
<file path=[Content_Types].xml><?xml version="1.0" encoding="utf-8"?>
<Types xmlns="http://schemas.openxmlformats.org/package/2006/content-types">
  <Override PartName="/xl/worksheets/sheet15.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omments8.xml" ContentType="application/vnd.openxmlformats-officedocument.spreadsheetml.comments+xml"/>
  <Override PartName="/xl/comments9.xml" ContentType="application/vnd.openxmlformats-officedocument.spreadsheetml.comment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240" yWindow="120" windowWidth="14940" windowHeight="9225"/>
  </bookViews>
  <sheets>
    <sheet name="Intro" sheetId="20" r:id="rId1"/>
    <sheet name="Graphs" sheetId="1" r:id="rId2"/>
    <sheet name="Inputs" sheetId="2" r:id="rId3"/>
    <sheet name="Statitstical Moments" sheetId="3" r:id="rId4"/>
    <sheet name="Trial 1" sheetId="4" r:id="rId5"/>
    <sheet name="Trial 2" sheetId="5" r:id="rId6"/>
    <sheet name="Trial 3" sheetId="6" r:id="rId7"/>
    <sheet name="Trial 4" sheetId="7" r:id="rId8"/>
    <sheet name="Trial 5" sheetId="8" r:id="rId9"/>
    <sheet name="Trial 6" sheetId="9" r:id="rId10"/>
    <sheet name="Trial 7" sheetId="10" r:id="rId11"/>
    <sheet name="Trial 8" sheetId="11" r:id="rId12"/>
    <sheet name="Formulas" sheetId="12" r:id="rId13"/>
    <sheet name="(Intermediate Computations)" sheetId="13" state="hidden" r:id="rId14"/>
    <sheet name="(Other Computations)" sheetId="14" state="hidden" r:id="rId15"/>
    <sheet name="Labels" sheetId="15" r:id="rId16"/>
    <sheet name="ZZZ__FnCalls" sheetId="16" state="hidden" r:id="rId17"/>
    <sheet name="ZZZ_Ranges" sheetId="17" state="hidden" r:id="rId18"/>
    <sheet name="ZZZ_Import" sheetId="18" state="hidden" r:id="rId19"/>
  </sheets>
  <definedNames>
    <definedName name="Capital_Date">ZZZ_Ranges!$A$124:$EB$124</definedName>
    <definedName name="Capital_Desired_Date">ZZZ_Ranges!$A$135:$EB$135</definedName>
    <definedName name="Capital_Desired_mean">ZZZ_Ranges!$A$174:$EB$174</definedName>
    <definedName name="Capital_Desired_mean_Date">ZZZ_Ranges!$A$176:$EB$176</definedName>
    <definedName name="Capital_Desired_mean_Time_Period">ZZZ_Ranges!$A$175:$EB$175</definedName>
    <definedName name="Capital_Desired_stdev">ZZZ_Ranges!$A$177:$EB$177</definedName>
    <definedName name="Capital_Desired_stdev_Date">ZZZ_Ranges!$A$179:$EB$179</definedName>
    <definedName name="Capital_Desired_stdev_Time_Period">ZZZ_Ranges!$A$178:$EB$178</definedName>
    <definedName name="Capital_Desired_Time_Period">ZZZ_Ranges!$A$134:$EB$134</definedName>
    <definedName name="Capital_Desired_Trials">ZZZ_Ranges!$A$133:$EB$133</definedName>
    <definedName name="Capital_Desired_Trials_Trial_01">ZZZ_Ranges!$A$125:$EB$125</definedName>
    <definedName name="Capital_Desired_Trials_Trial_02">ZZZ_Ranges!$A$126:$EB$126</definedName>
    <definedName name="Capital_Desired_Trials_Trial_03">ZZZ_Ranges!$A$127:$EB$127</definedName>
    <definedName name="Capital_Desired_Trials_Trial_04">ZZZ_Ranges!$A$128:$EB$128</definedName>
    <definedName name="Capital_Desired_Trials_Trial_05">ZZZ_Ranges!$A$129:$EB$129</definedName>
    <definedName name="Capital_Desired_Trials_Trial_06">ZZZ_Ranges!$A$130:$EB$130</definedName>
    <definedName name="Capital_Desired_Trials_Trial_07">ZZZ_Ranges!$A$131:$EB$131</definedName>
    <definedName name="Capital_Desired_Trials_Trial_08">ZZZ_Ranges!$A$132:$EB$132</definedName>
    <definedName name="Capital_mean">ZZZ_Ranges!$A$168:$EB$168</definedName>
    <definedName name="Capital_mean_Date">ZZZ_Ranges!$A$170:$EB$170</definedName>
    <definedName name="Capital_mean_Time_Period">ZZZ_Ranges!$A$169:$EB$169</definedName>
    <definedName name="Capital_stdev">ZZZ_Ranges!$A$171:$EB$171</definedName>
    <definedName name="Capital_stdev_Date">ZZZ_Ranges!$A$173:$EB$173</definedName>
    <definedName name="Capital_stdev_Time_Period">ZZZ_Ranges!$A$172:$EB$172</definedName>
    <definedName name="Capital_Time_Period">ZZZ_Ranges!$A$123:$EB$123</definedName>
    <definedName name="Capital_Trials">ZZZ_Ranges!$A$122:$EB$122</definedName>
    <definedName name="Capital_Trials_Trial_01">ZZZ_Ranges!$A$114:$EB$114</definedName>
    <definedName name="Capital_Trials_Trial_02">ZZZ_Ranges!$A$115:$EB$115</definedName>
    <definedName name="Capital_Trials_Trial_03">ZZZ_Ranges!$A$116:$EB$116</definedName>
    <definedName name="Capital_Trials_Trial_04">ZZZ_Ranges!$A$117:$EB$117</definedName>
    <definedName name="Capital_Trials_Trial_05">ZZZ_Ranges!$A$118:$EB$118</definedName>
    <definedName name="Capital_Trials_Trial_06">ZZZ_Ranges!$A$119:$EB$119</definedName>
    <definedName name="Capital_Trials_Trial_07">ZZZ_Ranges!$A$120:$EB$120</definedName>
    <definedName name="Capital_Trials_Trial_08">ZZZ_Ranges!$A$121:$EB$121</definedName>
    <definedName name="Consumption_Date">ZZZ_Ranges!$A$36:$EB$36</definedName>
    <definedName name="Consumption_mean">ZZZ_Ranges!$A$162:$EB$162</definedName>
    <definedName name="Consumption_mean_Date">ZZZ_Ranges!$A$164:$EB$164</definedName>
    <definedName name="Consumption_mean_Time_Period">ZZZ_Ranges!$A$163:$EB$163</definedName>
    <definedName name="Consumption_stdev">ZZZ_Ranges!$A$165:$EB$165</definedName>
    <definedName name="Consumption_stdev_Date">ZZZ_Ranges!$A$167:$EB$167</definedName>
    <definedName name="Consumption_stdev_Time_Period">ZZZ_Ranges!$A$166:$EB$166</definedName>
    <definedName name="Consumption_Time_Period">ZZZ_Ranges!$A$35:$EB$35</definedName>
    <definedName name="Consumption_Trials">ZZZ_Ranges!$A$34:$EB$34</definedName>
    <definedName name="Consumption_Trials_Trial_01">ZZZ_Ranges!$A$26:$EB$26</definedName>
    <definedName name="Consumption_Trials_Trial_02">ZZZ_Ranges!$A$27:$EB$27</definedName>
    <definedName name="Consumption_Trials_Trial_03">ZZZ_Ranges!$A$28:$EB$28</definedName>
    <definedName name="Consumption_Trials_Trial_04">ZZZ_Ranges!$A$29:$EB$29</definedName>
    <definedName name="Consumption_Trials_Trial_05">ZZZ_Ranges!$A$30:$EB$30</definedName>
    <definedName name="Consumption_Trials_Trial_06">ZZZ_Ranges!$A$31:$EB$31</definedName>
    <definedName name="Consumption_Trials_Trial_07">ZZZ_Ranges!$A$32:$EB$32</definedName>
    <definedName name="Consumption_Trials_Trial_08">ZZZ_Ranges!$A$33:$EB$33</definedName>
    <definedName name="Demand_Aggregate_Date">ZZZ_Ranges!$A$14:$EB$14</definedName>
    <definedName name="Demand_Aggregate_mean">ZZZ_Ranges!$A$1:$EB$1</definedName>
    <definedName name="Demand_Aggregate_mean_Date">ZZZ_Ranges!$A$3:$EB$3</definedName>
    <definedName name="Demand_Aggregate_mean_Time_Period">ZZZ_Ranges!$A$2:$EB$2</definedName>
    <definedName name="Demand_Aggregate_stdev">ZZZ_Ranges!$A$147:$EB$147</definedName>
    <definedName name="Demand_Aggregate_stdev_Date">ZZZ_Ranges!$A$149:$EB$149</definedName>
    <definedName name="Demand_Aggregate_stdev_Time_Period">ZZZ_Ranges!$A$148:$EB$148</definedName>
    <definedName name="Demand_Aggregate_Time_Period">ZZZ_Ranges!$A$13:$EB$13</definedName>
    <definedName name="Demand_Aggregate_Trials">ZZZ_Ranges!$A$12:$EB$12</definedName>
    <definedName name="Demand_Aggregate_Trials_Trial_01">ZZZ_Ranges!$A$4:$EB$4</definedName>
    <definedName name="Demand_Aggregate_Trials_Trial_02">ZZZ_Ranges!$A$5:$EB$5</definedName>
    <definedName name="Demand_Aggregate_Trials_Trial_03">ZZZ_Ranges!$A$6:$EB$6</definedName>
    <definedName name="Demand_Aggregate_Trials_Trial_04">ZZZ_Ranges!$A$7:$EB$7</definedName>
    <definedName name="Demand_Aggregate_Trials_Trial_05">ZZZ_Ranges!$A$8:$EB$8</definedName>
    <definedName name="Demand_Aggregate_Trials_Trial_06">ZZZ_Ranges!$A$9:$EB$9</definedName>
    <definedName name="Demand_Aggregate_Trials_Trial_07">ZZZ_Ranges!$A$10:$EB$10</definedName>
    <definedName name="Demand_Aggregate_Trials_Trial_08">ZZZ_Ranges!$A$11:$EB$11</definedName>
    <definedName name="Demand_Expected_Long_Date">ZZZ_Ranges!$A$146:$EB$146</definedName>
    <definedName name="Demand_Expected_Long_mean">ZZZ_Ranges!$A$156:$EB$156</definedName>
    <definedName name="Demand_Expected_Long_mean_Date">ZZZ_Ranges!$A$158:$EB$158</definedName>
    <definedName name="Demand_Expected_Long_mean_Time_Period">ZZZ_Ranges!$A$157:$EB$157</definedName>
    <definedName name="Demand_Expected_Long_stdev">ZZZ_Ranges!$A$159:$EB$159</definedName>
    <definedName name="Demand_Expected_Long_stdev_Date">ZZZ_Ranges!$A$161:$EB$161</definedName>
    <definedName name="Demand_Expected_Long_stdev_Time_Period">ZZZ_Ranges!$A$160:$EB$160</definedName>
    <definedName name="Demand_Expected_Long_Time_Period">ZZZ_Ranges!$A$145:$EB$145</definedName>
    <definedName name="Demand_Expected_Long_Trials">ZZZ_Ranges!$A$144:$EB$144</definedName>
    <definedName name="Demand_Expected_Long_Trials_Trial_01">ZZZ_Ranges!$A$136:$EB$136</definedName>
    <definedName name="Demand_Expected_Long_Trials_Trial_02">ZZZ_Ranges!$A$137:$EB$137</definedName>
    <definedName name="Demand_Expected_Long_Trials_Trial_03">ZZZ_Ranges!$A$138:$EB$138</definedName>
    <definedName name="Demand_Expected_Long_Trials_Trial_04">ZZZ_Ranges!$A$139:$EB$139</definedName>
    <definedName name="Demand_Expected_Long_Trials_Trial_05">ZZZ_Ranges!$A$140:$EB$140</definedName>
    <definedName name="Demand_Expected_Long_Trials_Trial_06">ZZZ_Ranges!$A$141:$EB$141</definedName>
    <definedName name="Demand_Expected_Long_Trials_Trial_07">ZZZ_Ranges!$A$142:$EB$142</definedName>
    <definedName name="Demand_Expected_Long_Trials_Trial_08">ZZZ_Ranges!$A$143:$EB$143</definedName>
    <definedName name="Demand_Expected_Short_Date">ZZZ_Ranges!$A$113:$EB$113</definedName>
    <definedName name="Demand_Expected_Short_mean">ZZZ_Ranges!$A$150:$EB$150</definedName>
    <definedName name="Demand_Expected_Short_mean_Date">ZZZ_Ranges!$A$152:$EB$152</definedName>
    <definedName name="Demand_Expected_Short_mean_Time_Period">ZZZ_Ranges!$A$151:$EB$151</definedName>
    <definedName name="Demand_Expected_Short_stdev">ZZZ_Ranges!$A$153:$EB$153</definedName>
    <definedName name="Demand_Expected_Short_stdev_Date">ZZZ_Ranges!$A$155:$EB$155</definedName>
    <definedName name="Demand_Expected_Short_stdev_Time_Period">ZZZ_Ranges!$A$154:$EB$154</definedName>
    <definedName name="Demand_Expected_Short_Time_Period">ZZZ_Ranges!$A$112:$EB$112</definedName>
    <definedName name="Demand_Expected_Short_Trials">ZZZ_Ranges!$A$111:$EB$111</definedName>
    <definedName name="Demand_Expected_Short_Trials_Trial_01">ZZZ_Ranges!$A$103:$EB$103</definedName>
    <definedName name="Demand_Expected_Short_Trials_Trial_02">ZZZ_Ranges!$A$104:$EB$104</definedName>
    <definedName name="Demand_Expected_Short_Trials_Trial_03">ZZZ_Ranges!$A$105:$EB$105</definedName>
    <definedName name="Demand_Expected_Short_Trials_Trial_04">ZZZ_Ranges!$A$106:$EB$106</definedName>
    <definedName name="Demand_Expected_Short_Trials_Trial_05">ZZZ_Ranges!$A$107:$EB$107</definedName>
    <definedName name="Demand_Expected_Short_Trials_Trial_06">ZZZ_Ranges!$A$108:$EB$108</definedName>
    <definedName name="Demand_Expected_Short_Trials_Trial_07">ZZZ_Ranges!$A$109:$EB$109</definedName>
    <definedName name="Demand_Expected_Short_Trials_Trial_08">ZZZ_Ranges!$A$110:$EB$110</definedName>
    <definedName name="Employment_Date">ZZZ_Ranges!$A$91:$EB$91</definedName>
    <definedName name="Employment_Desired_Date">ZZZ_Ranges!$A$102:$EB$102</definedName>
    <definedName name="Employment_Desired_mean">ZZZ_Ranges!$A$186:$EB$186</definedName>
    <definedName name="Employment_Desired_mean_Date">ZZZ_Ranges!$A$188:$EB$188</definedName>
    <definedName name="Employment_Desired_mean_Time_Period">ZZZ_Ranges!$A$187:$EB$187</definedName>
    <definedName name="Employment_Desired_stdev">ZZZ_Ranges!$A$189:$EB$189</definedName>
    <definedName name="Employment_Desired_stdev_Date">ZZZ_Ranges!$A$191:$EB$191</definedName>
    <definedName name="Employment_Desired_stdev_Time_Period">ZZZ_Ranges!$A$190:$EB$190</definedName>
    <definedName name="Employment_Desired_Time_Period">ZZZ_Ranges!$A$101:$EB$101</definedName>
    <definedName name="Employment_Desired_Trials">ZZZ_Ranges!$A$100:$EB$100</definedName>
    <definedName name="Employment_Desired_Trials_Trial_01">ZZZ_Ranges!$A$92:$EB$92</definedName>
    <definedName name="Employment_Desired_Trials_Trial_02">ZZZ_Ranges!$A$93:$EB$93</definedName>
    <definedName name="Employment_Desired_Trials_Trial_03">ZZZ_Ranges!$A$94:$EB$94</definedName>
    <definedName name="Employment_Desired_Trials_Trial_04">ZZZ_Ranges!$A$95:$EB$95</definedName>
    <definedName name="Employment_Desired_Trials_Trial_05">ZZZ_Ranges!$A$96:$EB$96</definedName>
    <definedName name="Employment_Desired_Trials_Trial_06">ZZZ_Ranges!$A$97:$EB$97</definedName>
    <definedName name="Employment_Desired_Trials_Trial_07">ZZZ_Ranges!$A$98:$EB$98</definedName>
    <definedName name="Employment_Desired_Trials_Trial_08">ZZZ_Ranges!$A$99:$EB$99</definedName>
    <definedName name="Employment_mean">ZZZ_Ranges!$A$180:$EB$180</definedName>
    <definedName name="Employment_mean_Date">ZZZ_Ranges!$A$182:$EB$182</definedName>
    <definedName name="Employment_mean_Time_Period">ZZZ_Ranges!$A$181:$EB$181</definedName>
    <definedName name="Employment_stdev">ZZZ_Ranges!$A$183:$EB$183</definedName>
    <definedName name="Employment_stdev_Date">ZZZ_Ranges!$A$185:$EB$185</definedName>
    <definedName name="Employment_stdev_Time_Period">ZZZ_Ranges!$A$184:$EB$184</definedName>
    <definedName name="Employment_Time_Period">ZZZ_Ranges!$A$90:$EB$90</definedName>
    <definedName name="Employment_Trials">ZZZ_Ranges!$A$89:$EB$89</definedName>
    <definedName name="Employment_Trials_Trial_01">ZZZ_Ranges!$A$81:$EB$81</definedName>
    <definedName name="Employment_Trials_Trial_02">ZZZ_Ranges!$A$82:$EB$82</definedName>
    <definedName name="Employment_Trials_Trial_03">ZZZ_Ranges!$A$83:$EB$83</definedName>
    <definedName name="Employment_Trials_Trial_04">ZZZ_Ranges!$A$84:$EB$84</definedName>
    <definedName name="Employment_Trials_Trial_05">ZZZ_Ranges!$A$85:$EB$85</definedName>
    <definedName name="Employment_Trials_Trial_06">ZZZ_Ranges!$A$86:$EB$86</definedName>
    <definedName name="Employment_Trials_Trial_07">ZZZ_Ranges!$A$87:$EB$87</definedName>
    <definedName name="Employment_Trials_Trial_08">ZZZ_Ranges!$A$88:$EB$88</definedName>
    <definedName name="Final_Sales_Date">ZZZ_Ranges!$A$25:$EB$25</definedName>
    <definedName name="Final_Sales_mean">ZZZ_Ranges!$A$198:$EB$198</definedName>
    <definedName name="Final_Sales_mean_Date">ZZZ_Ranges!$A$200:$EB$200</definedName>
    <definedName name="Final_Sales_mean_Time_Period">ZZZ_Ranges!$A$199:$EB$199</definedName>
    <definedName name="Final_Sales_stdev">ZZZ_Ranges!$A$201:$EB$201</definedName>
    <definedName name="Final_Sales_stdev_Date">ZZZ_Ranges!$A$203:$EB$203</definedName>
    <definedName name="Final_Sales_stdev_Time_Period">ZZZ_Ranges!$A$202:$EB$202</definedName>
    <definedName name="Final_Sales_Time_Period">ZZZ_Ranges!$A$24:$EB$24</definedName>
    <definedName name="Final_Sales_Trials">ZZZ_Ranges!$A$23:$EB$23</definedName>
    <definedName name="Final_Sales_Trials_Trial_01">ZZZ_Ranges!$A$15:$EB$15</definedName>
    <definedName name="Final_Sales_Trials_Trial_02">ZZZ_Ranges!$A$16:$EB$16</definedName>
    <definedName name="Final_Sales_Trials_Trial_03">ZZZ_Ranges!$A$17:$EB$17</definedName>
    <definedName name="Final_Sales_Trials_Trial_04">ZZZ_Ranges!$A$18:$EB$18</definedName>
    <definedName name="Final_Sales_Trials_Trial_05">ZZZ_Ranges!$A$19:$EB$19</definedName>
    <definedName name="Final_Sales_Trials_Trial_06">ZZZ_Ranges!$A$20:$EB$20</definedName>
    <definedName name="Final_Sales_Trials_Trial_07">ZZZ_Ranges!$A$21:$EB$21</definedName>
    <definedName name="Final_Sales_Trials_Trial_08">ZZZ_Ranges!$A$22:$EB$22</definedName>
    <definedName name="Income_Current_Disposable_Date">ZZZ_Ranges!$A$58:$EB$58</definedName>
    <definedName name="Income_Current_Disposable_mean">ZZZ_Ranges!$A$192:$EB$192</definedName>
    <definedName name="Income_Current_Disposable_mean_Date">ZZZ_Ranges!$A$194:$EB$194</definedName>
    <definedName name="Income_Current_Disposable_mean_Time_Period">ZZZ_Ranges!$A$193:$EB$193</definedName>
    <definedName name="Income_Current_Disposable_stdev">ZZZ_Ranges!$A$195:$EB$195</definedName>
    <definedName name="Income_Current_Disposable_stdev_Date">ZZZ_Ranges!$A$197:$EB$197</definedName>
    <definedName name="Income_Current_Disposable_stdev_Time_Period">ZZZ_Ranges!$A$196:$EB$196</definedName>
    <definedName name="Income_Current_Disposable_Time_Period">ZZZ_Ranges!$A$57:$EB$57</definedName>
    <definedName name="Income_Current_Disposable_Trials">ZZZ_Ranges!$A$56:$EB$56</definedName>
    <definedName name="Income_Current_Disposable_Trials_Trial_01">ZZZ_Ranges!$A$48:$EB$48</definedName>
    <definedName name="Income_Current_Disposable_Trials_Trial_02">ZZZ_Ranges!$A$49:$EB$49</definedName>
    <definedName name="Income_Current_Disposable_Trials_Trial_03">ZZZ_Ranges!$A$50:$EB$50</definedName>
    <definedName name="Income_Current_Disposable_Trials_Trial_04">ZZZ_Ranges!$A$51:$EB$51</definedName>
    <definedName name="Income_Current_Disposable_Trials_Trial_05">ZZZ_Ranges!$A$52:$EB$52</definedName>
    <definedName name="Income_Current_Disposable_Trials_Trial_06">ZZZ_Ranges!$A$53:$EB$53</definedName>
    <definedName name="Income_Current_Disposable_Trials_Trial_07">ZZZ_Ranges!$A$54:$EB$54</definedName>
    <definedName name="Income_Current_Disposable_Trials_Trial_08">ZZZ_Ranges!$A$55:$EB$55</definedName>
    <definedName name="Income_Permanent_Date">ZZZ_Ranges!$A$47:$EB$47</definedName>
    <definedName name="Income_Permanent_mean">ZZZ_Ranges!$A$204:$EB$204</definedName>
    <definedName name="Income_Permanent_mean_Date">ZZZ_Ranges!$A$206:$EB$206</definedName>
    <definedName name="Income_Permanent_mean_Time_Period">ZZZ_Ranges!$A$205:$EB$205</definedName>
    <definedName name="Income_Permanent_stdev">ZZZ_Ranges!$A$207:$EB$207</definedName>
    <definedName name="Income_Permanent_stdev_Date">ZZZ_Ranges!$A$209:$EB$209</definedName>
    <definedName name="Income_Permanent_stdev_Time_Period">ZZZ_Ranges!$A$208:$EB$208</definedName>
    <definedName name="Income_Permanent_Time_Period">ZZZ_Ranges!$A$46:$EB$46</definedName>
    <definedName name="Income_Permanent_Trials">ZZZ_Ranges!$A$45:$EB$45</definedName>
    <definedName name="Income_Permanent_Trials_Trial_01">ZZZ_Ranges!$A$37:$EB$37</definedName>
    <definedName name="Income_Permanent_Trials_Trial_02">ZZZ_Ranges!$A$38:$EB$38</definedName>
    <definedName name="Income_Permanent_Trials_Trial_03">ZZZ_Ranges!$A$39:$EB$39</definedName>
    <definedName name="Income_Permanent_Trials_Trial_04">ZZZ_Ranges!$A$40:$EB$40</definedName>
    <definedName name="Income_Permanent_Trials_Trial_05">ZZZ_Ranges!$A$41:$EB$41</definedName>
    <definedName name="Income_Permanent_Trials_Trial_06">ZZZ_Ranges!$A$42:$EB$42</definedName>
    <definedName name="Income_Permanent_Trials_Trial_07">ZZZ_Ranges!$A$43:$EB$43</definedName>
    <definedName name="Income_Permanent_Trials_Trial_08">ZZZ_Ranges!$A$44:$EB$44</definedName>
    <definedName name="Model_Start_Date">Labels!$B$6</definedName>
    <definedName name="Output_Date">ZZZ_Ranges!$A$69:$EB$69</definedName>
    <definedName name="Output_mean">ZZZ_Ranges!$A$210:$EB$210</definedName>
    <definedName name="Output_mean_Date">ZZZ_Ranges!$A$212:$EB$212</definedName>
    <definedName name="Output_mean_Time_Period">ZZZ_Ranges!$A$211:$EB$211</definedName>
    <definedName name="Output_Potential_Date">ZZZ_Ranges!$A$80:$EB$80</definedName>
    <definedName name="Output_Potential_mean">ZZZ_Ranges!$A$216:$EB$216</definedName>
    <definedName name="Output_Potential_mean_Date">ZZZ_Ranges!$A$218:$EB$218</definedName>
    <definedName name="Output_Potential_mean_Time_Period">ZZZ_Ranges!$A$217:$EB$217</definedName>
    <definedName name="Output_Potential_stdev">ZZZ_Ranges!$A$219:$EB$219</definedName>
    <definedName name="Output_Potential_stdev_Date">ZZZ_Ranges!$A$221:$EB$221</definedName>
    <definedName name="Output_Potential_stdev_Time_Period">ZZZ_Ranges!$A$220:$EB$220</definedName>
    <definedName name="Output_Potential_Time_Period">ZZZ_Ranges!$A$79:$EB$79</definedName>
    <definedName name="Output_Potential_Trials">ZZZ_Ranges!$A$78:$EB$78</definedName>
    <definedName name="Output_Potential_Trials_Trial_01">ZZZ_Ranges!$A$70:$EB$70</definedName>
    <definedName name="Output_Potential_Trials_Trial_02">ZZZ_Ranges!$A$71:$EB$71</definedName>
    <definedName name="Output_Potential_Trials_Trial_03">ZZZ_Ranges!$A$72:$EB$72</definedName>
    <definedName name="Output_Potential_Trials_Trial_04">ZZZ_Ranges!$A$73:$EB$73</definedName>
    <definedName name="Output_Potential_Trials_Trial_05">ZZZ_Ranges!$A$74:$EB$74</definedName>
    <definedName name="Output_Potential_Trials_Trial_06">ZZZ_Ranges!$A$75:$EB$75</definedName>
    <definedName name="Output_Potential_Trials_Trial_07">ZZZ_Ranges!$A$76:$EB$76</definedName>
    <definedName name="Output_Potential_Trials_Trial_08">ZZZ_Ranges!$A$77:$EB$77</definedName>
    <definedName name="Output_stdev">ZZZ_Ranges!$A$213:$EB$213</definedName>
    <definedName name="Output_stdev_Date">ZZZ_Ranges!$A$215:$EB$215</definedName>
    <definedName name="Output_stdev_Time_Period">ZZZ_Ranges!$A$214:$EB$214</definedName>
    <definedName name="Output_Time_Period">ZZZ_Ranges!$A$68:$EB$68</definedName>
    <definedName name="Output_Trials">ZZZ_Ranges!$A$67:$EB$67</definedName>
    <definedName name="Output_Trials_Trial_01">ZZZ_Ranges!$A$59:$EB$59</definedName>
    <definedName name="Output_Trials_Trial_02">ZZZ_Ranges!$A$60:$EB$60</definedName>
    <definedName name="Output_Trials_Trial_03">ZZZ_Ranges!$A$61:$EB$61</definedName>
    <definedName name="Output_Trials_Trial_04">ZZZ_Ranges!$A$62:$EB$62</definedName>
    <definedName name="Output_Trials_Trial_05">ZZZ_Ranges!$A$63:$EB$63</definedName>
    <definedName name="Output_Trials_Trial_06">ZZZ_Ranges!$A$64:$EB$64</definedName>
    <definedName name="Output_Trials_Trial_07">ZZZ_Ranges!$A$65:$EB$65</definedName>
    <definedName name="Output_Trials_Trial_08">ZZZ_Ranges!$A$66:$EB$66</definedName>
    <definedName name="_xlnm.Print_Titles" localSheetId="0">Intro!$1:$4</definedName>
  </definedNames>
  <calcPr calcId="125725"/>
</workbook>
</file>

<file path=xl/calcChain.xml><?xml version="1.0" encoding="utf-8"?>
<calcChain xmlns="http://schemas.openxmlformats.org/spreadsheetml/2006/main">
  <c r="A1" i="2"/>
  <c r="A2"/>
  <c r="A3"/>
  <c r="A4"/>
  <c r="A5"/>
  <c r="A6"/>
  <c r="A7"/>
  <c r="A8"/>
  <c r="A11"/>
  <c r="A12"/>
  <c r="A13"/>
  <c r="A14"/>
  <c r="A17"/>
  <c r="A18"/>
  <c r="A19"/>
  <c r="A20"/>
  <c r="A21"/>
  <c r="A22"/>
  <c r="A25"/>
  <c r="A26"/>
  <c r="A27"/>
  <c r="A28"/>
  <c r="A29"/>
  <c r="A32"/>
  <c r="A33"/>
  <c r="A34"/>
  <c r="A35"/>
  <c r="A38"/>
  <c r="A39"/>
  <c r="A40"/>
  <c r="B40"/>
  <c r="A43"/>
  <c r="A44"/>
  <c r="A45"/>
  <c r="A48"/>
  <c r="A49"/>
  <c r="A50"/>
  <c r="A51"/>
  <c r="A52"/>
  <c r="A55"/>
  <c r="A56"/>
  <c r="A57"/>
  <c r="A58"/>
  <c r="A1" i="3"/>
  <c r="A2"/>
  <c r="A3"/>
  <c r="A4"/>
  <c r="A5"/>
  <c r="A6"/>
  <c r="A7"/>
  <c r="A9"/>
  <c r="A10"/>
  <c r="A12"/>
  <c r="A13"/>
  <c r="A14"/>
  <c r="A15"/>
  <c r="A16"/>
  <c r="A17"/>
  <c r="A18"/>
  <c r="A19"/>
  <c r="A22"/>
  <c r="A23"/>
  <c r="A25"/>
  <c r="A26"/>
  <c r="A27"/>
  <c r="A28"/>
  <c r="A29"/>
  <c r="A30"/>
  <c r="A32"/>
  <c r="A33"/>
  <c r="A36"/>
  <c r="A37"/>
  <c r="A39"/>
  <c r="A40"/>
  <c r="A42"/>
  <c r="A43"/>
  <c r="A46"/>
  <c r="A47"/>
  <c r="A49"/>
  <c r="A50"/>
  <c r="A51"/>
  <c r="A52"/>
  <c r="A54"/>
  <c r="A55"/>
  <c r="A58"/>
  <c r="A59"/>
  <c r="A61"/>
  <c r="A62"/>
  <c r="A64"/>
  <c r="A65"/>
  <c r="A68"/>
  <c r="A69"/>
  <c r="A71"/>
  <c r="A72"/>
  <c r="A75"/>
  <c r="A76"/>
  <c r="A78"/>
  <c r="A79"/>
  <c r="A80"/>
  <c r="A81"/>
  <c r="A1" i="4"/>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5"/>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6"/>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7"/>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8"/>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9"/>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10"/>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11"/>
  <c r="A2"/>
  <c r="A3"/>
  <c r="A4"/>
  <c r="A5"/>
  <c r="A6"/>
  <c r="A7"/>
  <c r="A9"/>
  <c r="A10"/>
  <c r="A11"/>
  <c r="A12"/>
  <c r="A13"/>
  <c r="A16"/>
  <c r="A17"/>
  <c r="A19"/>
  <c r="A20"/>
  <c r="A21"/>
  <c r="A22"/>
  <c r="A25"/>
  <c r="A26"/>
  <c r="A28"/>
  <c r="A29"/>
  <c r="A32"/>
  <c r="A33"/>
  <c r="A35"/>
  <c r="A36"/>
  <c r="A37"/>
  <c r="A38"/>
  <c r="A41"/>
  <c r="A42"/>
  <c r="A44"/>
  <c r="A45"/>
  <c r="A46"/>
  <c r="A49"/>
  <c r="A50"/>
  <c r="A52"/>
  <c r="A53"/>
  <c r="A54"/>
  <c r="A57"/>
  <c r="A58"/>
  <c r="A60"/>
  <c r="A61"/>
  <c r="A1" i="12"/>
  <c r="A2"/>
  <c r="A3"/>
  <c r="A4"/>
  <c r="A5"/>
  <c r="B7"/>
  <c r="B9"/>
  <c r="B11"/>
  <c r="B13"/>
  <c r="B15"/>
  <c r="B17"/>
  <c r="B19"/>
  <c r="B21"/>
  <c r="B23"/>
  <c r="B25"/>
  <c r="B27"/>
  <c r="B29"/>
  <c r="B31"/>
  <c r="B33"/>
  <c r="B35"/>
  <c r="B37"/>
  <c r="B39"/>
  <c r="B41"/>
  <c r="B43"/>
  <c r="B45"/>
  <c r="B47"/>
  <c r="B49"/>
  <c r="B51"/>
  <c r="B53"/>
  <c r="B55"/>
  <c r="B57"/>
  <c r="B59"/>
  <c r="B61"/>
  <c r="B63"/>
  <c r="B65"/>
  <c r="B67"/>
  <c r="B69"/>
  <c r="B71"/>
  <c r="B73"/>
  <c r="B75"/>
  <c r="B77"/>
  <c r="B79"/>
  <c r="B81"/>
  <c r="B83"/>
  <c r="B85"/>
  <c r="B87"/>
  <c r="B89"/>
  <c r="B91"/>
  <c r="B93"/>
  <c r="B95"/>
  <c r="B97"/>
  <c r="B99"/>
  <c r="B101"/>
  <c r="B103"/>
  <c r="B105"/>
  <c r="B107"/>
  <c r="B109"/>
  <c r="B111"/>
  <c r="B113"/>
  <c r="B115"/>
  <c r="B117"/>
  <c r="B119"/>
  <c r="B121"/>
  <c r="B123"/>
  <c r="B125"/>
  <c r="B127"/>
  <c r="B129"/>
  <c r="B131"/>
  <c r="B133"/>
  <c r="B135"/>
  <c r="B137"/>
  <c r="B139"/>
  <c r="B141"/>
  <c r="B143"/>
  <c r="B145"/>
  <c r="B147"/>
  <c r="B149"/>
  <c r="B151"/>
  <c r="B153"/>
  <c r="B155"/>
  <c r="B157"/>
  <c r="B159"/>
  <c r="B161"/>
  <c r="B163"/>
  <c r="B165"/>
  <c r="B167"/>
  <c r="B169"/>
  <c r="B171"/>
  <c r="B173"/>
  <c r="A1" i="13"/>
  <c r="A2"/>
  <c r="A3"/>
  <c r="A4"/>
  <c r="A5"/>
  <c r="A6"/>
  <c r="A9"/>
  <c r="A12"/>
  <c r="A15"/>
  <c r="A18"/>
  <c r="A21"/>
  <c r="A24"/>
  <c r="A27"/>
  <c r="A30"/>
  <c r="A33"/>
  <c r="A36"/>
  <c r="A39"/>
  <c r="A42"/>
  <c r="A45"/>
  <c r="A48"/>
  <c r="A51"/>
  <c r="A54"/>
  <c r="A57"/>
  <c r="A60"/>
  <c r="A63"/>
  <c r="A66"/>
  <c r="A69"/>
  <c r="A72"/>
  <c r="A75"/>
  <c r="A78"/>
  <c r="A81"/>
  <c r="A84"/>
  <c r="A87"/>
  <c r="A90"/>
  <c r="A93"/>
  <c r="A96"/>
  <c r="A99"/>
  <c r="A102"/>
  <c r="A105"/>
  <c r="A108"/>
  <c r="A111"/>
  <c r="A114"/>
  <c r="A117"/>
  <c r="A120"/>
  <c r="A123"/>
  <c r="A126"/>
  <c r="A129"/>
  <c r="A132"/>
  <c r="A135"/>
  <c r="A138"/>
  <c r="A141"/>
  <c r="A144"/>
  <c r="A147"/>
  <c r="A150"/>
  <c r="A153"/>
  <c r="A156"/>
  <c r="A159"/>
  <c r="A162"/>
  <c r="A165"/>
  <c r="A168"/>
  <c r="A171"/>
  <c r="A174"/>
  <c r="A177"/>
  <c r="A180"/>
  <c r="A183"/>
  <c r="A186"/>
  <c r="A189"/>
  <c r="A192"/>
  <c r="A195"/>
  <c r="A198"/>
  <c r="A201"/>
  <c r="A204"/>
  <c r="A207"/>
  <c r="A210"/>
  <c r="A213"/>
  <c r="A216"/>
  <c r="A219"/>
  <c r="A222"/>
  <c r="A225"/>
  <c r="A228"/>
  <c r="A231"/>
  <c r="A234"/>
  <c r="A237"/>
  <c r="A1" i="14"/>
  <c r="A2"/>
  <c r="A3"/>
  <c r="A4"/>
  <c r="A5"/>
  <c r="A6"/>
  <c r="B8"/>
  <c r="B11"/>
  <c r="A9"/>
  <c r="A12"/>
  <c r="B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B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31"/>
  <c r="A132"/>
  <c r="A133"/>
  <c r="A134"/>
  <c r="A135"/>
  <c r="A136"/>
  <c r="A137"/>
  <c r="A138"/>
  <c r="A139"/>
  <c r="A140"/>
  <c r="A141"/>
  <c r="A142"/>
  <c r="B144"/>
  <c r="B194" s="1"/>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B191"/>
  <c r="C191"/>
  <c r="D191" s="1"/>
  <c r="E191" s="1"/>
  <c r="F191" s="1"/>
  <c r="G191" s="1"/>
  <c r="H191" s="1"/>
  <c r="I191" s="1"/>
  <c r="J191" s="1"/>
  <c r="K191" s="1"/>
  <c r="L191" s="1"/>
  <c r="M191" s="1"/>
  <c r="N191" s="1"/>
  <c r="A192"/>
  <c r="A195"/>
  <c r="A196"/>
  <c r="A197"/>
  <c r="A198"/>
  <c r="A199"/>
  <c r="A200"/>
  <c r="A201"/>
  <c r="A202"/>
  <c r="A203"/>
  <c r="A204"/>
  <c r="A205"/>
  <c r="A206"/>
  <c r="B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1" i="15"/>
  <c r="A2"/>
  <c r="A3"/>
  <c r="A4"/>
  <c r="A5"/>
  <c r="A1" i="16"/>
  <c r="A2"/>
  <c r="A3"/>
  <c r="A4"/>
  <c r="A5"/>
  <c r="A6"/>
  <c r="B68" s="1"/>
  <c r="E68" s="1"/>
  <c r="A7"/>
  <c r="H7"/>
  <c r="N179" i="14" s="1"/>
  <c r="C7" i="16"/>
  <c r="D7" s="1"/>
  <c r="F7"/>
  <c r="B168" i="14" s="1"/>
  <c r="G7" i="16"/>
  <c r="A8"/>
  <c r="C8"/>
  <c r="D8" s="1"/>
  <c r="A9"/>
  <c r="C9"/>
  <c r="D9"/>
  <c r="A10"/>
  <c r="G10" s="1"/>
  <c r="C10"/>
  <c r="D10" s="1"/>
  <c r="A11"/>
  <c r="F11" s="1"/>
  <c r="F179" i="14" s="1"/>
  <c r="C11" i="16"/>
  <c r="D11" s="1"/>
  <c r="A12"/>
  <c r="F12" s="1"/>
  <c r="G232" i="14" s="1"/>
  <c r="C12" i="16"/>
  <c r="D12" s="1"/>
  <c r="A13"/>
  <c r="F13" s="1"/>
  <c r="H196" i="14" s="1"/>
  <c r="C13" i="16"/>
  <c r="D13" s="1"/>
  <c r="A14"/>
  <c r="F14"/>
  <c r="I210" i="14" s="1"/>
  <c r="C14" i="16"/>
  <c r="D14"/>
  <c r="A15"/>
  <c r="C15"/>
  <c r="D15" s="1"/>
  <c r="A16"/>
  <c r="G16"/>
  <c r="C16"/>
  <c r="D16" s="1"/>
  <c r="A17"/>
  <c r="F17" s="1"/>
  <c r="C17"/>
  <c r="D17" s="1"/>
  <c r="A18"/>
  <c r="F18" s="1"/>
  <c r="M210" i="14" s="1"/>
  <c r="C18" i="16"/>
  <c r="D18" s="1"/>
  <c r="A19"/>
  <c r="F19" s="1"/>
  <c r="O168" i="14" s="1"/>
  <c r="C19" i="16"/>
  <c r="D19"/>
  <c r="A20"/>
  <c r="F20" s="1"/>
  <c r="P132" i="14" s="1"/>
  <c r="C20" i="16"/>
  <c r="D20" s="1"/>
  <c r="A21"/>
  <c r="F21" s="1"/>
  <c r="C21"/>
  <c r="D21" s="1"/>
  <c r="A22"/>
  <c r="F22" s="1"/>
  <c r="C22"/>
  <c r="D22"/>
  <c r="A23"/>
  <c r="C23"/>
  <c r="D23" s="1"/>
  <c r="A24"/>
  <c r="F24" s="1"/>
  <c r="C24"/>
  <c r="D24" s="1"/>
  <c r="A25"/>
  <c r="F25" s="1"/>
  <c r="U118" i="14" s="1"/>
  <c r="C25" i="16"/>
  <c r="D25" s="1"/>
  <c r="A26"/>
  <c r="C26"/>
  <c r="D26" s="1"/>
  <c r="F26"/>
  <c r="A27"/>
  <c r="F27" s="1"/>
  <c r="W118" i="14" s="1"/>
  <c r="C27" i="16"/>
  <c r="D27" s="1"/>
  <c r="A28"/>
  <c r="G28" s="1"/>
  <c r="C28"/>
  <c r="D28" s="1"/>
  <c r="A29"/>
  <c r="C29"/>
  <c r="D29" s="1"/>
  <c r="A30"/>
  <c r="C30"/>
  <c r="D30" s="1"/>
  <c r="A31"/>
  <c r="C31"/>
  <c r="D31"/>
  <c r="A32"/>
  <c r="C32"/>
  <c r="D32" s="1"/>
  <c r="A33"/>
  <c r="C33"/>
  <c r="D33" s="1"/>
  <c r="A34"/>
  <c r="C34"/>
  <c r="D34" s="1"/>
  <c r="A35"/>
  <c r="F35" s="1"/>
  <c r="C35"/>
  <c r="D35" s="1"/>
  <c r="A36"/>
  <c r="F36"/>
  <c r="AG196" i="14" s="1"/>
  <c r="C36" i="16"/>
  <c r="D36" s="1"/>
  <c r="A37"/>
  <c r="G37" s="1"/>
  <c r="B37"/>
  <c r="E37"/>
  <c r="C37"/>
  <c r="D37" s="1"/>
  <c r="F37"/>
  <c r="AH179" i="14" s="1"/>
  <c r="A38" i="16"/>
  <c r="F38" s="1"/>
  <c r="C38"/>
  <c r="D38" s="1"/>
  <c r="A39"/>
  <c r="F39" s="1"/>
  <c r="C39"/>
  <c r="D39" s="1"/>
  <c r="A40"/>
  <c r="F40"/>
  <c r="AK210" i="14" s="1"/>
  <c r="C40" i="16"/>
  <c r="D40" s="1"/>
  <c r="G40"/>
  <c r="A41"/>
  <c r="F41"/>
  <c r="C41"/>
  <c r="D41" s="1"/>
  <c r="A42"/>
  <c r="F42" s="1"/>
  <c r="C42"/>
  <c r="D42" s="1"/>
  <c r="A43"/>
  <c r="F43" s="1"/>
  <c r="AO196" i="14" s="1"/>
  <c r="C43" i="16"/>
  <c r="D43" s="1"/>
  <c r="G43"/>
  <c r="A44"/>
  <c r="F44" s="1"/>
  <c r="AP190" i="14" s="1"/>
  <c r="C44" i="16"/>
  <c r="D44" s="1"/>
  <c r="A45"/>
  <c r="F45" s="1"/>
  <c r="AQ168" i="14" s="1"/>
  <c r="C45" i="16"/>
  <c r="D45" s="1"/>
  <c r="A46"/>
  <c r="F46" s="1"/>
  <c r="C46"/>
  <c r="D46" s="1"/>
  <c r="A47"/>
  <c r="C47"/>
  <c r="D47" s="1"/>
  <c r="F47"/>
  <c r="A48"/>
  <c r="F48" s="1"/>
  <c r="AT132" i="14" s="1"/>
  <c r="C48" i="16"/>
  <c r="D48" s="1"/>
  <c r="A49"/>
  <c r="F49" s="1"/>
  <c r="C49"/>
  <c r="D49" s="1"/>
  <c r="A50"/>
  <c r="C50"/>
  <c r="D50" s="1"/>
  <c r="F50"/>
  <c r="AV132" i="14" s="1"/>
  <c r="A51" i="16"/>
  <c r="B51"/>
  <c r="E51" s="1"/>
  <c r="C51"/>
  <c r="D51" s="1"/>
  <c r="F51"/>
  <c r="A52"/>
  <c r="F52" s="1"/>
  <c r="C52"/>
  <c r="D52" s="1"/>
  <c r="G52"/>
  <c r="A53"/>
  <c r="C53"/>
  <c r="D53" s="1"/>
  <c r="F53"/>
  <c r="AY118" i="14" s="1"/>
  <c r="A54" i="16"/>
  <c r="F54" s="1"/>
  <c r="AZ221" i="14" s="1"/>
  <c r="C54" i="16"/>
  <c r="D54" s="1"/>
  <c r="A55"/>
  <c r="C55"/>
  <c r="D55" s="1"/>
  <c r="A56"/>
  <c r="F56" s="1"/>
  <c r="C56"/>
  <c r="D56" s="1"/>
  <c r="A57"/>
  <c r="F57" s="1"/>
  <c r="BD157" i="14" s="1"/>
  <c r="C57" i="16"/>
  <c r="D57" s="1"/>
  <c r="A58"/>
  <c r="G58" s="1"/>
  <c r="C58"/>
  <c r="D58" s="1"/>
  <c r="F58"/>
  <c r="BE210" i="14" s="1"/>
  <c r="A59" i="16"/>
  <c r="F59" s="1"/>
  <c r="BF210" i="14" s="1"/>
  <c r="C59" i="16"/>
  <c r="D59" s="1"/>
  <c r="A60"/>
  <c r="F60" s="1"/>
  <c r="BG168" i="14" s="1"/>
  <c r="B60" i="16"/>
  <c r="E60" s="1"/>
  <c r="C60"/>
  <c r="D60"/>
  <c r="A61"/>
  <c r="F61" s="1"/>
  <c r="C61"/>
  <c r="D61" s="1"/>
  <c r="G61"/>
  <c r="A62"/>
  <c r="F62" s="1"/>
  <c r="C62"/>
  <c r="D62" s="1"/>
  <c r="A63"/>
  <c r="F63" s="1"/>
  <c r="BJ179" i="14" s="1"/>
  <c r="C63" i="16"/>
  <c r="D63"/>
  <c r="A64"/>
  <c r="F64" s="1"/>
  <c r="C64"/>
  <c r="D64" s="1"/>
  <c r="G64"/>
  <c r="A65"/>
  <c r="F65" s="1"/>
  <c r="BL132" i="14" s="1"/>
  <c r="C65" i="16"/>
  <c r="D65" s="1"/>
  <c r="A66"/>
  <c r="C66"/>
  <c r="D66" s="1"/>
  <c r="F66"/>
  <c r="A67"/>
  <c r="G67" s="1"/>
  <c r="C67"/>
  <c r="D67" s="1"/>
  <c r="A68"/>
  <c r="C68"/>
  <c r="D68" s="1"/>
  <c r="A69"/>
  <c r="F69" s="1"/>
  <c r="BQ210" i="14" s="1"/>
  <c r="B69" i="16"/>
  <c r="E69" s="1"/>
  <c r="C69"/>
  <c r="D69" s="1"/>
  <c r="A70"/>
  <c r="G70"/>
  <c r="C70"/>
  <c r="D70" s="1"/>
  <c r="A71"/>
  <c r="F71" s="1"/>
  <c r="C71"/>
  <c r="D71" s="1"/>
  <c r="A72"/>
  <c r="F72" s="1"/>
  <c r="C72"/>
  <c r="D72" s="1"/>
  <c r="A73"/>
  <c r="G73"/>
  <c r="C73"/>
  <c r="D73" s="1"/>
  <c r="A74"/>
  <c r="F74" s="1"/>
  <c r="BV243" i="14" s="1"/>
  <c r="C74" i="16"/>
  <c r="D74" s="1"/>
  <c r="A75"/>
  <c r="F75" s="1"/>
  <c r="C75"/>
  <c r="D75"/>
  <c r="A76"/>
  <c r="F76" s="1"/>
  <c r="BX196" i="14" s="1"/>
  <c r="C76" i="16"/>
  <c r="D76" s="1"/>
  <c r="A77"/>
  <c r="F77" s="1"/>
  <c r="B77"/>
  <c r="E77" s="1"/>
  <c r="C77"/>
  <c r="D77" s="1"/>
  <c r="A78"/>
  <c r="F78" s="1"/>
  <c r="C78"/>
  <c r="D78" s="1"/>
  <c r="A79"/>
  <c r="H79"/>
  <c r="C79"/>
  <c r="D79" s="1"/>
  <c r="G79"/>
  <c r="A80"/>
  <c r="C80"/>
  <c r="D80" s="1"/>
  <c r="A81"/>
  <c r="C81"/>
  <c r="D81" s="1"/>
  <c r="A82"/>
  <c r="G82" s="1"/>
  <c r="C82"/>
  <c r="D82" s="1"/>
  <c r="A83"/>
  <c r="C83"/>
  <c r="D83" s="1"/>
  <c r="A84"/>
  <c r="F84" s="1"/>
  <c r="C84"/>
  <c r="D84" s="1"/>
  <c r="A85"/>
  <c r="C85"/>
  <c r="D85"/>
  <c r="A86"/>
  <c r="C86"/>
  <c r="D86" s="1"/>
  <c r="A87"/>
  <c r="C87"/>
  <c r="D87" s="1"/>
  <c r="A88"/>
  <c r="C88"/>
  <c r="D88" s="1"/>
  <c r="G88"/>
  <c r="A89"/>
  <c r="C89"/>
  <c r="D89" s="1"/>
  <c r="A90"/>
  <c r="C90"/>
  <c r="D90" s="1"/>
  <c r="A91"/>
  <c r="H91" s="1"/>
  <c r="DA210" i="14" s="1"/>
  <c r="C91" i="16"/>
  <c r="D91" s="1"/>
  <c r="A92"/>
  <c r="C92"/>
  <c r="D92" s="1"/>
  <c r="A93"/>
  <c r="F93" s="1"/>
  <c r="C93"/>
  <c r="D93" s="1"/>
  <c r="A94"/>
  <c r="F94" s="1"/>
  <c r="C94"/>
  <c r="D94" s="1"/>
  <c r="G94"/>
  <c r="A95"/>
  <c r="F95" s="1"/>
  <c r="C95"/>
  <c r="D95" s="1"/>
  <c r="A96"/>
  <c r="F96" s="1"/>
  <c r="C96"/>
  <c r="D96" s="1"/>
  <c r="A97"/>
  <c r="C97"/>
  <c r="D97" s="1"/>
  <c r="A98"/>
  <c r="C98"/>
  <c r="D98" s="1"/>
  <c r="F98"/>
  <c r="A99"/>
  <c r="F99" s="1"/>
  <c r="CW196" i="14" s="1"/>
  <c r="C99" i="16"/>
  <c r="D99" s="1"/>
  <c r="A100"/>
  <c r="B100"/>
  <c r="E100" s="1"/>
  <c r="C100"/>
  <c r="D100"/>
  <c r="A101"/>
  <c r="F101" s="1"/>
  <c r="C101"/>
  <c r="D101" s="1"/>
  <c r="CY232" i="14"/>
  <c r="A102" i="16"/>
  <c r="F102" s="1"/>
  <c r="CZ221" i="14" s="1"/>
  <c r="C102" i="16"/>
  <c r="D102"/>
  <c r="A103"/>
  <c r="C103"/>
  <c r="D103" s="1"/>
  <c r="A104"/>
  <c r="C104"/>
  <c r="D104" s="1"/>
  <c r="A105"/>
  <c r="C105"/>
  <c r="D105" s="1"/>
  <c r="A106"/>
  <c r="B106"/>
  <c r="E106" s="1"/>
  <c r="C106"/>
  <c r="D106" s="1"/>
  <c r="F106"/>
  <c r="A107"/>
  <c r="F107" s="1"/>
  <c r="C107"/>
  <c r="D107" s="1"/>
  <c r="A108"/>
  <c r="F108" s="1"/>
  <c r="DG243" i="14" s="1"/>
  <c r="C108" i="16"/>
  <c r="D108" s="1"/>
  <c r="A109"/>
  <c r="F109" s="1"/>
  <c r="DH221" i="14" s="1"/>
  <c r="B109" i="16"/>
  <c r="E109" s="1"/>
  <c r="C109"/>
  <c r="D109" s="1"/>
  <c r="A110"/>
  <c r="C110"/>
  <c r="D110" s="1"/>
  <c r="F110"/>
  <c r="A111"/>
  <c r="C111"/>
  <c r="D111" s="1"/>
  <c r="F111"/>
  <c r="DJ179" i="14" s="1"/>
  <c r="A112" i="16"/>
  <c r="G112" s="1"/>
  <c r="C112"/>
  <c r="D112" s="1"/>
  <c r="A113"/>
  <c r="C113"/>
  <c r="D113" s="1"/>
  <c r="F113"/>
  <c r="A114"/>
  <c r="F114" s="1"/>
  <c r="DM210" i="14" s="1"/>
  <c r="C114" i="16"/>
  <c r="D114" s="1"/>
  <c r="A115"/>
  <c r="C115"/>
  <c r="D115" s="1"/>
  <c r="A116"/>
  <c r="F116" s="1"/>
  <c r="C116"/>
  <c r="D116" s="1"/>
  <c r="A117"/>
  <c r="C117"/>
  <c r="D117" s="1"/>
  <c r="A118"/>
  <c r="C118"/>
  <c r="D118"/>
  <c r="A119"/>
  <c r="F119" s="1"/>
  <c r="DS232" i="14" s="1"/>
  <c r="C119" i="16"/>
  <c r="D119" s="1"/>
  <c r="A120"/>
  <c r="F120"/>
  <c r="DT196" i="14" s="1"/>
  <c r="C120" i="16"/>
  <c r="D120" s="1"/>
  <c r="A121"/>
  <c r="G121" s="1"/>
  <c r="C121"/>
  <c r="D121" s="1"/>
  <c r="A122"/>
  <c r="F122" s="1"/>
  <c r="C122"/>
  <c r="D122" s="1"/>
  <c r="A123"/>
  <c r="F123" s="1"/>
  <c r="B123"/>
  <c r="E123" s="1"/>
  <c r="C123"/>
  <c r="D123" s="1"/>
  <c r="A124"/>
  <c r="G124" s="1"/>
  <c r="C124"/>
  <c r="D124" s="1"/>
  <c r="A125"/>
  <c r="C125"/>
  <c r="D125" s="1"/>
  <c r="F125"/>
  <c r="A126"/>
  <c r="F126" s="1"/>
  <c r="C126"/>
  <c r="D126" s="1"/>
  <c r="A127"/>
  <c r="C127"/>
  <c r="D127" s="1"/>
  <c r="A128"/>
  <c r="F128" s="1"/>
  <c r="EC210" i="14" s="1"/>
  <c r="C128" i="16"/>
  <c r="D128" s="1"/>
  <c r="A129"/>
  <c r="F129" s="1"/>
  <c r="C129"/>
  <c r="D129" s="1"/>
  <c r="A130"/>
  <c r="G130" s="1"/>
  <c r="C130"/>
  <c r="D130" s="1"/>
  <c r="A131"/>
  <c r="F131" s="1"/>
  <c r="C131"/>
  <c r="D131" s="1"/>
  <c r="A132"/>
  <c r="C132"/>
  <c r="D132"/>
  <c r="A133"/>
  <c r="C133"/>
  <c r="D133" s="1"/>
  <c r="A134"/>
  <c r="F134" s="1"/>
  <c r="C134"/>
  <c r="D134" s="1"/>
  <c r="EI232" i="14"/>
  <c r="A135" i="16"/>
  <c r="F135" s="1"/>
  <c r="EJ196" i="14" s="1"/>
  <c r="C135" i="16"/>
  <c r="D135" s="1"/>
  <c r="A136"/>
  <c r="C136"/>
  <c r="D136"/>
  <c r="A137"/>
  <c r="F137" s="1"/>
  <c r="B137"/>
  <c r="E137" s="1"/>
  <c r="C137"/>
  <c r="D137" s="1"/>
  <c r="A138"/>
  <c r="C138"/>
  <c r="D138" s="1"/>
  <c r="B1" i="18"/>
  <c r="D1"/>
  <c r="F1"/>
  <c r="H1"/>
  <c r="J1"/>
  <c r="L1"/>
  <c r="N1"/>
  <c r="P1"/>
  <c r="R1"/>
  <c r="T1"/>
  <c r="V1"/>
  <c r="X1"/>
  <c r="Z1"/>
  <c r="AB1"/>
  <c r="AD1"/>
  <c r="AF1"/>
  <c r="AH1"/>
  <c r="AJ1"/>
  <c r="AL1"/>
  <c r="AN1"/>
  <c r="AP1"/>
  <c r="AR1"/>
  <c r="AT1"/>
  <c r="AV1"/>
  <c r="AX1"/>
  <c r="AZ1"/>
  <c r="BB1"/>
  <c r="BD1"/>
  <c r="BF1"/>
  <c r="BH1"/>
  <c r="BJ1"/>
  <c r="BL1"/>
  <c r="B2"/>
  <c r="D2"/>
  <c r="F2"/>
  <c r="H2"/>
  <c r="J2"/>
  <c r="L2"/>
  <c r="N2"/>
  <c r="P2"/>
  <c r="R2"/>
  <c r="T2"/>
  <c r="V2"/>
  <c r="X2"/>
  <c r="Z2"/>
  <c r="AB2"/>
  <c r="AD2"/>
  <c r="AF2"/>
  <c r="AH2"/>
  <c r="AJ2"/>
  <c r="AL2"/>
  <c r="AN2"/>
  <c r="AP2"/>
  <c r="AR2"/>
  <c r="AT2"/>
  <c r="AV2"/>
  <c r="AX2"/>
  <c r="AZ2"/>
  <c r="BB2"/>
  <c r="BD2"/>
  <c r="BF2"/>
  <c r="BH2"/>
  <c r="BJ2"/>
  <c r="BL2"/>
  <c r="B3"/>
  <c r="D3"/>
  <c r="F3"/>
  <c r="H3"/>
  <c r="J3"/>
  <c r="L3"/>
  <c r="N3"/>
  <c r="P3"/>
  <c r="R3"/>
  <c r="T3"/>
  <c r="V3"/>
  <c r="X3"/>
  <c r="Z3"/>
  <c r="AB3"/>
  <c r="AD3"/>
  <c r="AF3"/>
  <c r="AH3"/>
  <c r="AJ3"/>
  <c r="AL3"/>
  <c r="AN3"/>
  <c r="AP3"/>
  <c r="AR3"/>
  <c r="AT3"/>
  <c r="AV3"/>
  <c r="AX3"/>
  <c r="AZ3"/>
  <c r="BB3"/>
  <c r="BD3"/>
  <c r="BF3"/>
  <c r="BH3"/>
  <c r="BJ3"/>
  <c r="BL3"/>
  <c r="B4"/>
  <c r="D4"/>
  <c r="F4"/>
  <c r="H4"/>
  <c r="J4"/>
  <c r="L4"/>
  <c r="N4"/>
  <c r="P4"/>
  <c r="R4"/>
  <c r="T4"/>
  <c r="V4"/>
  <c r="X4"/>
  <c r="Z4"/>
  <c r="AB4"/>
  <c r="AD4"/>
  <c r="AF4"/>
  <c r="AH4"/>
  <c r="AJ4"/>
  <c r="AL4"/>
  <c r="AN4"/>
  <c r="AP4"/>
  <c r="AR4"/>
  <c r="AT4"/>
  <c r="AV4"/>
  <c r="AX4"/>
  <c r="AZ4"/>
  <c r="BB4"/>
  <c r="BD4"/>
  <c r="BF4"/>
  <c r="BH4"/>
  <c r="BJ4"/>
  <c r="BL4"/>
  <c r="B5"/>
  <c r="D5"/>
  <c r="F5"/>
  <c r="H5"/>
  <c r="J5"/>
  <c r="L5"/>
  <c r="N5"/>
  <c r="P5"/>
  <c r="R5"/>
  <c r="T5"/>
  <c r="V5"/>
  <c r="X5"/>
  <c r="Z5"/>
  <c r="AB5"/>
  <c r="AD5"/>
  <c r="AF5"/>
  <c r="AH5"/>
  <c r="AJ5"/>
  <c r="AL5"/>
  <c r="AN5"/>
  <c r="AP5"/>
  <c r="AR5"/>
  <c r="AT5"/>
  <c r="AV5"/>
  <c r="AX5"/>
  <c r="AZ5"/>
  <c r="BB5"/>
  <c r="BD5"/>
  <c r="BF5"/>
  <c r="BH5"/>
  <c r="BJ5"/>
  <c r="BL5"/>
  <c r="B6"/>
  <c r="D6"/>
  <c r="F6"/>
  <c r="H6"/>
  <c r="J6"/>
  <c r="L6"/>
  <c r="N6"/>
  <c r="P6"/>
  <c r="R6"/>
  <c r="T6"/>
  <c r="V6"/>
  <c r="X6"/>
  <c r="Z6"/>
  <c r="AB6"/>
  <c r="AD6"/>
  <c r="AF6"/>
  <c r="AH6"/>
  <c r="AJ6"/>
  <c r="AL6"/>
  <c r="AN6"/>
  <c r="AP6"/>
  <c r="AR6"/>
  <c r="B7"/>
  <c r="D7"/>
  <c r="F7"/>
  <c r="H7"/>
  <c r="J7"/>
  <c r="L7"/>
  <c r="N7"/>
  <c r="P7"/>
  <c r="R7"/>
  <c r="T7"/>
  <c r="V7"/>
  <c r="X7"/>
  <c r="Z7"/>
  <c r="AB7"/>
  <c r="AD7"/>
  <c r="AF7"/>
  <c r="AJ7"/>
  <c r="B8"/>
  <c r="D8"/>
  <c r="F8"/>
  <c r="H8"/>
  <c r="J8"/>
  <c r="L8"/>
  <c r="N8"/>
  <c r="P8"/>
  <c r="R8"/>
  <c r="T8"/>
  <c r="V8"/>
  <c r="X8"/>
  <c r="Z8"/>
  <c r="AB8"/>
  <c r="AD8"/>
  <c r="AF8"/>
  <c r="AJ8"/>
  <c r="AL8"/>
  <c r="DM196" i="14"/>
  <c r="DF243"/>
  <c r="AL243"/>
  <c r="AL179"/>
  <c r="AF232"/>
  <c r="AF221"/>
  <c r="P232"/>
  <c r="P196"/>
  <c r="P221"/>
  <c r="DV179"/>
  <c r="DV190"/>
  <c r="AK118"/>
  <c r="DG118"/>
  <c r="DG232"/>
  <c r="DG168"/>
  <c r="AM243"/>
  <c r="AM232"/>
  <c r="AG210"/>
  <c r="BX157"/>
  <c r="BX221"/>
  <c r="AJ196"/>
  <c r="F121" i="16"/>
  <c r="DU210" i="14" s="1"/>
  <c r="G115" i="16"/>
  <c r="F79"/>
  <c r="G76"/>
  <c r="F70"/>
  <c r="F67"/>
  <c r="F28"/>
  <c r="B23"/>
  <c r="E23" s="1"/>
  <c r="G19"/>
  <c r="G13"/>
  <c r="AT243" i="14"/>
  <c r="V243"/>
  <c r="W232"/>
  <c r="BL221"/>
  <c r="CW210"/>
  <c r="DL196"/>
  <c r="BD196"/>
  <c r="BV179"/>
  <c r="R157"/>
  <c r="B130"/>
  <c r="F73" i="16"/>
  <c r="BF243" i="14"/>
  <c r="W243"/>
  <c r="AU232"/>
  <c r="BL196"/>
  <c r="AT179"/>
  <c r="B179"/>
  <c r="BF157"/>
  <c r="B243"/>
  <c r="AV232"/>
  <c r="AV221"/>
  <c r="AO210"/>
  <c r="AT190"/>
  <c r="B190"/>
  <c r="BF179"/>
  <c r="AY168"/>
  <c r="W168"/>
  <c r="B34" i="16"/>
  <c r="E34" s="1"/>
  <c r="B31"/>
  <c r="E31" s="1"/>
  <c r="AY232" i="14"/>
  <c r="BD221"/>
  <c r="U210"/>
  <c r="AV196"/>
  <c r="T196"/>
  <c r="BF190"/>
  <c r="V179"/>
  <c r="BC168"/>
  <c r="B157"/>
  <c r="O191"/>
  <c r="P191" s="1"/>
  <c r="Q191"/>
  <c r="R191" s="1"/>
  <c r="S191" s="1"/>
  <c r="T191" s="1"/>
  <c r="U191" s="1"/>
  <c r="V191" s="1"/>
  <c r="W191" s="1"/>
  <c r="X191" s="1"/>
  <c r="Y191" s="1"/>
  <c r="Z191" s="1"/>
  <c r="EH8" i="13"/>
  <c r="DW3" i="17" s="1"/>
  <c r="EH32" i="13"/>
  <c r="DW47" i="17" s="1"/>
  <c r="EH56" i="13"/>
  <c r="DW91" i="17" s="1"/>
  <c r="EH80" i="13"/>
  <c r="DW135" i="17" s="1"/>
  <c r="EH92" i="13"/>
  <c r="DW149" i="17" s="1"/>
  <c r="EH62" i="13"/>
  <c r="DW102" i="17" s="1"/>
  <c r="EH98" i="13"/>
  <c r="DW152" i="17" s="1"/>
  <c r="EH122" i="13"/>
  <c r="DW164" i="17" s="1"/>
  <c r="EH146" i="13"/>
  <c r="DW176" i="17" s="1"/>
  <c r="EH170" i="13"/>
  <c r="DW188" i="17" s="1"/>
  <c r="EH50" i="13"/>
  <c r="DW80" i="17" s="1"/>
  <c r="EH104" i="13"/>
  <c r="DW155" i="17" s="1"/>
  <c r="EH188" i="13"/>
  <c r="DW197" i="17" s="1"/>
  <c r="EH212" i="13"/>
  <c r="DW209" i="17" s="1"/>
  <c r="EH236" i="13"/>
  <c r="DW221" i="17" s="1"/>
  <c r="EH140" i="13"/>
  <c r="DW173" i="17" s="1"/>
  <c r="EH164" i="13"/>
  <c r="DW185" i="17" s="1"/>
  <c r="EH182" i="13"/>
  <c r="DW194" i="17" s="1"/>
  <c r="EH206" i="13"/>
  <c r="DW206" i="17" s="1"/>
  <c r="EH230" i="13"/>
  <c r="DW218" i="17" s="1"/>
  <c r="EF24" i="3"/>
  <c r="EF38"/>
  <c r="EF48"/>
  <c r="EF60"/>
  <c r="EF8" i="4"/>
  <c r="EF77" i="3"/>
  <c r="EF18" i="4"/>
  <c r="EF43"/>
  <c r="EF34"/>
  <c r="EF18" i="5"/>
  <c r="EF8"/>
  <c r="EF59" i="4"/>
  <c r="EF43" i="5"/>
  <c r="EF59"/>
  <c r="EF34"/>
  <c r="EF18" i="6"/>
  <c r="EF43"/>
  <c r="EF34"/>
  <c r="EF27"/>
  <c r="EF51"/>
  <c r="EF59"/>
  <c r="EF27" i="7"/>
  <c r="EF59"/>
  <c r="EF8"/>
  <c r="EF51" i="8"/>
  <c r="EF18" i="9"/>
  <c r="EF18" i="7"/>
  <c r="EF8" i="8"/>
  <c r="EF43"/>
  <c r="EF8" i="9"/>
  <c r="EF27" i="8"/>
  <c r="EF59"/>
  <c r="EF59" i="9"/>
  <c r="EF51"/>
  <c r="EF18" i="10"/>
  <c r="EF34" i="8"/>
  <c r="EF34" i="10"/>
  <c r="EF59"/>
  <c r="EF27" i="11"/>
  <c r="EF11" i="13"/>
  <c r="DU2" i="17" s="1"/>
  <c r="EF13" i="13"/>
  <c r="EF25"/>
  <c r="EF35"/>
  <c r="DU46" i="17" s="1"/>
  <c r="EF37" i="13"/>
  <c r="EF47"/>
  <c r="DU68" i="17" s="1"/>
  <c r="EF59" i="13"/>
  <c r="DU90" i="17" s="1"/>
  <c r="EF61" i="13"/>
  <c r="EF73"/>
  <c r="EF43" i="9"/>
  <c r="EF51" i="10"/>
  <c r="EF18" i="11"/>
  <c r="EF51"/>
  <c r="EF28" i="13"/>
  <c r="EF40"/>
  <c r="EF52"/>
  <c r="EF76"/>
  <c r="EF43" i="11"/>
  <c r="EF7" i="13"/>
  <c r="EF31"/>
  <c r="EF43"/>
  <c r="EF55"/>
  <c r="EF79"/>
  <c r="EF89"/>
  <c r="DU145" i="17" s="1"/>
  <c r="EF27" i="9"/>
  <c r="EF10" i="13"/>
  <c r="EF17"/>
  <c r="DU13" i="17" s="1"/>
  <c r="EF22" i="13"/>
  <c r="EF43" i="10"/>
  <c r="EF34" i="11"/>
  <c r="EF88" i="13"/>
  <c r="EF34"/>
  <c r="EF41"/>
  <c r="DU57" i="17" s="1"/>
  <c r="EF58" i="13"/>
  <c r="EF65"/>
  <c r="DU101" i="17" s="1"/>
  <c r="EF94" i="13"/>
  <c r="EF106"/>
  <c r="EF118"/>
  <c r="EF142"/>
  <c r="EF154"/>
  <c r="EF166"/>
  <c r="EF85"/>
  <c r="EF95"/>
  <c r="DU148" i="17" s="1"/>
  <c r="EF97" i="13"/>
  <c r="EF107"/>
  <c r="DU154" i="17" s="1"/>
  <c r="EF29" i="13"/>
  <c r="DU35" i="17" s="1"/>
  <c r="EF46" i="13"/>
  <c r="EF70"/>
  <c r="EF77"/>
  <c r="DU123" i="17" s="1"/>
  <c r="EF100" i="13"/>
  <c r="EF112"/>
  <c r="EF101"/>
  <c r="DU151" i="17" s="1"/>
  <c r="EF103" i="13"/>
  <c r="EF113"/>
  <c r="DU157" i="17" s="1"/>
  <c r="EF125" i="13"/>
  <c r="DU163" i="17" s="1"/>
  <c r="EF127" i="13"/>
  <c r="EF139"/>
  <c r="EF149"/>
  <c r="DU175" i="17" s="1"/>
  <c r="EF151" i="13"/>
  <c r="EF161"/>
  <c r="DU181" i="17" s="1"/>
  <c r="EF173" i="13"/>
  <c r="DU187" i="17" s="1"/>
  <c r="EF175" i="13"/>
  <c r="EF196"/>
  <c r="EF208"/>
  <c r="EF220"/>
  <c r="EF121"/>
  <c r="EF133"/>
  <c r="EF145"/>
  <c r="EF169"/>
  <c r="EF185"/>
  <c r="DU193" i="17" s="1"/>
  <c r="EF197" i="13"/>
  <c r="DU199" i="17" s="1"/>
  <c r="EF199" i="13"/>
  <c r="EF211"/>
  <c r="EF221"/>
  <c r="DU211" i="17" s="1"/>
  <c r="EF223" i="13"/>
  <c r="EF119"/>
  <c r="DU160" i="17" s="1"/>
  <c r="EF131" i="13"/>
  <c r="DU166" i="17" s="1"/>
  <c r="EF136" i="13"/>
  <c r="EF148"/>
  <c r="EF155"/>
  <c r="DU178" i="17" s="1"/>
  <c r="EF160" i="13"/>
  <c r="EF167"/>
  <c r="DU184" i="17" s="1"/>
  <c r="EF178" i="13"/>
  <c r="EF190"/>
  <c r="EF202"/>
  <c r="EF226"/>
  <c r="EF179"/>
  <c r="DU190" i="17" s="1"/>
  <c r="EF191" i="13"/>
  <c r="DU196" i="17" s="1"/>
  <c r="EF193" i="13"/>
  <c r="EF205"/>
  <c r="EF215"/>
  <c r="DU208" i="17" s="1"/>
  <c r="EF217" i="13"/>
  <c r="EF227"/>
  <c r="DU214" i="17" s="1"/>
  <c r="EF239" i="13"/>
  <c r="DU220" i="17" s="1"/>
  <c r="EF16" i="14"/>
  <c r="EF85"/>
  <c r="EF233" i="13"/>
  <c r="DU217" i="17" s="1"/>
  <c r="EF27" i="14"/>
  <c r="EF49"/>
  <c r="EF74"/>
  <c r="EF63"/>
  <c r="EF107"/>
  <c r="EF38"/>
  <c r="EF146"/>
  <c r="EF179"/>
  <c r="EF190"/>
  <c r="EF132"/>
  <c r="EF168"/>
  <c r="EF232"/>
  <c r="EF210"/>
  <c r="ED11" i="3"/>
  <c r="ED24"/>
  <c r="ED60"/>
  <c r="ED48"/>
  <c r="ED77"/>
  <c r="ED8" i="4"/>
  <c r="ED27"/>
  <c r="ED18"/>
  <c r="ED34"/>
  <c r="ED51"/>
  <c r="ED59"/>
  <c r="ED18" i="5"/>
  <c r="ED8"/>
  <c r="ED34"/>
  <c r="ED51"/>
  <c r="ED18" i="6"/>
  <c r="ED43" i="5"/>
  <c r="ED27" i="6"/>
  <c r="ED51"/>
  <c r="ED43"/>
  <c r="ED8" i="7"/>
  <c r="ED18"/>
  <c r="ED51"/>
  <c r="ED43"/>
  <c r="ED27"/>
  <c r="ED34" i="8"/>
  <c r="ED59"/>
  <c r="ED27" i="9"/>
  <c r="ED59" i="7"/>
  <c r="ED34"/>
  <c r="ED43" i="9"/>
  <c r="ED8" i="10"/>
  <c r="ED51" i="8"/>
  <c r="ED34" i="9"/>
  <c r="ED34" i="10"/>
  <c r="ED8" i="9"/>
  <c r="ED59"/>
  <c r="ED43" i="10"/>
  <c r="ED43" i="11"/>
  <c r="ED7" i="13"/>
  <c r="ED17"/>
  <c r="DS13" i="17" s="1"/>
  <c r="ED19" i="13"/>
  <c r="ED29"/>
  <c r="DS35" i="17" s="1"/>
  <c r="ED41" i="13"/>
  <c r="DS57" i="17" s="1"/>
  <c r="ED43" i="13"/>
  <c r="ED55"/>
  <c r="ED65"/>
  <c r="DS101" i="17" s="1"/>
  <c r="ED67" i="13"/>
  <c r="ED77"/>
  <c r="DS123" i="17" s="1"/>
  <c r="ED79" i="13"/>
  <c r="ED43" i="8"/>
  <c r="ED51" i="9"/>
  <c r="ED27" i="10"/>
  <c r="ED34" i="11"/>
  <c r="ED10" i="13"/>
  <c r="ED22"/>
  <c r="ED34"/>
  <c r="ED46"/>
  <c r="ED58"/>
  <c r="ED70"/>
  <c r="ED82"/>
  <c r="ED18" i="10"/>
  <c r="ED51"/>
  <c r="ED18" i="11"/>
  <c r="ED59" i="10"/>
  <c r="ED51" i="11"/>
  <c r="ED83" i="13"/>
  <c r="DS134" i="17" s="1"/>
  <c r="ED85" i="13"/>
  <c r="ED95"/>
  <c r="DS148" i="17" s="1"/>
  <c r="ED97" i="13"/>
  <c r="ED11"/>
  <c r="DS2" i="17" s="1"/>
  <c r="ED13" i="13"/>
  <c r="ED16"/>
  <c r="ED23"/>
  <c r="DS24" i="17" s="1"/>
  <c r="ED25" i="13"/>
  <c r="ED27" i="11"/>
  <c r="ED59"/>
  <c r="ED94" i="13"/>
  <c r="ED100"/>
  <c r="ED112"/>
  <c r="ED124"/>
  <c r="ED136"/>
  <c r="ED148"/>
  <c r="ED160"/>
  <c r="ED172"/>
  <c r="ED35"/>
  <c r="DS46" i="17" s="1"/>
  <c r="ED37" i="13"/>
  <c r="ED40"/>
  <c r="ED59"/>
  <c r="DS90" i="17" s="1"/>
  <c r="ED61" i="13"/>
  <c r="ED64"/>
  <c r="ED101"/>
  <c r="DS151" i="17" s="1"/>
  <c r="ED103" i="13"/>
  <c r="ED113"/>
  <c r="DS157" i="17" s="1"/>
  <c r="ED115" i="13"/>
  <c r="ED88"/>
  <c r="ED91"/>
  <c r="ED106"/>
  <c r="ED118"/>
  <c r="ED28"/>
  <c r="ED47"/>
  <c r="DS68" i="17" s="1"/>
  <c r="ED49" i="13"/>
  <c r="ED52"/>
  <c r="ED71"/>
  <c r="DS112" i="17" s="1"/>
  <c r="ED73" i="13"/>
  <c r="ED76"/>
  <c r="ED89"/>
  <c r="DS145" i="17" s="1"/>
  <c r="ED107" i="13"/>
  <c r="DS154" i="17" s="1"/>
  <c r="ED109" i="13"/>
  <c r="ED119"/>
  <c r="DS160" i="17" s="1"/>
  <c r="ED121" i="13"/>
  <c r="ED131"/>
  <c r="DS166" i="17" s="1"/>
  <c r="ED133" i="13"/>
  <c r="ED143"/>
  <c r="DS172" i="17" s="1"/>
  <c r="ED145" i="13"/>
  <c r="ED155"/>
  <c r="DS178" i="17" s="1"/>
  <c r="ED157" i="13"/>
  <c r="ED167"/>
  <c r="DS184" i="17" s="1"/>
  <c r="ED169" i="13"/>
  <c r="ED178"/>
  <c r="ED190"/>
  <c r="ED202"/>
  <c r="ED214"/>
  <c r="ED226"/>
  <c r="ED238"/>
  <c r="ED27" i="14"/>
  <c r="ED179" i="13"/>
  <c r="DS190" i="17" s="1"/>
  <c r="ED181" i="13"/>
  <c r="ED191"/>
  <c r="DS196" i="17" s="1"/>
  <c r="ED193" i="13"/>
  <c r="ED203"/>
  <c r="DS202" i="17" s="1"/>
  <c r="ED205" i="13"/>
  <c r="ED215"/>
  <c r="DS208" i="17" s="1"/>
  <c r="ED217" i="13"/>
  <c r="ED227"/>
  <c r="DS214" i="17" s="1"/>
  <c r="ED229" i="13"/>
  <c r="ED184"/>
  <c r="ED196"/>
  <c r="ED208"/>
  <c r="ED220"/>
  <c r="ED232"/>
  <c r="ED125"/>
  <c r="DS163" i="17" s="1"/>
  <c r="ED127" i="13"/>
  <c r="ED130"/>
  <c r="ED137"/>
  <c r="DS169" i="17" s="1"/>
  <c r="ED139" i="13"/>
  <c r="ED142"/>
  <c r="ED149"/>
  <c r="DS175" i="17" s="1"/>
  <c r="ED151" i="13"/>
  <c r="ED154"/>
  <c r="ED161"/>
  <c r="DS181" i="17" s="1"/>
  <c r="ED163" i="13"/>
  <c r="ED166"/>
  <c r="ED173"/>
  <c r="DS187" i="17" s="1"/>
  <c r="ED175" i="13"/>
  <c r="ED185"/>
  <c r="DS193" i="17" s="1"/>
  <c r="ED187" i="13"/>
  <c r="ED197"/>
  <c r="DS199" i="17" s="1"/>
  <c r="ED199" i="13"/>
  <c r="ED209"/>
  <c r="DS205" i="17" s="1"/>
  <c r="ED211" i="13"/>
  <c r="ED221"/>
  <c r="DS211" i="17" s="1"/>
  <c r="ED223" i="13"/>
  <c r="ED233"/>
  <c r="DS217" i="17" s="1"/>
  <c r="ED235" i="13"/>
  <c r="ED38" i="14"/>
  <c r="ED63"/>
  <c r="ED107"/>
  <c r="ED96"/>
  <c r="ED146"/>
  <c r="ED239" i="13"/>
  <c r="DS220" i="17" s="1"/>
  <c r="ED16" i="14"/>
  <c r="ED85"/>
  <c r="ED49"/>
  <c r="ED74"/>
  <c r="ED118"/>
  <c r="ED157"/>
  <c r="ED196"/>
  <c r="ED221"/>
  <c r="ED210"/>
  <c r="ED132"/>
  <c r="ED168"/>
  <c r="ED232"/>
  <c r="EB38" i="13"/>
  <c r="DQ58" i="17" s="1"/>
  <c r="EB62" i="13"/>
  <c r="DQ102" i="17" s="1"/>
  <c r="EN74" i="13"/>
  <c r="EB44"/>
  <c r="DQ69" i="17" s="1"/>
  <c r="EB80" i="13"/>
  <c r="DQ135" i="17" s="1"/>
  <c r="EB104" i="13"/>
  <c r="DQ155" i="17" s="1"/>
  <c r="EN116" i="13"/>
  <c r="EN140"/>
  <c r="EN44"/>
  <c r="EN110"/>
  <c r="EB92"/>
  <c r="DQ149" i="17" s="1"/>
  <c r="EB146" i="13"/>
  <c r="DQ176" i="17" s="1"/>
  <c r="EN206" i="13"/>
  <c r="EN230"/>
  <c r="EN158"/>
  <c r="EN188"/>
  <c r="EN224"/>
  <c r="F127" i="16"/>
  <c r="DY24" i="3"/>
  <c r="DY48"/>
  <c r="DY77"/>
  <c r="DY18" i="4"/>
  <c r="DY34"/>
  <c r="DY51"/>
  <c r="DY8" i="5"/>
  <c r="DY59" i="4"/>
  <c r="DY27" i="5"/>
  <c r="DY27" i="6"/>
  <c r="DY43" i="5"/>
  <c r="DY18" i="6"/>
  <c r="DY59"/>
  <c r="DY43"/>
  <c r="DY27" i="7"/>
  <c r="DY18"/>
  <c r="DY43"/>
  <c r="DY43" i="8"/>
  <c r="DY34" i="7"/>
  <c r="DY18" i="8"/>
  <c r="DY51" i="9"/>
  <c r="DY27" i="8"/>
  <c r="DY43" i="9"/>
  <c r="DY59" i="8"/>
  <c r="DY27" i="10"/>
  <c r="DY18" i="11"/>
  <c r="DY16" i="13"/>
  <c r="DY40"/>
  <c r="DY64"/>
  <c r="DY43" i="10"/>
  <c r="DY43" i="11"/>
  <c r="DY17" i="13"/>
  <c r="DO13" i="17" s="1"/>
  <c r="DY29" i="13"/>
  <c r="DO35" i="17" s="1"/>
  <c r="DY31" i="13"/>
  <c r="DY53"/>
  <c r="DO79" i="17" s="1"/>
  <c r="DY65" i="13"/>
  <c r="DO101" i="17" s="1"/>
  <c r="DY77" i="13"/>
  <c r="DO123" i="17" s="1"/>
  <c r="DY79" i="13"/>
  <c r="DY34" i="10"/>
  <c r="DY18" i="9"/>
  <c r="DY22" i="13"/>
  <c r="DY46"/>
  <c r="DY70"/>
  <c r="DY94"/>
  <c r="DY11"/>
  <c r="DO2" i="17" s="1"/>
  <c r="DY13" i="13"/>
  <c r="DY25"/>
  <c r="DY59" i="11"/>
  <c r="DY47" i="13"/>
  <c r="DO68" i="17" s="1"/>
  <c r="DY71" i="13"/>
  <c r="DO112" i="17" s="1"/>
  <c r="DY83" i="13"/>
  <c r="DO134" i="17" s="1"/>
  <c r="DY95" i="13"/>
  <c r="DO148" i="17" s="1"/>
  <c r="DY97" i="13"/>
  <c r="DY109"/>
  <c r="DY121"/>
  <c r="DY133"/>
  <c r="DY155"/>
  <c r="DO178" i="17" s="1"/>
  <c r="DY167" i="13"/>
  <c r="DO184" i="17" s="1"/>
  <c r="DY88" i="13"/>
  <c r="DY112"/>
  <c r="DY59"/>
  <c r="DO90" i="17" s="1"/>
  <c r="DY101" i="13"/>
  <c r="DO151" i="17" s="1"/>
  <c r="DY113" i="13"/>
  <c r="DO157" i="17" s="1"/>
  <c r="DY106" i="13"/>
  <c r="DY130"/>
  <c r="DY154"/>
  <c r="DY185"/>
  <c r="DO193" i="17" s="1"/>
  <c r="DY197" i="13"/>
  <c r="DO199" i="17" s="1"/>
  <c r="DY209" i="13"/>
  <c r="DO205" i="17" s="1"/>
  <c r="DY211" i="13"/>
  <c r="DY223"/>
  <c r="DY235"/>
  <c r="DY124"/>
  <c r="DY148"/>
  <c r="DY172"/>
  <c r="DY190"/>
  <c r="DY214"/>
  <c r="DY125"/>
  <c r="DO163" i="17" s="1"/>
  <c r="DY127" i="13"/>
  <c r="DY149"/>
  <c r="DO175" i="17" s="1"/>
  <c r="DY161" i="13"/>
  <c r="DO181" i="17" s="1"/>
  <c r="DY163" i="13"/>
  <c r="DY173"/>
  <c r="DO187" i="17" s="1"/>
  <c r="DY175" i="13"/>
  <c r="DY179"/>
  <c r="DO190" i="17" s="1"/>
  <c r="DY181" i="13"/>
  <c r="DY191"/>
  <c r="DO196" i="17" s="1"/>
  <c r="DY193" i="13"/>
  <c r="DY203"/>
  <c r="DO202" i="17" s="1"/>
  <c r="DY205" i="13"/>
  <c r="DY215"/>
  <c r="DO208" i="17" s="1"/>
  <c r="DY217" i="13"/>
  <c r="DY227"/>
  <c r="DO214" i="17" s="1"/>
  <c r="DY229" i="13"/>
  <c r="DY184"/>
  <c r="DY196"/>
  <c r="DY208"/>
  <c r="DY220"/>
  <c r="DY232"/>
  <c r="DY238"/>
  <c r="DY27" i="14"/>
  <c r="DY49"/>
  <c r="DY74"/>
  <c r="DY239" i="13"/>
  <c r="DO220" i="17" s="1"/>
  <c r="DY16" i="14"/>
  <c r="DY63"/>
  <c r="DY107"/>
  <c r="DY132"/>
  <c r="DY157"/>
  <c r="DY96"/>
  <c r="DY85"/>
  <c r="DY118"/>
  <c r="DY146"/>
  <c r="DY168"/>
  <c r="DY232"/>
  <c r="DY196"/>
  <c r="DY221"/>
  <c r="DY179"/>
  <c r="DY190"/>
  <c r="DY243"/>
  <c r="DR8" i="13"/>
  <c r="DH3" i="17" s="1"/>
  <c r="DR20" i="13"/>
  <c r="DH25" i="17" s="1"/>
  <c r="DR32" i="13"/>
  <c r="DH47" i="17" s="1"/>
  <c r="DR44" i="13"/>
  <c r="DH69" i="17" s="1"/>
  <c r="DR56" i="13"/>
  <c r="DH91" i="17" s="1"/>
  <c r="DR68" i="13"/>
  <c r="DH113" i="17" s="1"/>
  <c r="DR80" i="13"/>
  <c r="DH135" i="17" s="1"/>
  <c r="DR14" i="13"/>
  <c r="DH14" i="17" s="1"/>
  <c r="DR92" i="13"/>
  <c r="DH149" i="17" s="1"/>
  <c r="DR38" i="13"/>
  <c r="DH58" i="17" s="1"/>
  <c r="DR62" i="13"/>
  <c r="DH102" i="17" s="1"/>
  <c r="DR86" i="13"/>
  <c r="DH146" i="17" s="1"/>
  <c r="DR98" i="13"/>
  <c r="DH152" i="17" s="1"/>
  <c r="DR110" i="13"/>
  <c r="DH158" i="17" s="1"/>
  <c r="DR122" i="13"/>
  <c r="DH164" i="17" s="1"/>
  <c r="DR134" i="13"/>
  <c r="DH170" i="17" s="1"/>
  <c r="DR146" i="13"/>
  <c r="DH176" i="17"/>
  <c r="DR158" i="13"/>
  <c r="DH182" i="17"/>
  <c r="DR170" i="13"/>
  <c r="DH188" i="17"/>
  <c r="DR26" i="13"/>
  <c r="DH36" i="17"/>
  <c r="DR50" i="13"/>
  <c r="DH80" i="17"/>
  <c r="DR74" i="13"/>
  <c r="DH124" i="17"/>
  <c r="DR104" i="13"/>
  <c r="DH155" i="17"/>
  <c r="DR116" i="13"/>
  <c r="DH161" i="17"/>
  <c r="DR188" i="13"/>
  <c r="DH197" i="17"/>
  <c r="DR200" i="13"/>
  <c r="DH203" i="17"/>
  <c r="DR212" i="13"/>
  <c r="DH209" i="17"/>
  <c r="DR224" i="13"/>
  <c r="DH215" i="17"/>
  <c r="DR236" i="13"/>
  <c r="DH221" i="17"/>
  <c r="DR128" i="13"/>
  <c r="DH167" i="17"/>
  <c r="DR140" i="13"/>
  <c r="DH173" i="17"/>
  <c r="DR152" i="13"/>
  <c r="DH179" i="17"/>
  <c r="DR164" i="13"/>
  <c r="DH185" i="17"/>
  <c r="DR176" i="13"/>
  <c r="DH191" i="17"/>
  <c r="DR182" i="13"/>
  <c r="DH194" i="17"/>
  <c r="DR194" i="13"/>
  <c r="DH200" i="17" s="1"/>
  <c r="DR206" i="13"/>
  <c r="DH206" i="17" s="1"/>
  <c r="DR218" i="13"/>
  <c r="DH212" i="17" s="1"/>
  <c r="DR230" i="13"/>
  <c r="DH218" i="17" s="1"/>
  <c r="CR11" i="3"/>
  <c r="CR24"/>
  <c r="CR38"/>
  <c r="CR48"/>
  <c r="CR70"/>
  <c r="CR60"/>
  <c r="CR8" i="4"/>
  <c r="CR77" i="3"/>
  <c r="CR27" i="4"/>
  <c r="CR18"/>
  <c r="CR43"/>
  <c r="CR34"/>
  <c r="CR51"/>
  <c r="CR18" i="5"/>
  <c r="CR8"/>
  <c r="CR59" i="4"/>
  <c r="CR27" i="5"/>
  <c r="CR43"/>
  <c r="CR59"/>
  <c r="CR34"/>
  <c r="CR51"/>
  <c r="CR18" i="6"/>
  <c r="CR8"/>
  <c r="CR43"/>
  <c r="CR34"/>
  <c r="CR27"/>
  <c r="CR51"/>
  <c r="CR59"/>
  <c r="CR34" i="7"/>
  <c r="CR27"/>
  <c r="CR59"/>
  <c r="CR8"/>
  <c r="CR18" i="8"/>
  <c r="CR51"/>
  <c r="CR18" i="9"/>
  <c r="CR43" i="7"/>
  <c r="CR8" i="8"/>
  <c r="CR43"/>
  <c r="CR8" i="9"/>
  <c r="CR18" i="7"/>
  <c r="CR51"/>
  <c r="CR27" i="8"/>
  <c r="CR59"/>
  <c r="CR34" i="9"/>
  <c r="CR59"/>
  <c r="CR27" i="10"/>
  <c r="CR51" i="9"/>
  <c r="CR18" i="10"/>
  <c r="CR34" i="8"/>
  <c r="CR34" i="10"/>
  <c r="CR59"/>
  <c r="CR27" i="11"/>
  <c r="CR59"/>
  <c r="CR11" i="13"/>
  <c r="CJ2" i="17" s="1"/>
  <c r="CR13" i="13"/>
  <c r="CR23"/>
  <c r="CJ24" i="17" s="1"/>
  <c r="CR25" i="13"/>
  <c r="CR35"/>
  <c r="CJ46" i="17" s="1"/>
  <c r="CR37" i="13"/>
  <c r="CR47"/>
  <c r="CJ68" i="17" s="1"/>
  <c r="CR49" i="13"/>
  <c r="CR59"/>
  <c r="CJ90" i="17" s="1"/>
  <c r="CR61" i="13"/>
  <c r="CR71"/>
  <c r="CJ112" i="17" s="1"/>
  <c r="CR73" i="13"/>
  <c r="CR43" i="9"/>
  <c r="CR8" i="10"/>
  <c r="CR51"/>
  <c r="CR18" i="11"/>
  <c r="CR51"/>
  <c r="CR16" i="13"/>
  <c r="CR28"/>
  <c r="CR40"/>
  <c r="CR52"/>
  <c r="CR64"/>
  <c r="CR76"/>
  <c r="CR27" i="9"/>
  <c r="CR43" i="10"/>
  <c r="CR43" i="11"/>
  <c r="CR7" i="13"/>
  <c r="CR19"/>
  <c r="CR31"/>
  <c r="CR43"/>
  <c r="CR55"/>
  <c r="CR67"/>
  <c r="CR79"/>
  <c r="CR89"/>
  <c r="CJ145" i="17" s="1"/>
  <c r="CR91" i="13"/>
  <c r="CR8" i="11"/>
  <c r="CR10" i="13"/>
  <c r="CR17"/>
  <c r="CJ13" i="17" s="1"/>
  <c r="CR22" i="13"/>
  <c r="CR34" i="11"/>
  <c r="CR88" i="13"/>
  <c r="CR29"/>
  <c r="CJ35" i="17" s="1"/>
  <c r="CR46" i="13"/>
  <c r="CR53"/>
  <c r="CJ79" i="17" s="1"/>
  <c r="CR70" i="13"/>
  <c r="CR77"/>
  <c r="CJ123" i="17" s="1"/>
  <c r="CR94" i="13"/>
  <c r="CR106"/>
  <c r="CR118"/>
  <c r="CR130"/>
  <c r="CR142"/>
  <c r="CR154"/>
  <c r="CR166"/>
  <c r="CR83"/>
  <c r="CJ134" i="17" s="1"/>
  <c r="CR85" i="13"/>
  <c r="CR95"/>
  <c r="CJ148" i="17" s="1"/>
  <c r="CR97" i="13"/>
  <c r="CR107"/>
  <c r="CJ154" i="17"/>
  <c r="CR109" i="13"/>
  <c r="CR34"/>
  <c r="CR41"/>
  <c r="CJ57" i="17"/>
  <c r="CR58" i="13"/>
  <c r="CR65"/>
  <c r="CJ101" i="17" s="1"/>
  <c r="CR82" i="13"/>
  <c r="CR100"/>
  <c r="CR112"/>
  <c r="CR101"/>
  <c r="CJ151" i="17" s="1"/>
  <c r="CR103" i="13"/>
  <c r="CR113"/>
  <c r="CJ157" i="17" s="1"/>
  <c r="CR115" i="13"/>
  <c r="CR125"/>
  <c r="CJ163" i="17" s="1"/>
  <c r="CR127" i="13"/>
  <c r="CR137"/>
  <c r="CJ169" i="17" s="1"/>
  <c r="CR139" i="13"/>
  <c r="CR149"/>
  <c r="CJ175" i="17" s="1"/>
  <c r="CR151" i="13"/>
  <c r="CR161"/>
  <c r="CJ181" i="17" s="1"/>
  <c r="CR163" i="13"/>
  <c r="CR173"/>
  <c r="CJ187" i="17" s="1"/>
  <c r="CR175" i="13"/>
  <c r="CR184"/>
  <c r="CR196"/>
  <c r="CR208"/>
  <c r="CR220"/>
  <c r="CR232"/>
  <c r="CR121"/>
  <c r="CR133"/>
  <c r="CR145"/>
  <c r="CR157"/>
  <c r="CR169"/>
  <c r="CR185"/>
  <c r="CJ193" i="17"/>
  <c r="CR187" i="13"/>
  <c r="CR197"/>
  <c r="CJ199" i="17" s="1"/>
  <c r="CR199" i="13"/>
  <c r="CR209"/>
  <c r="CJ205" i="17" s="1"/>
  <c r="CR211" i="13"/>
  <c r="CR221"/>
  <c r="CJ211" i="17" s="1"/>
  <c r="CR223" i="13"/>
  <c r="CR233"/>
  <c r="CJ217" i="17" s="1"/>
  <c r="CR119" i="13"/>
  <c r="CJ160" i="17" s="1"/>
  <c r="CR124" i="13"/>
  <c r="CR131"/>
  <c r="CJ166" i="17" s="1"/>
  <c r="CR136" i="13"/>
  <c r="CR143"/>
  <c r="CJ172" i="17" s="1"/>
  <c r="CR148" i="13"/>
  <c r="CR155"/>
  <c r="CJ178" i="17" s="1"/>
  <c r="CR160" i="13"/>
  <c r="CR167"/>
  <c r="CJ184" i="17" s="1"/>
  <c r="CR172" i="13"/>
  <c r="CR178"/>
  <c r="CR190"/>
  <c r="CR202"/>
  <c r="CR214"/>
  <c r="CR226"/>
  <c r="CR179"/>
  <c r="CJ190" i="17" s="1"/>
  <c r="CR181" i="13"/>
  <c r="CR191"/>
  <c r="CJ196" i="17" s="1"/>
  <c r="CR193" i="13"/>
  <c r="CR203"/>
  <c r="CJ202" i="17" s="1"/>
  <c r="CR205" i="13"/>
  <c r="CR215"/>
  <c r="CJ208" i="17" s="1"/>
  <c r="CR217" i="13"/>
  <c r="CR227"/>
  <c r="CJ214" i="17" s="1"/>
  <c r="CR229" i="13"/>
  <c r="CR239"/>
  <c r="CJ220" i="17" s="1"/>
  <c r="CR16" i="14"/>
  <c r="CR235" i="13"/>
  <c r="CR85" i="14"/>
  <c r="CR238" i="13"/>
  <c r="CR27" i="14"/>
  <c r="CR49"/>
  <c r="CR74"/>
  <c r="CR118"/>
  <c r="CR63"/>
  <c r="CR107"/>
  <c r="CR38"/>
  <c r="CR96"/>
  <c r="CR146"/>
  <c r="CR179"/>
  <c r="CR190"/>
  <c r="CR243"/>
  <c r="CR132"/>
  <c r="CR168"/>
  <c r="CR232"/>
  <c r="CR157"/>
  <c r="CR210"/>
  <c r="CP8" i="13"/>
  <c r="CH3" i="17"/>
  <c r="CP20" i="13"/>
  <c r="CH25" i="17" s="1"/>
  <c r="CP32" i="13"/>
  <c r="CH47" i="17" s="1"/>
  <c r="CP44" i="13"/>
  <c r="CH69" i="17" s="1"/>
  <c r="CP56" i="13"/>
  <c r="CH91" i="17"/>
  <c r="CP68" i="13"/>
  <c r="CH113" i="17" s="1"/>
  <c r="CP80" i="13"/>
  <c r="CH135" i="17" s="1"/>
  <c r="CP14" i="13"/>
  <c r="CH14" i="17" s="1"/>
  <c r="CP26" i="13"/>
  <c r="CH36" i="17"/>
  <c r="CP38" i="13"/>
  <c r="CH58" i="17" s="1"/>
  <c r="CP50" i="13"/>
  <c r="CH80" i="17" s="1"/>
  <c r="CP62" i="13"/>
  <c r="CH102" i="17" s="1"/>
  <c r="CP74" i="13"/>
  <c r="CH124" i="17"/>
  <c r="CP92" i="13"/>
  <c r="CH149" i="17" s="1"/>
  <c r="CP98" i="13"/>
  <c r="CH152" i="17" s="1"/>
  <c r="CP110" i="13"/>
  <c r="CH158" i="17" s="1"/>
  <c r="CP122" i="13"/>
  <c r="CH164" i="17"/>
  <c r="CP134" i="13"/>
  <c r="CH170" i="17" s="1"/>
  <c r="CP146" i="13"/>
  <c r="CH176" i="17" s="1"/>
  <c r="CP158" i="13"/>
  <c r="CH182" i="17" s="1"/>
  <c r="CP170" i="13"/>
  <c r="CH188" i="17"/>
  <c r="CP86" i="13"/>
  <c r="CH146" i="17" s="1"/>
  <c r="CP104" i="13"/>
  <c r="CH155" i="17" s="1"/>
  <c r="CP116" i="13"/>
  <c r="CH161" i="17" s="1"/>
  <c r="CP128" i="13"/>
  <c r="CH167" i="17"/>
  <c r="CP140" i="13"/>
  <c r="CH173" i="17" s="1"/>
  <c r="CP152" i="13"/>
  <c r="CH179" i="17" s="1"/>
  <c r="CP164" i="13"/>
  <c r="CH185" i="17" s="1"/>
  <c r="CP176" i="13"/>
  <c r="CH191" i="17"/>
  <c r="CP188" i="13"/>
  <c r="CH197" i="17" s="1"/>
  <c r="CP200" i="13"/>
  <c r="CH203" i="17" s="1"/>
  <c r="CP212" i="13"/>
  <c r="CH209" i="17" s="1"/>
  <c r="CP224" i="13"/>
  <c r="CH215" i="17"/>
  <c r="CP236" i="13"/>
  <c r="CH221" i="17" s="1"/>
  <c r="CP182" i="13"/>
  <c r="CH194" i="17" s="1"/>
  <c r="CP194" i="13"/>
  <c r="CH200" i="17" s="1"/>
  <c r="CP206" i="13"/>
  <c r="CH206" i="17"/>
  <c r="CP218" i="13"/>
  <c r="CH212" i="17" s="1"/>
  <c r="CP230" i="13"/>
  <c r="CH218" i="17" s="1"/>
  <c r="CM8" i="13"/>
  <c r="CF3" i="17" s="1"/>
  <c r="CM20" i="13"/>
  <c r="CF25" i="17"/>
  <c r="CM32" i="13"/>
  <c r="CF47" i="17" s="1"/>
  <c r="CM44" i="13"/>
  <c r="CF69" i="17" s="1"/>
  <c r="CM56" i="13"/>
  <c r="CF91" i="17" s="1"/>
  <c r="CM68" i="13"/>
  <c r="CF113" i="17"/>
  <c r="CM80" i="13"/>
  <c r="CF135" i="17" s="1"/>
  <c r="CM14" i="13"/>
  <c r="CF14" i="17" s="1"/>
  <c r="CM26" i="13"/>
  <c r="CF36" i="17" s="1"/>
  <c r="CM38" i="13"/>
  <c r="CF58" i="17"/>
  <c r="CM50" i="13"/>
  <c r="CF80" i="17" s="1"/>
  <c r="CM62" i="13"/>
  <c r="CF102" i="17" s="1"/>
  <c r="CM74" i="13"/>
  <c r="CF124" i="17" s="1"/>
  <c r="CM86" i="13"/>
  <c r="CF146" i="17"/>
  <c r="CM92" i="13"/>
  <c r="CF149" i="17" s="1"/>
  <c r="CM104" i="13"/>
  <c r="CF155" i="17" s="1"/>
  <c r="CM116" i="13"/>
  <c r="CF161" i="17" s="1"/>
  <c r="CM98" i="13"/>
  <c r="CF152" i="17"/>
  <c r="CM110" i="13"/>
  <c r="CF158" i="17" s="1"/>
  <c r="CM122" i="13"/>
  <c r="CF164" i="17" s="1"/>
  <c r="CM134" i="13"/>
  <c r="CF170" i="17" s="1"/>
  <c r="CM146" i="13"/>
  <c r="CF176" i="17"/>
  <c r="CM158" i="13"/>
  <c r="CF182" i="17" s="1"/>
  <c r="CM170" i="13"/>
  <c r="CF188" i="17" s="1"/>
  <c r="CM128" i="13"/>
  <c r="CF167" i="17" s="1"/>
  <c r="CM140" i="13"/>
  <c r="CF173" i="17"/>
  <c r="CM152" i="13"/>
  <c r="CF179" i="17" s="1"/>
  <c r="CM164" i="13"/>
  <c r="CF185" i="17" s="1"/>
  <c r="CM176" i="13"/>
  <c r="CF191" i="17" s="1"/>
  <c r="CM182" i="13"/>
  <c r="CF194" i="17" s="1"/>
  <c r="CM194" i="13"/>
  <c r="CF200" i="17" s="1"/>
  <c r="CM206" i="13"/>
  <c r="CF206" i="17" s="1"/>
  <c r="CM218" i="13"/>
  <c r="CF212" i="17" s="1"/>
  <c r="CM230" i="13"/>
  <c r="CF218" i="17"/>
  <c r="CM188" i="13"/>
  <c r="CF197" i="17" s="1"/>
  <c r="CM200" i="13"/>
  <c r="CF203" i="17" s="1"/>
  <c r="CM212" i="13"/>
  <c r="CF209" i="17" s="1"/>
  <c r="CM224" i="13"/>
  <c r="CF215" i="17"/>
  <c r="CM236" i="13"/>
  <c r="CF221" i="17" s="1"/>
  <c r="CJ14" i="13"/>
  <c r="CC14" i="17" s="1"/>
  <c r="CJ26" i="13"/>
  <c r="CC36" i="17" s="1"/>
  <c r="CJ38" i="13"/>
  <c r="CC58" i="17"/>
  <c r="CJ50" i="13"/>
  <c r="CC80" i="17" s="1"/>
  <c r="CJ62" i="13"/>
  <c r="CC102" i="17" s="1"/>
  <c r="CJ74" i="13"/>
  <c r="CC124" i="17" s="1"/>
  <c r="CJ8" i="13"/>
  <c r="CC3" i="17"/>
  <c r="CJ20" i="13"/>
  <c r="CC25" i="17" s="1"/>
  <c r="CJ86" i="13"/>
  <c r="CC146" i="17" s="1"/>
  <c r="CJ104" i="13"/>
  <c r="CC155" i="17" s="1"/>
  <c r="CJ116" i="13"/>
  <c r="CC161" i="17"/>
  <c r="CJ128" i="13"/>
  <c r="CC167" i="17" s="1"/>
  <c r="CJ140" i="13"/>
  <c r="CC173" i="17" s="1"/>
  <c r="CJ152" i="13"/>
  <c r="CC179" i="17" s="1"/>
  <c r="CJ164" i="13"/>
  <c r="CC185" i="17"/>
  <c r="CJ176" i="13"/>
  <c r="CC191" i="17" s="1"/>
  <c r="CJ32" i="13"/>
  <c r="CC47" i="17" s="1"/>
  <c r="CJ56" i="13"/>
  <c r="CC91" i="17" s="1"/>
  <c r="CJ80" i="13"/>
  <c r="CC135" i="17"/>
  <c r="CJ92" i="13"/>
  <c r="CC149" i="17" s="1"/>
  <c r="CJ98" i="13"/>
  <c r="CC152" i="17" s="1"/>
  <c r="CJ110" i="13"/>
  <c r="CC158" i="17" s="1"/>
  <c r="CJ44" i="13"/>
  <c r="CC69" i="17"/>
  <c r="CJ68" i="13"/>
  <c r="CC113" i="17" s="1"/>
  <c r="CJ182" i="13"/>
  <c r="CC194" i="17" s="1"/>
  <c r="CJ194" i="13"/>
  <c r="CC200" i="17" s="1"/>
  <c r="CJ206" i="13"/>
  <c r="CC206" i="17"/>
  <c r="CJ218" i="13"/>
  <c r="CC212" i="17" s="1"/>
  <c r="CJ230" i="13"/>
  <c r="CC218" i="17" s="1"/>
  <c r="CJ122" i="13"/>
  <c r="CC164" i="17" s="1"/>
  <c r="CJ134" i="13"/>
  <c r="CC170" i="17"/>
  <c r="CJ146" i="13"/>
  <c r="CC176" i="17" s="1"/>
  <c r="CJ158" i="13"/>
  <c r="CC182" i="17" s="1"/>
  <c r="CJ170" i="13"/>
  <c r="CC188" i="17" s="1"/>
  <c r="CJ188" i="13"/>
  <c r="CC197" i="17"/>
  <c r="CJ200" i="13"/>
  <c r="CC203" i="17" s="1"/>
  <c r="CJ212" i="13"/>
  <c r="CC209" i="17" s="1"/>
  <c r="CJ224" i="13"/>
  <c r="CC215" i="17" s="1"/>
  <c r="CJ236" i="13"/>
  <c r="CC221" i="17"/>
  <c r="F87" i="16"/>
  <c r="CD8" i="13"/>
  <c r="BW3" i="17" s="1"/>
  <c r="CD20" i="13"/>
  <c r="BW25" i="17" s="1"/>
  <c r="CD32" i="13"/>
  <c r="BW47" i="17" s="1"/>
  <c r="CD44" i="13"/>
  <c r="BW69" i="17" s="1"/>
  <c r="CD56" i="13"/>
  <c r="BW91" i="17" s="1"/>
  <c r="CD68" i="13"/>
  <c r="BW113" i="17" s="1"/>
  <c r="CD80" i="13"/>
  <c r="BW135" i="17" s="1"/>
  <c r="CD14" i="13"/>
  <c r="BW14" i="17" s="1"/>
  <c r="CD92" i="13"/>
  <c r="BW149" i="17" s="1"/>
  <c r="CD26" i="13"/>
  <c r="BW36" i="17" s="1"/>
  <c r="CD50" i="13"/>
  <c r="BW80" i="17" s="1"/>
  <c r="CD74" i="13"/>
  <c r="BW124" i="17" s="1"/>
  <c r="CD86" i="13"/>
  <c r="BW146" i="17" s="1"/>
  <c r="CD98" i="13"/>
  <c r="BW152" i="17" s="1"/>
  <c r="CD110" i="13"/>
  <c r="BW158" i="17" s="1"/>
  <c r="CD122" i="13"/>
  <c r="BW164" i="17" s="1"/>
  <c r="CD134" i="13"/>
  <c r="BW170" i="17" s="1"/>
  <c r="CD146" i="13"/>
  <c r="BW176" i="17" s="1"/>
  <c r="CD158" i="13"/>
  <c r="BW182" i="17" s="1"/>
  <c r="CD170" i="13"/>
  <c r="BW188" i="17" s="1"/>
  <c r="CD38" i="13"/>
  <c r="BW58" i="17" s="1"/>
  <c r="CD62" i="13"/>
  <c r="BW102" i="17" s="1"/>
  <c r="CD104" i="13"/>
  <c r="BW155" i="17" s="1"/>
  <c r="CD116" i="13"/>
  <c r="BW161" i="17" s="1"/>
  <c r="CD188" i="13"/>
  <c r="BW197" i="17" s="1"/>
  <c r="CD200" i="13"/>
  <c r="BW203" i="17" s="1"/>
  <c r="CD212" i="13"/>
  <c r="BW209" i="17" s="1"/>
  <c r="CD224" i="13"/>
  <c r="BW215" i="17" s="1"/>
  <c r="CD236" i="13"/>
  <c r="BW221" i="17" s="1"/>
  <c r="CD128" i="13"/>
  <c r="BW167" i="17" s="1"/>
  <c r="CD140" i="13"/>
  <c r="BW173" i="17" s="1"/>
  <c r="CD152" i="13"/>
  <c r="BW179" i="17" s="1"/>
  <c r="CD164" i="13"/>
  <c r="BW185" i="17" s="1"/>
  <c r="CD176" i="13"/>
  <c r="BW191" i="17" s="1"/>
  <c r="CD182" i="13"/>
  <c r="BW194" i="17" s="1"/>
  <c r="CD194" i="13"/>
  <c r="BW200" i="17" s="1"/>
  <c r="CD206" i="13"/>
  <c r="BW206" i="17" s="1"/>
  <c r="CD218" i="13"/>
  <c r="BW212" i="17" s="1"/>
  <c r="CD230" i="13"/>
  <c r="BW218" i="17" s="1"/>
  <c r="F81" i="16"/>
  <c r="CB11" i="3"/>
  <c r="CB24"/>
  <c r="CB38"/>
  <c r="CB48"/>
  <c r="CB70"/>
  <c r="CB60"/>
  <c r="CB8" i="4"/>
  <c r="CB77" i="3"/>
  <c r="CB27" i="4"/>
  <c r="CB18"/>
  <c r="CB43"/>
  <c r="CB34"/>
  <c r="CB51"/>
  <c r="CB18" i="5"/>
  <c r="CB8"/>
  <c r="CB59" i="4"/>
  <c r="CB27" i="5"/>
  <c r="CB43"/>
  <c r="CB8" i="6"/>
  <c r="CB59" i="5"/>
  <c r="CB34"/>
  <c r="CB51"/>
  <c r="CB18" i="6"/>
  <c r="CB43"/>
  <c r="CB34"/>
  <c r="CB27"/>
  <c r="CB51"/>
  <c r="CB59"/>
  <c r="CB34" i="7"/>
  <c r="CB27"/>
  <c r="CB59"/>
  <c r="CB8"/>
  <c r="CB18" i="8"/>
  <c r="CB51"/>
  <c r="CB18" i="9"/>
  <c r="CB43" i="7"/>
  <c r="CB8" i="8"/>
  <c r="CB43"/>
  <c r="CB8" i="9"/>
  <c r="CB18" i="7"/>
  <c r="CB51"/>
  <c r="CB27" i="8"/>
  <c r="CB59"/>
  <c r="CB34" i="9"/>
  <c r="CB59"/>
  <c r="CB27" i="10"/>
  <c r="CB51" i="9"/>
  <c r="CB18" i="10"/>
  <c r="CB34" i="8"/>
  <c r="CB34" i="10"/>
  <c r="CB59"/>
  <c r="CB27" i="11"/>
  <c r="CB59"/>
  <c r="CB11" i="13"/>
  <c r="BU2" i="17" s="1"/>
  <c r="CN11" i="13"/>
  <c r="CB13"/>
  <c r="CB23"/>
  <c r="BU24" i="17" s="1"/>
  <c r="CN23" i="13"/>
  <c r="CB25"/>
  <c r="CB35"/>
  <c r="BU46" i="17" s="1"/>
  <c r="CN35" i="13"/>
  <c r="CB37"/>
  <c r="CB47"/>
  <c r="BU68" i="17" s="1"/>
  <c r="CN47" i="13"/>
  <c r="CB49"/>
  <c r="CB59"/>
  <c r="BU90" i="17" s="1"/>
  <c r="CN59" i="13"/>
  <c r="CB61"/>
  <c r="CB71"/>
  <c r="BU112" i="17" s="1"/>
  <c r="CN71" i="13"/>
  <c r="CB73"/>
  <c r="CB27" i="9"/>
  <c r="CB43"/>
  <c r="CB8" i="10"/>
  <c r="CB51"/>
  <c r="CB18" i="11"/>
  <c r="CB51"/>
  <c r="CB16" i="13"/>
  <c r="CB28"/>
  <c r="CB40"/>
  <c r="CB52"/>
  <c r="CB64"/>
  <c r="CB76"/>
  <c r="CB43" i="11"/>
  <c r="CB7" i="13"/>
  <c r="CB19"/>
  <c r="CB31"/>
  <c r="CB43"/>
  <c r="CB55"/>
  <c r="CB67"/>
  <c r="CB79"/>
  <c r="CB89"/>
  <c r="BU145" i="17" s="1"/>
  <c r="CN89" i="13"/>
  <c r="CB91"/>
  <c r="CB8" i="11"/>
  <c r="CB10" i="13"/>
  <c r="CB17"/>
  <c r="BU13" i="17" s="1"/>
  <c r="CB22" i="13"/>
  <c r="CB43" i="10"/>
  <c r="CB34" i="11"/>
  <c r="CN17" i="13"/>
  <c r="CN29"/>
  <c r="CN41"/>
  <c r="CN53"/>
  <c r="CN65"/>
  <c r="CN77"/>
  <c r="CB88"/>
  <c r="CB29"/>
  <c r="BU35" i="17" s="1"/>
  <c r="CB46" i="13"/>
  <c r="CB53"/>
  <c r="BU79" i="17" s="1"/>
  <c r="CB70" i="13"/>
  <c r="CB77"/>
  <c r="BU123" i="17" s="1"/>
  <c r="CB94" i="13"/>
  <c r="CB106"/>
  <c r="CB118"/>
  <c r="CB130"/>
  <c r="CB142"/>
  <c r="CB154"/>
  <c r="CB166"/>
  <c r="CB83"/>
  <c r="BU134" i="17" s="1"/>
  <c r="CB85" i="13"/>
  <c r="CB95"/>
  <c r="BU148" i="17" s="1"/>
  <c r="CB97" i="13"/>
  <c r="CB107"/>
  <c r="BU154" i="17" s="1"/>
  <c r="CN107" i="13"/>
  <c r="CB109"/>
  <c r="CB34"/>
  <c r="CB41"/>
  <c r="BU57" i="17" s="1"/>
  <c r="CB58" i="13"/>
  <c r="CB65"/>
  <c r="BU101" i="17" s="1"/>
  <c r="CB82" i="13"/>
  <c r="CB100"/>
  <c r="CB112"/>
  <c r="CN83"/>
  <c r="CN95"/>
  <c r="CB101"/>
  <c r="BU151" i="17" s="1"/>
  <c r="CN101" i="13"/>
  <c r="CB103"/>
  <c r="CB113"/>
  <c r="BU157" i="17" s="1"/>
  <c r="CN113" i="13"/>
  <c r="CB115"/>
  <c r="CB125"/>
  <c r="BU163" i="17" s="1"/>
  <c r="CN125" i="13"/>
  <c r="CB127"/>
  <c r="CB137"/>
  <c r="BU169" i="17" s="1"/>
  <c r="CN137" i="13"/>
  <c r="CB139"/>
  <c r="CB149"/>
  <c r="BU175" i="17" s="1"/>
  <c r="CN149" i="13"/>
  <c r="CB151"/>
  <c r="CB161"/>
  <c r="BU181" i="17" s="1"/>
  <c r="CN161" i="13"/>
  <c r="CB163"/>
  <c r="CB173"/>
  <c r="BU187" i="17" s="1"/>
  <c r="CN173" i="13"/>
  <c r="CB175"/>
  <c r="CN119"/>
  <c r="CN131"/>
  <c r="CN143"/>
  <c r="CN155"/>
  <c r="CN167"/>
  <c r="CB184"/>
  <c r="CB196"/>
  <c r="CB208"/>
  <c r="CB220"/>
  <c r="CB232"/>
  <c r="CB121"/>
  <c r="CB133"/>
  <c r="CB145"/>
  <c r="CB157"/>
  <c r="CB169"/>
  <c r="CB185"/>
  <c r="BU193" i="17" s="1"/>
  <c r="CN185" i="13"/>
  <c r="CB187"/>
  <c r="CB197"/>
  <c r="BU199" i="17" s="1"/>
  <c r="CN197" i="13"/>
  <c r="CB199"/>
  <c r="CB209"/>
  <c r="BU205" i="17" s="1"/>
  <c r="CN209" i="13"/>
  <c r="CB211"/>
  <c r="CB221"/>
  <c r="BU211" i="17" s="1"/>
  <c r="CN221" i="13"/>
  <c r="CB223"/>
  <c r="CB233"/>
  <c r="BU217" i="17" s="1"/>
  <c r="CN233" i="13"/>
  <c r="CB119"/>
  <c r="BU160" i="17" s="1"/>
  <c r="CB124" i="13"/>
  <c r="CB131"/>
  <c r="BU166" i="17" s="1"/>
  <c r="CB136" i="13"/>
  <c r="CB143"/>
  <c r="BU172" i="17" s="1"/>
  <c r="CB148" i="13"/>
  <c r="CB155"/>
  <c r="BU178" i="17" s="1"/>
  <c r="CB160" i="13"/>
  <c r="CB167"/>
  <c r="BU184" i="17" s="1"/>
  <c r="CB172" i="13"/>
  <c r="CB178"/>
  <c r="CB190"/>
  <c r="CB202"/>
  <c r="CB214"/>
  <c r="CB226"/>
  <c r="CB179"/>
  <c r="BU190" i="17" s="1"/>
  <c r="CN179" i="13"/>
  <c r="CB181"/>
  <c r="CB191"/>
  <c r="BU196" i="17" s="1"/>
  <c r="CN191" i="13"/>
  <c r="CB193"/>
  <c r="CB203"/>
  <c r="BU202" i="17" s="1"/>
  <c r="CN203" i="13"/>
  <c r="CB205"/>
  <c r="CB215"/>
  <c r="BU208" i="17" s="1"/>
  <c r="CN215" i="13"/>
  <c r="CB217"/>
  <c r="CB227"/>
  <c r="BU214" i="17" s="1"/>
  <c r="CN227" i="13"/>
  <c r="CB229"/>
  <c r="CB239"/>
  <c r="BU220" i="17" s="1"/>
  <c r="CN239" i="13"/>
  <c r="CB16" i="14"/>
  <c r="CB235" i="13"/>
  <c r="CB85" i="14"/>
  <c r="CB238" i="13"/>
  <c r="CB27" i="14"/>
  <c r="CB49"/>
  <c r="CB74"/>
  <c r="CB118"/>
  <c r="CB63"/>
  <c r="CB107"/>
  <c r="CB38"/>
  <c r="CB96"/>
  <c r="CB146"/>
  <c r="CB179"/>
  <c r="CB190"/>
  <c r="CB243"/>
  <c r="CB132"/>
  <c r="CB168"/>
  <c r="CB232"/>
  <c r="CB157"/>
  <c r="CB210"/>
  <c r="BZ11" i="3"/>
  <c r="BZ24"/>
  <c r="BZ38"/>
  <c r="BZ60"/>
  <c r="BZ48"/>
  <c r="BZ77"/>
  <c r="BZ70"/>
  <c r="BZ8" i="4"/>
  <c r="BZ27"/>
  <c r="BZ18"/>
  <c r="BZ43"/>
  <c r="BZ34"/>
  <c r="BZ51"/>
  <c r="BZ59"/>
  <c r="BZ27" i="5"/>
  <c r="BZ18"/>
  <c r="BZ8"/>
  <c r="BZ34"/>
  <c r="BZ59"/>
  <c r="BZ51"/>
  <c r="BZ18" i="6"/>
  <c r="BZ43" i="5"/>
  <c r="BZ8" i="6"/>
  <c r="BZ27"/>
  <c r="BZ51"/>
  <c r="BZ43"/>
  <c r="BZ34"/>
  <c r="BZ8" i="7"/>
  <c r="BZ18"/>
  <c r="BZ51"/>
  <c r="BZ59" i="6"/>
  <c r="BZ43" i="7"/>
  <c r="BZ27"/>
  <c r="BZ34" i="8"/>
  <c r="BZ34" i="9"/>
  <c r="BZ34" i="7"/>
  <c r="BZ27" i="8"/>
  <c r="BZ59"/>
  <c r="BZ27" i="9"/>
  <c r="BZ59" i="7"/>
  <c r="BZ8" i="8"/>
  <c r="BZ43" i="9"/>
  <c r="BZ8" i="10"/>
  <c r="BZ43"/>
  <c r="BZ51" i="8"/>
  <c r="BZ34" i="10"/>
  <c r="BZ18" i="8"/>
  <c r="BZ18" i="9"/>
  <c r="BZ43" i="8"/>
  <c r="BZ59" i="9"/>
  <c r="BZ8" i="11"/>
  <c r="BZ43"/>
  <c r="BZ7" i="13"/>
  <c r="BZ17"/>
  <c r="BT13" i="17" s="1"/>
  <c r="BZ19" i="13"/>
  <c r="BZ29"/>
  <c r="BT35" i="17" s="1"/>
  <c r="BZ31" i="13"/>
  <c r="BZ41"/>
  <c r="BT57" i="17" s="1"/>
  <c r="BZ43" i="13"/>
  <c r="BZ53"/>
  <c r="BT79" i="17" s="1"/>
  <c r="BZ55" i="13"/>
  <c r="BZ65"/>
  <c r="BT101" i="17" s="1"/>
  <c r="BZ67" i="13"/>
  <c r="BZ77"/>
  <c r="BT123" i="17" s="1"/>
  <c r="BZ79" i="13"/>
  <c r="BZ51" i="9"/>
  <c r="BZ27" i="10"/>
  <c r="BZ34" i="11"/>
  <c r="BZ10" i="13"/>
  <c r="BZ22"/>
  <c r="BZ34"/>
  <c r="BZ46"/>
  <c r="BZ58"/>
  <c r="BZ70"/>
  <c r="BZ82"/>
  <c r="BZ8" i="9"/>
  <c r="BZ18" i="10"/>
  <c r="BZ51"/>
  <c r="BZ18" i="11"/>
  <c r="BZ51"/>
  <c r="BZ83" i="13"/>
  <c r="BT134" i="17" s="1"/>
  <c r="BZ85" i="13"/>
  <c r="BZ95"/>
  <c r="BT148" i="17" s="1"/>
  <c r="BZ97" i="13"/>
  <c r="BZ59" i="10"/>
  <c r="BZ11" i="13"/>
  <c r="BT2" i="17" s="1"/>
  <c r="BZ13" i="13"/>
  <c r="BZ16"/>
  <c r="BZ23"/>
  <c r="BT24" i="17" s="1"/>
  <c r="BZ25" i="13"/>
  <c r="BZ27" i="11"/>
  <c r="BZ59"/>
  <c r="BZ94" i="13"/>
  <c r="BZ100"/>
  <c r="BZ112"/>
  <c r="BZ124"/>
  <c r="BZ136"/>
  <c r="BZ148"/>
  <c r="BZ160"/>
  <c r="BZ172"/>
  <c r="BZ28"/>
  <c r="BZ47"/>
  <c r="BT68" i="17" s="1"/>
  <c r="BZ49" i="13"/>
  <c r="BZ52"/>
  <c r="BZ71"/>
  <c r="BT112" i="17" s="1"/>
  <c r="BZ73" i="13"/>
  <c r="BZ76"/>
  <c r="BZ101"/>
  <c r="BT151" i="17" s="1"/>
  <c r="BZ103" i="13"/>
  <c r="BZ113"/>
  <c r="BT157" i="17" s="1"/>
  <c r="BZ115" i="13"/>
  <c r="BZ88"/>
  <c r="BZ91"/>
  <c r="BZ106"/>
  <c r="BZ118"/>
  <c r="BZ35"/>
  <c r="BT46" i="17" s="1"/>
  <c r="BZ37" i="13"/>
  <c r="BZ40"/>
  <c r="BZ59"/>
  <c r="BT90" i="17" s="1"/>
  <c r="BZ61" i="13"/>
  <c r="BZ64"/>
  <c r="BZ89"/>
  <c r="BT145" i="17" s="1"/>
  <c r="BZ107" i="13"/>
  <c r="BT154" i="17" s="1"/>
  <c r="BZ109" i="13"/>
  <c r="BZ119"/>
  <c r="BT160" i="17" s="1"/>
  <c r="BZ121" i="13"/>
  <c r="BZ131"/>
  <c r="BT166" i="17" s="1"/>
  <c r="BZ133" i="13"/>
  <c r="BZ143"/>
  <c r="BT172" i="17" s="1"/>
  <c r="BZ145" i="13"/>
  <c r="BZ155"/>
  <c r="BT178" i="17" s="1"/>
  <c r="BZ157" i="13"/>
  <c r="BZ167"/>
  <c r="BT184" i="17" s="1"/>
  <c r="BZ169" i="13"/>
  <c r="BZ178"/>
  <c r="BZ190"/>
  <c r="BZ202"/>
  <c r="BZ214"/>
  <c r="BZ226"/>
  <c r="BZ238"/>
  <c r="BZ27" i="14"/>
  <c r="BZ179" i="13"/>
  <c r="BT190" i="17" s="1"/>
  <c r="BZ181" i="13"/>
  <c r="BZ191"/>
  <c r="BT196" i="17" s="1"/>
  <c r="BZ193" i="13"/>
  <c r="BZ203"/>
  <c r="BT202" i="17" s="1"/>
  <c r="BZ205" i="13"/>
  <c r="BZ215"/>
  <c r="BT208" i="17" s="1"/>
  <c r="BZ217" i="13"/>
  <c r="BZ227"/>
  <c r="BT214" i="17" s="1"/>
  <c r="BZ229" i="13"/>
  <c r="BZ184"/>
  <c r="BZ196"/>
  <c r="BZ208"/>
  <c r="BZ220"/>
  <c r="BZ232"/>
  <c r="BZ125"/>
  <c r="BT163" i="17" s="1"/>
  <c r="BZ127" i="13"/>
  <c r="BZ130"/>
  <c r="BZ137"/>
  <c r="BT169" i="17" s="1"/>
  <c r="BZ139" i="13"/>
  <c r="BZ142"/>
  <c r="BZ149"/>
  <c r="BT175" i="17" s="1"/>
  <c r="BZ151" i="13"/>
  <c r="BZ154"/>
  <c r="BZ161"/>
  <c r="BT181" i="17" s="1"/>
  <c r="BZ163" i="13"/>
  <c r="BZ166"/>
  <c r="BZ173"/>
  <c r="BT187" i="17" s="1"/>
  <c r="BZ175" i="13"/>
  <c r="BZ185"/>
  <c r="BT193" i="17" s="1"/>
  <c r="BZ187" i="13"/>
  <c r="BZ197"/>
  <c r="BT199" i="17" s="1"/>
  <c r="BZ199" i="13"/>
  <c r="BZ209"/>
  <c r="BT205" i="17" s="1"/>
  <c r="BZ211" i="13"/>
  <c r="BZ221"/>
  <c r="BT211" i="17"/>
  <c r="BZ223" i="13"/>
  <c r="BZ233"/>
  <c r="BT217" i="17" s="1"/>
  <c r="BZ235" i="13"/>
  <c r="BZ38" i="14"/>
  <c r="BZ63"/>
  <c r="BZ107"/>
  <c r="BZ96"/>
  <c r="BZ146"/>
  <c r="BZ239" i="13"/>
  <c r="BT220" i="17" s="1"/>
  <c r="BZ16" i="14"/>
  <c r="BZ85"/>
  <c r="BZ49"/>
  <c r="BZ74"/>
  <c r="BZ118"/>
  <c r="BZ157"/>
  <c r="BZ196"/>
  <c r="BZ221"/>
  <c r="BZ210"/>
  <c r="BZ132"/>
  <c r="BZ168"/>
  <c r="BZ232"/>
  <c r="BY11" i="3"/>
  <c r="BY24"/>
  <c r="BY38"/>
  <c r="BY48"/>
  <c r="BY60"/>
  <c r="BY77"/>
  <c r="BY70"/>
  <c r="BY18" i="4"/>
  <c r="BY8"/>
  <c r="BY34"/>
  <c r="BY27"/>
  <c r="BY51"/>
  <c r="BY43"/>
  <c r="BY8" i="5"/>
  <c r="BY34"/>
  <c r="BY59" i="4"/>
  <c r="BY18" i="5"/>
  <c r="BY59"/>
  <c r="BY27" i="6"/>
  <c r="BY27" i="5"/>
  <c r="BY51"/>
  <c r="BY43"/>
  <c r="BY8" i="6"/>
  <c r="BY34"/>
  <c r="BY59"/>
  <c r="BY18"/>
  <c r="BY51"/>
  <c r="BY43"/>
  <c r="BY8" i="7"/>
  <c r="BY27"/>
  <c r="BY59"/>
  <c r="BY18"/>
  <c r="BY51"/>
  <c r="BY34"/>
  <c r="BY8" i="8"/>
  <c r="BY43"/>
  <c r="BY8" i="9"/>
  <c r="BY34" i="8"/>
  <c r="BY34" i="9"/>
  <c r="BY18" i="8"/>
  <c r="BY18" i="9"/>
  <c r="BY51"/>
  <c r="BY18" i="10"/>
  <c r="BY59" i="8"/>
  <c r="BY43" i="9"/>
  <c r="BY8" i="10"/>
  <c r="BY43"/>
  <c r="BY43" i="7"/>
  <c r="BY27" i="9"/>
  <c r="BY51" i="10"/>
  <c r="BY18" i="11"/>
  <c r="BY51"/>
  <c r="BY16" i="13"/>
  <c r="BY28"/>
  <c r="BY40"/>
  <c r="BY52"/>
  <c r="BY64"/>
  <c r="BY76"/>
  <c r="BY27" i="8"/>
  <c r="BY59" i="9"/>
  <c r="BY34" i="10"/>
  <c r="BY8" i="11"/>
  <c r="BY43"/>
  <c r="BY7" i="13"/>
  <c r="BY17"/>
  <c r="BS13" i="17" s="1"/>
  <c r="BY19" i="13"/>
  <c r="BY29"/>
  <c r="BS35" i="17" s="1"/>
  <c r="BY31" i="13"/>
  <c r="BY41"/>
  <c r="BS57" i="17" s="1"/>
  <c r="BY43" i="13"/>
  <c r="BY53"/>
  <c r="BS79" i="17" s="1"/>
  <c r="BY55" i="13"/>
  <c r="BY65"/>
  <c r="BS101" i="17" s="1"/>
  <c r="BY67" i="13"/>
  <c r="BY77"/>
  <c r="BS123" i="17" s="1"/>
  <c r="BY79" i="13"/>
  <c r="BY51" i="8"/>
  <c r="BY59" i="10"/>
  <c r="BY27"/>
  <c r="BY27" i="11"/>
  <c r="BY59"/>
  <c r="BY94" i="13"/>
  <c r="BY10"/>
  <c r="BY22"/>
  <c r="BY34" i="11"/>
  <c r="BY11" i="13"/>
  <c r="BS2" i="17" s="1"/>
  <c r="BY13" i="13"/>
  <c r="BY23"/>
  <c r="BS24" i="17" s="1"/>
  <c r="BY25" i="13"/>
  <c r="BY35"/>
  <c r="BS46" i="17" s="1"/>
  <c r="BY37" i="13"/>
  <c r="BY47"/>
  <c r="BS68" i="17" s="1"/>
  <c r="BY49" i="13"/>
  <c r="BY59"/>
  <c r="BS90" i="17" s="1"/>
  <c r="BY61" i="13"/>
  <c r="BY71"/>
  <c r="BS112" i="17" s="1"/>
  <c r="BY73" i="13"/>
  <c r="BY89"/>
  <c r="BS145" i="17" s="1"/>
  <c r="BY91" i="13"/>
  <c r="BY107"/>
  <c r="BS154" i="17" s="1"/>
  <c r="BY109" i="13"/>
  <c r="BY119"/>
  <c r="BS160" i="17" s="1"/>
  <c r="BY121" i="13"/>
  <c r="BY131"/>
  <c r="BS166" i="17" s="1"/>
  <c r="BY133" i="13"/>
  <c r="BY143"/>
  <c r="BS172" i="17" s="1"/>
  <c r="BY145" i="13"/>
  <c r="BY155"/>
  <c r="BS178" i="17" s="1"/>
  <c r="BY157" i="13"/>
  <c r="BY167"/>
  <c r="BS184" i="17" s="1"/>
  <c r="BY169" i="13"/>
  <c r="BY46"/>
  <c r="BY70"/>
  <c r="BY100"/>
  <c r="BY112"/>
  <c r="BY83"/>
  <c r="BS134" i="17" s="1"/>
  <c r="BY85" i="13"/>
  <c r="BY95"/>
  <c r="BS148" i="17" s="1"/>
  <c r="BY97" i="13"/>
  <c r="BY101"/>
  <c r="BS151" i="17" s="1"/>
  <c r="BY103" i="13"/>
  <c r="BY113"/>
  <c r="BS157" i="17" s="1"/>
  <c r="BY115" i="13"/>
  <c r="BY34"/>
  <c r="BY58"/>
  <c r="BY82"/>
  <c r="BY88"/>
  <c r="BY106"/>
  <c r="BY118"/>
  <c r="BY130"/>
  <c r="BY142"/>
  <c r="BY154"/>
  <c r="BY166"/>
  <c r="BY125"/>
  <c r="BS163" i="17" s="1"/>
  <c r="BY127" i="13"/>
  <c r="BY137"/>
  <c r="BS169" i="17" s="1"/>
  <c r="BY139" i="13"/>
  <c r="BY149"/>
  <c r="BS175" i="17" s="1"/>
  <c r="BY151" i="13"/>
  <c r="BY161"/>
  <c r="BS181" i="17" s="1"/>
  <c r="BY163" i="13"/>
  <c r="BY173"/>
  <c r="BS187" i="17" s="1"/>
  <c r="BY175" i="13"/>
  <c r="BY185"/>
  <c r="BS193" i="17" s="1"/>
  <c r="BY187" i="13"/>
  <c r="BY197"/>
  <c r="BS199" i="17" s="1"/>
  <c r="BY199" i="13"/>
  <c r="BY209"/>
  <c r="BS205" i="17"/>
  <c r="BY211" i="13"/>
  <c r="BY221"/>
  <c r="BS211" i="17" s="1"/>
  <c r="BY223" i="13"/>
  <c r="BY233"/>
  <c r="BS217" i="17" s="1"/>
  <c r="BY235" i="13"/>
  <c r="BY38" i="14"/>
  <c r="BY178" i="13"/>
  <c r="BY190"/>
  <c r="BY202"/>
  <c r="BY214"/>
  <c r="BY226"/>
  <c r="BY179"/>
  <c r="BS190" i="17" s="1"/>
  <c r="BY181" i="13"/>
  <c r="BY191"/>
  <c r="BS196" i="17" s="1"/>
  <c r="BY193" i="13"/>
  <c r="BY203"/>
  <c r="BS202" i="17" s="1"/>
  <c r="BY205" i="13"/>
  <c r="BY215"/>
  <c r="BS208" i="17" s="1"/>
  <c r="BY217" i="13"/>
  <c r="BY227"/>
  <c r="BS214" i="17" s="1"/>
  <c r="BY229" i="13"/>
  <c r="BY124"/>
  <c r="BY136"/>
  <c r="BY148"/>
  <c r="BY160"/>
  <c r="BY172"/>
  <c r="BY184"/>
  <c r="BY196"/>
  <c r="BY208"/>
  <c r="BY220"/>
  <c r="BY232"/>
  <c r="BY49" i="14"/>
  <c r="BY74"/>
  <c r="BY63"/>
  <c r="BY107"/>
  <c r="BY132"/>
  <c r="BY157"/>
  <c r="BY238" i="13"/>
  <c r="BY27" i="14"/>
  <c r="BY96"/>
  <c r="BY239" i="13"/>
  <c r="BS220" i="17" s="1"/>
  <c r="BY16" i="14"/>
  <c r="BY85"/>
  <c r="BY168"/>
  <c r="BY232"/>
  <c r="BY196"/>
  <c r="BY221"/>
  <c r="BY118"/>
  <c r="BY146"/>
  <c r="BY179"/>
  <c r="BY190"/>
  <c r="BY243"/>
  <c r="BY14" i="13"/>
  <c r="BS14" i="17" s="1"/>
  <c r="BY26" i="13"/>
  <c r="BS36" i="17" s="1"/>
  <c r="BY38" i="13"/>
  <c r="BS58" i="17" s="1"/>
  <c r="BY50" i="13"/>
  <c r="BS80" i="17" s="1"/>
  <c r="BY62" i="13"/>
  <c r="BS102" i="17" s="1"/>
  <c r="BY74" i="13"/>
  <c r="BS124" i="17" s="1"/>
  <c r="BY92" i="13"/>
  <c r="BS149" i="17"/>
  <c r="BY8" i="13"/>
  <c r="BS3" i="17" s="1"/>
  <c r="BY20" i="13"/>
  <c r="BS25" i="17" s="1"/>
  <c r="BY32" i="13"/>
  <c r="BS47" i="17" s="1"/>
  <c r="BY56" i="13"/>
  <c r="BS91" i="17"/>
  <c r="BY80" i="13"/>
  <c r="BS135" i="17" s="1"/>
  <c r="BY98" i="13"/>
  <c r="BS152" i="17" s="1"/>
  <c r="BY110" i="13"/>
  <c r="BS158" i="17" s="1"/>
  <c r="BY44" i="13"/>
  <c r="BS69" i="17"/>
  <c r="BY68" i="13"/>
  <c r="BS113" i="17" s="1"/>
  <c r="BY86" i="13"/>
  <c r="BS146" i="17" s="1"/>
  <c r="BY104" i="13"/>
  <c r="BS155" i="17" s="1"/>
  <c r="BY116" i="13"/>
  <c r="BS161" i="17"/>
  <c r="BY128" i="13"/>
  <c r="BS167" i="17" s="1"/>
  <c r="BY140" i="13"/>
  <c r="BS173" i="17" s="1"/>
  <c r="BY152" i="13"/>
  <c r="BS179" i="17" s="1"/>
  <c r="BY164" i="13"/>
  <c r="BS185" i="17"/>
  <c r="BY176" i="13"/>
  <c r="BS191" i="17" s="1"/>
  <c r="BY188" i="13"/>
  <c r="BS197" i="17" s="1"/>
  <c r="BY200" i="13"/>
  <c r="BS203" i="17"/>
  <c r="BY212" i="13"/>
  <c r="BS209" i="17"/>
  <c r="BY224" i="13"/>
  <c r="BS215" i="17"/>
  <c r="BY122" i="13"/>
  <c r="BS164" i="17"/>
  <c r="BY134" i="13"/>
  <c r="BS170" i="17"/>
  <c r="BY146" i="13"/>
  <c r="BS176" i="17"/>
  <c r="BY158" i="13"/>
  <c r="BS182" i="17"/>
  <c r="BY170" i="13"/>
  <c r="BS188" i="17"/>
  <c r="BY182" i="13"/>
  <c r="BS194" i="17"/>
  <c r="BY194" i="13"/>
  <c r="BS200" i="17"/>
  <c r="BY206" i="13"/>
  <c r="BS206" i="17"/>
  <c r="BY218" i="13"/>
  <c r="BS212" i="17"/>
  <c r="BY230" i="13"/>
  <c r="BS218" i="17"/>
  <c r="BY236" i="13"/>
  <c r="BS221" i="17"/>
  <c r="BR11" i="3"/>
  <c r="BR24"/>
  <c r="BR38"/>
  <c r="BR60"/>
  <c r="BR48"/>
  <c r="BR77"/>
  <c r="BR70"/>
  <c r="BR8" i="4"/>
  <c r="BR27"/>
  <c r="BR18"/>
  <c r="BR43"/>
  <c r="BR34"/>
  <c r="BR51"/>
  <c r="BR59"/>
  <c r="BR27" i="5"/>
  <c r="BR18"/>
  <c r="BR8"/>
  <c r="BR34"/>
  <c r="BR59"/>
  <c r="BR51"/>
  <c r="BR18" i="6"/>
  <c r="BR43" i="5"/>
  <c r="BR8" i="6"/>
  <c r="BR27"/>
  <c r="BR51"/>
  <c r="BR43"/>
  <c r="BR34"/>
  <c r="BR8" i="7"/>
  <c r="BR18"/>
  <c r="BR51"/>
  <c r="BR59" i="6"/>
  <c r="BR43" i="7"/>
  <c r="BR27"/>
  <c r="BR34" i="8"/>
  <c r="BR34" i="9"/>
  <c r="BR27" i="8"/>
  <c r="BR59"/>
  <c r="BR27" i="9"/>
  <c r="BR34" i="7"/>
  <c r="BR59"/>
  <c r="BR8" i="8"/>
  <c r="BR43" i="9"/>
  <c r="BR8" i="10"/>
  <c r="BR43"/>
  <c r="BR18" i="8"/>
  <c r="BR51"/>
  <c r="BR34" i="10"/>
  <c r="BR18" i="9"/>
  <c r="BR8"/>
  <c r="BR59"/>
  <c r="BR8" i="11"/>
  <c r="BR43"/>
  <c r="BR7" i="13"/>
  <c r="BR17"/>
  <c r="BL13" i="17" s="1"/>
  <c r="BR19" i="13"/>
  <c r="BR29"/>
  <c r="BL35" i="17" s="1"/>
  <c r="BR31" i="13"/>
  <c r="BR41"/>
  <c r="BL57" i="17" s="1"/>
  <c r="BR43" i="13"/>
  <c r="BR53"/>
  <c r="BL79" i="17" s="1"/>
  <c r="BR55" i="13"/>
  <c r="BR65"/>
  <c r="BL101" i="17" s="1"/>
  <c r="BR67" i="13"/>
  <c r="BR77"/>
  <c r="BL123" i="17" s="1"/>
  <c r="BR79" i="13"/>
  <c r="BR43" i="8"/>
  <c r="BR51" i="9"/>
  <c r="BR27" i="10"/>
  <c r="BR34" i="11"/>
  <c r="BR10" i="13"/>
  <c r="BR22"/>
  <c r="BR34"/>
  <c r="BR46"/>
  <c r="BR58"/>
  <c r="BR70"/>
  <c r="BR82"/>
  <c r="BR18" i="10"/>
  <c r="BR51"/>
  <c r="BR18" i="11"/>
  <c r="BR59" i="10"/>
  <c r="BR51" i="11"/>
  <c r="BR83" i="13"/>
  <c r="BL134" i="17" s="1"/>
  <c r="BR85" i="13"/>
  <c r="BR95"/>
  <c r="BL148" i="17" s="1"/>
  <c r="BR97" i="13"/>
  <c r="BR11"/>
  <c r="BL2" i="17" s="1"/>
  <c r="BR13" i="13"/>
  <c r="BR16"/>
  <c r="BR23"/>
  <c r="BL24" i="17" s="1"/>
  <c r="BR25" i="13"/>
  <c r="BR27" i="11"/>
  <c r="BR59"/>
  <c r="BR94" i="13"/>
  <c r="BR100"/>
  <c r="BR112"/>
  <c r="BR124"/>
  <c r="BR136"/>
  <c r="BR148"/>
  <c r="BR160"/>
  <c r="BR172"/>
  <c r="BR35"/>
  <c r="BL46" i="17" s="1"/>
  <c r="BR37" i="13"/>
  <c r="BR40"/>
  <c r="BR59"/>
  <c r="BL90" i="17" s="1"/>
  <c r="BR61" i="13"/>
  <c r="BR64"/>
  <c r="BR101"/>
  <c r="BL151" i="17" s="1"/>
  <c r="BR103" i="13"/>
  <c r="BR113"/>
  <c r="BL157" i="17" s="1"/>
  <c r="BR115" i="13"/>
  <c r="BR88"/>
  <c r="BR91"/>
  <c r="BR106"/>
  <c r="BR118"/>
  <c r="BR28"/>
  <c r="BR47"/>
  <c r="BL68" i="17" s="1"/>
  <c r="BR49" i="13"/>
  <c r="BR52"/>
  <c r="BR71"/>
  <c r="BL112" i="17" s="1"/>
  <c r="BR73" i="13"/>
  <c r="BR76"/>
  <c r="BR89"/>
  <c r="BL145" i="17" s="1"/>
  <c r="BR107" i="13"/>
  <c r="BL154" i="17" s="1"/>
  <c r="BR109" i="13"/>
  <c r="BR119"/>
  <c r="BL160" i="17" s="1"/>
  <c r="BR121" i="13"/>
  <c r="BR131"/>
  <c r="BL166" i="17" s="1"/>
  <c r="BR133" i="13"/>
  <c r="BR143"/>
  <c r="BL172" i="17" s="1"/>
  <c r="BR145" i="13"/>
  <c r="BR155"/>
  <c r="BL178" i="17" s="1"/>
  <c r="BR157" i="13"/>
  <c r="BR167"/>
  <c r="BL184" i="17" s="1"/>
  <c r="BR169" i="13"/>
  <c r="BR178"/>
  <c r="BR190"/>
  <c r="BR202"/>
  <c r="BR214"/>
  <c r="BR226"/>
  <c r="BR238"/>
  <c r="BR27" i="14"/>
  <c r="BR179" i="13"/>
  <c r="BL190" i="17" s="1"/>
  <c r="BR181" i="13"/>
  <c r="BR191"/>
  <c r="BL196" i="17" s="1"/>
  <c r="BR193" i="13"/>
  <c r="BR203"/>
  <c r="BL202" i="17" s="1"/>
  <c r="BR205" i="13"/>
  <c r="BR215"/>
  <c r="BL208" i="17" s="1"/>
  <c r="BR217" i="13"/>
  <c r="BR227"/>
  <c r="BL214" i="17" s="1"/>
  <c r="BR229" i="13"/>
  <c r="BR184"/>
  <c r="BR196"/>
  <c r="BR208"/>
  <c r="BR220"/>
  <c r="BR232"/>
  <c r="BR125"/>
  <c r="BL163" i="17" s="1"/>
  <c r="BR127" i="13"/>
  <c r="BR130"/>
  <c r="BR137"/>
  <c r="BL169" i="17" s="1"/>
  <c r="BR139" i="13"/>
  <c r="BR142"/>
  <c r="BR149"/>
  <c r="BL175" i="17" s="1"/>
  <c r="BR151" i="13"/>
  <c r="BR154"/>
  <c r="BR161"/>
  <c r="BL181" i="17" s="1"/>
  <c r="BR163" i="13"/>
  <c r="BR166"/>
  <c r="BR173"/>
  <c r="BL187" i="17" s="1"/>
  <c r="BR175" i="13"/>
  <c r="BR185"/>
  <c r="BL193" i="17" s="1"/>
  <c r="BR187" i="13"/>
  <c r="BR197"/>
  <c r="BL199" i="17" s="1"/>
  <c r="BR199" i="13"/>
  <c r="BR209"/>
  <c r="BL205" i="17" s="1"/>
  <c r="BR211" i="13"/>
  <c r="BR221"/>
  <c r="BL211" i="17" s="1"/>
  <c r="BR223" i="13"/>
  <c r="BR233"/>
  <c r="BL217" i="17" s="1"/>
  <c r="BR235" i="13"/>
  <c r="BR38" i="14"/>
  <c r="BR63"/>
  <c r="BR107"/>
  <c r="BR96"/>
  <c r="BR146"/>
  <c r="BR239" i="13"/>
  <c r="BL220" i="17" s="1"/>
  <c r="BR16" i="14"/>
  <c r="BR85"/>
  <c r="BR49"/>
  <c r="BR74"/>
  <c r="BR118"/>
  <c r="BR157"/>
  <c r="BR196"/>
  <c r="BR221"/>
  <c r="BR210"/>
  <c r="BR132"/>
  <c r="BR168"/>
  <c r="BR232"/>
  <c r="BB8" i="13"/>
  <c r="AW3" i="17"/>
  <c r="BN8" i="13"/>
  <c r="BB20"/>
  <c r="AW25" i="17" s="1"/>
  <c r="BN20" i="13"/>
  <c r="BB32"/>
  <c r="AW47" i="17" s="1"/>
  <c r="BN32" i="13"/>
  <c r="BB44"/>
  <c r="AW69" i="17" s="1"/>
  <c r="BN44" i="13"/>
  <c r="BB56"/>
  <c r="AW91" i="17" s="1"/>
  <c r="BN56" i="13"/>
  <c r="BB68"/>
  <c r="AW113" i="17" s="1"/>
  <c r="BN68" i="13"/>
  <c r="BB80"/>
  <c r="AW135" i="17" s="1"/>
  <c r="BN80" i="13"/>
  <c r="BN14"/>
  <c r="BB14"/>
  <c r="AW14" i="17" s="1"/>
  <c r="BB26" i="13"/>
  <c r="AW36" i="17" s="1"/>
  <c r="BB38" i="13"/>
  <c r="AW58" i="17" s="1"/>
  <c r="BB50" i="13"/>
  <c r="AW80" i="17" s="1"/>
  <c r="BB62" i="13"/>
  <c r="AW102" i="17" s="1"/>
  <c r="BB74" i="13"/>
  <c r="AW124" i="17" s="1"/>
  <c r="BB92" i="13"/>
  <c r="AW149" i="17" s="1"/>
  <c r="BN92" i="13"/>
  <c r="BN26"/>
  <c r="BN50"/>
  <c r="BN74"/>
  <c r="BN86"/>
  <c r="BB98"/>
  <c r="AW152" i="17" s="1"/>
  <c r="BN98" i="13"/>
  <c r="BB110"/>
  <c r="AW158" i="17" s="1"/>
  <c r="BN110" i="13"/>
  <c r="BB122"/>
  <c r="AW164" i="17" s="1"/>
  <c r="BN122" i="13"/>
  <c r="BB134"/>
  <c r="AW170" i="17" s="1"/>
  <c r="BN134" i="13"/>
  <c r="BB146"/>
  <c r="AW176" i="17" s="1"/>
  <c r="BN146" i="13"/>
  <c r="BB158"/>
  <c r="AW182" i="17" s="1"/>
  <c r="BN158" i="13"/>
  <c r="BB170"/>
  <c r="AW188" i="17" s="1"/>
  <c r="BN170" i="13"/>
  <c r="BN38"/>
  <c r="BN62"/>
  <c r="BB86"/>
  <c r="AW146" i="17" s="1"/>
  <c r="BB104" i="13"/>
  <c r="AW155" i="17" s="1"/>
  <c r="BN104" i="13"/>
  <c r="BB116"/>
  <c r="AW161" i="17" s="1"/>
  <c r="BN116" i="13"/>
  <c r="BB128"/>
  <c r="AW167" i="17"/>
  <c r="BB140" i="13"/>
  <c r="AW173" i="17"/>
  <c r="BB152" i="13"/>
  <c r="AW179" i="17"/>
  <c r="BB164" i="13"/>
  <c r="AW185" i="17"/>
  <c r="BB176" i="13"/>
  <c r="AW191" i="17"/>
  <c r="BB188" i="13"/>
  <c r="AW197" i="17"/>
  <c r="BN188" i="13"/>
  <c r="BB200"/>
  <c r="AW203" i="17" s="1"/>
  <c r="BN200" i="13"/>
  <c r="BB212"/>
  <c r="AW209" i="17" s="1"/>
  <c r="BN212" i="13"/>
  <c r="BB224"/>
  <c r="AW215" i="17" s="1"/>
  <c r="BN224" i="13"/>
  <c r="BB236"/>
  <c r="AW221" i="17" s="1"/>
  <c r="BN236" i="13"/>
  <c r="BN128"/>
  <c r="BN140"/>
  <c r="BN152"/>
  <c r="BN164"/>
  <c r="BN176"/>
  <c r="BB182"/>
  <c r="AW194" i="17"/>
  <c r="BN182" i="13"/>
  <c r="BB194"/>
  <c r="AW200" i="17" s="1"/>
  <c r="BN194" i="13"/>
  <c r="BB206"/>
  <c r="AW206" i="17" s="1"/>
  <c r="BN206" i="13"/>
  <c r="BB218"/>
  <c r="AW212" i="17" s="1"/>
  <c r="BN218" i="13"/>
  <c r="BB230"/>
  <c r="AW218" i="17" s="1"/>
  <c r="BN230" i="13"/>
  <c r="H55" i="16"/>
  <c r="F55"/>
  <c r="AX11" i="3"/>
  <c r="AX24"/>
  <c r="AX38"/>
  <c r="AX60"/>
  <c r="AX48"/>
  <c r="AX77"/>
  <c r="AX70"/>
  <c r="AX8" i="4"/>
  <c r="AX27"/>
  <c r="AX18"/>
  <c r="AX43"/>
  <c r="AX34"/>
  <c r="AX59"/>
  <c r="AX27" i="5"/>
  <c r="AX18"/>
  <c r="AX51" i="4"/>
  <c r="AX8" i="5"/>
  <c r="AX59"/>
  <c r="AX51"/>
  <c r="AX18" i="6"/>
  <c r="AX34" i="5"/>
  <c r="AX43"/>
  <c r="AX8" i="6"/>
  <c r="AX51"/>
  <c r="AX27"/>
  <c r="AX43"/>
  <c r="AX34"/>
  <c r="AX18" i="7"/>
  <c r="AX51"/>
  <c r="AX43"/>
  <c r="AX59" i="6"/>
  <c r="AX27" i="7"/>
  <c r="AX34"/>
  <c r="AX34" i="8"/>
  <c r="AX34" i="9"/>
  <c r="AX8" i="7"/>
  <c r="AX59"/>
  <c r="AX27" i="8"/>
  <c r="AX59"/>
  <c r="AX27" i="9"/>
  <c r="AX8" i="8"/>
  <c r="AX43"/>
  <c r="AX8" i="9"/>
  <c r="AX43"/>
  <c r="AX8" i="10"/>
  <c r="AX43"/>
  <c r="AX18" i="9"/>
  <c r="AX34" i="10"/>
  <c r="AX51" i="8"/>
  <c r="AX8" i="11"/>
  <c r="AX43"/>
  <c r="AX7" i="13"/>
  <c r="AX17"/>
  <c r="AT13" i="17" s="1"/>
  <c r="AX19" i="13"/>
  <c r="AX29"/>
  <c r="AT35" i="17" s="1"/>
  <c r="AX31" i="13"/>
  <c r="AX41"/>
  <c r="AT57" i="17" s="1"/>
  <c r="AX43" i="13"/>
  <c r="AX53"/>
  <c r="AT79" i="17" s="1"/>
  <c r="AX55" i="13"/>
  <c r="AX65"/>
  <c r="AT101" i="17" s="1"/>
  <c r="AX67" i="13"/>
  <c r="AX77"/>
  <c r="AT123" i="17" s="1"/>
  <c r="AX79" i="13"/>
  <c r="AX18" i="8"/>
  <c r="AX18" i="10"/>
  <c r="AX34" i="11"/>
  <c r="AX10" i="13"/>
  <c r="AX22"/>
  <c r="AX34"/>
  <c r="AX46"/>
  <c r="AX58"/>
  <c r="AX70"/>
  <c r="AX82"/>
  <c r="AX51" i="9"/>
  <c r="AX27" i="10"/>
  <c r="AX51"/>
  <c r="AX18" i="11"/>
  <c r="AX11" i="13"/>
  <c r="AT2" i="17" s="1"/>
  <c r="AX13" i="13"/>
  <c r="AX16"/>
  <c r="AX23"/>
  <c r="AT24" i="17" s="1"/>
  <c r="AX25" i="13"/>
  <c r="AX28"/>
  <c r="AX35"/>
  <c r="AT46" i="17" s="1"/>
  <c r="AX37" i="13"/>
  <c r="AX40"/>
  <c r="AX47"/>
  <c r="AT68" i="17" s="1"/>
  <c r="AX49" i="13"/>
  <c r="AX52"/>
  <c r="AX59"/>
  <c r="AT90" i="17" s="1"/>
  <c r="AX61" i="13"/>
  <c r="AX64"/>
  <c r="AX71"/>
  <c r="AT112" i="17" s="1"/>
  <c r="AX73" i="13"/>
  <c r="AX76"/>
  <c r="AX83"/>
  <c r="AT134" i="17" s="1"/>
  <c r="AX85" i="13"/>
  <c r="AX95"/>
  <c r="AT148" i="17" s="1"/>
  <c r="AX97" i="13"/>
  <c r="AX59" i="9"/>
  <c r="AX59" i="10"/>
  <c r="AX27" i="11"/>
  <c r="AX59"/>
  <c r="AX51"/>
  <c r="AX94" i="13"/>
  <c r="AX88"/>
  <c r="AX91"/>
  <c r="AX100"/>
  <c r="AX112"/>
  <c r="AX124"/>
  <c r="AX136"/>
  <c r="AX148"/>
  <c r="AX160"/>
  <c r="AX172"/>
  <c r="AX89"/>
  <c r="AT145" i="17"/>
  <c r="AX101" i="13"/>
  <c r="AT151" i="17"/>
  <c r="AX103" i="13"/>
  <c r="AX113"/>
  <c r="AT157" i="17" s="1"/>
  <c r="AX115" i="13"/>
  <c r="AX106"/>
  <c r="AX118"/>
  <c r="AX107"/>
  <c r="AT154" i="17" s="1"/>
  <c r="AX109" i="13"/>
  <c r="AX119"/>
  <c r="AT160" i="17" s="1"/>
  <c r="AX121" i="13"/>
  <c r="AX131"/>
  <c r="AT166" i="17" s="1"/>
  <c r="AX133" i="13"/>
  <c r="AX143"/>
  <c r="AT172" i="17" s="1"/>
  <c r="AX145" i="13"/>
  <c r="AX155"/>
  <c r="AT178" i="17" s="1"/>
  <c r="AX157" i="13"/>
  <c r="AX167"/>
  <c r="AT184" i="17" s="1"/>
  <c r="AX169" i="13"/>
  <c r="AX178"/>
  <c r="AX190"/>
  <c r="AX202"/>
  <c r="AX214"/>
  <c r="AX226"/>
  <c r="AX238"/>
  <c r="AX27" i="14"/>
  <c r="AX125" i="13"/>
  <c r="AT163" i="17" s="1"/>
  <c r="AX127" i="13"/>
  <c r="AX130"/>
  <c r="AX137"/>
  <c r="AT169" i="17" s="1"/>
  <c r="AX139" i="13"/>
  <c r="AX142"/>
  <c r="AX149"/>
  <c r="AT175" i="17" s="1"/>
  <c r="AX151" i="13"/>
  <c r="AX154"/>
  <c r="AX161"/>
  <c r="AT181" i="17" s="1"/>
  <c r="AX163" i="13"/>
  <c r="AX166"/>
  <c r="AX173"/>
  <c r="AT187" i="17" s="1"/>
  <c r="AX175" i="13"/>
  <c r="AX179"/>
  <c r="AT190" i="17" s="1"/>
  <c r="AX181" i="13"/>
  <c r="AX191"/>
  <c r="AT196" i="17" s="1"/>
  <c r="AX193" i="13"/>
  <c r="AX203"/>
  <c r="AT202" i="17" s="1"/>
  <c r="AX205" i="13"/>
  <c r="AX215"/>
  <c r="AT208" i="17" s="1"/>
  <c r="AX217" i="13"/>
  <c r="AX227"/>
  <c r="AT214" i="17" s="1"/>
  <c r="AX229" i="13"/>
  <c r="AX184"/>
  <c r="AX196"/>
  <c r="AX208"/>
  <c r="AX220"/>
  <c r="AX232"/>
  <c r="AX185"/>
  <c r="AT193" i="17" s="1"/>
  <c r="AX187" i="13"/>
  <c r="AX197"/>
  <c r="AT199" i="17" s="1"/>
  <c r="AX199" i="13"/>
  <c r="AX209"/>
  <c r="AT205" i="17" s="1"/>
  <c r="AX211" i="13"/>
  <c r="AX221"/>
  <c r="AT211" i="17" s="1"/>
  <c r="AX223" i="13"/>
  <c r="AX233"/>
  <c r="AT217" i="17" s="1"/>
  <c r="AX235" i="13"/>
  <c r="AX38" i="14"/>
  <c r="AX239" i="13"/>
  <c r="AT220" i="17" s="1"/>
  <c r="AX16" i="14"/>
  <c r="AX63"/>
  <c r="AX107"/>
  <c r="AX96"/>
  <c r="AX146"/>
  <c r="AX85"/>
  <c r="AX49"/>
  <c r="AX74"/>
  <c r="AX118"/>
  <c r="AX132"/>
  <c r="AX196"/>
  <c r="AX221"/>
  <c r="AX210"/>
  <c r="AX168"/>
  <c r="AX232"/>
  <c r="AR11" i="3"/>
  <c r="AR24"/>
  <c r="AR38"/>
  <c r="AR48"/>
  <c r="AR70"/>
  <c r="AR8" i="4"/>
  <c r="AR60" i="3"/>
  <c r="AR77"/>
  <c r="AR27" i="4"/>
  <c r="AR18"/>
  <c r="AR43"/>
  <c r="AR34"/>
  <c r="AR51"/>
  <c r="AR18" i="5"/>
  <c r="AR59" i="4"/>
  <c r="AR8" i="5"/>
  <c r="AR27"/>
  <c r="AR43"/>
  <c r="AR8" i="6"/>
  <c r="AR34" i="5"/>
  <c r="AR59"/>
  <c r="AR51"/>
  <c r="AR18" i="6"/>
  <c r="AR43"/>
  <c r="AR27"/>
  <c r="AR34"/>
  <c r="AR51"/>
  <c r="AR34" i="7"/>
  <c r="AR8"/>
  <c r="AR27"/>
  <c r="AR59"/>
  <c r="AR18"/>
  <c r="AR18" i="8"/>
  <c r="AR51"/>
  <c r="AR18" i="9"/>
  <c r="AR59" i="6"/>
  <c r="AR51" i="7"/>
  <c r="AR8" i="8"/>
  <c r="AR43"/>
  <c r="AR8" i="9"/>
  <c r="AR43" i="7"/>
  <c r="AR27" i="8"/>
  <c r="AR27" i="9"/>
  <c r="AR59"/>
  <c r="AR27" i="10"/>
  <c r="AR34" i="8"/>
  <c r="AR51" i="9"/>
  <c r="AR18" i="10"/>
  <c r="AR43"/>
  <c r="AR59"/>
  <c r="AR27" i="11"/>
  <c r="AR59"/>
  <c r="AR11" i="13"/>
  <c r="AN2" i="17" s="1"/>
  <c r="AR13" i="13"/>
  <c r="AR23"/>
  <c r="AN24" i="17" s="1"/>
  <c r="AR25" i="13"/>
  <c r="AR35"/>
  <c r="AN46" i="17" s="1"/>
  <c r="AR37" i="13"/>
  <c r="AR47"/>
  <c r="AN68" i="17" s="1"/>
  <c r="AR49" i="13"/>
  <c r="AR59"/>
  <c r="AN90" i="17" s="1"/>
  <c r="AR61" i="13"/>
  <c r="AR71"/>
  <c r="AN112" i="17" s="1"/>
  <c r="AR73" i="13"/>
  <c r="AR83"/>
  <c r="AN134" i="17" s="1"/>
  <c r="AR51" i="10"/>
  <c r="AR18" i="11"/>
  <c r="AR51"/>
  <c r="AR16" i="13"/>
  <c r="AR28"/>
  <c r="AR40"/>
  <c r="AR52"/>
  <c r="AR64"/>
  <c r="AR76"/>
  <c r="AR34" i="9"/>
  <c r="AR43"/>
  <c r="AR8" i="10"/>
  <c r="AR34" i="11"/>
  <c r="AR89" i="13"/>
  <c r="AN145" i="17" s="1"/>
  <c r="AR91" i="13"/>
  <c r="AR59" i="8"/>
  <c r="AR34" i="10"/>
  <c r="AR8" i="11"/>
  <c r="AR43"/>
  <c r="AR7" i="13"/>
  <c r="AR19"/>
  <c r="AR10"/>
  <c r="AR17"/>
  <c r="AN13" i="17" s="1"/>
  <c r="AR22" i="13"/>
  <c r="AR29"/>
  <c r="AN35" i="17" s="1"/>
  <c r="AR34" i="13"/>
  <c r="AR41"/>
  <c r="AN57" i="17" s="1"/>
  <c r="AR46" i="13"/>
  <c r="AR53"/>
  <c r="AN79" i="17" s="1"/>
  <c r="AR58" i="13"/>
  <c r="AR65"/>
  <c r="AN101" i="17" s="1"/>
  <c r="AR70" i="13"/>
  <c r="AR77"/>
  <c r="AN123" i="17" s="1"/>
  <c r="AR82" i="13"/>
  <c r="AR88"/>
  <c r="AR31"/>
  <c r="AR55"/>
  <c r="AR79"/>
  <c r="AR106"/>
  <c r="AR118"/>
  <c r="AR130"/>
  <c r="AR142"/>
  <c r="AR154"/>
  <c r="AR166"/>
  <c r="AR107"/>
  <c r="AN154" i="17" s="1"/>
  <c r="AR109" i="13"/>
  <c r="AR43"/>
  <c r="AR67"/>
  <c r="AR94"/>
  <c r="AR100"/>
  <c r="AR112"/>
  <c r="AR85"/>
  <c r="AR95"/>
  <c r="AN148" i="17" s="1"/>
  <c r="AR97" i="13"/>
  <c r="AR101"/>
  <c r="AN151" i="17" s="1"/>
  <c r="AR103" i="13"/>
  <c r="AR113"/>
  <c r="AN157" i="17" s="1"/>
  <c r="AR115" i="13"/>
  <c r="AR125"/>
  <c r="AN163" i="17" s="1"/>
  <c r="AR127" i="13"/>
  <c r="AR137"/>
  <c r="AN169" i="17" s="1"/>
  <c r="AR139" i="13"/>
  <c r="AR149"/>
  <c r="AN175" i="17" s="1"/>
  <c r="AR151" i="13"/>
  <c r="AR161"/>
  <c r="AN181" i="17" s="1"/>
  <c r="AR163" i="13"/>
  <c r="AR173"/>
  <c r="AN187" i="17" s="1"/>
  <c r="AR175" i="13"/>
  <c r="AR124"/>
  <c r="AR131"/>
  <c r="AN166" i="17" s="1"/>
  <c r="AR136" i="13"/>
  <c r="AR143"/>
  <c r="AN172" i="17" s="1"/>
  <c r="AR148" i="13"/>
  <c r="AR155"/>
  <c r="AN178" i="17" s="1"/>
  <c r="AR160" i="13"/>
  <c r="AR167"/>
  <c r="AN184" i="17" s="1"/>
  <c r="AR172" i="13"/>
  <c r="AR184"/>
  <c r="AR196"/>
  <c r="AR208"/>
  <c r="AR220"/>
  <c r="AR232"/>
  <c r="AR185"/>
  <c r="AN193" i="17" s="1"/>
  <c r="AR187" i="13"/>
  <c r="AR197"/>
  <c r="AN199" i="17" s="1"/>
  <c r="AR199" i="13"/>
  <c r="AR209"/>
  <c r="AN205" i="17" s="1"/>
  <c r="AR211" i="13"/>
  <c r="AR221"/>
  <c r="AN211" i="17" s="1"/>
  <c r="AR223" i="13"/>
  <c r="AR233"/>
  <c r="AN217" i="17" s="1"/>
  <c r="AR119" i="13"/>
  <c r="AN160" i="17" s="1"/>
  <c r="AR178" i="13"/>
  <c r="AR190"/>
  <c r="AR202"/>
  <c r="AR214"/>
  <c r="AR226"/>
  <c r="AR121"/>
  <c r="AR133"/>
  <c r="AR145"/>
  <c r="AR157"/>
  <c r="AR169"/>
  <c r="AR179"/>
  <c r="AN190" i="17" s="1"/>
  <c r="AR181" i="13"/>
  <c r="AR191"/>
  <c r="AN196" i="17" s="1"/>
  <c r="AR193" i="13"/>
  <c r="AR203"/>
  <c r="AN202" i="17" s="1"/>
  <c r="AR205" i="13"/>
  <c r="AR215"/>
  <c r="AN208" i="17" s="1"/>
  <c r="AR217" i="13"/>
  <c r="AR227"/>
  <c r="AN214" i="17" s="1"/>
  <c r="AR229" i="13"/>
  <c r="AR239"/>
  <c r="AN220" i="17" s="1"/>
  <c r="AR16" i="14"/>
  <c r="AR85"/>
  <c r="AR38"/>
  <c r="AR49"/>
  <c r="AR74"/>
  <c r="AR118"/>
  <c r="AR235" i="13"/>
  <c r="AR63" i="14"/>
  <c r="AR107"/>
  <c r="AR238" i="13"/>
  <c r="AR27" i="14"/>
  <c r="AR96"/>
  <c r="AR146"/>
  <c r="AR179"/>
  <c r="AR190"/>
  <c r="AR243"/>
  <c r="AR157"/>
  <c r="AR168"/>
  <c r="AR232"/>
  <c r="AR132"/>
  <c r="AR210"/>
  <c r="L11" i="3"/>
  <c r="L24"/>
  <c r="L38"/>
  <c r="L48"/>
  <c r="L70"/>
  <c r="L8" i="4"/>
  <c r="L60" i="3"/>
  <c r="L77"/>
  <c r="L27" i="4"/>
  <c r="L18"/>
  <c r="L34"/>
  <c r="L43"/>
  <c r="L59"/>
  <c r="L51"/>
  <c r="L18" i="5"/>
  <c r="L8"/>
  <c r="L27"/>
  <c r="L43"/>
  <c r="L8" i="6"/>
  <c r="L34" i="5"/>
  <c r="L59"/>
  <c r="L51"/>
  <c r="L18" i="6"/>
  <c r="L43"/>
  <c r="L27"/>
  <c r="L34"/>
  <c r="L51"/>
  <c r="L34" i="7"/>
  <c r="L8"/>
  <c r="L27"/>
  <c r="L59"/>
  <c r="L18"/>
  <c r="L18" i="8"/>
  <c r="L51"/>
  <c r="L18" i="9"/>
  <c r="L59" i="6"/>
  <c r="L51" i="7"/>
  <c r="L8" i="8"/>
  <c r="L43"/>
  <c r="L8" i="9"/>
  <c r="L43" i="7"/>
  <c r="L27" i="8"/>
  <c r="L27" i="9"/>
  <c r="L59"/>
  <c r="L27" i="10"/>
  <c r="L34" i="8"/>
  <c r="L51" i="9"/>
  <c r="L18" i="10"/>
  <c r="L43"/>
  <c r="L59"/>
  <c r="L27" i="11"/>
  <c r="L59"/>
  <c r="L11" i="13"/>
  <c r="K2" i="17" s="1"/>
  <c r="L13" i="13"/>
  <c r="L23"/>
  <c r="K24" i="17" s="1"/>
  <c r="L25" i="13"/>
  <c r="L35"/>
  <c r="K46" i="17" s="1"/>
  <c r="L37" i="13"/>
  <c r="L47"/>
  <c r="K68" i="17" s="1"/>
  <c r="L49" i="13"/>
  <c r="L59"/>
  <c r="K90" i="17" s="1"/>
  <c r="L61" i="13"/>
  <c r="L71"/>
  <c r="K112" i="17" s="1"/>
  <c r="L73" i="13"/>
  <c r="L83"/>
  <c r="K134" i="17" s="1"/>
  <c r="L51" i="10"/>
  <c r="L18" i="11"/>
  <c r="L51"/>
  <c r="L16" i="13"/>
  <c r="L28"/>
  <c r="L40"/>
  <c r="L52"/>
  <c r="L64"/>
  <c r="L76"/>
  <c r="L34" i="9"/>
  <c r="L43"/>
  <c r="L8" i="10"/>
  <c r="L34" i="11"/>
  <c r="L89" i="13"/>
  <c r="K145" i="17" s="1"/>
  <c r="L91" i="13"/>
  <c r="L59" i="8"/>
  <c r="L34" i="10"/>
  <c r="L8" i="11"/>
  <c r="L43"/>
  <c r="L7" i="13"/>
  <c r="L19"/>
  <c r="L10"/>
  <c r="L17"/>
  <c r="K13" i="17" s="1"/>
  <c r="L22" i="13"/>
  <c r="L29"/>
  <c r="K35" i="17" s="1"/>
  <c r="L34" i="13"/>
  <c r="L41"/>
  <c r="K57" i="17" s="1"/>
  <c r="L46" i="13"/>
  <c r="L53"/>
  <c r="K79" i="17" s="1"/>
  <c r="L58" i="13"/>
  <c r="L65"/>
  <c r="K101" i="17" s="1"/>
  <c r="L70" i="13"/>
  <c r="L77"/>
  <c r="K123" i="17" s="1"/>
  <c r="L82" i="13"/>
  <c r="L88"/>
  <c r="L31"/>
  <c r="L55"/>
  <c r="L79"/>
  <c r="L106"/>
  <c r="L118"/>
  <c r="L130"/>
  <c r="L142"/>
  <c r="L154"/>
  <c r="L166"/>
  <c r="L107"/>
  <c r="K154" i="17" s="1"/>
  <c r="L109" i="13"/>
  <c r="L43"/>
  <c r="L67"/>
  <c r="L94"/>
  <c r="L100"/>
  <c r="L112"/>
  <c r="L85"/>
  <c r="L95"/>
  <c r="K148" i="17" s="1"/>
  <c r="L97" i="13"/>
  <c r="L101"/>
  <c r="K151" i="17" s="1"/>
  <c r="L103" i="13"/>
  <c r="L113"/>
  <c r="K157" i="17" s="1"/>
  <c r="L115" i="13"/>
  <c r="L125"/>
  <c r="K163" i="17" s="1"/>
  <c r="L127" i="13"/>
  <c r="L137"/>
  <c r="K169" i="17" s="1"/>
  <c r="L139" i="13"/>
  <c r="L149"/>
  <c r="K175" i="17" s="1"/>
  <c r="L151" i="13"/>
  <c r="L161"/>
  <c r="K181" i="17" s="1"/>
  <c r="L163" i="13"/>
  <c r="L173"/>
  <c r="K187" i="17" s="1"/>
  <c r="L175" i="13"/>
  <c r="L124"/>
  <c r="L131"/>
  <c r="K166" i="17" s="1"/>
  <c r="L136" i="13"/>
  <c r="L143"/>
  <c r="K172" i="17" s="1"/>
  <c r="L148" i="13"/>
  <c r="L155"/>
  <c r="K178" i="17" s="1"/>
  <c r="L160" i="13"/>
  <c r="L167"/>
  <c r="K184" i="17" s="1"/>
  <c r="L172" i="13"/>
  <c r="L184"/>
  <c r="L196"/>
  <c r="L208"/>
  <c r="L220"/>
  <c r="L232"/>
  <c r="L185"/>
  <c r="K193" i="17" s="1"/>
  <c r="L187" i="13"/>
  <c r="L197"/>
  <c r="K199" i="17" s="1"/>
  <c r="L199" i="13"/>
  <c r="L209"/>
  <c r="K205" i="17" s="1"/>
  <c r="L211" i="13"/>
  <c r="L221"/>
  <c r="K211" i="17" s="1"/>
  <c r="L223" i="13"/>
  <c r="L233"/>
  <c r="K217" i="17" s="1"/>
  <c r="L119" i="13"/>
  <c r="K160" i="17" s="1"/>
  <c r="L178" i="13"/>
  <c r="L190"/>
  <c r="L202"/>
  <c r="L214"/>
  <c r="L226"/>
  <c r="L121"/>
  <c r="L133"/>
  <c r="L145"/>
  <c r="L157"/>
  <c r="L169"/>
  <c r="L179"/>
  <c r="K190" i="17" s="1"/>
  <c r="L181" i="13"/>
  <c r="L191"/>
  <c r="K196" i="17" s="1"/>
  <c r="L193" i="13"/>
  <c r="L203"/>
  <c r="K202" i="17" s="1"/>
  <c r="L205" i="13"/>
  <c r="L215"/>
  <c r="K208" i="17" s="1"/>
  <c r="L217" i="13"/>
  <c r="L227"/>
  <c r="K214" i="17" s="1"/>
  <c r="L229" i="13"/>
  <c r="L239"/>
  <c r="K220" i="17" s="1"/>
  <c r="L16" i="14"/>
  <c r="L85"/>
  <c r="L38"/>
  <c r="L49"/>
  <c r="L74"/>
  <c r="L118"/>
  <c r="L235" i="13"/>
  <c r="L63" i="14"/>
  <c r="L107"/>
  <c r="L238" i="13"/>
  <c r="L27" i="14"/>
  <c r="L96"/>
  <c r="L146"/>
  <c r="L179"/>
  <c r="L190"/>
  <c r="L243"/>
  <c r="L157"/>
  <c r="L168"/>
  <c r="L232"/>
  <c r="L132"/>
  <c r="L210"/>
  <c r="D14" i="13"/>
  <c r="C14" i="17" s="1"/>
  <c r="D26" i="13"/>
  <c r="C36" i="17" s="1"/>
  <c r="D38" i="13"/>
  <c r="C58" i="17"/>
  <c r="D50" i="13"/>
  <c r="C80" i="17" s="1"/>
  <c r="D62" i="13"/>
  <c r="C102" i="17" s="1"/>
  <c r="D74" i="13"/>
  <c r="C124" i="17" s="1"/>
  <c r="D8" i="13"/>
  <c r="C3" i="17"/>
  <c r="D20" i="13"/>
  <c r="C25" i="17" s="1"/>
  <c r="D32" i="13"/>
  <c r="C47" i="17" s="1"/>
  <c r="D44" i="13"/>
  <c r="C69" i="17" s="1"/>
  <c r="D56" i="13"/>
  <c r="C91" i="17"/>
  <c r="D68" i="13"/>
  <c r="C113" i="17" s="1"/>
  <c r="D80" i="13"/>
  <c r="C135" i="17" s="1"/>
  <c r="D86" i="13"/>
  <c r="C146" i="17" s="1"/>
  <c r="D98" i="13"/>
  <c r="C152" i="17"/>
  <c r="D104" i="13"/>
  <c r="C155" i="17" s="1"/>
  <c r="D116" i="13"/>
  <c r="C161" i="17" s="1"/>
  <c r="D128" i="13"/>
  <c r="C167" i="17" s="1"/>
  <c r="D140" i="13"/>
  <c r="C173" i="17"/>
  <c r="D152" i="13"/>
  <c r="C179" i="17" s="1"/>
  <c r="D164" i="13"/>
  <c r="C185" i="17" s="1"/>
  <c r="D176" i="13"/>
  <c r="C191" i="17" s="1"/>
  <c r="D110" i="13"/>
  <c r="C158" i="17"/>
  <c r="D92" i="13"/>
  <c r="C149" i="17" s="1"/>
  <c r="D122" i="13"/>
  <c r="C164" i="17" s="1"/>
  <c r="D134" i="13"/>
  <c r="C170" i="17" s="1"/>
  <c r="D146" i="13"/>
  <c r="C176" i="17"/>
  <c r="D158" i="13"/>
  <c r="C182" i="17" s="1"/>
  <c r="D170" i="13"/>
  <c r="C188" i="17" s="1"/>
  <c r="D182" i="13"/>
  <c r="C194" i="17" s="1"/>
  <c r="D194" i="13"/>
  <c r="C200" i="17"/>
  <c r="D206" i="13"/>
  <c r="C206" i="17" s="1"/>
  <c r="D218" i="13"/>
  <c r="C212" i="17" s="1"/>
  <c r="D230" i="13"/>
  <c r="C218" i="17" s="1"/>
  <c r="D188" i="13"/>
  <c r="C197" i="17"/>
  <c r="D200" i="13"/>
  <c r="C203" i="17" s="1"/>
  <c r="D212" i="13"/>
  <c r="C209" i="17" s="1"/>
  <c r="D224" i="13"/>
  <c r="C215" i="17" s="1"/>
  <c r="D236" i="13"/>
  <c r="C221" i="17"/>
  <c r="F9" i="16"/>
  <c r="EL243" i="14"/>
  <c r="DJ243"/>
  <c r="AH243"/>
  <c r="F243"/>
  <c r="CR221"/>
  <c r="CB221"/>
  <c r="EF196"/>
  <c r="DP196"/>
  <c r="CZ196"/>
  <c r="ED190"/>
  <c r="BR190"/>
  <c r="F190"/>
  <c r="EL179"/>
  <c r="BZ179"/>
  <c r="EI168"/>
  <c r="DS168"/>
  <c r="DJ157"/>
  <c r="AX157"/>
  <c r="EM8" i="13"/>
  <c r="EB3" i="17"/>
  <c r="EM20" i="13"/>
  <c r="EB25" i="17" s="1"/>
  <c r="EM32" i="13"/>
  <c r="EB47" i="17" s="1"/>
  <c r="EM44" i="13"/>
  <c r="EB69" i="17" s="1"/>
  <c r="EM56" i="13"/>
  <c r="EB91" i="17" s="1"/>
  <c r="EM68" i="13"/>
  <c r="EB113" i="17" s="1"/>
  <c r="EM80" i="13"/>
  <c r="EB135" i="17" s="1"/>
  <c r="EM86" i="13"/>
  <c r="EB146" i="17" s="1"/>
  <c r="EM14" i="13"/>
  <c r="EB14" i="17"/>
  <c r="EM26" i="13"/>
  <c r="EB36" i="17" s="1"/>
  <c r="EM50" i="13"/>
  <c r="EB80" i="17" s="1"/>
  <c r="EM74" i="13"/>
  <c r="EB124" i="17" s="1"/>
  <c r="EM104" i="13"/>
  <c r="EB155" i="17" s="1"/>
  <c r="EM116" i="13"/>
  <c r="EB161" i="17" s="1"/>
  <c r="EM92" i="13"/>
  <c r="EB149" i="17" s="1"/>
  <c r="EM38" i="13"/>
  <c r="EB58" i="17" s="1"/>
  <c r="EM62" i="13"/>
  <c r="EB102" i="17"/>
  <c r="EM98" i="13"/>
  <c r="EB152" i="17" s="1"/>
  <c r="EM110" i="13"/>
  <c r="EB158" i="17" s="1"/>
  <c r="EM122" i="13"/>
  <c r="EB164" i="17" s="1"/>
  <c r="EM134" i="13"/>
  <c r="EB170" i="17" s="1"/>
  <c r="EM146" i="13"/>
  <c r="EB176" i="17" s="1"/>
  <c r="EM158" i="13"/>
  <c r="EB182" i="17" s="1"/>
  <c r="EM170" i="13"/>
  <c r="EB188" i="17" s="1"/>
  <c r="EM182" i="13"/>
  <c r="EB194" i="17"/>
  <c r="EM194" i="13"/>
  <c r="EB200" i="17" s="1"/>
  <c r="EM206" i="13"/>
  <c r="EB206" i="17" s="1"/>
  <c r="EM218" i="13"/>
  <c r="EB212" i="17" s="1"/>
  <c r="EM230" i="13"/>
  <c r="EB218" i="17" s="1"/>
  <c r="EM128" i="13"/>
  <c r="EB167" i="17" s="1"/>
  <c r="EM140" i="13"/>
  <c r="EB173" i="17" s="1"/>
  <c r="EM152" i="13"/>
  <c r="EB179" i="17" s="1"/>
  <c r="EM164" i="13"/>
  <c r="EB185" i="17"/>
  <c r="EM176" i="13"/>
  <c r="EB191" i="17" s="1"/>
  <c r="EM188" i="13"/>
  <c r="EB197" i="17" s="1"/>
  <c r="EM200" i="13"/>
  <c r="EB203" i="17" s="1"/>
  <c r="EM212" i="13"/>
  <c r="EB209" i="17" s="1"/>
  <c r="EM224" i="13"/>
  <c r="EB215" i="17" s="1"/>
  <c r="EM236" i="13"/>
  <c r="EB221" i="17" s="1"/>
  <c r="EG14" i="13"/>
  <c r="DV14" i="17" s="1"/>
  <c r="EG26" i="13"/>
  <c r="DV36" i="17"/>
  <c r="EG38" i="13"/>
  <c r="DV58" i="17" s="1"/>
  <c r="EG50" i="13"/>
  <c r="DV80" i="17" s="1"/>
  <c r="EG62" i="13"/>
  <c r="DV102" i="17" s="1"/>
  <c r="EG74" i="13"/>
  <c r="DV124" i="17" s="1"/>
  <c r="EG8" i="13"/>
  <c r="DV3" i="17" s="1"/>
  <c r="EG20" i="13"/>
  <c r="DV25" i="17" s="1"/>
  <c r="EG32" i="13"/>
  <c r="DV47" i="17" s="1"/>
  <c r="EG44" i="13"/>
  <c r="DV69" i="17"/>
  <c r="EG56" i="13"/>
  <c r="DV91" i="17" s="1"/>
  <c r="EG68" i="13"/>
  <c r="DV113" i="17" s="1"/>
  <c r="EG80" i="13"/>
  <c r="DV135" i="17" s="1"/>
  <c r="EG92" i="13"/>
  <c r="DV149" i="17" s="1"/>
  <c r="EG86" i="13"/>
  <c r="DV146" i="17" s="1"/>
  <c r="EG98" i="13"/>
  <c r="DV152" i="17" s="1"/>
  <c r="EG110" i="13"/>
  <c r="DV158" i="17" s="1"/>
  <c r="EG104" i="13"/>
  <c r="DV155" i="17"/>
  <c r="EG116" i="13"/>
  <c r="DV161" i="17" s="1"/>
  <c r="EG128" i="13"/>
  <c r="DV167" i="17" s="1"/>
  <c r="EG140" i="13"/>
  <c r="DV173" i="17" s="1"/>
  <c r="EG152" i="13"/>
  <c r="DV179" i="17"/>
  <c r="EG164" i="13"/>
  <c r="DV185" i="17" s="1"/>
  <c r="EG176" i="13"/>
  <c r="DV191" i="17" s="1"/>
  <c r="EG122" i="13"/>
  <c r="DV164" i="17" s="1"/>
  <c r="EG134" i="13"/>
  <c r="DV170" i="17"/>
  <c r="EG146" i="13"/>
  <c r="DV176" i="17" s="1"/>
  <c r="EG158" i="13"/>
  <c r="DV182" i="17" s="1"/>
  <c r="EG170" i="13"/>
  <c r="DV188" i="17" s="1"/>
  <c r="EG188" i="13"/>
  <c r="DV197" i="17"/>
  <c r="EG200" i="13"/>
  <c r="DV203" i="17" s="1"/>
  <c r="EG212" i="13"/>
  <c r="DV209" i="17" s="1"/>
  <c r="EG224" i="13"/>
  <c r="DV215" i="17" s="1"/>
  <c r="EG182" i="13"/>
  <c r="DV194" i="17"/>
  <c r="EG194" i="13"/>
  <c r="DV200" i="17" s="1"/>
  <c r="EG206" i="13"/>
  <c r="DV206" i="17" s="1"/>
  <c r="EG218" i="13"/>
  <c r="DV212" i="17" s="1"/>
  <c r="EG230" i="13"/>
  <c r="DV218" i="17"/>
  <c r="EG236" i="13"/>
  <c r="DV221" i="17" s="1"/>
  <c r="DZ11" i="3"/>
  <c r="DZ24"/>
  <c r="DZ38"/>
  <c r="DZ60"/>
  <c r="DZ48"/>
  <c r="DZ77"/>
  <c r="DZ70"/>
  <c r="DZ8" i="4"/>
  <c r="DZ27"/>
  <c r="DZ18"/>
  <c r="DZ43"/>
  <c r="DZ34"/>
  <c r="DZ59"/>
  <c r="DZ27" i="5"/>
  <c r="DZ18"/>
  <c r="DZ51" i="4"/>
  <c r="DZ8" i="5"/>
  <c r="DZ59"/>
  <c r="DZ51"/>
  <c r="DZ18" i="6"/>
  <c r="DZ34" i="5"/>
  <c r="DZ43"/>
  <c r="DZ51" i="6"/>
  <c r="DZ8"/>
  <c r="DZ27"/>
  <c r="DZ43"/>
  <c r="DZ34"/>
  <c r="DZ18" i="7"/>
  <c r="DZ51"/>
  <c r="DZ43"/>
  <c r="DZ59" i="6"/>
  <c r="DZ27" i="7"/>
  <c r="DZ34"/>
  <c r="DZ34" i="8"/>
  <c r="DZ59" i="7"/>
  <c r="DZ27" i="8"/>
  <c r="DZ59"/>
  <c r="DZ27" i="9"/>
  <c r="DZ8" i="7"/>
  <c r="DZ8" i="8"/>
  <c r="DZ43"/>
  <c r="DZ8" i="9"/>
  <c r="DZ43"/>
  <c r="DZ8" i="10"/>
  <c r="DZ18" i="9"/>
  <c r="DZ34"/>
  <c r="DZ34" i="10"/>
  <c r="DZ51" i="8"/>
  <c r="DZ18"/>
  <c r="DZ43" i="10"/>
  <c r="DZ8" i="11"/>
  <c r="DZ43"/>
  <c r="DZ7" i="13"/>
  <c r="DZ17"/>
  <c r="DP13" i="17" s="1"/>
  <c r="DZ19" i="13"/>
  <c r="DZ29"/>
  <c r="DP35" i="17" s="1"/>
  <c r="DZ31" i="13"/>
  <c r="DZ41"/>
  <c r="DP57" i="17" s="1"/>
  <c r="DZ43" i="13"/>
  <c r="DZ53"/>
  <c r="DP79" i="17" s="1"/>
  <c r="DZ55" i="13"/>
  <c r="DZ65"/>
  <c r="DP101" i="17" s="1"/>
  <c r="DZ67" i="13"/>
  <c r="DZ77"/>
  <c r="DP123" i="17" s="1"/>
  <c r="DZ79" i="13"/>
  <c r="DZ18" i="10"/>
  <c r="DZ34" i="11"/>
  <c r="DZ10" i="13"/>
  <c r="DZ22"/>
  <c r="DZ34"/>
  <c r="DZ46"/>
  <c r="DZ58"/>
  <c r="DZ70"/>
  <c r="DZ82"/>
  <c r="DZ51" i="9"/>
  <c r="DZ27" i="10"/>
  <c r="DZ51"/>
  <c r="DZ18" i="11"/>
  <c r="DZ11" i="13"/>
  <c r="DP2" i="17" s="1"/>
  <c r="DZ13" i="13"/>
  <c r="DZ16"/>
  <c r="DZ23"/>
  <c r="DP24" i="17" s="1"/>
  <c r="DZ25" i="13"/>
  <c r="DZ28"/>
  <c r="DZ35"/>
  <c r="DP46" i="17" s="1"/>
  <c r="DZ37" i="13"/>
  <c r="DZ40"/>
  <c r="DZ47"/>
  <c r="DP68" i="17" s="1"/>
  <c r="DZ49" i="13"/>
  <c r="DZ52"/>
  <c r="DZ59"/>
  <c r="DP90" i="17" s="1"/>
  <c r="DZ61" i="13"/>
  <c r="DZ64"/>
  <c r="DZ71"/>
  <c r="DP112" i="17" s="1"/>
  <c r="DZ73" i="13"/>
  <c r="DZ76"/>
  <c r="DZ83"/>
  <c r="DP134" i="17" s="1"/>
  <c r="DZ85" i="13"/>
  <c r="DZ95"/>
  <c r="DP148" i="17" s="1"/>
  <c r="DZ97" i="13"/>
  <c r="DZ59" i="10"/>
  <c r="DZ27" i="11"/>
  <c r="DZ59"/>
  <c r="DZ51"/>
  <c r="DZ59" i="9"/>
  <c r="DZ94" i="13"/>
  <c r="DZ88"/>
  <c r="DZ91"/>
  <c r="DZ100"/>
  <c r="DZ112"/>
  <c r="DZ124"/>
  <c r="DZ136"/>
  <c r="DZ148"/>
  <c r="DZ160"/>
  <c r="DZ172"/>
  <c r="DZ89"/>
  <c r="DP145" i="17" s="1"/>
  <c r="DZ101" i="13"/>
  <c r="DP151" i="17" s="1"/>
  <c r="DZ103" i="13"/>
  <c r="DZ113"/>
  <c r="DP157" i="17" s="1"/>
  <c r="DZ115" i="13"/>
  <c r="DZ106"/>
  <c r="DZ118"/>
  <c r="DZ107"/>
  <c r="DP154" i="17" s="1"/>
  <c r="DZ109" i="13"/>
  <c r="DZ119"/>
  <c r="DP160" i="17" s="1"/>
  <c r="DZ121" i="13"/>
  <c r="DZ131"/>
  <c r="DP166" i="17" s="1"/>
  <c r="DZ133" i="13"/>
  <c r="DZ143"/>
  <c r="DP172" i="17" s="1"/>
  <c r="DZ145" i="13"/>
  <c r="DZ155"/>
  <c r="DP178" i="17" s="1"/>
  <c r="DZ157" i="13"/>
  <c r="DZ167"/>
  <c r="DP184" i="17" s="1"/>
  <c r="DZ169" i="13"/>
  <c r="DZ178"/>
  <c r="DZ190"/>
  <c r="DZ202"/>
  <c r="DZ214"/>
  <c r="DZ226"/>
  <c r="DZ238"/>
  <c r="DZ27" i="14"/>
  <c r="DZ125" i="13"/>
  <c r="DP163" i="17" s="1"/>
  <c r="DZ127" i="13"/>
  <c r="DZ130"/>
  <c r="DZ137"/>
  <c r="DP169" i="17" s="1"/>
  <c r="DZ139" i="13"/>
  <c r="DZ142"/>
  <c r="DZ149"/>
  <c r="DP175" i="17" s="1"/>
  <c r="DZ151" i="13"/>
  <c r="DZ154"/>
  <c r="DZ161"/>
  <c r="DP181" i="17" s="1"/>
  <c r="DZ163" i="13"/>
  <c r="DZ166"/>
  <c r="DZ173"/>
  <c r="DP187" i="17" s="1"/>
  <c r="DZ175" i="13"/>
  <c r="DZ179"/>
  <c r="DP190" i="17" s="1"/>
  <c r="DZ181" i="13"/>
  <c r="DZ191"/>
  <c r="DP196" i="17" s="1"/>
  <c r="DZ193" i="13"/>
  <c r="DZ203"/>
  <c r="DP202" i="17" s="1"/>
  <c r="DZ205" i="13"/>
  <c r="DZ215"/>
  <c r="DP208" i="17"/>
  <c r="DZ217" i="13"/>
  <c r="DZ227"/>
  <c r="DP214" i="17" s="1"/>
  <c r="DZ229" i="13"/>
  <c r="DZ184"/>
  <c r="DZ196"/>
  <c r="DZ208"/>
  <c r="DZ220"/>
  <c r="DZ232"/>
  <c r="DZ185"/>
  <c r="DP193" i="17" s="1"/>
  <c r="DZ187" i="13"/>
  <c r="DZ197"/>
  <c r="DP199" i="17" s="1"/>
  <c r="DZ199" i="13"/>
  <c r="DZ209"/>
  <c r="DP205" i="17"/>
  <c r="DZ211" i="13"/>
  <c r="DZ221"/>
  <c r="DP211" i="17" s="1"/>
  <c r="DZ223" i="13"/>
  <c r="DZ233"/>
  <c r="DP217" i="17" s="1"/>
  <c r="DZ235" i="13"/>
  <c r="DZ38" i="14"/>
  <c r="DZ239" i="13"/>
  <c r="DP220" i="17" s="1"/>
  <c r="DZ16" i="14"/>
  <c r="DZ63"/>
  <c r="DZ107"/>
  <c r="DZ96"/>
  <c r="DZ146"/>
  <c r="DZ85"/>
  <c r="DZ49"/>
  <c r="DZ74"/>
  <c r="DZ118"/>
  <c r="DZ132"/>
  <c r="DZ196"/>
  <c r="DZ221"/>
  <c r="DZ210"/>
  <c r="DZ168"/>
  <c r="DZ232"/>
  <c r="DX14" i="13"/>
  <c r="DN14" i="17" s="1"/>
  <c r="DX26" i="13"/>
  <c r="DN36" i="17" s="1"/>
  <c r="DX38" i="13"/>
  <c r="DN58" i="17"/>
  <c r="DX50" i="13"/>
  <c r="DN80" i="17" s="1"/>
  <c r="DX62" i="13"/>
  <c r="DN102" i="17" s="1"/>
  <c r="DX74" i="13"/>
  <c r="DN124" i="17" s="1"/>
  <c r="DX8" i="13"/>
  <c r="DN3" i="17" s="1"/>
  <c r="DX20" i="13"/>
  <c r="DN25" i="17" s="1"/>
  <c r="DX86" i="13"/>
  <c r="DN146" i="17" s="1"/>
  <c r="DX104" i="13"/>
  <c r="DN155" i="17" s="1"/>
  <c r="DX116" i="13"/>
  <c r="DN161" i="17"/>
  <c r="DX128" i="13"/>
  <c r="DN167" i="17" s="1"/>
  <c r="DX140" i="13"/>
  <c r="DN173" i="17" s="1"/>
  <c r="DX152" i="13"/>
  <c r="DN179" i="17" s="1"/>
  <c r="DX164" i="13"/>
  <c r="DN185" i="17"/>
  <c r="DX176" i="13"/>
  <c r="DN191" i="17" s="1"/>
  <c r="DX44" i="13"/>
  <c r="DN69" i="17" s="1"/>
  <c r="DX68" i="13"/>
  <c r="DN113" i="17" s="1"/>
  <c r="DX92" i="13"/>
  <c r="DN149" i="17"/>
  <c r="DX98" i="13"/>
  <c r="DN152" i="17" s="1"/>
  <c r="DX110" i="13"/>
  <c r="DN158" i="17" s="1"/>
  <c r="DX32" i="13"/>
  <c r="DN47" i="17" s="1"/>
  <c r="DX56" i="13"/>
  <c r="DN91" i="17"/>
  <c r="DX80" i="13"/>
  <c r="DN135" i="17" s="1"/>
  <c r="DX182" i="13"/>
  <c r="DN194" i="17" s="1"/>
  <c r="DX194" i="13"/>
  <c r="DN200" i="17" s="1"/>
  <c r="DX206" i="13"/>
  <c r="DN206" i="17"/>
  <c r="DX218" i="13"/>
  <c r="DN212" i="17" s="1"/>
  <c r="DX230" i="13"/>
  <c r="DN218" i="17" s="1"/>
  <c r="DX122" i="13"/>
  <c r="DN164" i="17" s="1"/>
  <c r="DX134" i="13"/>
  <c r="DN170" i="17"/>
  <c r="DX146" i="13"/>
  <c r="DN176" i="17" s="1"/>
  <c r="DX158" i="13"/>
  <c r="DN182" i="17" s="1"/>
  <c r="DX170" i="13"/>
  <c r="DN188" i="17" s="1"/>
  <c r="DX188" i="13"/>
  <c r="DN197" i="17"/>
  <c r="DX200" i="13"/>
  <c r="DN203" i="17" s="1"/>
  <c r="DX212" i="13"/>
  <c r="DN209" i="17" s="1"/>
  <c r="DX224" i="13"/>
  <c r="DN215" i="17" s="1"/>
  <c r="DX236" i="13"/>
  <c r="DN221" i="17"/>
  <c r="DQ14" i="13"/>
  <c r="DG14" i="17" s="1"/>
  <c r="DQ26" i="13"/>
  <c r="DG36" i="17" s="1"/>
  <c r="DQ38" i="13"/>
  <c r="DG58" i="17" s="1"/>
  <c r="DQ50" i="13"/>
  <c r="DG80" i="17"/>
  <c r="DQ62" i="13"/>
  <c r="DG102" i="17" s="1"/>
  <c r="DQ74" i="13"/>
  <c r="DG124" i="17" s="1"/>
  <c r="DQ8" i="13"/>
  <c r="DG3" i="17" s="1"/>
  <c r="DQ20" i="13"/>
  <c r="DG25" i="17"/>
  <c r="DQ32" i="13"/>
  <c r="DG47" i="17" s="1"/>
  <c r="DQ44" i="13"/>
  <c r="DG69" i="17" s="1"/>
  <c r="DQ56" i="13"/>
  <c r="DG91" i="17" s="1"/>
  <c r="DQ68" i="13"/>
  <c r="DG113" i="17"/>
  <c r="DQ80" i="13"/>
  <c r="DG135" i="17" s="1"/>
  <c r="DQ92" i="13"/>
  <c r="DG149" i="17" s="1"/>
  <c r="DQ86" i="13"/>
  <c r="DG146" i="17" s="1"/>
  <c r="DQ98" i="13"/>
  <c r="DG152" i="17"/>
  <c r="DQ110" i="13"/>
  <c r="DG158" i="17" s="1"/>
  <c r="DQ104" i="13"/>
  <c r="DG155" i="17" s="1"/>
  <c r="DQ116" i="13"/>
  <c r="DG161" i="17" s="1"/>
  <c r="DQ128" i="13"/>
  <c r="DG167" i="17"/>
  <c r="DQ140" i="13"/>
  <c r="DG173" i="17" s="1"/>
  <c r="DQ152" i="13"/>
  <c r="DG179" i="17" s="1"/>
  <c r="DQ164" i="13"/>
  <c r="DG185" i="17" s="1"/>
  <c r="DQ176" i="13"/>
  <c r="DG191" i="17" s="1"/>
  <c r="DQ122" i="13"/>
  <c r="DG164" i="17" s="1"/>
  <c r="DQ134" i="13"/>
  <c r="DG170" i="17" s="1"/>
  <c r="DQ146" i="13"/>
  <c r="DG176" i="17" s="1"/>
  <c r="DQ158" i="13"/>
  <c r="DG182" i="17"/>
  <c r="DQ170" i="13"/>
  <c r="DG188" i="17" s="1"/>
  <c r="DQ188" i="13"/>
  <c r="DG197" i="17" s="1"/>
  <c r="DQ200" i="13"/>
  <c r="DG203" i="17" s="1"/>
  <c r="DQ212" i="13"/>
  <c r="DG209" i="17"/>
  <c r="DQ224" i="13"/>
  <c r="DG215" i="17" s="1"/>
  <c r="DQ182" i="13"/>
  <c r="DG194" i="17" s="1"/>
  <c r="DQ194" i="13"/>
  <c r="DG200" i="17" s="1"/>
  <c r="DQ206" i="13"/>
  <c r="DG206" i="17"/>
  <c r="DQ218" i="13"/>
  <c r="DG212" i="17" s="1"/>
  <c r="DQ230" i="13"/>
  <c r="DG218" i="17" s="1"/>
  <c r="DQ236" i="13"/>
  <c r="DG221" i="17" s="1"/>
  <c r="DH11" i="3"/>
  <c r="DH24"/>
  <c r="DH38"/>
  <c r="DH48"/>
  <c r="DH70"/>
  <c r="DH60"/>
  <c r="DH8" i="4"/>
  <c r="DH77" i="3"/>
  <c r="DH27" i="4"/>
  <c r="DH18"/>
  <c r="DH43"/>
  <c r="DH34"/>
  <c r="DH51"/>
  <c r="DH18" i="5"/>
  <c r="DH8"/>
  <c r="DH59" i="4"/>
  <c r="DH27" i="5"/>
  <c r="DH43"/>
  <c r="DH59"/>
  <c r="DH34"/>
  <c r="DH51"/>
  <c r="DH18" i="6"/>
  <c r="DH8"/>
  <c r="DH43"/>
  <c r="DH34"/>
  <c r="DH27"/>
  <c r="DH51"/>
  <c r="DH59"/>
  <c r="DH34" i="7"/>
  <c r="DH27"/>
  <c r="DH59"/>
  <c r="DH8"/>
  <c r="DH18" i="8"/>
  <c r="DH51"/>
  <c r="DH18" i="9"/>
  <c r="DH43" i="7"/>
  <c r="DH8" i="8"/>
  <c r="DH43"/>
  <c r="DH8" i="9"/>
  <c r="DH18" i="7"/>
  <c r="DH51"/>
  <c r="DH27" i="8"/>
  <c r="DH59"/>
  <c r="DH34" i="9"/>
  <c r="DH59"/>
  <c r="DH27" i="10"/>
  <c r="DH51" i="9"/>
  <c r="DH18" i="10"/>
  <c r="DH34" i="8"/>
  <c r="DH34" i="10"/>
  <c r="DH59"/>
  <c r="DH27" i="11"/>
  <c r="DH59"/>
  <c r="DH11" i="13"/>
  <c r="CY2" i="17" s="1"/>
  <c r="DH13" i="13"/>
  <c r="DH23"/>
  <c r="CY24" i="17" s="1"/>
  <c r="DH25" i="13"/>
  <c r="DH35"/>
  <c r="CY46" i="17" s="1"/>
  <c r="DH37" i="13"/>
  <c r="DH47"/>
  <c r="CY68" i="17" s="1"/>
  <c r="DH49" i="13"/>
  <c r="DH59"/>
  <c r="CY90" i="17" s="1"/>
  <c r="DH61" i="13"/>
  <c r="DH71"/>
  <c r="CY112" i="17" s="1"/>
  <c r="DH73" i="13"/>
  <c r="DH27" i="9"/>
  <c r="DH43"/>
  <c r="DH8" i="10"/>
  <c r="DH51"/>
  <c r="DH18" i="11"/>
  <c r="DH51"/>
  <c r="DH16" i="13"/>
  <c r="DH28"/>
  <c r="DH40"/>
  <c r="DH52"/>
  <c r="DH64"/>
  <c r="DH76"/>
  <c r="DH43" i="11"/>
  <c r="DH7" i="13"/>
  <c r="DH19"/>
  <c r="DH31"/>
  <c r="DH43"/>
  <c r="DH55"/>
  <c r="DH67"/>
  <c r="DH79"/>
  <c r="DH89"/>
  <c r="CY145" i="17" s="1"/>
  <c r="DH91" i="13"/>
  <c r="DH8" i="11"/>
  <c r="DH10" i="13"/>
  <c r="DH17"/>
  <c r="CY13" i="17" s="1"/>
  <c r="DH22" i="13"/>
  <c r="DH43" i="10"/>
  <c r="DH34" i="11"/>
  <c r="DH88" i="13"/>
  <c r="DH29"/>
  <c r="CY35" i="17" s="1"/>
  <c r="DH46" i="13"/>
  <c r="DH53"/>
  <c r="CY79" i="17" s="1"/>
  <c r="DH70" i="13"/>
  <c r="DH77"/>
  <c r="CY123" i="17" s="1"/>
  <c r="DH94" i="13"/>
  <c r="DH106"/>
  <c r="DH118"/>
  <c r="DH130"/>
  <c r="DH142"/>
  <c r="DH154"/>
  <c r="DH166"/>
  <c r="DH83"/>
  <c r="CY134" i="17" s="1"/>
  <c r="DH85" i="13"/>
  <c r="DH95"/>
  <c r="CY148" i="17" s="1"/>
  <c r="DH97" i="13"/>
  <c r="DH107"/>
  <c r="CY154" i="17" s="1"/>
  <c r="DH109" i="13"/>
  <c r="DH34"/>
  <c r="DH41"/>
  <c r="CY57" i="17" s="1"/>
  <c r="DH58" i="13"/>
  <c r="DH65"/>
  <c r="CY101" i="17" s="1"/>
  <c r="DH82" i="13"/>
  <c r="DH100"/>
  <c r="DH112"/>
  <c r="DH101"/>
  <c r="CY151" i="17" s="1"/>
  <c r="DH103" i="13"/>
  <c r="DH113"/>
  <c r="CY157" i="17" s="1"/>
  <c r="DH115" i="13"/>
  <c r="DH125"/>
  <c r="CY163" i="17" s="1"/>
  <c r="DH127" i="13"/>
  <c r="DH137"/>
  <c r="CY169" i="17" s="1"/>
  <c r="DH139" i="13"/>
  <c r="DH149"/>
  <c r="CY175" i="17" s="1"/>
  <c r="DH151" i="13"/>
  <c r="DH161"/>
  <c r="CY181" i="17" s="1"/>
  <c r="DH163" i="13"/>
  <c r="DH173"/>
  <c r="CY187" i="17" s="1"/>
  <c r="DH175" i="13"/>
  <c r="DH184"/>
  <c r="DH196"/>
  <c r="DH208"/>
  <c r="DH220"/>
  <c r="DH232"/>
  <c r="DH121"/>
  <c r="DH133"/>
  <c r="DH145"/>
  <c r="DH157"/>
  <c r="DH169"/>
  <c r="DH185"/>
  <c r="CY193" i="17" s="1"/>
  <c r="DH187" i="13"/>
  <c r="DH197"/>
  <c r="CY199" i="17" s="1"/>
  <c r="DH199" i="13"/>
  <c r="DH209"/>
  <c r="CY205" i="17" s="1"/>
  <c r="DH211" i="13"/>
  <c r="DH221"/>
  <c r="CY211" i="17" s="1"/>
  <c r="DH223" i="13"/>
  <c r="DH233"/>
  <c r="CY217" i="17" s="1"/>
  <c r="DH119" i="13"/>
  <c r="CY160" i="17"/>
  <c r="DH124" i="13"/>
  <c r="DH131"/>
  <c r="CY166" i="17" s="1"/>
  <c r="DH136" i="13"/>
  <c r="DH143"/>
  <c r="CY172" i="17" s="1"/>
  <c r="DH148" i="13"/>
  <c r="DH155"/>
  <c r="CY178" i="17" s="1"/>
  <c r="DH160" i="13"/>
  <c r="DH167"/>
  <c r="CY184" i="17" s="1"/>
  <c r="DH172" i="13"/>
  <c r="DH178"/>
  <c r="DH190"/>
  <c r="DH202"/>
  <c r="DH214"/>
  <c r="DH226"/>
  <c r="DH179"/>
  <c r="CY190" i="17" s="1"/>
  <c r="DH181" i="13"/>
  <c r="DH191"/>
  <c r="CY196" i="17" s="1"/>
  <c r="DH193" i="13"/>
  <c r="DH203"/>
  <c r="CY202" i="17" s="1"/>
  <c r="DH205" i="13"/>
  <c r="DH215"/>
  <c r="CY208" i="17" s="1"/>
  <c r="DH217" i="13"/>
  <c r="DH227"/>
  <c r="CY214" i="17" s="1"/>
  <c r="DH229" i="13"/>
  <c r="DH239"/>
  <c r="CY220" i="17" s="1"/>
  <c r="DH16" i="14"/>
  <c r="DH235" i="13"/>
  <c r="DH85" i="14"/>
  <c r="DH238" i="13"/>
  <c r="DH27" i="14"/>
  <c r="DH49"/>
  <c r="DH74"/>
  <c r="DH118"/>
  <c r="DH63"/>
  <c r="DH107"/>
  <c r="DH38"/>
  <c r="DH96"/>
  <c r="DH146"/>
  <c r="DH179"/>
  <c r="DH190"/>
  <c r="DH243"/>
  <c r="DH132"/>
  <c r="DH168"/>
  <c r="DH232"/>
  <c r="DH157"/>
  <c r="DH210"/>
  <c r="DE11" i="3"/>
  <c r="DE24"/>
  <c r="DE38"/>
  <c r="DE48"/>
  <c r="DE60"/>
  <c r="DE77"/>
  <c r="DE70"/>
  <c r="DE18" i="4"/>
  <c r="DE8"/>
  <c r="DE34"/>
  <c r="DE27"/>
  <c r="DE51"/>
  <c r="DE43"/>
  <c r="DE8" i="5"/>
  <c r="DE34"/>
  <c r="DE59" i="4"/>
  <c r="DE18" i="5"/>
  <c r="DE59"/>
  <c r="DE27" i="6"/>
  <c r="DE27" i="5"/>
  <c r="DE51"/>
  <c r="DE43"/>
  <c r="DE8" i="6"/>
  <c r="DE34"/>
  <c r="DE59"/>
  <c r="DE18"/>
  <c r="DE51"/>
  <c r="DE43"/>
  <c r="DE8" i="7"/>
  <c r="DE27"/>
  <c r="DE59"/>
  <c r="DE18"/>
  <c r="DE51"/>
  <c r="DE8" i="8"/>
  <c r="DE43"/>
  <c r="DE8" i="9"/>
  <c r="DE34" i="8"/>
  <c r="DE34" i="9"/>
  <c r="DE34" i="7"/>
  <c r="DE18" i="8"/>
  <c r="DE18" i="9"/>
  <c r="DE51"/>
  <c r="DE18" i="10"/>
  <c r="DE59" i="8"/>
  <c r="DE43" i="9"/>
  <c r="DE8" i="10"/>
  <c r="DE43"/>
  <c r="DE43" i="7"/>
  <c r="DE27" i="9"/>
  <c r="DE51" i="10"/>
  <c r="DE18" i="11"/>
  <c r="DE51"/>
  <c r="DE16" i="13"/>
  <c r="DE28"/>
  <c r="DE40"/>
  <c r="DE52"/>
  <c r="DE64"/>
  <c r="DE76"/>
  <c r="DE59" i="9"/>
  <c r="DE34" i="10"/>
  <c r="DE8" i="11"/>
  <c r="DE43"/>
  <c r="DE7" i="13"/>
  <c r="DE17"/>
  <c r="CV13" i="17"/>
  <c r="DE19" i="13"/>
  <c r="DE29"/>
  <c r="CV35" i="17" s="1"/>
  <c r="DE31" i="13"/>
  <c r="DE41"/>
  <c r="CV57" i="17" s="1"/>
  <c r="DE43" i="13"/>
  <c r="DE53"/>
  <c r="CV79" i="17" s="1"/>
  <c r="DE55" i="13"/>
  <c r="DE65"/>
  <c r="CV101" i="17" s="1"/>
  <c r="DE67" i="13"/>
  <c r="DE77"/>
  <c r="CV123" i="17" s="1"/>
  <c r="DE79" i="13"/>
  <c r="DE27" i="8"/>
  <c r="DE51"/>
  <c r="DE59" i="10"/>
  <c r="DE27"/>
  <c r="DE27" i="11"/>
  <c r="DE59"/>
  <c r="DE94" i="13"/>
  <c r="DE10"/>
  <c r="DE22"/>
  <c r="DE34" i="11"/>
  <c r="DE11" i="13"/>
  <c r="CV2" i="17" s="1"/>
  <c r="DE13" i="13"/>
  <c r="DE23"/>
  <c r="CV24" i="17"/>
  <c r="DE25" i="13"/>
  <c r="DE35"/>
  <c r="CV46" i="17" s="1"/>
  <c r="DE37" i="13"/>
  <c r="DE47"/>
  <c r="CV68" i="17" s="1"/>
  <c r="DE49" i="13"/>
  <c r="DE59"/>
  <c r="CV90" i="17" s="1"/>
  <c r="DE61" i="13"/>
  <c r="DE71"/>
  <c r="CV112" i="17" s="1"/>
  <c r="DE73" i="13"/>
  <c r="DE89"/>
  <c r="CV145" i="17" s="1"/>
  <c r="DE91" i="13"/>
  <c r="DE107"/>
  <c r="CV154" i="17" s="1"/>
  <c r="DE109" i="13"/>
  <c r="DE119"/>
  <c r="CV160" i="17" s="1"/>
  <c r="DE121" i="13"/>
  <c r="DE131"/>
  <c r="CV166" i="17" s="1"/>
  <c r="DE133" i="13"/>
  <c r="DE143"/>
  <c r="CV172" i="17" s="1"/>
  <c r="DE145" i="13"/>
  <c r="DE155"/>
  <c r="CV178" i="17" s="1"/>
  <c r="DE157" i="13"/>
  <c r="DE167"/>
  <c r="CV184" i="17" s="1"/>
  <c r="DE169" i="13"/>
  <c r="DE46"/>
  <c r="DE70"/>
  <c r="DE100"/>
  <c r="DE112"/>
  <c r="DE83"/>
  <c r="CV134" i="17" s="1"/>
  <c r="DE85" i="13"/>
  <c r="DE95"/>
  <c r="CV148" i="17" s="1"/>
  <c r="DE97" i="13"/>
  <c r="DE101"/>
  <c r="CV151" i="17" s="1"/>
  <c r="DE103" i="13"/>
  <c r="DE113"/>
  <c r="CV157" i="17" s="1"/>
  <c r="DE115" i="13"/>
  <c r="DE34"/>
  <c r="DE58"/>
  <c r="DE82"/>
  <c r="DE88"/>
  <c r="DE106"/>
  <c r="DE118"/>
  <c r="DE130"/>
  <c r="DE142"/>
  <c r="DE154"/>
  <c r="DE166"/>
  <c r="DE125"/>
  <c r="CV163" i="17" s="1"/>
  <c r="DE127" i="13"/>
  <c r="DE137"/>
  <c r="CV169" i="17" s="1"/>
  <c r="DE139" i="13"/>
  <c r="DE149"/>
  <c r="CV175" i="17" s="1"/>
  <c r="DE151" i="13"/>
  <c r="DE161"/>
  <c r="CV181" i="17" s="1"/>
  <c r="DE163" i="13"/>
  <c r="DE173"/>
  <c r="CV187" i="17" s="1"/>
  <c r="DE175" i="13"/>
  <c r="DE185"/>
  <c r="CV193" i="17" s="1"/>
  <c r="DE187" i="13"/>
  <c r="DE197"/>
  <c r="CV199" i="17" s="1"/>
  <c r="DE199" i="13"/>
  <c r="DE209"/>
  <c r="CV205" i="17" s="1"/>
  <c r="DE211" i="13"/>
  <c r="DE221"/>
  <c r="CV211" i="17" s="1"/>
  <c r="DE223" i="13"/>
  <c r="DE233"/>
  <c r="CV217" i="17" s="1"/>
  <c r="DE235" i="13"/>
  <c r="DE38" i="14"/>
  <c r="DE178" i="13"/>
  <c r="DE190"/>
  <c r="DE202"/>
  <c r="DE214"/>
  <c r="DE226"/>
  <c r="DE179"/>
  <c r="CV190" i="17" s="1"/>
  <c r="DE181" i="13"/>
  <c r="DE191"/>
  <c r="CV196" i="17" s="1"/>
  <c r="DE193" i="13"/>
  <c r="DE203"/>
  <c r="CV202" i="17" s="1"/>
  <c r="DE205" i="13"/>
  <c r="DE215"/>
  <c r="CV208" i="17" s="1"/>
  <c r="DE217" i="13"/>
  <c r="DE227"/>
  <c r="CV214" i="17" s="1"/>
  <c r="DE229" i="13"/>
  <c r="DE124"/>
  <c r="DE136"/>
  <c r="DE148"/>
  <c r="DE160"/>
  <c r="DE172"/>
  <c r="DE184"/>
  <c r="DE196"/>
  <c r="DE208"/>
  <c r="DE220"/>
  <c r="DE232"/>
  <c r="DE49" i="14"/>
  <c r="DE74"/>
  <c r="DE63"/>
  <c r="DE107"/>
  <c r="DE132"/>
  <c r="DE157"/>
  <c r="DE238" i="13"/>
  <c r="DE27" i="14"/>
  <c r="DE96"/>
  <c r="DE239" i="13"/>
  <c r="CV220" i="17" s="1"/>
  <c r="DE16" i="14"/>
  <c r="DE85"/>
  <c r="DE168"/>
  <c r="DE232"/>
  <c r="DE196"/>
  <c r="DE221"/>
  <c r="DE118"/>
  <c r="DE146"/>
  <c r="DE179"/>
  <c r="DE190"/>
  <c r="DE243"/>
  <c r="DE14" i="13"/>
  <c r="CV14" i="17" s="1"/>
  <c r="DE26" i="13"/>
  <c r="CV36" i="17" s="1"/>
  <c r="DE38" i="13"/>
  <c r="CV58" i="17"/>
  <c r="DE50" i="13"/>
  <c r="CV80" i="17" s="1"/>
  <c r="DE62" i="13"/>
  <c r="CV102" i="17"/>
  <c r="DE74" i="13"/>
  <c r="CV124" i="17" s="1"/>
  <c r="DE92" i="13"/>
  <c r="CV149" i="17"/>
  <c r="DE8" i="13"/>
  <c r="CV3" i="17" s="1"/>
  <c r="DE20" i="13"/>
  <c r="CV25" i="17"/>
  <c r="DE32" i="13"/>
  <c r="CV47" i="17" s="1"/>
  <c r="DE56" i="13"/>
  <c r="CV91" i="17"/>
  <c r="DE80" i="13"/>
  <c r="CV135" i="17" s="1"/>
  <c r="DE98" i="13"/>
  <c r="CV152" i="17"/>
  <c r="DE110" i="13"/>
  <c r="CV158" i="17" s="1"/>
  <c r="DE44" i="13"/>
  <c r="CV69" i="17"/>
  <c r="DE68" i="13"/>
  <c r="CV113" i="17" s="1"/>
  <c r="DE86" i="13"/>
  <c r="CV146" i="17"/>
  <c r="DE104" i="13"/>
  <c r="CV155" i="17" s="1"/>
  <c r="DE116" i="13"/>
  <c r="CV161" i="17"/>
  <c r="DE128" i="13"/>
  <c r="CV167" i="17" s="1"/>
  <c r="DE140" i="13"/>
  <c r="CV173" i="17"/>
  <c r="DE152" i="13"/>
  <c r="CV179" i="17" s="1"/>
  <c r="DE164" i="13"/>
  <c r="CV185" i="17" s="1"/>
  <c r="DE176" i="13"/>
  <c r="CV191" i="17" s="1"/>
  <c r="DE188" i="13"/>
  <c r="CV197" i="17"/>
  <c r="DE200" i="13"/>
  <c r="CV203" i="17" s="1"/>
  <c r="DE212" i="13"/>
  <c r="CV209" i="17"/>
  <c r="DE224" i="13"/>
  <c r="CV215" i="17" s="1"/>
  <c r="DE122" i="13"/>
  <c r="CV164" i="17"/>
  <c r="DE134" i="13"/>
  <c r="CV170" i="17" s="1"/>
  <c r="DE146" i="13"/>
  <c r="CV176" i="17"/>
  <c r="DE158" i="13"/>
  <c r="CV182" i="17" s="1"/>
  <c r="DE170" i="13"/>
  <c r="CV188" i="17"/>
  <c r="DE182" i="13"/>
  <c r="CV194" i="17" s="1"/>
  <c r="DE194" i="13"/>
  <c r="CV200" i="17"/>
  <c r="DE206" i="13"/>
  <c r="CV206" i="17" s="1"/>
  <c r="DE218" i="13"/>
  <c r="CV212" i="17"/>
  <c r="DE230" i="13"/>
  <c r="CV218" i="17" s="1"/>
  <c r="DE236" i="13"/>
  <c r="CV221" i="17"/>
  <c r="G106" i="16"/>
  <c r="DC8" i="13"/>
  <c r="CT3" i="17"/>
  <c r="DC20" i="13"/>
  <c r="CT25" i="17" s="1"/>
  <c r="DC32" i="13"/>
  <c r="CT47" i="17" s="1"/>
  <c r="DC44" i="13"/>
  <c r="CT69" i="17" s="1"/>
  <c r="DC56" i="13"/>
  <c r="CT91" i="17" s="1"/>
  <c r="DC68" i="13"/>
  <c r="CT113" i="17" s="1"/>
  <c r="DC80" i="13"/>
  <c r="CT135" i="17" s="1"/>
  <c r="DC14" i="13"/>
  <c r="CT14" i="17" s="1"/>
  <c r="DC26" i="13"/>
  <c r="CT36" i="17"/>
  <c r="DC38" i="13"/>
  <c r="CT58" i="17" s="1"/>
  <c r="DC50" i="13"/>
  <c r="CT80" i="17" s="1"/>
  <c r="DC62" i="13"/>
  <c r="CT102" i="17" s="1"/>
  <c r="DC74" i="13"/>
  <c r="CT124" i="17" s="1"/>
  <c r="DC86" i="13"/>
  <c r="CT146" i="17" s="1"/>
  <c r="DC92" i="13"/>
  <c r="CT149" i="17" s="1"/>
  <c r="DC104" i="13"/>
  <c r="CT155" i="17" s="1"/>
  <c r="DC116" i="13"/>
  <c r="CT161" i="17"/>
  <c r="DC98" i="13"/>
  <c r="CT152" i="17" s="1"/>
  <c r="DC110" i="13"/>
  <c r="CT158" i="17" s="1"/>
  <c r="DC122" i="13"/>
  <c r="CT164" i="17" s="1"/>
  <c r="DC134" i="13"/>
  <c r="CT170" i="17" s="1"/>
  <c r="DC146" i="13"/>
  <c r="CT176" i="17" s="1"/>
  <c r="DC158" i="13"/>
  <c r="CT182" i="17" s="1"/>
  <c r="DC170" i="13"/>
  <c r="CT188" i="17" s="1"/>
  <c r="DC128" i="13"/>
  <c r="CT167" i="17"/>
  <c r="DC140" i="13"/>
  <c r="CT173" i="17" s="1"/>
  <c r="DC152" i="13"/>
  <c r="CT179" i="17" s="1"/>
  <c r="DC164" i="13"/>
  <c r="CT185" i="17" s="1"/>
  <c r="DC176" i="13"/>
  <c r="CT191" i="17" s="1"/>
  <c r="DC182" i="13"/>
  <c r="CT194" i="17" s="1"/>
  <c r="DC194" i="13"/>
  <c r="CT200" i="17" s="1"/>
  <c r="DC206" i="13"/>
  <c r="CT206" i="17" s="1"/>
  <c r="DC218" i="13"/>
  <c r="CT212" i="17"/>
  <c r="DC230" i="13"/>
  <c r="CT218" i="17" s="1"/>
  <c r="DC188" i="13"/>
  <c r="CT197" i="17" s="1"/>
  <c r="DC200" i="13"/>
  <c r="CT203" i="17" s="1"/>
  <c r="DC212" i="13"/>
  <c r="CT209" i="17" s="1"/>
  <c r="DC224" i="13"/>
  <c r="CT215" i="17" s="1"/>
  <c r="DC236" i="13"/>
  <c r="CT221" i="17" s="1"/>
  <c r="F104" i="16"/>
  <c r="CT11" i="3"/>
  <c r="CT24"/>
  <c r="CT38"/>
  <c r="CT60"/>
  <c r="CT48"/>
  <c r="CT77"/>
  <c r="CT70"/>
  <c r="CT8" i="4"/>
  <c r="CT27"/>
  <c r="CT18"/>
  <c r="CT43"/>
  <c r="CT34"/>
  <c r="CT59"/>
  <c r="CT27" i="5"/>
  <c r="CT18"/>
  <c r="CT51" i="4"/>
  <c r="CT8" i="5"/>
  <c r="CT59"/>
  <c r="CT51"/>
  <c r="CT18" i="6"/>
  <c r="CT34" i="5"/>
  <c r="CT43"/>
  <c r="CT8" i="6"/>
  <c r="CT51"/>
  <c r="CT27"/>
  <c r="CT43"/>
  <c r="CT34"/>
  <c r="CT18" i="7"/>
  <c r="CT51"/>
  <c r="CT43"/>
  <c r="CT59" i="6"/>
  <c r="CT27" i="7"/>
  <c r="CT34"/>
  <c r="CT34" i="8"/>
  <c r="CT34" i="9"/>
  <c r="CT59" i="7"/>
  <c r="CT27" i="8"/>
  <c r="CT59"/>
  <c r="CT27" i="9"/>
  <c r="CT8" i="7"/>
  <c r="CT8" i="8"/>
  <c r="CT43"/>
  <c r="CT8" i="9"/>
  <c r="CT43"/>
  <c r="CT8" i="10"/>
  <c r="CT43"/>
  <c r="CT18" i="9"/>
  <c r="CT34" i="10"/>
  <c r="CT51" i="8"/>
  <c r="CT8" i="11"/>
  <c r="CT43"/>
  <c r="CT7" i="13"/>
  <c r="CT17"/>
  <c r="CL13" i="17"/>
  <c r="CT19" i="13"/>
  <c r="CT29"/>
  <c r="CL35" i="17" s="1"/>
  <c r="CT31" i="13"/>
  <c r="CT41"/>
  <c r="CL57" i="17" s="1"/>
  <c r="CT43" i="13"/>
  <c r="CT53"/>
  <c r="CL79" i="17" s="1"/>
  <c r="CT55" i="13"/>
  <c r="CT65"/>
  <c r="CL101" i="17" s="1"/>
  <c r="CT67" i="13"/>
  <c r="CT77"/>
  <c r="CL123" i="17" s="1"/>
  <c r="CT79" i="13"/>
  <c r="CT18" i="10"/>
  <c r="CT34" i="11"/>
  <c r="CT10" i="13"/>
  <c r="CT22"/>
  <c r="CT34"/>
  <c r="CT46"/>
  <c r="CT58"/>
  <c r="CT70"/>
  <c r="CT82"/>
  <c r="CT51" i="9"/>
  <c r="CT27" i="10"/>
  <c r="CT51"/>
  <c r="CT18" i="11"/>
  <c r="CT11" i="13"/>
  <c r="CL2" i="17" s="1"/>
  <c r="CT13" i="13"/>
  <c r="CT16"/>
  <c r="CT23"/>
  <c r="CL24" i="17" s="1"/>
  <c r="CT25" i="13"/>
  <c r="CT28"/>
  <c r="CT35"/>
  <c r="CL46" i="17" s="1"/>
  <c r="CT37" i="13"/>
  <c r="CT40"/>
  <c r="CT47"/>
  <c r="CL68" i="17" s="1"/>
  <c r="CT49" i="13"/>
  <c r="CT52"/>
  <c r="CT59"/>
  <c r="CL90" i="17" s="1"/>
  <c r="CT61" i="13"/>
  <c r="CT64"/>
  <c r="CT71"/>
  <c r="CL112" i="17" s="1"/>
  <c r="CT73" i="13"/>
  <c r="CT76"/>
  <c r="CT83"/>
  <c r="CL134" i="17" s="1"/>
  <c r="CT85" i="13"/>
  <c r="CT95"/>
  <c r="CL148" i="17" s="1"/>
  <c r="CT97" i="13"/>
  <c r="CT59" i="10"/>
  <c r="CT27" i="11"/>
  <c r="CT59"/>
  <c r="CT18" i="8"/>
  <c r="CT51" i="11"/>
  <c r="CT59" i="9"/>
  <c r="CT94" i="13"/>
  <c r="CT88"/>
  <c r="CT91"/>
  <c r="CT100"/>
  <c r="CT112"/>
  <c r="CT124"/>
  <c r="CT136"/>
  <c r="CT148"/>
  <c r="CT160"/>
  <c r="CT172"/>
  <c r="CT89"/>
  <c r="CL145" i="17" s="1"/>
  <c r="CT101" i="13"/>
  <c r="CL151" i="17" s="1"/>
  <c r="CT103" i="13"/>
  <c r="CT113"/>
  <c r="CL157" i="17" s="1"/>
  <c r="CT115" i="13"/>
  <c r="CT106"/>
  <c r="CT118"/>
  <c r="CT107"/>
  <c r="CL154" i="17"/>
  <c r="CT109" i="13"/>
  <c r="CT119"/>
  <c r="CL160" i="17" s="1"/>
  <c r="CT121" i="13"/>
  <c r="CT131"/>
  <c r="CL166" i="17" s="1"/>
  <c r="CT133" i="13"/>
  <c r="CT143"/>
  <c r="CL172" i="17" s="1"/>
  <c r="CT145" i="13"/>
  <c r="CT155"/>
  <c r="CL178" i="17" s="1"/>
  <c r="CT157" i="13"/>
  <c r="CT167"/>
  <c r="CL184" i="17" s="1"/>
  <c r="CT169" i="13"/>
  <c r="CT178"/>
  <c r="CT190"/>
  <c r="CT202"/>
  <c r="CT214"/>
  <c r="CT226"/>
  <c r="CT238"/>
  <c r="CT27" i="14"/>
  <c r="CT125" i="13"/>
  <c r="CL163" i="17" s="1"/>
  <c r="CT127" i="13"/>
  <c r="CT130"/>
  <c r="CT137"/>
  <c r="CL169" i="17" s="1"/>
  <c r="CT139" i="13"/>
  <c r="CT142"/>
  <c r="CT149"/>
  <c r="CL175" i="17" s="1"/>
  <c r="CT151" i="13"/>
  <c r="CT154"/>
  <c r="CT161"/>
  <c r="CL181" i="17" s="1"/>
  <c r="CT163" i="13"/>
  <c r="CT166"/>
  <c r="CT173"/>
  <c r="CL187" i="17" s="1"/>
  <c r="CT175" i="13"/>
  <c r="CT179"/>
  <c r="CL190" i="17" s="1"/>
  <c r="CT181" i="13"/>
  <c r="CT191"/>
  <c r="CL196" i="17" s="1"/>
  <c r="CT193" i="13"/>
  <c r="CT203"/>
  <c r="CL202" i="17" s="1"/>
  <c r="CT205" i="13"/>
  <c r="CT215"/>
  <c r="CL208" i="17"/>
  <c r="CT217" i="13"/>
  <c r="CT227"/>
  <c r="CL214" i="17" s="1"/>
  <c r="CT229" i="13"/>
  <c r="CT184"/>
  <c r="CT196"/>
  <c r="CT208"/>
  <c r="CT220"/>
  <c r="CT232"/>
  <c r="CT185"/>
  <c r="CL193" i="17" s="1"/>
  <c r="CT187" i="13"/>
  <c r="CT197"/>
  <c r="CL199" i="17" s="1"/>
  <c r="CT199" i="13"/>
  <c r="CT209"/>
  <c r="CL205" i="17" s="1"/>
  <c r="CT211" i="13"/>
  <c r="CT221"/>
  <c r="CL211" i="17"/>
  <c r="CT223" i="13"/>
  <c r="CT233"/>
  <c r="CL217" i="17" s="1"/>
  <c r="CT235" i="13"/>
  <c r="CT38" i="14"/>
  <c r="CT239" i="13"/>
  <c r="CL220" i="17" s="1"/>
  <c r="CT16" i="14"/>
  <c r="CT63"/>
  <c r="CT107"/>
  <c r="CT96"/>
  <c r="CT146"/>
  <c r="CT85"/>
  <c r="CT49"/>
  <c r="CT74"/>
  <c r="CT118"/>
  <c r="CT132"/>
  <c r="CT196"/>
  <c r="CT221"/>
  <c r="CT210"/>
  <c r="CT168"/>
  <c r="CT232"/>
  <c r="CS11" i="3"/>
  <c r="CS24"/>
  <c r="CS38"/>
  <c r="CS48"/>
  <c r="CS60"/>
  <c r="CS77"/>
  <c r="CS70"/>
  <c r="CS18" i="4"/>
  <c r="CS8"/>
  <c r="CS34"/>
  <c r="CS27"/>
  <c r="CS51"/>
  <c r="CS43"/>
  <c r="CS8" i="5"/>
  <c r="CS34"/>
  <c r="CS59" i="4"/>
  <c r="CS18" i="5"/>
  <c r="CS27"/>
  <c r="CS59"/>
  <c r="CS27" i="6"/>
  <c r="CS51" i="5"/>
  <c r="CS43"/>
  <c r="CS8" i="6"/>
  <c r="CS18"/>
  <c r="CS34"/>
  <c r="CS59"/>
  <c r="CS51"/>
  <c r="CS43"/>
  <c r="CS8" i="7"/>
  <c r="CS27"/>
  <c r="CS59"/>
  <c r="CS18"/>
  <c r="CS51"/>
  <c r="CS43"/>
  <c r="CS8" i="8"/>
  <c r="CS43"/>
  <c r="CS8" i="9"/>
  <c r="CS34" i="7"/>
  <c r="CS34" i="8"/>
  <c r="CS34" i="9"/>
  <c r="CS18" i="8"/>
  <c r="CS51"/>
  <c r="CS51" i="9"/>
  <c r="CS18" i="10"/>
  <c r="CS27" i="8"/>
  <c r="CS27" i="9"/>
  <c r="CS43"/>
  <c r="CS8" i="10"/>
  <c r="CS43"/>
  <c r="CS59" i="8"/>
  <c r="CS27" i="10"/>
  <c r="CS51"/>
  <c r="CS18" i="11"/>
  <c r="CS51"/>
  <c r="CS16" i="13"/>
  <c r="CS28"/>
  <c r="CS40"/>
  <c r="CS52"/>
  <c r="CS64"/>
  <c r="CS76"/>
  <c r="CS8" i="11"/>
  <c r="CS43"/>
  <c r="CS7" i="13"/>
  <c r="CS17"/>
  <c r="CK13" i="17" s="1"/>
  <c r="CS19" i="13"/>
  <c r="CS29"/>
  <c r="CK35" i="17" s="1"/>
  <c r="CS31" i="13"/>
  <c r="CS41"/>
  <c r="CK57" i="17" s="1"/>
  <c r="CS43" i="13"/>
  <c r="CS53"/>
  <c r="CK79" i="17" s="1"/>
  <c r="CS55" i="13"/>
  <c r="CS65"/>
  <c r="CK101" i="17" s="1"/>
  <c r="CS67" i="13"/>
  <c r="CS77"/>
  <c r="CK123" i="17" s="1"/>
  <c r="CS79" i="13"/>
  <c r="CS59" i="9"/>
  <c r="CS34" i="10"/>
  <c r="CS59"/>
  <c r="CS10" i="13"/>
  <c r="CS22"/>
  <c r="CS34"/>
  <c r="CS46"/>
  <c r="CS58"/>
  <c r="CS70"/>
  <c r="CS82"/>
  <c r="CS94"/>
  <c r="CS18" i="9"/>
  <c r="CS34" i="11"/>
  <c r="CS11" i="13"/>
  <c r="CK2" i="17" s="1"/>
  <c r="CS13" i="13"/>
  <c r="CS23"/>
  <c r="CK24" i="17" s="1"/>
  <c r="CS25" i="13"/>
  <c r="CS27" i="11"/>
  <c r="CS59"/>
  <c r="CS89" i="13"/>
  <c r="CK145" i="17" s="1"/>
  <c r="CS91" i="13"/>
  <c r="CS47"/>
  <c r="CK68" i="17" s="1"/>
  <c r="CS49" i="13"/>
  <c r="CS71"/>
  <c r="CK112" i="17" s="1"/>
  <c r="CS73" i="13"/>
  <c r="CS83"/>
  <c r="CK134" i="17" s="1"/>
  <c r="CS85" i="13"/>
  <c r="CS95"/>
  <c r="CK148" i="17" s="1"/>
  <c r="CS97" i="13"/>
  <c r="CS107"/>
  <c r="CK154" i="17" s="1"/>
  <c r="CS109" i="13"/>
  <c r="CS119"/>
  <c r="CK160" i="17" s="1"/>
  <c r="CS121" i="13"/>
  <c r="CS131"/>
  <c r="CK166" i="17"/>
  <c r="CS133" i="13"/>
  <c r="CS143"/>
  <c r="CK172" i="17" s="1"/>
  <c r="CS145" i="13"/>
  <c r="CS155"/>
  <c r="CK178" i="17" s="1"/>
  <c r="CS157" i="13"/>
  <c r="CS167"/>
  <c r="CK184" i="17" s="1"/>
  <c r="CS169" i="13"/>
  <c r="CS88"/>
  <c r="CS100"/>
  <c r="CS112"/>
  <c r="CS35"/>
  <c r="CK46" i="17" s="1"/>
  <c r="CS37" i="13"/>
  <c r="CS59"/>
  <c r="CK90" i="17" s="1"/>
  <c r="CS61" i="13"/>
  <c r="CS101"/>
  <c r="CK151" i="17" s="1"/>
  <c r="CS103" i="13"/>
  <c r="CS113"/>
  <c r="CK157" i="17"/>
  <c r="CS115" i="13"/>
  <c r="CS106"/>
  <c r="CS118"/>
  <c r="CS130"/>
  <c r="CS142"/>
  <c r="CS154"/>
  <c r="CS166"/>
  <c r="CS185"/>
  <c r="CK193" i="17" s="1"/>
  <c r="CS187" i="13"/>
  <c r="CS197"/>
  <c r="CK199" i="17" s="1"/>
  <c r="CS199" i="13"/>
  <c r="CS209"/>
  <c r="CK205" i="17" s="1"/>
  <c r="CS211" i="13"/>
  <c r="CS221"/>
  <c r="CK211" i="17" s="1"/>
  <c r="CS223" i="13"/>
  <c r="CS233"/>
  <c r="CK217" i="17" s="1"/>
  <c r="CS235" i="13"/>
  <c r="CS38" i="14"/>
  <c r="CS124" i="13"/>
  <c r="CS136"/>
  <c r="CS148"/>
  <c r="CS160"/>
  <c r="CS172"/>
  <c r="CS178"/>
  <c r="CS190"/>
  <c r="CS202"/>
  <c r="CS214"/>
  <c r="CS226"/>
  <c r="CS125"/>
  <c r="CK163" i="17" s="1"/>
  <c r="CS127" i="13"/>
  <c r="CS137"/>
  <c r="CK169" i="17" s="1"/>
  <c r="CS139" i="13"/>
  <c r="CS149"/>
  <c r="CK175" i="17" s="1"/>
  <c r="CS151" i="13"/>
  <c r="CS161"/>
  <c r="CK181" i="17" s="1"/>
  <c r="CS163" i="13"/>
  <c r="CS173"/>
  <c r="CK187" i="17" s="1"/>
  <c r="CS175" i="13"/>
  <c r="CS179"/>
  <c r="CK190" i="17" s="1"/>
  <c r="CS181" i="13"/>
  <c r="CS191"/>
  <c r="CK196" i="17" s="1"/>
  <c r="CS193" i="13"/>
  <c r="CS203"/>
  <c r="CK202" i="17"/>
  <c r="CS205" i="13"/>
  <c r="CS215"/>
  <c r="CK208" i="17" s="1"/>
  <c r="CS217" i="13"/>
  <c r="CS227"/>
  <c r="CK214" i="17" s="1"/>
  <c r="CS229" i="13"/>
  <c r="CS184"/>
  <c r="CS196"/>
  <c r="CS208"/>
  <c r="CS220"/>
  <c r="CS232"/>
  <c r="CS238"/>
  <c r="CS27" i="14"/>
  <c r="CS49"/>
  <c r="CS74"/>
  <c r="CS239" i="13"/>
  <c r="CK220" i="17" s="1"/>
  <c r="CS16" i="14"/>
  <c r="CS63"/>
  <c r="CS107"/>
  <c r="CS132"/>
  <c r="CS157"/>
  <c r="CS96"/>
  <c r="CS85"/>
  <c r="CS118"/>
  <c r="CS146"/>
  <c r="CS168"/>
  <c r="CS232"/>
  <c r="CS196"/>
  <c r="CS221"/>
  <c r="CS179"/>
  <c r="CS190"/>
  <c r="CS243"/>
  <c r="CQ11" i="3"/>
  <c r="CQ24"/>
  <c r="CQ38"/>
  <c r="CQ48"/>
  <c r="CQ60"/>
  <c r="CQ77"/>
  <c r="CQ70"/>
  <c r="CQ27" i="4"/>
  <c r="CQ8"/>
  <c r="CQ18"/>
  <c r="CQ43"/>
  <c r="CQ34"/>
  <c r="CQ51"/>
  <c r="CQ59"/>
  <c r="CQ18" i="5"/>
  <c r="CQ8"/>
  <c r="CQ34"/>
  <c r="CQ51"/>
  <c r="CQ27"/>
  <c r="CQ43"/>
  <c r="CQ8" i="6"/>
  <c r="CQ59" i="5"/>
  <c r="CQ27" i="6"/>
  <c r="CQ51"/>
  <c r="CQ18"/>
  <c r="CQ43"/>
  <c r="CQ8" i="7"/>
  <c r="CQ34" i="6"/>
  <c r="CQ59"/>
  <c r="CQ43" i="7"/>
  <c r="CQ34"/>
  <c r="CQ18"/>
  <c r="CQ51"/>
  <c r="CQ27" i="8"/>
  <c r="CQ59"/>
  <c r="CQ27" i="9"/>
  <c r="CQ27" i="7"/>
  <c r="CQ18" i="8"/>
  <c r="CQ51"/>
  <c r="CQ18" i="9"/>
  <c r="CQ34" i="8"/>
  <c r="CQ34" i="10"/>
  <c r="CQ43" i="8"/>
  <c r="CQ8" i="9"/>
  <c r="CQ34"/>
  <c r="CQ59"/>
  <c r="CQ27" i="10"/>
  <c r="CQ59" i="7"/>
  <c r="CQ8" i="8"/>
  <c r="CQ51" i="9"/>
  <c r="CQ34" i="11"/>
  <c r="CQ10" i="13"/>
  <c r="CQ22"/>
  <c r="CQ34"/>
  <c r="CQ46"/>
  <c r="CQ58"/>
  <c r="CQ70"/>
  <c r="CQ82"/>
  <c r="CQ59" i="10"/>
  <c r="CQ27" i="11"/>
  <c r="CQ59"/>
  <c r="CQ11" i="13"/>
  <c r="CI2" i="17"/>
  <c r="CQ13" i="13"/>
  <c r="CQ23"/>
  <c r="CI24" i="17" s="1"/>
  <c r="CQ25" i="13"/>
  <c r="CQ35"/>
  <c r="CI46" i="17" s="1"/>
  <c r="CQ37" i="13"/>
  <c r="CQ47"/>
  <c r="CI68" i="17" s="1"/>
  <c r="CQ49" i="13"/>
  <c r="CQ59"/>
  <c r="CI90" i="17" s="1"/>
  <c r="CQ61" i="13"/>
  <c r="CQ71"/>
  <c r="CI112" i="17" s="1"/>
  <c r="CQ73" i="13"/>
  <c r="CQ43" i="10"/>
  <c r="CQ8" i="11"/>
  <c r="CQ88" i="13"/>
  <c r="CQ8" i="10"/>
  <c r="CQ43" i="11"/>
  <c r="CQ7" i="13"/>
  <c r="CQ16"/>
  <c r="CQ19"/>
  <c r="CQ43" i="9"/>
  <c r="CQ18" i="10"/>
  <c r="CQ18" i="11"/>
  <c r="CQ17" i="13"/>
  <c r="CI13" i="17" s="1"/>
  <c r="CQ51" i="10"/>
  <c r="CQ51" i="11"/>
  <c r="CQ83" i="13"/>
  <c r="CI134" i="17" s="1"/>
  <c r="CQ85" i="13"/>
  <c r="CQ95"/>
  <c r="CI148" i="17"/>
  <c r="CQ97" i="13"/>
  <c r="CQ28"/>
  <c r="CQ52"/>
  <c r="CQ76"/>
  <c r="CQ101"/>
  <c r="CI151" i="17" s="1"/>
  <c r="CQ103" i="13"/>
  <c r="CQ113"/>
  <c r="CI157" i="17" s="1"/>
  <c r="CQ115" i="13"/>
  <c r="CQ125"/>
  <c r="CI163" i="17"/>
  <c r="CQ127" i="13"/>
  <c r="CQ137"/>
  <c r="CI169" i="17" s="1"/>
  <c r="CQ139" i="13"/>
  <c r="CQ149"/>
  <c r="CI175" i="17" s="1"/>
  <c r="CQ151" i="13"/>
  <c r="CQ161"/>
  <c r="CI181" i="17" s="1"/>
  <c r="CQ163" i="13"/>
  <c r="CQ173"/>
  <c r="CI187" i="17" s="1"/>
  <c r="CQ175" i="13"/>
  <c r="CQ29"/>
  <c r="CI35" i="17" s="1"/>
  <c r="CQ43" i="13"/>
  <c r="CQ53"/>
  <c r="CI79" i="17" s="1"/>
  <c r="CQ67" i="13"/>
  <c r="CQ77"/>
  <c r="CI123" i="17" s="1"/>
  <c r="CQ91" i="13"/>
  <c r="CQ94"/>
  <c r="CQ106"/>
  <c r="CQ40"/>
  <c r="CQ64"/>
  <c r="CQ89"/>
  <c r="CI145" i="17"/>
  <c r="CQ107" i="13"/>
  <c r="CI154" i="17" s="1"/>
  <c r="CQ109" i="13"/>
  <c r="CQ31"/>
  <c r="CQ41"/>
  <c r="CI57" i="17" s="1"/>
  <c r="CQ55" i="13"/>
  <c r="CQ65"/>
  <c r="CI101" i="17" s="1"/>
  <c r="CQ79" i="13"/>
  <c r="CQ100"/>
  <c r="CQ112"/>
  <c r="CQ124"/>
  <c r="CQ136"/>
  <c r="CQ148"/>
  <c r="CQ160"/>
  <c r="CQ172"/>
  <c r="CQ179"/>
  <c r="CI190" i="17"/>
  <c r="CQ181" i="13"/>
  <c r="CQ191"/>
  <c r="CI196" i="17" s="1"/>
  <c r="CQ193" i="13"/>
  <c r="CQ203"/>
  <c r="CI202" i="17" s="1"/>
  <c r="CQ205" i="13"/>
  <c r="CQ215"/>
  <c r="CI208" i="17" s="1"/>
  <c r="CQ217" i="13"/>
  <c r="CQ227"/>
  <c r="CI214" i="17" s="1"/>
  <c r="CQ229" i="13"/>
  <c r="CQ239"/>
  <c r="CI220" i="17" s="1"/>
  <c r="CQ16" i="14"/>
  <c r="CQ118" i="13"/>
  <c r="CQ184"/>
  <c r="CQ196"/>
  <c r="CQ208"/>
  <c r="CQ220"/>
  <c r="CQ232"/>
  <c r="CQ121"/>
  <c r="CQ130"/>
  <c r="CQ133"/>
  <c r="CQ142"/>
  <c r="CQ145"/>
  <c r="CQ154"/>
  <c r="CQ157"/>
  <c r="CQ166"/>
  <c r="CQ169"/>
  <c r="CQ185"/>
  <c r="CI193" i="17" s="1"/>
  <c r="CQ187" i="13"/>
  <c r="CQ197"/>
  <c r="CI199" i="17" s="1"/>
  <c r="CQ199" i="13"/>
  <c r="CQ209"/>
  <c r="CI205" i="17" s="1"/>
  <c r="CQ211" i="13"/>
  <c r="CQ221"/>
  <c r="CI211" i="17" s="1"/>
  <c r="CQ223" i="13"/>
  <c r="CQ233"/>
  <c r="CI217" i="17"/>
  <c r="CQ119" i="13"/>
  <c r="CI160" i="17" s="1"/>
  <c r="CQ131" i="13"/>
  <c r="CI166" i="17" s="1"/>
  <c r="CQ143" i="13"/>
  <c r="CI172" i="17" s="1"/>
  <c r="CQ155" i="13"/>
  <c r="CI178" i="17" s="1"/>
  <c r="CQ167" i="13"/>
  <c r="CI184" i="17" s="1"/>
  <c r="CQ178" i="13"/>
  <c r="CQ190"/>
  <c r="CQ202"/>
  <c r="CQ214"/>
  <c r="CQ226"/>
  <c r="CQ238"/>
  <c r="CQ27" i="14"/>
  <c r="CQ38"/>
  <c r="CQ96"/>
  <c r="CQ235" i="13"/>
  <c r="CQ85" i="14"/>
  <c r="CQ49"/>
  <c r="CQ74"/>
  <c r="CQ63"/>
  <c r="CQ107"/>
  <c r="CQ132"/>
  <c r="CQ157"/>
  <c r="CQ210"/>
  <c r="CQ118"/>
  <c r="CQ146"/>
  <c r="CQ179"/>
  <c r="CQ190"/>
  <c r="CQ243"/>
  <c r="CQ196"/>
  <c r="CQ221"/>
  <c r="CL8" i="13"/>
  <c r="CE3" i="17" s="1"/>
  <c r="CL20" i="13"/>
  <c r="CE25" i="17" s="1"/>
  <c r="CL32" i="13"/>
  <c r="CE47" i="17" s="1"/>
  <c r="CL44" i="13"/>
  <c r="CE69" i="17"/>
  <c r="CL56" i="13"/>
  <c r="CE91" i="17" s="1"/>
  <c r="CL68" i="13"/>
  <c r="CE113" i="17" s="1"/>
  <c r="CL80" i="13"/>
  <c r="CE135" i="17" s="1"/>
  <c r="CL14" i="13"/>
  <c r="CE14" i="17" s="1"/>
  <c r="CL92" i="13"/>
  <c r="CE149" i="17" s="1"/>
  <c r="CL38" i="13"/>
  <c r="CE58" i="17" s="1"/>
  <c r="CL62" i="13"/>
  <c r="CE102" i="17" s="1"/>
  <c r="CL86" i="13"/>
  <c r="CE146" i="17"/>
  <c r="CL98" i="13"/>
  <c r="CE152" i="17" s="1"/>
  <c r="CL110" i="13"/>
  <c r="CE158" i="17" s="1"/>
  <c r="CL122" i="13"/>
  <c r="CE164" i="17" s="1"/>
  <c r="CL134" i="13"/>
  <c r="CE170" i="17" s="1"/>
  <c r="CL146" i="13"/>
  <c r="CE176" i="17" s="1"/>
  <c r="CL158" i="13"/>
  <c r="CE182" i="17" s="1"/>
  <c r="CL170" i="13"/>
  <c r="CE188" i="17" s="1"/>
  <c r="CL26" i="13"/>
  <c r="CE36" i="17"/>
  <c r="CL50" i="13"/>
  <c r="CE80" i="17" s="1"/>
  <c r="CL74" i="13"/>
  <c r="CE124" i="17" s="1"/>
  <c r="CL104" i="13"/>
  <c r="CE155" i="17" s="1"/>
  <c r="CL116" i="13"/>
  <c r="CE161" i="17" s="1"/>
  <c r="CL188" i="13"/>
  <c r="CE197" i="17" s="1"/>
  <c r="CL200" i="13"/>
  <c r="CE203" i="17" s="1"/>
  <c r="CL212" i="13"/>
  <c r="CE209" i="17" s="1"/>
  <c r="CL224" i="13"/>
  <c r="CE215" i="17"/>
  <c r="CL236" i="13"/>
  <c r="CE221" i="17" s="1"/>
  <c r="CL128" i="13"/>
  <c r="CE167" i="17" s="1"/>
  <c r="CL140" i="13"/>
  <c r="CE173" i="17" s="1"/>
  <c r="CL152" i="13"/>
  <c r="CE179" i="17" s="1"/>
  <c r="CL164" i="13"/>
  <c r="CE185" i="17" s="1"/>
  <c r="CL176" i="13"/>
  <c r="CE191" i="17" s="1"/>
  <c r="CL182" i="13"/>
  <c r="CE194" i="17" s="1"/>
  <c r="CL194" i="13"/>
  <c r="CE200" i="17"/>
  <c r="CL206" i="13"/>
  <c r="CE206" i="17" s="1"/>
  <c r="CL218" i="13"/>
  <c r="CE212" i="17" s="1"/>
  <c r="CL230" i="13"/>
  <c r="CE218" i="17" s="1"/>
  <c r="CF14" i="13"/>
  <c r="BY14" i="17" s="1"/>
  <c r="CF26" i="13"/>
  <c r="BY36" i="17" s="1"/>
  <c r="CF38" i="13"/>
  <c r="BY58" i="17" s="1"/>
  <c r="CF50" i="13"/>
  <c r="BY80" i="17" s="1"/>
  <c r="CF62" i="13"/>
  <c r="BY102" i="17"/>
  <c r="CF74" i="13"/>
  <c r="BY124" i="17" s="1"/>
  <c r="CF8" i="13"/>
  <c r="BY3" i="17" s="1"/>
  <c r="CF20" i="13"/>
  <c r="BY25" i="17" s="1"/>
  <c r="CF32" i="13"/>
  <c r="BY47" i="17" s="1"/>
  <c r="CF44" i="13"/>
  <c r="BY69" i="17" s="1"/>
  <c r="CF56" i="13"/>
  <c r="BY91" i="17" s="1"/>
  <c r="CF68" i="13"/>
  <c r="BY113" i="17" s="1"/>
  <c r="CF80" i="13"/>
  <c r="BY135" i="17"/>
  <c r="CF86" i="13"/>
  <c r="BY146" i="17" s="1"/>
  <c r="CF104" i="13"/>
  <c r="BY155" i="17" s="1"/>
  <c r="CF116" i="13"/>
  <c r="BY161" i="17" s="1"/>
  <c r="CF128" i="13"/>
  <c r="BY167" i="17" s="1"/>
  <c r="CF140" i="13"/>
  <c r="BY173" i="17" s="1"/>
  <c r="CF152" i="13"/>
  <c r="BY179" i="17" s="1"/>
  <c r="CF164" i="13"/>
  <c r="BY185" i="17" s="1"/>
  <c r="CF176" i="13"/>
  <c r="BY191" i="17"/>
  <c r="CF98" i="13"/>
  <c r="BY152" i="17" s="1"/>
  <c r="CF110" i="13"/>
  <c r="BY158" i="17" s="1"/>
  <c r="CF92" i="13"/>
  <c r="BY149" i="17" s="1"/>
  <c r="CF122" i="13"/>
  <c r="BY164" i="17" s="1"/>
  <c r="CF134" i="13"/>
  <c r="BY170" i="17" s="1"/>
  <c r="CF146" i="13"/>
  <c r="BY176" i="17" s="1"/>
  <c r="CF158" i="13"/>
  <c r="BY182" i="17" s="1"/>
  <c r="CF170" i="13"/>
  <c r="BY188" i="17"/>
  <c r="CF182" i="13"/>
  <c r="BY194" i="17" s="1"/>
  <c r="CF194" i="13"/>
  <c r="BY200" i="17" s="1"/>
  <c r="CF206" i="13"/>
  <c r="BY206" i="17" s="1"/>
  <c r="CF218" i="13"/>
  <c r="BY212" i="17" s="1"/>
  <c r="CF230" i="13"/>
  <c r="BY218" i="17" s="1"/>
  <c r="CF188" i="13"/>
  <c r="BY197" i="17" s="1"/>
  <c r="CF200" i="13"/>
  <c r="BY203" i="17" s="1"/>
  <c r="CF212" i="13"/>
  <c r="BY209" i="17"/>
  <c r="CF224" i="13"/>
  <c r="BY215" i="17" s="1"/>
  <c r="CF236" i="13"/>
  <c r="BY221" i="17" s="1"/>
  <c r="F83" i="16"/>
  <c r="CN11" i="3"/>
  <c r="CN24"/>
  <c r="CN38"/>
  <c r="CN48"/>
  <c r="CN70"/>
  <c r="CN8" i="4"/>
  <c r="CN60" i="3"/>
  <c r="CN77"/>
  <c r="CN27" i="4"/>
  <c r="CN18"/>
  <c r="CN43"/>
  <c r="CN34"/>
  <c r="CN51"/>
  <c r="CN18" i="5"/>
  <c r="CN8"/>
  <c r="CN59" i="4"/>
  <c r="CN27" i="5"/>
  <c r="CN43"/>
  <c r="CN8" i="6"/>
  <c r="CN34" i="5"/>
  <c r="CN59"/>
  <c r="CN51"/>
  <c r="CN18" i="6"/>
  <c r="CN43"/>
  <c r="CN27"/>
  <c r="CN34"/>
  <c r="CN51"/>
  <c r="CN34" i="7"/>
  <c r="CN8"/>
  <c r="CN27"/>
  <c r="CN59"/>
  <c r="CN18"/>
  <c r="CN18" i="8"/>
  <c r="CN51"/>
  <c r="CN18" i="9"/>
  <c r="CN51" i="7"/>
  <c r="CN8" i="8"/>
  <c r="CN43"/>
  <c r="CN8" i="9"/>
  <c r="CN59" i="6"/>
  <c r="CN43" i="7"/>
  <c r="CN27" i="8"/>
  <c r="CN27" i="9"/>
  <c r="CN59"/>
  <c r="CN27" i="10"/>
  <c r="CN34" i="8"/>
  <c r="CN51" i="9"/>
  <c r="CN18" i="10"/>
  <c r="CN59" i="8"/>
  <c r="CN43" i="10"/>
  <c r="CN59"/>
  <c r="CN27" i="11"/>
  <c r="CN59"/>
  <c r="CN13" i="13"/>
  <c r="CN25"/>
  <c r="CN37"/>
  <c r="CN49"/>
  <c r="CN61"/>
  <c r="CN73"/>
  <c r="CN34" i="9"/>
  <c r="CN51" i="10"/>
  <c r="CN18" i="11"/>
  <c r="CN51"/>
  <c r="CN16" i="13"/>
  <c r="CN28"/>
  <c r="CN40"/>
  <c r="CN52"/>
  <c r="CN64"/>
  <c r="CN76"/>
  <c r="CN43" i="9"/>
  <c r="CN8" i="10"/>
  <c r="CN34"/>
  <c r="CN34" i="11"/>
  <c r="CN91" i="13"/>
  <c r="CN8" i="11"/>
  <c r="CN43"/>
  <c r="CN7" i="13"/>
  <c r="CN19"/>
  <c r="CN10"/>
  <c r="CN22"/>
  <c r="CN34"/>
  <c r="CN46"/>
  <c r="CN58"/>
  <c r="CN70"/>
  <c r="CN82"/>
  <c r="CN88"/>
  <c r="CN31"/>
  <c r="CN55"/>
  <c r="CN79"/>
  <c r="CN106"/>
  <c r="CN118"/>
  <c r="CN130"/>
  <c r="CN142"/>
  <c r="CN154"/>
  <c r="CN166"/>
  <c r="CN109"/>
  <c r="CN43"/>
  <c r="CN67"/>
  <c r="CN94"/>
  <c r="CN100"/>
  <c r="CN112"/>
  <c r="CN85"/>
  <c r="CN97"/>
  <c r="CN103"/>
  <c r="CN115"/>
  <c r="CN127"/>
  <c r="CN139"/>
  <c r="CN151"/>
  <c r="CN163"/>
  <c r="CN175"/>
  <c r="CN124"/>
  <c r="CN136"/>
  <c r="CN148"/>
  <c r="CN160"/>
  <c r="CN172"/>
  <c r="CN184"/>
  <c r="CN196"/>
  <c r="CN208"/>
  <c r="CN220"/>
  <c r="CN232"/>
  <c r="CN187"/>
  <c r="CN199"/>
  <c r="CN211"/>
  <c r="CN223"/>
  <c r="CN178"/>
  <c r="CN190"/>
  <c r="CN202"/>
  <c r="CN214"/>
  <c r="CN226"/>
  <c r="CN121"/>
  <c r="CN133"/>
  <c r="CN145"/>
  <c r="CN157"/>
  <c r="CN169"/>
  <c r="CN181"/>
  <c r="CN193"/>
  <c r="CN205"/>
  <c r="CN217"/>
  <c r="CN229"/>
  <c r="CN16" i="14"/>
  <c r="CN85"/>
  <c r="CN38"/>
  <c r="CN49"/>
  <c r="CN74"/>
  <c r="CN118"/>
  <c r="CN235" i="13"/>
  <c r="CN63" i="14"/>
  <c r="CN107"/>
  <c r="CN238" i="13"/>
  <c r="CN27" i="14"/>
  <c r="CN96"/>
  <c r="CN146"/>
  <c r="CN179"/>
  <c r="CN190"/>
  <c r="CN243"/>
  <c r="CN157"/>
  <c r="CN168"/>
  <c r="CN232"/>
  <c r="CN132"/>
  <c r="CN210"/>
  <c r="BU11" i="3"/>
  <c r="BU24"/>
  <c r="BU38"/>
  <c r="BU48"/>
  <c r="BU60"/>
  <c r="BU77"/>
  <c r="BU70"/>
  <c r="BU18" i="4"/>
  <c r="BU8"/>
  <c r="BU34"/>
  <c r="BU51"/>
  <c r="BU27"/>
  <c r="BU43"/>
  <c r="BU8" i="5"/>
  <c r="BU34"/>
  <c r="BU59" i="4"/>
  <c r="BU18" i="5"/>
  <c r="BU27"/>
  <c r="BU59"/>
  <c r="BU27" i="6"/>
  <c r="BU51" i="5"/>
  <c r="BU43"/>
  <c r="BU8" i="6"/>
  <c r="BU18"/>
  <c r="BU34"/>
  <c r="BU59"/>
  <c r="BU51"/>
  <c r="BU43"/>
  <c r="BU8" i="7"/>
  <c r="BU27"/>
  <c r="BU59"/>
  <c r="BU18"/>
  <c r="BU51"/>
  <c r="BU34"/>
  <c r="BU43"/>
  <c r="BU8" i="8"/>
  <c r="BU43"/>
  <c r="BU8" i="9"/>
  <c r="BU34" i="8"/>
  <c r="BU34" i="9"/>
  <c r="BU18" i="8"/>
  <c r="BU51"/>
  <c r="BU51" i="9"/>
  <c r="BU18" i="10"/>
  <c r="BU27" i="9"/>
  <c r="BU43"/>
  <c r="BU8" i="10"/>
  <c r="BU43"/>
  <c r="BU27" i="8"/>
  <c r="BU59"/>
  <c r="BU27" i="10"/>
  <c r="BU51"/>
  <c r="BU18" i="11"/>
  <c r="BU51"/>
  <c r="BU16" i="13"/>
  <c r="BU28"/>
  <c r="BU40"/>
  <c r="BU52"/>
  <c r="BU64"/>
  <c r="BU76"/>
  <c r="BU18" i="9"/>
  <c r="BU8" i="11"/>
  <c r="BU43"/>
  <c r="BU7" i="13"/>
  <c r="BU17"/>
  <c r="BO13" i="17" s="1"/>
  <c r="BU19" i="13"/>
  <c r="BU29"/>
  <c r="BO35" i="17" s="1"/>
  <c r="BU31" i="13"/>
  <c r="BU41"/>
  <c r="BO57" i="17" s="1"/>
  <c r="BU43" i="13"/>
  <c r="BU53"/>
  <c r="BO79" i="17" s="1"/>
  <c r="BU55" i="13"/>
  <c r="BU65"/>
  <c r="BO101" i="17" s="1"/>
  <c r="BU67" i="13"/>
  <c r="BU77"/>
  <c r="BO123" i="17" s="1"/>
  <c r="BU79" i="13"/>
  <c r="BU59" i="9"/>
  <c r="BU34" i="10"/>
  <c r="BU59"/>
  <c r="BU10" i="13"/>
  <c r="BU22"/>
  <c r="BU34"/>
  <c r="BU46"/>
  <c r="BU58"/>
  <c r="BU70"/>
  <c r="BU82"/>
  <c r="BU94"/>
  <c r="BU34" i="11"/>
  <c r="BU11" i="13"/>
  <c r="BO2" i="17" s="1"/>
  <c r="BU13" i="13"/>
  <c r="BU23"/>
  <c r="BO24" i="17" s="1"/>
  <c r="BU25" i="13"/>
  <c r="BU27" i="11"/>
  <c r="BU59"/>
  <c r="BU89" i="13"/>
  <c r="BO145" i="17" s="1"/>
  <c r="BU91" i="13"/>
  <c r="BU35"/>
  <c r="BO46" i="17" s="1"/>
  <c r="BU37" i="13"/>
  <c r="BU59"/>
  <c r="BO90" i="17" s="1"/>
  <c r="BU61" i="13"/>
  <c r="BU83"/>
  <c r="BO134" i="17" s="1"/>
  <c r="BU85" i="13"/>
  <c r="BU95"/>
  <c r="BO148" i="17" s="1"/>
  <c r="BU97" i="13"/>
  <c r="BU107"/>
  <c r="BO154" i="17" s="1"/>
  <c r="BU109" i="13"/>
  <c r="BU119"/>
  <c r="BO160" i="17" s="1"/>
  <c r="BU121" i="13"/>
  <c r="BU131"/>
  <c r="BO166" i="17" s="1"/>
  <c r="BU133" i="13"/>
  <c r="BU143"/>
  <c r="BO172" i="17" s="1"/>
  <c r="BU145" i="13"/>
  <c r="BU155"/>
  <c r="BO178" i="17" s="1"/>
  <c r="BU157" i="13"/>
  <c r="BU167"/>
  <c r="BO184" i="17" s="1"/>
  <c r="BU169" i="13"/>
  <c r="BU88"/>
  <c r="BU100"/>
  <c r="BU112"/>
  <c r="BU47"/>
  <c r="BO68" i="17" s="1"/>
  <c r="BU49" i="13"/>
  <c r="BU71"/>
  <c r="BO112" i="17" s="1"/>
  <c r="BU73" i="13"/>
  <c r="BU101"/>
  <c r="BO151" i="17" s="1"/>
  <c r="BU103" i="13"/>
  <c r="BU113"/>
  <c r="BO157" i="17" s="1"/>
  <c r="BU115" i="13"/>
  <c r="BU106"/>
  <c r="BU118"/>
  <c r="BU130"/>
  <c r="BU142"/>
  <c r="BU154"/>
  <c r="BU166"/>
  <c r="BU185"/>
  <c r="BO193" i="17" s="1"/>
  <c r="BU187" i="13"/>
  <c r="BU197"/>
  <c r="BO199" i="17" s="1"/>
  <c r="BU199" i="13"/>
  <c r="BU209"/>
  <c r="BO205" i="17" s="1"/>
  <c r="BU211" i="13"/>
  <c r="BU221"/>
  <c r="BO211" i="17" s="1"/>
  <c r="BU223" i="13"/>
  <c r="BU233"/>
  <c r="BO217" i="17" s="1"/>
  <c r="BU235" i="13"/>
  <c r="BU38" i="14"/>
  <c r="BU124" i="13"/>
  <c r="BU136"/>
  <c r="BU148"/>
  <c r="BU160"/>
  <c r="BU172"/>
  <c r="BU178"/>
  <c r="BU190"/>
  <c r="BU202"/>
  <c r="BU214"/>
  <c r="BU226"/>
  <c r="BU125"/>
  <c r="BO163" i="17" s="1"/>
  <c r="BU127" i="13"/>
  <c r="BU137"/>
  <c r="BO169" i="17" s="1"/>
  <c r="BU139" i="13"/>
  <c r="BU149"/>
  <c r="BO175" i="17" s="1"/>
  <c r="BU151" i="13"/>
  <c r="BU161"/>
  <c r="BO181" i="17" s="1"/>
  <c r="BU163" i="13"/>
  <c r="BU173"/>
  <c r="BO187" i="17"/>
  <c r="BU175" i="13"/>
  <c r="BU179"/>
  <c r="BO190" i="17" s="1"/>
  <c r="BU181" i="13"/>
  <c r="BU191"/>
  <c r="BO196" i="17" s="1"/>
  <c r="BU193" i="13"/>
  <c r="BU203"/>
  <c r="BO202" i="17" s="1"/>
  <c r="BU205" i="13"/>
  <c r="BU215"/>
  <c r="BO208" i="17" s="1"/>
  <c r="BU217" i="13"/>
  <c r="BU227"/>
  <c r="BO214" i="17" s="1"/>
  <c r="BU229" i="13"/>
  <c r="BU184"/>
  <c r="BU196"/>
  <c r="BU208"/>
  <c r="BU220"/>
  <c r="BU232"/>
  <c r="BU238"/>
  <c r="BU27" i="14"/>
  <c r="BU49"/>
  <c r="BU74"/>
  <c r="BU239" i="13"/>
  <c r="BO220" i="17" s="1"/>
  <c r="BU16" i="14"/>
  <c r="BU63"/>
  <c r="BU107"/>
  <c r="BU132"/>
  <c r="BU157"/>
  <c r="BU96"/>
  <c r="BU85"/>
  <c r="BU118"/>
  <c r="BU146"/>
  <c r="BU168"/>
  <c r="BU232"/>
  <c r="BU196"/>
  <c r="BU221"/>
  <c r="BU179"/>
  <c r="BU190"/>
  <c r="BU243"/>
  <c r="BQ11" i="3"/>
  <c r="BQ24"/>
  <c r="BQ38"/>
  <c r="BQ48"/>
  <c r="BQ60"/>
  <c r="BQ77"/>
  <c r="BQ70"/>
  <c r="BQ18" i="4"/>
  <c r="BQ8"/>
  <c r="BQ27"/>
  <c r="BQ34"/>
  <c r="BQ51"/>
  <c r="BQ43"/>
  <c r="BQ8" i="5"/>
  <c r="BQ34"/>
  <c r="BQ59" i="4"/>
  <c r="BQ18" i="5"/>
  <c r="BQ59"/>
  <c r="BQ27" i="6"/>
  <c r="BQ27" i="5"/>
  <c r="BQ51"/>
  <c r="BQ43"/>
  <c r="BQ8" i="6"/>
  <c r="BQ34"/>
  <c r="BQ59"/>
  <c r="BQ18"/>
  <c r="BQ51"/>
  <c r="BQ43"/>
  <c r="BQ8" i="7"/>
  <c r="BQ27"/>
  <c r="BQ59"/>
  <c r="BQ18"/>
  <c r="BQ51"/>
  <c r="BQ34"/>
  <c r="BQ8" i="8"/>
  <c r="BQ43"/>
  <c r="BQ8" i="9"/>
  <c r="BQ34" i="8"/>
  <c r="BQ34" i="9"/>
  <c r="BQ18" i="8"/>
  <c r="BQ43" i="7"/>
  <c r="BQ27" i="8"/>
  <c r="BQ18" i="9"/>
  <c r="BQ51"/>
  <c r="BQ18" i="10"/>
  <c r="BQ59" i="8"/>
  <c r="BQ43" i="9"/>
  <c r="BQ8" i="10"/>
  <c r="BQ43"/>
  <c r="BQ27" i="9"/>
  <c r="BQ51" i="8"/>
  <c r="BQ51" i="10"/>
  <c r="BQ18" i="11"/>
  <c r="BQ51"/>
  <c r="BQ16" i="13"/>
  <c r="BQ28"/>
  <c r="BQ40"/>
  <c r="BQ52"/>
  <c r="BQ64"/>
  <c r="BQ76"/>
  <c r="BQ59" i="9"/>
  <c r="BQ34" i="10"/>
  <c r="BQ8" i="11"/>
  <c r="BQ43"/>
  <c r="BQ7" i="13"/>
  <c r="BQ17"/>
  <c r="BK13" i="17" s="1"/>
  <c r="BQ19" i="13"/>
  <c r="BQ29"/>
  <c r="BK35" i="17" s="1"/>
  <c r="BQ31" i="13"/>
  <c r="BQ41"/>
  <c r="BK57" i="17" s="1"/>
  <c r="BQ43" i="13"/>
  <c r="BQ53"/>
  <c r="BK79" i="17" s="1"/>
  <c r="BQ55" i="13"/>
  <c r="BQ65"/>
  <c r="BK101" i="17" s="1"/>
  <c r="BQ67" i="13"/>
  <c r="BQ77"/>
  <c r="BK123" i="17" s="1"/>
  <c r="BQ79" i="13"/>
  <c r="BQ59" i="10"/>
  <c r="BQ27" i="11"/>
  <c r="BQ59"/>
  <c r="BQ94" i="13"/>
  <c r="BQ27" i="10"/>
  <c r="BQ10" i="13"/>
  <c r="BQ22"/>
  <c r="BQ34" i="11"/>
  <c r="BQ11" i="13"/>
  <c r="BK2" i="17" s="1"/>
  <c r="BQ13" i="13"/>
  <c r="BQ23"/>
  <c r="BK24" i="17" s="1"/>
  <c r="BQ25" i="13"/>
  <c r="BQ35"/>
  <c r="BK46" i="17" s="1"/>
  <c r="BQ37" i="13"/>
  <c r="BQ47"/>
  <c r="BK68" i="17" s="1"/>
  <c r="BQ49" i="13"/>
  <c r="BQ59"/>
  <c r="BK90" i="17" s="1"/>
  <c r="BQ61" i="13"/>
  <c r="BQ71"/>
  <c r="BK112" i="17" s="1"/>
  <c r="BQ73" i="13"/>
  <c r="BQ89"/>
  <c r="BK145" i="17" s="1"/>
  <c r="BQ91" i="13"/>
  <c r="BQ107"/>
  <c r="BK154" i="17" s="1"/>
  <c r="BQ109" i="13"/>
  <c r="BQ119"/>
  <c r="BK160" i="17" s="1"/>
  <c r="BQ121" i="13"/>
  <c r="BQ131"/>
  <c r="BK166" i="17" s="1"/>
  <c r="BQ133" i="13"/>
  <c r="BQ143"/>
  <c r="BK172" i="17" s="1"/>
  <c r="BQ145" i="13"/>
  <c r="BQ155"/>
  <c r="BK178" i="17" s="1"/>
  <c r="BQ157" i="13"/>
  <c r="BQ167"/>
  <c r="BK184" i="17" s="1"/>
  <c r="BQ169" i="13"/>
  <c r="BQ34"/>
  <c r="BQ58"/>
  <c r="BQ82"/>
  <c r="BQ100"/>
  <c r="BQ112"/>
  <c r="BQ83"/>
  <c r="BK134" i="17" s="1"/>
  <c r="BQ85" i="13"/>
  <c r="BQ95"/>
  <c r="BK148" i="17" s="1"/>
  <c r="BQ97" i="13"/>
  <c r="BQ101"/>
  <c r="BK151" i="17" s="1"/>
  <c r="BQ103" i="13"/>
  <c r="BQ113"/>
  <c r="BK157" i="17" s="1"/>
  <c r="BQ115" i="13"/>
  <c r="BQ46"/>
  <c r="BQ70"/>
  <c r="BQ88"/>
  <c r="BQ106"/>
  <c r="BQ118"/>
  <c r="BQ130"/>
  <c r="BQ142"/>
  <c r="BQ154"/>
  <c r="BQ166"/>
  <c r="BQ125"/>
  <c r="BK163" i="17" s="1"/>
  <c r="BQ127" i="13"/>
  <c r="BQ137"/>
  <c r="BK169" i="17" s="1"/>
  <c r="BQ139" i="13"/>
  <c r="BQ149"/>
  <c r="BK175" i="17" s="1"/>
  <c r="BQ151" i="13"/>
  <c r="BQ161"/>
  <c r="BK181" i="17" s="1"/>
  <c r="BQ163" i="13"/>
  <c r="BQ173"/>
  <c r="BK187" i="17"/>
  <c r="BQ175" i="13"/>
  <c r="BQ185"/>
  <c r="BK193" i="17" s="1"/>
  <c r="BQ187" i="13"/>
  <c r="BQ197"/>
  <c r="BK199" i="17" s="1"/>
  <c r="BQ199" i="13"/>
  <c r="BQ209"/>
  <c r="BK205" i="17" s="1"/>
  <c r="BQ211" i="13"/>
  <c r="BQ221"/>
  <c r="BK211" i="17" s="1"/>
  <c r="BQ223" i="13"/>
  <c r="BQ233"/>
  <c r="BK217" i="17" s="1"/>
  <c r="BQ235" i="13"/>
  <c r="BQ38" i="14"/>
  <c r="BQ178" i="13"/>
  <c r="BQ190"/>
  <c r="BQ202"/>
  <c r="BQ214"/>
  <c r="BQ226"/>
  <c r="BQ179"/>
  <c r="BK190" i="17" s="1"/>
  <c r="BQ181" i="13"/>
  <c r="BQ191"/>
  <c r="BK196" i="17" s="1"/>
  <c r="BQ193" i="13"/>
  <c r="BQ203"/>
  <c r="BK202" i="17" s="1"/>
  <c r="BQ205" i="13"/>
  <c r="BQ215"/>
  <c r="BK208" i="17"/>
  <c r="BQ217" i="13"/>
  <c r="BQ227"/>
  <c r="BK214" i="17" s="1"/>
  <c r="BQ229" i="13"/>
  <c r="BQ124"/>
  <c r="BQ136"/>
  <c r="BQ148"/>
  <c r="BQ160"/>
  <c r="BQ172"/>
  <c r="BQ184"/>
  <c r="BQ196"/>
  <c r="BQ208"/>
  <c r="BQ220"/>
  <c r="BQ232"/>
  <c r="BQ49" i="14"/>
  <c r="BQ74"/>
  <c r="BQ63"/>
  <c r="BQ107"/>
  <c r="BQ132"/>
  <c r="BQ157"/>
  <c r="BQ238" i="13"/>
  <c r="BQ27" i="14"/>
  <c r="BQ96"/>
  <c r="BQ239" i="13"/>
  <c r="BK220" i="17" s="1"/>
  <c r="BQ16" i="14"/>
  <c r="BQ85"/>
  <c r="BQ168"/>
  <c r="BQ232"/>
  <c r="BQ196"/>
  <c r="BQ221"/>
  <c r="BQ118"/>
  <c r="BQ146"/>
  <c r="BQ179"/>
  <c r="BQ190"/>
  <c r="BQ243"/>
  <c r="BH11" i="3"/>
  <c r="BH24"/>
  <c r="BH38"/>
  <c r="BH48"/>
  <c r="BH70"/>
  <c r="BH8" i="4"/>
  <c r="BH60" i="3"/>
  <c r="BH77"/>
  <c r="BH27" i="4"/>
  <c r="BH18"/>
  <c r="BH43"/>
  <c r="BH34"/>
  <c r="BH51"/>
  <c r="BH18" i="5"/>
  <c r="BH59" i="4"/>
  <c r="BH8" i="5"/>
  <c r="BH27"/>
  <c r="BH43"/>
  <c r="BH8" i="6"/>
  <c r="BH34" i="5"/>
  <c r="BH59"/>
  <c r="BH51"/>
  <c r="BH18" i="6"/>
  <c r="BH43"/>
  <c r="BH27"/>
  <c r="BH34"/>
  <c r="BH51"/>
  <c r="BH34" i="7"/>
  <c r="BH8"/>
  <c r="BH27"/>
  <c r="BH59"/>
  <c r="BH18"/>
  <c r="BH18" i="8"/>
  <c r="BH51"/>
  <c r="BH18" i="9"/>
  <c r="BH51" i="7"/>
  <c r="BH8" i="8"/>
  <c r="BH43"/>
  <c r="BH8" i="9"/>
  <c r="BH59" i="6"/>
  <c r="BH43" i="7"/>
  <c r="BH27" i="8"/>
  <c r="BH27" i="9"/>
  <c r="BH59"/>
  <c r="BH27" i="10"/>
  <c r="BH34" i="8"/>
  <c r="BH51" i="9"/>
  <c r="BH18" i="10"/>
  <c r="BH59" i="8"/>
  <c r="BH43" i="10"/>
  <c r="BH59"/>
  <c r="BH27" i="11"/>
  <c r="BH59"/>
  <c r="BH11" i="13"/>
  <c r="BC2" i="17"/>
  <c r="BH13" i="13"/>
  <c r="BH23"/>
  <c r="BC24" i="17" s="1"/>
  <c r="BH25" i="13"/>
  <c r="BH35"/>
  <c r="BC46" i="17" s="1"/>
  <c r="BH37" i="13"/>
  <c r="BH47"/>
  <c r="BC68" i="17" s="1"/>
  <c r="BH49" i="13"/>
  <c r="BH59"/>
  <c r="BC90" i="17" s="1"/>
  <c r="BH61" i="13"/>
  <c r="BH71"/>
  <c r="BC112" i="17" s="1"/>
  <c r="BH73" i="13"/>
  <c r="BH34" i="9"/>
  <c r="BH51" i="10"/>
  <c r="BH18" i="11"/>
  <c r="BH51"/>
  <c r="BH16" i="13"/>
  <c r="BH28"/>
  <c r="BH40"/>
  <c r="BH52"/>
  <c r="BH64"/>
  <c r="BH76"/>
  <c r="BH43" i="9"/>
  <c r="BH8" i="10"/>
  <c r="BH34"/>
  <c r="BH34" i="11"/>
  <c r="BH89" i="13"/>
  <c r="BC145" i="17" s="1"/>
  <c r="BH91" i="13"/>
  <c r="BH8" i="11"/>
  <c r="BH43"/>
  <c r="BH7" i="13"/>
  <c r="BH19"/>
  <c r="BH10"/>
  <c r="BH17"/>
  <c r="BC13" i="17" s="1"/>
  <c r="BH22" i="13"/>
  <c r="BH29"/>
  <c r="BC35" i="17" s="1"/>
  <c r="BH34" i="13"/>
  <c r="BH41"/>
  <c r="BC57" i="17" s="1"/>
  <c r="BH46" i="13"/>
  <c r="BH53"/>
  <c r="BC79" i="17" s="1"/>
  <c r="BH58" i="13"/>
  <c r="BH65"/>
  <c r="BC101" i="17" s="1"/>
  <c r="BH70" i="13"/>
  <c r="BH77"/>
  <c r="BC123" i="17" s="1"/>
  <c r="BH82" i="13"/>
  <c r="BH88"/>
  <c r="BH31"/>
  <c r="BH55"/>
  <c r="BH79"/>
  <c r="BH106"/>
  <c r="BH118"/>
  <c r="BH130"/>
  <c r="BH142"/>
  <c r="BH154"/>
  <c r="BH166"/>
  <c r="BH107"/>
  <c r="BC154" i="17"/>
  <c r="BH109" i="13"/>
  <c r="BH43"/>
  <c r="BH67"/>
  <c r="BH94"/>
  <c r="BH100"/>
  <c r="BH112"/>
  <c r="BH83"/>
  <c r="BC134" i="17" s="1"/>
  <c r="BH85" i="13"/>
  <c r="BH95"/>
  <c r="BC148" i="17" s="1"/>
  <c r="BH97" i="13"/>
  <c r="BH101"/>
  <c r="BC151" i="17" s="1"/>
  <c r="BH103" i="13"/>
  <c r="BH113"/>
  <c r="BC157" i="17" s="1"/>
  <c r="BH115" i="13"/>
  <c r="BH125"/>
  <c r="BC163" i="17" s="1"/>
  <c r="BH127" i="13"/>
  <c r="BH137"/>
  <c r="BC169" i="17" s="1"/>
  <c r="BH139" i="13"/>
  <c r="BH149"/>
  <c r="BC175" i="17" s="1"/>
  <c r="BH151" i="13"/>
  <c r="BH161"/>
  <c r="BC181" i="17" s="1"/>
  <c r="BH163" i="13"/>
  <c r="BH173"/>
  <c r="BC187" i="17" s="1"/>
  <c r="BH175" i="13"/>
  <c r="BH119"/>
  <c r="BC160" i="17" s="1"/>
  <c r="BH124" i="13"/>
  <c r="BH131"/>
  <c r="BC166" i="17" s="1"/>
  <c r="BH136" i="13"/>
  <c r="BH143"/>
  <c r="BC172" i="17" s="1"/>
  <c r="BH148" i="13"/>
  <c r="BH155"/>
  <c r="BC178" i="17" s="1"/>
  <c r="BH160" i="13"/>
  <c r="BH167"/>
  <c r="BC184" i="17" s="1"/>
  <c r="BH172" i="13"/>
  <c r="BH184"/>
  <c r="BH196"/>
  <c r="BH208"/>
  <c r="BH220"/>
  <c r="BH232"/>
  <c r="BH185"/>
  <c r="BC193" i="17" s="1"/>
  <c r="BH187" i="13"/>
  <c r="BH197"/>
  <c r="BC199" i="17" s="1"/>
  <c r="BH199" i="13"/>
  <c r="BH209"/>
  <c r="BC205" i="17" s="1"/>
  <c r="BH211" i="13"/>
  <c r="BH221"/>
  <c r="BC211" i="17" s="1"/>
  <c r="BH223" i="13"/>
  <c r="BH233"/>
  <c r="BC217" i="17" s="1"/>
  <c r="BH178" i="13"/>
  <c r="BH190"/>
  <c r="BH202"/>
  <c r="BH214"/>
  <c r="BH226"/>
  <c r="BH121"/>
  <c r="BH133"/>
  <c r="BH145"/>
  <c r="BH157"/>
  <c r="BH169"/>
  <c r="BH179"/>
  <c r="BC190" i="17" s="1"/>
  <c r="BH181" i="13"/>
  <c r="BH191"/>
  <c r="BC196" i="17" s="1"/>
  <c r="BH193" i="13"/>
  <c r="BH203"/>
  <c r="BC202" i="17" s="1"/>
  <c r="BH205" i="13"/>
  <c r="BH215"/>
  <c r="BC208" i="17" s="1"/>
  <c r="BH217" i="13"/>
  <c r="BH227"/>
  <c r="BC214" i="17" s="1"/>
  <c r="BH229" i="13"/>
  <c r="BH239"/>
  <c r="BC220" i="17" s="1"/>
  <c r="BH16" i="14"/>
  <c r="BH85"/>
  <c r="BH38"/>
  <c r="BH49"/>
  <c r="BH74"/>
  <c r="BH118"/>
  <c r="BH235" i="13"/>
  <c r="BH63" i="14"/>
  <c r="BH107"/>
  <c r="BH238" i="13"/>
  <c r="BH27" i="14"/>
  <c r="BH96"/>
  <c r="BH146"/>
  <c r="BH179"/>
  <c r="BH190"/>
  <c r="BH243"/>
  <c r="BH157"/>
  <c r="BH168"/>
  <c r="BH232"/>
  <c r="BH132"/>
  <c r="BH210"/>
  <c r="AW11" i="3"/>
  <c r="AW24"/>
  <c r="AW38"/>
  <c r="AW48"/>
  <c r="AW60"/>
  <c r="AW77"/>
  <c r="AW70"/>
  <c r="AW18" i="4"/>
  <c r="AW8"/>
  <c r="AW27"/>
  <c r="AW34"/>
  <c r="AW51"/>
  <c r="AW43"/>
  <c r="AW8" i="5"/>
  <c r="AW59" i="4"/>
  <c r="AW34" i="5"/>
  <c r="AW18"/>
  <c r="AW27"/>
  <c r="AW59"/>
  <c r="AW27" i="6"/>
  <c r="AW51" i="5"/>
  <c r="AW43"/>
  <c r="AW8" i="6"/>
  <c r="AW18"/>
  <c r="AW34"/>
  <c r="AW59"/>
  <c r="AW51"/>
  <c r="AW43"/>
  <c r="AW8" i="7"/>
  <c r="AW27"/>
  <c r="AW59"/>
  <c r="AW18"/>
  <c r="AW51"/>
  <c r="AW34"/>
  <c r="AW43"/>
  <c r="AW8" i="8"/>
  <c r="AW43"/>
  <c r="AW8" i="9"/>
  <c r="AW34" i="8"/>
  <c r="AW34" i="9"/>
  <c r="AW18" i="8"/>
  <c r="AW51"/>
  <c r="AW51" i="9"/>
  <c r="AW18" i="10"/>
  <c r="AW27" i="8"/>
  <c r="AW27" i="9"/>
  <c r="AW43"/>
  <c r="AW8" i="10"/>
  <c r="AW43"/>
  <c r="AW59" i="8"/>
  <c r="AW18" i="9"/>
  <c r="AW27" i="10"/>
  <c r="AW51"/>
  <c r="AW18" i="11"/>
  <c r="AW51"/>
  <c r="AW16" i="13"/>
  <c r="AW28"/>
  <c r="AW40"/>
  <c r="AW52"/>
  <c r="AW64"/>
  <c r="AW76"/>
  <c r="AW8" i="11"/>
  <c r="AW43"/>
  <c r="AW7" i="13"/>
  <c r="AW17"/>
  <c r="AS13" i="17" s="1"/>
  <c r="AW19" i="13"/>
  <c r="AW29"/>
  <c r="AS35" i="17" s="1"/>
  <c r="AW31" i="13"/>
  <c r="AW41"/>
  <c r="AS57" i="17" s="1"/>
  <c r="AW43" i="13"/>
  <c r="AW53"/>
  <c r="AS79" i="17" s="1"/>
  <c r="AW55" i="13"/>
  <c r="AW65"/>
  <c r="AS101" i="17" s="1"/>
  <c r="AW67" i="13"/>
  <c r="AW77"/>
  <c r="AS123" i="17" s="1"/>
  <c r="AW79" i="13"/>
  <c r="AW59" i="9"/>
  <c r="AW34" i="10"/>
  <c r="AW59"/>
  <c r="AW10" i="13"/>
  <c r="AW22"/>
  <c r="AW34"/>
  <c r="AW46"/>
  <c r="AW58"/>
  <c r="AW70"/>
  <c r="AW82"/>
  <c r="AW94"/>
  <c r="AW34" i="11"/>
  <c r="AW11" i="13"/>
  <c r="AS2" i="17"/>
  <c r="AW13" i="13"/>
  <c r="AW23"/>
  <c r="AS24" i="17" s="1"/>
  <c r="AW25" i="13"/>
  <c r="AW27" i="11"/>
  <c r="AW59"/>
  <c r="AW89" i="13"/>
  <c r="AS145" i="17" s="1"/>
  <c r="AW91" i="13"/>
  <c r="AW47"/>
  <c r="AS68" i="17" s="1"/>
  <c r="AW49" i="13"/>
  <c r="AW71"/>
  <c r="AS112" i="17" s="1"/>
  <c r="AW73" i="13"/>
  <c r="AW85"/>
  <c r="AW95"/>
  <c r="AS148" i="17" s="1"/>
  <c r="AW97" i="13"/>
  <c r="AW107"/>
  <c r="AS154" i="17"/>
  <c r="AW109" i="13"/>
  <c r="AW119"/>
  <c r="AS160" i="17" s="1"/>
  <c r="AW121" i="13"/>
  <c r="AW131"/>
  <c r="AS166" i="17" s="1"/>
  <c r="AW133" i="13"/>
  <c r="AW143"/>
  <c r="AS172" i="17" s="1"/>
  <c r="AW145" i="13"/>
  <c r="AW155"/>
  <c r="AS178" i="17" s="1"/>
  <c r="AW157" i="13"/>
  <c r="AW167"/>
  <c r="AS184" i="17" s="1"/>
  <c r="AW169" i="13"/>
  <c r="AW88"/>
  <c r="AW100"/>
  <c r="AW112"/>
  <c r="AW35"/>
  <c r="AS46" i="17" s="1"/>
  <c r="AW37" i="13"/>
  <c r="AW59"/>
  <c r="AS90" i="17" s="1"/>
  <c r="AW61" i="13"/>
  <c r="AW83"/>
  <c r="AS134" i="17" s="1"/>
  <c r="AW101" i="13"/>
  <c r="AS151" i="17" s="1"/>
  <c r="AW103" i="13"/>
  <c r="AW113"/>
  <c r="AS157" i="17" s="1"/>
  <c r="AW115" i="13"/>
  <c r="AW106"/>
  <c r="AW118"/>
  <c r="AW130"/>
  <c r="AW142"/>
  <c r="AW154"/>
  <c r="AW166"/>
  <c r="AW185"/>
  <c r="AS193" i="17" s="1"/>
  <c r="AW187" i="13"/>
  <c r="AW197"/>
  <c r="AS199" i="17" s="1"/>
  <c r="AW199" i="13"/>
  <c r="AW209"/>
  <c r="AS205" i="17" s="1"/>
  <c r="AW211" i="13"/>
  <c r="AW221"/>
  <c r="AS211" i="17" s="1"/>
  <c r="AW223" i="13"/>
  <c r="AW233"/>
  <c r="AS217" i="17" s="1"/>
  <c r="AW235" i="13"/>
  <c r="AW38" i="14"/>
  <c r="AW124" i="13"/>
  <c r="AW136"/>
  <c r="AW148"/>
  <c r="AW160"/>
  <c r="AW172"/>
  <c r="AW178"/>
  <c r="AW190"/>
  <c r="AW202"/>
  <c r="AW214"/>
  <c r="AW226"/>
  <c r="AW125"/>
  <c r="AS163" i="17" s="1"/>
  <c r="AW127" i="13"/>
  <c r="AW137"/>
  <c r="AS169" i="17" s="1"/>
  <c r="AW139" i="13"/>
  <c r="AW149"/>
  <c r="AS175" i="17" s="1"/>
  <c r="AW151" i="13"/>
  <c r="AW161"/>
  <c r="AS181" i="17" s="1"/>
  <c r="AW163" i="13"/>
  <c r="AW173"/>
  <c r="AS187" i="17" s="1"/>
  <c r="AW175" i="13"/>
  <c r="AW179"/>
  <c r="AS190" i="17" s="1"/>
  <c r="AW181" i="13"/>
  <c r="AW191"/>
  <c r="AS196" i="17" s="1"/>
  <c r="AW193" i="13"/>
  <c r="AW203"/>
  <c r="AS202" i="17" s="1"/>
  <c r="AW205" i="13"/>
  <c r="AW215"/>
  <c r="AS208" i="17" s="1"/>
  <c r="AW217" i="13"/>
  <c r="AW227"/>
  <c r="AS214" i="17" s="1"/>
  <c r="AW229" i="13"/>
  <c r="AW184"/>
  <c r="AW196"/>
  <c r="AW208"/>
  <c r="AW220"/>
  <c r="AW232"/>
  <c r="AW238"/>
  <c r="AW27" i="14"/>
  <c r="AW49"/>
  <c r="AW74"/>
  <c r="AW239" i="13"/>
  <c r="AS220" i="17" s="1"/>
  <c r="AW16" i="14"/>
  <c r="AW63"/>
  <c r="AW107"/>
  <c r="AW132"/>
  <c r="AW157"/>
  <c r="AW96"/>
  <c r="AW85"/>
  <c r="AW118"/>
  <c r="AW146"/>
  <c r="AW168"/>
  <c r="AW232"/>
  <c r="AW196"/>
  <c r="AW221"/>
  <c r="AW179"/>
  <c r="AW190"/>
  <c r="AW243"/>
  <c r="AQ11" i="3"/>
  <c r="AQ24"/>
  <c r="AQ38"/>
  <c r="AQ48"/>
  <c r="AQ60"/>
  <c r="AQ77"/>
  <c r="AQ70"/>
  <c r="AQ8" i="4"/>
  <c r="AQ27"/>
  <c r="AQ18"/>
  <c r="AQ43"/>
  <c r="AQ34"/>
  <c r="AQ59"/>
  <c r="AQ18" i="5"/>
  <c r="AQ51" i="4"/>
  <c r="AQ8" i="5"/>
  <c r="AQ34"/>
  <c r="AQ51"/>
  <c r="AQ43"/>
  <c r="AQ8" i="6"/>
  <c r="AQ27" i="5"/>
  <c r="AQ59"/>
  <c r="AQ27" i="6"/>
  <c r="AQ51"/>
  <c r="AQ43"/>
  <c r="AQ8" i="7"/>
  <c r="AQ34" i="6"/>
  <c r="AQ18"/>
  <c r="AQ59"/>
  <c r="AQ43" i="7"/>
  <c r="AQ34"/>
  <c r="AQ18"/>
  <c r="AQ59"/>
  <c r="AQ27" i="8"/>
  <c r="AQ59"/>
  <c r="AQ27" i="9"/>
  <c r="AQ18" i="8"/>
  <c r="AQ51"/>
  <c r="AQ18" i="9"/>
  <c r="AQ27" i="7"/>
  <c r="AQ34" i="10"/>
  <c r="AQ59" i="9"/>
  <c r="AQ27" i="10"/>
  <c r="AQ8" i="8"/>
  <c r="AQ43"/>
  <c r="AQ8" i="9"/>
  <c r="AQ34"/>
  <c r="AQ34" i="8"/>
  <c r="AQ43" i="9"/>
  <c r="AQ8" i="10"/>
  <c r="AQ18"/>
  <c r="AQ34" i="11"/>
  <c r="AQ10" i="13"/>
  <c r="AQ22"/>
  <c r="AQ34"/>
  <c r="AQ46"/>
  <c r="AQ58"/>
  <c r="AQ70"/>
  <c r="AQ82"/>
  <c r="AQ43" i="10"/>
  <c r="AQ59"/>
  <c r="AQ27" i="11"/>
  <c r="AQ59"/>
  <c r="AQ11" i="13"/>
  <c r="AM2" i="17" s="1"/>
  <c r="AQ13" i="13"/>
  <c r="AQ23"/>
  <c r="AM24" i="17" s="1"/>
  <c r="AQ25" i="13"/>
  <c r="AQ35"/>
  <c r="AM46" i="17" s="1"/>
  <c r="AQ37" i="13"/>
  <c r="AQ47"/>
  <c r="AM68" i="17" s="1"/>
  <c r="AQ49" i="13"/>
  <c r="AQ59"/>
  <c r="AM90" i="17"/>
  <c r="AQ61" i="13"/>
  <c r="AQ71"/>
  <c r="AM112" i="17" s="1"/>
  <c r="AQ73" i="13"/>
  <c r="AQ83"/>
  <c r="AM134" i="17" s="1"/>
  <c r="AQ8" i="11"/>
  <c r="AQ51" i="10"/>
  <c r="AQ17" i="13"/>
  <c r="AM13" i="17" s="1"/>
  <c r="AQ29" i="13"/>
  <c r="AM35" i="17" s="1"/>
  <c r="AQ41" i="13"/>
  <c r="AM57" i="17"/>
  <c r="AQ53" i="13"/>
  <c r="AM79" i="17"/>
  <c r="AQ65" i="13"/>
  <c r="AM101" i="17"/>
  <c r="AQ77" i="13"/>
  <c r="AM123" i="17"/>
  <c r="AQ88" i="13"/>
  <c r="AQ51" i="7"/>
  <c r="AQ51" i="11"/>
  <c r="AQ51" i="9"/>
  <c r="AQ18" i="11"/>
  <c r="AQ43"/>
  <c r="AQ7" i="13"/>
  <c r="AQ16"/>
  <c r="AQ19"/>
  <c r="AQ28"/>
  <c r="AQ31"/>
  <c r="AQ40"/>
  <c r="AQ43"/>
  <c r="AQ52"/>
  <c r="AQ55"/>
  <c r="AQ64"/>
  <c r="AQ67"/>
  <c r="AQ76"/>
  <c r="AQ79"/>
  <c r="AQ85"/>
  <c r="AQ95"/>
  <c r="AM148" i="17"/>
  <c r="AQ97" i="13"/>
  <c r="AQ89"/>
  <c r="AM145" i="17" s="1"/>
  <c r="AQ101" i="13"/>
  <c r="AM151" i="17" s="1"/>
  <c r="AQ103" i="13"/>
  <c r="AQ113"/>
  <c r="AM157" i="17" s="1"/>
  <c r="AQ115" i="13"/>
  <c r="AQ125"/>
  <c r="AM163" i="17"/>
  <c r="AQ127" i="13"/>
  <c r="AQ137"/>
  <c r="AM169" i="17" s="1"/>
  <c r="AQ139" i="13"/>
  <c r="AQ149"/>
  <c r="AM175" i="17" s="1"/>
  <c r="AQ151" i="13"/>
  <c r="AQ161"/>
  <c r="AM181" i="17" s="1"/>
  <c r="AQ163" i="13"/>
  <c r="AQ173"/>
  <c r="AM187" i="17" s="1"/>
  <c r="AQ175" i="13"/>
  <c r="AQ106"/>
  <c r="AQ118"/>
  <c r="AQ107"/>
  <c r="AM154" i="17" s="1"/>
  <c r="AQ109" i="13"/>
  <c r="AQ119"/>
  <c r="AM160" i="17" s="1"/>
  <c r="AQ91" i="13"/>
  <c r="AQ94"/>
  <c r="AQ100"/>
  <c r="AQ112"/>
  <c r="AQ124"/>
  <c r="AQ136"/>
  <c r="AQ148"/>
  <c r="AQ160"/>
  <c r="AQ172"/>
  <c r="AQ121"/>
  <c r="AQ130"/>
  <c r="AQ133"/>
  <c r="AQ142"/>
  <c r="AQ145"/>
  <c r="AQ154"/>
  <c r="AQ157"/>
  <c r="AQ166"/>
  <c r="AQ169"/>
  <c r="AQ179"/>
  <c r="AM190" i="17" s="1"/>
  <c r="AQ181" i="13"/>
  <c r="AQ191"/>
  <c r="AM196" i="17" s="1"/>
  <c r="AQ193" i="13"/>
  <c r="AQ203"/>
  <c r="AM202" i="17" s="1"/>
  <c r="AQ205" i="13"/>
  <c r="AQ215"/>
  <c r="AM208" i="17" s="1"/>
  <c r="AQ217" i="13"/>
  <c r="AQ227"/>
  <c r="AM214" i="17" s="1"/>
  <c r="AQ229" i="13"/>
  <c r="AQ239"/>
  <c r="AM220" i="17" s="1"/>
  <c r="AQ16" i="14"/>
  <c r="AQ131" i="13"/>
  <c r="AM166" i="17" s="1"/>
  <c r="AQ143" i="13"/>
  <c r="AM172" i="17" s="1"/>
  <c r="AQ155" i="13"/>
  <c r="AM178" i="17" s="1"/>
  <c r="AQ167" i="13"/>
  <c r="AM184" i="17" s="1"/>
  <c r="AQ184" i="13"/>
  <c r="AQ196"/>
  <c r="AQ208"/>
  <c r="AQ220"/>
  <c r="AQ232"/>
  <c r="AQ185"/>
  <c r="AM193" i="17" s="1"/>
  <c r="AQ187" i="13"/>
  <c r="AQ197"/>
  <c r="AM199" i="17" s="1"/>
  <c r="AQ199" i="13"/>
  <c r="AQ209"/>
  <c r="AM205" i="17" s="1"/>
  <c r="AQ211" i="13"/>
  <c r="AQ221"/>
  <c r="AM211" i="17" s="1"/>
  <c r="AQ223" i="13"/>
  <c r="AQ233"/>
  <c r="AM217" i="17" s="1"/>
  <c r="AQ178" i="13"/>
  <c r="AQ190"/>
  <c r="AQ202"/>
  <c r="AQ214"/>
  <c r="AQ226"/>
  <c r="AQ238"/>
  <c r="AQ27" i="14"/>
  <c r="AQ96"/>
  <c r="AQ85"/>
  <c r="AQ38"/>
  <c r="AQ49"/>
  <c r="AQ74"/>
  <c r="AQ235" i="13"/>
  <c r="AQ63" i="14"/>
  <c r="AQ107"/>
  <c r="AQ132"/>
  <c r="AQ157"/>
  <c r="AQ210"/>
  <c r="AQ179"/>
  <c r="AQ190"/>
  <c r="AQ243"/>
  <c r="AQ118"/>
  <c r="AQ146"/>
  <c r="AQ196"/>
  <c r="AQ221"/>
  <c r="AE8" i="13"/>
  <c r="AB3" i="17" s="1"/>
  <c r="AE20" i="13"/>
  <c r="AB25" i="17" s="1"/>
  <c r="AE32" i="13"/>
  <c r="AB47" i="17" s="1"/>
  <c r="AE44" i="13"/>
  <c r="AB69" i="17"/>
  <c r="AE56" i="13"/>
  <c r="AB91" i="17" s="1"/>
  <c r="AE68" i="13"/>
  <c r="AB113" i="17" s="1"/>
  <c r="AE80" i="13"/>
  <c r="AB135" i="17" s="1"/>
  <c r="AE86" i="13"/>
  <c r="AB146" i="17" s="1"/>
  <c r="AE14" i="13"/>
  <c r="AB14" i="17" s="1"/>
  <c r="AE98" i="13"/>
  <c r="AB152" i="17" s="1"/>
  <c r="AE26" i="13"/>
  <c r="AB36" i="17" s="1"/>
  <c r="AE50" i="13"/>
  <c r="AB80" i="17"/>
  <c r="AE74" i="13"/>
  <c r="AB124" i="17" s="1"/>
  <c r="AE104" i="13"/>
  <c r="AB155" i="17" s="1"/>
  <c r="AE116" i="13"/>
  <c r="AB161" i="17" s="1"/>
  <c r="AE92" i="13"/>
  <c r="AB149" i="17" s="1"/>
  <c r="AE38" i="13"/>
  <c r="AB58" i="17" s="1"/>
  <c r="AE62" i="13"/>
  <c r="AB102" i="17" s="1"/>
  <c r="AE110" i="13"/>
  <c r="AB158" i="17" s="1"/>
  <c r="AE122" i="13"/>
  <c r="AB164" i="17"/>
  <c r="AE134" i="13"/>
  <c r="AB170" i="17" s="1"/>
  <c r="AE146" i="13"/>
  <c r="AB176" i="17" s="1"/>
  <c r="AE158" i="13"/>
  <c r="AB182" i="17" s="1"/>
  <c r="AE170" i="13"/>
  <c r="AB188" i="17"/>
  <c r="AE182" i="13"/>
  <c r="AB194" i="17" s="1"/>
  <c r="AE194" i="13"/>
  <c r="AB200" i="17"/>
  <c r="AE206" i="13"/>
  <c r="AB206" i="17" s="1"/>
  <c r="AE218" i="13"/>
  <c r="AB212" i="17"/>
  <c r="AE230" i="13"/>
  <c r="AB218" i="17" s="1"/>
  <c r="AE128" i="13"/>
  <c r="AB167" i="17"/>
  <c r="AE140" i="13"/>
  <c r="AB173" i="17" s="1"/>
  <c r="AE152" i="13"/>
  <c r="AB179" i="17"/>
  <c r="AE164" i="13"/>
  <c r="AB185" i="17" s="1"/>
  <c r="AE176" i="13"/>
  <c r="AB191" i="17"/>
  <c r="AE188" i="13"/>
  <c r="AB197" i="17" s="1"/>
  <c r="AE200" i="13"/>
  <c r="AB203" i="17"/>
  <c r="AE212" i="13"/>
  <c r="AB209" i="17" s="1"/>
  <c r="AE224" i="13"/>
  <c r="AB215" i="17"/>
  <c r="AE236" i="13"/>
  <c r="AB221" i="17" s="1"/>
  <c r="G34" i="16"/>
  <c r="F34"/>
  <c r="AC14" i="13"/>
  <c r="Z14" i="17" s="1"/>
  <c r="AC26" i="13"/>
  <c r="Z36" i="17" s="1"/>
  <c r="AC38" i="13"/>
  <c r="Z58" i="17" s="1"/>
  <c r="AC50" i="13"/>
  <c r="Z80" i="17" s="1"/>
  <c r="AC62" i="13"/>
  <c r="Z102" i="17" s="1"/>
  <c r="AC74" i="13"/>
  <c r="Z124" i="17" s="1"/>
  <c r="AC92" i="13"/>
  <c r="Z149" i="17" s="1"/>
  <c r="AC8" i="13"/>
  <c r="Z3" i="17"/>
  <c r="AC20" i="13"/>
  <c r="Z25" i="17" s="1"/>
  <c r="AC32" i="13"/>
  <c r="Z47" i="17" s="1"/>
  <c r="AC56" i="13"/>
  <c r="Z91" i="17" s="1"/>
  <c r="AC80" i="13"/>
  <c r="Z135" i="17" s="1"/>
  <c r="AC110" i="13"/>
  <c r="Z158" i="17" s="1"/>
  <c r="AC44" i="13"/>
  <c r="Z69" i="17" s="1"/>
  <c r="AC68" i="13"/>
  <c r="Z113" i="17" s="1"/>
  <c r="AC98" i="13"/>
  <c r="Z152" i="17"/>
  <c r="AC86" i="13"/>
  <c r="Z146" i="17" s="1"/>
  <c r="AC104" i="13"/>
  <c r="Z155" i="17" s="1"/>
  <c r="AC116" i="13"/>
  <c r="Z161" i="17" s="1"/>
  <c r="AC128" i="13"/>
  <c r="Z167" i="17" s="1"/>
  <c r="AC140" i="13"/>
  <c r="Z173" i="17" s="1"/>
  <c r="AC152" i="13"/>
  <c r="Z179" i="17" s="1"/>
  <c r="AC164" i="13"/>
  <c r="Z185" i="17" s="1"/>
  <c r="AC176" i="13"/>
  <c r="Z191" i="17"/>
  <c r="AC188" i="13"/>
  <c r="Z197" i="17" s="1"/>
  <c r="AC200" i="13"/>
  <c r="Z203" i="17" s="1"/>
  <c r="AC212" i="13"/>
  <c r="Z209" i="17" s="1"/>
  <c r="AC224" i="13"/>
  <c r="Z215" i="17" s="1"/>
  <c r="AC122" i="13"/>
  <c r="Z164" i="17" s="1"/>
  <c r="AC134" i="13"/>
  <c r="Z170" i="17" s="1"/>
  <c r="AC146" i="13"/>
  <c r="Z176" i="17" s="1"/>
  <c r="AC158" i="13"/>
  <c r="Z182" i="17"/>
  <c r="AC170" i="13"/>
  <c r="Z188" i="17" s="1"/>
  <c r="AC182" i="13"/>
  <c r="Z194" i="17" s="1"/>
  <c r="AC194" i="13"/>
  <c r="Z200" i="17" s="1"/>
  <c r="AC206" i="13"/>
  <c r="Z206" i="17" s="1"/>
  <c r="AC218" i="13"/>
  <c r="Z212" i="17" s="1"/>
  <c r="AC230" i="13"/>
  <c r="Z218" i="17" s="1"/>
  <c r="AC236" i="13"/>
  <c r="Z221" i="17" s="1"/>
  <c r="F32" i="16"/>
  <c r="AB14" i="13"/>
  <c r="Y14" i="17" s="1"/>
  <c r="AN14" i="13"/>
  <c r="AB26"/>
  <c r="Y36" i="17"/>
  <c r="AN26" i="13"/>
  <c r="AB38"/>
  <c r="Y58" i="17" s="1"/>
  <c r="AN38" i="13"/>
  <c r="AB50"/>
  <c r="Y80" i="17" s="1"/>
  <c r="AN50" i="13"/>
  <c r="AB62"/>
  <c r="Y102" i="17" s="1"/>
  <c r="AN62" i="13"/>
  <c r="AB74"/>
  <c r="Y124" i="17" s="1"/>
  <c r="AN74" i="13"/>
  <c r="AN8"/>
  <c r="AN20"/>
  <c r="AB8"/>
  <c r="Y3" i="17"/>
  <c r="AB20" i="13"/>
  <c r="Y25" i="17"/>
  <c r="AB32" i="13"/>
  <c r="Y47" i="17"/>
  <c r="AB44" i="13"/>
  <c r="Y69" i="17"/>
  <c r="AB56" i="13"/>
  <c r="Y91" i="17"/>
  <c r="AB68" i="13"/>
  <c r="Y113" i="17"/>
  <c r="AB80" i="13"/>
  <c r="Y135" i="17"/>
  <c r="AB86" i="13"/>
  <c r="Y146" i="17"/>
  <c r="AN86" i="13"/>
  <c r="AB98"/>
  <c r="Y152" i="17" s="1"/>
  <c r="AN98" i="13"/>
  <c r="AB104"/>
  <c r="Y155" i="17" s="1"/>
  <c r="AN104" i="13"/>
  <c r="AB116"/>
  <c r="Y161" i="17" s="1"/>
  <c r="AN116" i="13"/>
  <c r="AB128"/>
  <c r="Y167" i="17" s="1"/>
  <c r="AN128" i="13"/>
  <c r="AB140"/>
  <c r="Y173" i="17" s="1"/>
  <c r="AN140" i="13"/>
  <c r="AB152"/>
  <c r="Y179" i="17" s="1"/>
  <c r="AN152" i="13"/>
  <c r="AB164"/>
  <c r="Y185" i="17"/>
  <c r="AN164" i="13"/>
  <c r="AB176"/>
  <c r="Y191" i="17" s="1"/>
  <c r="AN176" i="13"/>
  <c r="AN32"/>
  <c r="AN56"/>
  <c r="AN80"/>
  <c r="AN92"/>
  <c r="AB110"/>
  <c r="Y158" i="17" s="1"/>
  <c r="AN110" i="13"/>
  <c r="AN44"/>
  <c r="AN68"/>
  <c r="AB92"/>
  <c r="Y149" i="17" s="1"/>
  <c r="AB122" i="13"/>
  <c r="Y164" i="17" s="1"/>
  <c r="AB134" i="13"/>
  <c r="Y170" i="17" s="1"/>
  <c r="AB146" i="13"/>
  <c r="Y176" i="17" s="1"/>
  <c r="AB158" i="13"/>
  <c r="Y182" i="17"/>
  <c r="AB170" i="13"/>
  <c r="Y188" i="17" s="1"/>
  <c r="AB182" i="13"/>
  <c r="Y194" i="17" s="1"/>
  <c r="AN182" i="13"/>
  <c r="AB194"/>
  <c r="Y200" i="17" s="1"/>
  <c r="AN194" i="13"/>
  <c r="AB206"/>
  <c r="Y206" i="17" s="1"/>
  <c r="AN206" i="13"/>
  <c r="AB218"/>
  <c r="Y212" i="17"/>
  <c r="AN218" i="13"/>
  <c r="AB230"/>
  <c r="Y218" i="17" s="1"/>
  <c r="AN230" i="13"/>
  <c r="AN122"/>
  <c r="AN134"/>
  <c r="AN146"/>
  <c r="AN158"/>
  <c r="AN170"/>
  <c r="AB188"/>
  <c r="Y197" i="17"/>
  <c r="AN188" i="13"/>
  <c r="AB200"/>
  <c r="Y203" i="17" s="1"/>
  <c r="AN200" i="13"/>
  <c r="AB212"/>
  <c r="Y209" i="17" s="1"/>
  <c r="AN212" i="13"/>
  <c r="AB224"/>
  <c r="Y215" i="17" s="1"/>
  <c r="AN224" i="13"/>
  <c r="AN236"/>
  <c r="AB236"/>
  <c r="Y221" i="17" s="1"/>
  <c r="G31" i="16"/>
  <c r="F31"/>
  <c r="H31"/>
  <c r="Y14" i="13"/>
  <c r="W14" i="17" s="1"/>
  <c r="Y26" i="13"/>
  <c r="W36" i="17" s="1"/>
  <c r="Y38" i="13"/>
  <c r="W58" i="17" s="1"/>
  <c r="Y50" i="13"/>
  <c r="W80" i="17" s="1"/>
  <c r="Y62" i="13"/>
  <c r="W102" i="17" s="1"/>
  <c r="Y74" i="13"/>
  <c r="W124" i="17" s="1"/>
  <c r="Y8" i="13"/>
  <c r="W3" i="17" s="1"/>
  <c r="Y20" i="13"/>
  <c r="W25" i="17" s="1"/>
  <c r="Y32" i="13"/>
  <c r="W47" i="17" s="1"/>
  <c r="Y44" i="13"/>
  <c r="W69" i="17" s="1"/>
  <c r="Y56" i="13"/>
  <c r="W91" i="17" s="1"/>
  <c r="Y68" i="13"/>
  <c r="W113" i="17" s="1"/>
  <c r="Y80" i="13"/>
  <c r="W135" i="17" s="1"/>
  <c r="Y92" i="13"/>
  <c r="W149" i="17" s="1"/>
  <c r="Y86" i="13"/>
  <c r="W146" i="17" s="1"/>
  <c r="Y98" i="13"/>
  <c r="W152" i="17"/>
  <c r="Y110" i="13"/>
  <c r="W158" i="17" s="1"/>
  <c r="Y104" i="13"/>
  <c r="W155" i="17" s="1"/>
  <c r="Y116" i="13"/>
  <c r="W161" i="17" s="1"/>
  <c r="Y128" i="13"/>
  <c r="W167" i="17"/>
  <c r="Y140" i="13"/>
  <c r="W173" i="17" s="1"/>
  <c r="Y152" i="13"/>
  <c r="W179" i="17" s="1"/>
  <c r="Y164" i="13"/>
  <c r="W185" i="17" s="1"/>
  <c r="Y176" i="13"/>
  <c r="W191" i="17" s="1"/>
  <c r="Y122" i="13"/>
  <c r="W164" i="17" s="1"/>
  <c r="Y134" i="13"/>
  <c r="W170" i="17"/>
  <c r="Y146" i="13"/>
  <c r="W176" i="17" s="1"/>
  <c r="Y158" i="13"/>
  <c r="W182" i="17" s="1"/>
  <c r="Y170" i="13"/>
  <c r="W188" i="17" s="1"/>
  <c r="Y188" i="13"/>
  <c r="W197" i="17"/>
  <c r="Y200" i="13"/>
  <c r="W203" i="17" s="1"/>
  <c r="Y212" i="13"/>
  <c r="W209" i="17" s="1"/>
  <c r="Y224" i="13"/>
  <c r="W215" i="17" s="1"/>
  <c r="Y182" i="13"/>
  <c r="W194" i="17"/>
  <c r="Y194" i="13"/>
  <c r="W200" i="17" s="1"/>
  <c r="Y206" i="13"/>
  <c r="W206" i="17" s="1"/>
  <c r="Y218" i="13"/>
  <c r="W212" i="17" s="1"/>
  <c r="Y230" i="13"/>
  <c r="W218" i="17"/>
  <c r="Y236" i="13"/>
  <c r="W221" i="17" s="1"/>
  <c r="F29" i="16"/>
  <c r="J8" i="13"/>
  <c r="I3" i="17"/>
  <c r="J20" i="13"/>
  <c r="I25" i="17" s="1"/>
  <c r="J32" i="13"/>
  <c r="I47" i="17" s="1"/>
  <c r="J44" i="13"/>
  <c r="I69" i="17" s="1"/>
  <c r="J56" i="13"/>
  <c r="I91" i="17" s="1"/>
  <c r="J68" i="13"/>
  <c r="I113" i="17" s="1"/>
  <c r="J80" i="13"/>
  <c r="I135" i="17" s="1"/>
  <c r="J14" i="13"/>
  <c r="I14" i="17" s="1"/>
  <c r="J92" i="13"/>
  <c r="I149" i="17"/>
  <c r="J38" i="13"/>
  <c r="I58" i="17" s="1"/>
  <c r="J62" i="13"/>
  <c r="I102" i="17" s="1"/>
  <c r="J86" i="13"/>
  <c r="I146" i="17" s="1"/>
  <c r="J98" i="13"/>
  <c r="I152" i="17" s="1"/>
  <c r="J110" i="13"/>
  <c r="I158" i="17" s="1"/>
  <c r="J122" i="13"/>
  <c r="I164" i="17" s="1"/>
  <c r="J134" i="13"/>
  <c r="I170" i="17" s="1"/>
  <c r="J146" i="13"/>
  <c r="I176" i="17"/>
  <c r="J158" i="13"/>
  <c r="I182" i="17" s="1"/>
  <c r="J170" i="13"/>
  <c r="I188" i="17" s="1"/>
  <c r="J26" i="13"/>
  <c r="I36" i="17" s="1"/>
  <c r="J50" i="13"/>
  <c r="I80" i="17" s="1"/>
  <c r="J74" i="13"/>
  <c r="I124" i="17" s="1"/>
  <c r="J104" i="13"/>
  <c r="I155" i="17" s="1"/>
  <c r="J116" i="13"/>
  <c r="I161" i="17" s="1"/>
  <c r="J188" i="13"/>
  <c r="I197" i="17"/>
  <c r="J200" i="13"/>
  <c r="I203" i="17" s="1"/>
  <c r="J212" i="13"/>
  <c r="I209" i="17" s="1"/>
  <c r="J224" i="13"/>
  <c r="I215" i="17" s="1"/>
  <c r="J236" i="13"/>
  <c r="I221" i="17" s="1"/>
  <c r="J128" i="13"/>
  <c r="I167" i="17" s="1"/>
  <c r="J140" i="13"/>
  <c r="I173" i="17" s="1"/>
  <c r="J152" i="13"/>
  <c r="I179" i="17" s="1"/>
  <c r="J164" i="13"/>
  <c r="I185" i="17"/>
  <c r="J176" i="13"/>
  <c r="I191" i="17" s="1"/>
  <c r="J182" i="13"/>
  <c r="I194" i="17" s="1"/>
  <c r="J194" i="13"/>
  <c r="I200" i="17" s="1"/>
  <c r="J206" i="13"/>
  <c r="I206" i="17" s="1"/>
  <c r="J218" i="13"/>
  <c r="I212" i="17" s="1"/>
  <c r="J230" i="13"/>
  <c r="I218" i="17" s="1"/>
  <c r="F15" i="16"/>
  <c r="H11" i="3"/>
  <c r="H24"/>
  <c r="H38"/>
  <c r="H48"/>
  <c r="H70"/>
  <c r="H60"/>
  <c r="H8" i="4"/>
  <c r="H77" i="3"/>
  <c r="H27" i="4"/>
  <c r="H18"/>
  <c r="H43"/>
  <c r="H59"/>
  <c r="H34"/>
  <c r="H51"/>
  <c r="H18" i="5"/>
  <c r="H8"/>
  <c r="H27"/>
  <c r="H43"/>
  <c r="H8" i="6"/>
  <c r="H59" i="5"/>
  <c r="H34"/>
  <c r="H51"/>
  <c r="H18" i="6"/>
  <c r="H43"/>
  <c r="H34"/>
  <c r="H27"/>
  <c r="H51"/>
  <c r="H59"/>
  <c r="H34" i="7"/>
  <c r="H27"/>
  <c r="H59"/>
  <c r="H8"/>
  <c r="H18" i="8"/>
  <c r="H51"/>
  <c r="H18" i="9"/>
  <c r="H18" i="7"/>
  <c r="H43"/>
  <c r="H8" i="8"/>
  <c r="H43"/>
  <c r="H8" i="9"/>
  <c r="H51" i="7"/>
  <c r="H27" i="8"/>
  <c r="H59"/>
  <c r="H34" i="9"/>
  <c r="H59"/>
  <c r="H27" i="10"/>
  <c r="H51" i="9"/>
  <c r="H18" i="10"/>
  <c r="H34" i="8"/>
  <c r="H34" i="10"/>
  <c r="H59"/>
  <c r="H27" i="11"/>
  <c r="H59"/>
  <c r="H11" i="13"/>
  <c r="G2" i="17" s="1"/>
  <c r="H13" i="13"/>
  <c r="H23"/>
  <c r="G24" i="17" s="1"/>
  <c r="H25" i="13"/>
  <c r="H35"/>
  <c r="G46" i="17" s="1"/>
  <c r="H37" i="13"/>
  <c r="H47"/>
  <c r="G68" i="17" s="1"/>
  <c r="H49" i="13"/>
  <c r="H59"/>
  <c r="G90" i="17" s="1"/>
  <c r="H61" i="13"/>
  <c r="H71"/>
  <c r="G112" i="17"/>
  <c r="H73" i="13"/>
  <c r="H83"/>
  <c r="G134" i="17" s="1"/>
  <c r="H43" i="9"/>
  <c r="H8" i="10"/>
  <c r="H51"/>
  <c r="H18" i="11"/>
  <c r="H51"/>
  <c r="H16" i="13"/>
  <c r="H28"/>
  <c r="H40"/>
  <c r="H52"/>
  <c r="H64"/>
  <c r="H76"/>
  <c r="H43" i="11"/>
  <c r="H7" i="13"/>
  <c r="H19"/>
  <c r="H31"/>
  <c r="H43"/>
  <c r="H55"/>
  <c r="H67"/>
  <c r="H79"/>
  <c r="H89"/>
  <c r="G145" i="17" s="1"/>
  <c r="H91" i="13"/>
  <c r="H27" i="9"/>
  <c r="H10" i="13"/>
  <c r="H17"/>
  <c r="G13" i="17" s="1"/>
  <c r="H22" i="13"/>
  <c r="H34" i="11"/>
  <c r="H43" i="10"/>
  <c r="H8" i="11"/>
  <c r="H88" i="13"/>
  <c r="H34"/>
  <c r="H41"/>
  <c r="G57" i="17" s="1"/>
  <c r="H58" i="13"/>
  <c r="H65"/>
  <c r="G101" i="17" s="1"/>
  <c r="H82" i="13"/>
  <c r="H94"/>
  <c r="H106"/>
  <c r="H118"/>
  <c r="H130"/>
  <c r="H142"/>
  <c r="H154"/>
  <c r="H166"/>
  <c r="H85"/>
  <c r="H95"/>
  <c r="G148" i="17" s="1"/>
  <c r="H97" i="13"/>
  <c r="H107"/>
  <c r="G154" i="17" s="1"/>
  <c r="H109" i="13"/>
  <c r="H29"/>
  <c r="G35" i="17" s="1"/>
  <c r="H46" i="13"/>
  <c r="H53"/>
  <c r="G79" i="17"/>
  <c r="H70" i="13"/>
  <c r="H77"/>
  <c r="G123" i="17" s="1"/>
  <c r="H100" i="13"/>
  <c r="H112"/>
  <c r="H101"/>
  <c r="G151" i="17" s="1"/>
  <c r="H103" i="13"/>
  <c r="H113"/>
  <c r="G157" i="17" s="1"/>
  <c r="H115" i="13"/>
  <c r="H125"/>
  <c r="G163" i="17"/>
  <c r="H127" i="13"/>
  <c r="H137"/>
  <c r="G169" i="17" s="1"/>
  <c r="H139" i="13"/>
  <c r="H149"/>
  <c r="G175" i="17" s="1"/>
  <c r="H151" i="13"/>
  <c r="H161"/>
  <c r="G181" i="17" s="1"/>
  <c r="H163" i="13"/>
  <c r="H173"/>
  <c r="G187" i="17" s="1"/>
  <c r="H175" i="13"/>
  <c r="H184"/>
  <c r="H196"/>
  <c r="H208"/>
  <c r="H220"/>
  <c r="H232"/>
  <c r="H121"/>
  <c r="H133"/>
  <c r="H145"/>
  <c r="H157"/>
  <c r="H169"/>
  <c r="H185"/>
  <c r="G193" i="17" s="1"/>
  <c r="H187" i="13"/>
  <c r="H197"/>
  <c r="G199" i="17" s="1"/>
  <c r="H199" i="13"/>
  <c r="H209"/>
  <c r="G205" i="17" s="1"/>
  <c r="H211" i="13"/>
  <c r="H221"/>
  <c r="G211" i="17" s="1"/>
  <c r="H223" i="13"/>
  <c r="H233"/>
  <c r="G217" i="17" s="1"/>
  <c r="H124" i="13"/>
  <c r="H131"/>
  <c r="G166" i="17" s="1"/>
  <c r="H136" i="13"/>
  <c r="H143"/>
  <c r="G172" i="17" s="1"/>
  <c r="H148" i="13"/>
  <c r="H155"/>
  <c r="G178" i="17" s="1"/>
  <c r="H160" i="13"/>
  <c r="H167"/>
  <c r="G184" i="17" s="1"/>
  <c r="H172" i="13"/>
  <c r="H178"/>
  <c r="H190"/>
  <c r="H202"/>
  <c r="H214"/>
  <c r="H226"/>
  <c r="H119"/>
  <c r="G160" i="17" s="1"/>
  <c r="H179" i="13"/>
  <c r="G190" i="17" s="1"/>
  <c r="H181" i="13"/>
  <c r="H191"/>
  <c r="G196" i="17" s="1"/>
  <c r="H193" i="13"/>
  <c r="H203"/>
  <c r="G202" i="17" s="1"/>
  <c r="H205" i="13"/>
  <c r="H215"/>
  <c r="G208" i="17" s="1"/>
  <c r="H217" i="13"/>
  <c r="H227"/>
  <c r="G214" i="17" s="1"/>
  <c r="H229" i="13"/>
  <c r="H239"/>
  <c r="G220" i="17" s="1"/>
  <c r="H16" i="14"/>
  <c r="H235" i="13"/>
  <c r="H85" i="14"/>
  <c r="H238" i="13"/>
  <c r="H27" i="14"/>
  <c r="H49"/>
  <c r="H74"/>
  <c r="H118"/>
  <c r="H63"/>
  <c r="H107"/>
  <c r="H38"/>
  <c r="H96"/>
  <c r="H146"/>
  <c r="H179"/>
  <c r="H190"/>
  <c r="H243"/>
  <c r="H132"/>
  <c r="H168"/>
  <c r="H232"/>
  <c r="H157"/>
  <c r="H210"/>
  <c r="N11" i="3"/>
  <c r="N24"/>
  <c r="N38"/>
  <c r="N60"/>
  <c r="N48"/>
  <c r="N77"/>
  <c r="N70"/>
  <c r="N8" i="4"/>
  <c r="N34"/>
  <c r="N27"/>
  <c r="N18"/>
  <c r="N43"/>
  <c r="N59"/>
  <c r="N51"/>
  <c r="N27" i="5"/>
  <c r="N18"/>
  <c r="N8"/>
  <c r="N34"/>
  <c r="N59"/>
  <c r="N51"/>
  <c r="N18" i="6"/>
  <c r="N43" i="5"/>
  <c r="N8" i="6"/>
  <c r="N27"/>
  <c r="N51"/>
  <c r="N43"/>
  <c r="N34"/>
  <c r="N8" i="7"/>
  <c r="N18"/>
  <c r="N51"/>
  <c r="N59" i="6"/>
  <c r="N43" i="7"/>
  <c r="N27"/>
  <c r="N34" i="8"/>
  <c r="N34" i="9"/>
  <c r="N34" i="7"/>
  <c r="N27" i="8"/>
  <c r="N59"/>
  <c r="N27" i="9"/>
  <c r="N59" i="7"/>
  <c r="N8" i="8"/>
  <c r="N43" i="9"/>
  <c r="N8" i="10"/>
  <c r="N43"/>
  <c r="N51" i="8"/>
  <c r="N34" i="10"/>
  <c r="N18" i="8"/>
  <c r="N18" i="9"/>
  <c r="N43" i="8"/>
  <c r="N59" i="9"/>
  <c r="N8" i="11"/>
  <c r="N43"/>
  <c r="N7" i="13"/>
  <c r="N19"/>
  <c r="N31"/>
  <c r="N43"/>
  <c r="N55"/>
  <c r="N67"/>
  <c r="N79"/>
  <c r="N51" i="9"/>
  <c r="N27" i="10"/>
  <c r="N34" i="11"/>
  <c r="N10" i="13"/>
  <c r="N22"/>
  <c r="N34"/>
  <c r="N46"/>
  <c r="N58"/>
  <c r="N70"/>
  <c r="N82"/>
  <c r="N8" i="9"/>
  <c r="N18" i="10"/>
  <c r="N51"/>
  <c r="N18" i="11"/>
  <c r="N51"/>
  <c r="N85" i="13"/>
  <c r="N97"/>
  <c r="N59" i="10"/>
  <c r="N13" i="13"/>
  <c r="N16"/>
  <c r="N25"/>
  <c r="N27" i="11"/>
  <c r="N59"/>
  <c r="N94" i="13"/>
  <c r="N100"/>
  <c r="N112"/>
  <c r="N124"/>
  <c r="N136"/>
  <c r="N148"/>
  <c r="N160"/>
  <c r="N172"/>
  <c r="N28"/>
  <c r="N49"/>
  <c r="N52"/>
  <c r="N73"/>
  <c r="N76"/>
  <c r="N103"/>
  <c r="N115"/>
  <c r="N88"/>
  <c r="N91"/>
  <c r="N106"/>
  <c r="N118"/>
  <c r="N37"/>
  <c r="N40"/>
  <c r="N61"/>
  <c r="N64"/>
  <c r="N109"/>
  <c r="N121"/>
  <c r="N133"/>
  <c r="N145"/>
  <c r="N157"/>
  <c r="N169"/>
  <c r="N178"/>
  <c r="N190"/>
  <c r="N202"/>
  <c r="N214"/>
  <c r="N226"/>
  <c r="N238"/>
  <c r="N27" i="14"/>
  <c r="N181" i="13"/>
  <c r="N193"/>
  <c r="N205"/>
  <c r="N217"/>
  <c r="N229"/>
  <c r="N184"/>
  <c r="N196"/>
  <c r="N208"/>
  <c r="N220"/>
  <c r="N232"/>
  <c r="N127"/>
  <c r="N130"/>
  <c r="N139"/>
  <c r="N142"/>
  <c r="N151"/>
  <c r="N154"/>
  <c r="N163"/>
  <c r="N166"/>
  <c r="N175"/>
  <c r="N187"/>
  <c r="N199"/>
  <c r="N211"/>
  <c r="N223"/>
  <c r="N235"/>
  <c r="N38" i="14"/>
  <c r="N63"/>
  <c r="N107"/>
  <c r="N96"/>
  <c r="N146"/>
  <c r="N16"/>
  <c r="N85"/>
  <c r="N49"/>
  <c r="N74"/>
  <c r="N118"/>
  <c r="N157"/>
  <c r="N196"/>
  <c r="N221"/>
  <c r="N210"/>
  <c r="N132"/>
  <c r="N168"/>
  <c r="N232"/>
  <c r="DZ243"/>
  <c r="AX243"/>
  <c r="AQ232"/>
  <c r="BU210"/>
  <c r="CN196"/>
  <c r="BH196"/>
  <c r="AR196"/>
  <c r="L196"/>
  <c r="DZ179"/>
  <c r="CT179"/>
  <c r="AX179"/>
  <c r="DW168"/>
  <c r="CQ168"/>
  <c r="EF14" i="13"/>
  <c r="DU14" i="17" s="1"/>
  <c r="EF26" i="13"/>
  <c r="DU36" i="17" s="1"/>
  <c r="EF38" i="13"/>
  <c r="DU58" i="17" s="1"/>
  <c r="EF50" i="13"/>
  <c r="DU80" i="17" s="1"/>
  <c r="EF62" i="13"/>
  <c r="DU102" i="17" s="1"/>
  <c r="EF74" i="13"/>
  <c r="DU124" i="17" s="1"/>
  <c r="EF8" i="13"/>
  <c r="DU3" i="17" s="1"/>
  <c r="EF20" i="13"/>
  <c r="DU25" i="17" s="1"/>
  <c r="EF86" i="13"/>
  <c r="DU146" i="17" s="1"/>
  <c r="EF104" i="13"/>
  <c r="DU155" i="17" s="1"/>
  <c r="EF116" i="13"/>
  <c r="DU161" i="17" s="1"/>
  <c r="EF128" i="13"/>
  <c r="DU167" i="17" s="1"/>
  <c r="EF140" i="13"/>
  <c r="DU173" i="17" s="1"/>
  <c r="EF152" i="13"/>
  <c r="DU179" i="17" s="1"/>
  <c r="EF164" i="13"/>
  <c r="DU185" i="17"/>
  <c r="EF176" i="13"/>
  <c r="DU191" i="17" s="1"/>
  <c r="EF32" i="13"/>
  <c r="DU47" i="17" s="1"/>
  <c r="EF56" i="13"/>
  <c r="DU91" i="17"/>
  <c r="EF80" i="13"/>
  <c r="DU135" i="17" s="1"/>
  <c r="EF92" i="13"/>
  <c r="DU149" i="17" s="1"/>
  <c r="EF98" i="13"/>
  <c r="DU152" i="17"/>
  <c r="EF110" i="13"/>
  <c r="DU158" i="17" s="1"/>
  <c r="EF44" i="13"/>
  <c r="DU69" i="17" s="1"/>
  <c r="EF68" i="13"/>
  <c r="DU113" i="17" s="1"/>
  <c r="EF182" i="13"/>
  <c r="DU194" i="17"/>
  <c r="EF194" i="13"/>
  <c r="DU200" i="17" s="1"/>
  <c r="EF206" i="13"/>
  <c r="DU206" i="17" s="1"/>
  <c r="EF218" i="13"/>
  <c r="DU212" i="17" s="1"/>
  <c r="EF230" i="13"/>
  <c r="DU218" i="17"/>
  <c r="EF122" i="13"/>
  <c r="DU164" i="17" s="1"/>
  <c r="EF134" i="13"/>
  <c r="DU170" i="17" s="1"/>
  <c r="EF146" i="13"/>
  <c r="DU176" i="17" s="1"/>
  <c r="EF158" i="13"/>
  <c r="DU182" i="17"/>
  <c r="EF170" i="13"/>
  <c r="DU188" i="17" s="1"/>
  <c r="EF188" i="13"/>
  <c r="DU197" i="17" s="1"/>
  <c r="EF200" i="13"/>
  <c r="DU203" i="17" s="1"/>
  <c r="EF212" i="13"/>
  <c r="DU209" i="17" s="1"/>
  <c r="EF224" i="13"/>
  <c r="DU215" i="17" s="1"/>
  <c r="EF236" i="13"/>
  <c r="DU221" i="17"/>
  <c r="DP14" i="13"/>
  <c r="DF14" i="17" s="1"/>
  <c r="DP26" i="13"/>
  <c r="DF36" i="17" s="1"/>
  <c r="DP38" i="13"/>
  <c r="DF58" i="17" s="1"/>
  <c r="DP50" i="13"/>
  <c r="DF80" i="17"/>
  <c r="DP62" i="13"/>
  <c r="DF102" i="17" s="1"/>
  <c r="DP74" i="13"/>
  <c r="DF124" i="17"/>
  <c r="DP8" i="13"/>
  <c r="DF3" i="17" s="1"/>
  <c r="DP20" i="13"/>
  <c r="DF25" i="17"/>
  <c r="DP86" i="13"/>
  <c r="DF146" i="17" s="1"/>
  <c r="DP104" i="13"/>
  <c r="DF155" i="17"/>
  <c r="DP116" i="13"/>
  <c r="DF161" i="17" s="1"/>
  <c r="DP128" i="13"/>
  <c r="DF167" i="17" s="1"/>
  <c r="DP140" i="13"/>
  <c r="DF173" i="17"/>
  <c r="DP152" i="13"/>
  <c r="DF179" i="17"/>
  <c r="DP164" i="13"/>
  <c r="DF185" i="17"/>
  <c r="DP176" i="13"/>
  <c r="DF191" i="17"/>
  <c r="DP32" i="13"/>
  <c r="DF47" i="17"/>
  <c r="DP56" i="13"/>
  <c r="DF91" i="17"/>
  <c r="DP80" i="13"/>
  <c r="DF135" i="17"/>
  <c r="DP92" i="13"/>
  <c r="DF149" i="17"/>
  <c r="DP98" i="13"/>
  <c r="DF152" i="17"/>
  <c r="DP110" i="13"/>
  <c r="DF158" i="17"/>
  <c r="DP44" i="13"/>
  <c r="DF69" i="17"/>
  <c r="DP68" i="13"/>
  <c r="DF113" i="17"/>
  <c r="DP182" i="13"/>
  <c r="DF194" i="17"/>
  <c r="DP194" i="13"/>
  <c r="DF200" i="17"/>
  <c r="DP206" i="13"/>
  <c r="DF206" i="17"/>
  <c r="DP218" i="13"/>
  <c r="DF212" i="17"/>
  <c r="DP230" i="13"/>
  <c r="DF218" i="17"/>
  <c r="DP122" i="13"/>
  <c r="DF164" i="17"/>
  <c r="DP134" i="13"/>
  <c r="DF170" i="17"/>
  <c r="DP146" i="13"/>
  <c r="DF176" i="17"/>
  <c r="DP158" i="13"/>
  <c r="DF182" i="17"/>
  <c r="DP170" i="13"/>
  <c r="DF188" i="17"/>
  <c r="DP188" i="13"/>
  <c r="DF197" i="17"/>
  <c r="DP200" i="13"/>
  <c r="DF203" i="17"/>
  <c r="DP212" i="13"/>
  <c r="DF209" i="17"/>
  <c r="DP224" i="13"/>
  <c r="DF215" i="17"/>
  <c r="DP236" i="13"/>
  <c r="DF221" i="17"/>
  <c r="DJ11" i="3"/>
  <c r="DJ24"/>
  <c r="DJ38"/>
  <c r="DJ60"/>
  <c r="DJ48"/>
  <c r="DJ77"/>
  <c r="DJ70"/>
  <c r="DJ8" i="4"/>
  <c r="DJ27"/>
  <c r="DJ18"/>
  <c r="DJ43"/>
  <c r="DJ34"/>
  <c r="DJ59"/>
  <c r="DJ27" i="5"/>
  <c r="DJ18"/>
  <c r="DJ51" i="4"/>
  <c r="DJ8" i="5"/>
  <c r="DJ59"/>
  <c r="DJ51"/>
  <c r="DJ18" i="6"/>
  <c r="DJ34" i="5"/>
  <c r="DJ43"/>
  <c r="DJ8" i="6"/>
  <c r="DJ51"/>
  <c r="DJ27"/>
  <c r="DJ43"/>
  <c r="DJ34"/>
  <c r="DJ18" i="7"/>
  <c r="DJ51"/>
  <c r="DJ43"/>
  <c r="DJ59" i="6"/>
  <c r="DJ27" i="7"/>
  <c r="DJ34"/>
  <c r="DJ34" i="8"/>
  <c r="DJ34" i="9"/>
  <c r="DJ8" i="7"/>
  <c r="DJ59"/>
  <c r="DJ27" i="8"/>
  <c r="DJ59"/>
  <c r="DJ27" i="9"/>
  <c r="DJ8" i="8"/>
  <c r="DJ43"/>
  <c r="DJ8" i="9"/>
  <c r="DJ43"/>
  <c r="DJ8" i="10"/>
  <c r="DJ43"/>
  <c r="DJ18" i="9"/>
  <c r="DJ34" i="10"/>
  <c r="DJ51" i="8"/>
  <c r="DJ8" i="11"/>
  <c r="DJ43"/>
  <c r="DJ7" i="13"/>
  <c r="DJ17"/>
  <c r="DA13" i="17" s="1"/>
  <c r="DJ19" i="13"/>
  <c r="DJ29"/>
  <c r="DA35" i="17" s="1"/>
  <c r="DJ31" i="13"/>
  <c r="DJ41"/>
  <c r="DA57" i="17" s="1"/>
  <c r="DJ43" i="13"/>
  <c r="DJ53"/>
  <c r="DA79" i="17" s="1"/>
  <c r="DJ55" i="13"/>
  <c r="DJ65"/>
  <c r="DA101" i="17" s="1"/>
  <c r="DJ67" i="13"/>
  <c r="DJ77"/>
  <c r="DA123" i="17" s="1"/>
  <c r="DJ79" i="13"/>
  <c r="DJ18" i="8"/>
  <c r="DJ18" i="10"/>
  <c r="DJ34" i="11"/>
  <c r="DJ10" i="13"/>
  <c r="DJ22"/>
  <c r="DJ34"/>
  <c r="DJ46"/>
  <c r="DJ58"/>
  <c r="DJ70"/>
  <c r="DJ82"/>
  <c r="DJ51" i="9"/>
  <c r="DJ27" i="10"/>
  <c r="DJ51"/>
  <c r="DJ18" i="11"/>
  <c r="DJ11" i="13"/>
  <c r="DA2" i="17" s="1"/>
  <c r="DJ13" i="13"/>
  <c r="DJ16"/>
  <c r="DJ23"/>
  <c r="DA24" i="17" s="1"/>
  <c r="DJ25" i="13"/>
  <c r="DJ28"/>
  <c r="DJ35"/>
  <c r="DA46" i="17" s="1"/>
  <c r="DJ37" i="13"/>
  <c r="DJ40"/>
  <c r="DJ47"/>
  <c r="DA68" i="17" s="1"/>
  <c r="DJ49" i="13"/>
  <c r="DJ52"/>
  <c r="DJ59"/>
  <c r="DA90" i="17" s="1"/>
  <c r="DJ61" i="13"/>
  <c r="DJ64"/>
  <c r="DJ71"/>
  <c r="DA112" i="17" s="1"/>
  <c r="DJ73" i="13"/>
  <c r="DJ76"/>
  <c r="DJ83"/>
  <c r="DA134" i="17" s="1"/>
  <c r="DJ85" i="13"/>
  <c r="DJ95"/>
  <c r="DA148" i="17" s="1"/>
  <c r="DJ97" i="13"/>
  <c r="DJ59" i="9"/>
  <c r="DJ59" i="10"/>
  <c r="DJ27" i="11"/>
  <c r="DJ59"/>
  <c r="DJ51"/>
  <c r="DJ94" i="13"/>
  <c r="DJ88"/>
  <c r="DJ91"/>
  <c r="DJ100"/>
  <c r="DJ112"/>
  <c r="DJ124"/>
  <c r="DJ136"/>
  <c r="DJ148"/>
  <c r="DJ160"/>
  <c r="DJ172"/>
  <c r="DJ89"/>
  <c r="DA145" i="17" s="1"/>
  <c r="DJ101" i="13"/>
  <c r="DA151" i="17" s="1"/>
  <c r="DJ103" i="13"/>
  <c r="DJ113"/>
  <c r="DA157" i="17" s="1"/>
  <c r="DJ115" i="13"/>
  <c r="DJ106"/>
  <c r="DJ118"/>
  <c r="DJ107"/>
  <c r="DA154" i="17" s="1"/>
  <c r="DJ109" i="13"/>
  <c r="DJ119"/>
  <c r="DA160" i="17" s="1"/>
  <c r="DJ121" i="13"/>
  <c r="DJ131"/>
  <c r="DA166" i="17" s="1"/>
  <c r="DJ133" i="13"/>
  <c r="DJ143"/>
  <c r="DA172" i="17" s="1"/>
  <c r="DJ145" i="13"/>
  <c r="DJ155"/>
  <c r="DA178" i="17" s="1"/>
  <c r="DJ157" i="13"/>
  <c r="DJ167"/>
  <c r="DA184" i="17" s="1"/>
  <c r="DJ169" i="13"/>
  <c r="DJ178"/>
  <c r="DJ190"/>
  <c r="DJ202"/>
  <c r="DJ214"/>
  <c r="DJ226"/>
  <c r="DJ238"/>
  <c r="DJ27" i="14"/>
  <c r="DJ125" i="13"/>
  <c r="DA163" i="17" s="1"/>
  <c r="DJ127" i="13"/>
  <c r="DJ130"/>
  <c r="DJ137"/>
  <c r="DA169" i="17" s="1"/>
  <c r="DJ139" i="13"/>
  <c r="DJ142"/>
  <c r="DJ149"/>
  <c r="DA175" i="17" s="1"/>
  <c r="DJ151" i="13"/>
  <c r="DJ154"/>
  <c r="DJ161"/>
  <c r="DA181" i="17" s="1"/>
  <c r="DJ163" i="13"/>
  <c r="DJ166"/>
  <c r="DJ173"/>
  <c r="DA187" i="17" s="1"/>
  <c r="DJ175" i="13"/>
  <c r="DJ179"/>
  <c r="DA190" i="17" s="1"/>
  <c r="DJ181" i="13"/>
  <c r="DJ191"/>
  <c r="DA196" i="17"/>
  <c r="DJ193" i="13"/>
  <c r="DJ203"/>
  <c r="DA202" i="17" s="1"/>
  <c r="DJ205" i="13"/>
  <c r="DJ215"/>
  <c r="DA208" i="17" s="1"/>
  <c r="DJ217" i="13"/>
  <c r="DJ227"/>
  <c r="DA214" i="17" s="1"/>
  <c r="DJ229" i="13"/>
  <c r="DJ184"/>
  <c r="DJ196"/>
  <c r="DJ208"/>
  <c r="DJ220"/>
  <c r="DJ232"/>
  <c r="DJ185"/>
  <c r="DA193" i="17" s="1"/>
  <c r="DJ187" i="13"/>
  <c r="DJ197"/>
  <c r="DA199" i="17"/>
  <c r="DJ199" i="13"/>
  <c r="DJ209"/>
  <c r="DA205" i="17" s="1"/>
  <c r="DJ211" i="13"/>
  <c r="DJ221"/>
  <c r="DA211" i="17" s="1"/>
  <c r="DJ223" i="13"/>
  <c r="DJ233"/>
  <c r="DA217" i="17" s="1"/>
  <c r="DJ235" i="13"/>
  <c r="DJ38" i="14"/>
  <c r="DJ239" i="13"/>
  <c r="DA220" i="17" s="1"/>
  <c r="DJ16" i="14"/>
  <c r="DJ63"/>
  <c r="DJ107"/>
  <c r="DJ96"/>
  <c r="DJ146"/>
  <c r="DJ85"/>
  <c r="DJ49"/>
  <c r="DJ74"/>
  <c r="DJ118"/>
  <c r="DJ132"/>
  <c r="DJ196"/>
  <c r="DJ221"/>
  <c r="DJ210"/>
  <c r="DJ168"/>
  <c r="DJ232"/>
  <c r="DI11" i="3"/>
  <c r="DI24"/>
  <c r="DI38"/>
  <c r="DI48"/>
  <c r="DI60"/>
  <c r="DI77"/>
  <c r="DI70"/>
  <c r="DI18" i="4"/>
  <c r="DI8"/>
  <c r="DI34"/>
  <c r="DI27"/>
  <c r="DI51"/>
  <c r="DI43"/>
  <c r="DI8" i="5"/>
  <c r="DI34"/>
  <c r="DI59" i="4"/>
  <c r="DI18" i="5"/>
  <c r="DI27"/>
  <c r="DI59"/>
  <c r="DI27" i="6"/>
  <c r="DI51" i="5"/>
  <c r="DI43"/>
  <c r="DI8" i="6"/>
  <c r="DI18"/>
  <c r="DI34"/>
  <c r="DI59"/>
  <c r="DI51"/>
  <c r="DI43"/>
  <c r="DI8" i="7"/>
  <c r="DI27"/>
  <c r="DI59"/>
  <c r="DI18"/>
  <c r="DI51"/>
  <c r="DI43"/>
  <c r="DI8" i="8"/>
  <c r="DI43"/>
  <c r="DI8" i="9"/>
  <c r="DI34" i="7"/>
  <c r="DI34" i="8"/>
  <c r="DI34" i="9"/>
  <c r="DI18" i="8"/>
  <c r="DI51"/>
  <c r="DI51" i="9"/>
  <c r="DI18" i="10"/>
  <c r="DI27" i="8"/>
  <c r="DI27" i="9"/>
  <c r="DI43"/>
  <c r="DI8" i="10"/>
  <c r="DI43"/>
  <c r="DI59" i="8"/>
  <c r="DI18" i="9"/>
  <c r="DI27" i="10"/>
  <c r="DI51"/>
  <c r="DI18" i="11"/>
  <c r="DI51"/>
  <c r="DI16" i="13"/>
  <c r="DI28"/>
  <c r="DI40"/>
  <c r="DI52"/>
  <c r="DI64"/>
  <c r="DI76"/>
  <c r="DI8" i="11"/>
  <c r="DI43"/>
  <c r="DI7" i="13"/>
  <c r="DI17"/>
  <c r="CZ13" i="17" s="1"/>
  <c r="DI19" i="13"/>
  <c r="DI29"/>
  <c r="CZ35" i="17"/>
  <c r="DI31" i="13"/>
  <c r="DI41"/>
  <c r="CZ57" i="17" s="1"/>
  <c r="DI43" i="13"/>
  <c r="DI53"/>
  <c r="CZ79" i="17" s="1"/>
  <c r="DI55" i="13"/>
  <c r="DI65"/>
  <c r="CZ101" i="17" s="1"/>
  <c r="DI67" i="13"/>
  <c r="DI77"/>
  <c r="CZ123" i="17" s="1"/>
  <c r="DI79" i="13"/>
  <c r="DI59" i="9"/>
  <c r="DI34" i="10"/>
  <c r="DI59"/>
  <c r="DI10" i="13"/>
  <c r="DI22"/>
  <c r="DI34"/>
  <c r="DI46"/>
  <c r="DI58"/>
  <c r="DI70"/>
  <c r="DI82"/>
  <c r="DI94"/>
  <c r="DI34" i="11"/>
  <c r="DI11" i="13"/>
  <c r="CZ2" i="17" s="1"/>
  <c r="DI13" i="13"/>
  <c r="DI23"/>
  <c r="CZ24" i="17" s="1"/>
  <c r="DI25" i="13"/>
  <c r="DI27" i="11"/>
  <c r="DI59"/>
  <c r="DI89" i="13"/>
  <c r="CZ145" i="17"/>
  <c r="DI91" i="13"/>
  <c r="DI47"/>
  <c r="CZ68" i="17" s="1"/>
  <c r="DI49" i="13"/>
  <c r="DI71"/>
  <c r="CZ112" i="17" s="1"/>
  <c r="DI73" i="13"/>
  <c r="DI83"/>
  <c r="CZ134" i="17" s="1"/>
  <c r="DI85" i="13"/>
  <c r="DI95"/>
  <c r="CZ148" i="17" s="1"/>
  <c r="DI97" i="13"/>
  <c r="DI107"/>
  <c r="CZ154" i="17" s="1"/>
  <c r="DI109" i="13"/>
  <c r="DI119"/>
  <c r="CZ160" i="17" s="1"/>
  <c r="DI121" i="13"/>
  <c r="DI131"/>
  <c r="CZ166" i="17" s="1"/>
  <c r="DI133" i="13"/>
  <c r="DI143"/>
  <c r="CZ172" i="17"/>
  <c r="DI145" i="13"/>
  <c r="DI155"/>
  <c r="CZ178" i="17" s="1"/>
  <c r="DI157" i="13"/>
  <c r="DI167"/>
  <c r="CZ184" i="17" s="1"/>
  <c r="DI169" i="13"/>
  <c r="DI88"/>
  <c r="DI100"/>
  <c r="DI112"/>
  <c r="DI35"/>
  <c r="CZ46" i="17"/>
  <c r="DI37" i="13"/>
  <c r="DI59"/>
  <c r="CZ90" i="17" s="1"/>
  <c r="DI61" i="13"/>
  <c r="DI101"/>
  <c r="CZ151" i="17" s="1"/>
  <c r="DI103" i="13"/>
  <c r="DI113"/>
  <c r="CZ157" i="17" s="1"/>
  <c r="DI115" i="13"/>
  <c r="DI106"/>
  <c r="DI118"/>
  <c r="DI130"/>
  <c r="DI142"/>
  <c r="DI154"/>
  <c r="DI166"/>
  <c r="DI185"/>
  <c r="CZ193" i="17" s="1"/>
  <c r="DI187" i="13"/>
  <c r="DI197"/>
  <c r="CZ199" i="17" s="1"/>
  <c r="DI199" i="13"/>
  <c r="DI209"/>
  <c r="CZ205" i="17"/>
  <c r="DI211" i="13"/>
  <c r="DI221"/>
  <c r="CZ211" i="17" s="1"/>
  <c r="DI223" i="13"/>
  <c r="DI233"/>
  <c r="CZ217" i="17" s="1"/>
  <c r="DI235" i="13"/>
  <c r="DI38" i="14"/>
  <c r="DI124" i="13"/>
  <c r="DI136"/>
  <c r="DI148"/>
  <c r="DI160"/>
  <c r="DI172"/>
  <c r="DI178"/>
  <c r="DI190"/>
  <c r="DI202"/>
  <c r="DI214"/>
  <c r="DI226"/>
  <c r="DI125"/>
  <c r="CZ163" i="17"/>
  <c r="DI127" i="13"/>
  <c r="DI137"/>
  <c r="CZ169" i="17" s="1"/>
  <c r="DI139" i="13"/>
  <c r="DI149"/>
  <c r="CZ175" i="17" s="1"/>
  <c r="DI151" i="13"/>
  <c r="DI161"/>
  <c r="CZ181" i="17" s="1"/>
  <c r="DI163" i="13"/>
  <c r="DI173"/>
  <c r="CZ187" i="17" s="1"/>
  <c r="DI175" i="13"/>
  <c r="DI179"/>
  <c r="CZ190" i="17" s="1"/>
  <c r="DI181" i="13"/>
  <c r="DI191"/>
  <c r="CZ196" i="17" s="1"/>
  <c r="DI193" i="13"/>
  <c r="DI203"/>
  <c r="CZ202" i="17" s="1"/>
  <c r="DI205" i="13"/>
  <c r="DI215"/>
  <c r="CZ208" i="17"/>
  <c r="DI217" i="13"/>
  <c r="DI227"/>
  <c r="CZ214" i="17" s="1"/>
  <c r="DI229" i="13"/>
  <c r="DI184"/>
  <c r="DI196"/>
  <c r="DI208"/>
  <c r="DI220"/>
  <c r="DI232"/>
  <c r="DI238"/>
  <c r="DI27" i="14"/>
  <c r="DI49"/>
  <c r="DI74"/>
  <c r="DI239" i="13"/>
  <c r="CZ220" i="17" s="1"/>
  <c r="DI16" i="14"/>
  <c r="DI63"/>
  <c r="DI107"/>
  <c r="DI132"/>
  <c r="DI157"/>
  <c r="DI96"/>
  <c r="DI85"/>
  <c r="DI118"/>
  <c r="DI146"/>
  <c r="DI168"/>
  <c r="DI232"/>
  <c r="DI196"/>
  <c r="DI221"/>
  <c r="DI179"/>
  <c r="DI190"/>
  <c r="DI243"/>
  <c r="CR14" i="13"/>
  <c r="CJ14" i="17" s="1"/>
  <c r="CR26" i="13"/>
  <c r="CJ36" i="17" s="1"/>
  <c r="CR38" i="13"/>
  <c r="CJ58" i="17" s="1"/>
  <c r="CR50" i="13"/>
  <c r="CJ80" i="17" s="1"/>
  <c r="CR62" i="13"/>
  <c r="CJ102" i="17" s="1"/>
  <c r="CR74" i="13"/>
  <c r="CJ124" i="17" s="1"/>
  <c r="CR8" i="13"/>
  <c r="CJ3" i="17" s="1"/>
  <c r="CR20" i="13"/>
  <c r="CJ25" i="17" s="1"/>
  <c r="CR86" i="13"/>
  <c r="CJ146" i="17" s="1"/>
  <c r="CR104" i="13"/>
  <c r="CJ155" i="17" s="1"/>
  <c r="CR116" i="13"/>
  <c r="CJ161" i="17" s="1"/>
  <c r="CR128" i="13"/>
  <c r="CJ167" i="17" s="1"/>
  <c r="CR140" i="13"/>
  <c r="CJ173" i="17" s="1"/>
  <c r="CR152" i="13"/>
  <c r="CJ179" i="17" s="1"/>
  <c r="CR164" i="13"/>
  <c r="CJ185" i="17" s="1"/>
  <c r="CR176" i="13"/>
  <c r="CJ191" i="17" s="1"/>
  <c r="CR44" i="13"/>
  <c r="CJ69" i="17" s="1"/>
  <c r="CR68" i="13"/>
  <c r="CJ113" i="17"/>
  <c r="CR92" i="13"/>
  <c r="CJ149" i="17" s="1"/>
  <c r="CR98" i="13"/>
  <c r="CJ152" i="17" s="1"/>
  <c r="CR110" i="13"/>
  <c r="CJ158" i="17" s="1"/>
  <c r="CR32" i="13"/>
  <c r="CJ47" i="17" s="1"/>
  <c r="CR56" i="13"/>
  <c r="CJ91" i="17" s="1"/>
  <c r="CR80" i="13"/>
  <c r="CJ135" i="17" s="1"/>
  <c r="CR182" i="13"/>
  <c r="CJ194" i="17" s="1"/>
  <c r="CR194" i="13"/>
  <c r="CJ200" i="17" s="1"/>
  <c r="CR206" i="13"/>
  <c r="CJ206" i="17" s="1"/>
  <c r="CR218" i="13"/>
  <c r="CJ212" i="17"/>
  <c r="CR230" i="13"/>
  <c r="CJ218" i="17" s="1"/>
  <c r="CR122" i="13"/>
  <c r="CJ164" i="17" s="1"/>
  <c r="CR134" i="13"/>
  <c r="CJ170" i="17" s="1"/>
  <c r="CR146" i="13"/>
  <c r="CJ176" i="17" s="1"/>
  <c r="CR158" i="13"/>
  <c r="CJ182" i="17" s="1"/>
  <c r="CR170" i="13"/>
  <c r="CJ188" i="17" s="1"/>
  <c r="CR188" i="13"/>
  <c r="CJ197" i="17" s="1"/>
  <c r="CR200" i="13"/>
  <c r="CJ203" i="17" s="1"/>
  <c r="CR212" i="13"/>
  <c r="CJ209" i="17" s="1"/>
  <c r="CR224" i="13"/>
  <c r="CJ215" i="17" s="1"/>
  <c r="CR236" i="13"/>
  <c r="CJ221" i="17" s="1"/>
  <c r="CK14" i="13"/>
  <c r="CD14" i="17" s="1"/>
  <c r="CK26" i="13"/>
  <c r="CD36" i="17" s="1"/>
  <c r="CK38" i="13"/>
  <c r="CD58" i="17" s="1"/>
  <c r="CK50" i="13"/>
  <c r="CD80" i="17" s="1"/>
  <c r="CK62" i="13"/>
  <c r="CD102" i="17" s="1"/>
  <c r="CK74" i="13"/>
  <c r="CD124" i="17" s="1"/>
  <c r="CK8" i="13"/>
  <c r="CD3" i="17" s="1"/>
  <c r="CK20" i="13"/>
  <c r="CD25" i="17" s="1"/>
  <c r="CK32" i="13"/>
  <c r="CD47" i="17" s="1"/>
  <c r="CK44" i="13"/>
  <c r="CD69" i="17" s="1"/>
  <c r="CK56" i="13"/>
  <c r="CD91" i="17" s="1"/>
  <c r="CK68" i="13"/>
  <c r="CD113" i="17" s="1"/>
  <c r="CK80" i="13"/>
  <c r="CD135" i="17" s="1"/>
  <c r="CK92" i="13"/>
  <c r="CD149" i="17" s="1"/>
  <c r="CK86" i="13"/>
  <c r="CD146" i="17" s="1"/>
  <c r="CK98" i="13"/>
  <c r="CD152" i="17" s="1"/>
  <c r="CK110" i="13"/>
  <c r="CD158" i="17" s="1"/>
  <c r="CK104" i="13"/>
  <c r="CD155" i="17" s="1"/>
  <c r="CK116" i="13"/>
  <c r="CD161" i="17" s="1"/>
  <c r="CK128" i="13"/>
  <c r="CD167" i="17" s="1"/>
  <c r="CK140" i="13"/>
  <c r="CD173" i="17" s="1"/>
  <c r="CK152" i="13"/>
  <c r="CD179" i="17" s="1"/>
  <c r="CK164" i="13"/>
  <c r="CD185" i="17" s="1"/>
  <c r="CK176" i="13"/>
  <c r="CD191" i="17" s="1"/>
  <c r="CK122" i="13"/>
  <c r="CD164" i="17" s="1"/>
  <c r="CK134" i="13"/>
  <c r="CD170" i="17" s="1"/>
  <c r="CK146" i="13"/>
  <c r="CD176" i="17" s="1"/>
  <c r="CK158" i="13"/>
  <c r="CD182" i="17" s="1"/>
  <c r="CK170" i="13"/>
  <c r="CD188" i="17" s="1"/>
  <c r="CK188" i="13"/>
  <c r="CD197" i="17" s="1"/>
  <c r="CK200" i="13"/>
  <c r="CD203" i="17" s="1"/>
  <c r="CK212" i="13"/>
  <c r="CD209" i="17" s="1"/>
  <c r="CK224" i="13"/>
  <c r="CD215" i="17" s="1"/>
  <c r="CK182" i="13"/>
  <c r="CD194" i="17" s="1"/>
  <c r="CK194" i="13"/>
  <c r="CD200" i="17" s="1"/>
  <c r="CK206" i="13"/>
  <c r="CD206" i="17" s="1"/>
  <c r="CK218" i="13"/>
  <c r="CD212" i="17" s="1"/>
  <c r="CK230" i="13"/>
  <c r="CD218" i="17" s="1"/>
  <c r="CK236" i="13"/>
  <c r="CD221" i="17" s="1"/>
  <c r="F88" i="16"/>
  <c r="CI8" i="13"/>
  <c r="CB3" i="17" s="1"/>
  <c r="CI20" i="13"/>
  <c r="CB25" i="17" s="1"/>
  <c r="CI32" i="13"/>
  <c r="CB47" i="17" s="1"/>
  <c r="CI44" i="13"/>
  <c r="CB69" i="17" s="1"/>
  <c r="CI56" i="13"/>
  <c r="CB91" i="17" s="1"/>
  <c r="CI68" i="13"/>
  <c r="CB113" i="17" s="1"/>
  <c r="CI80" i="13"/>
  <c r="CB135" i="17" s="1"/>
  <c r="CI86" i="13"/>
  <c r="CB146" i="17"/>
  <c r="CI14" i="13"/>
  <c r="CB14" i="17" s="1"/>
  <c r="CI38" i="13"/>
  <c r="CB58" i="17" s="1"/>
  <c r="CI62" i="13"/>
  <c r="CB102" i="17" s="1"/>
  <c r="CI104" i="13"/>
  <c r="CB155" i="17" s="1"/>
  <c r="CI116" i="13"/>
  <c r="CB161" i="17" s="1"/>
  <c r="CI92" i="13"/>
  <c r="CB149" i="17" s="1"/>
  <c r="CI26" i="13"/>
  <c r="CB36" i="17" s="1"/>
  <c r="CI50" i="13"/>
  <c r="CB80" i="17"/>
  <c r="CI74" i="13"/>
  <c r="CB124" i="17" s="1"/>
  <c r="CI98" i="13"/>
  <c r="CB152" i="17" s="1"/>
  <c r="CI110" i="13"/>
  <c r="CB158" i="17" s="1"/>
  <c r="CI122" i="13"/>
  <c r="CB164" i="17" s="1"/>
  <c r="CI134" i="13"/>
  <c r="CB170" i="17" s="1"/>
  <c r="CI146" i="13"/>
  <c r="CB176" i="17" s="1"/>
  <c r="CI158" i="13"/>
  <c r="CB182" i="17" s="1"/>
  <c r="CI170" i="13"/>
  <c r="CB188" i="17"/>
  <c r="CI182" i="13"/>
  <c r="CB194" i="17" s="1"/>
  <c r="CI194" i="13"/>
  <c r="CB200" i="17" s="1"/>
  <c r="CI206" i="13"/>
  <c r="CB206" i="17" s="1"/>
  <c r="CI218" i="13"/>
  <c r="CB212" i="17" s="1"/>
  <c r="CI230" i="13"/>
  <c r="CB218" i="17" s="1"/>
  <c r="CI128" i="13"/>
  <c r="CB167" i="17" s="1"/>
  <c r="CI140" i="13"/>
  <c r="CB173" i="17" s="1"/>
  <c r="CI152" i="13"/>
  <c r="CB179" i="17"/>
  <c r="CI164" i="13"/>
  <c r="CB185" i="17" s="1"/>
  <c r="CI176" i="13"/>
  <c r="CB191" i="17" s="1"/>
  <c r="CI188" i="13"/>
  <c r="CB197" i="17" s="1"/>
  <c r="CI200" i="13"/>
  <c r="CB203" i="17" s="1"/>
  <c r="CI212" i="13"/>
  <c r="CB209" i="17" s="1"/>
  <c r="CI224" i="13"/>
  <c r="CB215" i="17" s="1"/>
  <c r="CI236" i="13"/>
  <c r="CB221" i="17" s="1"/>
  <c r="F86" i="16"/>
  <c r="CE8" i="13"/>
  <c r="BX3" i="17" s="1"/>
  <c r="CE20" i="13"/>
  <c r="BX25" i="17" s="1"/>
  <c r="CE32" i="13"/>
  <c r="BX47" i="17" s="1"/>
  <c r="CE44" i="13"/>
  <c r="BX69" i="17"/>
  <c r="CE56" i="13"/>
  <c r="BX91" i="17" s="1"/>
  <c r="CE68" i="13"/>
  <c r="BX113" i="17" s="1"/>
  <c r="CE80" i="13"/>
  <c r="BX135" i="17" s="1"/>
  <c r="CE14" i="13"/>
  <c r="BX14" i="17" s="1"/>
  <c r="CE26" i="13"/>
  <c r="BX36" i="17" s="1"/>
  <c r="CE38" i="13"/>
  <c r="BX58" i="17" s="1"/>
  <c r="CE50" i="13"/>
  <c r="BX80" i="17" s="1"/>
  <c r="CE62" i="13"/>
  <c r="BX102" i="17"/>
  <c r="CE74" i="13"/>
  <c r="BX124" i="17" s="1"/>
  <c r="CE86" i="13"/>
  <c r="BX146" i="17" s="1"/>
  <c r="CE92" i="13"/>
  <c r="BX149" i="17" s="1"/>
  <c r="CE104" i="13"/>
  <c r="BX155" i="17" s="1"/>
  <c r="CE116" i="13"/>
  <c r="BX161" i="17" s="1"/>
  <c r="CE98" i="13"/>
  <c r="BX152" i="17" s="1"/>
  <c r="CE110" i="13"/>
  <c r="BX158" i="17" s="1"/>
  <c r="CE122" i="13"/>
  <c r="BX164" i="17"/>
  <c r="CE134" i="13"/>
  <c r="BX170" i="17" s="1"/>
  <c r="CE146" i="13"/>
  <c r="BX176" i="17" s="1"/>
  <c r="CE158" i="13"/>
  <c r="BX182" i="17" s="1"/>
  <c r="CE170" i="13"/>
  <c r="BX188" i="17" s="1"/>
  <c r="CE128" i="13"/>
  <c r="BX167" i="17" s="1"/>
  <c r="CE140" i="13"/>
  <c r="BX173" i="17" s="1"/>
  <c r="CE152" i="13"/>
  <c r="BX179" i="17" s="1"/>
  <c r="CE164" i="13"/>
  <c r="BX185" i="17"/>
  <c r="CE176" i="13"/>
  <c r="BX191" i="17" s="1"/>
  <c r="CE182" i="13"/>
  <c r="BX194" i="17" s="1"/>
  <c r="CE194" i="13"/>
  <c r="BX200" i="17" s="1"/>
  <c r="CE206" i="13"/>
  <c r="BX206" i="17" s="1"/>
  <c r="CE218" i="13"/>
  <c r="BX212" i="17" s="1"/>
  <c r="CE230" i="13"/>
  <c r="BX218" i="17" s="1"/>
  <c r="CE188" i="13"/>
  <c r="BX197" i="17" s="1"/>
  <c r="CE200" i="13"/>
  <c r="BX203" i="17"/>
  <c r="CE212" i="13"/>
  <c r="BX209" i="17" s="1"/>
  <c r="CE224" i="13"/>
  <c r="BX215" i="17" s="1"/>
  <c r="CE236" i="13"/>
  <c r="BX221" i="17" s="1"/>
  <c r="F82" i="16"/>
  <c r="CC14" i="13"/>
  <c r="BV14" i="17"/>
  <c r="CC26" i="13"/>
  <c r="BV36" i="17" s="1"/>
  <c r="CC38" i="13"/>
  <c r="BV58" i="17" s="1"/>
  <c r="CC50" i="13"/>
  <c r="BV80" i="17" s="1"/>
  <c r="CC62" i="13"/>
  <c r="BV102" i="17" s="1"/>
  <c r="CC74" i="13"/>
  <c r="BV124" i="17" s="1"/>
  <c r="CC8" i="13"/>
  <c r="BV3" i="17" s="1"/>
  <c r="CC20" i="13"/>
  <c r="BV25" i="17" s="1"/>
  <c r="CC32" i="13"/>
  <c r="BV47" i="17"/>
  <c r="CC44" i="13"/>
  <c r="BV69" i="17" s="1"/>
  <c r="CC56" i="13"/>
  <c r="BV91" i="17" s="1"/>
  <c r="CC68" i="13"/>
  <c r="BV113" i="17" s="1"/>
  <c r="CC80" i="13"/>
  <c r="BV135" i="17" s="1"/>
  <c r="CC92" i="13"/>
  <c r="BV149" i="17" s="1"/>
  <c r="CC86" i="13"/>
  <c r="BV146" i="17" s="1"/>
  <c r="CC98" i="13"/>
  <c r="BV152" i="17" s="1"/>
  <c r="CC110" i="13"/>
  <c r="BV158" i="17"/>
  <c r="CC104" i="13"/>
  <c r="BV155" i="17" s="1"/>
  <c r="CC116" i="13"/>
  <c r="BV161" i="17" s="1"/>
  <c r="CC128" i="13"/>
  <c r="BV167" i="17" s="1"/>
  <c r="CC140" i="13"/>
  <c r="BV173" i="17" s="1"/>
  <c r="CC152" i="13"/>
  <c r="BV179" i="17" s="1"/>
  <c r="CC164" i="13"/>
  <c r="BV185" i="17" s="1"/>
  <c r="CC176" i="13"/>
  <c r="BV191" i="17" s="1"/>
  <c r="CC122" i="13"/>
  <c r="BV164" i="17"/>
  <c r="CC134" i="13"/>
  <c r="BV170" i="17" s="1"/>
  <c r="CC146" i="13"/>
  <c r="BV176" i="17" s="1"/>
  <c r="CC158" i="13"/>
  <c r="BV182" i="17" s="1"/>
  <c r="CC170" i="13"/>
  <c r="BV188" i="17" s="1"/>
  <c r="CC188" i="13"/>
  <c r="BV197" i="17" s="1"/>
  <c r="CC200" i="13"/>
  <c r="BV203" i="17" s="1"/>
  <c r="CC212" i="13"/>
  <c r="BV209" i="17" s="1"/>
  <c r="CC224" i="13"/>
  <c r="BV215" i="17"/>
  <c r="CC182" i="13"/>
  <c r="BV194" i="17" s="1"/>
  <c r="CC194" i="13"/>
  <c r="BV200" i="17" s="1"/>
  <c r="CC206" i="13"/>
  <c r="BV206" i="17" s="1"/>
  <c r="CC218" i="13"/>
  <c r="BV212" i="17" s="1"/>
  <c r="CC230" i="13"/>
  <c r="BV218" i="17" s="1"/>
  <c r="CC236" i="13"/>
  <c r="BV221" i="17" s="1"/>
  <c r="F80" i="16"/>
  <c r="BG11" i="3"/>
  <c r="BG24"/>
  <c r="BG38"/>
  <c r="BG48"/>
  <c r="BG60"/>
  <c r="BG77"/>
  <c r="BG70"/>
  <c r="BG8" i="4"/>
  <c r="BG27"/>
  <c r="BG18"/>
  <c r="BG43"/>
  <c r="BG34"/>
  <c r="BG59"/>
  <c r="BG18" i="5"/>
  <c r="BG51" i="4"/>
  <c r="BG8" i="5"/>
  <c r="BG34"/>
  <c r="BG51"/>
  <c r="BG43"/>
  <c r="BG8" i="6"/>
  <c r="BG27" i="5"/>
  <c r="BG59"/>
  <c r="BG27" i="6"/>
  <c r="BG51"/>
  <c r="BG43"/>
  <c r="BG8" i="7"/>
  <c r="BG34" i="6"/>
  <c r="BG18"/>
  <c r="BG59"/>
  <c r="BG43" i="7"/>
  <c r="BG34"/>
  <c r="BG18"/>
  <c r="BG59"/>
  <c r="BG27" i="8"/>
  <c r="BG59"/>
  <c r="BG27" i="9"/>
  <c r="BG18" i="8"/>
  <c r="BG51"/>
  <c r="BG18" i="9"/>
  <c r="BG51" i="7"/>
  <c r="BG34" i="10"/>
  <c r="BG59" i="9"/>
  <c r="BG27" i="10"/>
  <c r="BG27" i="7"/>
  <c r="BG8" i="8"/>
  <c r="BG43"/>
  <c r="BG8" i="9"/>
  <c r="BG34"/>
  <c r="BG43"/>
  <c r="BG8" i="10"/>
  <c r="BG18"/>
  <c r="BG34" i="11"/>
  <c r="BG10" i="13"/>
  <c r="BG22"/>
  <c r="BG34"/>
  <c r="BG46"/>
  <c r="BG58"/>
  <c r="BG70"/>
  <c r="BG82"/>
  <c r="BG43" i="10"/>
  <c r="BG59"/>
  <c r="BG27" i="11"/>
  <c r="BG59"/>
  <c r="BG11" i="13"/>
  <c r="BB2" i="17" s="1"/>
  <c r="BG13" i="13"/>
  <c r="BG23"/>
  <c r="BB24" i="17" s="1"/>
  <c r="BG25" i="13"/>
  <c r="BG35"/>
  <c r="BB46" i="17" s="1"/>
  <c r="BG37" i="13"/>
  <c r="BG47"/>
  <c r="BB68" i="17" s="1"/>
  <c r="BG49" i="13"/>
  <c r="BG59"/>
  <c r="BB90" i="17" s="1"/>
  <c r="BG61" i="13"/>
  <c r="BG71"/>
  <c r="BB112" i="17" s="1"/>
  <c r="BG73" i="13"/>
  <c r="BG8" i="11"/>
  <c r="BG51" i="10"/>
  <c r="BG17" i="13"/>
  <c r="BB13" i="17" s="1"/>
  <c r="BG29" i="13"/>
  <c r="BB35" i="17" s="1"/>
  <c r="BG41" i="13"/>
  <c r="BB57" i="17" s="1"/>
  <c r="BG53" i="13"/>
  <c r="BB79" i="17" s="1"/>
  <c r="BG65" i="13"/>
  <c r="BB101" i="17" s="1"/>
  <c r="BG77" i="13"/>
  <c r="BB123" i="17"/>
  <c r="BG88" i="13"/>
  <c r="BG51" i="9"/>
  <c r="BG51" i="11"/>
  <c r="BG34" i="8"/>
  <c r="BG18" i="11"/>
  <c r="BG43"/>
  <c r="BG7" i="13"/>
  <c r="BG16"/>
  <c r="BG19"/>
  <c r="BG28"/>
  <c r="BG31"/>
  <c r="BG40"/>
  <c r="BG43"/>
  <c r="BG52"/>
  <c r="BG55"/>
  <c r="BG64"/>
  <c r="BG67"/>
  <c r="BG76"/>
  <c r="BG79"/>
  <c r="BG83"/>
  <c r="BB134" i="17" s="1"/>
  <c r="BG85" i="13"/>
  <c r="BG95"/>
  <c r="BB148" i="17" s="1"/>
  <c r="BG97" i="13"/>
  <c r="BG89"/>
  <c r="BB145" i="17" s="1"/>
  <c r="BG101" i="13"/>
  <c r="BB151" i="17" s="1"/>
  <c r="BG103" i="13"/>
  <c r="BG113"/>
  <c r="BB157" i="17" s="1"/>
  <c r="BG115" i="13"/>
  <c r="BG125"/>
  <c r="BB163" i="17" s="1"/>
  <c r="BG127" i="13"/>
  <c r="BG137"/>
  <c r="BB169" i="17" s="1"/>
  <c r="BG139" i="13"/>
  <c r="BG149"/>
  <c r="BB175" i="17" s="1"/>
  <c r="BG151" i="13"/>
  <c r="BG161"/>
  <c r="BB181" i="17"/>
  <c r="BG163" i="13"/>
  <c r="BG173"/>
  <c r="BB187" i="17" s="1"/>
  <c r="BG175" i="13"/>
  <c r="BG106"/>
  <c r="BG118"/>
  <c r="BG107"/>
  <c r="BB154" i="17" s="1"/>
  <c r="BG109" i="13"/>
  <c r="BG91"/>
  <c r="BG94"/>
  <c r="BG100"/>
  <c r="BG112"/>
  <c r="BG124"/>
  <c r="BG136"/>
  <c r="BG148"/>
  <c r="BG160"/>
  <c r="BG172"/>
  <c r="BG121"/>
  <c r="BG130"/>
  <c r="BG133"/>
  <c r="BG142"/>
  <c r="BG145"/>
  <c r="BG154"/>
  <c r="BG157"/>
  <c r="BG166"/>
  <c r="BG169"/>
  <c r="BG179"/>
  <c r="BB190" i="17" s="1"/>
  <c r="BG181" i="13"/>
  <c r="BG191"/>
  <c r="BB196" i="17" s="1"/>
  <c r="BG193" i="13"/>
  <c r="BG203"/>
  <c r="BB202" i="17" s="1"/>
  <c r="BG205" i="13"/>
  <c r="BG215"/>
  <c r="BB208" i="17" s="1"/>
  <c r="BG217" i="13"/>
  <c r="BG227"/>
  <c r="BB214" i="17" s="1"/>
  <c r="BG229" i="13"/>
  <c r="BG239"/>
  <c r="BB220" i="17"/>
  <c r="BG16" i="14"/>
  <c r="BG119" i="13"/>
  <c r="BB160" i="17" s="1"/>
  <c r="BG131" i="13"/>
  <c r="BB166" i="17"/>
  <c r="BG143" i="13"/>
  <c r="BB172" i="17" s="1"/>
  <c r="BG155" i="13"/>
  <c r="BB178" i="17" s="1"/>
  <c r="BG167" i="13"/>
  <c r="BB184" i="17" s="1"/>
  <c r="BG184" i="13"/>
  <c r="BG196"/>
  <c r="BG208"/>
  <c r="BG220"/>
  <c r="BG232"/>
  <c r="BG185"/>
  <c r="BB193" i="17" s="1"/>
  <c r="BG187" i="13"/>
  <c r="BG197"/>
  <c r="BB199" i="17" s="1"/>
  <c r="BG199" i="13"/>
  <c r="BG209"/>
  <c r="BB205" i="17"/>
  <c r="BG211" i="13"/>
  <c r="BG221"/>
  <c r="BB211" i="17" s="1"/>
  <c r="BG223" i="13"/>
  <c r="BG233"/>
  <c r="BB217" i="17" s="1"/>
  <c r="BG178" i="13"/>
  <c r="BG190"/>
  <c r="BG202"/>
  <c r="BG214"/>
  <c r="BG226"/>
  <c r="BG238"/>
  <c r="BG27" i="14"/>
  <c r="BG96"/>
  <c r="BG85"/>
  <c r="BG38"/>
  <c r="BG49"/>
  <c r="BG74"/>
  <c r="BG235" i="13"/>
  <c r="BG63" i="14"/>
  <c r="BG107"/>
  <c r="BG132"/>
  <c r="BG157"/>
  <c r="BG210"/>
  <c r="BG179"/>
  <c r="BG190"/>
  <c r="BG243"/>
  <c r="BG118"/>
  <c r="BG146"/>
  <c r="BG196"/>
  <c r="BG221"/>
  <c r="AZ11" i="3"/>
  <c r="AZ24"/>
  <c r="AZ38"/>
  <c r="AZ48"/>
  <c r="AZ70"/>
  <c r="AZ8" i="4"/>
  <c r="AZ60" i="3"/>
  <c r="AZ77"/>
  <c r="AZ27" i="4"/>
  <c r="AZ18"/>
  <c r="AZ43"/>
  <c r="AZ34"/>
  <c r="AZ51"/>
  <c r="AZ18" i="5"/>
  <c r="AZ8"/>
  <c r="AZ59" i="4"/>
  <c r="AZ27" i="5"/>
  <c r="AZ43"/>
  <c r="AZ8" i="6"/>
  <c r="AZ34" i="5"/>
  <c r="AZ59"/>
  <c r="AZ51"/>
  <c r="AZ18" i="6"/>
  <c r="AZ43"/>
  <c r="AZ27"/>
  <c r="AZ34"/>
  <c r="AZ51"/>
  <c r="AZ34" i="7"/>
  <c r="AZ8"/>
  <c r="AZ27"/>
  <c r="AZ59"/>
  <c r="AZ59" i="6"/>
  <c r="AZ18" i="8"/>
  <c r="AZ51"/>
  <c r="AZ18" i="9"/>
  <c r="AZ51" i="7"/>
  <c r="AZ8" i="8"/>
  <c r="AZ43"/>
  <c r="AZ8" i="9"/>
  <c r="AZ43" i="7"/>
  <c r="AZ27" i="8"/>
  <c r="AZ27" i="9"/>
  <c r="AZ59"/>
  <c r="AZ27" i="10"/>
  <c r="AZ34" i="8"/>
  <c r="AZ51" i="9"/>
  <c r="AZ18" i="10"/>
  <c r="AZ43"/>
  <c r="AZ59"/>
  <c r="AZ27" i="11"/>
  <c r="AZ59"/>
  <c r="AZ11" i="13"/>
  <c r="AV2" i="17"/>
  <c r="AZ13" i="13"/>
  <c r="AZ23"/>
  <c r="AV24" i="17" s="1"/>
  <c r="AZ25" i="13"/>
  <c r="AZ35"/>
  <c r="AV46" i="17" s="1"/>
  <c r="AZ37" i="13"/>
  <c r="AZ47"/>
  <c r="AV68" i="17" s="1"/>
  <c r="AZ49" i="13"/>
  <c r="AZ59"/>
  <c r="AV90" i="17" s="1"/>
  <c r="AZ61" i="13"/>
  <c r="AZ71"/>
  <c r="AV112" i="17" s="1"/>
  <c r="AZ73" i="13"/>
  <c r="AZ83"/>
  <c r="AV134" i="17" s="1"/>
  <c r="AZ18" i="7"/>
  <c r="AZ59" i="8"/>
  <c r="AZ51" i="10"/>
  <c r="AZ18" i="11"/>
  <c r="AZ51"/>
  <c r="AZ16" i="13"/>
  <c r="AZ28"/>
  <c r="AZ40"/>
  <c r="AZ52"/>
  <c r="AZ64"/>
  <c r="AZ76"/>
  <c r="AZ43" i="9"/>
  <c r="AZ8" i="10"/>
  <c r="AZ8" i="11"/>
  <c r="AZ34"/>
  <c r="AZ89" i="13"/>
  <c r="AV145" i="17"/>
  <c r="AZ91" i="13"/>
  <c r="AZ34" i="10"/>
  <c r="AZ34" i="9"/>
  <c r="AZ43" i="11"/>
  <c r="AZ7" i="13"/>
  <c r="AZ19"/>
  <c r="AZ10"/>
  <c r="AZ17"/>
  <c r="AV13" i="17" s="1"/>
  <c r="AZ22" i="13"/>
  <c r="AZ29"/>
  <c r="AV35" i="17" s="1"/>
  <c r="AZ34" i="13"/>
  <c r="AZ41"/>
  <c r="AV57" i="17" s="1"/>
  <c r="AZ46" i="13"/>
  <c r="AZ53"/>
  <c r="AV79" i="17" s="1"/>
  <c r="AZ58" i="13"/>
  <c r="AZ65"/>
  <c r="AV101" i="17"/>
  <c r="AZ70" i="13"/>
  <c r="AZ77"/>
  <c r="AV123" i="17" s="1"/>
  <c r="AZ82" i="13"/>
  <c r="AZ88"/>
  <c r="AZ43"/>
  <c r="AZ67"/>
  <c r="AZ106"/>
  <c r="AZ118"/>
  <c r="AZ130"/>
  <c r="AZ142"/>
  <c r="AZ154"/>
  <c r="AZ166"/>
  <c r="AZ107"/>
  <c r="AV154" i="17" s="1"/>
  <c r="AZ109" i="13"/>
  <c r="AZ31"/>
  <c r="AZ55"/>
  <c r="AZ79"/>
  <c r="AZ94"/>
  <c r="AZ100"/>
  <c r="AZ112"/>
  <c r="AZ85"/>
  <c r="AZ95"/>
  <c r="AV148" i="17" s="1"/>
  <c r="AZ97" i="13"/>
  <c r="AZ101"/>
  <c r="AV151" i="17" s="1"/>
  <c r="AZ103" i="13"/>
  <c r="AZ113"/>
  <c r="AV157" i="17" s="1"/>
  <c r="AZ115" i="13"/>
  <c r="AZ125"/>
  <c r="AV163" i="17" s="1"/>
  <c r="AZ127" i="13"/>
  <c r="AZ137"/>
  <c r="AV169" i="17"/>
  <c r="AZ139" i="13"/>
  <c r="AZ149"/>
  <c r="AV175" i="17" s="1"/>
  <c r="AZ151" i="13"/>
  <c r="AZ161"/>
  <c r="AV181" i="17" s="1"/>
  <c r="AZ163" i="13"/>
  <c r="AZ173"/>
  <c r="AV187" i="17" s="1"/>
  <c r="AZ175" i="13"/>
  <c r="AZ119"/>
  <c r="AV160" i="17" s="1"/>
  <c r="AZ124" i="13"/>
  <c r="AZ131"/>
  <c r="AV166" i="17" s="1"/>
  <c r="AZ136" i="13"/>
  <c r="AZ143"/>
  <c r="AV172" i="17"/>
  <c r="AZ148" i="13"/>
  <c r="AZ155"/>
  <c r="AV178" i="17" s="1"/>
  <c r="AZ160" i="13"/>
  <c r="AZ167"/>
  <c r="AV184" i="17" s="1"/>
  <c r="AZ172" i="13"/>
  <c r="AZ184"/>
  <c r="AZ196"/>
  <c r="AZ208"/>
  <c r="AZ220"/>
  <c r="AZ232"/>
  <c r="AZ185"/>
  <c r="AV193" i="17" s="1"/>
  <c r="AZ187" i="13"/>
  <c r="AZ197"/>
  <c r="AV199" i="17"/>
  <c r="AZ199" i="13"/>
  <c r="AZ209"/>
  <c r="AV205" i="17" s="1"/>
  <c r="AZ211" i="13"/>
  <c r="AZ221"/>
  <c r="AV211" i="17" s="1"/>
  <c r="AZ223" i="13"/>
  <c r="AZ233"/>
  <c r="AV217" i="17" s="1"/>
  <c r="AZ178" i="13"/>
  <c r="AZ190"/>
  <c r="AZ202"/>
  <c r="AZ214"/>
  <c r="AZ226"/>
  <c r="AZ121"/>
  <c r="AZ133"/>
  <c r="AZ145"/>
  <c r="AZ157"/>
  <c r="AZ169"/>
  <c r="AZ179"/>
  <c r="AV190" i="17" s="1"/>
  <c r="AZ181" i="13"/>
  <c r="AZ191"/>
  <c r="AV196" i="17" s="1"/>
  <c r="AZ193" i="13"/>
  <c r="AZ203"/>
  <c r="AV202" i="17"/>
  <c r="AZ205" i="13"/>
  <c r="AZ215"/>
  <c r="AV208" i="17" s="1"/>
  <c r="AZ217" i="13"/>
  <c r="AZ227"/>
  <c r="AV214" i="17" s="1"/>
  <c r="AZ229" i="13"/>
  <c r="AZ239"/>
  <c r="AV220" i="17" s="1"/>
  <c r="AZ16" i="14"/>
  <c r="AZ85"/>
  <c r="AZ38"/>
  <c r="AZ49"/>
  <c r="AZ74"/>
  <c r="AZ118"/>
  <c r="AZ235" i="13"/>
  <c r="AZ63" i="14"/>
  <c r="AZ107"/>
  <c r="AZ238" i="13"/>
  <c r="AZ27" i="14"/>
  <c r="AZ96"/>
  <c r="AZ146"/>
  <c r="AZ179"/>
  <c r="AZ190"/>
  <c r="AZ243"/>
  <c r="AZ157"/>
  <c r="AZ168"/>
  <c r="AZ232"/>
  <c r="AZ132"/>
  <c r="AZ210"/>
  <c r="AP11" i="3"/>
  <c r="AP24"/>
  <c r="AP38"/>
  <c r="AP60"/>
  <c r="AP48"/>
  <c r="AP77"/>
  <c r="AP70"/>
  <c r="AP8" i="4"/>
  <c r="AP27"/>
  <c r="AP18"/>
  <c r="AP43"/>
  <c r="AP34"/>
  <c r="AP27" i="5"/>
  <c r="AP59" i="4"/>
  <c r="AP18" i="5"/>
  <c r="AP51" i="4"/>
  <c r="AP8" i="5"/>
  <c r="AP59"/>
  <c r="AP51"/>
  <c r="AP18" i="6"/>
  <c r="AP34" i="5"/>
  <c r="AP43"/>
  <c r="AP8" i="6"/>
  <c r="AP51"/>
  <c r="AP27"/>
  <c r="AP43"/>
  <c r="AP34"/>
  <c r="AP18" i="7"/>
  <c r="AP51"/>
  <c r="AP43"/>
  <c r="AP59" i="6"/>
  <c r="AP27" i="7"/>
  <c r="AP34" i="8"/>
  <c r="AP34" i="9"/>
  <c r="AP59" i="7"/>
  <c r="AP27" i="8"/>
  <c r="AP59"/>
  <c r="AP27" i="9"/>
  <c r="AP8" i="8"/>
  <c r="AP18"/>
  <c r="AP43"/>
  <c r="AP8" i="9"/>
  <c r="AP43"/>
  <c r="AP8" i="10"/>
  <c r="AP43"/>
  <c r="AP34" i="7"/>
  <c r="AP18" i="9"/>
  <c r="AP34" i="10"/>
  <c r="AP51" i="8"/>
  <c r="AP8" i="11"/>
  <c r="AP43"/>
  <c r="AP7" i="13"/>
  <c r="AP17"/>
  <c r="AL13" i="17" s="1"/>
  <c r="AP19" i="13"/>
  <c r="AP29"/>
  <c r="AL35" i="17" s="1"/>
  <c r="AP31" i="13"/>
  <c r="AP41"/>
  <c r="AL57" i="17" s="1"/>
  <c r="AP43" i="13"/>
  <c r="AP53"/>
  <c r="AL79" i="17" s="1"/>
  <c r="AP55" i="13"/>
  <c r="AP65"/>
  <c r="AL101" i="17" s="1"/>
  <c r="AP67" i="13"/>
  <c r="AP77"/>
  <c r="AL123" i="17" s="1"/>
  <c r="AP79" i="13"/>
  <c r="AP18" i="10"/>
  <c r="AP34" i="11"/>
  <c r="AP10" i="13"/>
  <c r="AP22"/>
  <c r="AP34"/>
  <c r="AP46"/>
  <c r="AP58"/>
  <c r="AP70"/>
  <c r="AP82"/>
  <c r="AP8" i="7"/>
  <c r="AP51" i="9"/>
  <c r="AP27" i="10"/>
  <c r="AP51"/>
  <c r="AP18" i="11"/>
  <c r="AP11" i="13"/>
  <c r="AL2" i="17"/>
  <c r="AP13" i="13"/>
  <c r="AP16"/>
  <c r="AP23"/>
  <c r="AL24" i="17" s="1"/>
  <c r="AP25" i="13"/>
  <c r="AP28"/>
  <c r="AP35"/>
  <c r="AL46" i="17" s="1"/>
  <c r="AP37" i="13"/>
  <c r="AP40"/>
  <c r="AP47"/>
  <c r="AL68" i="17" s="1"/>
  <c r="AP49" i="13"/>
  <c r="AP52"/>
  <c r="AP59"/>
  <c r="AL90" i="17" s="1"/>
  <c r="AP61" i="13"/>
  <c r="AP64"/>
  <c r="AP71"/>
  <c r="AL112" i="17" s="1"/>
  <c r="AP73" i="13"/>
  <c r="AP76"/>
  <c r="AP83"/>
  <c r="AL134" i="17" s="1"/>
  <c r="AP85" i="13"/>
  <c r="AP95"/>
  <c r="AL148" i="17" s="1"/>
  <c r="AP97" i="13"/>
  <c r="AP27" i="11"/>
  <c r="AP59"/>
  <c r="AP59" i="9"/>
  <c r="AP51" i="11"/>
  <c r="AP59" i="10"/>
  <c r="AP94" i="13"/>
  <c r="AP88"/>
  <c r="AP91"/>
  <c r="AP100"/>
  <c r="AP112"/>
  <c r="AP124"/>
  <c r="AP136"/>
  <c r="AP148"/>
  <c r="AP160"/>
  <c r="AP172"/>
  <c r="AP89"/>
  <c r="AL145" i="17"/>
  <c r="AP101" i="13"/>
  <c r="AL151" i="17" s="1"/>
  <c r="AP103" i="13"/>
  <c r="AP113"/>
  <c r="AL157" i="17" s="1"/>
  <c r="AP115" i="13"/>
  <c r="AP106"/>
  <c r="AP118"/>
  <c r="AP107"/>
  <c r="AL154" i="17" s="1"/>
  <c r="AP109" i="13"/>
  <c r="AP119"/>
  <c r="AL160" i="17"/>
  <c r="AP121" i="13"/>
  <c r="AP131"/>
  <c r="AL166" i="17" s="1"/>
  <c r="AP133" i="13"/>
  <c r="AP143"/>
  <c r="AL172" i="17" s="1"/>
  <c r="AP145" i="13"/>
  <c r="AP155"/>
  <c r="AL178" i="17" s="1"/>
  <c r="AP157" i="13"/>
  <c r="AP167"/>
  <c r="AL184" i="17" s="1"/>
  <c r="AP169" i="13"/>
  <c r="AP178"/>
  <c r="AP190"/>
  <c r="AP202"/>
  <c r="AP214"/>
  <c r="AP226"/>
  <c r="AP238"/>
  <c r="AP27" i="14"/>
  <c r="AP125" i="13"/>
  <c r="AL163" i="17" s="1"/>
  <c r="AP127" i="13"/>
  <c r="AP130"/>
  <c r="AP137"/>
  <c r="AL169" i="17" s="1"/>
  <c r="AP139" i="13"/>
  <c r="AP142"/>
  <c r="AP149"/>
  <c r="AL175" i="17" s="1"/>
  <c r="AP151" i="13"/>
  <c r="AP154"/>
  <c r="AP161"/>
  <c r="AL181" i="17" s="1"/>
  <c r="AP163" i="13"/>
  <c r="AP166"/>
  <c r="AP173"/>
  <c r="AL187" i="17" s="1"/>
  <c r="AP175" i="13"/>
  <c r="AP179"/>
  <c r="AL190" i="17" s="1"/>
  <c r="AP181" i="13"/>
  <c r="AP191"/>
  <c r="AL196" i="17" s="1"/>
  <c r="AP193" i="13"/>
  <c r="AP203"/>
  <c r="AL202" i="17"/>
  <c r="AP205" i="13"/>
  <c r="AP215"/>
  <c r="AL208" i="17" s="1"/>
  <c r="AP217" i="13"/>
  <c r="AP227"/>
  <c r="AL214" i="17" s="1"/>
  <c r="AP229" i="13"/>
  <c r="AP184"/>
  <c r="AP196"/>
  <c r="AP208"/>
  <c r="AP220"/>
  <c r="AP232"/>
  <c r="AP185"/>
  <c r="AL193" i="17" s="1"/>
  <c r="AP187" i="13"/>
  <c r="AP197"/>
  <c r="AL199" i="17" s="1"/>
  <c r="AP199" i="13"/>
  <c r="AP209"/>
  <c r="AL205" i="17"/>
  <c r="AP211" i="13"/>
  <c r="AP221"/>
  <c r="AL211" i="17" s="1"/>
  <c r="AP223" i="13"/>
  <c r="AP233"/>
  <c r="AL217" i="17" s="1"/>
  <c r="AP235" i="13"/>
  <c r="AP38" i="14"/>
  <c r="AP239" i="13"/>
  <c r="AL220" i="17" s="1"/>
  <c r="AP16" i="14"/>
  <c r="AP63"/>
  <c r="AP107"/>
  <c r="AP96"/>
  <c r="AP146"/>
  <c r="AP85"/>
  <c r="AP49"/>
  <c r="AP74"/>
  <c r="AP118"/>
  <c r="AP132"/>
  <c r="AP196"/>
  <c r="AP221"/>
  <c r="AP210"/>
  <c r="AP168"/>
  <c r="AP232"/>
  <c r="AH11" i="3"/>
  <c r="AH24"/>
  <c r="AH38"/>
  <c r="AH60"/>
  <c r="AH48"/>
  <c r="AH77"/>
  <c r="AH70"/>
  <c r="AH8" i="4"/>
  <c r="AH27"/>
  <c r="AH18"/>
  <c r="AH43"/>
  <c r="AH34"/>
  <c r="AH59"/>
  <c r="AH27" i="5"/>
  <c r="AH18"/>
  <c r="AH51" i="4"/>
  <c r="AH8" i="5"/>
  <c r="AH59"/>
  <c r="AH51"/>
  <c r="AH18" i="6"/>
  <c r="AH34" i="5"/>
  <c r="AH43"/>
  <c r="AH8" i="6"/>
  <c r="AH51"/>
  <c r="AH27"/>
  <c r="AH43"/>
  <c r="AH34"/>
  <c r="AH18" i="7"/>
  <c r="AH51"/>
  <c r="AH43"/>
  <c r="AH59" i="6"/>
  <c r="AH27" i="7"/>
  <c r="AH34"/>
  <c r="AH34" i="8"/>
  <c r="AH34" i="9"/>
  <c r="AH59" i="7"/>
  <c r="AH27" i="8"/>
  <c r="AH59"/>
  <c r="AH27" i="9"/>
  <c r="AH8" i="7"/>
  <c r="AH8" i="8"/>
  <c r="AH43"/>
  <c r="AH8" i="9"/>
  <c r="AH43"/>
  <c r="AH8" i="10"/>
  <c r="AH43"/>
  <c r="AH18" i="9"/>
  <c r="AH34" i="10"/>
  <c r="AH51" i="8"/>
  <c r="AH8" i="11"/>
  <c r="AH43"/>
  <c r="AH7" i="13"/>
  <c r="AH17"/>
  <c r="AE13" i="17" s="1"/>
  <c r="AH19" i="13"/>
  <c r="AH29"/>
  <c r="AE35" i="17" s="1"/>
  <c r="AH31" i="13"/>
  <c r="AH41"/>
  <c r="AE57" i="17" s="1"/>
  <c r="AH43" i="13"/>
  <c r="AH53"/>
  <c r="AE79" i="17" s="1"/>
  <c r="AH55" i="13"/>
  <c r="AH65"/>
  <c r="AE101" i="17" s="1"/>
  <c r="AH67" i="13"/>
  <c r="AH77"/>
  <c r="AE123" i="17" s="1"/>
  <c r="AH79" i="13"/>
  <c r="AH18" i="10"/>
  <c r="AH34" i="11"/>
  <c r="AH10" i="13"/>
  <c r="AH22"/>
  <c r="AH34"/>
  <c r="AH46"/>
  <c r="AH58"/>
  <c r="AH70"/>
  <c r="AH82"/>
  <c r="AH51" i="9"/>
  <c r="AH27" i="10"/>
  <c r="AH51"/>
  <c r="AH18" i="11"/>
  <c r="AH11" i="13"/>
  <c r="AE2" i="17" s="1"/>
  <c r="AH13" i="13"/>
  <c r="AH16"/>
  <c r="AH23"/>
  <c r="AE24" i="17" s="1"/>
  <c r="AH25" i="13"/>
  <c r="AH28"/>
  <c r="AH35"/>
  <c r="AE46" i="17" s="1"/>
  <c r="AH37" i="13"/>
  <c r="AH40"/>
  <c r="AH47"/>
  <c r="AE68" i="17" s="1"/>
  <c r="AH49" i="13"/>
  <c r="AH52"/>
  <c r="AH59"/>
  <c r="AE90" i="17" s="1"/>
  <c r="AH61" i="13"/>
  <c r="AH64"/>
  <c r="AH71"/>
  <c r="AE112" i="17" s="1"/>
  <c r="AH73" i="13"/>
  <c r="AH76"/>
  <c r="AH83"/>
  <c r="AE134" i="17" s="1"/>
  <c r="AH85" i="13"/>
  <c r="AH95"/>
  <c r="AE148" i="17" s="1"/>
  <c r="AH97" i="13"/>
  <c r="AH59" i="10"/>
  <c r="AH27" i="11"/>
  <c r="AH59"/>
  <c r="AH51"/>
  <c r="AH18" i="8"/>
  <c r="AH59" i="9"/>
  <c r="AH94" i="13"/>
  <c r="AH88"/>
  <c r="AH91"/>
  <c r="AH100"/>
  <c r="AH112"/>
  <c r="AH124"/>
  <c r="AH136"/>
  <c r="AH148"/>
  <c r="AH160"/>
  <c r="AH172"/>
  <c r="AH89"/>
  <c r="AE145" i="17" s="1"/>
  <c r="AH101" i="13"/>
  <c r="AE151" i="17" s="1"/>
  <c r="AH103" i="13"/>
  <c r="AH113"/>
  <c r="AE157" i="17" s="1"/>
  <c r="AH115" i="13"/>
  <c r="AH106"/>
  <c r="AH118"/>
  <c r="AH107"/>
  <c r="AE154" i="17" s="1"/>
  <c r="AH109" i="13"/>
  <c r="AH119"/>
  <c r="AE160" i="17"/>
  <c r="AH121" i="13"/>
  <c r="AH131"/>
  <c r="AE166" i="17" s="1"/>
  <c r="AH133" i="13"/>
  <c r="AH143"/>
  <c r="AE172" i="17" s="1"/>
  <c r="AH145" i="13"/>
  <c r="AH155"/>
  <c r="AE178" i="17" s="1"/>
  <c r="AH157" i="13"/>
  <c r="AH167"/>
  <c r="AE184" i="17" s="1"/>
  <c r="AH169" i="13"/>
  <c r="AH178"/>
  <c r="AH190"/>
  <c r="AH202"/>
  <c r="AH214"/>
  <c r="AH226"/>
  <c r="AH238"/>
  <c r="AH27" i="14"/>
  <c r="AH125" i="13"/>
  <c r="AE163" i="17" s="1"/>
  <c r="AH127" i="13"/>
  <c r="AH130"/>
  <c r="AH137"/>
  <c r="AE169" i="17" s="1"/>
  <c r="AH139" i="13"/>
  <c r="AH142"/>
  <c r="AH149"/>
  <c r="AE175" i="17" s="1"/>
  <c r="AH151" i="13"/>
  <c r="AH154"/>
  <c r="AH161"/>
  <c r="AE181" i="17" s="1"/>
  <c r="AH163" i="13"/>
  <c r="AH166"/>
  <c r="AH173"/>
  <c r="AE187" i="17" s="1"/>
  <c r="AH175" i="13"/>
  <c r="AH179"/>
  <c r="AE190" i="17" s="1"/>
  <c r="AH181" i="13"/>
  <c r="AH191"/>
  <c r="AE196" i="17" s="1"/>
  <c r="AH193" i="13"/>
  <c r="AH203"/>
  <c r="AE202" i="17"/>
  <c r="AH205" i="13"/>
  <c r="AH215"/>
  <c r="AE208" i="17" s="1"/>
  <c r="AH217" i="13"/>
  <c r="AH227"/>
  <c r="AE214" i="17" s="1"/>
  <c r="AH229" i="13"/>
  <c r="AH184"/>
  <c r="AH196"/>
  <c r="AH208"/>
  <c r="AH220"/>
  <c r="AH232"/>
  <c r="AH185"/>
  <c r="AE193" i="17" s="1"/>
  <c r="AH187" i="13"/>
  <c r="AH197"/>
  <c r="AE199" i="17"/>
  <c r="AH199" i="13"/>
  <c r="AH209"/>
  <c r="AE205" i="17" s="1"/>
  <c r="AH211" i="13"/>
  <c r="AH221"/>
  <c r="AE211" i="17" s="1"/>
  <c r="AH223" i="13"/>
  <c r="AH233"/>
  <c r="AE217" i="17" s="1"/>
  <c r="AH235" i="13"/>
  <c r="AH38" i="14"/>
  <c r="AH239" i="13"/>
  <c r="AE220" i="17" s="1"/>
  <c r="AH16" i="14"/>
  <c r="AH63"/>
  <c r="AH107"/>
  <c r="AH96"/>
  <c r="AH146"/>
  <c r="AH85"/>
  <c r="AH49"/>
  <c r="AH74"/>
  <c r="AH118"/>
  <c r="AH132"/>
  <c r="AH196"/>
  <c r="AH221"/>
  <c r="AH210"/>
  <c r="AH168"/>
  <c r="AH232"/>
  <c r="S8" i="13"/>
  <c r="Q3" i="17"/>
  <c r="S20" i="13"/>
  <c r="Q25" i="17" s="1"/>
  <c r="S32" i="13"/>
  <c r="Q47" i="17" s="1"/>
  <c r="S44" i="13"/>
  <c r="Q69" i="17" s="1"/>
  <c r="S56" i="13"/>
  <c r="Q91" i="17"/>
  <c r="S68" i="13"/>
  <c r="Q113" i="17" s="1"/>
  <c r="S80" i="13"/>
  <c r="Q135" i="17" s="1"/>
  <c r="S14" i="13"/>
  <c r="Q14" i="17" s="1"/>
  <c r="S26" i="13"/>
  <c r="Q36" i="17"/>
  <c r="S38" i="13"/>
  <c r="Q58" i="17" s="1"/>
  <c r="S50" i="13"/>
  <c r="Q80" i="17" s="1"/>
  <c r="S62" i="13"/>
  <c r="Q102" i="17" s="1"/>
  <c r="S74" i="13"/>
  <c r="Q124" i="17" s="1"/>
  <c r="S86" i="13"/>
  <c r="Q146" i="17" s="1"/>
  <c r="S92" i="13"/>
  <c r="Q149" i="17" s="1"/>
  <c r="S98" i="13"/>
  <c r="Q152" i="17" s="1"/>
  <c r="S104" i="13"/>
  <c r="Q155" i="17" s="1"/>
  <c r="S116" i="13"/>
  <c r="Q161" i="17" s="1"/>
  <c r="S110" i="13"/>
  <c r="Q158" i="17" s="1"/>
  <c r="S122" i="13"/>
  <c r="Q164" i="17" s="1"/>
  <c r="S134" i="13"/>
  <c r="Q170" i="17" s="1"/>
  <c r="S146" i="13"/>
  <c r="Q176" i="17" s="1"/>
  <c r="S158" i="13"/>
  <c r="Q182" i="17" s="1"/>
  <c r="S170" i="13"/>
  <c r="Q188" i="17" s="1"/>
  <c r="S128" i="13"/>
  <c r="Q167" i="17" s="1"/>
  <c r="S140" i="13"/>
  <c r="Q173" i="17" s="1"/>
  <c r="S152" i="13"/>
  <c r="Q179" i="17" s="1"/>
  <c r="S164" i="13"/>
  <c r="Q185" i="17" s="1"/>
  <c r="S176" i="13"/>
  <c r="Q191" i="17" s="1"/>
  <c r="S182" i="13"/>
  <c r="Q194" i="17" s="1"/>
  <c r="S194" i="13"/>
  <c r="Q200" i="17" s="1"/>
  <c r="S206" i="13"/>
  <c r="Q206" i="17" s="1"/>
  <c r="S218" i="13"/>
  <c r="Q212" i="17" s="1"/>
  <c r="S230" i="13"/>
  <c r="Q218" i="17" s="1"/>
  <c r="S188" i="13"/>
  <c r="Q197" i="17" s="1"/>
  <c r="S200" i="13"/>
  <c r="Q203" i="17" s="1"/>
  <c r="S212" i="13"/>
  <c r="Q209" i="17" s="1"/>
  <c r="S224" i="13"/>
  <c r="Q215" i="17" s="1"/>
  <c r="S236" i="13"/>
  <c r="Q221" i="17" s="1"/>
  <c r="F23" i="16"/>
  <c r="O11" i="3"/>
  <c r="O24"/>
  <c r="O38"/>
  <c r="O48"/>
  <c r="O60"/>
  <c r="O77"/>
  <c r="O70"/>
  <c r="O27" i="4"/>
  <c r="O8"/>
  <c r="O18"/>
  <c r="O43"/>
  <c r="O34"/>
  <c r="O59"/>
  <c r="O51"/>
  <c r="O18" i="5"/>
  <c r="O8"/>
  <c r="O34"/>
  <c r="O51"/>
  <c r="O27"/>
  <c r="O43"/>
  <c r="O8" i="6"/>
  <c r="O59" i="5"/>
  <c r="O27" i="6"/>
  <c r="O51"/>
  <c r="O18"/>
  <c r="O43"/>
  <c r="O8" i="7"/>
  <c r="O34" i="6"/>
  <c r="O59"/>
  <c r="O43" i="7"/>
  <c r="O34"/>
  <c r="O18"/>
  <c r="O51"/>
  <c r="O27" i="8"/>
  <c r="O59"/>
  <c r="O27" i="9"/>
  <c r="O27" i="7"/>
  <c r="O18" i="8"/>
  <c r="O51"/>
  <c r="O18" i="9"/>
  <c r="O34" i="8"/>
  <c r="O34" i="10"/>
  <c r="O59" i="7"/>
  <c r="O43" i="8"/>
  <c r="O8" i="9"/>
  <c r="O34"/>
  <c r="O59"/>
  <c r="O27" i="10"/>
  <c r="O51" i="9"/>
  <c r="O34" i="11"/>
  <c r="O10" i="13"/>
  <c r="O22"/>
  <c r="O34"/>
  <c r="O46"/>
  <c r="O58"/>
  <c r="O70"/>
  <c r="O82"/>
  <c r="O8" i="8"/>
  <c r="O59" i="10"/>
  <c r="O27" i="11"/>
  <c r="O59"/>
  <c r="O11" i="13"/>
  <c r="M2" i="17" s="1"/>
  <c r="AA11" i="13"/>
  <c r="O13"/>
  <c r="O23"/>
  <c r="M24" i="17" s="1"/>
  <c r="AA23" i="13"/>
  <c r="O25"/>
  <c r="O35"/>
  <c r="M46" i="17" s="1"/>
  <c r="AA35" i="13"/>
  <c r="O37"/>
  <c r="O47"/>
  <c r="M68" i="17" s="1"/>
  <c r="AA47" i="13"/>
  <c r="O49"/>
  <c r="O59"/>
  <c r="M90" i="17" s="1"/>
  <c r="AA59" i="13"/>
  <c r="O61"/>
  <c r="O71"/>
  <c r="M112" i="17" s="1"/>
  <c r="AA71" i="13"/>
  <c r="O73"/>
  <c r="O83"/>
  <c r="M134" i="17" s="1"/>
  <c r="AA83" i="13"/>
  <c r="O43" i="10"/>
  <c r="O8" i="11"/>
  <c r="O43" i="9"/>
  <c r="O18" i="10"/>
  <c r="AA17" i="13"/>
  <c r="AA29"/>
  <c r="AA41"/>
  <c r="AA53"/>
  <c r="AA65"/>
  <c r="AA77"/>
  <c r="O88"/>
  <c r="O43" i="11"/>
  <c r="O7" i="13"/>
  <c r="O16"/>
  <c r="O19"/>
  <c r="O18" i="11"/>
  <c r="O17" i="13"/>
  <c r="M13" i="17" s="1"/>
  <c r="O8" i="10"/>
  <c r="O51"/>
  <c r="O51" i="11"/>
  <c r="O85" i="13"/>
  <c r="O95"/>
  <c r="M148" i="17" s="1"/>
  <c r="AA95" i="13"/>
  <c r="O97"/>
  <c r="O28"/>
  <c r="O52"/>
  <c r="O76"/>
  <c r="AA89"/>
  <c r="O101"/>
  <c r="M151" i="17" s="1"/>
  <c r="AA101" i="13"/>
  <c r="O103"/>
  <c r="O113"/>
  <c r="M157" i="17" s="1"/>
  <c r="AA113" i="13"/>
  <c r="O115"/>
  <c r="O125"/>
  <c r="M163" i="17" s="1"/>
  <c r="AA125" i="13"/>
  <c r="O127"/>
  <c r="O137"/>
  <c r="M169" i="17" s="1"/>
  <c r="AA137" i="13"/>
  <c r="O139"/>
  <c r="O149"/>
  <c r="M175" i="17" s="1"/>
  <c r="AA149" i="13"/>
  <c r="O151"/>
  <c r="O161"/>
  <c r="M181" i="17" s="1"/>
  <c r="AA161" i="13"/>
  <c r="O163"/>
  <c r="O173"/>
  <c r="M187" i="17" s="1"/>
  <c r="AA173" i="13"/>
  <c r="O175"/>
  <c r="O29"/>
  <c r="M35" i="17" s="1"/>
  <c r="O43" i="13"/>
  <c r="O53"/>
  <c r="M79" i="17" s="1"/>
  <c r="O67" i="13"/>
  <c r="O77"/>
  <c r="M123" i="17" s="1"/>
  <c r="O91" i="13"/>
  <c r="O94"/>
  <c r="O106"/>
  <c r="O118"/>
  <c r="O40"/>
  <c r="O64"/>
  <c r="O89"/>
  <c r="M145" i="17" s="1"/>
  <c r="O107" i="13"/>
  <c r="M154" i="17"/>
  <c r="AA107" i="13"/>
  <c r="O109"/>
  <c r="O119"/>
  <c r="M160" i="17"/>
  <c r="AA119" i="13"/>
  <c r="O31"/>
  <c r="O41"/>
  <c r="M57" i="17"/>
  <c r="O55" i="13"/>
  <c r="O65"/>
  <c r="M101" i="17" s="1"/>
  <c r="O79" i="13"/>
  <c r="O100"/>
  <c r="O112"/>
  <c r="O124"/>
  <c r="O136"/>
  <c r="O148"/>
  <c r="O160"/>
  <c r="O172"/>
  <c r="O179"/>
  <c r="M190" i="17" s="1"/>
  <c r="AA179" i="13"/>
  <c r="O181"/>
  <c r="O191"/>
  <c r="M196" i="17" s="1"/>
  <c r="AA191" i="13"/>
  <c r="O193"/>
  <c r="O203"/>
  <c r="M202" i="17" s="1"/>
  <c r="AA203" i="13"/>
  <c r="O205"/>
  <c r="O215"/>
  <c r="M208" i="17" s="1"/>
  <c r="AA215" i="13"/>
  <c r="O217"/>
  <c r="O227"/>
  <c r="M214" i="17" s="1"/>
  <c r="AA227" i="13"/>
  <c r="O229"/>
  <c r="O239"/>
  <c r="M220" i="17" s="1"/>
  <c r="AA239" i="13"/>
  <c r="O16" i="14"/>
  <c r="AA131" i="13"/>
  <c r="AA143"/>
  <c r="AA155"/>
  <c r="AA167"/>
  <c r="O184"/>
  <c r="O196"/>
  <c r="O208"/>
  <c r="O220"/>
  <c r="O232"/>
  <c r="O121"/>
  <c r="O130"/>
  <c r="O133"/>
  <c r="O142"/>
  <c r="O145"/>
  <c r="O154"/>
  <c r="O157"/>
  <c r="O166"/>
  <c r="O169"/>
  <c r="O185"/>
  <c r="M193" i="17" s="1"/>
  <c r="AA185" i="13"/>
  <c r="O187"/>
  <c r="O197"/>
  <c r="M199" i="17" s="1"/>
  <c r="AA197" i="13"/>
  <c r="O199"/>
  <c r="O209"/>
  <c r="M205" i="17" s="1"/>
  <c r="AA209" i="13"/>
  <c r="O211"/>
  <c r="O221"/>
  <c r="M211" i="17" s="1"/>
  <c r="AA221" i="13"/>
  <c r="O223"/>
  <c r="O233"/>
  <c r="M217" i="17" s="1"/>
  <c r="AA233" i="13"/>
  <c r="O131"/>
  <c r="M166" i="17" s="1"/>
  <c r="O143" i="13"/>
  <c r="M172" i="17" s="1"/>
  <c r="O155" i="13"/>
  <c r="M178" i="17" s="1"/>
  <c r="O167" i="13"/>
  <c r="M184" i="17" s="1"/>
  <c r="O178" i="13"/>
  <c r="O190"/>
  <c r="O202"/>
  <c r="O214"/>
  <c r="O226"/>
  <c r="O238"/>
  <c r="O27" i="14"/>
  <c r="O38"/>
  <c r="O96"/>
  <c r="O235" i="13"/>
  <c r="O85" i="14"/>
  <c r="O49"/>
  <c r="O74"/>
  <c r="O63"/>
  <c r="O107"/>
  <c r="O132"/>
  <c r="O157"/>
  <c r="O210"/>
  <c r="O118"/>
  <c r="O146"/>
  <c r="O179"/>
  <c r="O190"/>
  <c r="O243"/>
  <c r="O196"/>
  <c r="O221"/>
  <c r="G11" i="3"/>
  <c r="G24"/>
  <c r="G38"/>
  <c r="G48"/>
  <c r="G60"/>
  <c r="G77"/>
  <c r="G70"/>
  <c r="G27" i="4"/>
  <c r="G8"/>
  <c r="G18"/>
  <c r="G34"/>
  <c r="G43"/>
  <c r="G59"/>
  <c r="G51"/>
  <c r="G18" i="5"/>
  <c r="G8"/>
  <c r="G34"/>
  <c r="G51"/>
  <c r="G27"/>
  <c r="G43"/>
  <c r="G8" i="6"/>
  <c r="G59" i="5"/>
  <c r="G27" i="6"/>
  <c r="G51"/>
  <c r="G18"/>
  <c r="G43"/>
  <c r="G8" i="7"/>
  <c r="G34" i="6"/>
  <c r="G59"/>
  <c r="G43" i="7"/>
  <c r="G34"/>
  <c r="G18"/>
  <c r="G51"/>
  <c r="G27" i="8"/>
  <c r="G59"/>
  <c r="G27" i="9"/>
  <c r="G18" i="8"/>
  <c r="G51"/>
  <c r="G18" i="9"/>
  <c r="G27" i="7"/>
  <c r="G8" i="8"/>
  <c r="G34"/>
  <c r="G34" i="10"/>
  <c r="G43" i="8"/>
  <c r="G8" i="9"/>
  <c r="G34"/>
  <c r="G59"/>
  <c r="G27" i="10"/>
  <c r="G59" i="7"/>
  <c r="G51" i="9"/>
  <c r="G34" i="11"/>
  <c r="G10" i="13"/>
  <c r="G22"/>
  <c r="G34"/>
  <c r="G46"/>
  <c r="G58"/>
  <c r="G70"/>
  <c r="G82"/>
  <c r="G59" i="10"/>
  <c r="G27" i="11"/>
  <c r="G59"/>
  <c r="G11" i="13"/>
  <c r="F2" i="17" s="1"/>
  <c r="G13" i="13"/>
  <c r="G23"/>
  <c r="F24" i="17" s="1"/>
  <c r="G25" i="13"/>
  <c r="G35"/>
  <c r="F46" i="17" s="1"/>
  <c r="G37" i="13"/>
  <c r="G47"/>
  <c r="F68" i="17" s="1"/>
  <c r="G49" i="13"/>
  <c r="G59"/>
  <c r="F90" i="17" s="1"/>
  <c r="G61" i="13"/>
  <c r="G71"/>
  <c r="F112" i="17" s="1"/>
  <c r="G73" i="13"/>
  <c r="G83"/>
  <c r="F134" i="17" s="1"/>
  <c r="G43" i="10"/>
  <c r="G8" i="11"/>
  <c r="G8" i="10"/>
  <c r="G18" i="11"/>
  <c r="G88" i="13"/>
  <c r="G43" i="9"/>
  <c r="G18" i="10"/>
  <c r="G51"/>
  <c r="G43" i="11"/>
  <c r="G7" i="13"/>
  <c r="G16"/>
  <c r="G19"/>
  <c r="G17"/>
  <c r="F13" i="17" s="1"/>
  <c r="G51" i="11"/>
  <c r="G85" i="13"/>
  <c r="G95"/>
  <c r="F148" i="17" s="1"/>
  <c r="G97" i="13"/>
  <c r="G40"/>
  <c r="G64"/>
  <c r="G101"/>
  <c r="F151" i="17" s="1"/>
  <c r="G103" i="13"/>
  <c r="G113"/>
  <c r="F157" i="17" s="1"/>
  <c r="G115" i="13"/>
  <c r="G125"/>
  <c r="F163" i="17" s="1"/>
  <c r="G127" i="13"/>
  <c r="G137"/>
  <c r="F169" i="17" s="1"/>
  <c r="G139" i="13"/>
  <c r="G149"/>
  <c r="F175" i="17" s="1"/>
  <c r="G151" i="13"/>
  <c r="G161"/>
  <c r="F181" i="17"/>
  <c r="G163" i="13"/>
  <c r="G173"/>
  <c r="F187" i="17" s="1"/>
  <c r="G175" i="13"/>
  <c r="G31"/>
  <c r="G41"/>
  <c r="F57" i="17"/>
  <c r="G55" i="13"/>
  <c r="G65"/>
  <c r="F101" i="17" s="1"/>
  <c r="G79" i="13"/>
  <c r="G91"/>
  <c r="G94"/>
  <c r="G106"/>
  <c r="G118"/>
  <c r="G28"/>
  <c r="G52"/>
  <c r="G76"/>
  <c r="G89"/>
  <c r="F145" i="17"/>
  <c r="G107" i="13"/>
  <c r="F154" i="17" s="1"/>
  <c r="G109" i="13"/>
  <c r="G119"/>
  <c r="F160" i="17" s="1"/>
  <c r="G29" i="13"/>
  <c r="F35" i="17" s="1"/>
  <c r="G43" i="13"/>
  <c r="G53"/>
  <c r="F79" i="17" s="1"/>
  <c r="G67" i="13"/>
  <c r="G77"/>
  <c r="F123" i="17" s="1"/>
  <c r="G100" i="13"/>
  <c r="G112"/>
  <c r="G124"/>
  <c r="G136"/>
  <c r="G148"/>
  <c r="G160"/>
  <c r="G172"/>
  <c r="G179"/>
  <c r="F190" i="17" s="1"/>
  <c r="G181" i="13"/>
  <c r="G191"/>
  <c r="F196" i="17" s="1"/>
  <c r="G193" i="13"/>
  <c r="G203"/>
  <c r="F202" i="17" s="1"/>
  <c r="G205" i="13"/>
  <c r="G215"/>
  <c r="F208" i="17"/>
  <c r="G217" i="13"/>
  <c r="G227"/>
  <c r="F214" i="17" s="1"/>
  <c r="G229" i="13"/>
  <c r="G239"/>
  <c r="F220" i="17" s="1"/>
  <c r="G16" i="14"/>
  <c r="G184" i="13"/>
  <c r="G196"/>
  <c r="G208"/>
  <c r="G220"/>
  <c r="G232"/>
  <c r="G121"/>
  <c r="G130"/>
  <c r="G133"/>
  <c r="G142"/>
  <c r="G145"/>
  <c r="G154"/>
  <c r="G157"/>
  <c r="G166"/>
  <c r="G169"/>
  <c r="G185"/>
  <c r="F193" i="17" s="1"/>
  <c r="G187" i="13"/>
  <c r="G197"/>
  <c r="F199" i="17" s="1"/>
  <c r="G199" i="13"/>
  <c r="G209"/>
  <c r="F205" i="17" s="1"/>
  <c r="G211" i="13"/>
  <c r="G221"/>
  <c r="F211" i="17" s="1"/>
  <c r="G223" i="13"/>
  <c r="G233"/>
  <c r="F217" i="17" s="1"/>
  <c r="G131" i="13"/>
  <c r="F166" i="17" s="1"/>
  <c r="G143" i="13"/>
  <c r="F172" i="17" s="1"/>
  <c r="G155" i="13"/>
  <c r="F178" i="17"/>
  <c r="G167" i="13"/>
  <c r="F184" i="17" s="1"/>
  <c r="G178" i="13"/>
  <c r="G190"/>
  <c r="G202"/>
  <c r="G214"/>
  <c r="G226"/>
  <c r="G238"/>
  <c r="G27" i="14"/>
  <c r="G38"/>
  <c r="G96"/>
  <c r="G235" i="13"/>
  <c r="G85" i="14"/>
  <c r="G49"/>
  <c r="G74"/>
  <c r="G63"/>
  <c r="G107"/>
  <c r="G132"/>
  <c r="G157"/>
  <c r="G210"/>
  <c r="G118"/>
  <c r="G146"/>
  <c r="G179"/>
  <c r="G190"/>
  <c r="G243"/>
  <c r="G196"/>
  <c r="G221"/>
  <c r="E14" i="13"/>
  <c r="D14" i="17" s="1"/>
  <c r="E26" i="13"/>
  <c r="D36" i="17" s="1"/>
  <c r="E38" i="13"/>
  <c r="D58" i="17" s="1"/>
  <c r="E50" i="13"/>
  <c r="D80" i="17" s="1"/>
  <c r="E62" i="13"/>
  <c r="D102" i="17" s="1"/>
  <c r="E74" i="13"/>
  <c r="D124" i="17" s="1"/>
  <c r="E92" i="13"/>
  <c r="D149" i="17" s="1"/>
  <c r="E8" i="13"/>
  <c r="D3" i="17"/>
  <c r="E20" i="13"/>
  <c r="D25" i="17" s="1"/>
  <c r="E44" i="13"/>
  <c r="D69" i="17" s="1"/>
  <c r="E68" i="13"/>
  <c r="D113" i="17" s="1"/>
  <c r="E110" i="13"/>
  <c r="D158" i="17" s="1"/>
  <c r="E32" i="13"/>
  <c r="D47" i="17" s="1"/>
  <c r="E56" i="13"/>
  <c r="D91" i="17" s="1"/>
  <c r="E80" i="13"/>
  <c r="D135" i="17" s="1"/>
  <c r="E86" i="13"/>
  <c r="D146" i="17"/>
  <c r="E98" i="13"/>
  <c r="D152" i="17" s="1"/>
  <c r="E104" i="13"/>
  <c r="D155" i="17" s="1"/>
  <c r="E116" i="13"/>
  <c r="D161" i="17" s="1"/>
  <c r="E128" i="13"/>
  <c r="D167" i="17" s="1"/>
  <c r="E140" i="13"/>
  <c r="D173" i="17" s="1"/>
  <c r="E152" i="13"/>
  <c r="D179" i="17" s="1"/>
  <c r="E164" i="13"/>
  <c r="D185" i="17" s="1"/>
  <c r="E176" i="13"/>
  <c r="D191" i="17" s="1"/>
  <c r="E188" i="13"/>
  <c r="D197" i="17" s="1"/>
  <c r="E200" i="13"/>
  <c r="D203" i="17" s="1"/>
  <c r="E212" i="13"/>
  <c r="D209" i="17" s="1"/>
  <c r="E224" i="13"/>
  <c r="D215" i="17" s="1"/>
  <c r="E122" i="13"/>
  <c r="D164" i="17" s="1"/>
  <c r="E134" i="13"/>
  <c r="D170" i="17" s="1"/>
  <c r="E146" i="13"/>
  <c r="D176" i="17" s="1"/>
  <c r="E158" i="13"/>
  <c r="D182" i="17" s="1"/>
  <c r="E170" i="13"/>
  <c r="D188" i="17" s="1"/>
  <c r="E182" i="13"/>
  <c r="D194" i="17"/>
  <c r="E194" i="13"/>
  <c r="D200" i="17" s="1"/>
  <c r="E206" i="13"/>
  <c r="D206" i="17" s="1"/>
  <c r="E218" i="13"/>
  <c r="D212" i="17" s="1"/>
  <c r="E230" i="13"/>
  <c r="D218" i="17" s="1"/>
  <c r="E236" i="13"/>
  <c r="D221" i="17" s="1"/>
  <c r="F10" i="16"/>
  <c r="C8" i="13"/>
  <c r="B3" i="17"/>
  <c r="C20" i="13"/>
  <c r="B25" i="17" s="1"/>
  <c r="C32" i="13"/>
  <c r="B47" i="17" s="1"/>
  <c r="C44" i="13"/>
  <c r="B69" i="17" s="1"/>
  <c r="C56" i="13"/>
  <c r="B91" i="17"/>
  <c r="C68" i="13"/>
  <c r="B113" i="17" s="1"/>
  <c r="C80" i="13"/>
  <c r="B135" i="17" s="1"/>
  <c r="C14" i="13"/>
  <c r="B14" i="17" s="1"/>
  <c r="C26" i="13"/>
  <c r="B36" i="17"/>
  <c r="C38" i="13"/>
  <c r="B58" i="17" s="1"/>
  <c r="C50" i="13"/>
  <c r="B80" i="17" s="1"/>
  <c r="C62" i="13"/>
  <c r="B102" i="17" s="1"/>
  <c r="C74" i="13"/>
  <c r="B124" i="17"/>
  <c r="C86" i="13"/>
  <c r="B146" i="17" s="1"/>
  <c r="C98" i="13"/>
  <c r="B152" i="17" s="1"/>
  <c r="C92" i="13"/>
  <c r="B149" i="17" s="1"/>
  <c r="C104" i="13"/>
  <c r="B155" i="17"/>
  <c r="C116" i="13"/>
  <c r="B161" i="17" s="1"/>
  <c r="C110" i="13"/>
  <c r="B158" i="17" s="1"/>
  <c r="C122" i="13"/>
  <c r="B164" i="17" s="1"/>
  <c r="C134" i="13"/>
  <c r="B170" i="17"/>
  <c r="C146" i="13"/>
  <c r="B176" i="17" s="1"/>
  <c r="C158" i="13"/>
  <c r="B182" i="17" s="1"/>
  <c r="C170" i="13"/>
  <c r="B188" i="17" s="1"/>
  <c r="C128" i="13"/>
  <c r="B167" i="17"/>
  <c r="C140" i="13"/>
  <c r="B173" i="17" s="1"/>
  <c r="C152" i="13"/>
  <c r="B179" i="17" s="1"/>
  <c r="C164" i="13"/>
  <c r="B185" i="17" s="1"/>
  <c r="C176" i="13"/>
  <c r="B191" i="17" s="1"/>
  <c r="C182" i="13"/>
  <c r="B194" i="17" s="1"/>
  <c r="C194" i="13"/>
  <c r="B200" i="17" s="1"/>
  <c r="C206" i="13"/>
  <c r="B206" i="17" s="1"/>
  <c r="C218" i="13"/>
  <c r="B212" i="17"/>
  <c r="C230" i="13"/>
  <c r="B218" i="17" s="1"/>
  <c r="C188" i="13"/>
  <c r="B197" i="17" s="1"/>
  <c r="C200" i="13"/>
  <c r="B203" i="17" s="1"/>
  <c r="C212" i="13"/>
  <c r="B209" i="17"/>
  <c r="C224" i="13"/>
  <c r="B215" i="17" s="1"/>
  <c r="C236" i="13"/>
  <c r="B221" i="17" s="1"/>
  <c r="F8" i="16"/>
  <c r="F133"/>
  <c r="G127"/>
  <c r="F118"/>
  <c r="F92"/>
  <c r="F90"/>
  <c r="G55"/>
  <c r="ED243" i="14"/>
  <c r="BZ243"/>
  <c r="N243"/>
  <c r="BG232"/>
  <c r="EF221"/>
  <c r="DP221"/>
  <c r="BT221"/>
  <c r="H221"/>
  <c r="DE210"/>
  <c r="BY210"/>
  <c r="DH196"/>
  <c r="CR196"/>
  <c r="CB196"/>
  <c r="EL190"/>
  <c r="BZ190"/>
  <c r="N190"/>
  <c r="ED179"/>
  <c r="BR179"/>
  <c r="DZ157"/>
  <c r="CT157"/>
  <c r="AH157"/>
  <c r="EJ11" i="3"/>
  <c r="EJ24"/>
  <c r="EJ38"/>
  <c r="EJ48"/>
  <c r="EJ70"/>
  <c r="EJ8" i="4"/>
  <c r="EJ60" i="3"/>
  <c r="EJ77"/>
  <c r="EJ27" i="4"/>
  <c r="EJ18"/>
  <c r="EJ43"/>
  <c r="EJ34"/>
  <c r="EJ51"/>
  <c r="EJ18" i="5"/>
  <c r="EJ8"/>
  <c r="EJ59" i="4"/>
  <c r="EJ27" i="5"/>
  <c r="EJ43"/>
  <c r="EJ34"/>
  <c r="EJ59"/>
  <c r="EJ51"/>
  <c r="EJ18" i="6"/>
  <c r="EJ43"/>
  <c r="EJ8"/>
  <c r="EJ27"/>
  <c r="EJ34"/>
  <c r="EJ51"/>
  <c r="EJ34" i="7"/>
  <c r="EJ8"/>
  <c r="EJ27"/>
  <c r="EJ59"/>
  <c r="EJ18"/>
  <c r="EJ18" i="8"/>
  <c r="EJ51"/>
  <c r="EJ18" i="9"/>
  <c r="EJ59" i="6"/>
  <c r="EJ51" i="7"/>
  <c r="EJ8" i="8"/>
  <c r="EJ43"/>
  <c r="EJ8" i="9"/>
  <c r="EJ43" i="7"/>
  <c r="EJ27" i="8"/>
  <c r="EJ27" i="9"/>
  <c r="EJ59"/>
  <c r="EJ27" i="10"/>
  <c r="EJ34" i="8"/>
  <c r="EJ51" i="9"/>
  <c r="EJ18" i="10"/>
  <c r="EJ34" i="9"/>
  <c r="EJ59" i="10"/>
  <c r="EJ27" i="11"/>
  <c r="EJ59"/>
  <c r="EJ11" i="13"/>
  <c r="DY2" i="17" s="1"/>
  <c r="EJ13" i="13"/>
  <c r="EJ23"/>
  <c r="DY24" i="17" s="1"/>
  <c r="EJ25" i="13"/>
  <c r="EJ35"/>
  <c r="DY46" i="17" s="1"/>
  <c r="EJ37" i="13"/>
  <c r="EJ47"/>
  <c r="DY68" i="17" s="1"/>
  <c r="EJ49" i="13"/>
  <c r="EJ59"/>
  <c r="DY90" i="17" s="1"/>
  <c r="EJ61" i="13"/>
  <c r="EJ71"/>
  <c r="DY112" i="17" s="1"/>
  <c r="EJ73" i="13"/>
  <c r="EJ51" i="10"/>
  <c r="EJ18" i="11"/>
  <c r="EJ51"/>
  <c r="EJ16" i="13"/>
  <c r="EJ28"/>
  <c r="EJ40"/>
  <c r="EJ52"/>
  <c r="EJ64"/>
  <c r="EJ76"/>
  <c r="EJ43" i="9"/>
  <c r="EJ8" i="10"/>
  <c r="EJ34" i="11"/>
  <c r="EJ89" i="13"/>
  <c r="DY145" i="17" s="1"/>
  <c r="EJ91" i="13"/>
  <c r="EJ43" i="10"/>
  <c r="EJ59" i="8"/>
  <c r="EJ34" i="10"/>
  <c r="EJ8" i="11"/>
  <c r="EJ43"/>
  <c r="EJ7" i="13"/>
  <c r="EJ19"/>
  <c r="EJ10"/>
  <c r="EJ17"/>
  <c r="DY13" i="17" s="1"/>
  <c r="EJ22" i="13"/>
  <c r="EJ29"/>
  <c r="DY35" i="17" s="1"/>
  <c r="EJ34" i="13"/>
  <c r="EJ41"/>
  <c r="DY57" i="17" s="1"/>
  <c r="EJ46" i="13"/>
  <c r="EJ53"/>
  <c r="DY79" i="17" s="1"/>
  <c r="EJ58" i="13"/>
  <c r="EJ65"/>
  <c r="DY101" i="17"/>
  <c r="EJ70" i="13"/>
  <c r="EJ77"/>
  <c r="DY123" i="17" s="1"/>
  <c r="EJ82" i="13"/>
  <c r="EJ88"/>
  <c r="EJ31"/>
  <c r="EJ55"/>
  <c r="EJ79"/>
  <c r="EJ106"/>
  <c r="EJ118"/>
  <c r="EJ130"/>
  <c r="EJ142"/>
  <c r="EJ154"/>
  <c r="EJ166"/>
  <c r="EJ107"/>
  <c r="DY154" i="17" s="1"/>
  <c r="EJ109" i="13"/>
  <c r="EJ43"/>
  <c r="EJ67"/>
  <c r="EJ94"/>
  <c r="EJ100"/>
  <c r="EJ112"/>
  <c r="EJ83"/>
  <c r="DY134" i="17" s="1"/>
  <c r="EJ85" i="13"/>
  <c r="EJ95"/>
  <c r="DY148" i="17" s="1"/>
  <c r="EJ97" i="13"/>
  <c r="EJ101"/>
  <c r="DY151" i="17" s="1"/>
  <c r="EJ103" i="13"/>
  <c r="EJ113"/>
  <c r="DY157" i="17" s="1"/>
  <c r="EJ115" i="13"/>
  <c r="EJ125"/>
  <c r="DY163" i="17" s="1"/>
  <c r="EJ127" i="13"/>
  <c r="EJ137"/>
  <c r="DY169" i="17" s="1"/>
  <c r="EJ139" i="13"/>
  <c r="EJ149"/>
  <c r="DY175" i="17" s="1"/>
  <c r="EJ151" i="13"/>
  <c r="EJ161"/>
  <c r="DY181" i="17" s="1"/>
  <c r="EJ163" i="13"/>
  <c r="EJ173"/>
  <c r="DY187" i="17" s="1"/>
  <c r="EJ175" i="13"/>
  <c r="EJ119"/>
  <c r="DY160" i="17" s="1"/>
  <c r="EJ124" i="13"/>
  <c r="EJ131"/>
  <c r="DY166" i="17" s="1"/>
  <c r="EJ136" i="13"/>
  <c r="EJ143"/>
  <c r="DY172" i="17" s="1"/>
  <c r="EJ148" i="13"/>
  <c r="EJ155"/>
  <c r="DY178" i="17" s="1"/>
  <c r="EJ160" i="13"/>
  <c r="EJ167"/>
  <c r="DY184" i="17" s="1"/>
  <c r="EJ172" i="13"/>
  <c r="EJ184"/>
  <c r="EJ196"/>
  <c r="EJ208"/>
  <c r="EJ220"/>
  <c r="EJ232"/>
  <c r="EJ185"/>
  <c r="DY193" i="17" s="1"/>
  <c r="EJ187" i="13"/>
  <c r="EJ197"/>
  <c r="DY199" i="17" s="1"/>
  <c r="EJ199" i="13"/>
  <c r="EJ209"/>
  <c r="DY205" i="17" s="1"/>
  <c r="EJ211" i="13"/>
  <c r="EJ221"/>
  <c r="DY211" i="17" s="1"/>
  <c r="EJ223" i="13"/>
  <c r="EJ178"/>
  <c r="EJ190"/>
  <c r="EJ202"/>
  <c r="EJ214"/>
  <c r="EJ226"/>
  <c r="EJ121"/>
  <c r="EJ133"/>
  <c r="EJ145"/>
  <c r="EJ157"/>
  <c r="EJ169"/>
  <c r="EJ179"/>
  <c r="DY190" i="17" s="1"/>
  <c r="EJ181" i="13"/>
  <c r="EJ191"/>
  <c r="DY196" i="17"/>
  <c r="EJ193" i="13"/>
  <c r="EJ203"/>
  <c r="DY202" i="17" s="1"/>
  <c r="EJ205" i="13"/>
  <c r="EJ215"/>
  <c r="DY208" i="17" s="1"/>
  <c r="EJ217" i="13"/>
  <c r="EJ227"/>
  <c r="DY214" i="17" s="1"/>
  <c r="EJ229" i="13"/>
  <c r="EJ239"/>
  <c r="DY220" i="17" s="1"/>
  <c r="EJ16" i="14"/>
  <c r="EJ85"/>
  <c r="EJ38"/>
  <c r="EJ49"/>
  <c r="EJ74"/>
  <c r="EJ118"/>
  <c r="EJ235" i="13"/>
  <c r="EJ63" i="14"/>
  <c r="EJ107"/>
  <c r="EJ233" i="13"/>
  <c r="DY217" i="17" s="1"/>
  <c r="EJ238" i="13"/>
  <c r="EJ27" i="14"/>
  <c r="EJ96"/>
  <c r="EJ146"/>
  <c r="EJ179"/>
  <c r="EJ190"/>
  <c r="EJ243"/>
  <c r="EJ157"/>
  <c r="EJ168"/>
  <c r="EJ232"/>
  <c r="EJ132"/>
  <c r="EJ210"/>
  <c r="EI11" i="3"/>
  <c r="EI24"/>
  <c r="EI38"/>
  <c r="EI48"/>
  <c r="EI60"/>
  <c r="EI77"/>
  <c r="EI70"/>
  <c r="EI8" i="4"/>
  <c r="EI27"/>
  <c r="EI18"/>
  <c r="EI43"/>
  <c r="EI34"/>
  <c r="EI59"/>
  <c r="EI18" i="5"/>
  <c r="EI51" i="4"/>
  <c r="EI8" i="5"/>
  <c r="EI34"/>
  <c r="EI51"/>
  <c r="EI43"/>
  <c r="EI8" i="6"/>
  <c r="EI27" i="5"/>
  <c r="EI59"/>
  <c r="EI27" i="6"/>
  <c r="EI51"/>
  <c r="EI43"/>
  <c r="EI8" i="7"/>
  <c r="EI34" i="6"/>
  <c r="EI18"/>
  <c r="EI59"/>
  <c r="EI43" i="7"/>
  <c r="EI34"/>
  <c r="EI18"/>
  <c r="EI59"/>
  <c r="EI27" i="8"/>
  <c r="EI59"/>
  <c r="EI27" i="9"/>
  <c r="EI18" i="8"/>
  <c r="EI51"/>
  <c r="EI18" i="9"/>
  <c r="EI34"/>
  <c r="EI34" i="10"/>
  <c r="EI59" i="9"/>
  <c r="EI27" i="10"/>
  <c r="EI8" i="8"/>
  <c r="EI43"/>
  <c r="EI8" i="9"/>
  <c r="EI34" i="8"/>
  <c r="EI43" i="9"/>
  <c r="EI8" i="10"/>
  <c r="EI18"/>
  <c r="EI34" i="11"/>
  <c r="EI10" i="13"/>
  <c r="EI22"/>
  <c r="EI34"/>
  <c r="EI46"/>
  <c r="EI58"/>
  <c r="EI70"/>
  <c r="EI82"/>
  <c r="EI59" i="10"/>
  <c r="EI27" i="11"/>
  <c r="EI59"/>
  <c r="EI11" i="13"/>
  <c r="DX2" i="17"/>
  <c r="EI13" i="13"/>
  <c r="EI23"/>
  <c r="DX24" i="17" s="1"/>
  <c r="EI25" i="13"/>
  <c r="EI35"/>
  <c r="DX46" i="17" s="1"/>
  <c r="EI37" i="13"/>
  <c r="EI47"/>
  <c r="DX68" i="17" s="1"/>
  <c r="EI49" i="13"/>
  <c r="EI59"/>
  <c r="DX90" i="17" s="1"/>
  <c r="EI61" i="13"/>
  <c r="EI71"/>
  <c r="DX112" i="17" s="1"/>
  <c r="EI73" i="13"/>
  <c r="EI27" i="7"/>
  <c r="EI51"/>
  <c r="EI43" i="10"/>
  <c r="EI8" i="11"/>
  <c r="EI51" i="10"/>
  <c r="EI17" i="13"/>
  <c r="DX13" i="17" s="1"/>
  <c r="EI29" i="13"/>
  <c r="DX35" i="17" s="1"/>
  <c r="EI41" i="13"/>
  <c r="DX57" i="17"/>
  <c r="EI53" i="13"/>
  <c r="DX79" i="17" s="1"/>
  <c r="EI65" i="13"/>
  <c r="DX101" i="17" s="1"/>
  <c r="EI77" i="13"/>
  <c r="DX123" i="17" s="1"/>
  <c r="EI88" i="13"/>
  <c r="EI51" i="11"/>
  <c r="EI51" i="9"/>
  <c r="EI18" i="11"/>
  <c r="EI43"/>
  <c r="EI7" i="13"/>
  <c r="EI16"/>
  <c r="EI19"/>
  <c r="EI28"/>
  <c r="EI31"/>
  <c r="EI40"/>
  <c r="EI43"/>
  <c r="EI52"/>
  <c r="EI55"/>
  <c r="EI64"/>
  <c r="EI67"/>
  <c r="EI76"/>
  <c r="EI79"/>
  <c r="EI83"/>
  <c r="DX134" i="17" s="1"/>
  <c r="EI85" i="13"/>
  <c r="EI95"/>
  <c r="DX148" i="17" s="1"/>
  <c r="EI97" i="13"/>
  <c r="EI89"/>
  <c r="DX145" i="17" s="1"/>
  <c r="EI101" i="13"/>
  <c r="DX151" i="17" s="1"/>
  <c r="EI103" i="13"/>
  <c r="EI113"/>
  <c r="DX157" i="17" s="1"/>
  <c r="EI115" i="13"/>
  <c r="EI125"/>
  <c r="DX163" i="17" s="1"/>
  <c r="EI127" i="13"/>
  <c r="EI137"/>
  <c r="DX169" i="17" s="1"/>
  <c r="EI139" i="13"/>
  <c r="EI149"/>
  <c r="DX175" i="17" s="1"/>
  <c r="EI151" i="13"/>
  <c r="EI161"/>
  <c r="DX181" i="17"/>
  <c r="EI163" i="13"/>
  <c r="EI173"/>
  <c r="DX187" i="17" s="1"/>
  <c r="EI175" i="13"/>
  <c r="EI106"/>
  <c r="EI107"/>
  <c r="DX154" i="17" s="1"/>
  <c r="EI109" i="13"/>
  <c r="EI91"/>
  <c r="EI94"/>
  <c r="EI100"/>
  <c r="EI112"/>
  <c r="EI124"/>
  <c r="EI136"/>
  <c r="EI148"/>
  <c r="EI160"/>
  <c r="EI172"/>
  <c r="EI121"/>
  <c r="EI130"/>
  <c r="EI133"/>
  <c r="EI142"/>
  <c r="EI145"/>
  <c r="EI154"/>
  <c r="EI157"/>
  <c r="EI166"/>
  <c r="EI169"/>
  <c r="EI179"/>
  <c r="DX190" i="17"/>
  <c r="EI181" i="13"/>
  <c r="EI191"/>
  <c r="DX196" i="17" s="1"/>
  <c r="EI193" i="13"/>
  <c r="EI203"/>
  <c r="DX202" i="17" s="1"/>
  <c r="EI205" i="13"/>
  <c r="EI215"/>
  <c r="DX208" i="17" s="1"/>
  <c r="EI217" i="13"/>
  <c r="EI227"/>
  <c r="DX214" i="17" s="1"/>
  <c r="EI229" i="13"/>
  <c r="EI239"/>
  <c r="DX220" i="17"/>
  <c r="EI16" i="14"/>
  <c r="EI119" i="13"/>
  <c r="DX160" i="17" s="1"/>
  <c r="EI131" i="13"/>
  <c r="DX166" i="17" s="1"/>
  <c r="EI143" i="13"/>
  <c r="DX172" i="17" s="1"/>
  <c r="EI155" i="13"/>
  <c r="DX178" i="17" s="1"/>
  <c r="EI167" i="13"/>
  <c r="DX184" i="17" s="1"/>
  <c r="EI184" i="13"/>
  <c r="EI196"/>
  <c r="EI208"/>
  <c r="EI220"/>
  <c r="EI232"/>
  <c r="EI118"/>
  <c r="EI185"/>
  <c r="DX193" i="17" s="1"/>
  <c r="EI187" i="13"/>
  <c r="EI197"/>
  <c r="DX199" i="17" s="1"/>
  <c r="EI199" i="13"/>
  <c r="EI209"/>
  <c r="DX205" i="17" s="1"/>
  <c r="EI211" i="13"/>
  <c r="EI221"/>
  <c r="DX211" i="17" s="1"/>
  <c r="EI223" i="13"/>
  <c r="EI178"/>
  <c r="EI190"/>
  <c r="EI202"/>
  <c r="EI214"/>
  <c r="EI226"/>
  <c r="EI238"/>
  <c r="EI27" i="14"/>
  <c r="EI233" i="13"/>
  <c r="DX217" i="17" s="1"/>
  <c r="EI96" i="14"/>
  <c r="EI85"/>
  <c r="EI38"/>
  <c r="EI49"/>
  <c r="EI74"/>
  <c r="EI235" i="13"/>
  <c r="EI63" i="14"/>
  <c r="EI107"/>
  <c r="EI132"/>
  <c r="EI157"/>
  <c r="EI210"/>
  <c r="EI179"/>
  <c r="EI190"/>
  <c r="EI243"/>
  <c r="EI118"/>
  <c r="EI146"/>
  <c r="EI196"/>
  <c r="EI221"/>
  <c r="EE8" i="13"/>
  <c r="DT3" i="17" s="1"/>
  <c r="EE20" i="13"/>
  <c r="DT25" i="17" s="1"/>
  <c r="EE32" i="13"/>
  <c r="DT47" i="17" s="1"/>
  <c r="EE44" i="13"/>
  <c r="DT69" i="17" s="1"/>
  <c r="EE56" i="13"/>
  <c r="DT91" i="17" s="1"/>
  <c r="EE68" i="13"/>
  <c r="DT113" i="17"/>
  <c r="EE80" i="13"/>
  <c r="DT135" i="17" s="1"/>
  <c r="EE86" i="13"/>
  <c r="DT146" i="17" s="1"/>
  <c r="EE14" i="13"/>
  <c r="DT14" i="17" s="1"/>
  <c r="EE38" i="13"/>
  <c r="DT58" i="17" s="1"/>
  <c r="EE62" i="13"/>
  <c r="DT102" i="17" s="1"/>
  <c r="EE104" i="13"/>
  <c r="DT155" i="17" s="1"/>
  <c r="EE116" i="13"/>
  <c r="DT161" i="17" s="1"/>
  <c r="EE92" i="13"/>
  <c r="DT149" i="17"/>
  <c r="EE26" i="13"/>
  <c r="DT36" i="17" s="1"/>
  <c r="EE50" i="13"/>
  <c r="DT80" i="17" s="1"/>
  <c r="EE74" i="13"/>
  <c r="DT124" i="17" s="1"/>
  <c r="EE98" i="13"/>
  <c r="DT152" i="17" s="1"/>
  <c r="EE110" i="13"/>
  <c r="DT158" i="17" s="1"/>
  <c r="EE122" i="13"/>
  <c r="DT164" i="17" s="1"/>
  <c r="EE134" i="13"/>
  <c r="DT170" i="17" s="1"/>
  <c r="EE146" i="13"/>
  <c r="DT176" i="17"/>
  <c r="EE158" i="13"/>
  <c r="DT182" i="17" s="1"/>
  <c r="EE170" i="13"/>
  <c r="DT188" i="17" s="1"/>
  <c r="EE182" i="13"/>
  <c r="DT194" i="17" s="1"/>
  <c r="EE194" i="13"/>
  <c r="DT200" i="17"/>
  <c r="EE206" i="13"/>
  <c r="DT206" i="17" s="1"/>
  <c r="EE218" i="13"/>
  <c r="DT212" i="17" s="1"/>
  <c r="EE230" i="13"/>
  <c r="DT218" i="17" s="1"/>
  <c r="EE128" i="13"/>
  <c r="DT167" i="17"/>
  <c r="EE140" i="13"/>
  <c r="DT173" i="17" s="1"/>
  <c r="EE152" i="13"/>
  <c r="DT179" i="17" s="1"/>
  <c r="EE164" i="13"/>
  <c r="DT185" i="17" s="1"/>
  <c r="EE176" i="13"/>
  <c r="DT191" i="17"/>
  <c r="EE188" i="13"/>
  <c r="DT197" i="17" s="1"/>
  <c r="EE200" i="13"/>
  <c r="DT203" i="17" s="1"/>
  <c r="EE212" i="13"/>
  <c r="DT209" i="17" s="1"/>
  <c r="EE224" i="13"/>
  <c r="DT215" i="17"/>
  <c r="EE236" i="13"/>
  <c r="DT221" i="17" s="1"/>
  <c r="F130" i="16"/>
  <c r="EC11" i="3"/>
  <c r="EC24"/>
  <c r="EC38"/>
  <c r="EC48"/>
  <c r="EC60"/>
  <c r="EC77"/>
  <c r="EC70"/>
  <c r="EC18" i="4"/>
  <c r="EC8"/>
  <c r="EC27"/>
  <c r="EC34"/>
  <c r="EC51"/>
  <c r="EC43"/>
  <c r="EC8" i="5"/>
  <c r="EC34"/>
  <c r="EC59" i="4"/>
  <c r="EC18" i="5"/>
  <c r="EC59"/>
  <c r="EC27" i="6"/>
  <c r="EC27" i="5"/>
  <c r="EC51"/>
  <c r="EC43"/>
  <c r="EC8" i="6"/>
  <c r="EC34"/>
  <c r="EC59"/>
  <c r="EC18"/>
  <c r="EC51"/>
  <c r="EC43"/>
  <c r="EC8" i="7"/>
  <c r="EC27"/>
  <c r="EC59"/>
  <c r="EC18"/>
  <c r="EC51"/>
  <c r="EC8" i="8"/>
  <c r="EC43"/>
  <c r="EC8" i="9"/>
  <c r="EC34" i="8"/>
  <c r="EC34" i="7"/>
  <c r="EC18" i="8"/>
  <c r="EC43" i="7"/>
  <c r="EC27" i="8"/>
  <c r="EC18" i="9"/>
  <c r="EC51"/>
  <c r="EC18" i="10"/>
  <c r="EC59" i="8"/>
  <c r="EC43" i="9"/>
  <c r="EC8" i="10"/>
  <c r="EC27" i="9"/>
  <c r="EC51" i="8"/>
  <c r="EC51" i="10"/>
  <c r="EC18" i="11"/>
  <c r="EC51"/>
  <c r="EC16" i="13"/>
  <c r="EC28"/>
  <c r="EC40"/>
  <c r="EC52"/>
  <c r="EC64"/>
  <c r="EC76"/>
  <c r="EC59" i="9"/>
  <c r="EC34" i="10"/>
  <c r="EC43"/>
  <c r="EC8" i="11"/>
  <c r="EC43"/>
  <c r="EC7" i="13"/>
  <c r="EC17"/>
  <c r="DR13" i="17" s="1"/>
  <c r="EC19" i="13"/>
  <c r="EC29"/>
  <c r="DR35" i="17"/>
  <c r="EC31" i="13"/>
  <c r="EC41"/>
  <c r="DR57" i="17" s="1"/>
  <c r="EC43" i="13"/>
  <c r="EC53"/>
  <c r="DR79" i="17" s="1"/>
  <c r="EC55" i="13"/>
  <c r="EC65"/>
  <c r="DR101" i="17" s="1"/>
  <c r="EC67" i="13"/>
  <c r="EC77"/>
  <c r="DR123" i="17" s="1"/>
  <c r="EC79" i="13"/>
  <c r="EC34" i="9"/>
  <c r="EC59" i="10"/>
  <c r="EC27" i="11"/>
  <c r="EC59"/>
  <c r="EC94" i="13"/>
  <c r="EC27" i="10"/>
  <c r="EC10" i="13"/>
  <c r="EC22"/>
  <c r="EC34" i="11"/>
  <c r="EC11" i="13"/>
  <c r="DR2" i="17" s="1"/>
  <c r="EC13" i="13"/>
  <c r="EC23"/>
  <c r="DR24" i="17" s="1"/>
  <c r="EC25" i="13"/>
  <c r="EC35"/>
  <c r="DR46" i="17" s="1"/>
  <c r="EC37" i="13"/>
  <c r="EC47"/>
  <c r="DR68" i="17" s="1"/>
  <c r="EC49" i="13"/>
  <c r="EC59"/>
  <c r="DR90" i="17"/>
  <c r="EC61" i="13"/>
  <c r="EC71"/>
  <c r="DR112" i="17" s="1"/>
  <c r="EC73" i="13"/>
  <c r="EC89"/>
  <c r="DR145" i="17" s="1"/>
  <c r="EC91" i="13"/>
  <c r="EC107"/>
  <c r="DR154" i="17" s="1"/>
  <c r="EC109" i="13"/>
  <c r="EC119"/>
  <c r="DR160" i="17" s="1"/>
  <c r="EC121" i="13"/>
  <c r="EC131"/>
  <c r="DR166" i="17" s="1"/>
  <c r="EC133" i="13"/>
  <c r="EC143"/>
  <c r="DR172" i="17" s="1"/>
  <c r="EC145" i="13"/>
  <c r="EC155"/>
  <c r="DR178" i="17" s="1"/>
  <c r="EC157" i="13"/>
  <c r="EC167"/>
  <c r="DR184" i="17"/>
  <c r="EC169" i="13"/>
  <c r="EC34"/>
  <c r="EC58"/>
  <c r="EC82"/>
  <c r="EC100"/>
  <c r="EC112"/>
  <c r="EC83"/>
  <c r="DR134" i="17"/>
  <c r="EC85" i="13"/>
  <c r="EC95"/>
  <c r="DR148" i="17" s="1"/>
  <c r="EC97" i="13"/>
  <c r="EC101"/>
  <c r="DR151" i="17" s="1"/>
  <c r="EC103" i="13"/>
  <c r="EC113"/>
  <c r="DR157" i="17" s="1"/>
  <c r="EC115" i="13"/>
  <c r="EC46"/>
  <c r="EC70"/>
  <c r="EC88"/>
  <c r="EC106"/>
  <c r="EC118"/>
  <c r="EC130"/>
  <c r="EC142"/>
  <c r="EC154"/>
  <c r="EC166"/>
  <c r="EC125"/>
  <c r="DR163" i="17" s="1"/>
  <c r="EC127" i="13"/>
  <c r="EC137"/>
  <c r="DR169" i="17" s="1"/>
  <c r="EC139" i="13"/>
  <c r="EC149"/>
  <c r="DR175" i="17"/>
  <c r="EC151" i="13"/>
  <c r="EC161"/>
  <c r="DR181" i="17" s="1"/>
  <c r="EC163" i="13"/>
  <c r="EC173"/>
  <c r="DR187" i="17" s="1"/>
  <c r="EC175" i="13"/>
  <c r="EC185"/>
  <c r="DR193" i="17" s="1"/>
  <c r="EC187" i="13"/>
  <c r="EC197"/>
  <c r="DR199" i="17" s="1"/>
  <c r="EC199" i="13"/>
  <c r="EC209"/>
  <c r="DR205" i="17" s="1"/>
  <c r="EC211" i="13"/>
  <c r="EC221"/>
  <c r="DR211" i="17" s="1"/>
  <c r="EC223" i="13"/>
  <c r="EC233"/>
  <c r="DR217" i="17"/>
  <c r="EC235" i="13"/>
  <c r="EC38" i="14"/>
  <c r="EC178" i="13"/>
  <c r="EC190"/>
  <c r="EC202"/>
  <c r="EC214"/>
  <c r="EC226"/>
  <c r="EC179"/>
  <c r="DR190" i="17" s="1"/>
  <c r="EC181" i="13"/>
  <c r="EC191"/>
  <c r="DR196" i="17" s="1"/>
  <c r="EC193" i="13"/>
  <c r="EC203"/>
  <c r="DR202" i="17" s="1"/>
  <c r="EC205" i="13"/>
  <c r="EC215"/>
  <c r="DR208" i="17" s="1"/>
  <c r="EC217" i="13"/>
  <c r="EC227"/>
  <c r="DR214" i="17" s="1"/>
  <c r="EC229" i="13"/>
  <c r="EC124"/>
  <c r="EC136"/>
  <c r="EC148"/>
  <c r="EC160"/>
  <c r="EC172"/>
  <c r="EC184"/>
  <c r="EC196"/>
  <c r="EC208"/>
  <c r="EC220"/>
  <c r="EC232"/>
  <c r="EC49" i="14"/>
  <c r="EC74"/>
  <c r="EC63"/>
  <c r="EC107"/>
  <c r="EC132"/>
  <c r="EC157"/>
  <c r="EC238" i="13"/>
  <c r="EC27" i="14"/>
  <c r="EC96"/>
  <c r="EC239" i="13"/>
  <c r="DR220" i="17" s="1"/>
  <c r="EC16" i="14"/>
  <c r="EC85"/>
  <c r="EC168"/>
  <c r="EC232"/>
  <c r="EC196"/>
  <c r="EC221"/>
  <c r="EC118"/>
  <c r="EC146"/>
  <c r="EC179"/>
  <c r="EC190"/>
  <c r="EC243"/>
  <c r="DU11" i="3"/>
  <c r="DU24"/>
  <c r="DU38"/>
  <c r="DU48"/>
  <c r="DU60"/>
  <c r="DU77"/>
  <c r="DU70"/>
  <c r="DU18" i="4"/>
  <c r="DU8"/>
  <c r="DU34"/>
  <c r="DU27"/>
  <c r="DU51"/>
  <c r="DU43"/>
  <c r="DU8" i="5"/>
  <c r="DU34"/>
  <c r="DU59" i="4"/>
  <c r="DU18" i="5"/>
  <c r="DU59"/>
  <c r="DU27" i="6"/>
  <c r="DU27" i="5"/>
  <c r="DU51"/>
  <c r="DU43"/>
  <c r="DU8" i="6"/>
  <c r="DU34"/>
  <c r="DU59"/>
  <c r="DU18"/>
  <c r="DU51"/>
  <c r="DU43"/>
  <c r="DU8" i="7"/>
  <c r="DU27"/>
  <c r="DU59"/>
  <c r="DU18"/>
  <c r="DU51"/>
  <c r="DU8" i="8"/>
  <c r="DU43"/>
  <c r="DU8" i="9"/>
  <c r="DU34" i="8"/>
  <c r="DU34" i="9"/>
  <c r="DU34" i="7"/>
  <c r="DU18" i="8"/>
  <c r="DU18" i="9"/>
  <c r="DU51"/>
  <c r="DU18" i="10"/>
  <c r="DU43" i="7"/>
  <c r="DU59" i="8"/>
  <c r="DU43" i="9"/>
  <c r="DU8" i="10"/>
  <c r="DU43"/>
  <c r="DU27" i="9"/>
  <c r="DU51" i="10"/>
  <c r="DU18" i="11"/>
  <c r="DU51"/>
  <c r="DU16" i="13"/>
  <c r="DU28"/>
  <c r="DU40"/>
  <c r="DU52"/>
  <c r="DU64"/>
  <c r="DU76"/>
  <c r="DU51" i="8"/>
  <c r="DU59" i="9"/>
  <c r="DU34" i="10"/>
  <c r="DU8" i="11"/>
  <c r="DU43"/>
  <c r="DU7" i="13"/>
  <c r="DU17"/>
  <c r="DK13" i="17" s="1"/>
  <c r="DU19" i="13"/>
  <c r="DU29"/>
  <c r="DK35" i="17"/>
  <c r="DU31" i="13"/>
  <c r="DU41"/>
  <c r="DK57" i="17" s="1"/>
  <c r="DU43" i="13"/>
  <c r="DU53"/>
  <c r="DK79" i="17" s="1"/>
  <c r="DU55" i="13"/>
  <c r="DU65"/>
  <c r="DK101" i="17" s="1"/>
  <c r="DU67" i="13"/>
  <c r="DU77"/>
  <c r="DK123" i="17" s="1"/>
  <c r="DU79" i="13"/>
  <c r="DU59" i="10"/>
  <c r="DU27" i="8"/>
  <c r="DU27" i="11"/>
  <c r="DU59"/>
  <c r="DU94" i="13"/>
  <c r="DU27" i="10"/>
  <c r="DU10" i="13"/>
  <c r="DU22"/>
  <c r="DU34" i="11"/>
  <c r="DU11" i="13"/>
  <c r="DK2" i="17" s="1"/>
  <c r="DU13" i="13"/>
  <c r="DU23"/>
  <c r="DK24" i="17" s="1"/>
  <c r="DU25" i="13"/>
  <c r="DU35"/>
  <c r="DK46" i="17" s="1"/>
  <c r="DU37" i="13"/>
  <c r="DU47"/>
  <c r="DK68" i="17" s="1"/>
  <c r="DU49" i="13"/>
  <c r="DU59"/>
  <c r="DK90" i="17"/>
  <c r="DU61" i="13"/>
  <c r="DU71"/>
  <c r="DK112" i="17" s="1"/>
  <c r="DU73" i="13"/>
  <c r="DU89"/>
  <c r="DK145" i="17" s="1"/>
  <c r="DU91" i="13"/>
  <c r="DU107"/>
  <c r="DK154" i="17" s="1"/>
  <c r="DU109" i="13"/>
  <c r="DU119"/>
  <c r="DK160" i="17" s="1"/>
  <c r="DU121" i="13"/>
  <c r="DU131"/>
  <c r="DK166" i="17" s="1"/>
  <c r="DU133" i="13"/>
  <c r="DU143"/>
  <c r="DK172" i="17" s="1"/>
  <c r="DU145" i="13"/>
  <c r="DU155"/>
  <c r="DK178" i="17" s="1"/>
  <c r="DU157" i="13"/>
  <c r="DU167"/>
  <c r="DK184" i="17"/>
  <c r="DU169" i="13"/>
  <c r="DU46"/>
  <c r="DU70"/>
  <c r="DU100"/>
  <c r="DU112"/>
  <c r="DU83"/>
  <c r="DK134" i="17" s="1"/>
  <c r="DU85" i="13"/>
  <c r="DU95"/>
  <c r="DK148" i="17" s="1"/>
  <c r="DU97" i="13"/>
  <c r="DU101"/>
  <c r="DK151" i="17" s="1"/>
  <c r="DU103" i="13"/>
  <c r="DU113"/>
  <c r="DK157" i="17" s="1"/>
  <c r="DU115" i="13"/>
  <c r="DU34"/>
  <c r="DU58"/>
  <c r="DU82"/>
  <c r="DU88"/>
  <c r="DU106"/>
  <c r="DU118"/>
  <c r="DU130"/>
  <c r="DU142"/>
  <c r="DU154"/>
  <c r="DU166"/>
  <c r="DU125"/>
  <c r="DK163" i="17"/>
  <c r="DU127" i="13"/>
  <c r="DU137"/>
  <c r="DK169" i="17" s="1"/>
  <c r="DU139" i="13"/>
  <c r="DU149"/>
  <c r="DK175" i="17" s="1"/>
  <c r="DU151" i="13"/>
  <c r="DU161"/>
  <c r="DK181" i="17" s="1"/>
  <c r="DU163" i="13"/>
  <c r="DU173"/>
  <c r="DK187" i="17" s="1"/>
  <c r="DU175" i="13"/>
  <c r="DU185"/>
  <c r="DK193" i="17"/>
  <c r="DU187" i="13"/>
  <c r="DU197"/>
  <c r="DK199" i="17" s="1"/>
  <c r="DU199" i="13"/>
  <c r="DU209"/>
  <c r="DK205" i="17" s="1"/>
  <c r="DU211" i="13"/>
  <c r="DU221"/>
  <c r="DK211" i="17" s="1"/>
  <c r="DU223" i="13"/>
  <c r="DU233"/>
  <c r="DK217" i="17" s="1"/>
  <c r="DU235" i="13"/>
  <c r="DU38" i="14"/>
  <c r="DU178" i="13"/>
  <c r="DU190"/>
  <c r="DU202"/>
  <c r="DU214"/>
  <c r="DU226"/>
  <c r="DU179"/>
  <c r="DK190" i="17" s="1"/>
  <c r="DU181" i="13"/>
  <c r="DU191"/>
  <c r="DK196" i="17"/>
  <c r="DU193" i="13"/>
  <c r="DU203"/>
  <c r="DK202" i="17" s="1"/>
  <c r="DU205" i="13"/>
  <c r="DU215"/>
  <c r="DK208" i="17" s="1"/>
  <c r="DU217" i="13"/>
  <c r="DU227"/>
  <c r="DK214" i="17" s="1"/>
  <c r="DU229" i="13"/>
  <c r="DU124"/>
  <c r="DU136"/>
  <c r="DU148"/>
  <c r="DU160"/>
  <c r="DU172"/>
  <c r="DU184"/>
  <c r="DU196"/>
  <c r="DU208"/>
  <c r="DU220"/>
  <c r="DU232"/>
  <c r="DU49" i="14"/>
  <c r="DU74"/>
  <c r="DU63"/>
  <c r="DU107"/>
  <c r="DU132"/>
  <c r="DU157"/>
  <c r="DU238" i="13"/>
  <c r="DU27" i="14"/>
  <c r="DU96"/>
  <c r="DU239" i="13"/>
  <c r="DK220" i="17" s="1"/>
  <c r="DU16" i="14"/>
  <c r="DU85"/>
  <c r="DU168"/>
  <c r="DU232"/>
  <c r="DU196"/>
  <c r="DU221"/>
  <c r="DU118"/>
  <c r="DU146"/>
  <c r="DU179"/>
  <c r="DU190"/>
  <c r="DU243"/>
  <c r="DT11" i="3"/>
  <c r="DT24"/>
  <c r="DT38"/>
  <c r="DT48"/>
  <c r="DT70"/>
  <c r="DT8" i="4"/>
  <c r="DT60" i="3"/>
  <c r="DT77"/>
  <c r="DT27" i="4"/>
  <c r="DT18"/>
  <c r="DT43"/>
  <c r="DT34"/>
  <c r="DT51"/>
  <c r="DT18" i="5"/>
  <c r="DT8"/>
  <c r="DT59" i="4"/>
  <c r="DT27" i="5"/>
  <c r="DT43"/>
  <c r="DT34"/>
  <c r="DT59"/>
  <c r="DT51"/>
  <c r="DT18" i="6"/>
  <c r="DT43"/>
  <c r="DT8"/>
  <c r="DT27"/>
  <c r="DT34"/>
  <c r="DT51"/>
  <c r="DT34" i="7"/>
  <c r="DT8"/>
  <c r="DT27"/>
  <c r="DT59"/>
  <c r="DT18"/>
  <c r="DT18" i="8"/>
  <c r="DT51"/>
  <c r="DT18" i="9"/>
  <c r="DT51" i="7"/>
  <c r="DT8" i="8"/>
  <c r="DT43"/>
  <c r="DT8" i="9"/>
  <c r="DT59" i="6"/>
  <c r="DT43" i="7"/>
  <c r="DT27" i="8"/>
  <c r="DT27" i="9"/>
  <c r="DT59"/>
  <c r="DT27" i="10"/>
  <c r="DT34" i="8"/>
  <c r="DT51" i="9"/>
  <c r="DT18" i="10"/>
  <c r="DT59" i="8"/>
  <c r="DT43" i="10"/>
  <c r="DT59"/>
  <c r="DT27" i="11"/>
  <c r="DT59"/>
  <c r="DT11" i="13"/>
  <c r="DJ2" i="17" s="1"/>
  <c r="DT13" i="13"/>
  <c r="DT23"/>
  <c r="DJ24" i="17" s="1"/>
  <c r="DT25" i="13"/>
  <c r="DT35"/>
  <c r="DJ46" i="17" s="1"/>
  <c r="DT37" i="13"/>
  <c r="DT47"/>
  <c r="DJ68" i="17"/>
  <c r="DT49" i="13"/>
  <c r="DT59"/>
  <c r="DJ90" i="17" s="1"/>
  <c r="DT61" i="13"/>
  <c r="DT71"/>
  <c r="DJ112" i="17" s="1"/>
  <c r="DT73" i="13"/>
  <c r="DT34" i="9"/>
  <c r="DT51" i="10"/>
  <c r="DT18" i="11"/>
  <c r="DT51"/>
  <c r="DT16" i="13"/>
  <c r="DT28"/>
  <c r="DT40"/>
  <c r="DT52"/>
  <c r="DT64"/>
  <c r="DT76"/>
  <c r="DT43" i="9"/>
  <c r="DT8" i="10"/>
  <c r="DT34"/>
  <c r="DT34" i="11"/>
  <c r="DT89" i="13"/>
  <c r="DJ145" i="17" s="1"/>
  <c r="DT91" i="13"/>
  <c r="DT8" i="11"/>
  <c r="DT43"/>
  <c r="DT7" i="13"/>
  <c r="DT19"/>
  <c r="DT10"/>
  <c r="DT17"/>
  <c r="DJ13" i="17" s="1"/>
  <c r="DT22" i="13"/>
  <c r="DT29"/>
  <c r="DJ35" i="17" s="1"/>
  <c r="DT34" i="13"/>
  <c r="DT41"/>
  <c r="DJ57" i="17" s="1"/>
  <c r="DT46" i="13"/>
  <c r="DT53"/>
  <c r="DJ79" i="17" s="1"/>
  <c r="DT58" i="13"/>
  <c r="DT65"/>
  <c r="DJ101" i="17" s="1"/>
  <c r="DT70" i="13"/>
  <c r="DT77"/>
  <c r="DJ123" i="17"/>
  <c r="DT82" i="13"/>
  <c r="DT88"/>
  <c r="DT31"/>
  <c r="DT55"/>
  <c r="DT79"/>
  <c r="DT106"/>
  <c r="DT118"/>
  <c r="DT130"/>
  <c r="DT142"/>
  <c r="DT154"/>
  <c r="DT166"/>
  <c r="DT107"/>
  <c r="DJ154" i="17" s="1"/>
  <c r="DT109" i="13"/>
  <c r="DT43"/>
  <c r="DT67"/>
  <c r="DT94"/>
  <c r="DT100"/>
  <c r="DT112"/>
  <c r="DT83"/>
  <c r="DJ134" i="17" s="1"/>
  <c r="DT85" i="13"/>
  <c r="DT95"/>
  <c r="DJ148" i="17"/>
  <c r="DT97" i="13"/>
  <c r="DT101"/>
  <c r="DJ151" i="17" s="1"/>
  <c r="DT103" i="13"/>
  <c r="DT113"/>
  <c r="DJ157" i="17" s="1"/>
  <c r="DT115" i="13"/>
  <c r="DT125"/>
  <c r="DJ163" i="17" s="1"/>
  <c r="DT127" i="13"/>
  <c r="DT137"/>
  <c r="DJ169" i="17" s="1"/>
  <c r="DT139" i="13"/>
  <c r="DT149"/>
  <c r="DJ175" i="17" s="1"/>
  <c r="DT151" i="13"/>
  <c r="DT161"/>
  <c r="DJ181" i="17" s="1"/>
  <c r="DT163" i="13"/>
  <c r="DT173"/>
  <c r="DJ187" i="17"/>
  <c r="DT175" i="13"/>
  <c r="DT119"/>
  <c r="DJ160" i="17" s="1"/>
  <c r="DT124" i="13"/>
  <c r="DT131"/>
  <c r="DJ166" i="17" s="1"/>
  <c r="DT136" i="13"/>
  <c r="DT143"/>
  <c r="DJ172" i="17" s="1"/>
  <c r="DT148" i="13"/>
  <c r="DT155"/>
  <c r="DJ178" i="17" s="1"/>
  <c r="DT160" i="13"/>
  <c r="DT167"/>
  <c r="DJ184" i="17"/>
  <c r="DT172" i="13"/>
  <c r="DT184"/>
  <c r="DT196"/>
  <c r="DT208"/>
  <c r="DT220"/>
  <c r="DT232"/>
  <c r="DT185"/>
  <c r="DJ193" i="17"/>
  <c r="DT187" i="13"/>
  <c r="DT197"/>
  <c r="DJ199" i="17" s="1"/>
  <c r="DT199" i="13"/>
  <c r="DT209"/>
  <c r="DJ205" i="17" s="1"/>
  <c r="DT211" i="13"/>
  <c r="DT221"/>
  <c r="DJ211" i="17" s="1"/>
  <c r="DT223" i="13"/>
  <c r="DT233"/>
  <c r="DJ217" i="17" s="1"/>
  <c r="DT178" i="13"/>
  <c r="DT190"/>
  <c r="DT202"/>
  <c r="DT214"/>
  <c r="DT226"/>
  <c r="DT121"/>
  <c r="DT133"/>
  <c r="DT145"/>
  <c r="DT157"/>
  <c r="DT169"/>
  <c r="DT179"/>
  <c r="DJ190" i="17" s="1"/>
  <c r="DT181" i="13"/>
  <c r="DT191"/>
  <c r="DJ196" i="17" s="1"/>
  <c r="DT193" i="13"/>
  <c r="DT203"/>
  <c r="DJ202" i="17" s="1"/>
  <c r="DT205" i="13"/>
  <c r="DT215"/>
  <c r="DJ208" i="17" s="1"/>
  <c r="DT217" i="13"/>
  <c r="DT227"/>
  <c r="DJ214" i="17"/>
  <c r="DT229" i="13"/>
  <c r="DT239"/>
  <c r="DJ220" i="17" s="1"/>
  <c r="DT16" i="14"/>
  <c r="DT85"/>
  <c r="DT38"/>
  <c r="DT49"/>
  <c r="DT74"/>
  <c r="DT118"/>
  <c r="DT235" i="13"/>
  <c r="DT63" i="14"/>
  <c r="DT107"/>
  <c r="DT238" i="13"/>
  <c r="DT27" i="14"/>
  <c r="DT96"/>
  <c r="DT146"/>
  <c r="DT179"/>
  <c r="DT190"/>
  <c r="DT243"/>
  <c r="DT157"/>
  <c r="DT168"/>
  <c r="DT232"/>
  <c r="DT132"/>
  <c r="DT210"/>
  <c r="DS11" i="3"/>
  <c r="DS24"/>
  <c r="DS38"/>
  <c r="DS48"/>
  <c r="DS60"/>
  <c r="DS77"/>
  <c r="DS70"/>
  <c r="DS8" i="4"/>
  <c r="DS27"/>
  <c r="DS18"/>
  <c r="DS43"/>
  <c r="DS34"/>
  <c r="DS59"/>
  <c r="DS18" i="5"/>
  <c r="DS51" i="4"/>
  <c r="DS8" i="5"/>
  <c r="DS34"/>
  <c r="DS51"/>
  <c r="DS43"/>
  <c r="DS8" i="6"/>
  <c r="DS27" i="5"/>
  <c r="DS59"/>
  <c r="DS27" i="6"/>
  <c r="DS51"/>
  <c r="DS43"/>
  <c r="DS8" i="7"/>
  <c r="DS34" i="6"/>
  <c r="DS18"/>
  <c r="DS59"/>
  <c r="DS43" i="7"/>
  <c r="DS34"/>
  <c r="DS18"/>
  <c r="DS59"/>
  <c r="DS27" i="8"/>
  <c r="DS59"/>
  <c r="DS27" i="9"/>
  <c r="DS18" i="8"/>
  <c r="DS51"/>
  <c r="DS18" i="9"/>
  <c r="DS51" i="7"/>
  <c r="DS34" i="10"/>
  <c r="DS59" i="9"/>
  <c r="DS27" i="10"/>
  <c r="DS27" i="7"/>
  <c r="DS8" i="8"/>
  <c r="DS43"/>
  <c r="DS8" i="9"/>
  <c r="DS34"/>
  <c r="DS43"/>
  <c r="DS8" i="10"/>
  <c r="DS18"/>
  <c r="DS34" i="11"/>
  <c r="DS10" i="13"/>
  <c r="DS22"/>
  <c r="DS34"/>
  <c r="DS46"/>
  <c r="DS58"/>
  <c r="DS70"/>
  <c r="DS82"/>
  <c r="DS43" i="10"/>
  <c r="DS59"/>
  <c r="DS27" i="11"/>
  <c r="DS59"/>
  <c r="DS11" i="13"/>
  <c r="DI2" i="17"/>
  <c r="DS13" i="13"/>
  <c r="DS23"/>
  <c r="DI24" i="17" s="1"/>
  <c r="DS25" i="13"/>
  <c r="DS35"/>
  <c r="DI46" i="17" s="1"/>
  <c r="DS37" i="13"/>
  <c r="DS47"/>
  <c r="DI68" i="17" s="1"/>
  <c r="DS49" i="13"/>
  <c r="DS59"/>
  <c r="DI90" i="17" s="1"/>
  <c r="DS61" i="13"/>
  <c r="DS71"/>
  <c r="DI112" i="17"/>
  <c r="DS73" i="13"/>
  <c r="DS8" i="11"/>
  <c r="DS51" i="10"/>
  <c r="DS17" i="13"/>
  <c r="DI13" i="17" s="1"/>
  <c r="DS29" i="13"/>
  <c r="DI35" i="17" s="1"/>
  <c r="DS41" i="13"/>
  <c r="DI57" i="17" s="1"/>
  <c r="DS53" i="13"/>
  <c r="DI79" i="17" s="1"/>
  <c r="DS65" i="13"/>
  <c r="DI101" i="17" s="1"/>
  <c r="DS77" i="13"/>
  <c r="DI123" i="17" s="1"/>
  <c r="DS88" i="13"/>
  <c r="DS34" i="8"/>
  <c r="DS51" i="9"/>
  <c r="DS51" i="11"/>
  <c r="DS18"/>
  <c r="DS43"/>
  <c r="DS7" i="13"/>
  <c r="DS16"/>
  <c r="DS19"/>
  <c r="DS28"/>
  <c r="DS31"/>
  <c r="DS40"/>
  <c r="DS43"/>
  <c r="DS52"/>
  <c r="DS55"/>
  <c r="DS64"/>
  <c r="DS67"/>
  <c r="DS76"/>
  <c r="DS79"/>
  <c r="DS83"/>
  <c r="DI134" i="17" s="1"/>
  <c r="DS85" i="13"/>
  <c r="DS95"/>
  <c r="DI148" i="17" s="1"/>
  <c r="DS97" i="13"/>
  <c r="DS89"/>
  <c r="DI145" i="17" s="1"/>
  <c r="DS101" i="13"/>
  <c r="DI151" i="17" s="1"/>
  <c r="DS103" i="13"/>
  <c r="DS113"/>
  <c r="DI157" i="17" s="1"/>
  <c r="DS115" i="13"/>
  <c r="DS125"/>
  <c r="DI163" i="17" s="1"/>
  <c r="DS127" i="13"/>
  <c r="DS137"/>
  <c r="DI169" i="17" s="1"/>
  <c r="DS139" i="13"/>
  <c r="DS149"/>
  <c r="DI175" i="17"/>
  <c r="DS151" i="13"/>
  <c r="DS161"/>
  <c r="DI181" i="17" s="1"/>
  <c r="DS163" i="13"/>
  <c r="DS173"/>
  <c r="DI187" i="17" s="1"/>
  <c r="DS175" i="13"/>
  <c r="DS106"/>
  <c r="DS107"/>
  <c r="DI154" i="17" s="1"/>
  <c r="DS109" i="13"/>
  <c r="DS91"/>
  <c r="DS94"/>
  <c r="DS100"/>
  <c r="DS112"/>
  <c r="DS124"/>
  <c r="DS136"/>
  <c r="DS148"/>
  <c r="DS160"/>
  <c r="DS172"/>
  <c r="DS121"/>
  <c r="DS130"/>
  <c r="DS133"/>
  <c r="DS142"/>
  <c r="DS145"/>
  <c r="DS154"/>
  <c r="DS157"/>
  <c r="DS166"/>
  <c r="DS169"/>
  <c r="DS179"/>
  <c r="DI190" i="17" s="1"/>
  <c r="DS181" i="13"/>
  <c r="DS191"/>
  <c r="DI196" i="17"/>
  <c r="DS193" i="13"/>
  <c r="DS203"/>
  <c r="DI202" i="17" s="1"/>
  <c r="DS205" i="13"/>
  <c r="DS215"/>
  <c r="DI208" i="17" s="1"/>
  <c r="DS217" i="13"/>
  <c r="DS227"/>
  <c r="DI214" i="17" s="1"/>
  <c r="DS229" i="13"/>
  <c r="DS239"/>
  <c r="DI220" i="17" s="1"/>
  <c r="DS16" i="14"/>
  <c r="DS119" i="13"/>
  <c r="DI160" i="17"/>
  <c r="DS131" i="13"/>
  <c r="DI166" i="17" s="1"/>
  <c r="DS143" i="13"/>
  <c r="DI172" i="17" s="1"/>
  <c r="DS155" i="13"/>
  <c r="DI178" i="17" s="1"/>
  <c r="DS167" i="13"/>
  <c r="DI184" i="17" s="1"/>
  <c r="DS184" i="13"/>
  <c r="DS196"/>
  <c r="DS208"/>
  <c r="DS220"/>
  <c r="DS232"/>
  <c r="DS118"/>
  <c r="DS185"/>
  <c r="DI193" i="17" s="1"/>
  <c r="DS187" i="13"/>
  <c r="DS197"/>
  <c r="DI199" i="17" s="1"/>
  <c r="DS199" i="13"/>
  <c r="DS209"/>
  <c r="DI205" i="17" s="1"/>
  <c r="DS211" i="13"/>
  <c r="DS221"/>
  <c r="DI211" i="17"/>
  <c r="DS223" i="13"/>
  <c r="DS233"/>
  <c r="DI217" i="17" s="1"/>
  <c r="DS178" i="13"/>
  <c r="DS190"/>
  <c r="DS202"/>
  <c r="DS214"/>
  <c r="DS226"/>
  <c r="DS238"/>
  <c r="DS27" i="14"/>
  <c r="DS96"/>
  <c r="DS85"/>
  <c r="DS38"/>
  <c r="DS49"/>
  <c r="DS74"/>
  <c r="DS235" i="13"/>
  <c r="DS63" i="14"/>
  <c r="DS107"/>
  <c r="DS132"/>
  <c r="DS157"/>
  <c r="DS210"/>
  <c r="DS179"/>
  <c r="DS190"/>
  <c r="DS243"/>
  <c r="DS118"/>
  <c r="DS146"/>
  <c r="DS196"/>
  <c r="DS221"/>
  <c r="DD14" i="13"/>
  <c r="CU14" i="17" s="1"/>
  <c r="DD26" i="13"/>
  <c r="CU36" i="17" s="1"/>
  <c r="DD38" i="13"/>
  <c r="CU58" i="17" s="1"/>
  <c r="DD50" i="13"/>
  <c r="CU80" i="17" s="1"/>
  <c r="DD62" i="13"/>
  <c r="CU102" i="17" s="1"/>
  <c r="DD74" i="13"/>
  <c r="CU124" i="17" s="1"/>
  <c r="DD8" i="13"/>
  <c r="CU3" i="17" s="1"/>
  <c r="DD20" i="13"/>
  <c r="CU25" i="17" s="1"/>
  <c r="DD32" i="13"/>
  <c r="CU47" i="17" s="1"/>
  <c r="DD44" i="13"/>
  <c r="CU69" i="17" s="1"/>
  <c r="DD56" i="13"/>
  <c r="CU91" i="17" s="1"/>
  <c r="DD68" i="13"/>
  <c r="CU113" i="17" s="1"/>
  <c r="DD80" i="13"/>
  <c r="CU135" i="17" s="1"/>
  <c r="DD86" i="13"/>
  <c r="CU146" i="17" s="1"/>
  <c r="DD104" i="13"/>
  <c r="CU155" i="17" s="1"/>
  <c r="DD116" i="13"/>
  <c r="CU161" i="17" s="1"/>
  <c r="DD128" i="13"/>
  <c r="CU167" i="17" s="1"/>
  <c r="DD140" i="13"/>
  <c r="CU173" i="17" s="1"/>
  <c r="DD152" i="13"/>
  <c r="CU179" i="17" s="1"/>
  <c r="DD164" i="13"/>
  <c r="CU185" i="17" s="1"/>
  <c r="DD176" i="13"/>
  <c r="CU191" i="17" s="1"/>
  <c r="DD98" i="13"/>
  <c r="CU152" i="17" s="1"/>
  <c r="DD110" i="13"/>
  <c r="CU158" i="17" s="1"/>
  <c r="DD92" i="13"/>
  <c r="CU149" i="17" s="1"/>
  <c r="DD122" i="13"/>
  <c r="CU164" i="17" s="1"/>
  <c r="DD134" i="13"/>
  <c r="CU170" i="17" s="1"/>
  <c r="DD146" i="13"/>
  <c r="CU176" i="17" s="1"/>
  <c r="DD158" i="13"/>
  <c r="CU182" i="17" s="1"/>
  <c r="DD170" i="13"/>
  <c r="CU188" i="17" s="1"/>
  <c r="DD182" i="13"/>
  <c r="CU194" i="17" s="1"/>
  <c r="DD194" i="13"/>
  <c r="CU200" i="17" s="1"/>
  <c r="DD206" i="13"/>
  <c r="CU206" i="17" s="1"/>
  <c r="DD218" i="13"/>
  <c r="CU212" i="17" s="1"/>
  <c r="DD230" i="13"/>
  <c r="CU218" i="17" s="1"/>
  <c r="DD188" i="13"/>
  <c r="CU197" i="17" s="1"/>
  <c r="DD200" i="13"/>
  <c r="CU203" i="17" s="1"/>
  <c r="DD212" i="13"/>
  <c r="CU209" i="17" s="1"/>
  <c r="DD224" i="13"/>
  <c r="CU215" i="17" s="1"/>
  <c r="DD236" i="13"/>
  <c r="CU221" i="17" s="1"/>
  <c r="F105" i="16"/>
  <c r="CZ11" i="3"/>
  <c r="CZ24"/>
  <c r="CZ38"/>
  <c r="CZ48"/>
  <c r="CZ70"/>
  <c r="CZ60"/>
  <c r="CZ8" i="4"/>
  <c r="CZ77" i="3"/>
  <c r="CZ27" i="4"/>
  <c r="CZ18"/>
  <c r="CZ43"/>
  <c r="CZ34"/>
  <c r="CZ51"/>
  <c r="CZ18" i="5"/>
  <c r="CZ8"/>
  <c r="CZ59" i="4"/>
  <c r="CZ27" i="5"/>
  <c r="CZ43"/>
  <c r="CZ59"/>
  <c r="CZ34"/>
  <c r="CZ51"/>
  <c r="CZ18" i="6"/>
  <c r="CZ43"/>
  <c r="CZ34"/>
  <c r="CZ8"/>
  <c r="CZ27"/>
  <c r="CZ51"/>
  <c r="CZ59"/>
  <c r="CZ34" i="7"/>
  <c r="CZ27"/>
  <c r="CZ59"/>
  <c r="CZ8"/>
  <c r="CZ18" i="8"/>
  <c r="CZ51"/>
  <c r="CZ18" i="9"/>
  <c r="CZ18" i="7"/>
  <c r="CZ43"/>
  <c r="CZ8" i="8"/>
  <c r="CZ43"/>
  <c r="CZ8" i="9"/>
  <c r="CZ51" i="7"/>
  <c r="CZ27" i="8"/>
  <c r="CZ59"/>
  <c r="CZ34" i="9"/>
  <c r="CZ59"/>
  <c r="CZ27" i="10"/>
  <c r="CZ51" i="9"/>
  <c r="CZ18" i="10"/>
  <c r="CZ34" i="8"/>
  <c r="CZ34" i="10"/>
  <c r="CZ59"/>
  <c r="CZ27" i="11"/>
  <c r="CZ59"/>
  <c r="CZ11" i="13"/>
  <c r="CR2" i="17" s="1"/>
  <c r="CZ13" i="13"/>
  <c r="CZ23"/>
  <c r="CR24" i="17" s="1"/>
  <c r="CZ25" i="13"/>
  <c r="CZ35"/>
  <c r="CR46" i="17" s="1"/>
  <c r="CZ37" i="13"/>
  <c r="CZ47"/>
  <c r="CR68" i="17" s="1"/>
  <c r="CZ49" i="13"/>
  <c r="CZ59"/>
  <c r="CR90" i="17" s="1"/>
  <c r="CZ61" i="13"/>
  <c r="CZ71"/>
  <c r="CR112" i="17" s="1"/>
  <c r="CZ73" i="13"/>
  <c r="CZ43" i="9"/>
  <c r="CZ8" i="10"/>
  <c r="CZ51"/>
  <c r="CZ18" i="11"/>
  <c r="CZ51"/>
  <c r="CZ16" i="13"/>
  <c r="CZ28"/>
  <c r="CZ40"/>
  <c r="CZ52"/>
  <c r="CZ64"/>
  <c r="CZ76"/>
  <c r="CZ43" i="11"/>
  <c r="CZ7" i="13"/>
  <c r="CZ19"/>
  <c r="CZ31"/>
  <c r="CZ43"/>
  <c r="CZ55"/>
  <c r="CZ67"/>
  <c r="CZ79"/>
  <c r="CZ89"/>
  <c r="CR145" i="17" s="1"/>
  <c r="CZ91" i="13"/>
  <c r="CZ10"/>
  <c r="CZ17"/>
  <c r="CR13" i="17" s="1"/>
  <c r="CZ22" i="13"/>
  <c r="CZ27" i="9"/>
  <c r="CZ34" i="11"/>
  <c r="CZ43" i="10"/>
  <c r="CZ8" i="11"/>
  <c r="CZ88" i="13"/>
  <c r="CZ34"/>
  <c r="CZ41"/>
  <c r="CR57" i="17"/>
  <c r="CZ58" i="13"/>
  <c r="CZ65"/>
  <c r="CR101" i="17" s="1"/>
  <c r="CZ82" i="13"/>
  <c r="CZ94"/>
  <c r="CZ106"/>
  <c r="CZ118"/>
  <c r="CZ130"/>
  <c r="CZ142"/>
  <c r="CZ154"/>
  <c r="CZ166"/>
  <c r="CZ83"/>
  <c r="CR134" i="17" s="1"/>
  <c r="CZ85" i="13"/>
  <c r="CZ95"/>
  <c r="CR148" i="17"/>
  <c r="CZ97" i="13"/>
  <c r="CZ107"/>
  <c r="CR154" i="17" s="1"/>
  <c r="CZ109" i="13"/>
  <c r="CZ29"/>
  <c r="CR35" i="17" s="1"/>
  <c r="CZ46" i="13"/>
  <c r="CZ53"/>
  <c r="CR79" i="17" s="1"/>
  <c r="CZ70" i="13"/>
  <c r="CZ77"/>
  <c r="CR123" i="17" s="1"/>
  <c r="CZ100" i="13"/>
  <c r="CZ112"/>
  <c r="CZ101"/>
  <c r="CR151" i="17" s="1"/>
  <c r="CZ103" i="13"/>
  <c r="CZ113"/>
  <c r="CR157" i="17"/>
  <c r="CZ115" i="13"/>
  <c r="CZ125"/>
  <c r="CR163" i="17" s="1"/>
  <c r="CZ127" i="13"/>
  <c r="CZ137"/>
  <c r="CR169" i="17" s="1"/>
  <c r="CZ139" i="13"/>
  <c r="CZ149"/>
  <c r="CR175" i="17" s="1"/>
  <c r="CZ151" i="13"/>
  <c r="CZ161"/>
  <c r="CR181" i="17" s="1"/>
  <c r="CZ163" i="13"/>
  <c r="CZ173"/>
  <c r="CR187" i="17" s="1"/>
  <c r="CZ175" i="13"/>
  <c r="CZ184"/>
  <c r="CZ196"/>
  <c r="CZ208"/>
  <c r="CZ220"/>
  <c r="CZ232"/>
  <c r="CZ121"/>
  <c r="CZ133"/>
  <c r="CZ145"/>
  <c r="CZ157"/>
  <c r="CZ169"/>
  <c r="CZ185"/>
  <c r="CR193" i="17" s="1"/>
  <c r="CZ187" i="13"/>
  <c r="CZ197"/>
  <c r="CR199" i="17" s="1"/>
  <c r="CZ199" i="13"/>
  <c r="CZ209"/>
  <c r="CR205" i="17"/>
  <c r="CZ211" i="13"/>
  <c r="CZ221"/>
  <c r="CR211" i="17" s="1"/>
  <c r="CZ223" i="13"/>
  <c r="CZ233"/>
  <c r="CR217" i="17" s="1"/>
  <c r="CZ119" i="13"/>
  <c r="CR160" i="17" s="1"/>
  <c r="CZ124" i="13"/>
  <c r="CZ131"/>
  <c r="CR166" i="17" s="1"/>
  <c r="CZ136" i="13"/>
  <c r="CZ143"/>
  <c r="CR172" i="17"/>
  <c r="CZ148" i="13"/>
  <c r="CZ155"/>
  <c r="CR178" i="17" s="1"/>
  <c r="CZ160" i="13"/>
  <c r="CZ167"/>
  <c r="CR184" i="17" s="1"/>
  <c r="CZ172" i="13"/>
  <c r="CZ178"/>
  <c r="CZ190"/>
  <c r="CZ202"/>
  <c r="CZ214"/>
  <c r="CZ226"/>
  <c r="CZ179"/>
  <c r="CR190" i="17" s="1"/>
  <c r="CZ181" i="13"/>
  <c r="CZ191"/>
  <c r="CR196" i="17"/>
  <c r="CZ193" i="13"/>
  <c r="CZ203"/>
  <c r="CR202" i="17" s="1"/>
  <c r="CZ205" i="13"/>
  <c r="CZ215"/>
  <c r="CR208" i="17" s="1"/>
  <c r="CZ217" i="13"/>
  <c r="CZ227"/>
  <c r="CR214" i="17" s="1"/>
  <c r="CZ229" i="13"/>
  <c r="CZ239"/>
  <c r="CR220" i="17" s="1"/>
  <c r="CZ16" i="14"/>
  <c r="CZ235" i="13"/>
  <c r="CZ85" i="14"/>
  <c r="CZ238" i="13"/>
  <c r="CZ27" i="14"/>
  <c r="CZ49"/>
  <c r="CZ74"/>
  <c r="CZ118"/>
  <c r="CZ63"/>
  <c r="CZ107"/>
  <c r="CZ38"/>
  <c r="CZ96"/>
  <c r="CZ146"/>
  <c r="CZ179"/>
  <c r="CZ190"/>
  <c r="CZ243"/>
  <c r="CZ132"/>
  <c r="CZ168"/>
  <c r="CZ232"/>
  <c r="CZ157"/>
  <c r="CZ210"/>
  <c r="CY11" i="3"/>
  <c r="CY24"/>
  <c r="CY38"/>
  <c r="CY48"/>
  <c r="CY60"/>
  <c r="CY77"/>
  <c r="CY70"/>
  <c r="CY27" i="4"/>
  <c r="CY8"/>
  <c r="CY18"/>
  <c r="CY43"/>
  <c r="CY34"/>
  <c r="CY51"/>
  <c r="CY59"/>
  <c r="CY18" i="5"/>
  <c r="CY8"/>
  <c r="CY34"/>
  <c r="CY51"/>
  <c r="CY27"/>
  <c r="CY43"/>
  <c r="CY8" i="6"/>
  <c r="CY59" i="5"/>
  <c r="CY27" i="6"/>
  <c r="CY51"/>
  <c r="CY18"/>
  <c r="CY43"/>
  <c r="CY8" i="7"/>
  <c r="CY34" i="6"/>
  <c r="CY59"/>
  <c r="CY43" i="7"/>
  <c r="CY34"/>
  <c r="CY18"/>
  <c r="CY51"/>
  <c r="CY27" i="8"/>
  <c r="CY59"/>
  <c r="CY27" i="9"/>
  <c r="CY18" i="8"/>
  <c r="CY51"/>
  <c r="CY18" i="9"/>
  <c r="CY27" i="7"/>
  <c r="CY8" i="8"/>
  <c r="CY34"/>
  <c r="CY34" i="10"/>
  <c r="CY43" i="8"/>
  <c r="CY8" i="9"/>
  <c r="CY34"/>
  <c r="CY59"/>
  <c r="CY27" i="10"/>
  <c r="CY51" i="9"/>
  <c r="CY34" i="11"/>
  <c r="CY10" i="13"/>
  <c r="CY22"/>
  <c r="CY34"/>
  <c r="CY46"/>
  <c r="CY58"/>
  <c r="CY70"/>
  <c r="CY82"/>
  <c r="CY59" i="7"/>
  <c r="CY59" i="10"/>
  <c r="CY27" i="11"/>
  <c r="CY59"/>
  <c r="CY11" i="13"/>
  <c r="CQ2" i="17" s="1"/>
  <c r="CY13" i="13"/>
  <c r="CY23"/>
  <c r="CQ24" i="17" s="1"/>
  <c r="CY25" i="13"/>
  <c r="CY35"/>
  <c r="CQ46" i="17" s="1"/>
  <c r="CY37" i="13"/>
  <c r="CY47"/>
  <c r="CQ68" i="17" s="1"/>
  <c r="CY49" i="13"/>
  <c r="CY59"/>
  <c r="CQ90" i="17" s="1"/>
  <c r="CY61" i="13"/>
  <c r="CY71"/>
  <c r="CQ112" i="17" s="1"/>
  <c r="CY73" i="13"/>
  <c r="CY43" i="10"/>
  <c r="CY8" i="11"/>
  <c r="CY8" i="10"/>
  <c r="CY18" i="11"/>
  <c r="CY88" i="13"/>
  <c r="CY43" i="9"/>
  <c r="CY18" i="10"/>
  <c r="CY51"/>
  <c r="CY43" i="11"/>
  <c r="CY7" i="13"/>
  <c r="CY16"/>
  <c r="CY19"/>
  <c r="CY17"/>
  <c r="CQ13" i="17" s="1"/>
  <c r="CY51" i="11"/>
  <c r="CY83" i="13"/>
  <c r="CQ134" i="17"/>
  <c r="CY85" i="13"/>
  <c r="CY95"/>
  <c r="CQ148" i="17" s="1"/>
  <c r="CY97" i="13"/>
  <c r="CY40"/>
  <c r="CY64"/>
  <c r="CY101"/>
  <c r="CQ151" i="17" s="1"/>
  <c r="CY103" i="13"/>
  <c r="CY113"/>
  <c r="CQ157" i="17" s="1"/>
  <c r="CY115" i="13"/>
  <c r="CY125"/>
  <c r="CQ163" i="17"/>
  <c r="CY127" i="13"/>
  <c r="CY137"/>
  <c r="CQ169" i="17" s="1"/>
  <c r="CY139" i="13"/>
  <c r="CY149"/>
  <c r="CQ175" i="17" s="1"/>
  <c r="CY151" i="13"/>
  <c r="CY161"/>
  <c r="CQ181" i="17" s="1"/>
  <c r="CY163" i="13"/>
  <c r="CY173"/>
  <c r="CQ187" i="17" s="1"/>
  <c r="CY175" i="13"/>
  <c r="CY31"/>
  <c r="CY41"/>
  <c r="CQ57" i="17" s="1"/>
  <c r="CY55" i="13"/>
  <c r="CY65"/>
  <c r="CQ101" i="17" s="1"/>
  <c r="CY79" i="13"/>
  <c r="CY91"/>
  <c r="CY94"/>
  <c r="CY106"/>
  <c r="CY28"/>
  <c r="CY52"/>
  <c r="CY76"/>
  <c r="CY89"/>
  <c r="CQ145" i="17" s="1"/>
  <c r="CY107" i="13"/>
  <c r="CQ154" i="17" s="1"/>
  <c r="CY109" i="13"/>
  <c r="CY29"/>
  <c r="CQ35" i="17" s="1"/>
  <c r="CY43" i="13"/>
  <c r="CY53"/>
  <c r="CQ79" i="17" s="1"/>
  <c r="CY67" i="13"/>
  <c r="CY77"/>
  <c r="CQ123" i="17" s="1"/>
  <c r="CY100" i="13"/>
  <c r="CY112"/>
  <c r="CY124"/>
  <c r="CY136"/>
  <c r="CY148"/>
  <c r="CY160"/>
  <c r="CY172"/>
  <c r="CY179"/>
  <c r="CQ190" i="17" s="1"/>
  <c r="CY181" i="13"/>
  <c r="CY191"/>
  <c r="CQ196" i="17" s="1"/>
  <c r="CY193" i="13"/>
  <c r="CY203"/>
  <c r="CQ202" i="17"/>
  <c r="CY205" i="13"/>
  <c r="CY215"/>
  <c r="CQ208" i="17" s="1"/>
  <c r="CY217" i="13"/>
  <c r="CY227"/>
  <c r="CQ214" i="17" s="1"/>
  <c r="CY229" i="13"/>
  <c r="CY239"/>
  <c r="CQ220" i="17" s="1"/>
  <c r="CY16" i="14"/>
  <c r="CY184" i="13"/>
  <c r="CY196"/>
  <c r="CY208"/>
  <c r="CY220"/>
  <c r="CY232"/>
  <c r="CY121"/>
  <c r="CY130"/>
  <c r="CY133"/>
  <c r="CY142"/>
  <c r="CY145"/>
  <c r="CY154"/>
  <c r="CY157"/>
  <c r="CY166"/>
  <c r="CY169"/>
  <c r="CY185"/>
  <c r="CQ193" i="17" s="1"/>
  <c r="CY187" i="13"/>
  <c r="CY197"/>
  <c r="CQ199" i="17" s="1"/>
  <c r="CY199" i="13"/>
  <c r="CY209"/>
  <c r="CQ205" i="17" s="1"/>
  <c r="CY211" i="13"/>
  <c r="CY221"/>
  <c r="CQ211" i="17"/>
  <c r="CY223" i="13"/>
  <c r="CY233"/>
  <c r="CQ217" i="17" s="1"/>
  <c r="CY118" i="13"/>
  <c r="CY119"/>
  <c r="CQ160" i="17" s="1"/>
  <c r="CY131" i="13"/>
  <c r="CQ166" i="17" s="1"/>
  <c r="CY143" i="13"/>
  <c r="CQ172" i="17" s="1"/>
  <c r="CY155" i="13"/>
  <c r="CQ178" i="17"/>
  <c r="CY167" i="13"/>
  <c r="CQ184" i="17" s="1"/>
  <c r="CY178" i="13"/>
  <c r="CY190"/>
  <c r="CY202"/>
  <c r="CY214"/>
  <c r="CY226"/>
  <c r="CY238"/>
  <c r="CY27" i="14"/>
  <c r="CY38"/>
  <c r="CY96"/>
  <c r="CY235" i="13"/>
  <c r="CY85" i="14"/>
  <c r="CY49"/>
  <c r="CY74"/>
  <c r="CY63"/>
  <c r="CY107"/>
  <c r="CY132"/>
  <c r="CY157"/>
  <c r="CY210"/>
  <c r="CY118"/>
  <c r="CY146"/>
  <c r="CY179"/>
  <c r="CY190"/>
  <c r="CY243"/>
  <c r="CY196"/>
  <c r="CY221"/>
  <c r="CQ8" i="13"/>
  <c r="CI3" i="17" s="1"/>
  <c r="CQ20" i="13"/>
  <c r="CI25" i="17" s="1"/>
  <c r="CQ32" i="13"/>
  <c r="CI47" i="17" s="1"/>
  <c r="CQ44" i="13"/>
  <c r="CI69" i="17" s="1"/>
  <c r="CQ56" i="13"/>
  <c r="CI91" i="17" s="1"/>
  <c r="CQ68" i="13"/>
  <c r="CI113" i="17" s="1"/>
  <c r="CQ80" i="13"/>
  <c r="CI135" i="17" s="1"/>
  <c r="CQ86" i="13"/>
  <c r="CI146" i="17"/>
  <c r="CQ14" i="13"/>
  <c r="CI14" i="17" s="1"/>
  <c r="CQ26" i="13"/>
  <c r="CI36" i="17" s="1"/>
  <c r="CQ50" i="13"/>
  <c r="CI80" i="17" s="1"/>
  <c r="CQ74" i="13"/>
  <c r="CI124" i="17" s="1"/>
  <c r="CQ104" i="13"/>
  <c r="CI155" i="17" s="1"/>
  <c r="CQ116" i="13"/>
  <c r="CI161" i="17" s="1"/>
  <c r="CQ92" i="13"/>
  <c r="CI149" i="17" s="1"/>
  <c r="CQ38" i="13"/>
  <c r="CI58" i="17"/>
  <c r="CQ62" i="13"/>
  <c r="CI102" i="17" s="1"/>
  <c r="CQ98" i="13"/>
  <c r="CI152" i="17" s="1"/>
  <c r="CQ110" i="13"/>
  <c r="CI158" i="17" s="1"/>
  <c r="CQ122" i="13"/>
  <c r="CI164" i="17" s="1"/>
  <c r="CQ134" i="13"/>
  <c r="CI170" i="17" s="1"/>
  <c r="CQ146" i="13"/>
  <c r="CI176" i="17" s="1"/>
  <c r="CQ158" i="13"/>
  <c r="CI182" i="17" s="1"/>
  <c r="CQ170" i="13"/>
  <c r="CI188" i="17"/>
  <c r="CQ182" i="13"/>
  <c r="CI194" i="17" s="1"/>
  <c r="CQ194" i="13"/>
  <c r="CI200" i="17" s="1"/>
  <c r="CQ206" i="13"/>
  <c r="CI206" i="17" s="1"/>
  <c r="CQ218" i="13"/>
  <c r="CI212" i="17" s="1"/>
  <c r="CQ230" i="13"/>
  <c r="CI218" i="17" s="1"/>
  <c r="CQ128" i="13"/>
  <c r="CI167" i="17" s="1"/>
  <c r="CQ140" i="13"/>
  <c r="CI173" i="17" s="1"/>
  <c r="CQ152" i="13"/>
  <c r="CI179" i="17"/>
  <c r="CQ164" i="13"/>
  <c r="CI185" i="17" s="1"/>
  <c r="CQ176" i="13"/>
  <c r="CI191" i="17" s="1"/>
  <c r="CQ188" i="13"/>
  <c r="CI197" i="17" s="1"/>
  <c r="CQ200" i="13"/>
  <c r="CI203" i="17" s="1"/>
  <c r="CQ212" i="13"/>
  <c r="CI209" i="17" s="1"/>
  <c r="CQ224" i="13"/>
  <c r="CI215" i="17" s="1"/>
  <c r="CQ236" i="13"/>
  <c r="CI221" i="17" s="1"/>
  <c r="DA11" i="3"/>
  <c r="DA24"/>
  <c r="DA38"/>
  <c r="DA48"/>
  <c r="DA60"/>
  <c r="DA77"/>
  <c r="DA70"/>
  <c r="DA18" i="4"/>
  <c r="DA8"/>
  <c r="DA34"/>
  <c r="DA51"/>
  <c r="DA27"/>
  <c r="DA43"/>
  <c r="DA8" i="5"/>
  <c r="DA34"/>
  <c r="DA59" i="4"/>
  <c r="DA18" i="5"/>
  <c r="DA27"/>
  <c r="DA59"/>
  <c r="DA27" i="6"/>
  <c r="DA51" i="5"/>
  <c r="DA43"/>
  <c r="DA8" i="6"/>
  <c r="DA18"/>
  <c r="DA34"/>
  <c r="DA59"/>
  <c r="DA51"/>
  <c r="DA43"/>
  <c r="DA8" i="7"/>
  <c r="DA27"/>
  <c r="DA59"/>
  <c r="DA18"/>
  <c r="DA51"/>
  <c r="DA43"/>
  <c r="DA8" i="8"/>
  <c r="DA43"/>
  <c r="DA8" i="9"/>
  <c r="DA34" i="7"/>
  <c r="DA34" i="8"/>
  <c r="DA34" i="9"/>
  <c r="DA18" i="8"/>
  <c r="DA51"/>
  <c r="DA51" i="9"/>
  <c r="DA18" i="10"/>
  <c r="DA27" i="9"/>
  <c r="DA43"/>
  <c r="DA8" i="10"/>
  <c r="DA43"/>
  <c r="DA27" i="8"/>
  <c r="DA59"/>
  <c r="DA27" i="10"/>
  <c r="DA51"/>
  <c r="DA18" i="11"/>
  <c r="DA51"/>
  <c r="DA16" i="13"/>
  <c r="DA28"/>
  <c r="DA40"/>
  <c r="DA52"/>
  <c r="DA64"/>
  <c r="DA76"/>
  <c r="DA18" i="9"/>
  <c r="DA8" i="11"/>
  <c r="DA43"/>
  <c r="DA7" i="13"/>
  <c r="DA19"/>
  <c r="DA31"/>
  <c r="DA43"/>
  <c r="DA55"/>
  <c r="DA67"/>
  <c r="DA79"/>
  <c r="DA59" i="9"/>
  <c r="DA34" i="10"/>
  <c r="DA59"/>
  <c r="DA10" i="13"/>
  <c r="DA22"/>
  <c r="DA34"/>
  <c r="DA46"/>
  <c r="DA58"/>
  <c r="DA70"/>
  <c r="DA82"/>
  <c r="DA94"/>
  <c r="DA34" i="11"/>
  <c r="DA13" i="13"/>
  <c r="DA25"/>
  <c r="DA27" i="11"/>
  <c r="DA59"/>
  <c r="DA91" i="13"/>
  <c r="DA37"/>
  <c r="DA61"/>
  <c r="DA85"/>
  <c r="DA97"/>
  <c r="DA109"/>
  <c r="DA121"/>
  <c r="DA133"/>
  <c r="DA145"/>
  <c r="DA157"/>
  <c r="DA169"/>
  <c r="DA88"/>
  <c r="DA100"/>
  <c r="DA112"/>
  <c r="DA49"/>
  <c r="DA73"/>
  <c r="DA103"/>
  <c r="DA115"/>
  <c r="DA106"/>
  <c r="DA118"/>
  <c r="DA130"/>
  <c r="DA142"/>
  <c r="DA154"/>
  <c r="DA166"/>
  <c r="DA187"/>
  <c r="DA199"/>
  <c r="DA211"/>
  <c r="DA223"/>
  <c r="DA235"/>
  <c r="DA38" i="14"/>
  <c r="DA124" i="13"/>
  <c r="DA136"/>
  <c r="DA148"/>
  <c r="DA160"/>
  <c r="DA172"/>
  <c r="DA178"/>
  <c r="DA190"/>
  <c r="DA202"/>
  <c r="DA214"/>
  <c r="DA226"/>
  <c r="DA127"/>
  <c r="DA139"/>
  <c r="DA151"/>
  <c r="DA163"/>
  <c r="DA175"/>
  <c r="DA181"/>
  <c r="DA193"/>
  <c r="DA205"/>
  <c r="DA217"/>
  <c r="DA229"/>
  <c r="DA184"/>
  <c r="DA196"/>
  <c r="DA208"/>
  <c r="DA220"/>
  <c r="DA232"/>
  <c r="DA238"/>
  <c r="DA27" i="14"/>
  <c r="DA49"/>
  <c r="DA74"/>
  <c r="DA16"/>
  <c r="DA63"/>
  <c r="DA107"/>
  <c r="DA132"/>
  <c r="DA157"/>
  <c r="DA96"/>
  <c r="DA85"/>
  <c r="DA118"/>
  <c r="DA146"/>
  <c r="DA168"/>
  <c r="DA232"/>
  <c r="DA196"/>
  <c r="DA221"/>
  <c r="DA179"/>
  <c r="DA190"/>
  <c r="DA243"/>
  <c r="CO14" i="13"/>
  <c r="CG14" i="17" s="1"/>
  <c r="DA14" i="13"/>
  <c r="CO26"/>
  <c r="CG36" i="17" s="1"/>
  <c r="DA26" i="13"/>
  <c r="CO38"/>
  <c r="CG58" i="17" s="1"/>
  <c r="DA38" i="13"/>
  <c r="CO50"/>
  <c r="CG80" i="17" s="1"/>
  <c r="DA50" i="13"/>
  <c r="CO62"/>
  <c r="CG102" i="17" s="1"/>
  <c r="DA62" i="13"/>
  <c r="CO74"/>
  <c r="CG124" i="17"/>
  <c r="DA74" i="13"/>
  <c r="DA8"/>
  <c r="DA20"/>
  <c r="DA32"/>
  <c r="DA44"/>
  <c r="DA56"/>
  <c r="DA68"/>
  <c r="DA80"/>
  <c r="CO92"/>
  <c r="CG149" i="17" s="1"/>
  <c r="DA92" i="13"/>
  <c r="CO8"/>
  <c r="CG3" i="17"/>
  <c r="CO20" i="13"/>
  <c r="CG25" i="17" s="1"/>
  <c r="CO32" i="13"/>
  <c r="CG47" i="17" s="1"/>
  <c r="CO56" i="13"/>
  <c r="CG91" i="17" s="1"/>
  <c r="CO80" i="13"/>
  <c r="CG135" i="17" s="1"/>
  <c r="DA86" i="13"/>
  <c r="CO98"/>
  <c r="CG152" i="17" s="1"/>
  <c r="DA98" i="13"/>
  <c r="CO110"/>
  <c r="CG158" i="17" s="1"/>
  <c r="DA110" i="13"/>
  <c r="CO44"/>
  <c r="CG69" i="17" s="1"/>
  <c r="CO68" i="13"/>
  <c r="CG113" i="17" s="1"/>
  <c r="CO86" i="13"/>
  <c r="CG146" i="17" s="1"/>
  <c r="CO104" i="13"/>
  <c r="CG155" i="17" s="1"/>
  <c r="DA104" i="13"/>
  <c r="CO116"/>
  <c r="CG161" i="17" s="1"/>
  <c r="DA116" i="13"/>
  <c r="CO128"/>
  <c r="CG167" i="17" s="1"/>
  <c r="DA128" i="13"/>
  <c r="CO140"/>
  <c r="CG173" i="17"/>
  <c r="DA140" i="13"/>
  <c r="CO152"/>
  <c r="CG179" i="17" s="1"/>
  <c r="DA152" i="13"/>
  <c r="CO164"/>
  <c r="CG185" i="17" s="1"/>
  <c r="DA164" i="13"/>
  <c r="CO176"/>
  <c r="CG191" i="17" s="1"/>
  <c r="DA176" i="13"/>
  <c r="DA122"/>
  <c r="DA134"/>
  <c r="DA146"/>
  <c r="DA158"/>
  <c r="DA170"/>
  <c r="CO188"/>
  <c r="CG197" i="17" s="1"/>
  <c r="DA188" i="13"/>
  <c r="CO200"/>
  <c r="CG203" i="17" s="1"/>
  <c r="DA200" i="13"/>
  <c r="CO212"/>
  <c r="CG209" i="17"/>
  <c r="DA212" i="13"/>
  <c r="CO224"/>
  <c r="CG215" i="17" s="1"/>
  <c r="DA224" i="13"/>
  <c r="CO122"/>
  <c r="CG164" i="17" s="1"/>
  <c r="CO134" i="13"/>
  <c r="CG170" i="17" s="1"/>
  <c r="CO146" i="13"/>
  <c r="CG176" i="17" s="1"/>
  <c r="CO158" i="13"/>
  <c r="CG182" i="17" s="1"/>
  <c r="CO170" i="13"/>
  <c r="CG188" i="17" s="1"/>
  <c r="CO182" i="13"/>
  <c r="CG194" i="17" s="1"/>
  <c r="DA182" i="13"/>
  <c r="CO194"/>
  <c r="CG200" i="17" s="1"/>
  <c r="DA194" i="13"/>
  <c r="CO206"/>
  <c r="CG206" i="17" s="1"/>
  <c r="DA206" i="13"/>
  <c r="CO218"/>
  <c r="CG212" i="17" s="1"/>
  <c r="DA218" i="13"/>
  <c r="CO230"/>
  <c r="CG218" i="17"/>
  <c r="DA230" i="13"/>
  <c r="DA236"/>
  <c r="CO236"/>
  <c r="CG221" i="17"/>
  <c r="F91" i="16"/>
  <c r="G91"/>
  <c r="AD8" i="13"/>
  <c r="AA3" i="17" s="1"/>
  <c r="AD20" i="13"/>
  <c r="AA25" i="17" s="1"/>
  <c r="AD32" i="13"/>
  <c r="AA47" i="17" s="1"/>
  <c r="AD44" i="13"/>
  <c r="AA69" i="17" s="1"/>
  <c r="AD56" i="13"/>
  <c r="AA91" i="17" s="1"/>
  <c r="AD68" i="13"/>
  <c r="AA113" i="17"/>
  <c r="AD80" i="13"/>
  <c r="AA135" i="17" s="1"/>
  <c r="AD14" i="13"/>
  <c r="AA14" i="17" s="1"/>
  <c r="AD26" i="13"/>
  <c r="AA36" i="17" s="1"/>
  <c r="AD38" i="13"/>
  <c r="AA58" i="17" s="1"/>
  <c r="AD50" i="13"/>
  <c r="AA80" i="17" s="1"/>
  <c r="AD62" i="13"/>
  <c r="AA102" i="17" s="1"/>
  <c r="AD74" i="13"/>
  <c r="AA124" i="17" s="1"/>
  <c r="AD92" i="13"/>
  <c r="AA149" i="17"/>
  <c r="AD110" i="13"/>
  <c r="AA158" i="17" s="1"/>
  <c r="AD122" i="13"/>
  <c r="AA164" i="17" s="1"/>
  <c r="AD134" i="13"/>
  <c r="AA170" i="17" s="1"/>
  <c r="AD146" i="13"/>
  <c r="AA176" i="17" s="1"/>
  <c r="AD158" i="13"/>
  <c r="AA182" i="17" s="1"/>
  <c r="AD170" i="13"/>
  <c r="AA188" i="17" s="1"/>
  <c r="AD98" i="13"/>
  <c r="AA152" i="17" s="1"/>
  <c r="AD86" i="13"/>
  <c r="AA146" i="17"/>
  <c r="AD104" i="13"/>
  <c r="AA155" i="17" s="1"/>
  <c r="AD116" i="13"/>
  <c r="AA161" i="17" s="1"/>
  <c r="AD128" i="13"/>
  <c r="AA167" i="17" s="1"/>
  <c r="AD140" i="13"/>
  <c r="AA173" i="17" s="1"/>
  <c r="AD152" i="13"/>
  <c r="AA179" i="17" s="1"/>
  <c r="AD164" i="13"/>
  <c r="AA185" i="17" s="1"/>
  <c r="AD176" i="13"/>
  <c r="AA191" i="17" s="1"/>
  <c r="AD188" i="13"/>
  <c r="AA197" i="17"/>
  <c r="AD200" i="13"/>
  <c r="AA203" i="17" s="1"/>
  <c r="AD212" i="13"/>
  <c r="AA209" i="17" s="1"/>
  <c r="AD224" i="13"/>
  <c r="AA215" i="17" s="1"/>
  <c r="AD236" i="13"/>
  <c r="AA221" i="17" s="1"/>
  <c r="AD182" i="13"/>
  <c r="AA194" i="17" s="1"/>
  <c r="AD194" i="13"/>
  <c r="AA200" i="17" s="1"/>
  <c r="AD206" i="13"/>
  <c r="AA206" i="17" s="1"/>
  <c r="AD218" i="13"/>
  <c r="AA212" i="17"/>
  <c r="AD230" i="13"/>
  <c r="AA218" i="17" s="1"/>
  <c r="F33" i="16"/>
  <c r="Z8" i="13"/>
  <c r="X3" i="17"/>
  <c r="Z20" i="13"/>
  <c r="X25" i="17" s="1"/>
  <c r="Z32" i="13"/>
  <c r="X47" i="17" s="1"/>
  <c r="Z44" i="13"/>
  <c r="X69" i="17" s="1"/>
  <c r="Z56" i="13"/>
  <c r="X91" i="17" s="1"/>
  <c r="Z68" i="13"/>
  <c r="X113" i="17" s="1"/>
  <c r="Z80" i="13"/>
  <c r="X135" i="17" s="1"/>
  <c r="Z14" i="13"/>
  <c r="X14" i="17" s="1"/>
  <c r="Z92" i="13"/>
  <c r="X149" i="17"/>
  <c r="Z38" i="13"/>
  <c r="X58" i="17" s="1"/>
  <c r="Z62" i="13"/>
  <c r="X102" i="17" s="1"/>
  <c r="Z86" i="13"/>
  <c r="X146" i="17" s="1"/>
  <c r="Z98" i="13"/>
  <c r="X152" i="17" s="1"/>
  <c r="Z110" i="13"/>
  <c r="X158" i="17" s="1"/>
  <c r="Z122" i="13"/>
  <c r="X164" i="17" s="1"/>
  <c r="Z134" i="13"/>
  <c r="X170" i="17" s="1"/>
  <c r="Z146" i="13"/>
  <c r="X176" i="17"/>
  <c r="Z158" i="13"/>
  <c r="X182" i="17" s="1"/>
  <c r="Z170" i="13"/>
  <c r="X188" i="17" s="1"/>
  <c r="Z26" i="13"/>
  <c r="X36" i="17" s="1"/>
  <c r="Z50" i="13"/>
  <c r="X80" i="17" s="1"/>
  <c r="Z74" i="13"/>
  <c r="X124" i="17" s="1"/>
  <c r="Z104" i="13"/>
  <c r="X155" i="17" s="1"/>
  <c r="Z116" i="13"/>
  <c r="X161" i="17" s="1"/>
  <c r="Z188" i="13"/>
  <c r="X197" i="17"/>
  <c r="Z200" i="13"/>
  <c r="X203" i="17" s="1"/>
  <c r="Z212" i="13"/>
  <c r="X209" i="17" s="1"/>
  <c r="Z224" i="13"/>
  <c r="X215" i="17" s="1"/>
  <c r="Z236" i="13"/>
  <c r="X221" i="17" s="1"/>
  <c r="Z128" i="13"/>
  <c r="X167" i="17" s="1"/>
  <c r="Z140" i="13"/>
  <c r="X173" i="17" s="1"/>
  <c r="Z152" i="13"/>
  <c r="X179" i="17" s="1"/>
  <c r="Z164" i="13"/>
  <c r="X185" i="17"/>
  <c r="Z176" i="13"/>
  <c r="X191" i="17" s="1"/>
  <c r="Z182" i="13"/>
  <c r="X194" i="17" s="1"/>
  <c r="Z194" i="13"/>
  <c r="X200" i="17" s="1"/>
  <c r="Z206" i="13"/>
  <c r="X206" i="17" s="1"/>
  <c r="Z218" i="13"/>
  <c r="X212" i="17" s="1"/>
  <c r="Z230" i="13"/>
  <c r="X218" i="17" s="1"/>
  <c r="F30" i="16"/>
  <c r="M11" i="3"/>
  <c r="M24"/>
  <c r="M38"/>
  <c r="M48"/>
  <c r="M60"/>
  <c r="M77"/>
  <c r="M70"/>
  <c r="M18" i="4"/>
  <c r="M8"/>
  <c r="M27"/>
  <c r="M51"/>
  <c r="M34"/>
  <c r="M43"/>
  <c r="M8" i="5"/>
  <c r="M59" i="4"/>
  <c r="M34" i="5"/>
  <c r="M18"/>
  <c r="M59"/>
  <c r="M27" i="6"/>
  <c r="M27" i="5"/>
  <c r="M51"/>
  <c r="M43"/>
  <c r="M8" i="6"/>
  <c r="M34"/>
  <c r="M59"/>
  <c r="M18"/>
  <c r="M51"/>
  <c r="M43"/>
  <c r="M8" i="7"/>
  <c r="M27"/>
  <c r="M59"/>
  <c r="M18"/>
  <c r="M51"/>
  <c r="M34"/>
  <c r="M8" i="8"/>
  <c r="M43"/>
  <c r="M8" i="9"/>
  <c r="M34" i="8"/>
  <c r="M34" i="9"/>
  <c r="M18" i="8"/>
  <c r="M18" i="9"/>
  <c r="M51"/>
  <c r="M18" i="10"/>
  <c r="M59" i="8"/>
  <c r="M43" i="9"/>
  <c r="M8" i="10"/>
  <c r="M43"/>
  <c r="M43" i="7"/>
  <c r="M27" i="9"/>
  <c r="M51" i="10"/>
  <c r="M18" i="11"/>
  <c r="M51"/>
  <c r="M16" i="13"/>
  <c r="M28"/>
  <c r="M40"/>
  <c r="M52"/>
  <c r="M64"/>
  <c r="M76"/>
  <c r="M27" i="8"/>
  <c r="M59" i="9"/>
  <c r="M34" i="10"/>
  <c r="M8" i="11"/>
  <c r="M43"/>
  <c r="M7" i="13"/>
  <c r="M17"/>
  <c r="L13" i="17"/>
  <c r="M19" i="13"/>
  <c r="M29"/>
  <c r="L35" i="17" s="1"/>
  <c r="M31" i="13"/>
  <c r="M41"/>
  <c r="L57" i="17" s="1"/>
  <c r="M43" i="13"/>
  <c r="M53"/>
  <c r="L79" i="17" s="1"/>
  <c r="M55" i="13"/>
  <c r="M65"/>
  <c r="L101" i="17" s="1"/>
  <c r="M67" i="13"/>
  <c r="M77"/>
  <c r="L123" i="17" s="1"/>
  <c r="M79" i="13"/>
  <c r="M51" i="8"/>
  <c r="M59" i="10"/>
  <c r="M27"/>
  <c r="M27" i="11"/>
  <c r="M59"/>
  <c r="M94" i="13"/>
  <c r="M10"/>
  <c r="M22"/>
  <c r="M34" i="11"/>
  <c r="M11" i="13"/>
  <c r="L2" i="17" s="1"/>
  <c r="M13" i="13"/>
  <c r="M23"/>
  <c r="L24" i="17" s="1"/>
  <c r="M25" i="13"/>
  <c r="M35"/>
  <c r="L46" i="17" s="1"/>
  <c r="M37" i="13"/>
  <c r="M47"/>
  <c r="L68" i="17" s="1"/>
  <c r="M49" i="13"/>
  <c r="M59"/>
  <c r="L90" i="17" s="1"/>
  <c r="M61" i="13"/>
  <c r="M71"/>
  <c r="L112" i="17" s="1"/>
  <c r="M73" i="13"/>
  <c r="M83"/>
  <c r="L134" i="17"/>
  <c r="M89" i="13"/>
  <c r="L145" i="17" s="1"/>
  <c r="M91" i="13"/>
  <c r="M107"/>
  <c r="L154" i="17" s="1"/>
  <c r="M109" i="13"/>
  <c r="M119"/>
  <c r="L160" i="17"/>
  <c r="M121" i="13"/>
  <c r="M131"/>
  <c r="L166" i="17" s="1"/>
  <c r="M133" i="13"/>
  <c r="M143"/>
  <c r="L172" i="17" s="1"/>
  <c r="M145" i="13"/>
  <c r="M155"/>
  <c r="L178" i="17" s="1"/>
  <c r="M157" i="13"/>
  <c r="M167"/>
  <c r="L184" i="17" s="1"/>
  <c r="M169" i="13"/>
  <c r="M46"/>
  <c r="M70"/>
  <c r="M100"/>
  <c r="M112"/>
  <c r="M85"/>
  <c r="M95"/>
  <c r="L148" i="17" s="1"/>
  <c r="M97" i="13"/>
  <c r="M101"/>
  <c r="L151" i="17" s="1"/>
  <c r="M103" i="13"/>
  <c r="M113"/>
  <c r="L157" i="17" s="1"/>
  <c r="M115" i="13"/>
  <c r="M34"/>
  <c r="M58"/>
  <c r="M82"/>
  <c r="M88"/>
  <c r="M106"/>
  <c r="M118"/>
  <c r="M130"/>
  <c r="M142"/>
  <c r="M154"/>
  <c r="M166"/>
  <c r="M125"/>
  <c r="L163" i="17"/>
  <c r="M127" i="13"/>
  <c r="M137"/>
  <c r="L169" i="17" s="1"/>
  <c r="M139" i="13"/>
  <c r="M149"/>
  <c r="L175" i="17" s="1"/>
  <c r="M151" i="13"/>
  <c r="M161"/>
  <c r="L181" i="17" s="1"/>
  <c r="M163" i="13"/>
  <c r="M173"/>
  <c r="L187" i="17" s="1"/>
  <c r="M175" i="13"/>
  <c r="M185"/>
  <c r="L193" i="17" s="1"/>
  <c r="M187" i="13"/>
  <c r="M197"/>
  <c r="L199" i="17" s="1"/>
  <c r="M199" i="13"/>
  <c r="M209"/>
  <c r="L205" i="17" s="1"/>
  <c r="M211" i="13"/>
  <c r="M221"/>
  <c r="L211" i="17"/>
  <c r="M223" i="13"/>
  <c r="M233"/>
  <c r="L217" i="17" s="1"/>
  <c r="M235" i="13"/>
  <c r="M38" i="14"/>
  <c r="M178" i="13"/>
  <c r="M190"/>
  <c r="M202"/>
  <c r="M214"/>
  <c r="M226"/>
  <c r="M179"/>
  <c r="L190" i="17" s="1"/>
  <c r="M181" i="13"/>
  <c r="M191"/>
  <c r="L196" i="17" s="1"/>
  <c r="M193" i="13"/>
  <c r="M203"/>
  <c r="L202" i="17" s="1"/>
  <c r="M205" i="13"/>
  <c r="M215"/>
  <c r="L208" i="17" s="1"/>
  <c r="M217" i="13"/>
  <c r="M227"/>
  <c r="L214" i="17" s="1"/>
  <c r="M229" i="13"/>
  <c r="M124"/>
  <c r="M136"/>
  <c r="M148"/>
  <c r="M160"/>
  <c r="M172"/>
  <c r="M184"/>
  <c r="M196"/>
  <c r="M208"/>
  <c r="M220"/>
  <c r="M232"/>
  <c r="M49" i="14"/>
  <c r="M74"/>
  <c r="M63"/>
  <c r="M107"/>
  <c r="M132"/>
  <c r="M157"/>
  <c r="M238" i="13"/>
  <c r="M27" i="14"/>
  <c r="M96"/>
  <c r="M239" i="13"/>
  <c r="L220" i="17" s="1"/>
  <c r="M16" i="14"/>
  <c r="M85"/>
  <c r="M168"/>
  <c r="M232"/>
  <c r="M196"/>
  <c r="M221"/>
  <c r="M118"/>
  <c r="M146"/>
  <c r="M179"/>
  <c r="M190"/>
  <c r="M243"/>
  <c r="K8" i="13"/>
  <c r="J3" i="17" s="1"/>
  <c r="K20" i="13"/>
  <c r="J25" i="17"/>
  <c r="K32" i="13"/>
  <c r="J47" i="17" s="1"/>
  <c r="K44" i="13"/>
  <c r="J69" i="17" s="1"/>
  <c r="K56" i="13"/>
  <c r="J91" i="17" s="1"/>
  <c r="K68" i="13"/>
  <c r="J113" i="17" s="1"/>
  <c r="K80" i="13"/>
  <c r="J135" i="17" s="1"/>
  <c r="K14" i="13"/>
  <c r="J14" i="17" s="1"/>
  <c r="K26" i="13"/>
  <c r="J36" i="17" s="1"/>
  <c r="K38" i="13"/>
  <c r="J58" i="17"/>
  <c r="K50" i="13"/>
  <c r="J80" i="17" s="1"/>
  <c r="K62" i="13"/>
  <c r="J102" i="17" s="1"/>
  <c r="K74" i="13"/>
  <c r="J124" i="17" s="1"/>
  <c r="K86" i="13"/>
  <c r="J146" i="17" s="1"/>
  <c r="K92" i="13"/>
  <c r="J149" i="17" s="1"/>
  <c r="K104" i="13"/>
  <c r="J155" i="17" s="1"/>
  <c r="K116" i="13"/>
  <c r="J161" i="17" s="1"/>
  <c r="K98" i="13"/>
  <c r="J152" i="17"/>
  <c r="K110" i="13"/>
  <c r="J158" i="17" s="1"/>
  <c r="K122" i="13"/>
  <c r="J164" i="17" s="1"/>
  <c r="K134" i="13"/>
  <c r="J170" i="17" s="1"/>
  <c r="K146" i="13"/>
  <c r="J176" i="17" s="1"/>
  <c r="K158" i="13"/>
  <c r="J182" i="17" s="1"/>
  <c r="K170" i="13"/>
  <c r="J188" i="17" s="1"/>
  <c r="K128" i="13"/>
  <c r="J167" i="17" s="1"/>
  <c r="K140" i="13"/>
  <c r="J173" i="17"/>
  <c r="K152" i="13"/>
  <c r="J179" i="17" s="1"/>
  <c r="K164" i="13"/>
  <c r="J185" i="17" s="1"/>
  <c r="K176" i="13"/>
  <c r="J191" i="17" s="1"/>
  <c r="K182" i="13"/>
  <c r="J194" i="17" s="1"/>
  <c r="K194" i="13"/>
  <c r="J200" i="17" s="1"/>
  <c r="K206" i="13"/>
  <c r="J206" i="17" s="1"/>
  <c r="K218" i="13"/>
  <c r="J212" i="17" s="1"/>
  <c r="K230" i="13"/>
  <c r="J218" i="17"/>
  <c r="K188" i="13"/>
  <c r="J197" i="17" s="1"/>
  <c r="K200" i="13"/>
  <c r="J203" i="17" s="1"/>
  <c r="K212" i="13"/>
  <c r="J209" i="17" s="1"/>
  <c r="K224" i="13"/>
  <c r="J215" i="17" s="1"/>
  <c r="K236" i="13"/>
  <c r="J221" i="17" s="1"/>
  <c r="F16" i="16"/>
  <c r="I11" i="3"/>
  <c r="I24"/>
  <c r="I38"/>
  <c r="I48"/>
  <c r="I60"/>
  <c r="I77"/>
  <c r="I70"/>
  <c r="I18" i="4"/>
  <c r="I8"/>
  <c r="I27"/>
  <c r="I34"/>
  <c r="I51"/>
  <c r="I43"/>
  <c r="I8" i="5"/>
  <c r="I34"/>
  <c r="I59" i="4"/>
  <c r="I18" i="5"/>
  <c r="I27"/>
  <c r="I59"/>
  <c r="I27" i="6"/>
  <c r="I51" i="5"/>
  <c r="I43"/>
  <c r="I8" i="6"/>
  <c r="I18"/>
  <c r="I34"/>
  <c r="I59"/>
  <c r="I51"/>
  <c r="I43"/>
  <c r="I8" i="7"/>
  <c r="I27"/>
  <c r="I59"/>
  <c r="I18"/>
  <c r="I51"/>
  <c r="I34"/>
  <c r="I43"/>
  <c r="I8" i="8"/>
  <c r="I43"/>
  <c r="I8" i="9"/>
  <c r="I34" i="8"/>
  <c r="I34" i="9"/>
  <c r="I18" i="8"/>
  <c r="I51"/>
  <c r="I51" i="9"/>
  <c r="I18" i="10"/>
  <c r="I27" i="9"/>
  <c r="I43"/>
  <c r="I8" i="10"/>
  <c r="I43"/>
  <c r="I27" i="8"/>
  <c r="I59"/>
  <c r="I27" i="10"/>
  <c r="I51"/>
  <c r="I18" i="11"/>
  <c r="I51"/>
  <c r="I16" i="13"/>
  <c r="I28"/>
  <c r="I40"/>
  <c r="I52"/>
  <c r="I64"/>
  <c r="I76"/>
  <c r="I18" i="9"/>
  <c r="I8" i="11"/>
  <c r="I43"/>
  <c r="I7" i="13"/>
  <c r="I17"/>
  <c r="H13" i="17" s="1"/>
  <c r="I19" i="13"/>
  <c r="I29"/>
  <c r="H35" i="17"/>
  <c r="I31" i="13"/>
  <c r="I41"/>
  <c r="H57" i="17" s="1"/>
  <c r="I43" i="13"/>
  <c r="I53"/>
  <c r="H79" i="17" s="1"/>
  <c r="I55" i="13"/>
  <c r="I65"/>
  <c r="H101" i="17" s="1"/>
  <c r="I67" i="13"/>
  <c r="I77"/>
  <c r="H123" i="17" s="1"/>
  <c r="I79" i="13"/>
  <c r="I59" i="9"/>
  <c r="I34" i="10"/>
  <c r="I59"/>
  <c r="I10" i="13"/>
  <c r="I22"/>
  <c r="I34"/>
  <c r="I46"/>
  <c r="I58"/>
  <c r="I70"/>
  <c r="I82"/>
  <c r="I94"/>
  <c r="I34" i="11"/>
  <c r="I11" i="13"/>
  <c r="H2" i="17" s="1"/>
  <c r="I13" i="13"/>
  <c r="I23"/>
  <c r="H24" i="17" s="1"/>
  <c r="I25" i="13"/>
  <c r="I27" i="11"/>
  <c r="I59"/>
  <c r="I89" i="13"/>
  <c r="H145" i="17"/>
  <c r="I91" i="13"/>
  <c r="I35"/>
  <c r="H46" i="17" s="1"/>
  <c r="I37" i="13"/>
  <c r="I59"/>
  <c r="H90" i="17" s="1"/>
  <c r="I61" i="13"/>
  <c r="I83"/>
  <c r="H134" i="17" s="1"/>
  <c r="I85" i="13"/>
  <c r="I95"/>
  <c r="H148" i="17" s="1"/>
  <c r="I97" i="13"/>
  <c r="I107"/>
  <c r="H154" i="17" s="1"/>
  <c r="I109" i="13"/>
  <c r="I119"/>
  <c r="H160" i="17" s="1"/>
  <c r="I121" i="13"/>
  <c r="I131"/>
  <c r="H166" i="17" s="1"/>
  <c r="I133" i="13"/>
  <c r="I143"/>
  <c r="H172" i="17"/>
  <c r="I145" i="13"/>
  <c r="I155"/>
  <c r="H178" i="17" s="1"/>
  <c r="I157" i="13"/>
  <c r="I167"/>
  <c r="H184" i="17" s="1"/>
  <c r="I169" i="13"/>
  <c r="I88"/>
  <c r="I100"/>
  <c r="I112"/>
  <c r="I47"/>
  <c r="H68" i="17"/>
  <c r="I49" i="13"/>
  <c r="I71"/>
  <c r="H112" i="17" s="1"/>
  <c r="I73" i="13"/>
  <c r="I101"/>
  <c r="H151" i="17" s="1"/>
  <c r="I103" i="13"/>
  <c r="I113"/>
  <c r="H157" i="17" s="1"/>
  <c r="I115" i="13"/>
  <c r="I106"/>
  <c r="I118"/>
  <c r="I130"/>
  <c r="I142"/>
  <c r="I154"/>
  <c r="I166"/>
  <c r="I185"/>
  <c r="H193" i="17" s="1"/>
  <c r="I187" i="13"/>
  <c r="I197"/>
  <c r="H199" i="17" s="1"/>
  <c r="I199" i="13"/>
  <c r="I209"/>
  <c r="H205" i="17" s="1"/>
  <c r="I211" i="13"/>
  <c r="I221"/>
  <c r="H211" i="17" s="1"/>
  <c r="I223" i="13"/>
  <c r="I233"/>
  <c r="H217" i="17" s="1"/>
  <c r="I235" i="13"/>
  <c r="I38" i="14"/>
  <c r="I124" i="13"/>
  <c r="I136"/>
  <c r="I148"/>
  <c r="I160"/>
  <c r="I172"/>
  <c r="I178"/>
  <c r="I190"/>
  <c r="I202"/>
  <c r="I214"/>
  <c r="I226"/>
  <c r="I125"/>
  <c r="H163" i="17" s="1"/>
  <c r="I127" i="13"/>
  <c r="I137"/>
  <c r="H169" i="17" s="1"/>
  <c r="I139" i="13"/>
  <c r="I149"/>
  <c r="H175" i="17" s="1"/>
  <c r="I151" i="13"/>
  <c r="I161"/>
  <c r="H181" i="17" s="1"/>
  <c r="I163" i="13"/>
  <c r="I173"/>
  <c r="H187" i="17" s="1"/>
  <c r="I175" i="13"/>
  <c r="I179"/>
  <c r="H190" i="17" s="1"/>
  <c r="I181" i="13"/>
  <c r="I191"/>
  <c r="H196" i="17" s="1"/>
  <c r="I193" i="13"/>
  <c r="I203"/>
  <c r="H202" i="17"/>
  <c r="I205" i="13"/>
  <c r="I215"/>
  <c r="H208" i="17" s="1"/>
  <c r="I217" i="13"/>
  <c r="I227"/>
  <c r="H214" i="17" s="1"/>
  <c r="I229" i="13"/>
  <c r="I184"/>
  <c r="I196"/>
  <c r="I208"/>
  <c r="I220"/>
  <c r="I232"/>
  <c r="I238"/>
  <c r="I27" i="14"/>
  <c r="I49"/>
  <c r="I74"/>
  <c r="I239" i="13"/>
  <c r="H220" i="17" s="1"/>
  <c r="I16" i="14"/>
  <c r="I63"/>
  <c r="I107"/>
  <c r="I132"/>
  <c r="I157"/>
  <c r="I96"/>
  <c r="I85"/>
  <c r="I118"/>
  <c r="I146"/>
  <c r="I168"/>
  <c r="I232"/>
  <c r="I196"/>
  <c r="I221"/>
  <c r="I179"/>
  <c r="I190"/>
  <c r="I243"/>
  <c r="F11" i="3"/>
  <c r="F24"/>
  <c r="F38"/>
  <c r="F60"/>
  <c r="F48"/>
  <c r="F77"/>
  <c r="F70"/>
  <c r="F8" i="4"/>
  <c r="F34"/>
  <c r="F27"/>
  <c r="F18"/>
  <c r="F43"/>
  <c r="F59"/>
  <c r="F51"/>
  <c r="F27" i="5"/>
  <c r="F18"/>
  <c r="F8"/>
  <c r="F34"/>
  <c r="F59"/>
  <c r="F51"/>
  <c r="F18" i="6"/>
  <c r="F43" i="5"/>
  <c r="F8" i="6"/>
  <c r="F27"/>
  <c r="F51"/>
  <c r="F43"/>
  <c r="F34"/>
  <c r="F8" i="7"/>
  <c r="F18"/>
  <c r="F51"/>
  <c r="F59" i="6"/>
  <c r="F43" i="7"/>
  <c r="F27"/>
  <c r="F34" i="8"/>
  <c r="F34" i="9"/>
  <c r="F27" i="8"/>
  <c r="F59"/>
  <c r="F27" i="9"/>
  <c r="F34" i="7"/>
  <c r="F59"/>
  <c r="F8" i="8"/>
  <c r="F43" i="9"/>
  <c r="F8" i="10"/>
  <c r="F43"/>
  <c r="F18" i="8"/>
  <c r="F51"/>
  <c r="F34" i="10"/>
  <c r="F18" i="9"/>
  <c r="F8"/>
  <c r="F59"/>
  <c r="F8" i="11"/>
  <c r="F43"/>
  <c r="F7" i="13"/>
  <c r="F17"/>
  <c r="E13" i="17" s="1"/>
  <c r="F19" i="13"/>
  <c r="F29"/>
  <c r="E35" i="17" s="1"/>
  <c r="F31" i="13"/>
  <c r="F41"/>
  <c r="E57" i="17"/>
  <c r="F43" i="13"/>
  <c r="F53"/>
  <c r="E79" i="17" s="1"/>
  <c r="F55" i="13"/>
  <c r="F65"/>
  <c r="E101" i="17" s="1"/>
  <c r="F67" i="13"/>
  <c r="F77"/>
  <c r="E123" i="17" s="1"/>
  <c r="F79" i="13"/>
  <c r="F43" i="8"/>
  <c r="F51" i="9"/>
  <c r="F27" i="10"/>
  <c r="F34" i="11"/>
  <c r="F10" i="13"/>
  <c r="F22"/>
  <c r="F34"/>
  <c r="F46"/>
  <c r="F58"/>
  <c r="F70"/>
  <c r="F82"/>
  <c r="F18" i="10"/>
  <c r="F51"/>
  <c r="F18" i="11"/>
  <c r="F59" i="10"/>
  <c r="F51" i="11"/>
  <c r="F85" i="13"/>
  <c r="F95"/>
  <c r="E148" i="17" s="1"/>
  <c r="F97" i="13"/>
  <c r="F11"/>
  <c r="E2" i="17"/>
  <c r="F13" i="13"/>
  <c r="F16"/>
  <c r="F23"/>
  <c r="E24" i="17"/>
  <c r="F25" i="13"/>
  <c r="F27" i="11"/>
  <c r="F59"/>
  <c r="F94" i="13"/>
  <c r="F100"/>
  <c r="F112"/>
  <c r="F124"/>
  <c r="F136"/>
  <c r="F148"/>
  <c r="F160"/>
  <c r="F172"/>
  <c r="F35"/>
  <c r="E46" i="17" s="1"/>
  <c r="F37" i="13"/>
  <c r="F40"/>
  <c r="F59"/>
  <c r="E90" i="17" s="1"/>
  <c r="F61" i="13"/>
  <c r="F64"/>
  <c r="F83"/>
  <c r="E134" i="17" s="1"/>
  <c r="F101" i="13"/>
  <c r="E151" i="17" s="1"/>
  <c r="F103" i="13"/>
  <c r="F113"/>
  <c r="E157" i="17" s="1"/>
  <c r="F115" i="13"/>
  <c r="F88"/>
  <c r="F91"/>
  <c r="F106"/>
  <c r="F118"/>
  <c r="F28"/>
  <c r="F47"/>
  <c r="E68" i="17" s="1"/>
  <c r="F49" i="13"/>
  <c r="F52"/>
  <c r="F71"/>
  <c r="E112" i="17" s="1"/>
  <c r="F73" i="13"/>
  <c r="F76"/>
  <c r="F89"/>
  <c r="E145" i="17" s="1"/>
  <c r="F107" i="13"/>
  <c r="E154" i="17" s="1"/>
  <c r="F109" i="13"/>
  <c r="F119"/>
  <c r="E160" i="17" s="1"/>
  <c r="F121" i="13"/>
  <c r="F131"/>
  <c r="E166" i="17" s="1"/>
  <c r="F133" i="13"/>
  <c r="F143"/>
  <c r="E172" i="17"/>
  <c r="F145" i="13"/>
  <c r="F155"/>
  <c r="E178" i="17" s="1"/>
  <c r="F157" i="13"/>
  <c r="F167"/>
  <c r="E184" i="17" s="1"/>
  <c r="F169" i="13"/>
  <c r="F178"/>
  <c r="F190"/>
  <c r="F202"/>
  <c r="F214"/>
  <c r="F226"/>
  <c r="F238"/>
  <c r="F27" i="14"/>
  <c r="F179" i="13"/>
  <c r="E190" i="17" s="1"/>
  <c r="F181" i="13"/>
  <c r="F191"/>
  <c r="E196" i="17"/>
  <c r="F193" i="13"/>
  <c r="F203"/>
  <c r="E202" i="17" s="1"/>
  <c r="F205" i="13"/>
  <c r="F215"/>
  <c r="E208" i="17" s="1"/>
  <c r="F217" i="13"/>
  <c r="F227"/>
  <c r="E214" i="17" s="1"/>
  <c r="F229" i="13"/>
  <c r="F184"/>
  <c r="F196"/>
  <c r="F208"/>
  <c r="F220"/>
  <c r="F232"/>
  <c r="F125"/>
  <c r="E163" i="17" s="1"/>
  <c r="F127" i="13"/>
  <c r="F130"/>
  <c r="F137"/>
  <c r="E169" i="17" s="1"/>
  <c r="F139" i="13"/>
  <c r="F142"/>
  <c r="F149"/>
  <c r="E175" i="17" s="1"/>
  <c r="F151" i="13"/>
  <c r="F154"/>
  <c r="F161"/>
  <c r="E181" i="17" s="1"/>
  <c r="F163" i="13"/>
  <c r="F166"/>
  <c r="F173"/>
  <c r="E187" i="17" s="1"/>
  <c r="F175" i="13"/>
  <c r="F185"/>
  <c r="E193" i="17"/>
  <c r="F187" i="13"/>
  <c r="F197"/>
  <c r="E199" i="17" s="1"/>
  <c r="F199" i="13"/>
  <c r="F209"/>
  <c r="E205" i="17" s="1"/>
  <c r="F211" i="13"/>
  <c r="F221"/>
  <c r="E211" i="17" s="1"/>
  <c r="F223" i="13"/>
  <c r="F233"/>
  <c r="E217" i="17" s="1"/>
  <c r="F235" i="13"/>
  <c r="F38" i="14"/>
  <c r="F63"/>
  <c r="F107"/>
  <c r="F96"/>
  <c r="F146"/>
  <c r="F239" i="13"/>
  <c r="E220" i="17" s="1"/>
  <c r="F16" i="14"/>
  <c r="F85"/>
  <c r="F49"/>
  <c r="F74"/>
  <c r="F118"/>
  <c r="F157"/>
  <c r="F196"/>
  <c r="F221"/>
  <c r="F210"/>
  <c r="F132"/>
  <c r="F168"/>
  <c r="F232"/>
  <c r="F138" i="16"/>
  <c r="G133"/>
  <c r="F132"/>
  <c r="H127"/>
  <c r="F124"/>
  <c r="G118"/>
  <c r="F117"/>
  <c r="F89"/>
  <c r="CT243" i="14"/>
  <c r="BR243"/>
  <c r="AP243"/>
  <c r="DW232"/>
  <c r="CQ232"/>
  <c r="O232"/>
  <c r="EJ221"/>
  <c r="DT221"/>
  <c r="CN221"/>
  <c r="BH221"/>
  <c r="AR221"/>
  <c r="L221"/>
  <c r="DY210"/>
  <c r="DI210"/>
  <c r="CS210"/>
  <c r="AW210"/>
  <c r="AZ196"/>
  <c r="DZ190"/>
  <c r="DJ190"/>
  <c r="CT190"/>
  <c r="AX190"/>
  <c r="AH190"/>
  <c r="AP179"/>
  <c r="CY168"/>
  <c r="G168"/>
  <c r="AP157"/>
  <c r="EL8" i="13"/>
  <c r="EA3" i="17" s="1"/>
  <c r="EL20" i="13"/>
  <c r="EA25" i="17" s="1"/>
  <c r="EL32" i="13"/>
  <c r="EA47" i="17" s="1"/>
  <c r="EL44" i="13"/>
  <c r="EA69" i="17" s="1"/>
  <c r="EL56" i="13"/>
  <c r="EA91" i="17" s="1"/>
  <c r="EL68" i="13"/>
  <c r="EA113" i="17"/>
  <c r="EL80" i="13"/>
  <c r="EA135" i="17" s="1"/>
  <c r="EL14" i="13"/>
  <c r="EA14" i="17" s="1"/>
  <c r="EL26" i="13"/>
  <c r="EA36" i="17" s="1"/>
  <c r="EL38" i="13"/>
  <c r="EA58" i="17" s="1"/>
  <c r="EL50" i="13"/>
  <c r="EA80" i="17" s="1"/>
  <c r="EL62" i="13"/>
  <c r="EA102" i="17" s="1"/>
  <c r="EL74" i="13"/>
  <c r="EA124" i="17" s="1"/>
  <c r="EL92" i="13"/>
  <c r="EA149" i="17"/>
  <c r="EL98" i="13"/>
  <c r="EA152" i="17" s="1"/>
  <c r="EL110" i="13"/>
  <c r="EA158" i="17" s="1"/>
  <c r="EL122" i="13"/>
  <c r="EA164" i="17" s="1"/>
  <c r="EL134" i="13"/>
  <c r="EA170" i="17" s="1"/>
  <c r="EL146" i="13"/>
  <c r="EA176" i="17" s="1"/>
  <c r="EL158" i="13"/>
  <c r="EA182" i="17" s="1"/>
  <c r="EL170" i="13"/>
  <c r="EA188" i="17" s="1"/>
  <c r="EL86" i="13"/>
  <c r="EA146" i="17"/>
  <c r="EL104" i="13"/>
  <c r="EA155" i="17" s="1"/>
  <c r="EL116" i="13"/>
  <c r="EA161" i="17" s="1"/>
  <c r="EL128" i="13"/>
  <c r="EA167" i="17" s="1"/>
  <c r="EL140" i="13"/>
  <c r="EA173" i="17" s="1"/>
  <c r="EL152" i="13"/>
  <c r="EA179" i="17" s="1"/>
  <c r="EL164" i="13"/>
  <c r="EA185" i="17" s="1"/>
  <c r="EL176" i="13"/>
  <c r="EA191" i="17" s="1"/>
  <c r="EL188" i="13"/>
  <c r="EA197" i="17"/>
  <c r="EL200" i="13"/>
  <c r="EA203" i="17" s="1"/>
  <c r="EL212" i="13"/>
  <c r="EA209" i="17" s="1"/>
  <c r="EL224" i="13"/>
  <c r="EA215" i="17" s="1"/>
  <c r="EL236" i="13"/>
  <c r="EA221" i="17" s="1"/>
  <c r="EL182" i="13"/>
  <c r="EA194" i="17" s="1"/>
  <c r="EL194" i="13"/>
  <c r="EA200" i="17" s="1"/>
  <c r="EL206" i="13"/>
  <c r="EA206" i="17" s="1"/>
  <c r="EL218" i="13"/>
  <c r="EA212" i="17"/>
  <c r="EL230" i="13"/>
  <c r="EA218" i="17" s="1"/>
  <c r="DW8" i="13"/>
  <c r="DM3" i="17" s="1"/>
  <c r="DW20" i="13"/>
  <c r="DM25" i="17" s="1"/>
  <c r="DW32" i="13"/>
  <c r="DM47" i="17" s="1"/>
  <c r="DW44" i="13"/>
  <c r="DM69" i="17" s="1"/>
  <c r="DW56" i="13"/>
  <c r="DM91" i="17" s="1"/>
  <c r="DW68" i="13"/>
  <c r="DM113" i="17" s="1"/>
  <c r="DW80" i="13"/>
  <c r="DM135" i="17"/>
  <c r="DW86" i="13"/>
  <c r="DM146" i="17" s="1"/>
  <c r="DW14" i="13"/>
  <c r="DM14" i="17" s="1"/>
  <c r="DW26" i="13"/>
  <c r="DM36" i="17" s="1"/>
  <c r="DW50" i="13"/>
  <c r="DM80" i="17" s="1"/>
  <c r="DW74" i="13"/>
  <c r="DM124" i="17" s="1"/>
  <c r="DW104" i="13"/>
  <c r="DM155" i="17" s="1"/>
  <c r="DW116" i="13"/>
  <c r="DM161" i="17" s="1"/>
  <c r="DW92" i="13"/>
  <c r="DM149" i="17"/>
  <c r="DW38" i="13"/>
  <c r="DM58" i="17" s="1"/>
  <c r="DW62" i="13"/>
  <c r="DM102" i="17" s="1"/>
  <c r="DW98" i="13"/>
  <c r="DM152" i="17" s="1"/>
  <c r="DW110" i="13"/>
  <c r="DM158" i="17" s="1"/>
  <c r="DW122" i="13"/>
  <c r="DM164" i="17" s="1"/>
  <c r="DW134" i="13"/>
  <c r="DM170" i="17" s="1"/>
  <c r="DW146" i="13"/>
  <c r="DM176" i="17" s="1"/>
  <c r="DW158" i="13"/>
  <c r="DM182" i="17"/>
  <c r="DW170" i="13"/>
  <c r="DM188" i="17" s="1"/>
  <c r="DW182" i="13"/>
  <c r="DM194" i="17" s="1"/>
  <c r="DW194" i="13"/>
  <c r="DM200" i="17" s="1"/>
  <c r="DW206" i="13"/>
  <c r="DM206" i="17" s="1"/>
  <c r="DW218" i="13"/>
  <c r="DM212" i="17" s="1"/>
  <c r="DW230" i="13"/>
  <c r="DM218" i="17" s="1"/>
  <c r="DW128" i="13"/>
  <c r="DM167" i="17" s="1"/>
  <c r="DW140" i="13"/>
  <c r="DM173" i="17"/>
  <c r="DW152" i="13"/>
  <c r="DM179" i="17" s="1"/>
  <c r="DW164" i="13"/>
  <c r="DM185" i="17" s="1"/>
  <c r="DW176" i="13"/>
  <c r="DM191" i="17" s="1"/>
  <c r="DW188" i="13"/>
  <c r="DM197" i="17" s="1"/>
  <c r="DW200" i="13"/>
  <c r="DM203" i="17" s="1"/>
  <c r="DW212" i="13"/>
  <c r="DM209" i="17" s="1"/>
  <c r="DW224" i="13"/>
  <c r="DM215" i="17" s="1"/>
  <c r="DW236" i="13"/>
  <c r="DM221" i="17"/>
  <c r="DV8" i="13"/>
  <c r="DL3" i="17" s="1"/>
  <c r="DV20" i="13"/>
  <c r="DL25" i="17" s="1"/>
  <c r="DV32" i="13"/>
  <c r="DL47" i="17" s="1"/>
  <c r="DV44" i="13"/>
  <c r="DL69" i="17" s="1"/>
  <c r="DV56" i="13"/>
  <c r="DL91" i="17" s="1"/>
  <c r="DV68" i="13"/>
  <c r="DL113" i="17" s="1"/>
  <c r="DV80" i="13"/>
  <c r="DL135" i="17" s="1"/>
  <c r="DV14" i="13"/>
  <c r="DL14" i="17"/>
  <c r="DV26" i="13"/>
  <c r="DL36" i="17" s="1"/>
  <c r="DV38" i="13"/>
  <c r="DL58" i="17" s="1"/>
  <c r="DV50" i="13"/>
  <c r="DL80" i="17" s="1"/>
  <c r="DV62" i="13"/>
  <c r="DL102" i="17" s="1"/>
  <c r="DV74" i="13"/>
  <c r="DL124" i="17" s="1"/>
  <c r="DV92" i="13"/>
  <c r="DL149" i="17" s="1"/>
  <c r="DV98" i="13"/>
  <c r="DL152" i="17" s="1"/>
  <c r="DV110" i="13"/>
  <c r="DL158" i="17"/>
  <c r="DV122" i="13"/>
  <c r="DL164" i="17" s="1"/>
  <c r="DV134" i="13"/>
  <c r="DL170" i="17" s="1"/>
  <c r="DV146" i="13"/>
  <c r="DL176" i="17" s="1"/>
  <c r="DV158" i="13"/>
  <c r="DL182" i="17" s="1"/>
  <c r="DV170" i="13"/>
  <c r="DL188" i="17" s="1"/>
  <c r="DV86" i="13"/>
  <c r="DL146" i="17" s="1"/>
  <c r="DV104" i="13"/>
  <c r="DL155" i="17" s="1"/>
  <c r="DV116" i="13"/>
  <c r="DL161" i="17"/>
  <c r="DV128" i="13"/>
  <c r="DL167" i="17" s="1"/>
  <c r="DV140" i="13"/>
  <c r="DL173" i="17" s="1"/>
  <c r="DV152" i="13"/>
  <c r="DL179" i="17" s="1"/>
  <c r="DV164" i="13"/>
  <c r="DL185" i="17" s="1"/>
  <c r="DV176" i="13"/>
  <c r="DL191" i="17" s="1"/>
  <c r="DV188" i="13"/>
  <c r="DL197" i="17" s="1"/>
  <c r="DV200" i="13"/>
  <c r="DL203" i="17" s="1"/>
  <c r="DV212" i="13"/>
  <c r="DL209" i="17"/>
  <c r="DV224" i="13"/>
  <c r="DL215" i="17" s="1"/>
  <c r="DV236" i="13"/>
  <c r="DL221" i="17" s="1"/>
  <c r="DV182" i="13"/>
  <c r="DL194" i="17" s="1"/>
  <c r="DV194" i="13"/>
  <c r="DL200" i="17" s="1"/>
  <c r="DV206" i="13"/>
  <c r="DL206" i="17" s="1"/>
  <c r="DV218" i="13"/>
  <c r="DL212" i="17" s="1"/>
  <c r="DV230" i="13"/>
  <c r="DL218" i="17" s="1"/>
  <c r="DO8" i="13"/>
  <c r="DE3" i="17"/>
  <c r="EA8" i="13"/>
  <c r="DO20"/>
  <c r="DE25" i="17" s="1"/>
  <c r="EA20" i="13"/>
  <c r="DO32"/>
  <c r="DE47" i="17" s="1"/>
  <c r="EA32" i="13"/>
  <c r="DO44"/>
  <c r="DE69" i="17" s="1"/>
  <c r="EA44" i="13"/>
  <c r="DO56"/>
  <c r="DE91" i="17" s="1"/>
  <c r="EA56" i="13"/>
  <c r="DO68"/>
  <c r="DE113" i="17" s="1"/>
  <c r="EA68" i="13"/>
  <c r="DO80"/>
  <c r="DE135" i="17" s="1"/>
  <c r="EA80" i="13"/>
  <c r="EA14"/>
  <c r="EA26"/>
  <c r="EA38"/>
  <c r="EA50"/>
  <c r="EA62"/>
  <c r="EA74"/>
  <c r="DO86"/>
  <c r="DE146" i="17"/>
  <c r="EA86" i="13"/>
  <c r="DO14"/>
  <c r="DE14" i="17" s="1"/>
  <c r="EA92" i="13"/>
  <c r="DO38"/>
  <c r="DE58" i="17" s="1"/>
  <c r="DO62" i="13"/>
  <c r="DE102" i="17"/>
  <c r="DO104" i="13"/>
  <c r="DE155" i="17" s="1"/>
  <c r="EA104" i="13"/>
  <c r="DO116"/>
  <c r="DE161" i="17"/>
  <c r="EA116" i="13"/>
  <c r="DO92"/>
  <c r="DE149" i="17" s="1"/>
  <c r="DO26" i="13"/>
  <c r="DE36" i="17" s="1"/>
  <c r="DO50" i="13"/>
  <c r="DE80" i="17" s="1"/>
  <c r="DO74" i="13"/>
  <c r="DE124" i="17" s="1"/>
  <c r="DO98" i="13"/>
  <c r="DE152" i="17" s="1"/>
  <c r="EA98" i="13"/>
  <c r="DO110"/>
  <c r="DE158" i="17" s="1"/>
  <c r="EA110" i="13"/>
  <c r="DO122"/>
  <c r="DE164" i="17" s="1"/>
  <c r="EA122" i="13"/>
  <c r="DO134"/>
  <c r="DE170" i="17"/>
  <c r="EA134" i="13"/>
  <c r="DO146"/>
  <c r="DE176" i="17" s="1"/>
  <c r="EA146" i="13"/>
  <c r="DO158"/>
  <c r="DE182" i="17" s="1"/>
  <c r="EA158" i="13"/>
  <c r="DO170"/>
  <c r="DE188" i="17" s="1"/>
  <c r="EA170" i="13"/>
  <c r="EA128"/>
  <c r="EA140"/>
  <c r="EA152"/>
  <c r="EA164"/>
  <c r="EA176"/>
  <c r="DO182"/>
  <c r="DE194" i="17" s="1"/>
  <c r="EA182" i="13"/>
  <c r="DO194"/>
  <c r="DE200" i="17" s="1"/>
  <c r="EA194" i="13"/>
  <c r="DO206"/>
  <c r="DE206" i="17"/>
  <c r="EA206" i="13"/>
  <c r="DO218"/>
  <c r="DE212" i="17" s="1"/>
  <c r="EA218" i="13"/>
  <c r="DO230"/>
  <c r="DE218" i="17" s="1"/>
  <c r="EA230" i="13"/>
  <c r="DO128"/>
  <c r="DE167" i="17" s="1"/>
  <c r="DO140" i="13"/>
  <c r="DE173" i="17" s="1"/>
  <c r="DO152" i="13"/>
  <c r="DE179" i="17" s="1"/>
  <c r="DO164" i="13"/>
  <c r="DE185" i="17" s="1"/>
  <c r="DO176" i="13"/>
  <c r="DE191" i="17" s="1"/>
  <c r="DO188" i="13"/>
  <c r="DE197" i="17" s="1"/>
  <c r="EA188" i="13"/>
  <c r="DO200"/>
  <c r="DE203" i="17" s="1"/>
  <c r="EA200" i="13"/>
  <c r="DO212"/>
  <c r="DE209" i="17" s="1"/>
  <c r="EA212" i="13"/>
  <c r="DO224"/>
  <c r="DE215" i="17" s="1"/>
  <c r="EA224" i="13"/>
  <c r="DO236"/>
  <c r="DE221" i="17" s="1"/>
  <c r="EA236" i="13"/>
  <c r="DM14"/>
  <c r="DD14" i="17" s="1"/>
  <c r="DM26" i="13"/>
  <c r="DD36" i="17"/>
  <c r="DM38" i="13"/>
  <c r="DD58" i="17" s="1"/>
  <c r="DM50" i="13"/>
  <c r="DD80" i="17" s="1"/>
  <c r="DM62" i="13"/>
  <c r="DD102" i="17" s="1"/>
  <c r="DM74" i="13"/>
  <c r="DD124" i="17" s="1"/>
  <c r="DM92" i="13"/>
  <c r="DD149" i="17" s="1"/>
  <c r="DM8" i="13"/>
  <c r="DD3" i="17" s="1"/>
  <c r="DM20" i="13"/>
  <c r="DD25" i="17" s="1"/>
  <c r="DM44" i="13"/>
  <c r="DD69" i="17"/>
  <c r="DM68" i="13"/>
  <c r="DD113" i="17" s="1"/>
  <c r="DM98" i="13"/>
  <c r="DD152" i="17" s="1"/>
  <c r="DM110" i="13"/>
  <c r="DD158" i="17" s="1"/>
  <c r="DM32" i="13"/>
  <c r="DD47" i="17" s="1"/>
  <c r="DM56" i="13"/>
  <c r="DD91" i="17" s="1"/>
  <c r="DM80" i="13"/>
  <c r="DD135" i="17" s="1"/>
  <c r="DM86" i="13"/>
  <c r="DD146" i="17" s="1"/>
  <c r="DM104" i="13"/>
  <c r="DD155" i="17"/>
  <c r="DM116" i="13"/>
  <c r="DD161" i="17" s="1"/>
  <c r="DM128" i="13"/>
  <c r="DD167" i="17" s="1"/>
  <c r="DM140" i="13"/>
  <c r="DD173" i="17" s="1"/>
  <c r="DM152" i="13"/>
  <c r="DD179" i="17" s="1"/>
  <c r="DM164" i="13"/>
  <c r="DD185" i="17" s="1"/>
  <c r="DM176" i="13"/>
  <c r="DD191" i="17" s="1"/>
  <c r="DM188" i="13"/>
  <c r="DD197" i="17" s="1"/>
  <c r="DM200" i="13"/>
  <c r="DD203" i="17"/>
  <c r="DM212" i="13"/>
  <c r="DD209" i="17" s="1"/>
  <c r="DM224" i="13"/>
  <c r="DD215" i="17" s="1"/>
  <c r="DM122" i="13"/>
  <c r="DD164" i="17" s="1"/>
  <c r="DM134" i="13"/>
  <c r="DD170" i="17" s="1"/>
  <c r="DM146" i="13"/>
  <c r="DD176" i="17" s="1"/>
  <c r="DM158" i="13"/>
  <c r="DD182" i="17"/>
  <c r="DM170" i="13"/>
  <c r="DD188" i="17" s="1"/>
  <c r="DM182" i="13"/>
  <c r="DD194" i="17" s="1"/>
  <c r="DM194" i="13"/>
  <c r="DD200" i="17" s="1"/>
  <c r="DM206" i="13"/>
  <c r="DD206" i="17"/>
  <c r="DM218" i="13"/>
  <c r="DD212" i="17" s="1"/>
  <c r="DM230" i="13"/>
  <c r="DD218" i="17" s="1"/>
  <c r="DM236" i="13"/>
  <c r="DD221" i="17" s="1"/>
  <c r="DL14" i="13"/>
  <c r="DC14" i="17"/>
  <c r="DL26" i="13"/>
  <c r="DC36" i="17" s="1"/>
  <c r="DL38" i="13"/>
  <c r="DC58" i="17" s="1"/>
  <c r="DL50" i="13"/>
  <c r="DC80" i="17" s="1"/>
  <c r="DL62" i="13"/>
  <c r="DC102" i="17"/>
  <c r="DL74" i="13"/>
  <c r="DC124" i="17" s="1"/>
  <c r="DL8" i="13"/>
  <c r="DC3" i="17" s="1"/>
  <c r="DL20" i="13"/>
  <c r="DC25" i="17" s="1"/>
  <c r="DL32" i="13"/>
  <c r="DC47" i="17" s="1"/>
  <c r="DL44" i="13"/>
  <c r="DC69" i="17" s="1"/>
  <c r="DL56" i="13"/>
  <c r="DC91" i="17"/>
  <c r="DL68" i="13"/>
  <c r="DC113" i="17" s="1"/>
  <c r="DL80" i="13"/>
  <c r="DC135" i="17" s="1"/>
  <c r="DL86" i="13"/>
  <c r="DC146" i="17" s="1"/>
  <c r="DL104" i="13"/>
  <c r="DC155" i="17" s="1"/>
  <c r="DL116" i="13"/>
  <c r="DC161" i="17" s="1"/>
  <c r="DL128" i="13"/>
  <c r="DC167" i="17" s="1"/>
  <c r="DL140" i="13"/>
  <c r="DC173" i="17" s="1"/>
  <c r="DL152" i="13"/>
  <c r="DC179" i="17"/>
  <c r="DL164" i="13"/>
  <c r="DC185" i="17" s="1"/>
  <c r="DL176" i="13"/>
  <c r="DC191" i="17" s="1"/>
  <c r="DL98" i="13"/>
  <c r="DC152" i="17" s="1"/>
  <c r="DL110" i="13"/>
  <c r="DC158" i="17" s="1"/>
  <c r="DL92" i="13"/>
  <c r="DC149" i="17" s="1"/>
  <c r="DL122" i="13"/>
  <c r="DC164" i="17" s="1"/>
  <c r="DL134" i="13"/>
  <c r="DC170" i="17" s="1"/>
  <c r="DL146" i="13"/>
  <c r="DC176" i="17"/>
  <c r="DL158" i="13"/>
  <c r="DC182" i="17" s="1"/>
  <c r="DL170" i="13"/>
  <c r="DC188" i="17" s="1"/>
  <c r="DL182" i="13"/>
  <c r="DC194" i="17" s="1"/>
  <c r="DL194" i="13"/>
  <c r="DC200" i="17"/>
  <c r="DL206" i="13"/>
  <c r="DC206" i="17" s="1"/>
  <c r="DL218" i="13"/>
  <c r="DC212" i="17" s="1"/>
  <c r="DL230" i="13"/>
  <c r="DC218" i="17" s="1"/>
  <c r="DL188" i="13"/>
  <c r="DC197" i="17" s="1"/>
  <c r="DL200" i="13"/>
  <c r="DC203" i="17" s="1"/>
  <c r="DL212" i="13"/>
  <c r="DC209" i="17"/>
  <c r="DL224" i="13"/>
  <c r="DC215" i="17" s="1"/>
  <c r="DL236" i="13"/>
  <c r="DC221" i="17" s="1"/>
  <c r="DH14" i="13"/>
  <c r="CY14" i="17" s="1"/>
  <c r="DH26" i="13"/>
  <c r="CY36" i="17"/>
  <c r="DH38" i="13"/>
  <c r="CY58" i="17" s="1"/>
  <c r="DH50" i="13"/>
  <c r="CY80" i="17" s="1"/>
  <c r="DH62" i="13"/>
  <c r="CY102" i="17" s="1"/>
  <c r="DH74" i="13"/>
  <c r="CY124" i="17" s="1"/>
  <c r="DH8" i="13"/>
  <c r="CY3" i="17" s="1"/>
  <c r="DH20" i="13"/>
  <c r="CY25" i="17"/>
  <c r="DH86" i="13"/>
  <c r="CY146" i="17" s="1"/>
  <c r="DH104" i="13"/>
  <c r="CY155" i="17" s="1"/>
  <c r="DH116" i="13"/>
  <c r="CY161" i="17" s="1"/>
  <c r="DH128" i="13"/>
  <c r="CY167" i="17" s="1"/>
  <c r="DH140" i="13"/>
  <c r="CY173" i="17" s="1"/>
  <c r="DH152" i="13"/>
  <c r="CY179" i="17"/>
  <c r="DH164" i="13"/>
  <c r="CY185" i="17" s="1"/>
  <c r="DH176" i="13"/>
  <c r="CY191" i="17" s="1"/>
  <c r="DH44" i="13"/>
  <c r="CY69" i="17" s="1"/>
  <c r="DH68" i="13"/>
  <c r="CY113" i="17"/>
  <c r="DH92" i="13"/>
  <c r="CY149" i="17" s="1"/>
  <c r="DH98" i="13"/>
  <c r="CY152" i="17" s="1"/>
  <c r="DH110" i="13"/>
  <c r="CY158" i="17" s="1"/>
  <c r="DH32" i="13"/>
  <c r="CY47" i="17"/>
  <c r="DH56" i="13"/>
  <c r="CY91" i="17" s="1"/>
  <c r="DH80" i="13"/>
  <c r="CY135" i="17" s="1"/>
  <c r="DH182" i="13"/>
  <c r="CY194" i="17" s="1"/>
  <c r="DH194" i="13"/>
  <c r="CY200" i="17" s="1"/>
  <c r="DH206" i="13"/>
  <c r="CY206" i="17" s="1"/>
  <c r="DH218" i="13"/>
  <c r="CY212" i="17"/>
  <c r="DH230" i="13"/>
  <c r="CY218" i="17" s="1"/>
  <c r="DH122" i="13"/>
  <c r="CY164" i="17" s="1"/>
  <c r="DH134" i="13"/>
  <c r="CY170" i="17" s="1"/>
  <c r="DH146" i="13"/>
  <c r="CY176" i="17"/>
  <c r="DH158" i="13"/>
  <c r="CY182" i="17" s="1"/>
  <c r="DH170" i="13"/>
  <c r="CY188" i="17" s="1"/>
  <c r="DH188" i="13"/>
  <c r="CY197" i="17" s="1"/>
  <c r="DH200" i="13"/>
  <c r="CY203" i="17"/>
  <c r="DH212" i="13"/>
  <c r="CY209" i="17" s="1"/>
  <c r="DH224" i="13"/>
  <c r="CY215" i="17" s="1"/>
  <c r="DH236" i="13"/>
  <c r="CY221" i="17" s="1"/>
  <c r="DG8" i="13"/>
  <c r="CX3" i="17"/>
  <c r="DG20" i="13"/>
  <c r="CX25" i="17" s="1"/>
  <c r="DG32" i="13"/>
  <c r="CX47" i="17" s="1"/>
  <c r="DG44" i="13"/>
  <c r="CX69" i="17" s="1"/>
  <c r="DG56" i="13"/>
  <c r="CX91" i="17"/>
  <c r="DG68" i="13"/>
  <c r="CX113" i="17" s="1"/>
  <c r="DG80" i="13"/>
  <c r="CX135" i="17" s="1"/>
  <c r="DG86" i="13"/>
  <c r="CX146" i="17" s="1"/>
  <c r="DG14" i="13"/>
  <c r="CX14" i="17" s="1"/>
  <c r="DG26" i="13"/>
  <c r="CX36" i="17" s="1"/>
  <c r="DG50" i="13"/>
  <c r="CX80" i="17"/>
  <c r="DG74" i="13"/>
  <c r="CX124" i="17" s="1"/>
  <c r="DG104" i="13"/>
  <c r="CX155" i="17" s="1"/>
  <c r="DG116" i="13"/>
  <c r="CX161" i="17" s="1"/>
  <c r="DG92" i="13"/>
  <c r="CX149" i="17" s="1"/>
  <c r="DG38" i="13"/>
  <c r="CX58" i="17" s="1"/>
  <c r="DG62" i="13"/>
  <c r="CX102" i="17" s="1"/>
  <c r="DG98" i="13"/>
  <c r="CX152" i="17" s="1"/>
  <c r="DG110" i="13"/>
  <c r="CX158" i="17"/>
  <c r="DG122" i="13"/>
  <c r="CX164" i="17" s="1"/>
  <c r="DG134" i="13"/>
  <c r="CX170" i="17" s="1"/>
  <c r="DG146" i="13"/>
  <c r="CX176" i="17" s="1"/>
  <c r="DG158" i="13"/>
  <c r="CX182" i="17" s="1"/>
  <c r="DG170" i="13"/>
  <c r="CX188" i="17" s="1"/>
  <c r="DG182" i="13"/>
  <c r="CX194" i="17" s="1"/>
  <c r="DG194" i="13"/>
  <c r="CX200" i="17" s="1"/>
  <c r="DG206" i="13"/>
  <c r="CX206" i="17"/>
  <c r="DG218" i="13"/>
  <c r="CX212" i="17" s="1"/>
  <c r="DG230" i="13"/>
  <c r="CX218" i="17" s="1"/>
  <c r="DG128" i="13"/>
  <c r="CX167" i="17" s="1"/>
  <c r="DG140" i="13"/>
  <c r="CX173" i="17" s="1"/>
  <c r="DG152" i="13"/>
  <c r="CX179" i="17" s="1"/>
  <c r="DG164" i="13"/>
  <c r="CX185" i="17" s="1"/>
  <c r="DG176" i="13"/>
  <c r="CX191" i="17" s="1"/>
  <c r="DG188" i="13"/>
  <c r="CX197" i="17"/>
  <c r="DG200" i="13"/>
  <c r="CX203" i="17" s="1"/>
  <c r="DG212" i="13"/>
  <c r="CX209" i="17" s="1"/>
  <c r="DG224" i="13"/>
  <c r="CX215" i="17" s="1"/>
  <c r="DG236" i="13"/>
  <c r="CX221" i="17" s="1"/>
  <c r="DF8" i="13"/>
  <c r="CW3" i="17" s="1"/>
  <c r="DF20" i="13"/>
  <c r="CW25" i="17" s="1"/>
  <c r="DF32" i="13"/>
  <c r="CW47" i="17" s="1"/>
  <c r="DF44" i="13"/>
  <c r="CW69" i="17"/>
  <c r="DF56" i="13"/>
  <c r="CW91" i="17" s="1"/>
  <c r="DF68" i="13"/>
  <c r="CW113" i="17" s="1"/>
  <c r="DF80" i="13"/>
  <c r="CW135" i="17" s="1"/>
  <c r="DF14" i="13"/>
  <c r="CW14" i="17" s="1"/>
  <c r="DF26" i="13"/>
  <c r="CW36" i="17" s="1"/>
  <c r="DF38" i="13"/>
  <c r="CW58" i="17" s="1"/>
  <c r="DF50" i="13"/>
  <c r="CW80" i="17" s="1"/>
  <c r="DF62" i="13"/>
  <c r="CW102" i="17"/>
  <c r="DF74" i="13"/>
  <c r="CW124" i="17" s="1"/>
  <c r="DF92" i="13"/>
  <c r="CW149" i="17" s="1"/>
  <c r="DF98" i="13"/>
  <c r="CW152" i="17" s="1"/>
  <c r="DF110" i="13"/>
  <c r="CW158" i="17" s="1"/>
  <c r="DF122" i="13"/>
  <c r="CW164" i="17" s="1"/>
  <c r="DF134" i="13"/>
  <c r="CW170" i="17" s="1"/>
  <c r="DF146" i="13"/>
  <c r="CW176" i="17" s="1"/>
  <c r="DF158" i="13"/>
  <c r="CW182" i="17"/>
  <c r="DF170" i="13"/>
  <c r="CW188" i="17" s="1"/>
  <c r="DF86" i="13"/>
  <c r="CW146" i="17" s="1"/>
  <c r="DF104" i="13"/>
  <c r="CW155" i="17" s="1"/>
  <c r="DF116" i="13"/>
  <c r="CW161" i="17" s="1"/>
  <c r="DF128" i="13"/>
  <c r="CW167" i="17" s="1"/>
  <c r="DF140" i="13"/>
  <c r="CW173" i="17" s="1"/>
  <c r="DF152" i="13"/>
  <c r="CW179" i="17" s="1"/>
  <c r="DF164" i="13"/>
  <c r="CW185" i="17"/>
  <c r="DF176" i="13"/>
  <c r="CW191" i="17" s="1"/>
  <c r="DF188" i="13"/>
  <c r="CW197" i="17" s="1"/>
  <c r="DF200" i="13"/>
  <c r="CW203" i="17" s="1"/>
  <c r="DF212" i="13"/>
  <c r="CW209" i="17" s="1"/>
  <c r="DF224" i="13"/>
  <c r="CW215" i="17" s="1"/>
  <c r="DF236" i="13"/>
  <c r="CW221" i="17" s="1"/>
  <c r="DF182" i="13"/>
  <c r="CW194" i="17" s="1"/>
  <c r="DF194" i="13"/>
  <c r="CW200" i="17"/>
  <c r="DF206" i="13"/>
  <c r="CW206" i="17" s="1"/>
  <c r="DF218" i="13"/>
  <c r="CW212" i="17" s="1"/>
  <c r="DF230" i="13"/>
  <c r="CW218" i="17" s="1"/>
  <c r="CX8" i="13"/>
  <c r="CP3" i="17" s="1"/>
  <c r="CX20" i="13"/>
  <c r="CP25" i="17" s="1"/>
  <c r="CX32" i="13"/>
  <c r="CP47" i="17" s="1"/>
  <c r="CX44" i="13"/>
  <c r="CP69" i="17" s="1"/>
  <c r="CX56" i="13"/>
  <c r="CP91" i="17"/>
  <c r="CX68" i="13"/>
  <c r="CP113" i="17" s="1"/>
  <c r="CX80" i="13"/>
  <c r="CP135" i="17" s="1"/>
  <c r="CX14" i="13"/>
  <c r="CP14" i="17" s="1"/>
  <c r="CX26" i="13"/>
  <c r="CP36" i="17" s="1"/>
  <c r="CX38" i="13"/>
  <c r="CP58" i="17" s="1"/>
  <c r="CX50" i="13"/>
  <c r="CP80" i="17"/>
  <c r="CX62" i="13"/>
  <c r="CP102" i="17" s="1"/>
  <c r="CX74" i="13"/>
  <c r="CP124" i="17" s="1"/>
  <c r="CX92" i="13"/>
  <c r="CP149" i="17" s="1"/>
  <c r="CX98" i="13"/>
  <c r="CP152" i="17"/>
  <c r="CX110" i="13"/>
  <c r="CP158" i="17" s="1"/>
  <c r="CX122" i="13"/>
  <c r="CP164" i="17" s="1"/>
  <c r="CX134" i="13"/>
  <c r="CP170" i="17" s="1"/>
  <c r="CX146" i="13"/>
  <c r="CP176" i="17"/>
  <c r="CX158" i="13"/>
  <c r="CP182" i="17" s="1"/>
  <c r="CX170" i="13"/>
  <c r="CP188" i="17" s="1"/>
  <c r="CX86" i="13"/>
  <c r="CP146" i="17" s="1"/>
  <c r="CX104" i="13"/>
  <c r="CP155" i="17"/>
  <c r="CX116" i="13"/>
  <c r="CP161" i="17" s="1"/>
  <c r="CX128" i="13"/>
  <c r="CP167" i="17" s="1"/>
  <c r="CX140" i="13"/>
  <c r="CP173" i="17" s="1"/>
  <c r="CX152" i="13"/>
  <c r="CP179" i="17" s="1"/>
  <c r="CX164" i="13"/>
  <c r="CP185" i="17" s="1"/>
  <c r="CX176" i="13"/>
  <c r="CP191" i="17"/>
  <c r="CX188" i="13"/>
  <c r="CP197" i="17" s="1"/>
  <c r="CX200" i="13"/>
  <c r="CP203" i="17" s="1"/>
  <c r="CX212" i="13"/>
  <c r="CP209" i="17" s="1"/>
  <c r="CX224" i="13"/>
  <c r="CP215" i="17"/>
  <c r="CX236" i="13"/>
  <c r="CP221" i="17" s="1"/>
  <c r="CX182" i="13"/>
  <c r="CP194" i="17" s="1"/>
  <c r="CX194" i="13"/>
  <c r="CP200" i="17" s="1"/>
  <c r="CX206" i="13"/>
  <c r="CP206" i="17"/>
  <c r="CX218" i="13"/>
  <c r="CP212" i="17" s="1"/>
  <c r="CX230" i="13"/>
  <c r="CP218" i="17" s="1"/>
  <c r="CW14" i="13"/>
  <c r="CO14" i="17" s="1"/>
  <c r="CW26" i="13"/>
  <c r="CO36" i="17"/>
  <c r="CW38" i="13"/>
  <c r="CO58" i="17" s="1"/>
  <c r="CW50" i="13"/>
  <c r="CO80" i="17" s="1"/>
  <c r="CW62" i="13"/>
  <c r="CO102" i="17" s="1"/>
  <c r="CW74" i="13"/>
  <c r="CO124" i="17"/>
  <c r="CW92" i="13"/>
  <c r="CO149" i="17" s="1"/>
  <c r="CW8" i="13"/>
  <c r="CO3" i="17" s="1"/>
  <c r="CW20" i="13"/>
  <c r="CO25" i="17" s="1"/>
  <c r="CW44" i="13"/>
  <c r="CO69" i="17"/>
  <c r="CW68" i="13"/>
  <c r="CO113" i="17" s="1"/>
  <c r="CW98" i="13"/>
  <c r="CO152" i="17" s="1"/>
  <c r="CW110" i="13"/>
  <c r="CO158" i="17" s="1"/>
  <c r="CW32" i="13"/>
  <c r="CO47" i="17" s="1"/>
  <c r="CW56" i="13"/>
  <c r="CO91" i="17" s="1"/>
  <c r="CW80" i="13"/>
  <c r="CO135" i="17"/>
  <c r="CW86" i="13"/>
  <c r="CO146" i="17" s="1"/>
  <c r="CW104" i="13"/>
  <c r="CO155" i="17" s="1"/>
  <c r="CW116" i="13"/>
  <c r="CO161" i="17" s="1"/>
  <c r="CW128" i="13"/>
  <c r="CO167" i="17" s="1"/>
  <c r="CW140" i="13"/>
  <c r="CO173" i="17" s="1"/>
  <c r="CW152" i="13"/>
  <c r="CO179" i="17" s="1"/>
  <c r="CW164" i="13"/>
  <c r="CO185" i="17" s="1"/>
  <c r="CW176" i="13"/>
  <c r="CO191" i="17"/>
  <c r="CW188" i="13"/>
  <c r="CO197" i="17" s="1"/>
  <c r="CW200" i="13"/>
  <c r="CO203" i="17" s="1"/>
  <c r="CW212" i="13"/>
  <c r="CO209" i="17" s="1"/>
  <c r="CW224" i="13"/>
  <c r="CO215" i="17" s="1"/>
  <c r="CW122" i="13"/>
  <c r="CO164" i="17" s="1"/>
  <c r="CW134" i="13"/>
  <c r="CO170" i="17" s="1"/>
  <c r="CW146" i="13"/>
  <c r="CO176" i="17" s="1"/>
  <c r="CW158" i="13"/>
  <c r="CO182" i="17"/>
  <c r="CW170" i="13"/>
  <c r="CO188" i="17" s="1"/>
  <c r="CW182" i="13"/>
  <c r="CO194" i="17" s="1"/>
  <c r="CW194" i="13"/>
  <c r="CO200" i="17" s="1"/>
  <c r="CW206" i="13"/>
  <c r="CO206" i="17" s="1"/>
  <c r="CW218" i="13"/>
  <c r="CO212" i="17" s="1"/>
  <c r="CW230" i="13"/>
  <c r="CO218" i="17"/>
  <c r="CW236" i="13"/>
  <c r="CO221" i="17" s="1"/>
  <c r="CV14" i="13"/>
  <c r="CN14" i="17" s="1"/>
  <c r="CV26" i="13"/>
  <c r="CN36" i="17" s="1"/>
  <c r="CV38" i="13"/>
  <c r="CN58" i="17"/>
  <c r="CV50" i="13"/>
  <c r="CN80" i="17" s="1"/>
  <c r="CV62" i="13"/>
  <c r="CN102" i="17" s="1"/>
  <c r="CV74" i="13"/>
  <c r="CN124" i="17" s="1"/>
  <c r="CV8" i="13"/>
  <c r="CN3" i="17"/>
  <c r="CV20" i="13"/>
  <c r="CN25" i="17" s="1"/>
  <c r="CV32" i="13"/>
  <c r="CN47" i="17" s="1"/>
  <c r="CV44" i="13"/>
  <c r="CN69" i="17" s="1"/>
  <c r="CV56" i="13"/>
  <c r="CN91" i="17"/>
  <c r="CV68" i="13"/>
  <c r="CN113" i="17" s="1"/>
  <c r="CV80" i="13"/>
  <c r="CN135" i="17" s="1"/>
  <c r="CV86" i="13"/>
  <c r="CN146" i="17" s="1"/>
  <c r="CV104" i="13"/>
  <c r="CN155" i="17"/>
  <c r="CV116" i="13"/>
  <c r="CN161" i="17" s="1"/>
  <c r="CV128" i="13"/>
  <c r="CN167" i="17" s="1"/>
  <c r="CV140" i="13"/>
  <c r="CN173" i="17" s="1"/>
  <c r="CV152" i="13"/>
  <c r="CN179" i="17"/>
  <c r="CV164" i="13"/>
  <c r="CN185" i="17" s="1"/>
  <c r="CV176" i="13"/>
  <c r="CN191" i="17" s="1"/>
  <c r="CV98" i="13"/>
  <c r="CN152" i="17" s="1"/>
  <c r="CV110" i="13"/>
  <c r="CN158" i="17"/>
  <c r="CV92" i="13"/>
  <c r="CN149" i="17" s="1"/>
  <c r="CV122" i="13"/>
  <c r="CN164" i="17" s="1"/>
  <c r="CV134" i="13"/>
  <c r="CN170" i="17" s="1"/>
  <c r="CV146" i="13"/>
  <c r="CN176" i="17" s="1"/>
  <c r="CV158" i="13"/>
  <c r="CN182" i="17" s="1"/>
  <c r="CV170" i="13"/>
  <c r="CN188" i="17"/>
  <c r="CV182" i="13"/>
  <c r="CN194" i="17" s="1"/>
  <c r="CV194" i="13"/>
  <c r="CN200" i="17" s="1"/>
  <c r="CV206" i="13"/>
  <c r="CN206" i="17" s="1"/>
  <c r="CV218" i="13"/>
  <c r="CN212" i="17"/>
  <c r="CV230" i="13"/>
  <c r="CN218" i="17" s="1"/>
  <c r="CV188" i="13"/>
  <c r="CN197" i="17" s="1"/>
  <c r="CV200" i="13"/>
  <c r="CN203" i="17" s="1"/>
  <c r="CV212" i="13"/>
  <c r="CN209" i="17"/>
  <c r="CV224" i="13"/>
  <c r="CN215" i="17" s="1"/>
  <c r="CV236" i="13"/>
  <c r="CN221" i="17" s="1"/>
  <c r="CH8" i="13"/>
  <c r="CA3" i="17" s="1"/>
  <c r="CH20" i="13"/>
  <c r="CA25" i="17"/>
  <c r="CH32" i="13"/>
  <c r="CA47" i="17" s="1"/>
  <c r="CH44" i="13"/>
  <c r="CA69" i="17" s="1"/>
  <c r="CH56" i="13"/>
  <c r="CA91" i="17" s="1"/>
  <c r="CH68" i="13"/>
  <c r="CA113" i="17" s="1"/>
  <c r="CH80" i="13"/>
  <c r="CA135" i="17" s="1"/>
  <c r="CH14" i="13"/>
  <c r="CA14" i="17" s="1"/>
  <c r="CH26" i="13"/>
  <c r="CA36" i="17" s="1"/>
  <c r="CH38" i="13"/>
  <c r="CA58" i="17"/>
  <c r="CH50" i="13"/>
  <c r="CA80" i="17" s="1"/>
  <c r="CH62" i="13"/>
  <c r="CA102" i="17" s="1"/>
  <c r="CH74" i="13"/>
  <c r="CA124" i="17" s="1"/>
  <c r="CH92" i="13"/>
  <c r="CA149" i="17" s="1"/>
  <c r="CH98" i="13"/>
  <c r="CA152" i="17" s="1"/>
  <c r="CH110" i="13"/>
  <c r="CA158" i="17" s="1"/>
  <c r="CH122" i="13"/>
  <c r="CA164" i="17" s="1"/>
  <c r="CH134" i="13"/>
  <c r="CA170" i="17"/>
  <c r="CH146" i="13"/>
  <c r="CA176" i="17" s="1"/>
  <c r="CH158" i="13"/>
  <c r="CA182" i="17" s="1"/>
  <c r="CH170" i="13"/>
  <c r="CA188" i="17" s="1"/>
  <c r="CH86" i="13"/>
  <c r="CA146" i="17" s="1"/>
  <c r="CH104" i="13"/>
  <c r="CA155" i="17" s="1"/>
  <c r="CH116" i="13"/>
  <c r="CA161" i="17" s="1"/>
  <c r="CH128" i="13"/>
  <c r="CA167" i="17" s="1"/>
  <c r="CH140" i="13"/>
  <c r="CA173" i="17"/>
  <c r="CH152" i="13"/>
  <c r="CA179" i="17" s="1"/>
  <c r="CH164" i="13"/>
  <c r="CA185" i="17" s="1"/>
  <c r="CH176" i="13"/>
  <c r="CA191" i="17" s="1"/>
  <c r="CH188" i="13"/>
  <c r="CA197" i="17" s="1"/>
  <c r="CH200" i="13"/>
  <c r="CA203" i="17" s="1"/>
  <c r="CH212" i="13"/>
  <c r="CA209" i="17" s="1"/>
  <c r="CH224" i="13"/>
  <c r="CA215" i="17" s="1"/>
  <c r="CH236" i="13"/>
  <c r="CA221" i="17"/>
  <c r="CH182" i="13"/>
  <c r="CA194" i="17" s="1"/>
  <c r="CH194" i="13"/>
  <c r="CA200" i="17" s="1"/>
  <c r="CH206" i="13"/>
  <c r="CA206" i="17" s="1"/>
  <c r="CH218" i="13"/>
  <c r="CA212" i="17" s="1"/>
  <c r="CH230" i="13"/>
  <c r="CA218" i="17" s="1"/>
  <c r="CG14" i="13"/>
  <c r="BZ14" i="17" s="1"/>
  <c r="CG26" i="13"/>
  <c r="BZ36" i="17" s="1"/>
  <c r="CG38" i="13"/>
  <c r="BZ58" i="17"/>
  <c r="CG50" i="13"/>
  <c r="BZ80" i="17" s="1"/>
  <c r="CG62" i="13"/>
  <c r="BZ102" i="17" s="1"/>
  <c r="CG74" i="13"/>
  <c r="BZ124" i="17" s="1"/>
  <c r="CG92" i="13"/>
  <c r="BZ149" i="17" s="1"/>
  <c r="CG8" i="13"/>
  <c r="BZ3" i="17" s="1"/>
  <c r="CG20" i="13"/>
  <c r="BZ25" i="17" s="1"/>
  <c r="CG44" i="13"/>
  <c r="BZ69" i="17" s="1"/>
  <c r="CG68" i="13"/>
  <c r="BZ113" i="17"/>
  <c r="CG98" i="13"/>
  <c r="BZ152" i="17" s="1"/>
  <c r="CG110" i="13"/>
  <c r="BZ158" i="17" s="1"/>
  <c r="CG32" i="13"/>
  <c r="BZ47" i="17" s="1"/>
  <c r="CG56" i="13"/>
  <c r="BZ91" i="17" s="1"/>
  <c r="CG80" i="13"/>
  <c r="BZ135" i="17" s="1"/>
  <c r="CG86" i="13"/>
  <c r="BZ146" i="17" s="1"/>
  <c r="CG104" i="13"/>
  <c r="BZ155" i="17" s="1"/>
  <c r="CG116" i="13"/>
  <c r="BZ161" i="17"/>
  <c r="CG128" i="13"/>
  <c r="BZ167" i="17" s="1"/>
  <c r="CG140" i="13"/>
  <c r="BZ173" i="17" s="1"/>
  <c r="CG152" i="13"/>
  <c r="BZ179" i="17" s="1"/>
  <c r="CG164" i="13"/>
  <c r="BZ185" i="17" s="1"/>
  <c r="CG176" i="13"/>
  <c r="BZ191" i="17" s="1"/>
  <c r="CG188" i="13"/>
  <c r="BZ197" i="17" s="1"/>
  <c r="CG200" i="13"/>
  <c r="BZ203" i="17" s="1"/>
  <c r="CG212" i="13"/>
  <c r="BZ209" i="17"/>
  <c r="CG224" i="13"/>
  <c r="BZ215" i="17" s="1"/>
  <c r="CG122" i="13"/>
  <c r="BZ164" i="17" s="1"/>
  <c r="CG134" i="13"/>
  <c r="BZ170" i="17" s="1"/>
  <c r="CG146" i="13"/>
  <c r="BZ176" i="17" s="1"/>
  <c r="CG158" i="13"/>
  <c r="BZ182" i="17" s="1"/>
  <c r="CG170" i="13"/>
  <c r="BZ188" i="17" s="1"/>
  <c r="CG182" i="13"/>
  <c r="BZ194" i="17" s="1"/>
  <c r="CG194" i="13"/>
  <c r="BZ200" i="17"/>
  <c r="CG206" i="13"/>
  <c r="BZ206" i="17" s="1"/>
  <c r="CG218" i="13"/>
  <c r="BZ212" i="17" s="1"/>
  <c r="CG230" i="13"/>
  <c r="BZ218" i="17" s="1"/>
  <c r="CG236" i="13"/>
  <c r="BZ221" i="17" s="1"/>
  <c r="BX14" i="13"/>
  <c r="BR14" i="17" s="1"/>
  <c r="BX26" i="13"/>
  <c r="BR36" i="17" s="1"/>
  <c r="BX38" i="13"/>
  <c r="BR58" i="17" s="1"/>
  <c r="BX50" i="13"/>
  <c r="BR80" i="17"/>
  <c r="BX62" i="13"/>
  <c r="BR102" i="17" s="1"/>
  <c r="BX74" i="13"/>
  <c r="BR124" i="17" s="1"/>
  <c r="BX8" i="13"/>
  <c r="BR3" i="17" s="1"/>
  <c r="BX20" i="13"/>
  <c r="BR25" i="17" s="1"/>
  <c r="BX32" i="13"/>
  <c r="BR47" i="17" s="1"/>
  <c r="BX44" i="13"/>
  <c r="BR69" i="17" s="1"/>
  <c r="BX56" i="13"/>
  <c r="BR91" i="17" s="1"/>
  <c r="BX68" i="13"/>
  <c r="BR113" i="17"/>
  <c r="BX80" i="13"/>
  <c r="BR135" i="17" s="1"/>
  <c r="BX86" i="13"/>
  <c r="BR146" i="17" s="1"/>
  <c r="BX104" i="13"/>
  <c r="BR155" i="17" s="1"/>
  <c r="BX116" i="13"/>
  <c r="BR161" i="17" s="1"/>
  <c r="BX128" i="13"/>
  <c r="BR167" i="17" s="1"/>
  <c r="BX140" i="13"/>
  <c r="BR173" i="17" s="1"/>
  <c r="BX152" i="13"/>
  <c r="BR179" i="17" s="1"/>
  <c r="BX164" i="13"/>
  <c r="BR185" i="17"/>
  <c r="BX176" i="13"/>
  <c r="BR191" i="17" s="1"/>
  <c r="BX98" i="13"/>
  <c r="BR152" i="17" s="1"/>
  <c r="BX110" i="13"/>
  <c r="BR158" i="17" s="1"/>
  <c r="BX92" i="13"/>
  <c r="BR149" i="17" s="1"/>
  <c r="BX122" i="13"/>
  <c r="BR164" i="17" s="1"/>
  <c r="BX134" i="13"/>
  <c r="BR170" i="17" s="1"/>
  <c r="BX146" i="13"/>
  <c r="BR176" i="17" s="1"/>
  <c r="BX158" i="13"/>
  <c r="BR182" i="17"/>
  <c r="BX170" i="13"/>
  <c r="BR188" i="17" s="1"/>
  <c r="BX182" i="13"/>
  <c r="BR194" i="17" s="1"/>
  <c r="BX194" i="13"/>
  <c r="BR200" i="17" s="1"/>
  <c r="BX206" i="13"/>
  <c r="BR206" i="17"/>
  <c r="BX218" i="13"/>
  <c r="BR212" i="17" s="1"/>
  <c r="BX230" i="13"/>
  <c r="BR218" i="17" s="1"/>
  <c r="BX188" i="13"/>
  <c r="BR197" i="17" s="1"/>
  <c r="BX200" i="13"/>
  <c r="BR203" i="17"/>
  <c r="BX212" i="13"/>
  <c r="BR209" i="17" s="1"/>
  <c r="BX224" i="13"/>
  <c r="BR215" i="17" s="1"/>
  <c r="BX236" i="13"/>
  <c r="BR221" i="17" s="1"/>
  <c r="BW8" i="13"/>
  <c r="BQ3" i="17"/>
  <c r="BW20" i="13"/>
  <c r="BQ25" i="17" s="1"/>
  <c r="BW32" i="13"/>
  <c r="BQ47" i="17" s="1"/>
  <c r="BW44" i="13"/>
  <c r="BQ69" i="17" s="1"/>
  <c r="BW56" i="13"/>
  <c r="BQ91" i="17"/>
  <c r="BW68" i="13"/>
  <c r="BQ113" i="17" s="1"/>
  <c r="BW80" i="13"/>
  <c r="BQ135" i="17" s="1"/>
  <c r="BW14" i="13"/>
  <c r="BQ14" i="17" s="1"/>
  <c r="BW26" i="13"/>
  <c r="BQ36" i="17" s="1"/>
  <c r="BW38" i="13"/>
  <c r="BQ58" i="17" s="1"/>
  <c r="BW50" i="13"/>
  <c r="BQ80" i="17"/>
  <c r="BW62" i="13"/>
  <c r="BQ102" i="17" s="1"/>
  <c r="BW74" i="13"/>
  <c r="BQ124" i="17" s="1"/>
  <c r="BW86" i="13"/>
  <c r="BQ146" i="17" s="1"/>
  <c r="BW92" i="13"/>
  <c r="BQ149" i="17"/>
  <c r="BW104" i="13"/>
  <c r="BQ155" i="17" s="1"/>
  <c r="BW116" i="13"/>
  <c r="BQ161" i="17" s="1"/>
  <c r="BW98" i="13"/>
  <c r="BQ152" i="17" s="1"/>
  <c r="BW110" i="13"/>
  <c r="BQ158" i="17"/>
  <c r="BW122" i="13"/>
  <c r="BQ164" i="17" s="1"/>
  <c r="BW134" i="13"/>
  <c r="BQ170" i="17" s="1"/>
  <c r="BW146" i="13"/>
  <c r="BQ176" i="17" s="1"/>
  <c r="BW158" i="13"/>
  <c r="BQ182" i="17"/>
  <c r="BW170" i="13"/>
  <c r="BQ188" i="17" s="1"/>
  <c r="BW128" i="13"/>
  <c r="BQ167" i="17" s="1"/>
  <c r="BW140" i="13"/>
  <c r="BQ173" i="17" s="1"/>
  <c r="BW152" i="13"/>
  <c r="BQ179" i="17" s="1"/>
  <c r="BW164" i="13"/>
  <c r="BQ185" i="17" s="1"/>
  <c r="BW176" i="13"/>
  <c r="BQ191" i="17"/>
  <c r="BW182" i="13"/>
  <c r="BQ194" i="17" s="1"/>
  <c r="BW194" i="13"/>
  <c r="BQ200" i="17" s="1"/>
  <c r="BW206" i="13"/>
  <c r="BQ206" i="17" s="1"/>
  <c r="BW218" i="13"/>
  <c r="BQ212" i="17" s="1"/>
  <c r="BW230" i="13"/>
  <c r="BQ218" i="17" s="1"/>
  <c r="BW188" i="13"/>
  <c r="BQ197" i="17" s="1"/>
  <c r="BW200" i="13"/>
  <c r="BQ203" i="17" s="1"/>
  <c r="BW212" i="13"/>
  <c r="BQ209" i="17"/>
  <c r="BW224" i="13"/>
  <c r="BQ215" i="17" s="1"/>
  <c r="BW236" i="13"/>
  <c r="BQ221" i="17" s="1"/>
  <c r="BV8" i="13"/>
  <c r="BP3" i="17" s="1"/>
  <c r="BV20" i="13"/>
  <c r="BP25" i="17" s="1"/>
  <c r="BV32" i="13"/>
  <c r="BP47" i="17" s="1"/>
  <c r="BV44" i="13"/>
  <c r="BP69" i="17" s="1"/>
  <c r="BV56" i="13"/>
  <c r="BP91" i="17" s="1"/>
  <c r="BV68" i="13"/>
  <c r="BP113" i="17"/>
  <c r="BV80" i="13"/>
  <c r="BP135" i="17" s="1"/>
  <c r="BV14" i="13"/>
  <c r="BP14" i="17" s="1"/>
  <c r="BV92" i="13"/>
  <c r="BP149" i="17" s="1"/>
  <c r="BV38" i="13"/>
  <c r="BP58" i="17" s="1"/>
  <c r="BV62" i="13"/>
  <c r="BP102" i="17" s="1"/>
  <c r="BV86" i="13"/>
  <c r="BP146" i="17" s="1"/>
  <c r="BV98" i="13"/>
  <c r="BP152" i="17" s="1"/>
  <c r="BV110" i="13"/>
  <c r="BP158" i="17"/>
  <c r="BV122" i="13"/>
  <c r="BP164" i="17" s="1"/>
  <c r="BV134" i="13"/>
  <c r="BP170" i="17" s="1"/>
  <c r="BV146" i="13"/>
  <c r="BP176" i="17" s="1"/>
  <c r="BV158" i="13"/>
  <c r="BP182" i="17" s="1"/>
  <c r="BV170" i="13"/>
  <c r="BP188" i="17" s="1"/>
  <c r="BV26" i="13"/>
  <c r="BP36" i="17" s="1"/>
  <c r="BV50" i="13"/>
  <c r="BP80" i="17" s="1"/>
  <c r="BV74" i="13"/>
  <c r="BP124" i="17"/>
  <c r="BV104" i="13"/>
  <c r="BP155" i="17" s="1"/>
  <c r="BV116" i="13"/>
  <c r="BP161" i="17" s="1"/>
  <c r="BV188" i="13"/>
  <c r="BP197" i="17" s="1"/>
  <c r="BV200" i="13"/>
  <c r="BP203" i="17" s="1"/>
  <c r="BV212" i="13"/>
  <c r="BP209" i="17" s="1"/>
  <c r="BV224" i="13"/>
  <c r="BP215" i="17" s="1"/>
  <c r="BV236" i="13"/>
  <c r="BP221" i="17" s="1"/>
  <c r="BV128" i="13"/>
  <c r="BP167" i="17"/>
  <c r="BV140" i="13"/>
  <c r="BP173" i="17" s="1"/>
  <c r="BV152" i="13"/>
  <c r="BP179" i="17" s="1"/>
  <c r="BV164" i="13"/>
  <c r="BP185" i="17" s="1"/>
  <c r="BV176" i="13"/>
  <c r="BP191" i="17" s="1"/>
  <c r="BV182" i="13"/>
  <c r="BP194" i="17" s="1"/>
  <c r="BV194" i="13"/>
  <c r="BP200" i="17" s="1"/>
  <c r="BV206" i="13"/>
  <c r="BP206" i="17" s="1"/>
  <c r="BV218" i="13"/>
  <c r="BP212" i="17"/>
  <c r="BV230" i="13"/>
  <c r="BP218" i="17" s="1"/>
  <c r="BQ14" i="13"/>
  <c r="BK14" i="17" s="1"/>
  <c r="BQ26" i="13"/>
  <c r="BK36" i="17" s="1"/>
  <c r="BQ38" i="13"/>
  <c r="BK58" i="17" s="1"/>
  <c r="BQ50" i="13"/>
  <c r="BK80" i="17" s="1"/>
  <c r="BQ62" i="13"/>
  <c r="BK102" i="17"/>
  <c r="BQ74" i="13"/>
  <c r="BK124" i="17" s="1"/>
  <c r="BQ92" i="13"/>
  <c r="BK149" i="17" s="1"/>
  <c r="BQ8" i="13"/>
  <c r="BK3" i="17" s="1"/>
  <c r="BQ20" i="13"/>
  <c r="BK25" i="17"/>
  <c r="BQ44" i="13"/>
  <c r="BK69" i="17" s="1"/>
  <c r="BQ68" i="13"/>
  <c r="BK113" i="17" s="1"/>
  <c r="BQ98" i="13"/>
  <c r="BK152" i="17" s="1"/>
  <c r="BQ110" i="13"/>
  <c r="BK158" i="17"/>
  <c r="BQ32" i="13"/>
  <c r="BK47" i="17" s="1"/>
  <c r="BQ56" i="13"/>
  <c r="BK91" i="17" s="1"/>
  <c r="BQ80" i="13"/>
  <c r="BK135" i="17" s="1"/>
  <c r="BQ86" i="13"/>
  <c r="BK146" i="17"/>
  <c r="BQ104" i="13"/>
  <c r="BK155" i="17" s="1"/>
  <c r="BQ116" i="13"/>
  <c r="BK161" i="17" s="1"/>
  <c r="BQ128" i="13"/>
  <c r="BK167" i="17" s="1"/>
  <c r="BQ140" i="13"/>
  <c r="BK173" i="17"/>
  <c r="BQ152" i="13"/>
  <c r="BK179" i="17" s="1"/>
  <c r="BQ164" i="13"/>
  <c r="BK185" i="17" s="1"/>
  <c r="BQ176" i="13"/>
  <c r="BK191" i="17" s="1"/>
  <c r="BQ188" i="13"/>
  <c r="BK197" i="17"/>
  <c r="BQ200" i="13"/>
  <c r="BK203" i="17" s="1"/>
  <c r="BQ212" i="13"/>
  <c r="BK209" i="17" s="1"/>
  <c r="BQ224" i="13"/>
  <c r="BK215" i="17" s="1"/>
  <c r="BQ122" i="13"/>
  <c r="BK164" i="17"/>
  <c r="BQ134" i="13"/>
  <c r="BK170" i="17" s="1"/>
  <c r="BQ146" i="13"/>
  <c r="BK176" i="17" s="1"/>
  <c r="BQ158" i="13"/>
  <c r="BK182" i="17" s="1"/>
  <c r="BQ170" i="13"/>
  <c r="BK188" i="17"/>
  <c r="BQ182" i="13"/>
  <c r="BK194" i="17" s="1"/>
  <c r="BQ194" i="13"/>
  <c r="BK200" i="17" s="1"/>
  <c r="BQ206" i="13"/>
  <c r="BK206" i="17" s="1"/>
  <c r="BQ218" i="13"/>
  <c r="BK212" i="17"/>
  <c r="BQ230" i="13"/>
  <c r="BK218" i="17" s="1"/>
  <c r="BQ236" i="13"/>
  <c r="BK221" i="17" s="1"/>
  <c r="BO8" i="13"/>
  <c r="BI3" i="17" s="1"/>
  <c r="CA8" i="13"/>
  <c r="BO20"/>
  <c r="BI25" i="17" s="1"/>
  <c r="CA20" i="13"/>
  <c r="BO32"/>
  <c r="BI47" i="17" s="1"/>
  <c r="CA32" i="13"/>
  <c r="BO44"/>
  <c r="BI69" i="17" s="1"/>
  <c r="CA44" i="13"/>
  <c r="BO56"/>
  <c r="BI91" i="17" s="1"/>
  <c r="CA56" i="13"/>
  <c r="BO68"/>
  <c r="BI113" i="17" s="1"/>
  <c r="CA68" i="13"/>
  <c r="BO80"/>
  <c r="BI135" i="17"/>
  <c r="CA80" i="13"/>
  <c r="BO14"/>
  <c r="BI14" i="17" s="1"/>
  <c r="BO26" i="13"/>
  <c r="BI36" i="17"/>
  <c r="BO38" i="13"/>
  <c r="BI58" i="17" s="1"/>
  <c r="BO50" i="13"/>
  <c r="BI80" i="17" s="1"/>
  <c r="BO62" i="13"/>
  <c r="BI102" i="17" s="1"/>
  <c r="BO74" i="13"/>
  <c r="BI124" i="17" s="1"/>
  <c r="BO86" i="13"/>
  <c r="BI146" i="17" s="1"/>
  <c r="CA86" i="13"/>
  <c r="CA14"/>
  <c r="BO92"/>
  <c r="BI149" i="17" s="1"/>
  <c r="CA26" i="13"/>
  <c r="CA50"/>
  <c r="CA74"/>
  <c r="BO104"/>
  <c r="BI155" i="17" s="1"/>
  <c r="CA104" i="13"/>
  <c r="BO116"/>
  <c r="BI161" i="17" s="1"/>
  <c r="CA116" i="13"/>
  <c r="CA92"/>
  <c r="CA38"/>
  <c r="CA62"/>
  <c r="BO98"/>
  <c r="BI152" i="17" s="1"/>
  <c r="CA98" i="13"/>
  <c r="BO110"/>
  <c r="BI158" i="17" s="1"/>
  <c r="CA110" i="13"/>
  <c r="BO122"/>
  <c r="BI164" i="17" s="1"/>
  <c r="CA122" i="13"/>
  <c r="BO134"/>
  <c r="BI170" i="17" s="1"/>
  <c r="CA134" i="13"/>
  <c r="BO146"/>
  <c r="BI176" i="17" s="1"/>
  <c r="CA146" i="13"/>
  <c r="BO158"/>
  <c r="BI182" i="17"/>
  <c r="CA158" i="13"/>
  <c r="BO170"/>
  <c r="BI188" i="17" s="1"/>
  <c r="CA170" i="13"/>
  <c r="BO128"/>
  <c r="BI167" i="17" s="1"/>
  <c r="BO140" i="13"/>
  <c r="BI173" i="17"/>
  <c r="BO152" i="13"/>
  <c r="BI179" i="17" s="1"/>
  <c r="BO164" i="13"/>
  <c r="BI185" i="17" s="1"/>
  <c r="BO176" i="13"/>
  <c r="BI191" i="17" s="1"/>
  <c r="BO182" i="13"/>
  <c r="BI194" i="17" s="1"/>
  <c r="CA182" i="13"/>
  <c r="BO194"/>
  <c r="BI200" i="17" s="1"/>
  <c r="CA194" i="13"/>
  <c r="BO206"/>
  <c r="BI206" i="17" s="1"/>
  <c r="CA206" i="13"/>
  <c r="BO218"/>
  <c r="BI212" i="17" s="1"/>
  <c r="CA218" i="13"/>
  <c r="BO230"/>
  <c r="BI218" i="17"/>
  <c r="CA230" i="13"/>
  <c r="CA128"/>
  <c r="CA140"/>
  <c r="CA152"/>
  <c r="CA164"/>
  <c r="CA176"/>
  <c r="BO188"/>
  <c r="BI197" i="17"/>
  <c r="CA188" i="13"/>
  <c r="BO200"/>
  <c r="BI203" i="17" s="1"/>
  <c r="CA200" i="13"/>
  <c r="BO212"/>
  <c r="BI209" i="17" s="1"/>
  <c r="CA212" i="13"/>
  <c r="BO224"/>
  <c r="BI215" i="17" s="1"/>
  <c r="CA224" i="13"/>
  <c r="BO236"/>
  <c r="BI221" i="17" s="1"/>
  <c r="CA236" i="13"/>
  <c r="BM14"/>
  <c r="BH14" i="17" s="1"/>
  <c r="BM26" i="13"/>
  <c r="BH36" i="17" s="1"/>
  <c r="BM38" i="13"/>
  <c r="BH58" i="17" s="1"/>
  <c r="BM50" i="13"/>
  <c r="BH80" i="17" s="1"/>
  <c r="BM62" i="13"/>
  <c r="BH102" i="17" s="1"/>
  <c r="BM74" i="13"/>
  <c r="BH124" i="17"/>
  <c r="BM8" i="13"/>
  <c r="BH3" i="17" s="1"/>
  <c r="BM20" i="13"/>
  <c r="BH25" i="17" s="1"/>
  <c r="BM32" i="13"/>
  <c r="BH47" i="17" s="1"/>
  <c r="BM44" i="13"/>
  <c r="BH69" i="17" s="1"/>
  <c r="BM56" i="13"/>
  <c r="BH91" i="17" s="1"/>
  <c r="BM68" i="13"/>
  <c r="BH113" i="17" s="1"/>
  <c r="BM80" i="13"/>
  <c r="BH135" i="17" s="1"/>
  <c r="BM92" i="13"/>
  <c r="BH149" i="17"/>
  <c r="BM86" i="13"/>
  <c r="BH146" i="17" s="1"/>
  <c r="BM98" i="13"/>
  <c r="BH152" i="17" s="1"/>
  <c r="BM110" i="13"/>
  <c r="BH158" i="17" s="1"/>
  <c r="BM104" i="13"/>
  <c r="BH155" i="17" s="1"/>
  <c r="BM116" i="13"/>
  <c r="BH161" i="17" s="1"/>
  <c r="BM128" i="13"/>
  <c r="BH167" i="17" s="1"/>
  <c r="BM140" i="13"/>
  <c r="BH173" i="17" s="1"/>
  <c r="BM152" i="13"/>
  <c r="BH179" i="17"/>
  <c r="BM164" i="13"/>
  <c r="BH185" i="17" s="1"/>
  <c r="BM176" i="13"/>
  <c r="BH191" i="17" s="1"/>
  <c r="BM122" i="13"/>
  <c r="BH164" i="17" s="1"/>
  <c r="BM134" i="13"/>
  <c r="BH170" i="17" s="1"/>
  <c r="BM146" i="13"/>
  <c r="BH176" i="17" s="1"/>
  <c r="BM158" i="13"/>
  <c r="BH182" i="17" s="1"/>
  <c r="BM170" i="13"/>
  <c r="BH188" i="17" s="1"/>
  <c r="BM188" i="13"/>
  <c r="BH197" i="17"/>
  <c r="BM200" i="13"/>
  <c r="BH203" i="17" s="1"/>
  <c r="BM212" i="13"/>
  <c r="BH209" i="17" s="1"/>
  <c r="BM224" i="13"/>
  <c r="BH215" i="17" s="1"/>
  <c r="BM182" i="13"/>
  <c r="BH194" i="17"/>
  <c r="BM194" i="13"/>
  <c r="BH200" i="17" s="1"/>
  <c r="BM206" i="13"/>
  <c r="BH206" i="17" s="1"/>
  <c r="BM218" i="13"/>
  <c r="BH212" i="17" s="1"/>
  <c r="BM230" i="13"/>
  <c r="BH218" i="17"/>
  <c r="BM236" i="13"/>
  <c r="BH221" i="17" s="1"/>
  <c r="BL14" i="13"/>
  <c r="BG14" i="17" s="1"/>
  <c r="BL26" i="13"/>
  <c r="BG36" i="17" s="1"/>
  <c r="BL38" i="13"/>
  <c r="BG58" i="17" s="1"/>
  <c r="BL50" i="13"/>
  <c r="BG80" i="17" s="1"/>
  <c r="BL62" i="13"/>
  <c r="BG102" i="17"/>
  <c r="BL74" i="13"/>
  <c r="BG124" i="17" s="1"/>
  <c r="BL8" i="13"/>
  <c r="BG3" i="17" s="1"/>
  <c r="BL20" i="13"/>
  <c r="BG25" i="17" s="1"/>
  <c r="BL86" i="13"/>
  <c r="BG146" i="17" s="1"/>
  <c r="BL104" i="13"/>
  <c r="BG155" i="17" s="1"/>
  <c r="BL116" i="13"/>
  <c r="BG161" i="17"/>
  <c r="BL128" i="13"/>
  <c r="BG167" i="17" s="1"/>
  <c r="BL140" i="13"/>
  <c r="BG173" i="17" s="1"/>
  <c r="BL152" i="13"/>
  <c r="BG179" i="17" s="1"/>
  <c r="BL164" i="13"/>
  <c r="BG185" i="17"/>
  <c r="BL176" i="13"/>
  <c r="BG191" i="17" s="1"/>
  <c r="BL44" i="13"/>
  <c r="BG69" i="17" s="1"/>
  <c r="BL68" i="13"/>
  <c r="BG113" i="17" s="1"/>
  <c r="BL92" i="13"/>
  <c r="BG149" i="17"/>
  <c r="BL98" i="13"/>
  <c r="BG152" i="17" s="1"/>
  <c r="BL110" i="13"/>
  <c r="BG158" i="17" s="1"/>
  <c r="BL32" i="13"/>
  <c r="BG47" i="17" s="1"/>
  <c r="BL56" i="13"/>
  <c r="BG91" i="17"/>
  <c r="BL80" i="13"/>
  <c r="BG135" i="17" s="1"/>
  <c r="BL182" i="13"/>
  <c r="BG194" i="17" s="1"/>
  <c r="BL194" i="13"/>
  <c r="BG200" i="17" s="1"/>
  <c r="BL206" i="13"/>
  <c r="BG206" i="17" s="1"/>
  <c r="BL218" i="13"/>
  <c r="BG212" i="17" s="1"/>
  <c r="BL230" i="13"/>
  <c r="BG218" i="17" s="1"/>
  <c r="BL122" i="13"/>
  <c r="BG164" i="17" s="1"/>
  <c r="BL134" i="13"/>
  <c r="BG170" i="17"/>
  <c r="BL146" i="13"/>
  <c r="BG176" i="17" s="1"/>
  <c r="BL158" i="13"/>
  <c r="BG182" i="17" s="1"/>
  <c r="BL170" i="13"/>
  <c r="BG188" i="17" s="1"/>
  <c r="BL188" i="13"/>
  <c r="BG197" i="17" s="1"/>
  <c r="BL200" i="13"/>
  <c r="BG203" i="17" s="1"/>
  <c r="BL212" i="13"/>
  <c r="BG209" i="17" s="1"/>
  <c r="BL224" i="13"/>
  <c r="BG215" i="17" s="1"/>
  <c r="BL236" i="13"/>
  <c r="BG221" i="17"/>
  <c r="BG8" i="13"/>
  <c r="BB3" i="17" s="1"/>
  <c r="BG20" i="13"/>
  <c r="BB25" i="17" s="1"/>
  <c r="BG32" i="13"/>
  <c r="BB47" i="17" s="1"/>
  <c r="BG44" i="13"/>
  <c r="BB69" i="17"/>
  <c r="BG56" i="13"/>
  <c r="BB91" i="17" s="1"/>
  <c r="BG68" i="13"/>
  <c r="BB113" i="17" s="1"/>
  <c r="BG80" i="13"/>
  <c r="BB135" i="17" s="1"/>
  <c r="BG14" i="13"/>
  <c r="BB14" i="17"/>
  <c r="BG26" i="13"/>
  <c r="BB36" i="17" s="1"/>
  <c r="BG38" i="13"/>
  <c r="BB58" i="17" s="1"/>
  <c r="BG50" i="13"/>
  <c r="BB80" i="17" s="1"/>
  <c r="BG62" i="13"/>
  <c r="BB102" i="17"/>
  <c r="BG74" i="13"/>
  <c r="BB124" i="17" s="1"/>
  <c r="BG86" i="13"/>
  <c r="BB146" i="17" s="1"/>
  <c r="BG92" i="13"/>
  <c r="BB149" i="17" s="1"/>
  <c r="BG104" i="13"/>
  <c r="BB155" i="17"/>
  <c r="BG116" i="13"/>
  <c r="BB161" i="17" s="1"/>
  <c r="BG98" i="13"/>
  <c r="BB152" i="17" s="1"/>
  <c r="BG110" i="13"/>
  <c r="BB158" i="17" s="1"/>
  <c r="BG122" i="13"/>
  <c r="BB164" i="17"/>
  <c r="BG134" i="13"/>
  <c r="BB170" i="17" s="1"/>
  <c r="BG146" i="13"/>
  <c r="BB176" i="17" s="1"/>
  <c r="BG158" i="13"/>
  <c r="BB182" i="17" s="1"/>
  <c r="BG170" i="13"/>
  <c r="BB188" i="17"/>
  <c r="BG128" i="13"/>
  <c r="BB167" i="17" s="1"/>
  <c r="BG140" i="13"/>
  <c r="BB173" i="17" s="1"/>
  <c r="BG152" i="13"/>
  <c r="BB179" i="17" s="1"/>
  <c r="BG164" i="13"/>
  <c r="BB185" i="17"/>
  <c r="BG176" i="13"/>
  <c r="BB191" i="17" s="1"/>
  <c r="BG182" i="13"/>
  <c r="BB194" i="17" s="1"/>
  <c r="BG194" i="13"/>
  <c r="BB200" i="17" s="1"/>
  <c r="BG206" i="13"/>
  <c r="BB206" i="17"/>
  <c r="BG218" i="13"/>
  <c r="BB212" i="17" s="1"/>
  <c r="BG230" i="13"/>
  <c r="BB218" i="17" s="1"/>
  <c r="BG188" i="13"/>
  <c r="BB197" i="17" s="1"/>
  <c r="BG200" i="13"/>
  <c r="BB203" i="17"/>
  <c r="BG212" i="13"/>
  <c r="BB209" i="17" s="1"/>
  <c r="BG224" i="13"/>
  <c r="BB215" i="17" s="1"/>
  <c r="BG236" i="13"/>
  <c r="BB221" i="17" s="1"/>
  <c r="BF8" i="13"/>
  <c r="BA3" i="17"/>
  <c r="BF20" i="13"/>
  <c r="BA25" i="17" s="1"/>
  <c r="BF32" i="13"/>
  <c r="BA47" i="17" s="1"/>
  <c r="BF44" i="13"/>
  <c r="BA69" i="17" s="1"/>
  <c r="BF56" i="13"/>
  <c r="BA91" i="17"/>
  <c r="BF68" i="13"/>
  <c r="BA113" i="17" s="1"/>
  <c r="BF80" i="13"/>
  <c r="BA135" i="17" s="1"/>
  <c r="BF14" i="13"/>
  <c r="BA14" i="17" s="1"/>
  <c r="BF92" i="13"/>
  <c r="BA149" i="17"/>
  <c r="BF38" i="13"/>
  <c r="BA58" i="17" s="1"/>
  <c r="BF62" i="13"/>
  <c r="BA102" i="17" s="1"/>
  <c r="BF86" i="13"/>
  <c r="BA146" i="17" s="1"/>
  <c r="BF98" i="13"/>
  <c r="BA152" i="17"/>
  <c r="BF110" i="13"/>
  <c r="BA158" i="17" s="1"/>
  <c r="BF122" i="13"/>
  <c r="BA164" i="17" s="1"/>
  <c r="BF134" i="13"/>
  <c r="BA170" i="17" s="1"/>
  <c r="BF146" i="13"/>
  <c r="BA176" i="17"/>
  <c r="BF158" i="13"/>
  <c r="BA182" i="17" s="1"/>
  <c r="BF170" i="13"/>
  <c r="BA188" i="17" s="1"/>
  <c r="BF26" i="13"/>
  <c r="BA36" i="17" s="1"/>
  <c r="BF50" i="13"/>
  <c r="BA80" i="17"/>
  <c r="BF74" i="13"/>
  <c r="BA124" i="17" s="1"/>
  <c r="BF104" i="13"/>
  <c r="BA155" i="17" s="1"/>
  <c r="BF116" i="13"/>
  <c r="BA161" i="17" s="1"/>
  <c r="BF188" i="13"/>
  <c r="BA197" i="17" s="1"/>
  <c r="BF200" i="13"/>
  <c r="BA203" i="17" s="1"/>
  <c r="BF212" i="13"/>
  <c r="BA209" i="17" s="1"/>
  <c r="BF224" i="13"/>
  <c r="BA215" i="17" s="1"/>
  <c r="BF236" i="13"/>
  <c r="BA221" i="17"/>
  <c r="BF128" i="13"/>
  <c r="BA167" i="17" s="1"/>
  <c r="BF140" i="13"/>
  <c r="BA173" i="17" s="1"/>
  <c r="BF152" i="13"/>
  <c r="BA179" i="17" s="1"/>
  <c r="BF164" i="13"/>
  <c r="BA185" i="17" s="1"/>
  <c r="BF176" i="13"/>
  <c r="BA191" i="17" s="1"/>
  <c r="BF182" i="13"/>
  <c r="BA194" i="17" s="1"/>
  <c r="BF194" i="13"/>
  <c r="BA200" i="17" s="1"/>
  <c r="BF206" i="13"/>
  <c r="BA206" i="17"/>
  <c r="BF218" i="13"/>
  <c r="BA212" i="17" s="1"/>
  <c r="BF230" i="13"/>
  <c r="BA218" i="17" s="1"/>
  <c r="AW14" i="13"/>
  <c r="AS14" i="17" s="1"/>
  <c r="AW26" i="13"/>
  <c r="AS36" i="17"/>
  <c r="AW38" i="13"/>
  <c r="AS58" i="17" s="1"/>
  <c r="AW50" i="13"/>
  <c r="AS80" i="17" s="1"/>
  <c r="AW62" i="13"/>
  <c r="AS102" i="17" s="1"/>
  <c r="AW74" i="13"/>
  <c r="AS124" i="17"/>
  <c r="AW8" i="13"/>
  <c r="AS3" i="17" s="1"/>
  <c r="AW20" i="13"/>
  <c r="AS25" i="17" s="1"/>
  <c r="AW32" i="13"/>
  <c r="AS47" i="17" s="1"/>
  <c r="AW44" i="13"/>
  <c r="AS69" i="17"/>
  <c r="AW56" i="13"/>
  <c r="AS91" i="17" s="1"/>
  <c r="AW68" i="13"/>
  <c r="AS113" i="17" s="1"/>
  <c r="AW80" i="13"/>
  <c r="AS135" i="17" s="1"/>
  <c r="AW92" i="13"/>
  <c r="AS149" i="17"/>
  <c r="AW86" i="13"/>
  <c r="AS146" i="17" s="1"/>
  <c r="AW98" i="13"/>
  <c r="AS152" i="17" s="1"/>
  <c r="AW110" i="13"/>
  <c r="AS158" i="17" s="1"/>
  <c r="AW104" i="13"/>
  <c r="AS155" i="17"/>
  <c r="AW116" i="13"/>
  <c r="AS161" i="17" s="1"/>
  <c r="AW128" i="13"/>
  <c r="AS167" i="17" s="1"/>
  <c r="AW140" i="13"/>
  <c r="AS173" i="17" s="1"/>
  <c r="AW152" i="13"/>
  <c r="AS179" i="17"/>
  <c r="AW164" i="13"/>
  <c r="AS185" i="17" s="1"/>
  <c r="AW176" i="13"/>
  <c r="AS191" i="17" s="1"/>
  <c r="AW122" i="13"/>
  <c r="AS164" i="17" s="1"/>
  <c r="AW134" i="13"/>
  <c r="AS170" i="17" s="1"/>
  <c r="AW146" i="13"/>
  <c r="AS176" i="17" s="1"/>
  <c r="AW158" i="13"/>
  <c r="AS182" i="17"/>
  <c r="AW170" i="13"/>
  <c r="AS188" i="17" s="1"/>
  <c r="AW188" i="13"/>
  <c r="AS197" i="17" s="1"/>
  <c r="AW200" i="13"/>
  <c r="AS203" i="17" s="1"/>
  <c r="AW212" i="13"/>
  <c r="AS209" i="17"/>
  <c r="AW224" i="13"/>
  <c r="AS215" i="17" s="1"/>
  <c r="AW182" i="13"/>
  <c r="AS194" i="17" s="1"/>
  <c r="AW194" i="13"/>
  <c r="AS200" i="17" s="1"/>
  <c r="AW206" i="13"/>
  <c r="AS206" i="17"/>
  <c r="AW218" i="13"/>
  <c r="AS212" i="17" s="1"/>
  <c r="AW230" i="13"/>
  <c r="AS218" i="17" s="1"/>
  <c r="AW236" i="13"/>
  <c r="AS221" i="17" s="1"/>
  <c r="AV14" i="13"/>
  <c r="AR14" i="17"/>
  <c r="AV26" i="13"/>
  <c r="AR36" i="17" s="1"/>
  <c r="AV38" i="13"/>
  <c r="AR58" i="17" s="1"/>
  <c r="AV50" i="13"/>
  <c r="AR80" i="17" s="1"/>
  <c r="AV62" i="13"/>
  <c r="AR102" i="17"/>
  <c r="AV74" i="13"/>
  <c r="AR124" i="17" s="1"/>
  <c r="AV8" i="13"/>
  <c r="AR3" i="17" s="1"/>
  <c r="AV20" i="13"/>
  <c r="AR25" i="17" s="1"/>
  <c r="AV86" i="13"/>
  <c r="AR146" i="17"/>
  <c r="AV104" i="13"/>
  <c r="AR155" i="17" s="1"/>
  <c r="AV116" i="13"/>
  <c r="AR161" i="17" s="1"/>
  <c r="AV128" i="13"/>
  <c r="AR167" i="17" s="1"/>
  <c r="AV140" i="13"/>
  <c r="AR173" i="17"/>
  <c r="AV152" i="13"/>
  <c r="AR179" i="17" s="1"/>
  <c r="AV164" i="13"/>
  <c r="AR185" i="17" s="1"/>
  <c r="AV176" i="13"/>
  <c r="AR191" i="17" s="1"/>
  <c r="AV44" i="13"/>
  <c r="AR69" i="17"/>
  <c r="AV68" i="13"/>
  <c r="AR113" i="17" s="1"/>
  <c r="AV92" i="13"/>
  <c r="AR149" i="17" s="1"/>
  <c r="AV98" i="13"/>
  <c r="AR152" i="17" s="1"/>
  <c r="AV110" i="13"/>
  <c r="AR158" i="17" s="1"/>
  <c r="AV32" i="13"/>
  <c r="AR47" i="17" s="1"/>
  <c r="AV56" i="13"/>
  <c r="AR91" i="17"/>
  <c r="AV80" i="13"/>
  <c r="AR135" i="17" s="1"/>
  <c r="AV182" i="13"/>
  <c r="AR194" i="17" s="1"/>
  <c r="AV194" i="13"/>
  <c r="AR200" i="17" s="1"/>
  <c r="AV206" i="13"/>
  <c r="AR206" i="17"/>
  <c r="AV218" i="13"/>
  <c r="AR212" i="17" s="1"/>
  <c r="AV230" i="13"/>
  <c r="AR218" i="17" s="1"/>
  <c r="AV122" i="13"/>
  <c r="AR164" i="17" s="1"/>
  <c r="AV134" i="13"/>
  <c r="AR170" i="17"/>
  <c r="AV146" i="13"/>
  <c r="AR176" i="17" s="1"/>
  <c r="AV158" i="13"/>
  <c r="AR182" i="17" s="1"/>
  <c r="AV170" i="13"/>
  <c r="AR188" i="17" s="1"/>
  <c r="AV188" i="13"/>
  <c r="AR197" i="17" s="1"/>
  <c r="AV200" i="13"/>
  <c r="AR203" i="17" s="1"/>
  <c r="AV212" i="13"/>
  <c r="AR209" i="17" s="1"/>
  <c r="AV224" i="13"/>
  <c r="AR215" i="17" s="1"/>
  <c r="AV236" i="13"/>
  <c r="AR221" i="17"/>
  <c r="AO14" i="13"/>
  <c r="AK14" i="17" s="1"/>
  <c r="BA14" i="13"/>
  <c r="AO26"/>
  <c r="AK36" i="17" s="1"/>
  <c r="BA26" i="13"/>
  <c r="AO38"/>
  <c r="AK58" i="17" s="1"/>
  <c r="BA38" i="13"/>
  <c r="AO50"/>
  <c r="AK80" i="17"/>
  <c r="BA50" i="13"/>
  <c r="AO62"/>
  <c r="AK102" i="17" s="1"/>
  <c r="BA62" i="13"/>
  <c r="AO74"/>
  <c r="AK124" i="17" s="1"/>
  <c r="BA74" i="13"/>
  <c r="AO8"/>
  <c r="AK3" i="17" s="1"/>
  <c r="AO20" i="13"/>
  <c r="AK25" i="17" s="1"/>
  <c r="AO32" i="13"/>
  <c r="AK47" i="17" s="1"/>
  <c r="AO44" i="13"/>
  <c r="AK69" i="17" s="1"/>
  <c r="AO56" i="13"/>
  <c r="AK91" i="17" s="1"/>
  <c r="AO68" i="13"/>
  <c r="AK113" i="17" s="1"/>
  <c r="AO80" i="13"/>
  <c r="AK135" i="17"/>
  <c r="AO92" i="13"/>
  <c r="AK149" i="17" s="1"/>
  <c r="BA92" i="13"/>
  <c r="BA8"/>
  <c r="BA20"/>
  <c r="BA44"/>
  <c r="BA68"/>
  <c r="AO86"/>
  <c r="AK146" i="17" s="1"/>
  <c r="AO98" i="13"/>
  <c r="AK152" i="17" s="1"/>
  <c r="BA98" i="13"/>
  <c r="AO110"/>
  <c r="AK158" i="17" s="1"/>
  <c r="BA110" i="13"/>
  <c r="BA32"/>
  <c r="BA56"/>
  <c r="BA80"/>
  <c r="BA86"/>
  <c r="AO104"/>
  <c r="AK155" i="17" s="1"/>
  <c r="BA104" i="13"/>
  <c r="AO116"/>
  <c r="AK161" i="17" s="1"/>
  <c r="BA116" i="13"/>
  <c r="AO128"/>
  <c r="AK167" i="17"/>
  <c r="BA128" i="13"/>
  <c r="AO140"/>
  <c r="AK173" i="17" s="1"/>
  <c r="BA140" i="13"/>
  <c r="AO152"/>
  <c r="AK179" i="17" s="1"/>
  <c r="BA152" i="13"/>
  <c r="AO164"/>
  <c r="AK185" i="17" s="1"/>
  <c r="BA164" i="13"/>
  <c r="AO176"/>
  <c r="AK191" i="17" s="1"/>
  <c r="BA176" i="13"/>
  <c r="AO122"/>
  <c r="AK164" i="17" s="1"/>
  <c r="AO134" i="13"/>
  <c r="AK170" i="17" s="1"/>
  <c r="AO146" i="13"/>
  <c r="AK176" i="17" s="1"/>
  <c r="AO158" i="13"/>
  <c r="AK182" i="17" s="1"/>
  <c r="AO170" i="13"/>
  <c r="AK188" i="17" s="1"/>
  <c r="AO188" i="13"/>
  <c r="AK197" i="17"/>
  <c r="BA188" i="13"/>
  <c r="AO200"/>
  <c r="AK203" i="17" s="1"/>
  <c r="BA200" i="13"/>
  <c r="AO212"/>
  <c r="AK209" i="17" s="1"/>
  <c r="BA212" i="13"/>
  <c r="AO224"/>
  <c r="AK215" i="17" s="1"/>
  <c r="BA224" i="13"/>
  <c r="BA122"/>
  <c r="BA134"/>
  <c r="BA146"/>
  <c r="BA158"/>
  <c r="BA170"/>
  <c r="AO182"/>
  <c r="AK194" i="17" s="1"/>
  <c r="BA182" i="13"/>
  <c r="AO194"/>
  <c r="AK200" i="17" s="1"/>
  <c r="BA194" i="13"/>
  <c r="AO206"/>
  <c r="AK206" i="17"/>
  <c r="BA206" i="13"/>
  <c r="AO218"/>
  <c r="AK212" i="17" s="1"/>
  <c r="BA218" i="13"/>
  <c r="AO230"/>
  <c r="AK218" i="17" s="1"/>
  <c r="BA230" i="13"/>
  <c r="AO236"/>
  <c r="AK221" i="17" s="1"/>
  <c r="BA236" i="13"/>
  <c r="AM8"/>
  <c r="AJ3" i="17" s="1"/>
  <c r="AM20" i="13"/>
  <c r="AJ25" i="17" s="1"/>
  <c r="AM32" i="13"/>
  <c r="AJ47" i="17" s="1"/>
  <c r="AM44" i="13"/>
  <c r="AJ69" i="17" s="1"/>
  <c r="AM56" i="13"/>
  <c r="AJ91" i="17"/>
  <c r="AM68" i="13"/>
  <c r="AJ113" i="17" s="1"/>
  <c r="AM80" i="13"/>
  <c r="AJ135" i="17" s="1"/>
  <c r="AM86" i="13"/>
  <c r="AJ146" i="17" s="1"/>
  <c r="AM14" i="13"/>
  <c r="AJ14" i="17" s="1"/>
  <c r="AM38" i="13"/>
  <c r="AJ58" i="17" s="1"/>
  <c r="AM62" i="13"/>
  <c r="AJ102" i="17"/>
  <c r="AM104" i="13"/>
  <c r="AJ155" i="17" s="1"/>
  <c r="AM116" i="13"/>
  <c r="AJ161" i="17" s="1"/>
  <c r="AM92" i="13"/>
  <c r="AJ149" i="17" s="1"/>
  <c r="AM98" i="13"/>
  <c r="AJ152" i="17"/>
  <c r="AM26" i="13"/>
  <c r="AJ36" i="17" s="1"/>
  <c r="AM50" i="13"/>
  <c r="AJ80" i="17" s="1"/>
  <c r="AM74" i="13"/>
  <c r="AJ124" i="17" s="1"/>
  <c r="AM110" i="13"/>
  <c r="AJ158" i="17"/>
  <c r="AM122" i="13"/>
  <c r="AJ164" i="17" s="1"/>
  <c r="AM134" i="13"/>
  <c r="AJ170" i="17" s="1"/>
  <c r="AM146" i="13"/>
  <c r="AJ176" i="17" s="1"/>
  <c r="AM158" i="13"/>
  <c r="AJ182" i="17"/>
  <c r="AM170" i="13"/>
  <c r="AJ188" i="17" s="1"/>
  <c r="AM182" i="13"/>
  <c r="AJ194" i="17" s="1"/>
  <c r="AM194" i="13"/>
  <c r="AJ200" i="17" s="1"/>
  <c r="AM206" i="13"/>
  <c r="AJ206" i="17"/>
  <c r="AM218" i="13"/>
  <c r="AJ212" i="17" s="1"/>
  <c r="AM230" i="13"/>
  <c r="AJ218" i="17" s="1"/>
  <c r="AM128" i="13"/>
  <c r="AJ167" i="17" s="1"/>
  <c r="AM140" i="13"/>
  <c r="AJ173" i="17" s="1"/>
  <c r="AM152" i="13"/>
  <c r="AJ179" i="17" s="1"/>
  <c r="AM164" i="13"/>
  <c r="AJ185" i="17" s="1"/>
  <c r="AM176" i="13"/>
  <c r="AJ191" i="17" s="1"/>
  <c r="AM188" i="13"/>
  <c r="AJ197" i="17"/>
  <c r="AM200" i="13"/>
  <c r="AJ203" i="17" s="1"/>
  <c r="AM212" i="13"/>
  <c r="AJ209" i="17" s="1"/>
  <c r="AM224" i="13"/>
  <c r="AJ215" i="17" s="1"/>
  <c r="AM236" i="13"/>
  <c r="AJ221" i="17" s="1"/>
  <c r="AL8" i="13"/>
  <c r="AI3" i="17" s="1"/>
  <c r="AL20" i="13"/>
  <c r="AI25" i="17"/>
  <c r="AL32" i="13"/>
  <c r="AI47" i="17" s="1"/>
  <c r="AL44" i="13"/>
  <c r="AI69" i="17" s="1"/>
  <c r="AL56" i="13"/>
  <c r="AI91" i="17" s="1"/>
  <c r="AL68" i="13"/>
  <c r="AI113" i="17"/>
  <c r="AL80" i="13"/>
  <c r="AI135" i="17" s="1"/>
  <c r="AL14" i="13"/>
  <c r="AI14" i="17" s="1"/>
  <c r="AL26" i="13"/>
  <c r="AI36" i="17" s="1"/>
  <c r="AL38" i="13"/>
  <c r="AI58" i="17" s="1"/>
  <c r="AL50" i="13"/>
  <c r="AI80" i="17" s="1"/>
  <c r="AL62" i="13"/>
  <c r="AI102" i="17"/>
  <c r="AL74" i="13"/>
  <c r="AI124" i="17" s="1"/>
  <c r="AL92" i="13"/>
  <c r="AI149" i="17" s="1"/>
  <c r="AL110" i="13"/>
  <c r="AI158" i="17" s="1"/>
  <c r="AL122" i="13"/>
  <c r="AI164" i="17"/>
  <c r="AL134" i="13"/>
  <c r="AI170" i="17" s="1"/>
  <c r="AL146" i="13"/>
  <c r="AI176" i="17" s="1"/>
  <c r="AL158" i="13"/>
  <c r="AI182" i="17" s="1"/>
  <c r="AL170" i="13"/>
  <c r="AI188" i="17"/>
  <c r="AL86" i="13"/>
  <c r="AI146" i="17" s="1"/>
  <c r="AL104" i="13"/>
  <c r="AI155" i="17" s="1"/>
  <c r="AL116" i="13"/>
  <c r="AI161" i="17" s="1"/>
  <c r="AL98" i="13"/>
  <c r="AI152" i="17"/>
  <c r="AL128" i="13"/>
  <c r="AI167" i="17" s="1"/>
  <c r="AL140" i="13"/>
  <c r="AI173" i="17" s="1"/>
  <c r="AL152" i="13"/>
  <c r="AI179" i="17" s="1"/>
  <c r="AL164" i="13"/>
  <c r="AI185" i="17" s="1"/>
  <c r="AL176" i="13"/>
  <c r="AI191" i="17" s="1"/>
  <c r="AL188" i="13"/>
  <c r="AI197" i="17" s="1"/>
  <c r="AL200" i="13"/>
  <c r="AI203" i="17" s="1"/>
  <c r="AL212" i="13"/>
  <c r="AI209" i="17"/>
  <c r="AL224" i="13"/>
  <c r="AI215" i="17" s="1"/>
  <c r="AL236" i="13"/>
  <c r="AI221" i="17" s="1"/>
  <c r="AL182" i="13"/>
  <c r="AI194" i="17" s="1"/>
  <c r="AL194" i="13"/>
  <c r="AI200" i="17"/>
  <c r="AL206" i="13"/>
  <c r="AI206" i="17" s="1"/>
  <c r="AL218" i="13"/>
  <c r="AI212" i="17" s="1"/>
  <c r="AL230" i="13"/>
  <c r="AI218" i="17" s="1"/>
  <c r="AH8" i="13"/>
  <c r="AE3" i="17" s="1"/>
  <c r="AH20" i="13"/>
  <c r="AE25" i="17" s="1"/>
  <c r="AH32" i="13"/>
  <c r="AE47" i="17" s="1"/>
  <c r="AH44" i="13"/>
  <c r="AE69" i="17" s="1"/>
  <c r="AH56" i="13"/>
  <c r="AE91" i="17"/>
  <c r="AH68" i="13"/>
  <c r="AE113" i="17" s="1"/>
  <c r="AH80" i="13"/>
  <c r="AE135" i="17" s="1"/>
  <c r="AH14" i="13"/>
  <c r="AE14" i="17" s="1"/>
  <c r="AH92" i="13"/>
  <c r="AE149" i="17" s="1"/>
  <c r="AH26" i="13"/>
  <c r="AE36" i="17" s="1"/>
  <c r="AH50" i="13"/>
  <c r="AE80" i="17" s="1"/>
  <c r="AH74" i="13"/>
  <c r="AE124" i="17" s="1"/>
  <c r="AH86" i="13"/>
  <c r="AE146" i="17"/>
  <c r="AH110" i="13"/>
  <c r="AE158" i="17" s="1"/>
  <c r="AH122" i="13"/>
  <c r="AE164" i="17" s="1"/>
  <c r="AH134" i="13"/>
  <c r="AE170" i="17" s="1"/>
  <c r="AH146" i="13"/>
  <c r="AE176" i="17" s="1"/>
  <c r="AH158" i="13"/>
  <c r="AE182" i="17" s="1"/>
  <c r="AH170" i="13"/>
  <c r="AE188" i="17" s="1"/>
  <c r="AH38" i="13"/>
  <c r="AE58" i="17" s="1"/>
  <c r="AH62" i="13"/>
  <c r="AE102" i="17"/>
  <c r="AH98" i="13"/>
  <c r="AE152" i="17" s="1"/>
  <c r="AH104" i="13"/>
  <c r="AE155" i="17" s="1"/>
  <c r="AH116" i="13"/>
  <c r="AE161" i="17" s="1"/>
  <c r="AH188" i="13"/>
  <c r="AE197" i="17" s="1"/>
  <c r="AH200" i="13"/>
  <c r="AE203" i="17" s="1"/>
  <c r="AH212" i="13"/>
  <c r="AE209" i="17" s="1"/>
  <c r="AH224" i="13"/>
  <c r="AE215" i="17" s="1"/>
  <c r="AH236" i="13"/>
  <c r="AE221" i="17"/>
  <c r="AH128" i="13"/>
  <c r="AE167" i="17" s="1"/>
  <c r="AH140" i="13"/>
  <c r="AE173" i="17" s="1"/>
  <c r="AH152" i="13"/>
  <c r="AE179" i="17" s="1"/>
  <c r="AH164" i="13"/>
  <c r="AE185" i="17" s="1"/>
  <c r="AH176" i="13"/>
  <c r="AE191" i="17" s="1"/>
  <c r="AH182" i="13"/>
  <c r="AE194" i="17" s="1"/>
  <c r="AH194" i="13"/>
  <c r="AE200" i="17" s="1"/>
  <c r="AH206" i="13"/>
  <c r="AE206" i="17"/>
  <c r="AH218" i="13"/>
  <c r="AE212" i="17" s="1"/>
  <c r="AH230" i="13"/>
  <c r="AE218" i="17" s="1"/>
  <c r="AG14" i="13"/>
  <c r="AD14" i="17" s="1"/>
  <c r="AG26" i="13"/>
  <c r="AD36" i="17" s="1"/>
  <c r="AG38" i="13"/>
  <c r="AD58" i="17" s="1"/>
  <c r="AG50" i="13"/>
  <c r="AD80" i="17" s="1"/>
  <c r="AG62" i="13"/>
  <c r="AD102" i="17" s="1"/>
  <c r="AG74" i="13"/>
  <c r="AD124" i="17"/>
  <c r="AG8" i="13"/>
  <c r="AD3" i="17" s="1"/>
  <c r="AG20" i="13"/>
  <c r="AD25" i="17" s="1"/>
  <c r="AG32" i="13"/>
  <c r="AD47" i="17" s="1"/>
  <c r="AG44" i="13"/>
  <c r="AD69" i="17" s="1"/>
  <c r="AG56" i="13"/>
  <c r="AD91" i="17" s="1"/>
  <c r="AG68" i="13"/>
  <c r="AD113" i="17" s="1"/>
  <c r="AG80" i="13"/>
  <c r="AD135" i="17" s="1"/>
  <c r="AG92" i="13"/>
  <c r="AD149" i="17"/>
  <c r="AG86" i="13"/>
  <c r="AD146" i="17" s="1"/>
  <c r="AG110" i="13"/>
  <c r="AD158" i="17" s="1"/>
  <c r="AG98" i="13"/>
  <c r="AD152" i="17" s="1"/>
  <c r="AG104" i="13"/>
  <c r="AD155" i="17" s="1"/>
  <c r="AG116" i="13"/>
  <c r="AD161" i="17" s="1"/>
  <c r="AG128" i="13"/>
  <c r="AD167" i="17" s="1"/>
  <c r="AG140" i="13"/>
  <c r="AD173" i="17" s="1"/>
  <c r="AG152" i="13"/>
  <c r="AD179" i="17"/>
  <c r="AG164" i="13"/>
  <c r="AD185" i="17" s="1"/>
  <c r="AG176" i="13"/>
  <c r="AD191" i="17" s="1"/>
  <c r="AG122" i="13"/>
  <c r="AD164" i="17" s="1"/>
  <c r="AG134" i="13"/>
  <c r="AD170" i="17" s="1"/>
  <c r="AG146" i="13"/>
  <c r="AD176" i="17" s="1"/>
  <c r="AG158" i="13"/>
  <c r="AD182" i="17" s="1"/>
  <c r="AG170" i="13"/>
  <c r="AD188" i="17" s="1"/>
  <c r="AG188" i="13"/>
  <c r="AD197" i="17"/>
  <c r="AG200" i="13"/>
  <c r="AD203" i="17" s="1"/>
  <c r="AG212" i="13"/>
  <c r="AD209" i="17" s="1"/>
  <c r="AG224" i="13"/>
  <c r="AD215" i="17" s="1"/>
  <c r="AG182" i="13"/>
  <c r="AD194" i="17" s="1"/>
  <c r="AG194" i="13"/>
  <c r="AD200" i="17" s="1"/>
  <c r="AG206" i="13"/>
  <c r="AD206" i="17" s="1"/>
  <c r="AG218" i="13"/>
  <c r="AD212" i="17" s="1"/>
  <c r="AG230" i="13"/>
  <c r="AD218" i="17"/>
  <c r="AG236" i="13"/>
  <c r="AD221" i="17" s="1"/>
  <c r="AF14" i="13"/>
  <c r="AC14" i="17" s="1"/>
  <c r="AF26" i="13"/>
  <c r="AC36" i="17" s="1"/>
  <c r="AF38" i="13"/>
  <c r="AC58" i="17" s="1"/>
  <c r="AF50" i="13"/>
  <c r="AC80" i="17" s="1"/>
  <c r="AF62" i="13"/>
  <c r="AC102" i="17" s="1"/>
  <c r="AF74" i="13"/>
  <c r="AC124" i="17" s="1"/>
  <c r="AF8" i="13"/>
  <c r="AC3" i="17"/>
  <c r="AF20" i="13"/>
  <c r="AC25" i="17" s="1"/>
  <c r="AF86" i="13"/>
  <c r="AC146" i="17" s="1"/>
  <c r="AF98" i="13"/>
  <c r="AC152" i="17" s="1"/>
  <c r="AF104" i="13"/>
  <c r="AC155" i="17" s="1"/>
  <c r="AF116" i="13"/>
  <c r="AC161" i="17" s="1"/>
  <c r="AF128" i="13"/>
  <c r="AC167" i="17" s="1"/>
  <c r="AF140" i="13"/>
  <c r="AC173" i="17" s="1"/>
  <c r="AF152" i="13"/>
  <c r="AC179" i="17"/>
  <c r="AF164" i="13"/>
  <c r="AC185" i="17" s="1"/>
  <c r="AF176" i="13"/>
  <c r="AC191" i="17" s="1"/>
  <c r="AF44" i="13"/>
  <c r="AC69" i="17" s="1"/>
  <c r="AF68" i="13"/>
  <c r="AC113" i="17" s="1"/>
  <c r="AF92" i="13"/>
  <c r="AC149" i="17" s="1"/>
  <c r="AF110" i="13"/>
  <c r="AC158" i="17" s="1"/>
  <c r="AF32" i="13"/>
  <c r="AC47" i="17" s="1"/>
  <c r="AF56" i="13"/>
  <c r="AC91" i="17"/>
  <c r="AF80" i="13"/>
  <c r="AC135" i="17" s="1"/>
  <c r="AF182" i="13"/>
  <c r="AC194" i="17" s="1"/>
  <c r="AF194" i="13"/>
  <c r="AC200" i="17" s="1"/>
  <c r="AF206" i="13"/>
  <c r="AC206" i="17" s="1"/>
  <c r="AF218" i="13"/>
  <c r="AC212" i="17" s="1"/>
  <c r="AF230" i="13"/>
  <c r="AC218" i="17" s="1"/>
  <c r="AF122" i="13"/>
  <c r="AC164" i="17" s="1"/>
  <c r="AF134" i="13"/>
  <c r="AC170" i="17"/>
  <c r="AF146" i="13"/>
  <c r="AC176" i="17" s="1"/>
  <c r="AF158" i="13"/>
  <c r="AC182" i="17" s="1"/>
  <c r="AF170" i="13"/>
  <c r="AC188" i="17" s="1"/>
  <c r="AF188" i="13"/>
  <c r="AC197" i="17" s="1"/>
  <c r="AF200" i="13"/>
  <c r="AC203" i="17" s="1"/>
  <c r="AF212" i="13"/>
  <c r="AC209" i="17" s="1"/>
  <c r="AF224" i="13"/>
  <c r="AC215" i="17" s="1"/>
  <c r="AF236" i="13"/>
  <c r="AC221" i="17"/>
  <c r="X14" i="13"/>
  <c r="V14" i="17" s="1"/>
  <c r="X26" i="13"/>
  <c r="V36" i="17" s="1"/>
  <c r="X38" i="13"/>
  <c r="V58" i="17" s="1"/>
  <c r="X50" i="13"/>
  <c r="V80" i="17" s="1"/>
  <c r="X62" i="13"/>
  <c r="V102" i="17" s="1"/>
  <c r="X74" i="13"/>
  <c r="V124" i="17" s="1"/>
  <c r="X8" i="13"/>
  <c r="V3" i="17" s="1"/>
  <c r="X20" i="13"/>
  <c r="V25" i="17"/>
  <c r="X86" i="13"/>
  <c r="V146" i="17" s="1"/>
  <c r="X98" i="13"/>
  <c r="V152" i="17" s="1"/>
  <c r="X104" i="13"/>
  <c r="V155" i="17" s="1"/>
  <c r="X116" i="13"/>
  <c r="V161" i="17" s="1"/>
  <c r="X128" i="13"/>
  <c r="V167" i="17" s="1"/>
  <c r="X140" i="13"/>
  <c r="V173" i="17" s="1"/>
  <c r="X152" i="13"/>
  <c r="V179" i="17" s="1"/>
  <c r="X164" i="13"/>
  <c r="V185" i="17"/>
  <c r="X176" i="13"/>
  <c r="V191" i="17" s="1"/>
  <c r="X32" i="13"/>
  <c r="V47" i="17" s="1"/>
  <c r="X56" i="13"/>
  <c r="V91" i="17" s="1"/>
  <c r="X80" i="13"/>
  <c r="V135" i="17" s="1"/>
  <c r="X92" i="13"/>
  <c r="V149" i="17" s="1"/>
  <c r="X110" i="13"/>
  <c r="V158" i="17" s="1"/>
  <c r="X44" i="13"/>
  <c r="V69" i="17" s="1"/>
  <c r="X68" i="13"/>
  <c r="V113" i="17"/>
  <c r="X182" i="13"/>
  <c r="V194" i="17" s="1"/>
  <c r="X194" i="13"/>
  <c r="V200" i="17" s="1"/>
  <c r="X206" i="13"/>
  <c r="V206" i="17" s="1"/>
  <c r="X218" i="13"/>
  <c r="V212" i="17" s="1"/>
  <c r="X230" i="13"/>
  <c r="V218" i="17" s="1"/>
  <c r="X122" i="13"/>
  <c r="V164" i="17" s="1"/>
  <c r="X134" i="13"/>
  <c r="V170" i="17" s="1"/>
  <c r="X146" i="13"/>
  <c r="V176" i="17"/>
  <c r="X158" i="13"/>
  <c r="V182" i="17" s="1"/>
  <c r="X170" i="13"/>
  <c r="V188" i="17" s="1"/>
  <c r="X188" i="13"/>
  <c r="V197" i="17" s="1"/>
  <c r="X200" i="13"/>
  <c r="V203" i="17" s="1"/>
  <c r="X212" i="13"/>
  <c r="V209" i="17" s="1"/>
  <c r="X224" i="13"/>
  <c r="V215" i="17" s="1"/>
  <c r="X236" i="13"/>
  <c r="V221" i="17" s="1"/>
  <c r="W8" i="13"/>
  <c r="U3" i="17"/>
  <c r="W20" i="13"/>
  <c r="U25" i="17" s="1"/>
  <c r="W32" i="13"/>
  <c r="U47" i="17" s="1"/>
  <c r="W44" i="13"/>
  <c r="U69" i="17" s="1"/>
  <c r="W56" i="13"/>
  <c r="U91" i="17" s="1"/>
  <c r="W68" i="13"/>
  <c r="U113" i="17" s="1"/>
  <c r="W80" i="13"/>
  <c r="U135" i="17" s="1"/>
  <c r="W86" i="13"/>
  <c r="U146" i="17" s="1"/>
  <c r="W14" i="13"/>
  <c r="U14" i="17"/>
  <c r="W38" i="13"/>
  <c r="U58" i="17" s="1"/>
  <c r="W62" i="13"/>
  <c r="U102" i="17" s="1"/>
  <c r="W104" i="13"/>
  <c r="U155" i="17" s="1"/>
  <c r="W116" i="13"/>
  <c r="U161" i="17" s="1"/>
  <c r="W92" i="13"/>
  <c r="U149" i="17" s="1"/>
  <c r="W98" i="13"/>
  <c r="U152" i="17" s="1"/>
  <c r="W26" i="13"/>
  <c r="U36" i="17" s="1"/>
  <c r="W50" i="13"/>
  <c r="U80" i="17"/>
  <c r="W74" i="13"/>
  <c r="U124" i="17" s="1"/>
  <c r="W110" i="13"/>
  <c r="U158" i="17" s="1"/>
  <c r="W122" i="13"/>
  <c r="U164" i="17" s="1"/>
  <c r="W134" i="13"/>
  <c r="U170" i="17" s="1"/>
  <c r="W146" i="13"/>
  <c r="U176" i="17" s="1"/>
  <c r="W158" i="13"/>
  <c r="U182" i="17" s="1"/>
  <c r="W170" i="13"/>
  <c r="U188" i="17" s="1"/>
  <c r="W182" i="13"/>
  <c r="U194" i="17"/>
  <c r="W194" i="13"/>
  <c r="U200" i="17" s="1"/>
  <c r="W206" i="13"/>
  <c r="U206" i="17" s="1"/>
  <c r="W218" i="13"/>
  <c r="U212" i="17" s="1"/>
  <c r="W230" i="13"/>
  <c r="U218" i="17" s="1"/>
  <c r="W128" i="13"/>
  <c r="U167" i="17" s="1"/>
  <c r="W140" i="13"/>
  <c r="U173" i="17" s="1"/>
  <c r="W152" i="13"/>
  <c r="U179" i="17" s="1"/>
  <c r="W164" i="13"/>
  <c r="U185" i="17"/>
  <c r="W176" i="13"/>
  <c r="U191" i="17" s="1"/>
  <c r="W188" i="13"/>
  <c r="U197" i="17" s="1"/>
  <c r="W200" i="13"/>
  <c r="U203" i="17" s="1"/>
  <c r="W212" i="13"/>
  <c r="U209" i="17" s="1"/>
  <c r="W224" i="13"/>
  <c r="U215" i="17" s="1"/>
  <c r="W236" i="13"/>
  <c r="U221" i="17" s="1"/>
  <c r="V8" i="13"/>
  <c r="T3" i="17" s="1"/>
  <c r="V20" i="13"/>
  <c r="T25" i="17"/>
  <c r="V32" i="13"/>
  <c r="T47" i="17" s="1"/>
  <c r="V44" i="13"/>
  <c r="T69" i="17" s="1"/>
  <c r="V56" i="13"/>
  <c r="T91" i="17" s="1"/>
  <c r="V68" i="13"/>
  <c r="T113" i="17" s="1"/>
  <c r="V80" i="13"/>
  <c r="T135" i="17" s="1"/>
  <c r="V14" i="13"/>
  <c r="T14" i="17" s="1"/>
  <c r="V26" i="13"/>
  <c r="T36" i="17" s="1"/>
  <c r="V38" i="13"/>
  <c r="T58" i="17"/>
  <c r="V50" i="13"/>
  <c r="T80" i="17" s="1"/>
  <c r="V62" i="13"/>
  <c r="T102" i="17" s="1"/>
  <c r="V74" i="13"/>
  <c r="T124" i="17" s="1"/>
  <c r="V92" i="13"/>
  <c r="T149" i="17" s="1"/>
  <c r="V110" i="13"/>
  <c r="T158" i="17" s="1"/>
  <c r="V122" i="13"/>
  <c r="T164" i="17" s="1"/>
  <c r="V134" i="13"/>
  <c r="T170" i="17" s="1"/>
  <c r="V146" i="13"/>
  <c r="T176" i="17"/>
  <c r="V158" i="13"/>
  <c r="T182" i="17" s="1"/>
  <c r="V170" i="13"/>
  <c r="T188" i="17" s="1"/>
  <c r="V86" i="13"/>
  <c r="T146" i="17" s="1"/>
  <c r="V104" i="13"/>
  <c r="T155" i="17" s="1"/>
  <c r="V116" i="13"/>
  <c r="T161" i="17" s="1"/>
  <c r="V98" i="13"/>
  <c r="T152" i="17" s="1"/>
  <c r="V128" i="13"/>
  <c r="T167" i="17" s="1"/>
  <c r="V140" i="13"/>
  <c r="T173" i="17"/>
  <c r="V152" i="13"/>
  <c r="T179" i="17" s="1"/>
  <c r="V164" i="13"/>
  <c r="T185" i="17" s="1"/>
  <c r="V176" i="13"/>
  <c r="T191" i="17" s="1"/>
  <c r="V188" i="13"/>
  <c r="T197" i="17" s="1"/>
  <c r="V200" i="13"/>
  <c r="T203" i="17" s="1"/>
  <c r="V212" i="13"/>
  <c r="T209" i="17" s="1"/>
  <c r="V224" i="13"/>
  <c r="T215" i="17" s="1"/>
  <c r="V236" i="13"/>
  <c r="T221" i="17"/>
  <c r="V182" i="13"/>
  <c r="T194" i="17" s="1"/>
  <c r="V194" i="13"/>
  <c r="T200" i="17" s="1"/>
  <c r="V206" i="13"/>
  <c r="T206" i="17" s="1"/>
  <c r="V218" i="13"/>
  <c r="T212" i="17" s="1"/>
  <c r="V230" i="13"/>
  <c r="T218" i="17" s="1"/>
  <c r="R8" i="13"/>
  <c r="P3" i="17" s="1"/>
  <c r="R20" i="13"/>
  <c r="P25" i="17" s="1"/>
  <c r="R32" i="13"/>
  <c r="P47" i="17"/>
  <c r="R44" i="13"/>
  <c r="P69" i="17" s="1"/>
  <c r="R56" i="13"/>
  <c r="P91" i="17" s="1"/>
  <c r="R68" i="13"/>
  <c r="P113" i="17" s="1"/>
  <c r="R80" i="13"/>
  <c r="P135" i="17" s="1"/>
  <c r="R14" i="13"/>
  <c r="P14" i="17" s="1"/>
  <c r="R92" i="13"/>
  <c r="P149" i="17" s="1"/>
  <c r="R26" i="13"/>
  <c r="P36" i="17" s="1"/>
  <c r="R50" i="13"/>
  <c r="P80" i="17"/>
  <c r="R74" i="13"/>
  <c r="P124" i="17" s="1"/>
  <c r="R86" i="13"/>
  <c r="P146" i="17" s="1"/>
  <c r="R110" i="13"/>
  <c r="P158" i="17" s="1"/>
  <c r="R122" i="13"/>
  <c r="P164" i="17" s="1"/>
  <c r="R134" i="13"/>
  <c r="P170" i="17" s="1"/>
  <c r="R146" i="13"/>
  <c r="P176" i="17" s="1"/>
  <c r="R158" i="13"/>
  <c r="P182" i="17" s="1"/>
  <c r="R170" i="13"/>
  <c r="P188" i="17"/>
  <c r="R38" i="13"/>
  <c r="P58" i="17" s="1"/>
  <c r="R62" i="13"/>
  <c r="P102" i="17" s="1"/>
  <c r="R98" i="13"/>
  <c r="P152" i="17" s="1"/>
  <c r="R104" i="13"/>
  <c r="P155" i="17" s="1"/>
  <c r="R116" i="13"/>
  <c r="P161" i="17" s="1"/>
  <c r="R188" i="13"/>
  <c r="P197" i="17" s="1"/>
  <c r="R200" i="13"/>
  <c r="P203" i="17" s="1"/>
  <c r="R212" i="13"/>
  <c r="P209" i="17"/>
  <c r="R224" i="13"/>
  <c r="P215" i="17" s="1"/>
  <c r="R236" i="13"/>
  <c r="P221" i="17" s="1"/>
  <c r="R128" i="13"/>
  <c r="P167" i="17" s="1"/>
  <c r="R140" i="13"/>
  <c r="P173" i="17" s="1"/>
  <c r="R152" i="13"/>
  <c r="P179" i="17" s="1"/>
  <c r="R164" i="13"/>
  <c r="P185" i="17" s="1"/>
  <c r="R176" i="13"/>
  <c r="P191" i="17" s="1"/>
  <c r="R182" i="13"/>
  <c r="P194" i="17"/>
  <c r="R194" i="13"/>
  <c r="P200" i="17" s="1"/>
  <c r="R206" i="13"/>
  <c r="P206" i="17" s="1"/>
  <c r="R218" i="13"/>
  <c r="P212" i="17" s="1"/>
  <c r="R230" i="13"/>
  <c r="P218" i="17" s="1"/>
  <c r="Q14" i="13"/>
  <c r="O14" i="17" s="1"/>
  <c r="Q26" i="13"/>
  <c r="O36" i="17" s="1"/>
  <c r="Q38" i="13"/>
  <c r="O58" i="17" s="1"/>
  <c r="Q50" i="13"/>
  <c r="O80" i="17"/>
  <c r="Q62" i="13"/>
  <c r="O102" i="17" s="1"/>
  <c r="Q74" i="13"/>
  <c r="O124" i="17" s="1"/>
  <c r="Q8" i="13"/>
  <c r="O3" i="17" s="1"/>
  <c r="Q20" i="13"/>
  <c r="O25" i="17" s="1"/>
  <c r="Q32" i="13"/>
  <c r="O47" i="17" s="1"/>
  <c r="Q44" i="13"/>
  <c r="O69" i="17" s="1"/>
  <c r="Q56" i="13"/>
  <c r="O91" i="17" s="1"/>
  <c r="Q68" i="13"/>
  <c r="O113" i="17"/>
  <c r="Q80" i="13"/>
  <c r="O135" i="17" s="1"/>
  <c r="Q92" i="13"/>
  <c r="O149" i="17" s="1"/>
  <c r="Q86" i="13"/>
  <c r="O146" i="17" s="1"/>
  <c r="Q110" i="13"/>
  <c r="O158" i="17" s="1"/>
  <c r="Q98" i="13"/>
  <c r="O152" i="17" s="1"/>
  <c r="Q104" i="13"/>
  <c r="O155" i="17" s="1"/>
  <c r="Q116" i="13"/>
  <c r="O161" i="17" s="1"/>
  <c r="Q128" i="13"/>
  <c r="O167" i="17"/>
  <c r="Q140" i="13"/>
  <c r="O173" i="17" s="1"/>
  <c r="Q152" i="13"/>
  <c r="O179" i="17" s="1"/>
  <c r="Q164" i="13"/>
  <c r="O185" i="17" s="1"/>
  <c r="Q176" i="13"/>
  <c r="O191" i="17" s="1"/>
  <c r="Q122" i="13"/>
  <c r="O164" i="17" s="1"/>
  <c r="Q134" i="13"/>
  <c r="O170" i="17" s="1"/>
  <c r="Q146" i="13"/>
  <c r="O176" i="17" s="1"/>
  <c r="Q158" i="13"/>
  <c r="O182" i="17"/>
  <c r="Q170" i="13"/>
  <c r="O188" i="17" s="1"/>
  <c r="Q188" i="13"/>
  <c r="O197" i="17" s="1"/>
  <c r="Q200" i="13"/>
  <c r="O203" i="17" s="1"/>
  <c r="Q212" i="13"/>
  <c r="O209" i="17" s="1"/>
  <c r="Q224" i="13"/>
  <c r="O215" i="17" s="1"/>
  <c r="Q182" i="13"/>
  <c r="O194" i="17" s="1"/>
  <c r="Q194" i="13"/>
  <c r="O200" i="17" s="1"/>
  <c r="Q206" i="13"/>
  <c r="O206" i="17"/>
  <c r="Q218" i="13"/>
  <c r="O212" i="17" s="1"/>
  <c r="Q230" i="13"/>
  <c r="O218" i="17" s="1"/>
  <c r="Q236" i="13"/>
  <c r="O221" i="17" s="1"/>
  <c r="P14" i="13"/>
  <c r="N14" i="17" s="1"/>
  <c r="P26" i="13"/>
  <c r="N36" i="17" s="1"/>
  <c r="P38" i="13"/>
  <c r="N58" i="17" s="1"/>
  <c r="P50" i="13"/>
  <c r="N80" i="17" s="1"/>
  <c r="P62" i="13"/>
  <c r="N102" i="17"/>
  <c r="P74" i="13"/>
  <c r="N124" i="17" s="1"/>
  <c r="P8" i="13"/>
  <c r="N3" i="17" s="1"/>
  <c r="P20" i="13"/>
  <c r="N25" i="17" s="1"/>
  <c r="P86" i="13"/>
  <c r="N146" i="17" s="1"/>
  <c r="P98" i="13"/>
  <c r="N152" i="17" s="1"/>
  <c r="P104" i="13"/>
  <c r="N155" i="17" s="1"/>
  <c r="P116" i="13"/>
  <c r="N161" i="17" s="1"/>
  <c r="P128" i="13"/>
  <c r="N167" i="17"/>
  <c r="P140" i="13"/>
  <c r="N173" i="17" s="1"/>
  <c r="P152" i="13"/>
  <c r="N179" i="17" s="1"/>
  <c r="P164" i="13"/>
  <c r="N185" i="17" s="1"/>
  <c r="P176" i="13"/>
  <c r="N191" i="17" s="1"/>
  <c r="P44" i="13"/>
  <c r="N69" i="17" s="1"/>
  <c r="P68" i="13"/>
  <c r="N113" i="17" s="1"/>
  <c r="P92" i="13"/>
  <c r="N149" i="17" s="1"/>
  <c r="P110" i="13"/>
  <c r="N158" i="17"/>
  <c r="P32" i="13"/>
  <c r="N47" i="17" s="1"/>
  <c r="P56" i="13"/>
  <c r="N91" i="17" s="1"/>
  <c r="P80" i="13"/>
  <c r="N135" i="17" s="1"/>
  <c r="P182" i="13"/>
  <c r="N194" i="17" s="1"/>
  <c r="P194" i="13"/>
  <c r="N200" i="17" s="1"/>
  <c r="P206" i="13"/>
  <c r="N206" i="17" s="1"/>
  <c r="P218" i="13"/>
  <c r="N212" i="17" s="1"/>
  <c r="P230" i="13"/>
  <c r="N218" i="17"/>
  <c r="P122" i="13"/>
  <c r="N164" i="17" s="1"/>
  <c r="P134" i="13"/>
  <c r="N170" i="17" s="1"/>
  <c r="P146" i="13"/>
  <c r="N176" i="17" s="1"/>
  <c r="P158" i="13"/>
  <c r="N182" i="17" s="1"/>
  <c r="P170" i="13"/>
  <c r="N188" i="17" s="1"/>
  <c r="P188" i="13"/>
  <c r="N197" i="17" s="1"/>
  <c r="P200" i="13"/>
  <c r="N203" i="17" s="1"/>
  <c r="P212" i="13"/>
  <c r="N209" i="17"/>
  <c r="P224" i="13"/>
  <c r="N215" i="17" s="1"/>
  <c r="P236" i="13"/>
  <c r="N221" i="17" s="1"/>
  <c r="B129" i="16"/>
  <c r="E129" s="1"/>
  <c r="B126"/>
  <c r="E126" s="1"/>
  <c r="B54"/>
  <c r="E54" s="1"/>
  <c r="B14"/>
  <c r="E14" s="1"/>
  <c r="DM243" i="14"/>
  <c r="CW243"/>
  <c r="CG243"/>
  <c r="BM243"/>
  <c r="BI243"/>
  <c r="BE243"/>
  <c r="AS243"/>
  <c r="AO243"/>
  <c r="AK243"/>
  <c r="AG243"/>
  <c r="U243"/>
  <c r="Q243"/>
  <c r="DV232"/>
  <c r="DF232"/>
  <c r="BV232"/>
  <c r="BJ232"/>
  <c r="BF232"/>
  <c r="AT232"/>
  <c r="AL232"/>
  <c r="V232"/>
  <c r="R232"/>
  <c r="B232"/>
  <c r="DG221"/>
  <c r="BW221"/>
  <c r="BS221"/>
  <c r="BO221"/>
  <c r="BK221"/>
  <c r="BC221"/>
  <c r="AY221"/>
  <c r="AU221"/>
  <c r="AM221"/>
  <c r="AI221"/>
  <c r="W221"/>
  <c r="DL210"/>
  <c r="CV210"/>
  <c r="BX210"/>
  <c r="BL210"/>
  <c r="BD210"/>
  <c r="AV210"/>
  <c r="AJ210"/>
  <c r="AF210"/>
  <c r="X210"/>
  <c r="T210"/>
  <c r="P210"/>
  <c r="DG196"/>
  <c r="BW196"/>
  <c r="BO196"/>
  <c r="AY196"/>
  <c r="AM196"/>
  <c r="AI196"/>
  <c r="W196"/>
  <c r="DM190"/>
  <c r="CW190"/>
  <c r="CG190"/>
  <c r="BM190"/>
  <c r="BI190"/>
  <c r="BE190"/>
  <c r="AS190"/>
  <c r="AO190"/>
  <c r="AK190"/>
  <c r="AG190"/>
  <c r="U190"/>
  <c r="Q190"/>
  <c r="DM179"/>
  <c r="CW179"/>
  <c r="CG179"/>
  <c r="BM179"/>
  <c r="BI179"/>
  <c r="AS179"/>
  <c r="AO179"/>
  <c r="AK179"/>
  <c r="AG179"/>
  <c r="U179"/>
  <c r="Q179"/>
  <c r="DV168"/>
  <c r="DF168"/>
  <c r="BV168"/>
  <c r="BJ168"/>
  <c r="BF168"/>
  <c r="AT168"/>
  <c r="AL168"/>
  <c r="V168"/>
  <c r="R168"/>
  <c r="BL157"/>
  <c r="AV157"/>
  <c r="AF157"/>
  <c r="X157"/>
  <c r="P157"/>
  <c r="BW146"/>
  <c r="BO146"/>
  <c r="AY146"/>
  <c r="AI146"/>
  <c r="DL132"/>
  <c r="CV132"/>
  <c r="BX132"/>
  <c r="BW118"/>
  <c r="BO118"/>
  <c r="DM146"/>
  <c r="CW146"/>
  <c r="CG146"/>
  <c r="BI146"/>
  <c r="AS146"/>
  <c r="AK146"/>
  <c r="U146"/>
  <c r="DV132"/>
  <c r="DF132"/>
  <c r="AL132"/>
  <c r="V132"/>
  <c r="DM118"/>
  <c r="CW118"/>
  <c r="CG118"/>
  <c r="BS11" i="3"/>
  <c r="BS24"/>
  <c r="BS38"/>
  <c r="BS48"/>
  <c r="BS60"/>
  <c r="BS77"/>
  <c r="BS70"/>
  <c r="BS27" i="4"/>
  <c r="BS8"/>
  <c r="BS18"/>
  <c r="BS43"/>
  <c r="BS34"/>
  <c r="BS51"/>
  <c r="BS59"/>
  <c r="BS18" i="5"/>
  <c r="BS8"/>
  <c r="BS34"/>
  <c r="BS51"/>
  <c r="BS27"/>
  <c r="BS43"/>
  <c r="BS8" i="6"/>
  <c r="BS59" i="5"/>
  <c r="BS27" i="6"/>
  <c r="BS51"/>
  <c r="BS18"/>
  <c r="BS43"/>
  <c r="BS8" i="7"/>
  <c r="BS34" i="6"/>
  <c r="BS59"/>
  <c r="BS43" i="7"/>
  <c r="BS34"/>
  <c r="BS18"/>
  <c r="BS51"/>
  <c r="BS27" i="8"/>
  <c r="BS59"/>
  <c r="BS27" i="9"/>
  <c r="BS18" i="8"/>
  <c r="BS51"/>
  <c r="BS18" i="9"/>
  <c r="BS27" i="7"/>
  <c r="BS8" i="8"/>
  <c r="BS34"/>
  <c r="BS34" i="10"/>
  <c r="BS43" i="8"/>
  <c r="BS8" i="9"/>
  <c r="BS34"/>
  <c r="BS59"/>
  <c r="BS27" i="10"/>
  <c r="BS51" i="9"/>
  <c r="BS34" i="11"/>
  <c r="BS10" i="13"/>
  <c r="BS22"/>
  <c r="BS34"/>
  <c r="BS46"/>
  <c r="BS58"/>
  <c r="BS70"/>
  <c r="BS82"/>
  <c r="BS59" i="10"/>
  <c r="BS27" i="11"/>
  <c r="BS59"/>
  <c r="BS11" i="13"/>
  <c r="BM2" i="17" s="1"/>
  <c r="BS13" i="13"/>
  <c r="BS23"/>
  <c r="BM24" i="17" s="1"/>
  <c r="BS25" i="13"/>
  <c r="BS35"/>
  <c r="BM46" i="17"/>
  <c r="BS37" i="13"/>
  <c r="BS47"/>
  <c r="BM68" i="17" s="1"/>
  <c r="BS49" i="13"/>
  <c r="BS59"/>
  <c r="BM90" i="17" s="1"/>
  <c r="BS61" i="13"/>
  <c r="BS71"/>
  <c r="BM112" i="17" s="1"/>
  <c r="BS73" i="13"/>
  <c r="BS43" i="10"/>
  <c r="BS8" i="11"/>
  <c r="BS59" i="7"/>
  <c r="BS8" i="10"/>
  <c r="BS18" i="11"/>
  <c r="BS88" i="13"/>
  <c r="BS43" i="9"/>
  <c r="BS18" i="10"/>
  <c r="BS51"/>
  <c r="BS43" i="11"/>
  <c r="BS7" i="13"/>
  <c r="BS16"/>
  <c r="BS19"/>
  <c r="BS17"/>
  <c r="BM13" i="17" s="1"/>
  <c r="BS51" i="11"/>
  <c r="BS83" i="13"/>
  <c r="BM134" i="17"/>
  <c r="BS85" i="13"/>
  <c r="BS95"/>
  <c r="BM148" i="17" s="1"/>
  <c r="BS97" i="13"/>
  <c r="BS40"/>
  <c r="BS64"/>
  <c r="BS101"/>
  <c r="BM151" i="17" s="1"/>
  <c r="BS103" i="13"/>
  <c r="BS113"/>
  <c r="BM157" i="17" s="1"/>
  <c r="BS115" i="13"/>
  <c r="BS125"/>
  <c r="BM163" i="17" s="1"/>
  <c r="BS127" i="13"/>
  <c r="BS137"/>
  <c r="BM169" i="17" s="1"/>
  <c r="BS139" i="13"/>
  <c r="BS149"/>
  <c r="BM175" i="17" s="1"/>
  <c r="BS151" i="13"/>
  <c r="BS161"/>
  <c r="BM181" i="17" s="1"/>
  <c r="BS163" i="13"/>
  <c r="BS173"/>
  <c r="BM187" i="17" s="1"/>
  <c r="BS175" i="13"/>
  <c r="BS31"/>
  <c r="BS41"/>
  <c r="BM57" i="17" s="1"/>
  <c r="BS55" i="13"/>
  <c r="BS65"/>
  <c r="BM101" i="17" s="1"/>
  <c r="BS79" i="13"/>
  <c r="BS91"/>
  <c r="BS94"/>
  <c r="BS106"/>
  <c r="BS28"/>
  <c r="BS52"/>
  <c r="BS76"/>
  <c r="BS89"/>
  <c r="BM145" i="17" s="1"/>
  <c r="BS107" i="13"/>
  <c r="BM154" i="17" s="1"/>
  <c r="BS109" i="13"/>
  <c r="BS29"/>
  <c r="BM35" i="17" s="1"/>
  <c r="BS43" i="13"/>
  <c r="BS53"/>
  <c r="BM79" i="17" s="1"/>
  <c r="BS67" i="13"/>
  <c r="BS77"/>
  <c r="BM123" i="17"/>
  <c r="BS100" i="13"/>
  <c r="BS112"/>
  <c r="BS124"/>
  <c r="BS136"/>
  <c r="BS148"/>
  <c r="BS160"/>
  <c r="BS172"/>
  <c r="BS179"/>
  <c r="BM190" i="17" s="1"/>
  <c r="BS181" i="13"/>
  <c r="BS191"/>
  <c r="BM196" i="17" s="1"/>
  <c r="BS193" i="13"/>
  <c r="BS203"/>
  <c r="BM202" i="17" s="1"/>
  <c r="BS205" i="13"/>
  <c r="BS215"/>
  <c r="BM208" i="17" s="1"/>
  <c r="BS217" i="13"/>
  <c r="BS227"/>
  <c r="BM214" i="17" s="1"/>
  <c r="BS229" i="13"/>
  <c r="BS239"/>
  <c r="BM220" i="17"/>
  <c r="BS16" i="14"/>
  <c r="BS184" i="13"/>
  <c r="BS196"/>
  <c r="BS208"/>
  <c r="BS220"/>
  <c r="BS232"/>
  <c r="BS121"/>
  <c r="BS130"/>
  <c r="BS133"/>
  <c r="BS142"/>
  <c r="BS145"/>
  <c r="BS154"/>
  <c r="BS157"/>
  <c r="BS166"/>
  <c r="BS169"/>
  <c r="BS185"/>
  <c r="BM193" i="17" s="1"/>
  <c r="BS187" i="13"/>
  <c r="BS197"/>
  <c r="BM199" i="17" s="1"/>
  <c r="BS199" i="13"/>
  <c r="BS209"/>
  <c r="BM205" i="17" s="1"/>
  <c r="BS211" i="13"/>
  <c r="BS221"/>
  <c r="BM211" i="17" s="1"/>
  <c r="BS223" i="13"/>
  <c r="BS233"/>
  <c r="BM217" i="17" s="1"/>
  <c r="BS118" i="13"/>
  <c r="BS119"/>
  <c r="BM160" i="17"/>
  <c r="BS131" i="13"/>
  <c r="BM166" i="17" s="1"/>
  <c r="BS143" i="13"/>
  <c r="BM172" i="17" s="1"/>
  <c r="BS155" i="13"/>
  <c r="BM178" i="17" s="1"/>
  <c r="BS167" i="13"/>
  <c r="BM184" i="17" s="1"/>
  <c r="BS178" i="13"/>
  <c r="BS190"/>
  <c r="BS202"/>
  <c r="BS214"/>
  <c r="BS226"/>
  <c r="BS238"/>
  <c r="BS27" i="14"/>
  <c r="BS38"/>
  <c r="BS96"/>
  <c r="BS235" i="13"/>
  <c r="BS85" i="14"/>
  <c r="BS49"/>
  <c r="BS74"/>
  <c r="BS63"/>
  <c r="BS107"/>
  <c r="BS132"/>
  <c r="BS157"/>
  <c r="BR8" i="13"/>
  <c r="BL3" i="17" s="1"/>
  <c r="BR20" i="13"/>
  <c r="BL25" i="17" s="1"/>
  <c r="BR32" i="13"/>
  <c r="BL47" i="17"/>
  <c r="BR44" i="13"/>
  <c r="BL69" i="17" s="1"/>
  <c r="BR56" i="13"/>
  <c r="BL91" i="17" s="1"/>
  <c r="BR68" i="13"/>
  <c r="BL113" i="17" s="1"/>
  <c r="BR80" i="13"/>
  <c r="BL135" i="17" s="1"/>
  <c r="BR14" i="13"/>
  <c r="BL14" i="17" s="1"/>
  <c r="BR26" i="13"/>
  <c r="BL36" i="17" s="1"/>
  <c r="BR38" i="13"/>
  <c r="BL58" i="17" s="1"/>
  <c r="BR50" i="13"/>
  <c r="BL80" i="17"/>
  <c r="BR62" i="13"/>
  <c r="BL102" i="17" s="1"/>
  <c r="BR74" i="13"/>
  <c r="BL124" i="17" s="1"/>
  <c r="BR92" i="13"/>
  <c r="BL149" i="17" s="1"/>
  <c r="BR98" i="13"/>
  <c r="BL152" i="17" s="1"/>
  <c r="BR110" i="13"/>
  <c r="BL158" i="17" s="1"/>
  <c r="BR122" i="13"/>
  <c r="BL164" i="17" s="1"/>
  <c r="BR134" i="13"/>
  <c r="BL170" i="17" s="1"/>
  <c r="BR146" i="13"/>
  <c r="BL176" i="17"/>
  <c r="BR158" i="13"/>
  <c r="BL182" i="17" s="1"/>
  <c r="BR170" i="13"/>
  <c r="BL188" i="17" s="1"/>
  <c r="BR86" i="13"/>
  <c r="BL146" i="17" s="1"/>
  <c r="BR104" i="13"/>
  <c r="BL155" i="17" s="1"/>
  <c r="BR116" i="13"/>
  <c r="BL161" i="17" s="1"/>
  <c r="BR128" i="13"/>
  <c r="BL167" i="17" s="1"/>
  <c r="BR140" i="13"/>
  <c r="BL173" i="17" s="1"/>
  <c r="BR152" i="13"/>
  <c r="BL179" i="17"/>
  <c r="BR164" i="13"/>
  <c r="BL185" i="17" s="1"/>
  <c r="BR176" i="13"/>
  <c r="BL191" i="17" s="1"/>
  <c r="BR188" i="13"/>
  <c r="BL197" i="17" s="1"/>
  <c r="BR200" i="13"/>
  <c r="BL203" i="17" s="1"/>
  <c r="BR212" i="13"/>
  <c r="BL209" i="17" s="1"/>
  <c r="BR224" i="13"/>
  <c r="BL215" i="17" s="1"/>
  <c r="BR236" i="13"/>
  <c r="BL221" i="17" s="1"/>
  <c r="BR182" i="13"/>
  <c r="BL194" i="17"/>
  <c r="BR194" i="13"/>
  <c r="BL200" i="17" s="1"/>
  <c r="BR206" i="13"/>
  <c r="BL206" i="17" s="1"/>
  <c r="BR218" i="13"/>
  <c r="BL212" i="17" s="1"/>
  <c r="BR230" i="13"/>
  <c r="BL218" i="17" s="1"/>
  <c r="BP14" i="13"/>
  <c r="BJ14" i="17" s="1"/>
  <c r="BP26" i="13"/>
  <c r="BJ36" i="17" s="1"/>
  <c r="BP38" i="13"/>
  <c r="BJ58" i="17" s="1"/>
  <c r="BP50" i="13"/>
  <c r="BJ80" i="17"/>
  <c r="BP62" i="13"/>
  <c r="BJ102" i="17" s="1"/>
  <c r="BP74" i="13"/>
  <c r="BJ124" i="17" s="1"/>
  <c r="BP8" i="13"/>
  <c r="BJ3" i="17" s="1"/>
  <c r="BP20" i="13"/>
  <c r="BJ25" i="17" s="1"/>
  <c r="BP32" i="13"/>
  <c r="BJ47" i="17" s="1"/>
  <c r="BP44" i="13"/>
  <c r="BJ69" i="17" s="1"/>
  <c r="BP56" i="13"/>
  <c r="BJ91" i="17" s="1"/>
  <c r="BP68" i="13"/>
  <c r="BJ113" i="17"/>
  <c r="BP80" i="13"/>
  <c r="BJ135" i="17" s="1"/>
  <c r="BP86" i="13"/>
  <c r="BJ146" i="17" s="1"/>
  <c r="BP104" i="13"/>
  <c r="BJ155" i="17" s="1"/>
  <c r="BP116" i="13"/>
  <c r="BJ161" i="17" s="1"/>
  <c r="BP128" i="13"/>
  <c r="BJ167" i="17" s="1"/>
  <c r="BP140" i="13"/>
  <c r="BJ173" i="17" s="1"/>
  <c r="BP152" i="13"/>
  <c r="BJ179" i="17" s="1"/>
  <c r="BP164" i="13"/>
  <c r="BJ185" i="17"/>
  <c r="BP176" i="13"/>
  <c r="BJ191" i="17" s="1"/>
  <c r="BP98" i="13"/>
  <c r="BJ152" i="17" s="1"/>
  <c r="BP110" i="13"/>
  <c r="BJ158" i="17" s="1"/>
  <c r="BP92" i="13"/>
  <c r="BJ149" i="17" s="1"/>
  <c r="BP122" i="13"/>
  <c r="BJ164" i="17" s="1"/>
  <c r="BP134" i="13"/>
  <c r="BJ170" i="17" s="1"/>
  <c r="BP146" i="13"/>
  <c r="BJ176" i="17" s="1"/>
  <c r="BP158" i="13"/>
  <c r="BJ182" i="17"/>
  <c r="BP170" i="13"/>
  <c r="BJ188" i="17" s="1"/>
  <c r="BP182" i="13"/>
  <c r="BJ194" i="17" s="1"/>
  <c r="BP194" i="13"/>
  <c r="BJ200" i="17" s="1"/>
  <c r="BP206" i="13"/>
  <c r="BJ206" i="17" s="1"/>
  <c r="BP218" i="13"/>
  <c r="BJ212" i="17" s="1"/>
  <c r="BP230" i="13"/>
  <c r="BJ218" i="17" s="1"/>
  <c r="BP188" i="13"/>
  <c r="BJ197" i="17" s="1"/>
  <c r="BP200" i="13"/>
  <c r="BJ203" i="17"/>
  <c r="BP212" i="13"/>
  <c r="BJ209" i="17" s="1"/>
  <c r="BP224" i="13"/>
  <c r="BJ215" i="17" s="1"/>
  <c r="BP236" i="13"/>
  <c r="BJ221" i="17" s="1"/>
  <c r="BK11" i="3"/>
  <c r="BK24"/>
  <c r="BK38"/>
  <c r="BK48"/>
  <c r="BK60"/>
  <c r="BK77"/>
  <c r="BK70"/>
  <c r="BK27" i="4"/>
  <c r="BK8"/>
  <c r="BK18"/>
  <c r="BK43"/>
  <c r="BK34"/>
  <c r="BK59"/>
  <c r="BK51"/>
  <c r="BK18" i="5"/>
  <c r="BK8"/>
  <c r="BK34"/>
  <c r="BK51"/>
  <c r="BK27"/>
  <c r="BK43"/>
  <c r="BK8" i="6"/>
  <c r="BK59" i="5"/>
  <c r="BK27" i="6"/>
  <c r="BK51"/>
  <c r="BK18"/>
  <c r="BK43"/>
  <c r="BK8" i="7"/>
  <c r="BK34" i="6"/>
  <c r="BK59"/>
  <c r="BK43" i="7"/>
  <c r="BK34"/>
  <c r="BK18"/>
  <c r="BK51"/>
  <c r="BK27" i="8"/>
  <c r="BK59"/>
  <c r="BK27" i="9"/>
  <c r="BK27" i="7"/>
  <c r="BK18" i="8"/>
  <c r="BK51"/>
  <c r="BK18" i="9"/>
  <c r="BK34" i="8"/>
  <c r="BK34" i="10"/>
  <c r="BK43" i="8"/>
  <c r="BK8" i="9"/>
  <c r="BK34"/>
  <c r="BK59"/>
  <c r="BK27" i="10"/>
  <c r="BK59" i="7"/>
  <c r="BK51" i="9"/>
  <c r="BK34" i="11"/>
  <c r="BK10" i="13"/>
  <c r="BK22"/>
  <c r="BK34"/>
  <c r="BK46"/>
  <c r="BK58"/>
  <c r="BK70"/>
  <c r="BK82"/>
  <c r="BK59" i="10"/>
  <c r="BK27" i="11"/>
  <c r="BK59"/>
  <c r="BK11" i="13"/>
  <c r="BF2" i="17" s="1"/>
  <c r="BK13" i="13"/>
  <c r="BK23"/>
  <c r="BF24" i="17" s="1"/>
  <c r="BK25" i="13"/>
  <c r="BK35"/>
  <c r="BF46" i="17" s="1"/>
  <c r="BK37" i="13"/>
  <c r="BK47"/>
  <c r="BF68" i="17"/>
  <c r="BK49" i="13"/>
  <c r="BK59"/>
  <c r="BF90" i="17" s="1"/>
  <c r="BK61" i="13"/>
  <c r="BK71"/>
  <c r="BF112" i="17" s="1"/>
  <c r="BK73" i="13"/>
  <c r="BK43" i="10"/>
  <c r="BK8" i="11"/>
  <c r="BK88" i="13"/>
  <c r="BK8" i="10"/>
  <c r="BK43" i="11"/>
  <c r="BK7" i="13"/>
  <c r="BK16"/>
  <c r="BK19"/>
  <c r="BK8" i="8"/>
  <c r="BK43" i="9"/>
  <c r="BK18" i="10"/>
  <c r="BK18" i="11"/>
  <c r="BK17" i="13"/>
  <c r="BF13" i="17" s="1"/>
  <c r="BK51" i="10"/>
  <c r="BK51" i="11"/>
  <c r="BK83" i="13"/>
  <c r="BF134" i="17" s="1"/>
  <c r="BK85" i="13"/>
  <c r="BK95"/>
  <c r="BF148" i="17" s="1"/>
  <c r="BK97" i="13"/>
  <c r="BK28"/>
  <c r="BK52"/>
  <c r="BK76"/>
  <c r="BK101"/>
  <c r="BF151" i="17" s="1"/>
  <c r="BK103" i="13"/>
  <c r="BK113"/>
  <c r="BF157" i="17" s="1"/>
  <c r="BK115" i="13"/>
  <c r="BK125"/>
  <c r="BF163" i="17" s="1"/>
  <c r="BK127" i="13"/>
  <c r="BK137"/>
  <c r="BF169" i="17" s="1"/>
  <c r="BK139" i="13"/>
  <c r="BK149"/>
  <c r="BF175" i="17" s="1"/>
  <c r="BK151" i="13"/>
  <c r="BK161"/>
  <c r="BF181" i="17" s="1"/>
  <c r="BK163" i="13"/>
  <c r="BK173"/>
  <c r="BF187" i="17" s="1"/>
  <c r="BK175" i="13"/>
  <c r="BK29"/>
  <c r="BF35" i="17"/>
  <c r="BK43" i="13"/>
  <c r="BK53"/>
  <c r="BF79" i="17" s="1"/>
  <c r="BK67" i="13"/>
  <c r="BK77"/>
  <c r="BF123" i="17" s="1"/>
  <c r="BK91" i="13"/>
  <c r="BK94"/>
  <c r="BK106"/>
  <c r="BK118"/>
  <c r="BK40"/>
  <c r="BK64"/>
  <c r="BK89"/>
  <c r="BF145" i="17" s="1"/>
  <c r="BK107" i="13"/>
  <c r="BF154" i="17" s="1"/>
  <c r="BK109" i="13"/>
  <c r="BK31"/>
  <c r="BK41"/>
  <c r="BF57" i="17" s="1"/>
  <c r="BK55" i="13"/>
  <c r="BK65"/>
  <c r="BF101" i="17" s="1"/>
  <c r="BK79" i="13"/>
  <c r="BK100"/>
  <c r="BK112"/>
  <c r="BK124"/>
  <c r="BK136"/>
  <c r="BK148"/>
  <c r="BK160"/>
  <c r="BK172"/>
  <c r="BK179"/>
  <c r="BF190" i="17" s="1"/>
  <c r="BK181" i="13"/>
  <c r="BK191"/>
  <c r="BF196" i="17" s="1"/>
  <c r="BK193" i="13"/>
  <c r="BK203"/>
  <c r="BF202" i="17" s="1"/>
  <c r="BK205" i="13"/>
  <c r="BK215"/>
  <c r="BF208" i="17" s="1"/>
  <c r="BK217" i="13"/>
  <c r="BK227"/>
  <c r="BF214" i="17" s="1"/>
  <c r="BK229" i="13"/>
  <c r="BK239"/>
  <c r="BF220" i="17"/>
  <c r="BK16" i="14"/>
  <c r="BK184" i="13"/>
  <c r="BK196"/>
  <c r="BK208"/>
  <c r="BK220"/>
  <c r="BK232"/>
  <c r="BK121"/>
  <c r="BK130"/>
  <c r="BK133"/>
  <c r="BK142"/>
  <c r="BK145"/>
  <c r="BK154"/>
  <c r="BK157"/>
  <c r="BK166"/>
  <c r="BK169"/>
  <c r="BK185"/>
  <c r="BF193" i="17" s="1"/>
  <c r="BK187" i="13"/>
  <c r="BK197"/>
  <c r="BF199" i="17" s="1"/>
  <c r="BK199" i="13"/>
  <c r="BK209"/>
  <c r="BF205" i="17" s="1"/>
  <c r="BK211" i="13"/>
  <c r="BK221"/>
  <c r="BF211" i="17" s="1"/>
  <c r="BK223" i="13"/>
  <c r="BK233"/>
  <c r="BF217" i="17" s="1"/>
  <c r="BK119" i="13"/>
  <c r="BF160" i="17" s="1"/>
  <c r="BK131" i="13"/>
  <c r="BF166" i="17"/>
  <c r="BK143" i="13"/>
  <c r="BF172" i="17" s="1"/>
  <c r="BK155" i="13"/>
  <c r="BF178" i="17" s="1"/>
  <c r="BK167" i="13"/>
  <c r="BF184" i="17" s="1"/>
  <c r="BK178" i="13"/>
  <c r="BK190"/>
  <c r="BK202"/>
  <c r="BK214"/>
  <c r="BK226"/>
  <c r="BK238"/>
  <c r="BK27" i="14"/>
  <c r="BK38"/>
  <c r="BK96"/>
  <c r="BK235" i="13"/>
  <c r="BK85" i="14"/>
  <c r="BK49"/>
  <c r="BK74"/>
  <c r="BK63"/>
  <c r="BK107"/>
  <c r="BK132"/>
  <c r="BK157"/>
  <c r="BJ11" i="3"/>
  <c r="BJ24"/>
  <c r="BJ38"/>
  <c r="BJ60"/>
  <c r="BJ48"/>
  <c r="BJ77"/>
  <c r="BJ70"/>
  <c r="BJ8" i="4"/>
  <c r="BJ27"/>
  <c r="BJ18"/>
  <c r="BJ43"/>
  <c r="BJ34"/>
  <c r="BJ51"/>
  <c r="BJ27" i="5"/>
  <c r="BJ18"/>
  <c r="BJ59" i="4"/>
  <c r="BJ8" i="5"/>
  <c r="BJ34"/>
  <c r="BJ59"/>
  <c r="BJ51"/>
  <c r="BJ18" i="6"/>
  <c r="BJ43" i="5"/>
  <c r="BJ8" i="6"/>
  <c r="BJ27"/>
  <c r="BJ51"/>
  <c r="BJ43"/>
  <c r="BJ34"/>
  <c r="BJ8" i="7"/>
  <c r="BJ18"/>
  <c r="BJ51"/>
  <c r="BJ59" i="6"/>
  <c r="BJ43" i="7"/>
  <c r="BJ27"/>
  <c r="BJ34" i="8"/>
  <c r="BJ34" i="9"/>
  <c r="BJ34" i="7"/>
  <c r="BJ27" i="8"/>
  <c r="BJ59"/>
  <c r="BJ27" i="9"/>
  <c r="BJ59" i="7"/>
  <c r="BJ8" i="8"/>
  <c r="BJ43" i="9"/>
  <c r="BJ8" i="10"/>
  <c r="BJ43"/>
  <c r="BJ51" i="8"/>
  <c r="BJ34" i="10"/>
  <c r="BJ18" i="8"/>
  <c r="BJ18" i="9"/>
  <c r="BJ59"/>
  <c r="BJ8" i="11"/>
  <c r="BJ43"/>
  <c r="BJ7" i="13"/>
  <c r="BJ17"/>
  <c r="BE13" i="17" s="1"/>
  <c r="BJ19" i="13"/>
  <c r="BJ29"/>
  <c r="BE35" i="17" s="1"/>
  <c r="BJ31" i="13"/>
  <c r="BJ41"/>
  <c r="BE57" i="17"/>
  <c r="BJ43" i="13"/>
  <c r="BJ53"/>
  <c r="BE79" i="17" s="1"/>
  <c r="BJ55" i="13"/>
  <c r="BJ65"/>
  <c r="BE101" i="17" s="1"/>
  <c r="BJ67" i="13"/>
  <c r="BJ77"/>
  <c r="BE123" i="17" s="1"/>
  <c r="BJ79" i="13"/>
  <c r="BJ8" i="9"/>
  <c r="BJ51"/>
  <c r="BJ27" i="10"/>
  <c r="BJ34" i="11"/>
  <c r="BJ10" i="13"/>
  <c r="BJ22"/>
  <c r="BJ34"/>
  <c r="BJ46"/>
  <c r="BJ58"/>
  <c r="BJ70"/>
  <c r="BJ82"/>
  <c r="BJ18" i="10"/>
  <c r="BJ51"/>
  <c r="BJ18" i="11"/>
  <c r="BJ51"/>
  <c r="BJ83" i="13"/>
  <c r="BE134" i="17" s="1"/>
  <c r="BJ85" i="13"/>
  <c r="BJ95"/>
  <c r="BE148" i="17" s="1"/>
  <c r="BJ97" i="13"/>
  <c r="BJ59" i="10"/>
  <c r="BJ11" i="13"/>
  <c r="BE2" i="17" s="1"/>
  <c r="BJ13" i="13"/>
  <c r="BJ16"/>
  <c r="BJ23"/>
  <c r="BE24" i="17" s="1"/>
  <c r="BJ25" i="13"/>
  <c r="BJ43" i="8"/>
  <c r="BJ27" i="11"/>
  <c r="BJ59"/>
  <c r="BJ94" i="13"/>
  <c r="BJ100"/>
  <c r="BJ112"/>
  <c r="BJ124"/>
  <c r="BJ136"/>
  <c r="BJ148"/>
  <c r="BJ160"/>
  <c r="BJ172"/>
  <c r="BJ28"/>
  <c r="BJ47"/>
  <c r="BE68" i="17" s="1"/>
  <c r="BJ49" i="13"/>
  <c r="BJ52"/>
  <c r="BJ71"/>
  <c r="BE112" i="17" s="1"/>
  <c r="BJ73" i="13"/>
  <c r="BJ76"/>
  <c r="BJ101"/>
  <c r="BE151" i="17" s="1"/>
  <c r="BJ103" i="13"/>
  <c r="BJ113"/>
  <c r="BE157" i="17"/>
  <c r="BJ115" i="13"/>
  <c r="BJ88"/>
  <c r="BJ91"/>
  <c r="BJ106"/>
  <c r="BJ118"/>
  <c r="BJ35"/>
  <c r="BE46" i="17" s="1"/>
  <c r="BJ37" i="13"/>
  <c r="BJ40"/>
  <c r="BJ59"/>
  <c r="BE90" i="17" s="1"/>
  <c r="BJ61" i="13"/>
  <c r="BJ64"/>
  <c r="BJ89"/>
  <c r="BE145" i="17" s="1"/>
  <c r="BJ107" i="13"/>
  <c r="BE154" i="17"/>
  <c r="BJ109" i="13"/>
  <c r="BJ119"/>
  <c r="BE160" i="17" s="1"/>
  <c r="BJ121" i="13"/>
  <c r="BJ131"/>
  <c r="BE166" i="17" s="1"/>
  <c r="BJ133" i="13"/>
  <c r="BJ143"/>
  <c r="BE172" i="17" s="1"/>
  <c r="BJ145" i="13"/>
  <c r="BJ155"/>
  <c r="BE178" i="17" s="1"/>
  <c r="BJ157" i="13"/>
  <c r="BJ167"/>
  <c r="BE184" i="17"/>
  <c r="BJ169" i="13"/>
  <c r="BJ178"/>
  <c r="BJ190"/>
  <c r="BJ202"/>
  <c r="BJ214"/>
  <c r="BJ226"/>
  <c r="BJ238"/>
  <c r="BJ27" i="14"/>
  <c r="BJ179" i="13"/>
  <c r="BE190" i="17"/>
  <c r="BJ181" i="13"/>
  <c r="BJ191"/>
  <c r="BE196" i="17" s="1"/>
  <c r="BJ193" i="13"/>
  <c r="BJ203"/>
  <c r="BE202" i="17" s="1"/>
  <c r="BJ205" i="13"/>
  <c r="BJ215"/>
  <c r="BE208" i="17" s="1"/>
  <c r="BJ217" i="13"/>
  <c r="BJ227"/>
  <c r="BE214" i="17" s="1"/>
  <c r="BJ229" i="13"/>
  <c r="BJ184"/>
  <c r="BJ196"/>
  <c r="BJ208"/>
  <c r="BJ220"/>
  <c r="BJ232"/>
  <c r="BJ125"/>
  <c r="BE163" i="17" s="1"/>
  <c r="BJ127" i="13"/>
  <c r="BJ130"/>
  <c r="BJ137"/>
  <c r="BE169" i="17" s="1"/>
  <c r="BJ139" i="13"/>
  <c r="BJ142"/>
  <c r="BJ149"/>
  <c r="BE175" i="17" s="1"/>
  <c r="BJ151" i="13"/>
  <c r="BJ154"/>
  <c r="BJ161"/>
  <c r="BE181" i="17" s="1"/>
  <c r="BJ163" i="13"/>
  <c r="BJ166"/>
  <c r="BJ173"/>
  <c r="BE187" i="17" s="1"/>
  <c r="BJ175" i="13"/>
  <c r="BJ185"/>
  <c r="BE193" i="17" s="1"/>
  <c r="BJ187" i="13"/>
  <c r="BJ197"/>
  <c r="BE199" i="17" s="1"/>
  <c r="BJ199" i="13"/>
  <c r="BJ209"/>
  <c r="BE205" i="17" s="1"/>
  <c r="BJ211" i="13"/>
  <c r="BJ221"/>
  <c r="BE211" i="17" s="1"/>
  <c r="BJ223" i="13"/>
  <c r="BJ233"/>
  <c r="BE217" i="17"/>
  <c r="BJ235" i="13"/>
  <c r="BJ38" i="14"/>
  <c r="BJ63"/>
  <c r="BJ107"/>
  <c r="BJ96"/>
  <c r="BJ146"/>
  <c r="BJ239" i="13"/>
  <c r="BE220" i="17"/>
  <c r="BJ16" i="14"/>
  <c r="BJ85"/>
  <c r="BJ49"/>
  <c r="BJ74"/>
  <c r="BJ118"/>
  <c r="BI11" i="3"/>
  <c r="BI24"/>
  <c r="BI38"/>
  <c r="BI48"/>
  <c r="BI60"/>
  <c r="BI77"/>
  <c r="BI70"/>
  <c r="BI18" i="4"/>
  <c r="BI8"/>
  <c r="BI27"/>
  <c r="BI34"/>
  <c r="BI51"/>
  <c r="BI43"/>
  <c r="BI59"/>
  <c r="BI8" i="5"/>
  <c r="BI34"/>
  <c r="BI18"/>
  <c r="BI59"/>
  <c r="BI27" i="6"/>
  <c r="BI27" i="5"/>
  <c r="BI51"/>
  <c r="BI43"/>
  <c r="BI8" i="6"/>
  <c r="BI34"/>
  <c r="BI59"/>
  <c r="BI18"/>
  <c r="BI51"/>
  <c r="BI43"/>
  <c r="BI8" i="7"/>
  <c r="BI27"/>
  <c r="BI59"/>
  <c r="BI18"/>
  <c r="BI51"/>
  <c r="BI34"/>
  <c r="BI8" i="8"/>
  <c r="BI43"/>
  <c r="BI8" i="9"/>
  <c r="BI34" i="8"/>
  <c r="BI34" i="9"/>
  <c r="BI18" i="8"/>
  <c r="BI18" i="9"/>
  <c r="BI51"/>
  <c r="BI18" i="10"/>
  <c r="BI43" i="7"/>
  <c r="BI59" i="8"/>
  <c r="BI43" i="9"/>
  <c r="BI8" i="10"/>
  <c r="BI43"/>
  <c r="BI27" i="9"/>
  <c r="BI51" i="10"/>
  <c r="BI18" i="11"/>
  <c r="BI51"/>
  <c r="BI16" i="13"/>
  <c r="BI28"/>
  <c r="BI40"/>
  <c r="BI52"/>
  <c r="BI64"/>
  <c r="BI76"/>
  <c r="BI51" i="8"/>
  <c r="BI59" i="9"/>
  <c r="BI34" i="10"/>
  <c r="BI8" i="11"/>
  <c r="BI43"/>
  <c r="BI7" i="13"/>
  <c r="BI17"/>
  <c r="BD13" i="17" s="1"/>
  <c r="BI19" i="13"/>
  <c r="BI29"/>
  <c r="BD35" i="17" s="1"/>
  <c r="BI31" i="13"/>
  <c r="BI41"/>
  <c r="BD57" i="17" s="1"/>
  <c r="BI43" i="13"/>
  <c r="BI53"/>
  <c r="BD79" i="17" s="1"/>
  <c r="BI55" i="13"/>
  <c r="BI65"/>
  <c r="BD101" i="17"/>
  <c r="BI67" i="13"/>
  <c r="BI77"/>
  <c r="BD123" i="17" s="1"/>
  <c r="BI79" i="13"/>
  <c r="BI59" i="10"/>
  <c r="BI27" i="11"/>
  <c r="BI59"/>
  <c r="BI94" i="13"/>
  <c r="BI27" i="8"/>
  <c r="BI27" i="10"/>
  <c r="BI10" i="13"/>
  <c r="BI22"/>
  <c r="BI34" i="11"/>
  <c r="BI11" i="13"/>
  <c r="BD2" i="17" s="1"/>
  <c r="BI13" i="13"/>
  <c r="BI23"/>
  <c r="BD24" i="17" s="1"/>
  <c r="BI25" i="13"/>
  <c r="BI35"/>
  <c r="BD46" i="17"/>
  <c r="BI37" i="13"/>
  <c r="BI47"/>
  <c r="BD68" i="17" s="1"/>
  <c r="BI49" i="13"/>
  <c r="BI59"/>
  <c r="BD90" i="17" s="1"/>
  <c r="BI61" i="13"/>
  <c r="BI71"/>
  <c r="BD112" i="17" s="1"/>
  <c r="BI73" i="13"/>
  <c r="BI89"/>
  <c r="BD145" i="17" s="1"/>
  <c r="BI91" i="13"/>
  <c r="BI107"/>
  <c r="BD154" i="17" s="1"/>
  <c r="BI109" i="13"/>
  <c r="BI119"/>
  <c r="BD160" i="17" s="1"/>
  <c r="BI121" i="13"/>
  <c r="BI131"/>
  <c r="BD166" i="17" s="1"/>
  <c r="BI133" i="13"/>
  <c r="BI143"/>
  <c r="BD172" i="17"/>
  <c r="BI145" i="13"/>
  <c r="BI155"/>
  <c r="BD178" i="17" s="1"/>
  <c r="BI157" i="13"/>
  <c r="BI167"/>
  <c r="BD184" i="17" s="1"/>
  <c r="BI169" i="13"/>
  <c r="BI46"/>
  <c r="BI70"/>
  <c r="BI100"/>
  <c r="BI112"/>
  <c r="BI83"/>
  <c r="BD134" i="17" s="1"/>
  <c r="BI85" i="13"/>
  <c r="BI95"/>
  <c r="BD148" i="17" s="1"/>
  <c r="BI97" i="13"/>
  <c r="BI101"/>
  <c r="BD151" i="17"/>
  <c r="BI103" i="13"/>
  <c r="BI113"/>
  <c r="BD157" i="17" s="1"/>
  <c r="BI115" i="13"/>
  <c r="BI34"/>
  <c r="BI58"/>
  <c r="BI82"/>
  <c r="BI88"/>
  <c r="BI106"/>
  <c r="BI118"/>
  <c r="BI130"/>
  <c r="BI142"/>
  <c r="BI154"/>
  <c r="BI166"/>
  <c r="BI125"/>
  <c r="BD163" i="17" s="1"/>
  <c r="BI127" i="13"/>
  <c r="BI137"/>
  <c r="BD169" i="17" s="1"/>
  <c r="BI139" i="13"/>
  <c r="BI149"/>
  <c r="BD175" i="17" s="1"/>
  <c r="BI151" i="13"/>
  <c r="BI161"/>
  <c r="BD181" i="17" s="1"/>
  <c r="BI163" i="13"/>
  <c r="BI173"/>
  <c r="BD187" i="17" s="1"/>
  <c r="BI175" i="13"/>
  <c r="BI185"/>
  <c r="BD193" i="17" s="1"/>
  <c r="BI187" i="13"/>
  <c r="BI197"/>
  <c r="BD199" i="17"/>
  <c r="BI199" i="13"/>
  <c r="BI209"/>
  <c r="BD205" i="17" s="1"/>
  <c r="BI211" i="13"/>
  <c r="BI221"/>
  <c r="BD211" i="17" s="1"/>
  <c r="BI223" i="13"/>
  <c r="BI233"/>
  <c r="BD217" i="17" s="1"/>
  <c r="BI235" i="13"/>
  <c r="BI38" i="14"/>
  <c r="BI178" i="13"/>
  <c r="BI190"/>
  <c r="BI202"/>
  <c r="BI214"/>
  <c r="BI226"/>
  <c r="BI179"/>
  <c r="BD190" i="17" s="1"/>
  <c r="BI181" i="13"/>
  <c r="BI191"/>
  <c r="BD196" i="17" s="1"/>
  <c r="BI193" i="13"/>
  <c r="BI203"/>
  <c r="BD202" i="17" s="1"/>
  <c r="BI205" i="13"/>
  <c r="BI215"/>
  <c r="BD208" i="17"/>
  <c r="BI217" i="13"/>
  <c r="BI227"/>
  <c r="BD214" i="17" s="1"/>
  <c r="BI229" i="13"/>
  <c r="BI124"/>
  <c r="BI136"/>
  <c r="BI148"/>
  <c r="BI160"/>
  <c r="BI172"/>
  <c r="BI184"/>
  <c r="BI196"/>
  <c r="BI208"/>
  <c r="BI220"/>
  <c r="BI232"/>
  <c r="BI49" i="14"/>
  <c r="BI74"/>
  <c r="BI63"/>
  <c r="BI107"/>
  <c r="BI132"/>
  <c r="BI157"/>
  <c r="BI238" i="13"/>
  <c r="BI27" i="14"/>
  <c r="BI96"/>
  <c r="BI239" i="13"/>
  <c r="BD220" i="17" s="1"/>
  <c r="BI16" i="14"/>
  <c r="BI85"/>
  <c r="BH14" i="13"/>
  <c r="BC14" i="17" s="1"/>
  <c r="BH26" i="13"/>
  <c r="BC36" i="17" s="1"/>
  <c r="BH38" i="13"/>
  <c r="BC58" i="17" s="1"/>
  <c r="BH50" i="13"/>
  <c r="BC80" i="17"/>
  <c r="BH62" i="13"/>
  <c r="BC102" i="17" s="1"/>
  <c r="BH74" i="13"/>
  <c r="BC124" i="17" s="1"/>
  <c r="BH8" i="13"/>
  <c r="BC3" i="17" s="1"/>
  <c r="BH20" i="13"/>
  <c r="BC25" i="17" s="1"/>
  <c r="BH32" i="13"/>
  <c r="BC47" i="17" s="1"/>
  <c r="BH44" i="13"/>
  <c r="BC69" i="17" s="1"/>
  <c r="BH56" i="13"/>
  <c r="BC91" i="17" s="1"/>
  <c r="BH68" i="13"/>
  <c r="BC113" i="17"/>
  <c r="BH80" i="13"/>
  <c r="BC135" i="17" s="1"/>
  <c r="BH86" i="13"/>
  <c r="BC146" i="17" s="1"/>
  <c r="BH104" i="13"/>
  <c r="BC155" i="17" s="1"/>
  <c r="BH116" i="13"/>
  <c r="BC161" i="17" s="1"/>
  <c r="BH128" i="13"/>
  <c r="BC167" i="17" s="1"/>
  <c r="BH140" i="13"/>
  <c r="BC173" i="17" s="1"/>
  <c r="BH152" i="13"/>
  <c r="BC179" i="17" s="1"/>
  <c r="BH164" i="13"/>
  <c r="BC185" i="17"/>
  <c r="BH176" i="13"/>
  <c r="BC191" i="17" s="1"/>
  <c r="BH98" i="13"/>
  <c r="BC152" i="17" s="1"/>
  <c r="BH110" i="13"/>
  <c r="BC158" i="17" s="1"/>
  <c r="BH92" i="13"/>
  <c r="BC149" i="17" s="1"/>
  <c r="BH122" i="13"/>
  <c r="BC164" i="17" s="1"/>
  <c r="BH134" i="13"/>
  <c r="BC170" i="17" s="1"/>
  <c r="BH146" i="13"/>
  <c r="BC176" i="17" s="1"/>
  <c r="BH158" i="13"/>
  <c r="BC182" i="17"/>
  <c r="BH170" i="13"/>
  <c r="BC188" i="17" s="1"/>
  <c r="BH182" i="13"/>
  <c r="BC194" i="17" s="1"/>
  <c r="BH194" i="13"/>
  <c r="BC200" i="17" s="1"/>
  <c r="BH206" i="13"/>
  <c r="BC206" i="17" s="1"/>
  <c r="BH218" i="13"/>
  <c r="BC212" i="17" s="1"/>
  <c r="BH230" i="13"/>
  <c r="BC218" i="17" s="1"/>
  <c r="BH188" i="13"/>
  <c r="BC197" i="17" s="1"/>
  <c r="BH200" i="13"/>
  <c r="BC203" i="17"/>
  <c r="BH212" i="13"/>
  <c r="BC209" i="17" s="1"/>
  <c r="BH224" i="13"/>
  <c r="BC215" i="17" s="1"/>
  <c r="BH236" i="13"/>
  <c r="BC221" i="17" s="1"/>
  <c r="BE11" i="3"/>
  <c r="BE24"/>
  <c r="BE38"/>
  <c r="BE48"/>
  <c r="BE60"/>
  <c r="BE77"/>
  <c r="BE70"/>
  <c r="BE18" i="4"/>
  <c r="BE8"/>
  <c r="BE27"/>
  <c r="BE34"/>
  <c r="BE51"/>
  <c r="BE43"/>
  <c r="BE8" i="5"/>
  <c r="BE34"/>
  <c r="BE59" i="4"/>
  <c r="BE18" i="5"/>
  <c r="BE27"/>
  <c r="BE59"/>
  <c r="BE27" i="6"/>
  <c r="BE51" i="5"/>
  <c r="BE43"/>
  <c r="BE8" i="6"/>
  <c r="BE18"/>
  <c r="BE34"/>
  <c r="BE59"/>
  <c r="BE51"/>
  <c r="BE43"/>
  <c r="BE8" i="7"/>
  <c r="BE27"/>
  <c r="BE59"/>
  <c r="BE18"/>
  <c r="BE51"/>
  <c r="BE34"/>
  <c r="BE43"/>
  <c r="BE8" i="8"/>
  <c r="BE43"/>
  <c r="BE8" i="9"/>
  <c r="BE34" i="8"/>
  <c r="BE34" i="9"/>
  <c r="BE18" i="8"/>
  <c r="BE51"/>
  <c r="BE51" i="9"/>
  <c r="BE18" i="10"/>
  <c r="BE27" i="9"/>
  <c r="BE43"/>
  <c r="BE8" i="10"/>
  <c r="BE43"/>
  <c r="BE27" i="8"/>
  <c r="BE59"/>
  <c r="BE27" i="10"/>
  <c r="BE51"/>
  <c r="BE18" i="11"/>
  <c r="BE51"/>
  <c r="BE16" i="13"/>
  <c r="BE28"/>
  <c r="BE40"/>
  <c r="BE52"/>
  <c r="BE64"/>
  <c r="BE76"/>
  <c r="BE8" i="11"/>
  <c r="BE43"/>
  <c r="BE7" i="13"/>
  <c r="BE17"/>
  <c r="AZ13" i="17" s="1"/>
  <c r="BE19" i="13"/>
  <c r="BE29"/>
  <c r="AZ35" i="17" s="1"/>
  <c r="BE31" i="13"/>
  <c r="BE41"/>
  <c r="AZ57" i="17" s="1"/>
  <c r="BE43" i="13"/>
  <c r="BE53"/>
  <c r="AZ79" i="17"/>
  <c r="BE55" i="13"/>
  <c r="BE65"/>
  <c r="AZ101" i="17" s="1"/>
  <c r="BE67" i="13"/>
  <c r="BE77"/>
  <c r="AZ123" i="17" s="1"/>
  <c r="BE79" i="13"/>
  <c r="BE18" i="9"/>
  <c r="BE59"/>
  <c r="BE34" i="10"/>
  <c r="BE59"/>
  <c r="BE10" i="13"/>
  <c r="BE22"/>
  <c r="BE34"/>
  <c r="BE46"/>
  <c r="BE58"/>
  <c r="BE70"/>
  <c r="BE82"/>
  <c r="BE94"/>
  <c r="BE34" i="11"/>
  <c r="BE11" i="13"/>
  <c r="AZ2" i="17" s="1"/>
  <c r="BE13" i="13"/>
  <c r="BE23"/>
  <c r="AZ24" i="17"/>
  <c r="BE25" i="13"/>
  <c r="BE27" i="11"/>
  <c r="BE59"/>
  <c r="BE89" i="13"/>
  <c r="AZ145" i="17" s="1"/>
  <c r="BE91" i="13"/>
  <c r="BE35"/>
  <c r="AZ46" i="17" s="1"/>
  <c r="BE37" i="13"/>
  <c r="BE59"/>
  <c r="AZ90" i="17" s="1"/>
  <c r="BE61" i="13"/>
  <c r="BE83"/>
  <c r="AZ134" i="17" s="1"/>
  <c r="BE85" i="13"/>
  <c r="BE95"/>
  <c r="AZ148" i="17" s="1"/>
  <c r="BE97" i="13"/>
  <c r="BE107"/>
  <c r="AZ154" i="17"/>
  <c r="BE109" i="13"/>
  <c r="BE119"/>
  <c r="AZ160" i="17" s="1"/>
  <c r="BE121" i="13"/>
  <c r="BE131"/>
  <c r="AZ166" i="17" s="1"/>
  <c r="BE133" i="13"/>
  <c r="BE143"/>
  <c r="AZ172" i="17" s="1"/>
  <c r="BE145" i="13"/>
  <c r="BE155"/>
  <c r="AZ178" i="17" s="1"/>
  <c r="BE157" i="13"/>
  <c r="BE167"/>
  <c r="AZ184" i="17" s="1"/>
  <c r="BE169" i="13"/>
  <c r="BE88"/>
  <c r="BE100"/>
  <c r="BE112"/>
  <c r="BE47"/>
  <c r="AZ68" i="17" s="1"/>
  <c r="BE49" i="13"/>
  <c r="BE71"/>
  <c r="AZ112" i="17" s="1"/>
  <c r="BE73" i="13"/>
  <c r="BE101"/>
  <c r="AZ151" i="17" s="1"/>
  <c r="BE103" i="13"/>
  <c r="BE113"/>
  <c r="AZ157" i="17" s="1"/>
  <c r="BE115" i="13"/>
  <c r="BE106"/>
  <c r="BE118"/>
  <c r="BE130"/>
  <c r="BE142"/>
  <c r="BE154"/>
  <c r="BE166"/>
  <c r="BE185"/>
  <c r="AZ193" i="17" s="1"/>
  <c r="BE187" i="13"/>
  <c r="BE197"/>
  <c r="AZ199" i="17" s="1"/>
  <c r="BE199" i="13"/>
  <c r="BE209"/>
  <c r="AZ205" i="17"/>
  <c r="BE211" i="13"/>
  <c r="BE221"/>
  <c r="AZ211" i="17" s="1"/>
  <c r="BE223" i="13"/>
  <c r="BE233"/>
  <c r="AZ217" i="17" s="1"/>
  <c r="BE235" i="13"/>
  <c r="BE38" i="14"/>
  <c r="BE124" i="13"/>
  <c r="BE136"/>
  <c r="BE148"/>
  <c r="BE160"/>
  <c r="BE172"/>
  <c r="BE178"/>
  <c r="BE190"/>
  <c r="BE202"/>
  <c r="BE214"/>
  <c r="BE226"/>
  <c r="BE125"/>
  <c r="AZ163" i="17" s="1"/>
  <c r="BE127" i="13"/>
  <c r="BE137"/>
  <c r="AZ169" i="17" s="1"/>
  <c r="BE139" i="13"/>
  <c r="BE149"/>
  <c r="AZ175" i="17"/>
  <c r="BE151" i="13"/>
  <c r="BE161"/>
  <c r="AZ181" i="17" s="1"/>
  <c r="BE163" i="13"/>
  <c r="BE173"/>
  <c r="AZ187" i="17" s="1"/>
  <c r="BE175" i="13"/>
  <c r="BE179"/>
  <c r="AZ190" i="17" s="1"/>
  <c r="BE181" i="13"/>
  <c r="BE191"/>
  <c r="AZ196" i="17" s="1"/>
  <c r="BE193" i="13"/>
  <c r="BE203"/>
  <c r="AZ202" i="17" s="1"/>
  <c r="BE205" i="13"/>
  <c r="BE215"/>
  <c r="AZ208" i="17" s="1"/>
  <c r="BE217" i="13"/>
  <c r="BE227"/>
  <c r="AZ214" i="17"/>
  <c r="BE229" i="13"/>
  <c r="BE184"/>
  <c r="BE196"/>
  <c r="BE208"/>
  <c r="BE220"/>
  <c r="BE232"/>
  <c r="BE238"/>
  <c r="BE27" i="14"/>
  <c r="BE49"/>
  <c r="BE74"/>
  <c r="BE239" i="13"/>
  <c r="AZ220" i="17"/>
  <c r="BE16" i="14"/>
  <c r="BE63"/>
  <c r="BE107"/>
  <c r="BE132"/>
  <c r="BE157"/>
  <c r="BE96"/>
  <c r="BE85"/>
  <c r="BD11" i="3"/>
  <c r="BD24"/>
  <c r="BD38"/>
  <c r="BD48"/>
  <c r="BD70"/>
  <c r="BD60"/>
  <c r="BD8" i="4"/>
  <c r="BD77" i="3"/>
  <c r="BD27" i="4"/>
  <c r="BD18"/>
  <c r="BD43"/>
  <c r="BD34"/>
  <c r="BD51"/>
  <c r="BD59"/>
  <c r="BD18" i="5"/>
  <c r="BD8"/>
  <c r="BD27"/>
  <c r="BD43"/>
  <c r="BD8" i="6"/>
  <c r="BD59" i="5"/>
  <c r="BD34"/>
  <c r="BD51"/>
  <c r="BD18" i="6"/>
  <c r="BD43"/>
  <c r="BD34"/>
  <c r="BD27"/>
  <c r="BD51"/>
  <c r="BD59"/>
  <c r="BD34" i="7"/>
  <c r="BD27"/>
  <c r="BD59"/>
  <c r="BD8"/>
  <c r="BD18" i="8"/>
  <c r="BD51"/>
  <c r="BD18" i="9"/>
  <c r="BD18" i="7"/>
  <c r="BD43"/>
  <c r="BD8" i="8"/>
  <c r="BD43"/>
  <c r="BD8" i="9"/>
  <c r="BD51" i="7"/>
  <c r="BD27" i="8"/>
  <c r="BD59"/>
  <c r="BD34" i="9"/>
  <c r="BD59"/>
  <c r="BD27" i="10"/>
  <c r="BD51" i="9"/>
  <c r="BD18" i="10"/>
  <c r="BD34" i="8"/>
  <c r="BD27" i="9"/>
  <c r="BD34" i="10"/>
  <c r="BD59"/>
  <c r="BD27" i="11"/>
  <c r="BD59"/>
  <c r="BD11" i="13"/>
  <c r="AY2" i="17" s="1"/>
  <c r="BD13" i="13"/>
  <c r="BD23"/>
  <c r="AY24" i="17" s="1"/>
  <c r="BD25" i="13"/>
  <c r="BD35"/>
  <c r="AY46" i="17" s="1"/>
  <c r="BD37" i="13"/>
  <c r="BD47"/>
  <c r="AY68" i="17" s="1"/>
  <c r="BD49" i="13"/>
  <c r="BD59"/>
  <c r="AY90" i="17" s="1"/>
  <c r="BD61" i="13"/>
  <c r="BD71"/>
  <c r="AY112" i="17" s="1"/>
  <c r="BD73" i="13"/>
  <c r="BD83"/>
  <c r="AY134" i="17" s="1"/>
  <c r="BD43" i="9"/>
  <c r="BD8" i="10"/>
  <c r="BD51"/>
  <c r="BD18" i="11"/>
  <c r="BD51"/>
  <c r="BD16" i="13"/>
  <c r="BD28"/>
  <c r="BD40"/>
  <c r="BD52"/>
  <c r="BD64"/>
  <c r="BD76"/>
  <c r="BD43" i="11"/>
  <c r="BD7" i="13"/>
  <c r="BD19"/>
  <c r="BD31"/>
  <c r="BD43"/>
  <c r="BD55"/>
  <c r="BD67"/>
  <c r="BD79"/>
  <c r="BD89"/>
  <c r="AY145" i="17" s="1"/>
  <c r="BD91" i="13"/>
  <c r="BD43" i="10"/>
  <c r="BD10" i="13"/>
  <c r="BD17"/>
  <c r="AY13" i="17"/>
  <c r="BD22" i="13"/>
  <c r="BD34" i="11"/>
  <c r="BD8"/>
  <c r="BD88" i="13"/>
  <c r="BD34"/>
  <c r="BD41"/>
  <c r="AY57" i="17" s="1"/>
  <c r="BD58" i="13"/>
  <c r="BD65"/>
  <c r="AY101" i="17" s="1"/>
  <c r="BD82" i="13"/>
  <c r="BD94"/>
  <c r="BD106"/>
  <c r="BD118"/>
  <c r="BD130"/>
  <c r="BD142"/>
  <c r="BD154"/>
  <c r="BD166"/>
  <c r="BD85"/>
  <c r="BD95"/>
  <c r="AY148" i="17" s="1"/>
  <c r="BD97" i="13"/>
  <c r="BD107"/>
  <c r="AY154" i="17" s="1"/>
  <c r="BD109" i="13"/>
  <c r="BD29"/>
  <c r="AY35" i="17" s="1"/>
  <c r="BD46" i="13"/>
  <c r="BD53"/>
  <c r="AY79" i="17" s="1"/>
  <c r="BD70" i="13"/>
  <c r="BD77"/>
  <c r="AY123" i="17" s="1"/>
  <c r="BD100" i="13"/>
  <c r="BD112"/>
  <c r="BD101"/>
  <c r="AY151" i="17" s="1"/>
  <c r="BD103" i="13"/>
  <c r="BD113"/>
  <c r="AY157" i="17" s="1"/>
  <c r="BD115" i="13"/>
  <c r="BD125"/>
  <c r="AY163" i="17" s="1"/>
  <c r="BD127" i="13"/>
  <c r="BD137"/>
  <c r="AY169" i="17" s="1"/>
  <c r="BD139" i="13"/>
  <c r="BD149"/>
  <c r="AY175" i="17"/>
  <c r="BD151" i="13"/>
  <c r="BD161"/>
  <c r="AY181" i="17" s="1"/>
  <c r="BD163" i="13"/>
  <c r="BD173"/>
  <c r="AY187" i="17" s="1"/>
  <c r="BD175" i="13"/>
  <c r="BD184"/>
  <c r="BD196"/>
  <c r="BD208"/>
  <c r="BD220"/>
  <c r="BD232"/>
  <c r="BD121"/>
  <c r="BD133"/>
  <c r="BD145"/>
  <c r="BD157"/>
  <c r="BD169"/>
  <c r="BD185"/>
  <c r="AY193" i="17" s="1"/>
  <c r="BD187" i="13"/>
  <c r="BD197"/>
  <c r="AY199" i="17" s="1"/>
  <c r="BD199" i="13"/>
  <c r="BD209"/>
  <c r="AY205" i="17" s="1"/>
  <c r="BD211" i="13"/>
  <c r="BD221"/>
  <c r="AY211" i="17" s="1"/>
  <c r="BD223" i="13"/>
  <c r="BD233"/>
  <c r="AY217" i="17"/>
  <c r="BD119" i="13"/>
  <c r="AY160" i="17" s="1"/>
  <c r="BD124" i="13"/>
  <c r="BD131"/>
  <c r="AY166" i="17"/>
  <c r="BD136" i="13"/>
  <c r="BD143"/>
  <c r="AY172" i="17" s="1"/>
  <c r="BD148" i="13"/>
  <c r="BD155"/>
  <c r="AY178" i="17" s="1"/>
  <c r="BD160" i="13"/>
  <c r="BD167"/>
  <c r="AY184" i="17" s="1"/>
  <c r="BD172" i="13"/>
  <c r="BD178"/>
  <c r="BD190"/>
  <c r="BD202"/>
  <c r="BD214"/>
  <c r="BD226"/>
  <c r="BD179"/>
  <c r="AY190" i="17" s="1"/>
  <c r="BD181" i="13"/>
  <c r="BD191"/>
  <c r="AY196" i="17" s="1"/>
  <c r="BD193" i="13"/>
  <c r="BD203"/>
  <c r="AY202" i="17"/>
  <c r="BD205" i="13"/>
  <c r="BD215"/>
  <c r="AY208" i="17" s="1"/>
  <c r="BD217" i="13"/>
  <c r="BD227"/>
  <c r="AY214" i="17" s="1"/>
  <c r="BD229" i="13"/>
  <c r="BD239"/>
  <c r="AY220" i="17" s="1"/>
  <c r="BD16" i="14"/>
  <c r="BD235" i="13"/>
  <c r="BD85" i="14"/>
  <c r="BD238" i="13"/>
  <c r="BD27" i="14"/>
  <c r="BD49"/>
  <c r="BD74"/>
  <c r="BD118"/>
  <c r="BD63"/>
  <c r="BD107"/>
  <c r="BD38"/>
  <c r="BD96"/>
  <c r="BD146"/>
  <c r="BC11" i="3"/>
  <c r="BC24"/>
  <c r="BC38"/>
  <c r="BC48"/>
  <c r="BC60"/>
  <c r="BC77"/>
  <c r="BC70"/>
  <c r="BC27" i="4"/>
  <c r="BC8"/>
  <c r="BC18"/>
  <c r="BC43"/>
  <c r="BC34"/>
  <c r="BC59"/>
  <c r="BC51"/>
  <c r="BC18" i="5"/>
  <c r="BC8"/>
  <c r="BC34"/>
  <c r="BC51"/>
  <c r="BC27"/>
  <c r="BC43"/>
  <c r="BC8" i="6"/>
  <c r="BC59" i="5"/>
  <c r="BC27" i="6"/>
  <c r="BC51"/>
  <c r="BC18"/>
  <c r="BC43"/>
  <c r="BC8" i="7"/>
  <c r="BC34" i="6"/>
  <c r="BC59"/>
  <c r="BC43" i="7"/>
  <c r="BC34"/>
  <c r="BC18"/>
  <c r="BC51"/>
  <c r="BC27" i="8"/>
  <c r="BC59"/>
  <c r="BC27" i="9"/>
  <c r="BC18" i="8"/>
  <c r="BC51"/>
  <c r="BC18" i="9"/>
  <c r="BC27" i="7"/>
  <c r="BC59"/>
  <c r="BC8" i="8"/>
  <c r="BC34"/>
  <c r="BC34" i="10"/>
  <c r="BC43" i="8"/>
  <c r="BC8" i="9"/>
  <c r="BC34"/>
  <c r="BC59"/>
  <c r="BC27" i="10"/>
  <c r="BC51" i="9"/>
  <c r="BC34" i="11"/>
  <c r="BC10" i="13"/>
  <c r="BC22"/>
  <c r="BC34"/>
  <c r="BC46"/>
  <c r="BC58"/>
  <c r="BC70"/>
  <c r="BC82"/>
  <c r="BC59" i="10"/>
  <c r="BC27" i="11"/>
  <c r="BC59"/>
  <c r="BC11" i="13"/>
  <c r="AX2" i="17" s="1"/>
  <c r="BC13" i="13"/>
  <c r="BC23"/>
  <c r="AX24" i="17" s="1"/>
  <c r="BC25" i="13"/>
  <c r="BC35"/>
  <c r="AX46" i="17" s="1"/>
  <c r="BC37" i="13"/>
  <c r="BC47"/>
  <c r="AX68" i="17"/>
  <c r="BC49" i="13"/>
  <c r="BC59"/>
  <c r="AX90" i="17" s="1"/>
  <c r="BC61" i="13"/>
  <c r="BC71"/>
  <c r="AX112" i="17" s="1"/>
  <c r="BC73" i="13"/>
  <c r="BC83"/>
  <c r="AX134" i="17" s="1"/>
  <c r="BC43" i="10"/>
  <c r="BC8" i="11"/>
  <c r="BC18"/>
  <c r="BC88" i="13"/>
  <c r="BC51" i="10"/>
  <c r="BC43" i="11"/>
  <c r="BC7" i="13"/>
  <c r="BC16"/>
  <c r="BC19"/>
  <c r="BC8" i="10"/>
  <c r="BC17" i="13"/>
  <c r="AX13" i="17" s="1"/>
  <c r="BC43" i="9"/>
  <c r="BC18" i="10"/>
  <c r="BC51" i="11"/>
  <c r="BC85" i="13"/>
  <c r="BC95"/>
  <c r="AX148" i="17" s="1"/>
  <c r="BC97" i="13"/>
  <c r="BC40"/>
  <c r="BC64"/>
  <c r="BC101"/>
  <c r="AX151" i="17" s="1"/>
  <c r="BC103" i="13"/>
  <c r="BC113"/>
  <c r="AX157" i="17"/>
  <c r="BC115" i="13"/>
  <c r="BC125"/>
  <c r="AX163" i="17" s="1"/>
  <c r="BC127" i="13"/>
  <c r="BC137"/>
  <c r="AX169" i="17" s="1"/>
  <c r="BC139" i="13"/>
  <c r="BC149"/>
  <c r="AX175" i="17" s="1"/>
  <c r="BC151" i="13"/>
  <c r="BC161"/>
  <c r="AX181" i="17" s="1"/>
  <c r="BC163" i="13"/>
  <c r="BC173"/>
  <c r="AX187" i="17"/>
  <c r="BC175" i="13"/>
  <c r="BC31"/>
  <c r="BC41"/>
  <c r="AX57" i="17"/>
  <c r="BC55" i="13"/>
  <c r="BC65"/>
  <c r="AX101" i="17" s="1"/>
  <c r="BC79" i="13"/>
  <c r="BC91"/>
  <c r="BC94"/>
  <c r="BC106"/>
  <c r="BC118"/>
  <c r="BC28"/>
  <c r="BC52"/>
  <c r="BC76"/>
  <c r="BC89"/>
  <c r="AX145" i="17"/>
  <c r="BC107" i="13"/>
  <c r="AX154" i="17" s="1"/>
  <c r="BC109" i="13"/>
  <c r="BC29"/>
  <c r="AX35" i="17" s="1"/>
  <c r="BC43" i="13"/>
  <c r="BC53"/>
  <c r="AX79" i="17"/>
  <c r="BC67" i="13"/>
  <c r="BC77"/>
  <c r="AX123" i="17" s="1"/>
  <c r="BC100" i="13"/>
  <c r="BC112"/>
  <c r="BC124"/>
  <c r="BC136"/>
  <c r="BC148"/>
  <c r="BC160"/>
  <c r="BC172"/>
  <c r="BC179"/>
  <c r="AX190" i="17" s="1"/>
  <c r="BC181" i="13"/>
  <c r="BC191"/>
  <c r="AX196" i="17" s="1"/>
  <c r="BC193" i="13"/>
  <c r="BC203"/>
  <c r="AX202" i="17" s="1"/>
  <c r="BC205" i="13"/>
  <c r="BC215"/>
  <c r="AX208" i="17" s="1"/>
  <c r="BC217" i="13"/>
  <c r="BC227"/>
  <c r="AX214" i="17"/>
  <c r="BC229" i="13"/>
  <c r="BC239"/>
  <c r="AX220" i="17" s="1"/>
  <c r="BC16" i="14"/>
  <c r="BC184" i="13"/>
  <c r="BC196"/>
  <c r="BC208"/>
  <c r="BC220"/>
  <c r="BC232"/>
  <c r="BC121"/>
  <c r="BC130"/>
  <c r="BC133"/>
  <c r="BC142"/>
  <c r="BC145"/>
  <c r="BC154"/>
  <c r="BC157"/>
  <c r="BC166"/>
  <c r="BC169"/>
  <c r="BC185"/>
  <c r="AX193" i="17" s="1"/>
  <c r="BC187" i="13"/>
  <c r="BC197"/>
  <c r="AX199" i="17" s="1"/>
  <c r="BC199" i="13"/>
  <c r="BC209"/>
  <c r="AX205" i="17" s="1"/>
  <c r="BC211" i="13"/>
  <c r="BC221"/>
  <c r="AX211" i="17" s="1"/>
  <c r="BC223" i="13"/>
  <c r="BC233"/>
  <c r="AX217" i="17"/>
  <c r="BC119" i="13"/>
  <c r="AX160" i="17" s="1"/>
  <c r="BC131" i="13"/>
  <c r="AX166" i="17" s="1"/>
  <c r="BC143" i="13"/>
  <c r="AX172" i="17" s="1"/>
  <c r="BC155" i="13"/>
  <c r="AX178" i="17" s="1"/>
  <c r="BC167" i="13"/>
  <c r="AX184" i="17" s="1"/>
  <c r="BC178" i="13"/>
  <c r="BC190"/>
  <c r="BC202"/>
  <c r="BC214"/>
  <c r="BC226"/>
  <c r="BC238"/>
  <c r="BC27" i="14"/>
  <c r="BC38"/>
  <c r="BC96"/>
  <c r="BC235" i="13"/>
  <c r="BC85" i="14"/>
  <c r="BC49"/>
  <c r="BC74"/>
  <c r="BC63"/>
  <c r="BC107"/>
  <c r="BC132"/>
  <c r="BC157"/>
  <c r="AY11" i="3"/>
  <c r="AY24"/>
  <c r="AY38"/>
  <c r="AY48"/>
  <c r="AY60"/>
  <c r="AY77"/>
  <c r="AY70"/>
  <c r="AY8" i="4"/>
  <c r="AY27"/>
  <c r="AY18"/>
  <c r="AY43"/>
  <c r="AY34"/>
  <c r="AY59"/>
  <c r="AY18" i="5"/>
  <c r="AY51" i="4"/>
  <c r="AY8" i="5"/>
  <c r="AY34"/>
  <c r="AY51"/>
  <c r="AY43"/>
  <c r="AY8" i="6"/>
  <c r="AY27" i="5"/>
  <c r="AY59"/>
  <c r="AY27" i="6"/>
  <c r="AY51"/>
  <c r="AY43"/>
  <c r="AY8" i="7"/>
  <c r="AY34" i="6"/>
  <c r="AY18"/>
  <c r="AY59"/>
  <c r="AY43" i="7"/>
  <c r="AY34"/>
  <c r="AY18"/>
  <c r="AY27"/>
  <c r="AY59"/>
  <c r="AY27" i="8"/>
  <c r="AY59"/>
  <c r="AY27" i="9"/>
  <c r="AY18" i="8"/>
  <c r="AY51"/>
  <c r="AY18" i="9"/>
  <c r="AY34" i="10"/>
  <c r="AY51" i="7"/>
  <c r="AY8" i="8"/>
  <c r="AY59" i="9"/>
  <c r="AY27" i="10"/>
  <c r="AY43" i="8"/>
  <c r="AY8" i="9"/>
  <c r="AY34"/>
  <c r="AY43"/>
  <c r="AY8" i="10"/>
  <c r="AY18"/>
  <c r="AY34" i="11"/>
  <c r="AY10" i="13"/>
  <c r="AY22"/>
  <c r="AY34"/>
  <c r="AY46"/>
  <c r="AY58"/>
  <c r="AY70"/>
  <c r="AY82"/>
  <c r="AY43" i="10"/>
  <c r="AY59"/>
  <c r="AY27" i="11"/>
  <c r="AY59"/>
  <c r="AY11" i="13"/>
  <c r="AU2" i="17" s="1"/>
  <c r="AY13" i="13"/>
  <c r="AY23"/>
  <c r="AU24" i="17"/>
  <c r="AY25" i="13"/>
  <c r="AY35"/>
  <c r="AU46" i="17" s="1"/>
  <c r="AY37" i="13"/>
  <c r="AY47"/>
  <c r="AU68" i="17" s="1"/>
  <c r="AY49" i="13"/>
  <c r="AY59"/>
  <c r="AU90" i="17" s="1"/>
  <c r="AY61" i="13"/>
  <c r="AY71"/>
  <c r="AU112" i="17" s="1"/>
  <c r="AY73" i="13"/>
  <c r="AY83"/>
  <c r="AU134" i="17" s="1"/>
  <c r="AY34" i="8"/>
  <c r="AY8" i="11"/>
  <c r="AY17" i="13"/>
  <c r="AU13" i="17" s="1"/>
  <c r="AY29" i="13"/>
  <c r="AU35" i="17"/>
  <c r="AY41" i="13"/>
  <c r="AU57" i="17" s="1"/>
  <c r="AY53" i="13"/>
  <c r="AU79" i="17" s="1"/>
  <c r="AY65" i="13"/>
  <c r="AU101" i="17" s="1"/>
  <c r="AY77" i="13"/>
  <c r="AU123" i="17" s="1"/>
  <c r="AY88" i="13"/>
  <c r="AY18" i="11"/>
  <c r="AY51"/>
  <c r="AY51" i="9"/>
  <c r="AY51" i="10"/>
  <c r="AY43" i="11"/>
  <c r="AY7" i="13"/>
  <c r="AY16"/>
  <c r="AY19"/>
  <c r="AY28"/>
  <c r="AY31"/>
  <c r="AY40"/>
  <c r="AY43"/>
  <c r="AY52"/>
  <c r="AY55"/>
  <c r="AY64"/>
  <c r="AY67"/>
  <c r="AY76"/>
  <c r="AY79"/>
  <c r="AY85"/>
  <c r="AY95"/>
  <c r="AU148" i="17" s="1"/>
  <c r="AY97" i="13"/>
  <c r="AY89"/>
  <c r="AU145" i="17" s="1"/>
  <c r="AY101" i="13"/>
  <c r="AU151" i="17" s="1"/>
  <c r="AY103" i="13"/>
  <c r="AY113"/>
  <c r="AU157" i="17" s="1"/>
  <c r="AY115" i="13"/>
  <c r="AY125"/>
  <c r="AU163" i="17" s="1"/>
  <c r="AY127" i="13"/>
  <c r="AY137"/>
  <c r="AU169" i="17" s="1"/>
  <c r="AY139" i="13"/>
  <c r="AY149"/>
  <c r="AU175" i="17"/>
  <c r="AY151" i="13"/>
  <c r="AY161"/>
  <c r="AU181" i="17" s="1"/>
  <c r="AY163" i="13"/>
  <c r="AY173"/>
  <c r="AU187" i="17" s="1"/>
  <c r="AY175" i="13"/>
  <c r="AY106"/>
  <c r="AY118"/>
  <c r="AY107"/>
  <c r="AU154" i="17" s="1"/>
  <c r="AY109" i="13"/>
  <c r="AY119"/>
  <c r="AU160" i="17" s="1"/>
  <c r="AY91" i="13"/>
  <c r="AY94"/>
  <c r="AY100"/>
  <c r="AY112"/>
  <c r="AY124"/>
  <c r="AY136"/>
  <c r="AY148"/>
  <c r="AY160"/>
  <c r="AY172"/>
  <c r="AY121"/>
  <c r="AY130"/>
  <c r="AY133"/>
  <c r="AY142"/>
  <c r="AY145"/>
  <c r="AY154"/>
  <c r="AY157"/>
  <c r="AY166"/>
  <c r="AY169"/>
  <c r="AY179"/>
  <c r="AU190" i="17" s="1"/>
  <c r="AY181" i="13"/>
  <c r="AY191"/>
  <c r="AU196" i="17"/>
  <c r="AY193" i="13"/>
  <c r="AY203"/>
  <c r="AU202" i="17" s="1"/>
  <c r="AY205" i="13"/>
  <c r="AY215"/>
  <c r="AU208" i="17" s="1"/>
  <c r="AY217" i="13"/>
  <c r="AY227"/>
  <c r="AU214" i="17" s="1"/>
  <c r="AY229" i="13"/>
  <c r="AY239"/>
  <c r="AU220" i="17" s="1"/>
  <c r="AY16" i="14"/>
  <c r="AY131" i="13"/>
  <c r="AU166" i="17"/>
  <c r="AY143" i="13"/>
  <c r="AU172" i="17"/>
  <c r="AY155" i="13"/>
  <c r="AU178" i="17"/>
  <c r="AY167" i="13"/>
  <c r="AU184" i="17"/>
  <c r="AY184" i="13"/>
  <c r="AY196"/>
  <c r="AY208"/>
  <c r="AY220"/>
  <c r="AY232"/>
  <c r="AY185"/>
  <c r="AU193" i="17" s="1"/>
  <c r="AY187" i="13"/>
  <c r="AY197"/>
  <c r="AU199" i="17" s="1"/>
  <c r="AY199" i="13"/>
  <c r="AY209"/>
  <c r="AU205" i="17" s="1"/>
  <c r="AY211" i="13"/>
  <c r="AY221"/>
  <c r="AU211" i="17" s="1"/>
  <c r="AY223" i="13"/>
  <c r="AY233"/>
  <c r="AU217" i="17" s="1"/>
  <c r="AY178" i="13"/>
  <c r="AY190"/>
  <c r="AY202"/>
  <c r="AY214"/>
  <c r="AY226"/>
  <c r="AY238"/>
  <c r="AY27" i="14"/>
  <c r="AY96"/>
  <c r="AY85"/>
  <c r="AY38"/>
  <c r="AY49"/>
  <c r="AY74"/>
  <c r="AY235" i="13"/>
  <c r="AY63" i="14"/>
  <c r="AY107"/>
  <c r="AY132"/>
  <c r="AY157"/>
  <c r="AX8" i="13"/>
  <c r="AT3" i="17"/>
  <c r="AX20" i="13"/>
  <c r="AT25" i="17" s="1"/>
  <c r="AX32" i="13"/>
  <c r="AT47" i="17" s="1"/>
  <c r="AX44" i="13"/>
  <c r="AT69" i="17" s="1"/>
  <c r="AX56" i="13"/>
  <c r="AT91" i="17" s="1"/>
  <c r="AX68" i="13"/>
  <c r="AT113" i="17" s="1"/>
  <c r="AX80" i="13"/>
  <c r="AT135" i="17" s="1"/>
  <c r="AX14" i="13"/>
  <c r="AT14" i="17" s="1"/>
  <c r="AX92" i="13"/>
  <c r="AT149" i="17"/>
  <c r="AX26" i="13"/>
  <c r="AT36" i="17" s="1"/>
  <c r="AX50" i="13"/>
  <c r="AT80" i="17" s="1"/>
  <c r="AX74" i="13"/>
  <c r="AT124" i="17" s="1"/>
  <c r="AX86" i="13"/>
  <c r="AT146" i="17" s="1"/>
  <c r="AX98" i="13"/>
  <c r="AT152" i="17" s="1"/>
  <c r="AX110" i="13"/>
  <c r="AT158" i="17" s="1"/>
  <c r="AX122" i="13"/>
  <c r="AT164" i="17" s="1"/>
  <c r="AX134" i="13"/>
  <c r="AT170" i="17"/>
  <c r="AX146" i="13"/>
  <c r="AT176" i="17" s="1"/>
  <c r="AX158" i="13"/>
  <c r="AT182" i="17" s="1"/>
  <c r="AX170" i="13"/>
  <c r="AT188" i="17" s="1"/>
  <c r="AX38" i="13"/>
  <c r="AT58" i="17" s="1"/>
  <c r="AX62" i="13"/>
  <c r="AT102" i="17" s="1"/>
  <c r="AX104" i="13"/>
  <c r="AT155" i="17" s="1"/>
  <c r="AX116" i="13"/>
  <c r="AT161" i="17" s="1"/>
  <c r="AX188" i="13"/>
  <c r="AT197" i="17"/>
  <c r="AX200" i="13"/>
  <c r="AT203" i="17" s="1"/>
  <c r="AX212" i="13"/>
  <c r="AT209" i="17" s="1"/>
  <c r="AX224" i="13"/>
  <c r="AT215" i="17" s="1"/>
  <c r="AX236" i="13"/>
  <c r="AT221" i="17" s="1"/>
  <c r="AX128" i="13"/>
  <c r="AT167" i="17" s="1"/>
  <c r="AX140" i="13"/>
  <c r="AT173" i="17" s="1"/>
  <c r="AX152" i="13"/>
  <c r="AT179" i="17" s="1"/>
  <c r="AX164" i="13"/>
  <c r="AT185" i="17"/>
  <c r="AX176" i="13"/>
  <c r="AT191" i="17" s="1"/>
  <c r="AX182" i="13"/>
  <c r="AT194" i="17" s="1"/>
  <c r="AX194" i="13"/>
  <c r="AT200" i="17" s="1"/>
  <c r="AX206" i="13"/>
  <c r="AT206" i="17" s="1"/>
  <c r="AX218" i="13"/>
  <c r="AT212" i="17" s="1"/>
  <c r="AX230" i="13"/>
  <c r="AT218" i="17" s="1"/>
  <c r="AU11" i="3"/>
  <c r="AU24"/>
  <c r="AU38"/>
  <c r="AU48"/>
  <c r="AU60"/>
  <c r="AU77"/>
  <c r="AU70"/>
  <c r="AU27" i="4"/>
  <c r="AU8"/>
  <c r="AU18"/>
  <c r="AU43"/>
  <c r="AU34"/>
  <c r="AU59"/>
  <c r="AU51"/>
  <c r="AU18" i="5"/>
  <c r="AU8"/>
  <c r="AU34"/>
  <c r="AU51"/>
  <c r="AU27"/>
  <c r="AU43"/>
  <c r="AU8" i="6"/>
  <c r="AU59" i="5"/>
  <c r="AU27" i="6"/>
  <c r="AU51"/>
  <c r="AU18"/>
  <c r="AU43"/>
  <c r="AU8" i="7"/>
  <c r="AU34" i="6"/>
  <c r="AU59"/>
  <c r="AU43" i="7"/>
  <c r="AU34"/>
  <c r="AU18"/>
  <c r="AU51"/>
  <c r="AU27" i="8"/>
  <c r="AU59"/>
  <c r="AU27" i="9"/>
  <c r="AU27" i="7"/>
  <c r="AU18" i="8"/>
  <c r="AU51"/>
  <c r="AU18" i="9"/>
  <c r="AU34" i="8"/>
  <c r="AU34" i="10"/>
  <c r="AU59" i="7"/>
  <c r="AU43" i="8"/>
  <c r="AU8" i="9"/>
  <c r="AU34"/>
  <c r="AU59"/>
  <c r="AU27" i="10"/>
  <c r="AU51" i="9"/>
  <c r="AU34" i="11"/>
  <c r="AU10" i="13"/>
  <c r="AU22"/>
  <c r="AU34"/>
  <c r="AU46"/>
  <c r="AU58"/>
  <c r="AU70"/>
  <c r="AU82"/>
  <c r="AU59" i="10"/>
  <c r="AU27" i="11"/>
  <c r="AU59"/>
  <c r="AU11" i="13"/>
  <c r="AQ2" i="17" s="1"/>
  <c r="AU13" i="13"/>
  <c r="AU23"/>
  <c r="AQ24" i="17" s="1"/>
  <c r="AU25" i="13"/>
  <c r="AU35"/>
  <c r="AQ46" i="17" s="1"/>
  <c r="AU37" i="13"/>
  <c r="AU47"/>
  <c r="AQ68" i="17" s="1"/>
  <c r="AU49" i="13"/>
  <c r="AU59"/>
  <c r="AQ90" i="17" s="1"/>
  <c r="AU61" i="13"/>
  <c r="AU71"/>
  <c r="AQ112" i="17" s="1"/>
  <c r="AU73" i="13"/>
  <c r="AU83"/>
  <c r="AQ134" i="17"/>
  <c r="AU8" i="8"/>
  <c r="AU43" i="10"/>
  <c r="AU8" i="11"/>
  <c r="AU43" i="9"/>
  <c r="AU18" i="10"/>
  <c r="AU88" i="13"/>
  <c r="AU43" i="11"/>
  <c r="AU7" i="13"/>
  <c r="AU16"/>
  <c r="AU19"/>
  <c r="AU18" i="11"/>
  <c r="AU17" i="13"/>
  <c r="AQ13" i="17" s="1"/>
  <c r="AU8" i="10"/>
  <c r="AU51"/>
  <c r="AU51" i="11"/>
  <c r="AU85" i="13"/>
  <c r="AU95"/>
  <c r="AQ148" i="17" s="1"/>
  <c r="AU97" i="13"/>
  <c r="AU28"/>
  <c r="AU52"/>
  <c r="AU76"/>
  <c r="AU101"/>
  <c r="AQ151" i="17" s="1"/>
  <c r="AU103" i="13"/>
  <c r="AU113"/>
  <c r="AQ157" i="17" s="1"/>
  <c r="AU115" i="13"/>
  <c r="AU125"/>
  <c r="AQ163" i="17" s="1"/>
  <c r="AU127" i="13"/>
  <c r="AU137"/>
  <c r="AQ169" i="17"/>
  <c r="AU139" i="13"/>
  <c r="AU149"/>
  <c r="AQ175" i="17" s="1"/>
  <c r="AU151" i="13"/>
  <c r="AU161"/>
  <c r="AQ181" i="17" s="1"/>
  <c r="AU163" i="13"/>
  <c r="AU173"/>
  <c r="AQ187" i="17" s="1"/>
  <c r="AU175" i="13"/>
  <c r="AU29"/>
  <c r="AQ35" i="17" s="1"/>
  <c r="AU43" i="13"/>
  <c r="AU53"/>
  <c r="AQ79" i="17" s="1"/>
  <c r="AU67" i="13"/>
  <c r="AU77"/>
  <c r="AQ123" i="17"/>
  <c r="AU91" i="13"/>
  <c r="AU94"/>
  <c r="AU106"/>
  <c r="AU118"/>
  <c r="AU40"/>
  <c r="AU64"/>
  <c r="AU89"/>
  <c r="AQ145" i="17"/>
  <c r="AU107" i="13"/>
  <c r="AQ154" i="17" s="1"/>
  <c r="AU109" i="13"/>
  <c r="AU119"/>
  <c r="AQ160" i="17"/>
  <c r="AU31" i="13"/>
  <c r="AU41"/>
  <c r="AQ57" i="17" s="1"/>
  <c r="AU55" i="13"/>
  <c r="AU65"/>
  <c r="AQ101" i="17" s="1"/>
  <c r="AU79" i="13"/>
  <c r="AU100"/>
  <c r="AU112"/>
  <c r="AU124"/>
  <c r="AU136"/>
  <c r="AU148"/>
  <c r="AU160"/>
  <c r="AU172"/>
  <c r="AU179"/>
  <c r="AQ190" i="17" s="1"/>
  <c r="AU181" i="13"/>
  <c r="AU191"/>
  <c r="AQ196" i="17"/>
  <c r="AU193" i="13"/>
  <c r="AU203"/>
  <c r="AQ202" i="17" s="1"/>
  <c r="AU205" i="13"/>
  <c r="AU215"/>
  <c r="AQ208" i="17" s="1"/>
  <c r="AU217" i="13"/>
  <c r="AU227"/>
  <c r="AQ214" i="17" s="1"/>
  <c r="AU229" i="13"/>
  <c r="AU239"/>
  <c r="AQ220" i="17" s="1"/>
  <c r="AU16" i="14"/>
  <c r="AU184" i="13"/>
  <c r="AU196"/>
  <c r="AU208"/>
  <c r="AU220"/>
  <c r="AU232"/>
  <c r="AU121"/>
  <c r="AU130"/>
  <c r="AU133"/>
  <c r="AU142"/>
  <c r="AU145"/>
  <c r="AU154"/>
  <c r="AU157"/>
  <c r="AU166"/>
  <c r="AU169"/>
  <c r="AU185"/>
  <c r="AQ193" i="17"/>
  <c r="AU187" i="13"/>
  <c r="AU197"/>
  <c r="AQ199" i="17" s="1"/>
  <c r="AU199" i="13"/>
  <c r="AU209"/>
  <c r="AQ205" i="17" s="1"/>
  <c r="AU211" i="13"/>
  <c r="AU221"/>
  <c r="AQ211" i="17" s="1"/>
  <c r="AU223" i="13"/>
  <c r="AU233"/>
  <c r="AQ217" i="17" s="1"/>
  <c r="AU131" i="13"/>
  <c r="AQ166" i="17" s="1"/>
  <c r="AU143" i="13"/>
  <c r="AQ172" i="17"/>
  <c r="AU155" i="13"/>
  <c r="AQ178" i="17" s="1"/>
  <c r="AU167" i="13"/>
  <c r="AQ184" i="17" s="1"/>
  <c r="AU178" i="13"/>
  <c r="AU190"/>
  <c r="AU202"/>
  <c r="AU214"/>
  <c r="AU226"/>
  <c r="AU238"/>
  <c r="AU27" i="14"/>
  <c r="AU38"/>
  <c r="AU96"/>
  <c r="AU235" i="13"/>
  <c r="AU85" i="14"/>
  <c r="AU49"/>
  <c r="AU74"/>
  <c r="AU63"/>
  <c r="AU107"/>
  <c r="AU132"/>
  <c r="AU157"/>
  <c r="AT11" i="3"/>
  <c r="AT24"/>
  <c r="AT38"/>
  <c r="AT60"/>
  <c r="AT48"/>
  <c r="AT77"/>
  <c r="AT70"/>
  <c r="AT8" i="4"/>
  <c r="AT27"/>
  <c r="AT18"/>
  <c r="AT43"/>
  <c r="AT34"/>
  <c r="AT51"/>
  <c r="AT27" i="5"/>
  <c r="AT18"/>
  <c r="AT59" i="4"/>
  <c r="AT8" i="5"/>
  <c r="AT34"/>
  <c r="AT59"/>
  <c r="AT51"/>
  <c r="AT18" i="6"/>
  <c r="AT43" i="5"/>
  <c r="AT8" i="6"/>
  <c r="AT27"/>
  <c r="AT51"/>
  <c r="AT43"/>
  <c r="AT34"/>
  <c r="AT8" i="7"/>
  <c r="AT18"/>
  <c r="AT51"/>
  <c r="AT59" i="6"/>
  <c r="AT43" i="7"/>
  <c r="AT27"/>
  <c r="AT34" i="8"/>
  <c r="AT34" i="9"/>
  <c r="AT34" i="7"/>
  <c r="AT27" i="8"/>
  <c r="AT59"/>
  <c r="AT27" i="9"/>
  <c r="AT59" i="7"/>
  <c r="AT8" i="8"/>
  <c r="AT43" i="9"/>
  <c r="AT8" i="10"/>
  <c r="AT43"/>
  <c r="AT51" i="8"/>
  <c r="AT34" i="10"/>
  <c r="AT18" i="8"/>
  <c r="AT18" i="9"/>
  <c r="AT43" i="8"/>
  <c r="AT59" i="9"/>
  <c r="AT8" i="11"/>
  <c r="AT43"/>
  <c r="AT7" i="13"/>
  <c r="AT17"/>
  <c r="AP13" i="17" s="1"/>
  <c r="AT19" i="13"/>
  <c r="AT29"/>
  <c r="AP35" i="17"/>
  <c r="AT31" i="13"/>
  <c r="AT41"/>
  <c r="AP57" i="17" s="1"/>
  <c r="AT43" i="13"/>
  <c r="AT53"/>
  <c r="AP79" i="17" s="1"/>
  <c r="AT55" i="13"/>
  <c r="AT65"/>
  <c r="AP101" i="17" s="1"/>
  <c r="AT67" i="13"/>
  <c r="AT77"/>
  <c r="AP123" i="17" s="1"/>
  <c r="AT79" i="13"/>
  <c r="AT51" i="9"/>
  <c r="AT27" i="10"/>
  <c r="AT34" i="11"/>
  <c r="AT10" i="13"/>
  <c r="AT22"/>
  <c r="AT34"/>
  <c r="AT46"/>
  <c r="AT58"/>
  <c r="AT70"/>
  <c r="AT82"/>
  <c r="AT8" i="9"/>
  <c r="AT18" i="10"/>
  <c r="AT51"/>
  <c r="AT18" i="11"/>
  <c r="AT51"/>
  <c r="AT85" i="13"/>
  <c r="AT95"/>
  <c r="AP148" i="17" s="1"/>
  <c r="AT97" i="13"/>
  <c r="AT59" i="10"/>
  <c r="AT11" i="13"/>
  <c r="AP2" i="17" s="1"/>
  <c r="AT13" i="13"/>
  <c r="AT16"/>
  <c r="AT23"/>
  <c r="AP24" i="17" s="1"/>
  <c r="AT25" i="13"/>
  <c r="AT27" i="11"/>
  <c r="AT59"/>
  <c r="AT94" i="13"/>
  <c r="AT100"/>
  <c r="AT112"/>
  <c r="AT124"/>
  <c r="AT136"/>
  <c r="AT148"/>
  <c r="AT160"/>
  <c r="AT172"/>
  <c r="AT28"/>
  <c r="AT47"/>
  <c r="AP68" i="17" s="1"/>
  <c r="AT49" i="13"/>
  <c r="AT52"/>
  <c r="AT71"/>
  <c r="AP112" i="17" s="1"/>
  <c r="AT73" i="13"/>
  <c r="AT76"/>
  <c r="AT101"/>
  <c r="AP151" i="17" s="1"/>
  <c r="AT103" i="13"/>
  <c r="AT113"/>
  <c r="AP157" i="17" s="1"/>
  <c r="AT115" i="13"/>
  <c r="AT88"/>
  <c r="AT91"/>
  <c r="AT106"/>
  <c r="AT118"/>
  <c r="AT35"/>
  <c r="AP46" i="17" s="1"/>
  <c r="AT37" i="13"/>
  <c r="AT40"/>
  <c r="AT59"/>
  <c r="AP90" i="17" s="1"/>
  <c r="AT61" i="13"/>
  <c r="AT64"/>
  <c r="AT83"/>
  <c r="AP134" i="17" s="1"/>
  <c r="AT89" i="13"/>
  <c r="AP145" i="17" s="1"/>
  <c r="AT107" i="13"/>
  <c r="AP154" i="17" s="1"/>
  <c r="AT109" i="13"/>
  <c r="AT119"/>
  <c r="AP160" i="17" s="1"/>
  <c r="AT121" i="13"/>
  <c r="AT131"/>
  <c r="AP166" i="17" s="1"/>
  <c r="AT133" i="13"/>
  <c r="AT143"/>
  <c r="AP172" i="17" s="1"/>
  <c r="AT145" i="13"/>
  <c r="AT155"/>
  <c r="AP178" i="17" s="1"/>
  <c r="AT157" i="13"/>
  <c r="AT167"/>
  <c r="AP184" i="17" s="1"/>
  <c r="AT169" i="13"/>
  <c r="AT178"/>
  <c r="AT190"/>
  <c r="AT202"/>
  <c r="AT214"/>
  <c r="AT226"/>
  <c r="AT238"/>
  <c r="AT27" i="14"/>
  <c r="AT179" i="13"/>
  <c r="AP190" i="17" s="1"/>
  <c r="AT181" i="13"/>
  <c r="AT191"/>
  <c r="AP196" i="17" s="1"/>
  <c r="AT193" i="13"/>
  <c r="AT203"/>
  <c r="AP202" i="17" s="1"/>
  <c r="AT205" i="13"/>
  <c r="AT215"/>
  <c r="AP208" i="17" s="1"/>
  <c r="AT217" i="13"/>
  <c r="AT227"/>
  <c r="AP214" i="17"/>
  <c r="AT229" i="13"/>
  <c r="AT184"/>
  <c r="AT196"/>
  <c r="AT208"/>
  <c r="AT220"/>
  <c r="AT232"/>
  <c r="AT125"/>
  <c r="AP163" i="17"/>
  <c r="AT127" i="13"/>
  <c r="AT130"/>
  <c r="AT137"/>
  <c r="AP169" i="17"/>
  <c r="AT139" i="13"/>
  <c r="AT142"/>
  <c r="AT149"/>
  <c r="AP175" i="17"/>
  <c r="AT151" i="13"/>
  <c r="AT154"/>
  <c r="AT161"/>
  <c r="AP181" i="17"/>
  <c r="AT163" i="13"/>
  <c r="AT166"/>
  <c r="AT173"/>
  <c r="AP187" i="17"/>
  <c r="AT175" i="13"/>
  <c r="AT185"/>
  <c r="AP193" i="17" s="1"/>
  <c r="AT187" i="13"/>
  <c r="AT197"/>
  <c r="AP199" i="17" s="1"/>
  <c r="AT199" i="13"/>
  <c r="AT209"/>
  <c r="AP205" i="17" s="1"/>
  <c r="AT211" i="13"/>
  <c r="AT221"/>
  <c r="AP211" i="17" s="1"/>
  <c r="AT223" i="13"/>
  <c r="AT233"/>
  <c r="AP217" i="17" s="1"/>
  <c r="AT235" i="13"/>
  <c r="AT38" i="14"/>
  <c r="AT63"/>
  <c r="AT107"/>
  <c r="AT96"/>
  <c r="AT146"/>
  <c r="AT239" i="13"/>
  <c r="AP220" i="17" s="1"/>
  <c r="AT16" i="14"/>
  <c r="AT85"/>
  <c r="AT49"/>
  <c r="AT74"/>
  <c r="AT118"/>
  <c r="AS11" i="3"/>
  <c r="AS24"/>
  <c r="AS38"/>
  <c r="AS48"/>
  <c r="AS60"/>
  <c r="AS77"/>
  <c r="AS70"/>
  <c r="AS18" i="4"/>
  <c r="AS8"/>
  <c r="AS27"/>
  <c r="AS34"/>
  <c r="AS51"/>
  <c r="AS43"/>
  <c r="AS59"/>
  <c r="AS8" i="5"/>
  <c r="AS34"/>
  <c r="AS18"/>
  <c r="AS59"/>
  <c r="AS27" i="6"/>
  <c r="AS27" i="5"/>
  <c r="AS51"/>
  <c r="AS43"/>
  <c r="AS8" i="6"/>
  <c r="AS34"/>
  <c r="AS59"/>
  <c r="AS18"/>
  <c r="AS51"/>
  <c r="AS43"/>
  <c r="AS8" i="7"/>
  <c r="AS27"/>
  <c r="AS59"/>
  <c r="AS18"/>
  <c r="AS51"/>
  <c r="AS34"/>
  <c r="AS8" i="8"/>
  <c r="AS43"/>
  <c r="AS8" i="9"/>
  <c r="AS34" i="8"/>
  <c r="AS34" i="9"/>
  <c r="AS18" i="8"/>
  <c r="AS18" i="9"/>
  <c r="AS51"/>
  <c r="AS18" i="10"/>
  <c r="AS59" i="8"/>
  <c r="AS43" i="9"/>
  <c r="AS8" i="10"/>
  <c r="AS43"/>
  <c r="AS43" i="7"/>
  <c r="AS27" i="9"/>
  <c r="AS51" i="10"/>
  <c r="AS18" i="11"/>
  <c r="AS51"/>
  <c r="AS16" i="13"/>
  <c r="AS28"/>
  <c r="AS40"/>
  <c r="AS52"/>
  <c r="AS64"/>
  <c r="AS76"/>
  <c r="AS59" i="9"/>
  <c r="AS34" i="10"/>
  <c r="AS8" i="11"/>
  <c r="AS43"/>
  <c r="AS7" i="13"/>
  <c r="AS17"/>
  <c r="AO13" i="17" s="1"/>
  <c r="AS19" i="13"/>
  <c r="AS29"/>
  <c r="AO35" i="17"/>
  <c r="AS31" i="13"/>
  <c r="AS41"/>
  <c r="AO57" i="17" s="1"/>
  <c r="AS43" i="13"/>
  <c r="AS53"/>
  <c r="AO79" i="17" s="1"/>
  <c r="AS55" i="13"/>
  <c r="AS65"/>
  <c r="AO101" i="17" s="1"/>
  <c r="AS67" i="13"/>
  <c r="AS77"/>
  <c r="AO123" i="17" s="1"/>
  <c r="AS79" i="13"/>
  <c r="AS27" i="8"/>
  <c r="AS51"/>
  <c r="AS59" i="10"/>
  <c r="AS27"/>
  <c r="AS27" i="11"/>
  <c r="AS59"/>
  <c r="AS94" i="13"/>
  <c r="AS10"/>
  <c r="AS22"/>
  <c r="AS34" i="11"/>
  <c r="AS11" i="13"/>
  <c r="AO2" i="17"/>
  <c r="AS13" i="13"/>
  <c r="AS23"/>
  <c r="AO24" i="17" s="1"/>
  <c r="AS25" i="13"/>
  <c r="AS35"/>
  <c r="AO46" i="17" s="1"/>
  <c r="AS37" i="13"/>
  <c r="AS47"/>
  <c r="AO68" i="17" s="1"/>
  <c r="AS49" i="13"/>
  <c r="AS59"/>
  <c r="AO90" i="17" s="1"/>
  <c r="AS61" i="13"/>
  <c r="AS71"/>
  <c r="AO112" i="17" s="1"/>
  <c r="AS73" i="13"/>
  <c r="AS83"/>
  <c r="AO134" i="17" s="1"/>
  <c r="AS89" i="13"/>
  <c r="AO145" i="17" s="1"/>
  <c r="AS91" i="13"/>
  <c r="AS107"/>
  <c r="AO154" i="17" s="1"/>
  <c r="AS109" i="13"/>
  <c r="AS119"/>
  <c r="AO160" i="17" s="1"/>
  <c r="AS121" i="13"/>
  <c r="AS131"/>
  <c r="AO166" i="17" s="1"/>
  <c r="AS133" i="13"/>
  <c r="AS143"/>
  <c r="AO172" i="17" s="1"/>
  <c r="AS145" i="13"/>
  <c r="AS155"/>
  <c r="AO178" i="17"/>
  <c r="AS157" i="13"/>
  <c r="AS167"/>
  <c r="AO184" i="17" s="1"/>
  <c r="AS169" i="13"/>
  <c r="AS46"/>
  <c r="AS70"/>
  <c r="AS100"/>
  <c r="AS112"/>
  <c r="AS85"/>
  <c r="AS95"/>
  <c r="AO148" i="17" s="1"/>
  <c r="AS97" i="13"/>
  <c r="AS101"/>
  <c r="AO151" i="17" s="1"/>
  <c r="AS103" i="13"/>
  <c r="AS113"/>
  <c r="AO157" i="17"/>
  <c r="AS115" i="13"/>
  <c r="AS34"/>
  <c r="AS58"/>
  <c r="AS82"/>
  <c r="AS88"/>
  <c r="AS106"/>
  <c r="AS118"/>
  <c r="AS130"/>
  <c r="AS142"/>
  <c r="AS154"/>
  <c r="AS166"/>
  <c r="AS125"/>
  <c r="AO163" i="17" s="1"/>
  <c r="AS127" i="13"/>
  <c r="AS137"/>
  <c r="AO169" i="17" s="1"/>
  <c r="AS139" i="13"/>
  <c r="AS149"/>
  <c r="AO175" i="17" s="1"/>
  <c r="AS151" i="13"/>
  <c r="AS161"/>
  <c r="AO181" i="17" s="1"/>
  <c r="AS163" i="13"/>
  <c r="AS173"/>
  <c r="AO187" i="17" s="1"/>
  <c r="AS175" i="13"/>
  <c r="AS185"/>
  <c r="AO193" i="17" s="1"/>
  <c r="AS187" i="13"/>
  <c r="AS197"/>
  <c r="AO199" i="17" s="1"/>
  <c r="AS199" i="13"/>
  <c r="AS209"/>
  <c r="AO205" i="17" s="1"/>
  <c r="AS211" i="13"/>
  <c r="AS221"/>
  <c r="AO211" i="17" s="1"/>
  <c r="AS223" i="13"/>
  <c r="AS233"/>
  <c r="AO217" i="17" s="1"/>
  <c r="AS235" i="13"/>
  <c r="AS38" i="14"/>
  <c r="AS178" i="13"/>
  <c r="AS190"/>
  <c r="AS202"/>
  <c r="AS214"/>
  <c r="AS226"/>
  <c r="AS179"/>
  <c r="AO190" i="17" s="1"/>
  <c r="AS181" i="13"/>
  <c r="AS191"/>
  <c r="AO196" i="17"/>
  <c r="AS193" i="13"/>
  <c r="AS203"/>
  <c r="AO202" i="17" s="1"/>
  <c r="AS205" i="13"/>
  <c r="AS215"/>
  <c r="AO208" i="17" s="1"/>
  <c r="AS217" i="13"/>
  <c r="AS227"/>
  <c r="AO214" i="17" s="1"/>
  <c r="AS229" i="13"/>
  <c r="AS124"/>
  <c r="AS136"/>
  <c r="AS148"/>
  <c r="AS160"/>
  <c r="AS172"/>
  <c r="AS184"/>
  <c r="AS196"/>
  <c r="AS208"/>
  <c r="AS220"/>
  <c r="AS232"/>
  <c r="AS49" i="14"/>
  <c r="AS74"/>
  <c r="AS63"/>
  <c r="AS107"/>
  <c r="AS132"/>
  <c r="AS157"/>
  <c r="AS238" i="13"/>
  <c r="AS27" i="14"/>
  <c r="AS96"/>
  <c r="AS239" i="13"/>
  <c r="AO220" i="17" s="1"/>
  <c r="AS16" i="14"/>
  <c r="AS85"/>
  <c r="AR14" i="13"/>
  <c r="AN14" i="17" s="1"/>
  <c r="AR26" i="13"/>
  <c r="AN36" i="17" s="1"/>
  <c r="AR38" i="13"/>
  <c r="AN58" i="17" s="1"/>
  <c r="AR50" i="13"/>
  <c r="AN80" i="17" s="1"/>
  <c r="AR62" i="13"/>
  <c r="AN102" i="17" s="1"/>
  <c r="AR74" i="13"/>
  <c r="AN124" i="17" s="1"/>
  <c r="AR8" i="13"/>
  <c r="AN3" i="17" s="1"/>
  <c r="AR20" i="13"/>
  <c r="AN25" i="17" s="1"/>
  <c r="AR32" i="13"/>
  <c r="AN47" i="17" s="1"/>
  <c r="AR44" i="13"/>
  <c r="AN69" i="17" s="1"/>
  <c r="AR56" i="13"/>
  <c r="AN91" i="17" s="1"/>
  <c r="AR68" i="13"/>
  <c r="AN113" i="17" s="1"/>
  <c r="AR80" i="13"/>
  <c r="AN135" i="17" s="1"/>
  <c r="AR86" i="13"/>
  <c r="AN146" i="17" s="1"/>
  <c r="AR104" i="13"/>
  <c r="AN155" i="17" s="1"/>
  <c r="AR116" i="13"/>
  <c r="AN161" i="17" s="1"/>
  <c r="AR128" i="13"/>
  <c r="AN167" i="17" s="1"/>
  <c r="AR140" i="13"/>
  <c r="AN173" i="17" s="1"/>
  <c r="AR152" i="13"/>
  <c r="AN179" i="17" s="1"/>
  <c r="AR164" i="13"/>
  <c r="AN185" i="17" s="1"/>
  <c r="AR176" i="13"/>
  <c r="AN191" i="17" s="1"/>
  <c r="AR98" i="13"/>
  <c r="AN152" i="17" s="1"/>
  <c r="AR110" i="13"/>
  <c r="AN158" i="17" s="1"/>
  <c r="AR92" i="13"/>
  <c r="AN149" i="17" s="1"/>
  <c r="AR122" i="13"/>
  <c r="AN164" i="17" s="1"/>
  <c r="AR134" i="13"/>
  <c r="AN170" i="17" s="1"/>
  <c r="AR146" i="13"/>
  <c r="AN176" i="17" s="1"/>
  <c r="AR158" i="13"/>
  <c r="AN182" i="17" s="1"/>
  <c r="AR170" i="13"/>
  <c r="AN188" i="17" s="1"/>
  <c r="AR182" i="13"/>
  <c r="AN194" i="17" s="1"/>
  <c r="AR194" i="13"/>
  <c r="AN200" i="17" s="1"/>
  <c r="AR206" i="13"/>
  <c r="AN206" i="17" s="1"/>
  <c r="AR218" i="13"/>
  <c r="AN212" i="17" s="1"/>
  <c r="AR230" i="13"/>
  <c r="AN218" i="17" s="1"/>
  <c r="AR188" i="13"/>
  <c r="AN197" i="17" s="1"/>
  <c r="AR200" i="13"/>
  <c r="AN203" i="17" s="1"/>
  <c r="AR212" i="13"/>
  <c r="AN209" i="17" s="1"/>
  <c r="AR224" i="13"/>
  <c r="AN215" i="17" s="1"/>
  <c r="AR236" i="13"/>
  <c r="AN221" i="17" s="1"/>
  <c r="AQ8" i="13"/>
  <c r="AM3" i="17" s="1"/>
  <c r="AQ20" i="13"/>
  <c r="AM25" i="17" s="1"/>
  <c r="AQ32" i="13"/>
  <c r="AM47" i="17" s="1"/>
  <c r="AQ44" i="13"/>
  <c r="AM69" i="17" s="1"/>
  <c r="AQ56" i="13"/>
  <c r="AM91" i="17" s="1"/>
  <c r="AQ68" i="13"/>
  <c r="AM113" i="17" s="1"/>
  <c r="AQ80" i="13"/>
  <c r="AM135" i="17" s="1"/>
  <c r="AQ14" i="13"/>
  <c r="AM14" i="17" s="1"/>
  <c r="AQ26" i="13"/>
  <c r="AM36" i="17" s="1"/>
  <c r="AQ38" i="13"/>
  <c r="AM58" i="17" s="1"/>
  <c r="AQ50" i="13"/>
  <c r="AM80" i="17" s="1"/>
  <c r="AQ62" i="13"/>
  <c r="AM102" i="17" s="1"/>
  <c r="AQ74" i="13"/>
  <c r="AM124" i="17" s="1"/>
  <c r="AQ86" i="13"/>
  <c r="AM146" i="17" s="1"/>
  <c r="AQ92" i="13"/>
  <c r="AM149" i="17" s="1"/>
  <c r="AQ104" i="13"/>
  <c r="AM155" i="17" s="1"/>
  <c r="AQ116" i="13"/>
  <c r="AM161" i="17" s="1"/>
  <c r="AQ98" i="13"/>
  <c r="AM152" i="17" s="1"/>
  <c r="AQ110" i="13"/>
  <c r="AM158" i="17" s="1"/>
  <c r="AQ122" i="13"/>
  <c r="AM164" i="17" s="1"/>
  <c r="AQ134" i="13"/>
  <c r="AM170" i="17" s="1"/>
  <c r="AQ146" i="13"/>
  <c r="AM176" i="17" s="1"/>
  <c r="AQ158" i="13"/>
  <c r="AM182" i="17" s="1"/>
  <c r="AQ170" i="13"/>
  <c r="AM188" i="17" s="1"/>
  <c r="AQ128" i="13"/>
  <c r="AM167" i="17" s="1"/>
  <c r="AQ140" i="13"/>
  <c r="AM173" i="17" s="1"/>
  <c r="AQ152" i="13"/>
  <c r="AM179" i="17" s="1"/>
  <c r="AQ164" i="13"/>
  <c r="AM185" i="17" s="1"/>
  <c r="AQ176" i="13"/>
  <c r="AM191" i="17" s="1"/>
  <c r="AQ182" i="13"/>
  <c r="AM194" i="17" s="1"/>
  <c r="AQ194" i="13"/>
  <c r="AM200" i="17" s="1"/>
  <c r="AQ206" i="13"/>
  <c r="AM206" i="17" s="1"/>
  <c r="AQ218" i="13"/>
  <c r="AM212" i="17" s="1"/>
  <c r="AQ230" i="13"/>
  <c r="AM218" i="17" s="1"/>
  <c r="AQ188" i="13"/>
  <c r="AM197" i="17" s="1"/>
  <c r="AQ200" i="13"/>
  <c r="AM203" i="17" s="1"/>
  <c r="AQ212" i="13"/>
  <c r="AM209" i="17" s="1"/>
  <c r="AQ224" i="13"/>
  <c r="AM215" i="17" s="1"/>
  <c r="AQ236" i="13"/>
  <c r="AM221" i="17" s="1"/>
  <c r="AP8" i="13"/>
  <c r="AL3" i="17" s="1"/>
  <c r="AP20" i="13"/>
  <c r="AL25" i="17" s="1"/>
  <c r="AP32" i="13"/>
  <c r="AL47" i="17" s="1"/>
  <c r="AP44" i="13"/>
  <c r="AL69" i="17" s="1"/>
  <c r="AP56" i="13"/>
  <c r="AL91" i="17" s="1"/>
  <c r="AP68" i="13"/>
  <c r="AL113" i="17" s="1"/>
  <c r="AP80" i="13"/>
  <c r="AL135" i="17" s="1"/>
  <c r="AP14" i="13"/>
  <c r="AL14" i="17" s="1"/>
  <c r="AP92" i="13"/>
  <c r="AL149" i="17" s="1"/>
  <c r="AP38" i="13"/>
  <c r="AL58" i="17" s="1"/>
  <c r="AP62" i="13"/>
  <c r="AL102" i="17" s="1"/>
  <c r="AP86" i="13"/>
  <c r="AL146" i="17" s="1"/>
  <c r="AP98" i="13"/>
  <c r="AL152" i="17" s="1"/>
  <c r="AP110" i="13"/>
  <c r="AL158" i="17" s="1"/>
  <c r="AP122" i="13"/>
  <c r="AL164" i="17" s="1"/>
  <c r="AP134" i="13"/>
  <c r="AL170" i="17" s="1"/>
  <c r="AP146" i="13"/>
  <c r="AL176" i="17" s="1"/>
  <c r="AP158" i="13"/>
  <c r="AL182" i="17" s="1"/>
  <c r="AP170" i="13"/>
  <c r="AL188" i="17" s="1"/>
  <c r="AP26" i="13"/>
  <c r="AL36" i="17" s="1"/>
  <c r="AP50" i="13"/>
  <c r="AL80" i="17" s="1"/>
  <c r="AP74" i="13"/>
  <c r="AL124" i="17" s="1"/>
  <c r="AP104" i="13"/>
  <c r="AL155" i="17" s="1"/>
  <c r="AP116" i="13"/>
  <c r="AL161" i="17" s="1"/>
  <c r="AP188" i="13"/>
  <c r="AL197" i="17" s="1"/>
  <c r="AP200" i="13"/>
  <c r="AL203" i="17" s="1"/>
  <c r="AP212" i="13"/>
  <c r="AL209" i="17" s="1"/>
  <c r="AP224" i="13"/>
  <c r="AL215" i="17" s="1"/>
  <c r="AP236" i="13"/>
  <c r="AL221" i="17" s="1"/>
  <c r="AP128" i="13"/>
  <c r="AL167" i="17" s="1"/>
  <c r="AP140" i="13"/>
  <c r="AL173" i="17" s="1"/>
  <c r="AP152" i="13"/>
  <c r="AL179" i="17" s="1"/>
  <c r="AP164" i="13"/>
  <c r="AL185" i="17" s="1"/>
  <c r="AP176" i="13"/>
  <c r="AL191" i="17" s="1"/>
  <c r="AP182" i="13"/>
  <c r="AL194" i="17" s="1"/>
  <c r="AP194" i="13"/>
  <c r="AL200" i="17" s="1"/>
  <c r="AP206" i="13"/>
  <c r="AL206" i="17" s="1"/>
  <c r="AP218" i="13"/>
  <c r="AL212" i="17" s="1"/>
  <c r="AP230" i="13"/>
  <c r="AL218" i="17" s="1"/>
  <c r="AK11" i="3"/>
  <c r="AK24"/>
  <c r="AK38"/>
  <c r="AK48"/>
  <c r="AK60"/>
  <c r="AK77"/>
  <c r="AK70"/>
  <c r="AK18" i="4"/>
  <c r="AK8"/>
  <c r="AK27"/>
  <c r="AK34"/>
  <c r="AK51"/>
  <c r="AK43"/>
  <c r="AK8" i="5"/>
  <c r="AK34"/>
  <c r="AK59" i="4"/>
  <c r="AK18" i="5"/>
  <c r="AK59"/>
  <c r="AK27" i="6"/>
  <c r="AK27" i="5"/>
  <c r="AK51"/>
  <c r="AK43"/>
  <c r="AK8" i="6"/>
  <c r="AK34"/>
  <c r="AK59"/>
  <c r="AK18"/>
  <c r="AK51"/>
  <c r="AK43"/>
  <c r="AK8" i="7"/>
  <c r="AK27"/>
  <c r="AK59"/>
  <c r="AK18"/>
  <c r="AK51"/>
  <c r="AK34"/>
  <c r="AK8" i="8"/>
  <c r="AK43"/>
  <c r="AK8" i="9"/>
  <c r="AK34" i="8"/>
  <c r="AK34" i="9"/>
  <c r="AK18" i="8"/>
  <c r="AK43" i="7"/>
  <c r="AK27" i="8"/>
  <c r="AK18" i="9"/>
  <c r="AK51"/>
  <c r="AK18" i="10"/>
  <c r="AK59" i="8"/>
  <c r="AK43" i="9"/>
  <c r="AK8" i="10"/>
  <c r="AK43"/>
  <c r="AK27" i="9"/>
  <c r="AK51" i="8"/>
  <c r="AK51" i="10"/>
  <c r="AK18" i="11"/>
  <c r="AK51"/>
  <c r="AK16" i="13"/>
  <c r="AK28"/>
  <c r="AK40"/>
  <c r="AK52"/>
  <c r="AK64"/>
  <c r="AK76"/>
  <c r="AK59" i="9"/>
  <c r="AK34" i="10"/>
  <c r="AK8" i="11"/>
  <c r="AK43"/>
  <c r="AK7" i="13"/>
  <c r="AK17"/>
  <c r="AH13" i="17" s="1"/>
  <c r="AK19" i="13"/>
  <c r="AK29"/>
  <c r="AH35" i="17" s="1"/>
  <c r="AK31" i="13"/>
  <c r="AK41"/>
  <c r="AH57" i="17" s="1"/>
  <c r="AK43" i="13"/>
  <c r="AK53"/>
  <c r="AH79" i="17" s="1"/>
  <c r="AK55" i="13"/>
  <c r="AK65"/>
  <c r="AH101" i="17" s="1"/>
  <c r="AK67" i="13"/>
  <c r="AK77"/>
  <c r="AH123" i="17"/>
  <c r="AK79" i="13"/>
  <c r="AK59" i="10"/>
  <c r="AK27" i="11"/>
  <c r="AK59"/>
  <c r="AK94" i="13"/>
  <c r="AK27" i="10"/>
  <c r="AK10" i="13"/>
  <c r="AK22"/>
  <c r="AK34" i="11"/>
  <c r="AK11" i="13"/>
  <c r="AH2" i="17" s="1"/>
  <c r="AK13" i="13"/>
  <c r="AK23"/>
  <c r="AH24" i="17" s="1"/>
  <c r="AK25" i="13"/>
  <c r="AK35"/>
  <c r="AH46" i="17" s="1"/>
  <c r="AK37" i="13"/>
  <c r="AK47"/>
  <c r="AH68" i="17" s="1"/>
  <c r="AK49" i="13"/>
  <c r="AK59"/>
  <c r="AH90" i="17" s="1"/>
  <c r="AK61" i="13"/>
  <c r="AK71"/>
  <c r="AH112" i="17" s="1"/>
  <c r="AK73" i="13"/>
  <c r="AK83"/>
  <c r="AH134" i="17" s="1"/>
  <c r="AK89" i="13"/>
  <c r="AH145" i="17" s="1"/>
  <c r="AK91" i="13"/>
  <c r="AK107"/>
  <c r="AH154" i="17" s="1"/>
  <c r="AK109" i="13"/>
  <c r="AK119"/>
  <c r="AH160" i="17" s="1"/>
  <c r="AK121" i="13"/>
  <c r="AK131"/>
  <c r="AH166" i="17" s="1"/>
  <c r="AK133" i="13"/>
  <c r="AK143"/>
  <c r="AH172" i="17" s="1"/>
  <c r="AK145" i="13"/>
  <c r="AK155"/>
  <c r="AH178" i="17" s="1"/>
  <c r="AK157" i="13"/>
  <c r="AK167"/>
  <c r="AH184" i="17" s="1"/>
  <c r="AK169" i="13"/>
  <c r="AK34"/>
  <c r="AK58"/>
  <c r="AK82"/>
  <c r="AK100"/>
  <c r="AK112"/>
  <c r="AK85"/>
  <c r="AK95"/>
  <c r="AH148" i="17" s="1"/>
  <c r="AK97" i="13"/>
  <c r="AK101"/>
  <c r="AH151" i="17"/>
  <c r="AK103" i="13"/>
  <c r="AK113"/>
  <c r="AH157" i="17" s="1"/>
  <c r="AK115" i="13"/>
  <c r="AK46"/>
  <c r="AK70"/>
  <c r="AK88"/>
  <c r="AK106"/>
  <c r="AK118"/>
  <c r="AK130"/>
  <c r="AK142"/>
  <c r="AK154"/>
  <c r="AK166"/>
  <c r="AK125"/>
  <c r="AH163" i="17" s="1"/>
  <c r="AK127" i="13"/>
  <c r="AK137"/>
  <c r="AH169" i="17" s="1"/>
  <c r="AK139" i="13"/>
  <c r="AK149"/>
  <c r="AH175" i="17" s="1"/>
  <c r="AK151" i="13"/>
  <c r="AK161"/>
  <c r="AH181" i="17" s="1"/>
  <c r="AK163" i="13"/>
  <c r="AK173"/>
  <c r="AH187" i="17"/>
  <c r="AK175" i="13"/>
  <c r="AK185"/>
  <c r="AH193" i="17" s="1"/>
  <c r="AK187" i="13"/>
  <c r="AK197"/>
  <c r="AH199" i="17" s="1"/>
  <c r="AK199" i="13"/>
  <c r="AK209"/>
  <c r="AH205" i="17" s="1"/>
  <c r="AK211" i="13"/>
  <c r="AK221"/>
  <c r="AH211" i="17" s="1"/>
  <c r="AK223" i="13"/>
  <c r="AK233"/>
  <c r="AH217" i="17" s="1"/>
  <c r="AK235" i="13"/>
  <c r="AK38" i="14"/>
  <c r="AK178" i="13"/>
  <c r="AK190"/>
  <c r="AK202"/>
  <c r="AK214"/>
  <c r="AK226"/>
  <c r="AK179"/>
  <c r="AH190" i="17" s="1"/>
  <c r="AK181" i="13"/>
  <c r="AK191"/>
  <c r="AH196" i="17" s="1"/>
  <c r="AK193" i="13"/>
  <c r="AK203"/>
  <c r="AH202" i="17" s="1"/>
  <c r="AK205" i="13"/>
  <c r="AK215"/>
  <c r="AH208" i="17" s="1"/>
  <c r="AK217" i="13"/>
  <c r="AK227"/>
  <c r="AH214" i="17"/>
  <c r="AK229" i="13"/>
  <c r="AK124"/>
  <c r="AK136"/>
  <c r="AK148"/>
  <c r="AK160"/>
  <c r="AK172"/>
  <c r="AK184"/>
  <c r="AK196"/>
  <c r="AK208"/>
  <c r="AK220"/>
  <c r="AK232"/>
  <c r="AK49" i="14"/>
  <c r="AK74"/>
  <c r="AK63"/>
  <c r="AK107"/>
  <c r="AK132"/>
  <c r="AK157"/>
  <c r="AK238" i="13"/>
  <c r="AK27" i="14"/>
  <c r="AK96"/>
  <c r="AK239" i="13"/>
  <c r="AH220" i="17" s="1"/>
  <c r="AK16" i="14"/>
  <c r="AK85"/>
  <c r="AJ11" i="3"/>
  <c r="AJ24"/>
  <c r="AJ38"/>
  <c r="AJ48"/>
  <c r="AJ70"/>
  <c r="AJ8" i="4"/>
  <c r="AJ60" i="3"/>
  <c r="AJ77"/>
  <c r="AJ27" i="4"/>
  <c r="AJ18"/>
  <c r="AJ43"/>
  <c r="AJ34"/>
  <c r="AJ51"/>
  <c r="AJ18" i="5"/>
  <c r="AJ8"/>
  <c r="AJ59" i="4"/>
  <c r="AJ27" i="5"/>
  <c r="AJ43"/>
  <c r="AJ8" i="6"/>
  <c r="AJ34" i="5"/>
  <c r="AJ59"/>
  <c r="AJ51"/>
  <c r="AJ18" i="6"/>
  <c r="AJ43"/>
  <c r="AJ27"/>
  <c r="AJ34"/>
  <c r="AJ51"/>
  <c r="AJ34" i="7"/>
  <c r="AJ8"/>
  <c r="AJ27"/>
  <c r="AJ59"/>
  <c r="AJ18" i="8"/>
  <c r="AJ51"/>
  <c r="AJ18" i="9"/>
  <c r="AJ51" i="7"/>
  <c r="AJ8" i="8"/>
  <c r="AJ43"/>
  <c r="AJ8" i="9"/>
  <c r="AJ43" i="7"/>
  <c r="AJ27" i="8"/>
  <c r="AJ27" i="9"/>
  <c r="AJ59"/>
  <c r="AJ27" i="10"/>
  <c r="AJ59" i="6"/>
  <c r="AJ34" i="8"/>
  <c r="AJ51" i="9"/>
  <c r="AJ18" i="10"/>
  <c r="AJ18" i="7"/>
  <c r="AJ34" i="9"/>
  <c r="AJ43" i="10"/>
  <c r="AJ59"/>
  <c r="AJ27" i="11"/>
  <c r="AJ59"/>
  <c r="AJ11" i="13"/>
  <c r="AG2" i="17" s="1"/>
  <c r="AJ13" i="13"/>
  <c r="AJ23"/>
  <c r="AG24" i="17" s="1"/>
  <c r="AJ25" i="13"/>
  <c r="AJ35"/>
  <c r="AG46" i="17" s="1"/>
  <c r="AJ37" i="13"/>
  <c r="AJ47"/>
  <c r="AG68" i="17"/>
  <c r="AJ49" i="13"/>
  <c r="AJ59"/>
  <c r="AG90" i="17" s="1"/>
  <c r="AJ61" i="13"/>
  <c r="AJ71"/>
  <c r="AG112" i="17" s="1"/>
  <c r="AJ73" i="13"/>
  <c r="AJ83"/>
  <c r="AG134" i="17" s="1"/>
  <c r="AJ51" i="10"/>
  <c r="AJ18" i="11"/>
  <c r="AJ51"/>
  <c r="AJ16" i="13"/>
  <c r="AJ28"/>
  <c r="AJ40"/>
  <c r="AJ52"/>
  <c r="AJ64"/>
  <c r="AJ76"/>
  <c r="AJ59" i="8"/>
  <c r="AJ43" i="9"/>
  <c r="AJ8" i="10"/>
  <c r="AJ8" i="11"/>
  <c r="AJ34"/>
  <c r="AJ89" i="13"/>
  <c r="AG145" i="17" s="1"/>
  <c r="AJ91" i="13"/>
  <c r="AJ43" i="11"/>
  <c r="AJ7" i="13"/>
  <c r="AJ19"/>
  <c r="AJ34" i="10"/>
  <c r="AJ10" i="13"/>
  <c r="AJ17"/>
  <c r="AG13" i="17" s="1"/>
  <c r="AJ22" i="13"/>
  <c r="AJ29"/>
  <c r="AG35" i="17" s="1"/>
  <c r="AJ34" i="13"/>
  <c r="AJ41"/>
  <c r="AG57" i="17" s="1"/>
  <c r="AJ46" i="13"/>
  <c r="AJ53"/>
  <c r="AG79" i="17" s="1"/>
  <c r="AJ58" i="13"/>
  <c r="AJ65"/>
  <c r="AG101" i="17" s="1"/>
  <c r="AJ70" i="13"/>
  <c r="AJ77"/>
  <c r="AG123" i="17" s="1"/>
  <c r="AJ82" i="13"/>
  <c r="AJ88"/>
  <c r="AJ43"/>
  <c r="AJ67"/>
  <c r="AJ106"/>
  <c r="AJ118"/>
  <c r="AJ130"/>
  <c r="AJ142"/>
  <c r="AJ154"/>
  <c r="AJ166"/>
  <c r="AJ107"/>
  <c r="AG154" i="17" s="1"/>
  <c r="AJ109" i="13"/>
  <c r="AJ31"/>
  <c r="AJ55"/>
  <c r="AJ79"/>
  <c r="AJ94"/>
  <c r="AJ100"/>
  <c r="AJ112"/>
  <c r="AJ85"/>
  <c r="AJ95"/>
  <c r="AG148" i="17" s="1"/>
  <c r="AJ97" i="13"/>
  <c r="AJ101"/>
  <c r="AG151" i="17" s="1"/>
  <c r="AJ103" i="13"/>
  <c r="AJ113"/>
  <c r="AG157" i="17"/>
  <c r="AJ115" i="13"/>
  <c r="AJ125"/>
  <c r="AG163" i="17" s="1"/>
  <c r="AJ127" i="13"/>
  <c r="AJ137"/>
  <c r="AG169" i="17" s="1"/>
  <c r="AJ139" i="13"/>
  <c r="AJ149"/>
  <c r="AG175" i="17" s="1"/>
  <c r="AJ151" i="13"/>
  <c r="AJ161"/>
  <c r="AG181" i="17" s="1"/>
  <c r="AJ163" i="13"/>
  <c r="AJ173"/>
  <c r="AG187" i="17" s="1"/>
  <c r="AJ175" i="13"/>
  <c r="AJ119"/>
  <c r="AG160" i="17" s="1"/>
  <c r="AJ124" i="13"/>
  <c r="AJ131"/>
  <c r="AG166" i="17" s="1"/>
  <c r="AJ136" i="13"/>
  <c r="AJ143"/>
  <c r="AG172" i="17" s="1"/>
  <c r="AJ148" i="13"/>
  <c r="AJ155"/>
  <c r="AG178" i="17" s="1"/>
  <c r="AJ160" i="13"/>
  <c r="AJ167"/>
  <c r="AG184" i="17" s="1"/>
  <c r="AJ172" i="13"/>
  <c r="AJ184"/>
  <c r="AJ196"/>
  <c r="AJ208"/>
  <c r="AJ220"/>
  <c r="AJ232"/>
  <c r="AJ185"/>
  <c r="AG193" i="17" s="1"/>
  <c r="AJ187" i="13"/>
  <c r="AJ197"/>
  <c r="AG199" i="17" s="1"/>
  <c r="AJ199" i="13"/>
  <c r="AJ209"/>
  <c r="AG205" i="17" s="1"/>
  <c r="AJ211" i="13"/>
  <c r="AJ221"/>
  <c r="AG211" i="17" s="1"/>
  <c r="AJ223" i="13"/>
  <c r="AJ233"/>
  <c r="AG217" i="17" s="1"/>
  <c r="AJ178" i="13"/>
  <c r="AJ190"/>
  <c r="AJ202"/>
  <c r="AJ214"/>
  <c r="AJ226"/>
  <c r="AJ121"/>
  <c r="AJ133"/>
  <c r="AJ145"/>
  <c r="AJ157"/>
  <c r="AJ169"/>
  <c r="AJ179"/>
  <c r="AG190" i="17" s="1"/>
  <c r="AJ181" i="13"/>
  <c r="AJ191"/>
  <c r="AG196" i="17" s="1"/>
  <c r="AJ193" i="13"/>
  <c r="AJ203"/>
  <c r="AG202" i="17" s="1"/>
  <c r="AJ205" i="13"/>
  <c r="AJ215"/>
  <c r="AG208" i="17" s="1"/>
  <c r="AJ217" i="13"/>
  <c r="AJ227"/>
  <c r="AG214" i="17" s="1"/>
  <c r="AJ229" i="13"/>
  <c r="AJ239"/>
  <c r="AG220" i="17"/>
  <c r="AJ16" i="14"/>
  <c r="AJ85"/>
  <c r="AJ38"/>
  <c r="AJ49"/>
  <c r="AJ74"/>
  <c r="AJ118"/>
  <c r="AJ235" i="13"/>
  <c r="AJ63" i="14"/>
  <c r="AJ107"/>
  <c r="AJ238" i="13"/>
  <c r="AJ27" i="14"/>
  <c r="AJ96"/>
  <c r="AJ146"/>
  <c r="AI11" i="3"/>
  <c r="AI24"/>
  <c r="AI38"/>
  <c r="AI48"/>
  <c r="AI60"/>
  <c r="AI77"/>
  <c r="AI70"/>
  <c r="AI8" i="4"/>
  <c r="AI27"/>
  <c r="AI18"/>
  <c r="AI43"/>
  <c r="AI34"/>
  <c r="AI59"/>
  <c r="AI18" i="5"/>
  <c r="AI51" i="4"/>
  <c r="AI8" i="5"/>
  <c r="AI34"/>
  <c r="AI51"/>
  <c r="AI43"/>
  <c r="AI8" i="6"/>
  <c r="AI27" i="5"/>
  <c r="AI59"/>
  <c r="AI27" i="6"/>
  <c r="AI51"/>
  <c r="AI43"/>
  <c r="AI8" i="7"/>
  <c r="AI34" i="6"/>
  <c r="AI18"/>
  <c r="AI59"/>
  <c r="AI43" i="7"/>
  <c r="AI34"/>
  <c r="AI18"/>
  <c r="AI27"/>
  <c r="AI59"/>
  <c r="AI27" i="8"/>
  <c r="AI59"/>
  <c r="AI27" i="9"/>
  <c r="AI18" i="8"/>
  <c r="AI51"/>
  <c r="AI18" i="9"/>
  <c r="AI34" i="10"/>
  <c r="AI8" i="8"/>
  <c r="AI59" i="9"/>
  <c r="AI27" i="10"/>
  <c r="AI51" i="7"/>
  <c r="AI43" i="8"/>
  <c r="AI8" i="9"/>
  <c r="AI34"/>
  <c r="AI43"/>
  <c r="AI8" i="10"/>
  <c r="AI18"/>
  <c r="AI34" i="11"/>
  <c r="AI10" i="13"/>
  <c r="AI22"/>
  <c r="AI34"/>
  <c r="AI46"/>
  <c r="AI58"/>
  <c r="AI70"/>
  <c r="AI82"/>
  <c r="AI34" i="8"/>
  <c r="AI43" i="10"/>
  <c r="AI59"/>
  <c r="AI27" i="11"/>
  <c r="AI59"/>
  <c r="AI11" i="13"/>
  <c r="AF2" i="17" s="1"/>
  <c r="AI13" i="13"/>
  <c r="AI23"/>
  <c r="AF24" i="17" s="1"/>
  <c r="AI25" i="13"/>
  <c r="AI35"/>
  <c r="AF46" i="17" s="1"/>
  <c r="AI37" i="13"/>
  <c r="AI47"/>
  <c r="AF68" i="17" s="1"/>
  <c r="AI49" i="13"/>
  <c r="AI59"/>
  <c r="AF90" i="17" s="1"/>
  <c r="AI61" i="13"/>
  <c r="AI71"/>
  <c r="AF112" i="17" s="1"/>
  <c r="AI73" i="13"/>
  <c r="AI83"/>
  <c r="AF134" i="17" s="1"/>
  <c r="AI8" i="11"/>
  <c r="AI51" i="9"/>
  <c r="AI17" i="13"/>
  <c r="AF13" i="17" s="1"/>
  <c r="AI29" i="13"/>
  <c r="AF35" i="17" s="1"/>
  <c r="AI41" i="13"/>
  <c r="AF57" i="17" s="1"/>
  <c r="AI53" i="13"/>
  <c r="AF79" i="17"/>
  <c r="AI65" i="13"/>
  <c r="AF101" i="17" s="1"/>
  <c r="AI77" i="13"/>
  <c r="AF123" i="17" s="1"/>
  <c r="AI88" i="13"/>
  <c r="AI18" i="11"/>
  <c r="AI51"/>
  <c r="AI51" i="10"/>
  <c r="AI43" i="11"/>
  <c r="AI7" i="13"/>
  <c r="AI16"/>
  <c r="AI19"/>
  <c r="AI28"/>
  <c r="AI31"/>
  <c r="AI40"/>
  <c r="AI43"/>
  <c r="AI52"/>
  <c r="AI55"/>
  <c r="AI64"/>
  <c r="AI67"/>
  <c r="AI76"/>
  <c r="AI79"/>
  <c r="AI85"/>
  <c r="AI95"/>
  <c r="AF148" i="17" s="1"/>
  <c r="AI97" i="13"/>
  <c r="AI89"/>
  <c r="AF145" i="17" s="1"/>
  <c r="AI101" i="13"/>
  <c r="AF151" i="17" s="1"/>
  <c r="AI103" i="13"/>
  <c r="AI113"/>
  <c r="AF157" i="17" s="1"/>
  <c r="AI115" i="13"/>
  <c r="AI125"/>
  <c r="AF163" i="17" s="1"/>
  <c r="AI127" i="13"/>
  <c r="AI137"/>
  <c r="AF169" i="17" s="1"/>
  <c r="AI139" i="13"/>
  <c r="AI149"/>
  <c r="AF175" i="17" s="1"/>
  <c r="AI151" i="13"/>
  <c r="AI161"/>
  <c r="AF181" i="17" s="1"/>
  <c r="AI163" i="13"/>
  <c r="AI173"/>
  <c r="AF187" i="17"/>
  <c r="AI175" i="13"/>
  <c r="AI106"/>
  <c r="AI118"/>
  <c r="AI107"/>
  <c r="AF154" i="17" s="1"/>
  <c r="AI109" i="13"/>
  <c r="AI119"/>
  <c r="AF160" i="17" s="1"/>
  <c r="AI91" i="13"/>
  <c r="AI94"/>
  <c r="AI100"/>
  <c r="AI112"/>
  <c r="AI124"/>
  <c r="AI136"/>
  <c r="AI148"/>
  <c r="AI160"/>
  <c r="AI172"/>
  <c r="AI121"/>
  <c r="AI130"/>
  <c r="AI133"/>
  <c r="AI142"/>
  <c r="AI145"/>
  <c r="AI154"/>
  <c r="AI157"/>
  <c r="AI166"/>
  <c r="AI169"/>
  <c r="AI179"/>
  <c r="AF190" i="17" s="1"/>
  <c r="AI181" i="13"/>
  <c r="AI191"/>
  <c r="AF196" i="17" s="1"/>
  <c r="AI193" i="13"/>
  <c r="AI203"/>
  <c r="AF202" i="17" s="1"/>
  <c r="AI205" i="13"/>
  <c r="AI215"/>
  <c r="AF208" i="17"/>
  <c r="AI217" i="13"/>
  <c r="AI227"/>
  <c r="AF214" i="17" s="1"/>
  <c r="AI229" i="13"/>
  <c r="AI239"/>
  <c r="AF220" i="17" s="1"/>
  <c r="AI16" i="14"/>
  <c r="AI131" i="13"/>
  <c r="AF166" i="17" s="1"/>
  <c r="AI143" i="13"/>
  <c r="AF172" i="17" s="1"/>
  <c r="AI155" i="13"/>
  <c r="AF178" i="17" s="1"/>
  <c r="AI167" i="13"/>
  <c r="AF184" i="17" s="1"/>
  <c r="AI184" i="13"/>
  <c r="AI196"/>
  <c r="AI208"/>
  <c r="AI220"/>
  <c r="AI232"/>
  <c r="AI185"/>
  <c r="AF193" i="17" s="1"/>
  <c r="AI187" i="13"/>
  <c r="AI197"/>
  <c r="AF199" i="17" s="1"/>
  <c r="AI199" i="13"/>
  <c r="AI209"/>
  <c r="AF205" i="17" s="1"/>
  <c r="AI211" i="13"/>
  <c r="AI221"/>
  <c r="AF211" i="17" s="1"/>
  <c r="AI223" i="13"/>
  <c r="AI233"/>
  <c r="AF217" i="17" s="1"/>
  <c r="AI178" i="13"/>
  <c r="AI190"/>
  <c r="AI202"/>
  <c r="AI214"/>
  <c r="AI226"/>
  <c r="AI238"/>
  <c r="AI27" i="14"/>
  <c r="AI96"/>
  <c r="AI85"/>
  <c r="AI38"/>
  <c r="AI49"/>
  <c r="AI74"/>
  <c r="AI235" i="13"/>
  <c r="AI63" i="14"/>
  <c r="AI107"/>
  <c r="AI132"/>
  <c r="AI157"/>
  <c r="U11" i="3"/>
  <c r="U24"/>
  <c r="U38"/>
  <c r="U48"/>
  <c r="U60"/>
  <c r="U77"/>
  <c r="U70"/>
  <c r="U18" i="4"/>
  <c r="U8"/>
  <c r="U27"/>
  <c r="U34"/>
  <c r="U51"/>
  <c r="U43"/>
  <c r="U8" i="5"/>
  <c r="U59" i="4"/>
  <c r="U34" i="5"/>
  <c r="U18"/>
  <c r="U59"/>
  <c r="U27" i="6"/>
  <c r="U27" i="5"/>
  <c r="U51"/>
  <c r="U43"/>
  <c r="U8" i="6"/>
  <c r="U34"/>
  <c r="U59"/>
  <c r="U18"/>
  <c r="U51"/>
  <c r="U43"/>
  <c r="U8" i="7"/>
  <c r="U27"/>
  <c r="U59"/>
  <c r="U18"/>
  <c r="U51"/>
  <c r="U34"/>
  <c r="U8" i="8"/>
  <c r="U43"/>
  <c r="U8" i="9"/>
  <c r="U34" i="8"/>
  <c r="U34" i="9"/>
  <c r="U18" i="8"/>
  <c r="U27"/>
  <c r="U18" i="9"/>
  <c r="U51"/>
  <c r="U18" i="10"/>
  <c r="U59" i="8"/>
  <c r="U43" i="9"/>
  <c r="U8" i="10"/>
  <c r="U43"/>
  <c r="U27" i="9"/>
  <c r="U51" i="10"/>
  <c r="U18" i="11"/>
  <c r="U51"/>
  <c r="U16" i="13"/>
  <c r="U28"/>
  <c r="U40"/>
  <c r="U52"/>
  <c r="U64"/>
  <c r="U76"/>
  <c r="U59" i="9"/>
  <c r="U34" i="10"/>
  <c r="U8" i="11"/>
  <c r="U43"/>
  <c r="U7" i="13"/>
  <c r="U17"/>
  <c r="S13" i="17" s="1"/>
  <c r="U19" i="13"/>
  <c r="U29"/>
  <c r="S35" i="17" s="1"/>
  <c r="U31" i="13"/>
  <c r="U41"/>
  <c r="S57" i="17" s="1"/>
  <c r="U43" i="13"/>
  <c r="U53"/>
  <c r="S79" i="17" s="1"/>
  <c r="U55" i="13"/>
  <c r="U65"/>
  <c r="S101" i="17"/>
  <c r="U67" i="13"/>
  <c r="U77"/>
  <c r="S123" i="17" s="1"/>
  <c r="U79" i="13"/>
  <c r="U59" i="10"/>
  <c r="U27" i="11"/>
  <c r="U59"/>
  <c r="U94" i="13"/>
  <c r="U51" i="8"/>
  <c r="U10" i="13"/>
  <c r="U22"/>
  <c r="U43" i="7"/>
  <c r="U27" i="10"/>
  <c r="U34" i="11"/>
  <c r="U11" i="13"/>
  <c r="S2" i="17" s="1"/>
  <c r="U13" i="13"/>
  <c r="U23"/>
  <c r="S24" i="17" s="1"/>
  <c r="U25" i="13"/>
  <c r="U35"/>
  <c r="S46" i="17" s="1"/>
  <c r="U37" i="13"/>
  <c r="U47"/>
  <c r="S68" i="17"/>
  <c r="U49" i="13"/>
  <c r="U59"/>
  <c r="S90" i="17" s="1"/>
  <c r="U61" i="13"/>
  <c r="U71"/>
  <c r="S112" i="17" s="1"/>
  <c r="U73" i="13"/>
  <c r="U83"/>
  <c r="S134" i="17" s="1"/>
  <c r="U89" i="13"/>
  <c r="S145" i="17" s="1"/>
  <c r="U91" i="13"/>
  <c r="U107"/>
  <c r="S154" i="17" s="1"/>
  <c r="U109" i="13"/>
  <c r="U119"/>
  <c r="S160" i="17" s="1"/>
  <c r="U121" i="13"/>
  <c r="U131"/>
  <c r="S166" i="17" s="1"/>
  <c r="U133" i="13"/>
  <c r="U143"/>
  <c r="S172" i="17"/>
  <c r="U145" i="13"/>
  <c r="U155"/>
  <c r="S178" i="17" s="1"/>
  <c r="U157" i="13"/>
  <c r="U167"/>
  <c r="S184" i="17" s="1"/>
  <c r="U169" i="13"/>
  <c r="U34"/>
  <c r="U58"/>
  <c r="U82"/>
  <c r="U100"/>
  <c r="U112"/>
  <c r="U85"/>
  <c r="U95"/>
  <c r="S148" i="17" s="1"/>
  <c r="U97" i="13"/>
  <c r="U101"/>
  <c r="S151" i="17" s="1"/>
  <c r="U103" i="13"/>
  <c r="U113"/>
  <c r="S157" i="17" s="1"/>
  <c r="U115" i="13"/>
  <c r="U46"/>
  <c r="U70"/>
  <c r="U88"/>
  <c r="U106"/>
  <c r="U118"/>
  <c r="U130"/>
  <c r="U142"/>
  <c r="U154"/>
  <c r="U166"/>
  <c r="U125"/>
  <c r="S163" i="17" s="1"/>
  <c r="U127" i="13"/>
  <c r="U137"/>
  <c r="S169" i="17" s="1"/>
  <c r="U139" i="13"/>
  <c r="U149"/>
  <c r="S175" i="17" s="1"/>
  <c r="U151" i="13"/>
  <c r="U161"/>
  <c r="S181" i="17" s="1"/>
  <c r="U163" i="13"/>
  <c r="U173"/>
  <c r="S187" i="17" s="1"/>
  <c r="U175" i="13"/>
  <c r="U185"/>
  <c r="S193" i="17"/>
  <c r="U187" i="13"/>
  <c r="U197"/>
  <c r="S199" i="17" s="1"/>
  <c r="U199" i="13"/>
  <c r="U209"/>
  <c r="S205" i="17" s="1"/>
  <c r="U211" i="13"/>
  <c r="U221"/>
  <c r="S211" i="17" s="1"/>
  <c r="U223" i="13"/>
  <c r="U233"/>
  <c r="S217" i="17" s="1"/>
  <c r="U235" i="13"/>
  <c r="U38" i="14"/>
  <c r="U178" i="13"/>
  <c r="U190"/>
  <c r="U202"/>
  <c r="U214"/>
  <c r="U226"/>
  <c r="U179"/>
  <c r="S190" i="17" s="1"/>
  <c r="U181" i="13"/>
  <c r="U191"/>
  <c r="S196" i="17" s="1"/>
  <c r="U193" i="13"/>
  <c r="U203"/>
  <c r="S202" i="17" s="1"/>
  <c r="U205" i="13"/>
  <c r="U215"/>
  <c r="S208" i="17" s="1"/>
  <c r="U217" i="13"/>
  <c r="U227"/>
  <c r="S214" i="17" s="1"/>
  <c r="U229" i="13"/>
  <c r="U124"/>
  <c r="U136"/>
  <c r="U148"/>
  <c r="U160"/>
  <c r="U172"/>
  <c r="U184"/>
  <c r="U196"/>
  <c r="U208"/>
  <c r="U220"/>
  <c r="U232"/>
  <c r="U49" i="14"/>
  <c r="U74"/>
  <c r="U63"/>
  <c r="U107"/>
  <c r="U132"/>
  <c r="U157"/>
  <c r="U238" i="13"/>
  <c r="U27" i="14"/>
  <c r="U96"/>
  <c r="U239" i="13"/>
  <c r="S220" i="17" s="1"/>
  <c r="U16" i="14"/>
  <c r="U85"/>
  <c r="T11" i="3"/>
  <c r="T24"/>
  <c r="T38"/>
  <c r="T48"/>
  <c r="T70"/>
  <c r="T8" i="4"/>
  <c r="T60" i="3"/>
  <c r="T77"/>
  <c r="T27" i="4"/>
  <c r="T18"/>
  <c r="T43"/>
  <c r="T34"/>
  <c r="T59"/>
  <c r="T51"/>
  <c r="T18" i="5"/>
  <c r="T8"/>
  <c r="T27"/>
  <c r="T43"/>
  <c r="T8" i="6"/>
  <c r="T34" i="5"/>
  <c r="T59"/>
  <c r="T51"/>
  <c r="T18" i="6"/>
  <c r="T43"/>
  <c r="T27"/>
  <c r="T34"/>
  <c r="T51"/>
  <c r="T34" i="7"/>
  <c r="T8"/>
  <c r="T27"/>
  <c r="T59"/>
  <c r="T59" i="6"/>
  <c r="T18" i="8"/>
  <c r="T51"/>
  <c r="T18" i="9"/>
  <c r="T51" i="7"/>
  <c r="T8" i="8"/>
  <c r="T43"/>
  <c r="T8" i="9"/>
  <c r="T43" i="7"/>
  <c r="T27" i="8"/>
  <c r="T18" i="7"/>
  <c r="T27" i="9"/>
  <c r="T59"/>
  <c r="T27" i="10"/>
  <c r="T34" i="8"/>
  <c r="T51" i="9"/>
  <c r="T18" i="10"/>
  <c r="T43"/>
  <c r="T59"/>
  <c r="T27" i="11"/>
  <c r="T59"/>
  <c r="T11" i="13"/>
  <c r="R2" i="17" s="1"/>
  <c r="T13" i="13"/>
  <c r="T23"/>
  <c r="R24" i="17" s="1"/>
  <c r="T25" i="13"/>
  <c r="T35"/>
  <c r="R46" i="17" s="1"/>
  <c r="T37" i="13"/>
  <c r="T47"/>
  <c r="R68" i="17" s="1"/>
  <c r="T49" i="13"/>
  <c r="T59"/>
  <c r="R90" i="17"/>
  <c r="T61" i="13"/>
  <c r="T71"/>
  <c r="R112" i="17" s="1"/>
  <c r="T73" i="13"/>
  <c r="T83"/>
  <c r="R134" i="17" s="1"/>
  <c r="T59" i="8"/>
  <c r="T51" i="10"/>
  <c r="T18" i="11"/>
  <c r="T51"/>
  <c r="T16" i="13"/>
  <c r="T28"/>
  <c r="T40"/>
  <c r="T52"/>
  <c r="T64"/>
  <c r="T76"/>
  <c r="T43" i="9"/>
  <c r="T8" i="10"/>
  <c r="T8" i="11"/>
  <c r="T34"/>
  <c r="T89" i="13"/>
  <c r="R145" i="17" s="1"/>
  <c r="T91" i="13"/>
  <c r="T34" i="10"/>
  <c r="T43" i="11"/>
  <c r="T7" i="13"/>
  <c r="T19"/>
  <c r="T34" i="9"/>
  <c r="T10" i="13"/>
  <c r="T17"/>
  <c r="R13" i="17" s="1"/>
  <c r="T22" i="13"/>
  <c r="T29"/>
  <c r="R35" i="17" s="1"/>
  <c r="T34" i="13"/>
  <c r="T41"/>
  <c r="R57" i="17"/>
  <c r="T46" i="13"/>
  <c r="T53"/>
  <c r="R79" i="17" s="1"/>
  <c r="T58" i="13"/>
  <c r="T65"/>
  <c r="R101" i="17" s="1"/>
  <c r="T70" i="13"/>
  <c r="T77"/>
  <c r="R123" i="17" s="1"/>
  <c r="T82" i="13"/>
  <c r="T88"/>
  <c r="T43"/>
  <c r="T67"/>
  <c r="T106"/>
  <c r="T118"/>
  <c r="T130"/>
  <c r="T142"/>
  <c r="T154"/>
  <c r="T166"/>
  <c r="T107"/>
  <c r="R154" i="17" s="1"/>
  <c r="T109" i="13"/>
  <c r="T31"/>
  <c r="T55"/>
  <c r="T79"/>
  <c r="T94"/>
  <c r="T100"/>
  <c r="T112"/>
  <c r="T85"/>
  <c r="T95"/>
  <c r="R148" i="17" s="1"/>
  <c r="T97" i="13"/>
  <c r="T101"/>
  <c r="R151" i="17" s="1"/>
  <c r="T103" i="13"/>
  <c r="T113"/>
  <c r="R157" i="17" s="1"/>
  <c r="T115" i="13"/>
  <c r="T125"/>
  <c r="R163" i="17" s="1"/>
  <c r="T127" i="13"/>
  <c r="T137"/>
  <c r="R169" i="17"/>
  <c r="T139" i="13"/>
  <c r="T149"/>
  <c r="R175" i="17" s="1"/>
  <c r="T151" i="13"/>
  <c r="T161"/>
  <c r="R181" i="17" s="1"/>
  <c r="T163" i="13"/>
  <c r="T173"/>
  <c r="R187" i="17" s="1"/>
  <c r="T175" i="13"/>
  <c r="T119"/>
  <c r="R160" i="17" s="1"/>
  <c r="T124" i="13"/>
  <c r="T131"/>
  <c r="R166" i="17" s="1"/>
  <c r="T136" i="13"/>
  <c r="T143"/>
  <c r="R172" i="17" s="1"/>
  <c r="T148" i="13"/>
  <c r="T155"/>
  <c r="R178" i="17" s="1"/>
  <c r="T160" i="13"/>
  <c r="T167"/>
  <c r="R184" i="17"/>
  <c r="T172" i="13"/>
  <c r="T184"/>
  <c r="T196"/>
  <c r="T208"/>
  <c r="T220"/>
  <c r="T232"/>
  <c r="T185"/>
  <c r="R193" i="17"/>
  <c r="T187" i="13"/>
  <c r="T197"/>
  <c r="R199" i="17" s="1"/>
  <c r="T199" i="13"/>
  <c r="T209"/>
  <c r="R205" i="17" s="1"/>
  <c r="T211" i="13"/>
  <c r="T221"/>
  <c r="R211" i="17" s="1"/>
  <c r="T223" i="13"/>
  <c r="T233"/>
  <c r="R217" i="17" s="1"/>
  <c r="T178" i="13"/>
  <c r="T190"/>
  <c r="T202"/>
  <c r="T214"/>
  <c r="T226"/>
  <c r="T121"/>
  <c r="T133"/>
  <c r="T145"/>
  <c r="T157"/>
  <c r="T169"/>
  <c r="T179"/>
  <c r="R190" i="17" s="1"/>
  <c r="T181" i="13"/>
  <c r="T191"/>
  <c r="R196" i="17" s="1"/>
  <c r="T193" i="13"/>
  <c r="T203"/>
  <c r="R202" i="17" s="1"/>
  <c r="T205" i="13"/>
  <c r="T215"/>
  <c r="R208" i="17" s="1"/>
  <c r="T217" i="13"/>
  <c r="T227"/>
  <c r="R214" i="17"/>
  <c r="T229" i="13"/>
  <c r="T239"/>
  <c r="R220" i="17" s="1"/>
  <c r="T16" i="14"/>
  <c r="T85"/>
  <c r="T38"/>
  <c r="T49"/>
  <c r="T74"/>
  <c r="T118"/>
  <c r="T235" i="13"/>
  <c r="T63" i="14"/>
  <c r="T107"/>
  <c r="T238" i="13"/>
  <c r="T27" i="14"/>
  <c r="T96"/>
  <c r="T146"/>
  <c r="O8" i="13"/>
  <c r="M3" i="17" s="1"/>
  <c r="AA8" i="13"/>
  <c r="O20"/>
  <c r="M25" i="17" s="1"/>
  <c r="AA20" i="13"/>
  <c r="O32"/>
  <c r="M47" i="17" s="1"/>
  <c r="AA32" i="13"/>
  <c r="O44"/>
  <c r="M69" i="17" s="1"/>
  <c r="AA44" i="13"/>
  <c r="O56"/>
  <c r="M91" i="17" s="1"/>
  <c r="AA56" i="13"/>
  <c r="O68"/>
  <c r="M113" i="17" s="1"/>
  <c r="AA68" i="13"/>
  <c r="O80"/>
  <c r="M135" i="17"/>
  <c r="AA80" i="13"/>
  <c r="AA14"/>
  <c r="AA26"/>
  <c r="AA38"/>
  <c r="AA50"/>
  <c r="AA62"/>
  <c r="AA74"/>
  <c r="O86"/>
  <c r="M146" i="17" s="1"/>
  <c r="AA86" i="13"/>
  <c r="O14"/>
  <c r="M14" i="17" s="1"/>
  <c r="AA92" i="13"/>
  <c r="O98"/>
  <c r="M152" i="17" s="1"/>
  <c r="O26" i="13"/>
  <c r="M36" i="17" s="1"/>
  <c r="O50" i="13"/>
  <c r="M80" i="17" s="1"/>
  <c r="O74" i="13"/>
  <c r="M124" i="17" s="1"/>
  <c r="O104" i="13"/>
  <c r="M155" i="17" s="1"/>
  <c r="AA104" i="13"/>
  <c r="O116"/>
  <c r="M161" i="17" s="1"/>
  <c r="AA116" i="13"/>
  <c r="O92"/>
  <c r="M149" i="17" s="1"/>
  <c r="O38" i="13"/>
  <c r="M58" i="17" s="1"/>
  <c r="O62" i="13"/>
  <c r="M102" i="17" s="1"/>
  <c r="AA98" i="13"/>
  <c r="O110"/>
  <c r="M158" i="17" s="1"/>
  <c r="AA110" i="13"/>
  <c r="O122"/>
  <c r="M164" i="17" s="1"/>
  <c r="AA122" i="13"/>
  <c r="O134"/>
  <c r="M170" i="17" s="1"/>
  <c r="AA134" i="13"/>
  <c r="O146"/>
  <c r="M176" i="17"/>
  <c r="AA146" i="13"/>
  <c r="O158"/>
  <c r="M182" i="17" s="1"/>
  <c r="AA158" i="13"/>
  <c r="O170"/>
  <c r="M188" i="17" s="1"/>
  <c r="AA170" i="13"/>
  <c r="AA128"/>
  <c r="AA140"/>
  <c r="AA152"/>
  <c r="AA164"/>
  <c r="AA176"/>
  <c r="O182"/>
  <c r="M194" i="17" s="1"/>
  <c r="AA182" i="13"/>
  <c r="O194"/>
  <c r="M200" i="17" s="1"/>
  <c r="AA194" i="13"/>
  <c r="O206"/>
  <c r="M206" i="17" s="1"/>
  <c r="AA206" i="13"/>
  <c r="O218"/>
  <c r="M212" i="17"/>
  <c r="AA218" i="13"/>
  <c r="O230"/>
  <c r="M218" i="17" s="1"/>
  <c r="AA230" i="13"/>
  <c r="O128"/>
  <c r="M167" i="17" s="1"/>
  <c r="O140" i="13"/>
  <c r="M173" i="17"/>
  <c r="O152" i="13"/>
  <c r="M179" i="17" s="1"/>
  <c r="O164" i="13"/>
  <c r="M185" i="17" s="1"/>
  <c r="O176" i="13"/>
  <c r="M191" i="17" s="1"/>
  <c r="O188" i="13"/>
  <c r="M197" i="17" s="1"/>
  <c r="AA188" i="13"/>
  <c r="O200"/>
  <c r="M203" i="17" s="1"/>
  <c r="AA200" i="13"/>
  <c r="O212"/>
  <c r="M209" i="17" s="1"/>
  <c r="AA212" i="13"/>
  <c r="O224"/>
  <c r="M215" i="17" s="1"/>
  <c r="AA224" i="13"/>
  <c r="O236"/>
  <c r="M221" i="17"/>
  <c r="AA236" i="13"/>
  <c r="M14"/>
  <c r="L14" i="17" s="1"/>
  <c r="M26" i="13"/>
  <c r="L36" i="17"/>
  <c r="M38" i="13"/>
  <c r="L58" i="17" s="1"/>
  <c r="M50" i="13"/>
  <c r="L80" i="17" s="1"/>
  <c r="M62" i="13"/>
  <c r="L102" i="17" s="1"/>
  <c r="M74" i="13"/>
  <c r="L124" i="17" s="1"/>
  <c r="M92" i="13"/>
  <c r="L149" i="17" s="1"/>
  <c r="M8" i="13"/>
  <c r="L3" i="17" s="1"/>
  <c r="M20" i="13"/>
  <c r="L25" i="17" s="1"/>
  <c r="M32" i="13"/>
  <c r="L47" i="17"/>
  <c r="M56" i="13"/>
  <c r="L91" i="17" s="1"/>
  <c r="M80" i="13"/>
  <c r="L135" i="17" s="1"/>
  <c r="M110" i="13"/>
  <c r="L158" i="17" s="1"/>
  <c r="M44" i="13"/>
  <c r="L69" i="17" s="1"/>
  <c r="M68" i="13"/>
  <c r="L113" i="17" s="1"/>
  <c r="M98" i="13"/>
  <c r="L152" i="17" s="1"/>
  <c r="M86" i="13"/>
  <c r="L146" i="17" s="1"/>
  <c r="M104" i="13"/>
  <c r="L155" i="17"/>
  <c r="M116" i="13"/>
  <c r="L161" i="17" s="1"/>
  <c r="M128" i="13"/>
  <c r="L167" i="17" s="1"/>
  <c r="M140" i="13"/>
  <c r="L173" i="17" s="1"/>
  <c r="M152" i="13"/>
  <c r="L179" i="17" s="1"/>
  <c r="M164" i="13"/>
  <c r="L185" i="17" s="1"/>
  <c r="M176" i="13"/>
  <c r="L191" i="17" s="1"/>
  <c r="M188" i="13"/>
  <c r="L197" i="17" s="1"/>
  <c r="M200" i="13"/>
  <c r="L203" i="17"/>
  <c r="M212" i="13"/>
  <c r="L209" i="17" s="1"/>
  <c r="M224" i="13"/>
  <c r="L215" i="17" s="1"/>
  <c r="M122" i="13"/>
  <c r="L164" i="17" s="1"/>
  <c r="M134" i="13"/>
  <c r="L170" i="17" s="1"/>
  <c r="M146" i="13"/>
  <c r="L176" i="17" s="1"/>
  <c r="M158" i="13"/>
  <c r="L182" i="17" s="1"/>
  <c r="M170" i="13"/>
  <c r="L188" i="17" s="1"/>
  <c r="M182" i="13"/>
  <c r="L194" i="17"/>
  <c r="M194" i="13"/>
  <c r="L200" i="17" s="1"/>
  <c r="M206" i="13"/>
  <c r="L206" i="17" s="1"/>
  <c r="M218" i="13"/>
  <c r="L212" i="17" s="1"/>
  <c r="M230" i="13"/>
  <c r="L218" i="17" s="1"/>
  <c r="M236" i="13"/>
  <c r="L221" i="17" s="1"/>
  <c r="L14" i="13"/>
  <c r="K14" i="17" s="1"/>
  <c r="L26" i="13"/>
  <c r="K36" i="17" s="1"/>
  <c r="L38" i="13"/>
  <c r="K58" i="17"/>
  <c r="L50" i="13"/>
  <c r="K80" i="17" s="1"/>
  <c r="L62" i="13"/>
  <c r="K102" i="17" s="1"/>
  <c r="L74" i="13"/>
  <c r="K124" i="17" s="1"/>
  <c r="L8" i="13"/>
  <c r="K3" i="17" s="1"/>
  <c r="L20" i="13"/>
  <c r="K25" i="17" s="1"/>
  <c r="L32" i="13"/>
  <c r="K47" i="17" s="1"/>
  <c r="L44" i="13"/>
  <c r="K69" i="17" s="1"/>
  <c r="L56" i="13"/>
  <c r="K91" i="17"/>
  <c r="L68" i="13"/>
  <c r="K113" i="17" s="1"/>
  <c r="L80" i="13"/>
  <c r="K135" i="17" s="1"/>
  <c r="L86" i="13"/>
  <c r="K146" i="17" s="1"/>
  <c r="L98" i="13"/>
  <c r="K152" i="17" s="1"/>
  <c r="L104" i="13"/>
  <c r="K155" i="17" s="1"/>
  <c r="L116" i="13"/>
  <c r="K161" i="17" s="1"/>
  <c r="L128" i="13"/>
  <c r="K167" i="17" s="1"/>
  <c r="L140" i="13"/>
  <c r="K173" i="17"/>
  <c r="L152" i="13"/>
  <c r="K179" i="17" s="1"/>
  <c r="L164" i="13"/>
  <c r="K185" i="17" s="1"/>
  <c r="L176" i="13"/>
  <c r="K191" i="17" s="1"/>
  <c r="L110" i="13"/>
  <c r="K158" i="17" s="1"/>
  <c r="L92" i="13"/>
  <c r="K149" i="17" s="1"/>
  <c r="L122" i="13"/>
  <c r="K164" i="17" s="1"/>
  <c r="L134" i="13"/>
  <c r="K170" i="17" s="1"/>
  <c r="L146" i="13"/>
  <c r="K176" i="17"/>
  <c r="L158" i="13"/>
  <c r="K182" i="17" s="1"/>
  <c r="L170" i="13"/>
  <c r="K188" i="17" s="1"/>
  <c r="L182" i="13"/>
  <c r="K194" i="17" s="1"/>
  <c r="L194" i="13"/>
  <c r="K200" i="17" s="1"/>
  <c r="L206" i="13"/>
  <c r="K206" i="17" s="1"/>
  <c r="L218" i="13"/>
  <c r="K212" i="17" s="1"/>
  <c r="L230" i="13"/>
  <c r="K218" i="17" s="1"/>
  <c r="L188" i="13"/>
  <c r="K197" i="17"/>
  <c r="L200" i="13"/>
  <c r="K203" i="17" s="1"/>
  <c r="L212" i="13"/>
  <c r="K209" i="17" s="1"/>
  <c r="L224" i="13"/>
  <c r="K215" i="17" s="1"/>
  <c r="L236" i="13"/>
  <c r="K221" i="17" s="1"/>
  <c r="H14" i="13"/>
  <c r="G14" i="17" s="1"/>
  <c r="H26" i="13"/>
  <c r="G36" i="17" s="1"/>
  <c r="H38" i="13"/>
  <c r="G58" i="17" s="1"/>
  <c r="H50" i="13"/>
  <c r="G80" i="17"/>
  <c r="H62" i="13"/>
  <c r="G102" i="17" s="1"/>
  <c r="H74" i="13"/>
  <c r="G124" i="17" s="1"/>
  <c r="H8" i="13"/>
  <c r="G3" i="17" s="1"/>
  <c r="H20" i="13"/>
  <c r="G25" i="17" s="1"/>
  <c r="H86" i="13"/>
  <c r="G146" i="17" s="1"/>
  <c r="H98" i="13"/>
  <c r="G152" i="17" s="1"/>
  <c r="H104" i="13"/>
  <c r="G155" i="17" s="1"/>
  <c r="H116" i="13"/>
  <c r="G161" i="17"/>
  <c r="H128" i="13"/>
  <c r="G167" i="17" s="1"/>
  <c r="H140" i="13"/>
  <c r="G173" i="17" s="1"/>
  <c r="H152" i="13"/>
  <c r="G179" i="17" s="1"/>
  <c r="H164" i="13"/>
  <c r="G185" i="17" s="1"/>
  <c r="H176" i="13"/>
  <c r="G191" i="17" s="1"/>
  <c r="H32" i="13"/>
  <c r="G47" i="17" s="1"/>
  <c r="H56" i="13"/>
  <c r="G91" i="17" s="1"/>
  <c r="H80" i="13"/>
  <c r="G135" i="17"/>
  <c r="H92" i="13"/>
  <c r="G149" i="17" s="1"/>
  <c r="H110" i="13"/>
  <c r="G158" i="17" s="1"/>
  <c r="H44" i="13"/>
  <c r="G69" i="17" s="1"/>
  <c r="H68" i="13"/>
  <c r="G113" i="17" s="1"/>
  <c r="H182" i="13"/>
  <c r="G194" i="17" s="1"/>
  <c r="H194" i="13"/>
  <c r="G200" i="17" s="1"/>
  <c r="H206" i="13"/>
  <c r="G206" i="17" s="1"/>
  <c r="H218" i="13"/>
  <c r="G212" i="17"/>
  <c r="H230" i="13"/>
  <c r="G218" i="17" s="1"/>
  <c r="H122" i="13"/>
  <c r="G164" i="17" s="1"/>
  <c r="H134" i="13"/>
  <c r="G170" i="17" s="1"/>
  <c r="H146" i="13"/>
  <c r="G176" i="17" s="1"/>
  <c r="H158" i="13"/>
  <c r="G182" i="17" s="1"/>
  <c r="H170" i="13"/>
  <c r="G188" i="17" s="1"/>
  <c r="H188" i="13"/>
  <c r="G197" i="17" s="1"/>
  <c r="H200" i="13"/>
  <c r="G203" i="17"/>
  <c r="H212" i="13"/>
  <c r="G209" i="17" s="1"/>
  <c r="H224" i="13"/>
  <c r="G215" i="17" s="1"/>
  <c r="H236" i="13"/>
  <c r="G221" i="17" s="1"/>
  <c r="G8" i="13"/>
  <c r="F3" i="17" s="1"/>
  <c r="G20" i="13"/>
  <c r="F25" i="17" s="1"/>
  <c r="G32" i="13"/>
  <c r="F47" i="17" s="1"/>
  <c r="G44" i="13"/>
  <c r="F69" i="17" s="1"/>
  <c r="G56" i="13"/>
  <c r="F91" i="17"/>
  <c r="G68" i="13"/>
  <c r="F113" i="17" s="1"/>
  <c r="G80" i="13"/>
  <c r="F135" i="17" s="1"/>
  <c r="G86" i="13"/>
  <c r="F146" i="17" s="1"/>
  <c r="G98" i="13"/>
  <c r="F152" i="17" s="1"/>
  <c r="G14" i="13"/>
  <c r="F14" i="17" s="1"/>
  <c r="G26" i="13"/>
  <c r="F36" i="17" s="1"/>
  <c r="G38" i="13"/>
  <c r="F58" i="17" s="1"/>
  <c r="G62" i="13"/>
  <c r="F102" i="17"/>
  <c r="G104" i="13"/>
  <c r="F155" i="17" s="1"/>
  <c r="G116" i="13"/>
  <c r="F161" i="17" s="1"/>
  <c r="G92" i="13"/>
  <c r="F149" i="17" s="1"/>
  <c r="G50" i="13"/>
  <c r="F80" i="17" s="1"/>
  <c r="G74" i="13"/>
  <c r="F124" i="17" s="1"/>
  <c r="G110" i="13"/>
  <c r="F158" i="17" s="1"/>
  <c r="G122" i="13"/>
  <c r="F164" i="17" s="1"/>
  <c r="G134" i="13"/>
  <c r="F170" i="17"/>
  <c r="G146" i="13"/>
  <c r="F176" i="17" s="1"/>
  <c r="G158" i="13"/>
  <c r="F182" i="17" s="1"/>
  <c r="G170" i="13"/>
  <c r="F188" i="17" s="1"/>
  <c r="G182" i="13"/>
  <c r="F194" i="17" s="1"/>
  <c r="G194" i="13"/>
  <c r="F200" i="17" s="1"/>
  <c r="G206" i="13"/>
  <c r="F206" i="17" s="1"/>
  <c r="G218" i="13"/>
  <c r="F212" i="17" s="1"/>
  <c r="G230" i="13"/>
  <c r="F218" i="17"/>
  <c r="G128" i="13"/>
  <c r="F167" i="17" s="1"/>
  <c r="G140" i="13"/>
  <c r="F173" i="17" s="1"/>
  <c r="G152" i="13"/>
  <c r="F179" i="17" s="1"/>
  <c r="G164" i="13"/>
  <c r="F185" i="17" s="1"/>
  <c r="G176" i="13"/>
  <c r="F191" i="17" s="1"/>
  <c r="G188" i="13"/>
  <c r="F197" i="17" s="1"/>
  <c r="G200" i="13"/>
  <c r="F203" i="17" s="1"/>
  <c r="G212" i="13"/>
  <c r="F209" i="17"/>
  <c r="G224" i="13"/>
  <c r="F215" i="17" s="1"/>
  <c r="G236" i="13"/>
  <c r="F221" i="17" s="1"/>
  <c r="F8" i="13"/>
  <c r="E3" i="17" s="1"/>
  <c r="F20" i="13"/>
  <c r="E25" i="17" s="1"/>
  <c r="F32" i="13"/>
  <c r="E47" i="17" s="1"/>
  <c r="F44" i="13"/>
  <c r="E69" i="17" s="1"/>
  <c r="F56" i="13"/>
  <c r="E91" i="17" s="1"/>
  <c r="F68" i="13"/>
  <c r="E113" i="17"/>
  <c r="F80" i="13"/>
  <c r="E135" i="17" s="1"/>
  <c r="F14" i="13"/>
  <c r="E14" i="17" s="1"/>
  <c r="F26" i="13"/>
  <c r="E36" i="17" s="1"/>
  <c r="F38" i="13"/>
  <c r="E58" i="17" s="1"/>
  <c r="F50" i="13"/>
  <c r="E80" i="17" s="1"/>
  <c r="F62" i="13"/>
  <c r="E102" i="17" s="1"/>
  <c r="F74" i="13"/>
  <c r="E124" i="17" s="1"/>
  <c r="F92" i="13"/>
  <c r="E149" i="17"/>
  <c r="F110" i="13"/>
  <c r="E158" i="17" s="1"/>
  <c r="F122" i="13"/>
  <c r="E164" i="17" s="1"/>
  <c r="F134" i="13"/>
  <c r="E170" i="17" s="1"/>
  <c r="F146" i="13"/>
  <c r="E176" i="17" s="1"/>
  <c r="F158" i="13"/>
  <c r="E182" i="17" s="1"/>
  <c r="F170" i="13"/>
  <c r="E188" i="17" s="1"/>
  <c r="F86" i="13"/>
  <c r="E146" i="17" s="1"/>
  <c r="F98" i="13"/>
  <c r="E152" i="17"/>
  <c r="F104" i="13"/>
  <c r="E155" i="17" s="1"/>
  <c r="F116" i="13"/>
  <c r="E161" i="17" s="1"/>
  <c r="F128" i="13"/>
  <c r="E167" i="17" s="1"/>
  <c r="F140" i="13"/>
  <c r="E173" i="17" s="1"/>
  <c r="F152" i="13"/>
  <c r="E179" i="17" s="1"/>
  <c r="F164" i="13"/>
  <c r="E185" i="17" s="1"/>
  <c r="F176" i="13"/>
  <c r="E191" i="17" s="1"/>
  <c r="F188" i="13"/>
  <c r="E197" i="17"/>
  <c r="F200" i="13"/>
  <c r="E203" i="17" s="1"/>
  <c r="F212" i="13"/>
  <c r="E209" i="17" s="1"/>
  <c r="F224" i="13"/>
  <c r="E215" i="17" s="1"/>
  <c r="F236" i="13"/>
  <c r="E221" i="17" s="1"/>
  <c r="F182" i="13"/>
  <c r="E194" i="17" s="1"/>
  <c r="F194" i="13"/>
  <c r="E200" i="17" s="1"/>
  <c r="F206" i="13"/>
  <c r="E206" i="17" s="1"/>
  <c r="F218" i="13"/>
  <c r="E212" i="17"/>
  <c r="F230" i="13"/>
  <c r="E218" i="17" s="1"/>
  <c r="B11" i="3"/>
  <c r="B24"/>
  <c r="B38"/>
  <c r="B60"/>
  <c r="B48"/>
  <c r="B77"/>
  <c r="B70"/>
  <c r="B8" i="4"/>
  <c r="B34"/>
  <c r="B27"/>
  <c r="B18"/>
  <c r="B43"/>
  <c r="B27" i="5"/>
  <c r="B59" i="4"/>
  <c r="B18" i="5"/>
  <c r="B51" i="4"/>
  <c r="B8" i="5"/>
  <c r="B59"/>
  <c r="B51"/>
  <c r="B18" i="6"/>
  <c r="B34" i="5"/>
  <c r="B43"/>
  <c r="B8" i="6"/>
  <c r="B51"/>
  <c r="B27"/>
  <c r="B43"/>
  <c r="B34"/>
  <c r="B18" i="7"/>
  <c r="B51"/>
  <c r="B43"/>
  <c r="B59" i="6"/>
  <c r="B27" i="7"/>
  <c r="B34"/>
  <c r="B34" i="8"/>
  <c r="B34" i="9"/>
  <c r="B59" i="7"/>
  <c r="B27" i="8"/>
  <c r="B59"/>
  <c r="B27" i="9"/>
  <c r="B8" i="7"/>
  <c r="B8" i="8"/>
  <c r="B43"/>
  <c r="B8" i="9"/>
  <c r="B43"/>
  <c r="B8" i="10"/>
  <c r="B43"/>
  <c r="B18" i="9"/>
  <c r="B34" i="10"/>
  <c r="B51" i="8"/>
  <c r="B18"/>
  <c r="B8" i="11"/>
  <c r="B43"/>
  <c r="B7" i="13"/>
  <c r="B17"/>
  <c r="A13" i="17" s="1"/>
  <c r="N17" i="13"/>
  <c r="B19"/>
  <c r="B29"/>
  <c r="A35" i="17" s="1"/>
  <c r="N29" i="13"/>
  <c r="B31"/>
  <c r="B41"/>
  <c r="A57" i="17" s="1"/>
  <c r="N41" i="13"/>
  <c r="B43"/>
  <c r="B53"/>
  <c r="A79" i="17" s="1"/>
  <c r="N53" i="13"/>
  <c r="B55"/>
  <c r="B65"/>
  <c r="A101" i="17" s="1"/>
  <c r="N65" i="13"/>
  <c r="B67"/>
  <c r="B77"/>
  <c r="A123" i="17" s="1"/>
  <c r="N77" i="13"/>
  <c r="B79"/>
  <c r="B18" i="10"/>
  <c r="B34" i="11"/>
  <c r="B10" i="13"/>
  <c r="B22"/>
  <c r="B34"/>
  <c r="B46"/>
  <c r="B58"/>
  <c r="B70"/>
  <c r="B82"/>
  <c r="B51" i="9"/>
  <c r="B27" i="10"/>
  <c r="B51"/>
  <c r="B18" i="11"/>
  <c r="B11" i="13"/>
  <c r="A2" i="17" s="1"/>
  <c r="B13" i="13"/>
  <c r="B16"/>
  <c r="B23"/>
  <c r="A24" i="17" s="1"/>
  <c r="B25" i="13"/>
  <c r="B28"/>
  <c r="B35"/>
  <c r="A46" i="17" s="1"/>
  <c r="B37" i="13"/>
  <c r="B40"/>
  <c r="B47"/>
  <c r="A68" i="17" s="1"/>
  <c r="B49" i="13"/>
  <c r="B52"/>
  <c r="B59"/>
  <c r="A90" i="17" s="1"/>
  <c r="B61" i="13"/>
  <c r="B64"/>
  <c r="B71"/>
  <c r="A112" i="17" s="1"/>
  <c r="B73" i="13"/>
  <c r="B76"/>
  <c r="B83"/>
  <c r="A134" i="17" s="1"/>
  <c r="B85" i="13"/>
  <c r="B95"/>
  <c r="A148" i="17" s="1"/>
  <c r="N95" i="13"/>
  <c r="B97"/>
  <c r="B59" i="10"/>
  <c r="B27" i="11"/>
  <c r="B59"/>
  <c r="B51"/>
  <c r="N11" i="13"/>
  <c r="N23"/>
  <c r="B59" i="9"/>
  <c r="B94" i="13"/>
  <c r="B88"/>
  <c r="B91"/>
  <c r="B100"/>
  <c r="B112"/>
  <c r="B124"/>
  <c r="B136"/>
  <c r="B148"/>
  <c r="B160"/>
  <c r="B172"/>
  <c r="N47"/>
  <c r="N71"/>
  <c r="B89"/>
  <c r="A145" i="17" s="1"/>
  <c r="B101" i="13"/>
  <c r="A151" i="17" s="1"/>
  <c r="N101" i="13"/>
  <c r="B103"/>
  <c r="B113"/>
  <c r="A157" i="17" s="1"/>
  <c r="N113" i="13"/>
  <c r="B115"/>
  <c r="B106"/>
  <c r="B118"/>
  <c r="N35"/>
  <c r="N59"/>
  <c r="N83"/>
  <c r="N89"/>
  <c r="B107"/>
  <c r="A154" i="17" s="1"/>
  <c r="N107" i="13"/>
  <c r="B109"/>
  <c r="B119"/>
  <c r="A160" i="17" s="1"/>
  <c r="N119" i="13"/>
  <c r="B121"/>
  <c r="B131"/>
  <c r="A166" i="17" s="1"/>
  <c r="N131" i="13"/>
  <c r="B133"/>
  <c r="B143"/>
  <c r="A172" i="17" s="1"/>
  <c r="N143" i="13"/>
  <c r="B145"/>
  <c r="B155"/>
  <c r="A178" i="17" s="1"/>
  <c r="N155" i="13"/>
  <c r="B157"/>
  <c r="B167"/>
  <c r="A184" i="17" s="1"/>
  <c r="N167" i="13"/>
  <c r="B169"/>
  <c r="B178"/>
  <c r="B190"/>
  <c r="B202"/>
  <c r="B214"/>
  <c r="B226"/>
  <c r="B238"/>
  <c r="B27" i="14"/>
  <c r="B125" i="13"/>
  <c r="A163" i="17" s="1"/>
  <c r="B127" i="13"/>
  <c r="B130"/>
  <c r="B137"/>
  <c r="A169" i="17" s="1"/>
  <c r="B139" i="13"/>
  <c r="B142"/>
  <c r="B149"/>
  <c r="A175" i="17" s="1"/>
  <c r="B151" i="13"/>
  <c r="B154"/>
  <c r="B161"/>
  <c r="A181" i="17" s="1"/>
  <c r="B163" i="13"/>
  <c r="B166"/>
  <c r="B173"/>
  <c r="A187" i="17" s="1"/>
  <c r="B175" i="13"/>
  <c r="B179"/>
  <c r="A190" i="17" s="1"/>
  <c r="N179" i="13"/>
  <c r="B181"/>
  <c r="B191"/>
  <c r="A196" i="17" s="1"/>
  <c r="N191" i="13"/>
  <c r="B193"/>
  <c r="B203"/>
  <c r="A202" i="17" s="1"/>
  <c r="N203" i="13"/>
  <c r="B205"/>
  <c r="B215"/>
  <c r="A208" i="17" s="1"/>
  <c r="N215" i="13"/>
  <c r="B217"/>
  <c r="B227"/>
  <c r="A214" i="17" s="1"/>
  <c r="N227" i="13"/>
  <c r="B229"/>
  <c r="B184"/>
  <c r="B196"/>
  <c r="B208"/>
  <c r="B220"/>
  <c r="B232"/>
  <c r="N125"/>
  <c r="N137"/>
  <c r="N149"/>
  <c r="N161"/>
  <c r="N173"/>
  <c r="B185"/>
  <c r="A193" i="17" s="1"/>
  <c r="N185" i="13"/>
  <c r="B187"/>
  <c r="B197"/>
  <c r="A199" i="17" s="1"/>
  <c r="N197" i="13"/>
  <c r="B199"/>
  <c r="B209"/>
  <c r="A205" i="17" s="1"/>
  <c r="N209" i="13"/>
  <c r="B211"/>
  <c r="B221"/>
  <c r="A211" i="17" s="1"/>
  <c r="N221" i="13"/>
  <c r="B223"/>
  <c r="B233"/>
  <c r="A217" i="17" s="1"/>
  <c r="N233" i="13"/>
  <c r="B235"/>
  <c r="B38" i="14"/>
  <c r="B239" i="13"/>
  <c r="A220" i="17" s="1"/>
  <c r="B16" i="14"/>
  <c r="B63"/>
  <c r="B107"/>
  <c r="B96"/>
  <c r="B146"/>
  <c r="N239" i="13"/>
  <c r="B85" i="14"/>
  <c r="B49"/>
  <c r="B74"/>
  <c r="B118"/>
  <c r="BS243"/>
  <c r="BK243"/>
  <c r="BC243"/>
  <c r="AY243"/>
  <c r="AU243"/>
  <c r="AI243"/>
  <c r="DL232"/>
  <c r="CV232"/>
  <c r="BX232"/>
  <c r="BL232"/>
  <c r="BD232"/>
  <c r="AJ232"/>
  <c r="T232"/>
  <c r="DM221"/>
  <c r="CW221"/>
  <c r="CG221"/>
  <c r="BM221"/>
  <c r="BI221"/>
  <c r="BE221"/>
  <c r="AS221"/>
  <c r="AO221"/>
  <c r="AK221"/>
  <c r="AG221"/>
  <c r="U221"/>
  <c r="Q221"/>
  <c r="BJ210"/>
  <c r="AT210"/>
  <c r="B210"/>
  <c r="BI196"/>
  <c r="BE196"/>
  <c r="AS196"/>
  <c r="AK196"/>
  <c r="U196"/>
  <c r="DG190"/>
  <c r="BW190"/>
  <c r="BS190"/>
  <c r="BO190"/>
  <c r="BK190"/>
  <c r="BC190"/>
  <c r="AY190"/>
  <c r="AU190"/>
  <c r="AM190"/>
  <c r="AI190"/>
  <c r="W190"/>
  <c r="DG179"/>
  <c r="BS179"/>
  <c r="BK179"/>
  <c r="BC179"/>
  <c r="AY179"/>
  <c r="AU179"/>
  <c r="AM179"/>
  <c r="AI179"/>
  <c r="W179"/>
  <c r="DL168"/>
  <c r="CV168"/>
  <c r="BX168"/>
  <c r="BL168"/>
  <c r="BD168"/>
  <c r="AV168"/>
  <c r="AJ168"/>
  <c r="AF168"/>
  <c r="X168"/>
  <c r="T168"/>
  <c r="P168"/>
  <c r="AJ157"/>
  <c r="T157"/>
  <c r="DG146"/>
  <c r="BS146"/>
  <c r="BK146"/>
  <c r="BC146"/>
  <c r="AU146"/>
  <c r="AM146"/>
  <c r="W146"/>
  <c r="BD132"/>
  <c r="BS118"/>
  <c r="BK118"/>
  <c r="BC118"/>
  <c r="AU118"/>
  <c r="EK14" i="13"/>
  <c r="DZ14" i="17" s="1"/>
  <c r="EK26" i="13"/>
  <c r="DZ36" i="17"/>
  <c r="EK38" i="13"/>
  <c r="DZ58" i="17" s="1"/>
  <c r="EK50" i="13"/>
  <c r="DZ80" i="17" s="1"/>
  <c r="EK62" i="13"/>
  <c r="DZ102" i="17" s="1"/>
  <c r="EK74" i="13"/>
  <c r="DZ124" i="17" s="1"/>
  <c r="EK92" i="13"/>
  <c r="DZ149" i="17" s="1"/>
  <c r="EK8" i="13"/>
  <c r="DZ3" i="17"/>
  <c r="EK20" i="13"/>
  <c r="DZ25" i="17" s="1"/>
  <c r="EK32" i="13"/>
  <c r="DZ47" i="17" s="1"/>
  <c r="EK56" i="13"/>
  <c r="DZ91" i="17" s="1"/>
  <c r="EK80" i="13"/>
  <c r="DZ135" i="17"/>
  <c r="EK98" i="13"/>
  <c r="DZ152" i="17" s="1"/>
  <c r="EK110" i="13"/>
  <c r="DZ158" i="17" s="1"/>
  <c r="EK44" i="13"/>
  <c r="DZ69" i="17" s="1"/>
  <c r="EK68" i="13"/>
  <c r="DZ113" i="17"/>
  <c r="EK86" i="13"/>
  <c r="DZ146" i="17" s="1"/>
  <c r="EK104" i="13"/>
  <c r="DZ155" i="17" s="1"/>
  <c r="EK116" i="13"/>
  <c r="DZ161" i="17" s="1"/>
  <c r="EK128" i="13"/>
  <c r="DZ167" i="17"/>
  <c r="EK140" i="13"/>
  <c r="DZ173" i="17" s="1"/>
  <c r="EK152" i="13"/>
  <c r="DZ179" i="17" s="1"/>
  <c r="EK164" i="13"/>
  <c r="DZ185" i="17" s="1"/>
  <c r="EK176" i="13"/>
  <c r="DZ191" i="17"/>
  <c r="EK188" i="13"/>
  <c r="DZ197" i="17" s="1"/>
  <c r="EK200" i="13"/>
  <c r="DZ203" i="17" s="1"/>
  <c r="EK212" i="13"/>
  <c r="DZ209" i="17" s="1"/>
  <c r="EK224" i="13"/>
  <c r="DZ215" i="17"/>
  <c r="EK122" i="13"/>
  <c r="DZ164" i="17" s="1"/>
  <c r="EK134" i="13"/>
  <c r="DZ170" i="17" s="1"/>
  <c r="EK146" i="13"/>
  <c r="DZ176" i="17" s="1"/>
  <c r="EK158" i="13"/>
  <c r="DZ182" i="17"/>
  <c r="EK170" i="13"/>
  <c r="DZ188" i="17" s="1"/>
  <c r="EK182" i="13"/>
  <c r="DZ194" i="17" s="1"/>
  <c r="EK194" i="13"/>
  <c r="DZ200" i="17" s="1"/>
  <c r="EK206" i="13"/>
  <c r="DZ206" i="17"/>
  <c r="EK218" i="13"/>
  <c r="DZ212" i="17" s="1"/>
  <c r="EK230" i="13"/>
  <c r="DZ218" i="17" s="1"/>
  <c r="EK236" i="13"/>
  <c r="DZ221" i="17" s="1"/>
  <c r="EJ14" i="13"/>
  <c r="DY14" i="17" s="1"/>
  <c r="EJ26" i="13"/>
  <c r="DY36" i="17" s="1"/>
  <c r="EJ38" i="13"/>
  <c r="DY58" i="17"/>
  <c r="EJ50" i="13"/>
  <c r="DY80" i="17" s="1"/>
  <c r="EJ62" i="13"/>
  <c r="DY102" i="17" s="1"/>
  <c r="EJ74" i="13"/>
  <c r="DY124" i="17" s="1"/>
  <c r="EJ8" i="13"/>
  <c r="DY3" i="17" s="1"/>
  <c r="EJ20" i="13"/>
  <c r="DY25" i="17" s="1"/>
  <c r="EJ32" i="13"/>
  <c r="DY47" i="17"/>
  <c r="EJ44" i="13"/>
  <c r="DY69" i="17" s="1"/>
  <c r="EJ56" i="13"/>
  <c r="DY91" i="17" s="1"/>
  <c r="EJ68" i="13"/>
  <c r="DY113" i="17" s="1"/>
  <c r="EJ80" i="13"/>
  <c r="DY135" i="17" s="1"/>
  <c r="EJ86" i="13"/>
  <c r="DY146" i="17" s="1"/>
  <c r="EJ104" i="13"/>
  <c r="DY155" i="17"/>
  <c r="EJ116" i="13"/>
  <c r="DY161" i="17" s="1"/>
  <c r="EJ128" i="13"/>
  <c r="DY167" i="17" s="1"/>
  <c r="EJ140" i="13"/>
  <c r="DY173" i="17" s="1"/>
  <c r="EJ152" i="13"/>
  <c r="DY179" i="17" s="1"/>
  <c r="EJ164" i="13"/>
  <c r="DY185" i="17" s="1"/>
  <c r="EJ176" i="13"/>
  <c r="DY191" i="17" s="1"/>
  <c r="EJ98" i="13"/>
  <c r="DY152" i="17" s="1"/>
  <c r="EJ110" i="13"/>
  <c r="DY158" i="17"/>
  <c r="EJ92" i="13"/>
  <c r="DY149" i="17" s="1"/>
  <c r="EJ122" i="13"/>
  <c r="DY164" i="17" s="1"/>
  <c r="EJ134" i="13"/>
  <c r="DY170" i="17" s="1"/>
  <c r="EJ146" i="13"/>
  <c r="DY176" i="17" s="1"/>
  <c r="EJ158" i="13"/>
  <c r="DY182" i="17" s="1"/>
  <c r="EJ170" i="13"/>
  <c r="DY188" i="17"/>
  <c r="EJ182" i="13"/>
  <c r="DY194" i="17" s="1"/>
  <c r="EJ194" i="13"/>
  <c r="DY200" i="17" s="1"/>
  <c r="EJ206" i="13"/>
  <c r="DY206" i="17" s="1"/>
  <c r="EJ218" i="13"/>
  <c r="DY212" i="17"/>
  <c r="EJ230" i="13"/>
  <c r="DY218" i="17" s="1"/>
  <c r="EJ188" i="13"/>
  <c r="DY197" i="17" s="1"/>
  <c r="EJ200" i="13"/>
  <c r="DY203" i="17" s="1"/>
  <c r="EJ212" i="13"/>
  <c r="DY209" i="17"/>
  <c r="EJ224" i="13"/>
  <c r="DY215" i="17" s="1"/>
  <c r="EJ236" i="13"/>
  <c r="DY221" i="17" s="1"/>
  <c r="EI8" i="13"/>
  <c r="DX3" i="17" s="1"/>
  <c r="EI20" i="13"/>
  <c r="DX25" i="17" s="1"/>
  <c r="EI32" i="13"/>
  <c r="DX47" i="17" s="1"/>
  <c r="EI44" i="13"/>
  <c r="DX69" i="17"/>
  <c r="EI56" i="13"/>
  <c r="DX91" i="17" s="1"/>
  <c r="EI68" i="13"/>
  <c r="DX113" i="17" s="1"/>
  <c r="EI80" i="13"/>
  <c r="DX135" i="17" s="1"/>
  <c r="EI14" i="13"/>
  <c r="DX14" i="17" s="1"/>
  <c r="EI26" i="13"/>
  <c r="DX36" i="17" s="1"/>
  <c r="EI38" i="13"/>
  <c r="DX58" i="17" s="1"/>
  <c r="EI50" i="13"/>
  <c r="DX80" i="17" s="1"/>
  <c r="EI62" i="13"/>
  <c r="DX102" i="17" s="1"/>
  <c r="EI74" i="13"/>
  <c r="DX124" i="17" s="1"/>
  <c r="EI86" i="13"/>
  <c r="DX146" i="17" s="1"/>
  <c r="EI92" i="13"/>
  <c r="DX149" i="17" s="1"/>
  <c r="EI104" i="13"/>
  <c r="DX155" i="17"/>
  <c r="EI116" i="13"/>
  <c r="DX161" i="17" s="1"/>
  <c r="EI98" i="13"/>
  <c r="DX152" i="17" s="1"/>
  <c r="EI110" i="13"/>
  <c r="DX158" i="17" s="1"/>
  <c r="EI122" i="13"/>
  <c r="DX164" i="17" s="1"/>
  <c r="EI134" i="13"/>
  <c r="DX170" i="17" s="1"/>
  <c r="EI146" i="13"/>
  <c r="DX176" i="17" s="1"/>
  <c r="EI158" i="13"/>
  <c r="DX182" i="17" s="1"/>
  <c r="EI170" i="13"/>
  <c r="DX188" i="17"/>
  <c r="EI128" i="13"/>
  <c r="DX167" i="17" s="1"/>
  <c r="EI140" i="13"/>
  <c r="DX173" i="17" s="1"/>
  <c r="EI152" i="13"/>
  <c r="DX179" i="17" s="1"/>
  <c r="EI164" i="13"/>
  <c r="DX185" i="17" s="1"/>
  <c r="EI176" i="13"/>
  <c r="DX191" i="17" s="1"/>
  <c r="EI182" i="13"/>
  <c r="DX194" i="17"/>
  <c r="EI194" i="13"/>
  <c r="DX200" i="17" s="1"/>
  <c r="EI206" i="13"/>
  <c r="DX206" i="17" s="1"/>
  <c r="EI218" i="13"/>
  <c r="DX212" i="17" s="1"/>
  <c r="EI230" i="13"/>
  <c r="DX218" i="17"/>
  <c r="EI188" i="13"/>
  <c r="DX197" i="17" s="1"/>
  <c r="EI200" i="13"/>
  <c r="DX203" i="17" s="1"/>
  <c r="EI212" i="13"/>
  <c r="DX209" i="17" s="1"/>
  <c r="EI224" i="13"/>
  <c r="DX215" i="17" s="1"/>
  <c r="EI236" i="13"/>
  <c r="DX221" i="17" s="1"/>
  <c r="ED8" i="13"/>
  <c r="DS3" i="17" s="1"/>
  <c r="ED20" i="13"/>
  <c r="DS25" i="17" s="1"/>
  <c r="ED32" i="13"/>
  <c r="DS47" i="17"/>
  <c r="ED44" i="13"/>
  <c r="DS69" i="17" s="1"/>
  <c r="ED56" i="13"/>
  <c r="DS91" i="17" s="1"/>
  <c r="ED68" i="13"/>
  <c r="DS113" i="17" s="1"/>
  <c r="ED80" i="13"/>
  <c r="DS135" i="17"/>
  <c r="ED14" i="13"/>
  <c r="DS14" i="17" s="1"/>
  <c r="ED26" i="13"/>
  <c r="DS36" i="17" s="1"/>
  <c r="ED38" i="13"/>
  <c r="DS58" i="17" s="1"/>
  <c r="ED50" i="13"/>
  <c r="DS80" i="17"/>
  <c r="ED62" i="13"/>
  <c r="DS102" i="17" s="1"/>
  <c r="ED74" i="13"/>
  <c r="DS124" i="17" s="1"/>
  <c r="ED92" i="13"/>
  <c r="DS149" i="17" s="1"/>
  <c r="ED98" i="13"/>
  <c r="DS152" i="17"/>
  <c r="ED110" i="13"/>
  <c r="DS158" i="17" s="1"/>
  <c r="ED122" i="13"/>
  <c r="DS164" i="17" s="1"/>
  <c r="ED134" i="13"/>
  <c r="DS170" i="17" s="1"/>
  <c r="ED146" i="13"/>
  <c r="DS176" i="17"/>
  <c r="ED158" i="13"/>
  <c r="DS182" i="17" s="1"/>
  <c r="ED170" i="13"/>
  <c r="DS188" i="17" s="1"/>
  <c r="ED86" i="13"/>
  <c r="DS146" i="17" s="1"/>
  <c r="ED104" i="13"/>
  <c r="DS155" i="17"/>
  <c r="ED116" i="13"/>
  <c r="DS161" i="17" s="1"/>
  <c r="ED128" i="13"/>
  <c r="DS167" i="17" s="1"/>
  <c r="ED140" i="13"/>
  <c r="DS173" i="17" s="1"/>
  <c r="ED152" i="13"/>
  <c r="DS179" i="17"/>
  <c r="ED164" i="13"/>
  <c r="DS185" i="17" s="1"/>
  <c r="ED176" i="13"/>
  <c r="DS191" i="17" s="1"/>
  <c r="ED188" i="13"/>
  <c r="DS197" i="17" s="1"/>
  <c r="ED200" i="13"/>
  <c r="DS203" i="17" s="1"/>
  <c r="ED212" i="13"/>
  <c r="DS209" i="17" s="1"/>
  <c r="ED224" i="13"/>
  <c r="DS215" i="17"/>
  <c r="ED236" i="13"/>
  <c r="DS221" i="17" s="1"/>
  <c r="ED182" i="13"/>
  <c r="DS194" i="17" s="1"/>
  <c r="ED194" i="13"/>
  <c r="DS200" i="17" s="1"/>
  <c r="ED206" i="13"/>
  <c r="DS206" i="17"/>
  <c r="ED218" i="13"/>
  <c r="DS212" i="17" s="1"/>
  <c r="ED230" i="13"/>
  <c r="DS218" i="17" s="1"/>
  <c r="EC14" i="13"/>
  <c r="DR14" i="17" s="1"/>
  <c r="EC26" i="13"/>
  <c r="DR36" i="17"/>
  <c r="EC38" i="13"/>
  <c r="DR58" i="17" s="1"/>
  <c r="EC50" i="13"/>
  <c r="DR80" i="17" s="1"/>
  <c r="EC62" i="13"/>
  <c r="DR102" i="17" s="1"/>
  <c r="EC74" i="13"/>
  <c r="DR124" i="17" s="1"/>
  <c r="EC92" i="13"/>
  <c r="DR149" i="17" s="1"/>
  <c r="EC8" i="13"/>
  <c r="DR3" i="17"/>
  <c r="EC20" i="13"/>
  <c r="DR25" i="17" s="1"/>
  <c r="EC44" i="13"/>
  <c r="DR69" i="17" s="1"/>
  <c r="EC68" i="13"/>
  <c r="DR113" i="17" s="1"/>
  <c r="EC98" i="13"/>
  <c r="DR152" i="17" s="1"/>
  <c r="EC110" i="13"/>
  <c r="DR158" i="17" s="1"/>
  <c r="EC32" i="13"/>
  <c r="DR47" i="17"/>
  <c r="EC56" i="13"/>
  <c r="DR91" i="17" s="1"/>
  <c r="EC80" i="13"/>
  <c r="DR135" i="17" s="1"/>
  <c r="EC86" i="13"/>
  <c r="DR146" i="17" s="1"/>
  <c r="EC104" i="13"/>
  <c r="DR155" i="17" s="1"/>
  <c r="EC116" i="13"/>
  <c r="DR161" i="17" s="1"/>
  <c r="EC128" i="13"/>
  <c r="DR167" i="17" s="1"/>
  <c r="EC140" i="13"/>
  <c r="DR173" i="17" s="1"/>
  <c r="EC152" i="13"/>
  <c r="DR179" i="17"/>
  <c r="EC164" i="13"/>
  <c r="DR185" i="17" s="1"/>
  <c r="EC176" i="13"/>
  <c r="DR191" i="17" s="1"/>
  <c r="EC188" i="13"/>
  <c r="DR197" i="17" s="1"/>
  <c r="EC200" i="13"/>
  <c r="DR203" i="17" s="1"/>
  <c r="EC212" i="13"/>
  <c r="DR209" i="17" s="1"/>
  <c r="EC224" i="13"/>
  <c r="DR215" i="17" s="1"/>
  <c r="EC122" i="13"/>
  <c r="DR164" i="17" s="1"/>
  <c r="EC134" i="13"/>
  <c r="DR170" i="17"/>
  <c r="EC146" i="13"/>
  <c r="DR176" i="17" s="1"/>
  <c r="EC158" i="13"/>
  <c r="DR182" i="17" s="1"/>
  <c r="EC170" i="13"/>
  <c r="DR188" i="17" s="1"/>
  <c r="EC182" i="13"/>
  <c r="DR194" i="17"/>
  <c r="EC194" i="13"/>
  <c r="DR200" i="17" s="1"/>
  <c r="EC206" i="13"/>
  <c r="DR206" i="17" s="1"/>
  <c r="EC218" i="13"/>
  <c r="DR212" i="17" s="1"/>
  <c r="EC230" i="13"/>
  <c r="DR218" i="17"/>
  <c r="EC236" i="13"/>
  <c r="DR221" i="17" s="1"/>
  <c r="DZ8" i="13"/>
  <c r="DP3" i="17" s="1"/>
  <c r="DZ20" i="13"/>
  <c r="DP25" i="17" s="1"/>
  <c r="DZ32" i="13"/>
  <c r="DP47" i="17"/>
  <c r="DZ44" i="13"/>
  <c r="DP69" i="17" s="1"/>
  <c r="DZ56" i="13"/>
  <c r="DP91" i="17" s="1"/>
  <c r="DZ68" i="13"/>
  <c r="DP113" i="17" s="1"/>
  <c r="DZ80" i="13"/>
  <c r="DP135" i="17" s="1"/>
  <c r="DZ14" i="13"/>
  <c r="DP14" i="17" s="1"/>
  <c r="DZ92" i="13"/>
  <c r="DP149" i="17" s="1"/>
  <c r="DZ26" i="13"/>
  <c r="DP36" i="17" s="1"/>
  <c r="DZ50" i="13"/>
  <c r="DP80" i="17"/>
  <c r="DZ74" i="13"/>
  <c r="DP124" i="17" s="1"/>
  <c r="DZ86" i="13"/>
  <c r="DP146" i="17" s="1"/>
  <c r="DZ98" i="13"/>
  <c r="DP152" i="17" s="1"/>
  <c r="DZ110" i="13"/>
  <c r="DP158" i="17" s="1"/>
  <c r="DZ122" i="13"/>
  <c r="DP164" i="17" s="1"/>
  <c r="DZ134" i="13"/>
  <c r="DP170" i="17" s="1"/>
  <c r="DZ146" i="13"/>
  <c r="DP176" i="17" s="1"/>
  <c r="DZ158" i="13"/>
  <c r="DP182" i="17"/>
  <c r="DZ170" i="13"/>
  <c r="DP188" i="17" s="1"/>
  <c r="DZ38" i="13"/>
  <c r="DP58" i="17" s="1"/>
  <c r="DZ62" i="13"/>
  <c r="DP102" i="17" s="1"/>
  <c r="DZ104" i="13"/>
  <c r="DP155" i="17"/>
  <c r="DZ116" i="13"/>
  <c r="DP161" i="17" s="1"/>
  <c r="DZ188" i="13"/>
  <c r="DP197" i="17" s="1"/>
  <c r="DZ200" i="13"/>
  <c r="DP203" i="17" s="1"/>
  <c r="DZ212" i="13"/>
  <c r="DP209" i="17" s="1"/>
  <c r="DZ224" i="13"/>
  <c r="DP215" i="17" s="1"/>
  <c r="DZ236" i="13"/>
  <c r="DP221" i="17" s="1"/>
  <c r="DZ128" i="13"/>
  <c r="DP167" i="17" s="1"/>
  <c r="DZ140" i="13"/>
  <c r="DP173" i="17"/>
  <c r="DZ152" i="13"/>
  <c r="DP179" i="17" s="1"/>
  <c r="DZ164" i="13"/>
  <c r="DP185" i="17" s="1"/>
  <c r="DZ176" i="13"/>
  <c r="DP191" i="17" s="1"/>
  <c r="DZ182" i="13"/>
  <c r="DP194" i="17" s="1"/>
  <c r="DZ194" i="13"/>
  <c r="DP200" i="17" s="1"/>
  <c r="DZ206" i="13"/>
  <c r="DP206" i="17" s="1"/>
  <c r="DZ218" i="13"/>
  <c r="DP212" i="17" s="1"/>
  <c r="DZ230" i="13"/>
  <c r="DP218" i="17"/>
  <c r="DY14" i="13"/>
  <c r="DO14" i="17" s="1"/>
  <c r="DY26" i="13"/>
  <c r="DO36" i="17" s="1"/>
  <c r="DY38" i="13"/>
  <c r="DO58" i="17" s="1"/>
  <c r="DY50" i="13"/>
  <c r="DO80" i="17" s="1"/>
  <c r="DY62" i="13"/>
  <c r="DO102" i="17" s="1"/>
  <c r="DY74" i="13"/>
  <c r="DO124" i="17" s="1"/>
  <c r="DY8" i="13"/>
  <c r="DO3" i="17" s="1"/>
  <c r="DY20" i="13"/>
  <c r="DO25" i="17"/>
  <c r="DY32" i="13"/>
  <c r="DO47" i="17" s="1"/>
  <c r="DY44" i="13"/>
  <c r="DO69" i="17" s="1"/>
  <c r="DY56" i="13"/>
  <c r="DO91" i="17" s="1"/>
  <c r="DY68" i="13"/>
  <c r="DO113" i="17"/>
  <c r="DY80" i="13"/>
  <c r="DO135" i="17" s="1"/>
  <c r="DY92" i="13"/>
  <c r="DO149" i="17" s="1"/>
  <c r="DY86" i="13"/>
  <c r="DO146" i="17" s="1"/>
  <c r="DY98" i="13"/>
  <c r="DO152" i="17"/>
  <c r="DY110" i="13"/>
  <c r="DO158" i="17" s="1"/>
  <c r="DY104" i="13"/>
  <c r="DO155" i="17" s="1"/>
  <c r="DY116" i="13"/>
  <c r="DO161" i="17" s="1"/>
  <c r="DY128" i="13"/>
  <c r="DO167" i="17" s="1"/>
  <c r="DY140" i="13"/>
  <c r="DO173" i="17" s="1"/>
  <c r="DY152" i="13"/>
  <c r="DO179" i="17"/>
  <c r="DY164" i="13"/>
  <c r="DO185" i="17" s="1"/>
  <c r="DY176" i="13"/>
  <c r="DO191" i="17" s="1"/>
  <c r="DY122" i="13"/>
  <c r="DO164" i="17" s="1"/>
  <c r="DY134" i="13"/>
  <c r="DO170" i="17"/>
  <c r="DY146" i="13"/>
  <c r="DO176" i="17" s="1"/>
  <c r="DY158" i="13"/>
  <c r="DO182" i="17" s="1"/>
  <c r="DY170" i="13"/>
  <c r="DO188" i="17" s="1"/>
  <c r="DY188" i="13"/>
  <c r="DO197" i="17"/>
  <c r="DY200" i="13"/>
  <c r="DO203" i="17" s="1"/>
  <c r="DY212" i="13"/>
  <c r="DO209" i="17" s="1"/>
  <c r="DY224" i="13"/>
  <c r="DO215" i="17" s="1"/>
  <c r="DY182" i="13"/>
  <c r="DO194" i="17"/>
  <c r="DY194" i="13"/>
  <c r="DO200" i="17" s="1"/>
  <c r="DY206" i="13"/>
  <c r="DO206" i="17" s="1"/>
  <c r="DY218" i="13"/>
  <c r="DO212" i="17" s="1"/>
  <c r="DY230" i="13"/>
  <c r="DO218" i="17"/>
  <c r="DY236" i="13"/>
  <c r="DO221" i="17" s="1"/>
  <c r="DV11" i="3"/>
  <c r="DV24"/>
  <c r="DV38"/>
  <c r="DV60"/>
  <c r="DV48"/>
  <c r="DV77"/>
  <c r="DV70"/>
  <c r="DV8" i="4"/>
  <c r="DV27"/>
  <c r="DV18"/>
  <c r="DV43"/>
  <c r="DV34"/>
  <c r="DV51"/>
  <c r="DV59"/>
  <c r="DV27" i="5"/>
  <c r="DV18"/>
  <c r="DV8"/>
  <c r="DV34"/>
  <c r="DV59"/>
  <c r="DV51"/>
  <c r="DV18" i="6"/>
  <c r="DV43" i="5"/>
  <c r="DV8" i="6"/>
  <c r="DV27"/>
  <c r="DV51"/>
  <c r="DV43"/>
  <c r="DV34"/>
  <c r="DV8" i="7"/>
  <c r="DV18"/>
  <c r="DV51"/>
  <c r="DV59" i="6"/>
  <c r="DV43" i="7"/>
  <c r="DV27"/>
  <c r="DV34" i="8"/>
  <c r="DV27"/>
  <c r="DV59"/>
  <c r="DV27" i="9"/>
  <c r="DV59" i="7"/>
  <c r="DV8" i="8"/>
  <c r="DV43" i="9"/>
  <c r="DV8" i="10"/>
  <c r="DV43"/>
  <c r="DV34" i="7"/>
  <c r="DV51" i="8"/>
  <c r="DV34" i="9"/>
  <c r="DV34" i="10"/>
  <c r="DV18" i="8"/>
  <c r="DV18" i="9"/>
  <c r="DV59"/>
  <c r="DV8" i="11"/>
  <c r="DV43"/>
  <c r="DV7" i="13"/>
  <c r="DV17"/>
  <c r="DL13" i="17" s="1"/>
  <c r="DV19" i="13"/>
  <c r="DV29"/>
  <c r="DL35" i="17" s="1"/>
  <c r="DV31" i="13"/>
  <c r="DV41"/>
  <c r="DL57" i="17" s="1"/>
  <c r="DV43" i="13"/>
  <c r="DV53"/>
  <c r="DL79" i="17" s="1"/>
  <c r="DV55" i="13"/>
  <c r="DV65"/>
  <c r="DL101" i="17" s="1"/>
  <c r="DV67" i="13"/>
  <c r="DV77"/>
  <c r="DL123" i="17"/>
  <c r="DV79" i="13"/>
  <c r="DV8" i="9"/>
  <c r="DV51"/>
  <c r="DV27" i="10"/>
  <c r="DV34" i="11"/>
  <c r="DV10" i="13"/>
  <c r="DV22"/>
  <c r="DV34"/>
  <c r="DV46"/>
  <c r="DV58"/>
  <c r="DV70"/>
  <c r="DV82"/>
  <c r="DV18" i="10"/>
  <c r="DV51"/>
  <c r="DV18" i="11"/>
  <c r="DV51"/>
  <c r="DV83" i="13"/>
  <c r="DL134" i="17" s="1"/>
  <c r="DV85" i="13"/>
  <c r="DV95"/>
  <c r="DL148" i="17" s="1"/>
  <c r="DV97" i="13"/>
  <c r="DV43" i="8"/>
  <c r="DV59" i="10"/>
  <c r="DV11" i="13"/>
  <c r="DL2" i="17" s="1"/>
  <c r="DV13" i="13"/>
  <c r="DV16"/>
  <c r="DV23"/>
  <c r="DL24" i="17" s="1"/>
  <c r="DV25" i="13"/>
  <c r="DV27" i="11"/>
  <c r="DV59"/>
  <c r="DV94" i="13"/>
  <c r="DV100"/>
  <c r="DV112"/>
  <c r="DV124"/>
  <c r="DV136"/>
  <c r="DV148"/>
  <c r="DV160"/>
  <c r="DV172"/>
  <c r="DV28"/>
  <c r="DV47"/>
  <c r="DL68" i="17"/>
  <c r="DV49" i="13"/>
  <c r="DV52"/>
  <c r="DV71"/>
  <c r="DL112" i="17"/>
  <c r="DV73" i="13"/>
  <c r="DV76"/>
  <c r="DV101"/>
  <c r="DL151" i="17"/>
  <c r="DV103" i="13"/>
  <c r="DV113"/>
  <c r="DL157" i="17" s="1"/>
  <c r="DV115" i="13"/>
  <c r="DV88"/>
  <c r="DV91"/>
  <c r="DV106"/>
  <c r="DV118"/>
  <c r="DV35"/>
  <c r="DL46" i="17" s="1"/>
  <c r="DV37" i="13"/>
  <c r="DV40"/>
  <c r="DV59"/>
  <c r="DL90" i="17" s="1"/>
  <c r="DV61" i="13"/>
  <c r="DV64"/>
  <c r="DV89"/>
  <c r="DL145" i="17" s="1"/>
  <c r="DV107" i="13"/>
  <c r="DL154" i="17"/>
  <c r="DV109" i="13"/>
  <c r="DV119"/>
  <c r="DL160" i="17" s="1"/>
  <c r="DV121" i="13"/>
  <c r="DV131"/>
  <c r="DL166" i="17" s="1"/>
  <c r="DV133" i="13"/>
  <c r="DV143"/>
  <c r="DL172" i="17" s="1"/>
  <c r="DV145" i="13"/>
  <c r="DV155"/>
  <c r="DL178" i="17" s="1"/>
  <c r="DV157" i="13"/>
  <c r="DV167"/>
  <c r="DL184" i="17" s="1"/>
  <c r="DV169" i="13"/>
  <c r="DV178"/>
  <c r="DV190"/>
  <c r="DV202"/>
  <c r="DV214"/>
  <c r="DV226"/>
  <c r="DV238"/>
  <c r="DV27" i="14"/>
  <c r="DV179" i="13"/>
  <c r="DL190" i="17" s="1"/>
  <c r="DV181" i="13"/>
  <c r="DV191"/>
  <c r="DL196" i="17" s="1"/>
  <c r="DV193" i="13"/>
  <c r="DV203"/>
  <c r="DL202" i="17" s="1"/>
  <c r="DV205" i="13"/>
  <c r="DV215"/>
  <c r="DL208" i="17" s="1"/>
  <c r="DV217" i="13"/>
  <c r="DV227"/>
  <c r="DL214" i="17"/>
  <c r="DV229" i="13"/>
  <c r="DV184"/>
  <c r="DV196"/>
  <c r="DV208"/>
  <c r="DV220"/>
  <c r="DV232"/>
  <c r="DV125"/>
  <c r="DL163" i="17"/>
  <c r="DV127" i="13"/>
  <c r="DV130"/>
  <c r="DV137"/>
  <c r="DL169" i="17"/>
  <c r="DV139" i="13"/>
  <c r="DV142"/>
  <c r="DV149"/>
  <c r="DL175" i="17"/>
  <c r="DV151" i="13"/>
  <c r="DV154"/>
  <c r="DV161"/>
  <c r="DL181" i="17"/>
  <c r="DV163" i="13"/>
  <c r="DV166"/>
  <c r="DV173"/>
  <c r="DL187" i="17"/>
  <c r="DV175" i="13"/>
  <c r="DV185"/>
  <c r="DL193" i="17" s="1"/>
  <c r="DV187" i="13"/>
  <c r="DV197"/>
  <c r="DL199" i="17" s="1"/>
  <c r="DV199" i="13"/>
  <c r="DV209"/>
  <c r="DL205" i="17" s="1"/>
  <c r="DV211" i="13"/>
  <c r="DV221"/>
  <c r="DL211" i="17" s="1"/>
  <c r="DV223" i="13"/>
  <c r="DV233"/>
  <c r="DL217" i="17" s="1"/>
  <c r="DV235" i="13"/>
  <c r="DV38" i="14"/>
  <c r="DV63"/>
  <c r="DV107"/>
  <c r="DV96"/>
  <c r="DV146"/>
  <c r="DV239" i="13"/>
  <c r="DL220" i="17" s="1"/>
  <c r="DV16" i="14"/>
  <c r="DV85"/>
  <c r="DV49"/>
  <c r="DV74"/>
  <c r="DV118"/>
  <c r="DU14" i="13"/>
  <c r="DK14" i="17" s="1"/>
  <c r="DU26" i="13"/>
  <c r="DK36" i="17" s="1"/>
  <c r="DU38" i="13"/>
  <c r="DK58" i="17" s="1"/>
  <c r="DU50" i="13"/>
  <c r="DK80" i="17"/>
  <c r="DU62" i="13"/>
  <c r="DK102" i="17" s="1"/>
  <c r="DU74" i="13"/>
  <c r="DK124" i="17" s="1"/>
  <c r="DU92" i="13"/>
  <c r="DK149" i="17" s="1"/>
  <c r="DU8" i="13"/>
  <c r="DK3" i="17" s="1"/>
  <c r="DU20" i="13"/>
  <c r="DK25" i="17" s="1"/>
  <c r="DU32" i="13"/>
  <c r="DK47" i="17" s="1"/>
  <c r="DU56" i="13"/>
  <c r="DK91" i="17" s="1"/>
  <c r="DU80" i="13"/>
  <c r="DK135" i="17"/>
  <c r="DU98" i="13"/>
  <c r="DK152" i="17" s="1"/>
  <c r="DU110" i="13"/>
  <c r="DK158" i="17" s="1"/>
  <c r="DU44" i="13"/>
  <c r="DK69" i="17" s="1"/>
  <c r="DU68" i="13"/>
  <c r="DK113" i="17" s="1"/>
  <c r="DU86" i="13"/>
  <c r="DK146" i="17" s="1"/>
  <c r="DU104" i="13"/>
  <c r="DK155" i="17" s="1"/>
  <c r="DU116" i="13"/>
  <c r="DK161" i="17" s="1"/>
  <c r="DU128" i="13"/>
  <c r="DK167" i="17"/>
  <c r="DU140" i="13"/>
  <c r="DK173" i="17" s="1"/>
  <c r="DU152" i="13"/>
  <c r="DK179" i="17" s="1"/>
  <c r="DU164" i="13"/>
  <c r="DK185" i="17" s="1"/>
  <c r="DU176" i="13"/>
  <c r="DK191" i="17" s="1"/>
  <c r="DU188" i="13"/>
  <c r="DK197" i="17" s="1"/>
  <c r="DU200" i="13"/>
  <c r="DK203" i="17" s="1"/>
  <c r="DU212" i="13"/>
  <c r="DK209" i="17" s="1"/>
  <c r="DU224" i="13"/>
  <c r="DK215" i="17"/>
  <c r="DU122" i="13"/>
  <c r="DK164" i="17" s="1"/>
  <c r="DU134" i="13"/>
  <c r="DK170" i="17" s="1"/>
  <c r="DU146" i="13"/>
  <c r="DK176" i="17" s="1"/>
  <c r="DU158" i="13"/>
  <c r="DK182" i="17" s="1"/>
  <c r="DU170" i="13"/>
  <c r="DK188" i="17" s="1"/>
  <c r="DU182" i="13"/>
  <c r="DK194" i="17" s="1"/>
  <c r="DU194" i="13"/>
  <c r="DK200" i="17" s="1"/>
  <c r="DU206" i="13"/>
  <c r="DK206" i="17"/>
  <c r="DU218" i="13"/>
  <c r="DK212" i="17" s="1"/>
  <c r="DU230" i="13"/>
  <c r="DK218" i="17" s="1"/>
  <c r="DU236" i="13"/>
  <c r="DK221" i="17" s="1"/>
  <c r="DT14" i="13"/>
  <c r="DJ14" i="17" s="1"/>
  <c r="DT26" i="13"/>
  <c r="DJ36" i="17" s="1"/>
  <c r="DT38" i="13"/>
  <c r="DJ58" i="17" s="1"/>
  <c r="DT50" i="13"/>
  <c r="DJ80" i="17" s="1"/>
  <c r="DT62" i="13"/>
  <c r="DJ102" i="17"/>
  <c r="DT74" i="13"/>
  <c r="DJ124" i="17" s="1"/>
  <c r="DT8" i="13"/>
  <c r="DJ3" i="17" s="1"/>
  <c r="DT20" i="13"/>
  <c r="DJ25" i="17" s="1"/>
  <c r="DT32" i="13"/>
  <c r="DJ47" i="17" s="1"/>
  <c r="DT44" i="13"/>
  <c r="DJ69" i="17" s="1"/>
  <c r="DT56" i="13"/>
  <c r="DJ91" i="17" s="1"/>
  <c r="DT68" i="13"/>
  <c r="DJ113" i="17" s="1"/>
  <c r="DT80" i="13"/>
  <c r="DJ135" i="17"/>
  <c r="DT86" i="13"/>
  <c r="DJ146" i="17" s="1"/>
  <c r="DT104" i="13"/>
  <c r="DJ155" i="17" s="1"/>
  <c r="DT116" i="13"/>
  <c r="DJ161" i="17" s="1"/>
  <c r="DT128" i="13"/>
  <c r="DJ167" i="17" s="1"/>
  <c r="DT140" i="13"/>
  <c r="DJ173" i="17" s="1"/>
  <c r="DT152" i="13"/>
  <c r="DJ179" i="17" s="1"/>
  <c r="DT164" i="13"/>
  <c r="DJ185" i="17" s="1"/>
  <c r="DT176" i="13"/>
  <c r="DJ191" i="17"/>
  <c r="DT98" i="13"/>
  <c r="DJ152" i="17" s="1"/>
  <c r="DT110" i="13"/>
  <c r="DJ158" i="17" s="1"/>
  <c r="DT92" i="13"/>
  <c r="DJ149" i="17" s="1"/>
  <c r="DT122" i="13"/>
  <c r="DJ164" i="17" s="1"/>
  <c r="DT134" i="13"/>
  <c r="DJ170" i="17" s="1"/>
  <c r="DT146" i="13"/>
  <c r="DJ176" i="17" s="1"/>
  <c r="DT158" i="13"/>
  <c r="DJ182" i="17" s="1"/>
  <c r="DT170" i="13"/>
  <c r="DJ188" i="17"/>
  <c r="DT182" i="13"/>
  <c r="DJ194" i="17" s="1"/>
  <c r="DT194" i="13"/>
  <c r="DJ200" i="17" s="1"/>
  <c r="DT206" i="13"/>
  <c r="DJ206" i="17" s="1"/>
  <c r="DT218" i="13"/>
  <c r="DJ212" i="17" s="1"/>
  <c r="DT230" i="13"/>
  <c r="DJ218" i="17" s="1"/>
  <c r="DT188" i="13"/>
  <c r="DJ197" i="17" s="1"/>
  <c r="DT200" i="13"/>
  <c r="DJ203" i="17" s="1"/>
  <c r="DT212" i="13"/>
  <c r="DJ209" i="17"/>
  <c r="DT224" i="13"/>
  <c r="DJ215" i="17" s="1"/>
  <c r="DT236" i="13"/>
  <c r="DJ221" i="17" s="1"/>
  <c r="DS8" i="13"/>
  <c r="DI3" i="17" s="1"/>
  <c r="DS20" i="13"/>
  <c r="DI25" i="17" s="1"/>
  <c r="DS32" i="13"/>
  <c r="DI47" i="17" s="1"/>
  <c r="DS44" i="13"/>
  <c r="DI69" i="17" s="1"/>
  <c r="DS56" i="13"/>
  <c r="DI91" i="17" s="1"/>
  <c r="DS68" i="13"/>
  <c r="DI113" i="17"/>
  <c r="DS80" i="13"/>
  <c r="DI135" i="17" s="1"/>
  <c r="DS14" i="13"/>
  <c r="DI14" i="17" s="1"/>
  <c r="DS26" i="13"/>
  <c r="DI36" i="17" s="1"/>
  <c r="DS38" i="13"/>
  <c r="DI58" i="17" s="1"/>
  <c r="DS50" i="13"/>
  <c r="DI80" i="17" s="1"/>
  <c r="DS62" i="13"/>
  <c r="DI102" i="17" s="1"/>
  <c r="DS74" i="13"/>
  <c r="DI124" i="17" s="1"/>
  <c r="DS86" i="13"/>
  <c r="DI146" i="17"/>
  <c r="DS92" i="13"/>
  <c r="DI149" i="17" s="1"/>
  <c r="DS104" i="13"/>
  <c r="DI155" i="17" s="1"/>
  <c r="DS116" i="13"/>
  <c r="DI161" i="17" s="1"/>
  <c r="DS98" i="13"/>
  <c r="DI152" i="17" s="1"/>
  <c r="DS110" i="13"/>
  <c r="DI158" i="17" s="1"/>
  <c r="DS122" i="13"/>
  <c r="DI164" i="17" s="1"/>
  <c r="DS134" i="13"/>
  <c r="DI170" i="17" s="1"/>
  <c r="DS146" i="13"/>
  <c r="DI176" i="17"/>
  <c r="DS158" i="13"/>
  <c r="DI182" i="17" s="1"/>
  <c r="DS170" i="13"/>
  <c r="DI188" i="17" s="1"/>
  <c r="DS128" i="13"/>
  <c r="DI167" i="17" s="1"/>
  <c r="DS140" i="13"/>
  <c r="DI173" i="17" s="1"/>
  <c r="DS152" i="13"/>
  <c r="DI179" i="17" s="1"/>
  <c r="DS164" i="13"/>
  <c r="DI185" i="17" s="1"/>
  <c r="DS176" i="13"/>
  <c r="DI191" i="17" s="1"/>
  <c r="DS182" i="13"/>
  <c r="DI194" i="17"/>
  <c r="DS194" i="13"/>
  <c r="DI200" i="17" s="1"/>
  <c r="DS206" i="13"/>
  <c r="DI206" i="17" s="1"/>
  <c r="DS218" i="13"/>
  <c r="DI212" i="17" s="1"/>
  <c r="DS230" i="13"/>
  <c r="DI218" i="17" s="1"/>
  <c r="DS188" i="13"/>
  <c r="DI197" i="17" s="1"/>
  <c r="DS200" i="13"/>
  <c r="DI203" i="17" s="1"/>
  <c r="DS212" i="13"/>
  <c r="DI209" i="17" s="1"/>
  <c r="DS224" i="13"/>
  <c r="DI215" i="17"/>
  <c r="DS236" i="13"/>
  <c r="DI221" i="17" s="1"/>
  <c r="DM11" i="3"/>
  <c r="DM24"/>
  <c r="DM38"/>
  <c r="DM48"/>
  <c r="DM60"/>
  <c r="DM77"/>
  <c r="DM70"/>
  <c r="DM18" i="4"/>
  <c r="DM8"/>
  <c r="DM27"/>
  <c r="DM34"/>
  <c r="DM51"/>
  <c r="DM43"/>
  <c r="DM8" i="5"/>
  <c r="DM34"/>
  <c r="DM59" i="4"/>
  <c r="DM18" i="5"/>
  <c r="DM59"/>
  <c r="DM27" i="6"/>
  <c r="DM27" i="5"/>
  <c r="DM51"/>
  <c r="DM43"/>
  <c r="DM8" i="6"/>
  <c r="DM34"/>
  <c r="DM59"/>
  <c r="DM18"/>
  <c r="DM51"/>
  <c r="DM43"/>
  <c r="DM8" i="7"/>
  <c r="DM27"/>
  <c r="DM59"/>
  <c r="DM18"/>
  <c r="DM51"/>
  <c r="DM8" i="8"/>
  <c r="DM43"/>
  <c r="DM8" i="9"/>
  <c r="DM34" i="8"/>
  <c r="DM34" i="9"/>
  <c r="DM34" i="7"/>
  <c r="DM18" i="8"/>
  <c r="DM27"/>
  <c r="DM18" i="9"/>
  <c r="DM51"/>
  <c r="DM18" i="10"/>
  <c r="DM59" i="8"/>
  <c r="DM43" i="9"/>
  <c r="DM8" i="10"/>
  <c r="DM43"/>
  <c r="DM27" i="9"/>
  <c r="DM51" i="10"/>
  <c r="DM18" i="11"/>
  <c r="DM51"/>
  <c r="DM16" i="13"/>
  <c r="DM28"/>
  <c r="DM40"/>
  <c r="DM52"/>
  <c r="DM64"/>
  <c r="DM76"/>
  <c r="DM59" i="9"/>
  <c r="DM34" i="10"/>
  <c r="DM8" i="11"/>
  <c r="DM43"/>
  <c r="DM7" i="13"/>
  <c r="DM17"/>
  <c r="DD13" i="17" s="1"/>
  <c r="DM19" i="13"/>
  <c r="DM29"/>
  <c r="DD35" i="17"/>
  <c r="DM31" i="13"/>
  <c r="DM41"/>
  <c r="DD57" i="17" s="1"/>
  <c r="DM43" i="13"/>
  <c r="DM53"/>
  <c r="DD79" i="17" s="1"/>
  <c r="DM55" i="13"/>
  <c r="DM65"/>
  <c r="DD101" i="17" s="1"/>
  <c r="DM67" i="13"/>
  <c r="DM77"/>
  <c r="DD123" i="17" s="1"/>
  <c r="DM79" i="13"/>
  <c r="DM43" i="7"/>
  <c r="DM59" i="10"/>
  <c r="DM27" i="11"/>
  <c r="DM59"/>
  <c r="DM94" i="13"/>
  <c r="DM51" i="8"/>
  <c r="DM10" i="13"/>
  <c r="DM22"/>
  <c r="DM27" i="10"/>
  <c r="DM34" i="11"/>
  <c r="DM11" i="13"/>
  <c r="DD2" i="17" s="1"/>
  <c r="DM13" i="13"/>
  <c r="DM23"/>
  <c r="DD24" i="17"/>
  <c r="DM25" i="13"/>
  <c r="DM35"/>
  <c r="DD46" i="17" s="1"/>
  <c r="DM37" i="13"/>
  <c r="DM47"/>
  <c r="DD68" i="17" s="1"/>
  <c r="DM49" i="13"/>
  <c r="DM59"/>
  <c r="DD90" i="17" s="1"/>
  <c r="DM61" i="13"/>
  <c r="DM71"/>
  <c r="DD112" i="17" s="1"/>
  <c r="DM73" i="13"/>
  <c r="DM89"/>
  <c r="DD145" i="17" s="1"/>
  <c r="DM91" i="13"/>
  <c r="DM107"/>
  <c r="DD154" i="17" s="1"/>
  <c r="DM109" i="13"/>
  <c r="DM119"/>
  <c r="DD160" i="17" s="1"/>
  <c r="DM121" i="13"/>
  <c r="DM131"/>
  <c r="DD166" i="17"/>
  <c r="DM133" i="13"/>
  <c r="DM143"/>
  <c r="DD172" i="17" s="1"/>
  <c r="DM145" i="13"/>
  <c r="DM155"/>
  <c r="DD178" i="17" s="1"/>
  <c r="DM157" i="13"/>
  <c r="DM167"/>
  <c r="DD184" i="17" s="1"/>
  <c r="DM169" i="13"/>
  <c r="DM34"/>
  <c r="DM58"/>
  <c r="DM82"/>
  <c r="DM100"/>
  <c r="DM112"/>
  <c r="DM83"/>
  <c r="DD134" i="17" s="1"/>
  <c r="DM85" i="13"/>
  <c r="DM95"/>
  <c r="DD148" i="17"/>
  <c r="DM97" i="13"/>
  <c r="DM101"/>
  <c r="DD151" i="17" s="1"/>
  <c r="DM103" i="13"/>
  <c r="DM113"/>
  <c r="DD157" i="17" s="1"/>
  <c r="DM115" i="13"/>
  <c r="DM46"/>
  <c r="DM70"/>
  <c r="DM88"/>
  <c r="DM106"/>
  <c r="DM118"/>
  <c r="DM130"/>
  <c r="DM142"/>
  <c r="DM154"/>
  <c r="DM166"/>
  <c r="DM125"/>
  <c r="DD163" i="17" s="1"/>
  <c r="DM127" i="13"/>
  <c r="DM137"/>
  <c r="DD169" i="17"/>
  <c r="DM139" i="13"/>
  <c r="DM149"/>
  <c r="DD175" i="17" s="1"/>
  <c r="DM151" i="13"/>
  <c r="DM161"/>
  <c r="DD181" i="17" s="1"/>
  <c r="DM163" i="13"/>
  <c r="DM173"/>
  <c r="DD187" i="17" s="1"/>
  <c r="DM175" i="13"/>
  <c r="DM185"/>
  <c r="DD193" i="17" s="1"/>
  <c r="DM187" i="13"/>
  <c r="DM197"/>
  <c r="DD199" i="17" s="1"/>
  <c r="DM199" i="13"/>
  <c r="DM209"/>
  <c r="DD205" i="17" s="1"/>
  <c r="DM211" i="13"/>
  <c r="DM221"/>
  <c r="DD211" i="17" s="1"/>
  <c r="DM223" i="13"/>
  <c r="DM233"/>
  <c r="DD217" i="17"/>
  <c r="DM235" i="13"/>
  <c r="DM38" i="14"/>
  <c r="DM178" i="13"/>
  <c r="DM190"/>
  <c r="DM202"/>
  <c r="DM214"/>
  <c r="DM226"/>
  <c r="DM179"/>
  <c r="DD190" i="17" s="1"/>
  <c r="DM181" i="13"/>
  <c r="DM191"/>
  <c r="DD196" i="17" s="1"/>
  <c r="DM193" i="13"/>
  <c r="DM203"/>
  <c r="DD202" i="17" s="1"/>
  <c r="DM205" i="13"/>
  <c r="DM215"/>
  <c r="DD208" i="17" s="1"/>
  <c r="DM217" i="13"/>
  <c r="DM227"/>
  <c r="DD214" i="17" s="1"/>
  <c r="DM229" i="13"/>
  <c r="DM124"/>
  <c r="DM136"/>
  <c r="DM148"/>
  <c r="DM160"/>
  <c r="DM172"/>
  <c r="DM184"/>
  <c r="DM196"/>
  <c r="DM208"/>
  <c r="DM220"/>
  <c r="DM232"/>
  <c r="DM49" i="14"/>
  <c r="DM74"/>
  <c r="DM63"/>
  <c r="DM107"/>
  <c r="DM132"/>
  <c r="DM157"/>
  <c r="DM238" i="13"/>
  <c r="DM27" i="14"/>
  <c r="DM96"/>
  <c r="DM239" i="13"/>
  <c r="DD220" i="17" s="1"/>
  <c r="DM16" i="14"/>
  <c r="DM85"/>
  <c r="DL11" i="3"/>
  <c r="DL24"/>
  <c r="DL38"/>
  <c r="DL48"/>
  <c r="DL70"/>
  <c r="DL8" i="4"/>
  <c r="DL60" i="3"/>
  <c r="DL77"/>
  <c r="DL27" i="4"/>
  <c r="DL18"/>
  <c r="DL43"/>
  <c r="DL34"/>
  <c r="DL51"/>
  <c r="DL18" i="5"/>
  <c r="DL8"/>
  <c r="DL59" i="4"/>
  <c r="DL27" i="5"/>
  <c r="DL43"/>
  <c r="DL34"/>
  <c r="DL59"/>
  <c r="DL51"/>
  <c r="DL18" i="6"/>
  <c r="DL43"/>
  <c r="DL27"/>
  <c r="DL34"/>
  <c r="DL8"/>
  <c r="DL51"/>
  <c r="DL34" i="7"/>
  <c r="DL8"/>
  <c r="DL27"/>
  <c r="DL59"/>
  <c r="DL59" i="6"/>
  <c r="DL18" i="8"/>
  <c r="DL51"/>
  <c r="DL18" i="9"/>
  <c r="DL51" i="7"/>
  <c r="DL8" i="8"/>
  <c r="DL43"/>
  <c r="DL8" i="9"/>
  <c r="DL43" i="7"/>
  <c r="DL27" i="8"/>
  <c r="DL27" i="9"/>
  <c r="DL59"/>
  <c r="DL27" i="10"/>
  <c r="DL34" i="8"/>
  <c r="DL51" i="9"/>
  <c r="DL18" i="10"/>
  <c r="DL18" i="7"/>
  <c r="DL43" i="10"/>
  <c r="DL59"/>
  <c r="DL27" i="11"/>
  <c r="DL59"/>
  <c r="DL11" i="13"/>
  <c r="DC2" i="17" s="1"/>
  <c r="DL13" i="13"/>
  <c r="DL23"/>
  <c r="DC24" i="17" s="1"/>
  <c r="DL25" i="13"/>
  <c r="DL35"/>
  <c r="DC46" i="17" s="1"/>
  <c r="DL37" i="13"/>
  <c r="DL47"/>
  <c r="DC68" i="17" s="1"/>
  <c r="DL49" i="13"/>
  <c r="DL59"/>
  <c r="DC90" i="17"/>
  <c r="DL61" i="13"/>
  <c r="DL71"/>
  <c r="DC112" i="17" s="1"/>
  <c r="DL73" i="13"/>
  <c r="DL59" i="8"/>
  <c r="DL51" i="10"/>
  <c r="DL18" i="11"/>
  <c r="DL51"/>
  <c r="DL16" i="13"/>
  <c r="DL28"/>
  <c r="DL40"/>
  <c r="DL52"/>
  <c r="DL64"/>
  <c r="DL76"/>
  <c r="DL43" i="9"/>
  <c r="DL8" i="10"/>
  <c r="DL34" i="9"/>
  <c r="DL8" i="11"/>
  <c r="DL34"/>
  <c r="DL89" i="13"/>
  <c r="DC145" i="17"/>
  <c r="DL91" i="13"/>
  <c r="DL34" i="10"/>
  <c r="DL43" i="11"/>
  <c r="DL7" i="13"/>
  <c r="DL19"/>
  <c r="DL10"/>
  <c r="DL17"/>
  <c r="DC13" i="17"/>
  <c r="DL22" i="13"/>
  <c r="DL29"/>
  <c r="DC35" i="17" s="1"/>
  <c r="DL34" i="13"/>
  <c r="DL41"/>
  <c r="DC57" i="17" s="1"/>
  <c r="DL46" i="13"/>
  <c r="DL53"/>
  <c r="DC79" i="17" s="1"/>
  <c r="DL58" i="13"/>
  <c r="DL65"/>
  <c r="DC101" i="17" s="1"/>
  <c r="DL70" i="13"/>
  <c r="DL77"/>
  <c r="DC123" i="17" s="1"/>
  <c r="DL82" i="13"/>
  <c r="DL88"/>
  <c r="DL43"/>
  <c r="DL67"/>
  <c r="DL106"/>
  <c r="DL118"/>
  <c r="DL130"/>
  <c r="DL142"/>
  <c r="DL154"/>
  <c r="DL166"/>
  <c r="DL107"/>
  <c r="DC154" i="17" s="1"/>
  <c r="DL109" i="13"/>
  <c r="DL31"/>
  <c r="DL55"/>
  <c r="DL79"/>
  <c r="DL94"/>
  <c r="DL100"/>
  <c r="DL112"/>
  <c r="DL83"/>
  <c r="DC134" i="17" s="1"/>
  <c r="DL85" i="13"/>
  <c r="DL95"/>
  <c r="DC148" i="17" s="1"/>
  <c r="DL97" i="13"/>
  <c r="DL101"/>
  <c r="DC151" i="17" s="1"/>
  <c r="DL103" i="13"/>
  <c r="DL113"/>
  <c r="DC157" i="17" s="1"/>
  <c r="DL115" i="13"/>
  <c r="DL125"/>
  <c r="DC163" i="17"/>
  <c r="DL127" i="13"/>
  <c r="DL137"/>
  <c r="DC169" i="17" s="1"/>
  <c r="DL139" i="13"/>
  <c r="DL149"/>
  <c r="DC175" i="17" s="1"/>
  <c r="DL151" i="13"/>
  <c r="DL161"/>
  <c r="DC181" i="17" s="1"/>
  <c r="DL163" i="13"/>
  <c r="DL173"/>
  <c r="DC187" i="17" s="1"/>
  <c r="DL175" i="13"/>
  <c r="DL119"/>
  <c r="DC160" i="17" s="1"/>
  <c r="DL124" i="13"/>
  <c r="DL131"/>
  <c r="DC166" i="17" s="1"/>
  <c r="DL136" i="13"/>
  <c r="DL143"/>
  <c r="DC172" i="17" s="1"/>
  <c r="DL148" i="13"/>
  <c r="DL155"/>
  <c r="DC178" i="17"/>
  <c r="DL160" i="13"/>
  <c r="DL167"/>
  <c r="DC184" i="17" s="1"/>
  <c r="DL172" i="13"/>
  <c r="DL184"/>
  <c r="DL196"/>
  <c r="DL208"/>
  <c r="DL220"/>
  <c r="DL232"/>
  <c r="DL185"/>
  <c r="DC193" i="17" s="1"/>
  <c r="DL187" i="13"/>
  <c r="DL197"/>
  <c r="DC199" i="17" s="1"/>
  <c r="DL199" i="13"/>
  <c r="DL209"/>
  <c r="DC205" i="17" s="1"/>
  <c r="DL211" i="13"/>
  <c r="DL221"/>
  <c r="DC211" i="17"/>
  <c r="DL223" i="13"/>
  <c r="DL233"/>
  <c r="DC217" i="17" s="1"/>
  <c r="DL178" i="13"/>
  <c r="DL190"/>
  <c r="DL202"/>
  <c r="DL214"/>
  <c r="DL226"/>
  <c r="DL121"/>
  <c r="DL133"/>
  <c r="DL145"/>
  <c r="DL157"/>
  <c r="DL169"/>
  <c r="DL179"/>
  <c r="DC190" i="17" s="1"/>
  <c r="DL181" i="13"/>
  <c r="DL191"/>
  <c r="DC196" i="17" s="1"/>
  <c r="DL193" i="13"/>
  <c r="DL203"/>
  <c r="DC202" i="17" s="1"/>
  <c r="DL205" i="13"/>
  <c r="DL215"/>
  <c r="DC208" i="17"/>
  <c r="DL217" i="13"/>
  <c r="DL227"/>
  <c r="DC214" i="17" s="1"/>
  <c r="DL229" i="13"/>
  <c r="DL239"/>
  <c r="DC220" i="17" s="1"/>
  <c r="DL16" i="14"/>
  <c r="DL85"/>
  <c r="DL38"/>
  <c r="DL49"/>
  <c r="DL74"/>
  <c r="DL118"/>
  <c r="DL235" i="13"/>
  <c r="DL63" i="14"/>
  <c r="DL107"/>
  <c r="DL238" i="13"/>
  <c r="DL27" i="14"/>
  <c r="DL96"/>
  <c r="DL146"/>
  <c r="DK8" i="13"/>
  <c r="DB3" i="17" s="1"/>
  <c r="DK20" i="13"/>
  <c r="DB25" i="17" s="1"/>
  <c r="DK32" i="13"/>
  <c r="DB47" i="17" s="1"/>
  <c r="DK44" i="13"/>
  <c r="DB69" i="17"/>
  <c r="DK56" i="13"/>
  <c r="DB91" i="17" s="1"/>
  <c r="DK68" i="13"/>
  <c r="DB113" i="17" s="1"/>
  <c r="DK80" i="13"/>
  <c r="DB135" i="17" s="1"/>
  <c r="DK14" i="13"/>
  <c r="DB14" i="17" s="1"/>
  <c r="DK26" i="13"/>
  <c r="DB36" i="17" s="1"/>
  <c r="DK38" i="13"/>
  <c r="DB58" i="17" s="1"/>
  <c r="DK50" i="13"/>
  <c r="DB80" i="17" s="1"/>
  <c r="DK62" i="13"/>
  <c r="DB102" i="17"/>
  <c r="DK74" i="13"/>
  <c r="DB124" i="17" s="1"/>
  <c r="DK86" i="13"/>
  <c r="DB146" i="17" s="1"/>
  <c r="DK92" i="13"/>
  <c r="DB149" i="17" s="1"/>
  <c r="DK104" i="13"/>
  <c r="DB155" i="17" s="1"/>
  <c r="DK116" i="13"/>
  <c r="DB161" i="17" s="1"/>
  <c r="DK98" i="13"/>
  <c r="DB152" i="17" s="1"/>
  <c r="DK110" i="13"/>
  <c r="DB158" i="17" s="1"/>
  <c r="DK122" i="13"/>
  <c r="DB164" i="17"/>
  <c r="DK134" i="13"/>
  <c r="DB170" i="17" s="1"/>
  <c r="DK146" i="13"/>
  <c r="DB176" i="17" s="1"/>
  <c r="DK158" i="13"/>
  <c r="DB182" i="17" s="1"/>
  <c r="DK170" i="13"/>
  <c r="DB188" i="17" s="1"/>
  <c r="DK128" i="13"/>
  <c r="DB167" i="17" s="1"/>
  <c r="DK140" i="13"/>
  <c r="DB173" i="17" s="1"/>
  <c r="DK152" i="13"/>
  <c r="DB179" i="17" s="1"/>
  <c r="DK164" i="13"/>
  <c r="DB185" i="17"/>
  <c r="DK176" i="13"/>
  <c r="DB191" i="17" s="1"/>
  <c r="DK182" i="13"/>
  <c r="DB194" i="17" s="1"/>
  <c r="DK194" i="13"/>
  <c r="DB200" i="17" s="1"/>
  <c r="DK206" i="13"/>
  <c r="DB206" i="17" s="1"/>
  <c r="DK218" i="13"/>
  <c r="DB212" i="17" s="1"/>
  <c r="DK230" i="13"/>
  <c r="DB218" i="17" s="1"/>
  <c r="DK188" i="13"/>
  <c r="DB197" i="17" s="1"/>
  <c r="DK200" i="13"/>
  <c r="DB203" i="17"/>
  <c r="DK212" i="13"/>
  <c r="DB209" i="17" s="1"/>
  <c r="DK224" i="13"/>
  <c r="DB215" i="17" s="1"/>
  <c r="DK236" i="13"/>
  <c r="DB221" i="17" s="1"/>
  <c r="DJ8" i="13"/>
  <c r="DA3" i="17" s="1"/>
  <c r="DJ20" i="13"/>
  <c r="DA25" i="17" s="1"/>
  <c r="DJ32" i="13"/>
  <c r="DA47" i="17" s="1"/>
  <c r="DJ44" i="13"/>
  <c r="DA69" i="17" s="1"/>
  <c r="DJ56" i="13"/>
  <c r="DA91" i="17"/>
  <c r="DJ68" i="13"/>
  <c r="DA113" i="17" s="1"/>
  <c r="DJ80" i="13"/>
  <c r="DA135" i="17" s="1"/>
  <c r="DJ14" i="13"/>
  <c r="DA14" i="17" s="1"/>
  <c r="DJ92" i="13"/>
  <c r="DA149" i="17" s="1"/>
  <c r="DJ26" i="13"/>
  <c r="DA36" i="17" s="1"/>
  <c r="DJ50" i="13"/>
  <c r="DA80" i="17" s="1"/>
  <c r="DJ74" i="13"/>
  <c r="DA124" i="17" s="1"/>
  <c r="DJ86" i="13"/>
  <c r="DA146" i="17"/>
  <c r="DJ98" i="13"/>
  <c r="DA152" i="17" s="1"/>
  <c r="DJ110" i="13"/>
  <c r="DA158" i="17" s="1"/>
  <c r="DJ122" i="13"/>
  <c r="DA164" i="17" s="1"/>
  <c r="DJ134" i="13"/>
  <c r="DA170" i="17" s="1"/>
  <c r="DJ146" i="13"/>
  <c r="DA176" i="17" s="1"/>
  <c r="DJ158" i="13"/>
  <c r="DA182" i="17" s="1"/>
  <c r="DJ170" i="13"/>
  <c r="DA188" i="17" s="1"/>
  <c r="DJ38" i="13"/>
  <c r="DA58" i="17"/>
  <c r="DJ62" i="13"/>
  <c r="DA102" i="17" s="1"/>
  <c r="DJ104" i="13"/>
  <c r="DA155" i="17" s="1"/>
  <c r="DJ116" i="13"/>
  <c r="DA161" i="17" s="1"/>
  <c r="DJ188" i="13"/>
  <c r="DA197" i="17" s="1"/>
  <c r="DJ200" i="13"/>
  <c r="DA203" i="17" s="1"/>
  <c r="DJ212" i="13"/>
  <c r="DA209" i="17" s="1"/>
  <c r="DJ224" i="13"/>
  <c r="DA215" i="17" s="1"/>
  <c r="DJ236" i="13"/>
  <c r="DA221" i="17"/>
  <c r="DJ128" i="13"/>
  <c r="DA167" i="17" s="1"/>
  <c r="DJ140" i="13"/>
  <c r="DA173" i="17" s="1"/>
  <c r="DJ152" i="13"/>
  <c r="DA179" i="17" s="1"/>
  <c r="DJ164" i="13"/>
  <c r="DA185" i="17" s="1"/>
  <c r="DJ176" i="13"/>
  <c r="DA191" i="17" s="1"/>
  <c r="DJ182" i="13"/>
  <c r="DA194" i="17" s="1"/>
  <c r="DJ194" i="13"/>
  <c r="DA200" i="17" s="1"/>
  <c r="DJ206" i="13"/>
  <c r="DA206" i="17"/>
  <c r="DJ218" i="13"/>
  <c r="DA212" i="17" s="1"/>
  <c r="DJ230" i="13"/>
  <c r="DA218" i="17" s="1"/>
  <c r="DI14" i="13"/>
  <c r="CZ14" i="17" s="1"/>
  <c r="DI26" i="13"/>
  <c r="CZ36" i="17" s="1"/>
  <c r="DI38" i="13"/>
  <c r="CZ58" i="17" s="1"/>
  <c r="DI50" i="13"/>
  <c r="CZ80" i="17" s="1"/>
  <c r="DI62" i="13"/>
  <c r="CZ102" i="17" s="1"/>
  <c r="DI74" i="13"/>
  <c r="CZ124" i="17"/>
  <c r="DI8" i="13"/>
  <c r="CZ3" i="17" s="1"/>
  <c r="DI20" i="13"/>
  <c r="CZ25" i="17" s="1"/>
  <c r="DI32" i="13"/>
  <c r="CZ47" i="17" s="1"/>
  <c r="DI44" i="13"/>
  <c r="CZ69" i="17" s="1"/>
  <c r="DI56" i="13"/>
  <c r="CZ91" i="17" s="1"/>
  <c r="DI68" i="13"/>
  <c r="CZ113" i="17" s="1"/>
  <c r="DI80" i="13"/>
  <c r="CZ135" i="17" s="1"/>
  <c r="DI92" i="13"/>
  <c r="CZ149" i="17"/>
  <c r="DI86" i="13"/>
  <c r="CZ146" i="17" s="1"/>
  <c r="DI98" i="13"/>
  <c r="CZ152" i="17" s="1"/>
  <c r="DI110" i="13"/>
  <c r="CZ158" i="17" s="1"/>
  <c r="DI104" i="13"/>
  <c r="CZ155" i="17" s="1"/>
  <c r="DI116" i="13"/>
  <c r="CZ161" i="17" s="1"/>
  <c r="DI128" i="13"/>
  <c r="CZ167" i="17" s="1"/>
  <c r="DI140" i="13"/>
  <c r="CZ173" i="17" s="1"/>
  <c r="DI152" i="13"/>
  <c r="CZ179" i="17"/>
  <c r="DI164" i="13"/>
  <c r="CZ185" i="17" s="1"/>
  <c r="DI176" i="13"/>
  <c r="CZ191" i="17" s="1"/>
  <c r="DI122" i="13"/>
  <c r="CZ164" i="17" s="1"/>
  <c r="DI134" i="13"/>
  <c r="CZ170" i="17" s="1"/>
  <c r="DI146" i="13"/>
  <c r="CZ176" i="17" s="1"/>
  <c r="DI158" i="13"/>
  <c r="CZ182" i="17" s="1"/>
  <c r="DI170" i="13"/>
  <c r="CZ188" i="17" s="1"/>
  <c r="DI188" i="13"/>
  <c r="CZ197" i="17"/>
  <c r="DI200" i="13"/>
  <c r="CZ203" i="17" s="1"/>
  <c r="DI212" i="13"/>
  <c r="CZ209" i="17" s="1"/>
  <c r="DI224" i="13"/>
  <c r="CZ215" i="17" s="1"/>
  <c r="DI182" i="13"/>
  <c r="CZ194" i="17" s="1"/>
  <c r="DI194" i="13"/>
  <c r="CZ200" i="17" s="1"/>
  <c r="DI206" i="13"/>
  <c r="CZ206" i="17" s="1"/>
  <c r="DI218" i="13"/>
  <c r="CZ212" i="17" s="1"/>
  <c r="DI230" i="13"/>
  <c r="CZ218" i="17"/>
  <c r="DI236" i="13"/>
  <c r="CZ221" i="17" s="1"/>
  <c r="DG11" i="3"/>
  <c r="DG24"/>
  <c r="DG38"/>
  <c r="DG48"/>
  <c r="DG60"/>
  <c r="DG77"/>
  <c r="DG70"/>
  <c r="DG27" i="4"/>
  <c r="DG8"/>
  <c r="DG18"/>
  <c r="DG43"/>
  <c r="DG34"/>
  <c r="DG51"/>
  <c r="DG59"/>
  <c r="DG18" i="5"/>
  <c r="DG8"/>
  <c r="DG34"/>
  <c r="DG51"/>
  <c r="DG27"/>
  <c r="DG43"/>
  <c r="DG8" i="6"/>
  <c r="DG59" i="5"/>
  <c r="DG27" i="6"/>
  <c r="DG51"/>
  <c r="DG18"/>
  <c r="DG43"/>
  <c r="DG8" i="7"/>
  <c r="DG34" i="6"/>
  <c r="DG59"/>
  <c r="DG43" i="7"/>
  <c r="DG34"/>
  <c r="DG18"/>
  <c r="DG51"/>
  <c r="DG27" i="8"/>
  <c r="DG59"/>
  <c r="DG27" i="9"/>
  <c r="DG27" i="7"/>
  <c r="DG18" i="8"/>
  <c r="DG51"/>
  <c r="DG18" i="9"/>
  <c r="DG34" i="8"/>
  <c r="DG34" i="10"/>
  <c r="DG59" i="7"/>
  <c r="DG43" i="8"/>
  <c r="DG8" i="9"/>
  <c r="DG34"/>
  <c r="DG59"/>
  <c r="DG27" i="10"/>
  <c r="DG51" i="9"/>
  <c r="DG34" i="11"/>
  <c r="DG10" i="13"/>
  <c r="DG22"/>
  <c r="DG34"/>
  <c r="DG46"/>
  <c r="DG58"/>
  <c r="DG70"/>
  <c r="DG82"/>
  <c r="DG59" i="10"/>
  <c r="DG27" i="11"/>
  <c r="DG59"/>
  <c r="DG11" i="13"/>
  <c r="CX2" i="17" s="1"/>
  <c r="DG13" i="13"/>
  <c r="DG23"/>
  <c r="CX24" i="17" s="1"/>
  <c r="DG25" i="13"/>
  <c r="DG35"/>
  <c r="CX46" i="17" s="1"/>
  <c r="DG37" i="13"/>
  <c r="DG47"/>
  <c r="CX68" i="17" s="1"/>
  <c r="DG49" i="13"/>
  <c r="DG59"/>
  <c r="CX90" i="17" s="1"/>
  <c r="DG61" i="13"/>
  <c r="DG71"/>
  <c r="CX112" i="17" s="1"/>
  <c r="DG73" i="13"/>
  <c r="DG8" i="8"/>
  <c r="DG43" i="10"/>
  <c r="DG8" i="11"/>
  <c r="DG43" i="9"/>
  <c r="DG18" i="10"/>
  <c r="DG88" i="13"/>
  <c r="DG43" i="11"/>
  <c r="DG7" i="13"/>
  <c r="DG16"/>
  <c r="DG19"/>
  <c r="DG18" i="11"/>
  <c r="DG17" i="13"/>
  <c r="CX13" i="17" s="1"/>
  <c r="DG8" i="10"/>
  <c r="DG51"/>
  <c r="DG51" i="11"/>
  <c r="DG83" i="13"/>
  <c r="CX134" i="17" s="1"/>
  <c r="DG85" i="13"/>
  <c r="DG95"/>
  <c r="CX148" i="17" s="1"/>
  <c r="DG97" i="13"/>
  <c r="DG28"/>
  <c r="DG52"/>
  <c r="DG76"/>
  <c r="DG101"/>
  <c r="CX151" i="17" s="1"/>
  <c r="DG103" i="13"/>
  <c r="DG113"/>
  <c r="CX157" i="17" s="1"/>
  <c r="DG115" i="13"/>
  <c r="DG125"/>
  <c r="CX163" i="17" s="1"/>
  <c r="DG127" i="13"/>
  <c r="DG137"/>
  <c r="CX169" i="17" s="1"/>
  <c r="DG139" i="13"/>
  <c r="DG149"/>
  <c r="CX175" i="17" s="1"/>
  <c r="DG151" i="13"/>
  <c r="DG161"/>
  <c r="CX181" i="17" s="1"/>
  <c r="DG163" i="13"/>
  <c r="DG173"/>
  <c r="CX187" i="17" s="1"/>
  <c r="DG175" i="13"/>
  <c r="DG29"/>
  <c r="CX35" i="17"/>
  <c r="DG43" i="13"/>
  <c r="DG53"/>
  <c r="CX79" i="17" s="1"/>
  <c r="DG67" i="13"/>
  <c r="DG77"/>
  <c r="CX123" i="17" s="1"/>
  <c r="DG91" i="13"/>
  <c r="DG94"/>
  <c r="DG106"/>
  <c r="DG40"/>
  <c r="DG64"/>
  <c r="DG89"/>
  <c r="CX145" i="17" s="1"/>
  <c r="DG107" i="13"/>
  <c r="CX154" i="17" s="1"/>
  <c r="DG109" i="13"/>
  <c r="DG31"/>
  <c r="DG41"/>
  <c r="CX57" i="17" s="1"/>
  <c r="DG55" i="13"/>
  <c r="DG65"/>
  <c r="CX101" i="17" s="1"/>
  <c r="DG79" i="13"/>
  <c r="DG100"/>
  <c r="DG112"/>
  <c r="DG124"/>
  <c r="DG136"/>
  <c r="DG148"/>
  <c r="DG160"/>
  <c r="DG172"/>
  <c r="DG179"/>
  <c r="CX190" i="17" s="1"/>
  <c r="DG181" i="13"/>
  <c r="DG191"/>
  <c r="CX196" i="17" s="1"/>
  <c r="DG193" i="13"/>
  <c r="DG203"/>
  <c r="CX202" i="17" s="1"/>
  <c r="DG205" i="13"/>
  <c r="DG215"/>
  <c r="CX208" i="17"/>
  <c r="DG217" i="13"/>
  <c r="DG227"/>
  <c r="CX214" i="17" s="1"/>
  <c r="DG229" i="13"/>
  <c r="DG239"/>
  <c r="CX220" i="17" s="1"/>
  <c r="DG16" i="14"/>
  <c r="DG118" i="13"/>
  <c r="DG184"/>
  <c r="DG196"/>
  <c r="DG208"/>
  <c r="DG220"/>
  <c r="DG232"/>
  <c r="DG121"/>
  <c r="DG130"/>
  <c r="DG133"/>
  <c r="DG142"/>
  <c r="DG145"/>
  <c r="DG154"/>
  <c r="DG157"/>
  <c r="DG166"/>
  <c r="DG169"/>
  <c r="DG185"/>
  <c r="CX193" i="17" s="1"/>
  <c r="DG187" i="13"/>
  <c r="DG197"/>
  <c r="CX199" i="17"/>
  <c r="DG199" i="13"/>
  <c r="DG209"/>
  <c r="CX205" i="17" s="1"/>
  <c r="DG211" i="13"/>
  <c r="DG221"/>
  <c r="CX211" i="17" s="1"/>
  <c r="DG223" i="13"/>
  <c r="DG233"/>
  <c r="CX217" i="17" s="1"/>
  <c r="DG119" i="13"/>
  <c r="CX160" i="17" s="1"/>
  <c r="DG131" i="13"/>
  <c r="CX166" i="17" s="1"/>
  <c r="DG143" i="13"/>
  <c r="CX172" i="17" s="1"/>
  <c r="DG155" i="13"/>
  <c r="CX178" i="17" s="1"/>
  <c r="DG167" i="13"/>
  <c r="CX184" i="17" s="1"/>
  <c r="DG178" i="13"/>
  <c r="DG190"/>
  <c r="DG202"/>
  <c r="DG214"/>
  <c r="DG226"/>
  <c r="DG238"/>
  <c r="DG27" i="14"/>
  <c r="DG38"/>
  <c r="DG96"/>
  <c r="DG235" i="13"/>
  <c r="DG85" i="14"/>
  <c r="DG49"/>
  <c r="DG74"/>
  <c r="DG63"/>
  <c r="DG107"/>
  <c r="DG132"/>
  <c r="DG157"/>
  <c r="DF11" i="3"/>
  <c r="DF24"/>
  <c r="DF38"/>
  <c r="DF60"/>
  <c r="DF48"/>
  <c r="DF77"/>
  <c r="DF70"/>
  <c r="DF8" i="4"/>
  <c r="DF27"/>
  <c r="DF18"/>
  <c r="DF43"/>
  <c r="DF34"/>
  <c r="DF51"/>
  <c r="DF59"/>
  <c r="DF27" i="5"/>
  <c r="DF18"/>
  <c r="DF8"/>
  <c r="DF34"/>
  <c r="DF59"/>
  <c r="DF51"/>
  <c r="DF18" i="6"/>
  <c r="DF43" i="5"/>
  <c r="DF8" i="6"/>
  <c r="DF27"/>
  <c r="DF51"/>
  <c r="DF43"/>
  <c r="DF34"/>
  <c r="DF8" i="7"/>
  <c r="DF18"/>
  <c r="DF51"/>
  <c r="DF59" i="6"/>
  <c r="DF43" i="7"/>
  <c r="DF27"/>
  <c r="DF34" i="8"/>
  <c r="DF34" i="9"/>
  <c r="DF27" i="8"/>
  <c r="DF59"/>
  <c r="DF27" i="9"/>
  <c r="DF59" i="7"/>
  <c r="DF8" i="8"/>
  <c r="DF43" i="9"/>
  <c r="DF8" i="10"/>
  <c r="DF43"/>
  <c r="DF51" i="8"/>
  <c r="DF34" i="10"/>
  <c r="DF34" i="7"/>
  <c r="DF18" i="8"/>
  <c r="DF18" i="9"/>
  <c r="DF43" i="8"/>
  <c r="DF59" i="9"/>
  <c r="DF8" i="11"/>
  <c r="DF43"/>
  <c r="DF7" i="13"/>
  <c r="DF17"/>
  <c r="CW13" i="17" s="1"/>
  <c r="DF19" i="13"/>
  <c r="DF29"/>
  <c r="CW35" i="17" s="1"/>
  <c r="DF31" i="13"/>
  <c r="DF41"/>
  <c r="CW57" i="17"/>
  <c r="DF43" i="13"/>
  <c r="DF53"/>
  <c r="CW79" i="17" s="1"/>
  <c r="DF55" i="13"/>
  <c r="DF65"/>
  <c r="CW101" i="17" s="1"/>
  <c r="DF67" i="13"/>
  <c r="DF77"/>
  <c r="CW123" i="17" s="1"/>
  <c r="DF79" i="13"/>
  <c r="DF51" i="9"/>
  <c r="DF27" i="10"/>
  <c r="DF34" i="11"/>
  <c r="DF10" i="13"/>
  <c r="DF22"/>
  <c r="DF34"/>
  <c r="DF46"/>
  <c r="DF58"/>
  <c r="DF70"/>
  <c r="DF82"/>
  <c r="DF8" i="9"/>
  <c r="DF18" i="10"/>
  <c r="DF51"/>
  <c r="DF18" i="11"/>
  <c r="DF51"/>
  <c r="DF83" i="13"/>
  <c r="CW134" i="17" s="1"/>
  <c r="DF85" i="13"/>
  <c r="DF95"/>
  <c r="CW148" i="17" s="1"/>
  <c r="DF97" i="13"/>
  <c r="DF59" i="10"/>
  <c r="DF11" i="13"/>
  <c r="CW2" i="17" s="1"/>
  <c r="DF13" i="13"/>
  <c r="DF16"/>
  <c r="DF23"/>
  <c r="CW24" i="17" s="1"/>
  <c r="DF25" i="13"/>
  <c r="DF27" i="11"/>
  <c r="DF59"/>
  <c r="DF94" i="13"/>
  <c r="DF100"/>
  <c r="DF112"/>
  <c r="DF124"/>
  <c r="DF136"/>
  <c r="DF148"/>
  <c r="DF160"/>
  <c r="DF172"/>
  <c r="DF28"/>
  <c r="DF47"/>
  <c r="CW68" i="17" s="1"/>
  <c r="DF49" i="13"/>
  <c r="DF52"/>
  <c r="DF71"/>
  <c r="CW112" i="17" s="1"/>
  <c r="DF73" i="13"/>
  <c r="DF76"/>
  <c r="DF101"/>
  <c r="CW151" i="17" s="1"/>
  <c r="DF103" i="13"/>
  <c r="DF113"/>
  <c r="CW157" i="17" s="1"/>
  <c r="DF115" i="13"/>
  <c r="DF88"/>
  <c r="DF91"/>
  <c r="DF106"/>
  <c r="DF118"/>
  <c r="DF35"/>
  <c r="CW46" i="17" s="1"/>
  <c r="DF37" i="13"/>
  <c r="DF40"/>
  <c r="DF59"/>
  <c r="CW90" i="17" s="1"/>
  <c r="DF61" i="13"/>
  <c r="DF64"/>
  <c r="DF89"/>
  <c r="CW145" i="17" s="1"/>
  <c r="DF107" i="13"/>
  <c r="CW154" i="17" s="1"/>
  <c r="DF109" i="13"/>
  <c r="DF119"/>
  <c r="CW160" i="17" s="1"/>
  <c r="DF121" i="13"/>
  <c r="DF131"/>
  <c r="CW166" i="17" s="1"/>
  <c r="DF133" i="13"/>
  <c r="DF143"/>
  <c r="CW172" i="17" s="1"/>
  <c r="DF145" i="13"/>
  <c r="DF155"/>
  <c r="CW178" i="17"/>
  <c r="DF157" i="13"/>
  <c r="DF167"/>
  <c r="CW184" i="17" s="1"/>
  <c r="DF169" i="13"/>
  <c r="DF178"/>
  <c r="DF190"/>
  <c r="DF202"/>
  <c r="DF214"/>
  <c r="DF226"/>
  <c r="DF238"/>
  <c r="DF27" i="14"/>
  <c r="DF179" i="13"/>
  <c r="CW190" i="17" s="1"/>
  <c r="DF181" i="13"/>
  <c r="DF191"/>
  <c r="CW196" i="17" s="1"/>
  <c r="DF193" i="13"/>
  <c r="DF203"/>
  <c r="CW202" i="17"/>
  <c r="DF205" i="13"/>
  <c r="DF215"/>
  <c r="CW208" i="17" s="1"/>
  <c r="DF217" i="13"/>
  <c r="DF227"/>
  <c r="CW214" i="17" s="1"/>
  <c r="DF229" i="13"/>
  <c r="DF184"/>
  <c r="DF196"/>
  <c r="DF208"/>
  <c r="DF220"/>
  <c r="DF232"/>
  <c r="DF125"/>
  <c r="CW163" i="17" s="1"/>
  <c r="DF127" i="13"/>
  <c r="DF130"/>
  <c r="DF137"/>
  <c r="CW169" i="17" s="1"/>
  <c r="DF139" i="13"/>
  <c r="DF142"/>
  <c r="DF149"/>
  <c r="CW175" i="17" s="1"/>
  <c r="DF151" i="13"/>
  <c r="DF154"/>
  <c r="DF161"/>
  <c r="CW181" i="17" s="1"/>
  <c r="DF163" i="13"/>
  <c r="DF166"/>
  <c r="DF173"/>
  <c r="CW187" i="17" s="1"/>
  <c r="DF175" i="13"/>
  <c r="DF185"/>
  <c r="CW193" i="17"/>
  <c r="DF187" i="13"/>
  <c r="DF197"/>
  <c r="CW199" i="17" s="1"/>
  <c r="DF199" i="13"/>
  <c r="DF209"/>
  <c r="CW205" i="17" s="1"/>
  <c r="DF211" i="13"/>
  <c r="DF221"/>
  <c r="CW211" i="17" s="1"/>
  <c r="DF223" i="13"/>
  <c r="DF233"/>
  <c r="CW217" i="17" s="1"/>
  <c r="DF235" i="13"/>
  <c r="DF38" i="14"/>
  <c r="DF63"/>
  <c r="DF107"/>
  <c r="DF96"/>
  <c r="DF146"/>
  <c r="DF239" i="13"/>
  <c r="CW220" i="17" s="1"/>
  <c r="DF16" i="14"/>
  <c r="DF85"/>
  <c r="DF49"/>
  <c r="DF74"/>
  <c r="DF118"/>
  <c r="DB8" i="13"/>
  <c r="CS3" i="17" s="1"/>
  <c r="DN8" i="13"/>
  <c r="DB20"/>
  <c r="CS25" i="17" s="1"/>
  <c r="DN20" i="13"/>
  <c r="DB32"/>
  <c r="CS47" i="17" s="1"/>
  <c r="DN32" i="13"/>
  <c r="DB44"/>
  <c r="CS69" i="17"/>
  <c r="DN44" i="13"/>
  <c r="DB56"/>
  <c r="CS91" i="17" s="1"/>
  <c r="DN56" i="13"/>
  <c r="DB68"/>
  <c r="CS113" i="17" s="1"/>
  <c r="DN68" i="13"/>
  <c r="DB80"/>
  <c r="CS135" i="17" s="1"/>
  <c r="DN80" i="13"/>
  <c r="DB14"/>
  <c r="CS14" i="17" s="1"/>
  <c r="DN14" i="13"/>
  <c r="DN26"/>
  <c r="DN38"/>
  <c r="DN50"/>
  <c r="DN62"/>
  <c r="DN74"/>
  <c r="DB92"/>
  <c r="CS149" i="17" s="1"/>
  <c r="DN92" i="13"/>
  <c r="DB38"/>
  <c r="CS58" i="17" s="1"/>
  <c r="DB62" i="13"/>
  <c r="CS102" i="17" s="1"/>
  <c r="DB86" i="13"/>
  <c r="CS146" i="17"/>
  <c r="DB98" i="13"/>
  <c r="CS152" i="17" s="1"/>
  <c r="DN98" i="13"/>
  <c r="DB110"/>
  <c r="CS158" i="17"/>
  <c r="DN110" i="13"/>
  <c r="DB122"/>
  <c r="CS164" i="17" s="1"/>
  <c r="DN122" i="13"/>
  <c r="DB134"/>
  <c r="CS170" i="17" s="1"/>
  <c r="DN134" i="13"/>
  <c r="DB146"/>
  <c r="CS176" i="17" s="1"/>
  <c r="DN146" i="13"/>
  <c r="DB158"/>
  <c r="CS182" i="17" s="1"/>
  <c r="DN158" i="13"/>
  <c r="DB170"/>
  <c r="CS188" i="17" s="1"/>
  <c r="DN170" i="13"/>
  <c r="DB26"/>
  <c r="CS36" i="17" s="1"/>
  <c r="DB50" i="13"/>
  <c r="CS80" i="17" s="1"/>
  <c r="DB74" i="13"/>
  <c r="CS124" i="17" s="1"/>
  <c r="DN86" i="13"/>
  <c r="DB104"/>
  <c r="CS155" i="17" s="1"/>
  <c r="DN104" i="13"/>
  <c r="DB116"/>
  <c r="CS161" i="17" s="1"/>
  <c r="DN116" i="13"/>
  <c r="DN128"/>
  <c r="DN140"/>
  <c r="DN152"/>
  <c r="DN164"/>
  <c r="DN176"/>
  <c r="DB188"/>
  <c r="CS197" i="17" s="1"/>
  <c r="DN188" i="13"/>
  <c r="DB200"/>
  <c r="CS203" i="17"/>
  <c r="DN200" i="13"/>
  <c r="DB212"/>
  <c r="CS209" i="17" s="1"/>
  <c r="DN212" i="13"/>
  <c r="DB224"/>
  <c r="CS215" i="17" s="1"/>
  <c r="DN224" i="13"/>
  <c r="DB236"/>
  <c r="CS221" i="17" s="1"/>
  <c r="DN236" i="13"/>
  <c r="DB128"/>
  <c r="CS167" i="17" s="1"/>
  <c r="DB140" i="13"/>
  <c r="CS173" i="17" s="1"/>
  <c r="DB152" i="13"/>
  <c r="CS179" i="17" s="1"/>
  <c r="DB164" i="13"/>
  <c r="CS185" i="17" s="1"/>
  <c r="DB176" i="13"/>
  <c r="CS191" i="17"/>
  <c r="DB182" i="13"/>
  <c r="CS194" i="17" s="1"/>
  <c r="DN182" i="13"/>
  <c r="DB194"/>
  <c r="CS200" i="17"/>
  <c r="DN194" i="13"/>
  <c r="DB206"/>
  <c r="CS206" i="17" s="1"/>
  <c r="DN206" i="13"/>
  <c r="DB218"/>
  <c r="CS212" i="17" s="1"/>
  <c r="DN218" i="13"/>
  <c r="DB230"/>
  <c r="CS218" i="17" s="1"/>
  <c r="DN230" i="13"/>
  <c r="CZ14"/>
  <c r="CR14" i="17" s="1"/>
  <c r="CZ26" i="13"/>
  <c r="CR36" i="17" s="1"/>
  <c r="CZ38" i="13"/>
  <c r="CR58" i="17" s="1"/>
  <c r="CZ50" i="13"/>
  <c r="CR80" i="17" s="1"/>
  <c r="CZ62" i="13"/>
  <c r="CR102" i="17" s="1"/>
  <c r="CZ74" i="13"/>
  <c r="CR124" i="17" s="1"/>
  <c r="CZ8" i="13"/>
  <c r="CR3" i="17"/>
  <c r="CZ20" i="13"/>
  <c r="CR25" i="17" s="1"/>
  <c r="CZ86" i="13"/>
  <c r="CR146" i="17" s="1"/>
  <c r="CZ104" i="13"/>
  <c r="CR155" i="17" s="1"/>
  <c r="CZ116" i="13"/>
  <c r="CR161" i="17" s="1"/>
  <c r="CZ128" i="13"/>
  <c r="CR167" i="17" s="1"/>
  <c r="CZ140" i="13"/>
  <c r="CR173" i="17" s="1"/>
  <c r="CZ152" i="13"/>
  <c r="CR179" i="17" s="1"/>
  <c r="CZ164" i="13"/>
  <c r="CR185" i="17"/>
  <c r="CZ176" i="13"/>
  <c r="CR191" i="17" s="1"/>
  <c r="CZ32" i="13"/>
  <c r="CR47" i="17" s="1"/>
  <c r="CZ56" i="13"/>
  <c r="CR91" i="17" s="1"/>
  <c r="CZ80" i="13"/>
  <c r="CR135" i="17" s="1"/>
  <c r="CZ92" i="13"/>
  <c r="CR149" i="17" s="1"/>
  <c r="CZ98" i="13"/>
  <c r="CR152" i="17" s="1"/>
  <c r="CZ110" i="13"/>
  <c r="CR158" i="17" s="1"/>
  <c r="CZ44" i="13"/>
  <c r="CR69" i="17"/>
  <c r="CZ68" i="13"/>
  <c r="CR113" i="17" s="1"/>
  <c r="CZ182" i="13"/>
  <c r="CR194" i="17" s="1"/>
  <c r="CZ194" i="13"/>
  <c r="CR200" i="17" s="1"/>
  <c r="CZ206" i="13"/>
  <c r="CR206" i="17" s="1"/>
  <c r="CZ218" i="13"/>
  <c r="CR212" i="17" s="1"/>
  <c r="CZ230" i="13"/>
  <c r="CR218" i="17" s="1"/>
  <c r="CZ122" i="13"/>
  <c r="CR164" i="17" s="1"/>
  <c r="CZ134" i="13"/>
  <c r="CR170" i="17"/>
  <c r="CZ146" i="13"/>
  <c r="CR176" i="17" s="1"/>
  <c r="CZ158" i="13"/>
  <c r="CR182" i="17" s="1"/>
  <c r="CZ170" i="13"/>
  <c r="CR188" i="17" s="1"/>
  <c r="CZ188" i="13"/>
  <c r="CR197" i="17" s="1"/>
  <c r="CZ200" i="13"/>
  <c r="CR203" i="17" s="1"/>
  <c r="CZ212" i="13"/>
  <c r="CR209" i="17" s="1"/>
  <c r="CZ224" i="13"/>
  <c r="CR215" i="17" s="1"/>
  <c r="CZ236" i="13"/>
  <c r="CR221" i="17"/>
  <c r="CY8" i="13"/>
  <c r="CQ3" i="17" s="1"/>
  <c r="CY20" i="13"/>
  <c r="CQ25" i="17" s="1"/>
  <c r="CY32" i="13"/>
  <c r="CQ47" i="17" s="1"/>
  <c r="CY44" i="13"/>
  <c r="CQ69" i="17"/>
  <c r="CY56" i="13"/>
  <c r="CQ91" i="17" s="1"/>
  <c r="CY68" i="13"/>
  <c r="CQ113" i="17" s="1"/>
  <c r="CY80" i="13"/>
  <c r="CQ135" i="17" s="1"/>
  <c r="CY86" i="13"/>
  <c r="CQ146" i="17" s="1"/>
  <c r="CY14" i="13"/>
  <c r="CQ14" i="17" s="1"/>
  <c r="CY38" i="13"/>
  <c r="CQ58" i="17"/>
  <c r="CY62" i="13"/>
  <c r="CQ102" i="17" s="1"/>
  <c r="CY104" i="13"/>
  <c r="CQ155" i="17" s="1"/>
  <c r="CY116" i="13"/>
  <c r="CQ161" i="17" s="1"/>
  <c r="CY92" i="13"/>
  <c r="CQ149" i="17" s="1"/>
  <c r="CY26" i="13"/>
  <c r="CQ36" i="17" s="1"/>
  <c r="CY50" i="13"/>
  <c r="CQ80" i="17" s="1"/>
  <c r="CY74" i="13"/>
  <c r="CQ124" i="17" s="1"/>
  <c r="CY98" i="13"/>
  <c r="CQ152" i="17"/>
  <c r="CY110" i="13"/>
  <c r="CQ158" i="17" s="1"/>
  <c r="CY122" i="13"/>
  <c r="CQ164" i="17" s="1"/>
  <c r="CY134" i="13"/>
  <c r="CQ170" i="17" s="1"/>
  <c r="CY146" i="13"/>
  <c r="CQ176" i="17" s="1"/>
  <c r="CY158" i="13"/>
  <c r="CQ182" i="17" s="1"/>
  <c r="CY170" i="13"/>
  <c r="CQ188" i="17" s="1"/>
  <c r="CY182" i="13"/>
  <c r="CQ194" i="17" s="1"/>
  <c r="CY194" i="13"/>
  <c r="CQ200" i="17"/>
  <c r="CY206" i="13"/>
  <c r="CQ206" i="17" s="1"/>
  <c r="CY218" i="13"/>
  <c r="CQ212" i="17" s="1"/>
  <c r="CY230" i="13"/>
  <c r="CQ218" i="17" s="1"/>
  <c r="CY128" i="13"/>
  <c r="CQ167" i="17"/>
  <c r="CY140" i="13"/>
  <c r="CQ173" i="17" s="1"/>
  <c r="CY152" i="13"/>
  <c r="CQ179" i="17" s="1"/>
  <c r="CY164" i="13"/>
  <c r="CQ185" i="17" s="1"/>
  <c r="CY176" i="13"/>
  <c r="CQ191" i="17"/>
  <c r="CY188" i="13"/>
  <c r="CQ197" i="17" s="1"/>
  <c r="CY200" i="13"/>
  <c r="CQ203" i="17" s="1"/>
  <c r="CY212" i="13"/>
  <c r="CQ209" i="17" s="1"/>
  <c r="CY224" i="13"/>
  <c r="CQ215" i="17"/>
  <c r="CY236" i="13"/>
  <c r="CQ221" i="17" s="1"/>
  <c r="CW11" i="3"/>
  <c r="CW24"/>
  <c r="CW38"/>
  <c r="CW48"/>
  <c r="CW60"/>
  <c r="CW77"/>
  <c r="CW70"/>
  <c r="CW18" i="4"/>
  <c r="CW8"/>
  <c r="CW27"/>
  <c r="CW34"/>
  <c r="CW51"/>
  <c r="CW43"/>
  <c r="CW8" i="5"/>
  <c r="CW34"/>
  <c r="CW59" i="4"/>
  <c r="CW18" i="5"/>
  <c r="CW59"/>
  <c r="CW27" i="6"/>
  <c r="CW27" i="5"/>
  <c r="CW51"/>
  <c r="CW43"/>
  <c r="CW8" i="6"/>
  <c r="CW34"/>
  <c r="CW59"/>
  <c r="CW18"/>
  <c r="CW51"/>
  <c r="CW43"/>
  <c r="CW8" i="7"/>
  <c r="CW27"/>
  <c r="CW59"/>
  <c r="CW18"/>
  <c r="CW51"/>
  <c r="CW8" i="8"/>
  <c r="CW43"/>
  <c r="CW8" i="9"/>
  <c r="CW34" i="8"/>
  <c r="CW34" i="9"/>
  <c r="CW34" i="7"/>
  <c r="CW18" i="8"/>
  <c r="CW43" i="7"/>
  <c r="CW27" i="8"/>
  <c r="CW18" i="9"/>
  <c r="CW51"/>
  <c r="CW18" i="10"/>
  <c r="CW59" i="8"/>
  <c r="CW43" i="9"/>
  <c r="CW8" i="10"/>
  <c r="CW43"/>
  <c r="CW27" i="9"/>
  <c r="CW51" i="8"/>
  <c r="CW51" i="10"/>
  <c r="CW18" i="11"/>
  <c r="CW51"/>
  <c r="CW16" i="13"/>
  <c r="CW28"/>
  <c r="CW40"/>
  <c r="CW52"/>
  <c r="CW64"/>
  <c r="CW76"/>
  <c r="CW59" i="9"/>
  <c r="CW34" i="10"/>
  <c r="CW8" i="11"/>
  <c r="CW43"/>
  <c r="CW7" i="13"/>
  <c r="CW17"/>
  <c r="CO13" i="17" s="1"/>
  <c r="CW19" i="13"/>
  <c r="CW29"/>
  <c r="CO35" i="17" s="1"/>
  <c r="CW31" i="13"/>
  <c r="CW41"/>
  <c r="CO57" i="17"/>
  <c r="CW43" i="13"/>
  <c r="CW53"/>
  <c r="CO79" i="17" s="1"/>
  <c r="CW55" i="13"/>
  <c r="CW65"/>
  <c r="CO101" i="17" s="1"/>
  <c r="CW67" i="13"/>
  <c r="CW77"/>
  <c r="CO123" i="17" s="1"/>
  <c r="CW79" i="13"/>
  <c r="CW59" i="10"/>
  <c r="CW27" i="11"/>
  <c r="CW59"/>
  <c r="CW94" i="13"/>
  <c r="CW27" i="10"/>
  <c r="CW10" i="13"/>
  <c r="CW22"/>
  <c r="CW34" i="11"/>
  <c r="CW11" i="13"/>
  <c r="CO2" i="17" s="1"/>
  <c r="CW13" i="13"/>
  <c r="CW23"/>
  <c r="CO24" i="17" s="1"/>
  <c r="CW25" i="13"/>
  <c r="CW35"/>
  <c r="CO46" i="17" s="1"/>
  <c r="CW37" i="13"/>
  <c r="CW47"/>
  <c r="CO68" i="17" s="1"/>
  <c r="CW49" i="13"/>
  <c r="CW59"/>
  <c r="CO90" i="17"/>
  <c r="CW61" i="13"/>
  <c r="CW71"/>
  <c r="CO112" i="17" s="1"/>
  <c r="CW73" i="13"/>
  <c r="CW89"/>
  <c r="CO145" i="17" s="1"/>
  <c r="CW91" i="13"/>
  <c r="CW107"/>
  <c r="CO154" i="17" s="1"/>
  <c r="CW109" i="13"/>
  <c r="CW119"/>
  <c r="CO160" i="17" s="1"/>
  <c r="CW121" i="13"/>
  <c r="CW131"/>
  <c r="CO166" i="17" s="1"/>
  <c r="CW133" i="13"/>
  <c r="CW143"/>
  <c r="CO172" i="17" s="1"/>
  <c r="CW145" i="13"/>
  <c r="CW155"/>
  <c r="CO178" i="17" s="1"/>
  <c r="CW157" i="13"/>
  <c r="CW167"/>
  <c r="CO184" i="17"/>
  <c r="CW169" i="13"/>
  <c r="CW34"/>
  <c r="CW58"/>
  <c r="CW82"/>
  <c r="CW100"/>
  <c r="CW112"/>
  <c r="CW83"/>
  <c r="CO134" i="17"/>
  <c r="CW85" i="13"/>
  <c r="CW95"/>
  <c r="CO148" i="17" s="1"/>
  <c r="CW97" i="13"/>
  <c r="CW101"/>
  <c r="CO151" i="17" s="1"/>
  <c r="CW103" i="13"/>
  <c r="CW113"/>
  <c r="CO157" i="17" s="1"/>
  <c r="CW115" i="13"/>
  <c r="CW46"/>
  <c r="CW70"/>
  <c r="CW88"/>
  <c r="CW106"/>
  <c r="CW118"/>
  <c r="CW130"/>
  <c r="CW142"/>
  <c r="CW154"/>
  <c r="CW166"/>
  <c r="CW125"/>
  <c r="CO163" i="17" s="1"/>
  <c r="CW127" i="13"/>
  <c r="CW137"/>
  <c r="CO169" i="17"/>
  <c r="CW139" i="13"/>
  <c r="CW149"/>
  <c r="CO175" i="17" s="1"/>
  <c r="CW151" i="13"/>
  <c r="CW161"/>
  <c r="CO181" i="17" s="1"/>
  <c r="CW163" i="13"/>
  <c r="CW173"/>
  <c r="CO187" i="17" s="1"/>
  <c r="CW175" i="13"/>
  <c r="CW185"/>
  <c r="CO193" i="17" s="1"/>
  <c r="CW187" i="13"/>
  <c r="CW197"/>
  <c r="CO199" i="17" s="1"/>
  <c r="CW199" i="13"/>
  <c r="CW209"/>
  <c r="CO205" i="17" s="1"/>
  <c r="CW211" i="13"/>
  <c r="CW221"/>
  <c r="CO211" i="17" s="1"/>
  <c r="CW223" i="13"/>
  <c r="CW233"/>
  <c r="CO217" i="17"/>
  <c r="CW235" i="13"/>
  <c r="CW38" i="14"/>
  <c r="CW178" i="13"/>
  <c r="CW190"/>
  <c r="CW202"/>
  <c r="CW214"/>
  <c r="CW226"/>
  <c r="CW179"/>
  <c r="CO190" i="17" s="1"/>
  <c r="CW181" i="13"/>
  <c r="CW191"/>
  <c r="CO196" i="17" s="1"/>
  <c r="CW193" i="13"/>
  <c r="CW203"/>
  <c r="CO202" i="17" s="1"/>
  <c r="CW205" i="13"/>
  <c r="CW215"/>
  <c r="CO208" i="17" s="1"/>
  <c r="CW217" i="13"/>
  <c r="CW227"/>
  <c r="CO214" i="17" s="1"/>
  <c r="CW229" i="13"/>
  <c r="CW124"/>
  <c r="CW136"/>
  <c r="CW148"/>
  <c r="CW160"/>
  <c r="CW172"/>
  <c r="CW184"/>
  <c r="CW196"/>
  <c r="CW208"/>
  <c r="CW220"/>
  <c r="CW232"/>
  <c r="CW49" i="14"/>
  <c r="CW74"/>
  <c r="CW63"/>
  <c r="CW107"/>
  <c r="CW132"/>
  <c r="CW157"/>
  <c r="CW238" i="13"/>
  <c r="CW27" i="14"/>
  <c r="CW96"/>
  <c r="CW239" i="13"/>
  <c r="CO220" i="17" s="1"/>
  <c r="CW16" i="14"/>
  <c r="CW85"/>
  <c r="CV11" i="3"/>
  <c r="CV24"/>
  <c r="CV38"/>
  <c r="CV48"/>
  <c r="CV70"/>
  <c r="CV8" i="4"/>
  <c r="CV60" i="3"/>
  <c r="CV77"/>
  <c r="CV27" i="4"/>
  <c r="CV18"/>
  <c r="CV43"/>
  <c r="CV34"/>
  <c r="CV51"/>
  <c r="CV18" i="5"/>
  <c r="CV8"/>
  <c r="CV59" i="4"/>
  <c r="CV27" i="5"/>
  <c r="CV43"/>
  <c r="CV34"/>
  <c r="CV59"/>
  <c r="CV51"/>
  <c r="CV18" i="6"/>
  <c r="CV43"/>
  <c r="CV27"/>
  <c r="CV34"/>
  <c r="CV8"/>
  <c r="CV51"/>
  <c r="CV34" i="7"/>
  <c r="CV8"/>
  <c r="CV27"/>
  <c r="CV59"/>
  <c r="CV18" i="8"/>
  <c r="CV51"/>
  <c r="CV18" i="9"/>
  <c r="CV51" i="7"/>
  <c r="CV8" i="8"/>
  <c r="CV43"/>
  <c r="CV8" i="9"/>
  <c r="CV43" i="7"/>
  <c r="CV27" i="8"/>
  <c r="CV27" i="9"/>
  <c r="CV59"/>
  <c r="CV27" i="10"/>
  <c r="CV34" i="8"/>
  <c r="CV51" i="9"/>
  <c r="CV18" i="10"/>
  <c r="CV59" i="6"/>
  <c r="CV18" i="7"/>
  <c r="CV34" i="9"/>
  <c r="CV43" i="10"/>
  <c r="CV59"/>
  <c r="CV27" i="11"/>
  <c r="CV59"/>
  <c r="CV11" i="13"/>
  <c r="CN2" i="17" s="1"/>
  <c r="CV13" i="13"/>
  <c r="CV23"/>
  <c r="CN24" i="17" s="1"/>
  <c r="CV25" i="13"/>
  <c r="CV35"/>
  <c r="CN46" i="17" s="1"/>
  <c r="CV37" i="13"/>
  <c r="CV47"/>
  <c r="CN68" i="17" s="1"/>
  <c r="CV49" i="13"/>
  <c r="CV59"/>
  <c r="CN90" i="17" s="1"/>
  <c r="CV61" i="13"/>
  <c r="CV71"/>
  <c r="CN112" i="17" s="1"/>
  <c r="CV73" i="13"/>
  <c r="CV51" i="10"/>
  <c r="CV18" i="11"/>
  <c r="CV51"/>
  <c r="CV16" i="13"/>
  <c r="CV28"/>
  <c r="CV40"/>
  <c r="CV52"/>
  <c r="CV64"/>
  <c r="CV76"/>
  <c r="CV59" i="8"/>
  <c r="CV43" i="9"/>
  <c r="CV8" i="10"/>
  <c r="CV8" i="11"/>
  <c r="CV34"/>
  <c r="CV89" i="13"/>
  <c r="CN145" i="17"/>
  <c r="CV91" i="13"/>
  <c r="CV43" i="11"/>
  <c r="CV7" i="13"/>
  <c r="CV19"/>
  <c r="CV34" i="10"/>
  <c r="CV10" i="13"/>
  <c r="CV17"/>
  <c r="CN13" i="17"/>
  <c r="CV22" i="13"/>
  <c r="CV29"/>
  <c r="CN35" i="17" s="1"/>
  <c r="CV34" i="13"/>
  <c r="CV41"/>
  <c r="CN57" i="17" s="1"/>
  <c r="CV46" i="13"/>
  <c r="CV53"/>
  <c r="CN79" i="17" s="1"/>
  <c r="CV58" i="13"/>
  <c r="CV65"/>
  <c r="CN101" i="17" s="1"/>
  <c r="CV70" i="13"/>
  <c r="CV77"/>
  <c r="CN123" i="17" s="1"/>
  <c r="CV82" i="13"/>
  <c r="CV88"/>
  <c r="CV43"/>
  <c r="CV67"/>
  <c r="CV106"/>
  <c r="CV118"/>
  <c r="CV130"/>
  <c r="CV142"/>
  <c r="CV154"/>
  <c r="CV166"/>
  <c r="CV107"/>
  <c r="CN154" i="17" s="1"/>
  <c r="CV109" i="13"/>
  <c r="CV31"/>
  <c r="CV55"/>
  <c r="CV79"/>
  <c r="CV94"/>
  <c r="CV100"/>
  <c r="CV112"/>
  <c r="CV83"/>
  <c r="CN134" i="17" s="1"/>
  <c r="CV85" i="13"/>
  <c r="CV95"/>
  <c r="CN148" i="17" s="1"/>
  <c r="CV97" i="13"/>
  <c r="CV101"/>
  <c r="CN151" i="17" s="1"/>
  <c r="CV103" i="13"/>
  <c r="CV113"/>
  <c r="CN157" i="17" s="1"/>
  <c r="CV115" i="13"/>
  <c r="CV125"/>
  <c r="CN163" i="17"/>
  <c r="CV127" i="13"/>
  <c r="CV137"/>
  <c r="CN169" i="17" s="1"/>
  <c r="CV139" i="13"/>
  <c r="CV149"/>
  <c r="CN175" i="17" s="1"/>
  <c r="CV151" i="13"/>
  <c r="CV161"/>
  <c r="CN181" i="17" s="1"/>
  <c r="CV163" i="13"/>
  <c r="CV173"/>
  <c r="CN187" i="17" s="1"/>
  <c r="CV175" i="13"/>
  <c r="CV119"/>
  <c r="CN160" i="17" s="1"/>
  <c r="CV124" i="13"/>
  <c r="CV131"/>
  <c r="CN166" i="17" s="1"/>
  <c r="CV136" i="13"/>
  <c r="CV143"/>
  <c r="CN172" i="17" s="1"/>
  <c r="CV148" i="13"/>
  <c r="CV155"/>
  <c r="CN178" i="17"/>
  <c r="CV160" i="13"/>
  <c r="CV167"/>
  <c r="CN184" i="17" s="1"/>
  <c r="CV172" i="13"/>
  <c r="CV184"/>
  <c r="CV196"/>
  <c r="CV208"/>
  <c r="CV220"/>
  <c r="CV232"/>
  <c r="CV185"/>
  <c r="CN193" i="17" s="1"/>
  <c r="CV187" i="13"/>
  <c r="CV197"/>
  <c r="CN199" i="17" s="1"/>
  <c r="CV199" i="13"/>
  <c r="CV209"/>
  <c r="CN205" i="17"/>
  <c r="CV211" i="13"/>
  <c r="CV221"/>
  <c r="CN211" i="17" s="1"/>
  <c r="CV223" i="13"/>
  <c r="CV233"/>
  <c r="CN217" i="17" s="1"/>
  <c r="CV178" i="13"/>
  <c r="CV190"/>
  <c r="CV202"/>
  <c r="CV214"/>
  <c r="CV226"/>
  <c r="CV121"/>
  <c r="CV133"/>
  <c r="CV145"/>
  <c r="CV157"/>
  <c r="CV169"/>
  <c r="CV179"/>
  <c r="CN190" i="17" s="1"/>
  <c r="CV181" i="13"/>
  <c r="CV191"/>
  <c r="CN196" i="17" s="1"/>
  <c r="CV193" i="13"/>
  <c r="CV203"/>
  <c r="CN202" i="17" s="1"/>
  <c r="CV205" i="13"/>
  <c r="CV215"/>
  <c r="CN208" i="17"/>
  <c r="CV217" i="13"/>
  <c r="CV227"/>
  <c r="CN214" i="17" s="1"/>
  <c r="CV229" i="13"/>
  <c r="CV239"/>
  <c r="CN220" i="17" s="1"/>
  <c r="CV16" i="14"/>
  <c r="CV85"/>
  <c r="CV38"/>
  <c r="CV49"/>
  <c r="CV74"/>
  <c r="CV118"/>
  <c r="CV235" i="13"/>
  <c r="CV63" i="14"/>
  <c r="CV107"/>
  <c r="CV238" i="13"/>
  <c r="CV27" i="14"/>
  <c r="CV96"/>
  <c r="CV146"/>
  <c r="CU8" i="13"/>
  <c r="CM3" i="17" s="1"/>
  <c r="CU20" i="13"/>
  <c r="CM25" i="17" s="1"/>
  <c r="CU32" i="13"/>
  <c r="CM47" i="17" s="1"/>
  <c r="CU44" i="13"/>
  <c r="CM69" i="17" s="1"/>
  <c r="CU56" i="13"/>
  <c r="CM91" i="17" s="1"/>
  <c r="CU68" i="13"/>
  <c r="CM113" i="17" s="1"/>
  <c r="CU80" i="13"/>
  <c r="CM135" i="17"/>
  <c r="CU14" i="13"/>
  <c r="CM14" i="17" s="1"/>
  <c r="CU26" i="13"/>
  <c r="CM36" i="17" s="1"/>
  <c r="CU38" i="13"/>
  <c r="CM58" i="17" s="1"/>
  <c r="CU50" i="13"/>
  <c r="CM80" i="17" s="1"/>
  <c r="CU62" i="13"/>
  <c r="CM102" i="17" s="1"/>
  <c r="CU74" i="13"/>
  <c r="CM124" i="17" s="1"/>
  <c r="CU86" i="13"/>
  <c r="CM146" i="17" s="1"/>
  <c r="CU92" i="13"/>
  <c r="CM149" i="17"/>
  <c r="CU104" i="13"/>
  <c r="CM155" i="17" s="1"/>
  <c r="CU116" i="13"/>
  <c r="CM161" i="17" s="1"/>
  <c r="CU98" i="13"/>
  <c r="CM152" i="17" s="1"/>
  <c r="CU110" i="13"/>
  <c r="CM158" i="17" s="1"/>
  <c r="CU122" i="13"/>
  <c r="CM164" i="17" s="1"/>
  <c r="CU134" i="13"/>
  <c r="CM170" i="17" s="1"/>
  <c r="CU146" i="13"/>
  <c r="CM176" i="17" s="1"/>
  <c r="CU158" i="13"/>
  <c r="CM182" i="17"/>
  <c r="CU170" i="13"/>
  <c r="CM188" i="17" s="1"/>
  <c r="CU128" i="13"/>
  <c r="CM167" i="17" s="1"/>
  <c r="CU140" i="13"/>
  <c r="CM173" i="17" s="1"/>
  <c r="CU152" i="13"/>
  <c r="CM179" i="17" s="1"/>
  <c r="CU164" i="13"/>
  <c r="CM185" i="17" s="1"/>
  <c r="CU176" i="13"/>
  <c r="CM191" i="17" s="1"/>
  <c r="CU182" i="13"/>
  <c r="CM194" i="17" s="1"/>
  <c r="CU194" i="13"/>
  <c r="CM200" i="17"/>
  <c r="CU206" i="13"/>
  <c r="CM206" i="17" s="1"/>
  <c r="CU218" i="13"/>
  <c r="CM212" i="17" s="1"/>
  <c r="CU230" i="13"/>
  <c r="CM218" i="17" s="1"/>
  <c r="CU188" i="13"/>
  <c r="CM197" i="17" s="1"/>
  <c r="CU200" i="13"/>
  <c r="CM203" i="17" s="1"/>
  <c r="CU212" i="13"/>
  <c r="CM209" i="17" s="1"/>
  <c r="CU224" i="13"/>
  <c r="CM215" i="17" s="1"/>
  <c r="CU236" i="13"/>
  <c r="CM221" i="17"/>
  <c r="CT8" i="13"/>
  <c r="CL3" i="17" s="1"/>
  <c r="CT20" i="13"/>
  <c r="CL25" i="17" s="1"/>
  <c r="CT32" i="13"/>
  <c r="CL47" i="17" s="1"/>
  <c r="CT44" i="13"/>
  <c r="CL69" i="17" s="1"/>
  <c r="CT56" i="13"/>
  <c r="CL91" i="17" s="1"/>
  <c r="CT68" i="13"/>
  <c r="CL113" i="17" s="1"/>
  <c r="CT80" i="13"/>
  <c r="CL135" i="17" s="1"/>
  <c r="CT14" i="13"/>
  <c r="CL14" i="17"/>
  <c r="CT92" i="13"/>
  <c r="CL149" i="17" s="1"/>
  <c r="CT26" i="13"/>
  <c r="CL36" i="17" s="1"/>
  <c r="CT50" i="13"/>
  <c r="CL80" i="17" s="1"/>
  <c r="CT74" i="13"/>
  <c r="CL124" i="17" s="1"/>
  <c r="CT86" i="13"/>
  <c r="CL146" i="17" s="1"/>
  <c r="CT98" i="13"/>
  <c r="CL152" i="17" s="1"/>
  <c r="CT110" i="13"/>
  <c r="CL158" i="17" s="1"/>
  <c r="CT122" i="13"/>
  <c r="CL164" i="17"/>
  <c r="CT134" i="13"/>
  <c r="CL170" i="17" s="1"/>
  <c r="CT146" i="13"/>
  <c r="CL176" i="17" s="1"/>
  <c r="CT158" i="13"/>
  <c r="CL182" i="17" s="1"/>
  <c r="CT170" i="13"/>
  <c r="CL188" i="17" s="1"/>
  <c r="CT38" i="13"/>
  <c r="CL58" i="17" s="1"/>
  <c r="CT62" i="13"/>
  <c r="CL102" i="17" s="1"/>
  <c r="CT104" i="13"/>
  <c r="CL155" i="17" s="1"/>
  <c r="CT116" i="13"/>
  <c r="CL161" i="17"/>
  <c r="CT188" i="13"/>
  <c r="CL197" i="17" s="1"/>
  <c r="CT200" i="13"/>
  <c r="CL203" i="17" s="1"/>
  <c r="CT212" i="13"/>
  <c r="CL209" i="17" s="1"/>
  <c r="CT224" i="13"/>
  <c r="CL215" i="17" s="1"/>
  <c r="CT236" i="13"/>
  <c r="CL221" i="17" s="1"/>
  <c r="CT128" i="13"/>
  <c r="CL167" i="17" s="1"/>
  <c r="CT140" i="13"/>
  <c r="CL173" i="17" s="1"/>
  <c r="CT152" i="13"/>
  <c r="CL179" i="17"/>
  <c r="CT164" i="13"/>
  <c r="CL185" i="17" s="1"/>
  <c r="CT176" i="13"/>
  <c r="CL191" i="17" s="1"/>
  <c r="CT182" i="13"/>
  <c r="CL194" i="17" s="1"/>
  <c r="CT194" i="13"/>
  <c r="CL200" i="17" s="1"/>
  <c r="CT206" i="13"/>
  <c r="CL206" i="17" s="1"/>
  <c r="CT218" i="13"/>
  <c r="CL212" i="17" s="1"/>
  <c r="CT230" i="13"/>
  <c r="CL218" i="17" s="1"/>
  <c r="CS14" i="13"/>
  <c r="CK14" i="17"/>
  <c r="CS26" i="13"/>
  <c r="CK36" i="17" s="1"/>
  <c r="CS38" i="13"/>
  <c r="CK58" i="17" s="1"/>
  <c r="CS50" i="13"/>
  <c r="CK80" i="17" s="1"/>
  <c r="CS62" i="13"/>
  <c r="CK102" i="17" s="1"/>
  <c r="CS74" i="13"/>
  <c r="CK124" i="17" s="1"/>
  <c r="CS8" i="13"/>
  <c r="CK3" i="17" s="1"/>
  <c r="CS20" i="13"/>
  <c r="CK25" i="17" s="1"/>
  <c r="CS32" i="13"/>
  <c r="CK47" i="17"/>
  <c r="CS44" i="13"/>
  <c r="CK69" i="17" s="1"/>
  <c r="CS56" i="13"/>
  <c r="CK91" i="17" s="1"/>
  <c r="CS68" i="13"/>
  <c r="CK113" i="17" s="1"/>
  <c r="CS80" i="13"/>
  <c r="CK135" i="17" s="1"/>
  <c r="CS92" i="13"/>
  <c r="CK149" i="17" s="1"/>
  <c r="CS86" i="13"/>
  <c r="CK146" i="17" s="1"/>
  <c r="CS98" i="13"/>
  <c r="CK152" i="17" s="1"/>
  <c r="CS110" i="13"/>
  <c r="CK158" i="17"/>
  <c r="CS104" i="13"/>
  <c r="CK155" i="17" s="1"/>
  <c r="CS116" i="13"/>
  <c r="CK161" i="17" s="1"/>
  <c r="CS128" i="13"/>
  <c r="CK167" i="17" s="1"/>
  <c r="CS140" i="13"/>
  <c r="CK173" i="17" s="1"/>
  <c r="CS152" i="13"/>
  <c r="CK179" i="17" s="1"/>
  <c r="CS164" i="13"/>
  <c r="CK185" i="17" s="1"/>
  <c r="CS176" i="13"/>
  <c r="CK191" i="17" s="1"/>
  <c r="CS122" i="13"/>
  <c r="CK164" i="17"/>
  <c r="CS134" i="13"/>
  <c r="CK170" i="17" s="1"/>
  <c r="CS146" i="13"/>
  <c r="CK176" i="17" s="1"/>
  <c r="CS158" i="13"/>
  <c r="CK182" i="17" s="1"/>
  <c r="CS170" i="13"/>
  <c r="CK188" i="17" s="1"/>
  <c r="CS188" i="13"/>
  <c r="CK197" i="17" s="1"/>
  <c r="CS200" i="13"/>
  <c r="CK203" i="17" s="1"/>
  <c r="CS212" i="13"/>
  <c r="CK209" i="17" s="1"/>
  <c r="CS224" i="13"/>
  <c r="CK215" i="17"/>
  <c r="CS182" i="13"/>
  <c r="CK194" i="17" s="1"/>
  <c r="CS194" i="13"/>
  <c r="CK200" i="17" s="1"/>
  <c r="CS206" i="13"/>
  <c r="CK206" i="17" s="1"/>
  <c r="CS218" i="13"/>
  <c r="CK212" i="17" s="1"/>
  <c r="CS230" i="13"/>
  <c r="CK218" i="17" s="1"/>
  <c r="CS236" i="13"/>
  <c r="CK221" i="17" s="1"/>
  <c r="CG11" i="3"/>
  <c r="CG24"/>
  <c r="CG38"/>
  <c r="CG48"/>
  <c r="CG60"/>
  <c r="CG77"/>
  <c r="CG70"/>
  <c r="CG18" i="4"/>
  <c r="CG8"/>
  <c r="CG27"/>
  <c r="CG34"/>
  <c r="CG51"/>
  <c r="CG43"/>
  <c r="CG8" i="5"/>
  <c r="CG34"/>
  <c r="CG59" i="4"/>
  <c r="CG18" i="5"/>
  <c r="CG59"/>
  <c r="CG27" i="6"/>
  <c r="CG27" i="5"/>
  <c r="CG51"/>
  <c r="CG43"/>
  <c r="CG8" i="6"/>
  <c r="CG34"/>
  <c r="CG59"/>
  <c r="CG18"/>
  <c r="CG51"/>
  <c r="CG43"/>
  <c r="CG8" i="7"/>
  <c r="CG27"/>
  <c r="CG59"/>
  <c r="CG18"/>
  <c r="CG51"/>
  <c r="CG8" i="8"/>
  <c r="CG43"/>
  <c r="CG8" i="9"/>
  <c r="CG34" i="8"/>
  <c r="CG34" i="9"/>
  <c r="CG34" i="7"/>
  <c r="CG18" i="8"/>
  <c r="CG27"/>
  <c r="CG18" i="9"/>
  <c r="CG51"/>
  <c r="CG18" i="10"/>
  <c r="CG59" i="8"/>
  <c r="CG43" i="9"/>
  <c r="CG8" i="10"/>
  <c r="CG43"/>
  <c r="CG27" i="9"/>
  <c r="CG43" i="7"/>
  <c r="CG51" i="10"/>
  <c r="CG18" i="11"/>
  <c r="CG51"/>
  <c r="CG16" i="13"/>
  <c r="CG28"/>
  <c r="CG40"/>
  <c r="CG52"/>
  <c r="CG64"/>
  <c r="CG76"/>
  <c r="CG59" i="9"/>
  <c r="CG34" i="10"/>
  <c r="CG8" i="11"/>
  <c r="CG43"/>
  <c r="CG7" i="13"/>
  <c r="CG17"/>
  <c r="BZ13" i="17" s="1"/>
  <c r="CG19" i="13"/>
  <c r="CG29"/>
  <c r="BZ35" i="17" s="1"/>
  <c r="CG31" i="13"/>
  <c r="CG41"/>
  <c r="BZ57" i="17" s="1"/>
  <c r="CG43" i="13"/>
  <c r="CG53"/>
  <c r="BZ79" i="17" s="1"/>
  <c r="CG55" i="13"/>
  <c r="CG65"/>
  <c r="BZ101" i="17"/>
  <c r="CG67" i="13"/>
  <c r="CG77"/>
  <c r="BZ123" i="17" s="1"/>
  <c r="CG79" i="13"/>
  <c r="CG59" i="10"/>
  <c r="CG27" i="11"/>
  <c r="CG59"/>
  <c r="CG94" i="13"/>
  <c r="CG10"/>
  <c r="CG22"/>
  <c r="CG51" i="8"/>
  <c r="CG27" i="10"/>
  <c r="CG34" i="11"/>
  <c r="CG11" i="13"/>
  <c r="BZ2" i="17" s="1"/>
  <c r="CG13" i="13"/>
  <c r="CG23"/>
  <c r="BZ24" i="17" s="1"/>
  <c r="CG25" i="13"/>
  <c r="CG35"/>
  <c r="BZ46" i="17" s="1"/>
  <c r="CG37" i="13"/>
  <c r="CG47"/>
  <c r="BZ68" i="17"/>
  <c r="CG49" i="13"/>
  <c r="CG59"/>
  <c r="BZ90" i="17" s="1"/>
  <c r="CG61" i="13"/>
  <c r="CG71"/>
  <c r="BZ112" i="17" s="1"/>
  <c r="CG73" i="13"/>
  <c r="CG89"/>
  <c r="BZ145" i="17" s="1"/>
  <c r="CG91" i="13"/>
  <c r="CG107"/>
  <c r="BZ154" i="17" s="1"/>
  <c r="CG109" i="13"/>
  <c r="CG119"/>
  <c r="BZ160" i="17" s="1"/>
  <c r="CG121" i="13"/>
  <c r="CG131"/>
  <c r="BZ166" i="17" s="1"/>
  <c r="CG133" i="13"/>
  <c r="CG143"/>
  <c r="BZ172" i="17" s="1"/>
  <c r="CG145" i="13"/>
  <c r="CG155"/>
  <c r="BZ178" i="17" s="1"/>
  <c r="CG157" i="13"/>
  <c r="CG167"/>
  <c r="BZ184" i="17"/>
  <c r="CG169" i="13"/>
  <c r="CG34"/>
  <c r="CG58"/>
  <c r="CG82"/>
  <c r="CG100"/>
  <c r="CG112"/>
  <c r="CG83"/>
  <c r="BZ134" i="17"/>
  <c r="CG85" i="13"/>
  <c r="CG95"/>
  <c r="BZ148" i="17" s="1"/>
  <c r="CG97" i="13"/>
  <c r="CG101"/>
  <c r="BZ151" i="17" s="1"/>
  <c r="CG103" i="13"/>
  <c r="CG113"/>
  <c r="BZ157" i="17" s="1"/>
  <c r="CG115" i="13"/>
  <c r="CG46"/>
  <c r="CG70"/>
  <c r="CG88"/>
  <c r="CG106"/>
  <c r="CG118"/>
  <c r="CG130"/>
  <c r="CG142"/>
  <c r="CG154"/>
  <c r="CG166"/>
  <c r="CG125"/>
  <c r="BZ163" i="17" s="1"/>
  <c r="CG127" i="13"/>
  <c r="CG137"/>
  <c r="BZ169" i="17"/>
  <c r="CG139" i="13"/>
  <c r="CG149"/>
  <c r="BZ175" i="17" s="1"/>
  <c r="CG151" i="13"/>
  <c r="CG161"/>
  <c r="BZ181" i="17" s="1"/>
  <c r="CG163" i="13"/>
  <c r="CG173"/>
  <c r="BZ187" i="17" s="1"/>
  <c r="CG175" i="13"/>
  <c r="CG185"/>
  <c r="BZ193" i="17" s="1"/>
  <c r="CG187" i="13"/>
  <c r="CG197"/>
  <c r="BZ199" i="17" s="1"/>
  <c r="CG199" i="13"/>
  <c r="CG209"/>
  <c r="BZ205" i="17" s="1"/>
  <c r="CG211" i="13"/>
  <c r="CG221"/>
  <c r="BZ211" i="17" s="1"/>
  <c r="CG223" i="13"/>
  <c r="CG233"/>
  <c r="BZ217" i="17"/>
  <c r="CG235" i="13"/>
  <c r="CG38" i="14"/>
  <c r="CG178" i="13"/>
  <c r="CG190"/>
  <c r="CG202"/>
  <c r="CG214"/>
  <c r="CG226"/>
  <c r="CG179"/>
  <c r="BZ190" i="17" s="1"/>
  <c r="CG181" i="13"/>
  <c r="CG191"/>
  <c r="BZ196" i="17" s="1"/>
  <c r="CG193" i="13"/>
  <c r="CG203"/>
  <c r="BZ202" i="17" s="1"/>
  <c r="CG205" i="13"/>
  <c r="CG215"/>
  <c r="BZ208" i="17" s="1"/>
  <c r="CG217" i="13"/>
  <c r="CG227"/>
  <c r="BZ214" i="17" s="1"/>
  <c r="CG229" i="13"/>
  <c r="CG124"/>
  <c r="CG136"/>
  <c r="CG148"/>
  <c r="CG160"/>
  <c r="CG172"/>
  <c r="CG184"/>
  <c r="CG196"/>
  <c r="CG208"/>
  <c r="CG220"/>
  <c r="CG232"/>
  <c r="CG49" i="14"/>
  <c r="CG74"/>
  <c r="CG63"/>
  <c r="CG107"/>
  <c r="CG132"/>
  <c r="CG157"/>
  <c r="CG238" i="13"/>
  <c r="CG27" i="14"/>
  <c r="CG96"/>
  <c r="CG239" i="13"/>
  <c r="BZ220" i="17" s="1"/>
  <c r="CG16" i="14"/>
  <c r="CG85"/>
  <c r="CB14" i="13"/>
  <c r="BU14" i="17" s="1"/>
  <c r="CN14" i="13"/>
  <c r="CB26"/>
  <c r="BU36" i="17" s="1"/>
  <c r="CN26" i="13"/>
  <c r="CB38"/>
  <c r="BU58" i="17"/>
  <c r="CN38" i="13"/>
  <c r="CB50"/>
  <c r="BU80" i="17" s="1"/>
  <c r="CN50" i="13"/>
  <c r="CB62"/>
  <c r="BU102" i="17" s="1"/>
  <c r="CN62" i="13"/>
  <c r="CB74"/>
  <c r="BU124" i="17" s="1"/>
  <c r="CN74" i="13"/>
  <c r="CB8"/>
  <c r="BU3" i="17" s="1"/>
  <c r="CB20" i="13"/>
  <c r="BU25" i="17" s="1"/>
  <c r="CN8" i="13"/>
  <c r="CN20"/>
  <c r="CN32"/>
  <c r="CN44"/>
  <c r="CN56"/>
  <c r="CN68"/>
  <c r="CN80"/>
  <c r="CB86"/>
  <c r="BU146" i="17" s="1"/>
  <c r="CN86" i="13"/>
  <c r="CB104"/>
  <c r="BU155" i="17" s="1"/>
  <c r="CN104" i="13"/>
  <c r="CB116"/>
  <c r="BU161" i="17" s="1"/>
  <c r="CN116" i="13"/>
  <c r="CB128"/>
  <c r="BU167" i="17" s="1"/>
  <c r="CN128" i="13"/>
  <c r="CB140"/>
  <c r="BU173" i="17"/>
  <c r="CN140" i="13"/>
  <c r="CB152"/>
  <c r="BU179" i="17" s="1"/>
  <c r="CN152" i="13"/>
  <c r="CB164"/>
  <c r="BU185" i="17" s="1"/>
  <c r="CN164" i="13"/>
  <c r="CB176"/>
  <c r="BU191" i="17" s="1"/>
  <c r="CN176" i="13"/>
  <c r="CB44"/>
  <c r="BU69" i="17" s="1"/>
  <c r="CB68" i="13"/>
  <c r="BU113" i="17" s="1"/>
  <c r="CB92" i="13"/>
  <c r="BU149" i="17" s="1"/>
  <c r="CB98" i="13"/>
  <c r="BU152" i="17" s="1"/>
  <c r="CN98" i="13"/>
  <c r="CB110"/>
  <c r="BU158" i="17" s="1"/>
  <c r="CN110" i="13"/>
  <c r="CB32"/>
  <c r="BU47" i="17" s="1"/>
  <c r="CB56" i="13"/>
  <c r="BU91" i="17" s="1"/>
  <c r="CB80" i="13"/>
  <c r="BU135" i="17" s="1"/>
  <c r="CN92" i="13"/>
  <c r="CN122"/>
  <c r="CN134"/>
  <c r="CN146"/>
  <c r="CN158"/>
  <c r="CN170"/>
  <c r="CB182"/>
  <c r="BU194" i="17" s="1"/>
  <c r="CN182" i="13"/>
  <c r="CB194"/>
  <c r="BU200" i="17" s="1"/>
  <c r="CN194" i="13"/>
  <c r="CB206"/>
  <c r="BU206" i="17" s="1"/>
  <c r="CN206" i="13"/>
  <c r="CB218"/>
  <c r="BU212" i="17" s="1"/>
  <c r="CN218" i="13"/>
  <c r="CB230"/>
  <c r="BU218" i="17" s="1"/>
  <c r="CN230" i="13"/>
  <c r="CB122"/>
  <c r="BU164" i="17" s="1"/>
  <c r="CB134" i="13"/>
  <c r="BU170" i="17" s="1"/>
  <c r="CB146" i="13"/>
  <c r="BU176" i="17" s="1"/>
  <c r="CB158" i="13"/>
  <c r="BU182" i="17" s="1"/>
  <c r="CB170" i="13"/>
  <c r="BU188" i="17" s="1"/>
  <c r="CB188" i="13"/>
  <c r="BU197" i="17" s="1"/>
  <c r="CN188" i="13"/>
  <c r="CB200"/>
  <c r="BU203" i="17"/>
  <c r="CN200" i="13"/>
  <c r="CB212"/>
  <c r="BU209" i="17" s="1"/>
  <c r="CN212" i="13"/>
  <c r="CB224"/>
  <c r="BU215" i="17" s="1"/>
  <c r="CN224" i="13"/>
  <c r="CB236"/>
  <c r="BU221" i="17" s="1"/>
  <c r="CN236" i="13"/>
  <c r="BZ8"/>
  <c r="BT3" i="17" s="1"/>
  <c r="BZ20" i="13"/>
  <c r="BT25" i="17" s="1"/>
  <c r="BZ32" i="13"/>
  <c r="BT47" i="17" s="1"/>
  <c r="BZ44" i="13"/>
  <c r="BT69" i="17" s="1"/>
  <c r="BZ56" i="13"/>
  <c r="BT91" i="17"/>
  <c r="BZ68" i="13"/>
  <c r="BT113" i="17" s="1"/>
  <c r="BZ80" i="13"/>
  <c r="BT135" i="17" s="1"/>
  <c r="BZ14" i="13"/>
  <c r="BT14" i="17" s="1"/>
  <c r="BZ26" i="13"/>
  <c r="BT36" i="17" s="1"/>
  <c r="BZ38" i="13"/>
  <c r="BT58" i="17" s="1"/>
  <c r="BZ50" i="13"/>
  <c r="BT80" i="17" s="1"/>
  <c r="BZ62" i="13"/>
  <c r="BT102" i="17" s="1"/>
  <c r="BZ74" i="13"/>
  <c r="BT124" i="17"/>
  <c r="BZ92" i="13"/>
  <c r="BT149" i="17" s="1"/>
  <c r="BZ98" i="13"/>
  <c r="BT152" i="17" s="1"/>
  <c r="BZ110" i="13"/>
  <c r="BT158" i="17" s="1"/>
  <c r="BZ122" i="13"/>
  <c r="BT164" i="17" s="1"/>
  <c r="BZ134" i="13"/>
  <c r="BT170" i="17" s="1"/>
  <c r="BZ146" i="13"/>
  <c r="BT176" i="17" s="1"/>
  <c r="BZ158" i="13"/>
  <c r="BT182" i="17" s="1"/>
  <c r="BZ170" i="13"/>
  <c r="BT188" i="17"/>
  <c r="BZ86" i="13"/>
  <c r="BT146" i="17" s="1"/>
  <c r="BZ104" i="13"/>
  <c r="BT155" i="17" s="1"/>
  <c r="BZ116" i="13"/>
  <c r="BT161" i="17" s="1"/>
  <c r="BZ128" i="13"/>
  <c r="BT167" i="17" s="1"/>
  <c r="BZ140" i="13"/>
  <c r="BT173" i="17" s="1"/>
  <c r="BZ152" i="13"/>
  <c r="BT179" i="17" s="1"/>
  <c r="BZ164" i="13"/>
  <c r="BT185" i="17" s="1"/>
  <c r="BZ176" i="13"/>
  <c r="BT191" i="17"/>
  <c r="BZ188" i="13"/>
  <c r="BT197" i="17" s="1"/>
  <c r="BZ200" i="13"/>
  <c r="BT203" i="17" s="1"/>
  <c r="BZ212" i="13"/>
  <c r="BT209" i="17" s="1"/>
  <c r="BZ224" i="13"/>
  <c r="BT215" i="17" s="1"/>
  <c r="BZ236" i="13"/>
  <c r="BT221" i="17" s="1"/>
  <c r="BZ182" i="13"/>
  <c r="BT194" i="17" s="1"/>
  <c r="BZ194" i="13"/>
  <c r="BT200" i="17" s="1"/>
  <c r="BZ206" i="13"/>
  <c r="BT206" i="17"/>
  <c r="BZ218" i="13"/>
  <c r="BT212" i="17" s="1"/>
  <c r="BZ230" i="13"/>
  <c r="BT218" i="17" s="1"/>
  <c r="BX11" i="3"/>
  <c r="BX24"/>
  <c r="BX38"/>
  <c r="BX48"/>
  <c r="BX70"/>
  <c r="BX8" i="4"/>
  <c r="BX60" i="3"/>
  <c r="BX77"/>
  <c r="BX27" i="4"/>
  <c r="BX18"/>
  <c r="BX43"/>
  <c r="BX34"/>
  <c r="BX51"/>
  <c r="BX18" i="5"/>
  <c r="BX8"/>
  <c r="BX59" i="4"/>
  <c r="BX27" i="5"/>
  <c r="BX43"/>
  <c r="BX8" i="6"/>
  <c r="BX34" i="5"/>
  <c r="BX59"/>
  <c r="BX51"/>
  <c r="BX18" i="6"/>
  <c r="BX43"/>
  <c r="BX27"/>
  <c r="BX34"/>
  <c r="BX51"/>
  <c r="BX34" i="7"/>
  <c r="BX8"/>
  <c r="BX27"/>
  <c r="BX59"/>
  <c r="BX18"/>
  <c r="BX18" i="8"/>
  <c r="BX51"/>
  <c r="BX18" i="9"/>
  <c r="BX59" i="6"/>
  <c r="BX51" i="7"/>
  <c r="BX8" i="8"/>
  <c r="BX43"/>
  <c r="BX8" i="9"/>
  <c r="BX43" i="7"/>
  <c r="BX27" i="8"/>
  <c r="BX27" i="9"/>
  <c r="BX59"/>
  <c r="BX27" i="10"/>
  <c r="BX34" i="8"/>
  <c r="BX51" i="9"/>
  <c r="BX18" i="10"/>
  <c r="BX43"/>
  <c r="BX59"/>
  <c r="BX27" i="11"/>
  <c r="BX59"/>
  <c r="BX11" i="13"/>
  <c r="BR2" i="17" s="1"/>
  <c r="BX13" i="13"/>
  <c r="BX23"/>
  <c r="BR24" i="17" s="1"/>
  <c r="BX25" i="13"/>
  <c r="BX35"/>
  <c r="BR46" i="17"/>
  <c r="BX37" i="13"/>
  <c r="BX47"/>
  <c r="BR68" i="17" s="1"/>
  <c r="BX49" i="13"/>
  <c r="BX59"/>
  <c r="BR90" i="17" s="1"/>
  <c r="BX61" i="13"/>
  <c r="BX71"/>
  <c r="BR112" i="17" s="1"/>
  <c r="BX73" i="13"/>
  <c r="BX51" i="10"/>
  <c r="BX18" i="11"/>
  <c r="BX51"/>
  <c r="BX16" i="13"/>
  <c r="BX28"/>
  <c r="BX40"/>
  <c r="BX52"/>
  <c r="BX64"/>
  <c r="BX76"/>
  <c r="BX34" i="9"/>
  <c r="BX43"/>
  <c r="BX8" i="10"/>
  <c r="BX59" i="8"/>
  <c r="BX34" i="11"/>
  <c r="BX89" i="13"/>
  <c r="BR145" i="17" s="1"/>
  <c r="BX91" i="13"/>
  <c r="BX34" i="10"/>
  <c r="BX8" i="11"/>
  <c r="BX43"/>
  <c r="BX7" i="13"/>
  <c r="BX19"/>
  <c r="BX10"/>
  <c r="BX17"/>
  <c r="BR13" i="17" s="1"/>
  <c r="BX22" i="13"/>
  <c r="BX29"/>
  <c r="BR35" i="17" s="1"/>
  <c r="BX34" i="13"/>
  <c r="BX41"/>
  <c r="BR57" i="17" s="1"/>
  <c r="BX46" i="13"/>
  <c r="BX53"/>
  <c r="BR79" i="17" s="1"/>
  <c r="BX58" i="13"/>
  <c r="BX65"/>
  <c r="BR101" i="17" s="1"/>
  <c r="BX70" i="13"/>
  <c r="BX77"/>
  <c r="BR123" i="17" s="1"/>
  <c r="BX82" i="13"/>
  <c r="BX88"/>
  <c r="BX31"/>
  <c r="BX55"/>
  <c r="BX79"/>
  <c r="BX106"/>
  <c r="BX118"/>
  <c r="BX130"/>
  <c r="BX142"/>
  <c r="BX154"/>
  <c r="BX166"/>
  <c r="BX107"/>
  <c r="BR154" i="17" s="1"/>
  <c r="BX109" i="13"/>
  <c r="BX43"/>
  <c r="BX67"/>
  <c r="BX94"/>
  <c r="BX100"/>
  <c r="BX112"/>
  <c r="BX83"/>
  <c r="BR134" i="17" s="1"/>
  <c r="BX85" i="13"/>
  <c r="BX95"/>
  <c r="BR148" i="17" s="1"/>
  <c r="BX97" i="13"/>
  <c r="BX101"/>
  <c r="BR151" i="17" s="1"/>
  <c r="BX103" i="13"/>
  <c r="BX113"/>
  <c r="BR157" i="17" s="1"/>
  <c r="BX115" i="13"/>
  <c r="BX125"/>
  <c r="BR163" i="17" s="1"/>
  <c r="BX127" i="13"/>
  <c r="BX137"/>
  <c r="BR169" i="17" s="1"/>
  <c r="BX139" i="13"/>
  <c r="BX149"/>
  <c r="BR175" i="17"/>
  <c r="BX151" i="13"/>
  <c r="BX161"/>
  <c r="BR181" i="17" s="1"/>
  <c r="BX163" i="13"/>
  <c r="BX173"/>
  <c r="BR187" i="17" s="1"/>
  <c r="BX175" i="13"/>
  <c r="BX119"/>
  <c r="BR160" i="17" s="1"/>
  <c r="BX124" i="13"/>
  <c r="BX131"/>
  <c r="BR166" i="17" s="1"/>
  <c r="BX136" i="13"/>
  <c r="BX143"/>
  <c r="BR172" i="17" s="1"/>
  <c r="BX148" i="13"/>
  <c r="BX155"/>
  <c r="BR178" i="17" s="1"/>
  <c r="BX160" i="13"/>
  <c r="BX167"/>
  <c r="BR184" i="17" s="1"/>
  <c r="BX172" i="13"/>
  <c r="BX184"/>
  <c r="BX196"/>
  <c r="BX208"/>
  <c r="BX220"/>
  <c r="BX232"/>
  <c r="BX185"/>
  <c r="BR193" i="17" s="1"/>
  <c r="BX187" i="13"/>
  <c r="BX197"/>
  <c r="BR199" i="17" s="1"/>
  <c r="BX199" i="13"/>
  <c r="BX209"/>
  <c r="BR205" i="17" s="1"/>
  <c r="BX211" i="13"/>
  <c r="BX221"/>
  <c r="BR211" i="17" s="1"/>
  <c r="BX223" i="13"/>
  <c r="BX233"/>
  <c r="BR217" i="17" s="1"/>
  <c r="BX178" i="13"/>
  <c r="BX190"/>
  <c r="BX202"/>
  <c r="BX214"/>
  <c r="BX226"/>
  <c r="BX121"/>
  <c r="BX133"/>
  <c r="BX145"/>
  <c r="BX157"/>
  <c r="BX169"/>
  <c r="BX179"/>
  <c r="BR190" i="17" s="1"/>
  <c r="BX181" i="13"/>
  <c r="BX191"/>
  <c r="BR196" i="17" s="1"/>
  <c r="BX193" i="13"/>
  <c r="BX203"/>
  <c r="BR202" i="17" s="1"/>
  <c r="BX205" i="13"/>
  <c r="BX215"/>
  <c r="BR208" i="17" s="1"/>
  <c r="BX217" i="13"/>
  <c r="BX227"/>
  <c r="BR214" i="17" s="1"/>
  <c r="BX229" i="13"/>
  <c r="BX239"/>
  <c r="BR220" i="17"/>
  <c r="BX16" i="14"/>
  <c r="BX85"/>
  <c r="BX38"/>
  <c r="BX49"/>
  <c r="BX74"/>
  <c r="BX118"/>
  <c r="BX235" i="13"/>
  <c r="BX63" i="14"/>
  <c r="BX107"/>
  <c r="BX238" i="13"/>
  <c r="BX27" i="14"/>
  <c r="BX96"/>
  <c r="BX146"/>
  <c r="BW11" i="3"/>
  <c r="BW24"/>
  <c r="BW38"/>
  <c r="BW48"/>
  <c r="BW60"/>
  <c r="BW77"/>
  <c r="BW70"/>
  <c r="BW8" i="4"/>
  <c r="BW27"/>
  <c r="BW18"/>
  <c r="BW43"/>
  <c r="BW34"/>
  <c r="BW59"/>
  <c r="BW18" i="5"/>
  <c r="BW51" i="4"/>
  <c r="BW8" i="5"/>
  <c r="BW34"/>
  <c r="BW51"/>
  <c r="BW43"/>
  <c r="BW8" i="6"/>
  <c r="BW27" i="5"/>
  <c r="BW59"/>
  <c r="BW27" i="6"/>
  <c r="BW51"/>
  <c r="BW43"/>
  <c r="BW8" i="7"/>
  <c r="BW34" i="6"/>
  <c r="BW18"/>
  <c r="BW59"/>
  <c r="BW43" i="7"/>
  <c r="BW34"/>
  <c r="BW18"/>
  <c r="BW59"/>
  <c r="BW27" i="8"/>
  <c r="BW59"/>
  <c r="BW27" i="9"/>
  <c r="BW18" i="8"/>
  <c r="BW51"/>
  <c r="BW18" i="9"/>
  <c r="BW34" i="10"/>
  <c r="BW59" i="9"/>
  <c r="BW27" i="10"/>
  <c r="BW8" i="8"/>
  <c r="BW43"/>
  <c r="BW8" i="9"/>
  <c r="BW34"/>
  <c r="BW27" i="7"/>
  <c r="BW34" i="8"/>
  <c r="BW43" i="9"/>
  <c r="BW8" i="10"/>
  <c r="BW18"/>
  <c r="BW34" i="11"/>
  <c r="BW10" i="13"/>
  <c r="BW22"/>
  <c r="BW34"/>
  <c r="BW46"/>
  <c r="BW58"/>
  <c r="BW70"/>
  <c r="BW82"/>
  <c r="BW51" i="7"/>
  <c r="BW43" i="10"/>
  <c r="BW59"/>
  <c r="BW27" i="11"/>
  <c r="BW59"/>
  <c r="BW11" i="13"/>
  <c r="BQ2" i="17" s="1"/>
  <c r="BW13" i="13"/>
  <c r="BW23"/>
  <c r="BQ24" i="17" s="1"/>
  <c r="BW25" i="13"/>
  <c r="BW35"/>
  <c r="BQ46" i="17" s="1"/>
  <c r="BW37" i="13"/>
  <c r="BW47"/>
  <c r="BQ68" i="17" s="1"/>
  <c r="BW49" i="13"/>
  <c r="BW59"/>
  <c r="BQ90" i="17"/>
  <c r="BW61" i="13"/>
  <c r="BW71"/>
  <c r="BQ112" i="17" s="1"/>
  <c r="BW73" i="13"/>
  <c r="BW8" i="11"/>
  <c r="BW51" i="10"/>
  <c r="BW17" i="13"/>
  <c r="BQ13" i="17" s="1"/>
  <c r="BW29" i="13"/>
  <c r="BQ35" i="17" s="1"/>
  <c r="BW41" i="13"/>
  <c r="BQ57" i="17" s="1"/>
  <c r="BW53" i="13"/>
  <c r="BQ79" i="17" s="1"/>
  <c r="BW65" i="13"/>
  <c r="BQ101" i="17" s="1"/>
  <c r="BW77" i="13"/>
  <c r="BQ123" i="17" s="1"/>
  <c r="BW88" i="13"/>
  <c r="BW51" i="11"/>
  <c r="BW51" i="9"/>
  <c r="BW18" i="11"/>
  <c r="BW43"/>
  <c r="BW7" i="13"/>
  <c r="BW16"/>
  <c r="BW19"/>
  <c r="BW28"/>
  <c r="BW31"/>
  <c r="BW40"/>
  <c r="BW43"/>
  <c r="BW52"/>
  <c r="BW55"/>
  <c r="BW64"/>
  <c r="BW67"/>
  <c r="BW76"/>
  <c r="BW79"/>
  <c r="BW83"/>
  <c r="BQ134" i="17" s="1"/>
  <c r="BW85" i="13"/>
  <c r="BW95"/>
  <c r="BQ148" i="17"/>
  <c r="BW97" i="13"/>
  <c r="BW89"/>
  <c r="BQ145" i="17" s="1"/>
  <c r="BW101" i="13"/>
  <c r="BQ151" i="17" s="1"/>
  <c r="BW103" i="13"/>
  <c r="BW113"/>
  <c r="BQ157" i="17" s="1"/>
  <c r="BW115" i="13"/>
  <c r="BW125"/>
  <c r="BQ163" i="17"/>
  <c r="BW127" i="13"/>
  <c r="BW137"/>
  <c r="BQ169" i="17" s="1"/>
  <c r="BW139" i="13"/>
  <c r="BW149"/>
  <c r="BQ175" i="17" s="1"/>
  <c r="BW151" i="13"/>
  <c r="BW161"/>
  <c r="BQ181" i="17" s="1"/>
  <c r="BW163" i="13"/>
  <c r="BW173"/>
  <c r="BQ187" i="17" s="1"/>
  <c r="BW175" i="13"/>
  <c r="BW106"/>
  <c r="BW107"/>
  <c r="BQ154" i="17" s="1"/>
  <c r="BW109" i="13"/>
  <c r="BW91"/>
  <c r="BW94"/>
  <c r="BW100"/>
  <c r="BW112"/>
  <c r="BW124"/>
  <c r="BW136"/>
  <c r="BW148"/>
  <c r="BW160"/>
  <c r="BW172"/>
  <c r="BW121"/>
  <c r="BW130"/>
  <c r="BW133"/>
  <c r="BW142"/>
  <c r="BW145"/>
  <c r="BW154"/>
  <c r="BW157"/>
  <c r="BW166"/>
  <c r="BW169"/>
  <c r="BW179"/>
  <c r="BQ190" i="17" s="1"/>
  <c r="BW181" i="13"/>
  <c r="BW191"/>
  <c r="BQ196" i="17"/>
  <c r="BW193" i="13"/>
  <c r="BW203"/>
  <c r="BQ202" i="17" s="1"/>
  <c r="BW205" i="13"/>
  <c r="BW215"/>
  <c r="BQ208" i="17" s="1"/>
  <c r="BW217" i="13"/>
  <c r="BW227"/>
  <c r="BQ214" i="17" s="1"/>
  <c r="BW229" i="13"/>
  <c r="BW239"/>
  <c r="BQ220" i="17" s="1"/>
  <c r="BW16" i="14"/>
  <c r="BW119" i="13"/>
  <c r="BQ160" i="17" s="1"/>
  <c r="BW131" i="13"/>
  <c r="BQ166" i="17" s="1"/>
  <c r="BW143" i="13"/>
  <c r="BQ172" i="17" s="1"/>
  <c r="BW155" i="13"/>
  <c r="BQ178" i="17" s="1"/>
  <c r="BW167" i="13"/>
  <c r="BQ184" i="17" s="1"/>
  <c r="BW184" i="13"/>
  <c r="BW196"/>
  <c r="BW208"/>
  <c r="BW220"/>
  <c r="BW232"/>
  <c r="BW118"/>
  <c r="BW185"/>
  <c r="BQ193" i="17" s="1"/>
  <c r="BW187" i="13"/>
  <c r="BW197"/>
  <c r="BQ199" i="17" s="1"/>
  <c r="BW199" i="13"/>
  <c r="BW209"/>
  <c r="BQ205" i="17"/>
  <c r="BW211" i="13"/>
  <c r="BW221"/>
  <c r="BQ211" i="17" s="1"/>
  <c r="BW223" i="13"/>
  <c r="BW233"/>
  <c r="BQ217" i="17" s="1"/>
  <c r="BW178" i="13"/>
  <c r="BW190"/>
  <c r="BW202"/>
  <c r="BW214"/>
  <c r="BW226"/>
  <c r="BW238"/>
  <c r="BW27" i="14"/>
  <c r="BW96"/>
  <c r="BW85"/>
  <c r="BW38"/>
  <c r="BW49"/>
  <c r="BW74"/>
  <c r="BW235" i="13"/>
  <c r="BW63" i="14"/>
  <c r="BW107"/>
  <c r="BW132"/>
  <c r="BW157"/>
  <c r="BV11" i="3"/>
  <c r="BV24"/>
  <c r="BV38"/>
  <c r="BV60"/>
  <c r="BV48"/>
  <c r="BV77"/>
  <c r="BV70"/>
  <c r="BV8" i="4"/>
  <c r="BV27"/>
  <c r="BV18"/>
  <c r="BV43"/>
  <c r="BV34"/>
  <c r="BV59"/>
  <c r="BV27" i="5"/>
  <c r="BV18"/>
  <c r="BV51" i="4"/>
  <c r="BV8" i="5"/>
  <c r="BV59"/>
  <c r="BV51"/>
  <c r="BV18" i="6"/>
  <c r="BV34" i="5"/>
  <c r="BV43"/>
  <c r="BV8" i="6"/>
  <c r="BV51"/>
  <c r="BV27"/>
  <c r="BV43"/>
  <c r="BV34"/>
  <c r="BV18" i="7"/>
  <c r="BV51"/>
  <c r="BV43"/>
  <c r="BV59" i="6"/>
  <c r="BV27" i="7"/>
  <c r="BV34" i="8"/>
  <c r="BV34" i="9"/>
  <c r="BV59" i="7"/>
  <c r="BV27" i="8"/>
  <c r="BV59"/>
  <c r="BV27" i="9"/>
  <c r="BV8" i="8"/>
  <c r="BV18"/>
  <c r="BV43"/>
  <c r="BV8" i="9"/>
  <c r="BV43"/>
  <c r="BV8" i="10"/>
  <c r="BV43"/>
  <c r="BV8" i="7"/>
  <c r="BV18" i="9"/>
  <c r="BV34" i="10"/>
  <c r="BV34" i="7"/>
  <c r="BV51" i="8"/>
  <c r="BV8" i="11"/>
  <c r="BV43"/>
  <c r="BV7" i="13"/>
  <c r="BV17"/>
  <c r="BP13" i="17" s="1"/>
  <c r="BV19" i="13"/>
  <c r="BV29"/>
  <c r="BP35" i="17" s="1"/>
  <c r="BV31" i="13"/>
  <c r="BV41"/>
  <c r="BP57" i="17" s="1"/>
  <c r="BV43" i="13"/>
  <c r="BV53"/>
  <c r="BP79" i="17"/>
  <c r="BV55" i="13"/>
  <c r="BV65"/>
  <c r="BP101" i="17" s="1"/>
  <c r="BV67" i="13"/>
  <c r="BV77"/>
  <c r="BP123" i="17" s="1"/>
  <c r="BV79" i="13"/>
  <c r="BV18" i="10"/>
  <c r="BV34" i="11"/>
  <c r="BV10" i="13"/>
  <c r="BV22"/>
  <c r="BV34"/>
  <c r="BV46"/>
  <c r="BV58"/>
  <c r="BV70"/>
  <c r="BV82"/>
  <c r="BV51" i="9"/>
  <c r="BV27" i="10"/>
  <c r="BV51"/>
  <c r="BV18" i="11"/>
  <c r="BV11" i="13"/>
  <c r="BP2" i="17" s="1"/>
  <c r="BV13" i="13"/>
  <c r="BV16"/>
  <c r="BV23"/>
  <c r="BP24" i="17" s="1"/>
  <c r="BV25" i="13"/>
  <c r="BV28"/>
  <c r="BV35"/>
  <c r="BP46" i="17" s="1"/>
  <c r="BV37" i="13"/>
  <c r="BV40"/>
  <c r="BV47"/>
  <c r="BP68" i="17" s="1"/>
  <c r="BV49" i="13"/>
  <c r="BV52"/>
  <c r="BV59"/>
  <c r="BP90" i="17" s="1"/>
  <c r="BV61" i="13"/>
  <c r="BV64"/>
  <c r="BV71"/>
  <c r="BP112" i="17" s="1"/>
  <c r="BV73" i="13"/>
  <c r="BV76"/>
  <c r="BV83"/>
  <c r="BP134" i="17" s="1"/>
  <c r="BV85" i="13"/>
  <c r="BV95"/>
  <c r="BP148" i="17"/>
  <c r="BV97" i="13"/>
  <c r="BV27" i="11"/>
  <c r="BV59"/>
  <c r="BV59" i="9"/>
  <c r="BV51" i="11"/>
  <c r="BV59" i="10"/>
  <c r="BV94" i="13"/>
  <c r="BV88"/>
  <c r="BV91"/>
  <c r="BV100"/>
  <c r="BV112"/>
  <c r="BV124"/>
  <c r="BV136"/>
  <c r="BV148"/>
  <c r="BV160"/>
  <c r="BV172"/>
  <c r="BV89"/>
  <c r="BP145" i="17" s="1"/>
  <c r="BV101" i="13"/>
  <c r="BP151" i="17" s="1"/>
  <c r="BV103" i="13"/>
  <c r="BV113"/>
  <c r="BP157" i="17" s="1"/>
  <c r="BV115" i="13"/>
  <c r="BV106"/>
  <c r="BV118"/>
  <c r="BV107"/>
  <c r="BP154" i="17" s="1"/>
  <c r="BV109" i="13"/>
  <c r="BV119"/>
  <c r="BP160" i="17"/>
  <c r="BV121" i="13"/>
  <c r="BV131"/>
  <c r="BP166" i="17" s="1"/>
  <c r="BV133" i="13"/>
  <c r="BV143"/>
  <c r="BP172" i="17" s="1"/>
  <c r="BV145" i="13"/>
  <c r="BV155"/>
  <c r="BP178" i="17" s="1"/>
  <c r="BV157" i="13"/>
  <c r="BV167"/>
  <c r="BP184" i="17" s="1"/>
  <c r="BV169" i="13"/>
  <c r="BV178"/>
  <c r="BV190"/>
  <c r="BV202"/>
  <c r="BV214"/>
  <c r="BV226"/>
  <c r="BV238"/>
  <c r="BV27" i="14"/>
  <c r="BV125" i="13"/>
  <c r="BP163" i="17" s="1"/>
  <c r="BV127" i="13"/>
  <c r="BV130"/>
  <c r="BV137"/>
  <c r="BP169" i="17" s="1"/>
  <c r="BV139" i="13"/>
  <c r="BV142"/>
  <c r="BV149"/>
  <c r="BP175" i="17" s="1"/>
  <c r="BV151" i="13"/>
  <c r="BV154"/>
  <c r="BV161"/>
  <c r="BP181" i="17" s="1"/>
  <c r="BV163" i="13"/>
  <c r="BV166"/>
  <c r="BV173"/>
  <c r="BP187" i="17" s="1"/>
  <c r="BV175" i="13"/>
  <c r="BV179"/>
  <c r="BP190" i="17" s="1"/>
  <c r="BV181" i="13"/>
  <c r="BV191"/>
  <c r="BP196" i="17" s="1"/>
  <c r="BV193" i="13"/>
  <c r="BV203"/>
  <c r="BP202" i="17" s="1"/>
  <c r="BV205" i="13"/>
  <c r="BV215"/>
  <c r="BP208" i="17" s="1"/>
  <c r="BV217" i="13"/>
  <c r="BV227"/>
  <c r="BP214" i="17"/>
  <c r="BV229" i="13"/>
  <c r="BV184"/>
  <c r="BV196"/>
  <c r="BV208"/>
  <c r="BV220"/>
  <c r="BV232"/>
  <c r="BV185"/>
  <c r="BP193" i="17"/>
  <c r="BV187" i="13"/>
  <c r="BV197"/>
  <c r="BP199" i="17" s="1"/>
  <c r="BV199" i="13"/>
  <c r="BV209"/>
  <c r="BP205" i="17" s="1"/>
  <c r="BV211" i="13"/>
  <c r="BV221"/>
  <c r="BP211" i="17" s="1"/>
  <c r="BV223" i="13"/>
  <c r="BV233"/>
  <c r="BP217" i="17" s="1"/>
  <c r="BV235" i="13"/>
  <c r="BV38" i="14"/>
  <c r="BV239" i="13"/>
  <c r="BP220" i="17" s="1"/>
  <c r="BV16" i="14"/>
  <c r="BV63"/>
  <c r="BV107"/>
  <c r="BV96"/>
  <c r="BV146"/>
  <c r="BV85"/>
  <c r="BV49"/>
  <c r="BV74"/>
  <c r="BV118"/>
  <c r="BU14" i="13"/>
  <c r="BO14" i="17" s="1"/>
  <c r="BU26" i="13"/>
  <c r="BO36" i="17" s="1"/>
  <c r="BU38" i="13"/>
  <c r="BO58" i="17"/>
  <c r="BU50" i="13"/>
  <c r="BO80" i="17" s="1"/>
  <c r="BU62" i="13"/>
  <c r="BO102" i="17" s="1"/>
  <c r="BU74" i="13"/>
  <c r="BO124" i="17" s="1"/>
  <c r="BU8" i="13"/>
  <c r="BO3" i="17" s="1"/>
  <c r="BU20" i="13"/>
  <c r="BO25" i="17" s="1"/>
  <c r="BU32" i="13"/>
  <c r="BO47" i="17" s="1"/>
  <c r="BU44" i="13"/>
  <c r="BO69" i="17" s="1"/>
  <c r="BU56" i="13"/>
  <c r="BO91" i="17"/>
  <c r="BU68" i="13"/>
  <c r="BO113" i="17" s="1"/>
  <c r="BU80" i="13"/>
  <c r="BO135" i="17" s="1"/>
  <c r="BU92" i="13"/>
  <c r="BO149" i="17" s="1"/>
  <c r="BU86" i="13"/>
  <c r="BO146" i="17" s="1"/>
  <c r="BU98" i="13"/>
  <c r="BO152" i="17" s="1"/>
  <c r="BU110" i="13"/>
  <c r="BO158" i="17" s="1"/>
  <c r="BU104" i="13"/>
  <c r="BO155" i="17" s="1"/>
  <c r="BU116" i="13"/>
  <c r="BO161" i="17"/>
  <c r="BU128" i="13"/>
  <c r="BO167" i="17" s="1"/>
  <c r="BU140" i="13"/>
  <c r="BO173" i="17" s="1"/>
  <c r="BU152" i="13"/>
  <c r="BO179" i="17" s="1"/>
  <c r="BU164" i="13"/>
  <c r="BO185" i="17" s="1"/>
  <c r="BU176" i="13"/>
  <c r="BO191" i="17" s="1"/>
  <c r="BU122" i="13"/>
  <c r="BO164" i="17" s="1"/>
  <c r="BU134" i="13"/>
  <c r="BO170" i="17" s="1"/>
  <c r="BU146" i="13"/>
  <c r="BO176" i="17"/>
  <c r="BU158" i="13"/>
  <c r="BO182" i="17" s="1"/>
  <c r="BU170" i="13"/>
  <c r="BO188" i="17" s="1"/>
  <c r="BU188" i="13"/>
  <c r="BO197" i="17" s="1"/>
  <c r="BU200" i="13"/>
  <c r="BO203" i="17" s="1"/>
  <c r="BU212" i="13"/>
  <c r="BO209" i="17" s="1"/>
  <c r="BU224" i="13"/>
  <c r="BO215" i="17" s="1"/>
  <c r="BU182" i="13"/>
  <c r="BO194" i="17" s="1"/>
  <c r="BU194" i="13"/>
  <c r="BO200" i="17"/>
  <c r="BU206" i="13"/>
  <c r="BO206" i="17" s="1"/>
  <c r="BU218" i="13"/>
  <c r="BO212" i="17" s="1"/>
  <c r="BU230" i="13"/>
  <c r="BO218" i="17" s="1"/>
  <c r="BU236" i="13"/>
  <c r="BO221" i="17" s="1"/>
  <c r="BT14" i="13"/>
  <c r="BN14" i="17" s="1"/>
  <c r="BT26" i="13"/>
  <c r="BN36" i="17" s="1"/>
  <c r="BT38" i="13"/>
  <c r="BN58" i="17" s="1"/>
  <c r="BT50" i="13"/>
  <c r="BN80" i="17"/>
  <c r="BT62" i="13"/>
  <c r="BN102" i="17" s="1"/>
  <c r="BT74" i="13"/>
  <c r="BN124" i="17" s="1"/>
  <c r="BT8" i="13"/>
  <c r="BN3" i="17" s="1"/>
  <c r="BT20" i="13"/>
  <c r="BN25" i="17" s="1"/>
  <c r="BT86" i="13"/>
  <c r="BN146" i="17" s="1"/>
  <c r="BT104" i="13"/>
  <c r="BN155" i="17" s="1"/>
  <c r="BT116" i="13"/>
  <c r="BN161" i="17" s="1"/>
  <c r="BT128" i="13"/>
  <c r="BN167" i="17"/>
  <c r="BT140" i="13"/>
  <c r="BN173" i="17" s="1"/>
  <c r="BT152" i="13"/>
  <c r="BN179" i="17" s="1"/>
  <c r="BT164" i="13"/>
  <c r="BN185" i="17" s="1"/>
  <c r="BT176" i="13"/>
  <c r="BN191" i="17" s="1"/>
  <c r="BT32" i="13"/>
  <c r="BN47" i="17" s="1"/>
  <c r="BT56" i="13"/>
  <c r="BN91" i="17" s="1"/>
  <c r="BT80" i="13"/>
  <c r="BN135" i="17" s="1"/>
  <c r="BT92" i="13"/>
  <c r="BN149" i="17"/>
  <c r="BT98" i="13"/>
  <c r="BN152" i="17" s="1"/>
  <c r="BT110" i="13"/>
  <c r="BN158" i="17" s="1"/>
  <c r="BT44" i="13"/>
  <c r="BN69" i="17" s="1"/>
  <c r="BT68" i="13"/>
  <c r="BN113" i="17" s="1"/>
  <c r="BT182" i="13"/>
  <c r="BN194" i="17" s="1"/>
  <c r="BT194" i="13"/>
  <c r="BN200" i="17" s="1"/>
  <c r="BT206" i="13"/>
  <c r="BN206" i="17" s="1"/>
  <c r="BT218" i="13"/>
  <c r="BN212" i="17"/>
  <c r="BT230" i="13"/>
  <c r="BN218" i="17" s="1"/>
  <c r="BT122" i="13"/>
  <c r="BN164" i="17" s="1"/>
  <c r="BT134" i="13"/>
  <c r="BN170" i="17" s="1"/>
  <c r="BT146" i="13"/>
  <c r="BN176" i="17" s="1"/>
  <c r="BT158" i="13"/>
  <c r="BN182" i="17" s="1"/>
  <c r="BT170" i="13"/>
  <c r="BN188" i="17" s="1"/>
  <c r="BT188" i="13"/>
  <c r="BN197" i="17" s="1"/>
  <c r="BT200" i="13"/>
  <c r="BN203" i="17"/>
  <c r="BT212" i="13"/>
  <c r="BN209" i="17" s="1"/>
  <c r="BT224" i="13"/>
  <c r="BN215" i="17" s="1"/>
  <c r="BT236" i="13"/>
  <c r="BN221" i="17" s="1"/>
  <c r="BS8" i="13"/>
  <c r="BM3" i="17" s="1"/>
  <c r="BS20" i="13"/>
  <c r="BM25" i="17" s="1"/>
  <c r="BS32" i="13"/>
  <c r="BM47" i="17" s="1"/>
  <c r="BS44" i="13"/>
  <c r="BM69" i="17" s="1"/>
  <c r="BS56" i="13"/>
  <c r="BM91" i="17"/>
  <c r="BS68" i="13"/>
  <c r="BM113" i="17" s="1"/>
  <c r="BS80" i="13"/>
  <c r="BM135" i="17" s="1"/>
  <c r="BS86" i="13"/>
  <c r="BM146" i="17" s="1"/>
  <c r="BS14" i="13"/>
  <c r="BM14" i="17" s="1"/>
  <c r="BS38" i="13"/>
  <c r="BM58" i="17" s="1"/>
  <c r="BS62" i="13"/>
  <c r="BM102" i="17" s="1"/>
  <c r="BS104" i="13"/>
  <c r="BM155" i="17" s="1"/>
  <c r="BS116" i="13"/>
  <c r="BM161" i="17"/>
  <c r="BS92" i="13"/>
  <c r="BM149" i="17" s="1"/>
  <c r="BS26" i="13"/>
  <c r="BM36" i="17" s="1"/>
  <c r="BS50" i="13"/>
  <c r="BM80" i="17" s="1"/>
  <c r="BS74" i="13"/>
  <c r="BM124" i="17" s="1"/>
  <c r="BS98" i="13"/>
  <c r="BM152" i="17" s="1"/>
  <c r="BS110" i="13"/>
  <c r="BM158" i="17" s="1"/>
  <c r="BS122" i="13"/>
  <c r="BM164" i="17" s="1"/>
  <c r="BS134" i="13"/>
  <c r="BM170" i="17"/>
  <c r="BS146" i="13"/>
  <c r="BM176" i="17" s="1"/>
  <c r="BS158" i="13"/>
  <c r="BM182" i="17" s="1"/>
  <c r="BS170" i="13"/>
  <c r="BM188" i="17" s="1"/>
  <c r="BS182" i="13"/>
  <c r="BM194" i="17" s="1"/>
  <c r="BS194" i="13"/>
  <c r="BM200" i="17" s="1"/>
  <c r="BS206" i="13"/>
  <c r="BM206" i="17" s="1"/>
  <c r="BS218" i="13"/>
  <c r="BM212" i="17" s="1"/>
  <c r="BS230" i="13"/>
  <c r="BM218" i="17"/>
  <c r="BS128" i="13"/>
  <c r="BM167" i="17" s="1"/>
  <c r="BS140" i="13"/>
  <c r="BM173" i="17" s="1"/>
  <c r="BS152" i="13"/>
  <c r="BM179" i="17" s="1"/>
  <c r="BS164" i="13"/>
  <c r="BM185" i="17" s="1"/>
  <c r="BS176" i="13"/>
  <c r="BM191" i="17" s="1"/>
  <c r="BS188" i="13"/>
  <c r="BM197" i="17" s="1"/>
  <c r="BS200" i="13"/>
  <c r="BM203" i="17" s="1"/>
  <c r="BS212" i="13"/>
  <c r="BM209" i="17"/>
  <c r="BS224" i="13"/>
  <c r="BM215" i="17" s="1"/>
  <c r="BS236" i="13"/>
  <c r="BM221" i="17" s="1"/>
  <c r="BO11" i="3"/>
  <c r="BO24"/>
  <c r="BO38"/>
  <c r="BO48"/>
  <c r="BO60"/>
  <c r="BO77"/>
  <c r="BO70"/>
  <c r="BO8" i="4"/>
  <c r="BO27"/>
  <c r="BO18"/>
  <c r="BO43"/>
  <c r="BO34"/>
  <c r="BO59"/>
  <c r="BO18" i="5"/>
  <c r="BO51" i="4"/>
  <c r="BO8" i="5"/>
  <c r="BO34"/>
  <c r="BO51"/>
  <c r="BO43"/>
  <c r="BO8" i="6"/>
  <c r="BO27" i="5"/>
  <c r="BO59"/>
  <c r="BO27" i="6"/>
  <c r="BO51"/>
  <c r="BO43"/>
  <c r="BO8" i="7"/>
  <c r="BO34" i="6"/>
  <c r="BO18"/>
  <c r="BO59"/>
  <c r="BO43" i="7"/>
  <c r="BO34"/>
  <c r="BO18"/>
  <c r="BO27"/>
  <c r="BO59"/>
  <c r="BO27" i="8"/>
  <c r="BO59"/>
  <c r="BO27" i="9"/>
  <c r="BO18" i="8"/>
  <c r="BO51"/>
  <c r="BO18" i="9"/>
  <c r="BO34" i="10"/>
  <c r="BO8" i="8"/>
  <c r="BO59" i="9"/>
  <c r="BO27" i="10"/>
  <c r="BO51" i="7"/>
  <c r="BO43" i="8"/>
  <c r="BO8" i="9"/>
  <c r="BO34"/>
  <c r="BO43"/>
  <c r="BO8" i="10"/>
  <c r="BO18"/>
  <c r="BO34" i="11"/>
  <c r="BO10" i="13"/>
  <c r="BO22"/>
  <c r="BO34"/>
  <c r="BO46"/>
  <c r="BO58"/>
  <c r="BO70"/>
  <c r="BO82"/>
  <c r="BO34" i="8"/>
  <c r="BO43" i="10"/>
  <c r="BO59"/>
  <c r="BO27" i="11"/>
  <c r="BO59"/>
  <c r="BO11" i="13"/>
  <c r="BI2" i="17" s="1"/>
  <c r="CA11" i="13"/>
  <c r="BO13"/>
  <c r="BO23"/>
  <c r="BI24" i="17" s="1"/>
  <c r="CA23" i="13"/>
  <c r="BO25"/>
  <c r="BO35"/>
  <c r="BI46" i="17" s="1"/>
  <c r="CA35" i="13"/>
  <c r="BO37"/>
  <c r="BO47"/>
  <c r="BI68" i="17" s="1"/>
  <c r="CA47" i="13"/>
  <c r="BO49"/>
  <c r="BO59"/>
  <c r="BI90" i="17" s="1"/>
  <c r="CA59" i="13"/>
  <c r="BO61"/>
  <c r="BO71"/>
  <c r="BI112" i="17" s="1"/>
  <c r="CA71" i="13"/>
  <c r="BO73"/>
  <c r="BO8" i="11"/>
  <c r="BO51" i="9"/>
  <c r="BO17" i="13"/>
  <c r="BI13" i="17" s="1"/>
  <c r="BO29" i="13"/>
  <c r="BI35" i="17" s="1"/>
  <c r="BO41" i="13"/>
  <c r="BI57" i="17"/>
  <c r="BO53" i="13"/>
  <c r="BI79" i="17" s="1"/>
  <c r="BO65" i="13"/>
  <c r="BI101" i="17" s="1"/>
  <c r="BO77" i="13"/>
  <c r="BI123" i="17" s="1"/>
  <c r="BO88" i="13"/>
  <c r="BO18" i="11"/>
  <c r="BO51"/>
  <c r="BO51" i="10"/>
  <c r="CA17" i="13"/>
  <c r="BO43" i="11"/>
  <c r="BO7" i="13"/>
  <c r="BO16"/>
  <c r="BO19"/>
  <c r="BO28"/>
  <c r="BO31"/>
  <c r="BO40"/>
  <c r="BO43"/>
  <c r="BO52"/>
  <c r="BO55"/>
  <c r="BO64"/>
  <c r="BO67"/>
  <c r="BO76"/>
  <c r="BO79"/>
  <c r="BO83"/>
  <c r="BI134" i="17" s="1"/>
  <c r="CA83" i="13"/>
  <c r="BO85"/>
  <c r="BO95"/>
  <c r="BI148" i="17" s="1"/>
  <c r="CA95" i="13"/>
  <c r="BO97"/>
  <c r="BO89"/>
  <c r="BI145" i="17" s="1"/>
  <c r="BO101" i="13"/>
  <c r="BI151" i="17" s="1"/>
  <c r="CA101" i="13"/>
  <c r="BO103"/>
  <c r="BO113"/>
  <c r="BI157" i="17" s="1"/>
  <c r="CA113" i="13"/>
  <c r="BO115"/>
  <c r="BO125"/>
  <c r="BI163" i="17" s="1"/>
  <c r="CA125" i="13"/>
  <c r="BO127"/>
  <c r="BO137"/>
  <c r="BI169" i="17" s="1"/>
  <c r="CA137" i="13"/>
  <c r="BO139"/>
  <c r="BO149"/>
  <c r="BI175" i="17" s="1"/>
  <c r="CA149" i="13"/>
  <c r="BO151"/>
  <c r="BO161"/>
  <c r="BI181" i="17" s="1"/>
  <c r="CA161" i="13"/>
  <c r="BO163"/>
  <c r="BO173"/>
  <c r="BI187" i="17" s="1"/>
  <c r="CA173" i="13"/>
  <c r="BO175"/>
  <c r="CA29"/>
  <c r="CA53"/>
  <c r="CA77"/>
  <c r="BO106"/>
  <c r="BO118"/>
  <c r="CA89"/>
  <c r="BO107"/>
  <c r="BI154" i="17" s="1"/>
  <c r="CA107" i="13"/>
  <c r="BO109"/>
  <c r="CA41"/>
  <c r="CA65"/>
  <c r="BO91"/>
  <c r="BO94"/>
  <c r="BO100"/>
  <c r="BO112"/>
  <c r="BO124"/>
  <c r="BO136"/>
  <c r="BO148"/>
  <c r="BO160"/>
  <c r="BO172"/>
  <c r="BO121"/>
  <c r="BO130"/>
  <c r="BO133"/>
  <c r="BO142"/>
  <c r="BO145"/>
  <c r="BO154"/>
  <c r="BO157"/>
  <c r="BO166"/>
  <c r="BO169"/>
  <c r="BO179"/>
  <c r="BI190" i="17" s="1"/>
  <c r="CA179" i="13"/>
  <c r="BO181"/>
  <c r="BO191"/>
  <c r="BI196" i="17" s="1"/>
  <c r="CA191" i="13"/>
  <c r="BO193"/>
  <c r="BO203"/>
  <c r="BI202" i="17" s="1"/>
  <c r="CA203" i="13"/>
  <c r="BO205"/>
  <c r="BO215"/>
  <c r="BI208" i="17" s="1"/>
  <c r="CA215" i="13"/>
  <c r="BO217"/>
  <c r="BO227"/>
  <c r="BI214" i="17" s="1"/>
  <c r="CA227" i="13"/>
  <c r="BO229"/>
  <c r="BO239"/>
  <c r="BI220" i="17" s="1"/>
  <c r="CA239" i="13"/>
  <c r="BO16" i="14"/>
  <c r="BO119" i="13"/>
  <c r="BI160" i="17" s="1"/>
  <c r="BO131" i="13"/>
  <c r="BI166" i="17" s="1"/>
  <c r="BO143" i="13"/>
  <c r="BI172" i="17" s="1"/>
  <c r="BO155" i="13"/>
  <c r="BI178" i="17" s="1"/>
  <c r="BO167" i="13"/>
  <c r="BI184" i="17" s="1"/>
  <c r="BO184" i="13"/>
  <c r="BO196"/>
  <c r="BO208"/>
  <c r="BO220"/>
  <c r="BO232"/>
  <c r="BO185"/>
  <c r="BI193" i="17" s="1"/>
  <c r="CA185" i="13"/>
  <c r="BO187"/>
  <c r="BO197"/>
  <c r="BI199" i="17" s="1"/>
  <c r="CA197" i="13"/>
  <c r="BO199"/>
  <c r="BO209"/>
  <c r="BI205" i="17" s="1"/>
  <c r="CA209" i="13"/>
  <c r="BO211"/>
  <c r="BO221"/>
  <c r="BI211" i="17" s="1"/>
  <c r="CA221" i="13"/>
  <c r="BO223"/>
  <c r="BO233"/>
  <c r="BI217" i="17" s="1"/>
  <c r="CA233" i="13"/>
  <c r="CA119"/>
  <c r="CA131"/>
  <c r="CA143"/>
  <c r="CA155"/>
  <c r="CA167"/>
  <c r="BO178"/>
  <c r="BO190"/>
  <c r="BO202"/>
  <c r="BO214"/>
  <c r="BO226"/>
  <c r="BO238"/>
  <c r="BO27" i="14"/>
  <c r="BO96"/>
  <c r="BO85"/>
  <c r="BO38"/>
  <c r="BO49"/>
  <c r="BO74"/>
  <c r="BO235" i="13"/>
  <c r="BO63" i="14"/>
  <c r="BO107"/>
  <c r="BO132"/>
  <c r="BO157"/>
  <c r="BM11" i="3"/>
  <c r="BM24"/>
  <c r="BM38"/>
  <c r="BM48"/>
  <c r="BM60"/>
  <c r="BM77"/>
  <c r="BM70"/>
  <c r="BM18" i="4"/>
  <c r="BM8"/>
  <c r="BM27"/>
  <c r="BM34"/>
  <c r="BM51"/>
  <c r="BM43"/>
  <c r="BM8" i="5"/>
  <c r="BM59" i="4"/>
  <c r="BM34" i="5"/>
  <c r="BM18"/>
  <c r="BM27"/>
  <c r="BM59"/>
  <c r="BM27" i="6"/>
  <c r="BM51" i="5"/>
  <c r="BM43"/>
  <c r="BM8" i="6"/>
  <c r="BM18"/>
  <c r="BM34"/>
  <c r="BM59"/>
  <c r="BM51"/>
  <c r="BM43"/>
  <c r="BM8" i="7"/>
  <c r="BM27"/>
  <c r="BM59"/>
  <c r="BM18"/>
  <c r="BM51"/>
  <c r="BM34"/>
  <c r="BM43"/>
  <c r="BM8" i="8"/>
  <c r="BM43"/>
  <c r="BM8" i="9"/>
  <c r="BM34" i="8"/>
  <c r="BM34" i="9"/>
  <c r="BM18" i="8"/>
  <c r="BM51"/>
  <c r="BM51" i="9"/>
  <c r="BM18" i="10"/>
  <c r="BM27" i="8"/>
  <c r="BM27" i="9"/>
  <c r="BM43"/>
  <c r="BM8" i="10"/>
  <c r="BM43"/>
  <c r="BM59" i="8"/>
  <c r="BM27" i="10"/>
  <c r="BM51"/>
  <c r="BM18" i="11"/>
  <c r="BM51"/>
  <c r="BM16" i="13"/>
  <c r="BM28"/>
  <c r="BM40"/>
  <c r="BM52"/>
  <c r="BM64"/>
  <c r="BM76"/>
  <c r="BM8" i="11"/>
  <c r="BM43"/>
  <c r="BM7" i="13"/>
  <c r="BM17"/>
  <c r="BH13" i="17" s="1"/>
  <c r="BM19" i="13"/>
  <c r="BM29"/>
  <c r="BH35" i="17"/>
  <c r="BM31" i="13"/>
  <c r="BM41"/>
  <c r="BH57" i="17" s="1"/>
  <c r="BM43" i="13"/>
  <c r="BM53"/>
  <c r="BH79" i="17" s="1"/>
  <c r="BM55" i="13"/>
  <c r="BM65"/>
  <c r="BH101" i="17" s="1"/>
  <c r="BM67" i="13"/>
  <c r="BM77"/>
  <c r="BH123" i="17" s="1"/>
  <c r="BM79" i="13"/>
  <c r="BM59" i="9"/>
  <c r="BM34" i="10"/>
  <c r="BM59"/>
  <c r="BM10" i="13"/>
  <c r="BM22"/>
  <c r="BM34"/>
  <c r="BM46"/>
  <c r="BM58"/>
  <c r="BM70"/>
  <c r="BM82"/>
  <c r="BM94"/>
  <c r="BM34" i="11"/>
  <c r="BM11" i="13"/>
  <c r="BH2" i="17" s="1"/>
  <c r="BM13" i="13"/>
  <c r="BM23"/>
  <c r="BH24" i="17" s="1"/>
  <c r="BM25" i="13"/>
  <c r="BM18" i="9"/>
  <c r="BM27" i="11"/>
  <c r="BM59"/>
  <c r="BM89" i="13"/>
  <c r="BH145" i="17" s="1"/>
  <c r="BM91" i="13"/>
  <c r="BM47"/>
  <c r="BH68" i="17" s="1"/>
  <c r="BM49" i="13"/>
  <c r="BM71"/>
  <c r="BH112" i="17" s="1"/>
  <c r="BM73" i="13"/>
  <c r="BM83"/>
  <c r="BH134" i="17" s="1"/>
  <c r="BM85" i="13"/>
  <c r="BM95"/>
  <c r="BH148" i="17" s="1"/>
  <c r="BM97" i="13"/>
  <c r="BM107"/>
  <c r="BH154" i="17"/>
  <c r="BM109" i="13"/>
  <c r="BM119"/>
  <c r="BH160" i="17" s="1"/>
  <c r="BM121" i="13"/>
  <c r="BM131"/>
  <c r="BH166" i="17" s="1"/>
  <c r="BM133" i="13"/>
  <c r="BM143"/>
  <c r="BH172" i="17" s="1"/>
  <c r="BM145" i="13"/>
  <c r="BM155"/>
  <c r="BH178" i="17" s="1"/>
  <c r="BM157" i="13"/>
  <c r="BM167"/>
  <c r="BH184" i="17" s="1"/>
  <c r="BM169" i="13"/>
  <c r="BM88"/>
  <c r="BM100"/>
  <c r="BM112"/>
  <c r="BM35"/>
  <c r="BH46" i="17" s="1"/>
  <c r="BM37" i="13"/>
  <c r="BM59"/>
  <c r="BH90" i="17" s="1"/>
  <c r="BM61" i="13"/>
  <c r="BM101"/>
  <c r="BH151" i="17" s="1"/>
  <c r="BM103" i="13"/>
  <c r="BM113"/>
  <c r="BH157" i="17" s="1"/>
  <c r="BM115" i="13"/>
  <c r="BM106"/>
  <c r="BM118"/>
  <c r="BM130"/>
  <c r="BM142"/>
  <c r="BM154"/>
  <c r="BM166"/>
  <c r="BM185"/>
  <c r="BH193" i="17" s="1"/>
  <c r="BM187" i="13"/>
  <c r="BM197"/>
  <c r="BH199" i="17" s="1"/>
  <c r="BM199" i="13"/>
  <c r="BM209"/>
  <c r="BH205" i="17"/>
  <c r="BM211" i="13"/>
  <c r="BM221"/>
  <c r="BH211" i="17" s="1"/>
  <c r="BM223" i="13"/>
  <c r="BM233"/>
  <c r="BH217" i="17" s="1"/>
  <c r="BM235" i="13"/>
  <c r="BM38" i="14"/>
  <c r="BM124" i="13"/>
  <c r="BM136"/>
  <c r="BM148"/>
  <c r="BM160"/>
  <c r="BM172"/>
  <c r="BM178"/>
  <c r="BM190"/>
  <c r="BM202"/>
  <c r="BM214"/>
  <c r="BM226"/>
  <c r="BM125"/>
  <c r="BH163" i="17" s="1"/>
  <c r="BM127" i="13"/>
  <c r="BM137"/>
  <c r="BH169" i="17"/>
  <c r="BM139" i="13"/>
  <c r="BM149"/>
  <c r="BH175" i="17" s="1"/>
  <c r="BM151" i="13"/>
  <c r="BM161"/>
  <c r="BH181" i="17" s="1"/>
  <c r="BM163" i="13"/>
  <c r="BM173"/>
  <c r="BH187" i="17" s="1"/>
  <c r="BM175" i="13"/>
  <c r="BM179"/>
  <c r="BH190" i="17" s="1"/>
  <c r="BM181" i="13"/>
  <c r="BM191"/>
  <c r="BH196" i="17" s="1"/>
  <c r="BM193" i="13"/>
  <c r="BM203"/>
  <c r="BH202" i="17" s="1"/>
  <c r="BM205" i="13"/>
  <c r="BM215"/>
  <c r="BH208" i="17" s="1"/>
  <c r="BM217" i="13"/>
  <c r="BM227"/>
  <c r="BH214" i="17"/>
  <c r="BM229" i="13"/>
  <c r="BM184"/>
  <c r="BM196"/>
  <c r="BM208"/>
  <c r="BM220"/>
  <c r="BM232"/>
  <c r="BM238"/>
  <c r="BM27" i="14"/>
  <c r="BM49"/>
  <c r="BM74"/>
  <c r="BM239" i="13"/>
  <c r="BH220" i="17"/>
  <c r="BM16" i="14"/>
  <c r="BM63"/>
  <c r="BM107"/>
  <c r="BM132"/>
  <c r="BM157"/>
  <c r="BM96"/>
  <c r="BM85"/>
  <c r="BL11" i="3"/>
  <c r="BL24"/>
  <c r="BL38"/>
  <c r="BL48"/>
  <c r="BL70"/>
  <c r="BL60"/>
  <c r="BL8" i="4"/>
  <c r="BL77" i="3"/>
  <c r="BL27" i="4"/>
  <c r="BL18"/>
  <c r="BL43"/>
  <c r="BL34"/>
  <c r="BL51"/>
  <c r="BL18" i="5"/>
  <c r="BL8"/>
  <c r="BL59" i="4"/>
  <c r="BL27" i="5"/>
  <c r="BL43"/>
  <c r="BL8" i="6"/>
  <c r="BL59" i="5"/>
  <c r="BL34"/>
  <c r="BL51"/>
  <c r="BL18" i="6"/>
  <c r="BL43"/>
  <c r="BL34"/>
  <c r="BL27"/>
  <c r="BL51"/>
  <c r="BL59"/>
  <c r="BL34" i="7"/>
  <c r="BL27"/>
  <c r="BL59"/>
  <c r="BL8"/>
  <c r="BL18" i="8"/>
  <c r="BL51"/>
  <c r="BL18" i="9"/>
  <c r="BL43" i="7"/>
  <c r="BL8" i="8"/>
  <c r="BL43"/>
  <c r="BL8" i="9"/>
  <c r="BL18" i="7"/>
  <c r="BL51"/>
  <c r="BL27" i="8"/>
  <c r="BL59"/>
  <c r="BL34" i="9"/>
  <c r="BL59"/>
  <c r="BL27" i="10"/>
  <c r="BL51" i="9"/>
  <c r="BL18" i="10"/>
  <c r="BL34" i="8"/>
  <c r="BL34" i="10"/>
  <c r="BL59"/>
  <c r="BL27" i="11"/>
  <c r="BL59"/>
  <c r="BL11" i="13"/>
  <c r="BG2" i="17" s="1"/>
  <c r="BL13" i="13"/>
  <c r="BL23"/>
  <c r="BG24" i="17"/>
  <c r="BL25" i="13"/>
  <c r="BL35"/>
  <c r="BG46" i="17" s="1"/>
  <c r="BL37" i="13"/>
  <c r="BL47"/>
  <c r="BG68" i="17" s="1"/>
  <c r="BL49" i="13"/>
  <c r="BL59"/>
  <c r="BG90" i="17" s="1"/>
  <c r="BL61" i="13"/>
  <c r="BL71"/>
  <c r="BG112" i="17" s="1"/>
  <c r="BL73" i="13"/>
  <c r="BL43" i="9"/>
  <c r="BL8" i="10"/>
  <c r="BL51"/>
  <c r="BL18" i="11"/>
  <c r="BL51"/>
  <c r="BL16" i="13"/>
  <c r="BL28"/>
  <c r="BL40"/>
  <c r="BL52"/>
  <c r="BL64"/>
  <c r="BL76"/>
  <c r="BL27" i="9"/>
  <c r="BL43" i="10"/>
  <c r="BL43" i="11"/>
  <c r="BL7" i="13"/>
  <c r="BL19"/>
  <c r="BL31"/>
  <c r="BL43"/>
  <c r="BL55"/>
  <c r="BL67"/>
  <c r="BL79"/>
  <c r="BL89"/>
  <c r="BG145" i="17" s="1"/>
  <c r="BL91" i="13"/>
  <c r="BL8" i="11"/>
  <c r="BL10" i="13"/>
  <c r="BL17"/>
  <c r="BG13" i="17" s="1"/>
  <c r="BL22" i="13"/>
  <c r="BL34" i="11"/>
  <c r="BL88" i="13"/>
  <c r="BL29"/>
  <c r="BG35" i="17" s="1"/>
  <c r="BL46" i="13"/>
  <c r="BL53"/>
  <c r="BG79" i="17" s="1"/>
  <c r="BL70" i="13"/>
  <c r="BL77"/>
  <c r="BG123" i="17" s="1"/>
  <c r="BL94" i="13"/>
  <c r="BL106"/>
  <c r="BL118"/>
  <c r="BL130"/>
  <c r="BL142"/>
  <c r="BL154"/>
  <c r="BL166"/>
  <c r="BL83"/>
  <c r="BG134" i="17" s="1"/>
  <c r="BL85" i="13"/>
  <c r="BL95"/>
  <c r="BG148" i="17"/>
  <c r="BL97" i="13"/>
  <c r="BL107"/>
  <c r="BG154" i="17" s="1"/>
  <c r="BL109" i="13"/>
  <c r="BL34"/>
  <c r="BL41"/>
  <c r="BG57" i="17" s="1"/>
  <c r="BL58" i="13"/>
  <c r="BL65"/>
  <c r="BG101" i="17" s="1"/>
  <c r="BL82" i="13"/>
  <c r="BL100"/>
  <c r="BL112"/>
  <c r="BL101"/>
  <c r="BG151" i="17"/>
  <c r="BL103" i="13"/>
  <c r="BL113"/>
  <c r="BG157" i="17" s="1"/>
  <c r="BL115" i="13"/>
  <c r="BL125"/>
  <c r="BG163" i="17" s="1"/>
  <c r="BL127" i="13"/>
  <c r="BL137"/>
  <c r="BG169" i="17" s="1"/>
  <c r="BL139" i="13"/>
  <c r="BL149"/>
  <c r="BG175" i="17" s="1"/>
  <c r="BL151" i="13"/>
  <c r="BL161"/>
  <c r="BG181" i="17" s="1"/>
  <c r="BL163" i="13"/>
  <c r="BL173"/>
  <c r="BG187" i="17" s="1"/>
  <c r="BL175" i="13"/>
  <c r="BL184"/>
  <c r="BL196"/>
  <c r="BL208"/>
  <c r="BL220"/>
  <c r="BL232"/>
  <c r="BL121"/>
  <c r="BL133"/>
  <c r="BL145"/>
  <c r="BL157"/>
  <c r="BL169"/>
  <c r="BL185"/>
  <c r="BG193" i="17" s="1"/>
  <c r="BL187" i="13"/>
  <c r="BL197"/>
  <c r="BG199" i="17" s="1"/>
  <c r="BL199" i="13"/>
  <c r="BL209"/>
  <c r="BG205" i="17" s="1"/>
  <c r="BL211" i="13"/>
  <c r="BL221"/>
  <c r="BG211" i="17"/>
  <c r="BL223" i="13"/>
  <c r="BL233"/>
  <c r="BG217" i="17" s="1"/>
  <c r="BL119" i="13"/>
  <c r="BG160" i="17"/>
  <c r="BL124" i="13"/>
  <c r="BL131"/>
  <c r="BG166" i="17" s="1"/>
  <c r="BL136" i="13"/>
  <c r="BL143"/>
  <c r="BG172" i="17" s="1"/>
  <c r="BL148" i="13"/>
  <c r="BL155"/>
  <c r="BG178" i="17" s="1"/>
  <c r="BL160" i="13"/>
  <c r="BL167"/>
  <c r="BG184" i="17" s="1"/>
  <c r="BL172" i="13"/>
  <c r="BL178"/>
  <c r="BL190"/>
  <c r="BL202"/>
  <c r="BL214"/>
  <c r="BL226"/>
  <c r="BL179"/>
  <c r="BG190" i="17" s="1"/>
  <c r="BL181" i="13"/>
  <c r="BL191"/>
  <c r="BG196" i="17" s="1"/>
  <c r="BL193" i="13"/>
  <c r="BL203"/>
  <c r="BG202" i="17" s="1"/>
  <c r="BL205" i="13"/>
  <c r="BL215"/>
  <c r="BG208" i="17" s="1"/>
  <c r="BL217" i="13"/>
  <c r="BL227"/>
  <c r="BG214" i="17"/>
  <c r="BL229" i="13"/>
  <c r="BL239"/>
  <c r="BG220" i="17" s="1"/>
  <c r="BL16" i="14"/>
  <c r="BL235" i="13"/>
  <c r="BL85" i="14"/>
  <c r="BL238" i="13"/>
  <c r="BL27" i="14"/>
  <c r="BL49"/>
  <c r="BL74"/>
  <c r="BL118"/>
  <c r="BL63"/>
  <c r="BL107"/>
  <c r="BL38"/>
  <c r="BL96"/>
  <c r="BL146"/>
  <c r="BK8" i="13"/>
  <c r="BF3" i="17" s="1"/>
  <c r="BK20" i="13"/>
  <c r="BF25" i="17" s="1"/>
  <c r="BK32" i="13"/>
  <c r="BF47" i="17" s="1"/>
  <c r="BK44" i="13"/>
  <c r="BF69" i="17"/>
  <c r="BK56" i="13"/>
  <c r="BF91" i="17" s="1"/>
  <c r="BK68" i="13"/>
  <c r="BF113" i="17" s="1"/>
  <c r="BK80" i="13"/>
  <c r="BF135" i="17" s="1"/>
  <c r="BK86" i="13"/>
  <c r="BF146" i="17" s="1"/>
  <c r="BK14" i="13"/>
  <c r="BF14" i="17" s="1"/>
  <c r="BK26" i="13"/>
  <c r="BF36" i="17" s="1"/>
  <c r="BK50" i="13"/>
  <c r="BF80" i="17" s="1"/>
  <c r="BK74" i="13"/>
  <c r="BF124" i="17"/>
  <c r="BK104" i="13"/>
  <c r="BF155" i="17" s="1"/>
  <c r="BK116" i="13"/>
  <c r="BF161" i="17" s="1"/>
  <c r="BK92" i="13"/>
  <c r="BF149" i="17" s="1"/>
  <c r="BK38" i="13"/>
  <c r="BF58" i="17" s="1"/>
  <c r="BK62" i="13"/>
  <c r="BF102" i="17" s="1"/>
  <c r="BK98" i="13"/>
  <c r="BF152" i="17" s="1"/>
  <c r="BK110" i="13"/>
  <c r="BF158" i="17" s="1"/>
  <c r="BK122" i="13"/>
  <c r="BF164" i="17"/>
  <c r="BK134" i="13"/>
  <c r="BF170" i="17" s="1"/>
  <c r="BK146" i="13"/>
  <c r="BF176" i="17" s="1"/>
  <c r="BK158" i="13"/>
  <c r="BF182" i="17" s="1"/>
  <c r="BK170" i="13"/>
  <c r="BF188" i="17" s="1"/>
  <c r="BK182" i="13"/>
  <c r="BF194" i="17" s="1"/>
  <c r="BK194" i="13"/>
  <c r="BF200" i="17" s="1"/>
  <c r="BK206" i="13"/>
  <c r="BF206" i="17" s="1"/>
  <c r="BK218" i="13"/>
  <c r="BF212" i="17"/>
  <c r="BK230" i="13"/>
  <c r="BF218" i="17" s="1"/>
  <c r="BK128" i="13"/>
  <c r="BF167" i="17" s="1"/>
  <c r="BK140" i="13"/>
  <c r="BF173" i="17" s="1"/>
  <c r="BK152" i="13"/>
  <c r="BF179" i="17" s="1"/>
  <c r="BK164" i="13"/>
  <c r="BF185" i="17" s="1"/>
  <c r="BK176" i="13"/>
  <c r="BF191" i="17" s="1"/>
  <c r="BK188" i="13"/>
  <c r="BF197" i="17" s="1"/>
  <c r="BK200" i="13"/>
  <c r="BF203" i="17"/>
  <c r="BK212" i="13"/>
  <c r="BF209" i="17" s="1"/>
  <c r="BK224" i="13"/>
  <c r="BF215" i="17" s="1"/>
  <c r="BK236" i="13"/>
  <c r="BF221" i="17" s="1"/>
  <c r="BJ8" i="13"/>
  <c r="BE3" i="17" s="1"/>
  <c r="BJ20" i="13"/>
  <c r="BE25" i="17" s="1"/>
  <c r="BJ32" i="13"/>
  <c r="BE47" i="17" s="1"/>
  <c r="BJ44" i="13"/>
  <c r="BE69" i="17" s="1"/>
  <c r="BJ56" i="13"/>
  <c r="BE91" i="17"/>
  <c r="BJ68" i="13"/>
  <c r="BE113" i="17" s="1"/>
  <c r="BJ80" i="13"/>
  <c r="BE135" i="17" s="1"/>
  <c r="BJ14" i="13"/>
  <c r="BE14" i="17" s="1"/>
  <c r="BJ26" i="13"/>
  <c r="BE36" i="17" s="1"/>
  <c r="BJ38" i="13"/>
  <c r="BE58" i="17" s="1"/>
  <c r="BJ50" i="13"/>
  <c r="BE80" i="17" s="1"/>
  <c r="BJ62" i="13"/>
  <c r="BE102" i="17" s="1"/>
  <c r="BJ74" i="13"/>
  <c r="BE124" i="17"/>
  <c r="BJ92" i="13"/>
  <c r="BE149" i="17" s="1"/>
  <c r="BJ98" i="13"/>
  <c r="BE152" i="17" s="1"/>
  <c r="BJ110" i="13"/>
  <c r="BE158" i="17" s="1"/>
  <c r="BJ122" i="13"/>
  <c r="BE164" i="17" s="1"/>
  <c r="BJ134" i="13"/>
  <c r="BE170" i="17" s="1"/>
  <c r="BJ146" i="13"/>
  <c r="BE176" i="17" s="1"/>
  <c r="BJ158" i="13"/>
  <c r="BE182" i="17" s="1"/>
  <c r="BJ170" i="13"/>
  <c r="BE188" i="17"/>
  <c r="BJ86" i="13"/>
  <c r="BE146" i="17" s="1"/>
  <c r="BJ104" i="13"/>
  <c r="BE155" i="17" s="1"/>
  <c r="BJ116" i="13"/>
  <c r="BE161" i="17" s="1"/>
  <c r="BJ128" i="13"/>
  <c r="BE167" i="17" s="1"/>
  <c r="BJ140" i="13"/>
  <c r="BE173" i="17" s="1"/>
  <c r="BJ152" i="13"/>
  <c r="BE179" i="17" s="1"/>
  <c r="BJ164" i="13"/>
  <c r="BE185" i="17" s="1"/>
  <c r="BJ176" i="13"/>
  <c r="BE191" i="17"/>
  <c r="BJ188" i="13"/>
  <c r="BE197" i="17" s="1"/>
  <c r="BJ200" i="13"/>
  <c r="BE203" i="17" s="1"/>
  <c r="BJ212" i="13"/>
  <c r="BE209" i="17" s="1"/>
  <c r="BJ224" i="13"/>
  <c r="BE215" i="17" s="1"/>
  <c r="BJ236" i="13"/>
  <c r="BE221" i="17" s="1"/>
  <c r="BJ182" i="13"/>
  <c r="BE194" i="17" s="1"/>
  <c r="BJ194" i="13"/>
  <c r="BE200" i="17" s="1"/>
  <c r="BJ206" i="13"/>
  <c r="BE206" i="17"/>
  <c r="BJ218" i="13"/>
  <c r="BE212" i="17" s="1"/>
  <c r="BJ230" i="13"/>
  <c r="BE218" i="17" s="1"/>
  <c r="BI14" i="13"/>
  <c r="BD14" i="17" s="1"/>
  <c r="BI26" i="13"/>
  <c r="BD36" i="17" s="1"/>
  <c r="BI38" i="13"/>
  <c r="BD58" i="17" s="1"/>
  <c r="BI50" i="13"/>
  <c r="BD80" i="17" s="1"/>
  <c r="BI62" i="13"/>
  <c r="BD102" i="17" s="1"/>
  <c r="BI74" i="13"/>
  <c r="BD124" i="17"/>
  <c r="BI92" i="13"/>
  <c r="BD149" i="17" s="1"/>
  <c r="BI8" i="13"/>
  <c r="BD3" i="17" s="1"/>
  <c r="BI20" i="13"/>
  <c r="BD25" i="17" s="1"/>
  <c r="BI32" i="13"/>
  <c r="BD47" i="17" s="1"/>
  <c r="BI56" i="13"/>
  <c r="BD91" i="17" s="1"/>
  <c r="BI80" i="13"/>
  <c r="BD135" i="17" s="1"/>
  <c r="BI98" i="13"/>
  <c r="BD152" i="17" s="1"/>
  <c r="BI110" i="13"/>
  <c r="BD158" i="17"/>
  <c r="BI44" i="13"/>
  <c r="BD69" i="17" s="1"/>
  <c r="BI68" i="13"/>
  <c r="BD113" i="17" s="1"/>
  <c r="BI86" i="13"/>
  <c r="BD146" i="17" s="1"/>
  <c r="BI104" i="13"/>
  <c r="BD155" i="17" s="1"/>
  <c r="BI116" i="13"/>
  <c r="BD161" i="17" s="1"/>
  <c r="BI128" i="13"/>
  <c r="BD167" i="17" s="1"/>
  <c r="BI140" i="13"/>
  <c r="BD173" i="17" s="1"/>
  <c r="BI152" i="13"/>
  <c r="BD179" i="17"/>
  <c r="BI164" i="13"/>
  <c r="BD185" i="17" s="1"/>
  <c r="BI176" i="13"/>
  <c r="BD191" i="17" s="1"/>
  <c r="BI188" i="13"/>
  <c r="BD197" i="17" s="1"/>
  <c r="BI200" i="13"/>
  <c r="BD203" i="17" s="1"/>
  <c r="BI212" i="13"/>
  <c r="BD209" i="17" s="1"/>
  <c r="BI224" i="13"/>
  <c r="BD215" i="17" s="1"/>
  <c r="BI122" i="13"/>
  <c r="BD164" i="17" s="1"/>
  <c r="BI134" i="13"/>
  <c r="BD170" i="17"/>
  <c r="BI146" i="13"/>
  <c r="BD176" i="17" s="1"/>
  <c r="BI158" i="13"/>
  <c r="BD182" i="17" s="1"/>
  <c r="BI170" i="13"/>
  <c r="BD188" i="17" s="1"/>
  <c r="BI182" i="13"/>
  <c r="BD194" i="17" s="1"/>
  <c r="BI194" i="13"/>
  <c r="BD200" i="17" s="1"/>
  <c r="BI206" i="13"/>
  <c r="BD206" i="17" s="1"/>
  <c r="BI218" i="13"/>
  <c r="BD212" i="17" s="1"/>
  <c r="BI230" i="13"/>
  <c r="BD218" i="17"/>
  <c r="BI236" i="13"/>
  <c r="BD221" i="17" s="1"/>
  <c r="BF11" i="3"/>
  <c r="BF24"/>
  <c r="BF38"/>
  <c r="BF60"/>
  <c r="BF48"/>
  <c r="BF77"/>
  <c r="BF70"/>
  <c r="BF8" i="4"/>
  <c r="BF27"/>
  <c r="BF18"/>
  <c r="BF43"/>
  <c r="BF34"/>
  <c r="BF27" i="5"/>
  <c r="BF59" i="4"/>
  <c r="BF18" i="5"/>
  <c r="BF51" i="4"/>
  <c r="BF8" i="5"/>
  <c r="BF59"/>
  <c r="BF51"/>
  <c r="BF18" i="6"/>
  <c r="BF34" i="5"/>
  <c r="BF43"/>
  <c r="BF8" i="6"/>
  <c r="BF51"/>
  <c r="BF27"/>
  <c r="BF43"/>
  <c r="BF34"/>
  <c r="BF18" i="7"/>
  <c r="BF51"/>
  <c r="BF43"/>
  <c r="BF59" i="6"/>
  <c r="BF27" i="7"/>
  <c r="BF8"/>
  <c r="BF34" i="8"/>
  <c r="BF34" i="9"/>
  <c r="BF59" i="7"/>
  <c r="BF27" i="8"/>
  <c r="BF59"/>
  <c r="BF27" i="9"/>
  <c r="BF8" i="8"/>
  <c r="BF34" i="7"/>
  <c r="BF18" i="8"/>
  <c r="BF43"/>
  <c r="BF8" i="9"/>
  <c r="BF43"/>
  <c r="BF8" i="10"/>
  <c r="BF43"/>
  <c r="BF18" i="9"/>
  <c r="BF34" i="10"/>
  <c r="BF51" i="8"/>
  <c r="BF8" i="11"/>
  <c r="BF43"/>
  <c r="BF7" i="13"/>
  <c r="BF17"/>
  <c r="BA13" i="17" s="1"/>
  <c r="BF19" i="13"/>
  <c r="BF29"/>
  <c r="BA35" i="17"/>
  <c r="BF31" i="13"/>
  <c r="BF41"/>
  <c r="BA57" i="17" s="1"/>
  <c r="BF43" i="13"/>
  <c r="BF53"/>
  <c r="BA79" i="17" s="1"/>
  <c r="BF55" i="13"/>
  <c r="BF65"/>
  <c r="BA101" i="17" s="1"/>
  <c r="BF67" i="13"/>
  <c r="BF77"/>
  <c r="BA123" i="17" s="1"/>
  <c r="BF79" i="13"/>
  <c r="BF18" i="10"/>
  <c r="BF34" i="11"/>
  <c r="BF10" i="13"/>
  <c r="BF22"/>
  <c r="BF34"/>
  <c r="BF46"/>
  <c r="BF58"/>
  <c r="BF70"/>
  <c r="BF82"/>
  <c r="BF51" i="9"/>
  <c r="BF27" i="10"/>
  <c r="BF51"/>
  <c r="BF18" i="11"/>
  <c r="BF59" i="9"/>
  <c r="BF11" i="13"/>
  <c r="BA2" i="17" s="1"/>
  <c r="BF13" i="13"/>
  <c r="BF16"/>
  <c r="BF23"/>
  <c r="BA24" i="17" s="1"/>
  <c r="BF25" i="13"/>
  <c r="BF28"/>
  <c r="BF35"/>
  <c r="BA46" i="17" s="1"/>
  <c r="BF37" i="13"/>
  <c r="BF40"/>
  <c r="BF47"/>
  <c r="BA68" i="17" s="1"/>
  <c r="BF49" i="13"/>
  <c r="BF52"/>
  <c r="BF59"/>
  <c r="BA90" i="17" s="1"/>
  <c r="BF61" i="13"/>
  <c r="BF64"/>
  <c r="BF71"/>
  <c r="BA112" i="17" s="1"/>
  <c r="BF73" i="13"/>
  <c r="BF76"/>
  <c r="BF83"/>
  <c r="BA134" i="17" s="1"/>
  <c r="BF85" i="13"/>
  <c r="BF95"/>
  <c r="BA148" i="17" s="1"/>
  <c r="BF97" i="13"/>
  <c r="BF27" i="11"/>
  <c r="BF59"/>
  <c r="BF51"/>
  <c r="BF59" i="10"/>
  <c r="BF94" i="13"/>
  <c r="BF88"/>
  <c r="BF91"/>
  <c r="BF100"/>
  <c r="BF112"/>
  <c r="BF124"/>
  <c r="BF136"/>
  <c r="BF148"/>
  <c r="BF160"/>
  <c r="BF172"/>
  <c r="BF89"/>
  <c r="BA145" i="17" s="1"/>
  <c r="BF101" i="13"/>
  <c r="BA151" i="17" s="1"/>
  <c r="BF103" i="13"/>
  <c r="BF113"/>
  <c r="BA157" i="17" s="1"/>
  <c r="BF115" i="13"/>
  <c r="BF106"/>
  <c r="BF118"/>
  <c r="BF107"/>
  <c r="BA154" i="17" s="1"/>
  <c r="BF109" i="13"/>
  <c r="BF119"/>
  <c r="BA160" i="17" s="1"/>
  <c r="BF121" i="13"/>
  <c r="BF131"/>
  <c r="BA166" i="17" s="1"/>
  <c r="BF133" i="13"/>
  <c r="BF143"/>
  <c r="BA172" i="17" s="1"/>
  <c r="BF145" i="13"/>
  <c r="BF155"/>
  <c r="BA178" i="17"/>
  <c r="BF157" i="13"/>
  <c r="BF167"/>
  <c r="BA184" i="17" s="1"/>
  <c r="BF169" i="13"/>
  <c r="BF178"/>
  <c r="BF190"/>
  <c r="BF202"/>
  <c r="BF214"/>
  <c r="BF226"/>
  <c r="BF238"/>
  <c r="BF27" i="14"/>
  <c r="BF125" i="13"/>
  <c r="BA163" i="17"/>
  <c r="BF127" i="13"/>
  <c r="BF130"/>
  <c r="BF137"/>
  <c r="BA169" i="17"/>
  <c r="BF139" i="13"/>
  <c r="BF142"/>
  <c r="BF149"/>
  <c r="BA175" i="17"/>
  <c r="BF151" i="13"/>
  <c r="BF154"/>
  <c r="BF161"/>
  <c r="BA181" i="17"/>
  <c r="BF163" i="13"/>
  <c r="BF166"/>
  <c r="BF173"/>
  <c r="BA187" i="17"/>
  <c r="BF175" i="13"/>
  <c r="BF179"/>
  <c r="BA190" i="17" s="1"/>
  <c r="BF181" i="13"/>
  <c r="BF191"/>
  <c r="BA196" i="17" s="1"/>
  <c r="BF193" i="13"/>
  <c r="BF203"/>
  <c r="BA202" i="17" s="1"/>
  <c r="BF205" i="13"/>
  <c r="BF215"/>
  <c r="BA208" i="17" s="1"/>
  <c r="BF217" i="13"/>
  <c r="BF227"/>
  <c r="BA214" i="17" s="1"/>
  <c r="BF229" i="13"/>
  <c r="BF184"/>
  <c r="BF196"/>
  <c r="BF208"/>
  <c r="BF220"/>
  <c r="BF232"/>
  <c r="BF185"/>
  <c r="BA193" i="17" s="1"/>
  <c r="BF187" i="13"/>
  <c r="BF197"/>
  <c r="BA199" i="17" s="1"/>
  <c r="BF199" i="13"/>
  <c r="BF209"/>
  <c r="BA205" i="17" s="1"/>
  <c r="BF211" i="13"/>
  <c r="BF221"/>
  <c r="BA211" i="17" s="1"/>
  <c r="BF223" i="13"/>
  <c r="BF233"/>
  <c r="BA217" i="17" s="1"/>
  <c r="BF235" i="13"/>
  <c r="BF38" i="14"/>
  <c r="BF239" i="13"/>
  <c r="BA220" i="17" s="1"/>
  <c r="BF16" i="14"/>
  <c r="BF63"/>
  <c r="BF107"/>
  <c r="BF96"/>
  <c r="BF146"/>
  <c r="BF85"/>
  <c r="BF49"/>
  <c r="BF74"/>
  <c r="BF118"/>
  <c r="BE14" i="13"/>
  <c r="AZ14" i="17" s="1"/>
  <c r="BE26" i="13"/>
  <c r="AZ36" i="17" s="1"/>
  <c r="BE38" i="13"/>
  <c r="AZ58" i="17" s="1"/>
  <c r="BE50" i="13"/>
  <c r="AZ80" i="17"/>
  <c r="BE62" i="13"/>
  <c r="AZ102" i="17" s="1"/>
  <c r="BE74" i="13"/>
  <c r="AZ124" i="17" s="1"/>
  <c r="BE8" i="13"/>
  <c r="AZ3" i="17" s="1"/>
  <c r="BE20" i="13"/>
  <c r="AZ25" i="17" s="1"/>
  <c r="BE32" i="13"/>
  <c r="AZ47" i="17" s="1"/>
  <c r="BE44" i="13"/>
  <c r="AZ69" i="17" s="1"/>
  <c r="BE56" i="13"/>
  <c r="AZ91" i="17" s="1"/>
  <c r="BE68" i="13"/>
  <c r="AZ113" i="17"/>
  <c r="BE80" i="13"/>
  <c r="AZ135" i="17" s="1"/>
  <c r="BE92" i="13"/>
  <c r="AZ149" i="17" s="1"/>
  <c r="BE86" i="13"/>
  <c r="AZ146" i="17" s="1"/>
  <c r="BE98" i="13"/>
  <c r="AZ152" i="17" s="1"/>
  <c r="BE110" i="13"/>
  <c r="AZ158" i="17" s="1"/>
  <c r="BE104" i="13"/>
  <c r="AZ155" i="17" s="1"/>
  <c r="BE116" i="13"/>
  <c r="AZ161" i="17" s="1"/>
  <c r="BE128" i="13"/>
  <c r="AZ167" i="17"/>
  <c r="BE140" i="13"/>
  <c r="AZ173" i="17" s="1"/>
  <c r="BE152" i="13"/>
  <c r="AZ179" i="17" s="1"/>
  <c r="BE164" i="13"/>
  <c r="AZ185" i="17" s="1"/>
  <c r="BE176" i="13"/>
  <c r="AZ191" i="17" s="1"/>
  <c r="BE122" i="13"/>
  <c r="AZ164" i="17" s="1"/>
  <c r="BE134" i="13"/>
  <c r="AZ170" i="17" s="1"/>
  <c r="BE146" i="13"/>
  <c r="AZ176" i="17" s="1"/>
  <c r="BE158" i="13"/>
  <c r="AZ182" i="17"/>
  <c r="BE170" i="13"/>
  <c r="AZ188" i="17" s="1"/>
  <c r="BE188" i="13"/>
  <c r="AZ197" i="17" s="1"/>
  <c r="BE200" i="13"/>
  <c r="AZ203" i="17" s="1"/>
  <c r="BE212" i="13"/>
  <c r="AZ209" i="17" s="1"/>
  <c r="BE224" i="13"/>
  <c r="AZ215" i="17" s="1"/>
  <c r="BE182" i="13"/>
  <c r="AZ194" i="17" s="1"/>
  <c r="BE194" i="13"/>
  <c r="AZ200" i="17" s="1"/>
  <c r="BE206" i="13"/>
  <c r="AZ206" i="17"/>
  <c r="BE218" i="13"/>
  <c r="AZ212" i="17" s="1"/>
  <c r="BE230" i="13"/>
  <c r="AZ218" i="17" s="1"/>
  <c r="BE236" i="13"/>
  <c r="AZ221" i="17" s="1"/>
  <c r="BD14" i="13"/>
  <c r="AY14" i="17" s="1"/>
  <c r="BD26" i="13"/>
  <c r="AY36" i="17" s="1"/>
  <c r="BD38" i="13"/>
  <c r="AY58" i="17" s="1"/>
  <c r="BD50" i="13"/>
  <c r="AY80" i="17" s="1"/>
  <c r="BD62" i="13"/>
  <c r="AY102" i="17"/>
  <c r="BD74" i="13"/>
  <c r="AY124" i="17" s="1"/>
  <c r="BD8" i="13"/>
  <c r="AY3" i="17" s="1"/>
  <c r="BD20" i="13"/>
  <c r="AY25" i="17" s="1"/>
  <c r="BD86" i="13"/>
  <c r="AY146" i="17" s="1"/>
  <c r="BD104" i="13"/>
  <c r="AY155" i="17" s="1"/>
  <c r="BD116" i="13"/>
  <c r="AY161" i="17" s="1"/>
  <c r="BD128" i="13"/>
  <c r="AY167" i="17" s="1"/>
  <c r="BD140" i="13"/>
  <c r="AY173" i="17"/>
  <c r="BD152" i="13"/>
  <c r="AY179" i="17" s="1"/>
  <c r="BD164" i="13"/>
  <c r="AY185" i="17" s="1"/>
  <c r="BD176" i="13"/>
  <c r="AY191" i="17" s="1"/>
  <c r="BD32" i="13"/>
  <c r="AY47" i="17" s="1"/>
  <c r="BD56" i="13"/>
  <c r="AY91" i="17" s="1"/>
  <c r="BD80" i="13"/>
  <c r="AY135" i="17" s="1"/>
  <c r="BD92" i="13"/>
  <c r="AY149" i="17" s="1"/>
  <c r="BD98" i="13"/>
  <c r="AY152" i="17"/>
  <c r="BD110" i="13"/>
  <c r="AY158" i="17" s="1"/>
  <c r="BD44" i="13"/>
  <c r="AY69" i="17" s="1"/>
  <c r="BD68" i="13"/>
  <c r="AY113" i="17" s="1"/>
  <c r="BD182" i="13"/>
  <c r="AY194" i="17" s="1"/>
  <c r="BD194" i="13"/>
  <c r="AY200" i="17" s="1"/>
  <c r="BD206" i="13"/>
  <c r="AY206" i="17" s="1"/>
  <c r="BD218" i="13"/>
  <c r="AY212" i="17" s="1"/>
  <c r="BD230" i="13"/>
  <c r="AY218" i="17"/>
  <c r="BD122" i="13"/>
  <c r="AY164" i="17" s="1"/>
  <c r="BD134" i="13"/>
  <c r="AY170" i="17" s="1"/>
  <c r="BD146" i="13"/>
  <c r="AY176" i="17" s="1"/>
  <c r="BD158" i="13"/>
  <c r="AY182" i="17" s="1"/>
  <c r="BD170" i="13"/>
  <c r="AY188" i="17" s="1"/>
  <c r="BD188" i="13"/>
  <c r="AY197" i="17" s="1"/>
  <c r="BD200" i="13"/>
  <c r="AY203" i="17" s="1"/>
  <c r="BD212" i="13"/>
  <c r="AY209" i="17"/>
  <c r="BD224" i="13"/>
  <c r="AY215" i="17" s="1"/>
  <c r="BD236" i="13"/>
  <c r="AY221" i="17" s="1"/>
  <c r="BC8" i="13"/>
  <c r="AX3" i="17" s="1"/>
  <c r="BC20" i="13"/>
  <c r="AX25" i="17" s="1"/>
  <c r="BC32" i="13"/>
  <c r="AX47" i="17" s="1"/>
  <c r="BC44" i="13"/>
  <c r="AX69" i="17" s="1"/>
  <c r="BC56" i="13"/>
  <c r="AX91" i="17" s="1"/>
  <c r="BC68" i="13"/>
  <c r="AX113" i="17"/>
  <c r="BC80" i="13"/>
  <c r="AX135" i="17" s="1"/>
  <c r="BC86" i="13"/>
  <c r="AX146" i="17" s="1"/>
  <c r="BC14" i="13"/>
  <c r="AX14" i="17" s="1"/>
  <c r="BC38" i="13"/>
  <c r="AX58" i="17" s="1"/>
  <c r="BC62" i="13"/>
  <c r="AX102" i="17" s="1"/>
  <c r="BC104" i="13"/>
  <c r="AX155" i="17" s="1"/>
  <c r="BC116" i="13"/>
  <c r="AX161" i="17" s="1"/>
  <c r="BC92" i="13"/>
  <c r="AX149" i="17"/>
  <c r="BC26" i="13"/>
  <c r="AX36" i="17" s="1"/>
  <c r="BC50" i="13"/>
  <c r="AX80" i="17" s="1"/>
  <c r="BC74" i="13"/>
  <c r="AX124" i="17" s="1"/>
  <c r="BC98" i="13"/>
  <c r="AX152" i="17" s="1"/>
  <c r="BC110" i="13"/>
  <c r="AX158" i="17" s="1"/>
  <c r="BC122" i="13"/>
  <c r="AX164" i="17" s="1"/>
  <c r="BC134" i="13"/>
  <c r="AX170" i="17" s="1"/>
  <c r="BC146" i="13"/>
  <c r="AX176" i="17"/>
  <c r="BC158" i="13"/>
  <c r="AX182" i="17" s="1"/>
  <c r="BC170" i="13"/>
  <c r="AX188" i="17" s="1"/>
  <c r="BC182" i="13"/>
  <c r="AX194" i="17" s="1"/>
  <c r="BC194" i="13"/>
  <c r="AX200" i="17" s="1"/>
  <c r="BC206" i="13"/>
  <c r="AX206" i="17" s="1"/>
  <c r="BC218" i="13"/>
  <c r="AX212" i="17" s="1"/>
  <c r="BC230" i="13"/>
  <c r="AX218" i="17" s="1"/>
  <c r="BC128" i="13"/>
  <c r="AX167" i="17"/>
  <c r="BC140" i="13"/>
  <c r="AX173" i="17" s="1"/>
  <c r="BC152" i="13"/>
  <c r="AX179" i="17" s="1"/>
  <c r="BC164" i="13"/>
  <c r="AX185" i="17" s="1"/>
  <c r="BC176" i="13"/>
  <c r="AX191" i="17" s="1"/>
  <c r="BC188" i="13"/>
  <c r="AX197" i="17" s="1"/>
  <c r="BC200" i="13"/>
  <c r="AX203" i="17" s="1"/>
  <c r="BC212" i="13"/>
  <c r="AX209" i="17" s="1"/>
  <c r="BC224" i="13"/>
  <c r="AX215" i="17"/>
  <c r="BC236" i="13"/>
  <c r="AX221" i="17" s="1"/>
  <c r="AZ14" i="13"/>
  <c r="AV14" i="17" s="1"/>
  <c r="AZ26" i="13"/>
  <c r="AV36" i="17" s="1"/>
  <c r="AZ38" i="13"/>
  <c r="AV58" i="17" s="1"/>
  <c r="AZ50" i="13"/>
  <c r="AV80" i="17" s="1"/>
  <c r="AZ62" i="13"/>
  <c r="AV102" i="17" s="1"/>
  <c r="AZ74" i="13"/>
  <c r="AV124" i="17" s="1"/>
  <c r="AZ8" i="13"/>
  <c r="AV3" i="17"/>
  <c r="AZ20" i="13"/>
  <c r="AV25" i="17" s="1"/>
  <c r="AZ32" i="13"/>
  <c r="AV47" i="17" s="1"/>
  <c r="AZ44" i="13"/>
  <c r="AV69" i="17" s="1"/>
  <c r="AZ56" i="13"/>
  <c r="AV91" i="17" s="1"/>
  <c r="AZ68" i="13"/>
  <c r="AV113" i="17" s="1"/>
  <c r="AZ80" i="13"/>
  <c r="AV135" i="17" s="1"/>
  <c r="AZ86" i="13"/>
  <c r="AV146" i="17" s="1"/>
  <c r="AZ104" i="13"/>
  <c r="AV155" i="17"/>
  <c r="AZ116" i="13"/>
  <c r="AV161" i="17" s="1"/>
  <c r="AZ128" i="13"/>
  <c r="AV167" i="17" s="1"/>
  <c r="AZ140" i="13"/>
  <c r="AV173" i="17" s="1"/>
  <c r="AZ152" i="13"/>
  <c r="AV179" i="17" s="1"/>
  <c r="AZ164" i="13"/>
  <c r="AV185" i="17" s="1"/>
  <c r="AZ176" i="13"/>
  <c r="AV191" i="17" s="1"/>
  <c r="AZ98" i="13"/>
  <c r="AV152" i="17" s="1"/>
  <c r="AZ110" i="13"/>
  <c r="AV158" i="17"/>
  <c r="AZ92" i="13"/>
  <c r="AV149" i="17" s="1"/>
  <c r="AZ122" i="13"/>
  <c r="AV164" i="17" s="1"/>
  <c r="AZ134" i="13"/>
  <c r="AV170" i="17" s="1"/>
  <c r="AZ146" i="13"/>
  <c r="AV176" i="17" s="1"/>
  <c r="AZ158" i="13"/>
  <c r="AV182" i="17" s="1"/>
  <c r="AZ170" i="13"/>
  <c r="AV188" i="17" s="1"/>
  <c r="AZ182" i="13"/>
  <c r="AV194" i="17" s="1"/>
  <c r="AZ194" i="13"/>
  <c r="AV200" i="17"/>
  <c r="AZ206" i="13"/>
  <c r="AV206" i="17" s="1"/>
  <c r="AZ218" i="13"/>
  <c r="AV212" i="17" s="1"/>
  <c r="AZ230" i="13"/>
  <c r="AV218" i="17" s="1"/>
  <c r="AZ188" i="13"/>
  <c r="AV197" i="17" s="1"/>
  <c r="AZ200" i="13"/>
  <c r="AV203" i="17" s="1"/>
  <c r="AZ212" i="13"/>
  <c r="AV209" i="17" s="1"/>
  <c r="AZ224" i="13"/>
  <c r="AV215" i="17" s="1"/>
  <c r="AZ236" i="13"/>
  <c r="AV221" i="17"/>
  <c r="AY8" i="13"/>
  <c r="AU3" i="17" s="1"/>
  <c r="AY20" i="13"/>
  <c r="AU25" i="17" s="1"/>
  <c r="AY32" i="13"/>
  <c r="AU47" i="17" s="1"/>
  <c r="AY44" i="13"/>
  <c r="AU69" i="17" s="1"/>
  <c r="AY56" i="13"/>
  <c r="AU91" i="17" s="1"/>
  <c r="AY68" i="13"/>
  <c r="AU113" i="17" s="1"/>
  <c r="AY80" i="13"/>
  <c r="AU135" i="17" s="1"/>
  <c r="AY14" i="13"/>
  <c r="AU14" i="17"/>
  <c r="AY26" i="13"/>
  <c r="AU36" i="17" s="1"/>
  <c r="AY38" i="13"/>
  <c r="AU58" i="17" s="1"/>
  <c r="AY50" i="13"/>
  <c r="AU80" i="17" s="1"/>
  <c r="AY62" i="13"/>
  <c r="AU102" i="17" s="1"/>
  <c r="AY74" i="13"/>
  <c r="AU124" i="17" s="1"/>
  <c r="AY86" i="13"/>
  <c r="AU146" i="17" s="1"/>
  <c r="AY92" i="13"/>
  <c r="AU149" i="17" s="1"/>
  <c r="AY104" i="13"/>
  <c r="AU155" i="17"/>
  <c r="AY116" i="13"/>
  <c r="AU161" i="17" s="1"/>
  <c r="AY98" i="13"/>
  <c r="AU152" i="17" s="1"/>
  <c r="AY110" i="13"/>
  <c r="AU158" i="17" s="1"/>
  <c r="AY122" i="13"/>
  <c r="AU164" i="17" s="1"/>
  <c r="AY134" i="13"/>
  <c r="AU170" i="17" s="1"/>
  <c r="AY146" i="13"/>
  <c r="AU176" i="17" s="1"/>
  <c r="AY158" i="13"/>
  <c r="AU182" i="17" s="1"/>
  <c r="AY170" i="13"/>
  <c r="AU188" i="17"/>
  <c r="AY128" i="13"/>
  <c r="AU167" i="17" s="1"/>
  <c r="AY140" i="13"/>
  <c r="AU173" i="17" s="1"/>
  <c r="AY152" i="13"/>
  <c r="AU179" i="17" s="1"/>
  <c r="AY164" i="13"/>
  <c r="AU185" i="17" s="1"/>
  <c r="AY176" i="13"/>
  <c r="AU191" i="17" s="1"/>
  <c r="AY182" i="13"/>
  <c r="AU194" i="17" s="1"/>
  <c r="AY194" i="13"/>
  <c r="AU200" i="17" s="1"/>
  <c r="AY206" i="13"/>
  <c r="AU206" i="17"/>
  <c r="AY218" i="13"/>
  <c r="AU212" i="17" s="1"/>
  <c r="AY230" i="13"/>
  <c r="AU218" i="17" s="1"/>
  <c r="AY188" i="13"/>
  <c r="AU197" i="17" s="1"/>
  <c r="AY200" i="13"/>
  <c r="AU203" i="17" s="1"/>
  <c r="AY212" i="13"/>
  <c r="AU209" i="17" s="1"/>
  <c r="AY224" i="13"/>
  <c r="AU215" i="17" s="1"/>
  <c r="AY236" i="13"/>
  <c r="AU221" i="17" s="1"/>
  <c r="AV11" i="3"/>
  <c r="AV24"/>
  <c r="AV38"/>
  <c r="AV48"/>
  <c r="AV70"/>
  <c r="AV60"/>
  <c r="AV8" i="4"/>
  <c r="AV77" i="3"/>
  <c r="AV27" i="4"/>
  <c r="AV18"/>
  <c r="AV43"/>
  <c r="AV34"/>
  <c r="AV51"/>
  <c r="AV18" i="5"/>
  <c r="AV8"/>
  <c r="AV59" i="4"/>
  <c r="AV27" i="5"/>
  <c r="AV43"/>
  <c r="AV8" i="6"/>
  <c r="AV59" i="5"/>
  <c r="AV34"/>
  <c r="AV51"/>
  <c r="AV18" i="6"/>
  <c r="AV43"/>
  <c r="AV34"/>
  <c r="AV27"/>
  <c r="AV51"/>
  <c r="AV59"/>
  <c r="AV34" i="7"/>
  <c r="AV27"/>
  <c r="AV59"/>
  <c r="AV8"/>
  <c r="AV18" i="8"/>
  <c r="AV51"/>
  <c r="AV18" i="9"/>
  <c r="AV43" i="7"/>
  <c r="AV8" i="8"/>
  <c r="AV43"/>
  <c r="AV8" i="9"/>
  <c r="AV18" i="7"/>
  <c r="AV51"/>
  <c r="AV27" i="8"/>
  <c r="AV59"/>
  <c r="AV34" i="9"/>
  <c r="AV59"/>
  <c r="AV27" i="10"/>
  <c r="AV51" i="9"/>
  <c r="AV18" i="10"/>
  <c r="AV34" i="8"/>
  <c r="AV34" i="10"/>
  <c r="AV59"/>
  <c r="AV27" i="11"/>
  <c r="AV59"/>
  <c r="AV11" i="13"/>
  <c r="AR2" i="17" s="1"/>
  <c r="AV13" i="13"/>
  <c r="AV23"/>
  <c r="AR24" i="17" s="1"/>
  <c r="AV25" i="13"/>
  <c r="AV35"/>
  <c r="AR46" i="17" s="1"/>
  <c r="AV37" i="13"/>
  <c r="AV47"/>
  <c r="AR68" i="17" s="1"/>
  <c r="AV49" i="13"/>
  <c r="AV59"/>
  <c r="AR90" i="17" s="1"/>
  <c r="AV61" i="13"/>
  <c r="AV71"/>
  <c r="AR112" i="17" s="1"/>
  <c r="AV73" i="13"/>
  <c r="AV83"/>
  <c r="AR134" i="17"/>
  <c r="AV27" i="9"/>
  <c r="AV43"/>
  <c r="AV8" i="10"/>
  <c r="AV51"/>
  <c r="AV18" i="11"/>
  <c r="AV51"/>
  <c r="AV16" i="13"/>
  <c r="AV28"/>
  <c r="AV40"/>
  <c r="AV52"/>
  <c r="AV64"/>
  <c r="AV76"/>
  <c r="AV43" i="11"/>
  <c r="AV7" i="13"/>
  <c r="AV19"/>
  <c r="AV31"/>
  <c r="AV43"/>
  <c r="AV55"/>
  <c r="AV67"/>
  <c r="AV79"/>
  <c r="AV89"/>
  <c r="AR145" i="17" s="1"/>
  <c r="AV91" i="13"/>
  <c r="AV8" i="11"/>
  <c r="AV10" i="13"/>
  <c r="AV17"/>
  <c r="AR13" i="17" s="1"/>
  <c r="AV22" i="13"/>
  <c r="AV43" i="10"/>
  <c r="AV34" i="11"/>
  <c r="AV88" i="13"/>
  <c r="AV29"/>
  <c r="AR35" i="17" s="1"/>
  <c r="AV46" i="13"/>
  <c r="AV53"/>
  <c r="AR79" i="17" s="1"/>
  <c r="AV70" i="13"/>
  <c r="AV77"/>
  <c r="AR123" i="17" s="1"/>
  <c r="AV94" i="13"/>
  <c r="AV106"/>
  <c r="AV118"/>
  <c r="AV130"/>
  <c r="AV142"/>
  <c r="AV154"/>
  <c r="AV166"/>
  <c r="AV85"/>
  <c r="AV95"/>
  <c r="AR148" i="17" s="1"/>
  <c r="AV97" i="13"/>
  <c r="AV107"/>
  <c r="AR154" i="17" s="1"/>
  <c r="AV109" i="13"/>
  <c r="AV34"/>
  <c r="AV41"/>
  <c r="AR57" i="17" s="1"/>
  <c r="AV58" i="13"/>
  <c r="AV65"/>
  <c r="AR101" i="17" s="1"/>
  <c r="AV82" i="13"/>
  <c r="AV100"/>
  <c r="AV112"/>
  <c r="AV101"/>
  <c r="AR151" i="17" s="1"/>
  <c r="AV103" i="13"/>
  <c r="AV113"/>
  <c r="AR157" i="17" s="1"/>
  <c r="AV115" i="13"/>
  <c r="AV125"/>
  <c r="AR163" i="17" s="1"/>
  <c r="AV127" i="13"/>
  <c r="AV137"/>
  <c r="AR169" i="17" s="1"/>
  <c r="AV139" i="13"/>
  <c r="AV149"/>
  <c r="AR175" i="17"/>
  <c r="AV151" i="13"/>
  <c r="AV161"/>
  <c r="AR181" i="17" s="1"/>
  <c r="AV163" i="13"/>
  <c r="AV173"/>
  <c r="AR187" i="17" s="1"/>
  <c r="AV175" i="13"/>
  <c r="AV184"/>
  <c r="AV196"/>
  <c r="AV208"/>
  <c r="AV220"/>
  <c r="AV232"/>
  <c r="AV119"/>
  <c r="AR160" i="17" s="1"/>
  <c r="AV121" i="13"/>
  <c r="AV133"/>
  <c r="AV145"/>
  <c r="AV157"/>
  <c r="AV169"/>
  <c r="AV185"/>
  <c r="AR193" i="17"/>
  <c r="AV187" i="13"/>
  <c r="AV197"/>
  <c r="AR199" i="17" s="1"/>
  <c r="AV199" i="13"/>
  <c r="AV209"/>
  <c r="AR205" i="17" s="1"/>
  <c r="AV211" i="13"/>
  <c r="AV221"/>
  <c r="AR211" i="17" s="1"/>
  <c r="AV223" i="13"/>
  <c r="AV233"/>
  <c r="AR217" i="17" s="1"/>
  <c r="AV124" i="13"/>
  <c r="AV131"/>
  <c r="AR166" i="17" s="1"/>
  <c r="AV136" i="13"/>
  <c r="AV143"/>
  <c r="AR172" i="17" s="1"/>
  <c r="AV148" i="13"/>
  <c r="AV155"/>
  <c r="AR178" i="17" s="1"/>
  <c r="AV160" i="13"/>
  <c r="AV167"/>
  <c r="AR184" i="17"/>
  <c r="AV172" i="13"/>
  <c r="AV178"/>
  <c r="AV190"/>
  <c r="AV202"/>
  <c r="AV214"/>
  <c r="AV226"/>
  <c r="AV179"/>
  <c r="AR190" i="17"/>
  <c r="AV181" i="13"/>
  <c r="AV191"/>
  <c r="AR196" i="17" s="1"/>
  <c r="AV193" i="13"/>
  <c r="AV203"/>
  <c r="AR202" i="17" s="1"/>
  <c r="AV205" i="13"/>
  <c r="AV215"/>
  <c r="AR208" i="17" s="1"/>
  <c r="AV217" i="13"/>
  <c r="AV227"/>
  <c r="AR214" i="17" s="1"/>
  <c r="AV229" i="13"/>
  <c r="AV239"/>
  <c r="AR220" i="17" s="1"/>
  <c r="AV16" i="14"/>
  <c r="AV235" i="13"/>
  <c r="AV85" i="14"/>
  <c r="AV238" i="13"/>
  <c r="AV27" i="14"/>
  <c r="AV49"/>
  <c r="AV74"/>
  <c r="AV118"/>
  <c r="AV63"/>
  <c r="AV107"/>
  <c r="AV38"/>
  <c r="AV96"/>
  <c r="AV146"/>
  <c r="AU8" i="13"/>
  <c r="AQ3" i="17" s="1"/>
  <c r="AU20" i="13"/>
  <c r="AQ25" i="17" s="1"/>
  <c r="AU32" i="13"/>
  <c r="AQ47" i="17" s="1"/>
  <c r="AU44" i="13"/>
  <c r="AQ69" i="17" s="1"/>
  <c r="AU56" i="13"/>
  <c r="AQ91" i="17" s="1"/>
  <c r="AU68" i="13"/>
  <c r="AQ113" i="17" s="1"/>
  <c r="AU80" i="13"/>
  <c r="AQ135" i="17" s="1"/>
  <c r="AU86" i="13"/>
  <c r="AQ146" i="17"/>
  <c r="AU14" i="13"/>
  <c r="AQ14" i="17" s="1"/>
  <c r="AU26" i="13"/>
  <c r="AQ36" i="17" s="1"/>
  <c r="AU50" i="13"/>
  <c r="AQ80" i="17" s="1"/>
  <c r="AU74" i="13"/>
  <c r="AQ124" i="17" s="1"/>
  <c r="AU104" i="13"/>
  <c r="AQ155" i="17" s="1"/>
  <c r="AU116" i="13"/>
  <c r="AQ161" i="17" s="1"/>
  <c r="AU92" i="13"/>
  <c r="AQ149" i="17" s="1"/>
  <c r="AU38" i="13"/>
  <c r="AQ58" i="17"/>
  <c r="AU62" i="13"/>
  <c r="AQ102" i="17" s="1"/>
  <c r="AU98" i="13"/>
  <c r="AQ152" i="17" s="1"/>
  <c r="AU110" i="13"/>
  <c r="AQ158" i="17" s="1"/>
  <c r="AU122" i="13"/>
  <c r="AQ164" i="17" s="1"/>
  <c r="AU134" i="13"/>
  <c r="AQ170" i="17" s="1"/>
  <c r="AU146" i="13"/>
  <c r="AQ176" i="17" s="1"/>
  <c r="AU158" i="13"/>
  <c r="AQ182" i="17" s="1"/>
  <c r="AU170" i="13"/>
  <c r="AQ188" i="17"/>
  <c r="AU182" i="13"/>
  <c r="AQ194" i="17" s="1"/>
  <c r="AU194" i="13"/>
  <c r="AQ200" i="17" s="1"/>
  <c r="AU206" i="13"/>
  <c r="AQ206" i="17" s="1"/>
  <c r="AU218" i="13"/>
  <c r="AQ212" i="17" s="1"/>
  <c r="AU230" i="13"/>
  <c r="AQ218" i="17" s="1"/>
  <c r="AU128" i="13"/>
  <c r="AQ167" i="17" s="1"/>
  <c r="AU140" i="13"/>
  <c r="AQ173" i="17" s="1"/>
  <c r="AU152" i="13"/>
  <c r="AQ179" i="17"/>
  <c r="AU164" i="13"/>
  <c r="AQ185" i="17" s="1"/>
  <c r="AU176" i="13"/>
  <c r="AQ191" i="17" s="1"/>
  <c r="AU188" i="13"/>
  <c r="AQ197" i="17" s="1"/>
  <c r="AU200" i="13"/>
  <c r="AQ203" i="17" s="1"/>
  <c r="AU212" i="13"/>
  <c r="AQ209" i="17" s="1"/>
  <c r="AU224" i="13"/>
  <c r="AQ215" i="17" s="1"/>
  <c r="AU236" i="13"/>
  <c r="AQ221" i="17" s="1"/>
  <c r="AT8" i="13"/>
  <c r="AP3" i="17"/>
  <c r="AT20" i="13"/>
  <c r="AP25" i="17" s="1"/>
  <c r="AT32" i="13"/>
  <c r="AP47" i="17" s="1"/>
  <c r="AT44" i="13"/>
  <c r="AP69" i="17" s="1"/>
  <c r="AT56" i="13"/>
  <c r="AP91" i="17" s="1"/>
  <c r="AT68" i="13"/>
  <c r="AP113" i="17" s="1"/>
  <c r="AT80" i="13"/>
  <c r="AP135" i="17" s="1"/>
  <c r="AT14" i="13"/>
  <c r="AP14" i="17" s="1"/>
  <c r="AT26" i="13"/>
  <c r="AP36" i="17"/>
  <c r="AT38" i="13"/>
  <c r="AP58" i="17" s="1"/>
  <c r="AT50" i="13"/>
  <c r="AP80" i="17" s="1"/>
  <c r="AT62" i="13"/>
  <c r="AP102" i="17" s="1"/>
  <c r="AT74" i="13"/>
  <c r="AP124" i="17" s="1"/>
  <c r="AT92" i="13"/>
  <c r="AP149" i="17" s="1"/>
  <c r="AT98" i="13"/>
  <c r="AP152" i="17" s="1"/>
  <c r="AT110" i="13"/>
  <c r="AP158" i="17" s="1"/>
  <c r="AT122" i="13"/>
  <c r="AP164" i="17"/>
  <c r="AT134" i="13"/>
  <c r="AP170" i="17" s="1"/>
  <c r="AT146" i="13"/>
  <c r="AP176" i="17" s="1"/>
  <c r="AT158" i="13"/>
  <c r="AP182" i="17" s="1"/>
  <c r="AT170" i="13"/>
  <c r="AP188" i="17" s="1"/>
  <c r="AT86" i="13"/>
  <c r="AP146" i="17" s="1"/>
  <c r="AT104" i="13"/>
  <c r="AP155" i="17" s="1"/>
  <c r="AT116" i="13"/>
  <c r="AP161" i="17" s="1"/>
  <c r="AT128" i="13"/>
  <c r="AP167" i="17"/>
  <c r="AT140" i="13"/>
  <c r="AP173" i="17" s="1"/>
  <c r="AT152" i="13"/>
  <c r="AP179" i="17" s="1"/>
  <c r="AT164" i="13"/>
  <c r="AP185" i="17" s="1"/>
  <c r="AT176" i="13"/>
  <c r="AP191" i="17" s="1"/>
  <c r="AT188" i="13"/>
  <c r="AP197" i="17" s="1"/>
  <c r="AT200" i="13"/>
  <c r="AP203" i="17" s="1"/>
  <c r="AT212" i="13"/>
  <c r="AP209" i="17" s="1"/>
  <c r="AT224" i="13"/>
  <c r="AP215" i="17"/>
  <c r="AT236" i="13"/>
  <c r="AP221" i="17" s="1"/>
  <c r="AT182" i="13"/>
  <c r="AP194" i="17" s="1"/>
  <c r="AT194" i="13"/>
  <c r="AP200" i="17" s="1"/>
  <c r="AT206" i="13"/>
  <c r="AP206" i="17" s="1"/>
  <c r="AT218" i="13"/>
  <c r="AP212" i="17" s="1"/>
  <c r="AT230" i="13"/>
  <c r="AP218" i="17" s="1"/>
  <c r="AS14" i="13"/>
  <c r="AO14" i="17" s="1"/>
  <c r="AS26" i="13"/>
  <c r="AO36" i="17"/>
  <c r="AS38" i="13"/>
  <c r="AO58" i="17" s="1"/>
  <c r="AS50" i="13"/>
  <c r="AO80" i="17" s="1"/>
  <c r="AS62" i="13"/>
  <c r="AO102" i="17" s="1"/>
  <c r="AS74" i="13"/>
  <c r="AO124" i="17" s="1"/>
  <c r="AS92" i="13"/>
  <c r="AO149" i="17" s="1"/>
  <c r="AS8" i="13"/>
  <c r="AO3" i="17" s="1"/>
  <c r="AS20" i="13"/>
  <c r="AO25" i="17" s="1"/>
  <c r="AS32" i="13"/>
  <c r="AO47" i="17"/>
  <c r="AS56" i="13"/>
  <c r="AO91" i="17" s="1"/>
  <c r="AS80" i="13"/>
  <c r="AO135" i="17" s="1"/>
  <c r="AS98" i="13"/>
  <c r="AO152" i="17" s="1"/>
  <c r="AS110" i="13"/>
  <c r="AO158" i="17" s="1"/>
  <c r="AS44" i="13"/>
  <c r="AO69" i="17" s="1"/>
  <c r="AS68" i="13"/>
  <c r="AO113" i="17" s="1"/>
  <c r="AS86" i="13"/>
  <c r="AO146" i="17" s="1"/>
  <c r="AS104" i="13"/>
  <c r="AO155" i="17"/>
  <c r="AS116" i="13"/>
  <c r="AO161" i="17" s="1"/>
  <c r="AS128" i="13"/>
  <c r="AO167" i="17" s="1"/>
  <c r="AS140" i="13"/>
  <c r="AO173" i="17" s="1"/>
  <c r="AS152" i="13"/>
  <c r="AO179" i="17" s="1"/>
  <c r="AS164" i="13"/>
  <c r="AO185" i="17" s="1"/>
  <c r="AS176" i="13"/>
  <c r="AO191" i="17" s="1"/>
  <c r="AS188" i="13"/>
  <c r="AO197" i="17" s="1"/>
  <c r="AS200" i="13"/>
  <c r="AO203" i="17"/>
  <c r="AS212" i="13"/>
  <c r="AO209" i="17" s="1"/>
  <c r="AS224" i="13"/>
  <c r="AO215" i="17" s="1"/>
  <c r="AS122" i="13"/>
  <c r="AO164" i="17" s="1"/>
  <c r="AS134" i="13"/>
  <c r="AO170" i="17" s="1"/>
  <c r="AS146" i="13"/>
  <c r="AO176" i="17" s="1"/>
  <c r="AS158" i="13"/>
  <c r="AO182" i="17" s="1"/>
  <c r="AS170" i="13"/>
  <c r="AO188" i="17" s="1"/>
  <c r="AS182" i="13"/>
  <c r="AO194" i="17"/>
  <c r="AS194" i="13"/>
  <c r="AO200" i="17" s="1"/>
  <c r="AS206" i="13"/>
  <c r="AO206" i="17" s="1"/>
  <c r="AS218" i="13"/>
  <c r="AO212" i="17" s="1"/>
  <c r="AS230" i="13"/>
  <c r="AO218" i="17" s="1"/>
  <c r="AS236" i="13"/>
  <c r="AO221" i="17" s="1"/>
  <c r="AO11" i="3"/>
  <c r="AO24"/>
  <c r="AO38"/>
  <c r="AO48"/>
  <c r="AO60"/>
  <c r="AO77"/>
  <c r="AO70"/>
  <c r="AO18" i="4"/>
  <c r="AO8"/>
  <c r="AO27"/>
  <c r="AO34"/>
  <c r="AO51"/>
  <c r="AO43"/>
  <c r="AO8" i="5"/>
  <c r="AO34"/>
  <c r="AO59" i="4"/>
  <c r="AO18" i="5"/>
  <c r="AO27"/>
  <c r="AO59"/>
  <c r="AO27" i="6"/>
  <c r="AO51" i="5"/>
  <c r="AO43"/>
  <c r="AO8" i="6"/>
  <c r="AO18"/>
  <c r="AO34"/>
  <c r="AO59"/>
  <c r="AO51"/>
  <c r="AO43"/>
  <c r="AO8" i="7"/>
  <c r="AO27"/>
  <c r="AO59"/>
  <c r="AO18"/>
  <c r="AO51"/>
  <c r="AO34"/>
  <c r="AO43"/>
  <c r="AO8" i="8"/>
  <c r="AO43"/>
  <c r="AO8" i="9"/>
  <c r="AO34" i="8"/>
  <c r="AO34" i="9"/>
  <c r="AO18" i="8"/>
  <c r="AO51"/>
  <c r="AO51" i="9"/>
  <c r="AO18" i="10"/>
  <c r="AO27" i="9"/>
  <c r="AO43"/>
  <c r="AO8" i="10"/>
  <c r="AO43"/>
  <c r="AO27" i="8"/>
  <c r="AO59"/>
  <c r="AO27" i="10"/>
  <c r="AO51"/>
  <c r="AO18" i="11"/>
  <c r="AO51"/>
  <c r="AO16" i="13"/>
  <c r="AO28"/>
  <c r="AO40"/>
  <c r="AO52"/>
  <c r="AO64"/>
  <c r="AO76"/>
  <c r="AO18" i="9"/>
  <c r="AO8" i="11"/>
  <c r="AO43"/>
  <c r="AO7" i="13"/>
  <c r="AO17"/>
  <c r="AK13" i="17" s="1"/>
  <c r="BA17" i="13"/>
  <c r="AO19"/>
  <c r="AO29"/>
  <c r="AK35" i="17" s="1"/>
  <c r="BA29" i="13"/>
  <c r="AO31"/>
  <c r="AO41"/>
  <c r="AK57" i="17" s="1"/>
  <c r="BA41" i="13"/>
  <c r="AO43"/>
  <c r="AO53"/>
  <c r="AK79" i="17" s="1"/>
  <c r="BA53" i="13"/>
  <c r="AO55"/>
  <c r="AO65"/>
  <c r="AK101" i="17" s="1"/>
  <c r="BA65" i="13"/>
  <c r="AO67"/>
  <c r="AO77"/>
  <c r="AK123" i="17" s="1"/>
  <c r="BA77" i="13"/>
  <c r="AO79"/>
  <c r="AO59" i="9"/>
  <c r="AO34" i="10"/>
  <c r="AO59"/>
  <c r="AO10" i="13"/>
  <c r="AO22"/>
  <c r="AO34"/>
  <c r="AO46"/>
  <c r="AO58"/>
  <c r="AO70"/>
  <c r="AO82"/>
  <c r="AO94"/>
  <c r="AO34" i="11"/>
  <c r="AO11" i="13"/>
  <c r="AK2" i="17" s="1"/>
  <c r="AO13" i="13"/>
  <c r="AO23"/>
  <c r="AK24" i="17"/>
  <c r="AO25" i="13"/>
  <c r="AO27" i="11"/>
  <c r="AO59"/>
  <c r="BA11" i="13"/>
  <c r="BA23"/>
  <c r="BA35"/>
  <c r="BA47"/>
  <c r="BA59"/>
  <c r="BA71"/>
  <c r="BA83"/>
  <c r="AO89"/>
  <c r="AK145" i="17"/>
  <c r="BA89" i="13"/>
  <c r="AO91"/>
  <c r="AO35"/>
  <c r="AK46" i="17"/>
  <c r="AO37" i="13"/>
  <c r="AO59"/>
  <c r="AK90" i="17" s="1"/>
  <c r="AO61" i="13"/>
  <c r="AO83"/>
  <c r="AK134" i="17" s="1"/>
  <c r="AO85" i="13"/>
  <c r="AO95"/>
  <c r="AK148" i="17" s="1"/>
  <c r="AO97" i="13"/>
  <c r="AO107"/>
  <c r="AK154" i="17" s="1"/>
  <c r="BA107" i="13"/>
  <c r="AO109"/>
  <c r="AO119"/>
  <c r="AK160" i="17" s="1"/>
  <c r="BA119" i="13"/>
  <c r="AO121"/>
  <c r="AO131"/>
  <c r="AK166" i="17" s="1"/>
  <c r="BA131" i="13"/>
  <c r="AO133"/>
  <c r="AO143"/>
  <c r="AK172" i="17" s="1"/>
  <c r="BA143" i="13"/>
  <c r="AO145"/>
  <c r="AO155"/>
  <c r="AK178" i="17" s="1"/>
  <c r="BA155" i="13"/>
  <c r="AO157"/>
  <c r="AO167"/>
  <c r="AK184" i="17" s="1"/>
  <c r="BA167" i="13"/>
  <c r="AO169"/>
  <c r="AO88"/>
  <c r="AO100"/>
  <c r="AO112"/>
  <c r="AO47"/>
  <c r="AK68" i="17" s="1"/>
  <c r="AO49" i="13"/>
  <c r="AO71"/>
  <c r="AK112" i="17" s="1"/>
  <c r="AO73" i="13"/>
  <c r="BA95"/>
  <c r="AO101"/>
  <c r="AK151" i="17" s="1"/>
  <c r="BA101" i="13"/>
  <c r="AO103"/>
  <c r="AO113"/>
  <c r="AK157" i="17" s="1"/>
  <c r="BA113" i="13"/>
  <c r="AO115"/>
  <c r="AO106"/>
  <c r="AO118"/>
  <c r="AO130"/>
  <c r="AO142"/>
  <c r="AO154"/>
  <c r="AO166"/>
  <c r="BA125"/>
  <c r="BA137"/>
  <c r="BA149"/>
  <c r="BA161"/>
  <c r="BA173"/>
  <c r="AO185"/>
  <c r="AK193" i="17" s="1"/>
  <c r="BA185" i="13"/>
  <c r="AO187"/>
  <c r="AO197"/>
  <c r="AK199" i="17" s="1"/>
  <c r="BA197" i="13"/>
  <c r="AO199"/>
  <c r="AO209"/>
  <c r="AK205" i="17" s="1"/>
  <c r="BA209" i="13"/>
  <c r="AO211"/>
  <c r="AO221"/>
  <c r="AK211" i="17" s="1"/>
  <c r="BA221" i="13"/>
  <c r="AO223"/>
  <c r="AO233"/>
  <c r="AK217" i="17" s="1"/>
  <c r="BA233" i="13"/>
  <c r="AO235"/>
  <c r="AO38" i="14"/>
  <c r="AO124" i="13"/>
  <c r="AO136"/>
  <c r="AO148"/>
  <c r="AO160"/>
  <c r="AO172"/>
  <c r="AO178"/>
  <c r="AO190"/>
  <c r="AO202"/>
  <c r="AO214"/>
  <c r="AO226"/>
  <c r="AO125"/>
  <c r="AK163" i="17"/>
  <c r="AO127" i="13"/>
  <c r="AO137"/>
  <c r="AK169" i="17" s="1"/>
  <c r="AO139" i="13"/>
  <c r="AO149"/>
  <c r="AK175" i="17" s="1"/>
  <c r="AO151" i="13"/>
  <c r="AO161"/>
  <c r="AK181" i="17" s="1"/>
  <c r="AO163" i="13"/>
  <c r="AO173"/>
  <c r="AK187" i="17" s="1"/>
  <c r="AO175" i="13"/>
  <c r="AO179"/>
  <c r="AK190" i="17" s="1"/>
  <c r="BA179" i="13"/>
  <c r="AO181"/>
  <c r="AO191"/>
  <c r="AK196" i="17" s="1"/>
  <c r="BA191" i="13"/>
  <c r="AO193"/>
  <c r="AO203"/>
  <c r="AK202" i="17" s="1"/>
  <c r="BA203" i="13"/>
  <c r="AO205"/>
  <c r="AO215"/>
  <c r="AK208" i="17" s="1"/>
  <c r="BA215" i="13"/>
  <c r="AO217"/>
  <c r="AO227"/>
  <c r="AK214" i="17" s="1"/>
  <c r="BA227" i="13"/>
  <c r="AO229"/>
  <c r="AO184"/>
  <c r="AO196"/>
  <c r="AO208"/>
  <c r="AO220"/>
  <c r="AO232"/>
  <c r="AO238"/>
  <c r="AO27" i="14"/>
  <c r="AO49"/>
  <c r="AO74"/>
  <c r="AO239" i="13"/>
  <c r="AK220" i="17" s="1"/>
  <c r="AO16" i="14"/>
  <c r="AO63"/>
  <c r="AO107"/>
  <c r="AO132"/>
  <c r="AO157"/>
  <c r="AO96"/>
  <c r="BA239" i="13"/>
  <c r="AO85" i="14"/>
  <c r="AM11" i="3"/>
  <c r="AM24"/>
  <c r="AM38"/>
  <c r="AM48"/>
  <c r="AM60"/>
  <c r="AM77"/>
  <c r="AM70"/>
  <c r="AM27" i="4"/>
  <c r="AM8"/>
  <c r="AM18"/>
  <c r="AM43"/>
  <c r="AM34"/>
  <c r="AM59"/>
  <c r="AM51"/>
  <c r="AM18" i="5"/>
  <c r="AM8"/>
  <c r="AM34"/>
  <c r="AM51"/>
  <c r="AM27"/>
  <c r="AM43"/>
  <c r="AM8" i="6"/>
  <c r="AM59" i="5"/>
  <c r="AM27" i="6"/>
  <c r="AM51"/>
  <c r="AM18"/>
  <c r="AM43"/>
  <c r="AM8" i="7"/>
  <c r="AM34" i="6"/>
  <c r="AM59"/>
  <c r="AM43" i="7"/>
  <c r="AM34"/>
  <c r="AM18"/>
  <c r="AM51"/>
  <c r="AM27" i="8"/>
  <c r="AM59"/>
  <c r="AM27" i="9"/>
  <c r="AM18" i="8"/>
  <c r="AM51"/>
  <c r="AM18" i="9"/>
  <c r="AM27" i="7"/>
  <c r="AM8" i="8"/>
  <c r="AM34"/>
  <c r="AM34" i="10"/>
  <c r="AM43" i="8"/>
  <c r="AM8" i="9"/>
  <c r="AM34"/>
  <c r="AM59"/>
  <c r="AM27" i="10"/>
  <c r="AM51" i="9"/>
  <c r="AM34" i="11"/>
  <c r="AM10" i="13"/>
  <c r="AM22"/>
  <c r="AM34"/>
  <c r="AM46"/>
  <c r="AM58"/>
  <c r="AM70"/>
  <c r="AM82"/>
  <c r="AM59" i="10"/>
  <c r="AM27" i="11"/>
  <c r="AM59"/>
  <c r="AM11" i="13"/>
  <c r="AJ2" i="17" s="1"/>
  <c r="AM13" i="13"/>
  <c r="AM23"/>
  <c r="AJ24" i="17" s="1"/>
  <c r="AM25" i="13"/>
  <c r="AM35"/>
  <c r="AJ46" i="17" s="1"/>
  <c r="AM37" i="13"/>
  <c r="AM47"/>
  <c r="AJ68" i="17" s="1"/>
  <c r="AM49" i="13"/>
  <c r="AM59"/>
  <c r="AJ90" i="17" s="1"/>
  <c r="AM61" i="13"/>
  <c r="AM71"/>
  <c r="AJ112" i="17" s="1"/>
  <c r="AM73" i="13"/>
  <c r="AM83"/>
  <c r="AJ134" i="17"/>
  <c r="AM59" i="7"/>
  <c r="AM43" i="10"/>
  <c r="AM8" i="11"/>
  <c r="AM8" i="10"/>
  <c r="AM18" i="11"/>
  <c r="AM88" i="13"/>
  <c r="AM43" i="9"/>
  <c r="AM18" i="10"/>
  <c r="AM51"/>
  <c r="AM43" i="11"/>
  <c r="AM7" i="13"/>
  <c r="AM16"/>
  <c r="AM19"/>
  <c r="AM17"/>
  <c r="AJ13" i="17" s="1"/>
  <c r="AM51" i="11"/>
  <c r="AM85" i="13"/>
  <c r="AM95"/>
  <c r="AJ148" i="17" s="1"/>
  <c r="AM97" i="13"/>
  <c r="AM40"/>
  <c r="AM64"/>
  <c r="AM101"/>
  <c r="AJ151" i="17"/>
  <c r="AM103" i="13"/>
  <c r="AM113"/>
  <c r="AJ157" i="17" s="1"/>
  <c r="AM115" i="13"/>
  <c r="AM125"/>
  <c r="AJ163" i="17" s="1"/>
  <c r="AM127" i="13"/>
  <c r="AM137"/>
  <c r="AJ169" i="17" s="1"/>
  <c r="AM139" i="13"/>
  <c r="AM149"/>
  <c r="AJ175" i="17" s="1"/>
  <c r="AM151" i="13"/>
  <c r="AM161"/>
  <c r="AJ181" i="17" s="1"/>
  <c r="AM163" i="13"/>
  <c r="AM173"/>
  <c r="AJ187" i="17" s="1"/>
  <c r="AM175" i="13"/>
  <c r="AM31"/>
  <c r="AM41"/>
  <c r="AJ57" i="17" s="1"/>
  <c r="AM55" i="13"/>
  <c r="AM65"/>
  <c r="AJ101" i="17" s="1"/>
  <c r="AM79" i="13"/>
  <c r="AM91"/>
  <c r="AM94"/>
  <c r="AM106"/>
  <c r="AM118"/>
  <c r="AM28"/>
  <c r="AM52"/>
  <c r="AM76"/>
  <c r="AM89"/>
  <c r="AJ145" i="17" s="1"/>
  <c r="AM107" i="13"/>
  <c r="AJ154" i="17" s="1"/>
  <c r="AM109" i="13"/>
  <c r="AM119"/>
  <c r="AJ160" i="17"/>
  <c r="AM29" i="13"/>
  <c r="AJ35" i="17" s="1"/>
  <c r="AM43" i="13"/>
  <c r="AM53"/>
  <c r="AJ79" i="17"/>
  <c r="AM67" i="13"/>
  <c r="AM77"/>
  <c r="AJ123" i="17" s="1"/>
  <c r="AM100" i="13"/>
  <c r="AM112"/>
  <c r="AM124"/>
  <c r="AM136"/>
  <c r="AM148"/>
  <c r="AM160"/>
  <c r="AM172"/>
  <c r="AM179"/>
  <c r="AJ190" i="17" s="1"/>
  <c r="AM181" i="13"/>
  <c r="AM191"/>
  <c r="AJ196" i="17" s="1"/>
  <c r="AM193" i="13"/>
  <c r="AM203"/>
  <c r="AJ202" i="17" s="1"/>
  <c r="AM205" i="13"/>
  <c r="AM215"/>
  <c r="AJ208" i="17" s="1"/>
  <c r="AM217" i="13"/>
  <c r="AM227"/>
  <c r="AJ214" i="17"/>
  <c r="AM229" i="13"/>
  <c r="AM239"/>
  <c r="AJ220" i="17" s="1"/>
  <c r="AM16" i="14"/>
  <c r="AM184" i="13"/>
  <c r="AM196"/>
  <c r="AM208"/>
  <c r="AM220"/>
  <c r="AM232"/>
  <c r="AM121"/>
  <c r="AM130"/>
  <c r="AM133"/>
  <c r="AM142"/>
  <c r="AM145"/>
  <c r="AM154"/>
  <c r="AM157"/>
  <c r="AM166"/>
  <c r="AM169"/>
  <c r="AM185"/>
  <c r="AJ193" i="17" s="1"/>
  <c r="AM187" i="13"/>
  <c r="AM197"/>
  <c r="AJ199" i="17" s="1"/>
  <c r="AM199" i="13"/>
  <c r="AM209"/>
  <c r="AJ205" i="17" s="1"/>
  <c r="AM211" i="13"/>
  <c r="AM221"/>
  <c r="AJ211" i="17" s="1"/>
  <c r="AM223" i="13"/>
  <c r="AM233"/>
  <c r="AJ217" i="17"/>
  <c r="AM131" i="13"/>
  <c r="AJ166" i="17" s="1"/>
  <c r="AM143" i="13"/>
  <c r="AJ172" i="17" s="1"/>
  <c r="AM155" i="13"/>
  <c r="AJ178" i="17" s="1"/>
  <c r="AM167" i="13"/>
  <c r="AJ184" i="17" s="1"/>
  <c r="AM178" i="13"/>
  <c r="AM190"/>
  <c r="AM202"/>
  <c r="AM214"/>
  <c r="AM226"/>
  <c r="AM238"/>
  <c r="AM27" i="14"/>
  <c r="AM38"/>
  <c r="AM96"/>
  <c r="AM235" i="13"/>
  <c r="AM85" i="14"/>
  <c r="AM49"/>
  <c r="AM74"/>
  <c r="AM63"/>
  <c r="AM107"/>
  <c r="AM132"/>
  <c r="AM157"/>
  <c r="AL11" i="3"/>
  <c r="AL24"/>
  <c r="AL38"/>
  <c r="AL60"/>
  <c r="AL48"/>
  <c r="AL77"/>
  <c r="AL70"/>
  <c r="AL8" i="4"/>
  <c r="AL27"/>
  <c r="AL18"/>
  <c r="AL43"/>
  <c r="AL34"/>
  <c r="AL51"/>
  <c r="AL59"/>
  <c r="AL27" i="5"/>
  <c r="AL18"/>
  <c r="AL8"/>
  <c r="AL34"/>
  <c r="AL59"/>
  <c r="AL51"/>
  <c r="AL18" i="6"/>
  <c r="AL43" i="5"/>
  <c r="AL8" i="6"/>
  <c r="AL27"/>
  <c r="AL51"/>
  <c r="AL43"/>
  <c r="AL34"/>
  <c r="AL8" i="7"/>
  <c r="AL18"/>
  <c r="AL51"/>
  <c r="AL59" i="6"/>
  <c r="AL43" i="7"/>
  <c r="AL27"/>
  <c r="AL34" i="8"/>
  <c r="AL34" i="9"/>
  <c r="AL27" i="8"/>
  <c r="AL59"/>
  <c r="AL27" i="9"/>
  <c r="AL34" i="7"/>
  <c r="AL59"/>
  <c r="AL8" i="8"/>
  <c r="AL43" i="9"/>
  <c r="AL8" i="10"/>
  <c r="AL43"/>
  <c r="AL18" i="8"/>
  <c r="AL51"/>
  <c r="AL34" i="10"/>
  <c r="AL18" i="9"/>
  <c r="AL8"/>
  <c r="AL59"/>
  <c r="AL8" i="11"/>
  <c r="AL43"/>
  <c r="AL7" i="13"/>
  <c r="AL17"/>
  <c r="AI13" i="17" s="1"/>
  <c r="AL19" i="13"/>
  <c r="AL29"/>
  <c r="AI35" i="17" s="1"/>
  <c r="AL31" i="13"/>
  <c r="AL41"/>
  <c r="AI57" i="17" s="1"/>
  <c r="AL43" i="13"/>
  <c r="AL53"/>
  <c r="AI79" i="17" s="1"/>
  <c r="AL55" i="13"/>
  <c r="AL65"/>
  <c r="AI101" i="17"/>
  <c r="AL67" i="13"/>
  <c r="AL77"/>
  <c r="AI123" i="17" s="1"/>
  <c r="AL79" i="13"/>
  <c r="AL43" i="8"/>
  <c r="AL51" i="9"/>
  <c r="AL27" i="10"/>
  <c r="AL34" i="11"/>
  <c r="AL10" i="13"/>
  <c r="AL22"/>
  <c r="AL34"/>
  <c r="AL46"/>
  <c r="AL58"/>
  <c r="AL70"/>
  <c r="AL82"/>
  <c r="AL18" i="10"/>
  <c r="AL51"/>
  <c r="AL18" i="11"/>
  <c r="AL59" i="10"/>
  <c r="AL51" i="11"/>
  <c r="AL85" i="13"/>
  <c r="AL95"/>
  <c r="AI148" i="17" s="1"/>
  <c r="AL97" i="13"/>
  <c r="AL11"/>
  <c r="AI2" i="17" s="1"/>
  <c r="AL13" i="13"/>
  <c r="AL16"/>
  <c r="AL23"/>
  <c r="AI24" i="17" s="1"/>
  <c r="AL25" i="13"/>
  <c r="AL27" i="11"/>
  <c r="AL59"/>
  <c r="AL94" i="13"/>
  <c r="AL100"/>
  <c r="AL112"/>
  <c r="AL124"/>
  <c r="AL136"/>
  <c r="AL148"/>
  <c r="AL160"/>
  <c r="AL172"/>
  <c r="AL35"/>
  <c r="AI46" i="17" s="1"/>
  <c r="AL37" i="13"/>
  <c r="AL40"/>
  <c r="AL59"/>
  <c r="AI90" i="17" s="1"/>
  <c r="AL61" i="13"/>
  <c r="AL64"/>
  <c r="AL83"/>
  <c r="AI134" i="17" s="1"/>
  <c r="AL101" i="13"/>
  <c r="AI151" i="17" s="1"/>
  <c r="AL103" i="13"/>
  <c r="AL113"/>
  <c r="AI157" i="17" s="1"/>
  <c r="AL115" i="13"/>
  <c r="AL88"/>
  <c r="AL91"/>
  <c r="AL106"/>
  <c r="AL118"/>
  <c r="AL28"/>
  <c r="AL47"/>
  <c r="AI68" i="17" s="1"/>
  <c r="AL49" i="13"/>
  <c r="AL52"/>
  <c r="AL71"/>
  <c r="AI112" i="17" s="1"/>
  <c r="AL73" i="13"/>
  <c r="AL76"/>
  <c r="AL89"/>
  <c r="AI145" i="17" s="1"/>
  <c r="AL107" i="13"/>
  <c r="AI154" i="17" s="1"/>
  <c r="AL109" i="13"/>
  <c r="AL119"/>
  <c r="AI160" i="17" s="1"/>
  <c r="AL121" i="13"/>
  <c r="AL131"/>
  <c r="AI166" i="17" s="1"/>
  <c r="AL133" i="13"/>
  <c r="AL143"/>
  <c r="AI172" i="17"/>
  <c r="AL145" i="13"/>
  <c r="AL155"/>
  <c r="AI178" i="17" s="1"/>
  <c r="AL157" i="13"/>
  <c r="AL167"/>
  <c r="AI184" i="17" s="1"/>
  <c r="AL169" i="13"/>
  <c r="AL178"/>
  <c r="AL190"/>
  <c r="AL202"/>
  <c r="AL214"/>
  <c r="AL226"/>
  <c r="AL238"/>
  <c r="AL27" i="14"/>
  <c r="AL179" i="13"/>
  <c r="AI190" i="17"/>
  <c r="AL181" i="13"/>
  <c r="AL191"/>
  <c r="AI196" i="17" s="1"/>
  <c r="AL193" i="13"/>
  <c r="AL203"/>
  <c r="AI202" i="17" s="1"/>
  <c r="AL205" i="13"/>
  <c r="AL215"/>
  <c r="AI208" i="17" s="1"/>
  <c r="AL217" i="13"/>
  <c r="AL227"/>
  <c r="AI214" i="17" s="1"/>
  <c r="AL229" i="13"/>
  <c r="AL184"/>
  <c r="AL196"/>
  <c r="AL208"/>
  <c r="AL220"/>
  <c r="AL232"/>
  <c r="AL125"/>
  <c r="AI163" i="17" s="1"/>
  <c r="AL127" i="13"/>
  <c r="AL130"/>
  <c r="AL137"/>
  <c r="AI169" i="17" s="1"/>
  <c r="AL139" i="13"/>
  <c r="AL142"/>
  <c r="AL149"/>
  <c r="AI175" i="17" s="1"/>
  <c r="AL151" i="13"/>
  <c r="AL154"/>
  <c r="AL161"/>
  <c r="AI181" i="17" s="1"/>
  <c r="AL163" i="13"/>
  <c r="AL166"/>
  <c r="AL173"/>
  <c r="AI187" i="17" s="1"/>
  <c r="AL175" i="13"/>
  <c r="AL185"/>
  <c r="AI193" i="17" s="1"/>
  <c r="AL187" i="13"/>
  <c r="AL197"/>
  <c r="AI199" i="17" s="1"/>
  <c r="AL199" i="13"/>
  <c r="AL209"/>
  <c r="AI205" i="17" s="1"/>
  <c r="AL211" i="13"/>
  <c r="AL221"/>
  <c r="AI211" i="17"/>
  <c r="AL223" i="13"/>
  <c r="AL233"/>
  <c r="AI217" i="17" s="1"/>
  <c r="AL235" i="13"/>
  <c r="AL38" i="14"/>
  <c r="AL63"/>
  <c r="AL107"/>
  <c r="AL96"/>
  <c r="AL146"/>
  <c r="AL239" i="13"/>
  <c r="AI220" i="17" s="1"/>
  <c r="AL16" i="14"/>
  <c r="AL85"/>
  <c r="AL49"/>
  <c r="AL74"/>
  <c r="AL118"/>
  <c r="AK14" i="13"/>
  <c r="AH14" i="17" s="1"/>
  <c r="AK26" i="13"/>
  <c r="AH36" i="17" s="1"/>
  <c r="AK38" i="13"/>
  <c r="AH58" i="17" s="1"/>
  <c r="AK50" i="13"/>
  <c r="AH80" i="17" s="1"/>
  <c r="AK62" i="13"/>
  <c r="AH102" i="17" s="1"/>
  <c r="AK74" i="13"/>
  <c r="AH124" i="17" s="1"/>
  <c r="AK92" i="13"/>
  <c r="AH149" i="17" s="1"/>
  <c r="AK8" i="13"/>
  <c r="AH3" i="17"/>
  <c r="AK20" i="13"/>
  <c r="AH25" i="17" s="1"/>
  <c r="AK44" i="13"/>
  <c r="AH69" i="17" s="1"/>
  <c r="AK68" i="13"/>
  <c r="AH113" i="17" s="1"/>
  <c r="AK98" i="13"/>
  <c r="AH152" i="17" s="1"/>
  <c r="AK110" i="13"/>
  <c r="AH158" i="17" s="1"/>
  <c r="AK32" i="13"/>
  <c r="AH47" i="17" s="1"/>
  <c r="AK56" i="13"/>
  <c r="AH91" i="17" s="1"/>
  <c r="AK80" i="13"/>
  <c r="AH135" i="17"/>
  <c r="AK86" i="13"/>
  <c r="AH146" i="17" s="1"/>
  <c r="AK104" i="13"/>
  <c r="AH155" i="17" s="1"/>
  <c r="AK116" i="13"/>
  <c r="AH161" i="17" s="1"/>
  <c r="AK128" i="13"/>
  <c r="AH167" i="17" s="1"/>
  <c r="AK140" i="13"/>
  <c r="AH173" i="17" s="1"/>
  <c r="AK152" i="13"/>
  <c r="AH179" i="17" s="1"/>
  <c r="AK164" i="13"/>
  <c r="AH185" i="17" s="1"/>
  <c r="AK176" i="13"/>
  <c r="AH191" i="17"/>
  <c r="AK188" i="13"/>
  <c r="AH197" i="17" s="1"/>
  <c r="AK200" i="13"/>
  <c r="AH203" i="17" s="1"/>
  <c r="AK212" i="13"/>
  <c r="AH209" i="17" s="1"/>
  <c r="AK224" i="13"/>
  <c r="AH215" i="17" s="1"/>
  <c r="AK122" i="13"/>
  <c r="AH164" i="17" s="1"/>
  <c r="AK134" i="13"/>
  <c r="AH170" i="17" s="1"/>
  <c r="AK146" i="13"/>
  <c r="AH176" i="17" s="1"/>
  <c r="AK158" i="13"/>
  <c r="AH182" i="17"/>
  <c r="AK170" i="13"/>
  <c r="AH188" i="17" s="1"/>
  <c r="AK182" i="13"/>
  <c r="AH194" i="17" s="1"/>
  <c r="AK194" i="13"/>
  <c r="AH200" i="17" s="1"/>
  <c r="AK206" i="13"/>
  <c r="AH206" i="17" s="1"/>
  <c r="AK218" i="13"/>
  <c r="AH212" i="17" s="1"/>
  <c r="AK230" i="13"/>
  <c r="AH218" i="17" s="1"/>
  <c r="AK236" i="13"/>
  <c r="AH221" i="17" s="1"/>
  <c r="AJ14" i="13"/>
  <c r="AG14" i="17"/>
  <c r="AJ26" i="13"/>
  <c r="AG36" i="17" s="1"/>
  <c r="AJ38" i="13"/>
  <c r="AG58" i="17" s="1"/>
  <c r="AJ50" i="13"/>
  <c r="AG80" i="17" s="1"/>
  <c r="AJ62" i="13"/>
  <c r="AG102" i="17" s="1"/>
  <c r="AJ74" i="13"/>
  <c r="AG124" i="17" s="1"/>
  <c r="AJ8" i="13"/>
  <c r="AG3" i="17" s="1"/>
  <c r="AJ20" i="13"/>
  <c r="AG25" i="17" s="1"/>
  <c r="AJ32" i="13"/>
  <c r="AG47" i="17"/>
  <c r="AJ44" i="13"/>
  <c r="AG69" i="17" s="1"/>
  <c r="AJ56" i="13"/>
  <c r="AG91" i="17" s="1"/>
  <c r="AJ68" i="13"/>
  <c r="AG113" i="17" s="1"/>
  <c r="AJ80" i="13"/>
  <c r="AG135" i="17" s="1"/>
  <c r="AJ86" i="13"/>
  <c r="AG146" i="17" s="1"/>
  <c r="AJ98" i="13"/>
  <c r="AG152" i="17" s="1"/>
  <c r="AJ104" i="13"/>
  <c r="AG155" i="17" s="1"/>
  <c r="AJ116" i="13"/>
  <c r="AG161" i="17"/>
  <c r="AJ128" i="13"/>
  <c r="AG167" i="17" s="1"/>
  <c r="AJ140" i="13"/>
  <c r="AG173" i="17" s="1"/>
  <c r="AJ152" i="13"/>
  <c r="AG179" i="17" s="1"/>
  <c r="AJ164" i="13"/>
  <c r="AG185" i="17" s="1"/>
  <c r="AJ176" i="13"/>
  <c r="AG191" i="17" s="1"/>
  <c r="AJ110" i="13"/>
  <c r="AG158" i="17" s="1"/>
  <c r="AJ92" i="13"/>
  <c r="AG149" i="17" s="1"/>
  <c r="AJ122" i="13"/>
  <c r="AG164" i="17"/>
  <c r="AJ134" i="13"/>
  <c r="AG170" i="17" s="1"/>
  <c r="AJ146" i="13"/>
  <c r="AG176" i="17" s="1"/>
  <c r="AJ158" i="13"/>
  <c r="AG182" i="17" s="1"/>
  <c r="AJ170" i="13"/>
  <c r="AG188" i="17" s="1"/>
  <c r="AJ182" i="13"/>
  <c r="AG194" i="17" s="1"/>
  <c r="AJ194" i="13"/>
  <c r="AG200" i="17" s="1"/>
  <c r="AJ206" i="13"/>
  <c r="AG206" i="17" s="1"/>
  <c r="AJ218" i="13"/>
  <c r="AG212" i="17"/>
  <c r="AJ230" i="13"/>
  <c r="AG218" i="17" s="1"/>
  <c r="AJ188" i="13"/>
  <c r="AG197" i="17" s="1"/>
  <c r="AJ200" i="13"/>
  <c r="AG203" i="17" s="1"/>
  <c r="AJ212" i="13"/>
  <c r="AG209" i="17" s="1"/>
  <c r="AJ224" i="13"/>
  <c r="AG215" i="17" s="1"/>
  <c r="AJ236" i="13"/>
  <c r="AG221" i="17" s="1"/>
  <c r="AI8" i="13"/>
  <c r="AF3" i="17" s="1"/>
  <c r="AI20" i="13"/>
  <c r="AF25" i="17"/>
  <c r="AI32" i="13"/>
  <c r="AF47" i="17" s="1"/>
  <c r="AI44" i="13"/>
  <c r="AF69" i="17" s="1"/>
  <c r="AI56" i="13"/>
  <c r="AF91" i="17" s="1"/>
  <c r="AI68" i="13"/>
  <c r="AF113" i="17" s="1"/>
  <c r="AI80" i="13"/>
  <c r="AF135" i="17" s="1"/>
  <c r="AI14" i="13"/>
  <c r="AF14" i="17" s="1"/>
  <c r="AI26" i="13"/>
  <c r="AF36" i="17" s="1"/>
  <c r="AI38" i="13"/>
  <c r="AF58" i="17"/>
  <c r="AI50" i="13"/>
  <c r="AF80" i="17" s="1"/>
  <c r="AI62" i="13"/>
  <c r="AF102" i="17" s="1"/>
  <c r="AI74" i="13"/>
  <c r="AF124" i="17" s="1"/>
  <c r="AI86" i="13"/>
  <c r="AF146" i="17" s="1"/>
  <c r="AI92" i="13"/>
  <c r="AF149" i="17" s="1"/>
  <c r="AI98" i="13"/>
  <c r="AF152" i="17" s="1"/>
  <c r="AI104" i="13"/>
  <c r="AF155" i="17" s="1"/>
  <c r="AI116" i="13"/>
  <c r="AF161" i="17"/>
  <c r="AI110" i="13"/>
  <c r="AF158" i="17" s="1"/>
  <c r="AI122" i="13"/>
  <c r="AF164" i="17" s="1"/>
  <c r="AI134" i="13"/>
  <c r="AF170" i="17" s="1"/>
  <c r="AI146" i="13"/>
  <c r="AF176" i="17" s="1"/>
  <c r="AI158" i="13"/>
  <c r="AF182" i="17" s="1"/>
  <c r="AI170" i="13"/>
  <c r="AF188" i="17" s="1"/>
  <c r="AI128" i="13"/>
  <c r="AF167" i="17" s="1"/>
  <c r="AI140" i="13"/>
  <c r="AF173" i="17"/>
  <c r="AI152" i="13"/>
  <c r="AF179" i="17" s="1"/>
  <c r="AI164" i="13"/>
  <c r="AF185" i="17" s="1"/>
  <c r="AI176" i="13"/>
  <c r="AF191" i="17" s="1"/>
  <c r="AI182" i="13"/>
  <c r="AF194" i="17" s="1"/>
  <c r="AI194" i="13"/>
  <c r="AF200" i="17" s="1"/>
  <c r="AI206" i="13"/>
  <c r="AF206" i="17" s="1"/>
  <c r="AI218" i="13"/>
  <c r="AF212" i="17" s="1"/>
  <c r="AI230" i="13"/>
  <c r="AF218" i="17"/>
  <c r="AI188" i="13"/>
  <c r="AF197" i="17" s="1"/>
  <c r="AI200" i="13"/>
  <c r="AF203" i="17" s="1"/>
  <c r="AI212" i="13"/>
  <c r="AF209" i="17" s="1"/>
  <c r="AI224" i="13"/>
  <c r="AF215" i="17" s="1"/>
  <c r="AI236" i="13"/>
  <c r="AF221" i="17" s="1"/>
  <c r="AG11" i="3"/>
  <c r="AG24"/>
  <c r="AG38"/>
  <c r="AG48"/>
  <c r="AG60"/>
  <c r="AG77"/>
  <c r="AG70"/>
  <c r="AG18" i="4"/>
  <c r="AG8"/>
  <c r="AG27"/>
  <c r="AG34"/>
  <c r="AG51"/>
  <c r="AG43"/>
  <c r="AG8" i="5"/>
  <c r="AG59" i="4"/>
  <c r="AG34" i="5"/>
  <c r="AG18"/>
  <c r="AG27"/>
  <c r="AG59"/>
  <c r="AG27" i="6"/>
  <c r="AG51" i="5"/>
  <c r="AG43"/>
  <c r="AG8" i="6"/>
  <c r="AG18"/>
  <c r="AG34"/>
  <c r="AG59"/>
  <c r="AG51"/>
  <c r="AG43"/>
  <c r="AG8" i="7"/>
  <c r="AG27"/>
  <c r="AG59"/>
  <c r="AG18"/>
  <c r="AG51"/>
  <c r="AG34"/>
  <c r="AG43"/>
  <c r="AG8" i="8"/>
  <c r="AG43"/>
  <c r="AG8" i="9"/>
  <c r="AG34" i="8"/>
  <c r="AG34" i="9"/>
  <c r="AG18" i="8"/>
  <c r="AG51"/>
  <c r="AG51" i="9"/>
  <c r="AG18" i="10"/>
  <c r="AG27" i="8"/>
  <c r="AG27" i="9"/>
  <c r="AG43"/>
  <c r="AG8" i="10"/>
  <c r="AG43"/>
  <c r="AG59" i="8"/>
  <c r="AG27" i="10"/>
  <c r="AG51"/>
  <c r="AG18" i="11"/>
  <c r="AG51"/>
  <c r="AG16" i="13"/>
  <c r="AG28"/>
  <c r="AG40"/>
  <c r="AG52"/>
  <c r="AG64"/>
  <c r="AG76"/>
  <c r="AG8" i="11"/>
  <c r="AG43"/>
  <c r="AG7" i="13"/>
  <c r="AG17"/>
  <c r="AD13" i="17" s="1"/>
  <c r="AG19" i="13"/>
  <c r="AG29"/>
  <c r="AD35" i="17" s="1"/>
  <c r="AG31" i="13"/>
  <c r="AG41"/>
  <c r="AD57" i="17" s="1"/>
  <c r="AG43" i="13"/>
  <c r="AG53"/>
  <c r="AD79" i="17" s="1"/>
  <c r="AG55" i="13"/>
  <c r="AG65"/>
  <c r="AD101" i="17" s="1"/>
  <c r="AG67" i="13"/>
  <c r="AG77"/>
  <c r="AD123" i="17" s="1"/>
  <c r="AG79" i="13"/>
  <c r="AG59" i="9"/>
  <c r="AG34" i="10"/>
  <c r="AG59"/>
  <c r="AG10" i="13"/>
  <c r="AG22"/>
  <c r="AG34"/>
  <c r="AG46"/>
  <c r="AG58"/>
  <c r="AG70"/>
  <c r="AG82"/>
  <c r="AG94"/>
  <c r="AG34" i="11"/>
  <c r="AG11" i="13"/>
  <c r="AD2" i="17"/>
  <c r="AG13" i="13"/>
  <c r="AG23"/>
  <c r="AD24" i="17" s="1"/>
  <c r="AG25" i="13"/>
  <c r="AG27" i="11"/>
  <c r="AG59"/>
  <c r="AG18" i="9"/>
  <c r="AG89" i="13"/>
  <c r="AD145" i="17" s="1"/>
  <c r="AG91" i="13"/>
  <c r="AG47"/>
  <c r="AD68" i="17" s="1"/>
  <c r="AG49" i="13"/>
  <c r="AG71"/>
  <c r="AD112" i="17"/>
  <c r="AG73" i="13"/>
  <c r="AG85"/>
  <c r="AG95"/>
  <c r="AD148" i="17"/>
  <c r="AG97" i="13"/>
  <c r="AG107"/>
  <c r="AD154" i="17" s="1"/>
  <c r="AG109" i="13"/>
  <c r="AG119"/>
  <c r="AD160" i="17" s="1"/>
  <c r="AG121" i="13"/>
  <c r="AG131"/>
  <c r="AD166" i="17" s="1"/>
  <c r="AG133" i="13"/>
  <c r="AG143"/>
  <c r="AD172" i="17" s="1"/>
  <c r="AG145" i="13"/>
  <c r="AG155"/>
  <c r="AD178" i="17" s="1"/>
  <c r="AG157" i="13"/>
  <c r="AG167"/>
  <c r="AD184" i="17" s="1"/>
  <c r="AG169" i="13"/>
  <c r="AG88"/>
  <c r="AG100"/>
  <c r="AG112"/>
  <c r="AG35"/>
  <c r="AD46" i="17" s="1"/>
  <c r="AG37" i="13"/>
  <c r="AG59"/>
  <c r="AD90" i="17" s="1"/>
  <c r="AG61" i="13"/>
  <c r="AG83"/>
  <c r="AD134" i="17" s="1"/>
  <c r="AG101" i="13"/>
  <c r="AD151" i="17" s="1"/>
  <c r="AG103" i="13"/>
  <c r="AG113"/>
  <c r="AD157" i="17" s="1"/>
  <c r="AG115" i="13"/>
  <c r="AG106"/>
  <c r="AG118"/>
  <c r="AG130"/>
  <c r="AG142"/>
  <c r="AG154"/>
  <c r="AG166"/>
  <c r="AG185"/>
  <c r="AD193" i="17" s="1"/>
  <c r="AG187" i="13"/>
  <c r="AG197"/>
  <c r="AD199" i="17" s="1"/>
  <c r="AG199" i="13"/>
  <c r="AG209"/>
  <c r="AD205" i="17" s="1"/>
  <c r="AG211" i="13"/>
  <c r="AG221"/>
  <c r="AD211" i="17"/>
  <c r="AG223" i="13"/>
  <c r="AG233"/>
  <c r="AD217" i="17" s="1"/>
  <c r="AG235" i="13"/>
  <c r="AG38" i="14"/>
  <c r="AG124" i="13"/>
  <c r="AG136"/>
  <c r="AG148"/>
  <c r="AG160"/>
  <c r="AG172"/>
  <c r="AG178"/>
  <c r="AG190"/>
  <c r="AG202"/>
  <c r="AG214"/>
  <c r="AG226"/>
  <c r="AG125"/>
  <c r="AD163" i="17" s="1"/>
  <c r="AG127" i="13"/>
  <c r="AG137"/>
  <c r="AD169" i="17" s="1"/>
  <c r="AG139" i="13"/>
  <c r="AG149"/>
  <c r="AD175" i="17"/>
  <c r="AG151" i="13"/>
  <c r="AG161"/>
  <c r="AD181" i="17" s="1"/>
  <c r="AG163" i="13"/>
  <c r="AG173"/>
  <c r="AD187" i="17" s="1"/>
  <c r="AG175" i="13"/>
  <c r="AG179"/>
  <c r="AD190" i="17" s="1"/>
  <c r="AG181" i="13"/>
  <c r="AG191"/>
  <c r="AD196" i="17" s="1"/>
  <c r="AG193" i="13"/>
  <c r="AG203"/>
  <c r="AD202" i="17" s="1"/>
  <c r="AG205" i="13"/>
  <c r="AG215"/>
  <c r="AD208" i="17" s="1"/>
  <c r="AG217" i="13"/>
  <c r="AG227"/>
  <c r="AD214" i="17" s="1"/>
  <c r="AG229" i="13"/>
  <c r="AG184"/>
  <c r="AG196"/>
  <c r="AG208"/>
  <c r="AG220"/>
  <c r="AG232"/>
  <c r="AG238"/>
  <c r="AG27" i="14"/>
  <c r="AG49"/>
  <c r="AG74"/>
  <c r="AG239" i="13"/>
  <c r="AD220" i="17" s="1"/>
  <c r="AG16" i="14"/>
  <c r="AG63"/>
  <c r="AG107"/>
  <c r="AG132"/>
  <c r="AG157"/>
  <c r="AG96"/>
  <c r="AG85"/>
  <c r="AF11" i="3"/>
  <c r="AF24"/>
  <c r="AF38"/>
  <c r="AF48"/>
  <c r="AF70"/>
  <c r="AF60"/>
  <c r="AF8" i="4"/>
  <c r="AF77" i="3"/>
  <c r="AF27" i="4"/>
  <c r="AF18"/>
  <c r="AF43"/>
  <c r="AF34"/>
  <c r="AF51"/>
  <c r="AF18" i="5"/>
  <c r="AF8"/>
  <c r="AF59" i="4"/>
  <c r="AF27" i="5"/>
  <c r="AF43"/>
  <c r="AF8" i="6"/>
  <c r="AF59" i="5"/>
  <c r="AF34"/>
  <c r="AF51"/>
  <c r="AF18" i="6"/>
  <c r="AF43"/>
  <c r="AF34"/>
  <c r="AF27"/>
  <c r="AF51"/>
  <c r="AF59"/>
  <c r="AF34" i="7"/>
  <c r="AF27"/>
  <c r="AF59"/>
  <c r="AF8"/>
  <c r="AF18" i="8"/>
  <c r="AF51"/>
  <c r="AF18" i="9"/>
  <c r="AF43" i="7"/>
  <c r="AF8" i="8"/>
  <c r="AF43"/>
  <c r="AF8" i="9"/>
  <c r="AF18" i="7"/>
  <c r="AF51"/>
  <c r="AF27" i="8"/>
  <c r="AF59"/>
  <c r="AF34" i="9"/>
  <c r="AF59"/>
  <c r="AF27" i="10"/>
  <c r="AF51" i="9"/>
  <c r="AF18" i="10"/>
  <c r="AF34" i="8"/>
  <c r="AF34" i="10"/>
  <c r="AF59"/>
  <c r="AF27" i="11"/>
  <c r="AF59"/>
  <c r="AF11" i="13"/>
  <c r="AC2" i="17" s="1"/>
  <c r="AF13" i="13"/>
  <c r="AF23"/>
  <c r="AC24" i="17" s="1"/>
  <c r="AF25" i="13"/>
  <c r="AF35"/>
  <c r="AC46" i="17" s="1"/>
  <c r="AF37" i="13"/>
  <c r="AF47"/>
  <c r="AC68" i="17"/>
  <c r="AF49" i="13"/>
  <c r="AF59"/>
  <c r="AC90" i="17" s="1"/>
  <c r="AF61" i="13"/>
  <c r="AF71"/>
  <c r="AC112" i="17" s="1"/>
  <c r="AF73" i="13"/>
  <c r="AF83"/>
  <c r="AC134" i="17" s="1"/>
  <c r="AF43" i="9"/>
  <c r="AF8" i="10"/>
  <c r="AF51"/>
  <c r="AF18" i="11"/>
  <c r="AF51"/>
  <c r="AF16" i="13"/>
  <c r="AF28"/>
  <c r="AF40"/>
  <c r="AF52"/>
  <c r="AF64"/>
  <c r="AF76"/>
  <c r="AF27" i="9"/>
  <c r="AF43" i="10"/>
  <c r="AF43" i="11"/>
  <c r="AF7" i="13"/>
  <c r="AF19"/>
  <c r="AF31"/>
  <c r="AF43"/>
  <c r="AF55"/>
  <c r="AF67"/>
  <c r="AF79"/>
  <c r="AF89"/>
  <c r="AC145" i="17" s="1"/>
  <c r="AF91" i="13"/>
  <c r="AF8" i="11"/>
  <c r="AF10" i="13"/>
  <c r="AF17"/>
  <c r="AC13" i="17" s="1"/>
  <c r="AF22" i="13"/>
  <c r="AF34" i="11"/>
  <c r="AF88" i="13"/>
  <c r="AF29"/>
  <c r="AC35" i="17" s="1"/>
  <c r="AF46" i="13"/>
  <c r="AF53"/>
  <c r="AC79" i="17"/>
  <c r="AF70" i="13"/>
  <c r="AF77"/>
  <c r="AC123" i="17" s="1"/>
  <c r="AF94" i="13"/>
  <c r="AF106"/>
  <c r="AF118"/>
  <c r="AF130"/>
  <c r="AF142"/>
  <c r="AF154"/>
  <c r="AF166"/>
  <c r="AF85"/>
  <c r="AF95"/>
  <c r="AC148" i="17" s="1"/>
  <c r="AF97" i="13"/>
  <c r="AF107"/>
  <c r="AC154" i="17" s="1"/>
  <c r="AF109" i="13"/>
  <c r="AF34"/>
  <c r="AF41"/>
  <c r="AC57" i="17" s="1"/>
  <c r="AF58" i="13"/>
  <c r="AF65"/>
  <c r="AC101" i="17" s="1"/>
  <c r="AF82" i="13"/>
  <c r="AF100"/>
  <c r="AF112"/>
  <c r="AF101"/>
  <c r="AC151" i="17" s="1"/>
  <c r="AF103" i="13"/>
  <c r="AF113"/>
  <c r="AC157" i="17"/>
  <c r="AF115" i="13"/>
  <c r="AF125"/>
  <c r="AC163" i="17" s="1"/>
  <c r="AF127" i="13"/>
  <c r="AF137"/>
  <c r="AC169" i="17" s="1"/>
  <c r="AF139" i="13"/>
  <c r="AF149"/>
  <c r="AC175" i="17" s="1"/>
  <c r="AF151" i="13"/>
  <c r="AF161"/>
  <c r="AC181" i="17" s="1"/>
  <c r="AF163" i="13"/>
  <c r="AF173"/>
  <c r="AC187" i="17" s="1"/>
  <c r="AF175" i="13"/>
  <c r="AF184"/>
  <c r="AF196"/>
  <c r="AF208"/>
  <c r="AF220"/>
  <c r="AF232"/>
  <c r="AF119"/>
  <c r="AC160" i="17" s="1"/>
  <c r="AF121" i="13"/>
  <c r="AF133"/>
  <c r="AF145"/>
  <c r="AF157"/>
  <c r="AF169"/>
  <c r="AF185"/>
  <c r="AC193" i="17" s="1"/>
  <c r="AF187" i="13"/>
  <c r="AF197"/>
  <c r="AC199" i="17" s="1"/>
  <c r="AF199" i="13"/>
  <c r="AF209"/>
  <c r="AC205" i="17" s="1"/>
  <c r="AF211" i="13"/>
  <c r="AF221"/>
  <c r="AC211" i="17" s="1"/>
  <c r="AF223" i="13"/>
  <c r="AF233"/>
  <c r="AC217" i="17" s="1"/>
  <c r="AF124" i="13"/>
  <c r="AF131"/>
  <c r="AC166" i="17"/>
  <c r="AF136" i="13"/>
  <c r="AF143"/>
  <c r="AC172" i="17" s="1"/>
  <c r="AF148" i="13"/>
  <c r="AF155"/>
  <c r="AC178" i="17" s="1"/>
  <c r="AF160" i="13"/>
  <c r="AF167"/>
  <c r="AC184" i="17" s="1"/>
  <c r="AF172" i="13"/>
  <c r="AF178"/>
  <c r="AF190"/>
  <c r="AF202"/>
  <c r="AF214"/>
  <c r="AF226"/>
  <c r="AF179"/>
  <c r="AC190" i="17" s="1"/>
  <c r="AF181" i="13"/>
  <c r="AF191"/>
  <c r="AC196" i="17" s="1"/>
  <c r="AF193" i="13"/>
  <c r="AF203"/>
  <c r="AC202" i="17"/>
  <c r="AF205" i="13"/>
  <c r="AF215"/>
  <c r="AC208" i="17" s="1"/>
  <c r="AF217" i="13"/>
  <c r="AF227"/>
  <c r="AC214" i="17" s="1"/>
  <c r="AF229" i="13"/>
  <c r="AF239"/>
  <c r="AC220" i="17" s="1"/>
  <c r="AF16" i="14"/>
  <c r="AF235" i="13"/>
  <c r="AF85" i="14"/>
  <c r="AF238" i="13"/>
  <c r="AF27" i="14"/>
  <c r="AF49"/>
  <c r="AF74"/>
  <c r="AF118"/>
  <c r="AF63"/>
  <c r="AF107"/>
  <c r="AF38"/>
  <c r="AF96"/>
  <c r="AF146"/>
  <c r="X11" i="3"/>
  <c r="X24"/>
  <c r="X38"/>
  <c r="X48"/>
  <c r="X70"/>
  <c r="X60"/>
  <c r="X8" i="4"/>
  <c r="X77" i="3"/>
  <c r="X27" i="4"/>
  <c r="X18"/>
  <c r="X43"/>
  <c r="X59"/>
  <c r="X34"/>
  <c r="X51"/>
  <c r="X18" i="5"/>
  <c r="X8"/>
  <c r="X27"/>
  <c r="X43"/>
  <c r="X8" i="6"/>
  <c r="X59" i="5"/>
  <c r="X34"/>
  <c r="X51"/>
  <c r="X18" i="6"/>
  <c r="X43"/>
  <c r="X34"/>
  <c r="X27"/>
  <c r="X51"/>
  <c r="X59"/>
  <c r="X34" i="7"/>
  <c r="X27"/>
  <c r="X59"/>
  <c r="X8"/>
  <c r="X18" i="8"/>
  <c r="X51"/>
  <c r="X18" i="9"/>
  <c r="X18" i="7"/>
  <c r="X43"/>
  <c r="X8" i="8"/>
  <c r="X43"/>
  <c r="X8" i="9"/>
  <c r="X51" i="7"/>
  <c r="X27" i="8"/>
  <c r="X59"/>
  <c r="X34" i="9"/>
  <c r="X59"/>
  <c r="X27" i="10"/>
  <c r="X51" i="9"/>
  <c r="X18" i="10"/>
  <c r="X34" i="8"/>
  <c r="X27" i="9"/>
  <c r="X34" i="10"/>
  <c r="X59"/>
  <c r="X27" i="11"/>
  <c r="X59"/>
  <c r="X11" i="13"/>
  <c r="V2" i="17" s="1"/>
  <c r="X13" i="13"/>
  <c r="X23"/>
  <c r="V24" i="17" s="1"/>
  <c r="X25" i="13"/>
  <c r="X35"/>
  <c r="V46" i="17" s="1"/>
  <c r="X37" i="13"/>
  <c r="X47"/>
  <c r="V68" i="17" s="1"/>
  <c r="X49" i="13"/>
  <c r="X59"/>
  <c r="V90" i="17" s="1"/>
  <c r="X61" i="13"/>
  <c r="X71"/>
  <c r="V112" i="17"/>
  <c r="X73" i="13"/>
  <c r="X83"/>
  <c r="V134" i="17" s="1"/>
  <c r="X43" i="9"/>
  <c r="X8" i="10"/>
  <c r="X51"/>
  <c r="X18" i="11"/>
  <c r="X51"/>
  <c r="X16" i="13"/>
  <c r="X28"/>
  <c r="X40"/>
  <c r="X52"/>
  <c r="X64"/>
  <c r="X76"/>
  <c r="X43" i="11"/>
  <c r="X7" i="13"/>
  <c r="X19"/>
  <c r="X31"/>
  <c r="X43"/>
  <c r="X55"/>
  <c r="X67"/>
  <c r="X79"/>
  <c r="X89"/>
  <c r="V145" i="17" s="1"/>
  <c r="X91" i="13"/>
  <c r="X43" i="10"/>
  <c r="X10" i="13"/>
  <c r="X17"/>
  <c r="V13" i="17" s="1"/>
  <c r="X22" i="13"/>
  <c r="X34" i="11"/>
  <c r="X8"/>
  <c r="X88" i="13"/>
  <c r="X34"/>
  <c r="X41"/>
  <c r="V57" i="17" s="1"/>
  <c r="X58" i="13"/>
  <c r="X65"/>
  <c r="V101" i="17"/>
  <c r="X82" i="13"/>
  <c r="X94"/>
  <c r="X106"/>
  <c r="X118"/>
  <c r="X130"/>
  <c r="X142"/>
  <c r="X154"/>
  <c r="X166"/>
  <c r="X85"/>
  <c r="X95"/>
  <c r="V148" i="17" s="1"/>
  <c r="X97" i="13"/>
  <c r="X107"/>
  <c r="V154" i="17" s="1"/>
  <c r="X109" i="13"/>
  <c r="X29"/>
  <c r="V35" i="17" s="1"/>
  <c r="X46" i="13"/>
  <c r="X53"/>
  <c r="V79" i="17" s="1"/>
  <c r="X70" i="13"/>
  <c r="X77"/>
  <c r="V123" i="17" s="1"/>
  <c r="X100" i="13"/>
  <c r="X112"/>
  <c r="X101"/>
  <c r="V151" i="17" s="1"/>
  <c r="X103" i="13"/>
  <c r="X113"/>
  <c r="V157" i="17" s="1"/>
  <c r="X115" i="13"/>
  <c r="X125"/>
  <c r="V163" i="17" s="1"/>
  <c r="X127" i="13"/>
  <c r="X137"/>
  <c r="V169" i="17" s="1"/>
  <c r="X139" i="13"/>
  <c r="X149"/>
  <c r="V175" i="17" s="1"/>
  <c r="X151" i="13"/>
  <c r="X161"/>
  <c r="V181" i="17" s="1"/>
  <c r="X163" i="13"/>
  <c r="X173"/>
  <c r="V187" i="17"/>
  <c r="X175" i="13"/>
  <c r="X184"/>
  <c r="X196"/>
  <c r="X208"/>
  <c r="X220"/>
  <c r="X232"/>
  <c r="X121"/>
  <c r="X133"/>
  <c r="X145"/>
  <c r="X157"/>
  <c r="X169"/>
  <c r="X185"/>
  <c r="V193" i="17" s="1"/>
  <c r="X187" i="13"/>
  <c r="X197"/>
  <c r="V199" i="17" s="1"/>
  <c r="X199" i="13"/>
  <c r="X209"/>
  <c r="V205" i="17" s="1"/>
  <c r="X211" i="13"/>
  <c r="X221"/>
  <c r="V211" i="17" s="1"/>
  <c r="X223" i="13"/>
  <c r="X233"/>
  <c r="V217" i="17" s="1"/>
  <c r="X124" i="13"/>
  <c r="X131"/>
  <c r="V166" i="17" s="1"/>
  <c r="X136" i="13"/>
  <c r="X143"/>
  <c r="V172" i="17"/>
  <c r="X148" i="13"/>
  <c r="X155"/>
  <c r="V178" i="17" s="1"/>
  <c r="X160" i="13"/>
  <c r="X167"/>
  <c r="V184" i="17" s="1"/>
  <c r="X172" i="13"/>
  <c r="X178"/>
  <c r="X190"/>
  <c r="X202"/>
  <c r="X214"/>
  <c r="X226"/>
  <c r="X119"/>
  <c r="V160" i="17" s="1"/>
  <c r="X179" i="13"/>
  <c r="V190" i="17" s="1"/>
  <c r="X181" i="13"/>
  <c r="X191"/>
  <c r="V196" i="17" s="1"/>
  <c r="X193" i="13"/>
  <c r="X203"/>
  <c r="V202" i="17" s="1"/>
  <c r="X205" i="13"/>
  <c r="X215"/>
  <c r="V208" i="17" s="1"/>
  <c r="X217" i="13"/>
  <c r="X227"/>
  <c r="V214" i="17" s="1"/>
  <c r="X229" i="13"/>
  <c r="X239"/>
  <c r="V220" i="17" s="1"/>
  <c r="X16" i="14"/>
  <c r="X235" i="13"/>
  <c r="X85" i="14"/>
  <c r="X238" i="13"/>
  <c r="X27" i="14"/>
  <c r="X49"/>
  <c r="X74"/>
  <c r="X118"/>
  <c r="X63"/>
  <c r="X107"/>
  <c r="X38"/>
  <c r="X96"/>
  <c r="X146"/>
  <c r="W11" i="3"/>
  <c r="W24"/>
  <c r="W38"/>
  <c r="W48"/>
  <c r="W60"/>
  <c r="W77"/>
  <c r="W70"/>
  <c r="W27" i="4"/>
  <c r="W8"/>
  <c r="W18"/>
  <c r="W34"/>
  <c r="W43"/>
  <c r="W59"/>
  <c r="W51"/>
  <c r="W18" i="5"/>
  <c r="W8"/>
  <c r="W34"/>
  <c r="W51"/>
  <c r="W27"/>
  <c r="W43"/>
  <c r="W8" i="6"/>
  <c r="W59" i="5"/>
  <c r="W27" i="6"/>
  <c r="W51"/>
  <c r="W18"/>
  <c r="W43"/>
  <c r="W8" i="7"/>
  <c r="W34" i="6"/>
  <c r="W59"/>
  <c r="W43" i="7"/>
  <c r="W34"/>
  <c r="W18"/>
  <c r="W51"/>
  <c r="W27" i="8"/>
  <c r="W59"/>
  <c r="W27" i="9"/>
  <c r="W18" i="8"/>
  <c r="W51"/>
  <c r="W18" i="9"/>
  <c r="W27" i="7"/>
  <c r="W59"/>
  <c r="W8" i="8"/>
  <c r="W34"/>
  <c r="W34" i="10"/>
  <c r="W43" i="8"/>
  <c r="W8" i="9"/>
  <c r="W34"/>
  <c r="W59"/>
  <c r="W27" i="10"/>
  <c r="W51" i="9"/>
  <c r="W34" i="11"/>
  <c r="W10" i="13"/>
  <c r="W22"/>
  <c r="W34"/>
  <c r="W46"/>
  <c r="W58"/>
  <c r="W70"/>
  <c r="W82"/>
  <c r="W59" i="10"/>
  <c r="W27" i="11"/>
  <c r="W59"/>
  <c r="W11" i="13"/>
  <c r="U2" i="17" s="1"/>
  <c r="W13" i="13"/>
  <c r="W23"/>
  <c r="U24" i="17" s="1"/>
  <c r="W25" i="13"/>
  <c r="W35"/>
  <c r="U46" i="17" s="1"/>
  <c r="W37" i="13"/>
  <c r="W47"/>
  <c r="U68" i="17" s="1"/>
  <c r="W49" i="13"/>
  <c r="W59"/>
  <c r="U90" i="17" s="1"/>
  <c r="W61" i="13"/>
  <c r="W71"/>
  <c r="U112" i="17" s="1"/>
  <c r="W73" i="13"/>
  <c r="W83"/>
  <c r="U134" i="17" s="1"/>
  <c r="W43" i="10"/>
  <c r="W8" i="11"/>
  <c r="W18"/>
  <c r="W88" i="13"/>
  <c r="W51" i="10"/>
  <c r="W43" i="11"/>
  <c r="W7" i="13"/>
  <c r="W16"/>
  <c r="W19"/>
  <c r="W8" i="10"/>
  <c r="W17" i="13"/>
  <c r="U13" i="17" s="1"/>
  <c r="W43" i="9"/>
  <c r="W18" i="10"/>
  <c r="W51" i="11"/>
  <c r="W85" i="13"/>
  <c r="W95"/>
  <c r="U148" i="17" s="1"/>
  <c r="W97" i="13"/>
  <c r="W40"/>
  <c r="W64"/>
  <c r="W101"/>
  <c r="U151" i="17" s="1"/>
  <c r="W103" i="13"/>
  <c r="W113"/>
  <c r="U157" i="17" s="1"/>
  <c r="W115" i="13"/>
  <c r="W125"/>
  <c r="U163" i="17" s="1"/>
  <c r="W127" i="13"/>
  <c r="W137"/>
  <c r="U169" i="17"/>
  <c r="W139" i="13"/>
  <c r="W149"/>
  <c r="U175" i="17" s="1"/>
  <c r="W151" i="13"/>
  <c r="W161"/>
  <c r="U181" i="17" s="1"/>
  <c r="W163" i="13"/>
  <c r="W173"/>
  <c r="U187" i="17" s="1"/>
  <c r="W175" i="13"/>
  <c r="W31"/>
  <c r="W41"/>
  <c r="U57" i="17" s="1"/>
  <c r="W55" i="13"/>
  <c r="W65"/>
  <c r="U101" i="17" s="1"/>
  <c r="W79" i="13"/>
  <c r="W91"/>
  <c r="W94"/>
  <c r="W106"/>
  <c r="W118"/>
  <c r="W28"/>
  <c r="W52"/>
  <c r="W76"/>
  <c r="W89"/>
  <c r="U145" i="17" s="1"/>
  <c r="W107" i="13"/>
  <c r="U154" i="17"/>
  <c r="W109" i="13"/>
  <c r="W119"/>
  <c r="U160" i="17" s="1"/>
  <c r="W29" i="13"/>
  <c r="U35" i="17" s="1"/>
  <c r="W43" i="13"/>
  <c r="W53"/>
  <c r="U79" i="17" s="1"/>
  <c r="W67" i="13"/>
  <c r="W77"/>
  <c r="U123" i="17"/>
  <c r="W100" i="13"/>
  <c r="W112"/>
  <c r="W124"/>
  <c r="W136"/>
  <c r="W148"/>
  <c r="W160"/>
  <c r="W172"/>
  <c r="W179"/>
  <c r="U190" i="17" s="1"/>
  <c r="W181" i="13"/>
  <c r="W191"/>
  <c r="U196" i="17" s="1"/>
  <c r="W193" i="13"/>
  <c r="W203"/>
  <c r="U202" i="17" s="1"/>
  <c r="W205" i="13"/>
  <c r="W215"/>
  <c r="U208" i="17" s="1"/>
  <c r="W217" i="13"/>
  <c r="W227"/>
  <c r="U214" i="17" s="1"/>
  <c r="W229" i="13"/>
  <c r="W239"/>
  <c r="U220" i="17"/>
  <c r="W16" i="14"/>
  <c r="W184" i="13"/>
  <c r="W196"/>
  <c r="W208"/>
  <c r="W220"/>
  <c r="W232"/>
  <c r="W121"/>
  <c r="W130"/>
  <c r="W133"/>
  <c r="W142"/>
  <c r="W145"/>
  <c r="W154"/>
  <c r="W157"/>
  <c r="W166"/>
  <c r="W169"/>
  <c r="W185"/>
  <c r="U193" i="17" s="1"/>
  <c r="W187" i="13"/>
  <c r="W197"/>
  <c r="U199" i="17" s="1"/>
  <c r="W199" i="13"/>
  <c r="W209"/>
  <c r="U205" i="17" s="1"/>
  <c r="W211" i="13"/>
  <c r="W221"/>
  <c r="U211" i="17" s="1"/>
  <c r="W223" i="13"/>
  <c r="W233"/>
  <c r="U217" i="17" s="1"/>
  <c r="W131" i="13"/>
  <c r="U166" i="17" s="1"/>
  <c r="W143" i="13"/>
  <c r="U172" i="17"/>
  <c r="W155" i="13"/>
  <c r="U178" i="17" s="1"/>
  <c r="W167" i="13"/>
  <c r="U184" i="17" s="1"/>
  <c r="W178" i="13"/>
  <c r="W190"/>
  <c r="W202"/>
  <c r="W214"/>
  <c r="W226"/>
  <c r="W238"/>
  <c r="W27" i="14"/>
  <c r="W38"/>
  <c r="W96"/>
  <c r="W235" i="13"/>
  <c r="W85" i="14"/>
  <c r="W49"/>
  <c r="W74"/>
  <c r="W63"/>
  <c r="W107"/>
  <c r="W132"/>
  <c r="W157"/>
  <c r="V11" i="3"/>
  <c r="V24"/>
  <c r="V38"/>
  <c r="V60"/>
  <c r="V48"/>
  <c r="V77"/>
  <c r="V70"/>
  <c r="V8" i="4"/>
  <c r="V34"/>
  <c r="V27"/>
  <c r="V18"/>
  <c r="V43"/>
  <c r="V59"/>
  <c r="V51"/>
  <c r="V27" i="5"/>
  <c r="V18"/>
  <c r="V8"/>
  <c r="V34"/>
  <c r="V59"/>
  <c r="V51"/>
  <c r="V18" i="6"/>
  <c r="V43" i="5"/>
  <c r="V8" i="6"/>
  <c r="V27"/>
  <c r="V51"/>
  <c r="V43"/>
  <c r="V34"/>
  <c r="V8" i="7"/>
  <c r="V18"/>
  <c r="V51"/>
  <c r="V59" i="6"/>
  <c r="V43" i="7"/>
  <c r="V27"/>
  <c r="V34" i="8"/>
  <c r="V34" i="9"/>
  <c r="V27" i="8"/>
  <c r="V59"/>
  <c r="V27" i="9"/>
  <c r="V34" i="7"/>
  <c r="V59"/>
  <c r="V8" i="8"/>
  <c r="V43" i="9"/>
  <c r="V8" i="10"/>
  <c r="V43"/>
  <c r="V18" i="8"/>
  <c r="V51"/>
  <c r="V34" i="10"/>
  <c r="V18" i="9"/>
  <c r="V59"/>
  <c r="V8" i="11"/>
  <c r="V43"/>
  <c r="V7" i="13"/>
  <c r="V17"/>
  <c r="T13" i="17" s="1"/>
  <c r="V19" i="13"/>
  <c r="V29"/>
  <c r="T35" i="17" s="1"/>
  <c r="V31" i="13"/>
  <c r="V41"/>
  <c r="T57" i="17" s="1"/>
  <c r="V43" i="13"/>
  <c r="V53"/>
  <c r="T79" i="17" s="1"/>
  <c r="V55" i="13"/>
  <c r="V65"/>
  <c r="T101" i="17"/>
  <c r="V67" i="13"/>
  <c r="V77"/>
  <c r="T123" i="17" s="1"/>
  <c r="V79" i="13"/>
  <c r="V51" i="9"/>
  <c r="V27" i="10"/>
  <c r="V34" i="11"/>
  <c r="V10" i="13"/>
  <c r="V22"/>
  <c r="V34"/>
  <c r="V46"/>
  <c r="V58"/>
  <c r="V70"/>
  <c r="V82"/>
  <c r="V43" i="8"/>
  <c r="V18" i="10"/>
  <c r="V51"/>
  <c r="V18" i="11"/>
  <c r="V8" i="9"/>
  <c r="V59" i="10"/>
  <c r="V51" i="11"/>
  <c r="V85" i="13"/>
  <c r="V95"/>
  <c r="T148" i="17" s="1"/>
  <c r="V97" i="13"/>
  <c r="V11"/>
  <c r="T2" i="17" s="1"/>
  <c r="V13" i="13"/>
  <c r="V16"/>
  <c r="V23"/>
  <c r="T24" i="17" s="1"/>
  <c r="V25" i="13"/>
  <c r="V27" i="11"/>
  <c r="V59"/>
  <c r="V94" i="13"/>
  <c r="V100"/>
  <c r="V112"/>
  <c r="V124"/>
  <c r="V136"/>
  <c r="V148"/>
  <c r="V160"/>
  <c r="V172"/>
  <c r="V35"/>
  <c r="T46" i="17" s="1"/>
  <c r="V37" i="13"/>
  <c r="V40"/>
  <c r="V59"/>
  <c r="T90" i="17" s="1"/>
  <c r="V61" i="13"/>
  <c r="V64"/>
  <c r="V83"/>
  <c r="T134" i="17" s="1"/>
  <c r="V101" i="13"/>
  <c r="T151" i="17" s="1"/>
  <c r="V103" i="13"/>
  <c r="V113"/>
  <c r="T157" i="17" s="1"/>
  <c r="V115" i="13"/>
  <c r="V88"/>
  <c r="V91"/>
  <c r="V106"/>
  <c r="V118"/>
  <c r="V28"/>
  <c r="V47"/>
  <c r="T68" i="17" s="1"/>
  <c r="V49" i="13"/>
  <c r="V52"/>
  <c r="V71"/>
  <c r="T112" i="17" s="1"/>
  <c r="V73" i="13"/>
  <c r="V76"/>
  <c r="V89"/>
  <c r="T145" i="17" s="1"/>
  <c r="V107" i="13"/>
  <c r="T154" i="17" s="1"/>
  <c r="V109" i="13"/>
  <c r="V119"/>
  <c r="T160" i="17" s="1"/>
  <c r="V121" i="13"/>
  <c r="V131"/>
  <c r="T166" i="17" s="1"/>
  <c r="V133" i="13"/>
  <c r="V143"/>
  <c r="T172" i="17" s="1"/>
  <c r="V145" i="13"/>
  <c r="V155"/>
  <c r="T178" i="17" s="1"/>
  <c r="V157" i="13"/>
  <c r="V167"/>
  <c r="T184" i="17" s="1"/>
  <c r="V169" i="13"/>
  <c r="V178"/>
  <c r="V190"/>
  <c r="V202"/>
  <c r="V214"/>
  <c r="V226"/>
  <c r="V238"/>
  <c r="V27" i="14"/>
  <c r="V179" i="13"/>
  <c r="T190" i="17" s="1"/>
  <c r="V181" i="13"/>
  <c r="V191"/>
  <c r="T196" i="17" s="1"/>
  <c r="V193" i="13"/>
  <c r="V203"/>
  <c r="T202" i="17" s="1"/>
  <c r="V205" i="13"/>
  <c r="V215"/>
  <c r="T208" i="17" s="1"/>
  <c r="V217" i="13"/>
  <c r="V227"/>
  <c r="T214" i="17"/>
  <c r="V229" i="13"/>
  <c r="V184"/>
  <c r="V196"/>
  <c r="V208"/>
  <c r="V220"/>
  <c r="V232"/>
  <c r="V125"/>
  <c r="T163" i="17"/>
  <c r="V127" i="13"/>
  <c r="V130"/>
  <c r="V137"/>
  <c r="T169" i="17"/>
  <c r="V139" i="13"/>
  <c r="V142"/>
  <c r="V149"/>
  <c r="T175" i="17"/>
  <c r="V151" i="13"/>
  <c r="V154"/>
  <c r="V161"/>
  <c r="T181" i="17"/>
  <c r="V163" i="13"/>
  <c r="V166"/>
  <c r="V173"/>
  <c r="T187" i="17"/>
  <c r="V175" i="13"/>
  <c r="V185"/>
  <c r="T193" i="17" s="1"/>
  <c r="V187" i="13"/>
  <c r="V197"/>
  <c r="T199" i="17" s="1"/>
  <c r="V199" i="13"/>
  <c r="V209"/>
  <c r="T205" i="17" s="1"/>
  <c r="V211" i="13"/>
  <c r="V221"/>
  <c r="T211" i="17" s="1"/>
  <c r="V223" i="13"/>
  <c r="V233"/>
  <c r="T217" i="17" s="1"/>
  <c r="V235" i="13"/>
  <c r="V38" i="14"/>
  <c r="V63"/>
  <c r="V107"/>
  <c r="V96"/>
  <c r="V146"/>
  <c r="V239" i="13"/>
  <c r="T220" i="17" s="1"/>
  <c r="V16" i="14"/>
  <c r="V85"/>
  <c r="V49"/>
  <c r="V74"/>
  <c r="V118"/>
  <c r="U14" i="13"/>
  <c r="S14" i="17" s="1"/>
  <c r="U26" i="13"/>
  <c r="S36" i="17" s="1"/>
  <c r="U38" i="13"/>
  <c r="S58" i="17" s="1"/>
  <c r="U50" i="13"/>
  <c r="S80" i="17" s="1"/>
  <c r="U62" i="13"/>
  <c r="S102" i="17" s="1"/>
  <c r="U74" i="13"/>
  <c r="S124" i="17" s="1"/>
  <c r="U92" i="13"/>
  <c r="S149" i="17" s="1"/>
  <c r="U8" i="13"/>
  <c r="S3" i="17" s="1"/>
  <c r="U20" i="13"/>
  <c r="S25" i="17" s="1"/>
  <c r="U44" i="13"/>
  <c r="S69" i="17" s="1"/>
  <c r="U68" i="13"/>
  <c r="S113" i="17" s="1"/>
  <c r="U98" i="13"/>
  <c r="S152" i="17" s="1"/>
  <c r="U110" i="13"/>
  <c r="S158" i="17" s="1"/>
  <c r="U32" i="13"/>
  <c r="S47" i="17" s="1"/>
  <c r="U56" i="13"/>
  <c r="S91" i="17" s="1"/>
  <c r="U80" i="13"/>
  <c r="S135" i="17" s="1"/>
  <c r="U86" i="13"/>
  <c r="S146" i="17" s="1"/>
  <c r="U104" i="13"/>
  <c r="S155" i="17" s="1"/>
  <c r="U116" i="13"/>
  <c r="S161" i="17" s="1"/>
  <c r="U128" i="13"/>
  <c r="S167" i="17" s="1"/>
  <c r="U140" i="13"/>
  <c r="S173" i="17" s="1"/>
  <c r="U152" i="13"/>
  <c r="S179" i="17" s="1"/>
  <c r="U164" i="13"/>
  <c r="S185" i="17" s="1"/>
  <c r="U176" i="13"/>
  <c r="S191" i="17" s="1"/>
  <c r="U188" i="13"/>
  <c r="S197" i="17" s="1"/>
  <c r="U200" i="13"/>
  <c r="S203" i="17" s="1"/>
  <c r="U212" i="13"/>
  <c r="S209" i="17" s="1"/>
  <c r="U224" i="13"/>
  <c r="S215" i="17" s="1"/>
  <c r="U122" i="13"/>
  <c r="S164" i="17" s="1"/>
  <c r="U134" i="13"/>
  <c r="S170" i="17" s="1"/>
  <c r="U146" i="13"/>
  <c r="S176" i="17" s="1"/>
  <c r="U158" i="13"/>
  <c r="S182" i="17" s="1"/>
  <c r="U170" i="13"/>
  <c r="S188" i="17" s="1"/>
  <c r="U182" i="13"/>
  <c r="S194" i="17" s="1"/>
  <c r="U194" i="13"/>
  <c r="S200" i="17" s="1"/>
  <c r="U206" i="13"/>
  <c r="S206" i="17" s="1"/>
  <c r="U218" i="13"/>
  <c r="S212" i="17" s="1"/>
  <c r="U230" i="13"/>
  <c r="S218" i="17" s="1"/>
  <c r="U236" i="13"/>
  <c r="S221" i="17" s="1"/>
  <c r="T14" i="13"/>
  <c r="R14" i="17" s="1"/>
  <c r="T26" i="13"/>
  <c r="R36" i="17" s="1"/>
  <c r="T38" i="13"/>
  <c r="R58" i="17" s="1"/>
  <c r="T50" i="13"/>
  <c r="R80" i="17" s="1"/>
  <c r="T62" i="13"/>
  <c r="R102" i="17" s="1"/>
  <c r="T74" i="13"/>
  <c r="R124" i="17" s="1"/>
  <c r="T8" i="13"/>
  <c r="R3" i="17" s="1"/>
  <c r="T20" i="13"/>
  <c r="R25" i="17" s="1"/>
  <c r="T32" i="13"/>
  <c r="R47" i="17" s="1"/>
  <c r="T44" i="13"/>
  <c r="R69" i="17" s="1"/>
  <c r="T56" i="13"/>
  <c r="R91" i="17" s="1"/>
  <c r="T68" i="13"/>
  <c r="R113" i="17" s="1"/>
  <c r="T80" i="13"/>
  <c r="R135" i="17" s="1"/>
  <c r="T86" i="13"/>
  <c r="R146" i="17" s="1"/>
  <c r="T98" i="13"/>
  <c r="R152" i="17" s="1"/>
  <c r="T104" i="13"/>
  <c r="R155" i="17" s="1"/>
  <c r="T116" i="13"/>
  <c r="R161" i="17" s="1"/>
  <c r="T128" i="13"/>
  <c r="R167" i="17" s="1"/>
  <c r="T140" i="13"/>
  <c r="R173" i="17" s="1"/>
  <c r="T152" i="13"/>
  <c r="R179" i="17" s="1"/>
  <c r="T164" i="13"/>
  <c r="R185" i="17" s="1"/>
  <c r="T176" i="13"/>
  <c r="R191" i="17" s="1"/>
  <c r="T110" i="13"/>
  <c r="R158" i="17" s="1"/>
  <c r="T92" i="13"/>
  <c r="R149" i="17" s="1"/>
  <c r="T122" i="13"/>
  <c r="R164" i="17" s="1"/>
  <c r="T134" i="13"/>
  <c r="R170" i="17" s="1"/>
  <c r="T146" i="13"/>
  <c r="R176" i="17" s="1"/>
  <c r="T158" i="13"/>
  <c r="R182" i="17" s="1"/>
  <c r="T170" i="13"/>
  <c r="R188" i="17" s="1"/>
  <c r="T182" i="13"/>
  <c r="R194" i="17" s="1"/>
  <c r="T194" i="13"/>
  <c r="R200" i="17" s="1"/>
  <c r="T206" i="13"/>
  <c r="R206" i="17" s="1"/>
  <c r="T218" i="13"/>
  <c r="R212" i="17" s="1"/>
  <c r="T230" i="13"/>
  <c r="R218" i="17" s="1"/>
  <c r="T188" i="13"/>
  <c r="R197" i="17" s="1"/>
  <c r="T200" i="13"/>
  <c r="R203" i="17" s="1"/>
  <c r="T212" i="13"/>
  <c r="R209" i="17" s="1"/>
  <c r="T224" i="13"/>
  <c r="R215" i="17" s="1"/>
  <c r="T236" i="13"/>
  <c r="R221" i="17" s="1"/>
  <c r="R11" i="3"/>
  <c r="R24"/>
  <c r="R38"/>
  <c r="R60"/>
  <c r="R48"/>
  <c r="R77"/>
  <c r="R70"/>
  <c r="R8" i="4"/>
  <c r="R34"/>
  <c r="R27"/>
  <c r="R18"/>
  <c r="R43"/>
  <c r="R27" i="5"/>
  <c r="R59" i="4"/>
  <c r="R18" i="5"/>
  <c r="R51" i="4"/>
  <c r="R8" i="5"/>
  <c r="R59"/>
  <c r="R51"/>
  <c r="R18" i="6"/>
  <c r="R34" i="5"/>
  <c r="R43"/>
  <c r="R8" i="6"/>
  <c r="R51"/>
  <c r="R27"/>
  <c r="R43"/>
  <c r="R34"/>
  <c r="R18" i="7"/>
  <c r="R51"/>
  <c r="R43"/>
  <c r="R59" i="6"/>
  <c r="R27" i="7"/>
  <c r="R34"/>
  <c r="R34" i="8"/>
  <c r="R34" i="9"/>
  <c r="R8" i="7"/>
  <c r="R59"/>
  <c r="R27" i="8"/>
  <c r="R59"/>
  <c r="R27" i="9"/>
  <c r="R8" i="8"/>
  <c r="R43"/>
  <c r="R8" i="9"/>
  <c r="R43"/>
  <c r="R8" i="10"/>
  <c r="R43"/>
  <c r="R18" i="9"/>
  <c r="R34" i="10"/>
  <c r="R51" i="8"/>
  <c r="R8" i="11"/>
  <c r="R43"/>
  <c r="R7" i="13"/>
  <c r="R17"/>
  <c r="P13" i="17" s="1"/>
  <c r="R19" i="13"/>
  <c r="R29"/>
  <c r="P35" i="17" s="1"/>
  <c r="R31" i="13"/>
  <c r="R41"/>
  <c r="P57" i="17" s="1"/>
  <c r="R43" i="13"/>
  <c r="R53"/>
  <c r="P79" i="17" s="1"/>
  <c r="R55" i="13"/>
  <c r="R65"/>
  <c r="P101" i="17"/>
  <c r="R67" i="13"/>
  <c r="R77"/>
  <c r="P123" i="17" s="1"/>
  <c r="R79" i="13"/>
  <c r="R18" i="10"/>
  <c r="R34" i="11"/>
  <c r="R10" i="13"/>
  <c r="R22"/>
  <c r="R34"/>
  <c r="R46"/>
  <c r="R58"/>
  <c r="R70"/>
  <c r="R82"/>
  <c r="R18" i="8"/>
  <c r="R51" i="9"/>
  <c r="R27" i="10"/>
  <c r="R51"/>
  <c r="R18" i="11"/>
  <c r="R11" i="13"/>
  <c r="P2" i="17" s="1"/>
  <c r="R13" i="13"/>
  <c r="R16"/>
  <c r="R23"/>
  <c r="P24" i="17" s="1"/>
  <c r="R25" i="13"/>
  <c r="R28"/>
  <c r="R35"/>
  <c r="P46" i="17" s="1"/>
  <c r="R37" i="13"/>
  <c r="R40"/>
  <c r="R47"/>
  <c r="P68" i="17" s="1"/>
  <c r="R49" i="13"/>
  <c r="R52"/>
  <c r="R59"/>
  <c r="P90" i="17" s="1"/>
  <c r="R61" i="13"/>
  <c r="R64"/>
  <c r="R71"/>
  <c r="P112" i="17" s="1"/>
  <c r="R73" i="13"/>
  <c r="R76"/>
  <c r="R83"/>
  <c r="P134" i="17" s="1"/>
  <c r="R85" i="13"/>
  <c r="R95"/>
  <c r="P148" i="17" s="1"/>
  <c r="R97" i="13"/>
  <c r="R59" i="9"/>
  <c r="R59" i="10"/>
  <c r="R27" i="11"/>
  <c r="R59"/>
  <c r="R51"/>
  <c r="R94" i="13"/>
  <c r="R88"/>
  <c r="R91"/>
  <c r="R100"/>
  <c r="R112"/>
  <c r="R124"/>
  <c r="R136"/>
  <c r="R148"/>
  <c r="R160"/>
  <c r="R172"/>
  <c r="R89"/>
  <c r="P145" i="17" s="1"/>
  <c r="R101" i="13"/>
  <c r="P151" i="17"/>
  <c r="R103" i="13"/>
  <c r="R113"/>
  <c r="P157" i="17" s="1"/>
  <c r="R115" i="13"/>
  <c r="R106"/>
  <c r="R118"/>
  <c r="R107"/>
  <c r="P154" i="17" s="1"/>
  <c r="R109" i="13"/>
  <c r="R119"/>
  <c r="P160" i="17" s="1"/>
  <c r="R121" i="13"/>
  <c r="R131"/>
  <c r="P166" i="17" s="1"/>
  <c r="R133" i="13"/>
  <c r="R143"/>
  <c r="P172" i="17" s="1"/>
  <c r="R145" i="13"/>
  <c r="R155"/>
  <c r="P178" i="17"/>
  <c r="R157" i="13"/>
  <c r="R167"/>
  <c r="P184" i="17" s="1"/>
  <c r="R169" i="13"/>
  <c r="R178"/>
  <c r="R190"/>
  <c r="R202"/>
  <c r="R214"/>
  <c r="R226"/>
  <c r="R238"/>
  <c r="R27" i="14"/>
  <c r="R125" i="13"/>
  <c r="P163" i="17" s="1"/>
  <c r="R127" i="13"/>
  <c r="R130"/>
  <c r="R137"/>
  <c r="P169" i="17" s="1"/>
  <c r="R139" i="13"/>
  <c r="R142"/>
  <c r="R149"/>
  <c r="P175" i="17" s="1"/>
  <c r="R151" i="13"/>
  <c r="R154"/>
  <c r="R161"/>
  <c r="P181" i="17" s="1"/>
  <c r="R163" i="13"/>
  <c r="R166"/>
  <c r="R173"/>
  <c r="P187" i="17" s="1"/>
  <c r="R175" i="13"/>
  <c r="R179"/>
  <c r="P190" i="17" s="1"/>
  <c r="R181" i="13"/>
  <c r="R191"/>
  <c r="P196" i="17"/>
  <c r="R193" i="13"/>
  <c r="R203"/>
  <c r="P202" i="17" s="1"/>
  <c r="R205" i="13"/>
  <c r="R215"/>
  <c r="P208" i="17" s="1"/>
  <c r="R217" i="13"/>
  <c r="R227"/>
  <c r="P214" i="17" s="1"/>
  <c r="R229" i="13"/>
  <c r="R184"/>
  <c r="R196"/>
  <c r="R208"/>
  <c r="R220"/>
  <c r="R232"/>
  <c r="R185"/>
  <c r="P193" i="17" s="1"/>
  <c r="R187" i="13"/>
  <c r="R197"/>
  <c r="P199" i="17" s="1"/>
  <c r="R199" i="13"/>
  <c r="R209"/>
  <c r="P205" i="17" s="1"/>
  <c r="R211" i="13"/>
  <c r="R221"/>
  <c r="P211" i="17"/>
  <c r="R223" i="13"/>
  <c r="R233"/>
  <c r="P217" i="17" s="1"/>
  <c r="R235" i="13"/>
  <c r="R38" i="14"/>
  <c r="R239" i="13"/>
  <c r="P220" i="17" s="1"/>
  <c r="R16" i="14"/>
  <c r="R63"/>
  <c r="R107"/>
  <c r="R96"/>
  <c r="R146"/>
  <c r="R85"/>
  <c r="R49"/>
  <c r="R74"/>
  <c r="R118"/>
  <c r="Q11" i="3"/>
  <c r="Q24"/>
  <c r="Q38"/>
  <c r="Q48"/>
  <c r="Q60"/>
  <c r="Q77"/>
  <c r="Q70"/>
  <c r="Q18" i="4"/>
  <c r="Q8"/>
  <c r="Q27"/>
  <c r="Q34"/>
  <c r="Q51"/>
  <c r="Q43"/>
  <c r="Q8" i="5"/>
  <c r="Q34"/>
  <c r="Q59" i="4"/>
  <c r="Q18" i="5"/>
  <c r="Q27"/>
  <c r="Q59"/>
  <c r="Q27" i="6"/>
  <c r="Q51" i="5"/>
  <c r="Q43"/>
  <c r="Q8" i="6"/>
  <c r="Q18"/>
  <c r="Q34"/>
  <c r="Q59"/>
  <c r="Q51"/>
  <c r="Q43"/>
  <c r="Q8" i="7"/>
  <c r="Q27"/>
  <c r="Q59"/>
  <c r="Q18"/>
  <c r="Q51"/>
  <c r="Q34"/>
  <c r="Q43"/>
  <c r="Q8" i="8"/>
  <c r="Q43"/>
  <c r="Q8" i="9"/>
  <c r="Q34" i="8"/>
  <c r="Q34" i="9"/>
  <c r="Q18" i="8"/>
  <c r="Q51"/>
  <c r="Q51" i="9"/>
  <c r="Q18" i="10"/>
  <c r="Q27" i="8"/>
  <c r="Q27" i="9"/>
  <c r="Q43"/>
  <c r="Q8" i="10"/>
  <c r="Q43"/>
  <c r="Q59" i="8"/>
  <c r="Q18" i="9"/>
  <c r="Q27" i="10"/>
  <c r="Q51"/>
  <c r="Q18" i="11"/>
  <c r="Q51"/>
  <c r="Q16" i="13"/>
  <c r="Q28"/>
  <c r="Q40"/>
  <c r="Q52"/>
  <c r="Q64"/>
  <c r="Q76"/>
  <c r="Q8" i="11"/>
  <c r="Q43"/>
  <c r="Q7" i="13"/>
  <c r="Q17"/>
  <c r="O13" i="17"/>
  <c r="Q19" i="13"/>
  <c r="Q29"/>
  <c r="O35" i="17" s="1"/>
  <c r="Q31" i="13"/>
  <c r="Q41"/>
  <c r="O57" i="17" s="1"/>
  <c r="Q43" i="13"/>
  <c r="Q53"/>
  <c r="O79" i="17" s="1"/>
  <c r="Q55" i="13"/>
  <c r="Q65"/>
  <c r="O101" i="17" s="1"/>
  <c r="Q67" i="13"/>
  <c r="Q77"/>
  <c r="O123" i="17" s="1"/>
  <c r="Q79" i="13"/>
  <c r="Q59" i="9"/>
  <c r="Q34" i="10"/>
  <c r="Q59"/>
  <c r="Q10" i="13"/>
  <c r="Q22"/>
  <c r="Q34"/>
  <c r="Q46"/>
  <c r="Q58"/>
  <c r="Q70"/>
  <c r="Q82"/>
  <c r="Q94"/>
  <c r="Q34" i="11"/>
  <c r="Q11" i="13"/>
  <c r="O2" i="17" s="1"/>
  <c r="Q13" i="13"/>
  <c r="Q23"/>
  <c r="O24" i="17"/>
  <c r="Q25" i="13"/>
  <c r="Q27" i="11"/>
  <c r="Q59"/>
  <c r="Q89" i="13"/>
  <c r="O145" i="17" s="1"/>
  <c r="Q91" i="13"/>
  <c r="Q47"/>
  <c r="O68" i="17" s="1"/>
  <c r="Q49" i="13"/>
  <c r="Q71"/>
  <c r="O112" i="17" s="1"/>
  <c r="Q73" i="13"/>
  <c r="Q85"/>
  <c r="Q95"/>
  <c r="O148" i="17" s="1"/>
  <c r="Q97" i="13"/>
  <c r="Q107"/>
  <c r="O154" i="17" s="1"/>
  <c r="Q109" i="13"/>
  <c r="Q119"/>
  <c r="O160" i="17" s="1"/>
  <c r="Q121" i="13"/>
  <c r="Q131"/>
  <c r="O166" i="17"/>
  <c r="Q133" i="13"/>
  <c r="Q143"/>
  <c r="O172" i="17" s="1"/>
  <c r="Q145" i="13"/>
  <c r="Q155"/>
  <c r="O178" i="17" s="1"/>
  <c r="Q157" i="13"/>
  <c r="Q167"/>
  <c r="O184" i="17" s="1"/>
  <c r="Q169" i="13"/>
  <c r="Q88"/>
  <c r="Q100"/>
  <c r="Q112"/>
  <c r="Q35"/>
  <c r="O46" i="17" s="1"/>
  <c r="Q37" i="13"/>
  <c r="Q59"/>
  <c r="O90" i="17" s="1"/>
  <c r="Q61" i="13"/>
  <c r="Q83"/>
  <c r="O134" i="17" s="1"/>
  <c r="Q101" i="13"/>
  <c r="O151" i="17" s="1"/>
  <c r="Q103" i="13"/>
  <c r="Q113"/>
  <c r="O157" i="17" s="1"/>
  <c r="Q115" i="13"/>
  <c r="Q106"/>
  <c r="Q118"/>
  <c r="Q130"/>
  <c r="Q142"/>
  <c r="Q154"/>
  <c r="Q166"/>
  <c r="Q185"/>
  <c r="O193" i="17" s="1"/>
  <c r="Q187" i="13"/>
  <c r="Q197"/>
  <c r="O199" i="17" s="1"/>
  <c r="Q199" i="13"/>
  <c r="Q209"/>
  <c r="O205" i="17" s="1"/>
  <c r="Q211" i="13"/>
  <c r="Q221"/>
  <c r="O211" i="17"/>
  <c r="Q223" i="13"/>
  <c r="Q233"/>
  <c r="O217" i="17" s="1"/>
  <c r="Q235" i="13"/>
  <c r="Q38" i="14"/>
  <c r="Q124" i="13"/>
  <c r="Q136"/>
  <c r="Q148"/>
  <c r="Q160"/>
  <c r="Q172"/>
  <c r="Q178"/>
  <c r="Q190"/>
  <c r="Q202"/>
  <c r="Q214"/>
  <c r="Q226"/>
  <c r="Q125"/>
  <c r="O163" i="17" s="1"/>
  <c r="Q127" i="13"/>
  <c r="Q137"/>
  <c r="O169" i="17"/>
  <c r="Q139" i="13"/>
  <c r="Q149"/>
  <c r="O175" i="17" s="1"/>
  <c r="Q151" i="13"/>
  <c r="Q161"/>
  <c r="O181" i="17" s="1"/>
  <c r="Q163" i="13"/>
  <c r="Q173"/>
  <c r="O187" i="17" s="1"/>
  <c r="Q175" i="13"/>
  <c r="Q179"/>
  <c r="O190" i="17" s="1"/>
  <c r="Q181" i="13"/>
  <c r="Q191"/>
  <c r="O196" i="17"/>
  <c r="Q193" i="13"/>
  <c r="Q203"/>
  <c r="O202" i="17" s="1"/>
  <c r="Q205" i="13"/>
  <c r="Q215"/>
  <c r="O208" i="17" s="1"/>
  <c r="Q217" i="13"/>
  <c r="Q227"/>
  <c r="O214" i="17" s="1"/>
  <c r="Q229" i="13"/>
  <c r="Q184"/>
  <c r="Q196"/>
  <c r="Q208"/>
  <c r="Q220"/>
  <c r="Q232"/>
  <c r="Q238"/>
  <c r="Q27" i="14"/>
  <c r="Q49"/>
  <c r="Q74"/>
  <c r="Q239" i="13"/>
  <c r="O220" i="17" s="1"/>
  <c r="Q16" i="14"/>
  <c r="Q63"/>
  <c r="Q107"/>
  <c r="Q132"/>
  <c r="Q157"/>
  <c r="Q96"/>
  <c r="Q85"/>
  <c r="P11" i="3"/>
  <c r="P24"/>
  <c r="P38"/>
  <c r="P48"/>
  <c r="P70"/>
  <c r="P60"/>
  <c r="P8" i="4"/>
  <c r="P77" i="3"/>
  <c r="P27" i="4"/>
  <c r="P18"/>
  <c r="P43"/>
  <c r="P34"/>
  <c r="P59"/>
  <c r="P51"/>
  <c r="P18" i="5"/>
  <c r="P8"/>
  <c r="P27"/>
  <c r="P43"/>
  <c r="P8" i="6"/>
  <c r="P59" i="5"/>
  <c r="P34"/>
  <c r="P51"/>
  <c r="P18" i="6"/>
  <c r="P43"/>
  <c r="P34"/>
  <c r="P27"/>
  <c r="P51"/>
  <c r="P59"/>
  <c r="P34" i="7"/>
  <c r="P27"/>
  <c r="P59"/>
  <c r="P8"/>
  <c r="P18" i="8"/>
  <c r="P51"/>
  <c r="P18" i="9"/>
  <c r="P43" i="7"/>
  <c r="P8" i="8"/>
  <c r="P43"/>
  <c r="P8" i="9"/>
  <c r="P18" i="7"/>
  <c r="P51"/>
  <c r="P27" i="8"/>
  <c r="P59"/>
  <c r="P34" i="9"/>
  <c r="P59"/>
  <c r="P27" i="10"/>
  <c r="P51" i="9"/>
  <c r="P18" i="10"/>
  <c r="P34" i="8"/>
  <c r="P34" i="10"/>
  <c r="P59"/>
  <c r="P27" i="11"/>
  <c r="P59"/>
  <c r="P11" i="13"/>
  <c r="N2" i="17" s="1"/>
  <c r="P13" i="13"/>
  <c r="P23"/>
  <c r="N24" i="17" s="1"/>
  <c r="P25" i="13"/>
  <c r="P35"/>
  <c r="N46" i="17" s="1"/>
  <c r="P37" i="13"/>
  <c r="P47"/>
  <c r="N68" i="17" s="1"/>
  <c r="P49" i="13"/>
  <c r="P59"/>
  <c r="N90" i="17" s="1"/>
  <c r="P61" i="13"/>
  <c r="P71"/>
  <c r="N112" i="17"/>
  <c r="P73" i="13"/>
  <c r="P83"/>
  <c r="N134" i="17" s="1"/>
  <c r="P27" i="9"/>
  <c r="P43"/>
  <c r="P8" i="10"/>
  <c r="P51"/>
  <c r="P18" i="11"/>
  <c r="P51"/>
  <c r="P16" i="13"/>
  <c r="P28"/>
  <c r="P40"/>
  <c r="P52"/>
  <c r="P64"/>
  <c r="P76"/>
  <c r="P43" i="11"/>
  <c r="P7" i="13"/>
  <c r="P19"/>
  <c r="P31"/>
  <c r="P43"/>
  <c r="P55"/>
  <c r="P67"/>
  <c r="P79"/>
  <c r="P89"/>
  <c r="N145" i="17" s="1"/>
  <c r="P91" i="13"/>
  <c r="P8" i="11"/>
  <c r="P10" i="13"/>
  <c r="P17"/>
  <c r="N13" i="17" s="1"/>
  <c r="P22" i="13"/>
  <c r="P43" i="10"/>
  <c r="P34" i="11"/>
  <c r="P88" i="13"/>
  <c r="P29"/>
  <c r="N35" i="17" s="1"/>
  <c r="P46" i="13"/>
  <c r="P53"/>
  <c r="N79" i="17" s="1"/>
  <c r="P70" i="13"/>
  <c r="P77"/>
  <c r="N123" i="17" s="1"/>
  <c r="P94" i="13"/>
  <c r="P106"/>
  <c r="P118"/>
  <c r="P130"/>
  <c r="P142"/>
  <c r="P154"/>
  <c r="P166"/>
  <c r="P85"/>
  <c r="P95"/>
  <c r="N148" i="17" s="1"/>
  <c r="P97" i="13"/>
  <c r="P107"/>
  <c r="N154" i="17" s="1"/>
  <c r="P109" i="13"/>
  <c r="P34"/>
  <c r="P41"/>
  <c r="N57" i="17" s="1"/>
  <c r="P58" i="13"/>
  <c r="P65"/>
  <c r="N101" i="17" s="1"/>
  <c r="P82" i="13"/>
  <c r="P100"/>
  <c r="P112"/>
  <c r="P101"/>
  <c r="N151" i="17"/>
  <c r="P103" i="13"/>
  <c r="P113"/>
  <c r="N157" i="17" s="1"/>
  <c r="P115" i="13"/>
  <c r="P125"/>
  <c r="N163" i="17" s="1"/>
  <c r="P127" i="13"/>
  <c r="P137"/>
  <c r="N169" i="17" s="1"/>
  <c r="P139" i="13"/>
  <c r="P149"/>
  <c r="N175" i="17" s="1"/>
  <c r="P151" i="13"/>
  <c r="P161"/>
  <c r="N181" i="17" s="1"/>
  <c r="P163" i="13"/>
  <c r="P173"/>
  <c r="N187" i="17" s="1"/>
  <c r="P175" i="13"/>
  <c r="P184"/>
  <c r="P196"/>
  <c r="P208"/>
  <c r="P220"/>
  <c r="P232"/>
  <c r="P119"/>
  <c r="N160" i="17" s="1"/>
  <c r="P121" i="13"/>
  <c r="P133"/>
  <c r="P145"/>
  <c r="P157"/>
  <c r="P169"/>
  <c r="P185"/>
  <c r="N193" i="17" s="1"/>
  <c r="P187" i="13"/>
  <c r="P197"/>
  <c r="N199" i="17" s="1"/>
  <c r="P199" i="13"/>
  <c r="P209"/>
  <c r="N205" i="17" s="1"/>
  <c r="P211" i="13"/>
  <c r="P221"/>
  <c r="N211" i="17" s="1"/>
  <c r="P223" i="13"/>
  <c r="P233"/>
  <c r="N217" i="17"/>
  <c r="P124" i="13"/>
  <c r="P131"/>
  <c r="N166" i="17" s="1"/>
  <c r="P136" i="13"/>
  <c r="P143"/>
  <c r="N172" i="17" s="1"/>
  <c r="P148" i="13"/>
  <c r="P155"/>
  <c r="N178" i="17" s="1"/>
  <c r="P160" i="13"/>
  <c r="P167"/>
  <c r="N184" i="17" s="1"/>
  <c r="P172" i="13"/>
  <c r="P178"/>
  <c r="P190"/>
  <c r="P202"/>
  <c r="P214"/>
  <c r="P226"/>
  <c r="P179"/>
  <c r="N190" i="17" s="1"/>
  <c r="P181" i="13"/>
  <c r="P191"/>
  <c r="N196" i="17" s="1"/>
  <c r="P193" i="13"/>
  <c r="P203"/>
  <c r="N202" i="17" s="1"/>
  <c r="P205" i="13"/>
  <c r="P215"/>
  <c r="N208" i="17" s="1"/>
  <c r="P217" i="13"/>
  <c r="P227"/>
  <c r="N214" i="17" s="1"/>
  <c r="P229" i="13"/>
  <c r="P239"/>
  <c r="N220" i="17" s="1"/>
  <c r="P16" i="14"/>
  <c r="P235" i="13"/>
  <c r="P85" i="14"/>
  <c r="P238" i="13"/>
  <c r="P27" i="14"/>
  <c r="P49"/>
  <c r="P74"/>
  <c r="P118"/>
  <c r="P63"/>
  <c r="P107"/>
  <c r="P38"/>
  <c r="P96"/>
  <c r="P146"/>
  <c r="I14" i="13"/>
  <c r="H14" i="17"/>
  <c r="I26" i="13"/>
  <c r="H36" i="17" s="1"/>
  <c r="I38" i="13"/>
  <c r="H58" i="17" s="1"/>
  <c r="I50" i="13"/>
  <c r="H80" i="17" s="1"/>
  <c r="I62" i="13"/>
  <c r="H102" i="17" s="1"/>
  <c r="I74" i="13"/>
  <c r="H124" i="17" s="1"/>
  <c r="I8" i="13"/>
  <c r="H3" i="17" s="1"/>
  <c r="I20" i="13"/>
  <c r="H25" i="17" s="1"/>
  <c r="I32" i="13"/>
  <c r="H47" i="17"/>
  <c r="I44" i="13"/>
  <c r="H69" i="17" s="1"/>
  <c r="I56" i="13"/>
  <c r="H91" i="17" s="1"/>
  <c r="I68" i="13"/>
  <c r="H113" i="17" s="1"/>
  <c r="I80" i="13"/>
  <c r="H135" i="17" s="1"/>
  <c r="I92" i="13"/>
  <c r="H149" i="17" s="1"/>
  <c r="I86" i="13"/>
  <c r="H146" i="17" s="1"/>
  <c r="I98" i="13"/>
  <c r="H152" i="17" s="1"/>
  <c r="I110" i="13"/>
  <c r="H158" i="17"/>
  <c r="I104" i="13"/>
  <c r="H155" i="17" s="1"/>
  <c r="I116" i="13"/>
  <c r="H161" i="17" s="1"/>
  <c r="I128" i="13"/>
  <c r="H167" i="17" s="1"/>
  <c r="I140" i="13"/>
  <c r="H173" i="17" s="1"/>
  <c r="I152" i="13"/>
  <c r="H179" i="17" s="1"/>
  <c r="I164" i="13"/>
  <c r="H185" i="17" s="1"/>
  <c r="I176" i="13"/>
  <c r="H191" i="17" s="1"/>
  <c r="I122" i="13"/>
  <c r="H164" i="17"/>
  <c r="I134" i="13"/>
  <c r="H170" i="17" s="1"/>
  <c r="I146" i="13"/>
  <c r="H176" i="17" s="1"/>
  <c r="I158" i="13"/>
  <c r="H182" i="17" s="1"/>
  <c r="I170" i="13"/>
  <c r="H188" i="17" s="1"/>
  <c r="I188" i="13"/>
  <c r="H197" i="17" s="1"/>
  <c r="I200" i="13"/>
  <c r="H203" i="17" s="1"/>
  <c r="I212" i="13"/>
  <c r="H209" i="17" s="1"/>
  <c r="I224" i="13"/>
  <c r="H215" i="17"/>
  <c r="I182" i="13"/>
  <c r="H194" i="17" s="1"/>
  <c r="I194" i="13"/>
  <c r="H200" i="17" s="1"/>
  <c r="I206" i="13"/>
  <c r="H206" i="17" s="1"/>
  <c r="I218" i="13"/>
  <c r="H212" i="17" s="1"/>
  <c r="I230" i="13"/>
  <c r="H218" i="17" s="1"/>
  <c r="I236" i="13"/>
  <c r="H221" i="17" s="1"/>
  <c r="B8" i="13"/>
  <c r="A3" i="17" s="1"/>
  <c r="N8" i="13"/>
  <c r="B20"/>
  <c r="A25" i="17" s="1"/>
  <c r="N20" i="13"/>
  <c r="B32"/>
  <c r="A47" i="17" s="1"/>
  <c r="N32" i="13"/>
  <c r="B44"/>
  <c r="A69" i="17" s="1"/>
  <c r="N44" i="13"/>
  <c r="B56"/>
  <c r="A91" i="17" s="1"/>
  <c r="N56" i="13"/>
  <c r="B68"/>
  <c r="A113" i="17" s="1"/>
  <c r="N68" i="13"/>
  <c r="B80"/>
  <c r="A135" i="17"/>
  <c r="N80" i="13"/>
  <c r="B14"/>
  <c r="A14" i="17" s="1"/>
  <c r="B26" i="13"/>
  <c r="A36" i="17"/>
  <c r="N14" i="13"/>
  <c r="N26"/>
  <c r="N38"/>
  <c r="N50"/>
  <c r="N62"/>
  <c r="N74"/>
  <c r="B92"/>
  <c r="A149" i="17"/>
  <c r="N92" i="13"/>
  <c r="B50"/>
  <c r="A80" i="17" s="1"/>
  <c r="B74" i="13"/>
  <c r="A124" i="17" s="1"/>
  <c r="B86" i="13"/>
  <c r="A146" i="17" s="1"/>
  <c r="B98" i="13"/>
  <c r="A152" i="17" s="1"/>
  <c r="B110" i="13"/>
  <c r="A158" i="17" s="1"/>
  <c r="N110" i="13"/>
  <c r="B122"/>
  <c r="A164" i="17" s="1"/>
  <c r="N122" i="13"/>
  <c r="B134"/>
  <c r="A170" i="17" s="1"/>
  <c r="N134" i="13"/>
  <c r="B146"/>
  <c r="A176" i="17" s="1"/>
  <c r="N146" i="13"/>
  <c r="B158"/>
  <c r="A182" i="17" s="1"/>
  <c r="N158" i="13"/>
  <c r="B170"/>
  <c r="A188" i="17" s="1"/>
  <c r="N170" i="13"/>
  <c r="N98"/>
  <c r="B38"/>
  <c r="A58" i="17" s="1"/>
  <c r="B62" i="13"/>
  <c r="A102" i="17"/>
  <c r="N86" i="13"/>
  <c r="B104"/>
  <c r="A155" i="17" s="1"/>
  <c r="N104" i="13"/>
  <c r="B116"/>
  <c r="A161" i="17" s="1"/>
  <c r="N116" i="13"/>
  <c r="N128"/>
  <c r="N140"/>
  <c r="N152"/>
  <c r="N164"/>
  <c r="N176"/>
  <c r="B188"/>
  <c r="A197" i="17" s="1"/>
  <c r="N188" i="13"/>
  <c r="B200"/>
  <c r="A203" i="17" s="1"/>
  <c r="N200" i="13"/>
  <c r="B212"/>
  <c r="A209" i="17" s="1"/>
  <c r="N212" i="13"/>
  <c r="B224"/>
  <c r="A215" i="17"/>
  <c r="N224" i="13"/>
  <c r="B236"/>
  <c r="A221" i="17" s="1"/>
  <c r="N236" i="13"/>
  <c r="B128"/>
  <c r="A167" i="17" s="1"/>
  <c r="B140" i="13"/>
  <c r="A173" i="17"/>
  <c r="B152" i="13"/>
  <c r="A179" i="17" s="1"/>
  <c r="B164" i="13"/>
  <c r="A185" i="17" s="1"/>
  <c r="B176" i="13"/>
  <c r="A191" i="17" s="1"/>
  <c r="B182" i="13"/>
  <c r="A194" i="17" s="1"/>
  <c r="N182" i="13"/>
  <c r="B194"/>
  <c r="A200" i="17" s="1"/>
  <c r="N194" i="13"/>
  <c r="B206"/>
  <c r="A206" i="17" s="1"/>
  <c r="N206" i="13"/>
  <c r="B218"/>
  <c r="A212" i="17" s="1"/>
  <c r="N218" i="13"/>
  <c r="B230"/>
  <c r="A218" i="17"/>
  <c r="N230" i="13"/>
  <c r="B13" i="4"/>
  <c r="F13"/>
  <c r="J13"/>
  <c r="R13"/>
  <c r="V13"/>
  <c r="Z13"/>
  <c r="AD13"/>
  <c r="AH13"/>
  <c r="AH244" i="14" s="1"/>
  <c r="AL13" i="4"/>
  <c r="AP13"/>
  <c r="AT13"/>
  <c r="AX13"/>
  <c r="BB13"/>
  <c r="BF13"/>
  <c r="BJ13"/>
  <c r="BR13"/>
  <c r="BV13"/>
  <c r="BZ13"/>
  <c r="CD13"/>
  <c r="CH13"/>
  <c r="CH60" s="1"/>
  <c r="CL13"/>
  <c r="CP13"/>
  <c r="CT13"/>
  <c r="CT244" i="14" s="1"/>
  <c r="CX13" i="4"/>
  <c r="CX244" i="14" s="1"/>
  <c r="DB13" i="4"/>
  <c r="DF13"/>
  <c r="DJ13"/>
  <c r="DJ244" i="14" s="1"/>
  <c r="DR13" i="4"/>
  <c r="DV13"/>
  <c r="DZ13"/>
  <c r="ED13"/>
  <c r="ED244" i="14" s="1"/>
  <c r="EH13" i="4"/>
  <c r="EL13"/>
  <c r="E13"/>
  <c r="I13"/>
  <c r="M13"/>
  <c r="M60" s="1"/>
  <c r="Q13"/>
  <c r="U13"/>
  <c r="Y13"/>
  <c r="AC13"/>
  <c r="AG13"/>
  <c r="AK13"/>
  <c r="AO13"/>
  <c r="AS13"/>
  <c r="AW13"/>
  <c r="BE13"/>
  <c r="BI13"/>
  <c r="BM13"/>
  <c r="BM60" s="1"/>
  <c r="BQ13"/>
  <c r="BU13"/>
  <c r="BY13"/>
  <c r="CC13"/>
  <c r="CG13"/>
  <c r="CK13"/>
  <c r="CO13"/>
  <c r="CS13"/>
  <c r="CS60" s="1"/>
  <c r="CW13"/>
  <c r="DE13"/>
  <c r="DI13"/>
  <c r="DM13"/>
  <c r="DQ13"/>
  <c r="DU13"/>
  <c r="DY13"/>
  <c r="DY244" i="14" s="1"/>
  <c r="EC13" i="4"/>
  <c r="EG13"/>
  <c r="EK13"/>
  <c r="D13"/>
  <c r="D244" i="14" s="1"/>
  <c r="H13" i="4"/>
  <c r="H60" s="1"/>
  <c r="L13"/>
  <c r="P13"/>
  <c r="T13"/>
  <c r="T244" i="14" s="1"/>
  <c r="X13" i="4"/>
  <c r="X244" i="14" s="1"/>
  <c r="AB13" i="4"/>
  <c r="AF13"/>
  <c r="AJ13"/>
  <c r="AR13"/>
  <c r="AV13"/>
  <c r="AZ13"/>
  <c r="BD13"/>
  <c r="BH13"/>
  <c r="BH244" i="14" s="1"/>
  <c r="BL13" i="4"/>
  <c r="BL60" s="1"/>
  <c r="BP13"/>
  <c r="BT13"/>
  <c r="BT244" i="14" s="1"/>
  <c r="BX13" i="4"/>
  <c r="BX244" i="14" s="1"/>
  <c r="CB13" i="4"/>
  <c r="CF13"/>
  <c r="CJ13"/>
  <c r="CR13"/>
  <c r="CV13"/>
  <c r="CZ13"/>
  <c r="DD13"/>
  <c r="DD244" i="14" s="1"/>
  <c r="DH13" i="4"/>
  <c r="DL13"/>
  <c r="DP13"/>
  <c r="DT13"/>
  <c r="DX13"/>
  <c r="EB13"/>
  <c r="EF13"/>
  <c r="EJ13"/>
  <c r="EJ244" i="14" s="1"/>
  <c r="C13" i="4"/>
  <c r="G13"/>
  <c r="G60" s="1"/>
  <c r="K13"/>
  <c r="O13"/>
  <c r="S13"/>
  <c r="W13"/>
  <c r="AE13"/>
  <c r="AI13"/>
  <c r="AM13"/>
  <c r="AQ13"/>
  <c r="AQ244" i="14" s="1"/>
  <c r="AU13" i="4"/>
  <c r="AY13"/>
  <c r="BC13"/>
  <c r="BG13"/>
  <c r="BK13"/>
  <c r="BO13"/>
  <c r="BS13"/>
  <c r="BW13"/>
  <c r="CE13"/>
  <c r="CI13"/>
  <c r="CM13"/>
  <c r="CM244" i="14" s="1"/>
  <c r="CQ13" i="4"/>
  <c r="CU13"/>
  <c r="CY13"/>
  <c r="CY244" i="14" s="1"/>
  <c r="DC13" i="4"/>
  <c r="DG13"/>
  <c r="DK13"/>
  <c r="DO13"/>
  <c r="DS13"/>
  <c r="DS60" s="1"/>
  <c r="DW13"/>
  <c r="EE13"/>
  <c r="EI13"/>
  <c r="EI60" s="1"/>
  <c r="EM13"/>
  <c r="EM60" s="1"/>
  <c r="D46"/>
  <c r="H46"/>
  <c r="L46"/>
  <c r="C46"/>
  <c r="C61" s="1"/>
  <c r="G46"/>
  <c r="K46"/>
  <c r="O46"/>
  <c r="O197" i="14" s="1"/>
  <c r="B46" i="4"/>
  <c r="F46"/>
  <c r="J46"/>
  <c r="R46"/>
  <c r="R61" s="1"/>
  <c r="V46"/>
  <c r="Z46"/>
  <c r="AD46"/>
  <c r="AH46"/>
  <c r="AH61" s="1"/>
  <c r="AL46"/>
  <c r="AL61" s="1"/>
  <c r="AP46"/>
  <c r="AT46"/>
  <c r="AT197" i="14" s="1"/>
  <c r="AX46" i="4"/>
  <c r="AX197" i="14" s="1"/>
  <c r="BB46" i="4"/>
  <c r="BB61" s="1"/>
  <c r="BF46"/>
  <c r="BJ46"/>
  <c r="BR46"/>
  <c r="BV46"/>
  <c r="BV197" i="14" s="1"/>
  <c r="BZ46" i="4"/>
  <c r="BZ197" i="14" s="1"/>
  <c r="CD46" i="4"/>
  <c r="CH46"/>
  <c r="CH61" s="1"/>
  <c r="CL46"/>
  <c r="CP46"/>
  <c r="CT46"/>
  <c r="CX46"/>
  <c r="CX61" s="1"/>
  <c r="DB46"/>
  <c r="DF46"/>
  <c r="DF197" i="14" s="1"/>
  <c r="DJ46" i="4"/>
  <c r="DR46"/>
  <c r="DR61" s="1"/>
  <c r="DV46"/>
  <c r="DZ46"/>
  <c r="ED46"/>
  <c r="EH46"/>
  <c r="EL46"/>
  <c r="EL61" s="1"/>
  <c r="E46"/>
  <c r="E197" i="14" s="1"/>
  <c r="I46" i="4"/>
  <c r="M46"/>
  <c r="M197" i="14" s="1"/>
  <c r="Q46" i="4"/>
  <c r="Q197" i="14" s="1"/>
  <c r="U46" i="4"/>
  <c r="Y46"/>
  <c r="AC46"/>
  <c r="AG46"/>
  <c r="AG197" i="14" s="1"/>
  <c r="AK46" i="4"/>
  <c r="AK197" i="14" s="1"/>
  <c r="AO46" i="4"/>
  <c r="AS46"/>
  <c r="AW46"/>
  <c r="AW61" s="1"/>
  <c r="BE46"/>
  <c r="BE61" s="1"/>
  <c r="BI46"/>
  <c r="BM46"/>
  <c r="BQ46"/>
  <c r="BQ61" s="1"/>
  <c r="BU46"/>
  <c r="BY46"/>
  <c r="CC46"/>
  <c r="CG46"/>
  <c r="CK46"/>
  <c r="CO46"/>
  <c r="CS46"/>
  <c r="CW46"/>
  <c r="CW197" i="14" s="1"/>
  <c r="DE46" i="4"/>
  <c r="DI46"/>
  <c r="DM46"/>
  <c r="DQ46"/>
  <c r="DQ197" i="14" s="1"/>
  <c r="DU46" i="4"/>
  <c r="DY46"/>
  <c r="DY197" i="14" s="1"/>
  <c r="EC46" i="4"/>
  <c r="EG46"/>
  <c r="EG197" i="14" s="1"/>
  <c r="EK46" i="4"/>
  <c r="T46"/>
  <c r="T61" s="1"/>
  <c r="AB46"/>
  <c r="AJ46"/>
  <c r="AJ197" i="14" s="1"/>
  <c r="AR46" i="4"/>
  <c r="AR61" s="1"/>
  <c r="AZ46"/>
  <c r="BH46"/>
  <c r="BH61" s="1"/>
  <c r="BP46"/>
  <c r="BX46"/>
  <c r="CF46"/>
  <c r="CV46"/>
  <c r="DD46"/>
  <c r="DD197" i="14" s="1"/>
  <c r="DL46" i="4"/>
  <c r="DL61" s="1"/>
  <c r="DT46"/>
  <c r="EB46"/>
  <c r="EJ46"/>
  <c r="E13" i="5"/>
  <c r="I13"/>
  <c r="M13"/>
  <c r="M60" s="1"/>
  <c r="Q13"/>
  <c r="U13"/>
  <c r="U60" s="1"/>
  <c r="Y13"/>
  <c r="AC13"/>
  <c r="AG13"/>
  <c r="AG60" s="1"/>
  <c r="AK13"/>
  <c r="AO13"/>
  <c r="AS13"/>
  <c r="AW13"/>
  <c r="BE13"/>
  <c r="BE60" s="1"/>
  <c r="BI13"/>
  <c r="BM13"/>
  <c r="BM245" i="14" s="1"/>
  <c r="BQ13" i="5"/>
  <c r="BQ60" s="1"/>
  <c r="BU13"/>
  <c r="BY13"/>
  <c r="CC13"/>
  <c r="CG13"/>
  <c r="CK13"/>
  <c r="CK60" s="1"/>
  <c r="CO13"/>
  <c r="CS13"/>
  <c r="CW13"/>
  <c r="DE13"/>
  <c r="DI13"/>
  <c r="DM13"/>
  <c r="DM60" s="1"/>
  <c r="DQ13"/>
  <c r="DU13"/>
  <c r="DU60" s="1"/>
  <c r="DY13"/>
  <c r="EC13"/>
  <c r="EG13"/>
  <c r="EK13"/>
  <c r="S46" i="4"/>
  <c r="AI46"/>
  <c r="AI61" s="1"/>
  <c r="AQ46"/>
  <c r="AY46"/>
  <c r="AY61" s="1"/>
  <c r="BG46"/>
  <c r="BO46"/>
  <c r="BW46"/>
  <c r="CE46"/>
  <c r="CM46"/>
  <c r="CU46"/>
  <c r="DC46"/>
  <c r="DK46"/>
  <c r="DS46"/>
  <c r="EI46"/>
  <c r="D13" i="5"/>
  <c r="H13"/>
  <c r="L13"/>
  <c r="P13"/>
  <c r="T13"/>
  <c r="T245" i="14" s="1"/>
  <c r="X13" i="5"/>
  <c r="AB13"/>
  <c r="AF13"/>
  <c r="AJ13"/>
  <c r="AJ245" i="14" s="1"/>
  <c r="AR13" i="5"/>
  <c r="AV13"/>
  <c r="AZ13"/>
  <c r="BD13"/>
  <c r="BD245" i="14" s="1"/>
  <c r="BH13" i="5"/>
  <c r="BH60" s="1"/>
  <c r="BL13"/>
  <c r="BP13"/>
  <c r="BP60" s="1"/>
  <c r="BT13"/>
  <c r="BT245" i="14" s="1"/>
  <c r="BX13" i="5"/>
  <c r="CB13"/>
  <c r="CF13"/>
  <c r="CF245" i="14" s="1"/>
  <c r="CJ13" i="5"/>
  <c r="CJ245" i="14" s="1"/>
  <c r="CR13" i="5"/>
  <c r="CV13"/>
  <c r="CZ13"/>
  <c r="DD13"/>
  <c r="DD60" s="1"/>
  <c r="DH13"/>
  <c r="DL13"/>
  <c r="DP13"/>
  <c r="DT13"/>
  <c r="DT245" i="14" s="1"/>
  <c r="DX13" i="5"/>
  <c r="EB13"/>
  <c r="EF13"/>
  <c r="EF60" s="1"/>
  <c r="EJ13"/>
  <c r="P46" i="4"/>
  <c r="X46"/>
  <c r="AF46"/>
  <c r="AV46"/>
  <c r="BD46"/>
  <c r="BL46"/>
  <c r="BT46"/>
  <c r="BT197" i="14" s="1"/>
  <c r="CB46" i="4"/>
  <c r="CB197" i="14" s="1"/>
  <c r="CJ46" i="4"/>
  <c r="CR46"/>
  <c r="CZ46"/>
  <c r="DH46"/>
  <c r="DP46"/>
  <c r="DX46"/>
  <c r="EF46"/>
  <c r="C13" i="5"/>
  <c r="C245" i="14" s="1"/>
  <c r="G13" i="5"/>
  <c r="K13"/>
  <c r="O13"/>
  <c r="S13"/>
  <c r="S245" i="14" s="1"/>
  <c r="W13" i="5"/>
  <c r="AE13"/>
  <c r="AI13"/>
  <c r="AM13"/>
  <c r="AM245" i="14" s="1"/>
  <c r="AQ13" i="5"/>
  <c r="AU13"/>
  <c r="AU245" i="14" s="1"/>
  <c r="AY13" i="5"/>
  <c r="BC13"/>
  <c r="BC245" i="14" s="1"/>
  <c r="BG13" i="5"/>
  <c r="BK13"/>
  <c r="BO13"/>
  <c r="BS13"/>
  <c r="BS60" s="1"/>
  <c r="BW13"/>
  <c r="CE13"/>
  <c r="CI13"/>
  <c r="CM13"/>
  <c r="CM245" i="14" s="1"/>
  <c r="CQ13" i="5"/>
  <c r="CU13"/>
  <c r="CY13"/>
  <c r="CY245" i="14" s="1"/>
  <c r="DC13" i="5"/>
  <c r="DG13"/>
  <c r="DK13"/>
  <c r="DK245" i="14" s="1"/>
  <c r="DO13" i="5"/>
  <c r="DS13"/>
  <c r="DS245" i="14" s="1"/>
  <c r="DW13" i="5"/>
  <c r="EE13"/>
  <c r="EI13"/>
  <c r="EI245" i="14" s="1"/>
  <c r="EM13" i="5"/>
  <c r="EM245" i="14" s="1"/>
  <c r="W46" i="4"/>
  <c r="AE46"/>
  <c r="AM46"/>
  <c r="AU46"/>
  <c r="BC46"/>
  <c r="BK46"/>
  <c r="BS46"/>
  <c r="CI46"/>
  <c r="CQ46"/>
  <c r="CY46"/>
  <c r="DG46"/>
  <c r="DO46"/>
  <c r="DO197" i="14" s="1"/>
  <c r="DW46" i="4"/>
  <c r="EE46"/>
  <c r="EM46"/>
  <c r="B13" i="5"/>
  <c r="F13"/>
  <c r="J13"/>
  <c r="J60" s="1"/>
  <c r="R13"/>
  <c r="R245" i="14" s="1"/>
  <c r="V13" i="5"/>
  <c r="Z13"/>
  <c r="Z60" s="1"/>
  <c r="AD13"/>
  <c r="AH13"/>
  <c r="AH245" i="14" s="1"/>
  <c r="AL13" i="5"/>
  <c r="AP13"/>
  <c r="AT13"/>
  <c r="AX13"/>
  <c r="AX245" i="14" s="1"/>
  <c r="BB13" i="5"/>
  <c r="BF13"/>
  <c r="BJ13"/>
  <c r="BR13"/>
  <c r="BR60" s="1"/>
  <c r="BV13"/>
  <c r="BZ13"/>
  <c r="CD13"/>
  <c r="CH13"/>
  <c r="CH245" i="14" s="1"/>
  <c r="CL13" i="5"/>
  <c r="CL245" i="14" s="1"/>
  <c r="CP13" i="5"/>
  <c r="CT13"/>
  <c r="CX13"/>
  <c r="CX245" i="14" s="1"/>
  <c r="DB13" i="5"/>
  <c r="DF13"/>
  <c r="DJ13"/>
  <c r="DR13"/>
  <c r="DV13"/>
  <c r="DZ13"/>
  <c r="ED13"/>
  <c r="EH13"/>
  <c r="EH245" i="14" s="1"/>
  <c r="EL13" i="5"/>
  <c r="D46"/>
  <c r="H46"/>
  <c r="L46"/>
  <c r="P46"/>
  <c r="T46"/>
  <c r="X46"/>
  <c r="AB46"/>
  <c r="AF46"/>
  <c r="AF198" i="14" s="1"/>
  <c r="AJ46" i="5"/>
  <c r="AR46"/>
  <c r="AV46"/>
  <c r="AZ46"/>
  <c r="BD46"/>
  <c r="BH46"/>
  <c r="BL46"/>
  <c r="BL61" s="1"/>
  <c r="BP46"/>
  <c r="BT46"/>
  <c r="BX46"/>
  <c r="CB46"/>
  <c r="CF46"/>
  <c r="CF61" s="1"/>
  <c r="CJ46"/>
  <c r="CJ61" s="1"/>
  <c r="CR46"/>
  <c r="CR198" i="14" s="1"/>
  <c r="CV46" i="5"/>
  <c r="CV198" i="14" s="1"/>
  <c r="CZ46" i="5"/>
  <c r="CZ61" s="1"/>
  <c r="DD46"/>
  <c r="DH46"/>
  <c r="DL46"/>
  <c r="DP46"/>
  <c r="DT46"/>
  <c r="DX46"/>
  <c r="EB46"/>
  <c r="EF46"/>
  <c r="EF198" i="14" s="1"/>
  <c r="EJ46" i="5"/>
  <c r="C46"/>
  <c r="G46"/>
  <c r="G61" s="1"/>
  <c r="K46"/>
  <c r="O46"/>
  <c r="S46"/>
  <c r="W46"/>
  <c r="W61" s="1"/>
  <c r="AE46"/>
  <c r="AI46"/>
  <c r="AM46"/>
  <c r="AQ46"/>
  <c r="AU46"/>
  <c r="AY46"/>
  <c r="BC46"/>
  <c r="BG46"/>
  <c r="BK46"/>
  <c r="BK198" i="14" s="1"/>
  <c r="BO46" i="5"/>
  <c r="BS46"/>
  <c r="BW46"/>
  <c r="BW61" s="1"/>
  <c r="CE46"/>
  <c r="CI46"/>
  <c r="CM46"/>
  <c r="CQ46"/>
  <c r="CU46"/>
  <c r="CU61" s="1"/>
  <c r="CY46"/>
  <c r="DC46"/>
  <c r="DG46"/>
  <c r="DG198" i="14" s="1"/>
  <c r="DK46" i="5"/>
  <c r="DO46"/>
  <c r="DS46"/>
  <c r="DW46"/>
  <c r="EE46"/>
  <c r="EE61" s="1"/>
  <c r="EI46"/>
  <c r="EM46"/>
  <c r="C13" i="6"/>
  <c r="G13"/>
  <c r="K13"/>
  <c r="O13"/>
  <c r="S13"/>
  <c r="S60" s="1"/>
  <c r="W13"/>
  <c r="AE13"/>
  <c r="AI13"/>
  <c r="AM13"/>
  <c r="AM246" i="14" s="1"/>
  <c r="AQ13" i="6"/>
  <c r="AQ60" s="1"/>
  <c r="AU13"/>
  <c r="AY13"/>
  <c r="BC13"/>
  <c r="BG13"/>
  <c r="BK13"/>
  <c r="BO13"/>
  <c r="BS13"/>
  <c r="BS60" s="1"/>
  <c r="BW13"/>
  <c r="CE13"/>
  <c r="CE60" s="1"/>
  <c r="CI13"/>
  <c r="CM13"/>
  <c r="CM60" s="1"/>
  <c r="CQ13"/>
  <c r="CU13"/>
  <c r="CU246" i="14" s="1"/>
  <c r="CY13" i="6"/>
  <c r="DC13"/>
  <c r="DG13"/>
  <c r="DG60" s="1"/>
  <c r="DK13"/>
  <c r="DK60" s="1"/>
  <c r="DO13"/>
  <c r="DS13"/>
  <c r="DW13"/>
  <c r="EE13"/>
  <c r="EE60" s="1"/>
  <c r="EI13"/>
  <c r="EM13"/>
  <c r="EM60" s="1"/>
  <c r="B46" i="5"/>
  <c r="F46"/>
  <c r="F61" s="1"/>
  <c r="J46"/>
  <c r="R46"/>
  <c r="R61" s="1"/>
  <c r="V46"/>
  <c r="V198" i="14" s="1"/>
  <c r="Z46" i="5"/>
  <c r="AD46"/>
  <c r="AH46"/>
  <c r="AH198" i="14" s="1"/>
  <c r="AL46" i="5"/>
  <c r="AL198" i="14" s="1"/>
  <c r="AP46" i="5"/>
  <c r="AP61" s="1"/>
  <c r="AT46"/>
  <c r="AX46"/>
  <c r="AX61" s="1"/>
  <c r="BB46"/>
  <c r="BF46"/>
  <c r="BJ46"/>
  <c r="BR46"/>
  <c r="BR61" s="1"/>
  <c r="BV46"/>
  <c r="BV198" i="14" s="1"/>
  <c r="BZ46" i="5"/>
  <c r="CD46"/>
  <c r="CH46"/>
  <c r="CL46"/>
  <c r="CP46"/>
  <c r="CT46"/>
  <c r="CX46"/>
  <c r="CX61" s="1"/>
  <c r="DB46"/>
  <c r="DF46"/>
  <c r="DF61" s="1"/>
  <c r="DJ46"/>
  <c r="DR46"/>
  <c r="DV46"/>
  <c r="DZ46"/>
  <c r="ED46"/>
  <c r="EH46"/>
  <c r="EH61" s="1"/>
  <c r="EL46"/>
  <c r="EL198" i="14" s="1"/>
  <c r="E46" i="5"/>
  <c r="I46"/>
  <c r="M46"/>
  <c r="Q46"/>
  <c r="Q198" i="14" s="1"/>
  <c r="U46" i="5"/>
  <c r="Y46"/>
  <c r="AC46"/>
  <c r="AC198" i="14" s="1"/>
  <c r="AG46" i="5"/>
  <c r="AG198" i="14" s="1"/>
  <c r="AK46" i="5"/>
  <c r="AK61" s="1"/>
  <c r="AO46"/>
  <c r="AS46"/>
  <c r="AS61" s="1"/>
  <c r="AW46"/>
  <c r="AW61" s="1"/>
  <c r="BE46"/>
  <c r="BI46"/>
  <c r="BM46"/>
  <c r="BQ46"/>
  <c r="BQ198" i="14" s="1"/>
  <c r="BU46" i="5"/>
  <c r="BY46"/>
  <c r="CC46"/>
  <c r="CC61" s="1"/>
  <c r="CG46"/>
  <c r="CG198" i="14" s="1"/>
  <c r="CK46" i="5"/>
  <c r="CO46"/>
  <c r="CS46"/>
  <c r="CS61" s="1"/>
  <c r="CW46"/>
  <c r="DE46"/>
  <c r="DE61" s="1"/>
  <c r="DI46"/>
  <c r="DM46"/>
  <c r="DQ46"/>
  <c r="DQ61" s="1"/>
  <c r="DU46"/>
  <c r="DY46"/>
  <c r="EC46"/>
  <c r="EC198" i="14" s="1"/>
  <c r="EG46" i="5"/>
  <c r="EK46"/>
  <c r="E13" i="6"/>
  <c r="I13"/>
  <c r="M13"/>
  <c r="Q13"/>
  <c r="U13"/>
  <c r="Y13"/>
  <c r="Y246" i="14" s="1"/>
  <c r="AC13" i="6"/>
  <c r="AG13"/>
  <c r="AK13"/>
  <c r="AO13"/>
  <c r="AS13"/>
  <c r="AW13"/>
  <c r="BE13"/>
  <c r="BI13"/>
  <c r="BI246" i="14" s="1"/>
  <c r="BM13" i="6"/>
  <c r="BQ13"/>
  <c r="BU13"/>
  <c r="BY13"/>
  <c r="CC13"/>
  <c r="CG13"/>
  <c r="CK13"/>
  <c r="CO13"/>
  <c r="CS13"/>
  <c r="CW13"/>
  <c r="DE13"/>
  <c r="DI13"/>
  <c r="DI246" i="14" s="1"/>
  <c r="DM13" i="6"/>
  <c r="DQ13"/>
  <c r="DU13"/>
  <c r="DY13"/>
  <c r="DY60" s="1"/>
  <c r="EC13"/>
  <c r="EG13"/>
  <c r="EK13"/>
  <c r="D13"/>
  <c r="L13"/>
  <c r="T13"/>
  <c r="AB13"/>
  <c r="AJ13"/>
  <c r="AJ60" s="1"/>
  <c r="AR13"/>
  <c r="AR246" i="14" s="1"/>
  <c r="AZ13" i="6"/>
  <c r="BH13"/>
  <c r="BP13"/>
  <c r="BX13"/>
  <c r="CF13"/>
  <c r="CV13"/>
  <c r="DD13"/>
  <c r="DL13"/>
  <c r="DL246" i="14" s="1"/>
  <c r="DT13" i="6"/>
  <c r="EB13"/>
  <c r="EJ13"/>
  <c r="EJ60" s="1"/>
  <c r="D46"/>
  <c r="H46"/>
  <c r="L46"/>
  <c r="P46"/>
  <c r="T46"/>
  <c r="X46"/>
  <c r="AB46"/>
  <c r="AF46"/>
  <c r="AF199" i="14" s="1"/>
  <c r="AJ46" i="6"/>
  <c r="AJ199" i="14" s="1"/>
  <c r="AR46" i="6"/>
  <c r="AV46"/>
  <c r="AZ46"/>
  <c r="AZ61" s="1"/>
  <c r="BD46"/>
  <c r="BD199" i="14" s="1"/>
  <c r="BH46" i="6"/>
  <c r="BH61" s="1"/>
  <c r="BL46"/>
  <c r="BP46"/>
  <c r="BT46"/>
  <c r="BT199" i="14" s="1"/>
  <c r="BX46" i="6"/>
  <c r="CB46"/>
  <c r="CF46"/>
  <c r="CF61" s="1"/>
  <c r="CJ46"/>
  <c r="CR46"/>
  <c r="CR61" s="1"/>
  <c r="CV46"/>
  <c r="CZ46"/>
  <c r="CZ61" s="1"/>
  <c r="DD46"/>
  <c r="DD61" s="1"/>
  <c r="DH46"/>
  <c r="DL46"/>
  <c r="DP46"/>
  <c r="DT46"/>
  <c r="DT199" i="14" s="1"/>
  <c r="DX46" i="6"/>
  <c r="EB46"/>
  <c r="EF46"/>
  <c r="EJ46"/>
  <c r="EJ199" i="14" s="1"/>
  <c r="B13" i="6"/>
  <c r="J13"/>
  <c r="J60" s="1"/>
  <c r="R13"/>
  <c r="Z13"/>
  <c r="AH13"/>
  <c r="AP13"/>
  <c r="AX13"/>
  <c r="BF13"/>
  <c r="BV13"/>
  <c r="CD13"/>
  <c r="CD60" s="1"/>
  <c r="CL13"/>
  <c r="CL60" s="1"/>
  <c r="CT13"/>
  <c r="CT246" i="14" s="1"/>
  <c r="DB13" i="6"/>
  <c r="DB246" i="14" s="1"/>
  <c r="DJ13" i="6"/>
  <c r="DR13"/>
  <c r="DZ13"/>
  <c r="EH13"/>
  <c r="C46"/>
  <c r="G46"/>
  <c r="G61" s="1"/>
  <c r="K46"/>
  <c r="K199" i="14" s="1"/>
  <c r="O46" i="6"/>
  <c r="O199" i="14" s="1"/>
  <c r="S46" i="6"/>
  <c r="W46"/>
  <c r="W61" s="1"/>
  <c r="AE46"/>
  <c r="AI46"/>
  <c r="AM46"/>
  <c r="AM61" s="1"/>
  <c r="AQ46"/>
  <c r="AU46"/>
  <c r="AU199" i="14" s="1"/>
  <c r="AY46" i="6"/>
  <c r="AY199" i="14" s="1"/>
  <c r="BC46" i="6"/>
  <c r="BC61" s="1"/>
  <c r="BG46"/>
  <c r="BG199" i="14" s="1"/>
  <c r="BK46" i="6"/>
  <c r="BK199" i="14" s="1"/>
  <c r="BO46" i="6"/>
  <c r="BS46"/>
  <c r="BW46"/>
  <c r="CE46"/>
  <c r="CI46"/>
  <c r="CM46"/>
  <c r="CQ46"/>
  <c r="CQ199" i="14" s="1"/>
  <c r="CU46" i="6"/>
  <c r="CU61" s="1"/>
  <c r="CY46"/>
  <c r="CY61" s="1"/>
  <c r="DC46"/>
  <c r="DG46"/>
  <c r="DG61" s="1"/>
  <c r="DK46"/>
  <c r="DK199" i="14" s="1"/>
  <c r="DO46" i="6"/>
  <c r="DS46"/>
  <c r="DW46"/>
  <c r="EE46"/>
  <c r="EI46"/>
  <c r="EI61" s="1"/>
  <c r="EM46"/>
  <c r="C13" i="7"/>
  <c r="C60" s="1"/>
  <c r="G13"/>
  <c r="G247" i="14" s="1"/>
  <c r="K13" i="7"/>
  <c r="O13"/>
  <c r="S13"/>
  <c r="S60" s="1"/>
  <c r="W13"/>
  <c r="W60" s="1"/>
  <c r="AE13"/>
  <c r="AE60" s="1"/>
  <c r="AI13"/>
  <c r="AI247" i="14" s="1"/>
  <c r="H13" i="6"/>
  <c r="P13"/>
  <c r="P60" s="1"/>
  <c r="X13"/>
  <c r="X246" i="14" s="1"/>
  <c r="AF13" i="6"/>
  <c r="AV13"/>
  <c r="BD13"/>
  <c r="BL13"/>
  <c r="BT13"/>
  <c r="CB13"/>
  <c r="CJ13"/>
  <c r="CR13"/>
  <c r="CZ13"/>
  <c r="DH13"/>
  <c r="DP13"/>
  <c r="DP60" s="1"/>
  <c r="DX13"/>
  <c r="DX246" i="14" s="1"/>
  <c r="EF13" i="6"/>
  <c r="B46"/>
  <c r="F46"/>
  <c r="F199" i="14" s="1"/>
  <c r="J46" i="6"/>
  <c r="R46"/>
  <c r="V46"/>
  <c r="Z46"/>
  <c r="AD46"/>
  <c r="AH46"/>
  <c r="AL46"/>
  <c r="AL61" s="1"/>
  <c r="AP46"/>
  <c r="AT46"/>
  <c r="AX46"/>
  <c r="BB46"/>
  <c r="BF46"/>
  <c r="BJ46"/>
  <c r="BR46"/>
  <c r="BV46"/>
  <c r="BZ46"/>
  <c r="BZ199" i="14" s="1"/>
  <c r="CD46" i="6"/>
  <c r="CH46"/>
  <c r="CL46"/>
  <c r="CL199" i="14" s="1"/>
  <c r="CP46" i="6"/>
  <c r="CP199" i="14" s="1"/>
  <c r="CT46" i="6"/>
  <c r="CX46"/>
  <c r="DB46"/>
  <c r="DB199" i="14" s="1"/>
  <c r="DF46" i="6"/>
  <c r="DJ46"/>
  <c r="DR46"/>
  <c r="DV46"/>
  <c r="DZ46"/>
  <c r="DZ199" i="14" s="1"/>
  <c r="ED46" i="6"/>
  <c r="EH46"/>
  <c r="EL46"/>
  <c r="F13"/>
  <c r="V13"/>
  <c r="AD13"/>
  <c r="AL13"/>
  <c r="AT13"/>
  <c r="AT246" i="14" s="1"/>
  <c r="BB13" i="6"/>
  <c r="BJ13"/>
  <c r="BR13"/>
  <c r="BZ13"/>
  <c r="CH13"/>
  <c r="CP13"/>
  <c r="CX13"/>
  <c r="DF13"/>
  <c r="DV13"/>
  <c r="ED13"/>
  <c r="EL13"/>
  <c r="EL60" s="1"/>
  <c r="E46"/>
  <c r="I46"/>
  <c r="M46"/>
  <c r="Q46"/>
  <c r="Q61" s="1"/>
  <c r="U46"/>
  <c r="U61" s="1"/>
  <c r="Y46"/>
  <c r="Y61" s="1"/>
  <c r="AC46"/>
  <c r="AG46"/>
  <c r="AK46"/>
  <c r="AO46"/>
  <c r="AO61" s="1"/>
  <c r="AS46"/>
  <c r="AW46"/>
  <c r="BE46"/>
  <c r="BI46"/>
  <c r="BI61" s="1"/>
  <c r="BM46"/>
  <c r="BQ46"/>
  <c r="BU46"/>
  <c r="BY46"/>
  <c r="CC46"/>
  <c r="CG46"/>
  <c r="CK46"/>
  <c r="CO46"/>
  <c r="CO199" i="14" s="1"/>
  <c r="CS46" i="6"/>
  <c r="CS199" i="14" s="1"/>
  <c r="CW46" i="6"/>
  <c r="DE46"/>
  <c r="DE199" i="14" s="1"/>
  <c r="DI46" i="6"/>
  <c r="DI199" i="14" s="1"/>
  <c r="DM46" i="6"/>
  <c r="DQ46"/>
  <c r="DU46"/>
  <c r="DY46"/>
  <c r="DY199" i="14" s="1"/>
  <c r="EC46" i="6"/>
  <c r="EG46"/>
  <c r="EK46"/>
  <c r="E13" i="7"/>
  <c r="I13"/>
  <c r="M13"/>
  <c r="D13"/>
  <c r="D247" i="14" s="1"/>
  <c r="L13" i="7"/>
  <c r="L247" i="14" s="1"/>
  <c r="R13" i="7"/>
  <c r="R247" i="14" s="1"/>
  <c r="X13" i="7"/>
  <c r="X60" s="1"/>
  <c r="AC13"/>
  <c r="AH13"/>
  <c r="AH247" i="14" s="1"/>
  <c r="AM13" i="7"/>
  <c r="AQ13"/>
  <c r="AQ60" s="1"/>
  <c r="AU13"/>
  <c r="AU60" s="1"/>
  <c r="AY13"/>
  <c r="AY247" i="14" s="1"/>
  <c r="BC13" i="7"/>
  <c r="BC247" i="14" s="1"/>
  <c r="BG13" i="7"/>
  <c r="BG60" s="1"/>
  <c r="BK13"/>
  <c r="BK247" i="14" s="1"/>
  <c r="BO13" i="7"/>
  <c r="BO247" i="14" s="1"/>
  <c r="BS13" i="7"/>
  <c r="BW13"/>
  <c r="BW247" i="14" s="1"/>
  <c r="CE13" i="7"/>
  <c r="CE247" i="14" s="1"/>
  <c r="CI13" i="7"/>
  <c r="CI247" i="14" s="1"/>
  <c r="CM13" i="7"/>
  <c r="CQ13"/>
  <c r="CQ60" s="1"/>
  <c r="CU13"/>
  <c r="CU247" i="14" s="1"/>
  <c r="CY13" i="7"/>
  <c r="CY247" i="14" s="1"/>
  <c r="DC13" i="7"/>
  <c r="DG13"/>
  <c r="DG247" i="14" s="1"/>
  <c r="DK13" i="7"/>
  <c r="DK60" s="1"/>
  <c r="DO13"/>
  <c r="DO247" i="14" s="1"/>
  <c r="DS13" i="7"/>
  <c r="DS247" i="14" s="1"/>
  <c r="DW13" i="7"/>
  <c r="EE13"/>
  <c r="EE247" i="14" s="1"/>
  <c r="EI13" i="7"/>
  <c r="EM13"/>
  <c r="C46"/>
  <c r="C61" s="1"/>
  <c r="G46"/>
  <c r="K46"/>
  <c r="K61" s="1"/>
  <c r="O46"/>
  <c r="O200" i="14" s="1"/>
  <c r="S46" i="7"/>
  <c r="S200" i="14" s="1"/>
  <c r="W46" i="7"/>
  <c r="AE46"/>
  <c r="AE61" s="1"/>
  <c r="AI46"/>
  <c r="AM46"/>
  <c r="AQ46"/>
  <c r="AQ200" i="14" s="1"/>
  <c r="AU46" i="7"/>
  <c r="AU200" i="14" s="1"/>
  <c r="AY46" i="7"/>
  <c r="BC46"/>
  <c r="BC200" i="14" s="1"/>
  <c r="BG46" i="7"/>
  <c r="BG200" i="14" s="1"/>
  <c r="BK46" i="7"/>
  <c r="BK200" i="14" s="1"/>
  <c r="BO46" i="7"/>
  <c r="BS46"/>
  <c r="BS200" i="14" s="1"/>
  <c r="BW46" i="7"/>
  <c r="BW200" i="14" s="1"/>
  <c r="CE46" i="7"/>
  <c r="CE200" i="14" s="1"/>
  <c r="CI46" i="7"/>
  <c r="CM46"/>
  <c r="CQ46"/>
  <c r="CQ200" i="14" s="1"/>
  <c r="CU46" i="7"/>
  <c r="CU200" i="14" s="1"/>
  <c r="CY46" i="7"/>
  <c r="DC46"/>
  <c r="DC61" s="1"/>
  <c r="DG46"/>
  <c r="DG61" s="1"/>
  <c r="DK46"/>
  <c r="DK200" i="14" s="1"/>
  <c r="DO46" i="7"/>
  <c r="DS46"/>
  <c r="DS200" i="14" s="1"/>
  <c r="DW46" i="7"/>
  <c r="EE46"/>
  <c r="EE200" i="14" s="1"/>
  <c r="EI46" i="7"/>
  <c r="EM46"/>
  <c r="B13"/>
  <c r="J13"/>
  <c r="J247" i="14" s="1"/>
  <c r="Q13" i="7"/>
  <c r="V13"/>
  <c r="AB13"/>
  <c r="AG13"/>
  <c r="AG247" i="14" s="1"/>
  <c r="AL13" i="7"/>
  <c r="AL60" s="1"/>
  <c r="AP13"/>
  <c r="AP247" i="14" s="1"/>
  <c r="AT13" i="7"/>
  <c r="AT247" i="14" s="1"/>
  <c r="AX13" i="7"/>
  <c r="BB13"/>
  <c r="BF13"/>
  <c r="BF247" i="14" s="1"/>
  <c r="BJ13" i="7"/>
  <c r="BJ60" s="1"/>
  <c r="BR13"/>
  <c r="BR60" s="1"/>
  <c r="BV13"/>
  <c r="BV60" s="1"/>
  <c r="BZ13"/>
  <c r="BZ247" i="14" s="1"/>
  <c r="CD13" i="7"/>
  <c r="CH13"/>
  <c r="CL13"/>
  <c r="CP13"/>
  <c r="CT13"/>
  <c r="CT247" i="14" s="1"/>
  <c r="CX13" i="7"/>
  <c r="CX60" s="1"/>
  <c r="DB13"/>
  <c r="DF13"/>
  <c r="DF60" s="1"/>
  <c r="DJ13"/>
  <c r="DR13"/>
  <c r="DR60" s="1"/>
  <c r="DV13"/>
  <c r="DZ13"/>
  <c r="DZ247" i="14" s="1"/>
  <c r="ED13" i="7"/>
  <c r="EH13"/>
  <c r="EH60" s="1"/>
  <c r="EL13"/>
  <c r="B46"/>
  <c r="F46"/>
  <c r="F200" i="14" s="1"/>
  <c r="J46" i="7"/>
  <c r="J61" s="1"/>
  <c r="R46"/>
  <c r="V46"/>
  <c r="V200" i="14" s="1"/>
  <c r="Z46" i="7"/>
  <c r="Z200" i="14" s="1"/>
  <c r="AD46" i="7"/>
  <c r="AH46"/>
  <c r="AH61" s="1"/>
  <c r="AL46"/>
  <c r="AP46"/>
  <c r="AP200" i="14" s="1"/>
  <c r="AT46" i="7"/>
  <c r="AT200" i="14" s="1"/>
  <c r="AX46" i="7"/>
  <c r="BB46"/>
  <c r="BF46"/>
  <c r="BF61" s="1"/>
  <c r="BJ46"/>
  <c r="BR46"/>
  <c r="BV46"/>
  <c r="BV61" s="1"/>
  <c r="BZ46"/>
  <c r="BZ200" i="14" s="1"/>
  <c r="CD46" i="7"/>
  <c r="CD200" i="14" s="1"/>
  <c r="CH46" i="7"/>
  <c r="CL46"/>
  <c r="CP46"/>
  <c r="CP200" i="14" s="1"/>
  <c r="CT46" i="7"/>
  <c r="CT200" i="14" s="1"/>
  <c r="CX46" i="7"/>
  <c r="DB46"/>
  <c r="DF46"/>
  <c r="DJ46"/>
  <c r="DJ200" i="14" s="1"/>
  <c r="DR46" i="7"/>
  <c r="DV46"/>
  <c r="DV61" s="1"/>
  <c r="DZ46"/>
  <c r="DZ61" s="1"/>
  <c r="ED46"/>
  <c r="ED200" i="14" s="1"/>
  <c r="EH46" i="7"/>
  <c r="EL46"/>
  <c r="EL61" s="1"/>
  <c r="F13"/>
  <c r="F247" i="14" s="1"/>
  <c r="T13" i="7"/>
  <c r="T247" i="14" s="1"/>
  <c r="Y13" i="7"/>
  <c r="AD13"/>
  <c r="AJ13"/>
  <c r="AJ247" i="14" s="1"/>
  <c r="AR13" i="7"/>
  <c r="AR247" i="14" s="1"/>
  <c r="AV13" i="7"/>
  <c r="AZ13"/>
  <c r="AZ60" s="1"/>
  <c r="BD13"/>
  <c r="BH13"/>
  <c r="BH247" i="14" s="1"/>
  <c r="BL13" i="7"/>
  <c r="BP13"/>
  <c r="BT13"/>
  <c r="BT60" s="1"/>
  <c r="BX13"/>
  <c r="BX247" i="14" s="1"/>
  <c r="CB13" i="7"/>
  <c r="CF13"/>
  <c r="CJ13"/>
  <c r="CJ247" i="14" s="1"/>
  <c r="CR13" i="7"/>
  <c r="CV13"/>
  <c r="CZ13"/>
  <c r="CZ247" i="14" s="1"/>
  <c r="DD13" i="7"/>
  <c r="DH13"/>
  <c r="DH60" s="1"/>
  <c r="DL13"/>
  <c r="DP13"/>
  <c r="DP247" i="14" s="1"/>
  <c r="DT13" i="7"/>
  <c r="DX13"/>
  <c r="DX247" i="14" s="1"/>
  <c r="EB13" i="7"/>
  <c r="EF13"/>
  <c r="EF60" s="1"/>
  <c r="EJ13"/>
  <c r="H13"/>
  <c r="H247" i="14" s="1"/>
  <c r="AF13" i="7"/>
  <c r="AF60" s="1"/>
  <c r="AW13"/>
  <c r="AW247" i="14" s="1"/>
  <c r="BM13" i="7"/>
  <c r="BM247" i="14" s="1"/>
  <c r="CC13" i="7"/>
  <c r="CC247" i="14" s="1"/>
  <c r="CS13" i="7"/>
  <c r="DI13"/>
  <c r="DI247" i="14" s="1"/>
  <c r="DY13" i="7"/>
  <c r="DY247" i="14" s="1"/>
  <c r="I46" i="7"/>
  <c r="Q46"/>
  <c r="Q61" s="1"/>
  <c r="Y46"/>
  <c r="AG46"/>
  <c r="AG200" i="14" s="1"/>
  <c r="AO46" i="7"/>
  <c r="AO61" s="1"/>
  <c r="AW46"/>
  <c r="BE46"/>
  <c r="BE61" s="1"/>
  <c r="BM46"/>
  <c r="BM61" s="1"/>
  <c r="BU46"/>
  <c r="CC46"/>
  <c r="CC61" s="1"/>
  <c r="CK46"/>
  <c r="CS46"/>
  <c r="CS200" i="14" s="1"/>
  <c r="DI46" i="7"/>
  <c r="DI200" i="14" s="1"/>
  <c r="DQ46" i="7"/>
  <c r="DY46"/>
  <c r="EG46"/>
  <c r="E13" i="8"/>
  <c r="I13"/>
  <c r="I60" s="1"/>
  <c r="M13"/>
  <c r="M248" i="14" s="1"/>
  <c r="Q13" i="8"/>
  <c r="Q248" i="14" s="1"/>
  <c r="U13" i="8"/>
  <c r="U60" s="1"/>
  <c r="Y13"/>
  <c r="AC13"/>
  <c r="AG13"/>
  <c r="AG60" s="1"/>
  <c r="AK13"/>
  <c r="AK60" s="1"/>
  <c r="AO13"/>
  <c r="AS13"/>
  <c r="AS60" s="1"/>
  <c r="AW13"/>
  <c r="BE13"/>
  <c r="BE248" i="14" s="1"/>
  <c r="BI13" i="8"/>
  <c r="BM13"/>
  <c r="BM248" i="14" s="1"/>
  <c r="BQ13" i="8"/>
  <c r="BU13"/>
  <c r="BY13"/>
  <c r="CC13"/>
  <c r="CC248" i="14" s="1"/>
  <c r="CG13" i="8"/>
  <c r="CK13"/>
  <c r="CK248" i="14" s="1"/>
  <c r="CO13" i="8"/>
  <c r="CS13"/>
  <c r="CS248" i="14" s="1"/>
  <c r="CW13" i="8"/>
  <c r="CW248" i="14" s="1"/>
  <c r="DE13" i="8"/>
  <c r="DE248" i="14" s="1"/>
  <c r="DI13" i="8"/>
  <c r="DI60" s="1"/>
  <c r="DM13"/>
  <c r="DM248" i="14" s="1"/>
  <c r="DQ13" i="8"/>
  <c r="DQ248" i="14" s="1"/>
  <c r="DU13" i="8"/>
  <c r="DU248" i="14" s="1"/>
  <c r="DY13" i="8"/>
  <c r="EC13"/>
  <c r="EG13"/>
  <c r="EK13"/>
  <c r="E46"/>
  <c r="E201" i="14" s="1"/>
  <c r="I46" i="8"/>
  <c r="I61" s="1"/>
  <c r="M46"/>
  <c r="M201" i="14" s="1"/>
  <c r="Q46" i="8"/>
  <c r="Q61" s="1"/>
  <c r="U46"/>
  <c r="Y46"/>
  <c r="Y61" s="1"/>
  <c r="AC46"/>
  <c r="AC61" s="1"/>
  <c r="AG46"/>
  <c r="AG61" s="1"/>
  <c r="AK46"/>
  <c r="AO46"/>
  <c r="AS46"/>
  <c r="AW46"/>
  <c r="AW201" i="14" s="1"/>
  <c r="BE46" i="8"/>
  <c r="BI46"/>
  <c r="BI201" i="14" s="1"/>
  <c r="BM46" i="8"/>
  <c r="BQ46"/>
  <c r="BU46"/>
  <c r="BY46"/>
  <c r="BY61" s="1"/>
  <c r="CC46"/>
  <c r="CC61" s="1"/>
  <c r="CG46"/>
  <c r="CG61" s="1"/>
  <c r="CK46"/>
  <c r="CO46"/>
  <c r="CO201" i="14" s="1"/>
  <c r="CS46" i="8"/>
  <c r="CW46"/>
  <c r="CW61" s="1"/>
  <c r="DE46"/>
  <c r="DI46"/>
  <c r="DI61" s="1"/>
  <c r="DM46"/>
  <c r="DQ46"/>
  <c r="DQ61" s="1"/>
  <c r="DU46"/>
  <c r="DY46"/>
  <c r="EC46"/>
  <c r="EG46"/>
  <c r="EG201" i="14" s="1"/>
  <c r="EK46" i="8"/>
  <c r="E13" i="9"/>
  <c r="E249" i="14" s="1"/>
  <c r="I13" i="9"/>
  <c r="I249" i="14" s="1"/>
  <c r="M13" i="9"/>
  <c r="Q13"/>
  <c r="U13"/>
  <c r="U249" i="14" s="1"/>
  <c r="Y13" i="9"/>
  <c r="Y60" s="1"/>
  <c r="AC13"/>
  <c r="AG13"/>
  <c r="AK13"/>
  <c r="AK60" s="1"/>
  <c r="AO13"/>
  <c r="AS13"/>
  <c r="AW13"/>
  <c r="BE13"/>
  <c r="BE249" i="14" s="1"/>
  <c r="BI13" i="9"/>
  <c r="BI60" s="1"/>
  <c r="BM13"/>
  <c r="BM249" i="14" s="1"/>
  <c r="BQ13" i="9"/>
  <c r="BU13"/>
  <c r="BY13"/>
  <c r="BY60" s="1"/>
  <c r="CC13"/>
  <c r="CG13"/>
  <c r="CG249" i="14" s="1"/>
  <c r="CK13" i="9"/>
  <c r="CO13"/>
  <c r="CS13"/>
  <c r="CS60" s="1"/>
  <c r="CW13"/>
  <c r="CW249" i="14" s="1"/>
  <c r="DE13" i="9"/>
  <c r="DE60" s="1"/>
  <c r="DI13"/>
  <c r="DI249" i="14" s="1"/>
  <c r="DM13" i="9"/>
  <c r="DQ13"/>
  <c r="DU13"/>
  <c r="DU249" i="14" s="1"/>
  <c r="DY13" i="9"/>
  <c r="EC13"/>
  <c r="EG13"/>
  <c r="EG249" i="14" s="1"/>
  <c r="EK13" i="9"/>
  <c r="EK60" s="1"/>
  <c r="Z13" i="7"/>
  <c r="AS13"/>
  <c r="AS60" s="1"/>
  <c r="BI13"/>
  <c r="BY13"/>
  <c r="BY247" i="14" s="1"/>
  <c r="CO13" i="7"/>
  <c r="DE13"/>
  <c r="DU13"/>
  <c r="EK13"/>
  <c r="H46"/>
  <c r="P46"/>
  <c r="P61" s="1"/>
  <c r="X46"/>
  <c r="AF46"/>
  <c r="AF200" i="14" s="1"/>
  <c r="AV46" i="7"/>
  <c r="AV61" s="1"/>
  <c r="BD46"/>
  <c r="BL46"/>
  <c r="BL200" i="14" s="1"/>
  <c r="BT46" i="7"/>
  <c r="BT61" s="1"/>
  <c r="CB46"/>
  <c r="CJ46"/>
  <c r="CJ200" i="14" s="1"/>
  <c r="CR46" i="7"/>
  <c r="CR200" i="14" s="1"/>
  <c r="CZ46" i="7"/>
  <c r="CZ200" i="14" s="1"/>
  <c r="DH46" i="7"/>
  <c r="DP46"/>
  <c r="DP200" i="14" s="1"/>
  <c r="DX46" i="7"/>
  <c r="DX200" i="14" s="1"/>
  <c r="EF46" i="7"/>
  <c r="EF200" i="14" s="1"/>
  <c r="D13" i="8"/>
  <c r="D60" s="1"/>
  <c r="H13"/>
  <c r="H248" i="14" s="1"/>
  <c r="L13" i="8"/>
  <c r="L60" s="1"/>
  <c r="P13"/>
  <c r="T13"/>
  <c r="X13"/>
  <c r="AB13"/>
  <c r="AB248" i="14" s="1"/>
  <c r="AF13" i="8"/>
  <c r="AF248" i="14" s="1"/>
  <c r="AJ13" i="8"/>
  <c r="AJ248" i="14" s="1"/>
  <c r="AR13" i="8"/>
  <c r="AR60" s="1"/>
  <c r="AV13"/>
  <c r="AZ13"/>
  <c r="AZ248" i="14" s="1"/>
  <c r="BD13" i="8"/>
  <c r="BH13"/>
  <c r="BH60" s="1"/>
  <c r="BL13"/>
  <c r="BL248" i="14" s="1"/>
  <c r="BP13" i="8"/>
  <c r="BT13"/>
  <c r="BX13"/>
  <c r="BX60" s="1"/>
  <c r="CB13"/>
  <c r="CF13"/>
  <c r="CF60" s="1"/>
  <c r="CJ13"/>
  <c r="CR13"/>
  <c r="CV13"/>
  <c r="CV248" i="14" s="1"/>
  <c r="CZ13" i="8"/>
  <c r="CZ248" i="14" s="1"/>
  <c r="DD13" i="8"/>
  <c r="DD248" i="14" s="1"/>
  <c r="DH13" i="8"/>
  <c r="DH60" s="1"/>
  <c r="DL13"/>
  <c r="DP13"/>
  <c r="DP248" i="14" s="1"/>
  <c r="DT13" i="8"/>
  <c r="DX13"/>
  <c r="DX60" s="1"/>
  <c r="EB13"/>
  <c r="EB248" i="14" s="1"/>
  <c r="EF13" i="8"/>
  <c r="EF60" s="1"/>
  <c r="EJ13"/>
  <c r="D46"/>
  <c r="H46"/>
  <c r="L46"/>
  <c r="P46"/>
  <c r="P201" i="14" s="1"/>
  <c r="T46" i="8"/>
  <c r="X46"/>
  <c r="X201" i="14" s="1"/>
  <c r="AB46" i="8"/>
  <c r="AF46"/>
  <c r="AF201" i="14" s="1"/>
  <c r="AJ46" i="8"/>
  <c r="AJ61" s="1"/>
  <c r="AR46"/>
  <c r="AV46"/>
  <c r="AV201" i="14" s="1"/>
  <c r="AZ46" i="8"/>
  <c r="BD46"/>
  <c r="BD61" s="1"/>
  <c r="BH46"/>
  <c r="BH201" i="14" s="1"/>
  <c r="BL46" i="8"/>
  <c r="BL61" s="1"/>
  <c r="BP46"/>
  <c r="BT46"/>
  <c r="BT61" s="1"/>
  <c r="BX46"/>
  <c r="CB46"/>
  <c r="CB61" s="1"/>
  <c r="CF46"/>
  <c r="CF201" i="14" s="1"/>
  <c r="CJ46" i="8"/>
  <c r="CR46"/>
  <c r="CR201" i="14" s="1"/>
  <c r="CV46" i="8"/>
  <c r="CZ46"/>
  <c r="CZ61" s="1"/>
  <c r="DD46"/>
  <c r="DD61" s="1"/>
  <c r="DH46"/>
  <c r="DH201" i="14" s="1"/>
  <c r="DL46" i="8"/>
  <c r="DP46"/>
  <c r="DT46"/>
  <c r="DT61" s="1"/>
  <c r="DX46"/>
  <c r="DX201" i="14" s="1"/>
  <c r="EB46" i="8"/>
  <c r="EF46"/>
  <c r="EF201" i="14" s="1"/>
  <c r="EJ46" i="8"/>
  <c r="EJ201" i="14" s="1"/>
  <c r="D13" i="9"/>
  <c r="H13"/>
  <c r="H60" s="1"/>
  <c r="L13"/>
  <c r="L249" i="14" s="1"/>
  <c r="P13" i="9"/>
  <c r="P249" i="14" s="1"/>
  <c r="T13" i="9"/>
  <c r="X13"/>
  <c r="AB13"/>
  <c r="AB249" i="14" s="1"/>
  <c r="AF13" i="9"/>
  <c r="AJ13"/>
  <c r="AR13"/>
  <c r="AV13"/>
  <c r="AZ13"/>
  <c r="AZ60" s="1"/>
  <c r="BD13"/>
  <c r="BH13"/>
  <c r="BH60" s="1"/>
  <c r="BL13"/>
  <c r="BL249" i="14" s="1"/>
  <c r="BP13" i="9"/>
  <c r="BP60" s="1"/>
  <c r="BT13"/>
  <c r="BX13"/>
  <c r="CB13"/>
  <c r="CB60" s="1"/>
  <c r="CF13"/>
  <c r="CF60" s="1"/>
  <c r="CJ13"/>
  <c r="CR13"/>
  <c r="CR60" s="1"/>
  <c r="CV13"/>
  <c r="CZ13"/>
  <c r="DD13"/>
  <c r="DH13"/>
  <c r="DL13"/>
  <c r="DP13"/>
  <c r="DP60" s="1"/>
  <c r="DT13"/>
  <c r="DT249" i="14" s="1"/>
  <c r="DX13" i="9"/>
  <c r="EB13"/>
  <c r="EF13"/>
  <c r="EF60" s="1"/>
  <c r="EJ13"/>
  <c r="P13" i="7"/>
  <c r="P60" s="1"/>
  <c r="AK13"/>
  <c r="BQ13"/>
  <c r="BQ60" s="1"/>
  <c r="CG13"/>
  <c r="CG247" i="14" s="1"/>
  <c r="CW13" i="7"/>
  <c r="DM13"/>
  <c r="EC13"/>
  <c r="D46"/>
  <c r="L46"/>
  <c r="L200" i="14" s="1"/>
  <c r="T46" i="7"/>
  <c r="T61" s="1"/>
  <c r="AB46"/>
  <c r="AB61" s="1"/>
  <c r="AJ46"/>
  <c r="AR46"/>
  <c r="AR200" i="14" s="1"/>
  <c r="AZ46" i="7"/>
  <c r="AZ200" i="14" s="1"/>
  <c r="BH46" i="7"/>
  <c r="BH200" i="14" s="1"/>
  <c r="BP46" i="7"/>
  <c r="BX46"/>
  <c r="BX200" i="14" s="1"/>
  <c r="CF46" i="7"/>
  <c r="CV46"/>
  <c r="DD46"/>
  <c r="DL46"/>
  <c r="DL200" i="14" s="1"/>
  <c r="DT46" i="7"/>
  <c r="EB46"/>
  <c r="EB61" s="1"/>
  <c r="EJ46"/>
  <c r="B13" i="8"/>
  <c r="B60" s="1"/>
  <c r="F13"/>
  <c r="F60" s="1"/>
  <c r="J13"/>
  <c r="J248" i="14" s="1"/>
  <c r="R13" i="8"/>
  <c r="R248" i="14" s="1"/>
  <c r="V13" i="8"/>
  <c r="Z13"/>
  <c r="Z60" s="1"/>
  <c r="AD13"/>
  <c r="AD60" s="1"/>
  <c r="AH13"/>
  <c r="AL13"/>
  <c r="AP13"/>
  <c r="AT13"/>
  <c r="AT60" s="1"/>
  <c r="AX13"/>
  <c r="BB13"/>
  <c r="BF13"/>
  <c r="BJ13"/>
  <c r="BR13"/>
  <c r="BV13"/>
  <c r="BV60" s="1"/>
  <c r="BZ13"/>
  <c r="BZ60" s="1"/>
  <c r="CD13"/>
  <c r="CD60" s="1"/>
  <c r="CH13"/>
  <c r="CL13"/>
  <c r="CL248" i="14" s="1"/>
  <c r="CP13" i="8"/>
  <c r="CT13"/>
  <c r="CX13"/>
  <c r="DB13"/>
  <c r="DB60" s="1"/>
  <c r="DF13"/>
  <c r="DJ13"/>
  <c r="DR13"/>
  <c r="DV13"/>
  <c r="DV60" s="1"/>
  <c r="DZ13"/>
  <c r="DZ60" s="1"/>
  <c r="ED13"/>
  <c r="ED248" i="14" s="1"/>
  <c r="EH13" i="8"/>
  <c r="EL13"/>
  <c r="BU13" i="7"/>
  <c r="BU60" s="1"/>
  <c r="EG13"/>
  <c r="EG247" i="14" s="1"/>
  <c r="AC46" i="7"/>
  <c r="BI46"/>
  <c r="BI200" i="14" s="1"/>
  <c r="CO46" i="7"/>
  <c r="DU46"/>
  <c r="DU200" i="14" s="1"/>
  <c r="C13" i="8"/>
  <c r="S13"/>
  <c r="S248" i="14" s="1"/>
  <c r="AI13" i="8"/>
  <c r="AI60" s="1"/>
  <c r="AY13"/>
  <c r="BO13"/>
  <c r="CE13"/>
  <c r="CE248" i="14" s="1"/>
  <c r="CU13" i="8"/>
  <c r="DK13"/>
  <c r="C46"/>
  <c r="C61" s="1"/>
  <c r="K46"/>
  <c r="K201" i="14" s="1"/>
  <c r="S46" i="8"/>
  <c r="S201" i="14" s="1"/>
  <c r="AI46" i="8"/>
  <c r="AI201" i="14" s="1"/>
  <c r="AQ46" i="8"/>
  <c r="AY46"/>
  <c r="AY201" i="14" s="1"/>
  <c r="BG46" i="8"/>
  <c r="BG201" i="14" s="1"/>
  <c r="BO46" i="8"/>
  <c r="BO61" s="1"/>
  <c r="BW46"/>
  <c r="BW61" s="1"/>
  <c r="CE46"/>
  <c r="CE61" s="1"/>
  <c r="CM46"/>
  <c r="CU46"/>
  <c r="DC46"/>
  <c r="DK46"/>
  <c r="DS46"/>
  <c r="EI46"/>
  <c r="EI61" s="1"/>
  <c r="G13" i="9"/>
  <c r="O13"/>
  <c r="O60" s="1"/>
  <c r="W13"/>
  <c r="W249" i="14" s="1"/>
  <c r="AE13" i="9"/>
  <c r="AM13"/>
  <c r="AU13"/>
  <c r="AU249" i="14" s="1"/>
  <c r="BC13" i="9"/>
  <c r="BC249" i="14" s="1"/>
  <c r="BK13" i="9"/>
  <c r="BS13"/>
  <c r="CI13"/>
  <c r="CI249" i="14" s="1"/>
  <c r="CQ13" i="9"/>
  <c r="CY13"/>
  <c r="CY60" s="1"/>
  <c r="DG13"/>
  <c r="DO13"/>
  <c r="DO60" s="1"/>
  <c r="DW13"/>
  <c r="EE13"/>
  <c r="EM13"/>
  <c r="B46"/>
  <c r="B202" i="14" s="1"/>
  <c r="F46" i="9"/>
  <c r="F202" i="14" s="1"/>
  <c r="J46" i="9"/>
  <c r="J61" s="1"/>
  <c r="R46"/>
  <c r="V46"/>
  <c r="V61" s="1"/>
  <c r="Z46"/>
  <c r="AD46"/>
  <c r="AD61" s="1"/>
  <c r="AH46"/>
  <c r="AL46"/>
  <c r="AL61" s="1"/>
  <c r="AP46"/>
  <c r="AT46"/>
  <c r="AX46"/>
  <c r="AX202" i="14" s="1"/>
  <c r="BB46" i="9"/>
  <c r="BB202" i="14" s="1"/>
  <c r="BF46" i="9"/>
  <c r="BF202" i="14" s="1"/>
  <c r="BJ46" i="9"/>
  <c r="BJ61" s="1"/>
  <c r="BR46"/>
  <c r="BV46"/>
  <c r="BV61" s="1"/>
  <c r="BZ46"/>
  <c r="BZ61" s="1"/>
  <c r="CD46"/>
  <c r="CH46"/>
  <c r="CH202" i="14" s="1"/>
  <c r="CL46" i="9"/>
  <c r="CL202" i="14" s="1"/>
  <c r="CP46" i="9"/>
  <c r="CT46"/>
  <c r="CT61" s="1"/>
  <c r="CX46"/>
  <c r="CX61" s="1"/>
  <c r="DB46"/>
  <c r="DF46"/>
  <c r="DF202" i="14" s="1"/>
  <c r="DJ46" i="9"/>
  <c r="DR46"/>
  <c r="DR202" i="14" s="1"/>
  <c r="DV46" i="9"/>
  <c r="DZ46"/>
  <c r="ED46"/>
  <c r="ED61" s="1"/>
  <c r="EH46"/>
  <c r="EL46"/>
  <c r="B13" i="10"/>
  <c r="F13"/>
  <c r="J13"/>
  <c r="R13"/>
  <c r="V13"/>
  <c r="Z13"/>
  <c r="AD13"/>
  <c r="AH13"/>
  <c r="AL13"/>
  <c r="AP13"/>
  <c r="AP60" s="1"/>
  <c r="AT13"/>
  <c r="AX13"/>
  <c r="AX60" s="1"/>
  <c r="BB13"/>
  <c r="BB250" i="14" s="1"/>
  <c r="BF13" i="10"/>
  <c r="BJ13"/>
  <c r="BR13"/>
  <c r="BR60" s="1"/>
  <c r="BV13"/>
  <c r="BV250" i="14" s="1"/>
  <c r="BZ13" i="10"/>
  <c r="BZ60" s="1"/>
  <c r="CD13"/>
  <c r="CH13"/>
  <c r="CH250" i="14" s="1"/>
  <c r="CL13" i="10"/>
  <c r="CP13"/>
  <c r="CP60" s="1"/>
  <c r="CT13"/>
  <c r="CX13"/>
  <c r="DB13"/>
  <c r="DF13"/>
  <c r="DJ13"/>
  <c r="DJ250" i="14" s="1"/>
  <c r="DR13" i="10"/>
  <c r="DV13"/>
  <c r="DV60" s="1"/>
  <c r="DZ13"/>
  <c r="DZ250" i="14" s="1"/>
  <c r="ED13" i="10"/>
  <c r="EH13"/>
  <c r="EH60" s="1"/>
  <c r="EL13"/>
  <c r="EL60" s="1"/>
  <c r="BE13" i="7"/>
  <c r="BE60" s="1"/>
  <c r="DQ13"/>
  <c r="U46"/>
  <c r="U61" s="1"/>
  <c r="CG46"/>
  <c r="DM46"/>
  <c r="O13" i="8"/>
  <c r="O248" i="14" s="1"/>
  <c r="AE13" i="8"/>
  <c r="AU13"/>
  <c r="BK13"/>
  <c r="CQ13"/>
  <c r="CQ248" i="14" s="1"/>
  <c r="DG13" i="8"/>
  <c r="DG248" i="14" s="1"/>
  <c r="DW13" i="8"/>
  <c r="DW248" i="14" s="1"/>
  <c r="EM13" i="8"/>
  <c r="B46"/>
  <c r="J46"/>
  <c r="R46"/>
  <c r="R201" i="14" s="1"/>
  <c r="Z46" i="8"/>
  <c r="Z61" s="1"/>
  <c r="AH46"/>
  <c r="AP46"/>
  <c r="AP61" s="1"/>
  <c r="AX46"/>
  <c r="AX201" i="14" s="1"/>
  <c r="BF46" i="8"/>
  <c r="BF201" i="14" s="1"/>
  <c r="BV46" i="8"/>
  <c r="CD46"/>
  <c r="CD201" i="14" s="1"/>
  <c r="CL46" i="8"/>
  <c r="CT46"/>
  <c r="DB46"/>
  <c r="DJ46"/>
  <c r="DR46"/>
  <c r="DZ46"/>
  <c r="DZ201" i="14" s="1"/>
  <c r="EH46" i="8"/>
  <c r="F13" i="9"/>
  <c r="V13"/>
  <c r="AD13"/>
  <c r="AL13"/>
  <c r="AT13"/>
  <c r="AT249" i="14" s="1"/>
  <c r="BB13" i="9"/>
  <c r="BJ13"/>
  <c r="BR13"/>
  <c r="BZ13"/>
  <c r="CH13"/>
  <c r="CP13"/>
  <c r="CX13"/>
  <c r="DF13"/>
  <c r="DV13"/>
  <c r="DV249" i="14" s="1"/>
  <c r="ED13" i="9"/>
  <c r="ED60" s="1"/>
  <c r="EL13"/>
  <c r="E46"/>
  <c r="E61" s="1"/>
  <c r="I46"/>
  <c r="M46"/>
  <c r="M61" s="1"/>
  <c r="Q46"/>
  <c r="U46"/>
  <c r="Y46"/>
  <c r="AC46"/>
  <c r="AC202" i="14" s="1"/>
  <c r="AG46" i="9"/>
  <c r="AK46"/>
  <c r="AO46"/>
  <c r="AS46"/>
  <c r="AW46"/>
  <c r="BE46"/>
  <c r="BI46"/>
  <c r="BI202" i="14" s="1"/>
  <c r="BM46" i="9"/>
  <c r="BM61" s="1"/>
  <c r="BQ46"/>
  <c r="BU46"/>
  <c r="BY46"/>
  <c r="BY61" s="1"/>
  <c r="CC46"/>
  <c r="CC61" s="1"/>
  <c r="CG46"/>
  <c r="CK46"/>
  <c r="CK61" s="1"/>
  <c r="CO46"/>
  <c r="CS46"/>
  <c r="CS61" s="1"/>
  <c r="CW46"/>
  <c r="CW61" s="1"/>
  <c r="DE46"/>
  <c r="DE202" i="14" s="1"/>
  <c r="DI46" i="9"/>
  <c r="DI202" i="14" s="1"/>
  <c r="DM46" i="9"/>
  <c r="DQ46"/>
  <c r="DU46"/>
  <c r="DU61" s="1"/>
  <c r="DY46"/>
  <c r="EC46"/>
  <c r="EC202" i="14" s="1"/>
  <c r="EG46" i="9"/>
  <c r="EK46"/>
  <c r="EK61" s="1"/>
  <c r="E13" i="10"/>
  <c r="E60" s="1"/>
  <c r="I13"/>
  <c r="I60" s="1"/>
  <c r="M13"/>
  <c r="M250" i="14" s="1"/>
  <c r="Q13" i="10"/>
  <c r="U13"/>
  <c r="Y13"/>
  <c r="Y250" i="14" s="1"/>
  <c r="AC13" i="10"/>
  <c r="AC60" s="1"/>
  <c r="AG13"/>
  <c r="AG60" s="1"/>
  <c r="AK13"/>
  <c r="AK250" i="14" s="1"/>
  <c r="AO13" i="10"/>
  <c r="AS13"/>
  <c r="AW13"/>
  <c r="AW60" s="1"/>
  <c r="BE13"/>
  <c r="BI13"/>
  <c r="BM13"/>
  <c r="BM60" s="1"/>
  <c r="BQ13"/>
  <c r="BQ60" s="1"/>
  <c r="BU13"/>
  <c r="BY13"/>
  <c r="BY250" i="14" s="1"/>
  <c r="CC13" i="10"/>
  <c r="CG13"/>
  <c r="CK13"/>
  <c r="CO13"/>
  <c r="CO250" i="14" s="1"/>
  <c r="CS13" i="10"/>
  <c r="CS60" s="1"/>
  <c r="CW13"/>
  <c r="CW60" s="1"/>
  <c r="DE13"/>
  <c r="DE60" s="1"/>
  <c r="DI13"/>
  <c r="DM13"/>
  <c r="DQ13"/>
  <c r="DU13"/>
  <c r="DY13"/>
  <c r="EC13"/>
  <c r="EC60" s="1"/>
  <c r="EG13"/>
  <c r="EG60" s="1"/>
  <c r="EK13"/>
  <c r="U13" i="7"/>
  <c r="U247" i="14" s="1"/>
  <c r="CK13" i="7"/>
  <c r="E46"/>
  <c r="AK46"/>
  <c r="AK200" i="14" s="1"/>
  <c r="BQ46" i="7"/>
  <c r="BQ200" i="14" s="1"/>
  <c r="CW46" i="7"/>
  <c r="CW61" s="1"/>
  <c r="EC46"/>
  <c r="EC200" i="14" s="1"/>
  <c r="G13" i="8"/>
  <c r="G248" i="14" s="1"/>
  <c r="W13" i="8"/>
  <c r="AM13"/>
  <c r="BC13"/>
  <c r="BS13"/>
  <c r="CI13"/>
  <c r="CI60" s="1"/>
  <c r="CY13"/>
  <c r="DO13"/>
  <c r="EE13"/>
  <c r="F46"/>
  <c r="V46"/>
  <c r="AD46"/>
  <c r="AD201" i="14" s="1"/>
  <c r="AL46" i="8"/>
  <c r="AL201" i="14" s="1"/>
  <c r="AT46" i="8"/>
  <c r="BB46"/>
  <c r="BJ46"/>
  <c r="BJ201" i="14" s="1"/>
  <c r="BR46" i="8"/>
  <c r="BR61" s="1"/>
  <c r="BZ46"/>
  <c r="BZ61" s="1"/>
  <c r="CH46"/>
  <c r="CP46"/>
  <c r="CX46"/>
  <c r="DF46"/>
  <c r="DV46"/>
  <c r="DV61" s="1"/>
  <c r="ED46"/>
  <c r="EL46"/>
  <c r="EL201" i="14" s="1"/>
  <c r="B13" i="9"/>
  <c r="J13"/>
  <c r="R13"/>
  <c r="Z13"/>
  <c r="Z249" i="14" s="1"/>
  <c r="AH13" i="9"/>
  <c r="AH60" s="1"/>
  <c r="AP13"/>
  <c r="AP60" s="1"/>
  <c r="AX13"/>
  <c r="AX249" i="14" s="1"/>
  <c r="BF13" i="9"/>
  <c r="BV13"/>
  <c r="CD13"/>
  <c r="CL13"/>
  <c r="CT13"/>
  <c r="DB13"/>
  <c r="DJ13"/>
  <c r="DJ60" s="1"/>
  <c r="DR13"/>
  <c r="DR249" i="14" s="1"/>
  <c r="DZ13" i="9"/>
  <c r="DZ60" s="1"/>
  <c r="EH13"/>
  <c r="EH60" s="1"/>
  <c r="BY46" i="7"/>
  <c r="BG13" i="8"/>
  <c r="BG248" i="14" s="1"/>
  <c r="DS13" i="8"/>
  <c r="DS248" i="14" s="1"/>
  <c r="G46" i="8"/>
  <c r="G201" i="14" s="1"/>
  <c r="AM46" i="8"/>
  <c r="BS46"/>
  <c r="BS201" i="14" s="1"/>
  <c r="CY46" i="8"/>
  <c r="EE46"/>
  <c r="K13" i="9"/>
  <c r="AQ13"/>
  <c r="AQ60" s="1"/>
  <c r="BW13"/>
  <c r="DC13"/>
  <c r="EI13"/>
  <c r="D46"/>
  <c r="D202" i="14" s="1"/>
  <c r="L46" i="9"/>
  <c r="L202" i="14" s="1"/>
  <c r="T46" i="9"/>
  <c r="AB46"/>
  <c r="AJ46"/>
  <c r="AJ61" s="1"/>
  <c r="AR46"/>
  <c r="AZ46"/>
  <c r="AZ61" s="1"/>
  <c r="BH46"/>
  <c r="BH61" s="1"/>
  <c r="BP46"/>
  <c r="BP202" i="14" s="1"/>
  <c r="BX46" i="9"/>
  <c r="CF46"/>
  <c r="CF61" s="1"/>
  <c r="CV46"/>
  <c r="DD46"/>
  <c r="DL46"/>
  <c r="DL202" i="14" s="1"/>
  <c r="DT46" i="9"/>
  <c r="DT61" s="1"/>
  <c r="EB46"/>
  <c r="EB61" s="1"/>
  <c r="EJ46"/>
  <c r="EJ202" i="14" s="1"/>
  <c r="H13" i="10"/>
  <c r="H60" s="1"/>
  <c r="P13"/>
  <c r="X13"/>
  <c r="X250" i="14" s="1"/>
  <c r="AF13" i="10"/>
  <c r="AF250" i="14" s="1"/>
  <c r="AV13" i="10"/>
  <c r="BD13"/>
  <c r="BD60" s="1"/>
  <c r="BL13"/>
  <c r="BL60" s="1"/>
  <c r="BT13"/>
  <c r="BT250" i="14" s="1"/>
  <c r="CB13" i="10"/>
  <c r="CB60" s="1"/>
  <c r="CJ13"/>
  <c r="CJ60" s="1"/>
  <c r="CR13"/>
  <c r="CZ13"/>
  <c r="CZ250" i="14" s="1"/>
  <c r="DH13" i="10"/>
  <c r="DP13"/>
  <c r="DP60" s="1"/>
  <c r="DX13"/>
  <c r="DX250" i="14" s="1"/>
  <c r="EF13" i="10"/>
  <c r="EF250" i="14" s="1"/>
  <c r="B46" i="10"/>
  <c r="F46"/>
  <c r="J46"/>
  <c r="R46"/>
  <c r="R61" s="1"/>
  <c r="V46"/>
  <c r="V61" s="1"/>
  <c r="Z46"/>
  <c r="AD46"/>
  <c r="AD61" s="1"/>
  <c r="AH46"/>
  <c r="AH203" i="14" s="1"/>
  <c r="AL46" i="10"/>
  <c r="AL61" s="1"/>
  <c r="AP46"/>
  <c r="AP203" i="14" s="1"/>
  <c r="AT46" i="10"/>
  <c r="AX46"/>
  <c r="AX203" i="14" s="1"/>
  <c r="BB46" i="10"/>
  <c r="BF46"/>
  <c r="BF203" i="14" s="1"/>
  <c r="BJ46" i="10"/>
  <c r="BR46"/>
  <c r="BV46"/>
  <c r="BV203" i="14" s="1"/>
  <c r="BZ46" i="10"/>
  <c r="CD46"/>
  <c r="CH46"/>
  <c r="CH61" s="1"/>
  <c r="CL46"/>
  <c r="CL61" s="1"/>
  <c r="CP46"/>
  <c r="CP61" s="1"/>
  <c r="CT46"/>
  <c r="CT61" s="1"/>
  <c r="CX46"/>
  <c r="CX203" i="14" s="1"/>
  <c r="DB46" i="10"/>
  <c r="DF46"/>
  <c r="DF61" s="1"/>
  <c r="DJ46"/>
  <c r="DR46"/>
  <c r="DV46"/>
  <c r="DV203" i="14" s="1"/>
  <c r="DZ46" i="10"/>
  <c r="ED46"/>
  <c r="EH46"/>
  <c r="EH61" s="1"/>
  <c r="EL46"/>
  <c r="EL61" s="1"/>
  <c r="B13" i="11"/>
  <c r="F13"/>
  <c r="J13"/>
  <c r="R13"/>
  <c r="R60" s="1"/>
  <c r="V13"/>
  <c r="V251" i="14" s="1"/>
  <c r="Z13" i="11"/>
  <c r="AD13"/>
  <c r="AD251" i="14" s="1"/>
  <c r="AH13" i="11"/>
  <c r="AL13"/>
  <c r="AL251" i="14" s="1"/>
  <c r="AP13" i="11"/>
  <c r="AT13"/>
  <c r="AT60" s="1"/>
  <c r="AX13"/>
  <c r="AX60" s="1"/>
  <c r="BB13"/>
  <c r="BF13"/>
  <c r="BJ13"/>
  <c r="BJ251" i="14" s="1"/>
  <c r="BR13" i="11"/>
  <c r="BV13"/>
  <c r="BV60" s="1"/>
  <c r="BZ13"/>
  <c r="CD13"/>
  <c r="CD251" i="14" s="1"/>
  <c r="CH13" i="11"/>
  <c r="CL13"/>
  <c r="CP13"/>
  <c r="CT13"/>
  <c r="CT251" i="14" s="1"/>
  <c r="CX13" i="11"/>
  <c r="CX251" i="14" s="1"/>
  <c r="DB13" i="11"/>
  <c r="DB251" i="14" s="1"/>
  <c r="DF13" i="11"/>
  <c r="DJ13"/>
  <c r="DJ60" s="1"/>
  <c r="DR13"/>
  <c r="DV13"/>
  <c r="DV251" i="14" s="1"/>
  <c r="DZ13" i="11"/>
  <c r="ED13"/>
  <c r="ED251" i="14" s="1"/>
  <c r="EH13" i="11"/>
  <c r="EL13"/>
  <c r="EL251" i="14" s="1"/>
  <c r="B46" i="11"/>
  <c r="F46"/>
  <c r="F61" s="1"/>
  <c r="J46"/>
  <c r="J61" s="1"/>
  <c r="R46"/>
  <c r="V46"/>
  <c r="V204" i="14" s="1"/>
  <c r="Z46" i="11"/>
  <c r="Z204" i="14" s="1"/>
  <c r="AD46" i="11"/>
  <c r="AD204" i="14" s="1"/>
  <c r="AH46" i="11"/>
  <c r="AL46"/>
  <c r="AP46"/>
  <c r="AP61" s="1"/>
  <c r="AT46"/>
  <c r="AX46"/>
  <c r="AX61" s="1"/>
  <c r="BB46"/>
  <c r="BB61" s="1"/>
  <c r="BF46"/>
  <c r="BJ46"/>
  <c r="BR46"/>
  <c r="BR61" s="1"/>
  <c r="BV46"/>
  <c r="BZ46"/>
  <c r="BZ61" s="1"/>
  <c r="CD46"/>
  <c r="CD61" s="1"/>
  <c r="CH46"/>
  <c r="CH204" i="14" s="1"/>
  <c r="CL46" i="11"/>
  <c r="CL61" s="1"/>
  <c r="CP46"/>
  <c r="CP204" i="14" s="1"/>
  <c r="CT46" i="11"/>
  <c r="CT61" s="1"/>
  <c r="CX46"/>
  <c r="DB46"/>
  <c r="DF46"/>
  <c r="DJ46"/>
  <c r="DR46"/>
  <c r="DR204" i="14" s="1"/>
  <c r="DV46" i="11"/>
  <c r="DV61" s="1"/>
  <c r="DZ46"/>
  <c r="DZ61" s="1"/>
  <c r="ED46"/>
  <c r="ED204" i="14" s="1"/>
  <c r="EH46" i="11"/>
  <c r="EL46"/>
  <c r="AO13" i="7"/>
  <c r="AS46"/>
  <c r="AQ13" i="8"/>
  <c r="DC13"/>
  <c r="DC60" s="1"/>
  <c r="AE46"/>
  <c r="AE201" i="14" s="1"/>
  <c r="BK46" i="8"/>
  <c r="CQ46"/>
  <c r="DW46"/>
  <c r="DW61" s="1"/>
  <c r="C13" i="9"/>
  <c r="AI13"/>
  <c r="AI249" i="14" s="1"/>
  <c r="BO13" i="9"/>
  <c r="CU13"/>
  <c r="C46"/>
  <c r="C202" i="14" s="1"/>
  <c r="K46" i="9"/>
  <c r="S46"/>
  <c r="S61" s="1"/>
  <c r="AI46"/>
  <c r="AI202" i="14" s="1"/>
  <c r="AQ46" i="9"/>
  <c r="AY46"/>
  <c r="AY61" s="1"/>
  <c r="BG46"/>
  <c r="BO46"/>
  <c r="BW46"/>
  <c r="BW61" s="1"/>
  <c r="CE46"/>
  <c r="CM46"/>
  <c r="CM202" i="14" s="1"/>
  <c r="CU46" i="9"/>
  <c r="DC46"/>
  <c r="DC61" s="1"/>
  <c r="DK46"/>
  <c r="DK202" i="14" s="1"/>
  <c r="DS46" i="9"/>
  <c r="EI46"/>
  <c r="G13" i="10"/>
  <c r="G250" i="14" s="1"/>
  <c r="O13" i="10"/>
  <c r="O250" i="14" s="1"/>
  <c r="W13" i="10"/>
  <c r="W250" i="14" s="1"/>
  <c r="AE13" i="10"/>
  <c r="AM13"/>
  <c r="AM60" s="1"/>
  <c r="AU13"/>
  <c r="AU250" i="14" s="1"/>
  <c r="BC13" i="10"/>
  <c r="BK13"/>
  <c r="BS13"/>
  <c r="BS250" i="14" s="1"/>
  <c r="CI13" i="10"/>
  <c r="CQ13"/>
  <c r="CQ250" i="14" s="1"/>
  <c r="CY13" i="10"/>
  <c r="DG13"/>
  <c r="DG60" s="1"/>
  <c r="DO13"/>
  <c r="DW13"/>
  <c r="EE13"/>
  <c r="EM13"/>
  <c r="EM60" s="1"/>
  <c r="E46"/>
  <c r="I46"/>
  <c r="I203" i="14" s="1"/>
  <c r="M46" i="10"/>
  <c r="Q46"/>
  <c r="Q61" s="1"/>
  <c r="U46"/>
  <c r="Y46"/>
  <c r="AC46"/>
  <c r="AG46"/>
  <c r="AG61" s="1"/>
  <c r="AK46"/>
  <c r="AK203" i="14" s="1"/>
  <c r="AO46" i="10"/>
  <c r="AO61" s="1"/>
  <c r="AS46"/>
  <c r="AW46"/>
  <c r="BE46"/>
  <c r="BE61" s="1"/>
  <c r="BI46"/>
  <c r="BI203" i="14" s="1"/>
  <c r="BM46" i="10"/>
  <c r="BQ46"/>
  <c r="BU46"/>
  <c r="BY46"/>
  <c r="CC46"/>
  <c r="CC61" s="1"/>
  <c r="CG46"/>
  <c r="CG61" s="1"/>
  <c r="CK46"/>
  <c r="CO46"/>
  <c r="CO203" i="14" s="1"/>
  <c r="CS46" i="10"/>
  <c r="CW46"/>
  <c r="DE46"/>
  <c r="DE203" i="14" s="1"/>
  <c r="DI46" i="10"/>
  <c r="DM46"/>
  <c r="DM61" s="1"/>
  <c r="DQ46"/>
  <c r="DQ61" s="1"/>
  <c r="DU46"/>
  <c r="DU61" s="1"/>
  <c r="DY46"/>
  <c r="DY61" s="1"/>
  <c r="EC46"/>
  <c r="EG46"/>
  <c r="EG203" i="14" s="1"/>
  <c r="EK46" i="10"/>
  <c r="E13" i="11"/>
  <c r="E60" s="1"/>
  <c r="I13"/>
  <c r="I60" s="1"/>
  <c r="M13"/>
  <c r="M60" s="1"/>
  <c r="Q13"/>
  <c r="Q251" i="14" s="1"/>
  <c r="U13" i="11"/>
  <c r="U251" i="14" s="1"/>
  <c r="Y13" i="11"/>
  <c r="Y60" s="1"/>
  <c r="AC13"/>
  <c r="AC60" s="1"/>
  <c r="AG13"/>
  <c r="AG251" i="14" s="1"/>
  <c r="AK13" i="11"/>
  <c r="AO13"/>
  <c r="AO60" s="1"/>
  <c r="AS13"/>
  <c r="AS60" s="1"/>
  <c r="AW13"/>
  <c r="BE13"/>
  <c r="BE60" s="1"/>
  <c r="BI13"/>
  <c r="BI60" s="1"/>
  <c r="BM13"/>
  <c r="BM251" i="14" s="1"/>
  <c r="BQ13" i="11"/>
  <c r="BU13"/>
  <c r="BU60" s="1"/>
  <c r="BY13"/>
  <c r="BY251" i="14" s="1"/>
  <c r="CC13" i="11"/>
  <c r="CC79" i="3" s="1"/>
  <c r="CG13" i="11"/>
  <c r="CG60" s="1"/>
  <c r="CK13"/>
  <c r="CK251" i="14" s="1"/>
  <c r="CO13" i="11"/>
  <c r="CO251" i="14" s="1"/>
  <c r="CS13" i="11"/>
  <c r="CS60" s="1"/>
  <c r="CW13"/>
  <c r="CW251" i="14" s="1"/>
  <c r="DE13" i="11"/>
  <c r="DI13"/>
  <c r="DI251" i="14" s="1"/>
  <c r="DM13" i="11"/>
  <c r="DM60" s="1"/>
  <c r="DQ13"/>
  <c r="DU13"/>
  <c r="DU251" i="14" s="1"/>
  <c r="DY13" i="11"/>
  <c r="DY60" s="1"/>
  <c r="EC13"/>
  <c r="EC251" i="14" s="1"/>
  <c r="EG13" i="11"/>
  <c r="EG60" s="1"/>
  <c r="EK13"/>
  <c r="E46"/>
  <c r="E61" s="1"/>
  <c r="I46"/>
  <c r="I61" s="1"/>
  <c r="M46"/>
  <c r="Q46"/>
  <c r="Q61" s="1"/>
  <c r="U46"/>
  <c r="U61" s="1"/>
  <c r="Y46"/>
  <c r="Y61" s="1"/>
  <c r="AC46"/>
  <c r="AG46"/>
  <c r="AG61" s="1"/>
  <c r="AK46"/>
  <c r="AK204" i="14" s="1"/>
  <c r="AO46" i="11"/>
  <c r="AO61" s="1"/>
  <c r="AS46"/>
  <c r="AW46"/>
  <c r="BE46"/>
  <c r="BI46"/>
  <c r="BI204" i="14" s="1"/>
  <c r="BM46" i="11"/>
  <c r="BM204" i="14" s="1"/>
  <c r="BQ46" i="11"/>
  <c r="BQ61" s="1"/>
  <c r="BU46"/>
  <c r="BU204" i="14" s="1"/>
  <c r="BY46" i="11"/>
  <c r="BY204" i="14" s="1"/>
  <c r="CC46" i="11"/>
  <c r="CC61" s="1"/>
  <c r="CG46"/>
  <c r="CG204" i="14" s="1"/>
  <c r="CK46" i="11"/>
  <c r="CK204" i="14" s="1"/>
  <c r="CO46" i="11"/>
  <c r="CO61" s="1"/>
  <c r="CS46"/>
  <c r="CS204" i="14" s="1"/>
  <c r="CW46" i="11"/>
  <c r="DE46"/>
  <c r="DE61" s="1"/>
  <c r="DI46"/>
  <c r="DI204" i="14" s="1"/>
  <c r="DM46" i="11"/>
  <c r="DM204" i="14" s="1"/>
  <c r="DQ46" i="11"/>
  <c r="DU46"/>
  <c r="DU61" s="1"/>
  <c r="DY46"/>
  <c r="DY204" i="14" s="1"/>
  <c r="EC46" i="11"/>
  <c r="EC204" i="14" s="1"/>
  <c r="EG46" i="11"/>
  <c r="EG204" i="14" s="1"/>
  <c r="EK46" i="11"/>
  <c r="EK61" s="1"/>
  <c r="DE46" i="7"/>
  <c r="DE200" i="14" s="1"/>
  <c r="K13" i="8"/>
  <c r="K60" s="1"/>
  <c r="BW13"/>
  <c r="EI13"/>
  <c r="EI248" i="14" s="1"/>
  <c r="O46" i="8"/>
  <c r="O201" i="14" s="1"/>
  <c r="AU46" i="8"/>
  <c r="AU201" i="14" s="1"/>
  <c r="DG46" i="8"/>
  <c r="EM46"/>
  <c r="EM201" i="14" s="1"/>
  <c r="S13" i="9"/>
  <c r="S60" s="1"/>
  <c r="AY13"/>
  <c r="AY249" i="14" s="1"/>
  <c r="CE13" i="9"/>
  <c r="CE60" s="1"/>
  <c r="DK13"/>
  <c r="G46"/>
  <c r="G202" i="14" s="1"/>
  <c r="O46" i="9"/>
  <c r="O202" i="14" s="1"/>
  <c r="W46" i="9"/>
  <c r="AE46"/>
  <c r="AE202" i="14" s="1"/>
  <c r="AM46" i="9"/>
  <c r="AM61" s="1"/>
  <c r="AU46"/>
  <c r="AU202" i="14" s="1"/>
  <c r="BC46" i="9"/>
  <c r="BC61" s="1"/>
  <c r="BK46"/>
  <c r="BK61" s="1"/>
  <c r="BS46"/>
  <c r="BS61" s="1"/>
  <c r="CI46"/>
  <c r="CI202" i="14" s="1"/>
  <c r="CQ46" i="9"/>
  <c r="CY46"/>
  <c r="CY202" i="14" s="1"/>
  <c r="DG46" i="9"/>
  <c r="DG61" s="1"/>
  <c r="DO46"/>
  <c r="DO202" i="14" s="1"/>
  <c r="DW46" i="9"/>
  <c r="EE46"/>
  <c r="EE61" s="1"/>
  <c r="EM46"/>
  <c r="EM61" s="1"/>
  <c r="C13" i="10"/>
  <c r="C60" s="1"/>
  <c r="K13"/>
  <c r="K250" i="14" s="1"/>
  <c r="S13" i="10"/>
  <c r="S250" i="14" s="1"/>
  <c r="AI13" i="10"/>
  <c r="AI60" s="1"/>
  <c r="AQ13"/>
  <c r="AQ250" i="14" s="1"/>
  <c r="AY13" i="10"/>
  <c r="AY250" i="14" s="1"/>
  <c r="BG13" i="10"/>
  <c r="BG250" i="14" s="1"/>
  <c r="BO13" i="10"/>
  <c r="BO250" i="14" s="1"/>
  <c r="BW13" i="10"/>
  <c r="BW60" s="1"/>
  <c r="CE13"/>
  <c r="CE60" s="1"/>
  <c r="CM13"/>
  <c r="CM60" s="1"/>
  <c r="CU13"/>
  <c r="CU60" s="1"/>
  <c r="DC13"/>
  <c r="DC60" s="1"/>
  <c r="DK13"/>
  <c r="DK60" s="1"/>
  <c r="DS13"/>
  <c r="DS60" s="1"/>
  <c r="EI13"/>
  <c r="EI60" s="1"/>
  <c r="C46"/>
  <c r="C61" s="1"/>
  <c r="G46"/>
  <c r="K46"/>
  <c r="K61" s="1"/>
  <c r="O46"/>
  <c r="S46"/>
  <c r="S203" i="14" s="1"/>
  <c r="W46" i="10"/>
  <c r="W203" i="14" s="1"/>
  <c r="AE46" i="10"/>
  <c r="AE203" i="14" s="1"/>
  <c r="AI46" i="10"/>
  <c r="AI203" i="14" s="1"/>
  <c r="AM46" i="10"/>
  <c r="AM203" i="14" s="1"/>
  <c r="AQ46" i="10"/>
  <c r="AU46"/>
  <c r="AU203" i="14" s="1"/>
  <c r="AY46" i="10"/>
  <c r="AY61" s="1"/>
  <c r="BC46"/>
  <c r="BC61" s="1"/>
  <c r="BG46"/>
  <c r="BG203" i="14" s="1"/>
  <c r="BK46" i="10"/>
  <c r="BK203" i="14" s="1"/>
  <c r="BO46" i="10"/>
  <c r="BO203" i="14" s="1"/>
  <c r="BS46" i="10"/>
  <c r="BS61" s="1"/>
  <c r="BW46"/>
  <c r="CE46"/>
  <c r="CE61" s="1"/>
  <c r="CI46"/>
  <c r="CM46"/>
  <c r="CM61" s="1"/>
  <c r="CQ46"/>
  <c r="CQ61" s="1"/>
  <c r="CU46"/>
  <c r="CU203" i="14" s="1"/>
  <c r="CY46" i="10"/>
  <c r="CY61" s="1"/>
  <c r="DC46"/>
  <c r="DC61" s="1"/>
  <c r="DG46"/>
  <c r="DG61" s="1"/>
  <c r="DK46"/>
  <c r="DK61" s="1"/>
  <c r="DO46"/>
  <c r="DS46"/>
  <c r="DS203" i="14" s="1"/>
  <c r="DW46" i="10"/>
  <c r="DW61" s="1"/>
  <c r="EE46"/>
  <c r="EE203" i="14" s="1"/>
  <c r="EI46" i="10"/>
  <c r="EI61" s="1"/>
  <c r="EM46"/>
  <c r="EM61" s="1"/>
  <c r="C13" i="11"/>
  <c r="C251" i="14" s="1"/>
  <c r="G13" i="11"/>
  <c r="G251" i="14" s="1"/>
  <c r="K13" i="11"/>
  <c r="K251" i="14" s="1"/>
  <c r="O13" i="11"/>
  <c r="O60" s="1"/>
  <c r="S13"/>
  <c r="S60" s="1"/>
  <c r="W13"/>
  <c r="AE13"/>
  <c r="AI13"/>
  <c r="AM13"/>
  <c r="AM60" s="1"/>
  <c r="AQ13"/>
  <c r="AQ60" s="1"/>
  <c r="AU13"/>
  <c r="AY13"/>
  <c r="AY251" i="14" s="1"/>
  <c r="BC13" i="11"/>
  <c r="BC251" i="14" s="1"/>
  <c r="BG13" i="11"/>
  <c r="BG251" i="14" s="1"/>
  <c r="BK13" i="11"/>
  <c r="BK60" s="1"/>
  <c r="BO13"/>
  <c r="BO60" s="1"/>
  <c r="BS13"/>
  <c r="BS251" i="14" s="1"/>
  <c r="BW13" i="11"/>
  <c r="CE13"/>
  <c r="CE60" s="1"/>
  <c r="CI13"/>
  <c r="CI251" i="14" s="1"/>
  <c r="CM13" i="11"/>
  <c r="CM60" s="1"/>
  <c r="CQ13"/>
  <c r="CU13"/>
  <c r="CY13"/>
  <c r="CY251" i="14" s="1"/>
  <c r="DC13" i="11"/>
  <c r="DC251" i="14" s="1"/>
  <c r="DG13" i="11"/>
  <c r="DG60" s="1"/>
  <c r="DK13"/>
  <c r="DK251" i="14" s="1"/>
  <c r="DO13" i="11"/>
  <c r="DO251" i="14" s="1"/>
  <c r="DS13" i="11"/>
  <c r="DS251" i="14" s="1"/>
  <c r="DW13" i="11"/>
  <c r="EE13"/>
  <c r="EE251" i="14" s="1"/>
  <c r="EI13" i="11"/>
  <c r="EI60" s="1"/>
  <c r="EM13"/>
  <c r="EK46" i="7"/>
  <c r="EK200" i="14" s="1"/>
  <c r="DO46" i="8"/>
  <c r="BG13" i="9"/>
  <c r="BG60" s="1"/>
  <c r="H46"/>
  <c r="H202" i="14" s="1"/>
  <c r="BT46" i="9"/>
  <c r="CZ46"/>
  <c r="CZ61" s="1"/>
  <c r="EF46"/>
  <c r="L13" i="10"/>
  <c r="L60" s="1"/>
  <c r="AR13"/>
  <c r="AR250" i="14" s="1"/>
  <c r="BX13" i="10"/>
  <c r="DD13"/>
  <c r="DD60" s="1"/>
  <c r="EJ13"/>
  <c r="EJ60" s="1"/>
  <c r="D46"/>
  <c r="T46"/>
  <c r="AJ46"/>
  <c r="AJ61" s="1"/>
  <c r="AZ46"/>
  <c r="AZ61" s="1"/>
  <c r="BP46"/>
  <c r="BP61" s="1"/>
  <c r="CF46"/>
  <c r="CF61" s="1"/>
  <c r="CV46"/>
  <c r="CV61" s="1"/>
  <c r="DL46"/>
  <c r="DL61" s="1"/>
  <c r="EB46"/>
  <c r="P13" i="11"/>
  <c r="P251" i="14" s="1"/>
  <c r="AF13" i="11"/>
  <c r="AV13"/>
  <c r="AV60" s="1"/>
  <c r="BL13"/>
  <c r="BL251" i="14" s="1"/>
  <c r="CB13" i="11"/>
  <c r="CR13"/>
  <c r="CR251" i="14" s="1"/>
  <c r="DH13" i="11"/>
  <c r="DH251" i="14" s="1"/>
  <c r="DX13" i="11"/>
  <c r="DX60" s="1"/>
  <c r="C46"/>
  <c r="C61" s="1"/>
  <c r="K46"/>
  <c r="K204" i="14" s="1"/>
  <c r="S46" i="11"/>
  <c r="AI46"/>
  <c r="AI61" s="1"/>
  <c r="AQ46"/>
  <c r="AQ61" s="1"/>
  <c r="AY46"/>
  <c r="BG46"/>
  <c r="BG61" s="1"/>
  <c r="BO46"/>
  <c r="BO204" i="14" s="1"/>
  <c r="BW46" i="11"/>
  <c r="BW61" s="1"/>
  <c r="CE46"/>
  <c r="CE204" i="14" s="1"/>
  <c r="CM46" i="11"/>
  <c r="CU46"/>
  <c r="CU204" i="14" s="1"/>
  <c r="DC46" i="11"/>
  <c r="DC204" i="14" s="1"/>
  <c r="DK46" i="11"/>
  <c r="DK61" s="1"/>
  <c r="DS46"/>
  <c r="DS204" i="14" s="1"/>
  <c r="EI46" i="11"/>
  <c r="EI61" s="1"/>
  <c r="M46" i="7"/>
  <c r="N61" s="1"/>
  <c r="CI46" i="8"/>
  <c r="CI61" s="1"/>
  <c r="AF46" i="9"/>
  <c r="AF202" i="14" s="1"/>
  <c r="BL46" i="9"/>
  <c r="CR46"/>
  <c r="CR61" s="1"/>
  <c r="DX46"/>
  <c r="DX61" s="1"/>
  <c r="D13" i="10"/>
  <c r="AJ13"/>
  <c r="BP13"/>
  <c r="BP250" i="14" s="1"/>
  <c r="CV13" i="10"/>
  <c r="CV250" i="14" s="1"/>
  <c r="EB13" i="10"/>
  <c r="P46"/>
  <c r="P203" i="14" s="1"/>
  <c r="AF46" i="10"/>
  <c r="AF203" i="14" s="1"/>
  <c r="AV46" i="10"/>
  <c r="BL46"/>
  <c r="BL61" s="1"/>
  <c r="CB46"/>
  <c r="CB61" s="1"/>
  <c r="CR46"/>
  <c r="CR61" s="1"/>
  <c r="DH46"/>
  <c r="DX46"/>
  <c r="L13" i="11"/>
  <c r="L251" i="14" s="1"/>
  <c r="AB13" i="11"/>
  <c r="AR13"/>
  <c r="AR251" i="14" s="1"/>
  <c r="BH13" i="11"/>
  <c r="BH60" s="1"/>
  <c r="BX13"/>
  <c r="DD13"/>
  <c r="DT13"/>
  <c r="DT60" s="1"/>
  <c r="EJ13"/>
  <c r="EJ251" i="14" s="1"/>
  <c r="H46" i="11"/>
  <c r="H204" i="14" s="1"/>
  <c r="P46" i="11"/>
  <c r="P204" i="14" s="1"/>
  <c r="X46" i="11"/>
  <c r="X61" s="1"/>
  <c r="AF46"/>
  <c r="AF204" i="14" s="1"/>
  <c r="AV46" i="11"/>
  <c r="BD46"/>
  <c r="BD61" s="1"/>
  <c r="BL46"/>
  <c r="BL61" s="1"/>
  <c r="BT46"/>
  <c r="BT204" i="14" s="1"/>
  <c r="CB46" i="11"/>
  <c r="CB204" i="14" s="1"/>
  <c r="CJ46" i="11"/>
  <c r="CJ204" i="14" s="1"/>
  <c r="CR46" i="11"/>
  <c r="CR204" i="14" s="1"/>
  <c r="CZ46" i="11"/>
  <c r="DH46"/>
  <c r="DH61" s="1"/>
  <c r="DP46"/>
  <c r="DP61" s="1"/>
  <c r="DX46"/>
  <c r="EF46"/>
  <c r="CM13" i="8"/>
  <c r="BC46"/>
  <c r="BC61" s="1"/>
  <c r="DS13" i="9"/>
  <c r="DS249" i="14" s="1"/>
  <c r="X46" i="9"/>
  <c r="X202" i="14" s="1"/>
  <c r="BD46" i="9"/>
  <c r="BD202" i="14" s="1"/>
  <c r="CJ46" i="9"/>
  <c r="CJ61" s="1"/>
  <c r="DP46"/>
  <c r="DP202" i="14" s="1"/>
  <c r="AB13" i="10"/>
  <c r="AB60" s="1"/>
  <c r="BH13"/>
  <c r="BH250" i="14" s="1"/>
  <c r="DT13" i="10"/>
  <c r="DT60" s="1"/>
  <c r="L46"/>
  <c r="AB46"/>
  <c r="AB203" i="14" s="1"/>
  <c r="AR46" i="10"/>
  <c r="AR203" i="14" s="1"/>
  <c r="BH46" i="10"/>
  <c r="BX46"/>
  <c r="DD46"/>
  <c r="DD203" i="14" s="1"/>
  <c r="DT46" i="10"/>
  <c r="EJ46"/>
  <c r="EJ203" i="14" s="1"/>
  <c r="H13" i="11"/>
  <c r="H251" i="14" s="1"/>
  <c r="X13" i="11"/>
  <c r="X60" s="1"/>
  <c r="BD13"/>
  <c r="BD251" i="14" s="1"/>
  <c r="BT13" i="11"/>
  <c r="BT60" s="1"/>
  <c r="CJ13"/>
  <c r="CJ60" s="1"/>
  <c r="CZ13"/>
  <c r="CZ251" i="14" s="1"/>
  <c r="DP13" i="11"/>
  <c r="DP60" s="1"/>
  <c r="EF13"/>
  <c r="EF60" s="1"/>
  <c r="G46"/>
  <c r="G61" s="1"/>
  <c r="O46"/>
  <c r="W46"/>
  <c r="W204" i="14" s="1"/>
  <c r="AE46" i="11"/>
  <c r="AE61" s="1"/>
  <c r="AM46"/>
  <c r="AM61" s="1"/>
  <c r="AU46"/>
  <c r="AU204" i="14" s="1"/>
  <c r="BC46" i="11"/>
  <c r="BK46"/>
  <c r="BK204" i="14" s="1"/>
  <c r="BS46" i="11"/>
  <c r="BS61" s="1"/>
  <c r="CI46"/>
  <c r="CQ46"/>
  <c r="CY46"/>
  <c r="CY204" i="14" s="1"/>
  <c r="DG46" i="11"/>
  <c r="DG204" i="14" s="1"/>
  <c r="DO46" i="11"/>
  <c r="DO204" i="14" s="1"/>
  <c r="DW46" i="11"/>
  <c r="DW204" i="14" s="1"/>
  <c r="EE46" i="11"/>
  <c r="EE204" i="14" s="1"/>
  <c r="EM46" i="11"/>
  <c r="EM204" i="14" s="1"/>
  <c r="W46" i="8"/>
  <c r="W201" i="14" s="1"/>
  <c r="CM13" i="9"/>
  <c r="CM249" i="14" s="1"/>
  <c r="P46" i="9"/>
  <c r="P202" i="14" s="1"/>
  <c r="AV46" i="9"/>
  <c r="AV202" i="14" s="1"/>
  <c r="CB46" i="9"/>
  <c r="CB202" i="14" s="1"/>
  <c r="DH46" i="9"/>
  <c r="DH61" s="1"/>
  <c r="T13" i="10"/>
  <c r="T250" i="14" s="1"/>
  <c r="AZ13" i="10"/>
  <c r="AZ250" i="14" s="1"/>
  <c r="CF13" i="10"/>
  <c r="DL13"/>
  <c r="DL60" s="1"/>
  <c r="H46"/>
  <c r="X46"/>
  <c r="X61" s="1"/>
  <c r="BD46"/>
  <c r="BD203" i="14" s="1"/>
  <c r="BT46" i="10"/>
  <c r="BT61" s="1"/>
  <c r="CJ46"/>
  <c r="CJ61" s="1"/>
  <c r="CZ46"/>
  <c r="CZ203" i="14" s="1"/>
  <c r="DP46" i="10"/>
  <c r="DP203" i="14" s="1"/>
  <c r="EF46" i="10"/>
  <c r="EF61" s="1"/>
  <c r="D13" i="11"/>
  <c r="D60" s="1"/>
  <c r="T13"/>
  <c r="AJ13"/>
  <c r="AJ60" s="1"/>
  <c r="AZ13"/>
  <c r="AZ60" s="1"/>
  <c r="BP13"/>
  <c r="CF13"/>
  <c r="CF251" i="14" s="1"/>
  <c r="CV13" i="11"/>
  <c r="CV60" s="1"/>
  <c r="DL13"/>
  <c r="DL251" i="14" s="1"/>
  <c r="EB13" i="11"/>
  <c r="D46"/>
  <c r="D204" i="14" s="1"/>
  <c r="L46" i="11"/>
  <c r="L61" s="1"/>
  <c r="T46"/>
  <c r="AB46"/>
  <c r="AB204" i="14" s="1"/>
  <c r="AJ46" i="11"/>
  <c r="AJ204" i="14" s="1"/>
  <c r="AR46" i="11"/>
  <c r="AZ46"/>
  <c r="BH46"/>
  <c r="BH61" s="1"/>
  <c r="BP46"/>
  <c r="BP204" i="14" s="1"/>
  <c r="BX46" i="11"/>
  <c r="BX61" s="1"/>
  <c r="CF46"/>
  <c r="CV46"/>
  <c r="CV61" s="1"/>
  <c r="DD46"/>
  <c r="DD61" s="1"/>
  <c r="DL46"/>
  <c r="DT46"/>
  <c r="EB46"/>
  <c r="EB204" i="14" s="1"/>
  <c r="EJ46" i="11"/>
  <c r="EJ61" s="1"/>
  <c r="B91" i="16"/>
  <c r="E91"/>
  <c r="B83"/>
  <c r="E83" s="1"/>
  <c r="F68"/>
  <c r="H19"/>
  <c r="DL243" i="14"/>
  <c r="CV243"/>
  <c r="BX243"/>
  <c r="BL243"/>
  <c r="BD243"/>
  <c r="AV243"/>
  <c r="AJ243"/>
  <c r="AF243"/>
  <c r="X243"/>
  <c r="T243"/>
  <c r="P243"/>
  <c r="DM232"/>
  <c r="CW232"/>
  <c r="CG232"/>
  <c r="BM232"/>
  <c r="BI232"/>
  <c r="BE232"/>
  <c r="AS232"/>
  <c r="AO232"/>
  <c r="AK232"/>
  <c r="AG232"/>
  <c r="U232"/>
  <c r="Q232"/>
  <c r="DV221"/>
  <c r="DF221"/>
  <c r="BV221"/>
  <c r="BJ221"/>
  <c r="BF221"/>
  <c r="AT221"/>
  <c r="AL221"/>
  <c r="V221"/>
  <c r="R221"/>
  <c r="B221"/>
  <c r="DG210"/>
  <c r="BW210"/>
  <c r="BS210"/>
  <c r="BO210"/>
  <c r="BK210"/>
  <c r="BC210"/>
  <c r="AY210"/>
  <c r="AU210"/>
  <c r="AM210"/>
  <c r="AI210"/>
  <c r="W210"/>
  <c r="DV196"/>
  <c r="DF196"/>
  <c r="BV196"/>
  <c r="BJ196"/>
  <c r="BF196"/>
  <c r="AT196"/>
  <c r="AL196"/>
  <c r="V196"/>
  <c r="R196"/>
  <c r="B196"/>
  <c r="DL190"/>
  <c r="CV190"/>
  <c r="BX190"/>
  <c r="BL190"/>
  <c r="BD190"/>
  <c r="AV190"/>
  <c r="AJ190"/>
  <c r="AF190"/>
  <c r="X190"/>
  <c r="T190"/>
  <c r="P190"/>
  <c r="DL179"/>
  <c r="CV179"/>
  <c r="BX179"/>
  <c r="BL179"/>
  <c r="BD179"/>
  <c r="AV179"/>
  <c r="AJ179"/>
  <c r="AF179"/>
  <c r="X179"/>
  <c r="T179"/>
  <c r="P179"/>
  <c r="DM168"/>
  <c r="CW168"/>
  <c r="CG168"/>
  <c r="BM168"/>
  <c r="BI168"/>
  <c r="BE168"/>
  <c r="AS168"/>
  <c r="AO168"/>
  <c r="AK168"/>
  <c r="AG168"/>
  <c r="U168"/>
  <c r="Q168"/>
  <c r="DV157"/>
  <c r="DF157"/>
  <c r="BJ157"/>
  <c r="AT157"/>
  <c r="AL157"/>
  <c r="V157"/>
  <c r="BM146"/>
  <c r="BE146"/>
  <c r="AO146"/>
  <c r="AG146"/>
  <c r="Q146"/>
  <c r="BV132"/>
  <c r="BF132"/>
  <c r="R132"/>
  <c r="B132"/>
  <c r="BM118"/>
  <c r="BE118"/>
  <c r="AO118"/>
  <c r="AG118"/>
  <c r="Q118"/>
  <c r="B28" i="4"/>
  <c r="B28" i="5"/>
  <c r="B28" i="6"/>
  <c r="B99" i="14" s="1"/>
  <c r="B28" i="7"/>
  <c r="B28" i="8"/>
  <c r="B101" i="14" s="1"/>
  <c r="B28" i="9"/>
  <c r="B28" i="10"/>
  <c r="B28" i="11"/>
  <c r="B57" i="14"/>
  <c r="B12" i="11" s="1"/>
  <c r="B56" i="14"/>
  <c r="B55"/>
  <c r="B12" i="9" s="1"/>
  <c r="B54" i="14"/>
  <c r="B53"/>
  <c r="B12" i="7" s="1"/>
  <c r="B52" i="14"/>
  <c r="B12" i="6" s="1"/>
  <c r="B51" i="14"/>
  <c r="A38" i="17" s="1"/>
  <c r="B50" i="14"/>
  <c r="B52" i="2"/>
  <c r="E37" i="4"/>
  <c r="E52" s="1"/>
  <c r="I37"/>
  <c r="M37"/>
  <c r="Q37"/>
  <c r="Q233" i="14" s="1"/>
  <c r="U37" i="4"/>
  <c r="Y37"/>
  <c r="AC37"/>
  <c r="AG37"/>
  <c r="AK37"/>
  <c r="AO37"/>
  <c r="AS37"/>
  <c r="AW37"/>
  <c r="AW233" i="14" s="1"/>
  <c r="BE37" i="4"/>
  <c r="BI37"/>
  <c r="BM37"/>
  <c r="BQ37"/>
  <c r="BU37"/>
  <c r="BY37"/>
  <c r="CC37"/>
  <c r="CG37"/>
  <c r="CG52" s="1"/>
  <c r="CK37"/>
  <c r="CO37"/>
  <c r="CS37"/>
  <c r="CW37"/>
  <c r="CW52" s="1"/>
  <c r="DE37"/>
  <c r="DI37"/>
  <c r="DM37"/>
  <c r="DQ37"/>
  <c r="DQ233" i="14" s="1"/>
  <c r="DU37" i="4"/>
  <c r="DY37"/>
  <c r="EC37"/>
  <c r="EG37"/>
  <c r="EK37"/>
  <c r="D37"/>
  <c r="H37"/>
  <c r="L37"/>
  <c r="L52" s="1"/>
  <c r="P37"/>
  <c r="T37"/>
  <c r="T52" s="1"/>
  <c r="X37"/>
  <c r="AB37"/>
  <c r="AF37"/>
  <c r="AF233" i="14" s="1"/>
  <c r="AJ37" i="4"/>
  <c r="AR37"/>
  <c r="AV37"/>
  <c r="AZ37"/>
  <c r="AZ233" i="14" s="1"/>
  <c r="BD37" i="4"/>
  <c r="BH37"/>
  <c r="BL37"/>
  <c r="BL52" s="1"/>
  <c r="BP37"/>
  <c r="BT37"/>
  <c r="BT233" i="14" s="1"/>
  <c r="BX37" i="4"/>
  <c r="CB37"/>
  <c r="CF37"/>
  <c r="CF52" s="1"/>
  <c r="CJ37"/>
  <c r="CJ233" i="14" s="1"/>
  <c r="CR37" i="4"/>
  <c r="CV37"/>
  <c r="CZ37"/>
  <c r="DD37"/>
  <c r="DH37"/>
  <c r="DL37"/>
  <c r="DL52" s="1"/>
  <c r="DP37"/>
  <c r="DP52" s="1"/>
  <c r="DT37"/>
  <c r="DX37"/>
  <c r="EB37"/>
  <c r="EF37"/>
  <c r="EJ37"/>
  <c r="C37"/>
  <c r="G37"/>
  <c r="K37"/>
  <c r="O37"/>
  <c r="S37"/>
  <c r="W37"/>
  <c r="W52" s="1"/>
  <c r="AE37"/>
  <c r="AI37"/>
  <c r="AM37"/>
  <c r="AQ37"/>
  <c r="AQ52" s="1"/>
  <c r="AU37"/>
  <c r="AY37"/>
  <c r="AY233" i="14" s="1"/>
  <c r="BC37" i="4"/>
  <c r="BG37"/>
  <c r="BG233" i="14" s="1"/>
  <c r="BK37" i="4"/>
  <c r="BO37"/>
  <c r="BS37"/>
  <c r="BW37"/>
  <c r="CE37"/>
  <c r="CI37"/>
  <c r="CM37"/>
  <c r="CQ37"/>
  <c r="CQ52" s="1"/>
  <c r="CU37"/>
  <c r="CY37"/>
  <c r="DC37"/>
  <c r="DG37"/>
  <c r="DG52" s="1"/>
  <c r="DK37"/>
  <c r="DO37"/>
  <c r="DS37"/>
  <c r="DW37"/>
  <c r="DW233" i="14" s="1"/>
  <c r="EE37" i="4"/>
  <c r="EI37"/>
  <c r="EM37"/>
  <c r="B37"/>
  <c r="F37"/>
  <c r="F233" i="14" s="1"/>
  <c r="J37" i="4"/>
  <c r="J233" i="14" s="1"/>
  <c r="R37" i="4"/>
  <c r="V37"/>
  <c r="V233" i="14" s="1"/>
  <c r="Z37" i="4"/>
  <c r="Z233" i="14" s="1"/>
  <c r="AD37" i="4"/>
  <c r="AD233" i="14" s="1"/>
  <c r="AH37" i="4"/>
  <c r="AL37"/>
  <c r="AP37"/>
  <c r="AT37"/>
  <c r="AX37"/>
  <c r="BB37"/>
  <c r="BF37"/>
  <c r="BF52" s="1"/>
  <c r="BJ37"/>
  <c r="BR37"/>
  <c r="BV37"/>
  <c r="BV233" i="14" s="1"/>
  <c r="BZ37" i="4"/>
  <c r="BZ52" s="1"/>
  <c r="CD37"/>
  <c r="CH37"/>
  <c r="CL37"/>
  <c r="CP37"/>
  <c r="CT37"/>
  <c r="CT52" s="1"/>
  <c r="CX37"/>
  <c r="DB37"/>
  <c r="DF37"/>
  <c r="DJ37"/>
  <c r="DR37"/>
  <c r="DV37"/>
  <c r="DV52" s="1"/>
  <c r="DZ37"/>
  <c r="ED37"/>
  <c r="EH37"/>
  <c r="EL37"/>
  <c r="EL233" i="14" s="1"/>
  <c r="E37" i="5"/>
  <c r="E234" i="14" s="1"/>
  <c r="I37" i="5"/>
  <c r="I52" s="1"/>
  <c r="M37"/>
  <c r="Q37"/>
  <c r="Q234" i="14" s="1"/>
  <c r="U37" i="5"/>
  <c r="Y37"/>
  <c r="Y52" s="1"/>
  <c r="AC37"/>
  <c r="AG37"/>
  <c r="AG234" i="14" s="1"/>
  <c r="AK37" i="5"/>
  <c r="AK52" s="1"/>
  <c r="AO37"/>
  <c r="AS37"/>
  <c r="AW37"/>
  <c r="AW234" i="14" s="1"/>
  <c r="BE37" i="5"/>
  <c r="BI37"/>
  <c r="BI234" i="14" s="1"/>
  <c r="BM37" i="5"/>
  <c r="BQ37"/>
  <c r="BQ234" i="14" s="1"/>
  <c r="BU37" i="5"/>
  <c r="BU234" i="14" s="1"/>
  <c r="BY37" i="5"/>
  <c r="CC37"/>
  <c r="CG37"/>
  <c r="CG234" i="14" s="1"/>
  <c r="CK37" i="5"/>
  <c r="CO37"/>
  <c r="CS37"/>
  <c r="CW37"/>
  <c r="CW234" i="14" s="1"/>
  <c r="C37" i="5"/>
  <c r="G37"/>
  <c r="G52" s="1"/>
  <c r="K37"/>
  <c r="O37"/>
  <c r="S37"/>
  <c r="W37"/>
  <c r="W234" i="14" s="1"/>
  <c r="AE37" i="5"/>
  <c r="AI37"/>
  <c r="AI234" i="14" s="1"/>
  <c r="AM37" i="5"/>
  <c r="AM52" s="1"/>
  <c r="AQ37"/>
  <c r="AQ234" i="14" s="1"/>
  <c r="AU37" i="5"/>
  <c r="AY37"/>
  <c r="AY234" i="14" s="1"/>
  <c r="BC37" i="5"/>
  <c r="BC234" i="14" s="1"/>
  <c r="BG37" i="5"/>
  <c r="BG52" s="1"/>
  <c r="BK37"/>
  <c r="BO37"/>
  <c r="BS37"/>
  <c r="BW37"/>
  <c r="BW52" s="1"/>
  <c r="CE37"/>
  <c r="CI37"/>
  <c r="CI234" i="14" s="1"/>
  <c r="CM37" i="5"/>
  <c r="CQ37"/>
  <c r="CQ234" i="14" s="1"/>
  <c r="CU37" i="5"/>
  <c r="CY37"/>
  <c r="CY234" i="14" s="1"/>
  <c r="DC37" i="5"/>
  <c r="H37"/>
  <c r="P37"/>
  <c r="X37"/>
  <c r="X234" i="14" s="1"/>
  <c r="AF37" i="5"/>
  <c r="AF52" s="1"/>
  <c r="AV37"/>
  <c r="AV52" s="1"/>
  <c r="BD37"/>
  <c r="BL37"/>
  <c r="BL234" i="14" s="1"/>
  <c r="BT37" i="5"/>
  <c r="BT234" i="14" s="1"/>
  <c r="CB37" i="5"/>
  <c r="CJ37"/>
  <c r="CR37"/>
  <c r="CR234" i="14" s="1"/>
  <c r="CZ37" i="5"/>
  <c r="DE37"/>
  <c r="DE234" i="14" s="1"/>
  <c r="DI37" i="5"/>
  <c r="DM37"/>
  <c r="DM234" i="14" s="1"/>
  <c r="DQ37" i="5"/>
  <c r="DU37"/>
  <c r="DU234" i="14" s="1"/>
  <c r="DY37" i="5"/>
  <c r="EC37"/>
  <c r="EG37"/>
  <c r="EK37"/>
  <c r="F37"/>
  <c r="V37"/>
  <c r="V234" i="14" s="1"/>
  <c r="AD37" i="5"/>
  <c r="AD52" s="1"/>
  <c r="AL37"/>
  <c r="AL52" s="1"/>
  <c r="AT37"/>
  <c r="BB37"/>
  <c r="BJ37"/>
  <c r="BJ234" i="14" s="1"/>
  <c r="BR37" i="5"/>
  <c r="BZ37"/>
  <c r="CH37"/>
  <c r="CH234" i="14" s="1"/>
  <c r="CP37" i="5"/>
  <c r="CX37"/>
  <c r="CX234" i="14" s="1"/>
  <c r="DD37" i="5"/>
  <c r="DH37"/>
  <c r="DH234" i="14" s="1"/>
  <c r="DL37" i="5"/>
  <c r="DP37"/>
  <c r="DT37"/>
  <c r="DX37"/>
  <c r="DX234" i="14" s="1"/>
  <c r="EB37" i="5"/>
  <c r="EF37"/>
  <c r="EJ37"/>
  <c r="D37"/>
  <c r="L37"/>
  <c r="L52" s="1"/>
  <c r="T37"/>
  <c r="T234" i="14" s="1"/>
  <c r="AB37" i="5"/>
  <c r="AJ37"/>
  <c r="AJ234" i="14" s="1"/>
  <c r="AR37" i="5"/>
  <c r="AR52" s="1"/>
  <c r="AZ37"/>
  <c r="AZ234" i="14" s="1"/>
  <c r="BH37" i="5"/>
  <c r="BP37"/>
  <c r="BP234" i="14" s="1"/>
  <c r="BX37" i="5"/>
  <c r="CF37"/>
  <c r="CV37"/>
  <c r="DB37"/>
  <c r="DG37"/>
  <c r="DK37"/>
  <c r="DK52" s="1"/>
  <c r="DO37"/>
  <c r="DS37"/>
  <c r="DS52" s="1"/>
  <c r="DW37"/>
  <c r="DW52" s="1"/>
  <c r="EE37"/>
  <c r="EI37"/>
  <c r="EM37"/>
  <c r="EM52" s="1"/>
  <c r="B37"/>
  <c r="B52" s="1"/>
  <c r="J37"/>
  <c r="J234" i="14" s="1"/>
  <c r="R37" i="5"/>
  <c r="Z37"/>
  <c r="Z52" s="1"/>
  <c r="AH37"/>
  <c r="AP37"/>
  <c r="AX37"/>
  <c r="BF37"/>
  <c r="BF52" s="1"/>
  <c r="BV37"/>
  <c r="CD37"/>
  <c r="CD52" s="1"/>
  <c r="CL37"/>
  <c r="CT37"/>
  <c r="CT52" s="1"/>
  <c r="DF37"/>
  <c r="DJ37"/>
  <c r="DJ234" i="14" s="1"/>
  <c r="DR37" i="5"/>
  <c r="DV37"/>
  <c r="DV52" s="1"/>
  <c r="DZ37"/>
  <c r="DZ52" s="1"/>
  <c r="ED37"/>
  <c r="ED234" i="14" s="1"/>
  <c r="EH37" i="5"/>
  <c r="EL37"/>
  <c r="EL52" s="1"/>
  <c r="E37" i="6"/>
  <c r="E235" i="14" s="1"/>
  <c r="I37" i="6"/>
  <c r="M37"/>
  <c r="Q37"/>
  <c r="Q52" s="1"/>
  <c r="U37"/>
  <c r="Y37"/>
  <c r="Y52" s="1"/>
  <c r="AC37"/>
  <c r="AG37"/>
  <c r="AG52" s="1"/>
  <c r="AK37"/>
  <c r="AO37"/>
  <c r="AS37"/>
  <c r="AW37"/>
  <c r="AW52" s="1"/>
  <c r="BE37"/>
  <c r="BE52" s="1"/>
  <c r="BI37"/>
  <c r="BI235" i="14" s="1"/>
  <c r="BM37" i="6"/>
  <c r="BQ37"/>
  <c r="BQ52" s="1"/>
  <c r="BU37"/>
  <c r="BY37"/>
  <c r="CC37"/>
  <c r="CG37"/>
  <c r="CG52" s="1"/>
  <c r="CK37"/>
  <c r="CO37"/>
  <c r="CS37"/>
  <c r="CW37"/>
  <c r="CW52" s="1"/>
  <c r="DE37"/>
  <c r="DI37"/>
  <c r="DI52" s="1"/>
  <c r="DM37"/>
  <c r="DQ37"/>
  <c r="DQ52" s="1"/>
  <c r="DU37"/>
  <c r="DU235" i="14" s="1"/>
  <c r="DY37" i="6"/>
  <c r="DY235" i="14" s="1"/>
  <c r="EC37" i="6"/>
  <c r="EG37"/>
  <c r="EG52" s="1"/>
  <c r="EK37"/>
  <c r="EK52" s="1"/>
  <c r="D37"/>
  <c r="D235" i="14" s="1"/>
  <c r="H37" i="6"/>
  <c r="L37"/>
  <c r="L52" s="1"/>
  <c r="P37"/>
  <c r="T37"/>
  <c r="X37"/>
  <c r="AB37"/>
  <c r="AF37"/>
  <c r="AJ37"/>
  <c r="AJ52" s="1"/>
  <c r="AR37"/>
  <c r="AV37"/>
  <c r="AV52" s="1"/>
  <c r="AZ37"/>
  <c r="BD37"/>
  <c r="BD235" i="14" s="1"/>
  <c r="BH37" i="6"/>
  <c r="BL37"/>
  <c r="BL52" s="1"/>
  <c r="BP37"/>
  <c r="BP235" i="14" s="1"/>
  <c r="BT37" i="6"/>
  <c r="BT235" i="14" s="1"/>
  <c r="BX37" i="6"/>
  <c r="CB37"/>
  <c r="CF37"/>
  <c r="CF235" i="14" s="1"/>
  <c r="CJ37" i="6"/>
  <c r="CR37"/>
  <c r="CV37"/>
  <c r="CV52" s="1"/>
  <c r="CZ37"/>
  <c r="CZ52" s="1"/>
  <c r="DD37"/>
  <c r="DD52" s="1"/>
  <c r="DH37"/>
  <c r="DL37"/>
  <c r="DL52" s="1"/>
  <c r="DP37"/>
  <c r="DT37"/>
  <c r="DT235" i="14" s="1"/>
  <c r="DX37" i="6"/>
  <c r="EB37"/>
  <c r="EF37"/>
  <c r="EJ37"/>
  <c r="EJ235" i="14" s="1"/>
  <c r="C37" i="6"/>
  <c r="G37"/>
  <c r="G235" i="14" s="1"/>
  <c r="K37" i="6"/>
  <c r="O37"/>
  <c r="S37"/>
  <c r="W37"/>
  <c r="W235" i="14" s="1"/>
  <c r="AE37" i="6"/>
  <c r="AE235" i="14" s="1"/>
  <c r="AI37" i="6"/>
  <c r="AI52" s="1"/>
  <c r="AM37"/>
  <c r="AQ37"/>
  <c r="AQ235" i="14" s="1"/>
  <c r="AU37" i="6"/>
  <c r="AU52" s="1"/>
  <c r="AY37"/>
  <c r="AY52" s="1"/>
  <c r="BC37"/>
  <c r="BG37"/>
  <c r="BG235" i="14" s="1"/>
  <c r="BK37" i="6"/>
  <c r="BK235" i="14" s="1"/>
  <c r="BO37" i="6"/>
  <c r="BS37"/>
  <c r="BW37"/>
  <c r="BW235" i="14" s="1"/>
  <c r="CE37" i="6"/>
  <c r="CI37"/>
  <c r="CI235" i="14" s="1"/>
  <c r="CM37" i="6"/>
  <c r="CQ37"/>
  <c r="CQ235" i="14" s="1"/>
  <c r="CU37" i="6"/>
  <c r="CY37"/>
  <c r="DC37"/>
  <c r="DG37"/>
  <c r="DG235" i="14" s="1"/>
  <c r="DK37" i="6"/>
  <c r="DO37"/>
  <c r="DS37"/>
  <c r="DW37"/>
  <c r="DW235" i="14" s="1"/>
  <c r="EE37" i="6"/>
  <c r="EE52" s="1"/>
  <c r="EI37"/>
  <c r="EI52" s="1"/>
  <c r="EM37"/>
  <c r="B37"/>
  <c r="F37"/>
  <c r="F235" i="14" s="1"/>
  <c r="J37" i="6"/>
  <c r="J235" i="14" s="1"/>
  <c r="R37" i="6"/>
  <c r="V37"/>
  <c r="V52" s="1"/>
  <c r="Z37"/>
  <c r="AD37"/>
  <c r="AH37"/>
  <c r="AL37"/>
  <c r="AL52" s="1"/>
  <c r="AP37"/>
  <c r="AP235" i="14" s="1"/>
  <c r="AT37" i="6"/>
  <c r="AT52" s="1"/>
  <c r="AX37"/>
  <c r="BB37"/>
  <c r="BB235" i="14" s="1"/>
  <c r="BF37" i="6"/>
  <c r="BJ37"/>
  <c r="BJ52" s="1"/>
  <c r="BR37"/>
  <c r="BV37"/>
  <c r="BV235" i="14" s="1"/>
  <c r="BZ37" i="6"/>
  <c r="BZ235" i="14" s="1"/>
  <c r="CD37" i="6"/>
  <c r="CD235" i="14" s="1"/>
  <c r="CH37" i="6"/>
  <c r="CL37"/>
  <c r="CL235" i="14" s="1"/>
  <c r="CP37" i="6"/>
  <c r="CT37"/>
  <c r="CX37"/>
  <c r="DB37"/>
  <c r="DF37"/>
  <c r="DJ37"/>
  <c r="DJ52" s="1"/>
  <c r="DR37"/>
  <c r="DV37"/>
  <c r="DV235" i="14" s="1"/>
  <c r="DZ37" i="6"/>
  <c r="DZ52" s="1"/>
  <c r="ED37"/>
  <c r="ED52" s="1"/>
  <c r="EH37"/>
  <c r="EL37"/>
  <c r="EL235" i="14" s="1"/>
  <c r="D37" i="7"/>
  <c r="D236" i="14" s="1"/>
  <c r="H37" i="7"/>
  <c r="H236" i="14" s="1"/>
  <c r="L37" i="7"/>
  <c r="P37"/>
  <c r="T37"/>
  <c r="T236" i="14" s="1"/>
  <c r="X37" i="7"/>
  <c r="AB37"/>
  <c r="AF37"/>
  <c r="AF236" i="14" s="1"/>
  <c r="AJ37" i="7"/>
  <c r="AR37"/>
  <c r="AR52" s="1"/>
  <c r="AV37"/>
  <c r="AZ37"/>
  <c r="AZ236" i="14" s="1"/>
  <c r="BD37" i="7"/>
  <c r="BH37"/>
  <c r="BH52" s="1"/>
  <c r="BL37"/>
  <c r="BP37"/>
  <c r="BP236" i="14" s="1"/>
  <c r="BT37" i="7"/>
  <c r="BX37"/>
  <c r="BX236" i="14" s="1"/>
  <c r="CB37" i="7"/>
  <c r="CF37"/>
  <c r="CF236" i="14" s="1"/>
  <c r="CJ37" i="7"/>
  <c r="CJ52" s="1"/>
  <c r="CR37"/>
  <c r="CV37"/>
  <c r="CZ37"/>
  <c r="CZ236" i="14" s="1"/>
  <c r="DD37" i="7"/>
  <c r="DD236" i="14" s="1"/>
  <c r="DH37" i="7"/>
  <c r="DH52" s="1"/>
  <c r="DL37"/>
  <c r="DP37"/>
  <c r="DP236" i="14" s="1"/>
  <c r="DT37" i="7"/>
  <c r="DT236" i="14" s="1"/>
  <c r="DX37" i="7"/>
  <c r="DX52" s="1"/>
  <c r="EB37"/>
  <c r="EF37"/>
  <c r="EF236" i="14" s="1"/>
  <c r="EJ37" i="7"/>
  <c r="C37"/>
  <c r="C236" i="14" s="1"/>
  <c r="G37" i="7"/>
  <c r="K37"/>
  <c r="K236" i="14" s="1"/>
  <c r="O37" i="7"/>
  <c r="S37"/>
  <c r="W37"/>
  <c r="AE37"/>
  <c r="AE236" i="14" s="1"/>
  <c r="AI37" i="7"/>
  <c r="AI236" i="14" s="1"/>
  <c r="AM37" i="7"/>
  <c r="AM52" s="1"/>
  <c r="AQ37"/>
  <c r="AU37"/>
  <c r="AU236" i="14" s="1"/>
  <c r="AY37" i="7"/>
  <c r="AY52" s="1"/>
  <c r="BC37"/>
  <c r="BC52" s="1"/>
  <c r="BG37"/>
  <c r="BK37"/>
  <c r="BK236" i="14" s="1"/>
  <c r="BO37" i="7"/>
  <c r="BS37"/>
  <c r="BS236" i="14" s="1"/>
  <c r="BW37" i="7"/>
  <c r="CE37"/>
  <c r="CE236" i="14" s="1"/>
  <c r="CI37" i="7"/>
  <c r="CM37"/>
  <c r="CQ37"/>
  <c r="CU37"/>
  <c r="CU236" i="14" s="1"/>
  <c r="CY37" i="7"/>
  <c r="DC37"/>
  <c r="DC52" s="1"/>
  <c r="DG37"/>
  <c r="DK37"/>
  <c r="DK236" i="14" s="1"/>
  <c r="DO37" i="7"/>
  <c r="DO236" i="14" s="1"/>
  <c r="DS37" i="7"/>
  <c r="DS52" s="1"/>
  <c r="DW37"/>
  <c r="DW52" s="1"/>
  <c r="EE37"/>
  <c r="EE236" i="14" s="1"/>
  <c r="EI37" i="7"/>
  <c r="EI236" i="14" s="1"/>
  <c r="EM37" i="7"/>
  <c r="EM236" i="14" s="1"/>
  <c r="B37" i="7"/>
  <c r="J37"/>
  <c r="J236" i="14" s="1"/>
  <c r="R37" i="7"/>
  <c r="R236" i="14" s="1"/>
  <c r="Z37" i="7"/>
  <c r="Z236" i="14" s="1"/>
  <c r="AH37" i="7"/>
  <c r="AP37"/>
  <c r="AP236" i="14" s="1"/>
  <c r="AX37" i="7"/>
  <c r="BF37"/>
  <c r="BF52" s="1"/>
  <c r="BV37"/>
  <c r="CD37"/>
  <c r="CD236" i="14" s="1"/>
  <c r="CL37" i="7"/>
  <c r="CL236" i="14" s="1"/>
  <c r="CT37" i="7"/>
  <c r="CT52" s="1"/>
  <c r="DB37"/>
  <c r="DJ37"/>
  <c r="DJ236" i="14" s="1"/>
  <c r="DR37" i="7"/>
  <c r="DZ37"/>
  <c r="DZ236" i="14" s="1"/>
  <c r="EH37" i="7"/>
  <c r="EH52" s="1"/>
  <c r="B37" i="8"/>
  <c r="F37"/>
  <c r="F237" i="14" s="1"/>
  <c r="J37" i="8"/>
  <c r="R37"/>
  <c r="V37"/>
  <c r="V52" s="1"/>
  <c r="Z37"/>
  <c r="AD37"/>
  <c r="AD52" s="1"/>
  <c r="AH37"/>
  <c r="AH52" s="1"/>
  <c r="AL37"/>
  <c r="AL52" s="1"/>
  <c r="AP37"/>
  <c r="AP237" i="14" s="1"/>
  <c r="AT37" i="8"/>
  <c r="AT52" s="1"/>
  <c r="AX37"/>
  <c r="BB37"/>
  <c r="BF37"/>
  <c r="BF237" i="14" s="1"/>
  <c r="BJ37" i="8"/>
  <c r="BJ237" i="14" s="1"/>
  <c r="BR37" i="8"/>
  <c r="BR52" s="1"/>
  <c r="BV37"/>
  <c r="BV237" i="14" s="1"/>
  <c r="BZ37" i="8"/>
  <c r="CD37"/>
  <c r="CH37"/>
  <c r="CL37"/>
  <c r="CL237" i="14" s="1"/>
  <c r="CP37" i="8"/>
  <c r="CT37"/>
  <c r="CT52" s="1"/>
  <c r="CX37"/>
  <c r="CX52" s="1"/>
  <c r="DB37"/>
  <c r="DF37"/>
  <c r="DJ37"/>
  <c r="DJ52" s="1"/>
  <c r="DR37"/>
  <c r="DV37"/>
  <c r="DV237" i="14" s="1"/>
  <c r="DZ37" i="8"/>
  <c r="DZ237" i="14" s="1"/>
  <c r="ED37" i="8"/>
  <c r="EH37"/>
  <c r="EH52" s="1"/>
  <c r="EL37"/>
  <c r="EL237" i="14" s="1"/>
  <c r="I37" i="7"/>
  <c r="I236" i="14" s="1"/>
  <c r="Q37" i="7"/>
  <c r="Q236" i="14" s="1"/>
  <c r="Y37" i="7"/>
  <c r="AG37"/>
  <c r="AG236" i="14" s="1"/>
  <c r="AO37" i="7"/>
  <c r="AO52" s="1"/>
  <c r="AW37"/>
  <c r="AW52" s="1"/>
  <c r="BE37"/>
  <c r="BE52" s="1"/>
  <c r="BM37"/>
  <c r="BM236" i="14" s="1"/>
  <c r="BU37" i="7"/>
  <c r="CC37"/>
  <c r="CC52" s="1"/>
  <c r="CK37"/>
  <c r="CS37"/>
  <c r="CS236" i="14" s="1"/>
  <c r="DI37" i="7"/>
  <c r="DI236" i="14" s="1"/>
  <c r="DQ37" i="7"/>
  <c r="DQ236" i="14" s="1"/>
  <c r="DY37" i="7"/>
  <c r="DY52" s="1"/>
  <c r="EG37"/>
  <c r="EG236" i="14" s="1"/>
  <c r="E37" i="8"/>
  <c r="I37"/>
  <c r="M37"/>
  <c r="Q37"/>
  <c r="Q237" i="14" s="1"/>
  <c r="U37" i="8"/>
  <c r="Y37"/>
  <c r="Y52" s="1"/>
  <c r="AC37"/>
  <c r="AC52" s="1"/>
  <c r="AG37"/>
  <c r="AG237" i="14" s="1"/>
  <c r="AK37" i="8"/>
  <c r="AO37"/>
  <c r="AS37"/>
  <c r="AW37"/>
  <c r="AW237" i="14" s="1"/>
  <c r="BE37" i="8"/>
  <c r="BE237" i="14" s="1"/>
  <c r="BI37" i="8"/>
  <c r="BI237" i="14" s="1"/>
  <c r="BM37" i="8"/>
  <c r="BM52" s="1"/>
  <c r="BQ37"/>
  <c r="BQ237" i="14" s="1"/>
  <c r="BU37" i="8"/>
  <c r="BU237" i="14" s="1"/>
  <c r="BY37" i="8"/>
  <c r="BY237" i="14" s="1"/>
  <c r="CC37" i="8"/>
  <c r="CG37"/>
  <c r="CG237" i="14" s="1"/>
  <c r="CK37" i="8"/>
  <c r="CK52" s="1"/>
  <c r="CO37"/>
  <c r="CS37"/>
  <c r="CS52" s="1"/>
  <c r="CW37"/>
  <c r="CW237" i="14" s="1"/>
  <c r="DE37" i="8"/>
  <c r="DI37"/>
  <c r="DI52" s="1"/>
  <c r="DM37"/>
  <c r="DQ37"/>
  <c r="DQ237" i="14" s="1"/>
  <c r="DU37" i="8"/>
  <c r="DY37"/>
  <c r="DY52" s="1"/>
  <c r="EC37"/>
  <c r="EG37"/>
  <c r="EG237" i="14" s="1"/>
  <c r="EK37" i="8"/>
  <c r="E37" i="7"/>
  <c r="E236" i="14" s="1"/>
  <c r="M37" i="7"/>
  <c r="U37"/>
  <c r="U236" i="14" s="1"/>
  <c r="AC37" i="7"/>
  <c r="AC236" i="14" s="1"/>
  <c r="AK37" i="7"/>
  <c r="AK236" i="14" s="1"/>
  <c r="AS37" i="7"/>
  <c r="AS52" s="1"/>
  <c r="BI37"/>
  <c r="BI236" i="14" s="1"/>
  <c r="BQ37" i="7"/>
  <c r="BQ236" i="14" s="1"/>
  <c r="BY37" i="7"/>
  <c r="BY52" s="1"/>
  <c r="CG37"/>
  <c r="CO37"/>
  <c r="CW37"/>
  <c r="CW52" s="1"/>
  <c r="DE37"/>
  <c r="DE52" s="1"/>
  <c r="DM37"/>
  <c r="DM52" s="1"/>
  <c r="DU37"/>
  <c r="DU236" i="14" s="1"/>
  <c r="EC37" i="7"/>
  <c r="EK37"/>
  <c r="EK236" i="14" s="1"/>
  <c r="AD37" i="7"/>
  <c r="BJ37"/>
  <c r="BJ236" i="14" s="1"/>
  <c r="CP37" i="7"/>
  <c r="DV37"/>
  <c r="DV236" i="14" s="1"/>
  <c r="H37" i="8"/>
  <c r="P37"/>
  <c r="X37"/>
  <c r="AF37"/>
  <c r="AF52" s="1"/>
  <c r="AV37"/>
  <c r="BD37"/>
  <c r="BD237" i="14" s="1"/>
  <c r="BL37" i="8"/>
  <c r="BL237" i="14" s="1"/>
  <c r="BT37" i="8"/>
  <c r="BT52" s="1"/>
  <c r="CB37"/>
  <c r="CB237" i="14" s="1"/>
  <c r="CJ37" i="8"/>
  <c r="CJ237" i="14" s="1"/>
  <c r="CR37" i="8"/>
  <c r="CR52" s="1"/>
  <c r="CZ37"/>
  <c r="CZ237" i="14" s="1"/>
  <c r="DH37" i="8"/>
  <c r="DH237" i="14" s="1"/>
  <c r="DP37" i="8"/>
  <c r="DX37"/>
  <c r="EF37"/>
  <c r="C37" i="9"/>
  <c r="G37"/>
  <c r="G238" i="14" s="1"/>
  <c r="K37" i="9"/>
  <c r="O37"/>
  <c r="S37"/>
  <c r="S238" i="14" s="1"/>
  <c r="W37" i="9"/>
  <c r="W238" i="14" s="1"/>
  <c r="AE37" i="9"/>
  <c r="AE238" i="14" s="1"/>
  <c r="AI37" i="9"/>
  <c r="AI52" s="1"/>
  <c r="AM37"/>
  <c r="AQ37"/>
  <c r="AQ238" i="14" s="1"/>
  <c r="AU37" i="9"/>
  <c r="AU52" s="1"/>
  <c r="AY37"/>
  <c r="AY238" i="14" s="1"/>
  <c r="BC37" i="9"/>
  <c r="BC238" i="14" s="1"/>
  <c r="BG37" i="9"/>
  <c r="BG238" i="14" s="1"/>
  <c r="BK37" i="9"/>
  <c r="BK238" i="14" s="1"/>
  <c r="BO37" i="9"/>
  <c r="BS37"/>
  <c r="BW37"/>
  <c r="BW238" i="14" s="1"/>
  <c r="CE37" i="9"/>
  <c r="CI37"/>
  <c r="CM37"/>
  <c r="CM238" i="14" s="1"/>
  <c r="CQ37" i="9"/>
  <c r="CQ238" i="14" s="1"/>
  <c r="CU37" i="9"/>
  <c r="CY37"/>
  <c r="CY52" s="1"/>
  <c r="DC37"/>
  <c r="DG37"/>
  <c r="DG238" i="14" s="1"/>
  <c r="DK37" i="9"/>
  <c r="DO37"/>
  <c r="DS37"/>
  <c r="DS238" i="14" s="1"/>
  <c r="DW37" i="9"/>
  <c r="DW238" i="14" s="1"/>
  <c r="EE37" i="9"/>
  <c r="EE238" i="14" s="1"/>
  <c r="EI37" i="9"/>
  <c r="EI238" i="14" s="1"/>
  <c r="EM37" i="9"/>
  <c r="C37" i="10"/>
  <c r="C239" i="14" s="1"/>
  <c r="G37" i="10"/>
  <c r="K37"/>
  <c r="K239" i="14" s="1"/>
  <c r="O37" i="10"/>
  <c r="S37"/>
  <c r="S239" i="14" s="1"/>
  <c r="W37" i="10"/>
  <c r="AE37"/>
  <c r="AI37"/>
  <c r="AM37"/>
  <c r="AM239" i="14" s="1"/>
  <c r="AQ37" i="10"/>
  <c r="AQ52" s="1"/>
  <c r="AU37"/>
  <c r="AU52" s="1"/>
  <c r="AY37"/>
  <c r="AY52" s="1"/>
  <c r="BC37"/>
  <c r="BC239" i="14" s="1"/>
  <c r="BG37" i="10"/>
  <c r="BG239" i="14" s="1"/>
  <c r="BK37" i="10"/>
  <c r="BK239" i="14" s="1"/>
  <c r="BO37" i="10"/>
  <c r="BO52" s="1"/>
  <c r="BS37"/>
  <c r="BS239" i="14" s="1"/>
  <c r="BW37" i="10"/>
  <c r="BW239" i="14" s="1"/>
  <c r="CE37" i="10"/>
  <c r="CE239" i="14" s="1"/>
  <c r="CI37" i="10"/>
  <c r="CM37"/>
  <c r="CM239" i="14" s="1"/>
  <c r="CQ37" i="10"/>
  <c r="CU37"/>
  <c r="CY37"/>
  <c r="CY239" i="14" s="1"/>
  <c r="DC37" i="10"/>
  <c r="DC239" i="14" s="1"/>
  <c r="DG37" i="10"/>
  <c r="DK37"/>
  <c r="DK52" s="1"/>
  <c r="DO37"/>
  <c r="DS37"/>
  <c r="DS239" i="14" s="1"/>
  <c r="DW37" i="10"/>
  <c r="DW52" s="1"/>
  <c r="EE37"/>
  <c r="EE239" i="14" s="1"/>
  <c r="EI37" i="10"/>
  <c r="EI52" s="1"/>
  <c r="EM37"/>
  <c r="EM239" i="14" s="1"/>
  <c r="V37" i="7"/>
  <c r="BB37"/>
  <c r="CH37"/>
  <c r="G37" i="8"/>
  <c r="G237" i="14" s="1"/>
  <c r="O37" i="8"/>
  <c r="O52" s="1"/>
  <c r="W37"/>
  <c r="AE37"/>
  <c r="AE52" s="1"/>
  <c r="AM37"/>
  <c r="AM237" i="14" s="1"/>
  <c r="AU37" i="8"/>
  <c r="BC37"/>
  <c r="BC52" s="1"/>
  <c r="BK37"/>
  <c r="BS37"/>
  <c r="BS237" i="14" s="1"/>
  <c r="CI37" i="8"/>
  <c r="CQ37"/>
  <c r="CQ52" s="1"/>
  <c r="CY37"/>
  <c r="CY52" s="1"/>
  <c r="DG37"/>
  <c r="DG237" i="14" s="1"/>
  <c r="DO37" i="8"/>
  <c r="DO237" i="14" s="1"/>
  <c r="DW37" i="8"/>
  <c r="DW237" i="14" s="1"/>
  <c r="EE37" i="8"/>
  <c r="EM37"/>
  <c r="EM237" i="14" s="1"/>
  <c r="B37" i="9"/>
  <c r="F37"/>
  <c r="J37"/>
  <c r="J52" s="1"/>
  <c r="R37"/>
  <c r="R238" i="14" s="1"/>
  <c r="V37" i="9"/>
  <c r="V52" s="1"/>
  <c r="Z37"/>
  <c r="Z52" s="1"/>
  <c r="AD37"/>
  <c r="AH37"/>
  <c r="AH238" i="14" s="1"/>
  <c r="AL37" i="9"/>
  <c r="AL52" s="1"/>
  <c r="AP37"/>
  <c r="AP238" i="14" s="1"/>
  <c r="AT37" i="9"/>
  <c r="AT52" s="1"/>
  <c r="AX37"/>
  <c r="AX238" i="14" s="1"/>
  <c r="BB37" i="9"/>
  <c r="BF37"/>
  <c r="BF238" i="14" s="1"/>
  <c r="BJ37" i="9"/>
  <c r="BR37"/>
  <c r="BR238" i="14" s="1"/>
  <c r="BV37" i="9"/>
  <c r="BZ37"/>
  <c r="CD37"/>
  <c r="CD52" s="1"/>
  <c r="CH37"/>
  <c r="CH238" i="14" s="1"/>
  <c r="CL37" i="9"/>
  <c r="CP37"/>
  <c r="CP52" s="1"/>
  <c r="CT37"/>
  <c r="CX37"/>
  <c r="CX238" i="14" s="1"/>
  <c r="DB37" i="9"/>
  <c r="DB238" i="14" s="1"/>
  <c r="DF37" i="9"/>
  <c r="DF52" s="1"/>
  <c r="DJ37"/>
  <c r="DJ52" s="1"/>
  <c r="DR37"/>
  <c r="DR238" i="14" s="1"/>
  <c r="DV37" i="9"/>
  <c r="DZ37"/>
  <c r="DZ238" i="14" s="1"/>
  <c r="ED37" i="9"/>
  <c r="EH37"/>
  <c r="EH238" i="14" s="1"/>
  <c r="EL37" i="9"/>
  <c r="B37" i="10"/>
  <c r="F37"/>
  <c r="F52" s="1"/>
  <c r="J37"/>
  <c r="J239" i="14" s="1"/>
  <c r="R37" i="10"/>
  <c r="R239" i="14" s="1"/>
  <c r="V37" i="10"/>
  <c r="V52" s="1"/>
  <c r="Z37"/>
  <c r="AD37"/>
  <c r="AD239" i="14" s="1"/>
  <c r="AH37" i="10"/>
  <c r="AH52" s="1"/>
  <c r="AL37"/>
  <c r="AL52" s="1"/>
  <c r="AP37"/>
  <c r="AT37"/>
  <c r="AT239" i="14" s="1"/>
  <c r="AX37" i="10"/>
  <c r="AX52" s="1"/>
  <c r="BB37"/>
  <c r="BF37"/>
  <c r="BJ37"/>
  <c r="BJ239" i="14" s="1"/>
  <c r="BR37" i="10"/>
  <c r="BR52" s="1"/>
  <c r="BV37"/>
  <c r="BV239" i="14" s="1"/>
  <c r="BZ37" i="10"/>
  <c r="BZ52" s="1"/>
  <c r="CD37"/>
  <c r="CD239" i="14" s="1"/>
  <c r="CH37" i="10"/>
  <c r="CL37"/>
  <c r="CP37"/>
  <c r="CT37"/>
  <c r="CT239" i="14" s="1"/>
  <c r="CX37" i="10"/>
  <c r="DB37"/>
  <c r="DF37"/>
  <c r="DF52" s="1"/>
  <c r="DJ37"/>
  <c r="DJ239" i="14" s="1"/>
  <c r="DR37" i="10"/>
  <c r="DV37"/>
  <c r="DV52" s="1"/>
  <c r="DZ37"/>
  <c r="ED37"/>
  <c r="ED239" i="14" s="1"/>
  <c r="EH37" i="10"/>
  <c r="EL37"/>
  <c r="EL239" i="14" s="1"/>
  <c r="F37" i="7"/>
  <c r="F52" s="1"/>
  <c r="AL37"/>
  <c r="AL236" i="14" s="1"/>
  <c r="BR37" i="7"/>
  <c r="BR236" i="14" s="1"/>
  <c r="CX37" i="7"/>
  <c r="CX236" i="14" s="1"/>
  <c r="ED37" i="7"/>
  <c r="C37" i="8"/>
  <c r="C237" i="14" s="1"/>
  <c r="K37" i="8"/>
  <c r="K52" s="1"/>
  <c r="S37"/>
  <c r="AI37"/>
  <c r="AI52" s="1"/>
  <c r="AQ37"/>
  <c r="AQ237" i="14" s="1"/>
  <c r="AY37" i="8"/>
  <c r="BG37"/>
  <c r="BG52" s="1"/>
  <c r="BO37"/>
  <c r="BW37"/>
  <c r="BW237" i="14" s="1"/>
  <c r="CE37" i="8"/>
  <c r="CE52" s="1"/>
  <c r="CM37"/>
  <c r="CM237" i="14" s="1"/>
  <c r="CU37" i="8"/>
  <c r="DC37"/>
  <c r="DC237" i="14" s="1"/>
  <c r="DK37" i="8"/>
  <c r="DK52" s="1"/>
  <c r="DS37"/>
  <c r="DS237" i="14" s="1"/>
  <c r="EI37" i="8"/>
  <c r="EI237" i="14" s="1"/>
  <c r="BZ37" i="7"/>
  <c r="BZ236" i="14" s="1"/>
  <c r="D37" i="8"/>
  <c r="D237" i="14" s="1"/>
  <c r="AJ37" i="8"/>
  <c r="BP37"/>
  <c r="CV37"/>
  <c r="CV237" i="14" s="1"/>
  <c r="EB37" i="8"/>
  <c r="E37" i="9"/>
  <c r="E52" s="1"/>
  <c r="M37"/>
  <c r="M238" i="14" s="1"/>
  <c r="U37" i="9"/>
  <c r="U238" i="14" s="1"/>
  <c r="AC37" i="9"/>
  <c r="AK37"/>
  <c r="AK238" i="14" s="1"/>
  <c r="AS37" i="9"/>
  <c r="BI37"/>
  <c r="BI238" i="14" s="1"/>
  <c r="BQ37" i="9"/>
  <c r="BY37"/>
  <c r="BY238" i="14" s="1"/>
  <c r="CG37" i="9"/>
  <c r="CG238" i="14" s="1"/>
  <c r="CO37" i="9"/>
  <c r="CW37"/>
  <c r="DE37"/>
  <c r="DM37"/>
  <c r="DU37"/>
  <c r="DU52" s="1"/>
  <c r="EC37"/>
  <c r="EC238" i="14" s="1"/>
  <c r="EK37" i="9"/>
  <c r="EK52" s="1"/>
  <c r="H37" i="10"/>
  <c r="H239" i="14" s="1"/>
  <c r="P37" i="10"/>
  <c r="P52" s="1"/>
  <c r="X37"/>
  <c r="AF37"/>
  <c r="AF239" i="14" s="1"/>
  <c r="AV37" i="10"/>
  <c r="BD37"/>
  <c r="BD52" s="1"/>
  <c r="BL37"/>
  <c r="BT37"/>
  <c r="BT239" i="14" s="1"/>
  <c r="CB37" i="10"/>
  <c r="CJ37"/>
  <c r="CJ52" s="1"/>
  <c r="CR37"/>
  <c r="CR52" s="1"/>
  <c r="CZ37"/>
  <c r="DH37"/>
  <c r="DP37"/>
  <c r="DP52" s="1"/>
  <c r="DX37"/>
  <c r="DX239" i="14" s="1"/>
  <c r="EF37" i="10"/>
  <c r="EF52" s="1"/>
  <c r="C37" i="11"/>
  <c r="C52" s="1"/>
  <c r="G37"/>
  <c r="G52" s="1"/>
  <c r="K37"/>
  <c r="K52" s="1"/>
  <c r="O37"/>
  <c r="O52" s="1"/>
  <c r="S37"/>
  <c r="W37"/>
  <c r="W52" s="1"/>
  <c r="AE37"/>
  <c r="AE240" i="14" s="1"/>
  <c r="AI37" i="11"/>
  <c r="AI240" i="14" s="1"/>
  <c r="AM37" i="11"/>
  <c r="AM52" s="1"/>
  <c r="AQ37"/>
  <c r="AQ52" s="1"/>
  <c r="AU37"/>
  <c r="AY37"/>
  <c r="BC37"/>
  <c r="BG37"/>
  <c r="BG52" s="1"/>
  <c r="BK37"/>
  <c r="BO37"/>
  <c r="BS37"/>
  <c r="BS52" s="1"/>
  <c r="BW37"/>
  <c r="BW52" s="1"/>
  <c r="CE37"/>
  <c r="CI37"/>
  <c r="CI52" s="1"/>
  <c r="CM37"/>
  <c r="CQ37"/>
  <c r="CQ52" s="1"/>
  <c r="CU37"/>
  <c r="CU52" s="1"/>
  <c r="CY37"/>
  <c r="CY240" i="14" s="1"/>
  <c r="DC37" i="11"/>
  <c r="DC52" s="1"/>
  <c r="DG37"/>
  <c r="DG52" s="1"/>
  <c r="DK37"/>
  <c r="DK240" i="14" s="1"/>
  <c r="DO37" i="11"/>
  <c r="DS37"/>
  <c r="DW37"/>
  <c r="DW52" s="1"/>
  <c r="EE37"/>
  <c r="EI37"/>
  <c r="EM37"/>
  <c r="EM52" s="1"/>
  <c r="AT37" i="7"/>
  <c r="AT52" s="1"/>
  <c r="AB37" i="8"/>
  <c r="BH37"/>
  <c r="BH52" s="1"/>
  <c r="DT37"/>
  <c r="D37" i="9"/>
  <c r="D52" s="1"/>
  <c r="L37"/>
  <c r="T37"/>
  <c r="T52" s="1"/>
  <c r="AB37"/>
  <c r="AB238" i="14" s="1"/>
  <c r="AJ37" i="9"/>
  <c r="AJ52" s="1"/>
  <c r="AR37"/>
  <c r="AR238" i="14" s="1"/>
  <c r="AZ37" i="9"/>
  <c r="AZ238" i="14" s="1"/>
  <c r="BH37" i="9"/>
  <c r="BH238" i="14" s="1"/>
  <c r="BP37" i="9"/>
  <c r="BP52" s="1"/>
  <c r="BX37"/>
  <c r="BX52" s="1"/>
  <c r="CF37"/>
  <c r="CV37"/>
  <c r="DD37"/>
  <c r="DL37"/>
  <c r="DL52" s="1"/>
  <c r="DT37"/>
  <c r="DT52" s="1"/>
  <c r="EB37"/>
  <c r="EJ37"/>
  <c r="EJ52" s="1"/>
  <c r="E37" i="10"/>
  <c r="E52" s="1"/>
  <c r="M37"/>
  <c r="M52" s="1"/>
  <c r="U37"/>
  <c r="AC37"/>
  <c r="AK37"/>
  <c r="AS37"/>
  <c r="AS239" i="14" s="1"/>
  <c r="BI37" i="10"/>
  <c r="BI52" s="1"/>
  <c r="BQ37"/>
  <c r="BQ52" s="1"/>
  <c r="BY37"/>
  <c r="CG37"/>
  <c r="CO37"/>
  <c r="CW37"/>
  <c r="CW52" s="1"/>
  <c r="DE37"/>
  <c r="DM37"/>
  <c r="DM52" s="1"/>
  <c r="DU37"/>
  <c r="EC37"/>
  <c r="EC52" s="1"/>
  <c r="EK37"/>
  <c r="EK52" s="1"/>
  <c r="B37" i="11"/>
  <c r="F37"/>
  <c r="F240" i="14" s="1"/>
  <c r="J37" i="11"/>
  <c r="J52" s="1"/>
  <c r="R37"/>
  <c r="R52" s="1"/>
  <c r="V37"/>
  <c r="V240" i="14" s="1"/>
  <c r="Z37" i="11"/>
  <c r="AD37"/>
  <c r="AD52" s="1"/>
  <c r="AH37"/>
  <c r="AL37"/>
  <c r="AL240" i="14" s="1"/>
  <c r="AP37" i="11"/>
  <c r="AP240" i="14" s="1"/>
  <c r="AT37" i="11"/>
  <c r="AT52" s="1"/>
  <c r="AX37"/>
  <c r="BB37"/>
  <c r="BF37"/>
  <c r="BJ37"/>
  <c r="BJ52" s="1"/>
  <c r="BR37"/>
  <c r="BR240" i="14" s="1"/>
  <c r="BV37" i="11"/>
  <c r="BV52" s="1"/>
  <c r="BZ37"/>
  <c r="BZ240" i="14" s="1"/>
  <c r="CD37" i="11"/>
  <c r="CD52" s="1"/>
  <c r="CH37"/>
  <c r="CL37"/>
  <c r="CL52" s="1"/>
  <c r="CP37"/>
  <c r="CT37"/>
  <c r="CT52" s="1"/>
  <c r="CX37"/>
  <c r="CX52" s="1"/>
  <c r="DB37"/>
  <c r="DF37"/>
  <c r="DF240" i="14" s="1"/>
  <c r="DJ37" i="11"/>
  <c r="DJ52" s="1"/>
  <c r="DR37"/>
  <c r="DR52" s="1"/>
  <c r="DV37"/>
  <c r="DV240" i="14" s="1"/>
  <c r="DZ37" i="11"/>
  <c r="ED37"/>
  <c r="ED52" s="1"/>
  <c r="EH37"/>
  <c r="EH52" s="1"/>
  <c r="EL37"/>
  <c r="DF37" i="7"/>
  <c r="DF236" i="14" s="1"/>
  <c r="L37" i="8"/>
  <c r="L52" s="1"/>
  <c r="AR37"/>
  <c r="BX37"/>
  <c r="BX52" s="1"/>
  <c r="DD37"/>
  <c r="EJ37"/>
  <c r="EJ52" s="1"/>
  <c r="H37" i="9"/>
  <c r="P37"/>
  <c r="P238" i="14" s="1"/>
  <c r="X37" i="9"/>
  <c r="X238" i="14" s="1"/>
  <c r="AF37" i="9"/>
  <c r="AF52" s="1"/>
  <c r="AV37"/>
  <c r="BD37"/>
  <c r="BL37"/>
  <c r="BT37"/>
  <c r="BT52" s="1"/>
  <c r="CB37"/>
  <c r="CJ37"/>
  <c r="CR37"/>
  <c r="CR238" i="14" s="1"/>
  <c r="CZ37" i="9"/>
  <c r="CZ52" s="1"/>
  <c r="DH37"/>
  <c r="DH52" s="1"/>
  <c r="DP37"/>
  <c r="DP52" s="1"/>
  <c r="DX37"/>
  <c r="EF37"/>
  <c r="EF52" s="1"/>
  <c r="I37" i="10"/>
  <c r="I239" i="14" s="1"/>
  <c r="Q37" i="10"/>
  <c r="Q239" i="14" s="1"/>
  <c r="Y37" i="10"/>
  <c r="Y239" i="14" s="1"/>
  <c r="AG37" i="10"/>
  <c r="AG52" s="1"/>
  <c r="AO37"/>
  <c r="AO239" i="14" s="1"/>
  <c r="AW37" i="10"/>
  <c r="AW239" i="14" s="1"/>
  <c r="BE37" i="10"/>
  <c r="BM37"/>
  <c r="BM52" s="1"/>
  <c r="BU37"/>
  <c r="CC37"/>
  <c r="CK37"/>
  <c r="CK239" i="14" s="1"/>
  <c r="CS37" i="10"/>
  <c r="CS52" s="1"/>
  <c r="DI37"/>
  <c r="DQ37"/>
  <c r="DQ52" s="1"/>
  <c r="DY37"/>
  <c r="EG37"/>
  <c r="EG52" s="1"/>
  <c r="EL37" i="7"/>
  <c r="DL37" i="8"/>
  <c r="DL237" i="14" s="1"/>
  <c r="Y37" i="9"/>
  <c r="Y238" i="14" s="1"/>
  <c r="BE37" i="9"/>
  <c r="BE52" s="1"/>
  <c r="CK37"/>
  <c r="CK52" s="1"/>
  <c r="DQ37"/>
  <c r="DQ238" i="14" s="1"/>
  <c r="T37" i="10"/>
  <c r="AZ37"/>
  <c r="AZ52" s="1"/>
  <c r="CF37"/>
  <c r="CF239" i="14" s="1"/>
  <c r="DL37" i="10"/>
  <c r="D37" i="11"/>
  <c r="D240" i="14" s="1"/>
  <c r="L37" i="11"/>
  <c r="L52" s="1"/>
  <c r="T37"/>
  <c r="T240" i="14" s="1"/>
  <c r="AB37" i="11"/>
  <c r="AJ37"/>
  <c r="AR37"/>
  <c r="AR52" s="1"/>
  <c r="AZ37"/>
  <c r="BH37"/>
  <c r="BH52" s="1"/>
  <c r="BP37"/>
  <c r="BP240" i="14" s="1"/>
  <c r="BX37" i="11"/>
  <c r="BX52" s="1"/>
  <c r="CF37"/>
  <c r="CF240" i="14" s="1"/>
  <c r="CV37" i="11"/>
  <c r="CV240" i="14" s="1"/>
  <c r="DD37" i="11"/>
  <c r="DL37"/>
  <c r="DL52" s="1"/>
  <c r="DT37"/>
  <c r="DT52" s="1"/>
  <c r="EB37"/>
  <c r="EJ37"/>
  <c r="EJ240" i="14" s="1"/>
  <c r="CF37" i="8"/>
  <c r="CF52" s="1"/>
  <c r="Q37" i="9"/>
  <c r="AW37"/>
  <c r="CC37"/>
  <c r="DI37"/>
  <c r="DI52" s="1"/>
  <c r="L37" i="10"/>
  <c r="AR37"/>
  <c r="BX37"/>
  <c r="BX239" i="14" s="1"/>
  <c r="DD37" i="10"/>
  <c r="DD52" s="1"/>
  <c r="EJ37"/>
  <c r="I37" i="11"/>
  <c r="I240" i="14" s="1"/>
  <c r="Q37" i="11"/>
  <c r="Y37"/>
  <c r="Y52" s="1"/>
  <c r="AG37"/>
  <c r="AO37"/>
  <c r="AW37"/>
  <c r="AW240" i="14" s="1"/>
  <c r="BE37" i="11"/>
  <c r="BE52" s="1"/>
  <c r="BM37"/>
  <c r="BM240" i="14" s="1"/>
  <c r="BU37" i="11"/>
  <c r="CC37"/>
  <c r="CK37"/>
  <c r="CK52" s="1"/>
  <c r="CS37"/>
  <c r="CS240" i="14" s="1"/>
  <c r="DI37" i="11"/>
  <c r="DI52" s="1"/>
  <c r="DQ37"/>
  <c r="DQ240" i="14" s="1"/>
  <c r="DY37" i="11"/>
  <c r="DY52" s="1"/>
  <c r="EG37"/>
  <c r="EG52" s="1"/>
  <c r="AZ37" i="8"/>
  <c r="AZ52" s="1"/>
  <c r="I37" i="9"/>
  <c r="AO37"/>
  <c r="BA37" s="1"/>
  <c r="BU37"/>
  <c r="EG37"/>
  <c r="EG238" i="14" s="1"/>
  <c r="D37" i="10"/>
  <c r="D239" i="14" s="1"/>
  <c r="AJ37" i="10"/>
  <c r="AJ239" i="14" s="1"/>
  <c r="BP37" i="10"/>
  <c r="BP239" i="14" s="1"/>
  <c r="CV37" i="10"/>
  <c r="EB37"/>
  <c r="H37" i="11"/>
  <c r="H240" i="14" s="1"/>
  <c r="P37" i="11"/>
  <c r="X37"/>
  <c r="X52" s="1"/>
  <c r="AF37"/>
  <c r="AF52" s="1"/>
  <c r="AV37"/>
  <c r="AV240" i="14" s="1"/>
  <c r="BD37" i="11"/>
  <c r="BD240" i="14" s="1"/>
  <c r="BL37" i="11"/>
  <c r="BL52" s="1"/>
  <c r="BT37"/>
  <c r="CB37"/>
  <c r="CJ37"/>
  <c r="CR37"/>
  <c r="CR240" i="14" s="1"/>
  <c r="CZ37" i="11"/>
  <c r="CZ52" s="1"/>
  <c r="DH37"/>
  <c r="DH240" i="14" s="1"/>
  <c r="DP37" i="11"/>
  <c r="DX37"/>
  <c r="EF37"/>
  <c r="T37" i="8"/>
  <c r="T237" i="14" s="1"/>
  <c r="AG37" i="9"/>
  <c r="AG238" i="14" s="1"/>
  <c r="BM37" i="9"/>
  <c r="BM52" s="1"/>
  <c r="CS37"/>
  <c r="CS52" s="1"/>
  <c r="DY37"/>
  <c r="DY238" i="14" s="1"/>
  <c r="AB37" i="10"/>
  <c r="BH37"/>
  <c r="BH52" s="1"/>
  <c r="DT37"/>
  <c r="E37" i="11"/>
  <c r="E240" i="14" s="1"/>
  <c r="M37" i="11"/>
  <c r="M52" s="1"/>
  <c r="U37"/>
  <c r="U240" i="14" s="1"/>
  <c r="AC37" i="11"/>
  <c r="AC52" s="1"/>
  <c r="AK37"/>
  <c r="AK240" i="14" s="1"/>
  <c r="AS37" i="11"/>
  <c r="AS52" s="1"/>
  <c r="BI37"/>
  <c r="BQ37"/>
  <c r="BY37"/>
  <c r="BY240" i="14" s="1"/>
  <c r="CG37" i="11"/>
  <c r="CG240" i="14" s="1"/>
  <c r="CO37" i="11"/>
  <c r="CW37"/>
  <c r="DE37"/>
  <c r="DE240" i="14" s="1"/>
  <c r="DM37" i="11"/>
  <c r="DU37"/>
  <c r="DU52" s="1"/>
  <c r="EC37"/>
  <c r="EK37"/>
  <c r="EK240" i="14" s="1"/>
  <c r="E38" i="4"/>
  <c r="I38"/>
  <c r="I53" s="1"/>
  <c r="M38"/>
  <c r="M222" i="14" s="1"/>
  <c r="Q38" i="4"/>
  <c r="Q222" i="14" s="1"/>
  <c r="U38" i="4"/>
  <c r="Y38"/>
  <c r="AC38"/>
  <c r="AG38"/>
  <c r="AG222" i="14" s="1"/>
  <c r="AK38" i="4"/>
  <c r="AK53" s="1"/>
  <c r="AO38"/>
  <c r="AS38"/>
  <c r="AW38"/>
  <c r="BE38"/>
  <c r="BI38"/>
  <c r="BI222" i="14" s="1"/>
  <c r="BM38" i="4"/>
  <c r="BQ38"/>
  <c r="BQ222" i="14" s="1"/>
  <c r="BU38" i="4"/>
  <c r="BY38"/>
  <c r="CC38"/>
  <c r="CG38"/>
  <c r="CG222" i="14" s="1"/>
  <c r="CK38" i="4"/>
  <c r="CK222" i="14" s="1"/>
  <c r="CO38" i="4"/>
  <c r="CS38"/>
  <c r="CS53" s="1"/>
  <c r="CW38"/>
  <c r="CW222" i="14" s="1"/>
  <c r="DE38" i="4"/>
  <c r="DI38"/>
  <c r="DI53" s="1"/>
  <c r="DM38"/>
  <c r="DQ38"/>
  <c r="DU38"/>
  <c r="DU53" s="1"/>
  <c r="DY38"/>
  <c r="EC38"/>
  <c r="EG38"/>
  <c r="EG222" i="14" s="1"/>
  <c r="EK38" i="4"/>
  <c r="D38"/>
  <c r="H38"/>
  <c r="H222" i="14" s="1"/>
  <c r="L38" i="4"/>
  <c r="L222" i="14" s="1"/>
  <c r="P38" i="4"/>
  <c r="T38"/>
  <c r="T222" i="14" s="1"/>
  <c r="X38" i="4"/>
  <c r="X53" s="1"/>
  <c r="AB38"/>
  <c r="AF38"/>
  <c r="AF222" i="14" s="1"/>
  <c r="AJ38" i="4"/>
  <c r="AJ222" i="14" s="1"/>
  <c r="AR38" i="4"/>
  <c r="AV38"/>
  <c r="AZ38"/>
  <c r="BD38"/>
  <c r="BH38"/>
  <c r="BL38"/>
  <c r="BL53" s="1"/>
  <c r="BP38"/>
  <c r="BP222" i="14" s="1"/>
  <c r="BT38" i="4"/>
  <c r="BX38"/>
  <c r="BX222" i="14" s="1"/>
  <c r="CB38" i="4"/>
  <c r="CF38"/>
  <c r="CJ38"/>
  <c r="CR38"/>
  <c r="CR53" s="1"/>
  <c r="CV38"/>
  <c r="CZ38"/>
  <c r="CZ222" i="14" s="1"/>
  <c r="DD38" i="4"/>
  <c r="DD53" s="1"/>
  <c r="DH38"/>
  <c r="DL38"/>
  <c r="DL53" s="1"/>
  <c r="DP38"/>
  <c r="DP53" s="1"/>
  <c r="DT38"/>
  <c r="DX38"/>
  <c r="EB38"/>
  <c r="EF38"/>
  <c r="EF222" i="14" s="1"/>
  <c r="EJ38" i="4"/>
  <c r="C38"/>
  <c r="G38"/>
  <c r="K38"/>
  <c r="K53" s="1"/>
  <c r="O38"/>
  <c r="S38"/>
  <c r="S53" s="1"/>
  <c r="W38"/>
  <c r="W53" s="1"/>
  <c r="AE38"/>
  <c r="AE53" s="1"/>
  <c r="AI38"/>
  <c r="AM38"/>
  <c r="AQ38"/>
  <c r="AQ53" s="1"/>
  <c r="AU38"/>
  <c r="AU53" s="1"/>
  <c r="AY38"/>
  <c r="BC38"/>
  <c r="BG38"/>
  <c r="BG222" i="14" s="1"/>
  <c r="BK38" i="4"/>
  <c r="BO38"/>
  <c r="BS38"/>
  <c r="BS222" i="14" s="1"/>
  <c r="BW38" i="4"/>
  <c r="CE38"/>
  <c r="CI38"/>
  <c r="CM38"/>
  <c r="CM53" s="1"/>
  <c r="CQ38"/>
  <c r="CQ53" s="1"/>
  <c r="CU38"/>
  <c r="CY38"/>
  <c r="DC38"/>
  <c r="DG38"/>
  <c r="DG53" s="1"/>
  <c r="DK38"/>
  <c r="DO38"/>
  <c r="DS38"/>
  <c r="DW38"/>
  <c r="DW222" i="14" s="1"/>
  <c r="EE38" i="4"/>
  <c r="EI38"/>
  <c r="EM38"/>
  <c r="EM222" i="14" s="1"/>
  <c r="B38" i="4"/>
  <c r="F38"/>
  <c r="J38"/>
  <c r="R38"/>
  <c r="R53" s="1"/>
  <c r="V38"/>
  <c r="V53" s="1"/>
  <c r="Z38"/>
  <c r="AD38"/>
  <c r="AH38"/>
  <c r="AL38"/>
  <c r="AL222" i="14" s="1"/>
  <c r="AP38" i="4"/>
  <c r="AT38"/>
  <c r="AT53" s="1"/>
  <c r="AX38"/>
  <c r="BB38"/>
  <c r="BF38"/>
  <c r="BF222" i="14" s="1"/>
  <c r="BJ38" i="4"/>
  <c r="BR38"/>
  <c r="BR222" i="14" s="1"/>
  <c r="BV38" i="4"/>
  <c r="BV222" i="14" s="1"/>
  <c r="BZ38" i="4"/>
  <c r="BZ222" i="14" s="1"/>
  <c r="CD38" i="4"/>
  <c r="CH38"/>
  <c r="CH53" s="1"/>
  <c r="CL38"/>
  <c r="CP38"/>
  <c r="CP222" i="14" s="1"/>
  <c r="CT38" i="4"/>
  <c r="CT222" i="14" s="1"/>
  <c r="CX38" i="4"/>
  <c r="DB38"/>
  <c r="DF38"/>
  <c r="DF222" i="14" s="1"/>
  <c r="DJ38" i="4"/>
  <c r="DJ222" i="14" s="1"/>
  <c r="DR38" i="4"/>
  <c r="DV38"/>
  <c r="DV222" i="14" s="1"/>
  <c r="DZ38" i="4"/>
  <c r="DZ53" s="1"/>
  <c r="ED38"/>
  <c r="EH38"/>
  <c r="EH222" i="14" s="1"/>
  <c r="EL38" i="4"/>
  <c r="E38" i="5"/>
  <c r="I38"/>
  <c r="I223" i="14" s="1"/>
  <c r="M38" i="5"/>
  <c r="Q38"/>
  <c r="Q53" s="1"/>
  <c r="U38"/>
  <c r="Y38"/>
  <c r="AC38"/>
  <c r="AG38"/>
  <c r="AG53" s="1"/>
  <c r="AK38"/>
  <c r="AK223" i="14" s="1"/>
  <c r="AO38" i="5"/>
  <c r="AS38"/>
  <c r="AW38"/>
  <c r="AW53" s="1"/>
  <c r="BE38"/>
  <c r="BI38"/>
  <c r="BI53" s="1"/>
  <c r="BM38"/>
  <c r="BM223" i="14" s="1"/>
  <c r="BQ38" i="5"/>
  <c r="BQ53" s="1"/>
  <c r="BU38"/>
  <c r="BY38"/>
  <c r="BY223" i="14" s="1"/>
  <c r="CC38" i="5"/>
  <c r="CG38"/>
  <c r="CG53" s="1"/>
  <c r="CK38"/>
  <c r="CK223" i="14" s="1"/>
  <c r="CO38" i="5"/>
  <c r="CS38"/>
  <c r="CS223" i="14" s="1"/>
  <c r="CW38" i="5"/>
  <c r="CW53" s="1"/>
  <c r="DE38"/>
  <c r="DI38"/>
  <c r="DM38"/>
  <c r="DQ38"/>
  <c r="DQ53" s="1"/>
  <c r="DU38"/>
  <c r="DU223" i="14" s="1"/>
  <c r="DY38" i="5"/>
  <c r="DY53" s="1"/>
  <c r="EC38"/>
  <c r="EG38"/>
  <c r="EG53" s="1"/>
  <c r="EK38"/>
  <c r="EK53" s="1"/>
  <c r="D38"/>
  <c r="D223" i="14" s="1"/>
  <c r="H38" i="5"/>
  <c r="L38"/>
  <c r="L53" s="1"/>
  <c r="P38"/>
  <c r="T38"/>
  <c r="T223" i="14" s="1"/>
  <c r="X38" i="5"/>
  <c r="X223" i="14" s="1"/>
  <c r="AB38" i="5"/>
  <c r="AF38"/>
  <c r="AJ38"/>
  <c r="AR38"/>
  <c r="AV38"/>
  <c r="AV223" i="14" s="1"/>
  <c r="AZ38" i="5"/>
  <c r="AZ223" i="14" s="1"/>
  <c r="BD38" i="5"/>
  <c r="BD53" s="1"/>
  <c r="BH38"/>
  <c r="BH223" i="14" s="1"/>
  <c r="BL38" i="5"/>
  <c r="BL223" i="14" s="1"/>
  <c r="BP38" i="5"/>
  <c r="BP223" i="14" s="1"/>
  <c r="BT38" i="5"/>
  <c r="BT223" i="14" s="1"/>
  <c r="BX38" i="5"/>
  <c r="CB38"/>
  <c r="CF38"/>
  <c r="CF223" i="14" s="1"/>
  <c r="CJ38" i="5"/>
  <c r="CJ223" i="14" s="1"/>
  <c r="CR38" i="5"/>
  <c r="CR223" i="14" s="1"/>
  <c r="CV38" i="5"/>
  <c r="CV53" s="1"/>
  <c r="CZ38"/>
  <c r="DD38"/>
  <c r="DH38"/>
  <c r="DL38"/>
  <c r="DL53" s="1"/>
  <c r="DP38"/>
  <c r="DT38"/>
  <c r="DT53" s="1"/>
  <c r="DX38"/>
  <c r="DX223" i="14" s="1"/>
  <c r="EB38" i="5"/>
  <c r="EF38"/>
  <c r="EJ38"/>
  <c r="EJ53" s="1"/>
  <c r="C38"/>
  <c r="G38"/>
  <c r="G53" s="1"/>
  <c r="K38"/>
  <c r="K53" s="1"/>
  <c r="O38"/>
  <c r="S38"/>
  <c r="S223" i="14" s="1"/>
  <c r="W38" i="5"/>
  <c r="W53" s="1"/>
  <c r="AE38"/>
  <c r="AI38"/>
  <c r="AI223" i="14" s="1"/>
  <c r="AM38" i="5"/>
  <c r="AQ38"/>
  <c r="AQ53" s="1"/>
  <c r="AU38"/>
  <c r="AU223" i="14" s="1"/>
  <c r="AY38" i="5"/>
  <c r="BC38"/>
  <c r="BG38"/>
  <c r="BG53" s="1"/>
  <c r="BK38"/>
  <c r="BK223" i="14" s="1"/>
  <c r="BO38" i="5"/>
  <c r="BS38"/>
  <c r="BW38"/>
  <c r="BW53" s="1"/>
  <c r="CE38"/>
  <c r="CE223" i="14" s="1"/>
  <c r="CI38" i="5"/>
  <c r="CI53" s="1"/>
  <c r="CM38"/>
  <c r="CM223" i="14" s="1"/>
  <c r="CQ38" i="5"/>
  <c r="CQ53" s="1"/>
  <c r="CU38"/>
  <c r="CY38"/>
  <c r="CY223" i="14" s="1"/>
  <c r="DC38" i="5"/>
  <c r="DG38"/>
  <c r="DG53" s="1"/>
  <c r="DK38"/>
  <c r="DO38"/>
  <c r="DS38"/>
  <c r="DS223" i="14" s="1"/>
  <c r="DW38" i="5"/>
  <c r="DW53" s="1"/>
  <c r="EE38"/>
  <c r="EI38"/>
  <c r="EM38"/>
  <c r="B38"/>
  <c r="F38"/>
  <c r="J38"/>
  <c r="J53" s="1"/>
  <c r="R38"/>
  <c r="R223" i="14" s="1"/>
  <c r="V38" i="5"/>
  <c r="V53" s="1"/>
  <c r="Z38"/>
  <c r="Z223" i="14" s="1"/>
  <c r="AD38" i="5"/>
  <c r="AD53" s="1"/>
  <c r="AH38"/>
  <c r="AL38"/>
  <c r="AL53" s="1"/>
  <c r="AP38"/>
  <c r="AP223" i="14" s="1"/>
  <c r="AT38" i="5"/>
  <c r="AT223" i="14" s="1"/>
  <c r="AX38" i="5"/>
  <c r="AX223" i="14" s="1"/>
  <c r="BB38" i="5"/>
  <c r="BF38"/>
  <c r="BF223" i="14" s="1"/>
  <c r="BJ38" i="5"/>
  <c r="BR38"/>
  <c r="BV38"/>
  <c r="BV53" s="1"/>
  <c r="BZ38"/>
  <c r="BZ53" s="1"/>
  <c r="CD38"/>
  <c r="CD53" s="1"/>
  <c r="CH38"/>
  <c r="CH223" i="14" s="1"/>
  <c r="CL38" i="5"/>
  <c r="CL53" s="1"/>
  <c r="CP38"/>
  <c r="CT38"/>
  <c r="CT53" s="1"/>
  <c r="CX38"/>
  <c r="DB38"/>
  <c r="DF38"/>
  <c r="DJ38"/>
  <c r="DJ223" i="14" s="1"/>
  <c r="DR38" i="5"/>
  <c r="DR223" i="14" s="1"/>
  <c r="DV38" i="5"/>
  <c r="DV223" i="14" s="1"/>
  <c r="DZ38" i="5"/>
  <c r="ED38"/>
  <c r="EH38"/>
  <c r="EL38"/>
  <c r="EL223" i="14" s="1"/>
  <c r="E38" i="6"/>
  <c r="I38"/>
  <c r="I53" s="1"/>
  <c r="M38"/>
  <c r="M224" i="14" s="1"/>
  <c r="Q38" i="6"/>
  <c r="Q224" i="14" s="1"/>
  <c r="U38" i="6"/>
  <c r="U224" i="14" s="1"/>
  <c r="Y38" i="6"/>
  <c r="Y53" s="1"/>
  <c r="AC38"/>
  <c r="AG38"/>
  <c r="AG224" i="14" s="1"/>
  <c r="AK38" i="6"/>
  <c r="AK224" i="14" s="1"/>
  <c r="AO38" i="6"/>
  <c r="AS38"/>
  <c r="AS224" i="14" s="1"/>
  <c r="AW38" i="6"/>
  <c r="AW224" i="14" s="1"/>
  <c r="BE38" i="6"/>
  <c r="BE224" i="14" s="1"/>
  <c r="BI38" i="6"/>
  <c r="BI224" i="14" s="1"/>
  <c r="BM38" i="6"/>
  <c r="BQ38"/>
  <c r="BQ224" i="14" s="1"/>
  <c r="BU38" i="6"/>
  <c r="BU53" s="1"/>
  <c r="BY38"/>
  <c r="CC38"/>
  <c r="CG38"/>
  <c r="CG224" i="14" s="1"/>
  <c r="CK38" i="6"/>
  <c r="CO38"/>
  <c r="CS38"/>
  <c r="CW38"/>
  <c r="CW224" i="14" s="1"/>
  <c r="DE38" i="6"/>
  <c r="DI38"/>
  <c r="DI53" s="1"/>
  <c r="DM38"/>
  <c r="DM224" i="14" s="1"/>
  <c r="DQ38" i="6"/>
  <c r="DQ224" i="14" s="1"/>
  <c r="DU38" i="6"/>
  <c r="DU224" i="14" s="1"/>
  <c r="DY38" i="6"/>
  <c r="DY224" i="14" s="1"/>
  <c r="EC38" i="6"/>
  <c r="EG38"/>
  <c r="EG224" i="14" s="1"/>
  <c r="EK38" i="6"/>
  <c r="D38"/>
  <c r="H38"/>
  <c r="H224" i="14" s="1"/>
  <c r="L38" i="6"/>
  <c r="P38"/>
  <c r="P224" i="14" s="1"/>
  <c r="T38" i="6"/>
  <c r="T53" s="1"/>
  <c r="X38"/>
  <c r="AB38"/>
  <c r="AF38"/>
  <c r="AJ38"/>
  <c r="AJ53" s="1"/>
  <c r="AR38"/>
  <c r="AR224" i="14" s="1"/>
  <c r="AV38" i="6"/>
  <c r="AZ38"/>
  <c r="BD38"/>
  <c r="BD224" i="14" s="1"/>
  <c r="BH38" i="6"/>
  <c r="BL38"/>
  <c r="BL53" s="1"/>
  <c r="BP38"/>
  <c r="BT38"/>
  <c r="BX38"/>
  <c r="BX224" i="14" s="1"/>
  <c r="CB38" i="6"/>
  <c r="CF38"/>
  <c r="CF224" i="14" s="1"/>
  <c r="CJ38" i="6"/>
  <c r="CJ53" s="1"/>
  <c r="CR38"/>
  <c r="CV38"/>
  <c r="CZ38"/>
  <c r="CZ53" s="1"/>
  <c r="DD38"/>
  <c r="DD53" s="1"/>
  <c r="DH38"/>
  <c r="DH224" i="14" s="1"/>
  <c r="DL38" i="6"/>
  <c r="DL224" i="14" s="1"/>
  <c r="DP38" i="6"/>
  <c r="DP224" i="14" s="1"/>
  <c r="DT38" i="6"/>
  <c r="DT224" i="14" s="1"/>
  <c r="DX38" i="6"/>
  <c r="EB38"/>
  <c r="EF38"/>
  <c r="EF224" i="14" s="1"/>
  <c r="EJ38" i="6"/>
  <c r="C38"/>
  <c r="G38"/>
  <c r="K38"/>
  <c r="O38"/>
  <c r="O224" i="14" s="1"/>
  <c r="S38" i="6"/>
  <c r="W38"/>
  <c r="W224" i="14" s="1"/>
  <c r="AE38" i="6"/>
  <c r="AI38"/>
  <c r="AM38"/>
  <c r="AM224" i="14" s="1"/>
  <c r="AQ38" i="6"/>
  <c r="AU38"/>
  <c r="AY38"/>
  <c r="AY224" i="14" s="1"/>
  <c r="BC38" i="6"/>
  <c r="BG38"/>
  <c r="BG224" i="14" s="1"/>
  <c r="BK38" i="6"/>
  <c r="BK224" i="14" s="1"/>
  <c r="BO38" i="6"/>
  <c r="BS38"/>
  <c r="BS224" i="14" s="1"/>
  <c r="BW38" i="6"/>
  <c r="CE38"/>
  <c r="CI38"/>
  <c r="CM38"/>
  <c r="CQ38"/>
  <c r="CQ224" i="14" s="1"/>
  <c r="CU38" i="6"/>
  <c r="CU224" i="14" s="1"/>
  <c r="CY38" i="6"/>
  <c r="CY53" s="1"/>
  <c r="DC38"/>
  <c r="DG38"/>
  <c r="DK38"/>
  <c r="DO38"/>
  <c r="DS38"/>
  <c r="DW38"/>
  <c r="DW224" i="14" s="1"/>
  <c r="EE38" i="6"/>
  <c r="EE53" s="1"/>
  <c r="EI38"/>
  <c r="EI224" i="14" s="1"/>
  <c r="EM38" i="6"/>
  <c r="EM224" i="14" s="1"/>
  <c r="B38" i="6"/>
  <c r="F38"/>
  <c r="F224" i="14" s="1"/>
  <c r="J38" i="6"/>
  <c r="R38"/>
  <c r="V38"/>
  <c r="Z38"/>
  <c r="AD38"/>
  <c r="AD224" i="14" s="1"/>
  <c r="AH38" i="6"/>
  <c r="AH224" i="14" s="1"/>
  <c r="AL38" i="6"/>
  <c r="AL224" i="14" s="1"/>
  <c r="AP38" i="6"/>
  <c r="AP224" i="14" s="1"/>
  <c r="AT38" i="6"/>
  <c r="AT53" s="1"/>
  <c r="AX38"/>
  <c r="BB38"/>
  <c r="BF38"/>
  <c r="BJ38"/>
  <c r="BR38"/>
  <c r="BR224" i="14" s="1"/>
  <c r="BV38" i="6"/>
  <c r="BZ38"/>
  <c r="CD38"/>
  <c r="CD224" i="14" s="1"/>
  <c r="CH38" i="6"/>
  <c r="CL38"/>
  <c r="CL224" i="14" s="1"/>
  <c r="CP38" i="6"/>
  <c r="CP224" i="14" s="1"/>
  <c r="CT38" i="6"/>
  <c r="CX38"/>
  <c r="CX224" i="14" s="1"/>
  <c r="DB38" i="6"/>
  <c r="DF38"/>
  <c r="DJ38"/>
  <c r="DJ224" i="14" s="1"/>
  <c r="DR38" i="6"/>
  <c r="DV38"/>
  <c r="DV53" s="1"/>
  <c r="DZ38"/>
  <c r="DZ224" i="14" s="1"/>
  <c r="ED38" i="6"/>
  <c r="EH38"/>
  <c r="EH224" i="14" s="1"/>
  <c r="EL38" i="6"/>
  <c r="D38" i="7"/>
  <c r="H38"/>
  <c r="H225" i="14" s="1"/>
  <c r="L38" i="7"/>
  <c r="P38"/>
  <c r="T38"/>
  <c r="T225" i="14" s="1"/>
  <c r="X38" i="7"/>
  <c r="AB38"/>
  <c r="AF38"/>
  <c r="AJ38"/>
  <c r="AR38"/>
  <c r="AR53" s="1"/>
  <c r="AV38"/>
  <c r="AZ38"/>
  <c r="AZ53" s="1"/>
  <c r="BD38"/>
  <c r="BD225" i="14" s="1"/>
  <c r="BH38" i="7"/>
  <c r="BH225" i="14" s="1"/>
  <c r="BL38" i="7"/>
  <c r="BP38"/>
  <c r="BT38"/>
  <c r="BT53" s="1"/>
  <c r="BX38"/>
  <c r="BX225" i="14" s="1"/>
  <c r="CB38" i="7"/>
  <c r="CF38"/>
  <c r="CF53" s="1"/>
  <c r="CJ38"/>
  <c r="CJ225" i="14" s="1"/>
  <c r="CR38" i="7"/>
  <c r="CR53" s="1"/>
  <c r="CV38"/>
  <c r="CZ38"/>
  <c r="DD38"/>
  <c r="DH38"/>
  <c r="DL38"/>
  <c r="DP38"/>
  <c r="DT38"/>
  <c r="DX38"/>
  <c r="DX53" s="1"/>
  <c r="EB38"/>
  <c r="EF38"/>
  <c r="EJ38"/>
  <c r="C38"/>
  <c r="C53" s="1"/>
  <c r="G38"/>
  <c r="G53" s="1"/>
  <c r="K38"/>
  <c r="O38"/>
  <c r="O53" s="1"/>
  <c r="S38"/>
  <c r="S225" i="14" s="1"/>
  <c r="W38" i="7"/>
  <c r="AE38"/>
  <c r="AI38"/>
  <c r="AI225" i="14" s="1"/>
  <c r="AM38" i="7"/>
  <c r="AM53" s="1"/>
  <c r="AQ38"/>
  <c r="AU38"/>
  <c r="AY38"/>
  <c r="AY53" s="1"/>
  <c r="BC38"/>
  <c r="BG38"/>
  <c r="BK38"/>
  <c r="BO38"/>
  <c r="BS38"/>
  <c r="BS225" i="14" s="1"/>
  <c r="BW38" i="7"/>
  <c r="BW53" s="1"/>
  <c r="CE38"/>
  <c r="CI38"/>
  <c r="CI225" i="14" s="1"/>
  <c r="CM38" i="7"/>
  <c r="CM53" s="1"/>
  <c r="CQ38"/>
  <c r="CU38"/>
  <c r="CY38"/>
  <c r="CY53" s="1"/>
  <c r="DC38"/>
  <c r="DC225" i="14" s="1"/>
  <c r="DG38" i="7"/>
  <c r="DK38"/>
  <c r="DO38"/>
  <c r="DO225" i="14" s="1"/>
  <c r="DS38" i="7"/>
  <c r="DS53" s="1"/>
  <c r="DW38"/>
  <c r="EE38"/>
  <c r="EI38"/>
  <c r="EM38"/>
  <c r="EM53" s="1"/>
  <c r="B38"/>
  <c r="B225" i="14" s="1"/>
  <c r="J38" i="7"/>
  <c r="J53" s="1"/>
  <c r="R38"/>
  <c r="Z38"/>
  <c r="Z53" s="1"/>
  <c r="AH38"/>
  <c r="AH225" i="14" s="1"/>
  <c r="AP38" i="7"/>
  <c r="AX38"/>
  <c r="AX53" s="1"/>
  <c r="BF38"/>
  <c r="BF225" i="14" s="1"/>
  <c r="BV38" i="7"/>
  <c r="CD38"/>
  <c r="CD53" s="1"/>
  <c r="CL38"/>
  <c r="CL225" i="14" s="1"/>
  <c r="CT38" i="7"/>
  <c r="DB38"/>
  <c r="DJ38"/>
  <c r="DR38"/>
  <c r="DZ38"/>
  <c r="EH38"/>
  <c r="B38" i="8"/>
  <c r="F38"/>
  <c r="J38"/>
  <c r="J53" s="1"/>
  <c r="R38"/>
  <c r="R53" s="1"/>
  <c r="V38"/>
  <c r="V53" s="1"/>
  <c r="Z38"/>
  <c r="Z226" i="14" s="1"/>
  <c r="AD38" i="8"/>
  <c r="AD53" s="1"/>
  <c r="AH38"/>
  <c r="AL38"/>
  <c r="AP38"/>
  <c r="AP53" s="1"/>
  <c r="AT38"/>
  <c r="AT226" i="14" s="1"/>
  <c r="AX38" i="8"/>
  <c r="AX53" s="1"/>
  <c r="BB38"/>
  <c r="BF38"/>
  <c r="BJ38"/>
  <c r="BJ53" s="1"/>
  <c r="BR38"/>
  <c r="BV38"/>
  <c r="BV53" s="1"/>
  <c r="BZ38"/>
  <c r="BZ53" s="1"/>
  <c r="CD38"/>
  <c r="CD53" s="1"/>
  <c r="CH38"/>
  <c r="CH53" s="1"/>
  <c r="CL38"/>
  <c r="CP38"/>
  <c r="CT38"/>
  <c r="CT226" i="14" s="1"/>
  <c r="CX38" i="8"/>
  <c r="DB38"/>
  <c r="DF38"/>
  <c r="DJ38"/>
  <c r="DJ53" s="1"/>
  <c r="DR38"/>
  <c r="DR53" s="1"/>
  <c r="DV38"/>
  <c r="DV226" i="14" s="1"/>
  <c r="DZ38" i="8"/>
  <c r="DZ53" s="1"/>
  <c r="ED38"/>
  <c r="ED226" i="14" s="1"/>
  <c r="EH38" i="8"/>
  <c r="EL38"/>
  <c r="I38" i="7"/>
  <c r="I225" i="14" s="1"/>
  <c r="Q38" i="7"/>
  <c r="Q225" i="14" s="1"/>
  <c r="Y38" i="7"/>
  <c r="Y53" s="1"/>
  <c r="AG38"/>
  <c r="AG225" i="14" s="1"/>
  <c r="AO38" i="7"/>
  <c r="AW38"/>
  <c r="AW53" s="1"/>
  <c r="BE38"/>
  <c r="BM38"/>
  <c r="BU38"/>
  <c r="BU225" i="14" s="1"/>
  <c r="CC38" i="7"/>
  <c r="CC53" s="1"/>
  <c r="CK38"/>
  <c r="CS38"/>
  <c r="CS225" i="14" s="1"/>
  <c r="DI38" i="7"/>
  <c r="DQ38"/>
  <c r="DQ225" i="14" s="1"/>
  <c r="DY38" i="7"/>
  <c r="EG38"/>
  <c r="E38" i="8"/>
  <c r="I38"/>
  <c r="I53" s="1"/>
  <c r="M38"/>
  <c r="M53" s="1"/>
  <c r="Q38"/>
  <c r="U38"/>
  <c r="U53" s="1"/>
  <c r="Y38"/>
  <c r="Y53" s="1"/>
  <c r="AC38"/>
  <c r="AG38"/>
  <c r="AK38"/>
  <c r="AO38"/>
  <c r="AS38"/>
  <c r="AS53" s="1"/>
  <c r="AW38"/>
  <c r="AW226" i="14" s="1"/>
  <c r="BE38" i="8"/>
  <c r="BI38"/>
  <c r="BI53" s="1"/>
  <c r="BM38"/>
  <c r="BQ38"/>
  <c r="BU38"/>
  <c r="BY38"/>
  <c r="BY226" i="14" s="1"/>
  <c r="CC38" i="8"/>
  <c r="CC53" s="1"/>
  <c r="CG38"/>
  <c r="CG226" i="14" s="1"/>
  <c r="CK38" i="8"/>
  <c r="CK226" i="14" s="1"/>
  <c r="CO38" i="8"/>
  <c r="CO226" i="14" s="1"/>
  <c r="CS38" i="8"/>
  <c r="CW38"/>
  <c r="DE38"/>
  <c r="DE53" s="1"/>
  <c r="DI38"/>
  <c r="DI226" i="14" s="1"/>
  <c r="DM38" i="8"/>
  <c r="DM53" s="1"/>
  <c r="DQ38"/>
  <c r="DU38"/>
  <c r="DU226" i="14" s="1"/>
  <c r="DY38" i="8"/>
  <c r="DY53" s="1"/>
  <c r="EC38"/>
  <c r="EG38"/>
  <c r="EK38"/>
  <c r="EK226" i="14" s="1"/>
  <c r="E38" i="7"/>
  <c r="M38"/>
  <c r="M53" s="1"/>
  <c r="U38"/>
  <c r="AC38"/>
  <c r="AK38"/>
  <c r="AK225" i="14" s="1"/>
  <c r="AS38" i="7"/>
  <c r="BI38"/>
  <c r="BQ38"/>
  <c r="BY38"/>
  <c r="BY225" i="14" s="1"/>
  <c r="CG38" i="7"/>
  <c r="CO38"/>
  <c r="CW38"/>
  <c r="DE38"/>
  <c r="DE225" i="14" s="1"/>
  <c r="DM38" i="7"/>
  <c r="DU38"/>
  <c r="EC38"/>
  <c r="EK38"/>
  <c r="F38"/>
  <c r="F53" s="1"/>
  <c r="AL38"/>
  <c r="AL53" s="1"/>
  <c r="BR38"/>
  <c r="BR225" i="14" s="1"/>
  <c r="CX38" i="7"/>
  <c r="CX53" s="1"/>
  <c r="ED38"/>
  <c r="G38" i="8"/>
  <c r="O38"/>
  <c r="O226" i="14" s="1"/>
  <c r="W38" i="8"/>
  <c r="W226" i="14" s="1"/>
  <c r="AE38" i="8"/>
  <c r="AE53" s="1"/>
  <c r="AM38"/>
  <c r="AM53" s="1"/>
  <c r="AU38"/>
  <c r="BC38"/>
  <c r="BC226" i="14" s="1"/>
  <c r="BK38" i="8"/>
  <c r="BS38"/>
  <c r="CI38"/>
  <c r="CI226" i="14" s="1"/>
  <c r="CQ38" i="8"/>
  <c r="CY38"/>
  <c r="CY53" s="1"/>
  <c r="DG38"/>
  <c r="DG53" s="1"/>
  <c r="DO38"/>
  <c r="DO53" s="1"/>
  <c r="DW38"/>
  <c r="DW226" i="14" s="1"/>
  <c r="EE38" i="8"/>
  <c r="EM38"/>
  <c r="C38" i="9"/>
  <c r="G38"/>
  <c r="G53" s="1"/>
  <c r="K38"/>
  <c r="K53" s="1"/>
  <c r="O38"/>
  <c r="S38"/>
  <c r="S227" i="14" s="1"/>
  <c r="W38" i="9"/>
  <c r="AE38"/>
  <c r="AI38"/>
  <c r="AI227" i="14" s="1"/>
  <c r="AM38" i="9"/>
  <c r="AQ38"/>
  <c r="AQ227" i="14" s="1"/>
  <c r="AU38" i="9"/>
  <c r="AU53" s="1"/>
  <c r="AY38"/>
  <c r="BC38"/>
  <c r="BG38"/>
  <c r="BG227" i="14" s="1"/>
  <c r="BK38" i="9"/>
  <c r="BO38"/>
  <c r="BS38"/>
  <c r="BW38"/>
  <c r="CE38"/>
  <c r="CE53" s="1"/>
  <c r="CI38"/>
  <c r="CM38"/>
  <c r="CQ38"/>
  <c r="CQ53" s="1"/>
  <c r="CU38"/>
  <c r="CY38"/>
  <c r="CY53" s="1"/>
  <c r="DC38"/>
  <c r="DG38"/>
  <c r="DK38"/>
  <c r="DK53" s="1"/>
  <c r="DO38"/>
  <c r="DS38"/>
  <c r="DS227" i="14" s="1"/>
  <c r="DW38" i="9"/>
  <c r="DW227" i="14" s="1"/>
  <c r="EE38" i="9"/>
  <c r="EI38"/>
  <c r="EM38"/>
  <c r="C38" i="10"/>
  <c r="C228" i="14" s="1"/>
  <c r="G38" i="10"/>
  <c r="G53" s="1"/>
  <c r="K38"/>
  <c r="K53" s="1"/>
  <c r="O38"/>
  <c r="O228" i="14" s="1"/>
  <c r="S38" i="10"/>
  <c r="W38"/>
  <c r="AE38"/>
  <c r="AI38"/>
  <c r="AI228" i="14" s="1"/>
  <c r="AM38" i="10"/>
  <c r="AM53" s="1"/>
  <c r="AQ38"/>
  <c r="AQ53" s="1"/>
  <c r="AU38"/>
  <c r="AY38"/>
  <c r="BC38"/>
  <c r="BC228" i="14" s="1"/>
  <c r="BG38" i="10"/>
  <c r="BK38"/>
  <c r="BO38"/>
  <c r="BS38"/>
  <c r="BS53" s="1"/>
  <c r="BW38"/>
  <c r="BW53" s="1"/>
  <c r="CE38"/>
  <c r="CE53" s="1"/>
  <c r="CI38"/>
  <c r="CI228" i="14" s="1"/>
  <c r="CM38" i="10"/>
  <c r="CM228" i="14" s="1"/>
  <c r="CQ38" i="10"/>
  <c r="CU38"/>
  <c r="CY38"/>
  <c r="DC38"/>
  <c r="DC53" s="1"/>
  <c r="DG38"/>
  <c r="DG53" s="1"/>
  <c r="DK38"/>
  <c r="DO38"/>
  <c r="DS38"/>
  <c r="DS53" s="1"/>
  <c r="DW38"/>
  <c r="EE38"/>
  <c r="EI38"/>
  <c r="EI228" i="14" s="1"/>
  <c r="EM38" i="10"/>
  <c r="EM228" i="14" s="1"/>
  <c r="AD38" i="7"/>
  <c r="AD53" s="1"/>
  <c r="BJ38"/>
  <c r="BJ53" s="1"/>
  <c r="CP38"/>
  <c r="DV38"/>
  <c r="DV225" i="14" s="1"/>
  <c r="D38" i="8"/>
  <c r="L38"/>
  <c r="T38"/>
  <c r="AB38"/>
  <c r="AJ38"/>
  <c r="AJ53" s="1"/>
  <c r="AR38"/>
  <c r="AZ38"/>
  <c r="BH38"/>
  <c r="BH53" s="1"/>
  <c r="BP38"/>
  <c r="BX38"/>
  <c r="CF38"/>
  <c r="CF226" i="14" s="1"/>
  <c r="CV38" i="8"/>
  <c r="CV53" s="1"/>
  <c r="DD38"/>
  <c r="DD53" s="1"/>
  <c r="DL38"/>
  <c r="DL53" s="1"/>
  <c r="DT38"/>
  <c r="DT226" i="14" s="1"/>
  <c r="EB38" i="8"/>
  <c r="EJ38"/>
  <c r="B38" i="9"/>
  <c r="F38"/>
  <c r="F227" i="14" s="1"/>
  <c r="J38" i="9"/>
  <c r="J227" i="14" s="1"/>
  <c r="R38" i="9"/>
  <c r="R53" s="1"/>
  <c r="V38"/>
  <c r="Z38"/>
  <c r="Z227" i="14" s="1"/>
  <c r="AD38" i="9"/>
  <c r="AD227" i="14" s="1"/>
  <c r="AH38" i="9"/>
  <c r="AL38"/>
  <c r="AP38"/>
  <c r="AT38"/>
  <c r="AT53" s="1"/>
  <c r="AX38"/>
  <c r="AX53" s="1"/>
  <c r="BB38"/>
  <c r="BF38"/>
  <c r="BJ38"/>
  <c r="BJ53" s="1"/>
  <c r="BR38"/>
  <c r="BV38"/>
  <c r="BZ38"/>
  <c r="CD38"/>
  <c r="CD227" i="14" s="1"/>
  <c r="CH38" i="9"/>
  <c r="CH53" s="1"/>
  <c r="CL38"/>
  <c r="CL227" i="14" s="1"/>
  <c r="CP38" i="9"/>
  <c r="CT38"/>
  <c r="CX38"/>
  <c r="DB38"/>
  <c r="DF38"/>
  <c r="DF227" i="14" s="1"/>
  <c r="DJ38" i="9"/>
  <c r="DJ53" s="1"/>
  <c r="DR38"/>
  <c r="DR53" s="1"/>
  <c r="DV38"/>
  <c r="DZ38"/>
  <c r="DZ227" i="14" s="1"/>
  <c r="ED38" i="9"/>
  <c r="EH38"/>
  <c r="EL38"/>
  <c r="B38" i="10"/>
  <c r="F38"/>
  <c r="F228" i="14" s="1"/>
  <c r="J38" i="10"/>
  <c r="J53" s="1"/>
  <c r="R38"/>
  <c r="V38"/>
  <c r="Z38"/>
  <c r="Z228" i="14" s="1"/>
  <c r="AD38" i="10"/>
  <c r="AH38"/>
  <c r="AL38"/>
  <c r="AP38"/>
  <c r="AT38"/>
  <c r="AT53" s="1"/>
  <c r="AX38"/>
  <c r="BB38"/>
  <c r="BF38"/>
  <c r="BF53" s="1"/>
  <c r="BJ38"/>
  <c r="BR38"/>
  <c r="BV38"/>
  <c r="BV228" i="14" s="1"/>
  <c r="BZ38" i="10"/>
  <c r="BZ53" s="1"/>
  <c r="CD38"/>
  <c r="CD53" s="1"/>
  <c r="CH38"/>
  <c r="CH53" s="1"/>
  <c r="CL38"/>
  <c r="CL228" i="14" s="1"/>
  <c r="CP38" i="10"/>
  <c r="CP228" i="14" s="1"/>
  <c r="CT38" i="10"/>
  <c r="CX38"/>
  <c r="DB38"/>
  <c r="DB53" s="1"/>
  <c r="DF38"/>
  <c r="DF228" i="14" s="1"/>
  <c r="DJ38" i="10"/>
  <c r="DJ53" s="1"/>
  <c r="DR38"/>
  <c r="DV38"/>
  <c r="DZ38"/>
  <c r="ED38"/>
  <c r="EH38"/>
  <c r="EL38"/>
  <c r="AT38" i="7"/>
  <c r="AT53" s="1"/>
  <c r="BZ38"/>
  <c r="DF38"/>
  <c r="EL38"/>
  <c r="H38" i="8"/>
  <c r="H53" s="1"/>
  <c r="P38"/>
  <c r="X38"/>
  <c r="AF38"/>
  <c r="AF53" s="1"/>
  <c r="AV38"/>
  <c r="BD38"/>
  <c r="BD53" s="1"/>
  <c r="BL38"/>
  <c r="BT38"/>
  <c r="BT226" i="14" s="1"/>
  <c r="CB38" i="8"/>
  <c r="CJ38"/>
  <c r="CR38"/>
  <c r="CZ38"/>
  <c r="DH38"/>
  <c r="DH226" i="14" s="1"/>
  <c r="DP38" i="8"/>
  <c r="DX38"/>
  <c r="DX53" s="1"/>
  <c r="EF38"/>
  <c r="V38" i="7"/>
  <c r="V225" i="14" s="1"/>
  <c r="K38" i="8"/>
  <c r="AQ38"/>
  <c r="BW38"/>
  <c r="DC38"/>
  <c r="DC53" s="1"/>
  <c r="EI38"/>
  <c r="EI53" s="1"/>
  <c r="E38" i="9"/>
  <c r="M38"/>
  <c r="M227" i="14" s="1"/>
  <c r="U38" i="9"/>
  <c r="U227" i="14" s="1"/>
  <c r="AC38" i="9"/>
  <c r="AK38"/>
  <c r="AS38"/>
  <c r="AS53" s="1"/>
  <c r="BI38"/>
  <c r="BI53" s="1"/>
  <c r="BQ38"/>
  <c r="BQ53" s="1"/>
  <c r="BY38"/>
  <c r="CG38"/>
  <c r="CG227" i="14" s="1"/>
  <c r="CO38" i="9"/>
  <c r="CW38"/>
  <c r="DE38"/>
  <c r="DM38"/>
  <c r="DM227" i="14" s="1"/>
  <c r="DU38" i="9"/>
  <c r="DU227" i="14" s="1"/>
  <c r="EC38" i="9"/>
  <c r="EK38"/>
  <c r="H38" i="10"/>
  <c r="P38"/>
  <c r="X38"/>
  <c r="AF38"/>
  <c r="AV38"/>
  <c r="BD38"/>
  <c r="BL38"/>
  <c r="BL53" s="1"/>
  <c r="BT38"/>
  <c r="BT53" s="1"/>
  <c r="CB38"/>
  <c r="CJ38"/>
  <c r="CR38"/>
  <c r="CZ38"/>
  <c r="DH38"/>
  <c r="DH228" i="14" s="1"/>
  <c r="DP38" i="10"/>
  <c r="DX38"/>
  <c r="DX53" s="1"/>
  <c r="EF38"/>
  <c r="C38" i="11"/>
  <c r="G38"/>
  <c r="G53" s="1"/>
  <c r="K38"/>
  <c r="O38"/>
  <c r="S38"/>
  <c r="S229" i="14" s="1"/>
  <c r="W38" i="11"/>
  <c r="AE38"/>
  <c r="AE53" s="1"/>
  <c r="AI38"/>
  <c r="AM38"/>
  <c r="AQ38"/>
  <c r="AQ229" i="14" s="1"/>
  <c r="AU38" i="11"/>
  <c r="AY38"/>
  <c r="BC38"/>
  <c r="BC229" i="14" s="1"/>
  <c r="BG38" i="11"/>
  <c r="BK38"/>
  <c r="BK53" s="1"/>
  <c r="BO38"/>
  <c r="BS38"/>
  <c r="BW38"/>
  <c r="CE38"/>
  <c r="CI38"/>
  <c r="CI229" i="14" s="1"/>
  <c r="CM38" i="11"/>
  <c r="CQ38"/>
  <c r="CU38"/>
  <c r="CU53" s="1"/>
  <c r="CY38"/>
  <c r="DC38"/>
  <c r="DG38"/>
  <c r="DG229" i="14" s="1"/>
  <c r="DK38" i="11"/>
  <c r="DO38"/>
  <c r="DS38"/>
  <c r="DS229" i="14" s="1"/>
  <c r="DW38" i="11"/>
  <c r="EE38"/>
  <c r="EE229" i="14" s="1"/>
  <c r="EI38" i="11"/>
  <c r="EM38"/>
  <c r="EM229" i="14" s="1"/>
  <c r="C38" i="8"/>
  <c r="C53" s="1"/>
  <c r="AI38"/>
  <c r="BO38"/>
  <c r="CA38" s="1"/>
  <c r="CU38"/>
  <c r="CU226" i="14" s="1"/>
  <c r="D38" i="9"/>
  <c r="D53" s="1"/>
  <c r="L38"/>
  <c r="L227" i="14" s="1"/>
  <c r="T38" i="9"/>
  <c r="AB38"/>
  <c r="AB53" s="1"/>
  <c r="AJ38"/>
  <c r="AR38"/>
  <c r="AZ38"/>
  <c r="BH38"/>
  <c r="BP38"/>
  <c r="BP53" s="1"/>
  <c r="BX38"/>
  <c r="BX227" i="14" s="1"/>
  <c r="CF38" i="9"/>
  <c r="CF53" s="1"/>
  <c r="CV38"/>
  <c r="DD38"/>
  <c r="DD227" i="14" s="1"/>
  <c r="DL38" i="9"/>
  <c r="DT38"/>
  <c r="EB38"/>
  <c r="EJ38"/>
  <c r="E38" i="10"/>
  <c r="E228" i="14" s="1"/>
  <c r="M38" i="10"/>
  <c r="U38"/>
  <c r="U228" i="14" s="1"/>
  <c r="AC38" i="10"/>
  <c r="AK38"/>
  <c r="AS38"/>
  <c r="BI38"/>
  <c r="BQ38"/>
  <c r="BY38"/>
  <c r="BY228" i="14" s="1"/>
  <c r="CG38" i="10"/>
  <c r="CO38"/>
  <c r="CW38"/>
  <c r="DE38"/>
  <c r="DM38"/>
  <c r="DU38"/>
  <c r="EC38"/>
  <c r="EK38"/>
  <c r="EK228" i="14" s="1"/>
  <c r="B38" i="11"/>
  <c r="F38"/>
  <c r="F229" i="14" s="1"/>
  <c r="J38" i="11"/>
  <c r="R38"/>
  <c r="V38"/>
  <c r="V53" s="1"/>
  <c r="Z38"/>
  <c r="Z53" s="1"/>
  <c r="AD38"/>
  <c r="AH38"/>
  <c r="AH229" i="14" s="1"/>
  <c r="AL38" i="11"/>
  <c r="AP38"/>
  <c r="AP229" i="14" s="1"/>
  <c r="AT38" i="11"/>
  <c r="AT53" s="1"/>
  <c r="AX38"/>
  <c r="BB38"/>
  <c r="BF38"/>
  <c r="BF229" i="14" s="1"/>
  <c r="BJ38" i="11"/>
  <c r="BR38"/>
  <c r="BR229" i="14" s="1"/>
  <c r="BV38" i="11"/>
  <c r="BZ38"/>
  <c r="CD38"/>
  <c r="CD229" i="14" s="1"/>
  <c r="CH38" i="11"/>
  <c r="CL38"/>
  <c r="CP38"/>
  <c r="CT38"/>
  <c r="CX38"/>
  <c r="CX229" i="14" s="1"/>
  <c r="DB38" i="11"/>
  <c r="DF38"/>
  <c r="DJ38"/>
  <c r="DR38"/>
  <c r="DV38"/>
  <c r="DV53" s="1"/>
  <c r="DZ38"/>
  <c r="DZ229" i="14" s="1"/>
  <c r="ED38" i="11"/>
  <c r="EH38"/>
  <c r="EH229" i="14" s="1"/>
  <c r="EL38" i="11"/>
  <c r="BB38" i="7"/>
  <c r="BB225" i="14" s="1"/>
  <c r="S38" i="8"/>
  <c r="S226" i="14" s="1"/>
  <c r="AY38" i="8"/>
  <c r="CE38"/>
  <c r="DK38"/>
  <c r="H38" i="9"/>
  <c r="P38"/>
  <c r="X38"/>
  <c r="AF38"/>
  <c r="AV38"/>
  <c r="BD38"/>
  <c r="BL38"/>
  <c r="BT38"/>
  <c r="BT227" i="14" s="1"/>
  <c r="CB38" i="9"/>
  <c r="CJ38"/>
  <c r="CJ227" i="14" s="1"/>
  <c r="CR38" i="9"/>
  <c r="CZ38"/>
  <c r="CZ227" i="14" s="1"/>
  <c r="DH38" i="9"/>
  <c r="DP38"/>
  <c r="DX38"/>
  <c r="EF38"/>
  <c r="EF227" i="14" s="1"/>
  <c r="I38" i="10"/>
  <c r="Q38"/>
  <c r="Q228" i="14" s="1"/>
  <c r="Y38" i="10"/>
  <c r="AG38"/>
  <c r="AO38"/>
  <c r="AW38"/>
  <c r="BE38"/>
  <c r="BE53" s="1"/>
  <c r="BM38"/>
  <c r="BM228" i="14" s="1"/>
  <c r="BU38" i="10"/>
  <c r="BU228" i="14" s="1"/>
  <c r="CC38" i="10"/>
  <c r="CK38"/>
  <c r="CS38"/>
  <c r="DI38"/>
  <c r="DI53" s="1"/>
  <c r="DQ38"/>
  <c r="DY38"/>
  <c r="EG38"/>
  <c r="EG228" i="14" s="1"/>
  <c r="CM38" i="8"/>
  <c r="I38" i="9"/>
  <c r="I227" i="14" s="1"/>
  <c r="AO38" i="9"/>
  <c r="BU38"/>
  <c r="BU227" i="14" s="1"/>
  <c r="EG38" i="9"/>
  <c r="EG230" i="14" s="1"/>
  <c r="AB38" i="10"/>
  <c r="BH38"/>
  <c r="DT38"/>
  <c r="D38" i="11"/>
  <c r="D53" s="1"/>
  <c r="L38"/>
  <c r="L53" s="1"/>
  <c r="T38"/>
  <c r="AB38"/>
  <c r="AJ38"/>
  <c r="AJ53" s="1"/>
  <c r="AR38"/>
  <c r="AZ38"/>
  <c r="BH38"/>
  <c r="BP38"/>
  <c r="BX38"/>
  <c r="BX53" s="1"/>
  <c r="CF38"/>
  <c r="CF53" s="1"/>
  <c r="CV38"/>
  <c r="DD38"/>
  <c r="DD53" s="1"/>
  <c r="DL38"/>
  <c r="DT38"/>
  <c r="EB38"/>
  <c r="EB53" s="1"/>
  <c r="EJ38"/>
  <c r="BG38" i="8"/>
  <c r="BG53" s="1"/>
  <c r="AG38" i="9"/>
  <c r="BM38"/>
  <c r="BM53" s="1"/>
  <c r="CS38"/>
  <c r="CS227" i="14" s="1"/>
  <c r="DY38" i="9"/>
  <c r="T38" i="10"/>
  <c r="AZ38"/>
  <c r="AZ228" i="14" s="1"/>
  <c r="CF38" i="10"/>
  <c r="DL38"/>
  <c r="DL53" s="1"/>
  <c r="I38" i="11"/>
  <c r="Q38"/>
  <c r="Q229" i="14" s="1"/>
  <c r="Y38" i="11"/>
  <c r="Y53" s="1"/>
  <c r="AG38"/>
  <c r="AO38"/>
  <c r="AW38"/>
  <c r="BE38"/>
  <c r="BM38"/>
  <c r="BM53" s="1"/>
  <c r="BU38"/>
  <c r="CC38"/>
  <c r="CK38"/>
  <c r="CK229" i="14" s="1"/>
  <c r="CS38" i="11"/>
  <c r="DI38"/>
  <c r="DI53" s="1"/>
  <c r="DQ38"/>
  <c r="DY38"/>
  <c r="EG38"/>
  <c r="EG53" s="1"/>
  <c r="CH38" i="7"/>
  <c r="Y38" i="9"/>
  <c r="BE38"/>
  <c r="CK38"/>
  <c r="DQ38"/>
  <c r="L38" i="10"/>
  <c r="L228" i="14" s="1"/>
  <c r="AR38" i="10"/>
  <c r="BX38"/>
  <c r="BX53" s="1"/>
  <c r="DD38"/>
  <c r="EJ38"/>
  <c r="EJ53" s="1"/>
  <c r="H38" i="11"/>
  <c r="P38"/>
  <c r="X38"/>
  <c r="AF38"/>
  <c r="AV38"/>
  <c r="AV53" s="1"/>
  <c r="BD38"/>
  <c r="BD53" s="1"/>
  <c r="BL38"/>
  <c r="BT38"/>
  <c r="BT229" i="14" s="1"/>
  <c r="CB38" i="11"/>
  <c r="CJ38"/>
  <c r="CR38"/>
  <c r="CZ38"/>
  <c r="CZ229" i="14" s="1"/>
  <c r="DH38" i="11"/>
  <c r="DP38"/>
  <c r="DX38"/>
  <c r="EF38"/>
  <c r="EF53" s="1"/>
  <c r="DS38" i="8"/>
  <c r="Q38" i="9"/>
  <c r="AW38"/>
  <c r="AW53" s="1"/>
  <c r="CC38"/>
  <c r="DI38"/>
  <c r="D38" i="10"/>
  <c r="D53" s="1"/>
  <c r="AJ38"/>
  <c r="BP38"/>
  <c r="CV38"/>
  <c r="CV53" s="1"/>
  <c r="EB38"/>
  <c r="EB53" s="1"/>
  <c r="E38" i="11"/>
  <c r="M38"/>
  <c r="U38"/>
  <c r="U53" s="1"/>
  <c r="AC38"/>
  <c r="AK38"/>
  <c r="AS38"/>
  <c r="AS229" i="14" s="1"/>
  <c r="BI38" i="11"/>
  <c r="BQ38"/>
  <c r="BQ229" i="14" s="1"/>
  <c r="BY38" i="11"/>
  <c r="CG38"/>
  <c r="CO38"/>
  <c r="CW38"/>
  <c r="DE38"/>
  <c r="DM38"/>
  <c r="DM229" i="14" s="1"/>
  <c r="DU38" i="11"/>
  <c r="DU229" i="14" s="1"/>
  <c r="EC38" i="11"/>
  <c r="EK38"/>
  <c r="B10" i="4"/>
  <c r="B180" i="14" s="1"/>
  <c r="B11" i="4"/>
  <c r="B19"/>
  <c r="B19" i="5"/>
  <c r="B10"/>
  <c r="A137" i="17" s="1"/>
  <c r="B11" i="5"/>
  <c r="B19" i="6"/>
  <c r="B10"/>
  <c r="B11"/>
  <c r="B121" i="14" s="1"/>
  <c r="B10" i="7"/>
  <c r="A139" i="17" s="1"/>
  <c r="B19" i="7"/>
  <c r="B136" i="14" s="1"/>
  <c r="B11" i="7"/>
  <c r="B10" i="8"/>
  <c r="B11"/>
  <c r="B10" i="10"/>
  <c r="B22" s="1"/>
  <c r="B11"/>
  <c r="B19" i="8"/>
  <c r="B45"/>
  <c r="B90" i="14" s="1"/>
  <c r="B11" i="9"/>
  <c r="B29" s="1"/>
  <c r="C28" s="1"/>
  <c r="B19"/>
  <c r="B19" i="10"/>
  <c r="B45"/>
  <c r="B10" i="11"/>
  <c r="B11"/>
  <c r="B19"/>
  <c r="B10" i="9"/>
  <c r="B22" s="1"/>
  <c r="X132" i="14"/>
  <c r="X221"/>
  <c r="X232"/>
  <c r="X196"/>
  <c r="BO179"/>
  <c r="BO243"/>
  <c r="BO232"/>
  <c r="BO168"/>
  <c r="B29" i="6"/>
  <c r="A105" i="17"/>
  <c r="CC53" i="9"/>
  <c r="CC227" i="14"/>
  <c r="EJ228"/>
  <c r="AW53" i="11"/>
  <c r="AW229" i="14"/>
  <c r="EN38" i="11"/>
  <c r="EB229" i="14"/>
  <c r="BH53" i="11"/>
  <c r="BH229" i="14"/>
  <c r="EG53" i="10"/>
  <c r="AG53"/>
  <c r="AG228" i="14"/>
  <c r="BT53" i="9"/>
  <c r="BB53" i="7"/>
  <c r="BZ53" i="11"/>
  <c r="BZ229" i="14"/>
  <c r="Z229"/>
  <c r="CO53" i="10"/>
  <c r="CO228" i="14"/>
  <c r="EB53" i="9"/>
  <c r="EB227" i="14"/>
  <c r="AB227"/>
  <c r="DC53" i="11"/>
  <c r="DC229" i="14"/>
  <c r="BC53" i="11"/>
  <c r="C53"/>
  <c r="C229" i="14"/>
  <c r="CB53" i="10"/>
  <c r="CB228" i="14"/>
  <c r="CN228"/>
  <c r="AS227"/>
  <c r="EF53" i="8"/>
  <c r="EF226" i="14"/>
  <c r="AF226"/>
  <c r="EL53" i="10"/>
  <c r="EL228" i="14"/>
  <c r="BB53" i="10"/>
  <c r="BN53"/>
  <c r="BB228" i="14"/>
  <c r="CP53" i="9"/>
  <c r="CP227" i="14"/>
  <c r="Z53" i="9"/>
  <c r="T53" i="8"/>
  <c r="T226" i="14"/>
  <c r="CI53" i="10"/>
  <c r="O53"/>
  <c r="BC53" i="9"/>
  <c r="BC227" i="14"/>
  <c r="DO226"/>
  <c r="EC53" i="7"/>
  <c r="EC225" i="14"/>
  <c r="EK53" i="8"/>
  <c r="BE53"/>
  <c r="BE226" i="14"/>
  <c r="I53" i="7"/>
  <c r="BF53" i="8"/>
  <c r="BF226" i="14"/>
  <c r="CL53" i="7"/>
  <c r="DO53"/>
  <c r="BO53"/>
  <c r="BO225" i="14"/>
  <c r="AI53" i="7"/>
  <c r="DD53"/>
  <c r="DD225" i="14"/>
  <c r="BD53" i="7"/>
  <c r="D53"/>
  <c r="D225" i="14"/>
  <c r="CP53" i="6"/>
  <c r="Z53"/>
  <c r="Z224" i="14"/>
  <c r="CU53" i="6"/>
  <c r="AE53"/>
  <c r="AE224" i="14"/>
  <c r="DP53" i="6"/>
  <c r="BP53"/>
  <c r="BP224" i="14"/>
  <c r="P53" i="6"/>
  <c r="DE53"/>
  <c r="DE224" i="14"/>
  <c r="U53" i="6"/>
  <c r="CP53" i="5"/>
  <c r="CP223" i="14"/>
  <c r="AP53" i="5"/>
  <c r="EE53"/>
  <c r="EE223" i="14"/>
  <c r="CE53" i="5"/>
  <c r="AE53"/>
  <c r="AE223" i="14"/>
  <c r="CF53" i="5"/>
  <c r="AF53"/>
  <c r="AF223" i="14"/>
  <c r="DU53" i="5"/>
  <c r="DE53"/>
  <c r="DE223" i="14"/>
  <c r="AK53" i="5"/>
  <c r="E53"/>
  <c r="E223" i="14"/>
  <c r="CP53" i="4"/>
  <c r="F53"/>
  <c r="F222" i="14"/>
  <c r="CE53" i="4"/>
  <c r="CE222" i="14"/>
  <c r="AE222"/>
  <c r="CZ53" i="4"/>
  <c r="AZ53"/>
  <c r="AZ222" i="14"/>
  <c r="P53" i="4"/>
  <c r="P222" i="14"/>
  <c r="DU222"/>
  <c r="CK53" i="4"/>
  <c r="BE53"/>
  <c r="BE222" i="14"/>
  <c r="E53" i="4"/>
  <c r="E222" i="14"/>
  <c r="M240"/>
  <c r="CJ52" i="11"/>
  <c r="CJ240" i="14"/>
  <c r="EG240"/>
  <c r="L52" i="10"/>
  <c r="L239" i="14"/>
  <c r="DT240"/>
  <c r="AZ52" i="11"/>
  <c r="AZ240" i="14"/>
  <c r="CK238"/>
  <c r="DI52" i="10"/>
  <c r="DI239" i="14"/>
  <c r="DH238"/>
  <c r="AV52" i="9"/>
  <c r="AV238" i="14"/>
  <c r="DR240"/>
  <c r="AX52" i="11"/>
  <c r="AX240" i="14"/>
  <c r="EK239"/>
  <c r="AK52" i="10"/>
  <c r="AK239" i="14"/>
  <c r="BX238"/>
  <c r="AB52" i="8"/>
  <c r="AB237" i="14"/>
  <c r="DK52" i="11"/>
  <c r="BK52"/>
  <c r="BK240" i="14"/>
  <c r="AE52" i="11"/>
  <c r="BL52" i="10"/>
  <c r="BL239" i="14"/>
  <c r="EC52" i="9"/>
  <c r="AC52"/>
  <c r="AC238" i="14"/>
  <c r="D52" i="8"/>
  <c r="AY52"/>
  <c r="AY237" i="14"/>
  <c r="BR52" i="7"/>
  <c r="CH52" i="10"/>
  <c r="CH239" i="14"/>
  <c r="R52" i="10"/>
  <c r="DB52" i="9"/>
  <c r="CL52"/>
  <c r="CL238" i="14"/>
  <c r="V238"/>
  <c r="G52" i="10"/>
  <c r="G239" i="14"/>
  <c r="AY236"/>
  <c r="B186"/>
  <c r="A142" i="17"/>
  <c r="C20" i="9"/>
  <c r="DI229" i="14"/>
  <c r="BE228"/>
  <c r="V229"/>
  <c r="CI53" i="11"/>
  <c r="BT228" i="14"/>
  <c r="DX226"/>
  <c r="CH228"/>
  <c r="CL53" i="9"/>
  <c r="DL226" i="14"/>
  <c r="BJ225"/>
  <c r="CE228"/>
  <c r="K228"/>
  <c r="CY227"/>
  <c r="AI53" i="9"/>
  <c r="DG226" i="14"/>
  <c r="AL225"/>
  <c r="U53" i="7"/>
  <c r="CG53" i="8"/>
  <c r="Q53"/>
  <c r="AG53" i="7"/>
  <c r="DB226" i="14"/>
  <c r="BN226"/>
  <c r="N226"/>
  <c r="J225"/>
  <c r="CE225"/>
  <c r="K225"/>
  <c r="CF225"/>
  <c r="P225"/>
  <c r="CL53" i="6"/>
  <c r="AL53"/>
  <c r="DW53"/>
  <c r="BG53"/>
  <c r="EN38"/>
  <c r="CB53"/>
  <c r="AN53"/>
  <c r="DQ53"/>
  <c r="CG53"/>
  <c r="AW53"/>
  <c r="Q53"/>
  <c r="DV53" i="5"/>
  <c r="DB223" i="14"/>
  <c r="BV223"/>
  <c r="BB223"/>
  <c r="V223"/>
  <c r="N223"/>
  <c r="DG223"/>
  <c r="BW223"/>
  <c r="AQ223"/>
  <c r="G223"/>
  <c r="EN223"/>
  <c r="CV223"/>
  <c r="BL53" i="5"/>
  <c r="AB53"/>
  <c r="L223" i="14"/>
  <c r="DQ223"/>
  <c r="CG223"/>
  <c r="AW223"/>
  <c r="Q223"/>
  <c r="DV53" i="4"/>
  <c r="DB222" i="14"/>
  <c r="CL222"/>
  <c r="BN38" i="4"/>
  <c r="BN222" i="14"/>
  <c r="AL230"/>
  <c r="B53" i="4"/>
  <c r="DW53"/>
  <c r="DG222" i="14"/>
  <c r="BW222"/>
  <c r="BG230"/>
  <c r="W222"/>
  <c r="EB53" i="4"/>
  <c r="DL222" i="14"/>
  <c r="CB53" i="4"/>
  <c r="BL222" i="14"/>
  <c r="AB53" i="4"/>
  <c r="L53"/>
  <c r="CW53"/>
  <c r="BQ53"/>
  <c r="AW222" i="14"/>
  <c r="Q53" i="4"/>
  <c r="DE52" i="11"/>
  <c r="AK52"/>
  <c r="DY52" i="9"/>
  <c r="DH52" i="11"/>
  <c r="CN37"/>
  <c r="H52"/>
  <c r="AO52" i="9"/>
  <c r="DY240" i="14"/>
  <c r="BE240"/>
  <c r="DD239"/>
  <c r="CF237"/>
  <c r="BX240"/>
  <c r="L240"/>
  <c r="B22" i="11"/>
  <c r="CG53"/>
  <c r="CG229" i="14"/>
  <c r="EF229"/>
  <c r="DQ53" i="11"/>
  <c r="DQ229" i="14"/>
  <c r="BM227"/>
  <c r="AB53" i="11"/>
  <c r="AB229" i="14"/>
  <c r="BM53" i="10"/>
  <c r="DK53" i="8"/>
  <c r="DK226" i="14"/>
  <c r="BF53" i="11"/>
  <c r="BI53" i="10"/>
  <c r="BI228" i="14"/>
  <c r="DS53" i="11"/>
  <c r="AM53"/>
  <c r="AM229" i="14"/>
  <c r="DM53" i="9"/>
  <c r="CZ53" i="8"/>
  <c r="CZ226" i="14"/>
  <c r="DN38" i="10"/>
  <c r="DB228" i="14"/>
  <c r="DN228"/>
  <c r="B53" i="10"/>
  <c r="N53"/>
  <c r="B228" i="14"/>
  <c r="BZ53" i="9"/>
  <c r="BZ227" i="14"/>
  <c r="DT53" i="8"/>
  <c r="CP53" i="7"/>
  <c r="CP225" i="14"/>
  <c r="DO53" i="10"/>
  <c r="DO228" i="14"/>
  <c r="BO53" i="10"/>
  <c r="BO228" i="14"/>
  <c r="EM53" i="9"/>
  <c r="EM227" i="14"/>
  <c r="DC53" i="9"/>
  <c r="AM53"/>
  <c r="AM227" i="14"/>
  <c r="C53" i="9"/>
  <c r="O53" i="8"/>
  <c r="AA38"/>
  <c r="BQ53" i="7"/>
  <c r="BQ225" i="14"/>
  <c r="DE226"/>
  <c r="BU53" i="8"/>
  <c r="BU226" i="14"/>
  <c r="U226"/>
  <c r="DI53" i="7"/>
  <c r="DI225" i="14"/>
  <c r="DZ226"/>
  <c r="CP53" i="8"/>
  <c r="CP226" i="14"/>
  <c r="AP226"/>
  <c r="F53" i="8"/>
  <c r="F226" i="14"/>
  <c r="AX225"/>
  <c r="EI53" i="7"/>
  <c r="EI225" i="14"/>
  <c r="AY225"/>
  <c r="EJ53" i="7"/>
  <c r="EJ225" i="14"/>
  <c r="BT225"/>
  <c r="DF53" i="6"/>
  <c r="DF224" i="14"/>
  <c r="EE224"/>
  <c r="AU53" i="6"/>
  <c r="AU224" i="14"/>
  <c r="CZ224"/>
  <c r="EK53" i="6"/>
  <c r="EK224" i="14"/>
  <c r="BU224"/>
  <c r="E53" i="6"/>
  <c r="E224" i="14"/>
  <c r="BZ223"/>
  <c r="DK53" i="5"/>
  <c r="DK223" i="14"/>
  <c r="K223"/>
  <c r="CZ53" i="5"/>
  <c r="CZ223" i="14"/>
  <c r="EK223"/>
  <c r="BU53" i="5"/>
  <c r="BU223" i="14"/>
  <c r="DZ222"/>
  <c r="BZ53" i="4"/>
  <c r="Z53"/>
  <c r="Z222" i="14"/>
  <c r="BK53" i="4"/>
  <c r="BK222" i="14"/>
  <c r="DP222"/>
  <c r="AF53" i="4"/>
  <c r="BU53"/>
  <c r="BU222" i="14"/>
  <c r="DM52" i="11"/>
  <c r="DM240" i="14"/>
  <c r="AG52" i="9"/>
  <c r="P52" i="11"/>
  <c r="P240" i="14"/>
  <c r="CS52" i="11"/>
  <c r="AG52"/>
  <c r="AG240" i="14"/>
  <c r="CF52" i="11"/>
  <c r="EL52" i="7"/>
  <c r="EL236" i="14"/>
  <c r="I52" i="10"/>
  <c r="AR52" i="8"/>
  <c r="AR237" i="14"/>
  <c r="BR52" i="11"/>
  <c r="BY52" i="10"/>
  <c r="BY239" i="14"/>
  <c r="AR52" i="9"/>
  <c r="CE52" i="11"/>
  <c r="CE240" i="14"/>
  <c r="DX52" i="10"/>
  <c r="X52"/>
  <c r="X239" i="14"/>
  <c r="EB52" i="8"/>
  <c r="EB237" i="14"/>
  <c r="K237"/>
  <c r="CX52" i="10"/>
  <c r="CX239" i="14"/>
  <c r="AX239"/>
  <c r="EL52" i="9"/>
  <c r="EL238" i="14"/>
  <c r="BB52" i="9"/>
  <c r="BB238" i="14"/>
  <c r="DO52" i="8"/>
  <c r="EA52"/>
  <c r="AU52"/>
  <c r="AU237" i="14"/>
  <c r="DW239"/>
  <c r="CQ52" i="10"/>
  <c r="CQ239" i="14"/>
  <c r="AQ239"/>
  <c r="DK52" i="9"/>
  <c r="DK238" i="14"/>
  <c r="AU238"/>
  <c r="DX52" i="8"/>
  <c r="DX237" i="14"/>
  <c r="CR237"/>
  <c r="CP52" i="7"/>
  <c r="CP236" i="14"/>
  <c r="CW236"/>
  <c r="EK52" i="8"/>
  <c r="EK237" i="14"/>
  <c r="CK237"/>
  <c r="U52" i="8"/>
  <c r="U237" i="14"/>
  <c r="AO236"/>
  <c r="DF52" i="8"/>
  <c r="DF237" i="14"/>
  <c r="BF52" i="8"/>
  <c r="Z52"/>
  <c r="Z237" i="14"/>
  <c r="CL52" i="7"/>
  <c r="DO52"/>
  <c r="BO52"/>
  <c r="BO236" i="14"/>
  <c r="DT52" i="7"/>
  <c r="BD52"/>
  <c r="BD236" i="14"/>
  <c r="D52" i="7"/>
  <c r="CP52" i="6"/>
  <c r="CP235" i="14"/>
  <c r="BZ52" i="6"/>
  <c r="Z52"/>
  <c r="Z235" i="14"/>
  <c r="F52" i="6"/>
  <c r="CU52"/>
  <c r="CU235" i="14"/>
  <c r="AE52" i="6"/>
  <c r="DP52"/>
  <c r="DP235" i="14"/>
  <c r="BP52" i="6"/>
  <c r="P52"/>
  <c r="P235" i="14"/>
  <c r="DU52" i="6"/>
  <c r="BU52"/>
  <c r="BU235" i="14"/>
  <c r="E52" i="6"/>
  <c r="DF52" i="5"/>
  <c r="DF234" i="14"/>
  <c r="B234"/>
  <c r="AR234"/>
  <c r="EB52" i="5"/>
  <c r="EB234" i="14"/>
  <c r="EN234"/>
  <c r="BJ52" i="5"/>
  <c r="EG52"/>
  <c r="EG234" i="14"/>
  <c r="BT52" i="5"/>
  <c r="DC52"/>
  <c r="DC234" i="14"/>
  <c r="BC52" i="5"/>
  <c r="S52"/>
  <c r="S234" i="14"/>
  <c r="BU52" i="5"/>
  <c r="BE52"/>
  <c r="BE234" i="14"/>
  <c r="E52" i="5"/>
  <c r="DF52" i="4"/>
  <c r="DF233" i="14"/>
  <c r="DF241"/>
  <c r="BZ233"/>
  <c r="BZ241"/>
  <c r="Z52" i="4"/>
  <c r="DK52"/>
  <c r="DK233" i="14"/>
  <c r="K52" i="4"/>
  <c r="K233" i="14"/>
  <c r="K241"/>
  <c r="CF233"/>
  <c r="CF241"/>
  <c r="AF52" i="4"/>
  <c r="DE52"/>
  <c r="DE233" i="14"/>
  <c r="BE52" i="4"/>
  <c r="BE233" i="14"/>
  <c r="BE241"/>
  <c r="E233"/>
  <c r="E241"/>
  <c r="DM53" i="11"/>
  <c r="M53"/>
  <c r="M229" i="14"/>
  <c r="BT53" i="11"/>
  <c r="Y53" i="9"/>
  <c r="Y227" i="14"/>
  <c r="Q53" i="11"/>
  <c r="DT53" i="10"/>
  <c r="DT228" i="14"/>
  <c r="CZ53" i="9"/>
  <c r="DF53" i="11"/>
  <c r="DF229" i="14"/>
  <c r="F53" i="11"/>
  <c r="CV53" i="9"/>
  <c r="CV227" i="14"/>
  <c r="EM53" i="11"/>
  <c r="BS53"/>
  <c r="BS229" i="14"/>
  <c r="DH53" i="10"/>
  <c r="AV53"/>
  <c r="AV228" i="14"/>
  <c r="CG53" i="9"/>
  <c r="BW53" i="8"/>
  <c r="BW226" i="14"/>
  <c r="BT53" i="8"/>
  <c r="DV53" i="10"/>
  <c r="DV228" i="14"/>
  <c r="BV53" i="10"/>
  <c r="V53"/>
  <c r="V228" i="14"/>
  <c r="DZ53" i="9"/>
  <c r="BF53"/>
  <c r="BF227" i="14"/>
  <c r="F53" i="9"/>
  <c r="AZ53" i="8"/>
  <c r="AZ226" i="14"/>
  <c r="EI53" i="10"/>
  <c r="AY53"/>
  <c r="AY228" i="14"/>
  <c r="DS53" i="9"/>
  <c r="CM53"/>
  <c r="CM227" i="14"/>
  <c r="S53" i="9"/>
  <c r="AU53" i="8"/>
  <c r="AU226" i="14"/>
  <c r="BR53" i="7"/>
  <c r="AC53"/>
  <c r="AC225" i="14"/>
  <c r="CK53" i="8"/>
  <c r="E53"/>
  <c r="E226" i="14"/>
  <c r="BU53" i="7"/>
  <c r="DF53" i="8"/>
  <c r="DF226" i="14"/>
  <c r="Z53" i="8"/>
  <c r="R53" i="7"/>
  <c r="R225" i="14"/>
  <c r="CI53" i="7"/>
  <c r="DT53"/>
  <c r="DT225" i="14"/>
  <c r="T53" i="7"/>
  <c r="BZ53" i="6"/>
  <c r="BZ224" i="14"/>
  <c r="F53" i="6"/>
  <c r="CE53"/>
  <c r="CE224" i="14"/>
  <c r="EF53" i="6"/>
  <c r="AF53"/>
  <c r="AF224" i="14"/>
  <c r="BE53" i="6"/>
  <c r="DF53" i="5"/>
  <c r="DF223" i="14"/>
  <c r="Z53" i="5"/>
  <c r="CU53"/>
  <c r="CU223" i="14"/>
  <c r="AU53" i="5"/>
  <c r="DP53"/>
  <c r="DP223" i="14"/>
  <c r="AZ53" i="5"/>
  <c r="BE53"/>
  <c r="BE223" i="14"/>
  <c r="DF53" i="4"/>
  <c r="AP53"/>
  <c r="AP222" i="14"/>
  <c r="DK53" i="4"/>
  <c r="DK222" i="14"/>
  <c r="K222"/>
  <c r="BP53" i="4"/>
  <c r="DE53"/>
  <c r="DE222" i="14"/>
  <c r="U53" i="4"/>
  <c r="U222" i="14"/>
  <c r="AS240"/>
  <c r="AB52" i="10"/>
  <c r="AB239" i="14"/>
  <c r="AN239"/>
  <c r="BD52" i="11"/>
  <c r="BU52" i="9"/>
  <c r="BU238" i="14"/>
  <c r="BM52" i="11"/>
  <c r="Q52" i="9"/>
  <c r="Q238" i="14"/>
  <c r="CF52" i="10"/>
  <c r="BU52"/>
  <c r="BU239" i="14"/>
  <c r="CB52" i="9"/>
  <c r="CB238" i="14"/>
  <c r="CN238"/>
  <c r="EH240"/>
  <c r="CH52" i="11"/>
  <c r="CH240" i="14"/>
  <c r="R240"/>
  <c r="DE52" i="10"/>
  <c r="DE239" i="14"/>
  <c r="DL238"/>
  <c r="L52" i="9"/>
  <c r="L238" i="14"/>
  <c r="CU240"/>
  <c r="AU52" i="11"/>
  <c r="AU240" i="14"/>
  <c r="CR239"/>
  <c r="BQ52" i="9"/>
  <c r="BQ238" i="14"/>
  <c r="CE237"/>
  <c r="EH52" i="10"/>
  <c r="EH239" i="14"/>
  <c r="BR239"/>
  <c r="DV52" i="9"/>
  <c r="DV238" i="14"/>
  <c r="AL238"/>
  <c r="CI52" i="8"/>
  <c r="CI237" i="14"/>
  <c r="DG52" i="10"/>
  <c r="DG239" i="14"/>
  <c r="BW52" i="10"/>
  <c r="W52"/>
  <c r="W239" i="14"/>
  <c r="EE52" i="9"/>
  <c r="CE52"/>
  <c r="CE238" i="14"/>
  <c r="BK52" i="9"/>
  <c r="K52"/>
  <c r="K238" i="14"/>
  <c r="BL52" i="8"/>
  <c r="EC52" i="7"/>
  <c r="EC236" i="14"/>
  <c r="BQ52" i="7"/>
  <c r="DU52" i="8"/>
  <c r="DU237" i="14"/>
  <c r="BE52" i="8"/>
  <c r="E52"/>
  <c r="E237" i="14"/>
  <c r="I52" i="7"/>
  <c r="BZ52" i="8"/>
  <c r="BZ237" i="14"/>
  <c r="F52" i="8"/>
  <c r="AX52" i="7"/>
  <c r="AX236" i="14"/>
  <c r="EI52" i="7"/>
  <c r="CI52"/>
  <c r="CI236" i="14"/>
  <c r="O52" i="7"/>
  <c r="O236" i="14"/>
  <c r="CJ236"/>
  <c r="AJ52" i="7"/>
  <c r="AJ236" i="14"/>
  <c r="DZ235"/>
  <c r="BF52" i="6"/>
  <c r="BF235" i="14"/>
  <c r="EE235"/>
  <c r="CE52" i="6"/>
  <c r="CE235" i="14"/>
  <c r="AU235"/>
  <c r="EF52" i="6"/>
  <c r="EF235" i="14"/>
  <c r="CZ235"/>
  <c r="AZ52" i="6"/>
  <c r="AZ235" i="14"/>
  <c r="EK235"/>
  <c r="CK52" i="6"/>
  <c r="CK235" i="14"/>
  <c r="BE235"/>
  <c r="AK52" i="6"/>
  <c r="AK235" i="14"/>
  <c r="DZ234"/>
  <c r="AH52" i="5"/>
  <c r="AH234" i="14"/>
  <c r="DW234"/>
  <c r="BX52" i="5"/>
  <c r="BX234" i="14"/>
  <c r="L234"/>
  <c r="CP52" i="5"/>
  <c r="CP234" i="14"/>
  <c r="AD234"/>
  <c r="DQ52" i="5"/>
  <c r="DQ234" i="14"/>
  <c r="AF234"/>
  <c r="CM52" i="5"/>
  <c r="CM234" i="14"/>
  <c r="AM234"/>
  <c r="CK52" i="5"/>
  <c r="CK234" i="14"/>
  <c r="AK234"/>
  <c r="DZ52" i="4"/>
  <c r="DZ233" i="14"/>
  <c r="CP52" i="4"/>
  <c r="CP233" i="14"/>
  <c r="CP241"/>
  <c r="BF233"/>
  <c r="BF241"/>
  <c r="F52" i="4"/>
  <c r="CE52"/>
  <c r="CE233" i="14"/>
  <c r="AE52" i="4"/>
  <c r="AE233" i="14"/>
  <c r="AE241"/>
  <c r="DP233"/>
  <c r="DP241"/>
  <c r="AZ52" i="4"/>
  <c r="DU52"/>
  <c r="DU233" i="14"/>
  <c r="BU52" i="4"/>
  <c r="BU233" i="14"/>
  <c r="BU241"/>
  <c r="A39" i="17"/>
  <c r="B98" i="14"/>
  <c r="A82" i="17"/>
  <c r="B45" i="5"/>
  <c r="B22" i="4"/>
  <c r="A136" i="17"/>
  <c r="AS53" i="11"/>
  <c r="BP53" i="10"/>
  <c r="BP228" i="14"/>
  <c r="CZ53" i="11"/>
  <c r="AF53"/>
  <c r="AF229" i="14"/>
  <c r="L53" i="10"/>
  <c r="CC53" i="11"/>
  <c r="CC229" i="14"/>
  <c r="AZ53" i="10"/>
  <c r="CV53" i="11"/>
  <c r="CV229" i="14"/>
  <c r="BU53" i="9"/>
  <c r="CS53" i="10"/>
  <c r="CS228" i="14"/>
  <c r="EF53" i="9"/>
  <c r="AF53"/>
  <c r="AF227" i="14"/>
  <c r="DZ53" i="11"/>
  <c r="CP53"/>
  <c r="CP229" i="14"/>
  <c r="AP53" i="11"/>
  <c r="DU53" i="10"/>
  <c r="DU228" i="14"/>
  <c r="U53" i="10"/>
  <c r="BH53" i="9"/>
  <c r="BH227" i="14"/>
  <c r="CU53" i="8"/>
  <c r="CM53" i="11"/>
  <c r="CM229" i="14"/>
  <c r="S53" i="11"/>
  <c r="H53" i="10"/>
  <c r="H228" i="14"/>
  <c r="M53" i="9"/>
  <c r="EL53" i="7"/>
  <c r="EL225" i="14"/>
  <c r="CL53" i="10"/>
  <c r="AL53"/>
  <c r="AL228" i="14"/>
  <c r="DF53" i="9"/>
  <c r="AP53"/>
  <c r="AP227" i="14"/>
  <c r="CF53" i="8"/>
  <c r="CY53" i="10"/>
  <c r="CY228" i="14"/>
  <c r="AI53" i="10"/>
  <c r="BS53" i="9"/>
  <c r="BS227" i="14"/>
  <c r="CI53" i="8"/>
  <c r="CW53" i="7"/>
  <c r="CW225" i="14"/>
  <c r="DU53" i="8"/>
  <c r="AK53"/>
  <c r="AK226" i="14"/>
  <c r="AO53" i="7"/>
  <c r="AO225" i="14"/>
  <c r="BZ226"/>
  <c r="DR53" i="7"/>
  <c r="DR225" i="14"/>
  <c r="CY225"/>
  <c r="AA53" i="7"/>
  <c r="O225" i="14"/>
  <c r="AA225"/>
  <c r="CJ53" i="7"/>
  <c r="AJ53"/>
  <c r="AJ225" i="14"/>
  <c r="DZ53" i="6"/>
  <c r="BF53"/>
  <c r="BF224" i="14"/>
  <c r="AP53" i="6"/>
  <c r="DK53"/>
  <c r="DK224" i="14"/>
  <c r="BK53" i="6"/>
  <c r="K53"/>
  <c r="K224" i="14"/>
  <c r="CF53" i="6"/>
  <c r="AZ53"/>
  <c r="AZ224" i="14"/>
  <c r="DU53" i="6"/>
  <c r="CK53"/>
  <c r="CK224" i="14"/>
  <c r="AK53" i="6"/>
  <c r="DZ53" i="5"/>
  <c r="DZ223" i="14"/>
  <c r="BF53" i="5"/>
  <c r="F53"/>
  <c r="F223" i="14"/>
  <c r="BK53" i="5"/>
  <c r="EF53"/>
  <c r="EF223" i="14"/>
  <c r="BP53" i="5"/>
  <c r="P53"/>
  <c r="P223" i="14"/>
  <c r="CK53" i="5"/>
  <c r="U53"/>
  <c r="U223" i="14"/>
  <c r="BF53" i="4"/>
  <c r="EE53"/>
  <c r="EE222" i="14"/>
  <c r="CU53" i="4"/>
  <c r="CU222" i="14"/>
  <c r="AU222"/>
  <c r="EF53" i="4"/>
  <c r="CF53"/>
  <c r="CF222" i="14"/>
  <c r="EK53" i="4"/>
  <c r="EK222" i="14"/>
  <c r="AK222"/>
  <c r="CG52" i="11"/>
  <c r="DP52"/>
  <c r="DP240" i="14"/>
  <c r="BP52" i="10"/>
  <c r="EJ52"/>
  <c r="EJ239" i="14"/>
  <c r="T52" i="11"/>
  <c r="AO52" i="10"/>
  <c r="BA37"/>
  <c r="H52" i="9"/>
  <c r="H238" i="14"/>
  <c r="CX240"/>
  <c r="AH52" i="11"/>
  <c r="AH240" i="14"/>
  <c r="E239"/>
  <c r="EE52" i="11"/>
  <c r="EE240" i="14"/>
  <c r="K240"/>
  <c r="CW52" i="9"/>
  <c r="CW238" i="14"/>
  <c r="DK237"/>
  <c r="DR52" i="10"/>
  <c r="DR239" i="14"/>
  <c r="AH239"/>
  <c r="BV52" i="9"/>
  <c r="BV238" i="14"/>
  <c r="B52" i="9"/>
  <c r="B238" i="14"/>
  <c r="V52" i="7"/>
  <c r="V236" i="14"/>
  <c r="BG52" i="10"/>
  <c r="CU52" i="9"/>
  <c r="CU238" i="14"/>
  <c r="AE52" i="9"/>
  <c r="X52" i="8"/>
  <c r="X237" i="14"/>
  <c r="AC52" i="7"/>
  <c r="DE52" i="8"/>
  <c r="DE237" i="14"/>
  <c r="BU52" i="8"/>
  <c r="AK52"/>
  <c r="AK237" i="14"/>
  <c r="DI52" i="7"/>
  <c r="BU52"/>
  <c r="BU236" i="14"/>
  <c r="DZ52" i="8"/>
  <c r="CP52"/>
  <c r="CP237" i="14"/>
  <c r="AP52" i="8"/>
  <c r="DR52" i="7"/>
  <c r="DR236" i="14"/>
  <c r="R52" i="7"/>
  <c r="CY52"/>
  <c r="CY236" i="14"/>
  <c r="AI52" i="7"/>
  <c r="EJ52"/>
  <c r="EJ236" i="14"/>
  <c r="DD52" i="7"/>
  <c r="BT52"/>
  <c r="BT236" i="14"/>
  <c r="T52" i="7"/>
  <c r="DF52" i="6"/>
  <c r="DF235" i="14"/>
  <c r="AP52" i="6"/>
  <c r="DK52"/>
  <c r="DK235" i="14"/>
  <c r="BK52" i="6"/>
  <c r="K52"/>
  <c r="K235" i="14"/>
  <c r="CF52" i="6"/>
  <c r="AF52"/>
  <c r="AF235" i="14"/>
  <c r="DE52" i="6"/>
  <c r="DE235" i="14"/>
  <c r="U52" i="6"/>
  <c r="U235" i="14"/>
  <c r="BV52" i="5"/>
  <c r="BV234" i="14"/>
  <c r="DG52" i="5"/>
  <c r="DG234" i="14"/>
  <c r="DL52" i="5"/>
  <c r="DL234" i="14"/>
  <c r="CZ52" i="5"/>
  <c r="CZ234" i="14"/>
  <c r="BS52" i="5"/>
  <c r="BS234" i="14"/>
  <c r="C52" i="5"/>
  <c r="C234" i="14"/>
  <c r="U52" i="5"/>
  <c r="U234" i="14"/>
  <c r="AP52" i="4"/>
  <c r="AP233" i="14"/>
  <c r="AP241"/>
  <c r="EE52" i="4"/>
  <c r="EE233" i="14"/>
  <c r="CU52" i="4"/>
  <c r="CU233" i="14"/>
  <c r="BK52" i="4"/>
  <c r="BK233" i="14"/>
  <c r="AU52" i="4"/>
  <c r="AU233" i="14"/>
  <c r="EF52" i="4"/>
  <c r="EF233" i="14"/>
  <c r="CZ52" i="4"/>
  <c r="CZ233" i="14"/>
  <c r="BP52" i="4"/>
  <c r="BP233" i="14"/>
  <c r="P52" i="4"/>
  <c r="P233" i="14"/>
  <c r="P241"/>
  <c r="EK52" i="4"/>
  <c r="EK233" i="14"/>
  <c r="CK52" i="4"/>
  <c r="CK233" i="14"/>
  <c r="AK52" i="4"/>
  <c r="AK233" i="14"/>
  <c r="U52" i="4"/>
  <c r="U233" i="14"/>
  <c r="B12" i="10"/>
  <c r="A43" i="17"/>
  <c r="B102" i="14"/>
  <c r="A86" i="17"/>
  <c r="B135" i="14"/>
  <c r="A116" i="17"/>
  <c r="C20" i="5"/>
  <c r="B124" i="14"/>
  <c r="A108" i="17"/>
  <c r="B125" i="14"/>
  <c r="A138" i="17"/>
  <c r="B22" i="5"/>
  <c r="B181" i="14"/>
  <c r="BE238"/>
  <c r="CS239"/>
  <c r="AG239"/>
  <c r="CZ238"/>
  <c r="AF238"/>
  <c r="L237"/>
  <c r="DJ240"/>
  <c r="CD240"/>
  <c r="AT240"/>
  <c r="J240"/>
  <c r="CW239"/>
  <c r="AC239"/>
  <c r="DD238"/>
  <c r="AJ238"/>
  <c r="AT236"/>
  <c r="DG240"/>
  <c r="BW240"/>
  <c r="AQ240"/>
  <c r="G240"/>
  <c r="CJ239"/>
  <c r="P239"/>
  <c r="CO238"/>
  <c r="U52" i="9"/>
  <c r="BZ52" i="7"/>
  <c r="BW52" i="8"/>
  <c r="C52"/>
  <c r="ED52" i="10"/>
  <c r="CT52"/>
  <c r="BJ52"/>
  <c r="AD52"/>
  <c r="EH52" i="9"/>
  <c r="CX52"/>
  <c r="BR52"/>
  <c r="AH52"/>
  <c r="EM52" i="8"/>
  <c r="BS52"/>
  <c r="G52"/>
  <c r="DS52" i="10"/>
  <c r="CM52"/>
  <c r="BC52"/>
  <c r="S52"/>
  <c r="DW52" i="9"/>
  <c r="CQ52"/>
  <c r="BG52"/>
  <c r="W52"/>
  <c r="DP52" i="8"/>
  <c r="BD52"/>
  <c r="BJ52" i="7"/>
  <c r="CO52"/>
  <c r="BI52"/>
  <c r="EG52" i="8"/>
  <c r="CW52"/>
  <c r="BQ52"/>
  <c r="AG52"/>
  <c r="EG52" i="7"/>
  <c r="BM52"/>
  <c r="EL52" i="8"/>
  <c r="DN37"/>
  <c r="CL52"/>
  <c r="BB52"/>
  <c r="AL237" i="14"/>
  <c r="B52" i="8"/>
  <c r="CD52" i="7"/>
  <c r="J52"/>
  <c r="DK52"/>
  <c r="CE52"/>
  <c r="AU52"/>
  <c r="K52"/>
  <c r="DP52"/>
  <c r="CF52"/>
  <c r="AZ52"/>
  <c r="P52"/>
  <c r="DV52" i="6"/>
  <c r="DB235" i="14"/>
  <c r="BV52" i="6"/>
  <c r="BN235" i="14"/>
  <c r="V235"/>
  <c r="DW52" i="6"/>
  <c r="CQ52"/>
  <c r="BG52"/>
  <c r="W52"/>
  <c r="EB52"/>
  <c r="DL235" i="14"/>
  <c r="CB52" i="6"/>
  <c r="BL235" i="14"/>
  <c r="AB52" i="6"/>
  <c r="L235" i="14"/>
  <c r="DQ235"/>
  <c r="CG235"/>
  <c r="AW235"/>
  <c r="Q235"/>
  <c r="DV234"/>
  <c r="BF234"/>
  <c r="EM234"/>
  <c r="DN37" i="5"/>
  <c r="AJ52"/>
  <c r="DX52"/>
  <c r="CH52"/>
  <c r="BN37"/>
  <c r="EC52"/>
  <c r="CR52"/>
  <c r="X52"/>
  <c r="CI52"/>
  <c r="BO234" i="14"/>
  <c r="AI52" i="5"/>
  <c r="O234" i="14"/>
  <c r="CG52" i="5"/>
  <c r="AW52"/>
  <c r="Q52"/>
  <c r="EL241" i="14"/>
  <c r="DN52" i="4"/>
  <c r="DB241" i="14"/>
  <c r="BV52" i="4"/>
  <c r="BB233" i="14"/>
  <c r="AL233"/>
  <c r="N37" i="4"/>
  <c r="N233" i="14"/>
  <c r="DW241"/>
  <c r="CQ233"/>
  <c r="BG52" i="4"/>
  <c r="AQ233" i="14"/>
  <c r="G233"/>
  <c r="EB233"/>
  <c r="CV233"/>
  <c r="CB233"/>
  <c r="AV233"/>
  <c r="AB233"/>
  <c r="EG233"/>
  <c r="DQ241"/>
  <c r="CG233"/>
  <c r="AW52" i="4"/>
  <c r="AG233" i="14"/>
  <c r="AH8" i="18"/>
  <c r="A44" i="17"/>
  <c r="B105" i="14"/>
  <c r="A89" i="17" s="1"/>
  <c r="DL61" i="11"/>
  <c r="CU61"/>
  <c r="B127" i="14"/>
  <c r="CV228"/>
  <c r="Y229"/>
  <c r="DI228"/>
  <c r="AT229"/>
  <c r="G229"/>
  <c r="U53" i="9"/>
  <c r="F53" i="10"/>
  <c r="BS228" i="14"/>
  <c r="CX225"/>
  <c r="CT53" i="8"/>
  <c r="BH53" i="7"/>
  <c r="DJ53" i="6"/>
  <c r="AD53"/>
  <c r="DO53"/>
  <c r="BO53"/>
  <c r="AA38"/>
  <c r="DT53"/>
  <c r="CJ224" i="14"/>
  <c r="AJ224"/>
  <c r="DY53" i="6"/>
  <c r="DA53"/>
  <c r="BI53"/>
  <c r="AO224" i="14"/>
  <c r="I224"/>
  <c r="CT223"/>
  <c r="AT53" i="5"/>
  <c r="J223" i="14"/>
  <c r="DO223"/>
  <c r="CI223"/>
  <c r="CA223"/>
  <c r="AA53" i="5"/>
  <c r="DT223" i="14"/>
  <c r="BT53" i="5"/>
  <c r="T53"/>
  <c r="DY223" i="14"/>
  <c r="DA53" i="5"/>
  <c r="BI223" i="14"/>
  <c r="BA223"/>
  <c r="ED53" i="4"/>
  <c r="CT53"/>
  <c r="CD230" i="14"/>
  <c r="AT222"/>
  <c r="J222"/>
  <c r="EA38" i="4"/>
  <c r="DO230" i="14"/>
  <c r="CI230"/>
  <c r="CA222"/>
  <c r="AI53" i="4"/>
  <c r="O222" i="14"/>
  <c r="EJ230"/>
  <c r="DD222"/>
  <c r="BT222"/>
  <c r="AJ53" i="4"/>
  <c r="T230" i="14"/>
  <c r="DY230"/>
  <c r="CO53" i="4"/>
  <c r="BY53"/>
  <c r="BA38"/>
  <c r="AO230" i="14"/>
  <c r="I222"/>
  <c r="DA37" i="11"/>
  <c r="U52"/>
  <c r="BM238" i="14"/>
  <c r="BL240"/>
  <c r="EG52" i="9"/>
  <c r="DI240" i="14"/>
  <c r="AO240"/>
  <c r="AR239"/>
  <c r="EN37" i="11"/>
  <c r="BH240" i="14"/>
  <c r="AN240"/>
  <c r="DL52" i="8"/>
  <c r="AW52" i="10"/>
  <c r="DP238" i="14"/>
  <c r="P52" i="9"/>
  <c r="DV52" i="11"/>
  <c r="DB240" i="14"/>
  <c r="BV240"/>
  <c r="AL52" i="11"/>
  <c r="B52"/>
  <c r="DM239" i="14"/>
  <c r="M239"/>
  <c r="AZ52" i="9"/>
  <c r="BH237" i="14"/>
  <c r="DO240"/>
  <c r="CI240"/>
  <c r="BO240"/>
  <c r="AA52" i="11"/>
  <c r="EF239" i="14"/>
  <c r="AF52" i="10"/>
  <c r="BY52" i="9"/>
  <c r="E238" i="14"/>
  <c r="CM52" i="8"/>
  <c r="CX52" i="7"/>
  <c r="DV239" i="14"/>
  <c r="DN239"/>
  <c r="BB52" i="10"/>
  <c r="AL239" i="14"/>
  <c r="N52" i="10"/>
  <c r="DF238" i="14"/>
  <c r="BF52" i="9"/>
  <c r="Z238" i="14"/>
  <c r="CQ237"/>
  <c r="BB52" i="7"/>
  <c r="EE52" i="10"/>
  <c r="CE52"/>
  <c r="AU239" i="14"/>
  <c r="EI52" i="9"/>
  <c r="EA238" i="14"/>
  <c r="CA37" i="9"/>
  <c r="AY52"/>
  <c r="O52"/>
  <c r="CZ52" i="8"/>
  <c r="AF237" i="14"/>
  <c r="DE236"/>
  <c r="E52" i="7"/>
  <c r="DI237" i="14"/>
  <c r="BY52" i="8"/>
  <c r="AO52"/>
  <c r="Y237" i="14"/>
  <c r="CC236"/>
  <c r="ED52" i="8"/>
  <c r="CT237" i="14"/>
  <c r="AT237"/>
  <c r="DZ52" i="7"/>
  <c r="BF236" i="14"/>
  <c r="DS236"/>
  <c r="BS52" i="7"/>
  <c r="AM236" i="14"/>
  <c r="DX236"/>
  <c r="BX52" i="7"/>
  <c r="AR236" i="14"/>
  <c r="ED235"/>
  <c r="CD52" i="6"/>
  <c r="AT235" i="14"/>
  <c r="EI235"/>
  <c r="DO235"/>
  <c r="CA37" i="6"/>
  <c r="AY235" i="14"/>
  <c r="AA52" i="6"/>
  <c r="DT52"/>
  <c r="BT52"/>
  <c r="AJ235" i="14"/>
  <c r="DY52" i="6"/>
  <c r="CO52"/>
  <c r="BI52"/>
  <c r="AO235" i="14"/>
  <c r="ED52" i="5"/>
  <c r="CD234" i="14"/>
  <c r="EE52" i="5"/>
  <c r="AZ52"/>
  <c r="EF234" i="14"/>
  <c r="BR52" i="5"/>
  <c r="DU52"/>
  <c r="CB52"/>
  <c r="AV234" i="14"/>
  <c r="CQ52" i="5"/>
  <c r="BW234" i="14"/>
  <c r="BG234"/>
  <c r="W52" i="5"/>
  <c r="G234" i="14"/>
  <c r="DA52" i="5"/>
  <c r="BI52"/>
  <c r="AO234" i="14"/>
  <c r="Y234"/>
  <c r="I234"/>
  <c r="DJ241"/>
  <c r="CT233"/>
  <c r="CD233"/>
  <c r="BJ233"/>
  <c r="AT52" i="4"/>
  <c r="AD52"/>
  <c r="J52"/>
  <c r="EI241" i="14"/>
  <c r="DO52" i="4"/>
  <c r="DO241" i="14"/>
  <c r="CY233"/>
  <c r="CI233"/>
  <c r="CA37" i="4"/>
  <c r="BO233" i="14"/>
  <c r="AY52" i="4"/>
  <c r="AY241" i="14"/>
  <c r="O52" i="4"/>
  <c r="O233" i="14"/>
  <c r="EJ233"/>
  <c r="DT233"/>
  <c r="DD52" i="4"/>
  <c r="CJ52"/>
  <c r="BT52"/>
  <c r="BD241" i="14"/>
  <c r="T233"/>
  <c r="D233"/>
  <c r="DY233"/>
  <c r="DI52" i="4"/>
  <c r="DA37"/>
  <c r="CO233" i="14"/>
  <c r="CO241"/>
  <c r="BI241"/>
  <c r="AO52" i="4"/>
  <c r="BA233" i="14"/>
  <c r="Y233"/>
  <c r="I52" i="4"/>
  <c r="B12" i="5"/>
  <c r="A42" i="17"/>
  <c r="C28" i="6"/>
  <c r="A83" i="17"/>
  <c r="BP24" i="3"/>
  <c r="BP48"/>
  <c r="BP8" i="4"/>
  <c r="BP77" i="3"/>
  <c r="BP18" i="4"/>
  <c r="BP34"/>
  <c r="BP18" i="5"/>
  <c r="BP59" i="4"/>
  <c r="BP43" i="5"/>
  <c r="BP34"/>
  <c r="BP51"/>
  <c r="BP43" i="6"/>
  <c r="BP34"/>
  <c r="BP34" i="7"/>
  <c r="BP27"/>
  <c r="BP18" i="8"/>
  <c r="BP18" i="9"/>
  <c r="BP8" i="8"/>
  <c r="BP8" i="9"/>
  <c r="BP27" i="8"/>
  <c r="BP27" i="9"/>
  <c r="BP27" i="10"/>
  <c r="BP34" i="8"/>
  <c r="BP18" i="10"/>
  <c r="BP43"/>
  <c r="BP27" i="11"/>
  <c r="BP11" i="13"/>
  <c r="BJ2" i="17" s="1"/>
  <c r="BP13" i="13"/>
  <c r="BP25"/>
  <c r="BP37"/>
  <c r="BP59"/>
  <c r="BJ90" i="17" s="1"/>
  <c r="BP71" i="13"/>
  <c r="BJ112" i="17" s="1"/>
  <c r="BP51" i="10"/>
  <c r="BP51" i="11"/>
  <c r="BP28" i="13"/>
  <c r="BP52"/>
  <c r="BP76"/>
  <c r="BP43" i="9"/>
  <c r="BP8" i="11"/>
  <c r="BP89" i="13"/>
  <c r="BJ145" i="17" s="1"/>
  <c r="BP43" i="11"/>
  <c r="BP19" i="13"/>
  <c r="BP10"/>
  <c r="BP22"/>
  <c r="BP34"/>
  <c r="BP46"/>
  <c r="BP58"/>
  <c r="BP70"/>
  <c r="BP88"/>
  <c r="BP67"/>
  <c r="BP118"/>
  <c r="BP142"/>
  <c r="BP166"/>
  <c r="BP31"/>
  <c r="BP79"/>
  <c r="BP100"/>
  <c r="BP83"/>
  <c r="BJ134" i="17" s="1"/>
  <c r="BP95" i="13"/>
  <c r="BJ148" i="17" s="1"/>
  <c r="BP101" i="13"/>
  <c r="BJ151" i="17" s="1"/>
  <c r="BP113" i="13"/>
  <c r="BJ157" i="17" s="1"/>
  <c r="BP125" i="13"/>
  <c r="BJ163" i="17" s="1"/>
  <c r="BP127" i="13"/>
  <c r="BP139"/>
  <c r="BP151"/>
  <c r="BP173"/>
  <c r="BJ187" i="17" s="1"/>
  <c r="BP119" i="13"/>
  <c r="BJ160" i="17" s="1"/>
  <c r="BP124" i="13"/>
  <c r="BP136"/>
  <c r="BP148"/>
  <c r="BP160"/>
  <c r="BP184"/>
  <c r="BP208"/>
  <c r="BP232"/>
  <c r="BP197"/>
  <c r="BJ199" i="17" s="1"/>
  <c r="BP209" i="13"/>
  <c r="BJ205" i="17" s="1"/>
  <c r="BP221" i="13"/>
  <c r="BJ211" i="17" s="1"/>
  <c r="BP233" i="13"/>
  <c r="BJ217" i="17" s="1"/>
  <c r="BP190" i="13"/>
  <c r="BP214"/>
  <c r="BP121"/>
  <c r="BP145"/>
  <c r="BP169"/>
  <c r="BP181"/>
  <c r="BP193"/>
  <c r="BP205"/>
  <c r="BP227"/>
  <c r="BJ214" i="17" s="1"/>
  <c r="BP239" i="13"/>
  <c r="BJ220" i="17" s="1"/>
  <c r="BP85" i="14"/>
  <c r="BP49"/>
  <c r="BP118"/>
  <c r="BP63"/>
  <c r="BP238" i="13"/>
  <c r="BP96" i="14"/>
  <c r="BP179"/>
  <c r="BP243"/>
  <c r="BP168"/>
  <c r="BP132"/>
  <c r="BP196"/>
  <c r="C20" i="11"/>
  <c r="B140" i="14"/>
  <c r="A121" i="17"/>
  <c r="B22" i="8"/>
  <c r="B184" i="14"/>
  <c r="A140" i="17"/>
  <c r="B183" i="14"/>
  <c r="DU53" i="11"/>
  <c r="U229" i="14"/>
  <c r="CN53" i="11"/>
  <c r="AV229" i="14"/>
  <c r="CK53" i="11"/>
  <c r="CS53" i="9"/>
  <c r="AJ229" i="14"/>
  <c r="BU53" i="10"/>
  <c r="BA228" i="14"/>
  <c r="CN38" i="9"/>
  <c r="S53" i="8"/>
  <c r="CD53" i="11"/>
  <c r="AD229" i="14"/>
  <c r="BQ53" i="10"/>
  <c r="DD53" i="9"/>
  <c r="D227" i="14"/>
  <c r="DG53" i="11"/>
  <c r="AQ53"/>
  <c r="DP228" i="14"/>
  <c r="DU53" i="9"/>
  <c r="BI227" i="14"/>
  <c r="DH53" i="8"/>
  <c r="CB53"/>
  <c r="CB226" i="14"/>
  <c r="H226"/>
  <c r="AT225"/>
  <c r="DF53" i="10"/>
  <c r="BZ228" i="14"/>
  <c r="BF228"/>
  <c r="Z53" i="10"/>
  <c r="ED227" i="14"/>
  <c r="DJ227"/>
  <c r="CD53" i="9"/>
  <c r="BJ227" i="14"/>
  <c r="AT227"/>
  <c r="J53" i="9"/>
  <c r="CV226" i="14"/>
  <c r="BH226"/>
  <c r="AN38" i="8"/>
  <c r="DV53" i="7"/>
  <c r="EM53" i="10"/>
  <c r="DS228" i="14"/>
  <c r="CM53" i="10"/>
  <c r="BC53"/>
  <c r="AM228" i="14"/>
  <c r="C53" i="10"/>
  <c r="DW53" i="9"/>
  <c r="CQ227" i="14"/>
  <c r="BG53" i="9"/>
  <c r="AQ53"/>
  <c r="G227" i="14"/>
  <c r="BC53" i="8"/>
  <c r="W53"/>
  <c r="EK225" i="14"/>
  <c r="BY53" i="7"/>
  <c r="AK53"/>
  <c r="DY226" i="14"/>
  <c r="DA38" i="8"/>
  <c r="CO53"/>
  <c r="BY53"/>
  <c r="BI226" i="14"/>
  <c r="Y226"/>
  <c r="DQ53" i="7"/>
  <c r="CC225" i="14"/>
  <c r="AW225"/>
  <c r="ED53" i="8"/>
  <c r="DJ226" i="14"/>
  <c r="CD226"/>
  <c r="AT53" i="8"/>
  <c r="AD226" i="14"/>
  <c r="J226"/>
  <c r="BF53" i="7"/>
  <c r="Z225" i="14"/>
  <c r="EM225"/>
  <c r="DC53" i="7"/>
  <c r="CM225" i="14"/>
  <c r="BC225"/>
  <c r="S53" i="7"/>
  <c r="C225" i="14"/>
  <c r="DX225"/>
  <c r="BX53" i="7"/>
  <c r="AR225" i="14"/>
  <c r="AT224"/>
  <c r="C20" i="10"/>
  <c r="B139" i="14"/>
  <c r="A120" i="17"/>
  <c r="C20" i="8"/>
  <c r="B137" i="14"/>
  <c r="A118" i="17"/>
  <c r="B123" i="14"/>
  <c r="C20" i="7"/>
  <c r="A117" i="17"/>
  <c r="B25" i="3"/>
  <c r="A168" i="17" s="1"/>
  <c r="C20" i="4"/>
  <c r="B133" i="14"/>
  <c r="A114" i="17"/>
  <c r="EC53" i="11"/>
  <c r="CW53"/>
  <c r="CW229" i="14"/>
  <c r="BQ53" i="11"/>
  <c r="AC53"/>
  <c r="AC229" i="14"/>
  <c r="EN53" i="10"/>
  <c r="EB228" i="14"/>
  <c r="D228"/>
  <c r="Q53" i="9"/>
  <c r="Q227" i="14"/>
  <c r="DP229"/>
  <c r="CJ53" i="11"/>
  <c r="CJ229" i="14"/>
  <c r="BD229"/>
  <c r="P53" i="11"/>
  <c r="P229" i="14"/>
  <c r="BX228"/>
  <c r="CK53" i="9"/>
  <c r="CK227" i="14"/>
  <c r="EG229"/>
  <c r="CS53" i="11"/>
  <c r="CS229" i="14"/>
  <c r="BM229"/>
  <c r="AG53" i="11"/>
  <c r="AG229" i="14"/>
  <c r="DL228"/>
  <c r="DY53" i="9"/>
  <c r="DY227" i="14"/>
  <c r="BG226"/>
  <c r="DL53" i="11"/>
  <c r="DL229" i="14"/>
  <c r="BX229"/>
  <c r="AR53" i="11"/>
  <c r="AR229" i="14"/>
  <c r="L229"/>
  <c r="AB53" i="10"/>
  <c r="AB228" i="14"/>
  <c r="AN228"/>
  <c r="I53" i="9"/>
  <c r="DQ53" i="10"/>
  <c r="DQ228" i="14"/>
  <c r="CC53" i="10"/>
  <c r="AW53"/>
  <c r="AW228" i="14"/>
  <c r="Q53" i="10"/>
  <c r="DP53" i="9"/>
  <c r="DP227" i="14"/>
  <c r="CJ53" i="9"/>
  <c r="BD53"/>
  <c r="BD227" i="14"/>
  <c r="P53" i="9"/>
  <c r="AY53" i="8"/>
  <c r="AY226" i="14"/>
  <c r="EH53" i="11"/>
  <c r="DR53"/>
  <c r="DR229" i="14"/>
  <c r="CX53" i="11"/>
  <c r="CH53"/>
  <c r="CH229" i="14"/>
  <c r="BR53" i="11"/>
  <c r="AX53"/>
  <c r="AX229" i="14"/>
  <c r="AH53" i="11"/>
  <c r="R53"/>
  <c r="R229" i="14"/>
  <c r="EK53" i="10"/>
  <c r="DE53"/>
  <c r="DE228" i="14"/>
  <c r="BY53" i="10"/>
  <c r="AK53"/>
  <c r="AK228" i="14"/>
  <c r="E53" i="10"/>
  <c r="DL53" i="9"/>
  <c r="DL227" i="14"/>
  <c r="BX53" i="9"/>
  <c r="AR53"/>
  <c r="AR227" i="14"/>
  <c r="L53" i="9"/>
  <c r="AI53" i="8"/>
  <c r="AI226" i="14"/>
  <c r="EE53" i="11"/>
  <c r="DK53"/>
  <c r="DK229" i="14"/>
  <c r="B45" i="4"/>
  <c r="BW251" i="14"/>
  <c r="K203"/>
  <c r="CM250"/>
  <c r="CY61" i="9"/>
  <c r="EM61" i="8"/>
  <c r="EK204" i="14"/>
  <c r="DU204"/>
  <c r="DE204"/>
  <c r="BU61" i="11"/>
  <c r="CU229" i="14"/>
  <c r="CE53" i="11"/>
  <c r="CE229" i="14"/>
  <c r="BK229"/>
  <c r="AU53" i="11"/>
  <c r="AU229" i="14"/>
  <c r="AE229"/>
  <c r="K53" i="11"/>
  <c r="K229" i="14"/>
  <c r="DX228"/>
  <c r="CR53" i="10"/>
  <c r="CR228" i="14"/>
  <c r="BL228"/>
  <c r="X53" i="10"/>
  <c r="X228" i="14"/>
  <c r="EC227"/>
  <c r="CW53" i="9"/>
  <c r="CW227" i="14"/>
  <c r="BQ227"/>
  <c r="AC53" i="9"/>
  <c r="AC227" i="14"/>
  <c r="EI226"/>
  <c r="K53" i="8"/>
  <c r="K226" i="14"/>
  <c r="DP226"/>
  <c r="CJ53" i="8"/>
  <c r="CJ226" i="14"/>
  <c r="BD226"/>
  <c r="P53" i="8"/>
  <c r="P226" i="14"/>
  <c r="BZ225"/>
  <c r="ED53" i="10"/>
  <c r="ED228" i="14"/>
  <c r="DJ228"/>
  <c r="CT53" i="10"/>
  <c r="CT228" i="14"/>
  <c r="CD228"/>
  <c r="BJ53" i="10"/>
  <c r="BJ228" i="14"/>
  <c r="AT228"/>
  <c r="AD53" i="10"/>
  <c r="AD228" i="14"/>
  <c r="J228"/>
  <c r="EH53" i="9"/>
  <c r="EH227" i="14"/>
  <c r="DR227"/>
  <c r="CX53" i="9"/>
  <c r="CX227" i="14"/>
  <c r="CH227"/>
  <c r="BR53" i="9"/>
  <c r="BR227" i="14"/>
  <c r="AX227"/>
  <c r="AH53" i="9"/>
  <c r="AH227" i="14"/>
  <c r="R227"/>
  <c r="EJ53" i="8"/>
  <c r="EJ226" i="14"/>
  <c r="DD226"/>
  <c r="BP53" i="8"/>
  <c r="BP226" i="14"/>
  <c r="AJ226"/>
  <c r="D53" i="8"/>
  <c r="D226" i="14"/>
  <c r="AD225"/>
  <c r="DW53" i="10"/>
  <c r="DW228" i="14"/>
  <c r="DG228"/>
  <c r="CQ53" i="10"/>
  <c r="CQ228" i="14"/>
  <c r="BW228"/>
  <c r="BG53" i="10"/>
  <c r="BG228" i="14"/>
  <c r="AQ228"/>
  <c r="W53" i="10"/>
  <c r="W228" i="14"/>
  <c r="G228"/>
  <c r="EE53" i="9"/>
  <c r="EE227" i="14"/>
  <c r="DK227"/>
  <c r="CU53" i="9"/>
  <c r="CU227" i="14"/>
  <c r="CE227"/>
  <c r="BK53" i="9"/>
  <c r="BK227" i="14"/>
  <c r="AU227"/>
  <c r="AE53" i="9"/>
  <c r="AE227" i="14"/>
  <c r="K227"/>
  <c r="EE53" i="8"/>
  <c r="EE226" i="14"/>
  <c r="CY226"/>
  <c r="BK53" i="8"/>
  <c r="BK226" i="14"/>
  <c r="AE226"/>
  <c r="ED53" i="7"/>
  <c r="ED225" i="14"/>
  <c r="F225"/>
  <c r="DM53" i="7"/>
  <c r="DM225" i="14"/>
  <c r="CG225"/>
  <c r="AS53" i="7"/>
  <c r="AS225" i="14"/>
  <c r="M225"/>
  <c r="EC53" i="8"/>
  <c r="EC226" i="14"/>
  <c r="DM226"/>
  <c r="CS53" i="8"/>
  <c r="CS226" i="14"/>
  <c r="CC226"/>
  <c r="BM53" i="8"/>
  <c r="BM226" i="14"/>
  <c r="AS226"/>
  <c r="AC53" i="8"/>
  <c r="AC226" i="14"/>
  <c r="M226"/>
  <c r="DY53" i="7"/>
  <c r="DY225" i="14"/>
  <c r="CK225"/>
  <c r="BE53" i="7"/>
  <c r="BE225" i="14"/>
  <c r="Y225"/>
  <c r="EH53" i="8"/>
  <c r="EH226" i="14"/>
  <c r="DR226"/>
  <c r="CX53" i="8"/>
  <c r="CX226" i="14"/>
  <c r="CH226"/>
  <c r="BR53" i="8"/>
  <c r="BR226" i="14"/>
  <c r="AX226"/>
  <c r="AH53" i="8"/>
  <c r="AH226" i="14"/>
  <c r="R226"/>
  <c r="EH53" i="7"/>
  <c r="EH225" i="14"/>
  <c r="DN53" i="7"/>
  <c r="DB225" i="14"/>
  <c r="BV53" i="7"/>
  <c r="BV225" i="14"/>
  <c r="AH53" i="7"/>
  <c r="B53"/>
  <c r="N38"/>
  <c r="DW53"/>
  <c r="DW225" i="14"/>
  <c r="DG225"/>
  <c r="CQ53" i="7"/>
  <c r="CQ225" i="14"/>
  <c r="BW225"/>
  <c r="BG53" i="7"/>
  <c r="BG225" i="14"/>
  <c r="AQ225"/>
  <c r="W53" i="7"/>
  <c r="W225" i="14"/>
  <c r="G225"/>
  <c r="EN38" i="7"/>
  <c r="EB225" i="14"/>
  <c r="DL53" i="7"/>
  <c r="CV53"/>
  <c r="CV225" i="14"/>
  <c r="CN53" i="7"/>
  <c r="CB225" i="14"/>
  <c r="BL225"/>
  <c r="AV53" i="7"/>
  <c r="AV225" i="14"/>
  <c r="AN53" i="7"/>
  <c r="AB53"/>
  <c r="AB225" i="14"/>
  <c r="L53" i="7"/>
  <c r="L225" i="14"/>
  <c r="EH53" i="6"/>
  <c r="DR53"/>
  <c r="DR224" i="14"/>
  <c r="CX53" i="6"/>
  <c r="CH53"/>
  <c r="CH224" i="14"/>
  <c r="BR53" i="6"/>
  <c r="AX53"/>
  <c r="AX224" i="14"/>
  <c r="AH53" i="6"/>
  <c r="R53"/>
  <c r="R224" i="14"/>
  <c r="EM53" i="6"/>
  <c r="DS53"/>
  <c r="DS224" i="14"/>
  <c r="DC53" i="6"/>
  <c r="CM53"/>
  <c r="CM224" i="14"/>
  <c r="BS53" i="6"/>
  <c r="BC53"/>
  <c r="BC224" i="14"/>
  <c r="AM53" i="6"/>
  <c r="S53"/>
  <c r="S224" i="14"/>
  <c r="C53" i="6"/>
  <c r="DX53"/>
  <c r="DX224" i="14"/>
  <c r="DH53" i="6"/>
  <c r="CR53"/>
  <c r="CR224" i="14"/>
  <c r="BX53" i="6"/>
  <c r="BH53"/>
  <c r="BH224" i="14"/>
  <c r="AR53" i="6"/>
  <c r="X53"/>
  <c r="X224" i="14"/>
  <c r="H53" i="6"/>
  <c r="EC53"/>
  <c r="EC224" i="14"/>
  <c r="DM53" i="6"/>
  <c r="CS53"/>
  <c r="CS224" i="14"/>
  <c r="CC53" i="6"/>
  <c r="BM53"/>
  <c r="BM224" i="14"/>
  <c r="AS53" i="6"/>
  <c r="AC53"/>
  <c r="AC224" i="14"/>
  <c r="M53" i="6"/>
  <c r="EH53" i="5"/>
  <c r="EH223" i="14"/>
  <c r="DR53" i="5"/>
  <c r="CX53"/>
  <c r="CX223" i="14"/>
  <c r="CH53" i="5"/>
  <c r="BR53"/>
  <c r="BR223" i="14"/>
  <c r="AX53" i="5"/>
  <c r="AH53"/>
  <c r="AH223" i="14"/>
  <c r="R53" i="5"/>
  <c r="EM53"/>
  <c r="EM223" i="14"/>
  <c r="DS53" i="5"/>
  <c r="DC53"/>
  <c r="DC223" i="14"/>
  <c r="CM53" i="5"/>
  <c r="BS53"/>
  <c r="BS223" i="14"/>
  <c r="BC53" i="5"/>
  <c r="AM53"/>
  <c r="AM223" i="14"/>
  <c r="S53" i="5"/>
  <c r="C53"/>
  <c r="C223" i="14"/>
  <c r="DX53" i="5"/>
  <c r="DH53"/>
  <c r="DH223" i="14"/>
  <c r="CR53" i="5"/>
  <c r="BX53"/>
  <c r="BX223" i="14"/>
  <c r="BH53" i="5"/>
  <c r="AR53"/>
  <c r="AR223" i="14"/>
  <c r="X53" i="5"/>
  <c r="H53"/>
  <c r="H223" i="14"/>
  <c r="EC53" i="5"/>
  <c r="DM53"/>
  <c r="DM223" i="14"/>
  <c r="CS53" i="5"/>
  <c r="CC53"/>
  <c r="CC223" i="14"/>
  <c r="BM53" i="5"/>
  <c r="AS53"/>
  <c r="AS223" i="14"/>
  <c r="AC53" i="5"/>
  <c r="M53"/>
  <c r="M223" i="14"/>
  <c r="EH53" i="4"/>
  <c r="DR53"/>
  <c r="DR222" i="14"/>
  <c r="CX53" i="4"/>
  <c r="CX222" i="14"/>
  <c r="CX230"/>
  <c r="CH222"/>
  <c r="CH230"/>
  <c r="BR53" i="4"/>
  <c r="BR230" i="14"/>
  <c r="AX53" i="4"/>
  <c r="AX222" i="14"/>
  <c r="AH53" i="4"/>
  <c r="AH222" i="14"/>
  <c r="R222"/>
  <c r="EM53" i="4"/>
  <c r="DS53"/>
  <c r="DS222" i="14"/>
  <c r="DC53" i="4"/>
  <c r="DC222" i="14"/>
  <c r="DC230"/>
  <c r="CM222"/>
  <c r="CM230"/>
  <c r="BS53" i="4"/>
  <c r="BS230" i="14"/>
  <c r="BC53" i="4"/>
  <c r="BC222" i="14"/>
  <c r="AM53" i="4"/>
  <c r="AM222" i="14"/>
  <c r="S222"/>
  <c r="C53" i="4"/>
  <c r="DX53"/>
  <c r="DX222" i="14"/>
  <c r="DH53" i="4"/>
  <c r="DH222" i="14"/>
  <c r="DH230"/>
  <c r="CR222"/>
  <c r="CR230"/>
  <c r="BX53" i="4"/>
  <c r="BX230" i="14"/>
  <c r="BH53" i="4"/>
  <c r="BH222" i="14"/>
  <c r="AR53" i="4"/>
  <c r="AR222" i="14"/>
  <c r="X222"/>
  <c r="H53" i="4"/>
  <c r="EC53"/>
  <c r="EC222" i="14"/>
  <c r="DM53" i="4"/>
  <c r="DM222" i="14"/>
  <c r="DM230"/>
  <c r="CS222"/>
  <c r="CS230"/>
  <c r="CC53" i="4"/>
  <c r="CC230" i="14"/>
  <c r="BM53" i="4"/>
  <c r="BM222" i="14"/>
  <c r="AS53" i="4"/>
  <c r="AS222" i="14"/>
  <c r="AC222"/>
  <c r="M53" i="4"/>
  <c r="EC52" i="11"/>
  <c r="EC240" i="14"/>
  <c r="CW240"/>
  <c r="BQ52" i="11"/>
  <c r="BQ240" i="14"/>
  <c r="AC240"/>
  <c r="DT52" i="10"/>
  <c r="DT239" i="14"/>
  <c r="CS238"/>
  <c r="EF52" i="11"/>
  <c r="EF240" i="14"/>
  <c r="CZ240"/>
  <c r="BT52" i="11"/>
  <c r="BT240" i="14"/>
  <c r="AF240"/>
  <c r="EN37" i="10"/>
  <c r="EB52"/>
  <c r="EB239" i="14"/>
  <c r="EN239"/>
  <c r="D52" i="10"/>
  <c r="I52" i="9"/>
  <c r="I238" i="14"/>
  <c r="DQ52" i="11"/>
  <c r="CC52"/>
  <c r="CC240" i="14"/>
  <c r="AW52" i="11"/>
  <c r="Q52"/>
  <c r="Q240" i="14"/>
  <c r="BX52" i="10"/>
  <c r="CC52" i="9"/>
  <c r="CC238" i="14"/>
  <c r="EJ52" i="11"/>
  <c r="DD52"/>
  <c r="DD240" i="14"/>
  <c r="BP52" i="11"/>
  <c r="AJ52"/>
  <c r="AJ240" i="14"/>
  <c r="D52" i="11"/>
  <c r="T52" i="10"/>
  <c r="T239" i="14"/>
  <c r="Y52" i="9"/>
  <c r="DY52" i="10"/>
  <c r="DY239" i="14"/>
  <c r="CK52" i="10"/>
  <c r="BE52"/>
  <c r="BE239" i="14"/>
  <c r="Y52" i="10"/>
  <c r="DX52" i="9"/>
  <c r="DX238" i="14"/>
  <c r="CR52" i="9"/>
  <c r="BL52"/>
  <c r="BL238" i="14"/>
  <c r="X52" i="9"/>
  <c r="DD52" i="8"/>
  <c r="DD237" i="14"/>
  <c r="DF52" i="7"/>
  <c r="DZ52" i="11"/>
  <c r="DZ240" i="14"/>
  <c r="DF52" i="11"/>
  <c r="CP52"/>
  <c r="CP240" i="14"/>
  <c r="BZ52" i="11"/>
  <c r="BF52"/>
  <c r="BF240" i="14"/>
  <c r="AP52" i="11"/>
  <c r="Z52"/>
  <c r="Z240" i="14"/>
  <c r="F52" i="11"/>
  <c r="DU52" i="10"/>
  <c r="DU239" i="14"/>
  <c r="CO52" i="10"/>
  <c r="DA37"/>
  <c r="CO239" i="14"/>
  <c r="DA239"/>
  <c r="BI239"/>
  <c r="U52" i="10"/>
  <c r="U239" i="14"/>
  <c r="EN52" i="9"/>
  <c r="EN37"/>
  <c r="EB238" i="14"/>
  <c r="CV52" i="9"/>
  <c r="CV238" i="14"/>
  <c r="BH52" i="9"/>
  <c r="AB52"/>
  <c r="AN52"/>
  <c r="AN37"/>
  <c r="AN238" i="14"/>
  <c r="DT52" i="8"/>
  <c r="DT237" i="14"/>
  <c r="EM240"/>
  <c r="DS52" i="11"/>
  <c r="DS240" i="14"/>
  <c r="DC240"/>
  <c r="CM52" i="11"/>
  <c r="CM240" i="14"/>
  <c r="BS240"/>
  <c r="BC52" i="11"/>
  <c r="BC240" i="14"/>
  <c r="AM240"/>
  <c r="S52" i="11"/>
  <c r="S240" i="14"/>
  <c r="C240"/>
  <c r="DH52" i="10"/>
  <c r="DH239" i="14"/>
  <c r="CN52" i="10"/>
  <c r="CN37"/>
  <c r="CB239" i="14"/>
  <c r="AV52" i="10"/>
  <c r="AV239" i="14"/>
  <c r="H52" i="10"/>
  <c r="DM52" i="9"/>
  <c r="DM238" i="14"/>
  <c r="CG52" i="9"/>
  <c r="AS52"/>
  <c r="AS238" i="14"/>
  <c r="M52" i="9"/>
  <c r="BP52" i="8"/>
  <c r="BP237" i="14"/>
  <c r="EI52" i="8"/>
  <c r="CU52"/>
  <c r="CU237" i="14"/>
  <c r="BO52" i="8"/>
  <c r="CA37"/>
  <c r="BO237" i="14"/>
  <c r="CA237"/>
  <c r="AI237"/>
  <c r="ED52" i="7"/>
  <c r="ED236" i="14"/>
  <c r="F236"/>
  <c r="DZ52" i="10"/>
  <c r="DZ239" i="14"/>
  <c r="DF239"/>
  <c r="CP52" i="10"/>
  <c r="CP239" i="14"/>
  <c r="BZ239"/>
  <c r="BF52" i="10"/>
  <c r="BF239" i="14"/>
  <c r="AP239"/>
  <c r="Z52" i="10"/>
  <c r="Z239" i="14"/>
  <c r="F239"/>
  <c r="ED52" i="9"/>
  <c r="ED238" i="14"/>
  <c r="DJ238"/>
  <c r="CT52" i="9"/>
  <c r="CT238" i="14"/>
  <c r="CD238"/>
  <c r="BJ52" i="9"/>
  <c r="BJ238" i="14"/>
  <c r="AT238"/>
  <c r="AD52" i="9"/>
  <c r="AD238" i="14"/>
  <c r="J238"/>
  <c r="EE52" i="8"/>
  <c r="EE237" i="14"/>
  <c r="CY237"/>
  <c r="BK52" i="8"/>
  <c r="BK237" i="14"/>
  <c r="AE237"/>
  <c r="CH52" i="7"/>
  <c r="CH236" i="14"/>
  <c r="EI239"/>
  <c r="EA37" i="10"/>
  <c r="DO52"/>
  <c r="EA239" i="14"/>
  <c r="DO239"/>
  <c r="CY52" i="10"/>
  <c r="CI52"/>
  <c r="CI239" i="14"/>
  <c r="CA37" i="10"/>
  <c r="CA52"/>
  <c r="BO239" i="14"/>
  <c r="CA239"/>
  <c r="AY239"/>
  <c r="AI52" i="10"/>
  <c r="AI239" i="14"/>
  <c r="O52" i="10"/>
  <c r="AA52"/>
  <c r="O239" i="14"/>
  <c r="EM52" i="9"/>
  <c r="EM238" i="14"/>
  <c r="DS52" i="9"/>
  <c r="DC52"/>
  <c r="DC238" i="14"/>
  <c r="CM52" i="9"/>
  <c r="BS52"/>
  <c r="BS238" i="14"/>
  <c r="BC52" i="9"/>
  <c r="AM52"/>
  <c r="AM238" i="14"/>
  <c r="S52" i="9"/>
  <c r="C52"/>
  <c r="C238" i="14"/>
  <c r="DH52" i="8"/>
  <c r="CB52"/>
  <c r="CN52"/>
  <c r="CN37"/>
  <c r="CN237" i="14"/>
  <c r="AV52" i="8"/>
  <c r="AV237" i="14"/>
  <c r="H237"/>
  <c r="AD52" i="7"/>
  <c r="AD236" i="14"/>
  <c r="DM236"/>
  <c r="CG52" i="7"/>
  <c r="CG236" i="14"/>
  <c r="AS236"/>
  <c r="M52" i="7"/>
  <c r="M236" i="14"/>
  <c r="EC237"/>
  <c r="DM52" i="8"/>
  <c r="DM237" i="14"/>
  <c r="CS237"/>
  <c r="CC52" i="8"/>
  <c r="CC237" i="14"/>
  <c r="BM237"/>
  <c r="AS52" i="8"/>
  <c r="AS237" i="14"/>
  <c r="AC237"/>
  <c r="M52" i="8"/>
  <c r="M237" i="14"/>
  <c r="DY236"/>
  <c r="CK52" i="7"/>
  <c r="CK236" i="14"/>
  <c r="BE236"/>
  <c r="Y52" i="7"/>
  <c r="Y236" i="14"/>
  <c r="EH237"/>
  <c r="DR52" i="8"/>
  <c r="DR237" i="14"/>
  <c r="CX237"/>
  <c r="CH52" i="8"/>
  <c r="CH237" i="14"/>
  <c r="BR237"/>
  <c r="AX52" i="8"/>
  <c r="AX237" i="14"/>
  <c r="AH237"/>
  <c r="R52" i="8"/>
  <c r="R237" i="14"/>
  <c r="EH236"/>
  <c r="DB52" i="7"/>
  <c r="DN52"/>
  <c r="DB236" i="14"/>
  <c r="DN236"/>
  <c r="BV52" i="7"/>
  <c r="AH52"/>
  <c r="AH236" i="14"/>
  <c r="B52" i="7"/>
  <c r="N37"/>
  <c r="B236" i="14"/>
  <c r="N236"/>
  <c r="DW236"/>
  <c r="DG52" i="7"/>
  <c r="DG236" i="14"/>
  <c r="CQ236"/>
  <c r="BW52" i="7"/>
  <c r="BW236" i="14"/>
  <c r="BG52" i="7"/>
  <c r="BG236" i="14"/>
  <c r="AQ52" i="7"/>
  <c r="AQ236" i="14"/>
  <c r="W52" i="7"/>
  <c r="W236" i="14"/>
  <c r="G52" i="7"/>
  <c r="G236" i="14"/>
  <c r="EN37" i="7"/>
  <c r="EB52"/>
  <c r="EN52"/>
  <c r="EB236" i="14"/>
  <c r="EN236"/>
  <c r="DL52" i="7"/>
  <c r="DL236" i="14"/>
  <c r="CV52" i="7"/>
  <c r="CV236" i="14"/>
  <c r="CN37" i="7"/>
  <c r="CN52"/>
  <c r="CB52"/>
  <c r="CB236" i="14"/>
  <c r="CN236"/>
  <c r="BL52" i="7"/>
  <c r="BL236" i="14"/>
  <c r="AV52" i="7"/>
  <c r="AV236" i="14"/>
  <c r="AN37" i="7"/>
  <c r="AB52"/>
  <c r="AN52"/>
  <c r="AB236" i="14"/>
  <c r="AN236"/>
  <c r="L52" i="7"/>
  <c r="L236" i="14"/>
  <c r="EH52" i="6"/>
  <c r="EH235" i="14"/>
  <c r="DR52" i="6"/>
  <c r="DR235" i="14"/>
  <c r="CX52" i="6"/>
  <c r="CX235" i="14"/>
  <c r="CH52" i="6"/>
  <c r="CH235" i="14"/>
  <c r="BR52" i="6"/>
  <c r="BR235" i="14"/>
  <c r="AX52" i="6"/>
  <c r="AX235" i="14"/>
  <c r="AH52" i="6"/>
  <c r="AH235" i="14"/>
  <c r="R52" i="6"/>
  <c r="R235" i="14"/>
  <c r="EM52" i="6"/>
  <c r="EM235" i="14"/>
  <c r="DS52" i="6"/>
  <c r="DS235" i="14"/>
  <c r="DC52" i="6"/>
  <c r="DC235" i="14"/>
  <c r="CM52" i="6"/>
  <c r="CM235" i="14"/>
  <c r="BS52" i="6"/>
  <c r="BS235" i="14"/>
  <c r="BC52" i="6"/>
  <c r="BC235" i="14"/>
  <c r="AM52" i="6"/>
  <c r="AM235" i="14"/>
  <c r="S52" i="6"/>
  <c r="S235" i="14"/>
  <c r="C52" i="6"/>
  <c r="C235" i="14"/>
  <c r="DX52" i="6"/>
  <c r="DX235" i="14"/>
  <c r="DH52" i="6"/>
  <c r="DH235" i="14"/>
  <c r="CR52" i="6"/>
  <c r="CR235" i="14"/>
  <c r="BX52" i="6"/>
  <c r="BX235" i="14"/>
  <c r="BH52" i="6"/>
  <c r="BH235" i="14"/>
  <c r="AR52" i="6"/>
  <c r="AR235" i="14"/>
  <c r="X52" i="6"/>
  <c r="X235" i="14"/>
  <c r="H52" i="6"/>
  <c r="H235" i="14"/>
  <c r="EC52" i="6"/>
  <c r="EC235" i="14"/>
  <c r="DM52" i="6"/>
  <c r="DM235" i="14"/>
  <c r="CS52" i="6"/>
  <c r="CS235" i="14"/>
  <c r="CC52" i="6"/>
  <c r="CC235" i="14"/>
  <c r="BM52" i="6"/>
  <c r="BM235" i="14"/>
  <c r="AS52" i="6"/>
  <c r="AS235" i="14"/>
  <c r="AC52" i="6"/>
  <c r="AC235" i="14"/>
  <c r="M52" i="6"/>
  <c r="M235" i="14"/>
  <c r="EH52" i="5"/>
  <c r="EH234" i="14"/>
  <c r="DR52" i="5"/>
  <c r="DR234" i="14"/>
  <c r="CL52" i="5"/>
  <c r="CL234" i="14"/>
  <c r="AX52" i="5"/>
  <c r="AX234" i="14"/>
  <c r="R52" i="5"/>
  <c r="R234" i="14"/>
  <c r="EI52" i="5"/>
  <c r="EI234" i="14"/>
  <c r="DO52" i="5"/>
  <c r="EA52"/>
  <c r="EA37"/>
  <c r="DO234" i="14"/>
  <c r="EA234"/>
  <c r="CV52" i="5"/>
  <c r="CV234" i="14"/>
  <c r="BH52" i="5"/>
  <c r="BH234" i="14"/>
  <c r="AN37" i="5"/>
  <c r="AB52"/>
  <c r="AN52"/>
  <c r="AB234" i="14"/>
  <c r="AN234"/>
  <c r="EJ52" i="5"/>
  <c r="EJ234" i="14"/>
  <c r="DT52" i="5"/>
  <c r="DT234" i="14"/>
  <c r="DD52" i="5"/>
  <c r="DD234" i="14"/>
  <c r="BZ52" i="5"/>
  <c r="BZ234" i="14"/>
  <c r="AT52" i="5"/>
  <c r="AT234" i="14"/>
  <c r="F52" i="5"/>
  <c r="F234" i="14"/>
  <c r="DY52" i="5"/>
  <c r="DY234" i="14"/>
  <c r="DI52" i="5"/>
  <c r="DI234" i="14"/>
  <c r="CJ52" i="5"/>
  <c r="CJ234" i="14"/>
  <c r="BD52" i="5"/>
  <c r="BD234" i="14"/>
  <c r="P52" i="5"/>
  <c r="P234" i="14"/>
  <c r="CU52" i="5"/>
  <c r="CU234" i="14"/>
  <c r="CE52" i="5"/>
  <c r="CE234" i="14"/>
  <c r="BK52" i="5"/>
  <c r="BK234" i="14"/>
  <c r="AU52" i="5"/>
  <c r="AU234" i="14"/>
  <c r="AE52" i="5"/>
  <c r="AE234" i="14"/>
  <c r="K52" i="5"/>
  <c r="K234" i="14"/>
  <c r="CS52" i="5"/>
  <c r="CS234" i="14"/>
  <c r="CC52" i="5"/>
  <c r="CC234" i="14"/>
  <c r="BM52" i="5"/>
  <c r="BM234" i="14"/>
  <c r="AS52" i="5"/>
  <c r="AS234" i="14"/>
  <c r="AC52" i="5"/>
  <c r="AC234" i="14"/>
  <c r="M52" i="5"/>
  <c r="M234" i="14"/>
  <c r="EH52" i="4"/>
  <c r="EH233" i="14"/>
  <c r="EH241"/>
  <c r="DR52" i="4"/>
  <c r="DR233" i="14"/>
  <c r="DR241"/>
  <c r="CX52" i="4"/>
  <c r="CX233" i="14"/>
  <c r="CX241"/>
  <c r="CH52" i="4"/>
  <c r="CH233" i="14"/>
  <c r="CH241"/>
  <c r="BR52" i="4"/>
  <c r="BR233" i="14"/>
  <c r="BR241"/>
  <c r="AX52" i="4"/>
  <c r="AX233" i="14"/>
  <c r="AX241"/>
  <c r="AH52" i="4"/>
  <c r="AH233" i="14"/>
  <c r="AH241"/>
  <c r="R52" i="4"/>
  <c r="R233" i="14"/>
  <c r="R241"/>
  <c r="EM52" i="4"/>
  <c r="EM233" i="14"/>
  <c r="EM241"/>
  <c r="DS52" i="4"/>
  <c r="DS233" i="14"/>
  <c r="DS241"/>
  <c r="DC52" i="4"/>
  <c r="DC233" i="14"/>
  <c r="DC241"/>
  <c r="CM52" i="4"/>
  <c r="CM233" i="14"/>
  <c r="CM241"/>
  <c r="BS52" i="4"/>
  <c r="BS233" i="14"/>
  <c r="BS241"/>
  <c r="BC52" i="4"/>
  <c r="BC233" i="14"/>
  <c r="BC241"/>
  <c r="AM52" i="4"/>
  <c r="AM233" i="14"/>
  <c r="AM241"/>
  <c r="S52" i="4"/>
  <c r="S233" i="14"/>
  <c r="S241"/>
  <c r="C52" i="4"/>
  <c r="C233" i="14"/>
  <c r="C241"/>
  <c r="DX52" i="4"/>
  <c r="DX233" i="14"/>
  <c r="DX241"/>
  <c r="DH52" i="4"/>
  <c r="DH233" i="14"/>
  <c r="DH241"/>
  <c r="CR52" i="4"/>
  <c r="CR233" i="14"/>
  <c r="CR241"/>
  <c r="BX52" i="4"/>
  <c r="BX233" i="14"/>
  <c r="BX241"/>
  <c r="BH52" i="4"/>
  <c r="BH233" i="14"/>
  <c r="BH241"/>
  <c r="AR52" i="4"/>
  <c r="AR233" i="14"/>
  <c r="AR241"/>
  <c r="X52" i="4"/>
  <c r="X233" i="14"/>
  <c r="X241"/>
  <c r="H52" i="4"/>
  <c r="H233" i="14"/>
  <c r="H241"/>
  <c r="EC52" i="4"/>
  <c r="EC233" i="14"/>
  <c r="EC241"/>
  <c r="DM52" i="4"/>
  <c r="DM233" i="14"/>
  <c r="DM241"/>
  <c r="CS52" i="4"/>
  <c r="CS233" i="14"/>
  <c r="CS241"/>
  <c r="CC52" i="4"/>
  <c r="CC233" i="14"/>
  <c r="CC241"/>
  <c r="BM52" i="4"/>
  <c r="BM233" i="14"/>
  <c r="BM241"/>
  <c r="AS52" i="4"/>
  <c r="AS233" i="14"/>
  <c r="AS241"/>
  <c r="AC52" i="4"/>
  <c r="AC233" i="14"/>
  <c r="AC241"/>
  <c r="M52" i="4"/>
  <c r="M233" i="14"/>
  <c r="M241"/>
  <c r="B54" i="3"/>
  <c r="B55"/>
  <c r="B12" i="4"/>
  <c r="B58" i="14"/>
  <c r="A37" i="17"/>
  <c r="B12" i="8"/>
  <c r="A41" i="17"/>
  <c r="B104" i="14"/>
  <c r="A88" i="17"/>
  <c r="B100" i="14"/>
  <c r="A84" i="17"/>
  <c r="AA11" i="3"/>
  <c r="AA24"/>
  <c r="AA38"/>
  <c r="AA48"/>
  <c r="AA60"/>
  <c r="AA77"/>
  <c r="AA70"/>
  <c r="AA8" i="4"/>
  <c r="AA27"/>
  <c r="AA18"/>
  <c r="AA34"/>
  <c r="AA43"/>
  <c r="AA59"/>
  <c r="AA18" i="5"/>
  <c r="AA51" i="4"/>
  <c r="AA8" i="5"/>
  <c r="AA34"/>
  <c r="AA51"/>
  <c r="AA43"/>
  <c r="AA8" i="6"/>
  <c r="AA27" i="5"/>
  <c r="AA59"/>
  <c r="AA27" i="6"/>
  <c r="AA51"/>
  <c r="AA43"/>
  <c r="AA8" i="7"/>
  <c r="AA34" i="6"/>
  <c r="AA18"/>
  <c r="AA59"/>
  <c r="AA43" i="7"/>
  <c r="AA34"/>
  <c r="AA18"/>
  <c r="AA59"/>
  <c r="AA27" i="8"/>
  <c r="AA59"/>
  <c r="AA27" i="9"/>
  <c r="AA18" i="8"/>
  <c r="AA51"/>
  <c r="AA18" i="9"/>
  <c r="AA51" i="7"/>
  <c r="AA34" i="10"/>
  <c r="AA27" i="7"/>
  <c r="AA59" i="9"/>
  <c r="AA27" i="10"/>
  <c r="AA8" i="8"/>
  <c r="AA43"/>
  <c r="AA8" i="9"/>
  <c r="AA34"/>
  <c r="AA43"/>
  <c r="AA8" i="10"/>
  <c r="AA18"/>
  <c r="AA34" i="11"/>
  <c r="AA10" i="13"/>
  <c r="AA22"/>
  <c r="AA34"/>
  <c r="AA46"/>
  <c r="AA58"/>
  <c r="AA70"/>
  <c r="AA82"/>
  <c r="AA43" i="10"/>
  <c r="AA59"/>
  <c r="AA27" i="11"/>
  <c r="AA59"/>
  <c r="AA13" i="13"/>
  <c r="AA25"/>
  <c r="AA37"/>
  <c r="AA49"/>
  <c r="AA61"/>
  <c r="AA73"/>
  <c r="AA8" i="11"/>
  <c r="AA34" i="8"/>
  <c r="AA51" i="10"/>
  <c r="AA88" i="13"/>
  <c r="AA51" i="9"/>
  <c r="AA51" i="11"/>
  <c r="AA18"/>
  <c r="AA43"/>
  <c r="AA7" i="13"/>
  <c r="AA16"/>
  <c r="AA19"/>
  <c r="AA28"/>
  <c r="AA31"/>
  <c r="AA40"/>
  <c r="AA43"/>
  <c r="AA52"/>
  <c r="AA55"/>
  <c r="AA64"/>
  <c r="AA67"/>
  <c r="AA76"/>
  <c r="AA79"/>
  <c r="AA85"/>
  <c r="AA97"/>
  <c r="AA103"/>
  <c r="AA115"/>
  <c r="AA127"/>
  <c r="AA139"/>
  <c r="AA151"/>
  <c r="AA163"/>
  <c r="AA175"/>
  <c r="AA106"/>
  <c r="AA118"/>
  <c r="AA109"/>
  <c r="AA91"/>
  <c r="AA94"/>
  <c r="AA100"/>
  <c r="AA112"/>
  <c r="AA124"/>
  <c r="AA136"/>
  <c r="AA148"/>
  <c r="AA160"/>
  <c r="AA172"/>
  <c r="AA121"/>
  <c r="AA130"/>
  <c r="AA133"/>
  <c r="AA142"/>
  <c r="AA145"/>
  <c r="AA154"/>
  <c r="AA157"/>
  <c r="AA166"/>
  <c r="AA169"/>
  <c r="AA181"/>
  <c r="AA193"/>
  <c r="AA205"/>
  <c r="AA217"/>
  <c r="AA229"/>
  <c r="AA16" i="14"/>
  <c r="AA184" i="13"/>
  <c r="AA196"/>
  <c r="AA208"/>
  <c r="AA220"/>
  <c r="AA232"/>
  <c r="AA187"/>
  <c r="AA199"/>
  <c r="AA211"/>
  <c r="AA223"/>
  <c r="AA178"/>
  <c r="AA190"/>
  <c r="AA202"/>
  <c r="AA214"/>
  <c r="AA226"/>
  <c r="AA238"/>
  <c r="AA27" i="14"/>
  <c r="AA96"/>
  <c r="AA85"/>
  <c r="AA38"/>
  <c r="AA49"/>
  <c r="AA74"/>
  <c r="AA235" i="13"/>
  <c r="AA63" i="14"/>
  <c r="AA107"/>
  <c r="AA132"/>
  <c r="AA157"/>
  <c r="AA210"/>
  <c r="AA179"/>
  <c r="AA190"/>
  <c r="AA243"/>
  <c r="AA118"/>
  <c r="AA146"/>
  <c r="AA196"/>
  <c r="AA221"/>
  <c r="AA168"/>
  <c r="AA232"/>
  <c r="AY60" i="10"/>
  <c r="BU251" i="14"/>
  <c r="AO203"/>
  <c r="AQ60" i="8"/>
  <c r="DV60" i="11"/>
  <c r="CP203" i="14"/>
  <c r="CF202"/>
  <c r="DF61" i="8"/>
  <c r="CO60" i="10"/>
  <c r="CC202" i="14"/>
  <c r="BF61" i="8"/>
  <c r="BZ250" i="14"/>
  <c r="J202"/>
  <c r="EG60" i="7"/>
  <c r="BH61"/>
  <c r="BP249" i="14"/>
  <c r="BD201"/>
  <c r="BH248"/>
  <c r="BM60" i="9"/>
  <c r="EG61" i="8"/>
  <c r="CW201" i="14"/>
  <c r="AW61" i="8"/>
  <c r="DE60"/>
  <c r="BU60"/>
  <c r="AK248" i="14"/>
  <c r="DI61" i="7"/>
  <c r="AO200" i="14"/>
  <c r="H60" i="7"/>
  <c r="DH247" i="14"/>
  <c r="BH60" i="7"/>
  <c r="T60"/>
  <c r="DJ61"/>
  <c r="CD61"/>
  <c r="AT61"/>
  <c r="AK61" i="11"/>
  <c r="U204" i="14"/>
  <c r="E204"/>
  <c r="DI60" i="11"/>
  <c r="BY60"/>
  <c r="BI251" i="14"/>
  <c r="AO251"/>
  <c r="Y251"/>
  <c r="I251"/>
  <c r="EC61" i="10"/>
  <c r="EC203" i="14"/>
  <c r="DM203"/>
  <c r="CS61" i="10"/>
  <c r="CS203" i="14"/>
  <c r="CC203"/>
  <c r="BM61" i="10"/>
  <c r="BM203" i="14"/>
  <c r="AS61" i="10"/>
  <c r="AS203" i="14"/>
  <c r="AC61" i="10"/>
  <c r="AC203" i="14"/>
  <c r="M61" i="10"/>
  <c r="M203" i="14"/>
  <c r="EE60" i="10"/>
  <c r="EE250" i="14"/>
  <c r="CY60" i="10"/>
  <c r="CY250" i="14"/>
  <c r="BK60" i="10"/>
  <c r="BK250" i="14"/>
  <c r="AE60" i="10"/>
  <c r="AE250" i="14"/>
  <c r="EI61" i="9"/>
  <c r="EI202" i="14"/>
  <c r="BO61" i="9"/>
  <c r="BO202" i="14"/>
  <c r="AI61" i="9"/>
  <c r="CU60"/>
  <c r="CU249" i="14"/>
  <c r="DW201"/>
  <c r="DC248"/>
  <c r="EL61" i="11"/>
  <c r="EL204" i="14"/>
  <c r="DV204"/>
  <c r="DB61" i="11"/>
  <c r="DB204" i="14"/>
  <c r="CL204"/>
  <c r="BV61" i="11"/>
  <c r="BV204" i="14"/>
  <c r="BB204"/>
  <c r="AL61" i="11"/>
  <c r="AL204" i="14"/>
  <c r="B61" i="11"/>
  <c r="B204" i="14"/>
  <c r="DZ60" i="11"/>
  <c r="DZ251" i="14"/>
  <c r="DF60" i="11"/>
  <c r="DF251" i="14"/>
  <c r="CP60" i="11"/>
  <c r="CP251" i="14"/>
  <c r="BZ60" i="11"/>
  <c r="BZ251" i="14"/>
  <c r="BF60" i="11"/>
  <c r="BF251" i="14"/>
  <c r="AP60" i="11"/>
  <c r="AP251" i="14"/>
  <c r="Z60" i="11"/>
  <c r="Z251" i="14"/>
  <c r="F60" i="11"/>
  <c r="F251" i="14"/>
  <c r="ED61" i="10"/>
  <c r="ED203" i="14"/>
  <c r="DJ61" i="10"/>
  <c r="DJ203" i="14"/>
  <c r="CT203"/>
  <c r="CD61" i="10"/>
  <c r="CD203" i="14"/>
  <c r="BJ61" i="10"/>
  <c r="BJ203" i="14"/>
  <c r="AT61" i="10"/>
  <c r="AT203" i="14"/>
  <c r="AD203"/>
  <c r="DX60" i="10"/>
  <c r="CR60"/>
  <c r="BL250" i="14"/>
  <c r="X60" i="10"/>
  <c r="EB202" i="14"/>
  <c r="CV61" i="9"/>
  <c r="CV202" i="14"/>
  <c r="BH202"/>
  <c r="AB61" i="9"/>
  <c r="AB202" i="14"/>
  <c r="EI60" i="9"/>
  <c r="EI249" i="14"/>
  <c r="K60" i="9"/>
  <c r="K249" i="14"/>
  <c r="AM61" i="8"/>
  <c r="AM201" i="14"/>
  <c r="BY61" i="7"/>
  <c r="BY200" i="14"/>
  <c r="DJ249"/>
  <c r="CD60" i="9"/>
  <c r="CD249" i="14"/>
  <c r="AP249"/>
  <c r="J60" i="9"/>
  <c r="J249" i="14"/>
  <c r="DV201"/>
  <c r="CH61" i="8"/>
  <c r="CH201" i="14"/>
  <c r="BB61" i="8"/>
  <c r="BB201" i="14"/>
  <c r="V61" i="8"/>
  <c r="V201" i="14"/>
  <c r="CY60" i="8"/>
  <c r="CY248" i="14"/>
  <c r="AM60" i="8"/>
  <c r="AM248" i="14"/>
  <c r="CW200"/>
  <c r="CK60" i="7"/>
  <c r="CK247" i="14"/>
  <c r="EC250"/>
  <c r="DM60" i="10"/>
  <c r="DM250" i="14"/>
  <c r="CS250"/>
  <c r="CC60" i="10"/>
  <c r="CC250" i="14"/>
  <c r="BM250"/>
  <c r="AS60" i="10"/>
  <c r="AS250" i="14"/>
  <c r="AC250"/>
  <c r="M60" i="10"/>
  <c r="EG61" i="9"/>
  <c r="EG202" i="14"/>
  <c r="DQ61" i="9"/>
  <c r="DQ202" i="14"/>
  <c r="CW202"/>
  <c r="CG61" i="9"/>
  <c r="CG202" i="14"/>
  <c r="BQ61" i="9"/>
  <c r="BQ202" i="14"/>
  <c r="AW61" i="9"/>
  <c r="AW202" i="14"/>
  <c r="AG61" i="9"/>
  <c r="AG202" i="14"/>
  <c r="Q61" i="9"/>
  <c r="Q202" i="14"/>
  <c r="EL60" i="9"/>
  <c r="EL249" i="14"/>
  <c r="CX60" i="9"/>
  <c r="CX249" i="14"/>
  <c r="BR60" i="9"/>
  <c r="BR249" i="14"/>
  <c r="AL60" i="9"/>
  <c r="AL249" i="14"/>
  <c r="EH61" i="8"/>
  <c r="EH201" i="14"/>
  <c r="DB61" i="8"/>
  <c r="DB201" i="14"/>
  <c r="BV61" i="8"/>
  <c r="BV201" i="14"/>
  <c r="AH61" i="8"/>
  <c r="AH201" i="14"/>
  <c r="B201"/>
  <c r="CQ60" i="8"/>
  <c r="O60"/>
  <c r="DQ60" i="7"/>
  <c r="DQ247" i="14"/>
  <c r="ED60" i="10"/>
  <c r="DJ60"/>
  <c r="CT60"/>
  <c r="CT250" i="14"/>
  <c r="CD60" i="10"/>
  <c r="CD250" i="14"/>
  <c r="BJ60" i="10"/>
  <c r="BJ250" i="14"/>
  <c r="AT60" i="10"/>
  <c r="AT250" i="14"/>
  <c r="AD60" i="10"/>
  <c r="AD250" i="14"/>
  <c r="EH61" i="9"/>
  <c r="EH202" i="14"/>
  <c r="DR61" i="9"/>
  <c r="CX202" i="14"/>
  <c r="CH61" i="9"/>
  <c r="BR61"/>
  <c r="AX61"/>
  <c r="AH61"/>
  <c r="AH202" i="14"/>
  <c r="R61" i="9"/>
  <c r="R202" i="14"/>
  <c r="EM60" i="9"/>
  <c r="EM249" i="14"/>
  <c r="BS60" i="9"/>
  <c r="BS249" i="14"/>
  <c r="AM60" i="9"/>
  <c r="AM249" i="14"/>
  <c r="G60" i="9"/>
  <c r="G249" i="14"/>
  <c r="DC61" i="8"/>
  <c r="BW201" i="14"/>
  <c r="AQ61" i="8"/>
  <c r="AQ201" i="14"/>
  <c r="C201"/>
  <c r="BO60" i="8"/>
  <c r="C60"/>
  <c r="C248" i="14"/>
  <c r="AC61" i="7"/>
  <c r="AC200" i="14"/>
  <c r="EH60" i="8"/>
  <c r="EH248" i="14"/>
  <c r="DR60" i="8"/>
  <c r="DR248" i="14"/>
  <c r="CX60" i="8"/>
  <c r="CX248" i="14"/>
  <c r="CH60" i="8"/>
  <c r="CH248" i="14"/>
  <c r="BR60" i="8"/>
  <c r="BR248" i="14"/>
  <c r="AX60" i="8"/>
  <c r="AX248" i="14"/>
  <c r="AH60" i="8"/>
  <c r="AH248" i="14"/>
  <c r="R60" i="8"/>
  <c r="EJ61" i="7"/>
  <c r="EJ200" i="14"/>
  <c r="DD61" i="7"/>
  <c r="DD200" i="14"/>
  <c r="BP61" i="7"/>
  <c r="BP200" i="14"/>
  <c r="AJ61" i="7"/>
  <c r="AJ200" i="14"/>
  <c r="D61" i="7"/>
  <c r="D200" i="14"/>
  <c r="CG60" i="7"/>
  <c r="EJ60" i="9"/>
  <c r="EJ249" i="14"/>
  <c r="DT60" i="9"/>
  <c r="DD60"/>
  <c r="DD249" i="14"/>
  <c r="CJ60" i="9"/>
  <c r="CJ249" i="14"/>
  <c r="BT60" i="9"/>
  <c r="BT249" i="14"/>
  <c r="BD60" i="9"/>
  <c r="BD249" i="14"/>
  <c r="AJ60" i="9"/>
  <c r="AJ249" i="14"/>
  <c r="T60" i="9"/>
  <c r="T249" i="14"/>
  <c r="D249"/>
  <c r="DX61" i="8"/>
  <c r="DH61"/>
  <c r="CR61"/>
  <c r="BX61"/>
  <c r="BX201" i="14"/>
  <c r="BH61" i="8"/>
  <c r="AR61"/>
  <c r="AR201" i="14"/>
  <c r="X61" i="8"/>
  <c r="H61"/>
  <c r="H201" i="14"/>
  <c r="EB60" i="8"/>
  <c r="DL60"/>
  <c r="DL248" i="14"/>
  <c r="CV60" i="8"/>
  <c r="CB60"/>
  <c r="CB248" i="14"/>
  <c r="BL60" i="8"/>
  <c r="AV60"/>
  <c r="AV248" i="14"/>
  <c r="AB60" i="8"/>
  <c r="L248" i="14"/>
  <c r="DX61" i="7"/>
  <c r="CR61"/>
  <c r="BL61"/>
  <c r="X61"/>
  <c r="X200" i="14"/>
  <c r="BI60" i="7"/>
  <c r="BI247" i="14"/>
  <c r="EG60" i="9"/>
  <c r="DQ249" i="14"/>
  <c r="CW60" i="9"/>
  <c r="CG60"/>
  <c r="BQ60"/>
  <c r="AW60"/>
  <c r="AW249" i="14"/>
  <c r="Q60" i="9"/>
  <c r="Q249" i="14"/>
  <c r="EK61" i="8"/>
  <c r="EK201" i="14"/>
  <c r="DU61" i="8"/>
  <c r="DU201" i="14"/>
  <c r="DE61" i="8"/>
  <c r="DE201" i="14"/>
  <c r="CK61" i="8"/>
  <c r="CK201" i="14"/>
  <c r="BU61" i="8"/>
  <c r="BU201" i="14"/>
  <c r="BE61" i="8"/>
  <c r="BE201" i="14"/>
  <c r="AK61" i="8"/>
  <c r="AK201" i="14"/>
  <c r="U61" i="8"/>
  <c r="U201" i="14"/>
  <c r="E61" i="8"/>
  <c r="DY60"/>
  <c r="DY248" i="14"/>
  <c r="BY60" i="8"/>
  <c r="BI60"/>
  <c r="BI248" i="14"/>
  <c r="AO60" i="8"/>
  <c r="AO248" i="14"/>
  <c r="Y60" i="8"/>
  <c r="Y248" i="14"/>
  <c r="I248"/>
  <c r="DQ61" i="7"/>
  <c r="DQ200" i="14"/>
  <c r="CC200"/>
  <c r="AW61" i="7"/>
  <c r="AW200" i="14"/>
  <c r="Q200"/>
  <c r="CS60" i="7"/>
  <c r="CS247" i="14"/>
  <c r="AF247"/>
  <c r="EB60" i="7"/>
  <c r="EB247" i="14"/>
  <c r="DL60" i="7"/>
  <c r="DL247" i="14"/>
  <c r="CV60" i="7"/>
  <c r="CV247" i="14"/>
  <c r="CB247"/>
  <c r="BL60" i="7"/>
  <c r="BL247" i="14"/>
  <c r="AV60" i="7"/>
  <c r="AV247" i="14"/>
  <c r="Y60" i="7"/>
  <c r="Y247" i="14"/>
  <c r="EH61" i="7"/>
  <c r="EH200" i="14"/>
  <c r="DR61" i="7"/>
  <c r="DR200" i="14"/>
  <c r="CX61" i="7"/>
  <c r="CX200" i="14"/>
  <c r="CH61" i="7"/>
  <c r="CH200" i="14"/>
  <c r="BR61" i="7"/>
  <c r="BR200" i="14"/>
  <c r="AX61" i="7"/>
  <c r="AX200" i="14"/>
  <c r="AH200"/>
  <c r="R200"/>
  <c r="DV60" i="7"/>
  <c r="DV247" i="14"/>
  <c r="DB60" i="7"/>
  <c r="DB247" i="14"/>
  <c r="CL60" i="7"/>
  <c r="CL247" i="14"/>
  <c r="BV247"/>
  <c r="BB60" i="7"/>
  <c r="BB247" i="14"/>
  <c r="AL247"/>
  <c r="Q60" i="7"/>
  <c r="Q247" i="14"/>
  <c r="EI61" i="7"/>
  <c r="EI200" i="14"/>
  <c r="DO61" i="7"/>
  <c r="DO200" i="14"/>
  <c r="CY200"/>
  <c r="BO61" i="7"/>
  <c r="BO200" i="14"/>
  <c r="AY61" i="7"/>
  <c r="AY200" i="14"/>
  <c r="AI61" i="7"/>
  <c r="AI200" i="14"/>
  <c r="O61" i="7"/>
  <c r="EM60"/>
  <c r="EM247" i="14"/>
  <c r="DS60" i="7"/>
  <c r="DC60"/>
  <c r="DC247" i="14"/>
  <c r="CM60" i="7"/>
  <c r="CM247" i="14"/>
  <c r="BS60" i="7"/>
  <c r="BS247" i="14"/>
  <c r="BC60" i="7"/>
  <c r="AM60"/>
  <c r="AM247" i="14"/>
  <c r="R60" i="7"/>
  <c r="I60"/>
  <c r="I247" i="14"/>
  <c r="EC61" i="6"/>
  <c r="EC199" i="14"/>
  <c r="DM61" i="6"/>
  <c r="DM199" i="14"/>
  <c r="CS61" i="6"/>
  <c r="O249" i="14"/>
  <c r="EC248"/>
  <c r="BM61" i="11"/>
  <c r="DE61" i="10"/>
  <c r="AI60" i="9"/>
  <c r="CD204" i="14"/>
  <c r="AD61" i="11"/>
  <c r="AX251" i="14"/>
  <c r="CL203"/>
  <c r="V203"/>
  <c r="DL61" i="9"/>
  <c r="L61"/>
  <c r="DZ249" i="14"/>
  <c r="Z60" i="9"/>
  <c r="AL61" i="8"/>
  <c r="G60"/>
  <c r="DE250" i="14"/>
  <c r="DI61" i="9"/>
  <c r="BY202" i="14"/>
  <c r="DW60" i="8"/>
  <c r="DV250" i="14"/>
  <c r="BV60" i="10"/>
  <c r="B250" i="14"/>
  <c r="BF61" i="9"/>
  <c r="F61"/>
  <c r="BG61" i="8"/>
  <c r="BU247" i="14"/>
  <c r="Z248"/>
  <c r="T200"/>
  <c r="CV249"/>
  <c r="EF61" i="8"/>
  <c r="CZ201" i="14"/>
  <c r="P61" i="8"/>
  <c r="DD60"/>
  <c r="AJ60"/>
  <c r="D248" i="14"/>
  <c r="AV200"/>
  <c r="CO247"/>
  <c r="CO60" i="9"/>
  <c r="BY249" i="14"/>
  <c r="I60" i="9"/>
  <c r="AC201" i="14"/>
  <c r="CW60" i="8"/>
  <c r="Q60"/>
  <c r="J200" i="14"/>
  <c r="DR247"/>
  <c r="BR247"/>
  <c r="J60" i="7"/>
  <c r="CU61"/>
  <c r="BK61"/>
  <c r="AE200" i="14"/>
  <c r="DO60" i="7"/>
  <c r="CI60"/>
  <c r="AY60"/>
  <c r="L60"/>
  <c r="E60"/>
  <c r="DY61" i="6"/>
  <c r="DI61"/>
  <c r="CO61"/>
  <c r="BY61"/>
  <c r="BI199" i="14"/>
  <c r="AO199"/>
  <c r="Y199"/>
  <c r="I61" i="6"/>
  <c r="I199" i="14"/>
  <c r="DV60" i="6"/>
  <c r="DV246" i="14"/>
  <c r="CH60" i="6"/>
  <c r="CH246" i="14"/>
  <c r="BB60" i="6"/>
  <c r="BB246" i="14"/>
  <c r="V60" i="6"/>
  <c r="V246" i="14"/>
  <c r="ED61" i="6"/>
  <c r="ED199" i="14"/>
  <c r="DJ61" i="6"/>
  <c r="DJ199" i="14"/>
  <c r="CT61" i="6"/>
  <c r="CT199" i="14"/>
  <c r="CD61" i="6"/>
  <c r="CD199" i="14"/>
  <c r="BJ61" i="6"/>
  <c r="BJ199" i="14"/>
  <c r="AT61" i="6"/>
  <c r="AT199" i="14"/>
  <c r="AD61" i="6"/>
  <c r="AD199" i="14"/>
  <c r="J61" i="6"/>
  <c r="J199" i="14"/>
  <c r="X60" i="6"/>
  <c r="AE247" i="14"/>
  <c r="K60" i="7"/>
  <c r="K247" i="14"/>
  <c r="EI199"/>
  <c r="DO61" i="6"/>
  <c r="DO199" i="14"/>
  <c r="CY199"/>
  <c r="CI61" i="6"/>
  <c r="CI199" i="14"/>
  <c r="BO61" i="6"/>
  <c r="BO199" i="14"/>
  <c r="AY61" i="6"/>
  <c r="AI61"/>
  <c r="AI199" i="14"/>
  <c r="O61" i="6"/>
  <c r="EH60"/>
  <c r="EH246" i="14"/>
  <c r="DB60" i="6"/>
  <c r="BV60"/>
  <c r="BV246" i="14"/>
  <c r="AH60" i="6"/>
  <c r="AH246" i="14"/>
  <c r="B60" i="6"/>
  <c r="B246" i="14"/>
  <c r="DX61" i="6"/>
  <c r="DX199" i="14"/>
  <c r="DH61" i="6"/>
  <c r="DH199" i="14"/>
  <c r="CR199"/>
  <c r="BX61" i="6"/>
  <c r="BX199" i="14"/>
  <c r="BH199"/>
  <c r="AR61" i="6"/>
  <c r="AR199" i="14"/>
  <c r="X61" i="6"/>
  <c r="X199" i="14"/>
  <c r="H61" i="6"/>
  <c r="H199" i="14"/>
  <c r="DT60" i="6"/>
  <c r="DT246" i="14"/>
  <c r="CF60" i="6"/>
  <c r="CF246" i="14"/>
  <c r="AZ60" i="6"/>
  <c r="AZ246" i="14"/>
  <c r="T60" i="6"/>
  <c r="T246" i="14"/>
  <c r="EG60" i="6"/>
  <c r="EG246" i="14"/>
  <c r="DQ60" i="6"/>
  <c r="DQ246" i="14"/>
  <c r="CW60" i="6"/>
  <c r="CW246" i="14"/>
  <c r="CG60" i="6"/>
  <c r="CG246" i="14"/>
  <c r="BQ60" i="6"/>
  <c r="BQ246" i="14"/>
  <c r="AW60" i="6"/>
  <c r="AW246" i="14"/>
  <c r="AG60" i="6"/>
  <c r="AG246" i="14"/>
  <c r="Q60" i="6"/>
  <c r="Q246" i="14"/>
  <c r="EK61" i="5"/>
  <c r="EK198" i="14"/>
  <c r="DU61" i="5"/>
  <c r="DE198" i="14"/>
  <c r="CK61" i="5"/>
  <c r="CK198" i="14"/>
  <c r="BU61" i="5"/>
  <c r="BU198" i="14"/>
  <c r="BE61" i="5"/>
  <c r="BE198" i="14"/>
  <c r="DZ61" i="5"/>
  <c r="DZ198" i="14"/>
  <c r="DF198"/>
  <c r="CP61" i="5"/>
  <c r="CP198" i="14"/>
  <c r="BZ61" i="5"/>
  <c r="BZ198" i="14"/>
  <c r="BF61" i="5"/>
  <c r="BF198" i="14"/>
  <c r="AP198"/>
  <c r="Z61" i="5"/>
  <c r="Z198" i="14"/>
  <c r="F198"/>
  <c r="EE246"/>
  <c r="DK246"/>
  <c r="CU60" i="6"/>
  <c r="CE246" i="14"/>
  <c r="BK60" i="6"/>
  <c r="BK246" i="14"/>
  <c r="AU60" i="6"/>
  <c r="AU246" i="14"/>
  <c r="AE60" i="6"/>
  <c r="AE246" i="14"/>
  <c r="K60" i="6"/>
  <c r="K246" i="14"/>
  <c r="EI61" i="5"/>
  <c r="EI198" i="14"/>
  <c r="DO61" i="5"/>
  <c r="DO198" i="14"/>
  <c r="CY61" i="5"/>
  <c r="CY198" i="14"/>
  <c r="CI61" i="5"/>
  <c r="CI198" i="14"/>
  <c r="BO61" i="5"/>
  <c r="BO198" i="14"/>
  <c r="AY61" i="5"/>
  <c r="AY198" i="14"/>
  <c r="AI61" i="5"/>
  <c r="AI198" i="14"/>
  <c r="O61" i="5"/>
  <c r="O198" i="14"/>
  <c r="EJ61" i="5"/>
  <c r="EJ198" i="14"/>
  <c r="DT61" i="5"/>
  <c r="DT198" i="14"/>
  <c r="DD61" i="5"/>
  <c r="DD198" i="14"/>
  <c r="CJ198"/>
  <c r="BT61" i="5"/>
  <c r="BT198" i="14"/>
  <c r="BD61" i="5"/>
  <c r="BD198" i="14"/>
  <c r="AJ61" i="5"/>
  <c r="AJ198" i="14"/>
  <c r="T61" i="5"/>
  <c r="T198" i="14"/>
  <c r="D61" i="5"/>
  <c r="D198" i="14"/>
  <c r="DZ60" i="5"/>
  <c r="DZ245" i="14"/>
  <c r="DF60" i="5"/>
  <c r="DF245" i="14"/>
  <c r="CP60" i="5"/>
  <c r="CP245" i="14"/>
  <c r="BZ60" i="5"/>
  <c r="BZ245" i="14"/>
  <c r="AP60" i="5"/>
  <c r="AP245" i="14"/>
  <c r="Z245"/>
  <c r="F60" i="5"/>
  <c r="F245" i="14"/>
  <c r="DW61" i="4"/>
  <c r="DW197" i="14"/>
  <c r="CQ61" i="4"/>
  <c r="CQ197" i="14"/>
  <c r="BC61" i="4"/>
  <c r="BC197" i="14"/>
  <c r="W61" i="4"/>
  <c r="W197" i="14"/>
  <c r="DW60" i="5"/>
  <c r="DW245" i="14"/>
  <c r="DG60" i="5"/>
  <c r="DG245" i="14"/>
  <c r="CQ60" i="5"/>
  <c r="CQ245" i="14"/>
  <c r="BW60" i="5"/>
  <c r="BW245" i="14"/>
  <c r="BG60" i="5"/>
  <c r="BG245" i="14"/>
  <c r="AQ60" i="5"/>
  <c r="AQ245" i="14"/>
  <c r="W60" i="5"/>
  <c r="W245" i="14"/>
  <c r="G60" i="5"/>
  <c r="G245" i="14"/>
  <c r="DP61" i="4"/>
  <c r="DP197" i="14"/>
  <c r="CJ61" i="4"/>
  <c r="CJ197" i="14"/>
  <c r="BD61" i="4"/>
  <c r="BD197" i="14"/>
  <c r="P61" i="4"/>
  <c r="P197" i="14"/>
  <c r="DX60" i="5"/>
  <c r="DX245" i="14"/>
  <c r="DH60" i="5"/>
  <c r="DH245" i="14"/>
  <c r="CR60" i="5"/>
  <c r="CR245" i="14"/>
  <c r="BX60" i="5"/>
  <c r="BX245" i="14"/>
  <c r="BH245"/>
  <c r="AR60" i="5"/>
  <c r="AR245" i="14"/>
  <c r="H60" i="5"/>
  <c r="H245" i="14"/>
  <c r="DK61" i="4"/>
  <c r="DK197" i="14"/>
  <c r="CE61" i="4"/>
  <c r="CE197" i="14"/>
  <c r="AY197"/>
  <c r="EK60" i="5"/>
  <c r="EK245" i="14"/>
  <c r="DU245"/>
  <c r="DE60" i="5"/>
  <c r="DE245" i="14"/>
  <c r="CK245"/>
  <c r="BU60" i="5"/>
  <c r="BU245" i="14"/>
  <c r="BE245"/>
  <c r="AK60" i="5"/>
  <c r="AK245" i="14"/>
  <c r="U245"/>
  <c r="E60" i="5"/>
  <c r="E245" i="14"/>
  <c r="DL197"/>
  <c r="BX61" i="4"/>
  <c r="BX197" i="14"/>
  <c r="EK61" i="4"/>
  <c r="EK197" i="14"/>
  <c r="DU61" i="4"/>
  <c r="DU197" i="14"/>
  <c r="DE61" i="4"/>
  <c r="DE197" i="14"/>
  <c r="CK61" i="4"/>
  <c r="CK197" i="14"/>
  <c r="BU61" i="4"/>
  <c r="BU197" i="14"/>
  <c r="BE197"/>
  <c r="AK61" i="4"/>
  <c r="U61"/>
  <c r="U197" i="14"/>
  <c r="E61" i="4"/>
  <c r="DZ61"/>
  <c r="DZ197" i="14"/>
  <c r="DF61" i="4"/>
  <c r="CP61"/>
  <c r="CP197" i="14"/>
  <c r="BZ61" i="4"/>
  <c r="BF197" i="14"/>
  <c r="AP61" i="4"/>
  <c r="Z61"/>
  <c r="Z197" i="14"/>
  <c r="F61" i="4"/>
  <c r="F197" i="14"/>
  <c r="G61" i="4"/>
  <c r="G197" i="14"/>
  <c r="D61" i="4"/>
  <c r="D197" i="14"/>
  <c r="DW60" i="4"/>
  <c r="DW244" i="14"/>
  <c r="DG60" i="4"/>
  <c r="DG244" i="14"/>
  <c r="CQ60" i="4"/>
  <c r="CQ244" i="14"/>
  <c r="BW60" i="4"/>
  <c r="BW244" i="14"/>
  <c r="BG60" i="4"/>
  <c r="BG244" i="14"/>
  <c r="AQ60" i="4"/>
  <c r="W60"/>
  <c r="W244" i="14"/>
  <c r="G244"/>
  <c r="EB60" i="4"/>
  <c r="EB244" i="14"/>
  <c r="DL60" i="4"/>
  <c r="DL244" i="14"/>
  <c r="CV60" i="4"/>
  <c r="CV244" i="14"/>
  <c r="CB60" i="4"/>
  <c r="CB244" i="14"/>
  <c r="AV60" i="4"/>
  <c r="AV244" i="14"/>
  <c r="AB60" i="4"/>
  <c r="AB244" i="14"/>
  <c r="L60" i="4"/>
  <c r="L244" i="14"/>
  <c r="EG60" i="4"/>
  <c r="EG244" i="14"/>
  <c r="DQ60" i="4"/>
  <c r="DQ244" i="14"/>
  <c r="CW60" i="4"/>
  <c r="CW244" i="14"/>
  <c r="CG60" i="4"/>
  <c r="CG244" i="14"/>
  <c r="BQ60" i="4"/>
  <c r="BQ244" i="14"/>
  <c r="AW60" i="4"/>
  <c r="AW244" i="14"/>
  <c r="AG60" i="4"/>
  <c r="AG244" i="14"/>
  <c r="Q60" i="4"/>
  <c r="Q244" i="14"/>
  <c r="EL60" i="4"/>
  <c r="EL244" i="14"/>
  <c r="DV60" i="4"/>
  <c r="DV244" i="14"/>
  <c r="DB60" i="4"/>
  <c r="DB244" i="14"/>
  <c r="CL60" i="4"/>
  <c r="CL244" i="14"/>
  <c r="BV60" i="4"/>
  <c r="BV244" i="14"/>
  <c r="BB60" i="4"/>
  <c r="BB244" i="14"/>
  <c r="AL60" i="4"/>
  <c r="AL244" i="14"/>
  <c r="V60" i="4"/>
  <c r="V244" i="14"/>
  <c r="B60" i="4"/>
  <c r="B244" i="14"/>
  <c r="K11" i="3"/>
  <c r="K24"/>
  <c r="K38"/>
  <c r="K48"/>
  <c r="K60"/>
  <c r="K77"/>
  <c r="K70"/>
  <c r="K8" i="4"/>
  <c r="K27"/>
  <c r="K18"/>
  <c r="K34"/>
  <c r="K43"/>
  <c r="K59"/>
  <c r="K18" i="5"/>
  <c r="K51" i="4"/>
  <c r="K8" i="5"/>
  <c r="K34"/>
  <c r="K51"/>
  <c r="K43"/>
  <c r="K8" i="6"/>
  <c r="K27" i="5"/>
  <c r="K59"/>
  <c r="K27" i="6"/>
  <c r="K51"/>
  <c r="K43"/>
  <c r="K8" i="7"/>
  <c r="K34" i="6"/>
  <c r="K18"/>
  <c r="K59"/>
  <c r="K43" i="7"/>
  <c r="K34"/>
  <c r="K18"/>
  <c r="K59"/>
  <c r="K27" i="8"/>
  <c r="K59"/>
  <c r="K27" i="9"/>
  <c r="K18" i="8"/>
  <c r="K51"/>
  <c r="K18" i="9"/>
  <c r="K34" i="10"/>
  <c r="K59" i="9"/>
  <c r="K27" i="10"/>
  <c r="K8" i="8"/>
  <c r="K43"/>
  <c r="K8" i="9"/>
  <c r="K34"/>
  <c r="K34" i="8"/>
  <c r="K43" i="9"/>
  <c r="K8" i="10"/>
  <c r="K18"/>
  <c r="K34" i="11"/>
  <c r="K10" i="13"/>
  <c r="K22"/>
  <c r="K34"/>
  <c r="K46"/>
  <c r="K58"/>
  <c r="K70"/>
  <c r="K82"/>
  <c r="K27" i="7"/>
  <c r="K43" i="10"/>
  <c r="K59"/>
  <c r="K27" i="11"/>
  <c r="K59"/>
  <c r="K11" i="13"/>
  <c r="J2" i="17" s="1"/>
  <c r="K13" i="13"/>
  <c r="K23"/>
  <c r="J24" i="17" s="1"/>
  <c r="K25" i="13"/>
  <c r="K35"/>
  <c r="J46" i="17" s="1"/>
  <c r="K37" i="13"/>
  <c r="K47"/>
  <c r="J68" i="17" s="1"/>
  <c r="K49" i="13"/>
  <c r="K59"/>
  <c r="J90" i="17" s="1"/>
  <c r="K61" i="13"/>
  <c r="K71"/>
  <c r="J112" i="17" s="1"/>
  <c r="K73" i="13"/>
  <c r="K83"/>
  <c r="J134" i="17" s="1"/>
  <c r="K51" i="7"/>
  <c r="K8" i="11"/>
  <c r="K51" i="10"/>
  <c r="K17" i="13"/>
  <c r="J13" i="17" s="1"/>
  <c r="K29" i="13"/>
  <c r="J35" i="17"/>
  <c r="K41" i="13"/>
  <c r="J57" i="17" s="1"/>
  <c r="K53" i="13"/>
  <c r="J79" i="17" s="1"/>
  <c r="K65" i="13"/>
  <c r="J101" i="17" s="1"/>
  <c r="K77" i="13"/>
  <c r="J123" i="17" s="1"/>
  <c r="K88" i="13"/>
  <c r="K51" i="11"/>
  <c r="K51" i="9"/>
  <c r="K18" i="11"/>
  <c r="K43"/>
  <c r="K7" i="13"/>
  <c r="K16"/>
  <c r="K19"/>
  <c r="K28"/>
  <c r="K31"/>
  <c r="K40"/>
  <c r="K43"/>
  <c r="K52"/>
  <c r="K55"/>
  <c r="K64"/>
  <c r="K67"/>
  <c r="K76"/>
  <c r="K79"/>
  <c r="K85"/>
  <c r="K95"/>
  <c r="J148" i="17" s="1"/>
  <c r="K97" i="13"/>
  <c r="K89"/>
  <c r="J145" i="17" s="1"/>
  <c r="K101" i="13"/>
  <c r="J151" i="17" s="1"/>
  <c r="K103" i="13"/>
  <c r="K113"/>
  <c r="J157" i="17" s="1"/>
  <c r="K115" i="13"/>
  <c r="K125"/>
  <c r="J163" i="17" s="1"/>
  <c r="K127" i="13"/>
  <c r="K137"/>
  <c r="J169" i="17" s="1"/>
  <c r="K139" i="13"/>
  <c r="K149"/>
  <c r="J175" i="17" s="1"/>
  <c r="K151" i="13"/>
  <c r="K161"/>
  <c r="J181" i="17" s="1"/>
  <c r="K163" i="13"/>
  <c r="K173"/>
  <c r="J187" i="17" s="1"/>
  <c r="K175" i="13"/>
  <c r="K106"/>
  <c r="K118"/>
  <c r="K107"/>
  <c r="J154" i="17" s="1"/>
  <c r="K109" i="13"/>
  <c r="K119"/>
  <c r="J160" i="17" s="1"/>
  <c r="K91" i="13"/>
  <c r="K94"/>
  <c r="K100"/>
  <c r="K112"/>
  <c r="K124"/>
  <c r="K136"/>
  <c r="K148"/>
  <c r="K160"/>
  <c r="K172"/>
  <c r="K121"/>
  <c r="K130"/>
  <c r="K133"/>
  <c r="K142"/>
  <c r="K145"/>
  <c r="K154"/>
  <c r="K157"/>
  <c r="K166"/>
  <c r="K169"/>
  <c r="K179"/>
  <c r="J190" i="17" s="1"/>
  <c r="K181" i="13"/>
  <c r="K191"/>
  <c r="J196" i="17" s="1"/>
  <c r="K193" i="13"/>
  <c r="K203"/>
  <c r="J202" i="17" s="1"/>
  <c r="K205" i="13"/>
  <c r="K215"/>
  <c r="J208" i="17" s="1"/>
  <c r="K217" i="13"/>
  <c r="K227"/>
  <c r="J214" i="17" s="1"/>
  <c r="K229" i="13"/>
  <c r="K239"/>
  <c r="J220" i="17" s="1"/>
  <c r="K16" i="14"/>
  <c r="K131" i="13"/>
  <c r="J166" i="17" s="1"/>
  <c r="K143" i="13"/>
  <c r="J172" i="17" s="1"/>
  <c r="K155" i="13"/>
  <c r="J178" i="17" s="1"/>
  <c r="K167" i="13"/>
  <c r="J184" i="17" s="1"/>
  <c r="K184" i="13"/>
  <c r="K196"/>
  <c r="K208"/>
  <c r="K220"/>
  <c r="K232"/>
  <c r="K185"/>
  <c r="J193" i="17" s="1"/>
  <c r="K187" i="13"/>
  <c r="K197"/>
  <c r="J199" i="17" s="1"/>
  <c r="K199" i="13"/>
  <c r="K209"/>
  <c r="J205" i="17" s="1"/>
  <c r="K211" i="13"/>
  <c r="K221"/>
  <c r="J211" i="17" s="1"/>
  <c r="K223" i="13"/>
  <c r="K233"/>
  <c r="J217" i="17" s="1"/>
  <c r="K178" i="13"/>
  <c r="K190"/>
  <c r="K202"/>
  <c r="K214"/>
  <c r="K226"/>
  <c r="K238"/>
  <c r="K27" i="14"/>
  <c r="K96"/>
  <c r="K85"/>
  <c r="K38"/>
  <c r="K49"/>
  <c r="K74"/>
  <c r="K235" i="13"/>
  <c r="K63" i="14"/>
  <c r="K107"/>
  <c r="K132"/>
  <c r="K157"/>
  <c r="K210"/>
  <c r="K179"/>
  <c r="K190"/>
  <c r="K243"/>
  <c r="K118"/>
  <c r="K146"/>
  <c r="K196"/>
  <c r="K221"/>
  <c r="K232"/>
  <c r="K168"/>
  <c r="Z11" i="3"/>
  <c r="Z24"/>
  <c r="Z38"/>
  <c r="Z60"/>
  <c r="Z48"/>
  <c r="Z77"/>
  <c r="Z70"/>
  <c r="Z8" i="4"/>
  <c r="Z34"/>
  <c r="Z27"/>
  <c r="Z18"/>
  <c r="Z43"/>
  <c r="Z27" i="5"/>
  <c r="Z59" i="4"/>
  <c r="Z18" i="5"/>
  <c r="Z51" i="4"/>
  <c r="Z8" i="5"/>
  <c r="Z59"/>
  <c r="Z51"/>
  <c r="Z18" i="6"/>
  <c r="Z34" i="5"/>
  <c r="Z43"/>
  <c r="Z8" i="6"/>
  <c r="Z51"/>
  <c r="Z27"/>
  <c r="Z43"/>
  <c r="Z34"/>
  <c r="Z18" i="7"/>
  <c r="Z51"/>
  <c r="Z43"/>
  <c r="Z59" i="6"/>
  <c r="Z27" i="7"/>
  <c r="Z8"/>
  <c r="Z34" i="8"/>
  <c r="Z34" i="9"/>
  <c r="Z59" i="7"/>
  <c r="Z27" i="8"/>
  <c r="Z59"/>
  <c r="Z27" i="9"/>
  <c r="Z8" i="8"/>
  <c r="Z18"/>
  <c r="Z43"/>
  <c r="Z8" i="9"/>
  <c r="Z43"/>
  <c r="Z8" i="10"/>
  <c r="Z43"/>
  <c r="Z18" i="9"/>
  <c r="Z34" i="10"/>
  <c r="Z51" i="8"/>
  <c r="Z8" i="11"/>
  <c r="Z43"/>
  <c r="Z7" i="13"/>
  <c r="Z17"/>
  <c r="X13" i="17" s="1"/>
  <c r="Z19" i="13"/>
  <c r="Z29"/>
  <c r="X35" i="17" s="1"/>
  <c r="Z31" i="13"/>
  <c r="Z41"/>
  <c r="X57" i="17" s="1"/>
  <c r="Z43" i="13"/>
  <c r="Z53"/>
  <c r="X79" i="17" s="1"/>
  <c r="Z55" i="13"/>
  <c r="Z65"/>
  <c r="X101" i="17" s="1"/>
  <c r="Z67" i="13"/>
  <c r="Z77"/>
  <c r="X123" i="17" s="1"/>
  <c r="Z79" i="13"/>
  <c r="Z34" i="7"/>
  <c r="Z18" i="10"/>
  <c r="Z34" i="11"/>
  <c r="Z10" i="13"/>
  <c r="Z22"/>
  <c r="Z34"/>
  <c r="Z46"/>
  <c r="Z58"/>
  <c r="Z70"/>
  <c r="Z82"/>
  <c r="Z51" i="9"/>
  <c r="Z27" i="10"/>
  <c r="Z51"/>
  <c r="Z18" i="11"/>
  <c r="Z59" i="9"/>
  <c r="Z11" i="13"/>
  <c r="X2" i="17" s="1"/>
  <c r="Z13" i="13"/>
  <c r="Z16"/>
  <c r="Z23"/>
  <c r="X24" i="17" s="1"/>
  <c r="Z25" i="13"/>
  <c r="Z28"/>
  <c r="Z35"/>
  <c r="X46" i="17" s="1"/>
  <c r="Z37" i="13"/>
  <c r="Z40"/>
  <c r="Z47"/>
  <c r="X68" i="17" s="1"/>
  <c r="Z49" i="13"/>
  <c r="Z52"/>
  <c r="Z59"/>
  <c r="X90" i="17" s="1"/>
  <c r="Z61" i="13"/>
  <c r="Z64"/>
  <c r="Z71"/>
  <c r="X112" i="17" s="1"/>
  <c r="Z73" i="13"/>
  <c r="Z76"/>
  <c r="Z83"/>
  <c r="X134" i="17" s="1"/>
  <c r="Z85" i="13"/>
  <c r="Z95"/>
  <c r="X148" i="17" s="1"/>
  <c r="Z97" i="13"/>
  <c r="Z27" i="11"/>
  <c r="Z59"/>
  <c r="Z51"/>
  <c r="Z59" i="10"/>
  <c r="Z94" i="13"/>
  <c r="Z88"/>
  <c r="Z91"/>
  <c r="Z100"/>
  <c r="Z112"/>
  <c r="Z124"/>
  <c r="Z136"/>
  <c r="Z148"/>
  <c r="Z160"/>
  <c r="Z172"/>
  <c r="Z89"/>
  <c r="X145" i="17" s="1"/>
  <c r="Z101" i="13"/>
  <c r="X151" i="17" s="1"/>
  <c r="Z103" i="13"/>
  <c r="Z113"/>
  <c r="X157" i="17" s="1"/>
  <c r="Z115" i="13"/>
  <c r="Z106"/>
  <c r="Z118"/>
  <c r="Z107"/>
  <c r="X154" i="17"/>
  <c r="Z109" i="13"/>
  <c r="Z119"/>
  <c r="X160" i="17" s="1"/>
  <c r="Z121" i="13"/>
  <c r="Z131"/>
  <c r="X166" i="17" s="1"/>
  <c r="Z133" i="13"/>
  <c r="Z143"/>
  <c r="X172" i="17" s="1"/>
  <c r="Z145" i="13"/>
  <c r="Z155"/>
  <c r="X178" i="17" s="1"/>
  <c r="Z157" i="13"/>
  <c r="Z167"/>
  <c r="X184" i="17" s="1"/>
  <c r="Z169" i="13"/>
  <c r="Z178"/>
  <c r="Z190"/>
  <c r="Z202"/>
  <c r="Z214"/>
  <c r="Z226"/>
  <c r="Z238"/>
  <c r="Z27" i="14"/>
  <c r="Z125" i="13"/>
  <c r="X163" i="17" s="1"/>
  <c r="Z127" i="13"/>
  <c r="Z130"/>
  <c r="Z137"/>
  <c r="X169" i="17" s="1"/>
  <c r="Z139" i="13"/>
  <c r="Z142"/>
  <c r="Z149"/>
  <c r="X175" i="17" s="1"/>
  <c r="Z151" i="13"/>
  <c r="Z154"/>
  <c r="Z161"/>
  <c r="X181" i="17" s="1"/>
  <c r="Z163" i="13"/>
  <c r="Z166"/>
  <c r="Z173"/>
  <c r="X187" i="17" s="1"/>
  <c r="Z175" i="13"/>
  <c r="Z179"/>
  <c r="X190" i="17" s="1"/>
  <c r="Z181" i="13"/>
  <c r="Z191"/>
  <c r="X196" i="17" s="1"/>
  <c r="Z193" i="13"/>
  <c r="Z203"/>
  <c r="X202" i="17" s="1"/>
  <c r="Z205" i="13"/>
  <c r="Z215"/>
  <c r="X208" i="17"/>
  <c r="Z217" i="13"/>
  <c r="Z227"/>
  <c r="X214" i="17" s="1"/>
  <c r="Z229" i="13"/>
  <c r="Z184"/>
  <c r="Z196"/>
  <c r="Z208"/>
  <c r="Z220"/>
  <c r="Z232"/>
  <c r="Z185"/>
  <c r="X193" i="17" s="1"/>
  <c r="Z187" i="13"/>
  <c r="Z197"/>
  <c r="X199" i="17" s="1"/>
  <c r="Z199" i="13"/>
  <c r="Z209"/>
  <c r="X205" i="17" s="1"/>
  <c r="Z211" i="13"/>
  <c r="Z221"/>
  <c r="X211" i="17" s="1"/>
  <c r="Z223" i="13"/>
  <c r="Z233"/>
  <c r="X217" i="17" s="1"/>
  <c r="Z235" i="13"/>
  <c r="Z38" i="14"/>
  <c r="Z239" i="13"/>
  <c r="X220" i="17" s="1"/>
  <c r="Z16" i="14"/>
  <c r="Z63"/>
  <c r="Z107"/>
  <c r="Z96"/>
  <c r="Z146"/>
  <c r="Z85"/>
  <c r="Z49"/>
  <c r="Z74"/>
  <c r="Z118"/>
  <c r="Z132"/>
  <c r="Z196"/>
  <c r="Z221"/>
  <c r="Z210"/>
  <c r="Z168"/>
  <c r="Z232"/>
  <c r="Z179"/>
  <c r="Z243"/>
  <c r="Z157"/>
  <c r="Z190"/>
  <c r="AD11" i="3"/>
  <c r="AD24"/>
  <c r="AD38"/>
  <c r="AD60"/>
  <c r="AD48"/>
  <c r="AD77"/>
  <c r="AD70"/>
  <c r="AD8" i="4"/>
  <c r="AD34"/>
  <c r="AD27"/>
  <c r="AD18"/>
  <c r="AD43"/>
  <c r="AD51"/>
  <c r="AD27" i="5"/>
  <c r="AD18"/>
  <c r="AD59" i="4"/>
  <c r="AD8" i="5"/>
  <c r="AD34"/>
  <c r="AD59"/>
  <c r="AD51"/>
  <c r="AD18" i="6"/>
  <c r="AD43" i="5"/>
  <c r="AD8" i="6"/>
  <c r="AD27"/>
  <c r="AD51"/>
  <c r="AD43"/>
  <c r="AD34"/>
  <c r="AD8" i="7"/>
  <c r="AD18"/>
  <c r="AD51"/>
  <c r="AD59" i="6"/>
  <c r="AD43" i="7"/>
  <c r="AD27"/>
  <c r="AD34" i="8"/>
  <c r="AD34" i="9"/>
  <c r="AD34" i="7"/>
  <c r="AD27" i="8"/>
  <c r="AD59"/>
  <c r="AD27" i="9"/>
  <c r="AD59" i="7"/>
  <c r="AD8" i="8"/>
  <c r="AD43" i="9"/>
  <c r="AD8" i="10"/>
  <c r="AD43"/>
  <c r="AD51" i="8"/>
  <c r="AD34" i="10"/>
  <c r="AD18" i="8"/>
  <c r="AD18" i="9"/>
  <c r="AD59"/>
  <c r="AD8" i="11"/>
  <c r="AD43"/>
  <c r="AD7" i="13"/>
  <c r="AD17"/>
  <c r="AA13" i="17"/>
  <c r="AD19" i="13"/>
  <c r="AD29"/>
  <c r="AA35" i="17" s="1"/>
  <c r="AD31" i="13"/>
  <c r="AD41"/>
  <c r="AA57" i="17" s="1"/>
  <c r="AD43" i="13"/>
  <c r="AD53"/>
  <c r="AA79" i="17" s="1"/>
  <c r="AD55" i="13"/>
  <c r="AD65"/>
  <c r="AA101" i="17" s="1"/>
  <c r="AD67" i="13"/>
  <c r="AD77"/>
  <c r="AA123" i="17" s="1"/>
  <c r="AD79" i="13"/>
  <c r="AD8" i="9"/>
  <c r="AD51"/>
  <c r="AD27" i="10"/>
  <c r="AD34" i="11"/>
  <c r="AD10" i="13"/>
  <c r="AD22"/>
  <c r="AD34"/>
  <c r="AD46"/>
  <c r="AD58"/>
  <c r="AD70"/>
  <c r="AD82"/>
  <c r="AD18" i="10"/>
  <c r="AD51"/>
  <c r="AD18" i="11"/>
  <c r="AD43" i="8"/>
  <c r="AD51" i="11"/>
  <c r="AD85" i="13"/>
  <c r="AD95"/>
  <c r="AA148" i="17" s="1"/>
  <c r="AD97" i="13"/>
  <c r="AD59" i="10"/>
  <c r="AD11" i="13"/>
  <c r="AA2" i="17" s="1"/>
  <c r="AD13" i="13"/>
  <c r="AD16"/>
  <c r="AD23"/>
  <c r="AA24" i="17" s="1"/>
  <c r="AD25" i="13"/>
  <c r="AD27" i="11"/>
  <c r="AD59"/>
  <c r="AD94" i="13"/>
  <c r="AD100"/>
  <c r="AD112"/>
  <c r="AD124"/>
  <c r="AD136"/>
  <c r="AD148"/>
  <c r="AD160"/>
  <c r="AD172"/>
  <c r="AD28"/>
  <c r="AD47"/>
  <c r="AA68" i="17" s="1"/>
  <c r="AD49" i="13"/>
  <c r="AD52"/>
  <c r="AD71"/>
  <c r="AA112" i="17" s="1"/>
  <c r="AD73" i="13"/>
  <c r="AD76"/>
  <c r="AD101"/>
  <c r="AA151" i="17" s="1"/>
  <c r="AD103" i="13"/>
  <c r="AD113"/>
  <c r="AA157" i="17" s="1"/>
  <c r="AD115" i="13"/>
  <c r="AD88"/>
  <c r="AD91"/>
  <c r="AD106"/>
  <c r="AD118"/>
  <c r="AD35"/>
  <c r="AA46" i="17"/>
  <c r="AD37" i="13"/>
  <c r="AD40"/>
  <c r="AD59"/>
  <c r="AA90" i="17"/>
  <c r="AD61" i="13"/>
  <c r="AD64"/>
  <c r="AD83"/>
  <c r="AA134" i="17"/>
  <c r="AD89" i="13"/>
  <c r="AA145" i="17" s="1"/>
  <c r="AD107" i="13"/>
  <c r="AA154" i="17" s="1"/>
  <c r="AD109" i="13"/>
  <c r="AD119"/>
  <c r="AA160" i="17" s="1"/>
  <c r="AD121" i="13"/>
  <c r="AD131"/>
  <c r="AA166" i="17" s="1"/>
  <c r="AD133" i="13"/>
  <c r="AD143"/>
  <c r="AA172" i="17" s="1"/>
  <c r="AD145" i="13"/>
  <c r="AD155"/>
  <c r="AA178" i="17" s="1"/>
  <c r="AD157" i="13"/>
  <c r="AD167"/>
  <c r="AA184" i="17" s="1"/>
  <c r="AD169" i="13"/>
  <c r="AD178"/>
  <c r="AD190"/>
  <c r="AD202"/>
  <c r="AD214"/>
  <c r="AD226"/>
  <c r="AD238"/>
  <c r="AD27" i="14"/>
  <c r="AD179" i="13"/>
  <c r="AA190" i="17" s="1"/>
  <c r="AD181" i="13"/>
  <c r="AD191"/>
  <c r="AA196" i="17" s="1"/>
  <c r="AD193" i="13"/>
  <c r="AD203"/>
  <c r="AA202" i="17" s="1"/>
  <c r="AD205" i="13"/>
  <c r="AD215"/>
  <c r="AA208" i="17" s="1"/>
  <c r="AD217" i="13"/>
  <c r="AD227"/>
  <c r="AA214" i="17" s="1"/>
  <c r="AD229" i="13"/>
  <c r="AD184"/>
  <c r="AD196"/>
  <c r="AD208"/>
  <c r="AD220"/>
  <c r="AD232"/>
  <c r="AD125"/>
  <c r="AA163" i="17" s="1"/>
  <c r="AD127" i="13"/>
  <c r="AD130"/>
  <c r="AD137"/>
  <c r="AA169" i="17" s="1"/>
  <c r="AD139" i="13"/>
  <c r="AD142"/>
  <c r="AD149"/>
  <c r="AA175" i="17" s="1"/>
  <c r="AD151" i="13"/>
  <c r="AD154"/>
  <c r="AD161"/>
  <c r="AA181" i="17" s="1"/>
  <c r="AD163" i="13"/>
  <c r="AD166"/>
  <c r="AD173"/>
  <c r="AA187" i="17" s="1"/>
  <c r="AD175" i="13"/>
  <c r="AD185"/>
  <c r="AA193" i="17" s="1"/>
  <c r="AD187" i="13"/>
  <c r="AD197"/>
  <c r="AA199" i="17" s="1"/>
  <c r="AD199" i="13"/>
  <c r="AD209"/>
  <c r="AA205" i="17" s="1"/>
  <c r="AD211" i="13"/>
  <c r="AD221"/>
  <c r="AA211" i="17" s="1"/>
  <c r="AD223" i="13"/>
  <c r="AD233"/>
  <c r="AA217" i="17" s="1"/>
  <c r="AD235" i="13"/>
  <c r="AD38" i="14"/>
  <c r="AD63"/>
  <c r="AD107"/>
  <c r="AD96"/>
  <c r="AD146"/>
  <c r="AD239" i="13"/>
  <c r="AA220" i="17" s="1"/>
  <c r="AD16" i="14"/>
  <c r="AD85"/>
  <c r="AD49"/>
  <c r="AD74"/>
  <c r="AD118"/>
  <c r="AD157"/>
  <c r="AD196"/>
  <c r="AD221"/>
  <c r="AD210"/>
  <c r="AD132"/>
  <c r="AD168"/>
  <c r="AD232"/>
  <c r="AD243"/>
  <c r="AD190"/>
  <c r="AD179"/>
  <c r="DR11" i="3"/>
  <c r="DR24"/>
  <c r="DR38"/>
  <c r="DR60"/>
  <c r="DR48"/>
  <c r="DR77"/>
  <c r="DR70"/>
  <c r="DR8" i="4"/>
  <c r="DR27"/>
  <c r="DR18"/>
  <c r="DR43"/>
  <c r="DR34"/>
  <c r="DR59"/>
  <c r="DR27" i="5"/>
  <c r="DR18"/>
  <c r="DR51" i="4"/>
  <c r="DR8" i="5"/>
  <c r="DR59"/>
  <c r="DR51"/>
  <c r="DR18" i="6"/>
  <c r="DR34" i="5"/>
  <c r="DR43"/>
  <c r="DR8" i="6"/>
  <c r="DR51"/>
  <c r="DR27"/>
  <c r="DR43"/>
  <c r="DR34"/>
  <c r="DR18" i="7"/>
  <c r="DR51"/>
  <c r="DR43"/>
  <c r="DR59" i="6"/>
  <c r="DR27" i="7"/>
  <c r="DR8"/>
  <c r="DR34"/>
  <c r="DR34" i="8"/>
  <c r="DR34" i="9"/>
  <c r="DR59" i="7"/>
  <c r="DR27" i="8"/>
  <c r="DR59"/>
  <c r="DR27" i="9"/>
  <c r="DR8" i="8"/>
  <c r="DR18"/>
  <c r="DR43"/>
  <c r="DR8" i="9"/>
  <c r="DR43"/>
  <c r="DR8" i="10"/>
  <c r="DR43"/>
  <c r="DR18" i="9"/>
  <c r="DR34" i="10"/>
  <c r="DR51" i="8"/>
  <c r="DR8" i="11"/>
  <c r="DR43"/>
  <c r="DR7" i="13"/>
  <c r="DR17"/>
  <c r="DH13" i="17" s="1"/>
  <c r="DR19" i="13"/>
  <c r="DR29"/>
  <c r="DH35" i="17" s="1"/>
  <c r="DR31" i="13"/>
  <c r="DR41"/>
  <c r="DH57" i="17" s="1"/>
  <c r="DR43" i="13"/>
  <c r="DR53"/>
  <c r="DH79" i="17" s="1"/>
  <c r="DR55" i="13"/>
  <c r="DR65"/>
  <c r="DH101" i="17" s="1"/>
  <c r="DR67" i="13"/>
  <c r="DR77"/>
  <c r="DH123" i="17" s="1"/>
  <c r="DR79" i="13"/>
  <c r="DR18" i="10"/>
  <c r="DR34" i="11"/>
  <c r="DR10" i="13"/>
  <c r="DR22"/>
  <c r="DR34"/>
  <c r="DR46"/>
  <c r="DR58"/>
  <c r="DR70"/>
  <c r="DR82"/>
  <c r="DR51" i="9"/>
  <c r="DR27" i="10"/>
  <c r="DR51"/>
  <c r="DR18" i="11"/>
  <c r="DR59" i="9"/>
  <c r="DR11" i="13"/>
  <c r="DH2" i="17" s="1"/>
  <c r="DR13" i="13"/>
  <c r="DR16"/>
  <c r="DR23"/>
  <c r="DH24" i="17" s="1"/>
  <c r="DR25" i="13"/>
  <c r="DR28"/>
  <c r="DR35"/>
  <c r="DH46" i="17" s="1"/>
  <c r="DR37" i="13"/>
  <c r="DR40"/>
  <c r="DR47"/>
  <c r="DH68" i="17" s="1"/>
  <c r="DR49" i="13"/>
  <c r="DR52"/>
  <c r="DR59"/>
  <c r="DH90" i="17" s="1"/>
  <c r="DR61" i="13"/>
  <c r="DR64"/>
  <c r="DR71"/>
  <c r="DH112" i="17" s="1"/>
  <c r="DR73" i="13"/>
  <c r="DR76"/>
  <c r="DR83"/>
  <c r="DH134" i="17" s="1"/>
  <c r="DR85" i="13"/>
  <c r="DR95"/>
  <c r="DH148" i="17" s="1"/>
  <c r="DR97" i="13"/>
  <c r="DR27" i="11"/>
  <c r="DR59"/>
  <c r="DR51"/>
  <c r="DR59" i="10"/>
  <c r="DR94" i="13"/>
  <c r="DR88"/>
  <c r="DR91"/>
  <c r="DR100"/>
  <c r="DR112"/>
  <c r="DR124"/>
  <c r="DR136"/>
  <c r="DR148"/>
  <c r="DR160"/>
  <c r="DR172"/>
  <c r="DR89"/>
  <c r="DH145" i="17" s="1"/>
  <c r="DR101" i="13"/>
  <c r="DH151" i="17" s="1"/>
  <c r="DR103" i="13"/>
  <c r="DR113"/>
  <c r="DH157" i="17" s="1"/>
  <c r="DR115" i="13"/>
  <c r="DR106"/>
  <c r="DR118"/>
  <c r="DR107"/>
  <c r="DH154" i="17" s="1"/>
  <c r="DR109" i="13"/>
  <c r="DR119"/>
  <c r="DH160" i="17" s="1"/>
  <c r="DR121" i="13"/>
  <c r="DR131"/>
  <c r="DH166" i="17" s="1"/>
  <c r="DR133" i="13"/>
  <c r="DR143"/>
  <c r="DH172" i="17" s="1"/>
  <c r="DR145" i="13"/>
  <c r="DR155"/>
  <c r="DH178" i="17" s="1"/>
  <c r="DR157" i="13"/>
  <c r="DR167"/>
  <c r="DH184" i="17" s="1"/>
  <c r="DR169" i="13"/>
  <c r="DR178"/>
  <c r="DR190"/>
  <c r="DR202"/>
  <c r="DR214"/>
  <c r="DR226"/>
  <c r="DR238"/>
  <c r="DR27" i="14"/>
  <c r="DR125" i="13"/>
  <c r="DH163" i="17" s="1"/>
  <c r="DR127" i="13"/>
  <c r="DR130"/>
  <c r="DR137"/>
  <c r="DH169" i="17" s="1"/>
  <c r="DR139" i="13"/>
  <c r="DR142"/>
  <c r="DR149"/>
  <c r="DH175" i="17" s="1"/>
  <c r="DR151" i="13"/>
  <c r="DR154"/>
  <c r="DR161"/>
  <c r="DH181" i="17" s="1"/>
  <c r="DR163" i="13"/>
  <c r="DR166"/>
  <c r="DR173"/>
  <c r="DH187" i="17" s="1"/>
  <c r="DR175" i="13"/>
  <c r="DR179"/>
  <c r="DH190" i="17" s="1"/>
  <c r="DR181" i="13"/>
  <c r="DR191"/>
  <c r="DH196" i="17" s="1"/>
  <c r="DR193" i="13"/>
  <c r="DR203"/>
  <c r="DH202" i="17" s="1"/>
  <c r="DR205" i="13"/>
  <c r="DR215"/>
  <c r="DH208" i="17" s="1"/>
  <c r="DR217" i="13"/>
  <c r="DR227"/>
  <c r="DH214" i="17" s="1"/>
  <c r="DR229" i="13"/>
  <c r="DR184"/>
  <c r="DR196"/>
  <c r="DR208"/>
  <c r="DR220"/>
  <c r="DR232"/>
  <c r="DR185"/>
  <c r="DH193" i="17" s="1"/>
  <c r="DR187" i="13"/>
  <c r="DR197"/>
  <c r="DH199" i="17" s="1"/>
  <c r="DR199" i="13"/>
  <c r="DR209"/>
  <c r="DH205" i="17" s="1"/>
  <c r="DR211" i="13"/>
  <c r="DR221"/>
  <c r="DH211" i="17" s="1"/>
  <c r="DR223" i="13"/>
  <c r="DR233"/>
  <c r="DH217" i="17" s="1"/>
  <c r="DR235" i="13"/>
  <c r="DR38" i="14"/>
  <c r="DR239" i="13"/>
  <c r="DH220" i="17" s="1"/>
  <c r="DR16" i="14"/>
  <c r="DR63"/>
  <c r="DR107"/>
  <c r="DR96"/>
  <c r="DR146"/>
  <c r="DR85"/>
  <c r="DR49"/>
  <c r="DR74"/>
  <c r="DR118"/>
  <c r="DR132"/>
  <c r="DR196"/>
  <c r="DR221"/>
  <c r="DR210"/>
  <c r="DR168"/>
  <c r="DR232"/>
  <c r="DR179"/>
  <c r="DR243"/>
  <c r="DR157"/>
  <c r="DR190"/>
  <c r="S11" i="3"/>
  <c r="S24"/>
  <c r="S38"/>
  <c r="S48"/>
  <c r="S60"/>
  <c r="S77"/>
  <c r="S70"/>
  <c r="S8" i="4"/>
  <c r="S27"/>
  <c r="S18"/>
  <c r="S43"/>
  <c r="S34"/>
  <c r="S59"/>
  <c r="S18" i="5"/>
  <c r="S51" i="4"/>
  <c r="S8" i="5"/>
  <c r="S34"/>
  <c r="S51"/>
  <c r="S43"/>
  <c r="S8" i="6"/>
  <c r="S27" i="5"/>
  <c r="S59"/>
  <c r="S27" i="6"/>
  <c r="S51"/>
  <c r="S43"/>
  <c r="S8" i="7"/>
  <c r="S34" i="6"/>
  <c r="S18"/>
  <c r="S59"/>
  <c r="S43" i="7"/>
  <c r="S34"/>
  <c r="S18"/>
  <c r="S27"/>
  <c r="S59"/>
  <c r="S27" i="8"/>
  <c r="S59"/>
  <c r="S27" i="9"/>
  <c r="S18" i="8"/>
  <c r="S51"/>
  <c r="S18" i="9"/>
  <c r="S34" i="10"/>
  <c r="S51" i="7"/>
  <c r="S8" i="8"/>
  <c r="S59" i="9"/>
  <c r="S27" i="10"/>
  <c r="S43" i="8"/>
  <c r="S8" i="9"/>
  <c r="S34"/>
  <c r="S43"/>
  <c r="S8" i="10"/>
  <c r="S18"/>
  <c r="S34" i="11"/>
  <c r="S10" i="13"/>
  <c r="S22"/>
  <c r="S34"/>
  <c r="S46"/>
  <c r="S58"/>
  <c r="S70"/>
  <c r="S82"/>
  <c r="S43" i="10"/>
  <c r="S59"/>
  <c r="S27" i="11"/>
  <c r="S59"/>
  <c r="S11" i="13"/>
  <c r="Q2" i="17" s="1"/>
  <c r="S13" i="13"/>
  <c r="S23"/>
  <c r="Q24" i="17" s="1"/>
  <c r="S25" i="13"/>
  <c r="S35"/>
  <c r="Q46" i="17" s="1"/>
  <c r="S37" i="13"/>
  <c r="S47"/>
  <c r="Q68" i="17" s="1"/>
  <c r="S49" i="13"/>
  <c r="S59"/>
  <c r="Q90" i="17" s="1"/>
  <c r="S61" i="13"/>
  <c r="S71"/>
  <c r="Q112" i="17" s="1"/>
  <c r="S73" i="13"/>
  <c r="S83"/>
  <c r="Q134" i="17" s="1"/>
  <c r="S34" i="8"/>
  <c r="S8" i="11"/>
  <c r="S17" i="13"/>
  <c r="Q13" i="17" s="1"/>
  <c r="S29" i="13"/>
  <c r="Q35" i="17" s="1"/>
  <c r="S41" i="13"/>
  <c r="Q57" i="17" s="1"/>
  <c r="S53" i="13"/>
  <c r="Q79" i="17" s="1"/>
  <c r="S65" i="13"/>
  <c r="Q101" i="17" s="1"/>
  <c r="S77" i="13"/>
  <c r="Q123" i="17" s="1"/>
  <c r="S88" i="13"/>
  <c r="S18" i="11"/>
  <c r="S51"/>
  <c r="S51" i="9"/>
  <c r="S51" i="10"/>
  <c r="S43" i="11"/>
  <c r="S7" i="13"/>
  <c r="S16"/>
  <c r="S19"/>
  <c r="S28"/>
  <c r="S31"/>
  <c r="S40"/>
  <c r="S43"/>
  <c r="S52"/>
  <c r="S55"/>
  <c r="S64"/>
  <c r="S67"/>
  <c r="S76"/>
  <c r="S79"/>
  <c r="S85"/>
  <c r="S95"/>
  <c r="Q148" i="17" s="1"/>
  <c r="S97" i="13"/>
  <c r="S89"/>
  <c r="Q145" i="17" s="1"/>
  <c r="S101" i="13"/>
  <c r="Q151" i="17" s="1"/>
  <c r="S103" i="13"/>
  <c r="S113"/>
  <c r="Q157" i="17" s="1"/>
  <c r="S115" i="13"/>
  <c r="S125"/>
  <c r="Q163" i="17" s="1"/>
  <c r="S127" i="13"/>
  <c r="S137"/>
  <c r="Q169" i="17" s="1"/>
  <c r="S139" i="13"/>
  <c r="S149"/>
  <c r="Q175" i="17" s="1"/>
  <c r="S151" i="13"/>
  <c r="S161"/>
  <c r="Q181" i="17" s="1"/>
  <c r="S163" i="13"/>
  <c r="S173"/>
  <c r="Q187" i="17" s="1"/>
  <c r="S175" i="13"/>
  <c r="S106"/>
  <c r="S118"/>
  <c r="S107"/>
  <c r="Q154" i="17" s="1"/>
  <c r="S109" i="13"/>
  <c r="S119"/>
  <c r="Q160" i="17"/>
  <c r="S91" i="13"/>
  <c r="S94"/>
  <c r="S100"/>
  <c r="S112"/>
  <c r="S124"/>
  <c r="S136"/>
  <c r="S148"/>
  <c r="S160"/>
  <c r="S172"/>
  <c r="S121"/>
  <c r="S130"/>
  <c r="S133"/>
  <c r="S142"/>
  <c r="S145"/>
  <c r="S154"/>
  <c r="S157"/>
  <c r="S166"/>
  <c r="S169"/>
  <c r="S179"/>
  <c r="Q190" i="17"/>
  <c r="S181" i="13"/>
  <c r="S191"/>
  <c r="Q196" i="17" s="1"/>
  <c r="S193" i="13"/>
  <c r="S203"/>
  <c r="Q202" i="17" s="1"/>
  <c r="S205" i="13"/>
  <c r="S215"/>
  <c r="Q208" i="17" s="1"/>
  <c r="S217" i="13"/>
  <c r="S227"/>
  <c r="Q214" i="17" s="1"/>
  <c r="S229" i="13"/>
  <c r="S239"/>
  <c r="Q220" i="17" s="1"/>
  <c r="S16" i="14"/>
  <c r="S131" i="13"/>
  <c r="Q166" i="17" s="1"/>
  <c r="S143" i="13"/>
  <c r="Q172" i="17" s="1"/>
  <c r="S155" i="13"/>
  <c r="Q178" i="17" s="1"/>
  <c r="S167" i="13"/>
  <c r="Q184" i="17"/>
  <c r="S184" i="13"/>
  <c r="S196"/>
  <c r="S208"/>
  <c r="S220"/>
  <c r="S232"/>
  <c r="S185"/>
  <c r="Q193" i="17" s="1"/>
  <c r="S187" i="13"/>
  <c r="S197"/>
  <c r="Q199" i="17" s="1"/>
  <c r="S199" i="13"/>
  <c r="S209"/>
  <c r="Q205" i="17" s="1"/>
  <c r="S211" i="13"/>
  <c r="S221"/>
  <c r="Q211" i="17" s="1"/>
  <c r="S223" i="13"/>
  <c r="S233"/>
  <c r="Q217" i="17" s="1"/>
  <c r="S178" i="13"/>
  <c r="S190"/>
  <c r="S202"/>
  <c r="S214"/>
  <c r="S226"/>
  <c r="S238"/>
  <c r="S27" i="14"/>
  <c r="S96"/>
  <c r="S85"/>
  <c r="S38"/>
  <c r="S49"/>
  <c r="S74"/>
  <c r="S235" i="13"/>
  <c r="S63" i="14"/>
  <c r="S107"/>
  <c r="S132"/>
  <c r="S157"/>
  <c r="S210"/>
  <c r="S179"/>
  <c r="S190"/>
  <c r="S243"/>
  <c r="S118"/>
  <c r="S146"/>
  <c r="S196"/>
  <c r="S221"/>
  <c r="S168"/>
  <c r="S232"/>
  <c r="CC11" i="3"/>
  <c r="CC24"/>
  <c r="CC38"/>
  <c r="CC48"/>
  <c r="CC60"/>
  <c r="CC77"/>
  <c r="CC70"/>
  <c r="CC18" i="4"/>
  <c r="CC8"/>
  <c r="CC34"/>
  <c r="CC27"/>
  <c r="CC51"/>
  <c r="CC43"/>
  <c r="CC8" i="5"/>
  <c r="CC34"/>
  <c r="CC59" i="4"/>
  <c r="CC18" i="5"/>
  <c r="CC27"/>
  <c r="CC59"/>
  <c r="CC27" i="6"/>
  <c r="CC51" i="5"/>
  <c r="CC43"/>
  <c r="CC8" i="6"/>
  <c r="CC18"/>
  <c r="CC34"/>
  <c r="CC59"/>
  <c r="CC51"/>
  <c r="CC43"/>
  <c r="CC8" i="7"/>
  <c r="CC27"/>
  <c r="CC59"/>
  <c r="CC18"/>
  <c r="CC51"/>
  <c r="CC34"/>
  <c r="CC43"/>
  <c r="CC8" i="8"/>
  <c r="CC43"/>
  <c r="CC8" i="9"/>
  <c r="CC34" i="8"/>
  <c r="CC34" i="9"/>
  <c r="CC18" i="8"/>
  <c r="CC51"/>
  <c r="CC51" i="9"/>
  <c r="CC18" i="10"/>
  <c r="CC27" i="8"/>
  <c r="CC27" i="9"/>
  <c r="CC43"/>
  <c r="CC8" i="10"/>
  <c r="CC43"/>
  <c r="CC59" i="8"/>
  <c r="CC18" i="9"/>
  <c r="CC27" i="10"/>
  <c r="CC51"/>
  <c r="CC18" i="11"/>
  <c r="CC51"/>
  <c r="CC16" i="13"/>
  <c r="CC28"/>
  <c r="CC40"/>
  <c r="CC52"/>
  <c r="CC64"/>
  <c r="CC76"/>
  <c r="CC8" i="11"/>
  <c r="CC43"/>
  <c r="CC7" i="13"/>
  <c r="CC17"/>
  <c r="BV13" i="17" s="1"/>
  <c r="CC19" i="13"/>
  <c r="CC29"/>
  <c r="BV35" i="17" s="1"/>
  <c r="CC31" i="13"/>
  <c r="CC41"/>
  <c r="BV57" i="17" s="1"/>
  <c r="CC43" i="13"/>
  <c r="CC53"/>
  <c r="BV79" i="17" s="1"/>
  <c r="CC55" i="13"/>
  <c r="CC65"/>
  <c r="BV101" i="17" s="1"/>
  <c r="CC67" i="13"/>
  <c r="CC77"/>
  <c r="BV123" i="17" s="1"/>
  <c r="CC79" i="13"/>
  <c r="CC59" i="9"/>
  <c r="CC34" i="10"/>
  <c r="CC59"/>
  <c r="CC10" i="13"/>
  <c r="CC22"/>
  <c r="CC34"/>
  <c r="CC46"/>
  <c r="CC58"/>
  <c r="CC70"/>
  <c r="CC82"/>
  <c r="CC94"/>
  <c r="CC34" i="11"/>
  <c r="CC11" i="13"/>
  <c r="BV2" i="17" s="1"/>
  <c r="CC13" i="13"/>
  <c r="CC23"/>
  <c r="BV24" i="17" s="1"/>
  <c r="CC25" i="13"/>
  <c r="CC27" i="11"/>
  <c r="CC59"/>
  <c r="CC89" i="13"/>
  <c r="BV145" i="17" s="1"/>
  <c r="CC91" i="13"/>
  <c r="CC47"/>
  <c r="BV68" i="17" s="1"/>
  <c r="CC49" i="13"/>
  <c r="CC71"/>
  <c r="BV112" i="17" s="1"/>
  <c r="CC73" i="13"/>
  <c r="CC83"/>
  <c r="BV134" i="17" s="1"/>
  <c r="CC85" i="13"/>
  <c r="CC95"/>
  <c r="BV148" i="17" s="1"/>
  <c r="CC97" i="13"/>
  <c r="CC107"/>
  <c r="BV154" i="17" s="1"/>
  <c r="CC109" i="13"/>
  <c r="CC119"/>
  <c r="BV160" i="17" s="1"/>
  <c r="CC121" i="13"/>
  <c r="CC131"/>
  <c r="BV166" i="17"/>
  <c r="CC133" i="13"/>
  <c r="CC143"/>
  <c r="BV172" i="17" s="1"/>
  <c r="CC145" i="13"/>
  <c r="CC155"/>
  <c r="BV178" i="17" s="1"/>
  <c r="CC157" i="13"/>
  <c r="CC167"/>
  <c r="BV184" i="17" s="1"/>
  <c r="CC169" i="13"/>
  <c r="CC88"/>
  <c r="CC100"/>
  <c r="CC112"/>
  <c r="CC35"/>
  <c r="BV46" i="17" s="1"/>
  <c r="CC37" i="13"/>
  <c r="CC59"/>
  <c r="BV90" i="17" s="1"/>
  <c r="CC61" i="13"/>
  <c r="CC101"/>
  <c r="BV151" i="17" s="1"/>
  <c r="CC103" i="13"/>
  <c r="CC113"/>
  <c r="BV157" i="17" s="1"/>
  <c r="CC115" i="13"/>
  <c r="CC106"/>
  <c r="CC118"/>
  <c r="CC130"/>
  <c r="CC142"/>
  <c r="CC154"/>
  <c r="CC166"/>
  <c r="CC185"/>
  <c r="BV193" i="17" s="1"/>
  <c r="CC187" i="13"/>
  <c r="CC197"/>
  <c r="BV199" i="17"/>
  <c r="CC199" i="13"/>
  <c r="CC209"/>
  <c r="BV205" i="17" s="1"/>
  <c r="CC211" i="13"/>
  <c r="CC221"/>
  <c r="BV211" i="17" s="1"/>
  <c r="CC223" i="13"/>
  <c r="CC233"/>
  <c r="BV217" i="17" s="1"/>
  <c r="CC235" i="13"/>
  <c r="CC38" i="14"/>
  <c r="CC124" i="13"/>
  <c r="CC136"/>
  <c r="CC148"/>
  <c r="CC160"/>
  <c r="CC172"/>
  <c r="CC178"/>
  <c r="CC190"/>
  <c r="CC202"/>
  <c r="CC214"/>
  <c r="CC226"/>
  <c r="CC125"/>
  <c r="BV163" i="17" s="1"/>
  <c r="CC127" i="13"/>
  <c r="CC137"/>
  <c r="BV169" i="17" s="1"/>
  <c r="CC139" i="13"/>
  <c r="CC149"/>
  <c r="BV175" i="17" s="1"/>
  <c r="CC151" i="13"/>
  <c r="CC161"/>
  <c r="BV181" i="17" s="1"/>
  <c r="CC163" i="13"/>
  <c r="CC173"/>
  <c r="BV187" i="17" s="1"/>
  <c r="CC175" i="13"/>
  <c r="CC179"/>
  <c r="BV190" i="17" s="1"/>
  <c r="CC181" i="13"/>
  <c r="CC191"/>
  <c r="BV196" i="17" s="1"/>
  <c r="CC193" i="13"/>
  <c r="CC203"/>
  <c r="BV202" i="17" s="1"/>
  <c r="CC205" i="13"/>
  <c r="CC215"/>
  <c r="BV208" i="17" s="1"/>
  <c r="CC217" i="13"/>
  <c r="CC227"/>
  <c r="BV214" i="17" s="1"/>
  <c r="CC229" i="13"/>
  <c r="CC184"/>
  <c r="CC196"/>
  <c r="CC208"/>
  <c r="CC220"/>
  <c r="CC232"/>
  <c r="CC238"/>
  <c r="CC27" i="14"/>
  <c r="CC49"/>
  <c r="CC74"/>
  <c r="CC239" i="13"/>
  <c r="BV220" i="17" s="1"/>
  <c r="CC16" i="14"/>
  <c r="CC63"/>
  <c r="CC107"/>
  <c r="CC132"/>
  <c r="CC157"/>
  <c r="CC96"/>
  <c r="CC85"/>
  <c r="CC118"/>
  <c r="CC146"/>
  <c r="CC168"/>
  <c r="CC232"/>
  <c r="CC196"/>
  <c r="CC221"/>
  <c r="CC179"/>
  <c r="CC190"/>
  <c r="CC243"/>
  <c r="CC210"/>
  <c r="CE11" i="3"/>
  <c r="CE24"/>
  <c r="CE38"/>
  <c r="CE48"/>
  <c r="CE60"/>
  <c r="CE77"/>
  <c r="CE70"/>
  <c r="CE8" i="4"/>
  <c r="CE27"/>
  <c r="CE18"/>
  <c r="CE43"/>
  <c r="CE34"/>
  <c r="CE59"/>
  <c r="CE18" i="5"/>
  <c r="CE51" i="4"/>
  <c r="CE8" i="5"/>
  <c r="CE34"/>
  <c r="CE51"/>
  <c r="CE43"/>
  <c r="CE8" i="6"/>
  <c r="CE27" i="5"/>
  <c r="CE59"/>
  <c r="CE27" i="6"/>
  <c r="CE51"/>
  <c r="CE43"/>
  <c r="CE8" i="7"/>
  <c r="CE34" i="6"/>
  <c r="CE18"/>
  <c r="CE59"/>
  <c r="CE43" i="7"/>
  <c r="CE34"/>
  <c r="CE18"/>
  <c r="CE27"/>
  <c r="CE59"/>
  <c r="CE27" i="8"/>
  <c r="CE59"/>
  <c r="CE27" i="9"/>
  <c r="CE18" i="8"/>
  <c r="CE51"/>
  <c r="CE18" i="9"/>
  <c r="CE34" i="10"/>
  <c r="CE51" i="7"/>
  <c r="CE8" i="8"/>
  <c r="CE59" i="9"/>
  <c r="CE27" i="10"/>
  <c r="CE43" i="8"/>
  <c r="CE8" i="9"/>
  <c r="CE34"/>
  <c r="CE43"/>
  <c r="CE8" i="10"/>
  <c r="CE18"/>
  <c r="CE34" i="11"/>
  <c r="CE10" i="13"/>
  <c r="CE22"/>
  <c r="CE34"/>
  <c r="CE46"/>
  <c r="CE58"/>
  <c r="CE70"/>
  <c r="CE82"/>
  <c r="CE43" i="10"/>
  <c r="CE59"/>
  <c r="CE27" i="11"/>
  <c r="CE59"/>
  <c r="CE11" i="13"/>
  <c r="BX2" i="17" s="1"/>
  <c r="CE13" i="13"/>
  <c r="CE23"/>
  <c r="BX24" i="17" s="1"/>
  <c r="CE25" i="13"/>
  <c r="CE35"/>
  <c r="BX46" i="17" s="1"/>
  <c r="CE37" i="13"/>
  <c r="CE47"/>
  <c r="BX68" i="17" s="1"/>
  <c r="CE49" i="13"/>
  <c r="CE59"/>
  <c r="BX90" i="17" s="1"/>
  <c r="CE61" i="13"/>
  <c r="CE71"/>
  <c r="BX112" i="17" s="1"/>
  <c r="CE73" i="13"/>
  <c r="CE34" i="8"/>
  <c r="CE8" i="11"/>
  <c r="CE17" i="13"/>
  <c r="BX13" i="17" s="1"/>
  <c r="CE29" i="13"/>
  <c r="BX35" i="17" s="1"/>
  <c r="CE41" i="13"/>
  <c r="BX57" i="17" s="1"/>
  <c r="CE53" i="13"/>
  <c r="BX79" i="17" s="1"/>
  <c r="CE65" i="13"/>
  <c r="BX101" i="17" s="1"/>
  <c r="CE77" i="13"/>
  <c r="BX123" i="17" s="1"/>
  <c r="CE88" i="13"/>
  <c r="CE18" i="11"/>
  <c r="CE51"/>
  <c r="CE51" i="9"/>
  <c r="CE51" i="10"/>
  <c r="CE43" i="11"/>
  <c r="CE7" i="13"/>
  <c r="CE16"/>
  <c r="CE19"/>
  <c r="CE28"/>
  <c r="CE31"/>
  <c r="CE40"/>
  <c r="CE43"/>
  <c r="CE52"/>
  <c r="CE55"/>
  <c r="CE64"/>
  <c r="CE67"/>
  <c r="CE76"/>
  <c r="CE79"/>
  <c r="CE83"/>
  <c r="BX134" i="17" s="1"/>
  <c r="CE85" i="13"/>
  <c r="CE95"/>
  <c r="BX148" i="17" s="1"/>
  <c r="CE97" i="13"/>
  <c r="CE89"/>
  <c r="BX145" i="17" s="1"/>
  <c r="CE101" i="13"/>
  <c r="BX151" i="17" s="1"/>
  <c r="CE103" i="13"/>
  <c r="CE113"/>
  <c r="BX157" i="17" s="1"/>
  <c r="CE115" i="13"/>
  <c r="CE125"/>
  <c r="BX163" i="17" s="1"/>
  <c r="CE127" i="13"/>
  <c r="CE137"/>
  <c r="BX169" i="17" s="1"/>
  <c r="CE139" i="13"/>
  <c r="CE149"/>
  <c r="BX175" i="17" s="1"/>
  <c r="CE151" i="13"/>
  <c r="CE161"/>
  <c r="BX181" i="17" s="1"/>
  <c r="CE163" i="13"/>
  <c r="CE173"/>
  <c r="BX187" i="17" s="1"/>
  <c r="CE175" i="13"/>
  <c r="CE106"/>
  <c r="CE107"/>
  <c r="BX154" i="17" s="1"/>
  <c r="CE109" i="13"/>
  <c r="CE91"/>
  <c r="CE94"/>
  <c r="CE100"/>
  <c r="CE112"/>
  <c r="CE124"/>
  <c r="CE136"/>
  <c r="CE148"/>
  <c r="CE160"/>
  <c r="CE172"/>
  <c r="CE118"/>
  <c r="CE121"/>
  <c r="CE130"/>
  <c r="CE133"/>
  <c r="CE142"/>
  <c r="CE145"/>
  <c r="CE154"/>
  <c r="CE157"/>
  <c r="CE166"/>
  <c r="CE169"/>
  <c r="CE179"/>
  <c r="BX190" i="17" s="1"/>
  <c r="CE181" i="13"/>
  <c r="CE191"/>
  <c r="BX196" i="17" s="1"/>
  <c r="CE193" i="13"/>
  <c r="CE203"/>
  <c r="BX202" i="17" s="1"/>
  <c r="CE205" i="13"/>
  <c r="CE215"/>
  <c r="BX208" i="17" s="1"/>
  <c r="CE217" i="13"/>
  <c r="CE227"/>
  <c r="BX214" i="17" s="1"/>
  <c r="CE229" i="13"/>
  <c r="CE239"/>
  <c r="BX220" i="17" s="1"/>
  <c r="CE16" i="14"/>
  <c r="CE119" i="13"/>
  <c r="BX160" i="17" s="1"/>
  <c r="CE131" i="13"/>
  <c r="BX166" i="17" s="1"/>
  <c r="CE143" i="13"/>
  <c r="BX172" i="17" s="1"/>
  <c r="CE155" i="13"/>
  <c r="BX178" i="17" s="1"/>
  <c r="CE167" i="13"/>
  <c r="BX184" i="17"/>
  <c r="CE184" i="13"/>
  <c r="CE196"/>
  <c r="CE208"/>
  <c r="CE220"/>
  <c r="CE232"/>
  <c r="CE185"/>
  <c r="BX193" i="17" s="1"/>
  <c r="CE187" i="13"/>
  <c r="CE197"/>
  <c r="BX199" i="17" s="1"/>
  <c r="CE199" i="13"/>
  <c r="CE209"/>
  <c r="BX205" i="17" s="1"/>
  <c r="CE211" i="13"/>
  <c r="CE221"/>
  <c r="BX211" i="17" s="1"/>
  <c r="CE223" i="13"/>
  <c r="CE233"/>
  <c r="BX217" i="17" s="1"/>
  <c r="CE178" i="13"/>
  <c r="CE190"/>
  <c r="CE202"/>
  <c r="CE214"/>
  <c r="CE226"/>
  <c r="CE238"/>
  <c r="CE27" i="14"/>
  <c r="CE96"/>
  <c r="CE85"/>
  <c r="CE38"/>
  <c r="CE49"/>
  <c r="CE74"/>
  <c r="CE235" i="13"/>
  <c r="CE63" i="14"/>
  <c r="CE107"/>
  <c r="CE132"/>
  <c r="CE157"/>
  <c r="CE210"/>
  <c r="CE179"/>
  <c r="CE190"/>
  <c r="CE243"/>
  <c r="CE118"/>
  <c r="CE146"/>
  <c r="CE196"/>
  <c r="CE221"/>
  <c r="CE168"/>
  <c r="CE232"/>
  <c r="CI11" i="3"/>
  <c r="CI24"/>
  <c r="CI38"/>
  <c r="CI48"/>
  <c r="CI60"/>
  <c r="CI77"/>
  <c r="CI70"/>
  <c r="CI27" i="4"/>
  <c r="CI8"/>
  <c r="CI18"/>
  <c r="CI43"/>
  <c r="CI34"/>
  <c r="CI51"/>
  <c r="CI59"/>
  <c r="CI18" i="5"/>
  <c r="CI8"/>
  <c r="CI34"/>
  <c r="CI51"/>
  <c r="CI27"/>
  <c r="CI43"/>
  <c r="CI8" i="6"/>
  <c r="CI59" i="5"/>
  <c r="CI27" i="6"/>
  <c r="CI51"/>
  <c r="CI18"/>
  <c r="CI43"/>
  <c r="CI8" i="7"/>
  <c r="CI34" i="6"/>
  <c r="CI59"/>
  <c r="CI43" i="7"/>
  <c r="CI34"/>
  <c r="CI18"/>
  <c r="CI51"/>
  <c r="CI27" i="8"/>
  <c r="CI59"/>
  <c r="CI27" i="9"/>
  <c r="CI18" i="8"/>
  <c r="CI51"/>
  <c r="CI18" i="9"/>
  <c r="CI27" i="7"/>
  <c r="CI59"/>
  <c r="CI8" i="8"/>
  <c r="CI34"/>
  <c r="CI34" i="10"/>
  <c r="CI43" i="8"/>
  <c r="CI8" i="9"/>
  <c r="CI34"/>
  <c r="CI59"/>
  <c r="CI27" i="10"/>
  <c r="CI51" i="9"/>
  <c r="CI34" i="11"/>
  <c r="CI10" i="13"/>
  <c r="CI22"/>
  <c r="CI34"/>
  <c r="CI46"/>
  <c r="CI58"/>
  <c r="CI70"/>
  <c r="CI82"/>
  <c r="CI59" i="10"/>
  <c r="CI27" i="11"/>
  <c r="CI59"/>
  <c r="CI11" i="13"/>
  <c r="CB2" i="17" s="1"/>
  <c r="CI13" i="13"/>
  <c r="CI23"/>
  <c r="CB24" i="17" s="1"/>
  <c r="CI25" i="13"/>
  <c r="CI35"/>
  <c r="CB46" i="17" s="1"/>
  <c r="CI37" i="13"/>
  <c r="CI47"/>
  <c r="CB68" i="17" s="1"/>
  <c r="CI49" i="13"/>
  <c r="CI59"/>
  <c r="CB90" i="17" s="1"/>
  <c r="CI61" i="13"/>
  <c r="CI71"/>
  <c r="CB112" i="17" s="1"/>
  <c r="CI73" i="13"/>
  <c r="CI43" i="10"/>
  <c r="CI8" i="11"/>
  <c r="CI18"/>
  <c r="CI88" i="13"/>
  <c r="CI51" i="10"/>
  <c r="CI43" i="11"/>
  <c r="CI7" i="13"/>
  <c r="CI16"/>
  <c r="CI19"/>
  <c r="CI8" i="10"/>
  <c r="CI17" i="13"/>
  <c r="CB13" i="17" s="1"/>
  <c r="CI43" i="9"/>
  <c r="CI18" i="10"/>
  <c r="CI51" i="11"/>
  <c r="CI83" i="13"/>
  <c r="CB134" i="17" s="1"/>
  <c r="CI85" i="13"/>
  <c r="CI95"/>
  <c r="CB148" i="17" s="1"/>
  <c r="CI97" i="13"/>
  <c r="CI40"/>
  <c r="CI64"/>
  <c r="CI101"/>
  <c r="CB151" i="17" s="1"/>
  <c r="CI103" i="13"/>
  <c r="CI113"/>
  <c r="CB157" i="17" s="1"/>
  <c r="CI115" i="13"/>
  <c r="CI125"/>
  <c r="CB163" i="17" s="1"/>
  <c r="CI127" i="13"/>
  <c r="CI137"/>
  <c r="CB169" i="17" s="1"/>
  <c r="CI139" i="13"/>
  <c r="CI149"/>
  <c r="CB175" i="17" s="1"/>
  <c r="CI151" i="13"/>
  <c r="CI161"/>
  <c r="CB181" i="17" s="1"/>
  <c r="CI163" i="13"/>
  <c r="CI173"/>
  <c r="CB187" i="17" s="1"/>
  <c r="CI175" i="13"/>
  <c r="CI31"/>
  <c r="CI41"/>
  <c r="CB57" i="17" s="1"/>
  <c r="CI55" i="13"/>
  <c r="CI65"/>
  <c r="CB101" i="17"/>
  <c r="CI79" i="13"/>
  <c r="CI91"/>
  <c r="CI94"/>
  <c r="CI106"/>
  <c r="CI28"/>
  <c r="CI52"/>
  <c r="CI76"/>
  <c r="CI89"/>
  <c r="CB145" i="17" s="1"/>
  <c r="CI107" i="13"/>
  <c r="CB154" i="17" s="1"/>
  <c r="CI109" i="13"/>
  <c r="CI29"/>
  <c r="CB35" i="17" s="1"/>
  <c r="CI43" i="13"/>
  <c r="CI53"/>
  <c r="CB79" i="17" s="1"/>
  <c r="CI67" i="13"/>
  <c r="CI77"/>
  <c r="CB123" i="17" s="1"/>
  <c r="CI100" i="13"/>
  <c r="CI112"/>
  <c r="CI124"/>
  <c r="CI136"/>
  <c r="CI148"/>
  <c r="CI160"/>
  <c r="CI172"/>
  <c r="CI179"/>
  <c r="CB190" i="17" s="1"/>
  <c r="CI181" i="13"/>
  <c r="CI191"/>
  <c r="CB196" i="17" s="1"/>
  <c r="CI193" i="13"/>
  <c r="CI203"/>
  <c r="CB202" i="17" s="1"/>
  <c r="CI205" i="13"/>
  <c r="CI215"/>
  <c r="CB208" i="17" s="1"/>
  <c r="CI217" i="13"/>
  <c r="CI227"/>
  <c r="CB214" i="17" s="1"/>
  <c r="CI229" i="13"/>
  <c r="CI239"/>
  <c r="CB220" i="17" s="1"/>
  <c r="CI16" i="14"/>
  <c r="CI184" i="13"/>
  <c r="CI196"/>
  <c r="CI208"/>
  <c r="CI220"/>
  <c r="CI232"/>
  <c r="CI121"/>
  <c r="CI130"/>
  <c r="CI133"/>
  <c r="CI142"/>
  <c r="CI145"/>
  <c r="CI154"/>
  <c r="CI157"/>
  <c r="CI166"/>
  <c r="CI169"/>
  <c r="CI185"/>
  <c r="CB193" i="17" s="1"/>
  <c r="CI187" i="13"/>
  <c r="CI197"/>
  <c r="CB199" i="17"/>
  <c r="CI199" i="13"/>
  <c r="CI209"/>
  <c r="CB205" i="17" s="1"/>
  <c r="CI211" i="13"/>
  <c r="CI221"/>
  <c r="CB211" i="17" s="1"/>
  <c r="CI223" i="13"/>
  <c r="CI233"/>
  <c r="CB217" i="17" s="1"/>
  <c r="CI118" i="13"/>
  <c r="CI119"/>
  <c r="CB160" i="17" s="1"/>
  <c r="CI131" i="13"/>
  <c r="CB166" i="17" s="1"/>
  <c r="CI143" i="13"/>
  <c r="CB172" i="17" s="1"/>
  <c r="CI155" i="13"/>
  <c r="CB178" i="17" s="1"/>
  <c r="CI167" i="13"/>
  <c r="CB184" i="17"/>
  <c r="CI178" i="13"/>
  <c r="CI190"/>
  <c r="CI202"/>
  <c r="CI214"/>
  <c r="CI226"/>
  <c r="CI238"/>
  <c r="CI27" i="14"/>
  <c r="CI38"/>
  <c r="CI96"/>
  <c r="CI235" i="13"/>
  <c r="CI85" i="14"/>
  <c r="CI49"/>
  <c r="CI74"/>
  <c r="CI63"/>
  <c r="CI107"/>
  <c r="CI132"/>
  <c r="CI157"/>
  <c r="CI210"/>
  <c r="CI118"/>
  <c r="CI146"/>
  <c r="CI179"/>
  <c r="CI190"/>
  <c r="CI243"/>
  <c r="CI196"/>
  <c r="CI221"/>
  <c r="CI168"/>
  <c r="CI232"/>
  <c r="CK11" i="3"/>
  <c r="CK24"/>
  <c r="CK38"/>
  <c r="CK48"/>
  <c r="CK60"/>
  <c r="CK77"/>
  <c r="CK70"/>
  <c r="CK18" i="4"/>
  <c r="CK8"/>
  <c r="CK34"/>
  <c r="CK51"/>
  <c r="CK27"/>
  <c r="CK43"/>
  <c r="CK8" i="5"/>
  <c r="CK34"/>
  <c r="CK59" i="4"/>
  <c r="CK18" i="5"/>
  <c r="CK27"/>
  <c r="CK59"/>
  <c r="CK27" i="6"/>
  <c r="CK51" i="5"/>
  <c r="CK43"/>
  <c r="CK8" i="6"/>
  <c r="CK18"/>
  <c r="CK34"/>
  <c r="CK59"/>
  <c r="CK51"/>
  <c r="CK43"/>
  <c r="CK8" i="7"/>
  <c r="CK27"/>
  <c r="CK59"/>
  <c r="CK18"/>
  <c r="CK51"/>
  <c r="CK43"/>
  <c r="CK8" i="8"/>
  <c r="CK43"/>
  <c r="CK8" i="9"/>
  <c r="CK34" i="7"/>
  <c r="CK34" i="8"/>
  <c r="CK34" i="9"/>
  <c r="CK18" i="8"/>
  <c r="CK51"/>
  <c r="CK51" i="9"/>
  <c r="CK18" i="10"/>
  <c r="CK27" i="9"/>
  <c r="CK43"/>
  <c r="CK8" i="10"/>
  <c r="CK43"/>
  <c r="CK27" i="8"/>
  <c r="CK59"/>
  <c r="CK27" i="10"/>
  <c r="CK51"/>
  <c r="CK18" i="11"/>
  <c r="CK51"/>
  <c r="CK16" i="13"/>
  <c r="CK28"/>
  <c r="CK40"/>
  <c r="CK52"/>
  <c r="CK64"/>
  <c r="CK76"/>
  <c r="CK8" i="11"/>
  <c r="CK43"/>
  <c r="CK7" i="13"/>
  <c r="CK17"/>
  <c r="CD13" i="17" s="1"/>
  <c r="CK19" i="13"/>
  <c r="CK29"/>
  <c r="CD35" i="17" s="1"/>
  <c r="CK31" i="13"/>
  <c r="CK41"/>
  <c r="CD57" i="17" s="1"/>
  <c r="CK43" i="13"/>
  <c r="CK53"/>
  <c r="CD79" i="17"/>
  <c r="CK55" i="13"/>
  <c r="CK65"/>
  <c r="CD101" i="17" s="1"/>
  <c r="CK67" i="13"/>
  <c r="CK77"/>
  <c r="CD123" i="17" s="1"/>
  <c r="CK79" i="13"/>
  <c r="CK18" i="9"/>
  <c r="CK59"/>
  <c r="CK34" i="10"/>
  <c r="CK59"/>
  <c r="CK10" i="13"/>
  <c r="CK22"/>
  <c r="CK34"/>
  <c r="CK46"/>
  <c r="CK58"/>
  <c r="CK70"/>
  <c r="CK82"/>
  <c r="CK94"/>
  <c r="CK34" i="11"/>
  <c r="CK11" i="13"/>
  <c r="CD2" i="17" s="1"/>
  <c r="CK13" i="13"/>
  <c r="CK23"/>
  <c r="CD24" i="17" s="1"/>
  <c r="CK25" i="13"/>
  <c r="CK27" i="11"/>
  <c r="CK59"/>
  <c r="CK89" i="13"/>
  <c r="CD145" i="17" s="1"/>
  <c r="CK91" i="13"/>
  <c r="CK35"/>
  <c r="CD46" i="17" s="1"/>
  <c r="CK37" i="13"/>
  <c r="CK59"/>
  <c r="CD90" i="17"/>
  <c r="CK61" i="13"/>
  <c r="CK83"/>
  <c r="CD134" i="17" s="1"/>
  <c r="CK85" i="13"/>
  <c r="CK95"/>
  <c r="CD148" i="17" s="1"/>
  <c r="CK97" i="13"/>
  <c r="CK107"/>
  <c r="CD154" i="17" s="1"/>
  <c r="CK109" i="13"/>
  <c r="CK119"/>
  <c r="CD160" i="17" s="1"/>
  <c r="CK121" i="13"/>
  <c r="CK131"/>
  <c r="CD166" i="17" s="1"/>
  <c r="CK133" i="13"/>
  <c r="CK143"/>
  <c r="CD172" i="17" s="1"/>
  <c r="CK145" i="13"/>
  <c r="CK155"/>
  <c r="CD178" i="17" s="1"/>
  <c r="CK157" i="13"/>
  <c r="CK167"/>
  <c r="CD184" i="17"/>
  <c r="CK169" i="13"/>
  <c r="CK88"/>
  <c r="CK100"/>
  <c r="CK112"/>
  <c r="CK47"/>
  <c r="CD68" i="17" s="1"/>
  <c r="CK49" i="13"/>
  <c r="CK71"/>
  <c r="CD112" i="17" s="1"/>
  <c r="CK73" i="13"/>
  <c r="CK101"/>
  <c r="CD151" i="17"/>
  <c r="CK103" i="13"/>
  <c r="CK113"/>
  <c r="CD157" i="17" s="1"/>
  <c r="CK115" i="13"/>
  <c r="CK106"/>
  <c r="CK118"/>
  <c r="CK130"/>
  <c r="CK142"/>
  <c r="CK154"/>
  <c r="CK166"/>
  <c r="CK185"/>
  <c r="CD193" i="17" s="1"/>
  <c r="CK187" i="13"/>
  <c r="CK197"/>
  <c r="CD199" i="17" s="1"/>
  <c r="CK199" i="13"/>
  <c r="CK209"/>
  <c r="CD205" i="17" s="1"/>
  <c r="CK211" i="13"/>
  <c r="CK221"/>
  <c r="CD211" i="17" s="1"/>
  <c r="CK223" i="13"/>
  <c r="CK233"/>
  <c r="CD217" i="17" s="1"/>
  <c r="CK235" i="13"/>
  <c r="CK38" i="14"/>
  <c r="CK124" i="13"/>
  <c r="CK136"/>
  <c r="CK148"/>
  <c r="CK160"/>
  <c r="CK172"/>
  <c r="CK178"/>
  <c r="CK190"/>
  <c r="CK202"/>
  <c r="CK214"/>
  <c r="CK226"/>
  <c r="CK125"/>
  <c r="CD163" i="17" s="1"/>
  <c r="CK127" i="13"/>
  <c r="CK137"/>
  <c r="CD169" i="17" s="1"/>
  <c r="CK139" i="13"/>
  <c r="CK149"/>
  <c r="CD175" i="17" s="1"/>
  <c r="CK151" i="13"/>
  <c r="CK161"/>
  <c r="CD181" i="17" s="1"/>
  <c r="CK163" i="13"/>
  <c r="CK173"/>
  <c r="CD187" i="17" s="1"/>
  <c r="CK175" i="13"/>
  <c r="CK179"/>
  <c r="CD190" i="17" s="1"/>
  <c r="CK181" i="13"/>
  <c r="CK191"/>
  <c r="CD196" i="17" s="1"/>
  <c r="CK193" i="13"/>
  <c r="CK203"/>
  <c r="CD202" i="17" s="1"/>
  <c r="CK205" i="13"/>
  <c r="CK215"/>
  <c r="CD208" i="17" s="1"/>
  <c r="CK217" i="13"/>
  <c r="CK227"/>
  <c r="CD214" i="17" s="1"/>
  <c r="CK229" i="13"/>
  <c r="CK184"/>
  <c r="CK196"/>
  <c r="CK208"/>
  <c r="CK220"/>
  <c r="CK232"/>
  <c r="CK238"/>
  <c r="CK27" i="14"/>
  <c r="CK49"/>
  <c r="CK74"/>
  <c r="CK239" i="13"/>
  <c r="CD220" i="17" s="1"/>
  <c r="CK16" i="14"/>
  <c r="CK63"/>
  <c r="CK107"/>
  <c r="CK132"/>
  <c r="CK157"/>
  <c r="CK96"/>
  <c r="CK85"/>
  <c r="CK118"/>
  <c r="CK146"/>
  <c r="CK168"/>
  <c r="CK232"/>
  <c r="CK196"/>
  <c r="CK221"/>
  <c r="CK179"/>
  <c r="CK190"/>
  <c r="CK243"/>
  <c r="CK210"/>
  <c r="J11" i="3"/>
  <c r="J24"/>
  <c r="J38"/>
  <c r="J60"/>
  <c r="J48"/>
  <c r="J77"/>
  <c r="J70"/>
  <c r="J8" i="4"/>
  <c r="J34"/>
  <c r="J27"/>
  <c r="J18"/>
  <c r="J43"/>
  <c r="J27" i="5"/>
  <c r="J59" i="4"/>
  <c r="J18" i="5"/>
  <c r="J51" i="4"/>
  <c r="J8" i="5"/>
  <c r="J59"/>
  <c r="J51"/>
  <c r="J18" i="6"/>
  <c r="J34" i="5"/>
  <c r="J43"/>
  <c r="J8" i="6"/>
  <c r="J51"/>
  <c r="J27"/>
  <c r="J43"/>
  <c r="J34"/>
  <c r="J18" i="7"/>
  <c r="J51"/>
  <c r="J43"/>
  <c r="J59" i="6"/>
  <c r="J27" i="7"/>
  <c r="J34" i="8"/>
  <c r="J34" i="9"/>
  <c r="J59" i="7"/>
  <c r="J27" i="8"/>
  <c r="J59"/>
  <c r="J27" i="9"/>
  <c r="J8" i="8"/>
  <c r="J18"/>
  <c r="J43"/>
  <c r="J8" i="9"/>
  <c r="J43"/>
  <c r="J8" i="10"/>
  <c r="J43"/>
  <c r="J18" i="9"/>
  <c r="J34" i="10"/>
  <c r="J8" i="7"/>
  <c r="J34"/>
  <c r="J51" i="8"/>
  <c r="J8" i="11"/>
  <c r="J43"/>
  <c r="J7" i="13"/>
  <c r="J17"/>
  <c r="I13" i="17" s="1"/>
  <c r="J19" i="13"/>
  <c r="J29"/>
  <c r="I35" i="17" s="1"/>
  <c r="J31" i="13"/>
  <c r="J41"/>
  <c r="I57" i="17" s="1"/>
  <c r="J43" i="13"/>
  <c r="J53"/>
  <c r="I79" i="17" s="1"/>
  <c r="J55" i="13"/>
  <c r="J65"/>
  <c r="I101" i="17" s="1"/>
  <c r="J67" i="13"/>
  <c r="J77"/>
  <c r="I123" i="17" s="1"/>
  <c r="J79" i="13"/>
  <c r="J18" i="10"/>
  <c r="J34" i="11"/>
  <c r="J10" i="13"/>
  <c r="J22"/>
  <c r="J34"/>
  <c r="J46"/>
  <c r="J58"/>
  <c r="J70"/>
  <c r="J82"/>
  <c r="J51" i="9"/>
  <c r="J27" i="10"/>
  <c r="J51"/>
  <c r="J18" i="11"/>
  <c r="J11" i="13"/>
  <c r="I2" i="17" s="1"/>
  <c r="J13" i="13"/>
  <c r="J16"/>
  <c r="J23"/>
  <c r="I24" i="17" s="1"/>
  <c r="J25" i="13"/>
  <c r="J28"/>
  <c r="J35"/>
  <c r="I46" i="17" s="1"/>
  <c r="J37" i="13"/>
  <c r="J40"/>
  <c r="J47"/>
  <c r="I68" i="17" s="1"/>
  <c r="J49" i="13"/>
  <c r="J52"/>
  <c r="J59"/>
  <c r="I90" i="17" s="1"/>
  <c r="J61" i="13"/>
  <c r="J64"/>
  <c r="J71"/>
  <c r="I112" i="17" s="1"/>
  <c r="J73" i="13"/>
  <c r="J76"/>
  <c r="J83"/>
  <c r="I134" i="17" s="1"/>
  <c r="J85" i="13"/>
  <c r="J95"/>
  <c r="I148" i="17" s="1"/>
  <c r="J97" i="13"/>
  <c r="J27" i="11"/>
  <c r="J59"/>
  <c r="J59" i="9"/>
  <c r="J51" i="11"/>
  <c r="J59" i="10"/>
  <c r="J94" i="13"/>
  <c r="J88"/>
  <c r="J91"/>
  <c r="J100"/>
  <c r="J112"/>
  <c r="J124"/>
  <c r="J136"/>
  <c r="J148"/>
  <c r="J160"/>
  <c r="J172"/>
  <c r="J89"/>
  <c r="I145" i="17" s="1"/>
  <c r="J101" i="13"/>
  <c r="I151" i="17" s="1"/>
  <c r="J103" i="13"/>
  <c r="J113"/>
  <c r="I157" i="17" s="1"/>
  <c r="J115" i="13"/>
  <c r="J106"/>
  <c r="J118"/>
  <c r="J107"/>
  <c r="I154" i="17" s="1"/>
  <c r="J109" i="13"/>
  <c r="J119"/>
  <c r="I160" i="17" s="1"/>
  <c r="J121" i="13"/>
  <c r="J131"/>
  <c r="I166" i="17" s="1"/>
  <c r="J133" i="13"/>
  <c r="J143"/>
  <c r="I172" i="17" s="1"/>
  <c r="J145" i="13"/>
  <c r="J155"/>
  <c r="I178" i="17" s="1"/>
  <c r="J157" i="13"/>
  <c r="J167"/>
  <c r="I184" i="17" s="1"/>
  <c r="J169" i="13"/>
  <c r="J178"/>
  <c r="J190"/>
  <c r="J202"/>
  <c r="J214"/>
  <c r="J226"/>
  <c r="J238"/>
  <c r="J27" i="14"/>
  <c r="J125" i="13"/>
  <c r="I163" i="17" s="1"/>
  <c r="J127" i="13"/>
  <c r="J130"/>
  <c r="J137"/>
  <c r="I169" i="17" s="1"/>
  <c r="J139" i="13"/>
  <c r="J142"/>
  <c r="J149"/>
  <c r="I175" i="17" s="1"/>
  <c r="J151" i="13"/>
  <c r="J154"/>
  <c r="J161"/>
  <c r="I181" i="17" s="1"/>
  <c r="J163" i="13"/>
  <c r="J166"/>
  <c r="J173"/>
  <c r="I187" i="17" s="1"/>
  <c r="J175" i="13"/>
  <c r="J179"/>
  <c r="I190" i="17" s="1"/>
  <c r="J181" i="13"/>
  <c r="J191"/>
  <c r="I196" i="17" s="1"/>
  <c r="J193" i="13"/>
  <c r="J203"/>
  <c r="I202" i="17" s="1"/>
  <c r="J205" i="13"/>
  <c r="J215"/>
  <c r="I208" i="17" s="1"/>
  <c r="J217" i="13"/>
  <c r="J227"/>
  <c r="I214" i="17" s="1"/>
  <c r="J229" i="13"/>
  <c r="J184"/>
  <c r="J196"/>
  <c r="J208"/>
  <c r="J220"/>
  <c r="J232"/>
  <c r="J185"/>
  <c r="I193" i="17" s="1"/>
  <c r="J187" i="13"/>
  <c r="J197"/>
  <c r="I199" i="17" s="1"/>
  <c r="J199" i="13"/>
  <c r="J209"/>
  <c r="I205" i="17" s="1"/>
  <c r="J211" i="13"/>
  <c r="J221"/>
  <c r="I211" i="17" s="1"/>
  <c r="J223" i="13"/>
  <c r="J233"/>
  <c r="I217" i="17" s="1"/>
  <c r="J235" i="13"/>
  <c r="J38" i="14"/>
  <c r="J239" i="13"/>
  <c r="I220" i="17" s="1"/>
  <c r="J16" i="14"/>
  <c r="J63"/>
  <c r="J107"/>
  <c r="J96"/>
  <c r="J146"/>
  <c r="J85"/>
  <c r="J49"/>
  <c r="J74"/>
  <c r="J118"/>
  <c r="J132"/>
  <c r="J196"/>
  <c r="J221"/>
  <c r="J210"/>
  <c r="J168"/>
  <c r="J232"/>
  <c r="J157"/>
  <c r="J179"/>
  <c r="J190"/>
  <c r="J243"/>
  <c r="Y11" i="3"/>
  <c r="Y24"/>
  <c r="Y38"/>
  <c r="Y48"/>
  <c r="Y60"/>
  <c r="Y77"/>
  <c r="Y70"/>
  <c r="Y18" i="4"/>
  <c r="Y8"/>
  <c r="Y27"/>
  <c r="Y34"/>
  <c r="Y51"/>
  <c r="Y43"/>
  <c r="Y8" i="5"/>
  <c r="Y34"/>
  <c r="Y59" i="4"/>
  <c r="Y18" i="5"/>
  <c r="Y27"/>
  <c r="Y59"/>
  <c r="Y27" i="6"/>
  <c r="Y51" i="5"/>
  <c r="Y43"/>
  <c r="Y8" i="6"/>
  <c r="Y18"/>
  <c r="Y34"/>
  <c r="Y59"/>
  <c r="Y51"/>
  <c r="Y43"/>
  <c r="Y8" i="7"/>
  <c r="Y27"/>
  <c r="Y59"/>
  <c r="Y18"/>
  <c r="Y51"/>
  <c r="Y34"/>
  <c r="Y43"/>
  <c r="Y8" i="8"/>
  <c r="Y43"/>
  <c r="Y8" i="9"/>
  <c r="Y34" i="8"/>
  <c r="Y34" i="9"/>
  <c r="Y18" i="8"/>
  <c r="Y51"/>
  <c r="Y51" i="9"/>
  <c r="Y18" i="10"/>
  <c r="Y27" i="9"/>
  <c r="Y43"/>
  <c r="Y8" i="10"/>
  <c r="Y43"/>
  <c r="Y27" i="8"/>
  <c r="Y59"/>
  <c r="Y27" i="10"/>
  <c r="Y51"/>
  <c r="Y18" i="11"/>
  <c r="Y51"/>
  <c r="Y16" i="13"/>
  <c r="Y28"/>
  <c r="Y40"/>
  <c r="Y52"/>
  <c r="Y64"/>
  <c r="Y76"/>
  <c r="Y8" i="11"/>
  <c r="Y43"/>
  <c r="Y7" i="13"/>
  <c r="Y17"/>
  <c r="W13" i="17" s="1"/>
  <c r="Y19" i="13"/>
  <c r="Y29"/>
  <c r="W35" i="17" s="1"/>
  <c r="Y31" i="13"/>
  <c r="Y41"/>
  <c r="W57" i="17" s="1"/>
  <c r="Y43" i="13"/>
  <c r="Y53"/>
  <c r="W79" i="17" s="1"/>
  <c r="Y55" i="13"/>
  <c r="Y65"/>
  <c r="W101" i="17" s="1"/>
  <c r="Y67" i="13"/>
  <c r="Y77"/>
  <c r="W123" i="17" s="1"/>
  <c r="Y79" i="13"/>
  <c r="Y18" i="9"/>
  <c r="Y59"/>
  <c r="Y34" i="10"/>
  <c r="Y59"/>
  <c r="Y10" i="13"/>
  <c r="Y22"/>
  <c r="Y34"/>
  <c r="Y46"/>
  <c r="Y58"/>
  <c r="Y70"/>
  <c r="Y82"/>
  <c r="Y94"/>
  <c r="Y34" i="11"/>
  <c r="Y11" i="13"/>
  <c r="W2" i="17" s="1"/>
  <c r="Y13" i="13"/>
  <c r="Y23"/>
  <c r="W24" i="17" s="1"/>
  <c r="Y25" i="13"/>
  <c r="Y27" i="11"/>
  <c r="Y59"/>
  <c r="Y89" i="13"/>
  <c r="W145" i="17" s="1"/>
  <c r="Y91" i="13"/>
  <c r="Y35"/>
  <c r="W46" i="17" s="1"/>
  <c r="Y37" i="13"/>
  <c r="Y59"/>
  <c r="W90" i="17" s="1"/>
  <c r="Y61" i="13"/>
  <c r="Y83"/>
  <c r="W134" i="17" s="1"/>
  <c r="Y85" i="13"/>
  <c r="Y95"/>
  <c r="W148" i="17" s="1"/>
  <c r="Y97" i="13"/>
  <c r="Y107"/>
  <c r="W154" i="17" s="1"/>
  <c r="Y109" i="13"/>
  <c r="Y119"/>
  <c r="W160" i="17" s="1"/>
  <c r="Y121" i="13"/>
  <c r="Y131"/>
  <c r="W166" i="17"/>
  <c r="Y133" i="13"/>
  <c r="Y143"/>
  <c r="W172" i="17" s="1"/>
  <c r="Y145" i="13"/>
  <c r="Y155"/>
  <c r="W178" i="17" s="1"/>
  <c r="Y157" i="13"/>
  <c r="Y167"/>
  <c r="W184" i="17" s="1"/>
  <c r="Y169" i="13"/>
  <c r="Y88"/>
  <c r="Y100"/>
  <c r="Y112"/>
  <c r="Y47"/>
  <c r="W68" i="17" s="1"/>
  <c r="Y49" i="13"/>
  <c r="Y71"/>
  <c r="W112" i="17" s="1"/>
  <c r="Y73" i="13"/>
  <c r="Y101"/>
  <c r="W151" i="17" s="1"/>
  <c r="Y103" i="13"/>
  <c r="Y113"/>
  <c r="W157" i="17"/>
  <c r="Y115" i="13"/>
  <c r="Y106"/>
  <c r="Y118"/>
  <c r="Y130"/>
  <c r="Y142"/>
  <c r="Y154"/>
  <c r="Y166"/>
  <c r="Y185"/>
  <c r="W193" i="17" s="1"/>
  <c r="Y187" i="13"/>
  <c r="Y197"/>
  <c r="W199" i="17" s="1"/>
  <c r="Y199" i="13"/>
  <c r="Y209"/>
  <c r="W205" i="17" s="1"/>
  <c r="Y211" i="13"/>
  <c r="Y221"/>
  <c r="W211" i="17" s="1"/>
  <c r="Y223" i="13"/>
  <c r="Y233"/>
  <c r="W217" i="17" s="1"/>
  <c r="Y235" i="13"/>
  <c r="Y38" i="14"/>
  <c r="Y124" i="13"/>
  <c r="Y136"/>
  <c r="Y148"/>
  <c r="Y160"/>
  <c r="Y172"/>
  <c r="Y178"/>
  <c r="Y190"/>
  <c r="Y202"/>
  <c r="Y214"/>
  <c r="Y226"/>
  <c r="Y125"/>
  <c r="W163" i="17" s="1"/>
  <c r="Y127" i="13"/>
  <c r="Y137"/>
  <c r="W169" i="17" s="1"/>
  <c r="Y139" i="13"/>
  <c r="Y149"/>
  <c r="W175" i="17" s="1"/>
  <c r="Y151" i="13"/>
  <c r="Y161"/>
  <c r="W181" i="17" s="1"/>
  <c r="Y163" i="13"/>
  <c r="Y173"/>
  <c r="W187" i="17" s="1"/>
  <c r="Y175" i="13"/>
  <c r="Y179"/>
  <c r="W190" i="17" s="1"/>
  <c r="Y181" i="13"/>
  <c r="Y191"/>
  <c r="W196" i="17" s="1"/>
  <c r="Y193" i="13"/>
  <c r="Y203"/>
  <c r="W202" i="17"/>
  <c r="Y205" i="13"/>
  <c r="Y215"/>
  <c r="W208" i="17" s="1"/>
  <c r="Y217" i="13"/>
  <c r="Y227"/>
  <c r="W214" i="17" s="1"/>
  <c r="Y229" i="13"/>
  <c r="Y184"/>
  <c r="Y196"/>
  <c r="Y208"/>
  <c r="Y220"/>
  <c r="Y232"/>
  <c r="Y238"/>
  <c r="Y27" i="14"/>
  <c r="Y49"/>
  <c r="Y74"/>
  <c r="Y239" i="13"/>
  <c r="W220" i="17" s="1"/>
  <c r="Y16" i="14"/>
  <c r="Y63"/>
  <c r="Y107"/>
  <c r="Y132"/>
  <c r="Y157"/>
  <c r="Y96"/>
  <c r="Y85"/>
  <c r="Y118"/>
  <c r="Y146"/>
  <c r="Y168"/>
  <c r="Y232"/>
  <c r="Y196"/>
  <c r="Y221"/>
  <c r="Y179"/>
  <c r="Y190"/>
  <c r="Y243"/>
  <c r="Y210"/>
  <c r="AN11" i="3"/>
  <c r="AN24"/>
  <c r="AN38"/>
  <c r="AN48"/>
  <c r="AN70"/>
  <c r="AN60"/>
  <c r="AN8" i="4"/>
  <c r="AN77" i="3"/>
  <c r="AN27" i="4"/>
  <c r="AN18"/>
  <c r="AN43"/>
  <c r="AN34"/>
  <c r="AN51"/>
  <c r="AN59"/>
  <c r="AN18" i="5"/>
  <c r="AN8"/>
  <c r="AN27"/>
  <c r="AN43"/>
  <c r="AN8" i="6"/>
  <c r="AN59" i="5"/>
  <c r="AN34"/>
  <c r="AN51"/>
  <c r="AN18" i="6"/>
  <c r="AN43"/>
  <c r="AN34"/>
  <c r="AN27"/>
  <c r="AN51"/>
  <c r="AN59"/>
  <c r="AN34" i="7"/>
  <c r="AN27"/>
  <c r="AN59"/>
  <c r="AN8"/>
  <c r="AN18" i="8"/>
  <c r="AN51"/>
  <c r="AN18" i="9"/>
  <c r="AN18" i="7"/>
  <c r="AN43"/>
  <c r="AN8" i="8"/>
  <c r="AN43"/>
  <c r="AN8" i="9"/>
  <c r="AN51" i="7"/>
  <c r="AN27" i="8"/>
  <c r="AN59"/>
  <c r="AN34" i="9"/>
  <c r="AN59"/>
  <c r="AN27" i="10"/>
  <c r="AN51" i="9"/>
  <c r="AN18" i="10"/>
  <c r="AN34" i="8"/>
  <c r="AN34" i="10"/>
  <c r="AN59"/>
  <c r="AN27" i="11"/>
  <c r="AN59"/>
  <c r="AN13" i="13"/>
  <c r="AN25"/>
  <c r="AN37"/>
  <c r="AN49"/>
  <c r="AN61"/>
  <c r="AN73"/>
  <c r="AN43" i="9"/>
  <c r="AN8" i="10"/>
  <c r="AN51"/>
  <c r="AN18" i="11"/>
  <c r="AN51"/>
  <c r="AN16" i="13"/>
  <c r="AN28"/>
  <c r="AN40"/>
  <c r="AN52"/>
  <c r="AN64"/>
  <c r="AN76"/>
  <c r="AN27" i="9"/>
  <c r="AN43" i="11"/>
  <c r="AN7" i="13"/>
  <c r="AN19"/>
  <c r="AN31"/>
  <c r="AN43"/>
  <c r="AN55"/>
  <c r="AN67"/>
  <c r="AN79"/>
  <c r="AN91"/>
  <c r="AN10"/>
  <c r="AN22"/>
  <c r="AN34" i="11"/>
  <c r="AN43" i="10"/>
  <c r="AN8" i="11"/>
  <c r="AN88" i="13"/>
  <c r="AN34"/>
  <c r="AN58"/>
  <c r="AN82"/>
  <c r="AN94"/>
  <c r="AN106"/>
  <c r="AN118"/>
  <c r="AN130"/>
  <c r="AN142"/>
  <c r="AN154"/>
  <c r="AN166"/>
  <c r="AN85"/>
  <c r="AN97"/>
  <c r="AN109"/>
  <c r="AN46"/>
  <c r="AN70"/>
  <c r="AN100"/>
  <c r="AN112"/>
  <c r="AN103"/>
  <c r="AN115"/>
  <c r="AN127"/>
  <c r="AN139"/>
  <c r="AN151"/>
  <c r="AN163"/>
  <c r="AN175"/>
  <c r="AN184"/>
  <c r="AN196"/>
  <c r="AN208"/>
  <c r="AN220"/>
  <c r="AN232"/>
  <c r="AN121"/>
  <c r="AN133"/>
  <c r="AN145"/>
  <c r="AN157"/>
  <c r="AN169"/>
  <c r="AN187"/>
  <c r="AN199"/>
  <c r="AN211"/>
  <c r="AN223"/>
  <c r="AN124"/>
  <c r="AN136"/>
  <c r="AN148"/>
  <c r="AN160"/>
  <c r="AN172"/>
  <c r="AN178"/>
  <c r="AN190"/>
  <c r="AN202"/>
  <c r="AN214"/>
  <c r="AN226"/>
  <c r="AN181"/>
  <c r="AN193"/>
  <c r="AN205"/>
  <c r="AN217"/>
  <c r="AN229"/>
  <c r="AN16" i="14"/>
  <c r="AN235" i="13"/>
  <c r="AN85" i="14"/>
  <c r="AN238" i="13"/>
  <c r="AN27" i="14"/>
  <c r="AN49"/>
  <c r="AN74"/>
  <c r="AN118"/>
  <c r="AN63"/>
  <c r="AN107"/>
  <c r="AN38"/>
  <c r="AN96"/>
  <c r="AN146"/>
  <c r="AN179"/>
  <c r="AN190"/>
  <c r="AN243"/>
  <c r="AN132"/>
  <c r="AN168"/>
  <c r="AN232"/>
  <c r="AN157"/>
  <c r="AN210"/>
  <c r="AN221"/>
  <c r="AN196"/>
  <c r="BB11" i="3"/>
  <c r="BB24"/>
  <c r="BB38"/>
  <c r="BB60"/>
  <c r="BB48"/>
  <c r="BB77"/>
  <c r="BB70"/>
  <c r="BB8" i="4"/>
  <c r="BB27"/>
  <c r="BB18"/>
  <c r="BB43"/>
  <c r="BB34"/>
  <c r="BB51"/>
  <c r="BB59"/>
  <c r="BB27" i="5"/>
  <c r="BB18"/>
  <c r="BB8"/>
  <c r="BB34"/>
  <c r="BB59"/>
  <c r="BB51"/>
  <c r="BB18" i="6"/>
  <c r="BB43" i="5"/>
  <c r="BB8" i="6"/>
  <c r="BB27"/>
  <c r="BB51"/>
  <c r="BB43"/>
  <c r="BB34"/>
  <c r="BB8" i="7"/>
  <c r="BB18"/>
  <c r="BB51"/>
  <c r="BB59" i="6"/>
  <c r="BB43" i="7"/>
  <c r="BB27"/>
  <c r="BB34" i="8"/>
  <c r="BB34" i="9"/>
  <c r="BB27" i="8"/>
  <c r="BB59"/>
  <c r="BB27" i="9"/>
  <c r="BB34" i="7"/>
  <c r="BB59"/>
  <c r="BB8" i="8"/>
  <c r="BB43" i="9"/>
  <c r="BB8" i="10"/>
  <c r="BB43"/>
  <c r="BB18" i="8"/>
  <c r="BB51"/>
  <c r="BB34" i="10"/>
  <c r="BB18" i="9"/>
  <c r="BB59"/>
  <c r="BB8" i="11"/>
  <c r="BB43"/>
  <c r="BB7" i="13"/>
  <c r="BB17"/>
  <c r="AW13" i="17" s="1"/>
  <c r="BN17" i="13"/>
  <c r="BB19"/>
  <c r="BB29"/>
  <c r="AW35" i="17" s="1"/>
  <c r="BN29" i="13"/>
  <c r="BB31"/>
  <c r="BB41"/>
  <c r="AW57" i="17" s="1"/>
  <c r="BN41" i="13"/>
  <c r="BB43"/>
  <c r="BB53"/>
  <c r="AW79" i="17" s="1"/>
  <c r="BN53" i="13"/>
  <c r="BB55"/>
  <c r="BB65"/>
  <c r="AW101" i="17" s="1"/>
  <c r="BN65" i="13"/>
  <c r="BB67"/>
  <c r="BB77"/>
  <c r="AW123" i="17" s="1"/>
  <c r="BN77" i="13"/>
  <c r="BB79"/>
  <c r="BB51" i="9"/>
  <c r="BB27" i="10"/>
  <c r="BB34" i="11"/>
  <c r="BB10" i="13"/>
  <c r="BB22"/>
  <c r="BB34"/>
  <c r="BB46"/>
  <c r="BB58"/>
  <c r="BB70"/>
  <c r="BB82"/>
  <c r="BB43" i="8"/>
  <c r="BB18" i="10"/>
  <c r="BB51"/>
  <c r="BB18" i="11"/>
  <c r="BB59" i="10"/>
  <c r="BB51" i="11"/>
  <c r="BN11" i="13"/>
  <c r="BN23"/>
  <c r="BN35"/>
  <c r="BN47"/>
  <c r="BN59"/>
  <c r="BN71"/>
  <c r="BN83"/>
  <c r="BB85"/>
  <c r="BB95"/>
  <c r="AW148" i="17" s="1"/>
  <c r="BN95" i="13"/>
  <c r="BB97"/>
  <c r="BB11"/>
  <c r="AW2" i="17" s="1"/>
  <c r="BB13" i="13"/>
  <c r="BB16"/>
  <c r="BB23"/>
  <c r="AW24" i="17" s="1"/>
  <c r="BB25" i="13"/>
  <c r="BB8" i="9"/>
  <c r="BB27" i="11"/>
  <c r="BB59"/>
  <c r="BB94" i="13"/>
  <c r="BB100"/>
  <c r="BB112"/>
  <c r="BB124"/>
  <c r="BB136"/>
  <c r="BB148"/>
  <c r="BB160"/>
  <c r="BB172"/>
  <c r="BB35"/>
  <c r="AW46" i="17" s="1"/>
  <c r="BB37" i="13"/>
  <c r="BB40"/>
  <c r="BB59"/>
  <c r="AW90" i="17" s="1"/>
  <c r="BB61" i="13"/>
  <c r="BB64"/>
  <c r="BB83"/>
  <c r="AW134" i="17" s="1"/>
  <c r="BN89" i="13"/>
  <c r="BB101"/>
  <c r="AW151" i="17" s="1"/>
  <c r="BN101" i="13"/>
  <c r="BB103"/>
  <c r="BB113"/>
  <c r="AW157" i="17" s="1"/>
  <c r="BN113" i="13"/>
  <c r="BB115"/>
  <c r="BB88"/>
  <c r="BB91"/>
  <c r="BB106"/>
  <c r="BB118"/>
  <c r="BB28"/>
  <c r="BB47"/>
  <c r="AW68" i="17" s="1"/>
  <c r="BB49" i="13"/>
  <c r="BB52"/>
  <c r="BB71"/>
  <c r="AW112" i="17" s="1"/>
  <c r="BB73" i="13"/>
  <c r="BB76"/>
  <c r="BB89"/>
  <c r="AW145" i="17" s="1"/>
  <c r="BB107" i="13"/>
  <c r="AW154" i="17" s="1"/>
  <c r="BN107" i="13"/>
  <c r="BB109"/>
  <c r="BB119"/>
  <c r="AW160" i="17" s="1"/>
  <c r="BN119" i="13"/>
  <c r="BB121"/>
  <c r="BB131"/>
  <c r="AW166" i="17" s="1"/>
  <c r="BN131" i="13"/>
  <c r="BB133"/>
  <c r="BB143"/>
  <c r="AW172" i="17" s="1"/>
  <c r="BN143" i="13"/>
  <c r="BB145"/>
  <c r="BB155"/>
  <c r="AW178" i="17" s="1"/>
  <c r="BN155" i="13"/>
  <c r="BB157"/>
  <c r="BB167"/>
  <c r="AW184" i="17" s="1"/>
  <c r="BN167" i="13"/>
  <c r="BB169"/>
  <c r="BB178"/>
  <c r="BB190"/>
  <c r="BB202"/>
  <c r="BB214"/>
  <c r="BB226"/>
  <c r="BB238"/>
  <c r="BB27" i="14"/>
  <c r="BN125" i="13"/>
  <c r="BN137"/>
  <c r="BN149"/>
  <c r="BN161"/>
  <c r="BN173"/>
  <c r="BB179"/>
  <c r="AW190" i="17" s="1"/>
  <c r="BN179" i="13"/>
  <c r="BB181"/>
  <c r="BB191"/>
  <c r="AW196" i="17" s="1"/>
  <c r="BN191" i="13"/>
  <c r="BB193"/>
  <c r="BB203"/>
  <c r="AW202" i="17" s="1"/>
  <c r="BN203" i="13"/>
  <c r="BB205"/>
  <c r="BB215"/>
  <c r="AW208" i="17" s="1"/>
  <c r="BN215" i="13"/>
  <c r="BB217"/>
  <c r="BB227"/>
  <c r="AW214" i="17" s="1"/>
  <c r="BN227" i="13"/>
  <c r="BB229"/>
  <c r="BB184"/>
  <c r="BB196"/>
  <c r="BB208"/>
  <c r="BB220"/>
  <c r="BB232"/>
  <c r="BB125"/>
  <c r="AW163" i="17" s="1"/>
  <c r="BB127" i="13"/>
  <c r="BB130"/>
  <c r="BB137"/>
  <c r="AW169" i="17" s="1"/>
  <c r="BB139" i="13"/>
  <c r="BB142"/>
  <c r="BB149"/>
  <c r="AW175" i="17" s="1"/>
  <c r="BB151" i="13"/>
  <c r="BB154"/>
  <c r="BB161"/>
  <c r="AW181" i="17" s="1"/>
  <c r="BB163" i="13"/>
  <c r="BB166"/>
  <c r="BB173"/>
  <c r="AW187" i="17" s="1"/>
  <c r="BB175" i="13"/>
  <c r="BB185"/>
  <c r="AW193" i="17" s="1"/>
  <c r="BN185" i="13"/>
  <c r="BB187"/>
  <c r="BB197"/>
  <c r="AW199" i="17" s="1"/>
  <c r="BN197" i="13"/>
  <c r="BB199"/>
  <c r="BB209"/>
  <c r="AW205" i="17" s="1"/>
  <c r="BN209" i="13"/>
  <c r="BB211"/>
  <c r="BB221"/>
  <c r="AW211" i="17" s="1"/>
  <c r="BN221" i="13"/>
  <c r="BB223"/>
  <c r="BB233"/>
  <c r="AW217" i="17" s="1"/>
  <c r="BN233" i="13"/>
  <c r="BB235"/>
  <c r="BB38" i="14"/>
  <c r="BN239" i="13"/>
  <c r="BB63" i="14"/>
  <c r="BB107"/>
  <c r="BB96"/>
  <c r="BB146"/>
  <c r="BB239" i="13"/>
  <c r="AW220" i="17" s="1"/>
  <c r="BB16" i="14"/>
  <c r="BB85"/>
  <c r="BB49"/>
  <c r="BB74"/>
  <c r="BB118"/>
  <c r="BB157"/>
  <c r="BB196"/>
  <c r="BB221"/>
  <c r="BB210"/>
  <c r="BB132"/>
  <c r="BB168"/>
  <c r="BB232"/>
  <c r="BB179"/>
  <c r="BB243"/>
  <c r="BB190"/>
  <c r="CC61" i="6"/>
  <c r="CC199" i="14"/>
  <c r="BM61" i="6"/>
  <c r="BM199" i="14"/>
  <c r="AS61" i="6"/>
  <c r="AS199" i="14"/>
  <c r="AC61" i="6"/>
  <c r="AC199" i="14"/>
  <c r="M61" i="6"/>
  <c r="M199" i="14"/>
  <c r="ED60" i="6"/>
  <c r="ED246" i="14"/>
  <c r="CP60" i="6"/>
  <c r="CP246" i="14"/>
  <c r="BJ60" i="6"/>
  <c r="BJ246" i="14"/>
  <c r="AD60" i="6"/>
  <c r="AD246" i="14"/>
  <c r="EH61" i="6"/>
  <c r="EH199" i="14"/>
  <c r="DR61" i="6"/>
  <c r="DR199" i="14"/>
  <c r="CX61" i="6"/>
  <c r="CX199" i="14"/>
  <c r="CH61" i="6"/>
  <c r="CH199" i="14"/>
  <c r="BR61" i="6"/>
  <c r="BR199" i="14"/>
  <c r="AX61" i="6"/>
  <c r="AX199" i="14"/>
  <c r="AH61" i="6"/>
  <c r="AH199" i="14"/>
  <c r="R61" i="6"/>
  <c r="R199" i="14"/>
  <c r="EF60" i="6"/>
  <c r="EF246" i="14"/>
  <c r="CZ60" i="6"/>
  <c r="CZ246" i="14"/>
  <c r="BT60" i="6"/>
  <c r="BT246" i="14"/>
  <c r="AF60" i="6"/>
  <c r="AF246" i="14"/>
  <c r="EM61" i="6"/>
  <c r="CM199" i="14"/>
  <c r="S199"/>
  <c r="CD246"/>
  <c r="EB61" i="6"/>
  <c r="EB199" i="14"/>
  <c r="DL61" i="6"/>
  <c r="DL199" i="14"/>
  <c r="CV61" i="6"/>
  <c r="CV199" i="14"/>
  <c r="CB61" i="6"/>
  <c r="CB199" i="14"/>
  <c r="BL61" i="6"/>
  <c r="BL199" i="14"/>
  <c r="AV61" i="6"/>
  <c r="AV199" i="14"/>
  <c r="AB61" i="6"/>
  <c r="AB199" i="14"/>
  <c r="L61" i="6"/>
  <c r="L199" i="14"/>
  <c r="EB60" i="6"/>
  <c r="EB246" i="14"/>
  <c r="CV60" i="6"/>
  <c r="CV246" i="14"/>
  <c r="BH60" i="6"/>
  <c r="BH246" i="14"/>
  <c r="AB60" i="6"/>
  <c r="AB246" i="14"/>
  <c r="EK60" i="6"/>
  <c r="EK246" i="14"/>
  <c r="DU60" i="6"/>
  <c r="DU246" i="14"/>
  <c r="DE60" i="6"/>
  <c r="DE246" i="14"/>
  <c r="CK60" i="6"/>
  <c r="CK246" i="14"/>
  <c r="BU60" i="6"/>
  <c r="BU246" i="14"/>
  <c r="BE60" i="6"/>
  <c r="BE246" i="14"/>
  <c r="AK60" i="6"/>
  <c r="AK246" i="14"/>
  <c r="U60" i="6"/>
  <c r="U246" i="14"/>
  <c r="E60" i="6"/>
  <c r="E246" i="14"/>
  <c r="DY61" i="5"/>
  <c r="DY198" i="14"/>
  <c r="DI198"/>
  <c r="CO198"/>
  <c r="BY61" i="5"/>
  <c r="BY198" i="14"/>
  <c r="BI61" i="5"/>
  <c r="BI198" i="14"/>
  <c r="AO61" i="5"/>
  <c r="AO198" i="14"/>
  <c r="Y61" i="5"/>
  <c r="Y198" i="14"/>
  <c r="I61" i="5"/>
  <c r="I198" i="14"/>
  <c r="DJ61" i="5"/>
  <c r="DJ198" i="14"/>
  <c r="BJ61" i="5"/>
  <c r="BJ198" i="14"/>
  <c r="AT61" i="5"/>
  <c r="AT198" i="14"/>
  <c r="AD61" i="5"/>
  <c r="AD198" i="14"/>
  <c r="J61" i="5"/>
  <c r="J198" i="14"/>
  <c r="EI60" i="6"/>
  <c r="EI246" i="14"/>
  <c r="DO60" i="6"/>
  <c r="DO246" i="14"/>
  <c r="CY60" i="6"/>
  <c r="CY246" i="14"/>
  <c r="CI60" i="6"/>
  <c r="CI246" i="14"/>
  <c r="BO60" i="6"/>
  <c r="BO246" i="14"/>
  <c r="AY60" i="6"/>
  <c r="AY246" i="14"/>
  <c r="AI60" i="6"/>
  <c r="AI246" i="14"/>
  <c r="O60" i="6"/>
  <c r="O246" i="14"/>
  <c r="EM61" i="5"/>
  <c r="EM198" i="14"/>
  <c r="DS61" i="5"/>
  <c r="DS198" i="14"/>
  <c r="DC61" i="5"/>
  <c r="DC198" i="14"/>
  <c r="CM61" i="5"/>
  <c r="CM198" i="14"/>
  <c r="BS61" i="5"/>
  <c r="BS198" i="14"/>
  <c r="BC61" i="5"/>
  <c r="BC198" i="14"/>
  <c r="AM61" i="5"/>
  <c r="AM198" i="14"/>
  <c r="S61" i="5"/>
  <c r="S198" i="14"/>
  <c r="C61" i="5"/>
  <c r="C198" i="14"/>
  <c r="DX61" i="5"/>
  <c r="DX198" i="14"/>
  <c r="DH61" i="5"/>
  <c r="DH198" i="14"/>
  <c r="BX61" i="5"/>
  <c r="BX198" i="14"/>
  <c r="BH61" i="5"/>
  <c r="BH198" i="14"/>
  <c r="AR61" i="5"/>
  <c r="AR198" i="14"/>
  <c r="X61" i="5"/>
  <c r="X198" i="14"/>
  <c r="H61" i="5"/>
  <c r="H198" i="14"/>
  <c r="ED60" i="5"/>
  <c r="ED245" i="14"/>
  <c r="DJ60" i="5"/>
  <c r="DJ245" i="14"/>
  <c r="CT60" i="5"/>
  <c r="CT245" i="14"/>
  <c r="CD60" i="5"/>
  <c r="CD245" i="14"/>
  <c r="BJ60" i="5"/>
  <c r="BJ245" i="14"/>
  <c r="AT60" i="5"/>
  <c r="AT245" i="14"/>
  <c r="EE61" i="4"/>
  <c r="CY197" i="14"/>
  <c r="EE60" i="5"/>
  <c r="DK60"/>
  <c r="CE245" i="14"/>
  <c r="BK60" i="5"/>
  <c r="K60"/>
  <c r="DX61" i="4"/>
  <c r="BL197" i="14"/>
  <c r="X61" i="4"/>
  <c r="DL245" i="14"/>
  <c r="CV245"/>
  <c r="CB60" i="5"/>
  <c r="CB245" i="14"/>
  <c r="BL60" i="5"/>
  <c r="BL245" i="14"/>
  <c r="AV60" i="5"/>
  <c r="AV245" i="14"/>
  <c r="AB60" i="5"/>
  <c r="AB245" i="14"/>
  <c r="L60" i="5"/>
  <c r="L245" i="14"/>
  <c r="DS61" i="4"/>
  <c r="DS197" i="14"/>
  <c r="CM61" i="4"/>
  <c r="CM197" i="14"/>
  <c r="BG61" i="4"/>
  <c r="BG197" i="14"/>
  <c r="S61" i="4"/>
  <c r="S197" i="14"/>
  <c r="DY60" i="5"/>
  <c r="DY245" i="14"/>
  <c r="DI60" i="5"/>
  <c r="DI245" i="14"/>
  <c r="CO60" i="5"/>
  <c r="CO245" i="14"/>
  <c r="BY60" i="5"/>
  <c r="BY245" i="14"/>
  <c r="BI60" i="5"/>
  <c r="BI245" i="14"/>
  <c r="AO60" i="5"/>
  <c r="AO245" i="14"/>
  <c r="Y60" i="5"/>
  <c r="Y245" i="14"/>
  <c r="I60" i="5"/>
  <c r="I245" i="14"/>
  <c r="DT61" i="4"/>
  <c r="DT197" i="14"/>
  <c r="CF61" i="4"/>
  <c r="CF197" i="14"/>
  <c r="AZ61" i="4"/>
  <c r="AZ197" i="14"/>
  <c r="DI61" i="4"/>
  <c r="DI197" i="14"/>
  <c r="CO61" i="4"/>
  <c r="CO197" i="14"/>
  <c r="BY61" i="4"/>
  <c r="BY197" i="14"/>
  <c r="BI61" i="4"/>
  <c r="BI197" i="14"/>
  <c r="AO61" i="4"/>
  <c r="AO197" i="14"/>
  <c r="Y61" i="4"/>
  <c r="Y197" i="14"/>
  <c r="I61" i="4"/>
  <c r="I197" i="14"/>
  <c r="ED61" i="4"/>
  <c r="ED197" i="14"/>
  <c r="DJ61" i="4"/>
  <c r="DJ197" i="14"/>
  <c r="CT61" i="4"/>
  <c r="CT197" i="14"/>
  <c r="CD61" i="4"/>
  <c r="CD197" i="14"/>
  <c r="BJ197"/>
  <c r="AD61" i="4"/>
  <c r="AD197" i="14"/>
  <c r="J61" i="4"/>
  <c r="K61"/>
  <c r="K197" i="14"/>
  <c r="H61" i="4"/>
  <c r="EE60"/>
  <c r="EE244" i="14"/>
  <c r="DK60" i="4"/>
  <c r="DK244" i="14"/>
  <c r="CU60" i="4"/>
  <c r="CU244" i="14"/>
  <c r="CE60" i="4"/>
  <c r="CE244" i="14"/>
  <c r="BK60" i="4"/>
  <c r="BK244" i="14"/>
  <c r="AU60" i="4"/>
  <c r="AU244" i="14"/>
  <c r="AE60" i="4"/>
  <c r="AE244" i="14"/>
  <c r="K60" i="4"/>
  <c r="K244" i="14"/>
  <c r="EF60" i="4"/>
  <c r="EF244" i="14"/>
  <c r="DP60" i="4"/>
  <c r="DP244" i="14"/>
  <c r="CZ60" i="4"/>
  <c r="CZ244" i="14"/>
  <c r="CF60" i="4"/>
  <c r="CF244" i="14"/>
  <c r="BP60" i="4"/>
  <c r="BP244" i="14"/>
  <c r="P60" i="4"/>
  <c r="P244" i="14"/>
  <c r="EK60" i="4"/>
  <c r="EK244" i="14"/>
  <c r="DU60" i="4"/>
  <c r="DU244" i="14"/>
  <c r="DE60" i="4"/>
  <c r="DE244" i="14"/>
  <c r="CK60" i="4"/>
  <c r="CK244" i="14"/>
  <c r="BU60" i="4"/>
  <c r="BU244" i="14"/>
  <c r="BE60" i="4"/>
  <c r="BE244" i="14"/>
  <c r="AK60" i="4"/>
  <c r="AK244" i="14"/>
  <c r="U60" i="4"/>
  <c r="U244" i="14"/>
  <c r="E60" i="4"/>
  <c r="E244" i="14"/>
  <c r="DZ60" i="4"/>
  <c r="DZ244" i="14"/>
  <c r="DF60" i="4"/>
  <c r="DF244" i="14"/>
  <c r="CP60" i="4"/>
  <c r="CP244" i="14"/>
  <c r="BZ60" i="4"/>
  <c r="BZ244" i="14"/>
  <c r="BF60" i="4"/>
  <c r="BF244" i="14"/>
  <c r="AP60" i="4"/>
  <c r="AP244" i="14"/>
  <c r="Z60" i="4"/>
  <c r="Z244" i="14"/>
  <c r="F60" i="4"/>
  <c r="F244" i="14"/>
  <c r="DQ11" i="3"/>
  <c r="DQ24"/>
  <c r="DQ38"/>
  <c r="DQ48"/>
  <c r="DQ60"/>
  <c r="DQ77"/>
  <c r="DQ70"/>
  <c r="DQ18" i="4"/>
  <c r="DQ8"/>
  <c r="DQ34"/>
  <c r="DQ51"/>
  <c r="DQ27"/>
  <c r="DQ43"/>
  <c r="DQ8" i="5"/>
  <c r="DQ34"/>
  <c r="DQ59" i="4"/>
  <c r="DQ18" i="5"/>
  <c r="DQ27"/>
  <c r="DQ59"/>
  <c r="DQ27" i="6"/>
  <c r="DQ51" i="5"/>
  <c r="DQ43"/>
  <c r="DQ8" i="6"/>
  <c r="DQ18"/>
  <c r="DQ34"/>
  <c r="DQ59"/>
  <c r="DQ51"/>
  <c r="DQ43"/>
  <c r="DQ8" i="7"/>
  <c r="DQ27"/>
  <c r="DQ59"/>
  <c r="DQ18"/>
  <c r="DQ51"/>
  <c r="DQ43"/>
  <c r="DQ8" i="8"/>
  <c r="DQ43"/>
  <c r="DQ8" i="9"/>
  <c r="DQ34" i="7"/>
  <c r="DQ34" i="8"/>
  <c r="DQ34" i="9"/>
  <c r="DQ18" i="8"/>
  <c r="DQ51"/>
  <c r="DQ51" i="9"/>
  <c r="DQ18" i="10"/>
  <c r="DQ27" i="9"/>
  <c r="DQ43"/>
  <c r="DQ8" i="10"/>
  <c r="DQ43"/>
  <c r="DQ27" i="8"/>
  <c r="DQ59"/>
  <c r="DQ27" i="10"/>
  <c r="DQ51"/>
  <c r="DQ18" i="11"/>
  <c r="DQ51"/>
  <c r="DQ16" i="13"/>
  <c r="DQ28"/>
  <c r="DQ40"/>
  <c r="DQ52"/>
  <c r="DQ64"/>
  <c r="DQ76"/>
  <c r="DQ8" i="11"/>
  <c r="DQ43"/>
  <c r="DQ7" i="13"/>
  <c r="DQ17"/>
  <c r="DG13" i="17" s="1"/>
  <c r="DQ19" i="13"/>
  <c r="DQ29"/>
  <c r="DG35" i="17"/>
  <c r="DQ31" i="13"/>
  <c r="DQ41"/>
  <c r="DG57" i="17" s="1"/>
  <c r="DQ43" i="13"/>
  <c r="DQ53"/>
  <c r="DG79" i="17" s="1"/>
  <c r="DQ55" i="13"/>
  <c r="DQ65"/>
  <c r="DG101" i="17" s="1"/>
  <c r="DQ67" i="13"/>
  <c r="DQ77"/>
  <c r="DG123" i="17" s="1"/>
  <c r="DQ79" i="13"/>
  <c r="DQ18" i="9"/>
  <c r="DQ59"/>
  <c r="DQ34" i="10"/>
  <c r="DQ59"/>
  <c r="DQ10" i="13"/>
  <c r="DQ22"/>
  <c r="DQ34"/>
  <c r="DQ46"/>
  <c r="DQ58"/>
  <c r="DQ70"/>
  <c r="DQ82"/>
  <c r="DQ94"/>
  <c r="DQ34" i="11"/>
  <c r="DQ11" i="13"/>
  <c r="DG2" i="17" s="1"/>
  <c r="DQ13" i="13"/>
  <c r="DQ23"/>
  <c r="DG24" i="17" s="1"/>
  <c r="DQ25" i="13"/>
  <c r="DQ27" i="11"/>
  <c r="DQ59"/>
  <c r="DQ89" i="13"/>
  <c r="DG145" i="17" s="1"/>
  <c r="DQ91" i="13"/>
  <c r="DQ35"/>
  <c r="DG46" i="17" s="1"/>
  <c r="DQ37" i="13"/>
  <c r="DQ59"/>
  <c r="DG90" i="17" s="1"/>
  <c r="DQ61" i="13"/>
  <c r="DQ83"/>
  <c r="DG134" i="17"/>
  <c r="DQ85" i="13"/>
  <c r="DQ95"/>
  <c r="DG148" i="17" s="1"/>
  <c r="DQ97" i="13"/>
  <c r="DQ107"/>
  <c r="DG154" i="17" s="1"/>
  <c r="DQ109" i="13"/>
  <c r="DQ119"/>
  <c r="DG160" i="17" s="1"/>
  <c r="DQ121" i="13"/>
  <c r="DQ131"/>
  <c r="DG166" i="17" s="1"/>
  <c r="DQ133" i="13"/>
  <c r="DQ143"/>
  <c r="DG172" i="17" s="1"/>
  <c r="DQ145" i="13"/>
  <c r="DQ155"/>
  <c r="DG178" i="17" s="1"/>
  <c r="DQ157" i="13"/>
  <c r="DQ167"/>
  <c r="DG184" i="17" s="1"/>
  <c r="DQ169" i="13"/>
  <c r="DQ88"/>
  <c r="DQ100"/>
  <c r="DQ112"/>
  <c r="DQ47"/>
  <c r="DG68" i="17" s="1"/>
  <c r="DQ49" i="13"/>
  <c r="DQ71"/>
  <c r="DG112" i="17" s="1"/>
  <c r="DQ73" i="13"/>
  <c r="DQ101"/>
  <c r="DG151" i="17" s="1"/>
  <c r="DQ103" i="13"/>
  <c r="DQ113"/>
  <c r="DG157" i="17" s="1"/>
  <c r="DQ115" i="13"/>
  <c r="DQ106"/>
  <c r="DQ118"/>
  <c r="DQ130"/>
  <c r="DQ142"/>
  <c r="DQ154"/>
  <c r="DQ166"/>
  <c r="DQ185"/>
  <c r="DG193" i="17" s="1"/>
  <c r="DQ187" i="13"/>
  <c r="DQ197"/>
  <c r="DG199" i="17" s="1"/>
  <c r="DQ199" i="13"/>
  <c r="DQ209"/>
  <c r="DG205" i="17"/>
  <c r="DQ211" i="13"/>
  <c r="DQ221"/>
  <c r="DG211" i="17" s="1"/>
  <c r="DQ223" i="13"/>
  <c r="DQ233"/>
  <c r="DG217" i="17" s="1"/>
  <c r="DQ235" i="13"/>
  <c r="DQ38" i="14"/>
  <c r="DQ124" i="13"/>
  <c r="DQ136"/>
  <c r="DQ148"/>
  <c r="DQ160"/>
  <c r="DQ172"/>
  <c r="DQ178"/>
  <c r="DQ190"/>
  <c r="DQ202"/>
  <c r="DQ214"/>
  <c r="DQ226"/>
  <c r="DQ125"/>
  <c r="DG163" i="17"/>
  <c r="DQ127" i="13"/>
  <c r="DQ137"/>
  <c r="DG169" i="17" s="1"/>
  <c r="DQ139" i="13"/>
  <c r="DQ149"/>
  <c r="DG175" i="17" s="1"/>
  <c r="DQ151" i="13"/>
  <c r="DQ161"/>
  <c r="DG181" i="17" s="1"/>
  <c r="DQ163" i="13"/>
  <c r="DQ173"/>
  <c r="DG187" i="17" s="1"/>
  <c r="DQ175" i="13"/>
  <c r="DQ179"/>
  <c r="DG190" i="17" s="1"/>
  <c r="DQ181" i="13"/>
  <c r="DQ191"/>
  <c r="DG196" i="17" s="1"/>
  <c r="DQ193" i="13"/>
  <c r="DQ203"/>
  <c r="DG202" i="17" s="1"/>
  <c r="DQ205" i="13"/>
  <c r="DQ215"/>
  <c r="DG208" i="17"/>
  <c r="DQ217" i="13"/>
  <c r="DQ227"/>
  <c r="DG214" i="17" s="1"/>
  <c r="DQ229" i="13"/>
  <c r="DQ184"/>
  <c r="DQ196"/>
  <c r="DQ208"/>
  <c r="DQ220"/>
  <c r="DQ232"/>
  <c r="DQ238"/>
  <c r="DQ27" i="14"/>
  <c r="DQ49"/>
  <c r="DQ74"/>
  <c r="DQ239" i="13"/>
  <c r="DG220" i="17" s="1"/>
  <c r="DQ16" i="14"/>
  <c r="DQ63"/>
  <c r="DQ107"/>
  <c r="DQ132"/>
  <c r="DQ157"/>
  <c r="DQ96"/>
  <c r="DQ85"/>
  <c r="DQ118"/>
  <c r="DQ146"/>
  <c r="DQ168"/>
  <c r="DQ232"/>
  <c r="DQ196"/>
  <c r="DQ221"/>
  <c r="DQ179"/>
  <c r="DQ190"/>
  <c r="DQ243"/>
  <c r="DQ210"/>
  <c r="EG11" i="3"/>
  <c r="EG24"/>
  <c r="EG38"/>
  <c r="EG48"/>
  <c r="EG60"/>
  <c r="EG77"/>
  <c r="EG70"/>
  <c r="EG18" i="4"/>
  <c r="EG8"/>
  <c r="EG34"/>
  <c r="EG51"/>
  <c r="EG27"/>
  <c r="EG43"/>
  <c r="EG8" i="5"/>
  <c r="EG34"/>
  <c r="EG59" i="4"/>
  <c r="EG18" i="5"/>
  <c r="EG27"/>
  <c r="EG59"/>
  <c r="EG27" i="6"/>
  <c r="EG51" i="5"/>
  <c r="EG43"/>
  <c r="EG8" i="6"/>
  <c r="EG18"/>
  <c r="EG34"/>
  <c r="EG59"/>
  <c r="EG51"/>
  <c r="EG43"/>
  <c r="EG8" i="7"/>
  <c r="EG27"/>
  <c r="EG59"/>
  <c r="EG18"/>
  <c r="EG51"/>
  <c r="EG43"/>
  <c r="EG8" i="8"/>
  <c r="EG43"/>
  <c r="EG8" i="9"/>
  <c r="EG34" i="7"/>
  <c r="EG34" i="8"/>
  <c r="EG18"/>
  <c r="EG51"/>
  <c r="EG51" i="9"/>
  <c r="EG18" i="10"/>
  <c r="EG27" i="9"/>
  <c r="EG43"/>
  <c r="EG8" i="10"/>
  <c r="EG27" i="8"/>
  <c r="EG59"/>
  <c r="EG27" i="10"/>
  <c r="EG51"/>
  <c r="EG18" i="11"/>
  <c r="EG51"/>
  <c r="EG16" i="13"/>
  <c r="EG28"/>
  <c r="EG40"/>
  <c r="EG52"/>
  <c r="EG64"/>
  <c r="EG76"/>
  <c r="EG18" i="9"/>
  <c r="EG43" i="10"/>
  <c r="EG8" i="11"/>
  <c r="EG43"/>
  <c r="EG7" i="13"/>
  <c r="EG17"/>
  <c r="DV13" i="17" s="1"/>
  <c r="EG19" i="13"/>
  <c r="EG29"/>
  <c r="DV35" i="17" s="1"/>
  <c r="EG31" i="13"/>
  <c r="EG41"/>
  <c r="DV57" i="17" s="1"/>
  <c r="EG43" i="13"/>
  <c r="EG53"/>
  <c r="DV79" i="17" s="1"/>
  <c r="EG55" i="13"/>
  <c r="EG65"/>
  <c r="DV101" i="17" s="1"/>
  <c r="EG67" i="13"/>
  <c r="EG77"/>
  <c r="DV123" i="17" s="1"/>
  <c r="EG79" i="13"/>
  <c r="EG59" i="9"/>
  <c r="EG34" i="10"/>
  <c r="EG59"/>
  <c r="EG10" i="13"/>
  <c r="EG22"/>
  <c r="EG34"/>
  <c r="EG46"/>
  <c r="EG58"/>
  <c r="EG70"/>
  <c r="EG82"/>
  <c r="EG94"/>
  <c r="EG34" i="11"/>
  <c r="EG11" i="13"/>
  <c r="DV2" i="17" s="1"/>
  <c r="EG13" i="13"/>
  <c r="EG23"/>
  <c r="DV24" i="17" s="1"/>
  <c r="EG25" i="13"/>
  <c r="EG27" i="11"/>
  <c r="EG59"/>
  <c r="EG34" i="9"/>
  <c r="EG89" i="13"/>
  <c r="DV145" i="17" s="1"/>
  <c r="EG91" i="13"/>
  <c r="EG35"/>
  <c r="DV46" i="17" s="1"/>
  <c r="EG37" i="13"/>
  <c r="EG59"/>
  <c r="DV90" i="17" s="1"/>
  <c r="EG61" i="13"/>
  <c r="EG83"/>
  <c r="DV134" i="17" s="1"/>
  <c r="EG85" i="13"/>
  <c r="EG95"/>
  <c r="DV148" i="17"/>
  <c r="EG97" i="13"/>
  <c r="EG107"/>
  <c r="DV154" i="17" s="1"/>
  <c r="EG109" i="13"/>
  <c r="EG119"/>
  <c r="DV160" i="17" s="1"/>
  <c r="EG121" i="13"/>
  <c r="EG131"/>
  <c r="DV166" i="17" s="1"/>
  <c r="EG133" i="13"/>
  <c r="EG143"/>
  <c r="DV172" i="17" s="1"/>
  <c r="EG145" i="13"/>
  <c r="EG155"/>
  <c r="DV178" i="17" s="1"/>
  <c r="EG157" i="13"/>
  <c r="EG167"/>
  <c r="DV184" i="17" s="1"/>
  <c r="EG169" i="13"/>
  <c r="EG88"/>
  <c r="EG100"/>
  <c r="EG112"/>
  <c r="EG47"/>
  <c r="DV68" i="17" s="1"/>
  <c r="EG49" i="13"/>
  <c r="EG71"/>
  <c r="DV112" i="17" s="1"/>
  <c r="EG73" i="13"/>
  <c r="EG101"/>
  <c r="DV151" i="17" s="1"/>
  <c r="EG103" i="13"/>
  <c r="EG113"/>
  <c r="DV157" i="17" s="1"/>
  <c r="EG115" i="13"/>
  <c r="EG106"/>
  <c r="EG118"/>
  <c r="EG130"/>
  <c r="EG142"/>
  <c r="EG154"/>
  <c r="EG166"/>
  <c r="EG185"/>
  <c r="DV193" i="17" s="1"/>
  <c r="EG187" i="13"/>
  <c r="EG197"/>
  <c r="DV199" i="17"/>
  <c r="EG199" i="13"/>
  <c r="EG209"/>
  <c r="DV205" i="17" s="1"/>
  <c r="EG211" i="13"/>
  <c r="EG221"/>
  <c r="DV211" i="17" s="1"/>
  <c r="EG223" i="13"/>
  <c r="EG233"/>
  <c r="DV217" i="17" s="1"/>
  <c r="EG235" i="13"/>
  <c r="EG38" i="14"/>
  <c r="EG124" i="13"/>
  <c r="EG136"/>
  <c r="EG148"/>
  <c r="EG160"/>
  <c r="EG172"/>
  <c r="EG178"/>
  <c r="EG190"/>
  <c r="EG202"/>
  <c r="EG214"/>
  <c r="EG226"/>
  <c r="EG125"/>
  <c r="DV163" i="17" s="1"/>
  <c r="EG127" i="13"/>
  <c r="EG137"/>
  <c r="DV169" i="17" s="1"/>
  <c r="EG139" i="13"/>
  <c r="EG149"/>
  <c r="DV175" i="17" s="1"/>
  <c r="EG151" i="13"/>
  <c r="EG161"/>
  <c r="DV181" i="17" s="1"/>
  <c r="EG163" i="13"/>
  <c r="EG173"/>
  <c r="DV187" i="17" s="1"/>
  <c r="EG175" i="13"/>
  <c r="EG179"/>
  <c r="DV190" i="17" s="1"/>
  <c r="EG181" i="13"/>
  <c r="EG191"/>
  <c r="DV196" i="17" s="1"/>
  <c r="EG193" i="13"/>
  <c r="EG203"/>
  <c r="DV202" i="17"/>
  <c r="EG205" i="13"/>
  <c r="EG215"/>
  <c r="DV208" i="17" s="1"/>
  <c r="EG217" i="13"/>
  <c r="EG227"/>
  <c r="DV214" i="17" s="1"/>
  <c r="EG229" i="13"/>
  <c r="EG184"/>
  <c r="EG196"/>
  <c r="EG208"/>
  <c r="EG220"/>
  <c r="EG232"/>
  <c r="EG238"/>
  <c r="EG27" i="14"/>
  <c r="EG49"/>
  <c r="EG74"/>
  <c r="EG239" i="13"/>
  <c r="DV220" i="17" s="1"/>
  <c r="EG16" i="14"/>
  <c r="EG63"/>
  <c r="EG107"/>
  <c r="EG132"/>
  <c r="EG157"/>
  <c r="EG96"/>
  <c r="EG85"/>
  <c r="EG118"/>
  <c r="EG146"/>
  <c r="EG168"/>
  <c r="EG232"/>
  <c r="EG196"/>
  <c r="EG221"/>
  <c r="EG179"/>
  <c r="EG190"/>
  <c r="EG243"/>
  <c r="EG210"/>
  <c r="DD11" i="3"/>
  <c r="DD24"/>
  <c r="DD38"/>
  <c r="DD48"/>
  <c r="DD70"/>
  <c r="DD8" i="4"/>
  <c r="DD60" i="3"/>
  <c r="DD77"/>
  <c r="DD27" i="4"/>
  <c r="DD18"/>
  <c r="DD43"/>
  <c r="DD34"/>
  <c r="DD51"/>
  <c r="DD18" i="5"/>
  <c r="DD8"/>
  <c r="DD59" i="4"/>
  <c r="DD27" i="5"/>
  <c r="DD43"/>
  <c r="DD34"/>
  <c r="DD59"/>
  <c r="DD51"/>
  <c r="DD18" i="6"/>
  <c r="DD43"/>
  <c r="DD8"/>
  <c r="DD27"/>
  <c r="DD34"/>
  <c r="DD51"/>
  <c r="DD34" i="7"/>
  <c r="DD8"/>
  <c r="DD27"/>
  <c r="DD59"/>
  <c r="DD18"/>
  <c r="DD18" i="8"/>
  <c r="DD51"/>
  <c r="DD18" i="9"/>
  <c r="DD59" i="6"/>
  <c r="DD51" i="7"/>
  <c r="DD8" i="8"/>
  <c r="DD43"/>
  <c r="DD8" i="9"/>
  <c r="DD43" i="7"/>
  <c r="DD27" i="8"/>
  <c r="DD27" i="9"/>
  <c r="DD59"/>
  <c r="DD27" i="10"/>
  <c r="DD34" i="8"/>
  <c r="DD51" i="9"/>
  <c r="DD18" i="10"/>
  <c r="DD43"/>
  <c r="DD59"/>
  <c r="DD27" i="11"/>
  <c r="DD59"/>
  <c r="DD11" i="13"/>
  <c r="CU2" i="17" s="1"/>
  <c r="DD13" i="13"/>
  <c r="DD23"/>
  <c r="CU24" i="17"/>
  <c r="DD25" i="13"/>
  <c r="DD35"/>
  <c r="CU46" i="17" s="1"/>
  <c r="DD37" i="13"/>
  <c r="DD47"/>
  <c r="CU68" i="17" s="1"/>
  <c r="DD49" i="13"/>
  <c r="DD59"/>
  <c r="CU90" i="17" s="1"/>
  <c r="DD61" i="13"/>
  <c r="DD71"/>
  <c r="CU112" i="17" s="1"/>
  <c r="DD73" i="13"/>
  <c r="DD51" i="10"/>
  <c r="DD18" i="11"/>
  <c r="DD51"/>
  <c r="DD16" i="13"/>
  <c r="DD28"/>
  <c r="DD40"/>
  <c r="DD52"/>
  <c r="DD64"/>
  <c r="DD76"/>
  <c r="DD34" i="9"/>
  <c r="DD43"/>
  <c r="DD8" i="10"/>
  <c r="DD34" i="11"/>
  <c r="DD89" i="13"/>
  <c r="CU145" i="17" s="1"/>
  <c r="DD91" i="13"/>
  <c r="DD34" i="10"/>
  <c r="DD8" i="11"/>
  <c r="DD43"/>
  <c r="DD7" i="13"/>
  <c r="DD19"/>
  <c r="DD59" i="8"/>
  <c r="DD10" i="13"/>
  <c r="DD17"/>
  <c r="CU13" i="17" s="1"/>
  <c r="DD22" i="13"/>
  <c r="DD29"/>
  <c r="CU35" i="17" s="1"/>
  <c r="DD34" i="13"/>
  <c r="DD41"/>
  <c r="CU57" i="17" s="1"/>
  <c r="DD46" i="13"/>
  <c r="DD53"/>
  <c r="CU79" i="17" s="1"/>
  <c r="DD58" i="13"/>
  <c r="DD65"/>
  <c r="CU101" i="17" s="1"/>
  <c r="DD70" i="13"/>
  <c r="DD77"/>
  <c r="CU123" i="17" s="1"/>
  <c r="DD82" i="13"/>
  <c r="DD88"/>
  <c r="DD31"/>
  <c r="DD55"/>
  <c r="DD79"/>
  <c r="DD106"/>
  <c r="DD118"/>
  <c r="DD130"/>
  <c r="DD142"/>
  <c r="DD154"/>
  <c r="DD166"/>
  <c r="DD107"/>
  <c r="CU154" i="17" s="1"/>
  <c r="DD109" i="13"/>
  <c r="DD43"/>
  <c r="DD67"/>
  <c r="DD94"/>
  <c r="DD100"/>
  <c r="DD112"/>
  <c r="DD83"/>
  <c r="CU134" i="17" s="1"/>
  <c r="DD85" i="13"/>
  <c r="DD95"/>
  <c r="CU148" i="17" s="1"/>
  <c r="DD97" i="13"/>
  <c r="DD101"/>
  <c r="CU151" i="17" s="1"/>
  <c r="DD103" i="13"/>
  <c r="DD113"/>
  <c r="CU157" i="17" s="1"/>
  <c r="DD115" i="13"/>
  <c r="DD125"/>
  <c r="CU163" i="17" s="1"/>
  <c r="DD127" i="13"/>
  <c r="DD137"/>
  <c r="CU169" i="17" s="1"/>
  <c r="DD139" i="13"/>
  <c r="DD149"/>
  <c r="CU175" i="17" s="1"/>
  <c r="DD151" i="13"/>
  <c r="DD161"/>
  <c r="CU181" i="17" s="1"/>
  <c r="DD163" i="13"/>
  <c r="DD173"/>
  <c r="CU187" i="17" s="1"/>
  <c r="DD175" i="13"/>
  <c r="DD119"/>
  <c r="CU160" i="17" s="1"/>
  <c r="DD124" i="13"/>
  <c r="DD131"/>
  <c r="CU166" i="17"/>
  <c r="DD136" i="13"/>
  <c r="DD143"/>
  <c r="CU172" i="17" s="1"/>
  <c r="DD148" i="13"/>
  <c r="DD155"/>
  <c r="CU178" i="17" s="1"/>
  <c r="DD160" i="13"/>
  <c r="DD167"/>
  <c r="CU184" i="17" s="1"/>
  <c r="DD172" i="13"/>
  <c r="DD184"/>
  <c r="DD196"/>
  <c r="DD208"/>
  <c r="DD220"/>
  <c r="DD232"/>
  <c r="DD185"/>
  <c r="CU193" i="17" s="1"/>
  <c r="DD187" i="13"/>
  <c r="DD197"/>
  <c r="CU199" i="17"/>
  <c r="DD199" i="13"/>
  <c r="DD209"/>
  <c r="CU205" i="17" s="1"/>
  <c r="DD211" i="13"/>
  <c r="DD221"/>
  <c r="CU211" i="17" s="1"/>
  <c r="DD223" i="13"/>
  <c r="DD233"/>
  <c r="CU217" i="17" s="1"/>
  <c r="DD178" i="13"/>
  <c r="DD190"/>
  <c r="DD202"/>
  <c r="DD214"/>
  <c r="DD226"/>
  <c r="DD121"/>
  <c r="DD133"/>
  <c r="DD145"/>
  <c r="DD157"/>
  <c r="DD169"/>
  <c r="DD179"/>
  <c r="CU190" i="17" s="1"/>
  <c r="DD181" i="13"/>
  <c r="DD191"/>
  <c r="CU196" i="17"/>
  <c r="DD193" i="13"/>
  <c r="DD203"/>
  <c r="CU202" i="17" s="1"/>
  <c r="DD205" i="13"/>
  <c r="DD215"/>
  <c r="CU208" i="17" s="1"/>
  <c r="DD217" i="13"/>
  <c r="DD227"/>
  <c r="CU214" i="17" s="1"/>
  <c r="DD229" i="13"/>
  <c r="DD239"/>
  <c r="CU220" i="17" s="1"/>
  <c r="DD16" i="14"/>
  <c r="DD85"/>
  <c r="DD38"/>
  <c r="DD49"/>
  <c r="DD74"/>
  <c r="DD118"/>
  <c r="DD235" i="13"/>
  <c r="DD63" i="14"/>
  <c r="DD107"/>
  <c r="DD238" i="13"/>
  <c r="DD27" i="14"/>
  <c r="DD96"/>
  <c r="DD146"/>
  <c r="DD179"/>
  <c r="DD190"/>
  <c r="DD243"/>
  <c r="DD157"/>
  <c r="DD168"/>
  <c r="DD232"/>
  <c r="DD132"/>
  <c r="DD210"/>
  <c r="DD221"/>
  <c r="DD196"/>
  <c r="CP11" i="3"/>
  <c r="CP24"/>
  <c r="CP38"/>
  <c r="CP60"/>
  <c r="CP48"/>
  <c r="CP77"/>
  <c r="CP70"/>
  <c r="CP8" i="4"/>
  <c r="CP27"/>
  <c r="CP18"/>
  <c r="CP43"/>
  <c r="CP34"/>
  <c r="CP51"/>
  <c r="CP59"/>
  <c r="CP27" i="5"/>
  <c r="CP18"/>
  <c r="CP8"/>
  <c r="CP34"/>
  <c r="CP59"/>
  <c r="CP51"/>
  <c r="CP18" i="6"/>
  <c r="CP43" i="5"/>
  <c r="CP8" i="6"/>
  <c r="CP27"/>
  <c r="CP51"/>
  <c r="CP43"/>
  <c r="CP34"/>
  <c r="CP8" i="7"/>
  <c r="CP18"/>
  <c r="CP51"/>
  <c r="CP59" i="6"/>
  <c r="CP43" i="7"/>
  <c r="CP27"/>
  <c r="CP34" i="8"/>
  <c r="CP34" i="9"/>
  <c r="CP27" i="8"/>
  <c r="CP59"/>
  <c r="CP27" i="9"/>
  <c r="CP59" i="7"/>
  <c r="CP8" i="8"/>
  <c r="CP43" i="9"/>
  <c r="CP8" i="10"/>
  <c r="CP43"/>
  <c r="CP34" i="7"/>
  <c r="CP51" i="8"/>
  <c r="CP34" i="10"/>
  <c r="CP18" i="8"/>
  <c r="CP18" i="9"/>
  <c r="CP59"/>
  <c r="CP8" i="11"/>
  <c r="CP43"/>
  <c r="CP7" i="13"/>
  <c r="CP17"/>
  <c r="CH13" i="17" s="1"/>
  <c r="CP19" i="13"/>
  <c r="CP29"/>
  <c r="CH35" i="17" s="1"/>
  <c r="CP31" i="13"/>
  <c r="CP41"/>
  <c r="CH57" i="17" s="1"/>
  <c r="CP43" i="13"/>
  <c r="CP53"/>
  <c r="CH79" i="17" s="1"/>
  <c r="CP55" i="13"/>
  <c r="CP65"/>
  <c r="CH101" i="17" s="1"/>
  <c r="CP67" i="13"/>
  <c r="CP77"/>
  <c r="CH123" i="17" s="1"/>
  <c r="CP79" i="13"/>
  <c r="CP8" i="9"/>
  <c r="CP51"/>
  <c r="CP27" i="10"/>
  <c r="CP34" i="11"/>
  <c r="CP10" i="13"/>
  <c r="CP22"/>
  <c r="CP34"/>
  <c r="CP46"/>
  <c r="CP58"/>
  <c r="CP70"/>
  <c r="CP82"/>
  <c r="CP18" i="10"/>
  <c r="CP51"/>
  <c r="CP18" i="11"/>
  <c r="CP51"/>
  <c r="CP83" i="13"/>
  <c r="CH134" i="17" s="1"/>
  <c r="CP85" i="13"/>
  <c r="CP95"/>
  <c r="CH148" i="17" s="1"/>
  <c r="CP97" i="13"/>
  <c r="CP43" i="8"/>
  <c r="CP59" i="10"/>
  <c r="CP11" i="13"/>
  <c r="CH2" i="17" s="1"/>
  <c r="CP13" i="13"/>
  <c r="CP16"/>
  <c r="CP23"/>
  <c r="CH24" i="17" s="1"/>
  <c r="CP25" i="13"/>
  <c r="CP27" i="11"/>
  <c r="CP59"/>
  <c r="CP94" i="13"/>
  <c r="CP100"/>
  <c r="CP112"/>
  <c r="CP124"/>
  <c r="CP136"/>
  <c r="CP148"/>
  <c r="CP160"/>
  <c r="CP172"/>
  <c r="CP28"/>
  <c r="CP47"/>
  <c r="CH68" i="17" s="1"/>
  <c r="CP49" i="13"/>
  <c r="CP52"/>
  <c r="CP71"/>
  <c r="CH112" i="17" s="1"/>
  <c r="CP73" i="13"/>
  <c r="CP76"/>
  <c r="CP101"/>
  <c r="CH151" i="17" s="1"/>
  <c r="CP103" i="13"/>
  <c r="CP113"/>
  <c r="CH157" i="17" s="1"/>
  <c r="CP115" i="13"/>
  <c r="CP88"/>
  <c r="CP91"/>
  <c r="CP106"/>
  <c r="CP118"/>
  <c r="CP35"/>
  <c r="CH46" i="17" s="1"/>
  <c r="CP37" i="13"/>
  <c r="CP40"/>
  <c r="CP59"/>
  <c r="CH90" i="17" s="1"/>
  <c r="CP61" i="13"/>
  <c r="CP64"/>
  <c r="CP89"/>
  <c r="CH145" i="17" s="1"/>
  <c r="CP107" i="13"/>
  <c r="CH154" i="17" s="1"/>
  <c r="CP109" i="13"/>
  <c r="CP119"/>
  <c r="CH160" i="17" s="1"/>
  <c r="CP121" i="13"/>
  <c r="CP131"/>
  <c r="CH166" i="17" s="1"/>
  <c r="CP133" i="13"/>
  <c r="CP143"/>
  <c r="CH172" i="17" s="1"/>
  <c r="CP145" i="13"/>
  <c r="CP155"/>
  <c r="CH178" i="17"/>
  <c r="CP157" i="13"/>
  <c r="CP167"/>
  <c r="CH184" i="17" s="1"/>
  <c r="CP169" i="13"/>
  <c r="CP178"/>
  <c r="CP190"/>
  <c r="CP202"/>
  <c r="CP214"/>
  <c r="CP226"/>
  <c r="CP238"/>
  <c r="CP27" i="14"/>
  <c r="CP179" i="13"/>
  <c r="CH190" i="17" s="1"/>
  <c r="CP181" i="13"/>
  <c r="CP191"/>
  <c r="CH196" i="17"/>
  <c r="CP193" i="13"/>
  <c r="CP203"/>
  <c r="CH202" i="17" s="1"/>
  <c r="CP205" i="13"/>
  <c r="CP215"/>
  <c r="CH208" i="17" s="1"/>
  <c r="CP217" i="13"/>
  <c r="CP227"/>
  <c r="CH214" i="17" s="1"/>
  <c r="CP229" i="13"/>
  <c r="CP184"/>
  <c r="CP196"/>
  <c r="CP208"/>
  <c r="CP220"/>
  <c r="CP232"/>
  <c r="CP125"/>
  <c r="CH163" i="17" s="1"/>
  <c r="CP127" i="13"/>
  <c r="CP130"/>
  <c r="CP137"/>
  <c r="CH169" i="17" s="1"/>
  <c r="CP139" i="13"/>
  <c r="CP142"/>
  <c r="CP149"/>
  <c r="CH175" i="17" s="1"/>
  <c r="CP151" i="13"/>
  <c r="CP154"/>
  <c r="CP161"/>
  <c r="CH181" i="17" s="1"/>
  <c r="CP163" i="13"/>
  <c r="CP166"/>
  <c r="CP173"/>
  <c r="CH187" i="17" s="1"/>
  <c r="CP175" i="13"/>
  <c r="CP185"/>
  <c r="CH193" i="17"/>
  <c r="CP187" i="13"/>
  <c r="CP197"/>
  <c r="CH199" i="17" s="1"/>
  <c r="CP199" i="13"/>
  <c r="CP209"/>
  <c r="CH205" i="17" s="1"/>
  <c r="CP211" i="13"/>
  <c r="CP221"/>
  <c r="CH211" i="17" s="1"/>
  <c r="CP223" i="13"/>
  <c r="CP233"/>
  <c r="CH217" i="17" s="1"/>
  <c r="CP235" i="13"/>
  <c r="CP38" i="14"/>
  <c r="CP63"/>
  <c r="CP107"/>
  <c r="CP96"/>
  <c r="CP146"/>
  <c r="CP239" i="13"/>
  <c r="CH220" i="17" s="1"/>
  <c r="CP16" i="14"/>
  <c r="CP85"/>
  <c r="CP49"/>
  <c r="CP74"/>
  <c r="CP118"/>
  <c r="CP157"/>
  <c r="CP196"/>
  <c r="CP221"/>
  <c r="CP210"/>
  <c r="CP132"/>
  <c r="CP168"/>
  <c r="CP232"/>
  <c r="CP190"/>
  <c r="CP243"/>
  <c r="CP179"/>
  <c r="C11" i="3"/>
  <c r="C24"/>
  <c r="C38"/>
  <c r="C48"/>
  <c r="C60"/>
  <c r="C77"/>
  <c r="C70"/>
  <c r="C8" i="4"/>
  <c r="C27"/>
  <c r="C18"/>
  <c r="C43"/>
  <c r="C34"/>
  <c r="C59"/>
  <c r="C18" i="5"/>
  <c r="C51" i="4"/>
  <c r="C8" i="5"/>
  <c r="C34"/>
  <c r="C51"/>
  <c r="C43"/>
  <c r="C8" i="6"/>
  <c r="C27" i="5"/>
  <c r="C59"/>
  <c r="C27" i="6"/>
  <c r="C51"/>
  <c r="C43"/>
  <c r="C8" i="7"/>
  <c r="C34" i="6"/>
  <c r="C18"/>
  <c r="C59"/>
  <c r="C43" i="7"/>
  <c r="C34"/>
  <c r="C18"/>
  <c r="C27"/>
  <c r="C59"/>
  <c r="C27" i="8"/>
  <c r="C59"/>
  <c r="C27" i="9"/>
  <c r="C18" i="8"/>
  <c r="C51"/>
  <c r="C18" i="9"/>
  <c r="C34" i="10"/>
  <c r="C8" i="8"/>
  <c r="C59" i="9"/>
  <c r="C27" i="10"/>
  <c r="C51" i="7"/>
  <c r="C43" i="8"/>
  <c r="C8" i="9"/>
  <c r="C34"/>
  <c r="C43"/>
  <c r="C8" i="10"/>
  <c r="C18"/>
  <c r="C34" i="11"/>
  <c r="C10" i="13"/>
  <c r="C22"/>
  <c r="C34"/>
  <c r="C46"/>
  <c r="C58"/>
  <c r="C70"/>
  <c r="C82"/>
  <c r="C34" i="8"/>
  <c r="C43" i="10"/>
  <c r="C59"/>
  <c r="C27" i="11"/>
  <c r="C59"/>
  <c r="C11" i="13"/>
  <c r="B2" i="17" s="1"/>
  <c r="C13" i="13"/>
  <c r="C23"/>
  <c r="B24" i="17"/>
  <c r="C25" i="13"/>
  <c r="C35"/>
  <c r="B46" i="17" s="1"/>
  <c r="C37" i="13"/>
  <c r="C47"/>
  <c r="B68" i="17" s="1"/>
  <c r="C49" i="13"/>
  <c r="C59"/>
  <c r="B90" i="17" s="1"/>
  <c r="C61" i="13"/>
  <c r="C71"/>
  <c r="B112" i="17" s="1"/>
  <c r="C73" i="13"/>
  <c r="C83"/>
  <c r="B134" i="17" s="1"/>
  <c r="C8" i="11"/>
  <c r="C51" i="9"/>
  <c r="C17" i="13"/>
  <c r="B13" i="17" s="1"/>
  <c r="C29" i="13"/>
  <c r="B35" i="17" s="1"/>
  <c r="C41" i="13"/>
  <c r="B57" i="17" s="1"/>
  <c r="C53" i="13"/>
  <c r="B79" i="17" s="1"/>
  <c r="C65" i="13"/>
  <c r="B101" i="17" s="1"/>
  <c r="C77" i="13"/>
  <c r="B123" i="17" s="1"/>
  <c r="C88" i="13"/>
  <c r="C18" i="11"/>
  <c r="C51"/>
  <c r="C51" i="10"/>
  <c r="C43" i="11"/>
  <c r="C7" i="13"/>
  <c r="C16"/>
  <c r="C19"/>
  <c r="C28"/>
  <c r="C31"/>
  <c r="C40"/>
  <c r="C43"/>
  <c r="C52"/>
  <c r="C55"/>
  <c r="C64"/>
  <c r="C67"/>
  <c r="C76"/>
  <c r="C79"/>
  <c r="C85"/>
  <c r="C95"/>
  <c r="B148" i="17" s="1"/>
  <c r="C97" i="13"/>
  <c r="C89"/>
  <c r="B145" i="17" s="1"/>
  <c r="C101" i="13"/>
  <c r="B151" i="17" s="1"/>
  <c r="C103" i="13"/>
  <c r="C113"/>
  <c r="B157" i="17" s="1"/>
  <c r="C115" i="13"/>
  <c r="C125"/>
  <c r="B163" i="17" s="1"/>
  <c r="C127" i="13"/>
  <c r="C137"/>
  <c r="B169" i="17"/>
  <c r="C139" i="13"/>
  <c r="C149"/>
  <c r="B175" i="17" s="1"/>
  <c r="C151" i="13"/>
  <c r="C161"/>
  <c r="B181" i="17" s="1"/>
  <c r="C163" i="13"/>
  <c r="C173"/>
  <c r="B187" i="17" s="1"/>
  <c r="C175" i="13"/>
  <c r="C106"/>
  <c r="C118"/>
  <c r="C107"/>
  <c r="B154" i="17" s="1"/>
  <c r="C109" i="13"/>
  <c r="C119"/>
  <c r="B160" i="17" s="1"/>
  <c r="C91" i="13"/>
  <c r="C94"/>
  <c r="C100"/>
  <c r="C112"/>
  <c r="C124"/>
  <c r="C136"/>
  <c r="C148"/>
  <c r="C160"/>
  <c r="C172"/>
  <c r="C121"/>
  <c r="C130"/>
  <c r="C133"/>
  <c r="C142"/>
  <c r="C145"/>
  <c r="C154"/>
  <c r="C157"/>
  <c r="C166"/>
  <c r="C169"/>
  <c r="C179"/>
  <c r="B190" i="17" s="1"/>
  <c r="C181" i="13"/>
  <c r="C191"/>
  <c r="B196" i="17" s="1"/>
  <c r="C193" i="13"/>
  <c r="C203"/>
  <c r="B202" i="17"/>
  <c r="C205" i="13"/>
  <c r="C215"/>
  <c r="B208" i="17" s="1"/>
  <c r="C217" i="13"/>
  <c r="C227"/>
  <c r="B214" i="17" s="1"/>
  <c r="C229" i="13"/>
  <c r="C239"/>
  <c r="B220" i="17" s="1"/>
  <c r="C16" i="14"/>
  <c r="C131" i="13"/>
  <c r="B166" i="17" s="1"/>
  <c r="C143" i="13"/>
  <c r="B172" i="17" s="1"/>
  <c r="C155" i="13"/>
  <c r="B178" i="17" s="1"/>
  <c r="C167" i="13"/>
  <c r="B184" i="17" s="1"/>
  <c r="C184" i="13"/>
  <c r="C196"/>
  <c r="C208"/>
  <c r="C220"/>
  <c r="C232"/>
  <c r="C185"/>
  <c r="B193" i="17" s="1"/>
  <c r="C187" i="13"/>
  <c r="C197"/>
  <c r="B199" i="17" s="1"/>
  <c r="C199" i="13"/>
  <c r="C209"/>
  <c r="B205" i="17" s="1"/>
  <c r="C211" i="13"/>
  <c r="C221"/>
  <c r="B211" i="17" s="1"/>
  <c r="C223" i="13"/>
  <c r="C233"/>
  <c r="B217" i="17"/>
  <c r="C178" i="13"/>
  <c r="C190"/>
  <c r="C202"/>
  <c r="C214"/>
  <c r="C226"/>
  <c r="C238"/>
  <c r="C27" i="14"/>
  <c r="C96"/>
  <c r="C85"/>
  <c r="C38"/>
  <c r="C49"/>
  <c r="C74"/>
  <c r="C235" i="13"/>
  <c r="C63" i="14"/>
  <c r="C107"/>
  <c r="C132"/>
  <c r="C157"/>
  <c r="C210"/>
  <c r="C179"/>
  <c r="C190"/>
  <c r="C243"/>
  <c r="C118"/>
  <c r="C146"/>
  <c r="C196"/>
  <c r="C221"/>
  <c r="C168"/>
  <c r="C232"/>
  <c r="E11" i="3"/>
  <c r="E24"/>
  <c r="E38"/>
  <c r="E48"/>
  <c r="E60"/>
  <c r="E77"/>
  <c r="E70"/>
  <c r="E18" i="4"/>
  <c r="E8"/>
  <c r="E27"/>
  <c r="E34"/>
  <c r="E51"/>
  <c r="E43"/>
  <c r="E8" i="5"/>
  <c r="E59" i="4"/>
  <c r="E34" i="5"/>
  <c r="E18"/>
  <c r="E59"/>
  <c r="E27" i="6"/>
  <c r="E27" i="5"/>
  <c r="E51"/>
  <c r="E43"/>
  <c r="E8" i="6"/>
  <c r="E34"/>
  <c r="E59"/>
  <c r="E18"/>
  <c r="E51"/>
  <c r="E43"/>
  <c r="E8" i="7"/>
  <c r="E27"/>
  <c r="E59"/>
  <c r="E18"/>
  <c r="E51"/>
  <c r="E34"/>
  <c r="E8" i="8"/>
  <c r="E43"/>
  <c r="E8" i="9"/>
  <c r="E34" i="8"/>
  <c r="E34" i="9"/>
  <c r="E18" i="8"/>
  <c r="E43" i="7"/>
  <c r="E27" i="8"/>
  <c r="E18" i="9"/>
  <c r="E51"/>
  <c r="E18" i="10"/>
  <c r="E59" i="8"/>
  <c r="E43" i="9"/>
  <c r="E8" i="10"/>
  <c r="E43"/>
  <c r="E27" i="9"/>
  <c r="E51" i="8"/>
  <c r="E51" i="10"/>
  <c r="E18" i="11"/>
  <c r="E51"/>
  <c r="E16" i="13"/>
  <c r="E28"/>
  <c r="E40"/>
  <c r="E52"/>
  <c r="E64"/>
  <c r="E76"/>
  <c r="E59" i="9"/>
  <c r="E34" i="10"/>
  <c r="E8" i="11"/>
  <c r="E43"/>
  <c r="E7" i="13"/>
  <c r="E17"/>
  <c r="D13" i="17" s="1"/>
  <c r="E19" i="13"/>
  <c r="E29"/>
  <c r="D35" i="17" s="1"/>
  <c r="E31" i="13"/>
  <c r="E41"/>
  <c r="D57" i="17"/>
  <c r="E43" i="13"/>
  <c r="E53"/>
  <c r="D79" i="17" s="1"/>
  <c r="E55" i="13"/>
  <c r="E65"/>
  <c r="D101" i="17" s="1"/>
  <c r="E67" i="13"/>
  <c r="E77"/>
  <c r="D123" i="17" s="1"/>
  <c r="E79" i="13"/>
  <c r="E59" i="10"/>
  <c r="E27" i="11"/>
  <c r="E59"/>
  <c r="E94" i="13"/>
  <c r="E27" i="10"/>
  <c r="E10" i="13"/>
  <c r="E22"/>
  <c r="E34" i="11"/>
  <c r="E11" i="13"/>
  <c r="D2" i="17" s="1"/>
  <c r="E13" i="13"/>
  <c r="E23"/>
  <c r="D24" i="17" s="1"/>
  <c r="E25" i="13"/>
  <c r="E35"/>
  <c r="D46" i="17" s="1"/>
  <c r="E37" i="13"/>
  <c r="E47"/>
  <c r="D68" i="17" s="1"/>
  <c r="E49" i="13"/>
  <c r="E59"/>
  <c r="D90" i="17" s="1"/>
  <c r="E61" i="13"/>
  <c r="E71"/>
  <c r="D112" i="17"/>
  <c r="E73" i="13"/>
  <c r="E83"/>
  <c r="D134" i="17" s="1"/>
  <c r="E89" i="13"/>
  <c r="D145" i="17"/>
  <c r="E91" i="13"/>
  <c r="E107"/>
  <c r="D154" i="17" s="1"/>
  <c r="E109" i="13"/>
  <c r="E119"/>
  <c r="D160" i="17" s="1"/>
  <c r="E121" i="13"/>
  <c r="E131"/>
  <c r="D166" i="17" s="1"/>
  <c r="E133" i="13"/>
  <c r="E143"/>
  <c r="D172" i="17" s="1"/>
  <c r="E145" i="13"/>
  <c r="E155"/>
  <c r="D178" i="17" s="1"/>
  <c r="E157" i="13"/>
  <c r="E167"/>
  <c r="D184" i="17" s="1"/>
  <c r="E169" i="13"/>
  <c r="E34"/>
  <c r="E58"/>
  <c r="E82"/>
  <c r="E100"/>
  <c r="E112"/>
  <c r="E85"/>
  <c r="E95"/>
  <c r="D148" i="17"/>
  <c r="E97" i="13"/>
  <c r="E101"/>
  <c r="D151" i="17" s="1"/>
  <c r="E103" i="13"/>
  <c r="E113"/>
  <c r="D157" i="17" s="1"/>
  <c r="E115" i="13"/>
  <c r="E46"/>
  <c r="E70"/>
  <c r="E88"/>
  <c r="E106"/>
  <c r="E118"/>
  <c r="E130"/>
  <c r="E142"/>
  <c r="E154"/>
  <c r="E166"/>
  <c r="E125"/>
  <c r="D163" i="17" s="1"/>
  <c r="E127" i="13"/>
  <c r="E137"/>
  <c r="D169" i="17"/>
  <c r="E139" i="13"/>
  <c r="E149"/>
  <c r="D175" i="17" s="1"/>
  <c r="E151" i="13"/>
  <c r="E161"/>
  <c r="D181" i="17" s="1"/>
  <c r="E163" i="13"/>
  <c r="E173"/>
  <c r="D187" i="17" s="1"/>
  <c r="E175" i="13"/>
  <c r="E185"/>
  <c r="D193" i="17" s="1"/>
  <c r="E187" i="13"/>
  <c r="E197"/>
  <c r="D199" i="17" s="1"/>
  <c r="E199" i="13"/>
  <c r="E209"/>
  <c r="D205" i="17" s="1"/>
  <c r="E211" i="13"/>
  <c r="E221"/>
  <c r="D211" i="17" s="1"/>
  <c r="E223" i="13"/>
  <c r="E233"/>
  <c r="D217" i="17"/>
  <c r="E235" i="13"/>
  <c r="E38" i="14"/>
  <c r="E178" i="13"/>
  <c r="E190"/>
  <c r="E202"/>
  <c r="E214"/>
  <c r="E226"/>
  <c r="E179"/>
  <c r="D190" i="17" s="1"/>
  <c r="E181" i="13"/>
  <c r="E191"/>
  <c r="D196" i="17" s="1"/>
  <c r="E193" i="13"/>
  <c r="E203"/>
  <c r="D202" i="17" s="1"/>
  <c r="E205" i="13"/>
  <c r="E215"/>
  <c r="D208" i="17" s="1"/>
  <c r="E217" i="13"/>
  <c r="E227"/>
  <c r="D214" i="17" s="1"/>
  <c r="E229" i="13"/>
  <c r="E124"/>
  <c r="E136"/>
  <c r="E148"/>
  <c r="E160"/>
  <c r="E172"/>
  <c r="E184"/>
  <c r="E196"/>
  <c r="E208"/>
  <c r="E220"/>
  <c r="E232"/>
  <c r="E49" i="14"/>
  <c r="E74"/>
  <c r="E63"/>
  <c r="E107"/>
  <c r="E132"/>
  <c r="E157"/>
  <c r="E238" i="13"/>
  <c r="E27" i="14"/>
  <c r="E96"/>
  <c r="E239" i="13"/>
  <c r="D220" i="17" s="1"/>
  <c r="E16" i="14"/>
  <c r="E85"/>
  <c r="E168"/>
  <c r="E232"/>
  <c r="E196"/>
  <c r="E221"/>
  <c r="E118"/>
  <c r="E146"/>
  <c r="E179"/>
  <c r="E190"/>
  <c r="E243"/>
  <c r="E210"/>
  <c r="CF11" i="3"/>
  <c r="CF24"/>
  <c r="CF38"/>
  <c r="CF48"/>
  <c r="CF70"/>
  <c r="CF8" i="4"/>
  <c r="CF60" i="3"/>
  <c r="CF77"/>
  <c r="CF27" i="4"/>
  <c r="CF18"/>
  <c r="CF43"/>
  <c r="CF34"/>
  <c r="CF51"/>
  <c r="CF18" i="5"/>
  <c r="CF8"/>
  <c r="CF59" i="4"/>
  <c r="CF27" i="5"/>
  <c r="CF43"/>
  <c r="CF8" i="6"/>
  <c r="CF34" i="5"/>
  <c r="CF59"/>
  <c r="CF51"/>
  <c r="CF18" i="6"/>
  <c r="CF43"/>
  <c r="CF27"/>
  <c r="CF34"/>
  <c r="CF51"/>
  <c r="CF34" i="7"/>
  <c r="CF8"/>
  <c r="CF27"/>
  <c r="CF59"/>
  <c r="CF59" i="6"/>
  <c r="CF18" i="8"/>
  <c r="CF51"/>
  <c r="CF18" i="9"/>
  <c r="CF51" i="7"/>
  <c r="CF8" i="8"/>
  <c r="CF43"/>
  <c r="CF8" i="9"/>
  <c r="CF43" i="7"/>
  <c r="CF27" i="8"/>
  <c r="CF18" i="7"/>
  <c r="CF27" i="9"/>
  <c r="CF59"/>
  <c r="CF27" i="10"/>
  <c r="CF34" i="8"/>
  <c r="CF51" i="9"/>
  <c r="CF18" i="10"/>
  <c r="CF43"/>
  <c r="CF59"/>
  <c r="CF27" i="11"/>
  <c r="CF59"/>
  <c r="CF11" i="13"/>
  <c r="BY2" i="17" s="1"/>
  <c r="CF13" i="13"/>
  <c r="CF23"/>
  <c r="BY24" i="17" s="1"/>
  <c r="CF25" i="13"/>
  <c r="CF35"/>
  <c r="BY46" i="17" s="1"/>
  <c r="CF37" i="13"/>
  <c r="CF47"/>
  <c r="BY68" i="17" s="1"/>
  <c r="CF49" i="13"/>
  <c r="CF59"/>
  <c r="BY90" i="17" s="1"/>
  <c r="CF61" i="13"/>
  <c r="CF71"/>
  <c r="BY112" i="17"/>
  <c r="CF73" i="13"/>
  <c r="CF59" i="8"/>
  <c r="CF51" i="10"/>
  <c r="CF18" i="11"/>
  <c r="CF51"/>
  <c r="CF16" i="13"/>
  <c r="CF28"/>
  <c r="CF40"/>
  <c r="CF52"/>
  <c r="CF64"/>
  <c r="CF76"/>
  <c r="CF43" i="9"/>
  <c r="CF8" i="10"/>
  <c r="CF8" i="11"/>
  <c r="CF34"/>
  <c r="CF89" i="13"/>
  <c r="BY145" i="17" s="1"/>
  <c r="CF91" i="13"/>
  <c r="CF34" i="9"/>
  <c r="CF34" i="10"/>
  <c r="CF43" i="11"/>
  <c r="CF7" i="13"/>
  <c r="CF19"/>
  <c r="CF10"/>
  <c r="CF17"/>
  <c r="BY13" i="17" s="1"/>
  <c r="CF22" i="13"/>
  <c r="CF29"/>
  <c r="BY35" i="17" s="1"/>
  <c r="CF34" i="13"/>
  <c r="CF41"/>
  <c r="BY57" i="17" s="1"/>
  <c r="CF46" i="13"/>
  <c r="CF53"/>
  <c r="BY79" i="17" s="1"/>
  <c r="CF58" i="13"/>
  <c r="CF65"/>
  <c r="BY101" i="17" s="1"/>
  <c r="CF70" i="13"/>
  <c r="CF77"/>
  <c r="BY123" i="17" s="1"/>
  <c r="CF82" i="13"/>
  <c r="CF88"/>
  <c r="CF43"/>
  <c r="CF67"/>
  <c r="CF106"/>
  <c r="CF118"/>
  <c r="CF130"/>
  <c r="CF142"/>
  <c r="CF154"/>
  <c r="CF166"/>
  <c r="CF107"/>
  <c r="BY154" i="17" s="1"/>
  <c r="CF109" i="13"/>
  <c r="CF31"/>
  <c r="CF55"/>
  <c r="CF79"/>
  <c r="CF94"/>
  <c r="CF100"/>
  <c r="CF112"/>
  <c r="CF83"/>
  <c r="BY134" i="17" s="1"/>
  <c r="CF85" i="13"/>
  <c r="CF95"/>
  <c r="BY148" i="17" s="1"/>
  <c r="CF97" i="13"/>
  <c r="CF101"/>
  <c r="BY151" i="17" s="1"/>
  <c r="CF103" i="13"/>
  <c r="CF113"/>
  <c r="BY157" i="17" s="1"/>
  <c r="CF115" i="13"/>
  <c r="CF125"/>
  <c r="BY163" i="17" s="1"/>
  <c r="CF127" i="13"/>
  <c r="CF137"/>
  <c r="BY169" i="17" s="1"/>
  <c r="CF139" i="13"/>
  <c r="CF149"/>
  <c r="BY175" i="17"/>
  <c r="CF151" i="13"/>
  <c r="CF161"/>
  <c r="BY181" i="17" s="1"/>
  <c r="CF163" i="13"/>
  <c r="CF173"/>
  <c r="BY187" i="17" s="1"/>
  <c r="CF175" i="13"/>
  <c r="CF119"/>
  <c r="BY160" i="17" s="1"/>
  <c r="CF124" i="13"/>
  <c r="CF131"/>
  <c r="BY166" i="17" s="1"/>
  <c r="CF136" i="13"/>
  <c r="CF143"/>
  <c r="BY172" i="17" s="1"/>
  <c r="CF148" i="13"/>
  <c r="CF155"/>
  <c r="BY178" i="17" s="1"/>
  <c r="CF160" i="13"/>
  <c r="CF167"/>
  <c r="BY184" i="17" s="1"/>
  <c r="CF172" i="13"/>
  <c r="CF184"/>
  <c r="CF196"/>
  <c r="CF208"/>
  <c r="CF220"/>
  <c r="CF232"/>
  <c r="CF185"/>
  <c r="BY193" i="17" s="1"/>
  <c r="CF187" i="13"/>
  <c r="CF197"/>
  <c r="BY199" i="17" s="1"/>
  <c r="CF199" i="13"/>
  <c r="CF209"/>
  <c r="BY205" i="17" s="1"/>
  <c r="CF211" i="13"/>
  <c r="CF221"/>
  <c r="BY211" i="17" s="1"/>
  <c r="CF223" i="13"/>
  <c r="CF233"/>
  <c r="BY217" i="17" s="1"/>
  <c r="CF178" i="13"/>
  <c r="CF190"/>
  <c r="CF202"/>
  <c r="CF214"/>
  <c r="CF226"/>
  <c r="CF121"/>
  <c r="CF133"/>
  <c r="CF145"/>
  <c r="CF157"/>
  <c r="CF169"/>
  <c r="CF179"/>
  <c r="BY190" i="17" s="1"/>
  <c r="CF181" i="13"/>
  <c r="CF191"/>
  <c r="BY196" i="17" s="1"/>
  <c r="CF193" i="13"/>
  <c r="CF203"/>
  <c r="BY202" i="17" s="1"/>
  <c r="CF205" i="13"/>
  <c r="CF215"/>
  <c r="BY208" i="17" s="1"/>
  <c r="CF217" i="13"/>
  <c r="CF227"/>
  <c r="BY214" i="17" s="1"/>
  <c r="CF229" i="13"/>
  <c r="CF239"/>
  <c r="BY220" i="17"/>
  <c r="CF16" i="14"/>
  <c r="CF85"/>
  <c r="CF38"/>
  <c r="CF49"/>
  <c r="CF74"/>
  <c r="CF118"/>
  <c r="CF235" i="13"/>
  <c r="CF63" i="14"/>
  <c r="CF107"/>
  <c r="CF238" i="13"/>
  <c r="CF27" i="14"/>
  <c r="CF96"/>
  <c r="CF146"/>
  <c r="CF179"/>
  <c r="CF190"/>
  <c r="CF243"/>
  <c r="CF157"/>
  <c r="CF168"/>
  <c r="CF232"/>
  <c r="CF132"/>
  <c r="CF210"/>
  <c r="CF196"/>
  <c r="CF221"/>
  <c r="AB191"/>
  <c r="AC191" s="1"/>
  <c r="AD191" s="1"/>
  <c r="AE191" s="1"/>
  <c r="AF191" s="1"/>
  <c r="AG191" s="1"/>
  <c r="AH191" s="1"/>
  <c r="AI191" s="1"/>
  <c r="AJ191" s="1"/>
  <c r="AK191" s="1"/>
  <c r="AL191" s="1"/>
  <c r="AM191" s="1"/>
  <c r="AA191"/>
  <c r="BS61" i="7"/>
  <c r="AQ247" i="14"/>
  <c r="B199"/>
  <c r="AV246"/>
  <c r="CQ61" i="6"/>
  <c r="G199" i="14"/>
  <c r="AF61" i="6"/>
  <c r="AJ246" i="14"/>
  <c r="CO246"/>
  <c r="Y60" i="6"/>
  <c r="CC198" i="14"/>
  <c r="EH198"/>
  <c r="AX198"/>
  <c r="EM246"/>
  <c r="BS246"/>
  <c r="C60" i="6"/>
  <c r="CQ198" i="14"/>
  <c r="W198"/>
  <c r="EB198"/>
  <c r="CB61" i="5"/>
  <c r="EH60"/>
  <c r="CH60"/>
  <c r="R60"/>
  <c r="BS197" i="14"/>
  <c r="AY245"/>
  <c r="AA245"/>
  <c r="DP245"/>
  <c r="BP245"/>
  <c r="EI61" i="4"/>
  <c r="AI197" i="14"/>
  <c r="CC245"/>
  <c r="AC245"/>
  <c r="EB197"/>
  <c r="AB197"/>
  <c r="AC197"/>
  <c r="CX197"/>
  <c r="BR197"/>
  <c r="AA61" i="4"/>
  <c r="AY60"/>
  <c r="DD60"/>
  <c r="BT60"/>
  <c r="DI60"/>
  <c r="CD244" i="14"/>
  <c r="CL11" i="3"/>
  <c r="CL24"/>
  <c r="CL38"/>
  <c r="CL60"/>
  <c r="CL48"/>
  <c r="CL77"/>
  <c r="CL70"/>
  <c r="CL8" i="4"/>
  <c r="CL27"/>
  <c r="CL18"/>
  <c r="CL43"/>
  <c r="CL34"/>
  <c r="CL59"/>
  <c r="CL27" i="5"/>
  <c r="CL18"/>
  <c r="CL51" i="4"/>
  <c r="CL8" i="5"/>
  <c r="CL59"/>
  <c r="CL51"/>
  <c r="CL18" i="6"/>
  <c r="CL34" i="5"/>
  <c r="CL43"/>
  <c r="CL8" i="6"/>
  <c r="CL51"/>
  <c r="CL27"/>
  <c r="CL43"/>
  <c r="CL34"/>
  <c r="CL18" i="7"/>
  <c r="CL51"/>
  <c r="CL43"/>
  <c r="CL59" i="6"/>
  <c r="CL27" i="7"/>
  <c r="CL8"/>
  <c r="CL34"/>
  <c r="CL34" i="8"/>
  <c r="CL34" i="9"/>
  <c r="CL59" i="7"/>
  <c r="CL27" i="8"/>
  <c r="CL59"/>
  <c r="CL27" i="9"/>
  <c r="CL8" i="8"/>
  <c r="CL18"/>
  <c r="CL43"/>
  <c r="CL8" i="9"/>
  <c r="CL43"/>
  <c r="CL8" i="10"/>
  <c r="CL43"/>
  <c r="CL18" i="9"/>
  <c r="CL34" i="10"/>
  <c r="CL51" i="8"/>
  <c r="CL8" i="11"/>
  <c r="CL43"/>
  <c r="CL7" i="13"/>
  <c r="CL17"/>
  <c r="CE13" i="17" s="1"/>
  <c r="CL19" i="13"/>
  <c r="CL29"/>
  <c r="CE35" i="17" s="1"/>
  <c r="CL31" i="13"/>
  <c r="CL41"/>
  <c r="CE57" i="17"/>
  <c r="CL43" i="13"/>
  <c r="CL53"/>
  <c r="CE79" i="17" s="1"/>
  <c r="CL55" i="13"/>
  <c r="CL65"/>
  <c r="CE101" i="17" s="1"/>
  <c r="CL67" i="13"/>
  <c r="CL77"/>
  <c r="CE123" i="17" s="1"/>
  <c r="CL79" i="13"/>
  <c r="CL18" i="10"/>
  <c r="CL34" i="11"/>
  <c r="CL10" i="13"/>
  <c r="CL22"/>
  <c r="CL34"/>
  <c r="CL46"/>
  <c r="CL58"/>
  <c r="CL70"/>
  <c r="CL82"/>
  <c r="CL51" i="9"/>
  <c r="CL27" i="10"/>
  <c r="CL51"/>
  <c r="CL18" i="11"/>
  <c r="CL59" i="9"/>
  <c r="CL11" i="13"/>
  <c r="CE2" i="17" s="1"/>
  <c r="CL13" i="13"/>
  <c r="CL16"/>
  <c r="CL23"/>
  <c r="CE24" i="17" s="1"/>
  <c r="CL25" i="13"/>
  <c r="CL28"/>
  <c r="CL35"/>
  <c r="CE46" i="17" s="1"/>
  <c r="CL37" i="13"/>
  <c r="CL40"/>
  <c r="CL47"/>
  <c r="CE68" i="17" s="1"/>
  <c r="CL49" i="13"/>
  <c r="CL52"/>
  <c r="CL59"/>
  <c r="CE90" i="17" s="1"/>
  <c r="CL61" i="13"/>
  <c r="CL64"/>
  <c r="CL71"/>
  <c r="CE112" i="17" s="1"/>
  <c r="CL73" i="13"/>
  <c r="CL76"/>
  <c r="CL83"/>
  <c r="CE134" i="17" s="1"/>
  <c r="CL85" i="13"/>
  <c r="CL95"/>
  <c r="CE148" i="17" s="1"/>
  <c r="CL97" i="13"/>
  <c r="CL27" i="11"/>
  <c r="CL59"/>
  <c r="CL51"/>
  <c r="CL59" i="10"/>
  <c r="CL94" i="13"/>
  <c r="CL88"/>
  <c r="CL91"/>
  <c r="CL100"/>
  <c r="CL112"/>
  <c r="CL124"/>
  <c r="CL136"/>
  <c r="CL148"/>
  <c r="CL160"/>
  <c r="CL172"/>
  <c r="CL89"/>
  <c r="CE145" i="17" s="1"/>
  <c r="CL101" i="13"/>
  <c r="CE151" i="17"/>
  <c r="CL103" i="13"/>
  <c r="CL113"/>
  <c r="CE157" i="17" s="1"/>
  <c r="CL115" i="13"/>
  <c r="CL106"/>
  <c r="CL118"/>
  <c r="CL107"/>
  <c r="CE154" i="17" s="1"/>
  <c r="CL109" i="13"/>
  <c r="CL119"/>
  <c r="CE160" i="17" s="1"/>
  <c r="CL121" i="13"/>
  <c r="CL131"/>
  <c r="CE166" i="17" s="1"/>
  <c r="CL133" i="13"/>
  <c r="CL143"/>
  <c r="CE172" i="17" s="1"/>
  <c r="CL145" i="13"/>
  <c r="CL155"/>
  <c r="CE178" i="17"/>
  <c r="CL157" i="13"/>
  <c r="CL167"/>
  <c r="CE184" i="17" s="1"/>
  <c r="CL169" i="13"/>
  <c r="CL178"/>
  <c r="CL190"/>
  <c r="CL202"/>
  <c r="CL214"/>
  <c r="CL226"/>
  <c r="CL238"/>
  <c r="CL27" i="14"/>
  <c r="CL125" i="13"/>
  <c r="CE163" i="17" s="1"/>
  <c r="CL127" i="13"/>
  <c r="CL130"/>
  <c r="CL137"/>
  <c r="CE169" i="17" s="1"/>
  <c r="CL139" i="13"/>
  <c r="CL142"/>
  <c r="CL149"/>
  <c r="CE175" i="17" s="1"/>
  <c r="CL151" i="13"/>
  <c r="CL154"/>
  <c r="CL161"/>
  <c r="CE181" i="17" s="1"/>
  <c r="CL163" i="13"/>
  <c r="CL166"/>
  <c r="CL173"/>
  <c r="CE187" i="17" s="1"/>
  <c r="CL175" i="13"/>
  <c r="CL179"/>
  <c r="CE190" i="17" s="1"/>
  <c r="CL181" i="13"/>
  <c r="CL191"/>
  <c r="CE196" i="17"/>
  <c r="CL193" i="13"/>
  <c r="CL203"/>
  <c r="CE202" i="17" s="1"/>
  <c r="CL205" i="13"/>
  <c r="CL215"/>
  <c r="CE208" i="17" s="1"/>
  <c r="CL217" i="13"/>
  <c r="CL227"/>
  <c r="CE214" i="17" s="1"/>
  <c r="CL229" i="13"/>
  <c r="CL184"/>
  <c r="CL196"/>
  <c r="CL208"/>
  <c r="CL220"/>
  <c r="CL232"/>
  <c r="CL185"/>
  <c r="CE193" i="17" s="1"/>
  <c r="CL187" i="13"/>
  <c r="CL197"/>
  <c r="CE199" i="17"/>
  <c r="CL199" i="13"/>
  <c r="CL209"/>
  <c r="CE205" i="17" s="1"/>
  <c r="CL211" i="13"/>
  <c r="CL221"/>
  <c r="CE211" i="17" s="1"/>
  <c r="CL223" i="13"/>
  <c r="CL233"/>
  <c r="CE217" i="17" s="1"/>
  <c r="CL235" i="13"/>
  <c r="CL38" i="14"/>
  <c r="CL239" i="13"/>
  <c r="CE220" i="17" s="1"/>
  <c r="CL16" i="14"/>
  <c r="CL63"/>
  <c r="CL107"/>
  <c r="CL96"/>
  <c r="CL146"/>
  <c r="CL85"/>
  <c r="CL49"/>
  <c r="CL74"/>
  <c r="CL118"/>
  <c r="CL132"/>
  <c r="CL196"/>
  <c r="CL221"/>
  <c r="CL210"/>
  <c r="CL168"/>
  <c r="CL232"/>
  <c r="CL179"/>
  <c r="CL157"/>
  <c r="CL190"/>
  <c r="CL243"/>
  <c r="EN11" i="3"/>
  <c r="EN24"/>
  <c r="EN38"/>
  <c r="EN48"/>
  <c r="EN70"/>
  <c r="EN60"/>
  <c r="EN77"/>
  <c r="EN27" i="4"/>
  <c r="EN8"/>
  <c r="EN18"/>
  <c r="EN43"/>
  <c r="EN34"/>
  <c r="EN51"/>
  <c r="EN18" i="5"/>
  <c r="EN8"/>
  <c r="EN59" i="4"/>
  <c r="EN27" i="5"/>
  <c r="EN43"/>
  <c r="EN59"/>
  <c r="EN34"/>
  <c r="EN51"/>
  <c r="EN18" i="6"/>
  <c r="EN43"/>
  <c r="EN34"/>
  <c r="EN8"/>
  <c r="EN27"/>
  <c r="EN51"/>
  <c r="EN59"/>
  <c r="EN34" i="7"/>
  <c r="EN27"/>
  <c r="EN59"/>
  <c r="EN8"/>
  <c r="EN18" i="8"/>
  <c r="EN51"/>
  <c r="EN18" i="9"/>
  <c r="EN43" i="7"/>
  <c r="EN8" i="8"/>
  <c r="EN43"/>
  <c r="EN8" i="9"/>
  <c r="EN18" i="7"/>
  <c r="EN51"/>
  <c r="EN27" i="8"/>
  <c r="EN59"/>
  <c r="EN59" i="9"/>
  <c r="EN27" i="10"/>
  <c r="EN51" i="9"/>
  <c r="EN18" i="10"/>
  <c r="EN34" i="8"/>
  <c r="EN34" i="9"/>
  <c r="EN34" i="10"/>
  <c r="EN59"/>
  <c r="EN27" i="11"/>
  <c r="EN59"/>
  <c r="EN13" i="13"/>
  <c r="EN25"/>
  <c r="EN37"/>
  <c r="EN49"/>
  <c r="EN61"/>
  <c r="EN73"/>
  <c r="EN27" i="9"/>
  <c r="EN43"/>
  <c r="EN8" i="10"/>
  <c r="EN51"/>
  <c r="EN18" i="11"/>
  <c r="EN51"/>
  <c r="EN16" i="13"/>
  <c r="EN28"/>
  <c r="EN40"/>
  <c r="EN52"/>
  <c r="EN64"/>
  <c r="EN76"/>
  <c r="EN43" i="10"/>
  <c r="EN43" i="11"/>
  <c r="EN7" i="13"/>
  <c r="EN19"/>
  <c r="EN31"/>
  <c r="EN43"/>
  <c r="EN55"/>
  <c r="EN67"/>
  <c r="EN79"/>
  <c r="EN91"/>
  <c r="EN8" i="11"/>
  <c r="EN10" i="13"/>
  <c r="EN22"/>
  <c r="EN34" i="11"/>
  <c r="EN88" i="13"/>
  <c r="EN46"/>
  <c r="EN70"/>
  <c r="EN94"/>
  <c r="EN106"/>
  <c r="EN118"/>
  <c r="EN130"/>
  <c r="EN142"/>
  <c r="EN154"/>
  <c r="EN166"/>
  <c r="EN85"/>
  <c r="EN97"/>
  <c r="EN109"/>
  <c r="EN34"/>
  <c r="EN58"/>
  <c r="EN82"/>
  <c r="EN100"/>
  <c r="EN112"/>
  <c r="EN103"/>
  <c r="EN115"/>
  <c r="EN127"/>
  <c r="EN139"/>
  <c r="EN151"/>
  <c r="EN163"/>
  <c r="EN175"/>
  <c r="EN184"/>
  <c r="EN196"/>
  <c r="EN208"/>
  <c r="EN220"/>
  <c r="EN232"/>
  <c r="EN121"/>
  <c r="EN133"/>
  <c r="EN145"/>
  <c r="EN157"/>
  <c r="EN169"/>
  <c r="EN187"/>
  <c r="EN199"/>
  <c r="EN211"/>
  <c r="EN223"/>
  <c r="EN124"/>
  <c r="EN136"/>
  <c r="EN148"/>
  <c r="EN160"/>
  <c r="EN172"/>
  <c r="EN178"/>
  <c r="EN190"/>
  <c r="EN202"/>
  <c r="EN214"/>
  <c r="EN226"/>
  <c r="EN181"/>
  <c r="EN193"/>
  <c r="EN205"/>
  <c r="EN217"/>
  <c r="EN229"/>
  <c r="EN16" i="14"/>
  <c r="EN235" i="13"/>
  <c r="EN85" i="14"/>
  <c r="EN238" i="13"/>
  <c r="EN27" i="14"/>
  <c r="EN49"/>
  <c r="EN74"/>
  <c r="EN118"/>
  <c r="EN63"/>
  <c r="EN107"/>
  <c r="EN38"/>
  <c r="EN96"/>
  <c r="EN146"/>
  <c r="EN179"/>
  <c r="EN190"/>
  <c r="EN243"/>
  <c r="EN132"/>
  <c r="EN168"/>
  <c r="EN232"/>
  <c r="EN157"/>
  <c r="EN210"/>
  <c r="EN196"/>
  <c r="EN221"/>
  <c r="CO11" i="3"/>
  <c r="CO24"/>
  <c r="CO38"/>
  <c r="CO48"/>
  <c r="CO60"/>
  <c r="CO77"/>
  <c r="CO70"/>
  <c r="CO18" i="4"/>
  <c r="CO8"/>
  <c r="CO34"/>
  <c r="CO27"/>
  <c r="CO51"/>
  <c r="CO43"/>
  <c r="CO8" i="5"/>
  <c r="CO34"/>
  <c r="CO59" i="4"/>
  <c r="CO18" i="5"/>
  <c r="CO59"/>
  <c r="CO27" i="6"/>
  <c r="CO27" i="5"/>
  <c r="CO51"/>
  <c r="CO43"/>
  <c r="CO8" i="6"/>
  <c r="CO34"/>
  <c r="CO59"/>
  <c r="CO18"/>
  <c r="CO51"/>
  <c r="CO43"/>
  <c r="CO8" i="7"/>
  <c r="CO27"/>
  <c r="CO59"/>
  <c r="CO18"/>
  <c r="CO51"/>
  <c r="CO8" i="8"/>
  <c r="CO43"/>
  <c r="CO8" i="9"/>
  <c r="CO34" i="8"/>
  <c r="CO34" i="9"/>
  <c r="CO34" i="7"/>
  <c r="CO18" i="8"/>
  <c r="CO18" i="9"/>
  <c r="CO51"/>
  <c r="CO18" i="10"/>
  <c r="CO43" i="7"/>
  <c r="CO59" i="8"/>
  <c r="CO43" i="9"/>
  <c r="CO8" i="10"/>
  <c r="CO43"/>
  <c r="CO27" i="9"/>
  <c r="CO27" i="8"/>
  <c r="CO51" i="10"/>
  <c r="CO18" i="11"/>
  <c r="CO51"/>
  <c r="CO16" i="13"/>
  <c r="CO28"/>
  <c r="CO40"/>
  <c r="CO52"/>
  <c r="CO64"/>
  <c r="CO76"/>
  <c r="CO51" i="8"/>
  <c r="CO59" i="9"/>
  <c r="CO34" i="10"/>
  <c r="CO8" i="11"/>
  <c r="CO43"/>
  <c r="CO7" i="13"/>
  <c r="CO17"/>
  <c r="CG13" i="17" s="1"/>
  <c r="DA17" i="13"/>
  <c r="CO19"/>
  <c r="CO29"/>
  <c r="CG35" i="17" s="1"/>
  <c r="DA29" i="13"/>
  <c r="CO31"/>
  <c r="CO41"/>
  <c r="CG57" i="17" s="1"/>
  <c r="DA41" i="13"/>
  <c r="CO43"/>
  <c r="CO53"/>
  <c r="CG79" i="17" s="1"/>
  <c r="DA53" i="13"/>
  <c r="CO55"/>
  <c r="CO65"/>
  <c r="CG101" i="17" s="1"/>
  <c r="DA65" i="13"/>
  <c r="CO67"/>
  <c r="CO77"/>
  <c r="CG123" i="17" s="1"/>
  <c r="DA77" i="13"/>
  <c r="CO79"/>
  <c r="CO59" i="10"/>
  <c r="CO27" i="11"/>
  <c r="CO59"/>
  <c r="CO94" i="13"/>
  <c r="DA11"/>
  <c r="DA23"/>
  <c r="CO27" i="10"/>
  <c r="CO10" i="13"/>
  <c r="CO22"/>
  <c r="CO34" i="11"/>
  <c r="CO11" i="13"/>
  <c r="CG2" i="17" s="1"/>
  <c r="CO13" i="13"/>
  <c r="CO23"/>
  <c r="CG24" i="17" s="1"/>
  <c r="CO25" i="13"/>
  <c r="CO35"/>
  <c r="CG46" i="17" s="1"/>
  <c r="CO37" i="13"/>
  <c r="CO47"/>
  <c r="CG68" i="17" s="1"/>
  <c r="CO49" i="13"/>
  <c r="CO59"/>
  <c r="CG90" i="17" s="1"/>
  <c r="CO61" i="13"/>
  <c r="CO71"/>
  <c r="CG112" i="17" s="1"/>
  <c r="CO73" i="13"/>
  <c r="CO89"/>
  <c r="CG145" i="17" s="1"/>
  <c r="DA89" i="13"/>
  <c r="CO91"/>
  <c r="DA35"/>
  <c r="DA59"/>
  <c r="DA83"/>
  <c r="DA95"/>
  <c r="CO107"/>
  <c r="CG154" i="17" s="1"/>
  <c r="DA107" i="13"/>
  <c r="CO109"/>
  <c r="CO119"/>
  <c r="CG160" i="17" s="1"/>
  <c r="DA119" i="13"/>
  <c r="CO121"/>
  <c r="CO131"/>
  <c r="CG166" i="17" s="1"/>
  <c r="DA131" i="13"/>
  <c r="CO133"/>
  <c r="CO143"/>
  <c r="CG172" i="17" s="1"/>
  <c r="DA143" i="13"/>
  <c r="CO145"/>
  <c r="CO155"/>
  <c r="CG178" i="17" s="1"/>
  <c r="DA155" i="13"/>
  <c r="CO157"/>
  <c r="CO167"/>
  <c r="CG184" i="17" s="1"/>
  <c r="DA167" i="13"/>
  <c r="CO169"/>
  <c r="CO46"/>
  <c r="CO70"/>
  <c r="CO100"/>
  <c r="CO112"/>
  <c r="DA47"/>
  <c r="DA71"/>
  <c r="CO83"/>
  <c r="CG134" i="17" s="1"/>
  <c r="CO85" i="13"/>
  <c r="CO95"/>
  <c r="CG148" i="17" s="1"/>
  <c r="CO97" i="13"/>
  <c r="CO101"/>
  <c r="CG151" i="17" s="1"/>
  <c r="DA101" i="13"/>
  <c r="CO103"/>
  <c r="CO113"/>
  <c r="CG157" i="17" s="1"/>
  <c r="DA113" i="13"/>
  <c r="CO115"/>
  <c r="CO34"/>
  <c r="CO58"/>
  <c r="CO82"/>
  <c r="CO88"/>
  <c r="CO106"/>
  <c r="CO118"/>
  <c r="CO130"/>
  <c r="CO142"/>
  <c r="CO154"/>
  <c r="CO166"/>
  <c r="CO125"/>
  <c r="CG163" i="17" s="1"/>
  <c r="CO127" i="13"/>
  <c r="CO137"/>
  <c r="CG169" i="17" s="1"/>
  <c r="CO139" i="13"/>
  <c r="CO149"/>
  <c r="CG175" i="17" s="1"/>
  <c r="CO151" i="13"/>
  <c r="CO161"/>
  <c r="CG181" i="17" s="1"/>
  <c r="CO163" i="13"/>
  <c r="CO173"/>
  <c r="CG187" i="17" s="1"/>
  <c r="CO175" i="13"/>
  <c r="CO185"/>
  <c r="CG193" i="17" s="1"/>
  <c r="DA185" i="13"/>
  <c r="CO187"/>
  <c r="CO197"/>
  <c r="CG199" i="17" s="1"/>
  <c r="DA197" i="13"/>
  <c r="CO199"/>
  <c r="CO209"/>
  <c r="CG205" i="17" s="1"/>
  <c r="DA209" i="13"/>
  <c r="CO211"/>
  <c r="CO221"/>
  <c r="CG211" i="17" s="1"/>
  <c r="DA221" i="13"/>
  <c r="CO223"/>
  <c r="CO233"/>
  <c r="CG217" i="17" s="1"/>
  <c r="DA233" i="13"/>
  <c r="CO235"/>
  <c r="CO38" i="14"/>
  <c r="CO178" i="13"/>
  <c r="CO190"/>
  <c r="CO202"/>
  <c r="CO214"/>
  <c r="CO226"/>
  <c r="DA125"/>
  <c r="DA137"/>
  <c r="DA149"/>
  <c r="DA161"/>
  <c r="DA173"/>
  <c r="CO179"/>
  <c r="CG190" i="17"/>
  <c r="DA179" i="13"/>
  <c r="CO181"/>
  <c r="CO191"/>
  <c r="CG196" i="17"/>
  <c r="DA191" i="13"/>
  <c r="CO193"/>
  <c r="CO203"/>
  <c r="CG202" i="17"/>
  <c r="DA203" i="13"/>
  <c r="CO205"/>
  <c r="CO215"/>
  <c r="CG208" i="17"/>
  <c r="DA215" i="13"/>
  <c r="CO217"/>
  <c r="CO227"/>
  <c r="CG214" i="17"/>
  <c r="DA227" i="13"/>
  <c r="CO229"/>
  <c r="CO124"/>
  <c r="CO136"/>
  <c r="CO148"/>
  <c r="CO160"/>
  <c r="CO172"/>
  <c r="CO184"/>
  <c r="CO196"/>
  <c r="CO208"/>
  <c r="CO220"/>
  <c r="CO232"/>
  <c r="CO49" i="14"/>
  <c r="CO74"/>
  <c r="DA239" i="13"/>
  <c r="CO63" i="14"/>
  <c r="CO107"/>
  <c r="CO132"/>
  <c r="CO157"/>
  <c r="CO238" i="13"/>
  <c r="CO27" i="14"/>
  <c r="CO96"/>
  <c r="CO239" i="13"/>
  <c r="CG220" i="17"/>
  <c r="CO16" i="14"/>
  <c r="CO85"/>
  <c r="CO168"/>
  <c r="CO232"/>
  <c r="CO196"/>
  <c r="CO221"/>
  <c r="CO118"/>
  <c r="CO146"/>
  <c r="CO179"/>
  <c r="CO190"/>
  <c r="CO243"/>
  <c r="CO210"/>
  <c r="CM11" i="3"/>
  <c r="CM24"/>
  <c r="CM38"/>
  <c r="CM48"/>
  <c r="CM60"/>
  <c r="CM77"/>
  <c r="CM70"/>
  <c r="CM8" i="4"/>
  <c r="CM27"/>
  <c r="CM18"/>
  <c r="CM43"/>
  <c r="CM34"/>
  <c r="CM59"/>
  <c r="CM18" i="5"/>
  <c r="CM51" i="4"/>
  <c r="CM8" i="5"/>
  <c r="CM34"/>
  <c r="CM51"/>
  <c r="CM43"/>
  <c r="CM8" i="6"/>
  <c r="CM27" i="5"/>
  <c r="CM59"/>
  <c r="CM27" i="6"/>
  <c r="CM51"/>
  <c r="CM43"/>
  <c r="CM8" i="7"/>
  <c r="CM34" i="6"/>
  <c r="CM18"/>
  <c r="CM59"/>
  <c r="CM43" i="7"/>
  <c r="CM34"/>
  <c r="CM18"/>
  <c r="CM59"/>
  <c r="CM27" i="8"/>
  <c r="CM59"/>
  <c r="CM27" i="9"/>
  <c r="CM18" i="8"/>
  <c r="CM51"/>
  <c r="CM18" i="9"/>
  <c r="CM51" i="7"/>
  <c r="CM34" i="10"/>
  <c r="CM27" i="7"/>
  <c r="CM59" i="9"/>
  <c r="CM27" i="10"/>
  <c r="CM8" i="8"/>
  <c r="CM43"/>
  <c r="CM8" i="9"/>
  <c r="CM34"/>
  <c r="CM43"/>
  <c r="CM8" i="10"/>
  <c r="CM18"/>
  <c r="CM34" i="11"/>
  <c r="CM10" i="13"/>
  <c r="CM22"/>
  <c r="CM34"/>
  <c r="CM46"/>
  <c r="CM58"/>
  <c r="CM70"/>
  <c r="CM82"/>
  <c r="CM43" i="10"/>
  <c r="CM59"/>
  <c r="CM27" i="11"/>
  <c r="CM59"/>
  <c r="CM11" i="13"/>
  <c r="CF2" i="17" s="1"/>
  <c r="CM13" i="13"/>
  <c r="CM23"/>
  <c r="CF24" i="17" s="1"/>
  <c r="CM25" i="13"/>
  <c r="CM35"/>
  <c r="CF46" i="17" s="1"/>
  <c r="CM37" i="13"/>
  <c r="CM47"/>
  <c r="CF68" i="17" s="1"/>
  <c r="CM49" i="13"/>
  <c r="CM59"/>
  <c r="CF90" i="17" s="1"/>
  <c r="CM61" i="13"/>
  <c r="CM71"/>
  <c r="CF112" i="17" s="1"/>
  <c r="CM73" i="13"/>
  <c r="CM8" i="11"/>
  <c r="CM51" i="10"/>
  <c r="CM17" i="13"/>
  <c r="CF13" i="17" s="1"/>
  <c r="CM29" i="13"/>
  <c r="CF35" i="17" s="1"/>
  <c r="CM41" i="13"/>
  <c r="CF57" i="17" s="1"/>
  <c r="CM53" i="13"/>
  <c r="CF79" i="17" s="1"/>
  <c r="CM65" i="13"/>
  <c r="CF101" i="17" s="1"/>
  <c r="CM77" i="13"/>
  <c r="CF123" i="17" s="1"/>
  <c r="CM88" i="13"/>
  <c r="CM51" i="9"/>
  <c r="CM51" i="11"/>
  <c r="CM34" i="8"/>
  <c r="CM18" i="11"/>
  <c r="CM43"/>
  <c r="CM7" i="13"/>
  <c r="CM16"/>
  <c r="CM19"/>
  <c r="CM28"/>
  <c r="CM31"/>
  <c r="CM40"/>
  <c r="CM43"/>
  <c r="CM52"/>
  <c r="CM55"/>
  <c r="CM64"/>
  <c r="CM67"/>
  <c r="CM76"/>
  <c r="CM79"/>
  <c r="CM83"/>
  <c r="CF134" i="17" s="1"/>
  <c r="CM85" i="13"/>
  <c r="CM95"/>
  <c r="CF148" i="17" s="1"/>
  <c r="CM97" i="13"/>
  <c r="CM89"/>
  <c r="CF145" i="17" s="1"/>
  <c r="CM101" i="13"/>
  <c r="CF151" i="17" s="1"/>
  <c r="CM103" i="13"/>
  <c r="CM113"/>
  <c r="CF157" i="17" s="1"/>
  <c r="CM115" i="13"/>
  <c r="CM125"/>
  <c r="CF163" i="17" s="1"/>
  <c r="CM127" i="13"/>
  <c r="CM137"/>
  <c r="CF169" i="17" s="1"/>
  <c r="CM139" i="13"/>
  <c r="CM149"/>
  <c r="CF175" i="17" s="1"/>
  <c r="CM151" i="13"/>
  <c r="CM161"/>
  <c r="CF181" i="17" s="1"/>
  <c r="CM163" i="13"/>
  <c r="CM173"/>
  <c r="CF187" i="17" s="1"/>
  <c r="CM175" i="13"/>
  <c r="CM106"/>
  <c r="CM107"/>
  <c r="CF154" i="17" s="1"/>
  <c r="CM109" i="13"/>
  <c r="CM91"/>
  <c r="CM94"/>
  <c r="CM100"/>
  <c r="CM112"/>
  <c r="CM124"/>
  <c r="CM136"/>
  <c r="CM148"/>
  <c r="CM160"/>
  <c r="CM172"/>
  <c r="CM121"/>
  <c r="CM130"/>
  <c r="CM133"/>
  <c r="CM142"/>
  <c r="CM145"/>
  <c r="CM154"/>
  <c r="CM157"/>
  <c r="CM166"/>
  <c r="CM169"/>
  <c r="CM179"/>
  <c r="CF190" i="17" s="1"/>
  <c r="CM181" i="13"/>
  <c r="CM191"/>
  <c r="CF196" i="17" s="1"/>
  <c r="CM193" i="13"/>
  <c r="CM203"/>
  <c r="CF202" i="17" s="1"/>
  <c r="CM205" i="13"/>
  <c r="CM215"/>
  <c r="CF208" i="17" s="1"/>
  <c r="CM217" i="13"/>
  <c r="CM227"/>
  <c r="CF214" i="17" s="1"/>
  <c r="CM229" i="13"/>
  <c r="CM239"/>
  <c r="CF220" i="17" s="1"/>
  <c r="CM16" i="14"/>
  <c r="CM119" i="13"/>
  <c r="CF160" i="17" s="1"/>
  <c r="CM131" i="13"/>
  <c r="CF166" i="17" s="1"/>
  <c r="CM143" i="13"/>
  <c r="CF172" i="17" s="1"/>
  <c r="CM155" i="13"/>
  <c r="CF178" i="17" s="1"/>
  <c r="CM167" i="13"/>
  <c r="CF184" i="17" s="1"/>
  <c r="CM184" i="13"/>
  <c r="CM196"/>
  <c r="CM208"/>
  <c r="CM220"/>
  <c r="CM232"/>
  <c r="CM118"/>
  <c r="CM185"/>
  <c r="CF193" i="17" s="1"/>
  <c r="CM187" i="13"/>
  <c r="CM197"/>
  <c r="CF199" i="17" s="1"/>
  <c r="CM199" i="13"/>
  <c r="CM209"/>
  <c r="CF205" i="17" s="1"/>
  <c r="CM211" i="13"/>
  <c r="CM221"/>
  <c r="CF211" i="17" s="1"/>
  <c r="CM223" i="13"/>
  <c r="CM233"/>
  <c r="CF217" i="17" s="1"/>
  <c r="CM178" i="13"/>
  <c r="CM190"/>
  <c r="CM202"/>
  <c r="CM214"/>
  <c r="CM226"/>
  <c r="CM238"/>
  <c r="CM27" i="14"/>
  <c r="CM96"/>
  <c r="CM85"/>
  <c r="CM38"/>
  <c r="CM49"/>
  <c r="CM74"/>
  <c r="CM235" i="13"/>
  <c r="CM63" i="14"/>
  <c r="CM107"/>
  <c r="CM132"/>
  <c r="CM157"/>
  <c r="CM210"/>
  <c r="CM179"/>
  <c r="CM190"/>
  <c r="CM243"/>
  <c r="CM118"/>
  <c r="CM146"/>
  <c r="CM196"/>
  <c r="CM221"/>
  <c r="CM232"/>
  <c r="CM168"/>
  <c r="EH11" i="3"/>
  <c r="EH24"/>
  <c r="EH38"/>
  <c r="EH60"/>
  <c r="EH48"/>
  <c r="EH77"/>
  <c r="EH70"/>
  <c r="EH8" i="4"/>
  <c r="EH27"/>
  <c r="EH18"/>
  <c r="EH43"/>
  <c r="EH34"/>
  <c r="EH59"/>
  <c r="EH27" i="5"/>
  <c r="EH18"/>
  <c r="EH51" i="4"/>
  <c r="EH8" i="5"/>
  <c r="EH59"/>
  <c r="EH51"/>
  <c r="EH18" i="6"/>
  <c r="EH34" i="5"/>
  <c r="EH43"/>
  <c r="EH51" i="6"/>
  <c r="EH8"/>
  <c r="EH27"/>
  <c r="EH43"/>
  <c r="EH34"/>
  <c r="EH18" i="7"/>
  <c r="EH51"/>
  <c r="EH43"/>
  <c r="EH59" i="6"/>
  <c r="EH27" i="7"/>
  <c r="EH34"/>
  <c r="EH34" i="8"/>
  <c r="EH59" i="7"/>
  <c r="EH27" i="8"/>
  <c r="EH59"/>
  <c r="EH27" i="9"/>
  <c r="EH8" i="8"/>
  <c r="EH18"/>
  <c r="EH43"/>
  <c r="EH8" i="9"/>
  <c r="EH43"/>
  <c r="EH8" i="10"/>
  <c r="EH18" i="9"/>
  <c r="EH34"/>
  <c r="EH34" i="10"/>
  <c r="EH8" i="7"/>
  <c r="EH51" i="8"/>
  <c r="EH43" i="10"/>
  <c r="EH8" i="11"/>
  <c r="EH43"/>
  <c r="EH7" i="13"/>
  <c r="EH17"/>
  <c r="DW13" i="17" s="1"/>
  <c r="EH19" i="13"/>
  <c r="EH29"/>
  <c r="DW35" i="17" s="1"/>
  <c r="EH31" i="13"/>
  <c r="EH41"/>
  <c r="DW57" i="17" s="1"/>
  <c r="EH43" i="13"/>
  <c r="EH53"/>
  <c r="DW79" i="17" s="1"/>
  <c r="EH55" i="13"/>
  <c r="EH65"/>
  <c r="DW101" i="17" s="1"/>
  <c r="EH67" i="13"/>
  <c r="EH77"/>
  <c r="DW123" i="17" s="1"/>
  <c r="EH79" i="13"/>
  <c r="EH18" i="10"/>
  <c r="EH34" i="11"/>
  <c r="EH10" i="13"/>
  <c r="EH22"/>
  <c r="EH34"/>
  <c r="EH46"/>
  <c r="EH58"/>
  <c r="EH70"/>
  <c r="EH82"/>
  <c r="EH51" i="9"/>
  <c r="EH27" i="10"/>
  <c r="EH51"/>
  <c r="EH18" i="11"/>
  <c r="EH11" i="13"/>
  <c r="DW2" i="17" s="1"/>
  <c r="EH13" i="13"/>
  <c r="EH16"/>
  <c r="EH23"/>
  <c r="DW24" i="17" s="1"/>
  <c r="EH25" i="13"/>
  <c r="EH28"/>
  <c r="EH35"/>
  <c r="DW46" i="17" s="1"/>
  <c r="EH37" i="13"/>
  <c r="EH40"/>
  <c r="EH47"/>
  <c r="DW68" i="17" s="1"/>
  <c r="EH49" i="13"/>
  <c r="EH52"/>
  <c r="EH59"/>
  <c r="DW90" i="17" s="1"/>
  <c r="EH61" i="13"/>
  <c r="EH64"/>
  <c r="EH71"/>
  <c r="DW112" i="17" s="1"/>
  <c r="EH73" i="13"/>
  <c r="EH76"/>
  <c r="EH83"/>
  <c r="DW134" i="17" s="1"/>
  <c r="EH85" i="13"/>
  <c r="EH95"/>
  <c r="DW148" i="17" s="1"/>
  <c r="EH97" i="13"/>
  <c r="EH27" i="11"/>
  <c r="EH59"/>
  <c r="EH59" i="9"/>
  <c r="EH51" i="11"/>
  <c r="EH59" i="10"/>
  <c r="EH94" i="13"/>
  <c r="EH88"/>
  <c r="EH91"/>
  <c r="EH100"/>
  <c r="EH112"/>
  <c r="EH124"/>
  <c r="EH136"/>
  <c r="EH148"/>
  <c r="EH160"/>
  <c r="EH172"/>
  <c r="EH89"/>
  <c r="DW145" i="17" s="1"/>
  <c r="EH101" i="13"/>
  <c r="DW151" i="17" s="1"/>
  <c r="EH103" i="13"/>
  <c r="EH113"/>
  <c r="DW157" i="17" s="1"/>
  <c r="EH115" i="13"/>
  <c r="EH106"/>
  <c r="EH118"/>
  <c r="EH107"/>
  <c r="DW154" i="17" s="1"/>
  <c r="EH109" i="13"/>
  <c r="EH119"/>
  <c r="DW160" i="17" s="1"/>
  <c r="EH121" i="13"/>
  <c r="EH131"/>
  <c r="DW166" i="17"/>
  <c r="EH133" i="13"/>
  <c r="EH143"/>
  <c r="DW172" i="17" s="1"/>
  <c r="EH145" i="13"/>
  <c r="EH155"/>
  <c r="DW178" i="17" s="1"/>
  <c r="EH157" i="13"/>
  <c r="EH167"/>
  <c r="DW184" i="17" s="1"/>
  <c r="EH169" i="13"/>
  <c r="EH178"/>
  <c r="EH190"/>
  <c r="EH202"/>
  <c r="EH214"/>
  <c r="EH226"/>
  <c r="EH238"/>
  <c r="EH27" i="14"/>
  <c r="EH125" i="13"/>
  <c r="DW163" i="17" s="1"/>
  <c r="EH127" i="13"/>
  <c r="EH130"/>
  <c r="EH137"/>
  <c r="DW169" i="17" s="1"/>
  <c r="EH139" i="13"/>
  <c r="EH142"/>
  <c r="EH149"/>
  <c r="DW175" i="17" s="1"/>
  <c r="EH151" i="13"/>
  <c r="EH154"/>
  <c r="EH161"/>
  <c r="DW181" i="17" s="1"/>
  <c r="EH163" i="13"/>
  <c r="EH166"/>
  <c r="EH173"/>
  <c r="DW187" i="17" s="1"/>
  <c r="EH175" i="13"/>
  <c r="EH179"/>
  <c r="DW190" i="17" s="1"/>
  <c r="EH181" i="13"/>
  <c r="EH191"/>
  <c r="DW196" i="17" s="1"/>
  <c r="EH193" i="13"/>
  <c r="EH203"/>
  <c r="DW202" i="17"/>
  <c r="EH205" i="13"/>
  <c r="EH215"/>
  <c r="DW208" i="17" s="1"/>
  <c r="EH217" i="13"/>
  <c r="EH227"/>
  <c r="DW214" i="17" s="1"/>
  <c r="EH229" i="13"/>
  <c r="EH184"/>
  <c r="EH196"/>
  <c r="EH208"/>
  <c r="EH220"/>
  <c r="EH232"/>
  <c r="EH185"/>
  <c r="DW193" i="17" s="1"/>
  <c r="EH187" i="13"/>
  <c r="EH197"/>
  <c r="DW199" i="17"/>
  <c r="EH199" i="13"/>
  <c r="EH209"/>
  <c r="DW205" i="17" s="1"/>
  <c r="EH211" i="13"/>
  <c r="EH221"/>
  <c r="DW211" i="17" s="1"/>
  <c r="EH223" i="13"/>
  <c r="EH233"/>
  <c r="DW217" i="17" s="1"/>
  <c r="EH235" i="13"/>
  <c r="EH38" i="14"/>
  <c r="EH239" i="13"/>
  <c r="DW220" i="17" s="1"/>
  <c r="EH16" i="14"/>
  <c r="EH63"/>
  <c r="EH107"/>
  <c r="EH96"/>
  <c r="EH146"/>
  <c r="EH85"/>
  <c r="EH49"/>
  <c r="EH74"/>
  <c r="EH118"/>
  <c r="EH132"/>
  <c r="EH196"/>
  <c r="EH221"/>
  <c r="EH210"/>
  <c r="EH168"/>
  <c r="EH232"/>
  <c r="EH157"/>
  <c r="EH179"/>
  <c r="EH243"/>
  <c r="EH190"/>
  <c r="EB11" i="3"/>
  <c r="EB24"/>
  <c r="EB38"/>
  <c r="EB48"/>
  <c r="EB70"/>
  <c r="EB8" i="4"/>
  <c r="EB60" i="3"/>
  <c r="EB77"/>
  <c r="EB27" i="4"/>
  <c r="EB18"/>
  <c r="EB43"/>
  <c r="EB34"/>
  <c r="EB51"/>
  <c r="EB18" i="5"/>
  <c r="EB8"/>
  <c r="EB59" i="4"/>
  <c r="EB27" i="5"/>
  <c r="EB43"/>
  <c r="EB34"/>
  <c r="EB59"/>
  <c r="EB51"/>
  <c r="EB18" i="6"/>
  <c r="EB43"/>
  <c r="EB8"/>
  <c r="EB27"/>
  <c r="EB34"/>
  <c r="EB51"/>
  <c r="EB34" i="7"/>
  <c r="EB8"/>
  <c r="EB27"/>
  <c r="EB59"/>
  <c r="EB18" i="8"/>
  <c r="EB51"/>
  <c r="EB18" i="9"/>
  <c r="EB51" i="7"/>
  <c r="EB8" i="8"/>
  <c r="EB43"/>
  <c r="EB8" i="9"/>
  <c r="EB43" i="7"/>
  <c r="EB27" i="8"/>
  <c r="EB27" i="9"/>
  <c r="EB59"/>
  <c r="EB27" i="10"/>
  <c r="EB18" i="7"/>
  <c r="EB34" i="8"/>
  <c r="EB51" i="9"/>
  <c r="EB18" i="10"/>
  <c r="EB34" i="9"/>
  <c r="EB59" i="10"/>
  <c r="EB27" i="11"/>
  <c r="EB59"/>
  <c r="EB11" i="13"/>
  <c r="DQ2" i="17" s="1"/>
  <c r="EN11" i="13"/>
  <c r="EB13"/>
  <c r="EB23"/>
  <c r="DQ24" i="17" s="1"/>
  <c r="EN23" i="13"/>
  <c r="EB25"/>
  <c r="EB35"/>
  <c r="DQ46" i="17" s="1"/>
  <c r="EN35" i="13"/>
  <c r="EB37"/>
  <c r="EB47"/>
  <c r="DQ68" i="17" s="1"/>
  <c r="EN47" i="13"/>
  <c r="EB49"/>
  <c r="EB59"/>
  <c r="DQ90" i="17" s="1"/>
  <c r="EN59" i="13"/>
  <c r="EB61"/>
  <c r="EB71"/>
  <c r="DQ112" i="17" s="1"/>
  <c r="EN71" i="13"/>
  <c r="EB73"/>
  <c r="EB51" i="10"/>
  <c r="EB18" i="11"/>
  <c r="EB51"/>
  <c r="EB16" i="13"/>
  <c r="EB28"/>
  <c r="EB40"/>
  <c r="EB52"/>
  <c r="EB64"/>
  <c r="EB76"/>
  <c r="EB59" i="6"/>
  <c r="EB59" i="8"/>
  <c r="EB43" i="9"/>
  <c r="EB8" i="10"/>
  <c r="EB8" i="11"/>
  <c r="EB34"/>
  <c r="EB89" i="13"/>
  <c r="DQ145" i="17" s="1"/>
  <c r="EN89" i="13"/>
  <c r="EB91"/>
  <c r="EN17"/>
  <c r="EB43" i="11"/>
  <c r="EB7" i="13"/>
  <c r="EB19"/>
  <c r="EB34" i="10"/>
  <c r="EB43"/>
  <c r="EB10" i="13"/>
  <c r="EB17"/>
  <c r="DQ13" i="17" s="1"/>
  <c r="EB22" i="13"/>
  <c r="EB29"/>
  <c r="DQ35" i="17" s="1"/>
  <c r="EB34" i="13"/>
  <c r="EB41"/>
  <c r="DQ57" i="17" s="1"/>
  <c r="EB46" i="13"/>
  <c r="EB53"/>
  <c r="DQ79" i="17"/>
  <c r="EB58" i="13"/>
  <c r="EB65"/>
  <c r="DQ101" i="17" s="1"/>
  <c r="EB70" i="13"/>
  <c r="EB77"/>
  <c r="DQ123" i="17" s="1"/>
  <c r="EB82" i="13"/>
  <c r="EB88"/>
  <c r="EN29"/>
  <c r="EB43"/>
  <c r="EN53"/>
  <c r="EB67"/>
  <c r="EN77"/>
  <c r="EB106"/>
  <c r="EB118"/>
  <c r="EB130"/>
  <c r="EB142"/>
  <c r="EB154"/>
  <c r="EB166"/>
  <c r="EN83"/>
  <c r="EN95"/>
  <c r="EB107"/>
  <c r="DQ154" i="17" s="1"/>
  <c r="EN107" i="13"/>
  <c r="EB109"/>
  <c r="EB31"/>
  <c r="EN41"/>
  <c r="EB55"/>
  <c r="EN65"/>
  <c r="EB79"/>
  <c r="EB94"/>
  <c r="EB100"/>
  <c r="EB112"/>
  <c r="EB83"/>
  <c r="DQ134" i="17" s="1"/>
  <c r="EB85" i="13"/>
  <c r="EB95"/>
  <c r="DQ148" i="17" s="1"/>
  <c r="EB97" i="13"/>
  <c r="EB101"/>
  <c r="DQ151" i="17" s="1"/>
  <c r="EN101" i="13"/>
  <c r="EB103"/>
  <c r="EB113"/>
  <c r="DQ157" i="17" s="1"/>
  <c r="EN113" i="13"/>
  <c r="EB115"/>
  <c r="EB125"/>
  <c r="DQ163" i="17" s="1"/>
  <c r="EN125" i="13"/>
  <c r="EB127"/>
  <c r="EB137"/>
  <c r="DQ169" i="17" s="1"/>
  <c r="EN137" i="13"/>
  <c r="EB139"/>
  <c r="EB149"/>
  <c r="DQ175" i="17" s="1"/>
  <c r="EN149" i="13"/>
  <c r="EB151"/>
  <c r="EB161"/>
  <c r="DQ181" i="17" s="1"/>
  <c r="EN161" i="13"/>
  <c r="EB163"/>
  <c r="EB173"/>
  <c r="DQ187" i="17" s="1"/>
  <c r="EN173" i="13"/>
  <c r="EB175"/>
  <c r="EB119"/>
  <c r="DQ160" i="17" s="1"/>
  <c r="EB124" i="13"/>
  <c r="EB131"/>
  <c r="DQ166" i="17" s="1"/>
  <c r="EB136" i="13"/>
  <c r="EB143"/>
  <c r="DQ172" i="17" s="1"/>
  <c r="EB148" i="13"/>
  <c r="EB155"/>
  <c r="DQ178" i="17" s="1"/>
  <c r="EB160" i="13"/>
  <c r="EB167"/>
  <c r="DQ184" i="17" s="1"/>
  <c r="EB172" i="13"/>
  <c r="EB184"/>
  <c r="EB196"/>
  <c r="EB208"/>
  <c r="EB220"/>
  <c r="EB232"/>
  <c r="EB185"/>
  <c r="DQ193" i="17" s="1"/>
  <c r="EN185" i="13"/>
  <c r="EB187"/>
  <c r="EB197"/>
  <c r="DQ199" i="17" s="1"/>
  <c r="EN197" i="13"/>
  <c r="EB199"/>
  <c r="EB209"/>
  <c r="DQ205" i="17" s="1"/>
  <c r="EN209" i="13"/>
  <c r="EB211"/>
  <c r="EB221"/>
  <c r="DQ211" i="17" s="1"/>
  <c r="EN221" i="13"/>
  <c r="EB223"/>
  <c r="EN119"/>
  <c r="EN131"/>
  <c r="EN143"/>
  <c r="EN155"/>
  <c r="EN167"/>
  <c r="EB178"/>
  <c r="EB190"/>
  <c r="EB202"/>
  <c r="EB214"/>
  <c r="EB226"/>
  <c r="EB121"/>
  <c r="EB133"/>
  <c r="EB145"/>
  <c r="EB157"/>
  <c r="EB169"/>
  <c r="EB179"/>
  <c r="DQ190" i="17" s="1"/>
  <c r="EN179" i="13"/>
  <c r="EB181"/>
  <c r="EB191"/>
  <c r="DQ196" i="17" s="1"/>
  <c r="EN191" i="13"/>
  <c r="EB193"/>
  <c r="EB203"/>
  <c r="DQ202" i="17" s="1"/>
  <c r="EN203" i="13"/>
  <c r="EB205"/>
  <c r="EB215"/>
  <c r="DQ208" i="17" s="1"/>
  <c r="EN215" i="13"/>
  <c r="EB217"/>
  <c r="EB227"/>
  <c r="DQ214" i="17" s="1"/>
  <c r="EN227" i="13"/>
  <c r="EB229"/>
  <c r="EB239"/>
  <c r="DQ220" i="17" s="1"/>
  <c r="EN239" i="13"/>
  <c r="EB16" i="14"/>
  <c r="EB85"/>
  <c r="EN233" i="13"/>
  <c r="EB38" i="14"/>
  <c r="EB49"/>
  <c r="EB74"/>
  <c r="EB118"/>
  <c r="EB235" i="13"/>
  <c r="EB63" i="14"/>
  <c r="EB107"/>
  <c r="EB233" i="13"/>
  <c r="DQ217" i="17" s="1"/>
  <c r="EB238" i="13"/>
  <c r="EB27" i="14"/>
  <c r="EB96"/>
  <c r="EB146"/>
  <c r="EB179"/>
  <c r="EB190"/>
  <c r="EB243"/>
  <c r="EB157"/>
  <c r="EB168"/>
  <c r="EB232"/>
  <c r="EB132"/>
  <c r="EB210"/>
  <c r="EB196"/>
  <c r="EB221"/>
  <c r="CS61" i="7"/>
  <c r="DY60"/>
  <c r="BM60"/>
  <c r="DD60"/>
  <c r="DD247" i="14"/>
  <c r="BD60" i="7"/>
  <c r="AJ60"/>
  <c r="DZ200" i="14"/>
  <c r="CP61" i="7"/>
  <c r="BF200" i="14"/>
  <c r="ED60" i="7"/>
  <c r="ED247" i="14"/>
  <c r="CD60" i="7"/>
  <c r="BJ247" i="14"/>
  <c r="BW61" i="7"/>
  <c r="BG61"/>
  <c r="G61"/>
  <c r="G200" i="14"/>
  <c r="CU60" i="7"/>
  <c r="CE60"/>
  <c r="AU247" i="14"/>
  <c r="D60" i="7"/>
  <c r="DU199" i="14"/>
  <c r="DE61" i="6"/>
  <c r="BE61"/>
  <c r="BE199" i="14"/>
  <c r="E61" i="6"/>
  <c r="DF246" i="14"/>
  <c r="F60" i="6"/>
  <c r="DZ61"/>
  <c r="BZ61"/>
  <c r="F61"/>
  <c r="BD60"/>
  <c r="BD246" i="14"/>
  <c r="G60" i="7"/>
  <c r="EE61" i="6"/>
  <c r="CU199" i="14"/>
  <c r="BK61" i="6"/>
  <c r="AE199" i="14"/>
  <c r="K61" i="6"/>
  <c r="BF60"/>
  <c r="BF246" i="14"/>
  <c r="DT61" i="6"/>
  <c r="DD199" i="14"/>
  <c r="BD61" i="6"/>
  <c r="AJ61"/>
  <c r="D199" i="14"/>
  <c r="DL60" i="6"/>
  <c r="CC246" i="14"/>
  <c r="M60" i="6"/>
  <c r="DQ198" i="14"/>
  <c r="CG61" i="5"/>
  <c r="AW198" i="14"/>
  <c r="AG61" i="5"/>
  <c r="DV61"/>
  <c r="DV198" i="14"/>
  <c r="BV61" i="5"/>
  <c r="BB198" i="14"/>
  <c r="AL61" i="5"/>
  <c r="DG246" i="14"/>
  <c r="CQ246"/>
  <c r="AQ246"/>
  <c r="AU198"/>
  <c r="EF61" i="5"/>
  <c r="CZ198" i="14"/>
  <c r="CF198"/>
  <c r="AZ198"/>
  <c r="AF61" i="5"/>
  <c r="EL60"/>
  <c r="EL245" i="14"/>
  <c r="BV60" i="5"/>
  <c r="BV245" i="14"/>
  <c r="BB245"/>
  <c r="V245"/>
  <c r="B60" i="5"/>
  <c r="DO61" i="4"/>
  <c r="CI61"/>
  <c r="CI197" i="14"/>
  <c r="AU197"/>
  <c r="EM60" i="5"/>
  <c r="DC60"/>
  <c r="DC245" i="14"/>
  <c r="BS245"/>
  <c r="BC60" i="5"/>
  <c r="S60"/>
  <c r="C60"/>
  <c r="DH61" i="4"/>
  <c r="DH197" i="14"/>
  <c r="CB61" i="4"/>
  <c r="CN197" i="14"/>
  <c r="EJ60" i="5"/>
  <c r="EJ245" i="14"/>
  <c r="DD245"/>
  <c r="CJ60" i="5"/>
  <c r="BD60"/>
  <c r="AJ60"/>
  <c r="D60"/>
  <c r="D245" i="14"/>
  <c r="AG245"/>
  <c r="AJ61" i="4"/>
  <c r="EG61"/>
  <c r="CW61"/>
  <c r="CG61"/>
  <c r="CG197" i="14"/>
  <c r="BQ197"/>
  <c r="Q61" i="4"/>
  <c r="EL197" i="14"/>
  <c r="DV61" i="4"/>
  <c r="DV197" i="14"/>
  <c r="DB61" i="4"/>
  <c r="BB197" i="14"/>
  <c r="AL197"/>
  <c r="V197"/>
  <c r="B61" i="4"/>
  <c r="B197" i="14"/>
  <c r="C197"/>
  <c r="BS60" i="4"/>
  <c r="C60"/>
  <c r="CR244" i="14"/>
  <c r="BH60" i="4"/>
  <c r="AR60"/>
  <c r="X60"/>
  <c r="H244" i="14"/>
  <c r="DM60" i="4"/>
  <c r="CS244" i="14"/>
  <c r="CC60" i="4"/>
  <c r="BM244" i="14"/>
  <c r="AC60" i="4"/>
  <c r="M244" i="14"/>
  <c r="BR60" i="4"/>
  <c r="AX60"/>
  <c r="AH60"/>
  <c r="DX11" i="3"/>
  <c r="DX24"/>
  <c r="DX38"/>
  <c r="DX48"/>
  <c r="DX70"/>
  <c r="DX60"/>
  <c r="DX8" i="4"/>
  <c r="DX77" i="3"/>
  <c r="DX27" i="4"/>
  <c r="DX18"/>
  <c r="DX43"/>
  <c r="DX34"/>
  <c r="DX51"/>
  <c r="DX18" i="5"/>
  <c r="DX8"/>
  <c r="DX59" i="4"/>
  <c r="DX27" i="5"/>
  <c r="DX43"/>
  <c r="DX59"/>
  <c r="DX34"/>
  <c r="DX51"/>
  <c r="DX18" i="6"/>
  <c r="DX43"/>
  <c r="DX34"/>
  <c r="DX8"/>
  <c r="DX27"/>
  <c r="DX51"/>
  <c r="DX59"/>
  <c r="DX34" i="7"/>
  <c r="DX27"/>
  <c r="DX59"/>
  <c r="DX8"/>
  <c r="DX18" i="8"/>
  <c r="DX51"/>
  <c r="DX18" i="9"/>
  <c r="DX43" i="7"/>
  <c r="DX8" i="8"/>
  <c r="DX43"/>
  <c r="DX8" i="9"/>
  <c r="DX18" i="7"/>
  <c r="DX51"/>
  <c r="DX27" i="8"/>
  <c r="DX59"/>
  <c r="DX59" i="9"/>
  <c r="DX27" i="10"/>
  <c r="DX51" i="9"/>
  <c r="DX18" i="10"/>
  <c r="DX34" i="8"/>
  <c r="DX34" i="9"/>
  <c r="DX34" i="10"/>
  <c r="DX59"/>
  <c r="DX27" i="11"/>
  <c r="DX59"/>
  <c r="DX11" i="13"/>
  <c r="DN2" i="17" s="1"/>
  <c r="DX13" i="13"/>
  <c r="DX23"/>
  <c r="DN24" i="17" s="1"/>
  <c r="DX25" i="13"/>
  <c r="DX35"/>
  <c r="DN46" i="17" s="1"/>
  <c r="DX37" i="13"/>
  <c r="DX47"/>
  <c r="DN68" i="17" s="1"/>
  <c r="DX49" i="13"/>
  <c r="DX59"/>
  <c r="DN90" i="17" s="1"/>
  <c r="DX61" i="13"/>
  <c r="DX71"/>
  <c r="DN112" i="17" s="1"/>
  <c r="DX73" i="13"/>
  <c r="DX43" i="9"/>
  <c r="DX8" i="10"/>
  <c r="DX51"/>
  <c r="DX18" i="11"/>
  <c r="DX51"/>
  <c r="DX16" i="13"/>
  <c r="DX28"/>
  <c r="DX40"/>
  <c r="DX52"/>
  <c r="DX64"/>
  <c r="DX76"/>
  <c r="DX27" i="9"/>
  <c r="DX43" i="10"/>
  <c r="DX43" i="11"/>
  <c r="DX7" i="13"/>
  <c r="DX19"/>
  <c r="DX31"/>
  <c r="DX43"/>
  <c r="DX55"/>
  <c r="DX67"/>
  <c r="DX79"/>
  <c r="DX89"/>
  <c r="DN145" i="17" s="1"/>
  <c r="DX91" i="13"/>
  <c r="DX8" i="11"/>
  <c r="DX10" i="13"/>
  <c r="DX17"/>
  <c r="DN13" i="17" s="1"/>
  <c r="DX22" i="13"/>
  <c r="DX34" i="11"/>
  <c r="DX88" i="13"/>
  <c r="DX29"/>
  <c r="DN35" i="17" s="1"/>
  <c r="DX46" i="13"/>
  <c r="DX53"/>
  <c r="DN79" i="17" s="1"/>
  <c r="DX70" i="13"/>
  <c r="DX77"/>
  <c r="DN123" i="17" s="1"/>
  <c r="DX94" i="13"/>
  <c r="DX106"/>
  <c r="DX118"/>
  <c r="DX130"/>
  <c r="DX142"/>
  <c r="DX154"/>
  <c r="DX166"/>
  <c r="DX83"/>
  <c r="DN134" i="17" s="1"/>
  <c r="DX85" i="13"/>
  <c r="DX95"/>
  <c r="DN148" i="17" s="1"/>
  <c r="DX97" i="13"/>
  <c r="DX107"/>
  <c r="DN154" i="17" s="1"/>
  <c r="DX109" i="13"/>
  <c r="DX34"/>
  <c r="DX41"/>
  <c r="DN57" i="17" s="1"/>
  <c r="DX58" i="13"/>
  <c r="DX65"/>
  <c r="DN101" i="17" s="1"/>
  <c r="DX82" i="13"/>
  <c r="DX100"/>
  <c r="DX112"/>
  <c r="DX101"/>
  <c r="DN151" i="17" s="1"/>
  <c r="DX103" i="13"/>
  <c r="DX113"/>
  <c r="DN157" i="17" s="1"/>
  <c r="DX115" i="13"/>
  <c r="DX125"/>
  <c r="DN163" i="17" s="1"/>
  <c r="DX127" i="13"/>
  <c r="DX137"/>
  <c r="DN169" i="17" s="1"/>
  <c r="DX139" i="13"/>
  <c r="DX149"/>
  <c r="DN175" i="17"/>
  <c r="DX151" i="13"/>
  <c r="DX161"/>
  <c r="DN181" i="17" s="1"/>
  <c r="DX163" i="13"/>
  <c r="DX173"/>
  <c r="DN187" i="17" s="1"/>
  <c r="DX175" i="13"/>
  <c r="DX184"/>
  <c r="DX196"/>
  <c r="DX208"/>
  <c r="DX220"/>
  <c r="DX232"/>
  <c r="DX121"/>
  <c r="DX133"/>
  <c r="DX145"/>
  <c r="DX157"/>
  <c r="DX169"/>
  <c r="DX185"/>
  <c r="DN193" i="17" s="1"/>
  <c r="DX187" i="13"/>
  <c r="DX197"/>
  <c r="DN199" i="17" s="1"/>
  <c r="DX199" i="13"/>
  <c r="DX209"/>
  <c r="DN205" i="17" s="1"/>
  <c r="DX211" i="13"/>
  <c r="DX221"/>
  <c r="DN211" i="17" s="1"/>
  <c r="DX223" i="13"/>
  <c r="DX233"/>
  <c r="DN217" i="17" s="1"/>
  <c r="DX119" i="13"/>
  <c r="DN160" i="17" s="1"/>
  <c r="DX124" i="13"/>
  <c r="DX131"/>
  <c r="DN166" i="17" s="1"/>
  <c r="DX136" i="13"/>
  <c r="DX143"/>
  <c r="DN172" i="17" s="1"/>
  <c r="DX148" i="13"/>
  <c r="DX155"/>
  <c r="DN178" i="17" s="1"/>
  <c r="DX160" i="13"/>
  <c r="DX167"/>
  <c r="DN184" i="17" s="1"/>
  <c r="DX172" i="13"/>
  <c r="DX178"/>
  <c r="DX190"/>
  <c r="DX202"/>
  <c r="DX214"/>
  <c r="DX226"/>
  <c r="DX179"/>
  <c r="DN190" i="17" s="1"/>
  <c r="DX181" i="13"/>
  <c r="DX191"/>
  <c r="DN196" i="17" s="1"/>
  <c r="DX193" i="13"/>
  <c r="DX203"/>
  <c r="DN202" i="17" s="1"/>
  <c r="DX205" i="13"/>
  <c r="DX215"/>
  <c r="DN208" i="17" s="1"/>
  <c r="DX217" i="13"/>
  <c r="DX227"/>
  <c r="DN214" i="17" s="1"/>
  <c r="DX229" i="13"/>
  <c r="DX239"/>
  <c r="DN220" i="17" s="1"/>
  <c r="DX16" i="14"/>
  <c r="DX235" i="13"/>
  <c r="DX85" i="14"/>
  <c r="DX238" i="13"/>
  <c r="DX27" i="14"/>
  <c r="DX49"/>
  <c r="DX74"/>
  <c r="DX118"/>
  <c r="DX63"/>
  <c r="DX107"/>
  <c r="DX38"/>
  <c r="DX96"/>
  <c r="DX146"/>
  <c r="DX179"/>
  <c r="DX190"/>
  <c r="DX243"/>
  <c r="DX132"/>
  <c r="DX168"/>
  <c r="DX232"/>
  <c r="DX157"/>
  <c r="DX210"/>
  <c r="DX196"/>
  <c r="DX221"/>
  <c r="EM11" i="3"/>
  <c r="EM24"/>
  <c r="EM38"/>
  <c r="EM48"/>
  <c r="EM60"/>
  <c r="EM77"/>
  <c r="EM70"/>
  <c r="EM27" i="4"/>
  <c r="EM8"/>
  <c r="EM18"/>
  <c r="EM43"/>
  <c r="EM34"/>
  <c r="EM51"/>
  <c r="EM59"/>
  <c r="EM18" i="5"/>
  <c r="EM8"/>
  <c r="EM34"/>
  <c r="EM51"/>
  <c r="EM27"/>
  <c r="EM43"/>
  <c r="EM8" i="6"/>
  <c r="EM59" i="5"/>
  <c r="EM27" i="6"/>
  <c r="EM51"/>
  <c r="EM18"/>
  <c r="EM43"/>
  <c r="EM8" i="7"/>
  <c r="EM34" i="6"/>
  <c r="EM59"/>
  <c r="EM43" i="7"/>
  <c r="EM34"/>
  <c r="EM18"/>
  <c r="EM51"/>
  <c r="EM27" i="8"/>
  <c r="EM59"/>
  <c r="EM27" i="9"/>
  <c r="EM27" i="7"/>
  <c r="EM18" i="8"/>
  <c r="EM51"/>
  <c r="EM18" i="9"/>
  <c r="EM34" i="8"/>
  <c r="EM34" i="9"/>
  <c r="EM34" i="10"/>
  <c r="EM59" i="7"/>
  <c r="EM43" i="8"/>
  <c r="EM8" i="9"/>
  <c r="EM59"/>
  <c r="EM27" i="10"/>
  <c r="EM51" i="9"/>
  <c r="EM34" i="11"/>
  <c r="EM10" i="13"/>
  <c r="EM22"/>
  <c r="EM34"/>
  <c r="EM46"/>
  <c r="EM58"/>
  <c r="EM70"/>
  <c r="EM82"/>
  <c r="EM8" i="8"/>
  <c r="EM59" i="10"/>
  <c r="EM27" i="11"/>
  <c r="EM59"/>
  <c r="EM11" i="13"/>
  <c r="EB2" i="17" s="1"/>
  <c r="EM13" i="13"/>
  <c r="EM23"/>
  <c r="EB24" i="17" s="1"/>
  <c r="EM25" i="13"/>
  <c r="EM35"/>
  <c r="EB46" i="17" s="1"/>
  <c r="EM37" i="13"/>
  <c r="EM47"/>
  <c r="EB68" i="17" s="1"/>
  <c r="EM49" i="13"/>
  <c r="EM59"/>
  <c r="EB90" i="17" s="1"/>
  <c r="EM61" i="13"/>
  <c r="EM71"/>
  <c r="EB112" i="17" s="1"/>
  <c r="EM73" i="13"/>
  <c r="EM43" i="10"/>
  <c r="EM8" i="11"/>
  <c r="EM43" i="9"/>
  <c r="EM18" i="10"/>
  <c r="EM88" i="13"/>
  <c r="EM43" i="11"/>
  <c r="EM7" i="13"/>
  <c r="EM16"/>
  <c r="EM19"/>
  <c r="EM18" i="11"/>
  <c r="EM17" i="13"/>
  <c r="EB13" i="17" s="1"/>
  <c r="EM8" i="10"/>
  <c r="EM51"/>
  <c r="EM51" i="11"/>
  <c r="EM83" i="13"/>
  <c r="EB134" i="17"/>
  <c r="EM85" i="13"/>
  <c r="EM95"/>
  <c r="EB148" i="17" s="1"/>
  <c r="EM97" i="13"/>
  <c r="EM28"/>
  <c r="EM52"/>
  <c r="EM76"/>
  <c r="EM101"/>
  <c r="EB151" i="17"/>
  <c r="EM103" i="13"/>
  <c r="EM113"/>
  <c r="EB157" i="17" s="1"/>
  <c r="EM115" i="13"/>
  <c r="EM125"/>
  <c r="EB163" i="17" s="1"/>
  <c r="EM127" i="13"/>
  <c r="EM137"/>
  <c r="EB169" i="17" s="1"/>
  <c r="EM139" i="13"/>
  <c r="EM149"/>
  <c r="EB175" i="17" s="1"/>
  <c r="EM151" i="13"/>
  <c r="EM161"/>
  <c r="EB181" i="17" s="1"/>
  <c r="EM163" i="13"/>
  <c r="EM173"/>
  <c r="EB187" i="17" s="1"/>
  <c r="EM175" i="13"/>
  <c r="EM29"/>
  <c r="EB35" i="17" s="1"/>
  <c r="EM43" i="13"/>
  <c r="EM53"/>
  <c r="EB79" i="17"/>
  <c r="EM67" i="13"/>
  <c r="EM77"/>
  <c r="EB123" i="17" s="1"/>
  <c r="EM91" i="13"/>
  <c r="EM94"/>
  <c r="EM106"/>
  <c r="EM40"/>
  <c r="EM64"/>
  <c r="EM89"/>
  <c r="EB145" i="17" s="1"/>
  <c r="EM107" i="13"/>
  <c r="EB154" i="17" s="1"/>
  <c r="EM109" i="13"/>
  <c r="EM31"/>
  <c r="EM41"/>
  <c r="EB57" i="17" s="1"/>
  <c r="EM55" i="13"/>
  <c r="EM65"/>
  <c r="EB101" i="17" s="1"/>
  <c r="EM79" i="13"/>
  <c r="EM100"/>
  <c r="EM112"/>
  <c r="EM124"/>
  <c r="EM136"/>
  <c r="EM148"/>
  <c r="EM160"/>
  <c r="EM172"/>
  <c r="EM179"/>
  <c r="EB190" i="17" s="1"/>
  <c r="EM181" i="13"/>
  <c r="EM191"/>
  <c r="EB196" i="17" s="1"/>
  <c r="EM193" i="13"/>
  <c r="EM203"/>
  <c r="EB202" i="17" s="1"/>
  <c r="EM205" i="13"/>
  <c r="EM215"/>
  <c r="EB208" i="17" s="1"/>
  <c r="EM217" i="13"/>
  <c r="EM227"/>
  <c r="EB214" i="17" s="1"/>
  <c r="EM229" i="13"/>
  <c r="EM239"/>
  <c r="EB220" i="17"/>
  <c r="EM16" i="14"/>
  <c r="EM118" i="13"/>
  <c r="EM184"/>
  <c r="EM196"/>
  <c r="EM208"/>
  <c r="EM220"/>
  <c r="EM232"/>
  <c r="EM121"/>
  <c r="EM130"/>
  <c r="EM133"/>
  <c r="EM142"/>
  <c r="EM145"/>
  <c r="EM154"/>
  <c r="EM157"/>
  <c r="EM166"/>
  <c r="EM169"/>
  <c r="EM185"/>
  <c r="EB193" i="17" s="1"/>
  <c r="EM187" i="13"/>
  <c r="EM197"/>
  <c r="EB199" i="17" s="1"/>
  <c r="EM199" i="13"/>
  <c r="EM209"/>
  <c r="EB205" i="17"/>
  <c r="EM211" i="13"/>
  <c r="EM221"/>
  <c r="EB211" i="17" s="1"/>
  <c r="EM223" i="13"/>
  <c r="EM119"/>
  <c r="EB160" i="17" s="1"/>
  <c r="EM131" i="13"/>
  <c r="EB166" i="17" s="1"/>
  <c r="EM143" i="13"/>
  <c r="EB172" i="17" s="1"/>
  <c r="EM155" i="13"/>
  <c r="EB178" i="17"/>
  <c r="EM167" i="13"/>
  <c r="EB184" i="17" s="1"/>
  <c r="EM178" i="13"/>
  <c r="EM190"/>
  <c r="EM202"/>
  <c r="EM214"/>
  <c r="EM226"/>
  <c r="EM238"/>
  <c r="EM27" i="14"/>
  <c r="EM38"/>
  <c r="EM96"/>
  <c r="EM235" i="13"/>
  <c r="EM85" i="14"/>
  <c r="EM233" i="13"/>
  <c r="EB217" i="17"/>
  <c r="EM49" i="14"/>
  <c r="EM74"/>
  <c r="EM63"/>
  <c r="EM107"/>
  <c r="EM132"/>
  <c r="EM157"/>
  <c r="EM210"/>
  <c r="EM118"/>
  <c r="EM146"/>
  <c r="EM179"/>
  <c r="EM190"/>
  <c r="EM243"/>
  <c r="EM196"/>
  <c r="EM221"/>
  <c r="EM232"/>
  <c r="EM168"/>
  <c r="EE11" i="3"/>
  <c r="EE24"/>
  <c r="EE38"/>
  <c r="EE48"/>
  <c r="EE60"/>
  <c r="EE77"/>
  <c r="EE70"/>
  <c r="EE27" i="4"/>
  <c r="EE8"/>
  <c r="EE18"/>
  <c r="EE43"/>
  <c r="EE34"/>
  <c r="EE51"/>
  <c r="EE59"/>
  <c r="EE18" i="5"/>
  <c r="EE8"/>
  <c r="EE34"/>
  <c r="EE51"/>
  <c r="EE27"/>
  <c r="EE43"/>
  <c r="EE8" i="6"/>
  <c r="EE59" i="5"/>
  <c r="EE27" i="6"/>
  <c r="EE51"/>
  <c r="EE18"/>
  <c r="EE43"/>
  <c r="EE8" i="7"/>
  <c r="EE34" i="6"/>
  <c r="EE59"/>
  <c r="EE43" i="7"/>
  <c r="EE34"/>
  <c r="EE18"/>
  <c r="EE51"/>
  <c r="EE27" i="8"/>
  <c r="EE59"/>
  <c r="EE27" i="9"/>
  <c r="EE18" i="8"/>
  <c r="EE51"/>
  <c r="EE18" i="9"/>
  <c r="EE27" i="7"/>
  <c r="EE8" i="8"/>
  <c r="EE34"/>
  <c r="EE34" i="9"/>
  <c r="EE34" i="10"/>
  <c r="EE43" i="8"/>
  <c r="EE8" i="9"/>
  <c r="EE59"/>
  <c r="EE27" i="10"/>
  <c r="EE59" i="7"/>
  <c r="EE51" i="9"/>
  <c r="EE34" i="11"/>
  <c r="EE10" i="13"/>
  <c r="EE22"/>
  <c r="EE34"/>
  <c r="EE46"/>
  <c r="EE58"/>
  <c r="EE70"/>
  <c r="EE82"/>
  <c r="EE59" i="10"/>
  <c r="EE27" i="11"/>
  <c r="EE59"/>
  <c r="EE11" i="13"/>
  <c r="DT2" i="17" s="1"/>
  <c r="EE13" i="13"/>
  <c r="EE23"/>
  <c r="DT24" i="17" s="1"/>
  <c r="EE25" i="13"/>
  <c r="EE35"/>
  <c r="DT46" i="17" s="1"/>
  <c r="EE37" i="13"/>
  <c r="EE47"/>
  <c r="DT68" i="17" s="1"/>
  <c r="EE49" i="13"/>
  <c r="EE59"/>
  <c r="DT90" i="17" s="1"/>
  <c r="EE61" i="13"/>
  <c r="EE71"/>
  <c r="DT112" i="17" s="1"/>
  <c r="EE73" i="13"/>
  <c r="EE43" i="10"/>
  <c r="EE8" i="11"/>
  <c r="EE8" i="10"/>
  <c r="EE18" i="11"/>
  <c r="EE88" i="13"/>
  <c r="EE43" i="9"/>
  <c r="EE18" i="10"/>
  <c r="EE51"/>
  <c r="EE43" i="11"/>
  <c r="EE7" i="13"/>
  <c r="EE16"/>
  <c r="EE19"/>
  <c r="EE17"/>
  <c r="DT13" i="17" s="1"/>
  <c r="EE51" i="11"/>
  <c r="EE83" i="13"/>
  <c r="DT134" i="17"/>
  <c r="EE85" i="13"/>
  <c r="EE95"/>
  <c r="DT148" i="17" s="1"/>
  <c r="EE97" i="13"/>
  <c r="EE40"/>
  <c r="EE64"/>
  <c r="EE101"/>
  <c r="DT151" i="17" s="1"/>
  <c r="EE103" i="13"/>
  <c r="EE113"/>
  <c r="DT157" i="17" s="1"/>
  <c r="EE115" i="13"/>
  <c r="EE125"/>
  <c r="DT163" i="17" s="1"/>
  <c r="EE127" i="13"/>
  <c r="EE137"/>
  <c r="DT169" i="17" s="1"/>
  <c r="EE139" i="13"/>
  <c r="EE149"/>
  <c r="DT175" i="17" s="1"/>
  <c r="EE151" i="13"/>
  <c r="EE161"/>
  <c r="DT181" i="17" s="1"/>
  <c r="EE163" i="13"/>
  <c r="EE173"/>
  <c r="DT187" i="17" s="1"/>
  <c r="EE175" i="13"/>
  <c r="EE31"/>
  <c r="EE41"/>
  <c r="DT57" i="17" s="1"/>
  <c r="EE55" i="13"/>
  <c r="EE65"/>
  <c r="DT101" i="17" s="1"/>
  <c r="EE79" i="13"/>
  <c r="EE91"/>
  <c r="EE94"/>
  <c r="EE106"/>
  <c r="EE28"/>
  <c r="EE52"/>
  <c r="EE76"/>
  <c r="EE89"/>
  <c r="DT145" i="17" s="1"/>
  <c r="EE107" i="13"/>
  <c r="DT154" i="17" s="1"/>
  <c r="EE109" i="13"/>
  <c r="EE29"/>
  <c r="DT35" i="17" s="1"/>
  <c r="EE43" i="13"/>
  <c r="EE53"/>
  <c r="DT79" i="17" s="1"/>
  <c r="EE67" i="13"/>
  <c r="EE77"/>
  <c r="DT123" i="17"/>
  <c r="EE100" i="13"/>
  <c r="EE112"/>
  <c r="EE124"/>
  <c r="EE136"/>
  <c r="EE148"/>
  <c r="EE160"/>
  <c r="EE172"/>
  <c r="EE179"/>
  <c r="DT190" i="17" s="1"/>
  <c r="EE181" i="13"/>
  <c r="EE191"/>
  <c r="DT196" i="17" s="1"/>
  <c r="EE193" i="13"/>
  <c r="EE203"/>
  <c r="DT202" i="17" s="1"/>
  <c r="EE205" i="13"/>
  <c r="EE215"/>
  <c r="DT208" i="17" s="1"/>
  <c r="EE217" i="13"/>
  <c r="EE227"/>
  <c r="DT214" i="17" s="1"/>
  <c r="EE229" i="13"/>
  <c r="EE239"/>
  <c r="DT220" i="17" s="1"/>
  <c r="EE16" i="14"/>
  <c r="EE184" i="13"/>
  <c r="EE196"/>
  <c r="EE208"/>
  <c r="EE220"/>
  <c r="EE232"/>
  <c r="EE121"/>
  <c r="EE130"/>
  <c r="EE133"/>
  <c r="EE142"/>
  <c r="EE145"/>
  <c r="EE154"/>
  <c r="EE157"/>
  <c r="EE166"/>
  <c r="EE169"/>
  <c r="EE185"/>
  <c r="DT193" i="17" s="1"/>
  <c r="EE187" i="13"/>
  <c r="EE197"/>
  <c r="DT199" i="17"/>
  <c r="EE199" i="13"/>
  <c r="EE209"/>
  <c r="DT205" i="17" s="1"/>
  <c r="EE211" i="13"/>
  <c r="EE221"/>
  <c r="DT211" i="17" s="1"/>
  <c r="EE223" i="13"/>
  <c r="EE118"/>
  <c r="EE119"/>
  <c r="DT160" i="17" s="1"/>
  <c r="EE131" i="13"/>
  <c r="DT166" i="17" s="1"/>
  <c r="EE143" i="13"/>
  <c r="DT172" i="17" s="1"/>
  <c r="EE155" i="13"/>
  <c r="DT178" i="17" s="1"/>
  <c r="EE167" i="13"/>
  <c r="DT184" i="17" s="1"/>
  <c r="EE178" i="13"/>
  <c r="EE190"/>
  <c r="EE202"/>
  <c r="EE214"/>
  <c r="EE226"/>
  <c r="EE238"/>
  <c r="EE27" i="14"/>
  <c r="EE38"/>
  <c r="EE96"/>
  <c r="EE235" i="13"/>
  <c r="EE85" i="14"/>
  <c r="EE233" i="13"/>
  <c r="DT217" i="17" s="1"/>
  <c r="EE49" i="14"/>
  <c r="EE74"/>
  <c r="EE63"/>
  <c r="EE107"/>
  <c r="EE132"/>
  <c r="EE157"/>
  <c r="EE210"/>
  <c r="EE118"/>
  <c r="EE146"/>
  <c r="EE179"/>
  <c r="EE190"/>
  <c r="EE243"/>
  <c r="EE196"/>
  <c r="EE221"/>
  <c r="EE168"/>
  <c r="EE232"/>
  <c r="AB11" i="3"/>
  <c r="AB24"/>
  <c r="AB38"/>
  <c r="AB48"/>
  <c r="AB70"/>
  <c r="AB8" i="4"/>
  <c r="AB60" i="3"/>
  <c r="AB77"/>
  <c r="AB27" i="4"/>
  <c r="AB18"/>
  <c r="AB34"/>
  <c r="AB43"/>
  <c r="AB51"/>
  <c r="AB18" i="5"/>
  <c r="AB59" i="4"/>
  <c r="AB8" i="5"/>
  <c r="AB27"/>
  <c r="AB43"/>
  <c r="AB8" i="6"/>
  <c r="AB34" i="5"/>
  <c r="AB59"/>
  <c r="AB51"/>
  <c r="AB18" i="6"/>
  <c r="AB43"/>
  <c r="AB27"/>
  <c r="AB34"/>
  <c r="AB51"/>
  <c r="AB34" i="7"/>
  <c r="AB8"/>
  <c r="AB27"/>
  <c r="AB59"/>
  <c r="AB18"/>
  <c r="AB18" i="8"/>
  <c r="AB51"/>
  <c r="AB18" i="9"/>
  <c r="AB51" i="7"/>
  <c r="AB8" i="8"/>
  <c r="AB43"/>
  <c r="AB8" i="9"/>
  <c r="AB59" i="6"/>
  <c r="AB43" i="7"/>
  <c r="AB27" i="8"/>
  <c r="AB27" i="9"/>
  <c r="AB59"/>
  <c r="AB27" i="10"/>
  <c r="AB34" i="8"/>
  <c r="AB51" i="9"/>
  <c r="AB18" i="10"/>
  <c r="AB59" i="8"/>
  <c r="AB43" i="10"/>
  <c r="AB59"/>
  <c r="AB27" i="11"/>
  <c r="AB59"/>
  <c r="AB11" i="13"/>
  <c r="Y2" i="17" s="1"/>
  <c r="AN11" i="13"/>
  <c r="AB13"/>
  <c r="AB23"/>
  <c r="Y24" i="17" s="1"/>
  <c r="AN23" i="13"/>
  <c r="AB25"/>
  <c r="AB35"/>
  <c r="Y46" i="17" s="1"/>
  <c r="AN35" i="13"/>
  <c r="AB37"/>
  <c r="AB47"/>
  <c r="Y68" i="17" s="1"/>
  <c r="AN47" i="13"/>
  <c r="AB49"/>
  <c r="AB59"/>
  <c r="Y90" i="17" s="1"/>
  <c r="AN59" i="13"/>
  <c r="AB61"/>
  <c r="AB71"/>
  <c r="Y112" i="17" s="1"/>
  <c r="AN71" i="13"/>
  <c r="AB73"/>
  <c r="AB83"/>
  <c r="Y134" i="17" s="1"/>
  <c r="AN83" i="13"/>
  <c r="AB34" i="9"/>
  <c r="AB51" i="10"/>
  <c r="AB18" i="11"/>
  <c r="AB51"/>
  <c r="AB16" i="13"/>
  <c r="AB28"/>
  <c r="AB40"/>
  <c r="AB52"/>
  <c r="AB64"/>
  <c r="AB76"/>
  <c r="AB43" i="9"/>
  <c r="AB8" i="10"/>
  <c r="AB34"/>
  <c r="AB34" i="11"/>
  <c r="AB89" i="13"/>
  <c r="Y145" i="17" s="1"/>
  <c r="AN89" i="13"/>
  <c r="AB91"/>
  <c r="AN17"/>
  <c r="AB8" i="11"/>
  <c r="AB43"/>
  <c r="AB7" i="13"/>
  <c r="AB19"/>
  <c r="AB10"/>
  <c r="AB17"/>
  <c r="Y13" i="17" s="1"/>
  <c r="AB22" i="13"/>
  <c r="AB29"/>
  <c r="Y35" i="17" s="1"/>
  <c r="AB34" i="13"/>
  <c r="AB41"/>
  <c r="Y57" i="17" s="1"/>
  <c r="AB46" i="13"/>
  <c r="AB53"/>
  <c r="Y79" i="17" s="1"/>
  <c r="AB58" i="13"/>
  <c r="AB65"/>
  <c r="Y101" i="17" s="1"/>
  <c r="AB70" i="13"/>
  <c r="AB77"/>
  <c r="Y123" i="17"/>
  <c r="AB82" i="13"/>
  <c r="AB88"/>
  <c r="AB31"/>
  <c r="AN41"/>
  <c r="AB55"/>
  <c r="AN65"/>
  <c r="AB79"/>
  <c r="AB106"/>
  <c r="AB118"/>
  <c r="AB130"/>
  <c r="AB142"/>
  <c r="AB154"/>
  <c r="AB166"/>
  <c r="AN95"/>
  <c r="AB107"/>
  <c r="Y154" i="17"/>
  <c r="AN107" i="13"/>
  <c r="AB109"/>
  <c r="AN29"/>
  <c r="AB43"/>
  <c r="AN53"/>
  <c r="AB67"/>
  <c r="AN77"/>
  <c r="AB94"/>
  <c r="AB100"/>
  <c r="AB112"/>
  <c r="AB85"/>
  <c r="AB95"/>
  <c r="Y148" i="17" s="1"/>
  <c r="AB97" i="13"/>
  <c r="AB101"/>
  <c r="Y151" i="17" s="1"/>
  <c r="AN101" i="13"/>
  <c r="AB103"/>
  <c r="AB113"/>
  <c r="Y157" i="17" s="1"/>
  <c r="AN113" i="13"/>
  <c r="AB115"/>
  <c r="AB125"/>
  <c r="Y163" i="17" s="1"/>
  <c r="AN125" i="13"/>
  <c r="AB127"/>
  <c r="AB137"/>
  <c r="Y169" i="17" s="1"/>
  <c r="AN137" i="13"/>
  <c r="AB139"/>
  <c r="AB149"/>
  <c r="Y175" i="17" s="1"/>
  <c r="AN149" i="13"/>
  <c r="AB151"/>
  <c r="AB161"/>
  <c r="Y181" i="17" s="1"/>
  <c r="AN161" i="13"/>
  <c r="AB163"/>
  <c r="AB173"/>
  <c r="Y187" i="17" s="1"/>
  <c r="AN173" i="13"/>
  <c r="AB175"/>
  <c r="AB124"/>
  <c r="AB131"/>
  <c r="Y166" i="17" s="1"/>
  <c r="AB136" i="13"/>
  <c r="AB143"/>
  <c r="Y172" i="17" s="1"/>
  <c r="AB148" i="13"/>
  <c r="AB155"/>
  <c r="Y178" i="17" s="1"/>
  <c r="AB160" i="13"/>
  <c r="AB167"/>
  <c r="Y184" i="17" s="1"/>
  <c r="AB172" i="13"/>
  <c r="AB184"/>
  <c r="AB196"/>
  <c r="AB208"/>
  <c r="AB220"/>
  <c r="AB232"/>
  <c r="AB185"/>
  <c r="Y193" i="17" s="1"/>
  <c r="AN185" i="13"/>
  <c r="AB187"/>
  <c r="AB197"/>
  <c r="Y199" i="17" s="1"/>
  <c r="AN197" i="13"/>
  <c r="AB199"/>
  <c r="AB209"/>
  <c r="Y205" i="17" s="1"/>
  <c r="AN209" i="13"/>
  <c r="AB211"/>
  <c r="AB221"/>
  <c r="Y211" i="17" s="1"/>
  <c r="AN221" i="13"/>
  <c r="AB223"/>
  <c r="AB233"/>
  <c r="Y217" i="17" s="1"/>
  <c r="AN233" i="13"/>
  <c r="AB119"/>
  <c r="Y160" i="17" s="1"/>
  <c r="AN131" i="13"/>
  <c r="AN143"/>
  <c r="AN155"/>
  <c r="AN167"/>
  <c r="AB178"/>
  <c r="AB190"/>
  <c r="AB202"/>
  <c r="AB214"/>
  <c r="AB226"/>
  <c r="AN119"/>
  <c r="AB121"/>
  <c r="AB133"/>
  <c r="AB145"/>
  <c r="AB157"/>
  <c r="AB169"/>
  <c r="AB179"/>
  <c r="Y190" i="17" s="1"/>
  <c r="AN179" i="13"/>
  <c r="AB181"/>
  <c r="AB191"/>
  <c r="Y196" i="17" s="1"/>
  <c r="AN191" i="13"/>
  <c r="AB193"/>
  <c r="AB203"/>
  <c r="Y202" i="17" s="1"/>
  <c r="AN203" i="13"/>
  <c r="AB205"/>
  <c r="AB215"/>
  <c r="Y208" i="17" s="1"/>
  <c r="AN215" i="13"/>
  <c r="AB217"/>
  <c r="AB227"/>
  <c r="Y214" i="17" s="1"/>
  <c r="AN227" i="13"/>
  <c r="AB229"/>
  <c r="AB239"/>
  <c r="Y220" i="17" s="1"/>
  <c r="AN239" i="13"/>
  <c r="AB16" i="14"/>
  <c r="AB85"/>
  <c r="AB38"/>
  <c r="AB49"/>
  <c r="AB74"/>
  <c r="AB118"/>
  <c r="AB235" i="13"/>
  <c r="AB63" i="14"/>
  <c r="AB107"/>
  <c r="AB238" i="13"/>
  <c r="AB27" i="14"/>
  <c r="AB96"/>
  <c r="AB146"/>
  <c r="AB179"/>
  <c r="AB190"/>
  <c r="AB243"/>
  <c r="AB157"/>
  <c r="AB168"/>
  <c r="AB232"/>
  <c r="AB132"/>
  <c r="AB210"/>
  <c r="AB221"/>
  <c r="AB196"/>
  <c r="AC11" i="3"/>
  <c r="AC24"/>
  <c r="AC38"/>
  <c r="AC48"/>
  <c r="AC60"/>
  <c r="AC77"/>
  <c r="AC70"/>
  <c r="AC18" i="4"/>
  <c r="AC8"/>
  <c r="AC27"/>
  <c r="AC51"/>
  <c r="AC34"/>
  <c r="AC43"/>
  <c r="AC59"/>
  <c r="AC8" i="5"/>
  <c r="AC34"/>
  <c r="AC18"/>
  <c r="AC59"/>
  <c r="AC27" i="6"/>
  <c r="AC27" i="5"/>
  <c r="AC51"/>
  <c r="AC43"/>
  <c r="AC8" i="6"/>
  <c r="AC34"/>
  <c r="AC59"/>
  <c r="AC18"/>
  <c r="AC51"/>
  <c r="AC43"/>
  <c r="AC8" i="7"/>
  <c r="AC27"/>
  <c r="AC59"/>
  <c r="AC18"/>
  <c r="AC51"/>
  <c r="AC34"/>
  <c r="AC8" i="8"/>
  <c r="AC43"/>
  <c r="AC8" i="9"/>
  <c r="AC34" i="8"/>
  <c r="AC34" i="9"/>
  <c r="AC18" i="8"/>
  <c r="AC18" i="9"/>
  <c r="AC51"/>
  <c r="AC18" i="10"/>
  <c r="AC43" i="7"/>
  <c r="AC59" i="8"/>
  <c r="AC43" i="9"/>
  <c r="AC8" i="10"/>
  <c r="AC43"/>
  <c r="AC27" i="9"/>
  <c r="AC27" i="8"/>
  <c r="AC51" i="10"/>
  <c r="AC18" i="11"/>
  <c r="AC51"/>
  <c r="AC16" i="13"/>
  <c r="AC28"/>
  <c r="AC40"/>
  <c r="AC52"/>
  <c r="AC64"/>
  <c r="AC76"/>
  <c r="AC51" i="8"/>
  <c r="AC59" i="9"/>
  <c r="AC34" i="10"/>
  <c r="AC8" i="11"/>
  <c r="AC43"/>
  <c r="AC7" i="13"/>
  <c r="AC17"/>
  <c r="Z13" i="17" s="1"/>
  <c r="AC19" i="13"/>
  <c r="AC29"/>
  <c r="Z35" i="17"/>
  <c r="AC31" i="13"/>
  <c r="AC41"/>
  <c r="Z57" i="17" s="1"/>
  <c r="AC43" i="13"/>
  <c r="AC53"/>
  <c r="Z79" i="17" s="1"/>
  <c r="AC55" i="13"/>
  <c r="AC65"/>
  <c r="Z101" i="17" s="1"/>
  <c r="AC67" i="13"/>
  <c r="AC77"/>
  <c r="Z123" i="17" s="1"/>
  <c r="AC79" i="13"/>
  <c r="AC59" i="10"/>
  <c r="AC27" i="11"/>
  <c r="AC59"/>
  <c r="AC94" i="13"/>
  <c r="AC27" i="10"/>
  <c r="AC10" i="13"/>
  <c r="AC22"/>
  <c r="AC34" i="11"/>
  <c r="AC11" i="13"/>
  <c r="Z2" i="17" s="1"/>
  <c r="AC13" i="13"/>
  <c r="AC23"/>
  <c r="Z24" i="17" s="1"/>
  <c r="AC25" i="13"/>
  <c r="AC35"/>
  <c r="Z46" i="17" s="1"/>
  <c r="AC37" i="13"/>
  <c r="AC47"/>
  <c r="Z68" i="17"/>
  <c r="AC49" i="13"/>
  <c r="AC59"/>
  <c r="Z90" i="17" s="1"/>
  <c r="AC61" i="13"/>
  <c r="AC71"/>
  <c r="Z112" i="17" s="1"/>
  <c r="AC73" i="13"/>
  <c r="AC83"/>
  <c r="Z134" i="17" s="1"/>
  <c r="AC89" i="13"/>
  <c r="Z145" i="17" s="1"/>
  <c r="AC91" i="13"/>
  <c r="AC107"/>
  <c r="Z154" i="17" s="1"/>
  <c r="AC109" i="13"/>
  <c r="AC119"/>
  <c r="Z160" i="17" s="1"/>
  <c r="AC121" i="13"/>
  <c r="AC131"/>
  <c r="Z166" i="17"/>
  <c r="AC133" i="13"/>
  <c r="AC143"/>
  <c r="Z172" i="17" s="1"/>
  <c r="AC145" i="13"/>
  <c r="AC155"/>
  <c r="Z178" i="17" s="1"/>
  <c r="AC157" i="13"/>
  <c r="AC167"/>
  <c r="Z184" i="17" s="1"/>
  <c r="AC169" i="13"/>
  <c r="AC46"/>
  <c r="AC70"/>
  <c r="AC100"/>
  <c r="AC112"/>
  <c r="AC85"/>
  <c r="AC95"/>
  <c r="Z148" i="17" s="1"/>
  <c r="AC97" i="13"/>
  <c r="AC101"/>
  <c r="Z151" i="17" s="1"/>
  <c r="AC103" i="13"/>
  <c r="AC113"/>
  <c r="Z157" i="17"/>
  <c r="AC115" i="13"/>
  <c r="AC34"/>
  <c r="AC58"/>
  <c r="AC82"/>
  <c r="AC88"/>
  <c r="AC106"/>
  <c r="AC118"/>
  <c r="AC130"/>
  <c r="AC142"/>
  <c r="AC154"/>
  <c r="AC166"/>
  <c r="AC125"/>
  <c r="Z163" i="17" s="1"/>
  <c r="AC127" i="13"/>
  <c r="AC137"/>
  <c r="Z169" i="17" s="1"/>
  <c r="AC139" i="13"/>
  <c r="AC149"/>
  <c r="Z175" i="17" s="1"/>
  <c r="AC151" i="13"/>
  <c r="AC161"/>
  <c r="Z181" i="17" s="1"/>
  <c r="AC163" i="13"/>
  <c r="AC173"/>
  <c r="Z187" i="17" s="1"/>
  <c r="AC175" i="13"/>
  <c r="AC185"/>
  <c r="Z193" i="17"/>
  <c r="AC187" i="13"/>
  <c r="AC197"/>
  <c r="Z199" i="17" s="1"/>
  <c r="AC199" i="13"/>
  <c r="AC209"/>
  <c r="Z205" i="17" s="1"/>
  <c r="AC211" i="13"/>
  <c r="AC221"/>
  <c r="Z211" i="17" s="1"/>
  <c r="AC223" i="13"/>
  <c r="AC233"/>
  <c r="Z217" i="17" s="1"/>
  <c r="AC235" i="13"/>
  <c r="AC38" i="14"/>
  <c r="AC178" i="13"/>
  <c r="AC190"/>
  <c r="AC202"/>
  <c r="AC214"/>
  <c r="AC226"/>
  <c r="AC179"/>
  <c r="Z190" i="17" s="1"/>
  <c r="AC181" i="13"/>
  <c r="AC191"/>
  <c r="Z196" i="17"/>
  <c r="AC193" i="13"/>
  <c r="AC203"/>
  <c r="Z202" i="17" s="1"/>
  <c r="AC205" i="13"/>
  <c r="AC215"/>
  <c r="Z208" i="17" s="1"/>
  <c r="AC217" i="13"/>
  <c r="AC227"/>
  <c r="Z214" i="17" s="1"/>
  <c r="AC229" i="13"/>
  <c r="AC124"/>
  <c r="AC136"/>
  <c r="AC148"/>
  <c r="AC160"/>
  <c r="AC172"/>
  <c r="AC184"/>
  <c r="AC196"/>
  <c r="AC208"/>
  <c r="AC220"/>
  <c r="AC232"/>
  <c r="AC49" i="14"/>
  <c r="AC74"/>
  <c r="AC63"/>
  <c r="AC107"/>
  <c r="AC132"/>
  <c r="AC157"/>
  <c r="AC238" i="13"/>
  <c r="AC27" i="14"/>
  <c r="AC96"/>
  <c r="AC239" i="13"/>
  <c r="Z220" i="17" s="1"/>
  <c r="AC16" i="14"/>
  <c r="AC85"/>
  <c r="AC168"/>
  <c r="AC232"/>
  <c r="AC196"/>
  <c r="AC221"/>
  <c r="AC118"/>
  <c r="AC146"/>
  <c r="AC179"/>
  <c r="AC190"/>
  <c r="AC243"/>
  <c r="AC210"/>
  <c r="AE11" i="3"/>
  <c r="AE24"/>
  <c r="AE38"/>
  <c r="AE48"/>
  <c r="AE60"/>
  <c r="AE77"/>
  <c r="AE70"/>
  <c r="AE27" i="4"/>
  <c r="AE8"/>
  <c r="AE18"/>
  <c r="AE43"/>
  <c r="AE34"/>
  <c r="AE59"/>
  <c r="AE51"/>
  <c r="AE18" i="5"/>
  <c r="AE8"/>
  <c r="AE34"/>
  <c r="AE51"/>
  <c r="AE27"/>
  <c r="AE43"/>
  <c r="AE8" i="6"/>
  <c r="AE59" i="5"/>
  <c r="AE27" i="6"/>
  <c r="AE51"/>
  <c r="AE18"/>
  <c r="AE43"/>
  <c r="AE8" i="7"/>
  <c r="AE34" i="6"/>
  <c r="AE59"/>
  <c r="AE43" i="7"/>
  <c r="AE34"/>
  <c r="AE18"/>
  <c r="AE51"/>
  <c r="AE27" i="8"/>
  <c r="AE59"/>
  <c r="AE27" i="9"/>
  <c r="AE27" i="7"/>
  <c r="AE18" i="8"/>
  <c r="AE51"/>
  <c r="AE18" i="9"/>
  <c r="AE34" i="8"/>
  <c r="AE34" i="10"/>
  <c r="AE43" i="8"/>
  <c r="AE8" i="9"/>
  <c r="AE34"/>
  <c r="AE59"/>
  <c r="AE27" i="10"/>
  <c r="AE59" i="7"/>
  <c r="AE8" i="8"/>
  <c r="AE51" i="9"/>
  <c r="AE34" i="11"/>
  <c r="AE10" i="13"/>
  <c r="AE22"/>
  <c r="AE34"/>
  <c r="AE46"/>
  <c r="AE58"/>
  <c r="AE70"/>
  <c r="AE82"/>
  <c r="AE59" i="10"/>
  <c r="AE27" i="11"/>
  <c r="AE59"/>
  <c r="AE11" i="13"/>
  <c r="AB2" i="17" s="1"/>
  <c r="AE13" i="13"/>
  <c r="AE23"/>
  <c r="AB24" i="17" s="1"/>
  <c r="AE25" i="13"/>
  <c r="AE35"/>
  <c r="AB46" i="17"/>
  <c r="AE37" i="13"/>
  <c r="AE47"/>
  <c r="AB68" i="17" s="1"/>
  <c r="AE49" i="13"/>
  <c r="AE59"/>
  <c r="AB90" i="17" s="1"/>
  <c r="AE61" i="13"/>
  <c r="AE71"/>
  <c r="AB112" i="17" s="1"/>
  <c r="AE73" i="13"/>
  <c r="AE83"/>
  <c r="AB134" i="17" s="1"/>
  <c r="AE43" i="10"/>
  <c r="AE8" i="11"/>
  <c r="AE88" i="13"/>
  <c r="AE8" i="10"/>
  <c r="AE43" i="11"/>
  <c r="AE7" i="13"/>
  <c r="AE16"/>
  <c r="AE19"/>
  <c r="AE43" i="9"/>
  <c r="AE18" i="10"/>
  <c r="AE18" i="11"/>
  <c r="AE17" i="13"/>
  <c r="AB13" i="17" s="1"/>
  <c r="AE51" i="10"/>
  <c r="AE51" i="11"/>
  <c r="AE85" i="13"/>
  <c r="AE95"/>
  <c r="AB148" i="17" s="1"/>
  <c r="AE97" i="13"/>
  <c r="AE28"/>
  <c r="AE52"/>
  <c r="AE76"/>
  <c r="AE101"/>
  <c r="AB151" i="17" s="1"/>
  <c r="AE103" i="13"/>
  <c r="AE113"/>
  <c r="AB157" i="17" s="1"/>
  <c r="AE115" i="13"/>
  <c r="AE125"/>
  <c r="AB163" i="17" s="1"/>
  <c r="AE127" i="13"/>
  <c r="AE137"/>
  <c r="AB169" i="17" s="1"/>
  <c r="AE139" i="13"/>
  <c r="AE149"/>
  <c r="AB175" i="17" s="1"/>
  <c r="AE151" i="13"/>
  <c r="AE161"/>
  <c r="AB181" i="17" s="1"/>
  <c r="AE163" i="13"/>
  <c r="AE173"/>
  <c r="AB187" i="17" s="1"/>
  <c r="AE175" i="13"/>
  <c r="AE29"/>
  <c r="AB35" i="17"/>
  <c r="AE43" i="13"/>
  <c r="AE53"/>
  <c r="AB79" i="17" s="1"/>
  <c r="AE67" i="13"/>
  <c r="AE77"/>
  <c r="AB123" i="17" s="1"/>
  <c r="AE91" i="13"/>
  <c r="AE94"/>
  <c r="AE106"/>
  <c r="AE118"/>
  <c r="AE40"/>
  <c r="AE64"/>
  <c r="AE89"/>
  <c r="AB145" i="17" s="1"/>
  <c r="AE107" i="13"/>
  <c r="AB154" i="17" s="1"/>
  <c r="AE109" i="13"/>
  <c r="AE119"/>
  <c r="AB160" i="17" s="1"/>
  <c r="AE31" i="13"/>
  <c r="AE41"/>
  <c r="AB57" i="17" s="1"/>
  <c r="AE55" i="13"/>
  <c r="AE65"/>
  <c r="AB101" i="17" s="1"/>
  <c r="AE79" i="13"/>
  <c r="AE100"/>
  <c r="AE112"/>
  <c r="AE124"/>
  <c r="AE136"/>
  <c r="AE148"/>
  <c r="AE160"/>
  <c r="AE172"/>
  <c r="AE179"/>
  <c r="AB190" i="17" s="1"/>
  <c r="AE181" i="13"/>
  <c r="AE191"/>
  <c r="AB196" i="17" s="1"/>
  <c r="AE193" i="13"/>
  <c r="AE203"/>
  <c r="AB202" i="17" s="1"/>
  <c r="AE205" i="13"/>
  <c r="AE215"/>
  <c r="AB208" i="17" s="1"/>
  <c r="AE217" i="13"/>
  <c r="AE227"/>
  <c r="AB214" i="17" s="1"/>
  <c r="AE229" i="13"/>
  <c r="AE239"/>
  <c r="AB220" i="17" s="1"/>
  <c r="AE16" i="14"/>
  <c r="AE184" i="13"/>
  <c r="AE196"/>
  <c r="AE208"/>
  <c r="AE220"/>
  <c r="AE232"/>
  <c r="AE121"/>
  <c r="AE130"/>
  <c r="AE133"/>
  <c r="AE142"/>
  <c r="AE145"/>
  <c r="AE154"/>
  <c r="AE157"/>
  <c r="AE166"/>
  <c r="AE169"/>
  <c r="AE185"/>
  <c r="AB193" i="17"/>
  <c r="AE187" i="13"/>
  <c r="AE197"/>
  <c r="AB199" i="17" s="1"/>
  <c r="AE199" i="13"/>
  <c r="AE209"/>
  <c r="AB205" i="17" s="1"/>
  <c r="AE211" i="13"/>
  <c r="AE221"/>
  <c r="AB211" i="17" s="1"/>
  <c r="AE223" i="13"/>
  <c r="AE233"/>
  <c r="AB217" i="17" s="1"/>
  <c r="AE131" i="13"/>
  <c r="AB166" i="17" s="1"/>
  <c r="AE143" i="13"/>
  <c r="AB172" i="17" s="1"/>
  <c r="AE155" i="13"/>
  <c r="AB178" i="17" s="1"/>
  <c r="AE167" i="13"/>
  <c r="AB184" i="17"/>
  <c r="AE178" i="13"/>
  <c r="AE190"/>
  <c r="AE202"/>
  <c r="AE214"/>
  <c r="AE226"/>
  <c r="AE238"/>
  <c r="AE27" i="14"/>
  <c r="AE38"/>
  <c r="AE96"/>
  <c r="AE235" i="13"/>
  <c r="AE85" i="14"/>
  <c r="AE49"/>
  <c r="AE74"/>
  <c r="AE63"/>
  <c r="AE107"/>
  <c r="AE132"/>
  <c r="AE157"/>
  <c r="AE210"/>
  <c r="AE118"/>
  <c r="AE146"/>
  <c r="AE179"/>
  <c r="AE190"/>
  <c r="AE243"/>
  <c r="AE196"/>
  <c r="AE221"/>
  <c r="AE168"/>
  <c r="AE232"/>
  <c r="DC11" i="3"/>
  <c r="DC24"/>
  <c r="DC38"/>
  <c r="DC48"/>
  <c r="DC60"/>
  <c r="DC77"/>
  <c r="DC70"/>
  <c r="DC8" i="4"/>
  <c r="DC27"/>
  <c r="DC18"/>
  <c r="DC43"/>
  <c r="DC34"/>
  <c r="DC59"/>
  <c r="DC18" i="5"/>
  <c r="DC51" i="4"/>
  <c r="DC8" i="5"/>
  <c r="DC34"/>
  <c r="DC51"/>
  <c r="DC43"/>
  <c r="DC8" i="6"/>
  <c r="DC27" i="5"/>
  <c r="DC59"/>
  <c r="DC27" i="6"/>
  <c r="DC51"/>
  <c r="DC43"/>
  <c r="DC8" i="7"/>
  <c r="DC34" i="6"/>
  <c r="DC18"/>
  <c r="DC59"/>
  <c r="DC43" i="7"/>
  <c r="DC34"/>
  <c r="DC18"/>
  <c r="DC59"/>
  <c r="DC27" i="8"/>
  <c r="DC59"/>
  <c r="DC27" i="9"/>
  <c r="DC18" i="8"/>
  <c r="DC51"/>
  <c r="DC18" i="9"/>
  <c r="DC27" i="7"/>
  <c r="DC34" i="10"/>
  <c r="DC59" i="9"/>
  <c r="DC27" i="10"/>
  <c r="DC8" i="8"/>
  <c r="DC43"/>
  <c r="DC8" i="9"/>
  <c r="DC34"/>
  <c r="DC51" i="7"/>
  <c r="DC34" i="8"/>
  <c r="DC43" i="9"/>
  <c r="DC8" i="10"/>
  <c r="DC18"/>
  <c r="DC34" i="11"/>
  <c r="DC10" i="13"/>
  <c r="DC22"/>
  <c r="DC34"/>
  <c r="DC46"/>
  <c r="DC58"/>
  <c r="DC70"/>
  <c r="DC82"/>
  <c r="DC43" i="10"/>
  <c r="DC59"/>
  <c r="DC27" i="11"/>
  <c r="DC59"/>
  <c r="DC11" i="13"/>
  <c r="CT2" i="17" s="1"/>
  <c r="DC13" i="13"/>
  <c r="DC23"/>
  <c r="CT24" i="17" s="1"/>
  <c r="DC25" i="13"/>
  <c r="DC35"/>
  <c r="CT46" i="17" s="1"/>
  <c r="DC37" i="13"/>
  <c r="DC47"/>
  <c r="CT68" i="17" s="1"/>
  <c r="DC49" i="13"/>
  <c r="DC59"/>
  <c r="CT90" i="17" s="1"/>
  <c r="DC61" i="13"/>
  <c r="DC71"/>
  <c r="CT112" i="17"/>
  <c r="DC73" i="13"/>
  <c r="DC8" i="11"/>
  <c r="DC51" i="10"/>
  <c r="DC17" i="13"/>
  <c r="CT13" i="17" s="1"/>
  <c r="DC29" i="13"/>
  <c r="CT35" i="17" s="1"/>
  <c r="DC41" i="13"/>
  <c r="CT57" i="17" s="1"/>
  <c r="DC53" i="13"/>
  <c r="CT79" i="17" s="1"/>
  <c r="DC65" i="13"/>
  <c r="CT101" i="17" s="1"/>
  <c r="DC77" i="13"/>
  <c r="CT123" i="17" s="1"/>
  <c r="DC88" i="13"/>
  <c r="DC51" i="11"/>
  <c r="DC51" i="9"/>
  <c r="DC18" i="11"/>
  <c r="DC43"/>
  <c r="DC7" i="13"/>
  <c r="DC16"/>
  <c r="DC19"/>
  <c r="DC28"/>
  <c r="DC31"/>
  <c r="DC40"/>
  <c r="DC43"/>
  <c r="DC52"/>
  <c r="DC55"/>
  <c r="DC64"/>
  <c r="DC67"/>
  <c r="DC76"/>
  <c r="DC79"/>
  <c r="DC83"/>
  <c r="CT134" i="17" s="1"/>
  <c r="DC85" i="13"/>
  <c r="DC95"/>
  <c r="CT148" i="17" s="1"/>
  <c r="DC97" i="13"/>
  <c r="DC89"/>
  <c r="CT145" i="17"/>
  <c r="DC101" i="13"/>
  <c r="CT151" i="17" s="1"/>
  <c r="DC103" i="13"/>
  <c r="DC113"/>
  <c r="CT157" i="17" s="1"/>
  <c r="DC115" i="13"/>
  <c r="DC125"/>
  <c r="CT163" i="17"/>
  <c r="DC127" i="13"/>
  <c r="DC137"/>
  <c r="CT169" i="17" s="1"/>
  <c r="DC139" i="13"/>
  <c r="DC149"/>
  <c r="CT175" i="17" s="1"/>
  <c r="DC151" i="13"/>
  <c r="DC161"/>
  <c r="CT181" i="17" s="1"/>
  <c r="DC163" i="13"/>
  <c r="DC173"/>
  <c r="CT187" i="17" s="1"/>
  <c r="DC175" i="13"/>
  <c r="DC106"/>
  <c r="DC107"/>
  <c r="CT154" i="17" s="1"/>
  <c r="DC109" i="13"/>
  <c r="DC91"/>
  <c r="DC94"/>
  <c r="DC100"/>
  <c r="DC112"/>
  <c r="DC124"/>
  <c r="DC136"/>
  <c r="DC148"/>
  <c r="DC160"/>
  <c r="DC172"/>
  <c r="DC121"/>
  <c r="DC130"/>
  <c r="DC133"/>
  <c r="DC142"/>
  <c r="DC145"/>
  <c r="DC154"/>
  <c r="DC157"/>
  <c r="DC166"/>
  <c r="DC169"/>
  <c r="DC179"/>
  <c r="CT190" i="17" s="1"/>
  <c r="DC181" i="13"/>
  <c r="DC191"/>
  <c r="CT196" i="17" s="1"/>
  <c r="DC193" i="13"/>
  <c r="DC203"/>
  <c r="CT202" i="17"/>
  <c r="DC205" i="13"/>
  <c r="DC215"/>
  <c r="CT208" i="17" s="1"/>
  <c r="DC217" i="13"/>
  <c r="DC227"/>
  <c r="CT214" i="17" s="1"/>
  <c r="DC229" i="13"/>
  <c r="DC239"/>
  <c r="CT220" i="17" s="1"/>
  <c r="DC16" i="14"/>
  <c r="DC119" i="13"/>
  <c r="CT160" i="17" s="1"/>
  <c r="DC131" i="13"/>
  <c r="CT166" i="17" s="1"/>
  <c r="DC143" i="13"/>
  <c r="CT172" i="17" s="1"/>
  <c r="DC155" i="13"/>
  <c r="CT178" i="17" s="1"/>
  <c r="DC167" i="13"/>
  <c r="CT184" i="17"/>
  <c r="DC184" i="13"/>
  <c r="DC196"/>
  <c r="DC208"/>
  <c r="DC220"/>
  <c r="DC232"/>
  <c r="DC118"/>
  <c r="DC185"/>
  <c r="CT193" i="17"/>
  <c r="DC187" i="13"/>
  <c r="DC197"/>
  <c r="CT199" i="17" s="1"/>
  <c r="DC199" i="13"/>
  <c r="DC209"/>
  <c r="CT205" i="17" s="1"/>
  <c r="DC211" i="13"/>
  <c r="DC221"/>
  <c r="CT211" i="17" s="1"/>
  <c r="DC223" i="13"/>
  <c r="DC233"/>
  <c r="CT217" i="17" s="1"/>
  <c r="DC178" i="13"/>
  <c r="DC190"/>
  <c r="DC202"/>
  <c r="DC214"/>
  <c r="DC226"/>
  <c r="DC238"/>
  <c r="DC27" i="14"/>
  <c r="DC96"/>
  <c r="DC85"/>
  <c r="DC38"/>
  <c r="DC49"/>
  <c r="DC74"/>
  <c r="DC235" i="13"/>
  <c r="DC63" i="14"/>
  <c r="DC107"/>
  <c r="DC132"/>
  <c r="DC157"/>
  <c r="DC210"/>
  <c r="DC179"/>
  <c r="DC190"/>
  <c r="DC243"/>
  <c r="DC118"/>
  <c r="DC146"/>
  <c r="DC196"/>
  <c r="DC221"/>
  <c r="DC232"/>
  <c r="DC168"/>
  <c r="D11" i="3"/>
  <c r="D24"/>
  <c r="D38"/>
  <c r="D48"/>
  <c r="D70"/>
  <c r="D8" i="4"/>
  <c r="D60" i="3"/>
  <c r="D77"/>
  <c r="D27" i="4"/>
  <c r="D18"/>
  <c r="D43"/>
  <c r="D34"/>
  <c r="D59"/>
  <c r="D51"/>
  <c r="D18" i="5"/>
  <c r="D8"/>
  <c r="D27"/>
  <c r="D43"/>
  <c r="D8" i="6"/>
  <c r="D34" i="5"/>
  <c r="D59"/>
  <c r="D51"/>
  <c r="D18" i="6"/>
  <c r="D43"/>
  <c r="D27"/>
  <c r="D34"/>
  <c r="D51"/>
  <c r="D34" i="7"/>
  <c r="D8"/>
  <c r="D27"/>
  <c r="D59"/>
  <c r="D18" i="8"/>
  <c r="D51"/>
  <c r="D18" i="9"/>
  <c r="D51" i="7"/>
  <c r="D8" i="8"/>
  <c r="D43"/>
  <c r="D8" i="9"/>
  <c r="D43" i="7"/>
  <c r="D27" i="8"/>
  <c r="D27" i="9"/>
  <c r="D59"/>
  <c r="D27" i="10"/>
  <c r="D18" i="7"/>
  <c r="D34" i="8"/>
  <c r="D51" i="9"/>
  <c r="D18" i="10"/>
  <c r="D59" i="6"/>
  <c r="D34" i="9"/>
  <c r="D43" i="10"/>
  <c r="D59"/>
  <c r="D27" i="11"/>
  <c r="D59"/>
  <c r="D11" i="13"/>
  <c r="C2" i="17" s="1"/>
  <c r="D13" i="13"/>
  <c r="D23"/>
  <c r="C24" i="17" s="1"/>
  <c r="D25" i="13"/>
  <c r="D35"/>
  <c r="C46" i="17" s="1"/>
  <c r="D37" i="13"/>
  <c r="D47"/>
  <c r="C68" i="17" s="1"/>
  <c r="D49" i="13"/>
  <c r="D59"/>
  <c r="C90" i="17" s="1"/>
  <c r="D61" i="13"/>
  <c r="D71"/>
  <c r="C112" i="17"/>
  <c r="D73" i="13"/>
  <c r="D83"/>
  <c r="C134" i="17" s="1"/>
  <c r="D51" i="10"/>
  <c r="D18" i="11"/>
  <c r="D51"/>
  <c r="D16" i="13"/>
  <c r="D28"/>
  <c r="D40"/>
  <c r="D52"/>
  <c r="D64"/>
  <c r="D76"/>
  <c r="D59" i="8"/>
  <c r="D43" i="9"/>
  <c r="D8" i="10"/>
  <c r="D8" i="11"/>
  <c r="D34"/>
  <c r="D89" i="13"/>
  <c r="C145" i="17" s="1"/>
  <c r="D91" i="13"/>
  <c r="D43" i="11"/>
  <c r="D7" i="13"/>
  <c r="D19"/>
  <c r="D34" i="10"/>
  <c r="D10" i="13"/>
  <c r="D17"/>
  <c r="C13" i="17" s="1"/>
  <c r="D22" i="13"/>
  <c r="D29"/>
  <c r="C35" i="17" s="1"/>
  <c r="D34" i="13"/>
  <c r="D41"/>
  <c r="C57" i="17" s="1"/>
  <c r="D46" i="13"/>
  <c r="D53"/>
  <c r="C79" i="17" s="1"/>
  <c r="D58" i="13"/>
  <c r="D65"/>
  <c r="C101" i="17" s="1"/>
  <c r="D70" i="13"/>
  <c r="D77"/>
  <c r="C123" i="17" s="1"/>
  <c r="D82" i="13"/>
  <c r="D88"/>
  <c r="D43"/>
  <c r="D67"/>
  <c r="D106"/>
  <c r="D118"/>
  <c r="D130"/>
  <c r="D142"/>
  <c r="D154"/>
  <c r="D166"/>
  <c r="D107"/>
  <c r="C154" i="17" s="1"/>
  <c r="D109" i="13"/>
  <c r="D31"/>
  <c r="D55"/>
  <c r="D79"/>
  <c r="D94"/>
  <c r="D100"/>
  <c r="D112"/>
  <c r="D85"/>
  <c r="D95"/>
  <c r="C148" i="17"/>
  <c r="D97" i="13"/>
  <c r="D101"/>
  <c r="C151" i="17" s="1"/>
  <c r="D103" i="13"/>
  <c r="D113"/>
  <c r="C157" i="17" s="1"/>
  <c r="D115" i="13"/>
  <c r="D125"/>
  <c r="C163" i="17" s="1"/>
  <c r="D127" i="13"/>
  <c r="D137"/>
  <c r="C169" i="17" s="1"/>
  <c r="D139" i="13"/>
  <c r="D149"/>
  <c r="C175" i="17" s="1"/>
  <c r="D151" i="13"/>
  <c r="D161"/>
  <c r="C181" i="17" s="1"/>
  <c r="D163" i="13"/>
  <c r="D173"/>
  <c r="C187" i="17" s="1"/>
  <c r="D175" i="13"/>
  <c r="D119"/>
  <c r="C160" i="17"/>
  <c r="D124" i="13"/>
  <c r="D131"/>
  <c r="C166" i="17" s="1"/>
  <c r="D136" i="13"/>
  <c r="D143"/>
  <c r="C172" i="17" s="1"/>
  <c r="D148" i="13"/>
  <c r="D155"/>
  <c r="C178" i="17" s="1"/>
  <c r="D160" i="13"/>
  <c r="D167"/>
  <c r="C184" i="17" s="1"/>
  <c r="D172" i="13"/>
  <c r="D184"/>
  <c r="D196"/>
  <c r="D208"/>
  <c r="D220"/>
  <c r="D232"/>
  <c r="D185"/>
  <c r="C193" i="17" s="1"/>
  <c r="D187" i="13"/>
  <c r="D197"/>
  <c r="C199" i="17" s="1"/>
  <c r="D199" i="13"/>
  <c r="D209"/>
  <c r="C205" i="17" s="1"/>
  <c r="D211" i="13"/>
  <c r="D221"/>
  <c r="C211" i="17" s="1"/>
  <c r="D223" i="13"/>
  <c r="D233"/>
  <c r="C217" i="17"/>
  <c r="D178" i="13"/>
  <c r="D190"/>
  <c r="D202"/>
  <c r="D214"/>
  <c r="D226"/>
  <c r="D121"/>
  <c r="D133"/>
  <c r="D145"/>
  <c r="D157"/>
  <c r="D169"/>
  <c r="D179"/>
  <c r="C190" i="17"/>
  <c r="D181" i="13"/>
  <c r="D191"/>
  <c r="C196" i="17" s="1"/>
  <c r="D193" i="13"/>
  <c r="D203"/>
  <c r="C202" i="17" s="1"/>
  <c r="D205" i="13"/>
  <c r="D215"/>
  <c r="C208" i="17" s="1"/>
  <c r="D217" i="13"/>
  <c r="D227"/>
  <c r="C214" i="17" s="1"/>
  <c r="D229" i="13"/>
  <c r="D239"/>
  <c r="C220" i="17" s="1"/>
  <c r="D16" i="14"/>
  <c r="D85"/>
  <c r="D38"/>
  <c r="D49"/>
  <c r="D74"/>
  <c r="D118"/>
  <c r="D235" i="13"/>
  <c r="D63" i="14"/>
  <c r="D107"/>
  <c r="D238" i="13"/>
  <c r="D27" i="14"/>
  <c r="D96"/>
  <c r="D146"/>
  <c r="D179"/>
  <c r="D190"/>
  <c r="D243"/>
  <c r="D157"/>
  <c r="D168"/>
  <c r="D232"/>
  <c r="D132"/>
  <c r="D210"/>
  <c r="D196"/>
  <c r="D221"/>
  <c r="BN11" i="3"/>
  <c r="BN24"/>
  <c r="BN38"/>
  <c r="BN60"/>
  <c r="BN48"/>
  <c r="BN77"/>
  <c r="BN70"/>
  <c r="BN8" i="4"/>
  <c r="BN27"/>
  <c r="BN18"/>
  <c r="BN43"/>
  <c r="BN34"/>
  <c r="BN59"/>
  <c r="BN27" i="5"/>
  <c r="BN18"/>
  <c r="BN51" i="4"/>
  <c r="BN8" i="5"/>
  <c r="BN59"/>
  <c r="BN51"/>
  <c r="BN18" i="6"/>
  <c r="BN34" i="5"/>
  <c r="BN43"/>
  <c r="BN8" i="6"/>
  <c r="BN51"/>
  <c r="BN27"/>
  <c r="BN43"/>
  <c r="BN34"/>
  <c r="BN18" i="7"/>
  <c r="BN51"/>
  <c r="BN43"/>
  <c r="BN59" i="6"/>
  <c r="BN27" i="7"/>
  <c r="BN34"/>
  <c r="BN34" i="8"/>
  <c r="BN34" i="9"/>
  <c r="BN59" i="7"/>
  <c r="BN27" i="8"/>
  <c r="BN59"/>
  <c r="BN27" i="9"/>
  <c r="BN8" i="7"/>
  <c r="BN8" i="8"/>
  <c r="BN43"/>
  <c r="BN8" i="9"/>
  <c r="BN43"/>
  <c r="BN8" i="10"/>
  <c r="BN43"/>
  <c r="BN18" i="9"/>
  <c r="BN34" i="10"/>
  <c r="BN51" i="8"/>
  <c r="BN18"/>
  <c r="BN8" i="11"/>
  <c r="BN43"/>
  <c r="BN7" i="13"/>
  <c r="BN19"/>
  <c r="BN31"/>
  <c r="BN43"/>
  <c r="BN55"/>
  <c r="BN67"/>
  <c r="BN79"/>
  <c r="BN18" i="10"/>
  <c r="BN34" i="11"/>
  <c r="BN10" i="13"/>
  <c r="BN22"/>
  <c r="BN34"/>
  <c r="BN46"/>
  <c r="BN58"/>
  <c r="BN70"/>
  <c r="BN82"/>
  <c r="BN51" i="9"/>
  <c r="BN27" i="10"/>
  <c r="BN51"/>
  <c r="BN18" i="11"/>
  <c r="BN13" i="13"/>
  <c r="BN16"/>
  <c r="BN25"/>
  <c r="BN28"/>
  <c r="BN37"/>
  <c r="BN40"/>
  <c r="BN49"/>
  <c r="BN52"/>
  <c r="BN61"/>
  <c r="BN64"/>
  <c r="BN73"/>
  <c r="BN76"/>
  <c r="BN85"/>
  <c r="BN97"/>
  <c r="BN59" i="10"/>
  <c r="BN27" i="11"/>
  <c r="BN59"/>
  <c r="BN51"/>
  <c r="BN59" i="9"/>
  <c r="BN94" i="13"/>
  <c r="BN88"/>
  <c r="BN91"/>
  <c r="BN100"/>
  <c r="BN112"/>
  <c r="BN124"/>
  <c r="BN136"/>
  <c r="BN148"/>
  <c r="BN160"/>
  <c r="BN172"/>
  <c r="BN103"/>
  <c r="BN115"/>
  <c r="BN106"/>
  <c r="BN118"/>
  <c r="BN109"/>
  <c r="BN121"/>
  <c r="BN133"/>
  <c r="BN145"/>
  <c r="BN157"/>
  <c r="BN169"/>
  <c r="BN178"/>
  <c r="BN190"/>
  <c r="BN202"/>
  <c r="BN214"/>
  <c r="BN226"/>
  <c r="BN238"/>
  <c r="BN27" i="14"/>
  <c r="BN127" i="13"/>
  <c r="BN130"/>
  <c r="BN139"/>
  <c r="BN142"/>
  <c r="BN151"/>
  <c r="BN154"/>
  <c r="BN163"/>
  <c r="BN166"/>
  <c r="BN175"/>
  <c r="BN181"/>
  <c r="BN193"/>
  <c r="BN205"/>
  <c r="BN217"/>
  <c r="BN229"/>
  <c r="BN184"/>
  <c r="BN196"/>
  <c r="BN208"/>
  <c r="BN220"/>
  <c r="BN232"/>
  <c r="BN187"/>
  <c r="BN199"/>
  <c r="BN211"/>
  <c r="BN223"/>
  <c r="BN235"/>
  <c r="BN38" i="14"/>
  <c r="BN16"/>
  <c r="BN63"/>
  <c r="BN107"/>
  <c r="BN96"/>
  <c r="BN146"/>
  <c r="BN85"/>
  <c r="BN49"/>
  <c r="BN74"/>
  <c r="BN118"/>
  <c r="BN132"/>
  <c r="BN196"/>
  <c r="BN221"/>
  <c r="BN210"/>
  <c r="BN168"/>
  <c r="BN232"/>
  <c r="BN190"/>
  <c r="BN157"/>
  <c r="BN179"/>
  <c r="BN243"/>
  <c r="CD11" i="3"/>
  <c r="CD24"/>
  <c r="CD38"/>
  <c r="CD60"/>
  <c r="CD48"/>
  <c r="CD77"/>
  <c r="CD70"/>
  <c r="CD8" i="4"/>
  <c r="CD27"/>
  <c r="CD18"/>
  <c r="CD43"/>
  <c r="CD34"/>
  <c r="CD59"/>
  <c r="CD27" i="5"/>
  <c r="CD18"/>
  <c r="CD51" i="4"/>
  <c r="CD8" i="5"/>
  <c r="CD59"/>
  <c r="CD51"/>
  <c r="CD18" i="6"/>
  <c r="CD34" i="5"/>
  <c r="CD43"/>
  <c r="CD8" i="6"/>
  <c r="CD51"/>
  <c r="CD27"/>
  <c r="CD43"/>
  <c r="CD34"/>
  <c r="CD18" i="7"/>
  <c r="CD51"/>
  <c r="CD43"/>
  <c r="CD59" i="6"/>
  <c r="CD27" i="7"/>
  <c r="CD34"/>
  <c r="CD34" i="8"/>
  <c r="CD34" i="9"/>
  <c r="CD8" i="7"/>
  <c r="CD59"/>
  <c r="CD27" i="8"/>
  <c r="CD59"/>
  <c r="CD27" i="9"/>
  <c r="CD8" i="8"/>
  <c r="CD43"/>
  <c r="CD8" i="9"/>
  <c r="CD43"/>
  <c r="CD8" i="10"/>
  <c r="CD43"/>
  <c r="CD18" i="9"/>
  <c r="CD34" i="10"/>
  <c r="CD51" i="8"/>
  <c r="CD8" i="11"/>
  <c r="CD43"/>
  <c r="CD7" i="13"/>
  <c r="CD17"/>
  <c r="BW13" i="17" s="1"/>
  <c r="CD19" i="13"/>
  <c r="CD29"/>
  <c r="BW35" i="17" s="1"/>
  <c r="CD31" i="13"/>
  <c r="CD41"/>
  <c r="BW57" i="17"/>
  <c r="CD43" i="13"/>
  <c r="CD53"/>
  <c r="BW79" i="17" s="1"/>
  <c r="CD55" i="13"/>
  <c r="CD65"/>
  <c r="BW101" i="17" s="1"/>
  <c r="CD67" i="13"/>
  <c r="CD77"/>
  <c r="BW123" i="17" s="1"/>
  <c r="CD79" i="13"/>
  <c r="CD18" i="10"/>
  <c r="CD34" i="11"/>
  <c r="CD10" i="13"/>
  <c r="CD22"/>
  <c r="CD34"/>
  <c r="CD46"/>
  <c r="CD58"/>
  <c r="CD70"/>
  <c r="CD82"/>
  <c r="CD18" i="8"/>
  <c r="CD51" i="9"/>
  <c r="CD27" i="10"/>
  <c r="CD51"/>
  <c r="CD18" i="11"/>
  <c r="CD11" i="13"/>
  <c r="BW2" i="17" s="1"/>
  <c r="CD13" i="13"/>
  <c r="CD16"/>
  <c r="CD23"/>
  <c r="BW24" i="17" s="1"/>
  <c r="CD25" i="13"/>
  <c r="CD28"/>
  <c r="CD35"/>
  <c r="BW46" i="17" s="1"/>
  <c r="CD37" i="13"/>
  <c r="CD40"/>
  <c r="CD47"/>
  <c r="BW68" i="17" s="1"/>
  <c r="CD49" i="13"/>
  <c r="CD52"/>
  <c r="CD59"/>
  <c r="BW90" i="17" s="1"/>
  <c r="CD61" i="13"/>
  <c r="CD64"/>
  <c r="CD71"/>
  <c r="BW112" i="17" s="1"/>
  <c r="CD73" i="13"/>
  <c r="CD76"/>
  <c r="CD83"/>
  <c r="BW134" i="17" s="1"/>
  <c r="CD85" i="13"/>
  <c r="CD95"/>
  <c r="BW148" i="17" s="1"/>
  <c r="CD97" i="13"/>
  <c r="CD59" i="9"/>
  <c r="CD59" i="10"/>
  <c r="CD27" i="11"/>
  <c r="CD59"/>
  <c r="CD51"/>
  <c r="CD94" i="13"/>
  <c r="CD88"/>
  <c r="CD91"/>
  <c r="CD100"/>
  <c r="CD112"/>
  <c r="CD124"/>
  <c r="CD136"/>
  <c r="CD148"/>
  <c r="CD160"/>
  <c r="CD172"/>
  <c r="CD89"/>
  <c r="BW145" i="17" s="1"/>
  <c r="CD101" i="13"/>
  <c r="BW151" i="17" s="1"/>
  <c r="CD103" i="13"/>
  <c r="CD113"/>
  <c r="BW157" i="17" s="1"/>
  <c r="CD115" i="13"/>
  <c r="CD106"/>
  <c r="CD118"/>
  <c r="CD107"/>
  <c r="BW154" i="17" s="1"/>
  <c r="CD109" i="13"/>
  <c r="CD119"/>
  <c r="BW160" i="17" s="1"/>
  <c r="CD121" i="13"/>
  <c r="CD131"/>
  <c r="BW166" i="17" s="1"/>
  <c r="CD133" i="13"/>
  <c r="CD143"/>
  <c r="BW172" i="17" s="1"/>
  <c r="CD145" i="13"/>
  <c r="CD155"/>
  <c r="BW178" i="17" s="1"/>
  <c r="CD157" i="13"/>
  <c r="CD167"/>
  <c r="BW184" i="17"/>
  <c r="CD169" i="13"/>
  <c r="CD178"/>
  <c r="CD190"/>
  <c r="CD202"/>
  <c r="CD214"/>
  <c r="CD226"/>
  <c r="CD238"/>
  <c r="CD27" i="14"/>
  <c r="CD125" i="13"/>
  <c r="BW163" i="17" s="1"/>
  <c r="CD127" i="13"/>
  <c r="CD130"/>
  <c r="CD137"/>
  <c r="BW169" i="17" s="1"/>
  <c r="CD139" i="13"/>
  <c r="CD142"/>
  <c r="CD149"/>
  <c r="BW175" i="17" s="1"/>
  <c r="CD151" i="13"/>
  <c r="CD154"/>
  <c r="CD161"/>
  <c r="BW181" i="17" s="1"/>
  <c r="CD163" i="13"/>
  <c r="CD166"/>
  <c r="CD173"/>
  <c r="BW187" i="17" s="1"/>
  <c r="CD175" i="13"/>
  <c r="CD179"/>
  <c r="BW190" i="17" s="1"/>
  <c r="CD181" i="13"/>
  <c r="CD191"/>
  <c r="BW196" i="17"/>
  <c r="CD193" i="13"/>
  <c r="CD203"/>
  <c r="BW202" i="17" s="1"/>
  <c r="CD205" i="13"/>
  <c r="CD215"/>
  <c r="BW208" i="17" s="1"/>
  <c r="CD217" i="13"/>
  <c r="CD227"/>
  <c r="BW214" i="17" s="1"/>
  <c r="CD229" i="13"/>
  <c r="CD184"/>
  <c r="CD196"/>
  <c r="CD208"/>
  <c r="CD220"/>
  <c r="CD232"/>
  <c r="CD185"/>
  <c r="BW193" i="17" s="1"/>
  <c r="CD187" i="13"/>
  <c r="CD197"/>
  <c r="BW199" i="17" s="1"/>
  <c r="CD199" i="13"/>
  <c r="CD209"/>
  <c r="BW205" i="17"/>
  <c r="CD211" i="13"/>
  <c r="CD221"/>
  <c r="BW211" i="17" s="1"/>
  <c r="CD223" i="13"/>
  <c r="CD233"/>
  <c r="BW217" i="17" s="1"/>
  <c r="CD235" i="13"/>
  <c r="CD38" i="14"/>
  <c r="CD239" i="13"/>
  <c r="BW220" i="17" s="1"/>
  <c r="CD16" i="14"/>
  <c r="CD63"/>
  <c r="CD107"/>
  <c r="CD96"/>
  <c r="CD146"/>
  <c r="CD85"/>
  <c r="CD49"/>
  <c r="CD74"/>
  <c r="CD118"/>
  <c r="CD132"/>
  <c r="CD196"/>
  <c r="CD221"/>
  <c r="CD210"/>
  <c r="CD168"/>
  <c r="CD232"/>
  <c r="CD190"/>
  <c r="CD243"/>
  <c r="CD179"/>
  <c r="CD157"/>
  <c r="CJ11" i="3"/>
  <c r="CJ24"/>
  <c r="CJ38"/>
  <c r="CJ48"/>
  <c r="CJ70"/>
  <c r="CJ60"/>
  <c r="CJ8" i="4"/>
  <c r="CJ77" i="3"/>
  <c r="CJ27" i="4"/>
  <c r="CJ18"/>
  <c r="CJ43"/>
  <c r="CJ34"/>
  <c r="CJ51"/>
  <c r="CJ18" i="5"/>
  <c r="CJ8"/>
  <c r="CJ59" i="4"/>
  <c r="CJ27" i="5"/>
  <c r="CJ43"/>
  <c r="CJ8" i="6"/>
  <c r="CJ59" i="5"/>
  <c r="CJ34"/>
  <c r="CJ51"/>
  <c r="CJ18" i="6"/>
  <c r="CJ43"/>
  <c r="CJ34"/>
  <c r="CJ27"/>
  <c r="CJ51"/>
  <c r="CJ59"/>
  <c r="CJ34" i="7"/>
  <c r="CJ27"/>
  <c r="CJ59"/>
  <c r="CJ8"/>
  <c r="CJ18" i="8"/>
  <c r="CJ51"/>
  <c r="CJ18" i="9"/>
  <c r="CJ18" i="7"/>
  <c r="CJ43"/>
  <c r="CJ8" i="8"/>
  <c r="CJ43"/>
  <c r="CJ8" i="9"/>
  <c r="CJ51" i="7"/>
  <c r="CJ27" i="8"/>
  <c r="CJ59"/>
  <c r="CJ34" i="9"/>
  <c r="CJ59"/>
  <c r="CJ27" i="10"/>
  <c r="CJ51" i="9"/>
  <c r="CJ18" i="10"/>
  <c r="CJ34" i="8"/>
  <c r="CJ27" i="9"/>
  <c r="CJ34" i="10"/>
  <c r="CJ59"/>
  <c r="CJ27" i="11"/>
  <c r="CJ59"/>
  <c r="CJ11" i="13"/>
  <c r="CC2" i="17"/>
  <c r="CJ13" i="13"/>
  <c r="CJ23"/>
  <c r="CC24" i="17" s="1"/>
  <c r="CJ25" i="13"/>
  <c r="CJ35"/>
  <c r="CC46" i="17" s="1"/>
  <c r="CJ37" i="13"/>
  <c r="CJ47"/>
  <c r="CC68" i="17" s="1"/>
  <c r="CJ49" i="13"/>
  <c r="CJ59"/>
  <c r="CC90" i="17" s="1"/>
  <c r="CJ61" i="13"/>
  <c r="CJ71"/>
  <c r="CC112" i="17" s="1"/>
  <c r="CJ73" i="13"/>
  <c r="CJ43" i="9"/>
  <c r="CJ8" i="10"/>
  <c r="CJ51"/>
  <c r="CJ18" i="11"/>
  <c r="CJ51"/>
  <c r="CJ16" i="13"/>
  <c r="CJ28"/>
  <c r="CJ40"/>
  <c r="CJ52"/>
  <c r="CJ64"/>
  <c r="CJ76"/>
  <c r="CJ43" i="11"/>
  <c r="CJ7" i="13"/>
  <c r="CJ19"/>
  <c r="CJ31"/>
  <c r="CJ43"/>
  <c r="CJ55"/>
  <c r="CJ67"/>
  <c r="CJ79"/>
  <c r="CJ89"/>
  <c r="CC145" i="17" s="1"/>
  <c r="CJ91" i="13"/>
  <c r="CJ43" i="10"/>
  <c r="CJ10" i="13"/>
  <c r="CJ17"/>
  <c r="CC13" i="17" s="1"/>
  <c r="CJ22" i="13"/>
  <c r="CJ34" i="11"/>
  <c r="CJ8"/>
  <c r="CJ88" i="13"/>
  <c r="CJ34"/>
  <c r="CJ41"/>
  <c r="CC57" i="17" s="1"/>
  <c r="CJ58" i="13"/>
  <c r="CJ65"/>
  <c r="CC101" i="17" s="1"/>
  <c r="CJ82" i="13"/>
  <c r="CJ94"/>
  <c r="CJ106"/>
  <c r="CJ118"/>
  <c r="CJ130"/>
  <c r="CJ142"/>
  <c r="CJ154"/>
  <c r="CJ166"/>
  <c r="CJ83"/>
  <c r="CC134" i="17" s="1"/>
  <c r="CJ85" i="13"/>
  <c r="CJ95"/>
  <c r="CC148" i="17" s="1"/>
  <c r="CJ97" i="13"/>
  <c r="CJ107"/>
  <c r="CC154" i="17" s="1"/>
  <c r="CJ109" i="13"/>
  <c r="CJ29"/>
  <c r="CC35" i="17"/>
  <c r="CJ46" i="13"/>
  <c r="CJ53"/>
  <c r="CC79" i="17" s="1"/>
  <c r="CJ70" i="13"/>
  <c r="CJ77"/>
  <c r="CC123" i="17" s="1"/>
  <c r="CJ100" i="13"/>
  <c r="CJ112"/>
  <c r="CJ101"/>
  <c r="CC151" i="17" s="1"/>
  <c r="CJ103" i="13"/>
  <c r="CJ113"/>
  <c r="CC157" i="17"/>
  <c r="CJ115" i="13"/>
  <c r="CJ125"/>
  <c r="CC163" i="17" s="1"/>
  <c r="CJ127" i="13"/>
  <c r="CJ137"/>
  <c r="CC169" i="17" s="1"/>
  <c r="CJ139" i="13"/>
  <c r="CJ149"/>
  <c r="CC175" i="17" s="1"/>
  <c r="CJ151" i="13"/>
  <c r="CJ161"/>
  <c r="CC181" i="17" s="1"/>
  <c r="CJ163" i="13"/>
  <c r="CJ173"/>
  <c r="CC187" i="17" s="1"/>
  <c r="CJ175" i="13"/>
  <c r="CJ184"/>
  <c r="CJ196"/>
  <c r="CJ208"/>
  <c r="CJ220"/>
  <c r="CJ232"/>
  <c r="CJ121"/>
  <c r="CJ133"/>
  <c r="CJ145"/>
  <c r="CJ157"/>
  <c r="CJ169"/>
  <c r="CJ185"/>
  <c r="CC193" i="17"/>
  <c r="CJ187" i="13"/>
  <c r="CJ197"/>
  <c r="CC199" i="17" s="1"/>
  <c r="CJ199" i="13"/>
  <c r="CJ209"/>
  <c r="CC205" i="17" s="1"/>
  <c r="CJ211" i="13"/>
  <c r="CJ221"/>
  <c r="CC211" i="17" s="1"/>
  <c r="CJ223" i="13"/>
  <c r="CJ233"/>
  <c r="CC217" i="17" s="1"/>
  <c r="CJ119" i="13"/>
  <c r="CC160" i="17" s="1"/>
  <c r="CJ124" i="13"/>
  <c r="CJ131"/>
  <c r="CC166" i="17" s="1"/>
  <c r="CJ136" i="13"/>
  <c r="CJ143"/>
  <c r="CC172" i="17" s="1"/>
  <c r="CJ148" i="13"/>
  <c r="CJ155"/>
  <c r="CC178" i="17" s="1"/>
  <c r="CJ160" i="13"/>
  <c r="CJ167"/>
  <c r="CC184" i="17" s="1"/>
  <c r="CJ172" i="13"/>
  <c r="CJ178"/>
  <c r="CJ190"/>
  <c r="CJ202"/>
  <c r="CJ214"/>
  <c r="CJ226"/>
  <c r="CJ179"/>
  <c r="CC190" i="17" s="1"/>
  <c r="CJ181" i="13"/>
  <c r="CJ191"/>
  <c r="CC196" i="17" s="1"/>
  <c r="CJ193" i="13"/>
  <c r="CJ203"/>
  <c r="CC202" i="17" s="1"/>
  <c r="CJ205" i="13"/>
  <c r="CJ215"/>
  <c r="CC208" i="17" s="1"/>
  <c r="CJ217" i="13"/>
  <c r="CJ227"/>
  <c r="CC214" i="17" s="1"/>
  <c r="CJ229" i="13"/>
  <c r="CJ239"/>
  <c r="CC220" i="17" s="1"/>
  <c r="CJ16" i="14"/>
  <c r="CJ235" i="13"/>
  <c r="CJ85" i="14"/>
  <c r="CJ238" i="13"/>
  <c r="CJ27" i="14"/>
  <c r="CJ49"/>
  <c r="CJ74"/>
  <c r="CJ118"/>
  <c r="CJ63"/>
  <c r="CJ107"/>
  <c r="CJ38"/>
  <c r="CJ96"/>
  <c r="CJ146"/>
  <c r="CJ179"/>
  <c r="CJ190"/>
  <c r="CJ243"/>
  <c r="CJ132"/>
  <c r="CJ168"/>
  <c r="CJ232"/>
  <c r="CJ157"/>
  <c r="CJ210"/>
  <c r="CJ221"/>
  <c r="CJ196"/>
  <c r="C102"/>
  <c r="B86" i="17"/>
  <c r="A45"/>
  <c r="A207"/>
  <c r="B20" i="8"/>
  <c r="B162" i="14" s="1"/>
  <c r="B173"/>
  <c r="A129" i="17"/>
  <c r="C99" i="14"/>
  <c r="B83" i="17"/>
  <c r="B20" i="9"/>
  <c r="B21" s="1"/>
  <c r="B174" i="14"/>
  <c r="A130" i="17"/>
  <c r="B18" i="3"/>
  <c r="A162" i="17" s="1"/>
  <c r="B19" i="3"/>
  <c r="A165" i="17" s="1"/>
  <c r="B39" i="14"/>
  <c r="B47"/>
  <c r="A34" i="17" s="1"/>
  <c r="A26"/>
  <c r="C161" i="14"/>
  <c r="C165"/>
  <c r="B44"/>
  <c r="A31" i="17"/>
  <c r="B40" i="14"/>
  <c r="A27" i="17"/>
  <c r="B45" i="14"/>
  <c r="A32" i="17"/>
  <c r="B20" i="11"/>
  <c r="B165" i="14" s="1"/>
  <c r="B176"/>
  <c r="A132" i="17"/>
  <c r="B20" i="10"/>
  <c r="B175" i="14"/>
  <c r="A131" i="17"/>
  <c r="B110" i="14"/>
  <c r="A94" i="17"/>
  <c r="B43" i="14"/>
  <c r="A30" i="17"/>
  <c r="A111"/>
  <c r="B20" i="5"/>
  <c r="B170" i="14"/>
  <c r="A126" i="17"/>
  <c r="B113" i="14"/>
  <c r="A97" i="17"/>
  <c r="B44" i="5"/>
  <c r="B54" s="1"/>
  <c r="B212" i="14" s="1"/>
  <c r="B87"/>
  <c r="A71" i="17"/>
  <c r="C163" i="14"/>
  <c r="A204" i="17"/>
  <c r="B44" i="4"/>
  <c r="B54" s="1"/>
  <c r="B211" i="14" s="1"/>
  <c r="B86"/>
  <c r="A70" i="17"/>
  <c r="C158" i="14"/>
  <c r="C162"/>
  <c r="C164"/>
  <c r="B46"/>
  <c r="A33" i="17"/>
  <c r="B42" i="14"/>
  <c r="A29" i="17"/>
  <c r="C159" i="14"/>
  <c r="B20" i="4"/>
  <c r="B21" s="1"/>
  <c r="B169" i="14"/>
  <c r="A125" i="17"/>
  <c r="B41" i="14"/>
  <c r="A28" i="17"/>
  <c r="B21" i="8"/>
  <c r="B151" i="14" s="1"/>
  <c r="B21" i="5"/>
  <c r="C19" s="1"/>
  <c r="B159" i="14"/>
  <c r="B21" i="10"/>
  <c r="B153" i="14" s="1"/>
  <c r="B164"/>
  <c r="B163"/>
  <c r="B36" i="5"/>
  <c r="A16" i="17" s="1"/>
  <c r="C19" i="8"/>
  <c r="D20"/>
  <c r="D162" i="14" s="1"/>
  <c r="O60" i="10"/>
  <c r="AG60" i="11"/>
  <c r="S61" i="10"/>
  <c r="CN60" i="6"/>
  <c r="CA61" i="5"/>
  <c r="BN13" i="4"/>
  <c r="CZ60" i="10"/>
  <c r="AG250" i="14"/>
  <c r="BH249"/>
  <c r="U60" i="9"/>
  <c r="BI61" i="8"/>
  <c r="CS60"/>
  <c r="CK61" i="7"/>
  <c r="DP60"/>
  <c r="CZ60"/>
  <c r="DC200" i="14"/>
  <c r="DG60" i="7"/>
  <c r="BG247" i="14"/>
  <c r="X247"/>
  <c r="BQ199"/>
  <c r="AG61" i="6"/>
  <c r="AG199" i="14"/>
  <c r="BB199"/>
  <c r="BB61" i="6"/>
  <c r="DH246" i="14"/>
  <c r="DH60" i="6"/>
  <c r="DR246" i="14"/>
  <c r="DR60" i="6"/>
  <c r="AA61"/>
  <c r="P61"/>
  <c r="P199" i="14"/>
  <c r="DD60" i="6"/>
  <c r="DD246" i="14"/>
  <c r="CO60" i="6"/>
  <c r="BM198" i="14"/>
  <c r="BM61" i="5"/>
  <c r="M61"/>
  <c r="M198" i="14"/>
  <c r="DR61" i="5"/>
  <c r="DR198" i="14"/>
  <c r="DS60" i="6"/>
  <c r="DS246" i="14"/>
  <c r="BC60" i="6"/>
  <c r="DW61" i="5"/>
  <c r="DW198" i="14"/>
  <c r="DA198"/>
  <c r="CQ61" i="5"/>
  <c r="BG61"/>
  <c r="EB61"/>
  <c r="DR245" i="14"/>
  <c r="DR60" i="5"/>
  <c r="DG197" i="14"/>
  <c r="DG61" i="4"/>
  <c r="BT61"/>
  <c r="CZ245" i="14"/>
  <c r="EI197"/>
  <c r="EN13" i="5"/>
  <c r="EC60"/>
  <c r="CC60"/>
  <c r="AS60"/>
  <c r="AS245" i="14"/>
  <c r="EN46" i="4"/>
  <c r="EC61"/>
  <c r="CS61"/>
  <c r="DA61"/>
  <c r="CS197" i="14"/>
  <c r="BM197"/>
  <c r="AC61" i="4"/>
  <c r="EH197" i="14"/>
  <c r="EH61" i="4"/>
  <c r="O244" i="14"/>
  <c r="O60" i="4"/>
  <c r="DT60"/>
  <c r="DT244" i="14"/>
  <c r="CJ60" i="4"/>
  <c r="BD60"/>
  <c r="AJ60"/>
  <c r="AJ244" i="14"/>
  <c r="BY244"/>
  <c r="BY60" i="4"/>
  <c r="I60"/>
  <c r="I244" i="14"/>
  <c r="AM61" i="10"/>
  <c r="C203" i="14"/>
  <c r="C250"/>
  <c r="CI61" i="9"/>
  <c r="AU61" i="8"/>
  <c r="EC61" i="11"/>
  <c r="AC204" i="14"/>
  <c r="AC61" i="11"/>
  <c r="EG251" i="14"/>
  <c r="AW251"/>
  <c r="AW60" i="11"/>
  <c r="CK61" i="10"/>
  <c r="CK203" i="14"/>
  <c r="U203"/>
  <c r="U61" i="10"/>
  <c r="AU60"/>
  <c r="DJ204" i="14"/>
  <c r="DJ61" i="11"/>
  <c r="CT204" i="14"/>
  <c r="BJ204"/>
  <c r="BJ61" i="11"/>
  <c r="BR251" i="14"/>
  <c r="EL203"/>
  <c r="DB61" i="10"/>
  <c r="DB203" i="14"/>
  <c r="BB61" i="10"/>
  <c r="BB203" i="14"/>
  <c r="B44" i="10"/>
  <c r="B54" s="1"/>
  <c r="B61"/>
  <c r="B203" i="14"/>
  <c r="AV250"/>
  <c r="AV60" i="10"/>
  <c r="AR202" i="14"/>
  <c r="AR61" i="9"/>
  <c r="BW249" i="14"/>
  <c r="BW60" i="9"/>
  <c r="CT249" i="14"/>
  <c r="CT60" i="9"/>
  <c r="CX201" i="14"/>
  <c r="CX61" i="8"/>
  <c r="EE60"/>
  <c r="EE248" i="14"/>
  <c r="EK250"/>
  <c r="EK60" i="10"/>
  <c r="BU60"/>
  <c r="BU250" i="14"/>
  <c r="U250"/>
  <c r="U60" i="10"/>
  <c r="DY202" i="14"/>
  <c r="DY61" i="9"/>
  <c r="CO202" i="14"/>
  <c r="CO61" i="9"/>
  <c r="AO202" i="14"/>
  <c r="AO61" i="9"/>
  <c r="DV60"/>
  <c r="BB60"/>
  <c r="V60"/>
  <c r="V249" i="14"/>
  <c r="R61" i="8"/>
  <c r="AU60"/>
  <c r="AU248" i="14"/>
  <c r="DB60" i="10"/>
  <c r="DB250" i="14"/>
  <c r="B60" i="10"/>
  <c r="AP202" i="14"/>
  <c r="AP61" i="9"/>
  <c r="Z202" i="14"/>
  <c r="Z61" i="9"/>
  <c r="DW249" i="14"/>
  <c r="DW60" i="9"/>
  <c r="CM201" i="14"/>
  <c r="CM61" i="8"/>
  <c r="CU248" i="14"/>
  <c r="CU60" i="8"/>
  <c r="CO61" i="7"/>
  <c r="CP248" i="14"/>
  <c r="CP60" i="8"/>
  <c r="AP60"/>
  <c r="AP248" i="14"/>
  <c r="DT61" i="7"/>
  <c r="DT200" i="14"/>
  <c r="DM247"/>
  <c r="DM60" i="7"/>
  <c r="EB249" i="14"/>
  <c r="BL60" i="9"/>
  <c r="AV60"/>
  <c r="DP201" i="14"/>
  <c r="DP61" i="8"/>
  <c r="EJ248" i="14"/>
  <c r="EJ60" i="8"/>
  <c r="CJ248" i="14"/>
  <c r="CJ60" i="8"/>
  <c r="T248" i="14"/>
  <c r="T60" i="8"/>
  <c r="DH200" i="14"/>
  <c r="DH61" i="7"/>
  <c r="CO60"/>
  <c r="DY249" i="14"/>
  <c r="DY60" i="9"/>
  <c r="CO249" i="14"/>
  <c r="EC201"/>
  <c r="EC61" i="8"/>
  <c r="EG248" i="14"/>
  <c r="EG60" i="8"/>
  <c r="EG200" i="14"/>
  <c r="EG61" i="7"/>
  <c r="BD247" i="14"/>
  <c r="DF200"/>
  <c r="DF61" i="7"/>
  <c r="DJ247" i="14"/>
  <c r="DJ60" i="7"/>
  <c r="CD247" i="14"/>
  <c r="N60" i="7"/>
  <c r="B60"/>
  <c r="W200" i="14"/>
  <c r="W61" i="7"/>
  <c r="DU61" i="6"/>
  <c r="BU199" i="14"/>
  <c r="AK199"/>
  <c r="AK61" i="6"/>
  <c r="DF60"/>
  <c r="BZ246" i="14"/>
  <c r="F246"/>
  <c r="DF199"/>
  <c r="DF61" i="6"/>
  <c r="CJ246" i="14"/>
  <c r="CJ60" i="6"/>
  <c r="EE199" i="14"/>
  <c r="AE61" i="6"/>
  <c r="DZ246" i="14"/>
  <c r="T199"/>
  <c r="T61" i="6"/>
  <c r="EC246" i="14"/>
  <c r="CS246"/>
  <c r="CW198"/>
  <c r="CW61" i="5"/>
  <c r="CL61"/>
  <c r="CL198" i="14"/>
  <c r="BB61" i="5"/>
  <c r="BN198" i="14"/>
  <c r="BN46" i="5"/>
  <c r="V61"/>
  <c r="CQ60" i="6"/>
  <c r="BW60"/>
  <c r="AZ61" i="5"/>
  <c r="P61"/>
  <c r="DV60"/>
  <c r="BB60"/>
  <c r="DQ245" i="14"/>
  <c r="DN61" i="4"/>
  <c r="C244" i="14"/>
  <c r="CC244"/>
  <c r="DR252"/>
  <c r="CT60" i="4"/>
  <c r="AO60"/>
  <c r="EJ60"/>
  <c r="AY244" i="14"/>
  <c r="BO60" i="4"/>
  <c r="AX61"/>
  <c r="M61"/>
  <c r="AS61"/>
  <c r="M245" i="14"/>
  <c r="BM60" i="5"/>
  <c r="EC245" i="14"/>
  <c r="BO61" i="4"/>
  <c r="BR245" i="14"/>
  <c r="DL61" i="5"/>
  <c r="BW198" i="14"/>
  <c r="BC246"/>
  <c r="CX198"/>
  <c r="EC61" i="5"/>
  <c r="DY246" i="14"/>
  <c r="CZ199"/>
  <c r="BG61" i="6"/>
  <c r="AW61"/>
  <c r="CQ247" i="14"/>
  <c r="AN13" i="6"/>
  <c r="DU60" i="9"/>
  <c r="AP201" i="14"/>
  <c r="AX244"/>
  <c r="BR244"/>
  <c r="CH244"/>
  <c r="CX60" i="4"/>
  <c r="DR60"/>
  <c r="EH60"/>
  <c r="AC244" i="14"/>
  <c r="AS60" i="4"/>
  <c r="DM244" i="14"/>
  <c r="AR244"/>
  <c r="BX60" i="4"/>
  <c r="CM60"/>
  <c r="DC60"/>
  <c r="BV61"/>
  <c r="DB197" i="14"/>
  <c r="AG61" i="4"/>
  <c r="DQ61"/>
  <c r="BT60" i="5"/>
  <c r="DT60"/>
  <c r="AV61" i="4"/>
  <c r="AM60" i="5"/>
  <c r="CM60"/>
  <c r="AL245" i="14"/>
  <c r="DV245"/>
  <c r="BP61" i="5"/>
  <c r="BW246" i="14"/>
  <c r="DW60" i="6"/>
  <c r="Q61" i="5"/>
  <c r="BM60" i="6"/>
  <c r="CJ61"/>
  <c r="EJ61"/>
  <c r="DZ60"/>
  <c r="DK61"/>
  <c r="BZ60"/>
  <c r="CK61"/>
  <c r="BK60" i="7"/>
  <c r="EE60"/>
  <c r="AQ61"/>
  <c r="DG200" i="14"/>
  <c r="AT60" i="7"/>
  <c r="CT60"/>
  <c r="Z61"/>
  <c r="F60"/>
  <c r="CJ60"/>
  <c r="EJ60"/>
  <c r="BM200" i="14"/>
  <c r="AO244"/>
  <c r="T60" i="4"/>
  <c r="BD244" i="14"/>
  <c r="BO244"/>
  <c r="BM61" i="4"/>
  <c r="BH197" i="14"/>
  <c r="EB61" i="4"/>
  <c r="DM245" i="14"/>
  <c r="BO197"/>
  <c r="AF245"/>
  <c r="CZ61" i="4"/>
  <c r="CY60" i="5"/>
  <c r="EI60"/>
  <c r="AX60"/>
  <c r="CX60"/>
  <c r="AB198" i="14"/>
  <c r="CV61" i="5"/>
  <c r="G198" i="14"/>
  <c r="BG198"/>
  <c r="DG61" i="5"/>
  <c r="AM60" i="6"/>
  <c r="DC246" i="14"/>
  <c r="R198"/>
  <c r="AC61" i="5"/>
  <c r="DI60" i="6"/>
  <c r="EJ246" i="14"/>
  <c r="CF199"/>
  <c r="AX60" i="6"/>
  <c r="C247" i="14"/>
  <c r="AL199"/>
  <c r="CL61" i="6"/>
  <c r="AW199" i="14"/>
  <c r="BW60" i="7"/>
  <c r="CP78" i="3"/>
  <c r="BN13" i="6"/>
  <c r="M61" i="8"/>
  <c r="BI249" i="14"/>
  <c r="CF61" i="8"/>
  <c r="EB60" i="9"/>
  <c r="F248" i="14"/>
  <c r="DZ248"/>
  <c r="S61" i="8"/>
  <c r="DF61" i="9"/>
  <c r="BI61"/>
  <c r="AK60" i="10"/>
  <c r="AK61" i="7"/>
  <c r="EL61" i="8"/>
  <c r="CB250" i="14"/>
  <c r="BV61" i="10"/>
  <c r="J204" i="14"/>
  <c r="ED61" i="11"/>
  <c r="DK61" i="9"/>
  <c r="AK61" i="10"/>
  <c r="Q60" i="11"/>
  <c r="CZ61" i="7"/>
  <c r="DF249" i="14"/>
  <c r="CD60" i="11"/>
  <c r="BG60" i="8"/>
  <c r="AK202" i="14"/>
  <c r="BB61" i="9"/>
  <c r="CL60" i="8"/>
  <c r="P60"/>
  <c r="BY60" i="7"/>
  <c r="BE60" i="9"/>
  <c r="CO61" i="8"/>
  <c r="CC60"/>
  <c r="AC60"/>
  <c r="V61" i="7"/>
  <c r="V60"/>
  <c r="BC61"/>
  <c r="DQ199" i="14"/>
  <c r="DN61" i="6"/>
  <c r="DB61"/>
  <c r="BV199" i="14"/>
  <c r="BV61" i="6"/>
  <c r="V61"/>
  <c r="V199" i="14"/>
  <c r="CB246"/>
  <c r="CB60" i="6"/>
  <c r="H60"/>
  <c r="H246" i="14"/>
  <c r="DW199"/>
  <c r="DW61" i="6"/>
  <c r="BW61"/>
  <c r="BW199" i="14"/>
  <c r="AQ61" i="6"/>
  <c r="AQ199" i="14"/>
  <c r="R60" i="6"/>
  <c r="DP61"/>
  <c r="DP199" i="14"/>
  <c r="BP199"/>
  <c r="BP61" i="6"/>
  <c r="BP60"/>
  <c r="CA246" i="14"/>
  <c r="D246"/>
  <c r="D60" i="6"/>
  <c r="BY246" i="14"/>
  <c r="BY60" i="6"/>
  <c r="AO246" i="14"/>
  <c r="AO60" i="6"/>
  <c r="I60"/>
  <c r="I246" i="14"/>
  <c r="DM61" i="5"/>
  <c r="DM198" i="14"/>
  <c r="BA46" i="5"/>
  <c r="AQ198" i="14"/>
  <c r="DL198"/>
  <c r="CN61" i="5"/>
  <c r="AV61"/>
  <c r="AM197" i="14"/>
  <c r="EA245"/>
  <c r="CI245"/>
  <c r="CI60" i="5"/>
  <c r="BO245" i="14"/>
  <c r="AA60" i="5"/>
  <c r="DP60"/>
  <c r="CF60"/>
  <c r="AZ60"/>
  <c r="AZ245" i="14"/>
  <c r="CU197"/>
  <c r="CU61" i="4"/>
  <c r="CS245" i="14"/>
  <c r="AN13" i="5"/>
  <c r="CV197" i="14"/>
  <c r="CV61" i="4"/>
  <c r="AB61"/>
  <c r="DM197" i="14"/>
  <c r="DM61" i="4"/>
  <c r="CC197" i="14"/>
  <c r="AS197"/>
  <c r="DR197"/>
  <c r="CH197"/>
  <c r="R197"/>
  <c r="AI60" i="4"/>
  <c r="AI244" i="14"/>
  <c r="CO60" i="4"/>
  <c r="CO244" i="14"/>
  <c r="BI60" i="4"/>
  <c r="BI244" i="14"/>
  <c r="Y244"/>
  <c r="Y60" i="4"/>
  <c r="ED60"/>
  <c r="CE61" i="11"/>
  <c r="DC250" i="14"/>
  <c r="AQ60" i="10"/>
  <c r="AU61" i="9"/>
  <c r="AS204" i="14"/>
  <c r="AS61" i="11"/>
  <c r="DQ251" i="14"/>
  <c r="DQ60" i="11"/>
  <c r="BQ251" i="14"/>
  <c r="BQ60" i="11"/>
  <c r="EK203" i="14"/>
  <c r="EK61" i="10"/>
  <c r="BU203" i="14"/>
  <c r="BU61" i="10"/>
  <c r="E203" i="14"/>
  <c r="E61" i="10"/>
  <c r="CI250" i="14"/>
  <c r="CI60" i="10"/>
  <c r="CE202" i="14"/>
  <c r="CE61" i="9"/>
  <c r="K202" i="14"/>
  <c r="K61" i="9"/>
  <c r="BK201" i="14"/>
  <c r="BK61" i="8"/>
  <c r="AT204" i="14"/>
  <c r="AT61" i="11"/>
  <c r="DR251" i="14"/>
  <c r="DR60" i="11"/>
  <c r="R251" i="14"/>
  <c r="DH60" i="10"/>
  <c r="DH250" i="14"/>
  <c r="BX202"/>
  <c r="BX61" i="9"/>
  <c r="CY201" i="14"/>
  <c r="CY61" i="8"/>
  <c r="BF249" i="14"/>
  <c r="BF60" i="9"/>
  <c r="BS248" i="14"/>
  <c r="BS60" i="8"/>
  <c r="DU250" i="14"/>
  <c r="DU60" i="10"/>
  <c r="CK250" i="14"/>
  <c r="CK60" i="10"/>
  <c r="Y61" i="9"/>
  <c r="CH249" i="14"/>
  <c r="CH60" i="9"/>
  <c r="AX61" i="8"/>
  <c r="CG200" i="14"/>
  <c r="CG61" i="7"/>
  <c r="CL250" i="14"/>
  <c r="CL60" i="10"/>
  <c r="BB60"/>
  <c r="V60"/>
  <c r="V250" i="14"/>
  <c r="DZ202"/>
  <c r="DZ61" i="9"/>
  <c r="CP202" i="14"/>
  <c r="CP61" i="9"/>
  <c r="CQ249" i="14"/>
  <c r="CQ60" i="9"/>
  <c r="DS201" i="14"/>
  <c r="DS61" i="8"/>
  <c r="DF248" i="14"/>
  <c r="CF61" i="7"/>
  <c r="CF200" i="14"/>
  <c r="AK60" i="7"/>
  <c r="AK247" i="14"/>
  <c r="DL249"/>
  <c r="DL60" i="9"/>
  <c r="CB249" i="14"/>
  <c r="AB60" i="9"/>
  <c r="BP61" i="8"/>
  <c r="BP201" i="14"/>
  <c r="AZ201"/>
  <c r="AZ61" i="8"/>
  <c r="DT248" i="14"/>
  <c r="DT60" i="8"/>
  <c r="BT60"/>
  <c r="BT248" i="14"/>
  <c r="CB200"/>
  <c r="CB61" i="7"/>
  <c r="H61"/>
  <c r="H200" i="14"/>
  <c r="Z247"/>
  <c r="Z60" i="7"/>
  <c r="AO249" i="14"/>
  <c r="AO60" i="9"/>
  <c r="AS201" i="14"/>
  <c r="CG248"/>
  <c r="CG60" i="8"/>
  <c r="AW248" i="14"/>
  <c r="AW60" i="8"/>
  <c r="DT247" i="14"/>
  <c r="DT60" i="7"/>
  <c r="AB247" i="14"/>
  <c r="AC247"/>
  <c r="AC60" i="7"/>
  <c r="EK199" i="14"/>
  <c r="CK81" i="3"/>
  <c r="CK199" i="14"/>
  <c r="BE80" i="3"/>
  <c r="E199" i="14"/>
  <c r="DZ205"/>
  <c r="EA246"/>
  <c r="P246"/>
  <c r="CE199"/>
  <c r="CE61" i="6"/>
  <c r="Z246" i="14"/>
  <c r="Z60" i="6"/>
  <c r="DB61" i="5"/>
  <c r="B198" i="14"/>
  <c r="CA46" i="5"/>
  <c r="CA198" i="14"/>
  <c r="AL60" i="5"/>
  <c r="N245" i="14"/>
  <c r="AW205"/>
  <c r="EC244"/>
  <c r="N60" i="6"/>
  <c r="CL81" i="3"/>
  <c r="DI244" i="14"/>
  <c r="DY60" i="4"/>
  <c r="AA46"/>
  <c r="AF60" i="5"/>
  <c r="CZ60"/>
  <c r="EF197" i="14"/>
  <c r="BO60" i="5"/>
  <c r="CB198" i="14"/>
  <c r="C246"/>
  <c r="DC60" i="6"/>
  <c r="AH61" i="5"/>
  <c r="AS198" i="14"/>
  <c r="BI60" i="6"/>
  <c r="CL246" i="14"/>
  <c r="S247"/>
  <c r="BR246"/>
  <c r="P248"/>
  <c r="V81" i="3"/>
  <c r="DR244" i="14"/>
  <c r="EH244"/>
  <c r="AS244"/>
  <c r="EC60" i="4"/>
  <c r="S244" i="14"/>
  <c r="DC244"/>
  <c r="DS244"/>
  <c r="EM244"/>
  <c r="N46" i="4"/>
  <c r="V61"/>
  <c r="DN197" i="14"/>
  <c r="AW197"/>
  <c r="EG245"/>
  <c r="T60" i="5"/>
  <c r="AV197" i="14"/>
  <c r="DS60" i="5"/>
  <c r="AU61" i="4"/>
  <c r="B245" i="14"/>
  <c r="V60" i="5"/>
  <c r="P198" i="14"/>
  <c r="BP198"/>
  <c r="BG60" i="6"/>
  <c r="DW246" i="14"/>
  <c r="B61" i="5"/>
  <c r="DB198" i="14"/>
  <c r="EL61" i="5"/>
  <c r="BQ61"/>
  <c r="AR60" i="6"/>
  <c r="D61"/>
  <c r="BT61"/>
  <c r="CT60"/>
  <c r="AU61"/>
  <c r="W247" i="14"/>
  <c r="DP246"/>
  <c r="CP61" i="6"/>
  <c r="AT60"/>
  <c r="U199" i="14"/>
  <c r="BU61" i="6"/>
  <c r="EK61"/>
  <c r="DK247" i="14"/>
  <c r="CQ61" i="7"/>
  <c r="B247" i="14"/>
  <c r="AB60" i="7"/>
  <c r="F61"/>
  <c r="BZ61"/>
  <c r="BT247" i="14"/>
  <c r="AG61" i="7"/>
  <c r="CD60" i="4"/>
  <c r="DJ60"/>
  <c r="D60"/>
  <c r="CJ244" i="14"/>
  <c r="BR61" i="4"/>
  <c r="CC61"/>
  <c r="EC197" i="14"/>
  <c r="AC60" i="5"/>
  <c r="CS60"/>
  <c r="EF245" i="14"/>
  <c r="O245"/>
  <c r="AH60" i="5"/>
  <c r="BL198" i="14"/>
  <c r="AQ61" i="5"/>
  <c r="S246" i="14"/>
  <c r="CM246"/>
  <c r="BR198"/>
  <c r="CS198"/>
  <c r="BP246"/>
  <c r="AZ199"/>
  <c r="W199"/>
  <c r="DG199"/>
  <c r="AV60" i="6"/>
  <c r="B61"/>
  <c r="Q199" i="14"/>
  <c r="C200"/>
  <c r="AP60" i="7"/>
  <c r="EK252" i="14"/>
  <c r="DA197"/>
  <c r="B252"/>
  <c r="AG248"/>
  <c r="DQ60" i="8"/>
  <c r="Y249" i="14"/>
  <c r="DI60" i="9"/>
  <c r="BD60" i="8"/>
  <c r="AF61"/>
  <c r="L60" i="9"/>
  <c r="CV60"/>
  <c r="AZ61" i="7"/>
  <c r="BZ248" i="14"/>
  <c r="AI248"/>
  <c r="BC60" i="9"/>
  <c r="BZ202" i="14"/>
  <c r="EL250"/>
  <c r="E250"/>
  <c r="BR201"/>
  <c r="DS60" i="8"/>
  <c r="H250" i="14"/>
  <c r="AL203"/>
  <c r="DV61" i="10"/>
  <c r="CX60" i="11"/>
  <c r="AY202" i="14"/>
  <c r="DU203"/>
  <c r="CW60" i="11"/>
  <c r="CC204" i="14"/>
  <c r="O61" i="9"/>
  <c r="BO251" i="14"/>
  <c r="EC60" i="8"/>
  <c r="BV248" i="14"/>
  <c r="CA201"/>
  <c r="AQ249"/>
  <c r="BC60" i="8"/>
  <c r="BZ60" i="9"/>
  <c r="AX250" i="14"/>
  <c r="CI60" i="9"/>
  <c r="N13" i="8"/>
  <c r="BL201" i="14"/>
  <c r="AF61" i="7"/>
  <c r="CK79" i="3"/>
  <c r="BY201" i="14"/>
  <c r="DM60" i="8"/>
  <c r="AQ204" i="14"/>
  <c r="P60" i="11"/>
  <c r="CZ202" i="14"/>
  <c r="AU252"/>
  <c r="CY203"/>
  <c r="AY203"/>
  <c r="EI250"/>
  <c r="AI250"/>
  <c r="AM202"/>
  <c r="S249"/>
  <c r="DE61" i="7"/>
  <c r="DI61" i="11"/>
  <c r="BY61"/>
  <c r="BI80" i="3"/>
  <c r="AO205" i="14"/>
  <c r="Y204"/>
  <c r="I205"/>
  <c r="DM251"/>
  <c r="CC60" i="11"/>
  <c r="BM78" i="3"/>
  <c r="AC251" i="14"/>
  <c r="DQ205"/>
  <c r="AG203"/>
  <c r="EG205"/>
  <c r="CG81" i="3"/>
  <c r="AW61" i="10"/>
  <c r="Q203" i="14"/>
  <c r="AM250"/>
  <c r="AQ202"/>
  <c r="N60" i="9"/>
  <c r="DF81" i="3"/>
  <c r="AP204" i="14"/>
  <c r="F205"/>
  <c r="DJ79" i="3"/>
  <c r="BJ79"/>
  <c r="AD60" i="11"/>
  <c r="CH205" i="14"/>
  <c r="BA13" i="9"/>
  <c r="D61"/>
  <c r="AH61" i="10"/>
  <c r="CX205" i="14"/>
  <c r="AN201"/>
  <c r="AJ202"/>
  <c r="AO252" l="1"/>
  <c r="N249"/>
  <c r="Z79" i="3"/>
  <c r="CT78"/>
  <c r="CW78"/>
  <c r="EN13" i="9"/>
  <c r="BU252" i="14"/>
  <c r="Y205"/>
  <c r="BB205"/>
  <c r="CR60" i="8"/>
  <c r="CR248" i="14"/>
  <c r="CK249"/>
  <c r="CK60" i="9"/>
  <c r="AS249" i="14"/>
  <c r="AS60" i="9"/>
  <c r="AC249" i="14"/>
  <c r="AN13" i="9"/>
  <c r="M249" i="14"/>
  <c r="M60" i="9"/>
  <c r="BQ61" i="8"/>
  <c r="BQ201" i="14"/>
  <c r="AO201"/>
  <c r="BA46" i="8"/>
  <c r="AN248" i="14"/>
  <c r="AC248"/>
  <c r="E60" i="8"/>
  <c r="E248" i="14"/>
  <c r="BU61" i="7"/>
  <c r="BU81" i="3"/>
  <c r="I61" i="7"/>
  <c r="I200" i="14"/>
  <c r="CR60" i="7"/>
  <c r="CR247" i="14"/>
  <c r="CR78" i="3"/>
  <c r="BJ200" i="14"/>
  <c r="BJ81" i="3"/>
  <c r="AL61" i="7"/>
  <c r="AL80" i="3"/>
  <c r="AL200" i="14"/>
  <c r="B61" i="7"/>
  <c r="B200" i="14"/>
  <c r="CH60" i="7"/>
  <c r="CH247" i="14"/>
  <c r="CH252"/>
  <c r="AX247"/>
  <c r="AX60" i="7"/>
  <c r="AX252" i="14"/>
  <c r="V252"/>
  <c r="V247"/>
  <c r="EK79" i="3"/>
  <c r="AA249" i="14"/>
  <c r="EF252"/>
  <c r="CA46" i="9"/>
  <c r="EJ61"/>
  <c r="DR60"/>
  <c r="AA60"/>
  <c r="CX81" i="3"/>
  <c r="AE61" i="8"/>
  <c r="AT251" i="14"/>
  <c r="ED60" i="11"/>
  <c r="F204" i="14"/>
  <c r="BZ204"/>
  <c r="DC202"/>
  <c r="DG250"/>
  <c r="BQ80" i="3"/>
  <c r="DQ203" i="14"/>
  <c r="M251"/>
  <c r="BW202"/>
  <c r="CO204"/>
  <c r="AS251"/>
  <c r="CC251"/>
  <c r="CS252"/>
  <c r="EC60" i="11"/>
  <c r="I204" i="14"/>
  <c r="AO204"/>
  <c r="BY81" i="3"/>
  <c r="DY61" i="11"/>
  <c r="O61" i="8"/>
  <c r="G61" i="9"/>
  <c r="DG202" i="14"/>
  <c r="AI61" i="10"/>
  <c r="BO61"/>
  <c r="K60" i="11"/>
  <c r="CF203" i="14"/>
  <c r="C204"/>
  <c r="EB61" i="11"/>
  <c r="Y201" i="14"/>
  <c r="CK78" i="3"/>
  <c r="EK249" i="14"/>
  <c r="EF61" i="7"/>
  <c r="AA13"/>
  <c r="BV202" i="14"/>
  <c r="J80" i="3"/>
  <c r="BQ250" i="14"/>
  <c r="BJ61" i="8"/>
  <c r="CX80" i="3"/>
  <c r="AW250" i="14"/>
  <c r="AV61" i="8"/>
  <c r="Z78" i="3"/>
  <c r="I79"/>
  <c r="CG80"/>
  <c r="AG205" i="14"/>
  <c r="AL81" i="3"/>
  <c r="CW250" i="14"/>
  <c r="BE200"/>
  <c r="CH79" i="3"/>
  <c r="B78"/>
  <c r="BV252" i="14"/>
  <c r="AN249"/>
  <c r="AK79" i="3"/>
  <c r="CH81"/>
  <c r="S61" i="7"/>
  <c r="DS61"/>
  <c r="BF60"/>
  <c r="DI60"/>
  <c r="AS248" i="14"/>
  <c r="AO61" i="8"/>
  <c r="E60" i="9"/>
  <c r="DE249" i="14"/>
  <c r="BT200"/>
  <c r="CB201"/>
  <c r="CA61" i="7"/>
  <c r="DN248" i="14"/>
  <c r="BM60" i="8"/>
  <c r="BZ60" i="7"/>
  <c r="AC80" i="3"/>
  <c r="DF247" i="14"/>
  <c r="EA60" i="7"/>
  <c r="AW60"/>
  <c r="M60" i="8"/>
  <c r="I201" i="14"/>
  <c r="DI201"/>
  <c r="CF248"/>
  <c r="DO249"/>
  <c r="EM250"/>
  <c r="AH80" i="3"/>
  <c r="AH60" i="7"/>
  <c r="BO60"/>
  <c r="CY60"/>
  <c r="K200" i="14"/>
  <c r="AU61" i="7"/>
  <c r="CE61"/>
  <c r="EE61"/>
  <c r="AG60"/>
  <c r="CX247" i="14"/>
  <c r="EH247"/>
  <c r="EF247"/>
  <c r="BJ61" i="7"/>
  <c r="CT61"/>
  <c r="ED61"/>
  <c r="AR60"/>
  <c r="BX60"/>
  <c r="DX60"/>
  <c r="CC60"/>
  <c r="BU200" i="14"/>
  <c r="U248"/>
  <c r="BE60" i="8"/>
  <c r="CK60"/>
  <c r="AG201" i="14"/>
  <c r="CG201"/>
  <c r="DQ201"/>
  <c r="AC60" i="9"/>
  <c r="DX248" i="14"/>
  <c r="DT201"/>
  <c r="EF249"/>
  <c r="AT248"/>
  <c r="CT202"/>
  <c r="M202"/>
  <c r="CI248"/>
  <c r="G61" i="8"/>
  <c r="CJ250" i="14"/>
  <c r="AL60" i="11"/>
  <c r="BR204" i="14"/>
  <c r="W60" i="10"/>
  <c r="DY203" i="14"/>
  <c r="CG61" i="11"/>
  <c r="CQ203" i="14"/>
  <c r="CB60" i="11"/>
  <c r="CB79" i="3"/>
  <c r="BX60" i="10"/>
  <c r="BX250" i="14"/>
  <c r="DO61" i="8"/>
  <c r="EA46"/>
  <c r="AE60" i="11"/>
  <c r="AE251" i="14"/>
  <c r="DO203"/>
  <c r="DO61" i="10"/>
  <c r="CI203" i="14"/>
  <c r="CI61" i="10"/>
  <c r="AQ203" i="14"/>
  <c r="AQ61" i="10"/>
  <c r="O203" i="14"/>
  <c r="O61" i="10"/>
  <c r="CQ202" i="14"/>
  <c r="DA46" i="9"/>
  <c r="DG201" i="14"/>
  <c r="DG61" i="8"/>
  <c r="AK60" i="11"/>
  <c r="AK251" i="14"/>
  <c r="BY203"/>
  <c r="BY61" i="10"/>
  <c r="DW60"/>
  <c r="DW250" i="14"/>
  <c r="BG202"/>
  <c r="BG61" i="9"/>
  <c r="AO60" i="7"/>
  <c r="AO79" i="3"/>
  <c r="CX204" i="14"/>
  <c r="CX61" i="11"/>
  <c r="AH61"/>
  <c r="AH204" i="14"/>
  <c r="CL60" i="11"/>
  <c r="CL251" i="14"/>
  <c r="J60" i="11"/>
  <c r="J251" i="14"/>
  <c r="DZ203"/>
  <c r="DZ61" i="10"/>
  <c r="DR203" i="14"/>
  <c r="DR61" i="10"/>
  <c r="BR61"/>
  <c r="BR81" i="3"/>
  <c r="BR80"/>
  <c r="BR203" i="14"/>
  <c r="F61" i="10"/>
  <c r="F203" i="14"/>
  <c r="P60" i="10"/>
  <c r="P250" i="14"/>
  <c r="DD202"/>
  <c r="DD61" i="9"/>
  <c r="T61"/>
  <c r="T202" i="14"/>
  <c r="DC60" i="9"/>
  <c r="DC79" i="3"/>
  <c r="CL249" i="14"/>
  <c r="CL60" i="9"/>
  <c r="BV60"/>
  <c r="BV249" i="14"/>
  <c r="R60" i="9"/>
  <c r="R249" i="14"/>
  <c r="CP201"/>
  <c r="CP61" i="8"/>
  <c r="AT201" i="14"/>
  <c r="AT61" i="8"/>
  <c r="F61"/>
  <c r="F81" i="3"/>
  <c r="DY60" i="10"/>
  <c r="DY78" i="3"/>
  <c r="DY79"/>
  <c r="DQ60" i="10"/>
  <c r="DQ250" i="14"/>
  <c r="BI60" i="10"/>
  <c r="BI78" i="3"/>
  <c r="BI252" i="14"/>
  <c r="Q250"/>
  <c r="Q60" i="10"/>
  <c r="EK202" i="14"/>
  <c r="EK80" i="3"/>
  <c r="DM61" i="9"/>
  <c r="DM202" i="14"/>
  <c r="AS61" i="9"/>
  <c r="AS202" i="14"/>
  <c r="U61" i="9"/>
  <c r="U202" i="14"/>
  <c r="BJ249"/>
  <c r="BJ60" i="9"/>
  <c r="J201" i="14"/>
  <c r="J61" i="8"/>
  <c r="BK248" i="14"/>
  <c r="BK60" i="8"/>
  <c r="DM61" i="7"/>
  <c r="DM81" i="3"/>
  <c r="BE247" i="14"/>
  <c r="BE252"/>
  <c r="DR60" i="10"/>
  <c r="DR250" i="14"/>
  <c r="DF60" i="10"/>
  <c r="DF250" i="14"/>
  <c r="CX60" i="10"/>
  <c r="CX250" i="14"/>
  <c r="AH60" i="10"/>
  <c r="AH250" i="14"/>
  <c r="F60" i="10"/>
  <c r="F250" i="14"/>
  <c r="EL61" i="9"/>
  <c r="EL202" i="14"/>
  <c r="DV61" i="9"/>
  <c r="DV202" i="14"/>
  <c r="DB202"/>
  <c r="DB61" i="9"/>
  <c r="AT61"/>
  <c r="AT202" i="14"/>
  <c r="AE249"/>
  <c r="AE60" i="9"/>
  <c r="DK61" i="8"/>
  <c r="DK201" i="14"/>
  <c r="DK248"/>
  <c r="DK60" i="8"/>
  <c r="CE60"/>
  <c r="CE79" i="3"/>
  <c r="EL60" i="8"/>
  <c r="EL248" i="14"/>
  <c r="DJ60" i="8"/>
  <c r="DJ248" i="14"/>
  <c r="DB248"/>
  <c r="DB252"/>
  <c r="AL60" i="8"/>
  <c r="AL248" i="14"/>
  <c r="EC60" i="7"/>
  <c r="EC247" i="14"/>
  <c r="DH60" i="9"/>
  <c r="DH249" i="14"/>
  <c r="CZ60" i="9"/>
  <c r="CZ249" i="14"/>
  <c r="BX249"/>
  <c r="BX60" i="9"/>
  <c r="AR249" i="14"/>
  <c r="AR60" i="9"/>
  <c r="AF60"/>
  <c r="AF249" i="14"/>
  <c r="X249"/>
  <c r="X60" i="9"/>
  <c r="EB61" i="8"/>
  <c r="EB201" i="14"/>
  <c r="DL61" i="8"/>
  <c r="DL201" i="14"/>
  <c r="CV201"/>
  <c r="CV61" i="8"/>
  <c r="CJ61"/>
  <c r="CJ201" i="14"/>
  <c r="T61" i="8"/>
  <c r="T201" i="14"/>
  <c r="L201"/>
  <c r="L61" i="8"/>
  <c r="BP248" i="14"/>
  <c r="BP60" i="8"/>
  <c r="DN60" i="7"/>
  <c r="DE79" i="3"/>
  <c r="DN247" i="14"/>
  <c r="DM249"/>
  <c r="DM60" i="9"/>
  <c r="BU60"/>
  <c r="BU249" i="14"/>
  <c r="BU248"/>
  <c r="BU79" i="3"/>
  <c r="DY200" i="14"/>
  <c r="DY61" i="7"/>
  <c r="CK200" i="14"/>
  <c r="CK80" i="3"/>
  <c r="Y61" i="7"/>
  <c r="Y200" i="14"/>
  <c r="BB61" i="7"/>
  <c r="BB200" i="14"/>
  <c r="DZ60" i="7"/>
  <c r="DZ79" i="3"/>
  <c r="CP60" i="7"/>
  <c r="CP247" i="14"/>
  <c r="DA247"/>
  <c r="CP79" i="3"/>
  <c r="CM61" i="7"/>
  <c r="CM200" i="14"/>
  <c r="AM61" i="7"/>
  <c r="AM200" i="14"/>
  <c r="EI60" i="7"/>
  <c r="EI247" i="14"/>
  <c r="DW60" i="7"/>
  <c r="DW247" i="14"/>
  <c r="M60" i="7"/>
  <c r="M247" i="14"/>
  <c r="E247"/>
  <c r="N247"/>
  <c r="N13" i="7"/>
  <c r="E78" i="3"/>
  <c r="EG61" i="6"/>
  <c r="EG199" i="14"/>
  <c r="DQ81" i="3"/>
  <c r="DQ61" i="6"/>
  <c r="CW61"/>
  <c r="CW205" i="14"/>
  <c r="CW199"/>
  <c r="CG199"/>
  <c r="CG61" i="6"/>
  <c r="CN46"/>
  <c r="BY199" i="14"/>
  <c r="BY80" i="3"/>
  <c r="BQ61" i="6"/>
  <c r="BQ81" i="3"/>
  <c r="EA248" i="14"/>
  <c r="BN13" i="8"/>
  <c r="N46"/>
  <c r="EN249" i="14"/>
  <c r="CN60" i="8"/>
  <c r="DN13" i="9"/>
  <c r="BD60" i="11"/>
  <c r="AR61" i="10"/>
  <c r="EN201" i="14"/>
  <c r="N248"/>
  <c r="BW250"/>
  <c r="DO61" i="9"/>
  <c r="EM203" i="14"/>
  <c r="EN61" i="8"/>
  <c r="DM61" i="11"/>
  <c r="EC81" i="3"/>
  <c r="C252" i="14"/>
  <c r="CY60" i="11"/>
  <c r="K61"/>
  <c r="K248" i="14"/>
  <c r="CG251"/>
  <c r="AY60" i="9"/>
  <c r="DY251" i="14"/>
  <c r="CK61" i="11"/>
  <c r="AE61" i="9"/>
  <c r="S60" i="10"/>
  <c r="DS250" i="14"/>
  <c r="CE203"/>
  <c r="M81" i="3"/>
  <c r="BD204" i="14"/>
  <c r="AN202"/>
  <c r="M205"/>
  <c r="CR202"/>
  <c r="BK80" i="3"/>
  <c r="BT251" i="14"/>
  <c r="AA46" i="9"/>
  <c r="BH252" i="14"/>
  <c r="BH79" i="3"/>
  <c r="BH60" i="10"/>
  <c r="G204" i="14"/>
  <c r="CR60" i="11"/>
  <c r="H60"/>
  <c r="BL204" i="14"/>
  <c r="CN61" i="9"/>
  <c r="EF251" i="14"/>
  <c r="CY61" i="11"/>
  <c r="EN61" i="9"/>
  <c r="CA202" i="14"/>
  <c r="BW78" i="3"/>
  <c r="AI252" i="14"/>
  <c r="DT205"/>
  <c r="CB203"/>
  <c r="BG79" i="3"/>
  <c r="BA202" i="14"/>
  <c r="DG252"/>
  <c r="BA61" i="10"/>
  <c r="DL79" i="3"/>
  <c r="BD61" i="9"/>
  <c r="DS60"/>
  <c r="BN250" i="14"/>
  <c r="DC203"/>
  <c r="AJ203"/>
  <c r="CR61" i="11"/>
  <c r="CN248" i="14"/>
  <c r="BC203"/>
  <c r="DD250"/>
  <c r="DX202"/>
  <c r="BO78" i="3"/>
  <c r="O251" i="14"/>
  <c r="AY60" i="11"/>
  <c r="DH204" i="14"/>
  <c r="EI204"/>
  <c r="EI60" i="8"/>
  <c r="EE202" i="14"/>
  <c r="BG60" i="10"/>
  <c r="CN13"/>
  <c r="DD78" i="3"/>
  <c r="EA61" i="10"/>
  <c r="BT79" i="3"/>
  <c r="AE204" i="14"/>
  <c r="BK61" i="11"/>
  <c r="AA13" i="10"/>
  <c r="BH204" i="14"/>
  <c r="CZ252"/>
  <c r="BH78" i="3"/>
  <c r="EJ250" i="14"/>
  <c r="AF61" i="11"/>
  <c r="AR79" i="3"/>
  <c r="AR205" i="14"/>
  <c r="BO61" i="11"/>
  <c r="CB61"/>
  <c r="AR60" i="10"/>
  <c r="BD252" i="14"/>
  <c r="EI80" i="3"/>
  <c r="AN61" i="10"/>
  <c r="CU205" i="14"/>
  <c r="DO60" i="11"/>
  <c r="CV60" i="10"/>
  <c r="EI251" i="14"/>
  <c r="DK204"/>
  <c r="DT251"/>
  <c r="BP61" i="11"/>
  <c r="BG249" i="14"/>
  <c r="AU61" i="10"/>
  <c r="CU61"/>
  <c r="BG60" i="11"/>
  <c r="DG251" i="14"/>
  <c r="BP203"/>
  <c r="EN60" i="11"/>
  <c r="CA251" i="14"/>
  <c r="P80" i="3"/>
  <c r="EA250" i="14"/>
  <c r="AU78" i="3"/>
  <c r="CA13" i="9"/>
  <c r="DE81" i="3"/>
  <c r="CV204" i="14"/>
  <c r="A65" i="17"/>
  <c r="AJ78" i="3"/>
  <c r="CV78"/>
  <c r="W61" i="8"/>
  <c r="CA250" i="14"/>
  <c r="CW80" i="3"/>
  <c r="Y80"/>
  <c r="Q81"/>
  <c r="BN60" i="10"/>
  <c r="AQ80" i="3"/>
  <c r="AX80"/>
  <c r="R80"/>
  <c r="AX78"/>
  <c r="N13" i="9"/>
  <c r="DO78" i="3"/>
  <c r="BC252" i="14"/>
  <c r="EC80" i="3"/>
  <c r="E81"/>
  <c r="BU205" i="14"/>
  <c r="AK81" i="3"/>
  <c r="DA249" i="14"/>
  <c r="BZ79" i="3"/>
  <c r="AN60" i="9"/>
  <c r="BR79" i="3"/>
  <c r="BF79"/>
  <c r="Z252" i="14"/>
  <c r="V205"/>
  <c r="B205"/>
  <c r="EA13" i="9"/>
  <c r="CE205" i="14"/>
  <c r="CV80" i="3"/>
  <c r="BA61" i="7"/>
  <c r="AN61" i="8"/>
  <c r="AA13"/>
  <c r="H252" i="14"/>
  <c r="CF60" i="10"/>
  <c r="CF250" i="14"/>
  <c r="O61" i="11"/>
  <c r="O204" i="14"/>
  <c r="CM204"/>
  <c r="CM61" i="11"/>
  <c r="EM60"/>
  <c r="EM251" i="14"/>
  <c r="BW248"/>
  <c r="BW60" i="8"/>
  <c r="BW252" i="14"/>
  <c r="AW204"/>
  <c r="AW61" i="11"/>
  <c r="BQ61" i="10"/>
  <c r="BQ203" i="14"/>
  <c r="BF204"/>
  <c r="BF61" i="11"/>
  <c r="EH205" i="14"/>
  <c r="EH203"/>
  <c r="Z203"/>
  <c r="Z61" i="10"/>
  <c r="DB249" i="14"/>
  <c r="DB60" i="9"/>
  <c r="ED61" i="8"/>
  <c r="ED201" i="14"/>
  <c r="AD61" i="8"/>
  <c r="AD205" i="14"/>
  <c r="W60" i="8"/>
  <c r="W248" i="14"/>
  <c r="U60" i="7"/>
  <c r="U78" i="3"/>
  <c r="DI60" i="10"/>
  <c r="DI250" i="14"/>
  <c r="BI250"/>
  <c r="BI79" i="3"/>
  <c r="I250" i="14"/>
  <c r="I252"/>
  <c r="DF60" i="9"/>
  <c r="DF252" i="14"/>
  <c r="F60" i="9"/>
  <c r="F79" i="3"/>
  <c r="F78"/>
  <c r="DJ201" i="14"/>
  <c r="DJ61" i="8"/>
  <c r="CD61"/>
  <c r="CD81" i="3"/>
  <c r="AE60" i="8"/>
  <c r="AE78" i="3"/>
  <c r="R250" i="14"/>
  <c r="R60" i="10"/>
  <c r="EE60" i="9"/>
  <c r="EE249" i="14"/>
  <c r="BK249"/>
  <c r="BK60" i="9"/>
  <c r="CU61" i="8"/>
  <c r="CU201" i="14"/>
  <c r="BO201"/>
  <c r="CA61" i="8"/>
  <c r="CT60"/>
  <c r="CT248" i="14"/>
  <c r="V60" i="8"/>
  <c r="V78" i="3"/>
  <c r="CW247" i="14"/>
  <c r="DA60" i="7"/>
  <c r="DA13"/>
  <c r="DX60" i="9"/>
  <c r="DX249" i="14"/>
  <c r="D61" i="8"/>
  <c r="N61"/>
  <c r="AW81" i="3"/>
  <c r="C78"/>
  <c r="DV78"/>
  <c r="BB79"/>
  <c r="EC61" i="7"/>
  <c r="AN46" i="8"/>
  <c r="CN13" i="9"/>
  <c r="BG78" i="3"/>
  <c r="EF78"/>
  <c r="DR81"/>
  <c r="AX81"/>
  <c r="CA46" i="8"/>
  <c r="EN46" i="9"/>
  <c r="CX61" i="10"/>
  <c r="EF60"/>
  <c r="BP61" i="9"/>
  <c r="BS61" i="8"/>
  <c r="DO60"/>
  <c r="BN60"/>
  <c r="BA249" i="14"/>
  <c r="EF79" i="3"/>
  <c r="CH80"/>
  <c r="BS60" i="10"/>
  <c r="DZ204" i="14"/>
  <c r="M252"/>
  <c r="CA61" i="9"/>
  <c r="AD252" i="14"/>
  <c r="AT79" i="3"/>
  <c r="BJ60" i="11"/>
  <c r="CT252" i="14"/>
  <c r="CT60" i="11"/>
  <c r="DJ251" i="14"/>
  <c r="ED79" i="3"/>
  <c r="F80"/>
  <c r="Z61" i="11"/>
  <c r="BZ205" i="14"/>
  <c r="CP61" i="11"/>
  <c r="AO78" i="3"/>
  <c r="C249" i="14"/>
  <c r="C60" i="9"/>
  <c r="AQ61"/>
  <c r="DG78" i="3"/>
  <c r="AW203" i="14"/>
  <c r="BQ205"/>
  <c r="CG203"/>
  <c r="EG80" i="3"/>
  <c r="EG61" i="10"/>
  <c r="BN46" i="11"/>
  <c r="CW203" i="14"/>
  <c r="N61" i="9"/>
  <c r="BO60" i="10"/>
  <c r="AI78" i="3"/>
  <c r="BM60" i="11"/>
  <c r="CS251" i="14"/>
  <c r="I81" i="3"/>
  <c r="I80"/>
  <c r="AO81"/>
  <c r="BI61" i="11"/>
  <c r="CO80" i="3"/>
  <c r="DE80"/>
  <c r="BS202" i="14"/>
  <c r="EM202"/>
  <c r="CU250"/>
  <c r="AI205"/>
  <c r="AI81" i="3"/>
  <c r="AY205" i="14"/>
  <c r="BO205"/>
  <c r="CY81" i="3"/>
  <c r="EI203" i="14"/>
  <c r="BK79" i="3"/>
  <c r="DK60" i="11"/>
  <c r="EE78" i="3"/>
  <c r="EA201" i="14"/>
  <c r="CZ80" i="3"/>
  <c r="T205" i="14"/>
  <c r="P252"/>
  <c r="P79" i="3"/>
  <c r="CB251" i="14"/>
  <c r="M200"/>
  <c r="M61" i="7"/>
  <c r="DA202" i="14"/>
  <c r="BP60" i="10"/>
  <c r="CR203" i="14"/>
  <c r="P61" i="11"/>
  <c r="CN202" i="14"/>
  <c r="DT78" i="3"/>
  <c r="BH205" i="14"/>
  <c r="BT252"/>
  <c r="P61" i="9"/>
  <c r="D251" i="14"/>
  <c r="CK252"/>
  <c r="P247"/>
  <c r="AR61" i="7"/>
  <c r="B248" i="14"/>
  <c r="N60" i="8"/>
  <c r="BB248" i="14"/>
  <c r="DV248"/>
  <c r="BI61" i="7"/>
  <c r="V202" i="14"/>
  <c r="J81" i="3"/>
  <c r="BZ249" i="14"/>
  <c r="BU61" i="9"/>
  <c r="BC248" i="14"/>
  <c r="AX61" i="10"/>
  <c r="AA60" i="8"/>
  <c r="F249" i="14"/>
  <c r="DL61" i="7"/>
  <c r="AK205" i="14"/>
  <c r="DF79" i="3"/>
  <c r="AC81"/>
  <c r="AX205" i="14"/>
  <c r="Y78" i="3"/>
  <c r="H78"/>
  <c r="AH78"/>
  <c r="DS79"/>
  <c r="EL79"/>
  <c r="C61" i="9"/>
  <c r="E202" i="14"/>
  <c r="V248"/>
  <c r="CQ252"/>
  <c r="ED78" i="3"/>
  <c r="AL205" i="14"/>
  <c r="DR79" i="3"/>
  <c r="CL205" i="14"/>
  <c r="AW80" i="3"/>
  <c r="B79"/>
  <c r="BV79"/>
  <c r="BV78"/>
  <c r="DZ81"/>
  <c r="DZ80"/>
  <c r="EK205" i="14"/>
  <c r="EK81" i="3"/>
  <c r="AK78"/>
  <c r="BU78"/>
  <c r="BN13" i="10"/>
  <c r="DY252" i="14"/>
  <c r="EJ79" i="3"/>
  <c r="DR205" i="14"/>
  <c r="CC81" i="3"/>
  <c r="AN13" i="8"/>
  <c r="AN60"/>
  <c r="E252" i="14"/>
  <c r="BE79" i="3"/>
  <c r="DN249" i="14"/>
  <c r="AA248"/>
  <c r="CN201"/>
  <c r="BX61" i="7"/>
  <c r="CE201" i="14"/>
  <c r="BR250"/>
  <c r="AE248"/>
  <c r="AK61" i="9"/>
  <c r="DO248" i="14"/>
  <c r="AX60" i="9"/>
  <c r="R203" i="14"/>
  <c r="AO247"/>
  <c r="CL61" i="9"/>
  <c r="K61" i="8"/>
  <c r="BN249" i="14"/>
  <c r="CQ78" i="3"/>
  <c r="AP252" i="14"/>
  <c r="EH80" i="3"/>
  <c r="I78"/>
  <c r="AU81"/>
  <c r="DU202" i="14"/>
  <c r="CH60" i="10"/>
  <c r="CW60" i="7"/>
  <c r="DP60" i="8"/>
  <c r="F252" i="14"/>
  <c r="CS205"/>
  <c r="AG81" i="3"/>
  <c r="DS78"/>
  <c r="DC78"/>
  <c r="V79"/>
  <c r="BB78"/>
  <c r="DW78"/>
  <c r="DZ78"/>
  <c r="BN60" i="7"/>
  <c r="BN247" i="14"/>
  <c r="BD79" i="3"/>
  <c r="EC205" i="14"/>
  <c r="BG81" i="3"/>
  <c r="BG80"/>
  <c r="DN46" i="8"/>
  <c r="H249" i="14"/>
  <c r="L61" i="7"/>
  <c r="CD80" i="3"/>
  <c r="AT60" i="9"/>
  <c r="EG250" i="14"/>
  <c r="AD80" i="3"/>
  <c r="ED80"/>
  <c r="AF60" i="10"/>
  <c r="CH203" i="14"/>
  <c r="G60" i="10"/>
  <c r="DM205" i="14"/>
  <c r="BY205"/>
  <c r="CH78" i="3"/>
  <c r="AG80"/>
  <c r="CT79"/>
  <c r="AZ60" i="8"/>
  <c r="BB60"/>
  <c r="EH250" i="14"/>
  <c r="CS249"/>
  <c r="AR248"/>
  <c r="BX248"/>
  <c r="DH248"/>
  <c r="D201"/>
  <c r="AJ201"/>
  <c r="BT201"/>
  <c r="DD201"/>
  <c r="EJ61" i="8"/>
  <c r="AZ249" i="14"/>
  <c r="CF249"/>
  <c r="DP249"/>
  <c r="BQ247"/>
  <c r="AB200"/>
  <c r="EB200"/>
  <c r="AD248"/>
  <c r="CD248"/>
  <c r="ED60" i="8"/>
  <c r="DU61" i="7"/>
  <c r="AI61" i="8"/>
  <c r="CY249" i="14"/>
  <c r="AD202"/>
  <c r="BJ202"/>
  <c r="ED202"/>
  <c r="AP250"/>
  <c r="CP250"/>
  <c r="Z201"/>
  <c r="DZ61" i="8"/>
  <c r="ED249" i="14"/>
  <c r="BM202"/>
  <c r="CS202"/>
  <c r="EC61" i="9"/>
  <c r="Y60" i="10"/>
  <c r="BY60"/>
  <c r="DY250" i="14"/>
  <c r="BQ61" i="7"/>
  <c r="F201" i="14"/>
  <c r="AH249"/>
  <c r="EH249"/>
  <c r="DC249"/>
  <c r="AZ202"/>
  <c r="DT202"/>
  <c r="BD250"/>
  <c r="DP250"/>
  <c r="AP61" i="10"/>
  <c r="DF203" i="14"/>
  <c r="V60" i="11"/>
  <c r="BV251" i="14"/>
  <c r="DB60" i="11"/>
  <c r="EL60"/>
  <c r="AX204" i="14"/>
  <c r="CH61" i="11"/>
  <c r="DR61"/>
  <c r="S202" i="14"/>
  <c r="CM61" i="9"/>
  <c r="I61" i="10"/>
  <c r="BI61"/>
  <c r="CO61"/>
  <c r="E251" i="14"/>
  <c r="BE251"/>
  <c r="CK60" i="11"/>
  <c r="AG204" i="14"/>
  <c r="EG61" i="11"/>
  <c r="BC202" i="14"/>
  <c r="W61" i="10"/>
  <c r="BG61"/>
  <c r="DG203" i="14"/>
  <c r="CM251"/>
  <c r="DH60" i="11"/>
  <c r="AF61" i="9"/>
  <c r="X251" i="14"/>
  <c r="AJ251"/>
  <c r="CZ61" i="11"/>
  <c r="CZ204" i="14"/>
  <c r="DX203"/>
  <c r="DX61" i="10"/>
  <c r="S61" i="11"/>
  <c r="S204" i="14"/>
  <c r="BW61" i="10"/>
  <c r="BW203" i="14"/>
  <c r="DW61" i="9"/>
  <c r="DW202" i="14"/>
  <c r="W61" i="9"/>
  <c r="W202" i="14"/>
  <c r="CW204"/>
  <c r="CW61" i="11"/>
  <c r="EK251" i="14"/>
  <c r="EK60" i="11"/>
  <c r="DE60"/>
  <c r="DE251" i="14"/>
  <c r="DI61" i="10"/>
  <c r="DI203" i="14"/>
  <c r="Y61" i="10"/>
  <c r="Y203" i="14"/>
  <c r="CQ60" i="10"/>
  <c r="CQ79" i="3"/>
  <c r="BC60" i="10"/>
  <c r="BC250" i="14"/>
  <c r="CQ61" i="8"/>
  <c r="CQ201" i="14"/>
  <c r="AQ248"/>
  <c r="BA13" i="8"/>
  <c r="R61" i="11"/>
  <c r="R204" i="14"/>
  <c r="BB251"/>
  <c r="BB60" i="11"/>
  <c r="B251" i="14"/>
  <c r="B60" i="11"/>
  <c r="BZ203" i="14"/>
  <c r="BZ61" i="10"/>
  <c r="EE61" i="8"/>
  <c r="EE201" i="14"/>
  <c r="B60" i="9"/>
  <c r="B249" i="14"/>
  <c r="DF201"/>
  <c r="DF80" i="3"/>
  <c r="BZ201" i="14"/>
  <c r="BZ81" i="3"/>
  <c r="E61" i="7"/>
  <c r="E200" i="14"/>
  <c r="AC61" i="9"/>
  <c r="AC205" i="14"/>
  <c r="CP60" i="9"/>
  <c r="CP249" i="14"/>
  <c r="DA13" i="9"/>
  <c r="DA60"/>
  <c r="AD60"/>
  <c r="AD249" i="14"/>
  <c r="EM60" i="8"/>
  <c r="EM248" i="14"/>
  <c r="EM79" i="3"/>
  <c r="DM200" i="14"/>
  <c r="DM80" i="3"/>
  <c r="DZ60" i="10"/>
  <c r="DZ252" i="14"/>
  <c r="BF60" i="10"/>
  <c r="BF250" i="14"/>
  <c r="BF78" i="3"/>
  <c r="Z250" i="14"/>
  <c r="Z60" i="10"/>
  <c r="CD61" i="9"/>
  <c r="CD202" i="14"/>
  <c r="B61" i="9"/>
  <c r="B80" i="3"/>
  <c r="BJ248" i="14"/>
  <c r="BJ60" i="8"/>
  <c r="J60"/>
  <c r="J79" i="3"/>
  <c r="CV61" i="7"/>
  <c r="CV200" i="14"/>
  <c r="DA61" i="7"/>
  <c r="AB61" i="8"/>
  <c r="AB201" i="14"/>
  <c r="CZ60" i="8"/>
  <c r="CZ79" i="3"/>
  <c r="AF79"/>
  <c r="AF60" i="8"/>
  <c r="H60"/>
  <c r="H79" i="3"/>
  <c r="CJ61" i="7"/>
  <c r="CN46"/>
  <c r="BD200" i="14"/>
  <c r="BN200"/>
  <c r="EK247"/>
  <c r="EK60" i="7"/>
  <c r="DE247" i="14"/>
  <c r="DN13" i="7"/>
  <c r="AS247" i="14"/>
  <c r="AS252"/>
  <c r="CC60" i="9"/>
  <c r="CC249" i="14"/>
  <c r="BN13" i="9"/>
  <c r="BN60"/>
  <c r="DQ80" i="3"/>
  <c r="EA249" i="14"/>
  <c r="X79" i="3"/>
  <c r="AA61" i="7"/>
  <c r="EN60" i="9"/>
  <c r="CF80" i="3"/>
  <c r="BA13" i="10"/>
  <c r="CJ79" i="3"/>
  <c r="AF78"/>
  <c r="EB81"/>
  <c r="AU61" i="11"/>
  <c r="CB61" i="9"/>
  <c r="DP61" i="10"/>
  <c r="L204" i="14"/>
  <c r="AA60" i="11"/>
  <c r="DA46"/>
  <c r="BN61"/>
  <c r="W205" i="14"/>
  <c r="BH80" i="3"/>
  <c r="BD205" i="14"/>
  <c r="EN203"/>
  <c r="EF203"/>
  <c r="EM205"/>
  <c r="B35" i="4"/>
  <c r="B64" i="14" s="1"/>
  <c r="CN60" i="11"/>
  <c r="DD204" i="14"/>
  <c r="D61" i="11"/>
  <c r="DN60" i="10"/>
  <c r="CQ81" i="3"/>
  <c r="AM205" i="14"/>
  <c r="DL250"/>
  <c r="AB250"/>
  <c r="C19" i="9"/>
  <c r="B36"/>
  <c r="A20" i="17" s="1"/>
  <c r="B29" i="11"/>
  <c r="A110" i="17"/>
  <c r="B126" i="14"/>
  <c r="B138"/>
  <c r="A119" i="17"/>
  <c r="B45" i="9"/>
  <c r="B29" i="10"/>
  <c r="A109" i="17"/>
  <c r="B29" i="8"/>
  <c r="A107" i="17"/>
  <c r="B29" i="7"/>
  <c r="A106" i="17"/>
  <c r="B122" i="14"/>
  <c r="B17" i="3"/>
  <c r="A159" i="17" s="1"/>
  <c r="B182" i="14"/>
  <c r="B22" i="6"/>
  <c r="B120" i="14"/>
  <c r="A104" i="17"/>
  <c r="B29" i="5"/>
  <c r="B134" i="14"/>
  <c r="A115" i="17"/>
  <c r="B14" i="3"/>
  <c r="A150" i="17" s="1"/>
  <c r="B119" i="14"/>
  <c r="B15" i="3"/>
  <c r="A153" i="17" s="1"/>
  <c r="EK53" i="11"/>
  <c r="EK229" i="14"/>
  <c r="DE53" i="11"/>
  <c r="DE229" i="14"/>
  <c r="DA53" i="11"/>
  <c r="DA38"/>
  <c r="BY53"/>
  <c r="BY229" i="14"/>
  <c r="BI53" i="11"/>
  <c r="BI229" i="14"/>
  <c r="AK53" i="11"/>
  <c r="AK229" i="14"/>
  <c r="E53" i="11"/>
  <c r="E229" i="14"/>
  <c r="AJ53" i="10"/>
  <c r="AJ228" i="14"/>
  <c r="DI53" i="9"/>
  <c r="DI227" i="14"/>
  <c r="DS226"/>
  <c r="DS53" i="8"/>
  <c r="DX53" i="11"/>
  <c r="DX229" i="14"/>
  <c r="CR53" i="11"/>
  <c r="CR229" i="14"/>
  <c r="CN38" i="11"/>
  <c r="CN229" i="14"/>
  <c r="BL53" i="11"/>
  <c r="BL229" i="14"/>
  <c r="X53" i="11"/>
  <c r="X229" i="14"/>
  <c r="H53" i="11"/>
  <c r="H229" i="14"/>
  <c r="DD53" i="10"/>
  <c r="DD228" i="14"/>
  <c r="AR228"/>
  <c r="AR53" i="10"/>
  <c r="DQ53" i="9"/>
  <c r="DQ227" i="14"/>
  <c r="BE227"/>
  <c r="BE53" i="9"/>
  <c r="CH53" i="7"/>
  <c r="CH225" i="14"/>
  <c r="BU53" i="11"/>
  <c r="BU229" i="14"/>
  <c r="BE53" i="11"/>
  <c r="BE229" i="14"/>
  <c r="AO229"/>
  <c r="BA53" i="11"/>
  <c r="I53"/>
  <c r="I229" i="14"/>
  <c r="CF228"/>
  <c r="CF53" i="10"/>
  <c r="T53"/>
  <c r="T228" i="14"/>
  <c r="AG53" i="9"/>
  <c r="AG227" i="14"/>
  <c r="DT53" i="11"/>
  <c r="DT229" i="14"/>
  <c r="BP53" i="11"/>
  <c r="BP229" i="14"/>
  <c r="AZ53" i="11"/>
  <c r="AZ229" i="14"/>
  <c r="T53" i="11"/>
  <c r="T229" i="14"/>
  <c r="BH53" i="10"/>
  <c r="BH228" i="14"/>
  <c r="BA227"/>
  <c r="BA53" i="9"/>
  <c r="CM226" i="14"/>
  <c r="CM53" i="8"/>
  <c r="DY53" i="10"/>
  <c r="DY228" i="14"/>
  <c r="CK53" i="10"/>
  <c r="CK228" i="14"/>
  <c r="AO228"/>
  <c r="AO53" i="10"/>
  <c r="BA38"/>
  <c r="BA53"/>
  <c r="Y53"/>
  <c r="Y228" i="14"/>
  <c r="DX53" i="9"/>
  <c r="DX227" i="14"/>
  <c r="DH53" i="9"/>
  <c r="DH227" i="14"/>
  <c r="CR53" i="9"/>
  <c r="CR227" i="14"/>
  <c r="CN53" i="9"/>
  <c r="CB227" i="14"/>
  <c r="BL53" i="9"/>
  <c r="BL227" i="14"/>
  <c r="AV53" i="9"/>
  <c r="AV227" i="14"/>
  <c r="X53" i="9"/>
  <c r="X227" i="14"/>
  <c r="H227"/>
  <c r="H53" i="9"/>
  <c r="CE53" i="8"/>
  <c r="CE226" i="14"/>
  <c r="EL53" i="11"/>
  <c r="EL229" i="14"/>
  <c r="ED53" i="11"/>
  <c r="ED229" i="14"/>
  <c r="CT229"/>
  <c r="CT53" i="11"/>
  <c r="CL229" i="14"/>
  <c r="CL53" i="11"/>
  <c r="BV229" i="14"/>
  <c r="BV53" i="11"/>
  <c r="BJ229" i="14"/>
  <c r="BJ53" i="11"/>
  <c r="BB53"/>
  <c r="BN229" i="14"/>
  <c r="BN38" i="11"/>
  <c r="AL53"/>
  <c r="AL229" i="14"/>
  <c r="AN53" i="11"/>
  <c r="AN229" i="14"/>
  <c r="AD53" i="11"/>
  <c r="J229" i="14"/>
  <c r="J53" i="11"/>
  <c r="B53"/>
  <c r="N229" i="14"/>
  <c r="EC228"/>
  <c r="EC53" i="10"/>
  <c r="EN38"/>
  <c r="EN228" i="14"/>
  <c r="DM53" i="10"/>
  <c r="DM228" i="14"/>
  <c r="CG53" i="10"/>
  <c r="CG228" i="14"/>
  <c r="BQ228"/>
  <c r="CA53" i="10"/>
  <c r="AS53"/>
  <c r="AS228" i="14"/>
  <c r="AS230"/>
  <c r="AC53" i="10"/>
  <c r="AC228" i="14"/>
  <c r="AN38" i="10"/>
  <c r="AC230" i="14"/>
  <c r="M53" i="10"/>
  <c r="M228" i="14"/>
  <c r="M230"/>
  <c r="EJ227"/>
  <c r="EJ53" i="9"/>
  <c r="DT53"/>
  <c r="DT227" i="14"/>
  <c r="AZ53" i="9"/>
  <c r="AZ227" i="14"/>
  <c r="AJ53" i="9"/>
  <c r="AJ227" i="14"/>
  <c r="T53" i="9"/>
  <c r="T227" i="14"/>
  <c r="EI229"/>
  <c r="EI53" i="11"/>
  <c r="DW229" i="14"/>
  <c r="DW53" i="11"/>
  <c r="EA38"/>
  <c r="DO229" i="14"/>
  <c r="CY229"/>
  <c r="CY53" i="11"/>
  <c r="CQ53"/>
  <c r="CQ229" i="14"/>
  <c r="BO229"/>
  <c r="BO53" i="11"/>
  <c r="BG229" i="14"/>
  <c r="BG53" i="11"/>
  <c r="AY229" i="14"/>
  <c r="AY53" i="11"/>
  <c r="AI229" i="14"/>
  <c r="AI53" i="11"/>
  <c r="W229" i="14"/>
  <c r="W53" i="11"/>
  <c r="O229" i="14"/>
  <c r="O53" i="11"/>
  <c r="EF53" i="10"/>
  <c r="EF228" i="14"/>
  <c r="EA38" i="10"/>
  <c r="DP53"/>
  <c r="EA228" i="14"/>
  <c r="CZ53" i="10"/>
  <c r="CZ228" i="14"/>
  <c r="CJ228"/>
  <c r="CJ53" i="10"/>
  <c r="AF53"/>
  <c r="AF228" i="14"/>
  <c r="P228"/>
  <c r="P53" i="10"/>
  <c r="EK53" i="9"/>
  <c r="EK227" i="14"/>
  <c r="DE53" i="9"/>
  <c r="DE227" i="14"/>
  <c r="CO53" i="9"/>
  <c r="DA227" i="14"/>
  <c r="DA53" i="9"/>
  <c r="BY53"/>
  <c r="BY227" i="14"/>
  <c r="AK53" i="9"/>
  <c r="AK227" i="14"/>
  <c r="E53" i="9"/>
  <c r="E227" i="14"/>
  <c r="AQ53" i="8"/>
  <c r="AQ226" i="14"/>
  <c r="CR53" i="8"/>
  <c r="CR226" i="14"/>
  <c r="CN38" i="8"/>
  <c r="CN226" i="14"/>
  <c r="BL53" i="8"/>
  <c r="BL226" i="14"/>
  <c r="AV226"/>
  <c r="AV53" i="8"/>
  <c r="X53"/>
  <c r="X226" i="14"/>
  <c r="DF53" i="7"/>
  <c r="DF225" i="14"/>
  <c r="EH53" i="10"/>
  <c r="EH228" i="14"/>
  <c r="EH230"/>
  <c r="DZ53" i="10"/>
  <c r="DZ228" i="14"/>
  <c r="DR53" i="10"/>
  <c r="DR228" i="14"/>
  <c r="CX53" i="10"/>
  <c r="CX228" i="14"/>
  <c r="BR53" i="10"/>
  <c r="BR228" i="14"/>
  <c r="AX53" i="10"/>
  <c r="AX228" i="14"/>
  <c r="AP53" i="10"/>
  <c r="AP228" i="14"/>
  <c r="AH53" i="10"/>
  <c r="AH228" i="14"/>
  <c r="AH230"/>
  <c r="R53" i="10"/>
  <c r="R228" i="14"/>
  <c r="R230"/>
  <c r="EL53" i="9"/>
  <c r="EL227" i="14"/>
  <c r="ED53" i="9"/>
  <c r="EN227" i="14"/>
  <c r="DV53" i="9"/>
  <c r="DV227" i="14"/>
  <c r="CT53" i="9"/>
  <c r="CT227" i="14"/>
  <c r="BV227"/>
  <c r="BV53" i="9"/>
  <c r="BB53"/>
  <c r="BB227" i="14"/>
  <c r="BN53" i="9"/>
  <c r="AL53"/>
  <c r="AL227" i="14"/>
  <c r="V53" i="9"/>
  <c r="V227" i="14"/>
  <c r="N227"/>
  <c r="B53" i="9"/>
  <c r="EN53" i="8"/>
  <c r="EN38"/>
  <c r="BX53"/>
  <c r="BX226" i="14"/>
  <c r="AR53" i="8"/>
  <c r="AR226" i="14"/>
  <c r="AN53" i="8"/>
  <c r="AN226" i="14"/>
  <c r="L53" i="8"/>
  <c r="L226" i="14"/>
  <c r="EE53" i="10"/>
  <c r="EE228" i="14"/>
  <c r="DK53" i="10"/>
  <c r="DK228" i="14"/>
  <c r="CU53" i="10"/>
  <c r="CU228" i="14"/>
  <c r="BK53" i="10"/>
  <c r="BK228" i="14"/>
  <c r="AU53" i="10"/>
  <c r="AU228" i="14"/>
  <c r="AE53" i="10"/>
  <c r="AE228" i="14"/>
  <c r="S228"/>
  <c r="S53" i="10"/>
  <c r="EI53" i="9"/>
  <c r="EI227" i="14"/>
  <c r="EA38" i="9"/>
  <c r="DO227" i="14"/>
  <c r="EA227"/>
  <c r="DO53" i="9"/>
  <c r="CI53"/>
  <c r="CI227" i="14"/>
  <c r="BW227"/>
  <c r="BW53" i="9"/>
  <c r="BO53"/>
  <c r="BO227" i="14"/>
  <c r="CA53" i="9"/>
  <c r="AY227" i="14"/>
  <c r="AY53" i="9"/>
  <c r="W53"/>
  <c r="W227" i="14"/>
  <c r="O53" i="9"/>
  <c r="AA53"/>
  <c r="O227" i="14"/>
  <c r="DN53" i="11"/>
  <c r="DN53" i="9"/>
  <c r="EK230" i="14"/>
  <c r="B158"/>
  <c r="CF227"/>
  <c r="DV229"/>
  <c r="CF229"/>
  <c r="AW227"/>
  <c r="EM53" i="8"/>
  <c r="EM226" i="14"/>
  <c r="BS53" i="8"/>
  <c r="BS226" i="14"/>
  <c r="G53" i="8"/>
  <c r="G226" i="14"/>
  <c r="DU53" i="7"/>
  <c r="DU225" i="14"/>
  <c r="CO53" i="7"/>
  <c r="CO225" i="14"/>
  <c r="BI225"/>
  <c r="BI53" i="7"/>
  <c r="U225" i="14"/>
  <c r="U230"/>
  <c r="EG226"/>
  <c r="EG53" i="8"/>
  <c r="EA38"/>
  <c r="DQ226" i="14"/>
  <c r="CW226"/>
  <c r="CW53" i="8"/>
  <c r="BQ226" i="14"/>
  <c r="BQ53" i="8"/>
  <c r="BA38"/>
  <c r="BA226" i="14"/>
  <c r="AG226"/>
  <c r="AG53" i="8"/>
  <c r="Q226" i="14"/>
  <c r="AA53" i="8"/>
  <c r="EG225" i="14"/>
  <c r="EG53" i="7"/>
  <c r="BM225" i="14"/>
  <c r="BM53" i="7"/>
  <c r="EL226" i="14"/>
  <c r="EL53" i="8"/>
  <c r="DB53"/>
  <c r="DN53"/>
  <c r="CL53"/>
  <c r="CL226" i="14"/>
  <c r="BN38" i="8"/>
  <c r="BB226" i="14"/>
  <c r="BB53" i="8"/>
  <c r="AL53"/>
  <c r="AL226" i="14"/>
  <c r="N38" i="8"/>
  <c r="B226" i="14"/>
  <c r="B53" i="8"/>
  <c r="DZ53" i="7"/>
  <c r="DZ230" i="14"/>
  <c r="DJ53" i="7"/>
  <c r="DJ225" i="14"/>
  <c r="CT53" i="7"/>
  <c r="CT225" i="14"/>
  <c r="AP53" i="7"/>
  <c r="AP225" i="14"/>
  <c r="EE53" i="7"/>
  <c r="EE225" i="14"/>
  <c r="DK53" i="7"/>
  <c r="DK230" i="14"/>
  <c r="CU53" i="7"/>
  <c r="CU225" i="14"/>
  <c r="CU230"/>
  <c r="CE230"/>
  <c r="CE53" i="7"/>
  <c r="BK53"/>
  <c r="BK225" i="14"/>
  <c r="BK230"/>
  <c r="AU53" i="7"/>
  <c r="AU230" i="14"/>
  <c r="AE230"/>
  <c r="AE53" i="7"/>
  <c r="AE225" i="14"/>
  <c r="K53" i="7"/>
  <c r="K230" i="14"/>
  <c r="EF53" i="7"/>
  <c r="EF225" i="14"/>
  <c r="EF230"/>
  <c r="DP53" i="7"/>
  <c r="DP230" i="14"/>
  <c r="DH53" i="7"/>
  <c r="DH225" i="14"/>
  <c r="CZ230"/>
  <c r="CZ53" i="7"/>
  <c r="CZ225" i="14"/>
  <c r="CA225"/>
  <c r="BP53" i="7"/>
  <c r="BP225" i="14"/>
  <c r="AF53" i="7"/>
  <c r="AF225" i="14"/>
  <c r="AF230"/>
  <c r="X53" i="7"/>
  <c r="X225" i="14"/>
  <c r="P53" i="7"/>
  <c r="AA38"/>
  <c r="EL53" i="6"/>
  <c r="EL224" i="14"/>
  <c r="ED53" i="6"/>
  <c r="ED224" i="14"/>
  <c r="DB53" i="6"/>
  <c r="DB224" i="14"/>
  <c r="DN38" i="6"/>
  <c r="CT53"/>
  <c r="CT224" i="14"/>
  <c r="BV224"/>
  <c r="BV53" i="6"/>
  <c r="BJ53"/>
  <c r="BJ224" i="14"/>
  <c r="BN53" i="6"/>
  <c r="BB224" i="14"/>
  <c r="BN38" i="6"/>
  <c r="V224" i="14"/>
  <c r="V53" i="6"/>
  <c r="J53"/>
  <c r="J224" i="14"/>
  <c r="N53" i="6"/>
  <c r="N224" i="14"/>
  <c r="B224"/>
  <c r="DG224"/>
  <c r="DG53" i="6"/>
  <c r="BW224" i="14"/>
  <c r="BW53" i="6"/>
  <c r="CA38"/>
  <c r="CA224" i="14"/>
  <c r="AQ224"/>
  <c r="AQ53" i="6"/>
  <c r="AI53"/>
  <c r="AI224" i="14"/>
  <c r="G224"/>
  <c r="G53" i="6"/>
  <c r="EJ53"/>
  <c r="EJ224" i="14"/>
  <c r="EB53" i="6"/>
  <c r="EB224" i="14"/>
  <c r="EN224"/>
  <c r="CV224"/>
  <c r="CV53" i="6"/>
  <c r="CN53"/>
  <c r="CB224" i="14"/>
  <c r="BT53" i="6"/>
  <c r="BT224" i="14"/>
  <c r="AV53" i="6"/>
  <c r="AV224" i="14"/>
  <c r="AB53" i="6"/>
  <c r="AB224" i="14"/>
  <c r="L224"/>
  <c r="L53" i="6"/>
  <c r="D53"/>
  <c r="D224" i="14"/>
  <c r="CO53" i="6"/>
  <c r="DA38"/>
  <c r="CO224" i="14"/>
  <c r="BY224"/>
  <c r="BY53" i="6"/>
  <c r="AO53"/>
  <c r="BA53"/>
  <c r="BA224" i="14"/>
  <c r="ED53" i="5"/>
  <c r="ED223" i="14"/>
  <c r="BJ53" i="5"/>
  <c r="BJ223" i="14"/>
  <c r="BB53" i="5"/>
  <c r="BN38"/>
  <c r="B53"/>
  <c r="B223" i="14"/>
  <c r="EI53" i="5"/>
  <c r="EI223" i="14"/>
  <c r="EA53" i="5"/>
  <c r="EA223" i="14"/>
  <c r="BO53" i="5"/>
  <c r="BO223" i="14"/>
  <c r="AY53" i="5"/>
  <c r="AY223" i="14"/>
  <c r="EN38" i="5"/>
  <c r="EB223" i="14"/>
  <c r="DD223"/>
  <c r="DD53" i="5"/>
  <c r="CB53"/>
  <c r="CB223" i="14"/>
  <c r="AJ223"/>
  <c r="AJ53" i="5"/>
  <c r="DI223" i="14"/>
  <c r="DI53" i="5"/>
  <c r="CO223" i="14"/>
  <c r="CO53" i="5"/>
  <c r="DA223" i="14"/>
  <c r="BA38" i="5"/>
  <c r="AO223" i="14"/>
  <c r="Y223"/>
  <c r="Y53" i="5"/>
  <c r="EL53" i="4"/>
  <c r="EL230" i="14"/>
  <c r="ED222"/>
  <c r="ED230"/>
  <c r="DB53" i="4"/>
  <c r="DN222" i="14"/>
  <c r="CL53" i="4"/>
  <c r="CL230" i="14"/>
  <c r="CD53" i="4"/>
  <c r="CD222" i="14"/>
  <c r="BJ222"/>
  <c r="BJ53" i="4"/>
  <c r="BN53"/>
  <c r="BB222" i="14"/>
  <c r="BB230"/>
  <c r="AD53" i="4"/>
  <c r="AD230" i="14"/>
  <c r="J53" i="4"/>
  <c r="J230" i="14"/>
  <c r="N38" i="4"/>
  <c r="B222" i="14"/>
  <c r="B230"/>
  <c r="EI222"/>
  <c r="EI230"/>
  <c r="DO53" i="4"/>
  <c r="EA53"/>
  <c r="EA222" i="14"/>
  <c r="CY53" i="4"/>
  <c r="CY222" i="14"/>
  <c r="CI222"/>
  <c r="CI53" i="4"/>
  <c r="BW53"/>
  <c r="BW230" i="14"/>
  <c r="CA38" i="4"/>
  <c r="BO222" i="14"/>
  <c r="BO230"/>
  <c r="AY53" i="4"/>
  <c r="AY230" i="14"/>
  <c r="AI222"/>
  <c r="AI230"/>
  <c r="O53" i="4"/>
  <c r="AA53"/>
  <c r="AA222" i="14"/>
  <c r="G53" i="4"/>
  <c r="G230" i="14"/>
  <c r="EJ53" i="4"/>
  <c r="EJ222" i="14"/>
  <c r="DT222"/>
  <c r="DT53" i="4"/>
  <c r="CV53"/>
  <c r="CV230" i="14"/>
  <c r="CJ53" i="4"/>
  <c r="CJ230" i="14"/>
  <c r="BT53" i="4"/>
  <c r="BT230" i="14"/>
  <c r="BD222"/>
  <c r="BD230"/>
  <c r="AV53" i="4"/>
  <c r="AV230" i="14"/>
  <c r="AN53" i="4"/>
  <c r="AB222" i="14"/>
  <c r="D53" i="4"/>
  <c r="D222" i="14"/>
  <c r="DY222"/>
  <c r="DY53" i="4"/>
  <c r="DQ53"/>
  <c r="DQ230" i="14"/>
  <c r="CO222"/>
  <c r="DA38" i="4"/>
  <c r="DA53"/>
  <c r="CO230" i="14"/>
  <c r="BY222"/>
  <c r="BY230"/>
  <c r="AW53" i="4"/>
  <c r="AW230" i="14"/>
  <c r="AO222"/>
  <c r="AO53" i="4"/>
  <c r="BA222" i="14"/>
  <c r="Y222"/>
  <c r="Y53" i="4"/>
  <c r="CO52" i="11"/>
  <c r="CO240" i="14"/>
  <c r="BI52" i="11"/>
  <c r="BI240" i="14"/>
  <c r="DX52" i="11"/>
  <c r="DX240" i="14"/>
  <c r="CN52" i="11"/>
  <c r="CB240" i="14"/>
  <c r="CV52" i="10"/>
  <c r="CV239" i="14"/>
  <c r="BU52" i="11"/>
  <c r="BU240" i="14"/>
  <c r="BA52" i="11"/>
  <c r="BA240" i="14"/>
  <c r="BA52" i="10"/>
  <c r="AR52"/>
  <c r="AW238" i="14"/>
  <c r="AW52" i="9"/>
  <c r="EB240" i="14"/>
  <c r="EN52" i="11"/>
  <c r="EN240" i="14"/>
  <c r="AB52" i="11"/>
  <c r="AB240" i="14"/>
  <c r="DL239"/>
  <c r="DL52" i="10"/>
  <c r="CC239" i="14"/>
  <c r="CC52" i="10"/>
  <c r="CJ238" i="14"/>
  <c r="CJ52" i="9"/>
  <c r="BN52"/>
  <c r="BD238" i="14"/>
  <c r="EL240"/>
  <c r="EL52" i="11"/>
  <c r="DB52"/>
  <c r="DN52"/>
  <c r="DN240" i="14"/>
  <c r="BN52" i="11"/>
  <c r="BB240" i="14"/>
  <c r="B240"/>
  <c r="N37" i="11"/>
  <c r="N52"/>
  <c r="CG52" i="10"/>
  <c r="CG239" i="14"/>
  <c r="AN37" i="10"/>
  <c r="AC52"/>
  <c r="DN52" i="9"/>
  <c r="DD52"/>
  <c r="CF52"/>
  <c r="CF238" i="14"/>
  <c r="EI52" i="11"/>
  <c r="EI240" i="14"/>
  <c r="DO52" i="11"/>
  <c r="EA52"/>
  <c r="EA240" i="14"/>
  <c r="BO52" i="11"/>
  <c r="CA37"/>
  <c r="CA240" i="14"/>
  <c r="AY52" i="11"/>
  <c r="AY240" i="14"/>
  <c r="CZ239"/>
  <c r="CZ52" i="10"/>
  <c r="DE238" i="14"/>
  <c r="DE52" i="9"/>
  <c r="CO52"/>
  <c r="DA238" i="14"/>
  <c r="AJ237"/>
  <c r="AJ52" i="8"/>
  <c r="S237" i="14"/>
  <c r="S52" i="8"/>
  <c r="DB52" i="10"/>
  <c r="DN37"/>
  <c r="DB239" i="14"/>
  <c r="CL52" i="10"/>
  <c r="CL239" i="14"/>
  <c r="B239"/>
  <c r="B52" i="10"/>
  <c r="N239" i="14"/>
  <c r="BZ52" i="9"/>
  <c r="BZ238" i="14"/>
  <c r="F52" i="9"/>
  <c r="F238" i="14"/>
  <c r="W52" i="8"/>
  <c r="W237" i="14"/>
  <c r="BN52" i="7"/>
  <c r="BN236" i="14"/>
  <c r="CU239"/>
  <c r="CU52" i="10"/>
  <c r="AE239" i="14"/>
  <c r="AE52" i="10"/>
  <c r="DO238" i="14"/>
  <c r="EA37" i="9"/>
  <c r="DO52"/>
  <c r="CI52"/>
  <c r="CI238" i="14"/>
  <c r="BO52" i="9"/>
  <c r="CA238" i="14"/>
  <c r="AA37" i="9"/>
  <c r="O238" i="14"/>
  <c r="EF52" i="8"/>
  <c r="EF237" i="14"/>
  <c r="EA37" i="8"/>
  <c r="DP237" i="14"/>
  <c r="AA37" i="8"/>
  <c r="P237" i="14"/>
  <c r="DA52" i="7"/>
  <c r="DA236" i="14"/>
  <c r="DA52" i="8"/>
  <c r="CO237" i="14"/>
  <c r="AO237"/>
  <c r="BA37" i="8"/>
  <c r="BA52"/>
  <c r="I52"/>
  <c r="I237" i="14"/>
  <c r="EN237"/>
  <c r="ED237"/>
  <c r="DB52" i="8"/>
  <c r="DN237" i="14"/>
  <c r="CD52" i="8"/>
  <c r="CD237" i="14"/>
  <c r="J52" i="8"/>
  <c r="J237" i="14"/>
  <c r="N52" i="8"/>
  <c r="B237" i="14"/>
  <c r="CM52" i="7"/>
  <c r="CM236" i="14"/>
  <c r="S52" i="7"/>
  <c r="S236" i="14"/>
  <c r="CR52" i="7"/>
  <c r="CR236" i="14"/>
  <c r="X52" i="7"/>
  <c r="X236" i="14"/>
  <c r="AA236"/>
  <c r="P236"/>
  <c r="DN52" i="6"/>
  <c r="DN235" i="14"/>
  <c r="CT52" i="6"/>
  <c r="CT235" i="14"/>
  <c r="AD52" i="6"/>
  <c r="AD235" i="14"/>
  <c r="B52" i="6"/>
  <c r="B235" i="14"/>
  <c r="DO52" i="6"/>
  <c r="EA37"/>
  <c r="EA235" i="14"/>
  <c r="CY235"/>
  <c r="CY52" i="6"/>
  <c r="BO52"/>
  <c r="CA52"/>
  <c r="CA235" i="14"/>
  <c r="AA37" i="6"/>
  <c r="O235" i="14"/>
  <c r="CJ235"/>
  <c r="CJ52" i="6"/>
  <c r="CN37"/>
  <c r="CB235" i="14"/>
  <c r="AN37" i="6"/>
  <c r="AB235" i="14"/>
  <c r="T235"/>
  <c r="T52" i="6"/>
  <c r="DA37"/>
  <c r="CO235" i="14"/>
  <c r="BY52" i="6"/>
  <c r="BY235" i="14"/>
  <c r="I235"/>
  <c r="I52" i="6"/>
  <c r="AP234" i="14"/>
  <c r="AP52" i="5"/>
  <c r="EE234" i="14"/>
  <c r="EE241"/>
  <c r="DB52" i="5"/>
  <c r="DB234" i="14"/>
  <c r="CF234"/>
  <c r="CF52" i="5"/>
  <c r="N37"/>
  <c r="N234" i="14"/>
  <c r="D234"/>
  <c r="EF241"/>
  <c r="EF52" i="5"/>
  <c r="DP234" i="14"/>
  <c r="DP52" i="5"/>
  <c r="BN52"/>
  <c r="BB234" i="14"/>
  <c r="EK234"/>
  <c r="EK241"/>
  <c r="EK52" i="5"/>
  <c r="EN37"/>
  <c r="EC234" i="14"/>
  <c r="CN37" i="5"/>
  <c r="CN52"/>
  <c r="H52"/>
  <c r="H234" i="14"/>
  <c r="BO52" i="5"/>
  <c r="CA234" i="14"/>
  <c r="O52" i="5"/>
  <c r="AA234" i="14"/>
  <c r="CO52" i="5"/>
  <c r="CO234" i="14"/>
  <c r="BY234"/>
  <c r="BY52" i="5"/>
  <c r="AO52"/>
  <c r="BA52"/>
  <c r="BA234" i="14"/>
  <c r="ED52" i="4"/>
  <c r="ED233" i="14"/>
  <c r="DJ233"/>
  <c r="DJ52" i="4"/>
  <c r="DN37"/>
  <c r="DB52"/>
  <c r="DN233" i="14"/>
  <c r="CL52" i="4"/>
  <c r="CL241" i="14"/>
  <c r="CD52" i="4"/>
  <c r="CD241" i="14"/>
  <c r="BJ52" i="4"/>
  <c r="BJ241" i="14"/>
  <c r="BB52" i="4"/>
  <c r="BN233" i="14"/>
  <c r="AT233"/>
  <c r="AT241"/>
  <c r="AL52" i="4"/>
  <c r="AL241" i="14"/>
  <c r="N52" i="4"/>
  <c r="B233" i="14"/>
  <c r="B241"/>
  <c r="EI52" i="4"/>
  <c r="EI233" i="14"/>
  <c r="EA37" i="4"/>
  <c r="DO233" i="14"/>
  <c r="CY52" i="4"/>
  <c r="CY241" i="14"/>
  <c r="CI52" i="4"/>
  <c r="CI241" i="14"/>
  <c r="BW52" i="4"/>
  <c r="BW241" i="14"/>
  <c r="CA52" i="4"/>
  <c r="BO241" i="14"/>
  <c r="AI52" i="4"/>
  <c r="AI233" i="14"/>
  <c r="AA37" i="4"/>
  <c r="AA233" i="14"/>
  <c r="G52" i="4"/>
  <c r="G241" i="14"/>
  <c r="EJ52" i="4"/>
  <c r="EJ241" i="14"/>
  <c r="DT52" i="4"/>
  <c r="DT241" i="14"/>
  <c r="DD233"/>
  <c r="DD241"/>
  <c r="CV52" i="4"/>
  <c r="CV241" i="14"/>
  <c r="BD52" i="4"/>
  <c r="BD233" i="14"/>
  <c r="AV52" i="4"/>
  <c r="AV241" i="14"/>
  <c r="AJ233"/>
  <c r="AJ52" i="4"/>
  <c r="D52"/>
  <c r="D241" i="14"/>
  <c r="EG52" i="4"/>
  <c r="EG241" i="14"/>
  <c r="DY52" i="4"/>
  <c r="DY241" i="14"/>
  <c r="DI233"/>
  <c r="DI241"/>
  <c r="CO52" i="4"/>
  <c r="DA233" i="14"/>
  <c r="BY52" i="4"/>
  <c r="BY233" i="14"/>
  <c r="BQ52" i="4"/>
  <c r="BQ241" i="14"/>
  <c r="BI233"/>
  <c r="BI52" i="4"/>
  <c r="BA37"/>
  <c r="AO233" i="14"/>
  <c r="AO241"/>
  <c r="AG52" i="4"/>
  <c r="AG241" i="14"/>
  <c r="Y52" i="4"/>
  <c r="Y241" i="14"/>
  <c r="I233"/>
  <c r="I241"/>
  <c r="A87" i="17"/>
  <c r="B103" i="14"/>
  <c r="BP11" i="3"/>
  <c r="BP38"/>
  <c r="BP70"/>
  <c r="BP60"/>
  <c r="BP27" i="4"/>
  <c r="BP43"/>
  <c r="BP51"/>
  <c r="BP8" i="5"/>
  <c r="BP27"/>
  <c r="BP8" i="6"/>
  <c r="BP59" i="5"/>
  <c r="BP18" i="6"/>
  <c r="BP27"/>
  <c r="BP51"/>
  <c r="BP8" i="7"/>
  <c r="BP59"/>
  <c r="BP51" i="8"/>
  <c r="BP51" i="7"/>
  <c r="BP43" i="8"/>
  <c r="BP43" i="7"/>
  <c r="BP59" i="6"/>
  <c r="BP59" i="9"/>
  <c r="BP18" i="7"/>
  <c r="BP51" i="9"/>
  <c r="BP34"/>
  <c r="BP59" i="10"/>
  <c r="BP59" i="11"/>
  <c r="BP23" i="13"/>
  <c r="BJ24" i="17" s="1"/>
  <c r="BP35" i="13"/>
  <c r="BJ46" i="17" s="1"/>
  <c r="BP47" i="13"/>
  <c r="BJ68" i="17" s="1"/>
  <c r="BP49" i="13"/>
  <c r="BP61"/>
  <c r="BP73"/>
  <c r="BP18" i="11"/>
  <c r="BP16" i="13"/>
  <c r="BP40"/>
  <c r="BP64"/>
  <c r="BP59" i="8"/>
  <c r="BP8" i="10"/>
  <c r="BP34" i="11"/>
  <c r="BP91" i="13"/>
  <c r="BP7"/>
  <c r="BP34" i="10"/>
  <c r="BP17" i="13"/>
  <c r="BJ13" i="17" s="1"/>
  <c r="BP29" i="13"/>
  <c r="BJ35" i="17" s="1"/>
  <c r="BP41" i="13"/>
  <c r="BJ57" i="17" s="1"/>
  <c r="BP53" i="13"/>
  <c r="BJ79" i="17" s="1"/>
  <c r="BP65" i="13"/>
  <c r="BJ101" i="17" s="1"/>
  <c r="BP77" i="13"/>
  <c r="BJ123" i="17" s="1"/>
  <c r="BP82" i="13"/>
  <c r="BP43"/>
  <c r="BP106"/>
  <c r="BP130"/>
  <c r="BP154"/>
  <c r="BP107"/>
  <c r="BJ154" i="17" s="1"/>
  <c r="BP109" i="13"/>
  <c r="BP55"/>
  <c r="BP94"/>
  <c r="BP112"/>
  <c r="BP85"/>
  <c r="BP97"/>
  <c r="BP103"/>
  <c r="BP115"/>
  <c r="BP137"/>
  <c r="BJ169" i="17" s="1"/>
  <c r="BP149" i="13"/>
  <c r="BJ175" i="17" s="1"/>
  <c r="BP161" i="13"/>
  <c r="BJ181" i="17" s="1"/>
  <c r="BP163" i="13"/>
  <c r="BP175"/>
  <c r="BP131"/>
  <c r="BJ166" i="17" s="1"/>
  <c r="BP143" i="13"/>
  <c r="BJ172" i="17" s="1"/>
  <c r="BP155" i="13"/>
  <c r="BJ178" i="17" s="1"/>
  <c r="BP167" i="13"/>
  <c r="BJ184" i="17" s="1"/>
  <c r="BP172" i="13"/>
  <c r="BP196"/>
  <c r="BP220"/>
  <c r="BP185"/>
  <c r="BJ193" i="17" s="1"/>
  <c r="BP187" i="13"/>
  <c r="BP199"/>
  <c r="BP211"/>
  <c r="BP223"/>
  <c r="BP178"/>
  <c r="BP202"/>
  <c r="BP226"/>
  <c r="BP133"/>
  <c r="BP157"/>
  <c r="BP179"/>
  <c r="BJ190" i="17" s="1"/>
  <c r="BP191" i="13"/>
  <c r="BJ196" i="17" s="1"/>
  <c r="BP203" i="13"/>
  <c r="BJ202" i="17" s="1"/>
  <c r="BP215" i="13"/>
  <c r="BJ208" i="17" s="1"/>
  <c r="BP217" i="13"/>
  <c r="BP229"/>
  <c r="BP16" i="14"/>
  <c r="BP38"/>
  <c r="BP74"/>
  <c r="BP235" i="13"/>
  <c r="BP107" i="14"/>
  <c r="BP27"/>
  <c r="BP146"/>
  <c r="BP190"/>
  <c r="BP157"/>
  <c r="BP232"/>
  <c r="BP210"/>
  <c r="BP221"/>
  <c r="BN38" i="7"/>
  <c r="EA53" i="6"/>
  <c r="DN38" i="5"/>
  <c r="AA38"/>
  <c r="AN53"/>
  <c r="EN53" i="4"/>
  <c r="CN53"/>
  <c r="BN52" i="10"/>
  <c r="BN52" i="8"/>
  <c r="EN52" i="6"/>
  <c r="BA52"/>
  <c r="EN52" i="4"/>
  <c r="CN52"/>
  <c r="AN52"/>
  <c r="B40" i="3"/>
  <c r="A183" i="17" s="1"/>
  <c r="H230" i="14"/>
  <c r="X230"/>
  <c r="AR230"/>
  <c r="C230"/>
  <c r="S230"/>
  <c r="AM230"/>
  <c r="EM230"/>
  <c r="CN225"/>
  <c r="CN38" i="7"/>
  <c r="EN225" i="14"/>
  <c r="EN53" i="7"/>
  <c r="N225" i="14"/>
  <c r="N53" i="7"/>
  <c r="DN38"/>
  <c r="EJ223" i="14"/>
  <c r="CR225"/>
  <c r="AM225"/>
  <c r="BC53" i="7"/>
  <c r="DS225" i="14"/>
  <c r="DZ225"/>
  <c r="BJ226"/>
  <c r="I226"/>
  <c r="DA226"/>
  <c r="DA53" i="8"/>
  <c r="DI53"/>
  <c r="DE53" i="7"/>
  <c r="EK53"/>
  <c r="DW53" i="8"/>
  <c r="BY241" i="14"/>
  <c r="AJ241"/>
  <c r="BT241"/>
  <c r="AI241"/>
  <c r="J241"/>
  <c r="ED241"/>
  <c r="BA37" i="5"/>
  <c r="DA234" i="14"/>
  <c r="CN234"/>
  <c r="DE52" i="5"/>
  <c r="AL234" i="14"/>
  <c r="CX52" i="5"/>
  <c r="T52"/>
  <c r="DK234" i="14"/>
  <c r="J52" i="5"/>
  <c r="DJ52"/>
  <c r="Y235" i="14"/>
  <c r="AO52" i="6"/>
  <c r="DA235" i="14"/>
  <c r="DI235"/>
  <c r="D52" i="6"/>
  <c r="BD52"/>
  <c r="DD235" i="14"/>
  <c r="EJ52" i="6"/>
  <c r="AI235" i="14"/>
  <c r="BO235"/>
  <c r="CI52" i="6"/>
  <c r="EA52"/>
  <c r="J52"/>
  <c r="BJ235" i="14"/>
  <c r="DJ235"/>
  <c r="H52" i="7"/>
  <c r="BH236" i="14"/>
  <c r="DH236"/>
  <c r="C52" i="7"/>
  <c r="BC236" i="14"/>
  <c r="DC236"/>
  <c r="EM52" i="7"/>
  <c r="CT236" i="14"/>
  <c r="AD237"/>
  <c r="BJ52" i="8"/>
  <c r="DJ237" i="14"/>
  <c r="AW236"/>
  <c r="DQ52" i="7"/>
  <c r="BA237" i="14"/>
  <c r="BI52" i="8"/>
  <c r="CO52"/>
  <c r="DY237" i="14"/>
  <c r="BY236"/>
  <c r="EK52" i="7"/>
  <c r="BT237" i="14"/>
  <c r="AA238"/>
  <c r="AI238"/>
  <c r="BO238"/>
  <c r="CY238"/>
  <c r="EA52" i="9"/>
  <c r="K52" i="10"/>
  <c r="BK52"/>
  <c r="DK239" i="14"/>
  <c r="BB236"/>
  <c r="BC237"/>
  <c r="DW52" i="8"/>
  <c r="CP238" i="14"/>
  <c r="DZ52" i="9"/>
  <c r="N37" i="10"/>
  <c r="BB239" i="14"/>
  <c r="BV52" i="10"/>
  <c r="DN52"/>
  <c r="EL52"/>
  <c r="BG237" i="14"/>
  <c r="DS52" i="8"/>
  <c r="AK52" i="9"/>
  <c r="EK238" i="14"/>
  <c r="BT52" i="10"/>
  <c r="O240" i="14"/>
  <c r="AI52" i="11"/>
  <c r="CA52"/>
  <c r="CY52"/>
  <c r="EA37"/>
  <c r="T238" i="14"/>
  <c r="DT238"/>
  <c r="AS52" i="10"/>
  <c r="N240" i="14"/>
  <c r="V52" i="11"/>
  <c r="BB52"/>
  <c r="CL240" i="14"/>
  <c r="DN37" i="11"/>
  <c r="BX237" i="14"/>
  <c r="BD52" i="9"/>
  <c r="Q52" i="10"/>
  <c r="DQ239" i="14"/>
  <c r="DQ52" i="9"/>
  <c r="AN52" i="11"/>
  <c r="CV52"/>
  <c r="EB52"/>
  <c r="I52"/>
  <c r="AO52"/>
  <c r="AZ237" i="14"/>
  <c r="X240"/>
  <c r="CR52" i="11"/>
  <c r="BH239" i="14"/>
  <c r="DA240"/>
  <c r="DU240"/>
  <c r="Y230"/>
  <c r="BA53" i="4"/>
  <c r="BI53"/>
  <c r="DA222" i="14"/>
  <c r="DI222"/>
  <c r="D230"/>
  <c r="T53" i="4"/>
  <c r="BD53"/>
  <c r="CJ222" i="14"/>
  <c r="DT230"/>
  <c r="O230"/>
  <c r="AA38" i="4"/>
  <c r="AY222" i="14"/>
  <c r="BO53" i="4"/>
  <c r="CY230" i="14"/>
  <c r="DO222"/>
  <c r="EI53" i="4"/>
  <c r="AD222" i="14"/>
  <c r="BJ230"/>
  <c r="CT230"/>
  <c r="DJ53" i="4"/>
  <c r="I53" i="5"/>
  <c r="AO53"/>
  <c r="BY53"/>
  <c r="DA38"/>
  <c r="D53"/>
  <c r="BD223" i="14"/>
  <c r="CJ53" i="5"/>
  <c r="O223" i="14"/>
  <c r="AI53" i="5"/>
  <c r="CA38"/>
  <c r="CY53"/>
  <c r="DO53"/>
  <c r="AD223" i="14"/>
  <c r="CD223"/>
  <c r="DJ53" i="5"/>
  <c r="Y224" i="14"/>
  <c r="BA38" i="6"/>
  <c r="DA224" i="14"/>
  <c r="DI224"/>
  <c r="T224"/>
  <c r="BD53" i="6"/>
  <c r="DD224" i="14"/>
  <c r="AA224"/>
  <c r="AY53" i="6"/>
  <c r="CY224" i="14"/>
  <c r="EI53" i="6"/>
  <c r="CD53"/>
  <c r="H53" i="7"/>
  <c r="BS53"/>
  <c r="AO53" i="8"/>
  <c r="A85" i="17"/>
  <c r="A40"/>
  <c r="Q52" i="4"/>
  <c r="AW241" i="14"/>
  <c r="BQ233"/>
  <c r="CW233"/>
  <c r="DQ52" i="4"/>
  <c r="L233" i="14"/>
  <c r="AB52" i="4"/>
  <c r="BL233" i="14"/>
  <c r="CB52" i="4"/>
  <c r="DL233" i="14"/>
  <c r="EB52" i="4"/>
  <c r="W233" i="14"/>
  <c r="BG241"/>
  <c r="BW233"/>
  <c r="DG233"/>
  <c r="DW52" i="4"/>
  <c r="B52"/>
  <c r="V52"/>
  <c r="BB241" i="14"/>
  <c r="BN37" i="4"/>
  <c r="CL233" i="14"/>
  <c r="DB233"/>
  <c r="DV233"/>
  <c r="EL52" i="4"/>
  <c r="AG52" i="5"/>
  <c r="BQ52"/>
  <c r="CW52"/>
  <c r="AA37"/>
  <c r="AY52"/>
  <c r="CA37"/>
  <c r="CY52"/>
  <c r="BL52"/>
  <c r="DM52"/>
  <c r="V52"/>
  <c r="BB52"/>
  <c r="DH52"/>
  <c r="D52"/>
  <c r="BP52"/>
  <c r="DS234" i="14"/>
  <c r="Z234"/>
  <c r="CT234"/>
  <c r="EL234"/>
  <c r="AG235"/>
  <c r="BQ235"/>
  <c r="CW235"/>
  <c r="EG235"/>
  <c r="AN235"/>
  <c r="AV235"/>
  <c r="CN235"/>
  <c r="CV235"/>
  <c r="EB235"/>
  <c r="G52" i="6"/>
  <c r="AQ52"/>
  <c r="BW52"/>
  <c r="DG52"/>
  <c r="N37"/>
  <c r="AL235" i="14"/>
  <c r="BB52" i="6"/>
  <c r="CL52"/>
  <c r="DB52"/>
  <c r="EL52"/>
  <c r="AF52" i="7"/>
  <c r="BP52"/>
  <c r="CZ52"/>
  <c r="EF52"/>
  <c r="AE52"/>
  <c r="BK52"/>
  <c r="CU52"/>
  <c r="EE52"/>
  <c r="AP52"/>
  <c r="DJ52"/>
  <c r="V237" i="14"/>
  <c r="BB237"/>
  <c r="BV52" i="8"/>
  <c r="DB237" i="14"/>
  <c r="DV52" i="8"/>
  <c r="AG52" i="7"/>
  <c r="CS52"/>
  <c r="Q52" i="8"/>
  <c r="AW52"/>
  <c r="CG52"/>
  <c r="DQ52"/>
  <c r="U52" i="7"/>
  <c r="CO236" i="14"/>
  <c r="DU52" i="7"/>
  <c r="P52" i="8"/>
  <c r="CJ52"/>
  <c r="G52" i="9"/>
  <c r="AQ52"/>
  <c r="BW52"/>
  <c r="DG52"/>
  <c r="C52" i="10"/>
  <c r="AM52"/>
  <c r="BS52"/>
  <c r="DC52"/>
  <c r="EM52"/>
  <c r="AM52" i="8"/>
  <c r="DG52"/>
  <c r="R52" i="9"/>
  <c r="AX52"/>
  <c r="CH52"/>
  <c r="DR52"/>
  <c r="J52" i="10"/>
  <c r="AT52"/>
  <c r="CD52"/>
  <c r="DJ52"/>
  <c r="AL52" i="7"/>
  <c r="AQ52" i="8"/>
  <c r="DC52"/>
  <c r="CV52"/>
  <c r="BI52" i="9"/>
  <c r="DU238" i="14"/>
  <c r="BD239"/>
  <c r="DP239"/>
  <c r="W240"/>
  <c r="BG240"/>
  <c r="CQ240"/>
  <c r="DW240"/>
  <c r="D238"/>
  <c r="BP238"/>
  <c r="EJ238"/>
  <c r="BQ239"/>
  <c r="EC239"/>
  <c r="AD240"/>
  <c r="BJ240"/>
  <c r="CT240"/>
  <c r="ED240"/>
  <c r="EJ237"/>
  <c r="BT238"/>
  <c r="EF238"/>
  <c r="BM239"/>
  <c r="EG239"/>
  <c r="AZ239"/>
  <c r="U241"/>
  <c r="AU241"/>
  <c r="AK230"/>
  <c r="BA225"/>
  <c r="AA37" i="7"/>
  <c r="AA237" i="14"/>
  <c r="CA37" i="7"/>
  <c r="EA52"/>
  <c r="BA37"/>
  <c r="AR240" i="14"/>
  <c r="DL240"/>
  <c r="DI238"/>
  <c r="Y240"/>
  <c r="CK240"/>
  <c r="AO238"/>
  <c r="AJ52" i="10"/>
  <c r="AV52" i="11"/>
  <c r="CB52"/>
  <c r="T52" i="8"/>
  <c r="E52" i="11"/>
  <c r="BY52"/>
  <c r="EK52"/>
  <c r="AG53" i="4"/>
  <c r="BQ230" i="14"/>
  <c r="CG53" i="4"/>
  <c r="DQ222" i="14"/>
  <c r="EG53" i="4"/>
  <c r="AN222" i="14"/>
  <c r="AV222"/>
  <c r="CB222"/>
  <c r="CV222"/>
  <c r="EB222"/>
  <c r="G222"/>
  <c r="AQ222"/>
  <c r="BG53" i="4"/>
  <c r="CQ222" i="14"/>
  <c r="DW230"/>
  <c r="N222"/>
  <c r="V222"/>
  <c r="AL53" i="4"/>
  <c r="BB53"/>
  <c r="BV53"/>
  <c r="DB230" i="14"/>
  <c r="DN38" i="4"/>
  <c r="EL222" i="14"/>
  <c r="AG223"/>
  <c r="BQ223"/>
  <c r="CW223"/>
  <c r="EG223"/>
  <c r="AB223"/>
  <c r="AV53" i="5"/>
  <c r="CN53"/>
  <c r="DL223" i="14"/>
  <c r="EB53" i="5"/>
  <c r="W223" i="14"/>
  <c r="BG223"/>
  <c r="CQ223"/>
  <c r="DW223"/>
  <c r="N53" i="5"/>
  <c r="AL223" i="14"/>
  <c r="BN53" i="5"/>
  <c r="CL223" i="14"/>
  <c r="DB53" i="5"/>
  <c r="EL53"/>
  <c r="AG53" i="6"/>
  <c r="BQ53"/>
  <c r="CW53"/>
  <c r="EG53"/>
  <c r="BL224" i="14"/>
  <c r="DL53" i="6"/>
  <c r="W53"/>
  <c r="CQ53"/>
  <c r="B53"/>
  <c r="BB53"/>
  <c r="DV224" i="14"/>
  <c r="AZ225"/>
  <c r="DP225"/>
  <c r="AU225"/>
  <c r="DK225"/>
  <c r="CD225"/>
  <c r="V226"/>
  <c r="BV226"/>
  <c r="DV53" i="8"/>
  <c r="CS53" i="7"/>
  <c r="AW53" i="8"/>
  <c r="DQ53"/>
  <c r="DA38" i="7"/>
  <c r="AM226" i="14"/>
  <c r="BA46" i="10"/>
  <c r="AJ79" i="3"/>
  <c r="EB205" i="14"/>
  <c r="DW11" i="3"/>
  <c r="DW24"/>
  <c r="DW77"/>
  <c r="DW18" i="4"/>
  <c r="DW59"/>
  <c r="DW51" i="5"/>
  <c r="DW59"/>
  <c r="DW43" i="6"/>
  <c r="DW43" i="7"/>
  <c r="DW27" i="8"/>
  <c r="DW18"/>
  <c r="DW34" i="9"/>
  <c r="DW59"/>
  <c r="DW34" i="11"/>
  <c r="DW46" i="13"/>
  <c r="DW59" i="10"/>
  <c r="DW13" i="13"/>
  <c r="DW47"/>
  <c r="DM68" i="17" s="1"/>
  <c r="DW71" i="13"/>
  <c r="DM112" i="17" s="1"/>
  <c r="DW8" i="11"/>
  <c r="DW43"/>
  <c r="DW43" i="9"/>
  <c r="DW51" i="10"/>
  <c r="DW95" i="13"/>
  <c r="DM148" i="17" s="1"/>
  <c r="DW76" i="13"/>
  <c r="DW125"/>
  <c r="DM163" i="17" s="1"/>
  <c r="DW149" i="13"/>
  <c r="DM175" i="17" s="1"/>
  <c r="DW163" i="13"/>
  <c r="DW43"/>
  <c r="DW94"/>
  <c r="DW89"/>
  <c r="DM145" i="17" s="1"/>
  <c r="DW65" i="13"/>
  <c r="DM101" i="17" s="1"/>
  <c r="DW124" i="13"/>
  <c r="DW172"/>
  <c r="DW203"/>
  <c r="DM202" i="17" s="1"/>
  <c r="DW227" i="13"/>
  <c r="DM214" i="17" s="1"/>
  <c r="DW16" i="14"/>
  <c r="DW208" i="13"/>
  <c r="DW130"/>
  <c r="DW154"/>
  <c r="DW185"/>
  <c r="DM193" i="17" s="1"/>
  <c r="DW209" i="13"/>
  <c r="DM205" i="17" s="1"/>
  <c r="DW223" i="13"/>
  <c r="DW143"/>
  <c r="DM172" i="17" s="1"/>
  <c r="DW202" i="13"/>
  <c r="DW27" i="14"/>
  <c r="DW235" i="13"/>
  <c r="DW63" i="14"/>
  <c r="DW210"/>
  <c r="DW190"/>
  <c r="DW48" i="3"/>
  <c r="DW27" i="4"/>
  <c r="DW34"/>
  <c r="DW8" i="5"/>
  <c r="DW43"/>
  <c r="DW51" i="6"/>
  <c r="DW34"/>
  <c r="DW18" i="7"/>
  <c r="DW27" i="9"/>
  <c r="DW18"/>
  <c r="DW43" i="8"/>
  <c r="DW59" i="7"/>
  <c r="DW22" i="13"/>
  <c r="DW70"/>
  <c r="DW59" i="11"/>
  <c r="DW35" i="13"/>
  <c r="DM46" i="17" s="1"/>
  <c r="DW59" i="13"/>
  <c r="DM90" i="17" s="1"/>
  <c r="DW73" i="13"/>
  <c r="DW8" i="8"/>
  <c r="DW16" i="13"/>
  <c r="DW18" i="11"/>
  <c r="DW83" i="13"/>
  <c r="DM134" i="17" s="1"/>
  <c r="DW28" i="13"/>
  <c r="DW113"/>
  <c r="DM157" i="17" s="1"/>
  <c r="DW137" i="13"/>
  <c r="DM169" i="17" s="1"/>
  <c r="DW151" i="13"/>
  <c r="DW175"/>
  <c r="DW77"/>
  <c r="DM123" i="17" s="1"/>
  <c r="DW40" i="13"/>
  <c r="DW31"/>
  <c r="DW100"/>
  <c r="DW148"/>
  <c r="DW181"/>
  <c r="DW215"/>
  <c r="DM208" i="17" s="1"/>
  <c r="DW239" i="13"/>
  <c r="DM220" i="17" s="1"/>
  <c r="DW184" i="13"/>
  <c r="DW232"/>
  <c r="DW142"/>
  <c r="DW166"/>
  <c r="DW197"/>
  <c r="DM199" i="17" s="1"/>
  <c r="DW211" i="13"/>
  <c r="DW131"/>
  <c r="DM166" i="17" s="1"/>
  <c r="DW178" i="13"/>
  <c r="DW226"/>
  <c r="DW96" i="14"/>
  <c r="DW49"/>
  <c r="DW132"/>
  <c r="DW146"/>
  <c r="DW196"/>
  <c r="AI168"/>
  <c r="AI232"/>
  <c r="BT196"/>
  <c r="BT11" i="3"/>
  <c r="BT38"/>
  <c r="BT70"/>
  <c r="BT8" i="4"/>
  <c r="BT27"/>
  <c r="BT43"/>
  <c r="BT51"/>
  <c r="BT8" i="5"/>
  <c r="BT27"/>
  <c r="BT8" i="6"/>
  <c r="BT34" i="5"/>
  <c r="BT18" i="6"/>
  <c r="BT34"/>
  <c r="BT51"/>
  <c r="BT34" i="7"/>
  <c r="BT59"/>
  <c r="BT18" i="8"/>
  <c r="BT18" i="9"/>
  <c r="BT43" i="7"/>
  <c r="BT43" i="8"/>
  <c r="BT51" i="7"/>
  <c r="BT59" i="8"/>
  <c r="BT59" i="9"/>
  <c r="BT51"/>
  <c r="BT34" i="8"/>
  <c r="BT59" i="10"/>
  <c r="BT59" i="11"/>
  <c r="BT13" i="13"/>
  <c r="BT25"/>
  <c r="BT47"/>
  <c r="BN68" i="17" s="1"/>
  <c r="BT59" i="13"/>
  <c r="BN90" i="17" s="1"/>
  <c r="BT71" i="13"/>
  <c r="BN112" i="17" s="1"/>
  <c r="BT43" i="9"/>
  <c r="BT51" i="10"/>
  <c r="BT51" i="11"/>
  <c r="BT28" i="13"/>
  <c r="BT52"/>
  <c r="BT76"/>
  <c r="BT7"/>
  <c r="BT31"/>
  <c r="BT55"/>
  <c r="BT79"/>
  <c r="BT91"/>
  <c r="BT17"/>
  <c r="BN13" i="17" s="1"/>
  <c r="BT34" i="11"/>
  <c r="BT43" i="10"/>
  <c r="BT88" i="13"/>
  <c r="BT41"/>
  <c r="BN57" i="17" s="1"/>
  <c r="BT58" i="13"/>
  <c r="BT82"/>
  <c r="BT106"/>
  <c r="BT130"/>
  <c r="BT154"/>
  <c r="BT83"/>
  <c r="BN134" i="17" s="1"/>
  <c r="BT95" i="13"/>
  <c r="BN148" i="17" s="1"/>
  <c r="BT107" i="13"/>
  <c r="BN154" i="17" s="1"/>
  <c r="BT109" i="13"/>
  <c r="BT46"/>
  <c r="BT70"/>
  <c r="BT100"/>
  <c r="BT101"/>
  <c r="BN151" i="17" s="1"/>
  <c r="BT113" i="13"/>
  <c r="BN157" i="17" s="1"/>
  <c r="BT115" i="13"/>
  <c r="BT127"/>
  <c r="BT139"/>
  <c r="BT151"/>
  <c r="BT173"/>
  <c r="BN187" i="17" s="1"/>
  <c r="BT184" i="13"/>
  <c r="BT208"/>
  <c r="BT232"/>
  <c r="BT133"/>
  <c r="BT157"/>
  <c r="BT185"/>
  <c r="BN193" i="17" s="1"/>
  <c r="BT197" i="13"/>
  <c r="BN199" i="17" s="1"/>
  <c r="BT209" i="13"/>
  <c r="BN205" i="17" s="1"/>
  <c r="BT221" i="13"/>
  <c r="BN211" i="17" s="1"/>
  <c r="BT223" i="13"/>
  <c r="BT119"/>
  <c r="BN160" i="17" s="1"/>
  <c r="BT131" i="13"/>
  <c r="BN166" i="17" s="1"/>
  <c r="BT143" i="13"/>
  <c r="BN172" i="17" s="1"/>
  <c r="BT148" i="13"/>
  <c r="BT160"/>
  <c r="BT172"/>
  <c r="BT190"/>
  <c r="BT214"/>
  <c r="BT179"/>
  <c r="BN190" i="17" s="1"/>
  <c r="BT191" i="13"/>
  <c r="BN196" i="17" s="1"/>
  <c r="BT193" i="13"/>
  <c r="BT205"/>
  <c r="BT217"/>
  <c r="BT229"/>
  <c r="BT235"/>
  <c r="BT238"/>
  <c r="BT49" i="14"/>
  <c r="BT118"/>
  <c r="BT107"/>
  <c r="BT96"/>
  <c r="BT179"/>
  <c r="BT243"/>
  <c r="BT168"/>
  <c r="BT157"/>
  <c r="BT24" i="3"/>
  <c r="BT48"/>
  <c r="BT60"/>
  <c r="BT77"/>
  <c r="BT18" i="4"/>
  <c r="BT34"/>
  <c r="BT18" i="5"/>
  <c r="BT59" i="4"/>
  <c r="BT43" i="5"/>
  <c r="BT59"/>
  <c r="BT51"/>
  <c r="BT43" i="6"/>
  <c r="BT27"/>
  <c r="BT59"/>
  <c r="BT27" i="7"/>
  <c r="BT8"/>
  <c r="BT51" i="8"/>
  <c r="BT18" i="7"/>
  <c r="BT8" i="8"/>
  <c r="BT8" i="9"/>
  <c r="BT27" i="8"/>
  <c r="BT34" i="9"/>
  <c r="BT27" i="10"/>
  <c r="BT18"/>
  <c r="BT34"/>
  <c r="BT27" i="11"/>
  <c r="BT11" i="13"/>
  <c r="BN2" i="17" s="1"/>
  <c r="BT23" i="13"/>
  <c r="BN24" i="17" s="1"/>
  <c r="BT35" i="13"/>
  <c r="BN46" i="17" s="1"/>
  <c r="BT37" i="13"/>
  <c r="BT49"/>
  <c r="BT61"/>
  <c r="BT73"/>
  <c r="BT8" i="10"/>
  <c r="BT18" i="11"/>
  <c r="BT16" i="13"/>
  <c r="BT40"/>
  <c r="BT64"/>
  <c r="BT43" i="11"/>
  <c r="BT19" i="13"/>
  <c r="BT43"/>
  <c r="BT67"/>
  <c r="BT89"/>
  <c r="BN145" i="17" s="1"/>
  <c r="BT10" i="13"/>
  <c r="BT22"/>
  <c r="BT27" i="9"/>
  <c r="BT8" i="11"/>
  <c r="BT34" i="13"/>
  <c r="BT65"/>
  <c r="BN101" i="17" s="1"/>
  <c r="BT94" i="13"/>
  <c r="BT118"/>
  <c r="BT142"/>
  <c r="BT166"/>
  <c r="BT85"/>
  <c r="BT97"/>
  <c r="BT29"/>
  <c r="BN35" i="17" s="1"/>
  <c r="BT53" i="13"/>
  <c r="BN79" i="17" s="1"/>
  <c r="BT77" i="13"/>
  <c r="BN123" i="17" s="1"/>
  <c r="BT112" i="13"/>
  <c r="BT103"/>
  <c r="BT125"/>
  <c r="BN163" i="17" s="1"/>
  <c r="BT137" i="13"/>
  <c r="BN169" i="17" s="1"/>
  <c r="BT149" i="13"/>
  <c r="BN175" i="17" s="1"/>
  <c r="BT161" i="13"/>
  <c r="BN181" i="17" s="1"/>
  <c r="BT163" i="13"/>
  <c r="BT175"/>
  <c r="BT196"/>
  <c r="BT220"/>
  <c r="BT121"/>
  <c r="BT145"/>
  <c r="BT169"/>
  <c r="BT187"/>
  <c r="BT199"/>
  <c r="BT211"/>
  <c r="BT233"/>
  <c r="BN217" i="17" s="1"/>
  <c r="BT124" i="13"/>
  <c r="BT136"/>
  <c r="BT155"/>
  <c r="BN178" i="17" s="1"/>
  <c r="BT167" i="13"/>
  <c r="BN184" i="17" s="1"/>
  <c r="BT178" i="13"/>
  <c r="BT202"/>
  <c r="BT226"/>
  <c r="BT181"/>
  <c r="BT203"/>
  <c r="BN202" i="17" s="1"/>
  <c r="BT215" i="13"/>
  <c r="BN208" i="17" s="1"/>
  <c r="BT227" i="13"/>
  <c r="BN214" i="17" s="1"/>
  <c r="BT239" i="13"/>
  <c r="BN220" i="17" s="1"/>
  <c r="BT16" i="14"/>
  <c r="BT85"/>
  <c r="BT27"/>
  <c r="BT74"/>
  <c r="BT63"/>
  <c r="BT38"/>
  <c r="BT146"/>
  <c r="BT190"/>
  <c r="BT132"/>
  <c r="BT232"/>
  <c r="BT210"/>
  <c r="F112" i="16"/>
  <c r="G109"/>
  <c r="H67"/>
  <c r="EN204" i="14"/>
  <c r="EN251"/>
  <c r="EA61" i="11"/>
  <c r="BD81" i="3"/>
  <c r="EN61" i="10"/>
  <c r="AN250" i="14"/>
  <c r="BA61" i="9"/>
  <c r="DN13" i="10"/>
  <c r="BN13" i="11"/>
  <c r="DP251" i="14"/>
  <c r="W61" i="11"/>
  <c r="CQ61"/>
  <c r="BT81" i="3"/>
  <c r="AZ78"/>
  <c r="DA204" i="14"/>
  <c r="DG81" i="3"/>
  <c r="DA13" i="10"/>
  <c r="CF81" i="3"/>
  <c r="EA203" i="14"/>
  <c r="BN60" i="11"/>
  <c r="AN46" i="10"/>
  <c r="AF80" i="3"/>
  <c r="BD80"/>
  <c r="CJ61" i="11"/>
  <c r="BC201" i="14"/>
  <c r="CN46" i="9"/>
  <c r="DT79" i="3"/>
  <c r="DT250" i="14"/>
  <c r="BH81" i="3"/>
  <c r="EJ81"/>
  <c r="P205" i="14"/>
  <c r="AB205"/>
  <c r="P61" i="10"/>
  <c r="DH80" i="3"/>
  <c r="AJ80"/>
  <c r="CM252" i="14"/>
  <c r="DX78" i="3"/>
  <c r="BS204" i="14"/>
  <c r="CF60" i="11"/>
  <c r="CV203" i="14"/>
  <c r="DX80" i="3"/>
  <c r="AJ205" i="14"/>
  <c r="AJ252"/>
  <c r="AZ80" i="3"/>
  <c r="X203" i="14"/>
  <c r="CJ78" i="3"/>
  <c r="EI81"/>
  <c r="EJ204" i="14"/>
  <c r="AJ81" i="3"/>
  <c r="DW203" i="14"/>
  <c r="S251"/>
  <c r="BC60" i="11"/>
  <c r="DC60"/>
  <c r="L250" i="14"/>
  <c r="BH251"/>
  <c r="BT61" i="11"/>
  <c r="EF204" i="14"/>
  <c r="AB61" i="10"/>
  <c r="BL60" i="11"/>
  <c r="BW80" i="3"/>
  <c r="N61" i="10"/>
  <c r="EI252" i="14"/>
  <c r="CA60" i="10"/>
  <c r="CN249" i="14"/>
  <c r="L78" i="3"/>
  <c r="DX251" i="14"/>
  <c r="CN204"/>
  <c r="AN13" i="10"/>
  <c r="AN61" i="9"/>
  <c r="AQ78" i="3"/>
  <c r="N202" i="14"/>
  <c r="AE205"/>
  <c r="DN46" i="9"/>
  <c r="DN250" i="14"/>
  <c r="CN46" i="10"/>
  <c r="BD78" i="3"/>
  <c r="DP78"/>
  <c r="W81"/>
  <c r="BN204" i="14"/>
  <c r="CQ204"/>
  <c r="CM60" i="9"/>
  <c r="BT203" i="14"/>
  <c r="BA203"/>
  <c r="N46" i="9"/>
  <c r="BA60" i="11"/>
  <c r="DA61"/>
  <c r="G81" i="3"/>
  <c r="DG80"/>
  <c r="EN202" i="14"/>
  <c r="BO79" i="3"/>
  <c r="BO252" i="14"/>
  <c r="DA250"/>
  <c r="AA61" i="10"/>
  <c r="G205" i="14"/>
  <c r="B75"/>
  <c r="AI80" i="3"/>
  <c r="BO81"/>
  <c r="EA46" i="10"/>
  <c r="BK251" i="14"/>
  <c r="CE251"/>
  <c r="EE60" i="11"/>
  <c r="DO201" i="14"/>
  <c r="DO205"/>
  <c r="CZ205"/>
  <c r="CN251"/>
  <c r="N61" i="11"/>
  <c r="N46" i="7"/>
  <c r="N200" i="14"/>
  <c r="M80" i="3"/>
  <c r="DA61" i="9"/>
  <c r="AF61" i="10"/>
  <c r="AN203" i="14"/>
  <c r="AF205"/>
  <c r="DA203"/>
  <c r="AB252"/>
  <c r="DN13" i="11"/>
  <c r="DP204" i="14"/>
  <c r="CJ202"/>
  <c r="EA13" i="10"/>
  <c r="DT252" i="14"/>
  <c r="EA60" i="10"/>
  <c r="BH203" i="14"/>
  <c r="BH61" i="10"/>
  <c r="EJ61"/>
  <c r="BK205" i="14"/>
  <c r="AA202"/>
  <c r="AB80" i="3"/>
  <c r="CV205" i="14"/>
  <c r="BA60" i="10"/>
  <c r="CM203" i="14"/>
  <c r="EJ252"/>
  <c r="D80" i="3"/>
  <c r="CN60" i="9"/>
  <c r="EA61"/>
  <c r="BA250" i="14"/>
  <c r="AZ60" i="10"/>
  <c r="AY79" i="3"/>
  <c r="CM80"/>
  <c r="DS81"/>
  <c r="D81"/>
  <c r="EM61" i="11"/>
  <c r="DS61" i="10"/>
  <c r="AQ79" i="3"/>
  <c r="EM78"/>
  <c r="DC252" i="14"/>
  <c r="K81" i="3"/>
  <c r="CN250" i="14"/>
  <c r="AR60" i="11"/>
  <c r="DG61"/>
  <c r="CJ252" i="14"/>
  <c r="CQ205"/>
  <c r="DW81" i="3"/>
  <c r="AY252" i="14"/>
  <c r="CU81" i="3"/>
  <c r="BA46" i="9"/>
  <c r="AN60" i="10"/>
  <c r="AJ61" i="11"/>
  <c r="DS252" i="14"/>
  <c r="AM204"/>
  <c r="DW61" i="11"/>
  <c r="EM252" i="14"/>
  <c r="BS203"/>
  <c r="Q204"/>
  <c r="BQ204"/>
  <c r="CE249"/>
  <c r="CQ61" i="9"/>
  <c r="CE250" i="14"/>
  <c r="AE61" i="10"/>
  <c r="BK61"/>
  <c r="EE61"/>
  <c r="AQ251" i="14"/>
  <c r="BS60" i="11"/>
  <c r="DS60"/>
  <c r="H61" i="9"/>
  <c r="DS61" i="11"/>
  <c r="X61" i="9"/>
  <c r="DD61" i="10"/>
  <c r="L60" i="11"/>
  <c r="AI204" i="14"/>
  <c r="CA13" i="11"/>
  <c r="CN61" i="10"/>
  <c r="AO191" i="14"/>
  <c r="AP191" s="1"/>
  <c r="AQ191" s="1"/>
  <c r="AR191" s="1"/>
  <c r="AS191" s="1"/>
  <c r="AT191" s="1"/>
  <c r="AU191" s="1"/>
  <c r="AV191" s="1"/>
  <c r="AW191" s="1"/>
  <c r="AX191" s="1"/>
  <c r="AY191" s="1"/>
  <c r="AZ191" s="1"/>
  <c r="AN191"/>
  <c r="B147"/>
  <c r="C19" i="4"/>
  <c r="A141" i="17"/>
  <c r="B185" i="14"/>
  <c r="B44" i="8"/>
  <c r="B79" i="14" s="1"/>
  <c r="A74" i="17"/>
  <c r="AO53" i="11"/>
  <c r="BA38"/>
  <c r="AO53" i="9"/>
  <c r="AO227" i="14"/>
  <c r="DB53" i="11"/>
  <c r="DB229" i="14"/>
  <c r="BN53" i="11"/>
  <c r="BB229" i="14"/>
  <c r="N38" i="11"/>
  <c r="B229" i="14"/>
  <c r="BO53" i="8"/>
  <c r="BO226" i="14"/>
  <c r="DO53" i="11"/>
  <c r="EA229" i="14"/>
  <c r="DA53" i="10"/>
  <c r="DA228" i="14"/>
  <c r="DB53" i="9"/>
  <c r="DB227" i="14"/>
  <c r="AD53" i="9"/>
  <c r="AN38"/>
  <c r="N38"/>
  <c r="B227" i="14"/>
  <c r="AN52" i="8"/>
  <c r="AN237" i="14"/>
  <c r="C50"/>
  <c r="C12" i="4" s="1"/>
  <c r="C39" i="14" s="1"/>
  <c r="B9" i="5"/>
  <c r="C19" i="10"/>
  <c r="AA53" i="11"/>
  <c r="AA53" i="10"/>
  <c r="DF230" i="14"/>
  <c r="DV230"/>
  <c r="DU230"/>
  <c r="E230"/>
  <c r="BN53" i="7"/>
  <c r="EA53"/>
  <c r="CA38"/>
  <c r="P230" i="14"/>
  <c r="AG230"/>
  <c r="AN38" i="11"/>
  <c r="AN53" i="10"/>
  <c r="DA38"/>
  <c r="EN53" i="9"/>
  <c r="CN53" i="10"/>
  <c r="BN38"/>
  <c r="N38"/>
  <c r="BA38" i="9"/>
  <c r="DA225" i="14"/>
  <c r="EA53" i="10"/>
  <c r="CA38"/>
  <c r="DN38" i="9"/>
  <c r="N53"/>
  <c r="BA53" i="7"/>
  <c r="BV230" i="14"/>
  <c r="CA53" i="7"/>
  <c r="BN224" i="14"/>
  <c r="N38" i="5"/>
  <c r="AP230" i="14"/>
  <c r="Z230"/>
  <c r="F230"/>
  <c r="EE230"/>
  <c r="DN53" i="4"/>
  <c r="CF230" i="14"/>
  <c r="AZ230"/>
  <c r="DE230"/>
  <c r="BU230"/>
  <c r="BE230"/>
  <c r="AN52" i="10"/>
  <c r="EN52"/>
  <c r="CN240" i="14"/>
  <c r="CN37" i="9"/>
  <c r="CN52"/>
  <c r="DN52" i="8"/>
  <c r="DA52" i="10"/>
  <c r="AN37" i="8"/>
  <c r="EN52"/>
  <c r="BN37" i="9"/>
  <c r="N37"/>
  <c r="AA52" i="8"/>
  <c r="DG241" i="14"/>
  <c r="CA52" i="7"/>
  <c r="AA52"/>
  <c r="L241" i="14"/>
  <c r="DN37" i="6"/>
  <c r="EN52" i="5"/>
  <c r="DZ241" i="14"/>
  <c r="DK241"/>
  <c r="CE241"/>
  <c r="BN52" i="4"/>
  <c r="DU241" i="14"/>
  <c r="DE241"/>
  <c r="B45" i="11"/>
  <c r="T78" i="3"/>
  <c r="BE203" i="14"/>
  <c r="EB14" i="13"/>
  <c r="DQ14" i="17" s="1"/>
  <c r="EN14" i="13"/>
  <c r="EN26"/>
  <c r="EN38"/>
  <c r="EN50"/>
  <c r="EB74"/>
  <c r="DQ124" i="17" s="1"/>
  <c r="EN8" i="13"/>
  <c r="EB8"/>
  <c r="DQ3" i="17" s="1"/>
  <c r="EB20" i="13"/>
  <c r="DQ25" i="17" s="1"/>
  <c r="EB56" i="13"/>
  <c r="DQ91" i="17" s="1"/>
  <c r="EB68" i="13"/>
  <c r="DQ113" i="17" s="1"/>
  <c r="EN86" i="13"/>
  <c r="EN104"/>
  <c r="EB128"/>
  <c r="DQ167" i="17" s="1"/>
  <c r="EB140" i="13"/>
  <c r="DQ173" i="17" s="1"/>
  <c r="EB152" i="13"/>
  <c r="DQ179" i="17" s="1"/>
  <c r="EB164" i="13"/>
  <c r="DQ185" i="17" s="1"/>
  <c r="EN164" i="13"/>
  <c r="EN68"/>
  <c r="EB98"/>
  <c r="DQ152" i="17" s="1"/>
  <c r="EN98" i="13"/>
  <c r="EN32"/>
  <c r="EN80"/>
  <c r="EB122"/>
  <c r="DQ164" i="17" s="1"/>
  <c r="EB134" i="13"/>
  <c r="DQ170" i="17" s="1"/>
  <c r="EB170" i="13"/>
  <c r="DQ188" i="17" s="1"/>
  <c r="EB182" i="13"/>
  <c r="DQ194" i="17" s="1"/>
  <c r="EB194" i="13"/>
  <c r="DQ200" i="17" s="1"/>
  <c r="EN194" i="13"/>
  <c r="EB218"/>
  <c r="DQ212" i="17" s="1"/>
  <c r="EB230" i="13"/>
  <c r="DQ218" i="17" s="1"/>
  <c r="EN122" i="13"/>
  <c r="EN146"/>
  <c r="EN170"/>
  <c r="EB188"/>
  <c r="DQ197" i="17" s="1"/>
  <c r="EB200" i="13"/>
  <c r="DQ203" i="17" s="1"/>
  <c r="EB212" i="13"/>
  <c r="DQ209" i="17" s="1"/>
  <c r="EN212" i="13"/>
  <c r="EN236"/>
  <c r="F115" i="16"/>
  <c r="H115"/>
  <c r="DF179" i="14"/>
  <c r="DF190"/>
  <c r="CV157"/>
  <c r="CV221"/>
  <c r="CV196"/>
  <c r="G85" i="16"/>
  <c r="F85"/>
  <c r="BW179" i="14"/>
  <c r="BW168"/>
  <c r="BW232"/>
  <c r="BS196"/>
  <c r="BS168"/>
  <c r="BI118"/>
  <c r="BI210"/>
  <c r="AS118"/>
  <c r="AS210"/>
  <c r="AJ132"/>
  <c r="AJ221"/>
  <c r="AF132"/>
  <c r="AF196"/>
  <c r="V210"/>
  <c r="V190"/>
  <c r="R210"/>
  <c r="R179"/>
  <c r="R243"/>
  <c r="R190"/>
  <c r="G136" i="16"/>
  <c r="F136"/>
  <c r="DY11" i="3"/>
  <c r="DY38"/>
  <c r="DY60"/>
  <c r="DY70"/>
  <c r="DY8" i="4"/>
  <c r="DY27"/>
  <c r="DY43"/>
  <c r="DY34" i="5"/>
  <c r="DY18"/>
  <c r="DY59"/>
  <c r="DY51"/>
  <c r="DY8" i="6"/>
  <c r="DY34"/>
  <c r="DY51"/>
  <c r="DY8" i="7"/>
  <c r="DY59"/>
  <c r="DY51"/>
  <c r="DY8" i="8"/>
  <c r="DY8" i="9"/>
  <c r="DY34" i="8"/>
  <c r="DY51"/>
  <c r="DY18" i="10"/>
  <c r="DY27" i="9"/>
  <c r="DY8" i="10"/>
  <c r="DY34" i="9"/>
  <c r="DY51" i="10"/>
  <c r="DY51" i="11"/>
  <c r="DY28" i="13"/>
  <c r="DY52"/>
  <c r="DY76"/>
  <c r="DY8" i="11"/>
  <c r="DY7" i="13"/>
  <c r="DY19"/>
  <c r="DY41"/>
  <c r="DO57" i="17" s="1"/>
  <c r="DY43" i="13"/>
  <c r="DY55"/>
  <c r="DY67"/>
  <c r="DY59" i="9"/>
  <c r="DY59" i="10"/>
  <c r="DY10" i="13"/>
  <c r="DY34"/>
  <c r="DY58"/>
  <c r="DY82"/>
  <c r="DY34" i="11"/>
  <c r="DY23" i="13"/>
  <c r="DO24" i="17" s="1"/>
  <c r="DY27" i="11"/>
  <c r="DY89" i="13"/>
  <c r="DO145" i="17" s="1"/>
  <c r="DY91" i="13"/>
  <c r="DY49"/>
  <c r="DY73"/>
  <c r="DY85"/>
  <c r="DY107"/>
  <c r="DO154" i="17" s="1"/>
  <c r="DY119" i="13"/>
  <c r="DO160" i="17" s="1"/>
  <c r="DY131" i="13"/>
  <c r="DO166" i="17" s="1"/>
  <c r="DY143" i="13"/>
  <c r="DO172" i="17" s="1"/>
  <c r="DY145" i="13"/>
  <c r="DY157"/>
  <c r="DY169"/>
  <c r="DY100"/>
  <c r="DY35"/>
  <c r="DO46" i="17" s="1"/>
  <c r="DY37" i="13"/>
  <c r="DY61"/>
  <c r="DY103"/>
  <c r="DY115"/>
  <c r="DY118"/>
  <c r="DY142"/>
  <c r="DY166"/>
  <c r="DY187"/>
  <c r="DY199"/>
  <c r="DY221"/>
  <c r="DO211" i="17" s="1"/>
  <c r="DY233" i="13"/>
  <c r="DO217" i="17" s="1"/>
  <c r="DY38" i="14"/>
  <c r="DY136" i="13"/>
  <c r="DY160"/>
  <c r="DY178"/>
  <c r="DY202"/>
  <c r="DY226"/>
  <c r="DY137"/>
  <c r="DO169" i="17" s="1"/>
  <c r="DY139" i="13"/>
  <c r="DY151"/>
  <c r="DV210" i="14"/>
  <c r="DV243"/>
  <c r="DL157"/>
  <c r="DL221"/>
  <c r="H103" i="16"/>
  <c r="F103"/>
  <c r="G103"/>
  <c r="BM196" i="14"/>
  <c r="BM210"/>
  <c r="BK196"/>
  <c r="BK168"/>
  <c r="BK232"/>
  <c r="AM118"/>
  <c r="AM168"/>
  <c r="AL210"/>
  <c r="AL190"/>
  <c r="Q196"/>
  <c r="Q210"/>
  <c r="DW221"/>
  <c r="DW243"/>
  <c r="DW179"/>
  <c r="DW118"/>
  <c r="DW157"/>
  <c r="DW107"/>
  <c r="DW74"/>
  <c r="DW85"/>
  <c r="DW233" i="13"/>
  <c r="DM217" i="17" s="1"/>
  <c r="DW38" i="14"/>
  <c r="DW238" i="13"/>
  <c r="DW214"/>
  <c r="DW190"/>
  <c r="DW167"/>
  <c r="DM184" i="17" s="1"/>
  <c r="DW155" i="13"/>
  <c r="DM178" i="17" s="1"/>
  <c r="DW119" i="13"/>
  <c r="DM160" i="17" s="1"/>
  <c r="DW221" i="13"/>
  <c r="DM211" i="17" s="1"/>
  <c r="DW199" i="13"/>
  <c r="DW187"/>
  <c r="DW169"/>
  <c r="DW157"/>
  <c r="DW145"/>
  <c r="DW133"/>
  <c r="DW121"/>
  <c r="DW220"/>
  <c r="DW196"/>
  <c r="DW118"/>
  <c r="DW229"/>
  <c r="DW217"/>
  <c r="DW205"/>
  <c r="DW193"/>
  <c r="DW191"/>
  <c r="DM196" i="17" s="1"/>
  <c r="DW179" i="13"/>
  <c r="DM190" i="17" s="1"/>
  <c r="DW160" i="13"/>
  <c r="DW136"/>
  <c r="DW112"/>
  <c r="DW79"/>
  <c r="DW55"/>
  <c r="DW41"/>
  <c r="DM57" i="17" s="1"/>
  <c r="DW109" i="13"/>
  <c r="DW107"/>
  <c r="DM154" i="17" s="1"/>
  <c r="DW64" i="13"/>
  <c r="DW106"/>
  <c r="DW91"/>
  <c r="DW67"/>
  <c r="DW53"/>
  <c r="DM79" i="17" s="1"/>
  <c r="DW29" i="13"/>
  <c r="DM35" i="17" s="1"/>
  <c r="DW173" i="13"/>
  <c r="DM187" i="17" s="1"/>
  <c r="DW161" i="13"/>
  <c r="DM181" i="17" s="1"/>
  <c r="DW139" i="13"/>
  <c r="DW127"/>
  <c r="DW115"/>
  <c r="DW103"/>
  <c r="DW101"/>
  <c r="DM151" i="17" s="1"/>
  <c r="DW52" i="13"/>
  <c r="DW97"/>
  <c r="DW85"/>
  <c r="DW51" i="11"/>
  <c r="DW17" i="13"/>
  <c r="DM13" i="17" s="1"/>
  <c r="DW18" i="10"/>
  <c r="DW19" i="13"/>
  <c r="DW7"/>
  <c r="DW8" i="10"/>
  <c r="DW88" i="13"/>
  <c r="DW43" i="10"/>
  <c r="DW61" i="13"/>
  <c r="DW49"/>
  <c r="DW37"/>
  <c r="DW25"/>
  <c r="DW23"/>
  <c r="DM24" i="17" s="1"/>
  <c r="DW11" i="13"/>
  <c r="DM2" i="17" s="1"/>
  <c r="DW27" i="11"/>
  <c r="DW82" i="13"/>
  <c r="DW58"/>
  <c r="DW34"/>
  <c r="DW10"/>
  <c r="DW51" i="9"/>
  <c r="DW27" i="10"/>
  <c r="DW8" i="9"/>
  <c r="DW34" i="10"/>
  <c r="DW34" i="8"/>
  <c r="DW51"/>
  <c r="DW27" i="7"/>
  <c r="DW59" i="8"/>
  <c r="DW51" i="7"/>
  <c r="DW34"/>
  <c r="DW59" i="6"/>
  <c r="DW8" i="7"/>
  <c r="DW18" i="6"/>
  <c r="DW27"/>
  <c r="DW8"/>
  <c r="DW27" i="5"/>
  <c r="DW34"/>
  <c r="DW18"/>
  <c r="DW51" i="4"/>
  <c r="DW43"/>
  <c r="DW8"/>
  <c r="DW70" i="3"/>
  <c r="DW60"/>
  <c r="DW38"/>
  <c r="EB236" i="13"/>
  <c r="DQ221" i="17" s="1"/>
  <c r="EB224" i="13"/>
  <c r="DQ215" i="17" s="1"/>
  <c r="EN200" i="13"/>
  <c r="EN176"/>
  <c r="EN134"/>
  <c r="EN218"/>
  <c r="EB206"/>
  <c r="DQ206" i="17" s="1"/>
  <c r="EN182" i="13"/>
  <c r="EB158"/>
  <c r="DQ182" i="17" s="1"/>
  <c r="EN56" i="13"/>
  <c r="EB110"/>
  <c r="DQ158" i="17" s="1"/>
  <c r="EN92" i="13"/>
  <c r="EB176"/>
  <c r="DQ191" i="17" s="1"/>
  <c r="EN152" i="13"/>
  <c r="EN128"/>
  <c r="EB116"/>
  <c r="DQ161" i="17" s="1"/>
  <c r="EB86" i="13"/>
  <c r="DQ146" i="17" s="1"/>
  <c r="EB32" i="13"/>
  <c r="DQ47" i="17" s="1"/>
  <c r="EN20" i="13"/>
  <c r="EN62"/>
  <c r="EB50"/>
  <c r="DQ80" i="17" s="1"/>
  <c r="EB26" i="13"/>
  <c r="DQ36" i="17" s="1"/>
  <c r="BV157" i="14"/>
  <c r="BJ243"/>
  <c r="BJ190"/>
  <c r="AI118"/>
  <c r="BW243"/>
  <c r="BS232"/>
  <c r="DF210"/>
  <c r="G46" i="16"/>
  <c r="G22"/>
  <c r="C45" i="9"/>
  <c r="B119" i="17"/>
  <c r="D20" i="9"/>
  <c r="D163" i="14" s="1"/>
  <c r="C138"/>
  <c r="B115" i="17"/>
  <c r="D20" i="5"/>
  <c r="C134" i="14"/>
  <c r="B92"/>
  <c r="A76" i="17"/>
  <c r="A63"/>
  <c r="B22" i="7"/>
  <c r="B16" i="3"/>
  <c r="A156" i="17" s="1"/>
  <c r="B188" i="14"/>
  <c r="A144" i="17" s="1"/>
  <c r="B29" i="4"/>
  <c r="A103" i="17"/>
  <c r="CO229" i="14"/>
  <c r="CO53" i="11"/>
  <c r="DA229" i="14"/>
  <c r="DH53" i="11"/>
  <c r="DH229" i="14"/>
  <c r="CB53" i="11"/>
  <c r="CB229" i="14"/>
  <c r="DY53" i="11"/>
  <c r="DY229" i="14"/>
  <c r="EJ53" i="11"/>
  <c r="EJ229" i="14"/>
  <c r="DD229"/>
  <c r="DN38" i="11"/>
  <c r="DN229" i="14"/>
  <c r="CA38" i="11"/>
  <c r="CA229" i="14"/>
  <c r="CA53" i="11"/>
  <c r="D229" i="14"/>
  <c r="N53" i="11"/>
  <c r="EG53" i="9"/>
  <c r="EG227" i="14"/>
  <c r="I53" i="10"/>
  <c r="I228" i="14"/>
  <c r="CB53" i="9"/>
  <c r="CN227" i="14"/>
  <c r="DJ53" i="11"/>
  <c r="DJ229" i="14"/>
  <c r="CW53" i="10"/>
  <c r="CW228" i="14"/>
  <c r="CA38" i="9"/>
  <c r="CA227" i="14"/>
  <c r="BP227"/>
  <c r="N53" i="8"/>
  <c r="C226" i="14"/>
  <c r="BW53" i="11"/>
  <c r="BW229" i="14"/>
  <c r="BD53" i="10"/>
  <c r="BD228" i="14"/>
  <c r="AA38" i="10"/>
  <c r="AA228" i="14"/>
  <c r="DA38" i="9"/>
  <c r="CO227" i="14"/>
  <c r="DC226"/>
  <c r="DN38" i="8"/>
  <c r="DN226" i="14"/>
  <c r="V230"/>
  <c r="V53" i="7"/>
  <c r="CP230" i="14"/>
  <c r="CP53" i="10"/>
  <c r="EB226" i="14"/>
  <c r="EB53" i="8"/>
  <c r="EN226" i="14"/>
  <c r="AB53" i="8"/>
  <c r="AB226" i="14"/>
  <c r="DC228"/>
  <c r="DN53" i="10"/>
  <c r="DG53" i="9"/>
  <c r="DG227" i="14"/>
  <c r="CQ53" i="8"/>
  <c r="CQ226" i="14"/>
  <c r="E53" i="7"/>
  <c r="E225" i="14"/>
  <c r="BA53" i="8"/>
  <c r="AO226" i="14"/>
  <c r="EA38" i="7"/>
  <c r="EA225" i="14"/>
  <c r="Q230"/>
  <c r="Q53" i="7"/>
  <c r="DO224" i="14"/>
  <c r="EA38" i="6"/>
  <c r="EA224" i="14"/>
  <c r="CI53" i="6"/>
  <c r="CI224" i="14"/>
  <c r="CA53" i="6"/>
  <c r="BO224" i="14"/>
  <c r="AA53" i="6"/>
  <c r="O53"/>
  <c r="O53" i="5"/>
  <c r="AA223" i="14"/>
  <c r="BN37" i="11"/>
  <c r="BN240" i="14"/>
  <c r="AA37" i="11"/>
  <c r="AA240" i="14"/>
  <c r="BN37" i="10"/>
  <c r="BN239" i="14"/>
  <c r="V239"/>
  <c r="V241"/>
  <c r="DA52" i="9"/>
  <c r="DA37"/>
  <c r="BA238" i="14"/>
  <c r="AP52" i="9"/>
  <c r="BA52"/>
  <c r="BN37" i="8"/>
  <c r="BN237" i="14"/>
  <c r="DV52" i="7"/>
  <c r="DV241" i="14"/>
  <c r="EA241" s="1"/>
  <c r="AK241"/>
  <c r="AK52" i="7"/>
  <c r="DA37" i="8"/>
  <c r="DA237" i="14"/>
  <c r="EA37" i="7"/>
  <c r="EA236" i="14"/>
  <c r="Q241"/>
  <c r="Q52" i="7"/>
  <c r="Z52"/>
  <c r="Z241" i="14"/>
  <c r="O52" i="6"/>
  <c r="AA235" i="14"/>
  <c r="BA37" i="6"/>
  <c r="BA235" i="14"/>
  <c r="CA52" i="5"/>
  <c r="BR234" i="14"/>
  <c r="CB234"/>
  <c r="CB241"/>
  <c r="AQ52" i="5"/>
  <c r="AQ241" i="14"/>
  <c r="EA52" i="4"/>
  <c r="EA233" i="14"/>
  <c r="BO52" i="4"/>
  <c r="CA233" i="14"/>
  <c r="AA52" i="4"/>
  <c r="O241" i="14"/>
  <c r="B9" i="9"/>
  <c r="B29" i="14"/>
  <c r="B36" i="10"/>
  <c r="B21" i="11"/>
  <c r="C11" i="5"/>
  <c r="D20" i="10"/>
  <c r="D164" i="14" s="1"/>
  <c r="B118" i="17"/>
  <c r="B33" i="14"/>
  <c r="B152"/>
  <c r="B36" i="4"/>
  <c r="B148" i="14"/>
  <c r="CZ60" i="11"/>
  <c r="DO61"/>
  <c r="BA229" i="14"/>
  <c r="CN53" i="8"/>
  <c r="BN53"/>
  <c r="BF230" i="14"/>
  <c r="BN225"/>
  <c r="EA38" i="5"/>
  <c r="CA53"/>
  <c r="BA53"/>
  <c r="DJ230" i="14"/>
  <c r="AT230"/>
  <c r="CA53" i="4"/>
  <c r="DD230" i="14"/>
  <c r="AJ230"/>
  <c r="DI230"/>
  <c r="BI230"/>
  <c r="I230"/>
  <c r="DA52" i="11"/>
  <c r="BA37"/>
  <c r="AN37"/>
  <c r="BN37" i="7"/>
  <c r="CA52" i="9"/>
  <c r="AA52"/>
  <c r="CZ241" i="14"/>
  <c r="AF241"/>
  <c r="CA236"/>
  <c r="DA52" i="6"/>
  <c r="AZ241" i="14"/>
  <c r="CQ241"/>
  <c r="W241"/>
  <c r="DA37" i="5"/>
  <c r="CT241" i="14"/>
  <c r="AD241"/>
  <c r="CJ241"/>
  <c r="T241"/>
  <c r="DA52" i="4"/>
  <c r="BA52"/>
  <c r="B187" i="14"/>
  <c r="A143" i="17"/>
  <c r="B45" i="6"/>
  <c r="C20"/>
  <c r="B26" i="3"/>
  <c r="A171" i="17" s="1"/>
  <c r="B141" i="14"/>
  <c r="A122" i="17" s="1"/>
  <c r="EC229" i="14"/>
  <c r="EN53" i="11"/>
  <c r="DP53"/>
  <c r="EA53"/>
  <c r="AA38"/>
  <c r="AA229" i="14"/>
  <c r="CC228"/>
  <c r="CN38" i="10"/>
  <c r="BN38" i="9"/>
  <c r="BN227" i="14"/>
  <c r="P227"/>
  <c r="AA38" i="9"/>
  <c r="AA227" i="14"/>
  <c r="EC53" i="9"/>
  <c r="EN38"/>
  <c r="DP53" i="8"/>
  <c r="EA53"/>
  <c r="BZ53" i="7"/>
  <c r="BZ230" i="14"/>
  <c r="CA226"/>
  <c r="CA53" i="8"/>
  <c r="BP230" i="14"/>
  <c r="CG230"/>
  <c r="CG53" i="7"/>
  <c r="CK53"/>
  <c r="CK230" i="14"/>
  <c r="DB53" i="7"/>
  <c r="DN225" i="14"/>
  <c r="DG53" i="7"/>
  <c r="DG230" i="14"/>
  <c r="CQ230"/>
  <c r="DA53" i="7"/>
  <c r="AQ53"/>
  <c r="AQ230" i="14"/>
  <c r="BA38" i="7"/>
  <c r="EB230" i="14"/>
  <c r="EB53" i="7"/>
  <c r="DL230" i="14"/>
  <c r="DL225"/>
  <c r="CB230"/>
  <c r="CN230" s="1"/>
  <c r="CB53" i="7"/>
  <c r="BL230" i="14"/>
  <c r="BL53" i="7"/>
  <c r="AN38"/>
  <c r="AN225" i="14"/>
  <c r="AB230"/>
  <c r="AN230" s="1"/>
  <c r="DN224"/>
  <c r="DC224"/>
  <c r="DN53" i="6"/>
  <c r="N38"/>
  <c r="C224" i="14"/>
  <c r="CN38" i="6"/>
  <c r="CN224" i="14"/>
  <c r="CC224"/>
  <c r="AN38" i="6"/>
  <c r="AN224" i="14"/>
  <c r="DN223"/>
  <c r="DN53" i="5"/>
  <c r="BC223" i="14"/>
  <c r="BN223"/>
  <c r="EC223"/>
  <c r="EN53" i="5"/>
  <c r="CN38"/>
  <c r="CN223" i="14"/>
  <c r="AC223"/>
  <c r="AN38" i="5"/>
  <c r="AN223" i="14"/>
  <c r="N53" i="4"/>
  <c r="C222" i="14"/>
  <c r="EN38" i="4"/>
  <c r="EC230" i="14"/>
  <c r="EN222"/>
  <c r="CN38" i="4"/>
  <c r="CC222" i="14"/>
  <c r="CN222"/>
  <c r="AN38" i="4"/>
  <c r="AC53"/>
  <c r="CW52" i="11"/>
  <c r="CW241" i="14"/>
  <c r="EB52" i="9"/>
  <c r="EN238" i="14"/>
  <c r="CB52" i="10"/>
  <c r="CN239" i="14"/>
  <c r="AP52" i="10"/>
  <c r="BA239" i="14"/>
  <c r="AA37" i="10"/>
  <c r="AA239" i="14"/>
  <c r="DN37" i="9"/>
  <c r="DN238" i="14"/>
  <c r="H52" i="8"/>
  <c r="N37"/>
  <c r="N237" i="14"/>
  <c r="EC52" i="8"/>
  <c r="EN37"/>
  <c r="BV236" i="14"/>
  <c r="BV241"/>
  <c r="DA37" i="7"/>
  <c r="CQ52"/>
  <c r="BN52" i="6"/>
  <c r="BN37"/>
  <c r="N235" i="14"/>
  <c r="N52" i="6"/>
  <c r="EN37"/>
  <c r="EN235" i="14"/>
  <c r="DN234"/>
  <c r="DN52" i="5"/>
  <c r="N52"/>
  <c r="F241" i="14"/>
  <c r="N241" s="1"/>
  <c r="EN37" i="4"/>
  <c r="EN233" i="14"/>
  <c r="CN37" i="4"/>
  <c r="CN233" i="14"/>
  <c r="AN37" i="4"/>
  <c r="AN233" i="14"/>
  <c r="A81" i="17"/>
  <c r="B39" i="3"/>
  <c r="A180" i="17" s="1"/>
  <c r="B97" i="14"/>
  <c r="C28" i="4"/>
  <c r="A5" i="17"/>
  <c r="C137" i="14"/>
  <c r="B36" i="8"/>
  <c r="B81" i="14"/>
  <c r="EA53" i="9"/>
  <c r="CW230" i="14"/>
  <c r="AN53" i="9"/>
  <c r="AA226" i="14"/>
  <c r="W230"/>
  <c r="L230"/>
  <c r="EN53" i="6"/>
  <c r="DR230" i="14"/>
  <c r="AX230"/>
  <c r="DS230"/>
  <c r="BC230"/>
  <c r="DX230"/>
  <c r="BH230"/>
  <c r="BM230"/>
  <c r="BP241"/>
  <c r="CA241" s="1"/>
  <c r="CA52" i="8"/>
  <c r="EA52" i="10"/>
  <c r="N52" i="9"/>
  <c r="CG241" i="14"/>
  <c r="CK241"/>
  <c r="EA237"/>
  <c r="DN37" i="7"/>
  <c r="N52"/>
  <c r="BA52"/>
  <c r="EB241" i="14"/>
  <c r="EN241" s="1"/>
  <c r="DL241"/>
  <c r="DN241" s="1"/>
  <c r="BL241"/>
  <c r="CN52" i="6"/>
  <c r="AN52"/>
  <c r="AB241" i="14"/>
  <c r="AN241" s="1"/>
  <c r="BN234"/>
  <c r="AA52" i="5"/>
  <c r="CU241" i="14"/>
  <c r="BK241"/>
  <c r="B45" i="7"/>
  <c r="DN204" i="14"/>
  <c r="BA46" i="11"/>
  <c r="AA46"/>
  <c r="EN46"/>
  <c r="CA203" i="14"/>
  <c r="EN61" i="11"/>
  <c r="DN60"/>
  <c r="DN203" i="14"/>
  <c r="EB252"/>
  <c r="EA60" i="11"/>
  <c r="BM81" i="3"/>
  <c r="DU252" i="14"/>
  <c r="CA13" i="8"/>
  <c r="CF79" i="3"/>
  <c r="CA200" i="14"/>
  <c r="CX79" i="3"/>
  <c r="DV205" i="14"/>
  <c r="AP205"/>
  <c r="EM81" i="3"/>
  <c r="DN46" i="6"/>
  <c r="BS81" i="3"/>
  <c r="N199" i="14"/>
  <c r="BW205"/>
  <c r="CW79" i="3"/>
  <c r="EJ205" i="14"/>
  <c r="BJ78" i="3"/>
  <c r="J252" i="14"/>
  <c r="BA60" i="9"/>
  <c r="AA200" i="14"/>
  <c r="CS78" i="3"/>
  <c r="AC79"/>
  <c r="BE205" i="14"/>
  <c r="ED81" i="3"/>
  <c r="N13" i="6"/>
  <c r="K205" i="14"/>
  <c r="DV79" i="3"/>
  <c r="BZ78"/>
  <c r="BN245" i="14"/>
  <c r="BA60" i="5"/>
  <c r="CE78" i="3"/>
  <c r="X205" i="14"/>
  <c r="N244"/>
  <c r="DN13" i="4"/>
  <c r="AN46" i="9"/>
  <c r="AA61"/>
  <c r="BO80" i="3"/>
  <c r="CR249" i="14"/>
  <c r="CV81" i="3"/>
  <c r="DG205" i="14"/>
  <c r="EJ60" i="11"/>
  <c r="N238" i="14"/>
  <c r="O237"/>
  <c r="BA236"/>
  <c r="BN238"/>
  <c r="C227"/>
  <c r="DC227"/>
  <c r="CA228"/>
  <c r="N228"/>
  <c r="DN227"/>
  <c r="EA226"/>
  <c r="BN228"/>
  <c r="AN227"/>
  <c r="EN229"/>
  <c r="CQ80" i="3"/>
  <c r="W80"/>
  <c r="BN251" i="14"/>
  <c r="AO80" i="3"/>
  <c r="EH81"/>
  <c r="BN13" i="7"/>
  <c r="U252" i="14"/>
  <c r="E79" i="3"/>
  <c r="EL60"/>
  <c r="EL8" i="4"/>
  <c r="EL34"/>
  <c r="EL18" i="5"/>
  <c r="EL51"/>
  <c r="EL27" i="6"/>
  <c r="EL8" i="7"/>
  <c r="EL43"/>
  <c r="EL59" i="8"/>
  <c r="EL43" i="9"/>
  <c r="EL34" i="10"/>
  <c r="EL43" i="8"/>
  <c r="EL43" i="11"/>
  <c r="EL19" i="13"/>
  <c r="EL41"/>
  <c r="EA57" i="17" s="1"/>
  <c r="EL67" i="13"/>
  <c r="EL51" i="9"/>
  <c r="EL22" i="13"/>
  <c r="EL70"/>
  <c r="EL51" i="10"/>
  <c r="EL97" i="13"/>
  <c r="EL13"/>
  <c r="EL25"/>
  <c r="EL100"/>
  <c r="EL148"/>
  <c r="EL47"/>
  <c r="EA68" i="17" s="1"/>
  <c r="EL71" i="13"/>
  <c r="EA112" i="17" s="1"/>
  <c r="EL101" i="13"/>
  <c r="EA151" i="17" s="1"/>
  <c r="EL106" i="13"/>
  <c r="EL37"/>
  <c r="EL61"/>
  <c r="EL107"/>
  <c r="EA154" i="17" s="1"/>
  <c r="EL133" i="13"/>
  <c r="EL155"/>
  <c r="EA178" i="17" s="1"/>
  <c r="EL202" i="13"/>
  <c r="EL27" i="14"/>
  <c r="EL191" i="13"/>
  <c r="EA196" i="17" s="1"/>
  <c r="EL217" i="13"/>
  <c r="EL184"/>
  <c r="EL232"/>
  <c r="EL130"/>
  <c r="EL142"/>
  <c r="EL154"/>
  <c r="EL166"/>
  <c r="EL185"/>
  <c r="EA193" i="17" s="1"/>
  <c r="EL211" i="13"/>
  <c r="EL233"/>
  <c r="EA217" i="17" s="1"/>
  <c r="EL63" i="14"/>
  <c r="EL239" i="13"/>
  <c r="EA220" i="17" s="1"/>
  <c r="EL49" i="14"/>
  <c r="EL196"/>
  <c r="EL168"/>
  <c r="EL24" i="3"/>
  <c r="EL70"/>
  <c r="EL51" i="4"/>
  <c r="EL34" i="5"/>
  <c r="EL8" i="6"/>
  <c r="EL18" i="7"/>
  <c r="EL34" i="8"/>
  <c r="EL8"/>
  <c r="EL34" i="7"/>
  <c r="EL43" i="10"/>
  <c r="EL65" i="13"/>
  <c r="EA101" i="17" s="1"/>
  <c r="EL79" i="13"/>
  <c r="EL34"/>
  <c r="EL8" i="9"/>
  <c r="EL83" i="13"/>
  <c r="EA134" i="17" s="1"/>
  <c r="EL59" i="10"/>
  <c r="EL23" i="13"/>
  <c r="EA24" i="17" s="1"/>
  <c r="EL94" i="13"/>
  <c r="EL160"/>
  <c r="EL49"/>
  <c r="EL76"/>
  <c r="EL115"/>
  <c r="EL35"/>
  <c r="EA46" i="17" s="1"/>
  <c r="EL131" i="13"/>
  <c r="EA166" i="17" s="1"/>
  <c r="EL145" i="13"/>
  <c r="EL169"/>
  <c r="EL226"/>
  <c r="EL181"/>
  <c r="EL205"/>
  <c r="EL220"/>
  <c r="EL137"/>
  <c r="EA169" i="17" s="1"/>
  <c r="EL163" i="13"/>
  <c r="EL209"/>
  <c r="EA205" i="17" s="1"/>
  <c r="EL223" i="13"/>
  <c r="EL107" i="14"/>
  <c r="EL16"/>
  <c r="EL157"/>
  <c r="EL232"/>
  <c r="EL11" i="3"/>
  <c r="EL77"/>
  <c r="EL43" i="4"/>
  <c r="EL8" i="5"/>
  <c r="EL43"/>
  <c r="EL34" i="6"/>
  <c r="EL27" i="7"/>
  <c r="EL59"/>
  <c r="EL34" i="9"/>
  <c r="EL59"/>
  <c r="EL17" i="13"/>
  <c r="EA13" i="17" s="1"/>
  <c r="EL31" i="13"/>
  <c r="EL55"/>
  <c r="EL10"/>
  <c r="EL82"/>
  <c r="EL51" i="11"/>
  <c r="EL16" i="13"/>
  <c r="EL59" i="11"/>
  <c r="EL136" i="13"/>
  <c r="EL73"/>
  <c r="EL113"/>
  <c r="EA157" i="17" s="1"/>
  <c r="EL118" i="13"/>
  <c r="EL59"/>
  <c r="EA90" i="17" s="1"/>
  <c r="EL121" i="13"/>
  <c r="EL167"/>
  <c r="EA184" i="17" s="1"/>
  <c r="EL214" i="13"/>
  <c r="EL203"/>
  <c r="EA202" i="17" s="1"/>
  <c r="EL227" i="13"/>
  <c r="EA214" i="17" s="1"/>
  <c r="EL208" i="13"/>
  <c r="EL127"/>
  <c r="EL149"/>
  <c r="EA175" i="17" s="1"/>
  <c r="EL175" i="13"/>
  <c r="EL199"/>
  <c r="EL38" i="14"/>
  <c r="EL118"/>
  <c r="EL132"/>
  <c r="EL48" i="3"/>
  <c r="EL18" i="4"/>
  <c r="EL27" i="5"/>
  <c r="EL18" i="6"/>
  <c r="EL43"/>
  <c r="EL59"/>
  <c r="EL27" i="9"/>
  <c r="EL51" i="8"/>
  <c r="EL18" i="9"/>
  <c r="EL7" i="13"/>
  <c r="EL53"/>
  <c r="EA79" i="17" s="1"/>
  <c r="EL77" i="13"/>
  <c r="EA123" i="17" s="1"/>
  <c r="EL34" i="11"/>
  <c r="EL58" i="13"/>
  <c r="EL18" i="11"/>
  <c r="EL95" i="13"/>
  <c r="EA148" i="17" s="1"/>
  <c r="EL27" i="11"/>
  <c r="EL124" i="13"/>
  <c r="EL28"/>
  <c r="EL103"/>
  <c r="EL91"/>
  <c r="EL40"/>
  <c r="EL89"/>
  <c r="EA145" i="17" s="1"/>
  <c r="EL119" i="13"/>
  <c r="EA160" i="17" s="1"/>
  <c r="EL143" i="13"/>
  <c r="EA172" i="17" s="1"/>
  <c r="EL157" i="13"/>
  <c r="EL190"/>
  <c r="EL179"/>
  <c r="EA190" i="17" s="1"/>
  <c r="EL193" i="13"/>
  <c r="EL196"/>
  <c r="EL139"/>
  <c r="EL161"/>
  <c r="EA181" i="17" s="1"/>
  <c r="EL197" i="13"/>
  <c r="EA199" i="17" s="1"/>
  <c r="EL221" i="13"/>
  <c r="EA211" i="17" s="1"/>
  <c r="EL235" i="13"/>
  <c r="EL146" i="14"/>
  <c r="EL74"/>
  <c r="EL210"/>
  <c r="EL38" i="3"/>
  <c r="EL27" i="4"/>
  <c r="EL59"/>
  <c r="EL59" i="5"/>
  <c r="EL51" i="6"/>
  <c r="EL51" i="7"/>
  <c r="EL27" i="8"/>
  <c r="EL8" i="10"/>
  <c r="EL18" i="8"/>
  <c r="EL8" i="11"/>
  <c r="EL29" i="13"/>
  <c r="EA35" i="17" s="1"/>
  <c r="EL43" i="13"/>
  <c r="EL27" i="10"/>
  <c r="EL46" i="13"/>
  <c r="EL18" i="10"/>
  <c r="EL85" i="13"/>
  <c r="EL11"/>
  <c r="EA2" i="17" s="1"/>
  <c r="EL112" i="13"/>
  <c r="EL172"/>
  <c r="EL52"/>
  <c r="EL88"/>
  <c r="EL64"/>
  <c r="EL109"/>
  <c r="EL178"/>
  <c r="EL238"/>
  <c r="EL215"/>
  <c r="EA208" i="17" s="1"/>
  <c r="EL229" i="13"/>
  <c r="EL125"/>
  <c r="EA163" i="17" s="1"/>
  <c r="EL151" i="13"/>
  <c r="EL173"/>
  <c r="EA187" i="17" s="1"/>
  <c r="EL187" i="13"/>
  <c r="EL96" i="14"/>
  <c r="EL85"/>
  <c r="EL221"/>
  <c r="DP11" i="3"/>
  <c r="DP70"/>
  <c r="DP27" i="4"/>
  <c r="DP51"/>
  <c r="DP27" i="5"/>
  <c r="DP51"/>
  <c r="DP8" i="6"/>
  <c r="DP34" i="7"/>
  <c r="DP18" i="8"/>
  <c r="DP43" i="7"/>
  <c r="DP51"/>
  <c r="DP59" i="9"/>
  <c r="DP34" i="8"/>
  <c r="DP27" i="11"/>
  <c r="DP13" i="13"/>
  <c r="DP35"/>
  <c r="DF46" i="17" s="1"/>
  <c r="DP61" i="13"/>
  <c r="DP43" i="9"/>
  <c r="DP51" i="11"/>
  <c r="DP52" i="13"/>
  <c r="DP7"/>
  <c r="DP55"/>
  <c r="DP17"/>
  <c r="DF13" i="17" s="1"/>
  <c r="DP8" i="11"/>
  <c r="DP82" i="13"/>
  <c r="DP130"/>
  <c r="DP83"/>
  <c r="DF134" i="17" s="1"/>
  <c r="DP109" i="13"/>
  <c r="DP53"/>
  <c r="DF79" i="17" s="1"/>
  <c r="DP115" i="13"/>
  <c r="DP137"/>
  <c r="DF169" i="17" s="1"/>
  <c r="DP163" i="13"/>
  <c r="DP184"/>
  <c r="DP232"/>
  <c r="DP157"/>
  <c r="DP187"/>
  <c r="DP209"/>
  <c r="DF205" i="17" s="1"/>
  <c r="DP119" i="13"/>
  <c r="DF160" i="17" s="1"/>
  <c r="DP148" i="13"/>
  <c r="DP167"/>
  <c r="DF184" i="17" s="1"/>
  <c r="DP190" i="13"/>
  <c r="DP179"/>
  <c r="DF190" i="17" s="1"/>
  <c r="DP205" i="13"/>
  <c r="DP227"/>
  <c r="DF214" i="17" s="1"/>
  <c r="DP238" i="13"/>
  <c r="DP118" i="14"/>
  <c r="DP96"/>
  <c r="DP243"/>
  <c r="DP157"/>
  <c r="DP48" i="3"/>
  <c r="DP77"/>
  <c r="DP34" i="4"/>
  <c r="DP59"/>
  <c r="DP34" i="5"/>
  <c r="DP34" i="6"/>
  <c r="DP59"/>
  <c r="DP8" i="7"/>
  <c r="DP18"/>
  <c r="DP8" i="9"/>
  <c r="DP34"/>
  <c r="DP18" i="10"/>
  <c r="DP59"/>
  <c r="DP25" i="13"/>
  <c r="DP47"/>
  <c r="DF68" i="17" s="1"/>
  <c r="DP73" i="13"/>
  <c r="DP18" i="11"/>
  <c r="DP40" i="13"/>
  <c r="DP43" i="11"/>
  <c r="DP43" i="13"/>
  <c r="DP89"/>
  <c r="DF145" i="17" s="1"/>
  <c r="DP10" i="13"/>
  <c r="DP34" i="11"/>
  <c r="DP41" i="13"/>
  <c r="DF57" i="17" s="1"/>
  <c r="DP118" i="13"/>
  <c r="DP166"/>
  <c r="DP95"/>
  <c r="DF148" i="17" s="1"/>
  <c r="DP46" i="13"/>
  <c r="DP77"/>
  <c r="DF123" i="17" s="1"/>
  <c r="DP101" i="13"/>
  <c r="DF151" i="17" s="1"/>
  <c r="DP127" i="13"/>
  <c r="DP149"/>
  <c r="DF175" i="17" s="1"/>
  <c r="DP175" i="13"/>
  <c r="DP220"/>
  <c r="DP145"/>
  <c r="DP199"/>
  <c r="DP221"/>
  <c r="DF211" i="17" s="1"/>
  <c r="DP131" i="13"/>
  <c r="DF166" i="17" s="1"/>
  <c r="DP160" i="13"/>
  <c r="DP178"/>
  <c r="DP226"/>
  <c r="DP191"/>
  <c r="DF196" i="17" s="1"/>
  <c r="DP217" i="13"/>
  <c r="DP239"/>
  <c r="DF220" i="17" s="1"/>
  <c r="DP85" i="14"/>
  <c r="DP74"/>
  <c r="DP38"/>
  <c r="DP190"/>
  <c r="DP232"/>
  <c r="DP38" i="3"/>
  <c r="DP8" i="4"/>
  <c r="DP43"/>
  <c r="DP8" i="5"/>
  <c r="DP59"/>
  <c r="DP43" i="6"/>
  <c r="DP51"/>
  <c r="DP59" i="7"/>
  <c r="DP18" i="9"/>
  <c r="DP43" i="8"/>
  <c r="DP59"/>
  <c r="DP51" i="9"/>
  <c r="DP34" i="10"/>
  <c r="DP11" i="13"/>
  <c r="DF2" i="17" s="1"/>
  <c r="DP37" i="13"/>
  <c r="DP59"/>
  <c r="DF90" i="17" s="1"/>
  <c r="DP51" i="10"/>
  <c r="DP28" i="13"/>
  <c r="DP76"/>
  <c r="DP31"/>
  <c r="DP79"/>
  <c r="DP43" i="10"/>
  <c r="DP22" i="13"/>
  <c r="DP34"/>
  <c r="DP65"/>
  <c r="DF101" i="17" s="1"/>
  <c r="DP106" i="13"/>
  <c r="DP154"/>
  <c r="DP85"/>
  <c r="DP107"/>
  <c r="DF154" i="17" s="1"/>
  <c r="DP70" i="13"/>
  <c r="DP112"/>
  <c r="DP113"/>
  <c r="DF157" i="17" s="1"/>
  <c r="DP139" i="13"/>
  <c r="DP161"/>
  <c r="DF181" i="17" s="1"/>
  <c r="DP208" i="13"/>
  <c r="DP133"/>
  <c r="DP185"/>
  <c r="DF193" i="17" s="1"/>
  <c r="DP211" i="13"/>
  <c r="DP233"/>
  <c r="DF217" i="17" s="1"/>
  <c r="DP124" i="13"/>
  <c r="DP143"/>
  <c r="DF172" i="17" s="1"/>
  <c r="DP172" i="13"/>
  <c r="DP214"/>
  <c r="DP181"/>
  <c r="DP203"/>
  <c r="DF202" i="17" s="1"/>
  <c r="DP229" i="13"/>
  <c r="DP235"/>
  <c r="DP49" i="14"/>
  <c r="DP107"/>
  <c r="DP179"/>
  <c r="DP168"/>
  <c r="DP24" i="3"/>
  <c r="DP60"/>
  <c r="DP18" i="4"/>
  <c r="DP18" i="5"/>
  <c r="DP43"/>
  <c r="DP18" i="6"/>
  <c r="DP27"/>
  <c r="DP27" i="7"/>
  <c r="DP51" i="8"/>
  <c r="DP8"/>
  <c r="DP27"/>
  <c r="DP27" i="10"/>
  <c r="DP27" i="9"/>
  <c r="DP59" i="11"/>
  <c r="DP23" i="13"/>
  <c r="DF24" i="17" s="1"/>
  <c r="DP49" i="13"/>
  <c r="DP71"/>
  <c r="DF112" i="17" s="1"/>
  <c r="DP8" i="10"/>
  <c r="DP16" i="13"/>
  <c r="DP64"/>
  <c r="DP19"/>
  <c r="DP67"/>
  <c r="DP91"/>
  <c r="DP88"/>
  <c r="DP58"/>
  <c r="DP94"/>
  <c r="DP142"/>
  <c r="DP97"/>
  <c r="DP29"/>
  <c r="DF35" i="17" s="1"/>
  <c r="DP100" i="13"/>
  <c r="DP103"/>
  <c r="DP125"/>
  <c r="DF163" i="17" s="1"/>
  <c r="DP151" i="13"/>
  <c r="DP173"/>
  <c r="DF187" i="17" s="1"/>
  <c r="DP196" i="13"/>
  <c r="DP121"/>
  <c r="DP169"/>
  <c r="DP197"/>
  <c r="DF199" i="17" s="1"/>
  <c r="DP223" i="13"/>
  <c r="DP136"/>
  <c r="DP155"/>
  <c r="DF178" i="17" s="1"/>
  <c r="DP202" i="13"/>
  <c r="DP193"/>
  <c r="DP215"/>
  <c r="DF208" i="17" s="1"/>
  <c r="DP16" i="14"/>
  <c r="DP27"/>
  <c r="DP63"/>
  <c r="DP146"/>
  <c r="DP132"/>
  <c r="DP210"/>
  <c r="CG210"/>
  <c r="CG196"/>
  <c r="EF11" i="3"/>
  <c r="EF70"/>
  <c r="EF27" i="4"/>
  <c r="EF51"/>
  <c r="EF27" i="5"/>
  <c r="EF51"/>
  <c r="EF8" i="6"/>
  <c r="EF34" i="7"/>
  <c r="EF18" i="8"/>
  <c r="EF43" i="7"/>
  <c r="EF51"/>
  <c r="EF27" i="10"/>
  <c r="EF34" i="9"/>
  <c r="EF59" i="11"/>
  <c r="EF23" i="13"/>
  <c r="DU24" i="17" s="1"/>
  <c r="EF49" i="13"/>
  <c r="EF71"/>
  <c r="DU112" i="17" s="1"/>
  <c r="EF8" i="10"/>
  <c r="EF16" i="13"/>
  <c r="EF64"/>
  <c r="EF19"/>
  <c r="EF67"/>
  <c r="EF91"/>
  <c r="EF8" i="11"/>
  <c r="EF82" i="13"/>
  <c r="EF130"/>
  <c r="EF83"/>
  <c r="DU134" i="17" s="1"/>
  <c r="EF109" i="13"/>
  <c r="EF53"/>
  <c r="DU79" i="17" s="1"/>
  <c r="EF115" i="13"/>
  <c r="EF137"/>
  <c r="DU169" i="17" s="1"/>
  <c r="EF163" i="13"/>
  <c r="EF184"/>
  <c r="EF232"/>
  <c r="EF157"/>
  <c r="EF187"/>
  <c r="EF209"/>
  <c r="DU205" i="17" s="1"/>
  <c r="EF124" i="13"/>
  <c r="EF143"/>
  <c r="DU172" i="17" s="1"/>
  <c r="EF172" i="13"/>
  <c r="EF214"/>
  <c r="EF181"/>
  <c r="EF203"/>
  <c r="DU202" i="17" s="1"/>
  <c r="EF229" i="13"/>
  <c r="EF235"/>
  <c r="EF238"/>
  <c r="EF118" i="14"/>
  <c r="EF96"/>
  <c r="EF243"/>
  <c r="EF157"/>
  <c r="F97" i="16"/>
  <c r="G97"/>
  <c r="AU168" i="14"/>
  <c r="AU196"/>
  <c r="T132"/>
  <c r="T221"/>
  <c r="G100" i="16"/>
  <c r="F100"/>
  <c r="BV210" i="14"/>
  <c r="BV190"/>
  <c r="EH20" i="13"/>
  <c r="DW25" i="17" s="1"/>
  <c r="EH44" i="13"/>
  <c r="DW69" i="17" s="1"/>
  <c r="EH68" i="13"/>
  <c r="DW113" i="17" s="1"/>
  <c r="EH14" i="13"/>
  <c r="DW14" i="17" s="1"/>
  <c r="EH38" i="13"/>
  <c r="DW58" i="17" s="1"/>
  <c r="EH86" i="13"/>
  <c r="DW146" i="17" s="1"/>
  <c r="EH110" i="13"/>
  <c r="DW158" i="17" s="1"/>
  <c r="EH134" i="13"/>
  <c r="DW170" i="17" s="1"/>
  <c r="EH158" i="13"/>
  <c r="DW182" i="17" s="1"/>
  <c r="EH26" i="13"/>
  <c r="DW36" i="17" s="1"/>
  <c r="EH74" i="13"/>
  <c r="DW124" i="17" s="1"/>
  <c r="EH116" i="13"/>
  <c r="DW161" i="17" s="1"/>
  <c r="EH200" i="13"/>
  <c r="DW203" i="17" s="1"/>
  <c r="EH224" i="13"/>
  <c r="DW215" i="17" s="1"/>
  <c r="EH128" i="13"/>
  <c r="DW167" i="17" s="1"/>
  <c r="EH152" i="13"/>
  <c r="DW179" i="17" s="1"/>
  <c r="EH176" i="13"/>
  <c r="DW191" i="17" s="1"/>
  <c r="EH194" i="13"/>
  <c r="DW200" i="17" s="1"/>
  <c r="EH218" i="13"/>
  <c r="DW212" i="17" s="1"/>
  <c r="ED38" i="3"/>
  <c r="ED70"/>
  <c r="ED43" i="4"/>
  <c r="ED27" i="5"/>
  <c r="ED59"/>
  <c r="ED8" i="6"/>
  <c r="ED34"/>
  <c r="ED59"/>
  <c r="ED27" i="8"/>
  <c r="ED8"/>
  <c r="ED18"/>
  <c r="ED18" i="9"/>
  <c r="ED8" i="11"/>
  <c r="ED31" i="13"/>
  <c r="ED53"/>
  <c r="DS79" i="17" s="1"/>
  <c r="BC196" i="14"/>
  <c r="BC232"/>
  <c r="CH210"/>
  <c r="BJ132"/>
  <c r="BE179"/>
  <c r="G49" i="16"/>
  <c r="H43"/>
  <c r="G25"/>
  <c r="B35" i="10"/>
  <c r="B217" i="14"/>
  <c r="B26" i="17"/>
  <c r="L61" i="10"/>
  <c r="L203" i="14"/>
  <c r="AV61" i="11"/>
  <c r="AV204" i="14"/>
  <c r="AN251"/>
  <c r="AN13" i="11"/>
  <c r="AB60"/>
  <c r="AB251" i="14"/>
  <c r="BL203"/>
  <c r="BN203"/>
  <c r="D250"/>
  <c r="N60" i="10"/>
  <c r="CU251" i="14"/>
  <c r="DA60" i="11"/>
  <c r="DA13"/>
  <c r="CS201" i="14"/>
  <c r="CS61" i="8"/>
  <c r="CS80" i="3"/>
  <c r="DA61" i="8"/>
  <c r="DA201" i="14"/>
  <c r="AS81" i="3"/>
  <c r="AS205" i="14"/>
  <c r="AS61" i="8"/>
  <c r="EK60"/>
  <c r="EK248" i="14"/>
  <c r="EN13" i="8"/>
  <c r="CO248" i="14"/>
  <c r="DA60" i="8"/>
  <c r="CO252" i="14"/>
  <c r="BP60" i="7"/>
  <c r="BP78" i="3"/>
  <c r="CA13" i="7"/>
  <c r="AD60"/>
  <c r="AN247" i="14"/>
  <c r="AN60" i="7"/>
  <c r="AD247" i="14"/>
  <c r="DB200"/>
  <c r="DN61" i="7"/>
  <c r="DB205" i="14"/>
  <c r="DN200"/>
  <c r="EM61" i="7"/>
  <c r="EM200" i="14"/>
  <c r="BR60" i="6"/>
  <c r="CA13"/>
  <c r="AL246" i="14"/>
  <c r="AL79" i="3"/>
  <c r="AL78"/>
  <c r="BF199" i="14"/>
  <c r="BF205"/>
  <c r="Z199"/>
  <c r="Z81" i="3"/>
  <c r="CR60" i="6"/>
  <c r="DA13"/>
  <c r="O60" i="7"/>
  <c r="AA247" i="14"/>
  <c r="O79" i="3"/>
  <c r="DS61" i="6"/>
  <c r="EA61"/>
  <c r="DS199" i="14"/>
  <c r="DS205"/>
  <c r="EA46" i="6"/>
  <c r="CM61"/>
  <c r="CM205" i="14"/>
  <c r="S61" i="6"/>
  <c r="S81" i="3"/>
  <c r="DJ60" i="6"/>
  <c r="DN60"/>
  <c r="DJ246" i="14"/>
  <c r="DN246"/>
  <c r="DJ252"/>
  <c r="AP60" i="6"/>
  <c r="AP79" i="3"/>
  <c r="DC197" i="14"/>
  <c r="DN46" i="4"/>
  <c r="DC61"/>
  <c r="DC81" i="3"/>
  <c r="AQ61" i="4"/>
  <c r="AQ197" i="14"/>
  <c r="AQ205"/>
  <c r="AQ81" i="3"/>
  <c r="DQ252" i="14"/>
  <c r="DQ78" i="3"/>
  <c r="CG79"/>
  <c r="CG78"/>
  <c r="CG60" i="5"/>
  <c r="AW245" i="14"/>
  <c r="AW79" i="3"/>
  <c r="Q245" i="14"/>
  <c r="Q252"/>
  <c r="AA13" i="5"/>
  <c r="Q78" i="3"/>
  <c r="BP197" i="14"/>
  <c r="CA46" i="4"/>
  <c r="BP81" i="3"/>
  <c r="BP80"/>
  <c r="CA197" i="14"/>
  <c r="CL61" i="4"/>
  <c r="CN46"/>
  <c r="CL80" i="3"/>
  <c r="CL197" i="14"/>
  <c r="BJ61" i="4"/>
  <c r="BN197" i="14"/>
  <c r="BN61" i="4"/>
  <c r="BJ205" i="14"/>
  <c r="L80" i="3"/>
  <c r="L205" i="14"/>
  <c r="L81" i="3"/>
  <c r="L61" i="4"/>
  <c r="DO60"/>
  <c r="EA13"/>
  <c r="EA60"/>
  <c r="DO79" i="3"/>
  <c r="CI252" i="14"/>
  <c r="CN60" i="4"/>
  <c r="CI79" i="3"/>
  <c r="CN244" i="14"/>
  <c r="CI244"/>
  <c r="AT244"/>
  <c r="BA13" i="4"/>
  <c r="AT60"/>
  <c r="AT78" i="3"/>
  <c r="AD60" i="4"/>
  <c r="AN244" i="14"/>
  <c r="AD79" i="3"/>
  <c r="DT204" i="14"/>
  <c r="DT61" i="11"/>
  <c r="DT80" i="3"/>
  <c r="AZ204" i="14"/>
  <c r="AZ61" i="11"/>
  <c r="EB60"/>
  <c r="EN13"/>
  <c r="H203" i="14"/>
  <c r="H61" i="10"/>
  <c r="N203" i="14"/>
  <c r="BL202"/>
  <c r="BL61" i="9"/>
  <c r="BN46"/>
  <c r="AY61" i="11"/>
  <c r="AY204" i="14"/>
  <c r="AD61" i="7"/>
  <c r="AN61"/>
  <c r="AN46"/>
  <c r="EL60"/>
  <c r="EL247" i="14"/>
  <c r="CI200"/>
  <c r="CN61" i="7"/>
  <c r="CI81" i="3"/>
  <c r="CI80"/>
  <c r="AX246" i="14"/>
  <c r="AX79" i="3"/>
  <c r="EF61" i="6"/>
  <c r="EF199" i="14"/>
  <c r="EN199"/>
  <c r="EN61" i="6"/>
  <c r="EN60"/>
  <c r="EC78" i="3"/>
  <c r="EC60" i="6"/>
  <c r="EN246" i="14"/>
  <c r="EC252"/>
  <c r="DM246"/>
  <c r="DM78" i="3"/>
  <c r="DM60" i="6"/>
  <c r="BM246" i="14"/>
  <c r="BM252"/>
  <c r="AS60" i="6"/>
  <c r="AS78" i="3"/>
  <c r="AS79"/>
  <c r="M246" i="14"/>
  <c r="M78" i="3"/>
  <c r="DU205" i="14"/>
  <c r="DU80" i="3"/>
  <c r="DA61" i="5"/>
  <c r="CO205" i="14"/>
  <c r="CO61" i="5"/>
  <c r="DA46"/>
  <c r="E61"/>
  <c r="N61"/>
  <c r="E205" i="14"/>
  <c r="N198"/>
  <c r="DJ80" i="3"/>
  <c r="DJ81"/>
  <c r="CT61" i="5"/>
  <c r="CT81" i="3"/>
  <c r="BG246" i="14"/>
  <c r="BN60" i="6"/>
  <c r="BN246" i="14"/>
  <c r="BG252"/>
  <c r="W246"/>
  <c r="W60" i="6"/>
  <c r="W78" i="3"/>
  <c r="DK81"/>
  <c r="DK205" i="14"/>
  <c r="CE198"/>
  <c r="CE61" i="5"/>
  <c r="AU61"/>
  <c r="AU80" i="3"/>
  <c r="BA198" i="14"/>
  <c r="AU205"/>
  <c r="BA61" i="5"/>
  <c r="EA46"/>
  <c r="DP198" i="14"/>
  <c r="DP80" i="3"/>
  <c r="DP81"/>
  <c r="DP61" i="5"/>
  <c r="CN198" i="14"/>
  <c r="CB205"/>
  <c r="AV81" i="3"/>
  <c r="AV198" i="14"/>
  <c r="L198"/>
  <c r="L61" i="5"/>
  <c r="DB245" i="14"/>
  <c r="DN60" i="5"/>
  <c r="DB60"/>
  <c r="DN245" i="14"/>
  <c r="DB78" i="3"/>
  <c r="AD245" i="14"/>
  <c r="AD60" i="5"/>
  <c r="AN60"/>
  <c r="EE197" i="14"/>
  <c r="EN61" i="4"/>
  <c r="EE81" i="3"/>
  <c r="EE205" i="14"/>
  <c r="BK197"/>
  <c r="BK81" i="3"/>
  <c r="EE245" i="14"/>
  <c r="EE79" i="3"/>
  <c r="EE252" i="14"/>
  <c r="CU245"/>
  <c r="CU60" i="5"/>
  <c r="DA245" i="14"/>
  <c r="CU79" i="3"/>
  <c r="BK245" i="14"/>
  <c r="BK78" i="3"/>
  <c r="AE245" i="14"/>
  <c r="AE252"/>
  <c r="DX197"/>
  <c r="EA46" i="4"/>
  <c r="BL61"/>
  <c r="BL80" i="3"/>
  <c r="BL81"/>
  <c r="EB60" i="5"/>
  <c r="EN60"/>
  <c r="EB79" i="3"/>
  <c r="EB245" i="14"/>
  <c r="EN245"/>
  <c r="CV60" i="5"/>
  <c r="CV252" i="14"/>
  <c r="S60" i="4"/>
  <c r="S79" i="3"/>
  <c r="DX60" i="4"/>
  <c r="DX79" i="3"/>
  <c r="DX252" i="14"/>
  <c r="CR60" i="4"/>
  <c r="DA244" i="14"/>
  <c r="CR252"/>
  <c r="CR79" i="3"/>
  <c r="DA13" i="4"/>
  <c r="AZ244" i="14"/>
  <c r="AZ252"/>
  <c r="R60" i="4"/>
  <c r="R244" i="14"/>
  <c r="R78" i="3"/>
  <c r="AA60" i="4"/>
  <c r="AA13"/>
  <c r="AA244" i="14"/>
  <c r="T60" i="11"/>
  <c r="T251" i="14"/>
  <c r="AA13" i="11"/>
  <c r="AA251" i="14"/>
  <c r="CZ61" i="10"/>
  <c r="DA61"/>
  <c r="DO80" i="3"/>
  <c r="EA204" i="14"/>
  <c r="DO81" i="3"/>
  <c r="CI61" i="11"/>
  <c r="CI204" i="14"/>
  <c r="EB61" i="10"/>
  <c r="EB203" i="14"/>
  <c r="EN46" i="10"/>
  <c r="EB80" i="3"/>
  <c r="T61" i="10"/>
  <c r="AA203" i="14"/>
  <c r="AA46" i="10"/>
  <c r="T203" i="14"/>
  <c r="BW60" i="11"/>
  <c r="BW79" i="3"/>
  <c r="AU251" i="14"/>
  <c r="AU60" i="11"/>
  <c r="BA251" i="14"/>
  <c r="BA13" i="11"/>
  <c r="AI60"/>
  <c r="AI251" i="14"/>
  <c r="N13" i="11"/>
  <c r="C60"/>
  <c r="N60"/>
  <c r="AR80" i="3"/>
  <c r="CA204" i="14"/>
  <c r="DA46" i="8"/>
  <c r="AZ251" i="14"/>
  <c r="EN13" i="10"/>
  <c r="CP81" i="3"/>
  <c r="BA60" i="7"/>
  <c r="DN202" i="14"/>
  <c r="DN46" i="7"/>
  <c r="CA61" i="11"/>
  <c r="BP79" i="3"/>
  <c r="AB78"/>
  <c r="AA204" i="14"/>
  <c r="DP205"/>
  <c r="BN61" i="8"/>
  <c r="BN46" i="10"/>
  <c r="N46"/>
  <c r="D78" i="3"/>
  <c r="DH61" i="10"/>
  <c r="CN60" i="7"/>
  <c r="EL252" i="14"/>
  <c r="BN46" i="6"/>
  <c r="BA246" i="14"/>
  <c r="CI60" i="4"/>
  <c r="DB81" i="3"/>
  <c r="EA61" i="4"/>
  <c r="EN244" i="14"/>
  <c r="BN46" i="4"/>
  <c r="CW252" i="14"/>
  <c r="CN199"/>
  <c r="AA60" i="6"/>
  <c r="L197" i="14"/>
  <c r="AN61" i="4"/>
  <c r="AN245" i="14"/>
  <c r="DA60" i="5"/>
  <c r="AZ79" i="3"/>
  <c r="S80"/>
  <c r="DS80"/>
  <c r="BP247" i="14"/>
  <c r="AN46" i="6"/>
  <c r="AP78" i="3"/>
  <c r="AL60" i="6"/>
  <c r="EA244" i="14"/>
  <c r="DH81" i="3"/>
  <c r="BA61" i="8"/>
  <c r="AN13" i="4"/>
  <c r="CG252" i="14"/>
  <c r="AV80" i="3"/>
  <c r="BA46" i="6"/>
  <c r="CY78" i="3"/>
  <c r="AH81"/>
  <c r="BA13" i="5"/>
  <c r="BL205" i="14"/>
  <c r="BN199"/>
  <c r="CA247"/>
  <c r="EK78" i="3"/>
  <c r="DN60" i="8"/>
  <c r="BA13" i="6"/>
  <c r="Q79" i="3"/>
  <c r="DA199" i="14"/>
  <c r="BV80" i="3"/>
  <c r="Q60" i="5"/>
  <c r="BW197" i="14"/>
  <c r="Z61" i="6"/>
  <c r="DA60" i="4"/>
  <c r="CY60"/>
  <c r="CA60" i="6"/>
  <c r="AP246" i="14"/>
  <c r="C61" i="6"/>
  <c r="BS199" i="14"/>
  <c r="EM199"/>
  <c r="D60" i="10"/>
  <c r="AR61" i="11"/>
  <c r="CA46"/>
  <c r="BN244" i="14"/>
  <c r="CL79" i="3"/>
  <c r="AR81"/>
  <c r="C79"/>
  <c r="O205" i="14"/>
  <c r="DC80" i="3"/>
  <c r="AN60" i="11"/>
  <c r="BC205" i="14"/>
  <c r="D79" i="3"/>
  <c r="EA61" i="5"/>
  <c r="AZ81" i="3"/>
  <c r="CY79"/>
  <c r="CL60" i="5"/>
  <c r="X78" i="3"/>
  <c r="DA46" i="6"/>
  <c r="N46" i="5"/>
  <c r="AG252" i="14"/>
  <c r="DB79" i="3"/>
  <c r="E80"/>
  <c r="CN200" i="14"/>
  <c r="CO78" i="3"/>
  <c r="CI78"/>
  <c r="S205" i="14"/>
  <c r="DV252"/>
  <c r="AN60" i="4"/>
  <c r="CG245" i="14"/>
  <c r="BA61" i="4"/>
  <c r="K61" i="5"/>
  <c r="CS60" i="6"/>
  <c r="BL78" i="3"/>
  <c r="BA244" i="14"/>
  <c r="O61" i="4"/>
  <c r="EA202" i="14"/>
  <c r="R79" i="3"/>
  <c r="DX244" i="14"/>
  <c r="BC79" i="3"/>
  <c r="BP61" i="4"/>
  <c r="DQ60" i="5"/>
  <c r="EE198" i="14"/>
  <c r="AN13" i="7"/>
  <c r="BY252" i="14"/>
  <c r="CC205"/>
  <c r="CA13" i="5"/>
  <c r="EL246" i="14"/>
  <c r="AZ60" i="4"/>
  <c r="BA197" i="14"/>
  <c r="T197"/>
  <c r="X197"/>
  <c r="DX205"/>
  <c r="BK61" i="4"/>
  <c r="CT198" i="14"/>
  <c r="J246"/>
  <c r="C199"/>
  <c r="BC199"/>
  <c r="DC61" i="6"/>
  <c r="AI60" i="7"/>
  <c r="BQ79" i="3"/>
  <c r="W79"/>
  <c r="AK80"/>
  <c r="AR197" i="14"/>
  <c r="AK198"/>
  <c r="DU198"/>
  <c r="CI61" i="7"/>
  <c r="EA13" i="11"/>
  <c r="DL204" i="14"/>
  <c r="DL205"/>
  <c r="BX61" i="10"/>
  <c r="BX205" i="14"/>
  <c r="CA61" i="10"/>
  <c r="BX203" i="14"/>
  <c r="DN251"/>
  <c r="DD251"/>
  <c r="DD79" i="3"/>
  <c r="EB250" i="14"/>
  <c r="EB60" i="10"/>
  <c r="EN60"/>
  <c r="DW251" i="14"/>
  <c r="DW252"/>
  <c r="DW60" i="11"/>
  <c r="EA251" i="14"/>
  <c r="AA201"/>
  <c r="Q201"/>
  <c r="AA61" i="8"/>
  <c r="DI248" i="14"/>
  <c r="DI78" i="3"/>
  <c r="CF60" i="7"/>
  <c r="CF252" i="14"/>
  <c r="EL200"/>
  <c r="EN46" i="7"/>
  <c r="CL200" i="14"/>
  <c r="CL61" i="7"/>
  <c r="EL81" i="3"/>
  <c r="EL205" i="14"/>
  <c r="EL80" i="3"/>
  <c r="EL199" i="14"/>
  <c r="DX60" i="6"/>
  <c r="EA13"/>
  <c r="EA60"/>
  <c r="CN61" i="11"/>
  <c r="CF205" i="14"/>
  <c r="CF204"/>
  <c r="CF61" i="11"/>
  <c r="CN46"/>
  <c r="AB61"/>
  <c r="AN46"/>
  <c r="AN61"/>
  <c r="CA60"/>
  <c r="BP60"/>
  <c r="T60" i="10"/>
  <c r="AA60"/>
  <c r="AA250" i="14"/>
  <c r="DN61" i="11"/>
  <c r="DN46"/>
  <c r="DC61"/>
  <c r="AP61" i="7"/>
  <c r="BA200" i="14"/>
  <c r="DW200"/>
  <c r="DW61" i="7"/>
  <c r="CY61"/>
  <c r="DA200" i="14"/>
  <c r="R246"/>
  <c r="AA13" i="6"/>
  <c r="BX60"/>
  <c r="BX79" i="3"/>
  <c r="BX246" i="14"/>
  <c r="BX252"/>
  <c r="L246"/>
  <c r="L60" i="6"/>
  <c r="L79" i="3"/>
  <c r="CN13" i="6"/>
  <c r="CC78" i="3"/>
  <c r="AN246" i="14"/>
  <c r="AC60" i="6"/>
  <c r="AN60"/>
  <c r="AC246" i="14"/>
  <c r="AC252"/>
  <c r="EG198"/>
  <c r="EG81" i="3"/>
  <c r="DN198" i="14"/>
  <c r="DI80" i="3"/>
  <c r="DI81"/>
  <c r="U61" i="5"/>
  <c r="AA61"/>
  <c r="U205" i="14"/>
  <c r="U198"/>
  <c r="AA198"/>
  <c r="U80" i="3"/>
  <c r="ED61" i="5"/>
  <c r="ED205" i="14"/>
  <c r="ED198"/>
  <c r="EN46" i="5"/>
  <c r="CD205" i="14"/>
  <c r="CD61" i="5"/>
  <c r="G60" i="6"/>
  <c r="N246" i="14"/>
  <c r="AE198"/>
  <c r="AE61" i="5"/>
  <c r="AB81" i="3"/>
  <c r="AN46" i="5"/>
  <c r="AN61"/>
  <c r="CL252" i="14"/>
  <c r="CL78" i="3"/>
  <c r="BF60" i="5"/>
  <c r="BN60"/>
  <c r="BF245" i="14"/>
  <c r="BF252"/>
  <c r="N60" i="5"/>
  <c r="N13"/>
  <c r="CY61" i="4"/>
  <c r="CY205" i="14"/>
  <c r="AE197"/>
  <c r="AN46" i="4"/>
  <c r="AE80" i="3"/>
  <c r="DK252" i="14"/>
  <c r="DK78" i="3"/>
  <c r="CN60" i="5"/>
  <c r="CE252" i="14"/>
  <c r="CN245"/>
  <c r="AU60" i="5"/>
  <c r="AU79" i="3"/>
  <c r="K245" i="14"/>
  <c r="K252"/>
  <c r="DA46" i="4"/>
  <c r="CR80" i="3"/>
  <c r="CR81"/>
  <c r="CR197" i="14"/>
  <c r="CR205"/>
  <c r="BS244"/>
  <c r="BS78" i="3"/>
  <c r="CA13" i="4"/>
  <c r="CA244" i="14"/>
  <c r="BS79" i="3"/>
  <c r="AM60" i="4"/>
  <c r="AM78" i="3"/>
  <c r="AM244" i="14"/>
  <c r="N13" i="4"/>
  <c r="N60"/>
  <c r="DH79" i="3"/>
  <c r="DN244" i="14"/>
  <c r="DH60" i="4"/>
  <c r="DN60"/>
  <c r="DH252" i="14"/>
  <c r="DH78" i="3"/>
  <c r="AF252" i="14"/>
  <c r="AF244"/>
  <c r="DL78" i="3"/>
  <c r="BL79"/>
  <c r="EN250" i="14"/>
  <c r="CP205"/>
  <c r="DA251"/>
  <c r="DT81" i="3"/>
  <c r="G78"/>
  <c r="Z80"/>
  <c r="AE81"/>
  <c r="G79"/>
  <c r="DW80"/>
  <c r="DL60" i="11"/>
  <c r="DY81" i="3"/>
  <c r="S78"/>
  <c r="AI79"/>
  <c r="CU78"/>
  <c r="EI79"/>
  <c r="C80"/>
  <c r="K79"/>
  <c r="DK79"/>
  <c r="CN203" i="14"/>
  <c r="CN13" i="11"/>
  <c r="BW204" i="14"/>
  <c r="DD60" i="11"/>
  <c r="EA46"/>
  <c r="CJ205" i="14"/>
  <c r="H205"/>
  <c r="CJ203"/>
  <c r="EB78" i="3"/>
  <c r="EN13" i="7"/>
  <c r="AW252" i="14"/>
  <c r="DA60" i="6"/>
  <c r="CN46" i="5"/>
  <c r="EN197" i="14"/>
  <c r="BY79" i="3"/>
  <c r="K198" i="14"/>
  <c r="DD205"/>
  <c r="BC78" i="3"/>
  <c r="AL252" i="14"/>
  <c r="C205"/>
  <c r="EN60" i="4"/>
  <c r="BN60"/>
  <c r="CB80" i="3"/>
  <c r="W252" i="14"/>
  <c r="BF80" i="3"/>
  <c r="BE81"/>
  <c r="CC201" i="14"/>
  <c r="CI60" i="11"/>
  <c r="DA13" i="5"/>
  <c r="DL80" i="3"/>
  <c r="BA60" i="6"/>
  <c r="EA199" i="14"/>
  <c r="CX246"/>
  <c r="CM81" i="3"/>
  <c r="CA248" i="14"/>
  <c r="BX81" i="3"/>
  <c r="BZ252" i="14"/>
  <c r="BK61" i="5"/>
  <c r="N197" i="14"/>
  <c r="BS252"/>
  <c r="R252"/>
  <c r="AM79" i="3"/>
  <c r="DN13" i="6"/>
  <c r="AB61" i="5"/>
  <c r="DO244" i="14"/>
  <c r="AR78" i="3"/>
  <c r="AA46" i="5"/>
  <c r="DK61"/>
  <c r="AP199" i="14"/>
  <c r="CN247"/>
  <c r="DA13" i="8"/>
  <c r="CD78" i="3"/>
  <c r="CY252" i="14"/>
  <c r="BA245"/>
  <c r="AN198"/>
  <c r="DA246"/>
  <c r="CA46" i="7"/>
  <c r="CA60"/>
  <c r="CC80" i="3"/>
  <c r="AA60" i="7"/>
  <c r="DN46" i="5"/>
  <c r="DH202" i="14"/>
  <c r="CP80" i="3"/>
  <c r="L252" i="14"/>
  <c r="AH205"/>
  <c r="AN205" s="1"/>
  <c r="BN202"/>
  <c r="AQ252"/>
  <c r="N250"/>
  <c r="AD78" i="3"/>
  <c r="AT252" i="14"/>
  <c r="DJ78" i="3"/>
  <c r="Z205" i="14"/>
  <c r="BZ80" i="3"/>
  <c r="BA13" i="7"/>
  <c r="DN61" i="9"/>
  <c r="DW205" i="14"/>
  <c r="DL252"/>
  <c r="EF80" i="3"/>
  <c r="CC252" i="14"/>
  <c r="CS79" i="3"/>
  <c r="DM79"/>
  <c r="EC79"/>
  <c r="CO81"/>
  <c r="DI205" i="14"/>
  <c r="AA46" i="8"/>
  <c r="S252" i="14"/>
  <c r="CU252"/>
  <c r="T80" i="3"/>
  <c r="CA46" i="10"/>
  <c r="CI205" i="14"/>
  <c r="CY80" i="3"/>
  <c r="K78"/>
  <c r="AE79"/>
  <c r="BK252" i="14"/>
  <c r="CU60" i="11"/>
  <c r="BX78" i="3"/>
  <c r="T81"/>
  <c r="DC205" i="14"/>
  <c r="BP252"/>
  <c r="AB79" i="3"/>
  <c r="DD252" i="14"/>
  <c r="AA61" i="11"/>
  <c r="BC80" i="3"/>
  <c r="BC81"/>
  <c r="BN61" i="10"/>
  <c r="EE80" i="3"/>
  <c r="T252" i="14"/>
  <c r="T79" i="3"/>
  <c r="H80"/>
  <c r="N251" i="14"/>
  <c r="BP251"/>
  <c r="EB251"/>
  <c r="AN204"/>
  <c r="AN200"/>
  <c r="BJ80" i="3"/>
  <c r="BN61" i="9"/>
  <c r="BQ252" i="14"/>
  <c r="EN46" i="6"/>
  <c r="EN61" i="5"/>
  <c r="AS80" i="3"/>
  <c r="R205" i="14"/>
  <c r="DI79" i="3"/>
  <c r="AP61" i="6"/>
  <c r="AS246" i="14"/>
  <c r="BN61" i="5"/>
  <c r="G246" i="14"/>
  <c r="DN13" i="5"/>
  <c r="EA197" i="14"/>
  <c r="CB81" i="3"/>
  <c r="BV205" i="14"/>
  <c r="BR252"/>
  <c r="CU80" i="3"/>
  <c r="BC60" i="4"/>
  <c r="BP205" i="14"/>
  <c r="CN61" i="4"/>
  <c r="DN61" i="5"/>
  <c r="AA246" i="14"/>
  <c r="BF61" i="6"/>
  <c r="U81" i="3"/>
  <c r="EN60" i="7"/>
  <c r="EA46" i="9"/>
  <c r="R81" i="3"/>
  <c r="CF78"/>
  <c r="EA13" i="5"/>
  <c r="CN246" i="14"/>
  <c r="DN199"/>
  <c r="AA46" i="7"/>
  <c r="EA13" i="8"/>
  <c r="AA199" i="14"/>
  <c r="AV79" i="3"/>
  <c r="CD79"/>
  <c r="EG61" i="5"/>
  <c r="DK198" i="14"/>
  <c r="BN13" i="5"/>
  <c r="AW60"/>
  <c r="BM79" i="3"/>
  <c r="DM252" i="14"/>
  <c r="CF247"/>
  <c r="DB61" i="7"/>
  <c r="AD244" i="14"/>
  <c r="CN13" i="4"/>
  <c r="DB80" i="3"/>
  <c r="DQ79"/>
  <c r="EA198" i="14"/>
  <c r="CE80" i="3"/>
  <c r="DW79"/>
  <c r="EN13" i="6"/>
  <c r="AN199" i="14"/>
  <c r="DU81" i="3"/>
  <c r="BL252" i="14"/>
  <c r="DA248"/>
  <c r="DP61" i="9"/>
  <c r="X81" i="3"/>
  <c r="CD252" i="14"/>
  <c r="BA60" i="4"/>
  <c r="DI252" i="14"/>
  <c r="CA60" i="4"/>
  <c r="CN13" i="5"/>
  <c r="CA61" i="4"/>
  <c r="EF81" i="3"/>
  <c r="EN198" i="14"/>
  <c r="AA46" i="6"/>
  <c r="EL61"/>
  <c r="EN200" i="14"/>
  <c r="BA46" i="4"/>
  <c r="CA60" i="5"/>
  <c r="BA201" i="14"/>
  <c r="EA60" i="8"/>
  <c r="AC78" i="3"/>
  <c r="DH244" i="14"/>
  <c r="BC244"/>
  <c r="Q80" i="3"/>
  <c r="CU198" i="14"/>
  <c r="CC60" i="6"/>
  <c r="O252" i="14"/>
  <c r="AH197"/>
  <c r="BN61" i="6"/>
  <c r="AF60" i="4"/>
  <c r="CT80" i="3"/>
  <c r="DL60" i="5"/>
  <c r="CR61" i="4"/>
  <c r="AE60" i="5"/>
  <c r="CE60"/>
  <c r="AE61" i="4"/>
  <c r="J245" i="14"/>
  <c r="CR61" i="5"/>
  <c r="CD198" i="14"/>
  <c r="DI61" i="5"/>
  <c r="DC199" i="14"/>
  <c r="O247"/>
  <c r="EL78" i="3"/>
  <c r="BL244" i="14"/>
  <c r="E198"/>
  <c r="CR246"/>
  <c r="DK61" i="7"/>
  <c r="R61"/>
  <c r="CO60" i="8"/>
  <c r="AD200" i="14"/>
  <c r="DU60" i="8"/>
  <c r="EF61" i="11"/>
  <c r="C11" i="9"/>
  <c r="C10"/>
  <c r="AR204" i="14"/>
  <c r="BA61" i="11"/>
  <c r="BA204" i="14"/>
  <c r="BM61" i="8"/>
  <c r="BM201" i="14"/>
  <c r="BM80" i="3"/>
  <c r="BM205" i="14"/>
  <c r="BN201"/>
  <c r="BY248"/>
  <c r="BY78" i="3"/>
  <c r="AZ247" i="14"/>
  <c r="BA247"/>
  <c r="DV200"/>
  <c r="EA61" i="7"/>
  <c r="BV81" i="3"/>
  <c r="BV200" i="14"/>
  <c r="CX252"/>
  <c r="CX78" i="3"/>
  <c r="CX60" i="6"/>
  <c r="DV61"/>
  <c r="DV199" i="14"/>
  <c r="DV81" i="3"/>
  <c r="DV80"/>
  <c r="BA199" i="14"/>
  <c r="BA61" i="6"/>
  <c r="AP81" i="3"/>
  <c r="BL60" i="6"/>
  <c r="BL246" i="14"/>
  <c r="CA199"/>
  <c r="BS61" i="6"/>
  <c r="BS205" i="14"/>
  <c r="CA61" i="6"/>
  <c r="AN61"/>
  <c r="AM199" i="14"/>
  <c r="AM81" i="3"/>
  <c r="N46" i="6"/>
  <c r="N61"/>
  <c r="C81" i="3"/>
  <c r="BW61" i="4"/>
  <c r="BW81" i="3"/>
  <c r="EG60" i="5"/>
  <c r="EG78" i="3"/>
  <c r="EG79"/>
  <c r="EG252" i="14"/>
  <c r="CW245"/>
  <c r="CW60" i="5"/>
  <c r="BQ245" i="14"/>
  <c r="BQ78" i="3"/>
  <c r="AG79"/>
  <c r="AG78"/>
  <c r="EJ197" i="14"/>
  <c r="EJ61" i="4"/>
  <c r="EJ80" i="3"/>
  <c r="DD61" i="4"/>
  <c r="DD80" i="3"/>
  <c r="DD81"/>
  <c r="DY61" i="4"/>
  <c r="DY80" i="3"/>
  <c r="DY205" i="14"/>
  <c r="AT205"/>
  <c r="AT80" i="3"/>
  <c r="AT61" i="4"/>
  <c r="AT81" i="3"/>
  <c r="AA197" i="14"/>
  <c r="O81" i="3"/>
  <c r="O80"/>
  <c r="EI244" i="14"/>
  <c r="EN13" i="4"/>
  <c r="EI78" i="3"/>
  <c r="BJ244" i="14"/>
  <c r="BJ60" i="4"/>
  <c r="BJ252" i="14"/>
  <c r="J60" i="4"/>
  <c r="J78" i="3"/>
  <c r="J244" i="14"/>
  <c r="DF61" i="11"/>
  <c r="DF205" i="14"/>
  <c r="EH252"/>
  <c r="EH60" i="11"/>
  <c r="EH78" i="3"/>
  <c r="CH251" i="14"/>
  <c r="CH60" i="11"/>
  <c r="AH251" i="14"/>
  <c r="AH252"/>
  <c r="AH60" i="11"/>
  <c r="DN46" i="10"/>
  <c r="DN61"/>
  <c r="J203" i="14"/>
  <c r="J61" i="10"/>
  <c r="CR250" i="14"/>
  <c r="DA60" i="10"/>
  <c r="CG250" i="14"/>
  <c r="CG60" i="10"/>
  <c r="Y79" i="3"/>
  <c r="Y252" i="14"/>
  <c r="DE61" i="9"/>
  <c r="DE205" i="14"/>
  <c r="CK205"/>
  <c r="CK202"/>
  <c r="BU80" i="3"/>
  <c r="BU202" i="14"/>
  <c r="BE61" i="9"/>
  <c r="BE202" i="14"/>
  <c r="BB252"/>
  <c r="BB249"/>
  <c r="DR61" i="8"/>
  <c r="DR80" i="3"/>
  <c r="DR201" i="14"/>
  <c r="EA61" i="8"/>
  <c r="CL61"/>
  <c r="CL201" i="14"/>
  <c r="AL60" i="10"/>
  <c r="AL250" i="14"/>
  <c r="DJ61" i="9"/>
  <c r="DJ202" i="14"/>
  <c r="EI201"/>
  <c r="EN46" i="8"/>
  <c r="AY81" i="3"/>
  <c r="AY80"/>
  <c r="AY60" i="8"/>
  <c r="AY248" i="14"/>
  <c r="BI205"/>
  <c r="BI81" i="3"/>
  <c r="DN13" i="8"/>
  <c r="DF60"/>
  <c r="BF248" i="14"/>
  <c r="BF60" i="8"/>
  <c r="BA60"/>
  <c r="BA248" i="14"/>
  <c r="AV78" i="3"/>
  <c r="AV249" i="14"/>
  <c r="P60" i="9"/>
  <c r="AA13"/>
  <c r="D60"/>
  <c r="D252" i="14"/>
  <c r="EN60" i="8"/>
  <c r="EF248" i="14"/>
  <c r="EN248"/>
  <c r="X60" i="8"/>
  <c r="X248" i="14"/>
  <c r="DP61" i="7"/>
  <c r="EA46"/>
  <c r="BD61"/>
  <c r="BN61"/>
  <c r="BN46"/>
  <c r="P200" i="14"/>
  <c r="P81" i="3"/>
  <c r="DE60" i="7"/>
  <c r="DE78" i="3"/>
  <c r="DE252" i="14"/>
  <c r="EC60" i="9"/>
  <c r="EC249" i="14"/>
  <c r="BQ249"/>
  <c r="CA60" i="9"/>
  <c r="CA249" i="14"/>
  <c r="AG249"/>
  <c r="AG60" i="9"/>
  <c r="CJ199" i="14"/>
  <c r="CN61" i="6"/>
  <c r="CJ80" i="3"/>
  <c r="CJ81"/>
  <c r="CH61" i="5"/>
  <c r="CH198" i="14"/>
  <c r="BB80" i="3"/>
  <c r="BB81"/>
  <c r="EM61" i="4"/>
  <c r="EM197" i="14"/>
  <c r="EM80" i="3"/>
  <c r="BS61" i="4"/>
  <c r="BS80" i="3"/>
  <c r="AM61" i="4"/>
  <c r="AM80" i="3"/>
  <c r="DO60" i="5"/>
  <c r="EA60"/>
  <c r="DO245" i="14"/>
  <c r="AY60" i="5"/>
  <c r="AY78" i="3"/>
  <c r="AI60" i="5"/>
  <c r="AI245" i="14"/>
  <c r="O60" i="5"/>
  <c r="O78" i="3"/>
  <c r="EF61" i="4"/>
  <c r="EF205" i="14"/>
  <c r="CZ197"/>
  <c r="CZ81" i="3"/>
  <c r="AF61" i="4"/>
  <c r="AF197" i="14"/>
  <c r="AF81" i="3"/>
  <c r="DP79"/>
  <c r="DP252" i="14"/>
  <c r="X60" i="5"/>
  <c r="X245" i="14"/>
  <c r="X252"/>
  <c r="BR78" i="3"/>
  <c r="CA13" i="10"/>
  <c r="CP252" i="14"/>
  <c r="CN46" i="8"/>
  <c r="DF78" i="3"/>
  <c r="CA245" i="14"/>
  <c r="CZ78" i="3"/>
  <c r="AR252" i="14"/>
  <c r="B35" i="5"/>
  <c r="BC204" i="14"/>
  <c r="BC61" i="11"/>
  <c r="DX204" i="14"/>
  <c r="DX61" i="11"/>
  <c r="H61"/>
  <c r="N204" i="14"/>
  <c r="BX60" i="11"/>
  <c r="BX251" i="14"/>
  <c r="AV203"/>
  <c r="AV61" i="10"/>
  <c r="EF202" i="14"/>
  <c r="EF61" i="9"/>
  <c r="BT60" i="10"/>
  <c r="BT78" i="3"/>
  <c r="BE250" i="14"/>
  <c r="BE60" i="10"/>
  <c r="AO60"/>
  <c r="AO250" i="14"/>
  <c r="Y202"/>
  <c r="Y81" i="3"/>
  <c r="I61" i="9"/>
  <c r="I202" i="14"/>
  <c r="CT61" i="8"/>
  <c r="CT201" i="14"/>
  <c r="B61" i="8"/>
  <c r="B81" i="3"/>
  <c r="N201" i="14"/>
  <c r="DG79" i="3"/>
  <c r="DG60" i="8"/>
  <c r="ED250" i="14"/>
  <c r="ED252"/>
  <c r="J250"/>
  <c r="J60" i="10"/>
  <c r="BR202" i="14"/>
  <c r="BR205"/>
  <c r="DG249"/>
  <c r="DN60" i="9"/>
  <c r="DG60"/>
  <c r="DN201" i="14"/>
  <c r="DC201"/>
  <c r="DN61" i="8"/>
  <c r="BO248" i="14"/>
  <c r="CA60" i="8"/>
  <c r="DA46" i="7"/>
  <c r="CO200" i="14"/>
  <c r="BD248"/>
  <c r="BN248"/>
  <c r="DU247"/>
  <c r="DU60" i="7"/>
  <c r="DU78" i="3"/>
  <c r="EA13" i="7"/>
  <c r="DQ60" i="9"/>
  <c r="EA60"/>
  <c r="AK252" i="14"/>
  <c r="AK249"/>
  <c r="DY201"/>
  <c r="DY61" i="8"/>
  <c r="EJ247" i="14"/>
  <c r="EJ78" i="3"/>
  <c r="EN247" i="14"/>
  <c r="CB60" i="7"/>
  <c r="CN13"/>
  <c r="CB252" i="14"/>
  <c r="CB78" i="3"/>
  <c r="P60" i="5"/>
  <c r="P245" i="14"/>
  <c r="P78" i="3"/>
  <c r="BF61" i="4"/>
  <c r="BF81" i="3"/>
  <c r="AP197" i="14"/>
  <c r="AP80" i="3"/>
  <c r="AN197" i="14"/>
  <c r="AD81" i="3"/>
  <c r="J197" i="14"/>
  <c r="J205"/>
  <c r="H197"/>
  <c r="N61" i="4"/>
  <c r="H81" i="3"/>
  <c r="DF204" i="14"/>
  <c r="BR60" i="11"/>
  <c r="BF61" i="10"/>
  <c r="DA46"/>
  <c r="BN46" i="8"/>
  <c r="U200" i="14"/>
  <c r="DR78" i="3"/>
  <c r="AL202" i="14"/>
  <c r="AU60" i="9"/>
  <c r="W60"/>
  <c r="AY61" i="8"/>
  <c r="S60"/>
  <c r="BE78" i="3"/>
  <c r="EI205" i="14"/>
  <c r="DS61" i="9"/>
  <c r="DS202" i="14"/>
  <c r="EH204"/>
  <c r="EH61" i="11"/>
  <c r="DM201" i="14"/>
  <c r="DM61" i="8"/>
  <c r="EE61" i="11"/>
  <c r="CJ251" i="14"/>
  <c r="DK250"/>
  <c r="BK202"/>
  <c r="CE81" i="3"/>
  <c r="CN60" i="10"/>
  <c r="EA200" i="14"/>
  <c r="EA247"/>
  <c r="DA61" i="6"/>
  <c r="G61" i="10"/>
  <c r="G203" i="14"/>
  <c r="DK249"/>
  <c r="DK60" i="9"/>
  <c r="DQ61" i="11"/>
  <c r="DQ204" i="14"/>
  <c r="BE204"/>
  <c r="BE61" i="11"/>
  <c r="CU61" i="9"/>
  <c r="CU202" i="14"/>
  <c r="BQ248"/>
  <c r="BQ60" i="8"/>
  <c r="AW78" i="3"/>
  <c r="CG205" i="14"/>
  <c r="CA46" i="6"/>
  <c r="DX81" i="3"/>
  <c r="Q205" i="14"/>
  <c r="K80" i="3"/>
  <c r="DJ205" i="14"/>
  <c r="CV251"/>
  <c r="CV79" i="3"/>
  <c r="DT61" i="10"/>
  <c r="DT203" i="14"/>
  <c r="CI201"/>
  <c r="CN61" i="8"/>
  <c r="AZ203" i="14"/>
  <c r="AZ205"/>
  <c r="BT61" i="9"/>
  <c r="BT202" i="14"/>
  <c r="BT80" i="3"/>
  <c r="BT205" i="14"/>
  <c r="W251"/>
  <c r="W60" i="11"/>
  <c r="BD61" i="10"/>
  <c r="N46" i="11"/>
  <c r="A60" i="17"/>
  <c r="B76" i="14"/>
  <c r="AV61" i="9"/>
  <c r="AV205" i="14"/>
  <c r="BA205" s="1"/>
  <c r="X204"/>
  <c r="X80" i="3"/>
  <c r="AF60" i="11"/>
  <c r="AF251" i="14"/>
  <c r="DL203"/>
  <c r="DL81" i="3"/>
  <c r="D203" i="14"/>
  <c r="D61" i="10"/>
  <c r="D205" i="14"/>
  <c r="CQ251"/>
  <c r="CQ60" i="11"/>
  <c r="M61"/>
  <c r="M204" i="14"/>
  <c r="AS61" i="7"/>
  <c r="AS200" i="14"/>
  <c r="BA46" i="7"/>
  <c r="BX204" i="14"/>
  <c r="BX80" i="3"/>
  <c r="T204" i="14"/>
  <c r="T61" i="11"/>
  <c r="CM248" i="14"/>
  <c r="CM78" i="3"/>
  <c r="CM60" i="8"/>
  <c r="CN13"/>
  <c r="CM79" i="3"/>
  <c r="CN79" s="1"/>
  <c r="AV251" i="14"/>
  <c r="AV252"/>
  <c r="BA252" s="1"/>
  <c r="DK203"/>
  <c r="DK80" i="3"/>
  <c r="DN80" s="1"/>
  <c r="K60" i="10"/>
  <c r="N13"/>
  <c r="CS81" i="3"/>
  <c r="CS61" i="11"/>
  <c r="DU60"/>
  <c r="DU79" i="3"/>
  <c r="EA79" s="1"/>
  <c r="DO250" i="14"/>
  <c r="DO60" i="10"/>
  <c r="DO252" i="14"/>
  <c r="BO249"/>
  <c r="BO60" i="9"/>
  <c r="M79" i="3"/>
  <c r="N79" s="1"/>
  <c r="DH203" i="14"/>
  <c r="DH205"/>
  <c r="AJ250"/>
  <c r="AJ60" i="10"/>
  <c r="BG204" i="14"/>
  <c r="BG205"/>
  <c r="EK61" i="7"/>
  <c r="EN61"/>
  <c r="AM251" i="14"/>
  <c r="AM252"/>
  <c r="G60" i="11"/>
  <c r="G252" i="14"/>
  <c r="N252" s="1"/>
  <c r="CO60" i="11"/>
  <c r="CO79" i="3"/>
  <c r="U60" i="11"/>
  <c r="U79" i="3"/>
  <c r="AA79" s="1"/>
  <c r="CW61" i="10"/>
  <c r="CW81" i="3"/>
  <c r="V61" i="11"/>
  <c r="V80" i="3"/>
  <c r="EH251" i="14"/>
  <c r="EH79" i="3"/>
  <c r="EN79" s="1"/>
  <c r="A59" i="17"/>
  <c r="G80" i="3"/>
  <c r="N80" s="1"/>
  <c r="AH79"/>
  <c r="CT205" i="14"/>
  <c r="DA205" s="1"/>
  <c r="BN79" i="3" l="1"/>
  <c r="DN81"/>
  <c r="B37" i="17"/>
  <c r="AA80" i="3"/>
  <c r="DA79"/>
  <c r="AN252" i="14"/>
  <c r="BN205"/>
  <c r="DN205"/>
  <c r="CN252"/>
  <c r="AN79" i="3"/>
  <c r="B54" i="8"/>
  <c r="A48" i="17"/>
  <c r="B109" i="14"/>
  <c r="A93" i="17"/>
  <c r="C28" i="5"/>
  <c r="C28" i="7"/>
  <c r="A95" i="17"/>
  <c r="B111" i="14"/>
  <c r="A96" i="17"/>
  <c r="C28" i="8"/>
  <c r="B112" i="14"/>
  <c r="C28" i="10"/>
  <c r="A98" i="17"/>
  <c r="B114" i="14"/>
  <c r="C28" i="11"/>
  <c r="A99" i="17"/>
  <c r="B115" i="14"/>
  <c r="CA168"/>
  <c r="CA24" i="3"/>
  <c r="CA48"/>
  <c r="CA77"/>
  <c r="CA27" i="4"/>
  <c r="CA18"/>
  <c r="CA34"/>
  <c r="CA59"/>
  <c r="CA8" i="5"/>
  <c r="CA51"/>
  <c r="CA43"/>
  <c r="CA59"/>
  <c r="CA51" i="6"/>
  <c r="CA43"/>
  <c r="CA34"/>
  <c r="CA43" i="7"/>
  <c r="CA18"/>
  <c r="CA27" i="8"/>
  <c r="CA27" i="9"/>
  <c r="CA18" i="8"/>
  <c r="CA18" i="9"/>
  <c r="CA34" i="10"/>
  <c r="CA43" i="8"/>
  <c r="CA34" i="9"/>
  <c r="CA27" i="10"/>
  <c r="CA34" i="11"/>
  <c r="CA22" i="13"/>
  <c r="CA46"/>
  <c r="CA70"/>
  <c r="CA8" i="8"/>
  <c r="CA27" i="11"/>
  <c r="CA13" i="13"/>
  <c r="CA37"/>
  <c r="CA61"/>
  <c r="CA43" i="10"/>
  <c r="CA43" i="9"/>
  <c r="CA88" i="13"/>
  <c r="CA7"/>
  <c r="CA19"/>
  <c r="CA8" i="10"/>
  <c r="CA51" i="11"/>
  <c r="CA97" i="13"/>
  <c r="CA52"/>
  <c r="CA103"/>
  <c r="CA127"/>
  <c r="CA151"/>
  <c r="CA175"/>
  <c r="CA67"/>
  <c r="CA94"/>
  <c r="CA40"/>
  <c r="CA109"/>
  <c r="CA55"/>
  <c r="CA100"/>
  <c r="CA124"/>
  <c r="CA148"/>
  <c r="CA172"/>
  <c r="CA193"/>
  <c r="CA217"/>
  <c r="CA16" i="14"/>
  <c r="CA184" i="13"/>
  <c r="CA208"/>
  <c r="CA232"/>
  <c r="CA130"/>
  <c r="CA142"/>
  <c r="CA154"/>
  <c r="CA166"/>
  <c r="CA187"/>
  <c r="CA211"/>
  <c r="CA178"/>
  <c r="CA202"/>
  <c r="CA226"/>
  <c r="CA27" i="14"/>
  <c r="CA96"/>
  <c r="CA85"/>
  <c r="CA74"/>
  <c r="CA107"/>
  <c r="CA157"/>
  <c r="CA118"/>
  <c r="CA179"/>
  <c r="CA243"/>
  <c r="CA221"/>
  <c r="CA11" i="3"/>
  <c r="CA38"/>
  <c r="CA60"/>
  <c r="CA70"/>
  <c r="CA8" i="4"/>
  <c r="CA43"/>
  <c r="CA51"/>
  <c r="CA18" i="5"/>
  <c r="CA34"/>
  <c r="CA27"/>
  <c r="CA8" i="6"/>
  <c r="CA27"/>
  <c r="CA18"/>
  <c r="CA8" i="7"/>
  <c r="CA59" i="6"/>
  <c r="CA34" i="7"/>
  <c r="CA51"/>
  <c r="CA59" i="8"/>
  <c r="CA27" i="7"/>
  <c r="CA51" i="8"/>
  <c r="CA34"/>
  <c r="CA59" i="7"/>
  <c r="CA8" i="9"/>
  <c r="CA59"/>
  <c r="CA51"/>
  <c r="CA10" i="13"/>
  <c r="CA34"/>
  <c r="CA58"/>
  <c r="CA82"/>
  <c r="CA59" i="10"/>
  <c r="CA59" i="11"/>
  <c r="CA25" i="13"/>
  <c r="CA49"/>
  <c r="CA73"/>
  <c r="CA8" i="11"/>
  <c r="CA18" i="10"/>
  <c r="CA43" i="11"/>
  <c r="CA16" i="13"/>
  <c r="CA18" i="11"/>
  <c r="CA51" i="10"/>
  <c r="CA85" i="13"/>
  <c r="CA28"/>
  <c r="CA76"/>
  <c r="CA115"/>
  <c r="CA139"/>
  <c r="CA163"/>
  <c r="CA43"/>
  <c r="CA91"/>
  <c r="CA106"/>
  <c r="CA64"/>
  <c r="CA31"/>
  <c r="CA79"/>
  <c r="CA112"/>
  <c r="CA136"/>
  <c r="CA160"/>
  <c r="CA181"/>
  <c r="CA205"/>
  <c r="CA229"/>
  <c r="CA118"/>
  <c r="CA196"/>
  <c r="CA220"/>
  <c r="CA121"/>
  <c r="CA133"/>
  <c r="CA145"/>
  <c r="CA157"/>
  <c r="CA169"/>
  <c r="CA199"/>
  <c r="CA223"/>
  <c r="CA190"/>
  <c r="CA214"/>
  <c r="CA238"/>
  <c r="CA38" i="14"/>
  <c r="CA235" i="13"/>
  <c r="CA49" i="14"/>
  <c r="CA63"/>
  <c r="CA132"/>
  <c r="CA210"/>
  <c r="CA146"/>
  <c r="CA190"/>
  <c r="CA196"/>
  <c r="CA232"/>
  <c r="DK232"/>
  <c r="DK11" i="3"/>
  <c r="DK38"/>
  <c r="DK60"/>
  <c r="DK70"/>
  <c r="DK27" i="4"/>
  <c r="DK43"/>
  <c r="DK59"/>
  <c r="DK51"/>
  <c r="DK34" i="5"/>
  <c r="DK43"/>
  <c r="DK27"/>
  <c r="DK27" i="6"/>
  <c r="DK43"/>
  <c r="DK34"/>
  <c r="DK59"/>
  <c r="DK34" i="7"/>
  <c r="DK27"/>
  <c r="DK27" i="8"/>
  <c r="DK27" i="9"/>
  <c r="DK51" i="8"/>
  <c r="DK34" i="10"/>
  <c r="DK8" i="8"/>
  <c r="DK27" i="10"/>
  <c r="DK8" i="9"/>
  <c r="DK43"/>
  <c r="DK18" i="10"/>
  <c r="DK10" i="13"/>
  <c r="DK34"/>
  <c r="DK58"/>
  <c r="DK82"/>
  <c r="DK59" i="10"/>
  <c r="DK59" i="11"/>
  <c r="DK13" i="13"/>
  <c r="DK25"/>
  <c r="DK37"/>
  <c r="DK59"/>
  <c r="DB90" i="17" s="1"/>
  <c r="DK71" i="13"/>
  <c r="DB112" i="17" s="1"/>
  <c r="DK34" i="8"/>
  <c r="DK17" i="13"/>
  <c r="DB13" i="17" s="1"/>
  <c r="DK53" i="13"/>
  <c r="DB79" i="17" s="1"/>
  <c r="DK77" i="13"/>
  <c r="DB123" i="17" s="1"/>
  <c r="DK88" i="13"/>
  <c r="DK51" i="11"/>
  <c r="DK51" i="10"/>
  <c r="DK7" i="13"/>
  <c r="DK19"/>
  <c r="DK31"/>
  <c r="DK43"/>
  <c r="DK55"/>
  <c r="DK67"/>
  <c r="DK79"/>
  <c r="DK85"/>
  <c r="DK97"/>
  <c r="DK103"/>
  <c r="DK125"/>
  <c r="DB163" i="17" s="1"/>
  <c r="DK137" i="13"/>
  <c r="DB169" i="17" s="1"/>
  <c r="DK149" i="13"/>
  <c r="DB175" i="17" s="1"/>
  <c r="DK161" i="13"/>
  <c r="DB181" i="17" s="1"/>
  <c r="DK163" i="13"/>
  <c r="DK175"/>
  <c r="DK107"/>
  <c r="DB154" i="17" s="1"/>
  <c r="DK91" i="13"/>
  <c r="DK100"/>
  <c r="DK124"/>
  <c r="DK148"/>
  <c r="DK172"/>
  <c r="DK121"/>
  <c r="DK133"/>
  <c r="DK145"/>
  <c r="DK157"/>
  <c r="DK169"/>
  <c r="DK181"/>
  <c r="DK193"/>
  <c r="DK215"/>
  <c r="DB208" i="17" s="1"/>
  <c r="DK227" i="13"/>
  <c r="DB214" i="17" s="1"/>
  <c r="DK239" i="13"/>
  <c r="DB220" i="17" s="1"/>
  <c r="DK119" i="13"/>
  <c r="DB160" i="17" s="1"/>
  <c r="DK131" i="13"/>
  <c r="DB166" i="17" s="1"/>
  <c r="DK155" i="13"/>
  <c r="DB178" i="17" s="1"/>
  <c r="DK196" i="13"/>
  <c r="DK220"/>
  <c r="DK185"/>
  <c r="DB193" i="17" s="1"/>
  <c r="DK197" i="13"/>
  <c r="DB199" i="17" s="1"/>
  <c r="DK209" i="13"/>
  <c r="DB205" i="17" s="1"/>
  <c r="DK211" i="13"/>
  <c r="DK223"/>
  <c r="DK178"/>
  <c r="DK202"/>
  <c r="DK226"/>
  <c r="DK27" i="14"/>
  <c r="DK85"/>
  <c r="DK49"/>
  <c r="DK235" i="13"/>
  <c r="DK107" i="14"/>
  <c r="DK157"/>
  <c r="DK179"/>
  <c r="DK243"/>
  <c r="DK146"/>
  <c r="DK221"/>
  <c r="DK24" i="3"/>
  <c r="DK48"/>
  <c r="DK77"/>
  <c r="DK8" i="4"/>
  <c r="DK18"/>
  <c r="DK34"/>
  <c r="DK18" i="5"/>
  <c r="DK8"/>
  <c r="DK51"/>
  <c r="DK8" i="6"/>
  <c r="DK59" i="5"/>
  <c r="DK51" i="6"/>
  <c r="DK8" i="7"/>
  <c r="DK18" i="6"/>
  <c r="DK43" i="7"/>
  <c r="DK18"/>
  <c r="DK59"/>
  <c r="DK59" i="8"/>
  <c r="DK18"/>
  <c r="DK18" i="9"/>
  <c r="DK51" i="7"/>
  <c r="DK59" i="9"/>
  <c r="DK43" i="8"/>
  <c r="DK34" i="9"/>
  <c r="DK8" i="10"/>
  <c r="DK34" i="11"/>
  <c r="DK22" i="13"/>
  <c r="DK46"/>
  <c r="DK70"/>
  <c r="DK43" i="10"/>
  <c r="DK27" i="11"/>
  <c r="DK11" i="13"/>
  <c r="DB2" i="17" s="1"/>
  <c r="DK23" i="13"/>
  <c r="DB24" i="17" s="1"/>
  <c r="DK35" i="13"/>
  <c r="DB46" i="17" s="1"/>
  <c r="DK47" i="13"/>
  <c r="DB68" i="17" s="1"/>
  <c r="DK49" i="13"/>
  <c r="DK61"/>
  <c r="DK73"/>
  <c r="DK8" i="11"/>
  <c r="DK29" i="13"/>
  <c r="DB35" i="17" s="1"/>
  <c r="DK41" i="13"/>
  <c r="DB57" i="17" s="1"/>
  <c r="DK65" i="13"/>
  <c r="DB101" i="17" s="1"/>
  <c r="DK18" i="11"/>
  <c r="DK51" i="9"/>
  <c r="DK43" i="11"/>
  <c r="DK16" i="13"/>
  <c r="DK28"/>
  <c r="DK40"/>
  <c r="DK52"/>
  <c r="DK64"/>
  <c r="DK76"/>
  <c r="DK83"/>
  <c r="DB134" i="17" s="1"/>
  <c r="DK95" i="13"/>
  <c r="DB148" i="17" s="1"/>
  <c r="DK89" i="13"/>
  <c r="DB145" i="17" s="1"/>
  <c r="DK101" i="13"/>
  <c r="DB151" i="17" s="1"/>
  <c r="DK113" i="13"/>
  <c r="DB157" i="17" s="1"/>
  <c r="DK115" i="13"/>
  <c r="DK127"/>
  <c r="DK139"/>
  <c r="DK151"/>
  <c r="DK173"/>
  <c r="DB187" i="17" s="1"/>
  <c r="DK106" i="13"/>
  <c r="DK109"/>
  <c r="DK94"/>
  <c r="DK112"/>
  <c r="DK136"/>
  <c r="DK160"/>
  <c r="DK118"/>
  <c r="DK130"/>
  <c r="DK142"/>
  <c r="DK154"/>
  <c r="DK166"/>
  <c r="DK179"/>
  <c r="DB190" i="17" s="1"/>
  <c r="DK191" i="13"/>
  <c r="DB196" i="17" s="1"/>
  <c r="DK203" i="13"/>
  <c r="DB202" i="17" s="1"/>
  <c r="DK205" i="13"/>
  <c r="DK217"/>
  <c r="DK229"/>
  <c r="DK16" i="14"/>
  <c r="DK143" i="13"/>
  <c r="DB172" i="17" s="1"/>
  <c r="DK167" i="13"/>
  <c r="DB184" i="17" s="1"/>
  <c r="DK184" i="13"/>
  <c r="DK208"/>
  <c r="DK232"/>
  <c r="DK187"/>
  <c r="DK199"/>
  <c r="DK221"/>
  <c r="DB211" i="17" s="1"/>
  <c r="DK233" i="13"/>
  <c r="DB217" i="17" s="1"/>
  <c r="DK190" i="13"/>
  <c r="DK214"/>
  <c r="DK238"/>
  <c r="DK96" i="14"/>
  <c r="DK38"/>
  <c r="DK74"/>
  <c r="DK63"/>
  <c r="DK132"/>
  <c r="DK210"/>
  <c r="DK190"/>
  <c r="DK118"/>
  <c r="DK196"/>
  <c r="DK168"/>
  <c r="B171"/>
  <c r="B20" i="6"/>
  <c r="A127" i="17"/>
  <c r="B91" i="14"/>
  <c r="B44" i="9"/>
  <c r="A75" i="17"/>
  <c r="DB190" i="14"/>
  <c r="DB243"/>
  <c r="DB11" i="3"/>
  <c r="DB38"/>
  <c r="DB48"/>
  <c r="DB70"/>
  <c r="DB27" i="4"/>
  <c r="DB43"/>
  <c r="DB59"/>
  <c r="DB18" i="5"/>
  <c r="DB8"/>
  <c r="DB51"/>
  <c r="DB34"/>
  <c r="DB8" i="6"/>
  <c r="DB27"/>
  <c r="DB34"/>
  <c r="DB51" i="7"/>
  <c r="DB59" i="6"/>
  <c r="DB34" i="7"/>
  <c r="DB34" i="9"/>
  <c r="DB27" i="8"/>
  <c r="DB27" i="9"/>
  <c r="DB8" i="7"/>
  <c r="DB43" i="8"/>
  <c r="DB43" i="9"/>
  <c r="DB43" i="10"/>
  <c r="DB34"/>
  <c r="DB8" i="11"/>
  <c r="DB7" i="13"/>
  <c r="DB19"/>
  <c r="DB31"/>
  <c r="DB43"/>
  <c r="DB55"/>
  <c r="DB67"/>
  <c r="DB79"/>
  <c r="DB34" i="11"/>
  <c r="DB22" i="13"/>
  <c r="DB46"/>
  <c r="DB70"/>
  <c r="DB51" i="9"/>
  <c r="DB51" i="10"/>
  <c r="DB11" i="13"/>
  <c r="CS2" i="17" s="1"/>
  <c r="DB13" i="13"/>
  <c r="DB23"/>
  <c r="CS24" i="17" s="1"/>
  <c r="DB25" i="13"/>
  <c r="DB35"/>
  <c r="CS46" i="17" s="1"/>
  <c r="DB37" i="13"/>
  <c r="DB47"/>
  <c r="CS68" i="17" s="1"/>
  <c r="DB49" i="13"/>
  <c r="DB59"/>
  <c r="CS90" i="17" s="1"/>
  <c r="DB61" i="13"/>
  <c r="DB71"/>
  <c r="CS112" i="17" s="1"/>
  <c r="DB73" i="13"/>
  <c r="DB83"/>
  <c r="CS134" i="17" s="1"/>
  <c r="DN83" i="13"/>
  <c r="DB95"/>
  <c r="CS148" i="17" s="1"/>
  <c r="DN95" i="13"/>
  <c r="DB27" i="11"/>
  <c r="DB59" i="9"/>
  <c r="DN11" i="13"/>
  <c r="DB59" i="10"/>
  <c r="DB88" i="13"/>
  <c r="DB100"/>
  <c r="DB124"/>
  <c r="DB148"/>
  <c r="DB172"/>
  <c r="DN59"/>
  <c r="DB103"/>
  <c r="DB115"/>
  <c r="DB118"/>
  <c r="DN71"/>
  <c r="DB107"/>
  <c r="CS154" i="17" s="1"/>
  <c r="DB109" i="13"/>
  <c r="DN119"/>
  <c r="DB131"/>
  <c r="CS166" i="17" s="1"/>
  <c r="DB133" i="13"/>
  <c r="DN143"/>
  <c r="DB155"/>
  <c r="CS178" i="17" s="1"/>
  <c r="DB157" i="13"/>
  <c r="DN167"/>
  <c r="DB178"/>
  <c r="DB202"/>
  <c r="DB226"/>
  <c r="DB27" i="14"/>
  <c r="DB127" i="13"/>
  <c r="DB137"/>
  <c r="CS169" i="17" s="1"/>
  <c r="DB142" i="13"/>
  <c r="DB151"/>
  <c r="DB161"/>
  <c r="CS181" i="17" s="1"/>
  <c r="DB166" i="13"/>
  <c r="DB175"/>
  <c r="DB181"/>
  <c r="DB193"/>
  <c r="DB205"/>
  <c r="DB217"/>
  <c r="DB229"/>
  <c r="DB196"/>
  <c r="DB220"/>
  <c r="DN125"/>
  <c r="DN149"/>
  <c r="DN173"/>
  <c r="DN185"/>
  <c r="DB197"/>
  <c r="CS199" i="17" s="1"/>
  <c r="DB199" i="13"/>
  <c r="DN209"/>
  <c r="DB221"/>
  <c r="CS211" i="17" s="1"/>
  <c r="DB223" i="13"/>
  <c r="DN233"/>
  <c r="DB38" i="14"/>
  <c r="DB63"/>
  <c r="DB96"/>
  <c r="DN239" i="13"/>
  <c r="DB49" i="14"/>
  <c r="DB118"/>
  <c r="DB196"/>
  <c r="DB210"/>
  <c r="DB232"/>
  <c r="DB179"/>
  <c r="DB157"/>
  <c r="DB24" i="3"/>
  <c r="DB60"/>
  <c r="DB77"/>
  <c r="DB8" i="4"/>
  <c r="DB18"/>
  <c r="DB34"/>
  <c r="DB27" i="5"/>
  <c r="DB51" i="4"/>
  <c r="DB59" i="5"/>
  <c r="DB18" i="6"/>
  <c r="DB43" i="5"/>
  <c r="DB51" i="6"/>
  <c r="DB43"/>
  <c r="DB18" i="7"/>
  <c r="DB43"/>
  <c r="DB27"/>
  <c r="DB34" i="8"/>
  <c r="DB59" i="7"/>
  <c r="DB59" i="8"/>
  <c r="DB8"/>
  <c r="DB18"/>
  <c r="DB8" i="9"/>
  <c r="DB8" i="10"/>
  <c r="DB18" i="9"/>
  <c r="DB51" i="8"/>
  <c r="DB43" i="11"/>
  <c r="DB17" i="13"/>
  <c r="CS13" i="17" s="1"/>
  <c r="DN17" i="13"/>
  <c r="DB29"/>
  <c r="CS35" i="17" s="1"/>
  <c r="DN29" i="13"/>
  <c r="DB41"/>
  <c r="CS57" i="17" s="1"/>
  <c r="DN41" i="13"/>
  <c r="DB53"/>
  <c r="CS79" i="17" s="1"/>
  <c r="DN53" i="13"/>
  <c r="DB65"/>
  <c r="CS101" i="17" s="1"/>
  <c r="DN65" i="13"/>
  <c r="DB77"/>
  <c r="CS123" i="17" s="1"/>
  <c r="DN77" i="13"/>
  <c r="DB18" i="10"/>
  <c r="DB10" i="13"/>
  <c r="DB34"/>
  <c r="DB58"/>
  <c r="DB82"/>
  <c r="DB27" i="10"/>
  <c r="DB18" i="11"/>
  <c r="DB16" i="13"/>
  <c r="DB28"/>
  <c r="DB40"/>
  <c r="DB52"/>
  <c r="DB64"/>
  <c r="DB76"/>
  <c r="DB85"/>
  <c r="DB97"/>
  <c r="DB59" i="11"/>
  <c r="DB51"/>
  <c r="DN23" i="13"/>
  <c r="DB94"/>
  <c r="DB91"/>
  <c r="DB112"/>
  <c r="DB136"/>
  <c r="DB160"/>
  <c r="DN35"/>
  <c r="DB89"/>
  <c r="CS145" i="17" s="1"/>
  <c r="DB101" i="13"/>
  <c r="CS151" i="17" s="1"/>
  <c r="DN101" i="13"/>
  <c r="DB113"/>
  <c r="CS157" i="17" s="1"/>
  <c r="DN113" i="13"/>
  <c r="DB106"/>
  <c r="DN47"/>
  <c r="DN89"/>
  <c r="DN107"/>
  <c r="DB119"/>
  <c r="CS160" i="17" s="1"/>
  <c r="DB121" i="13"/>
  <c r="DN131"/>
  <c r="DB143"/>
  <c r="CS172" i="17" s="1"/>
  <c r="DB145" i="13"/>
  <c r="DN155"/>
  <c r="DB167"/>
  <c r="CS184" i="17" s="1"/>
  <c r="DB169" i="13"/>
  <c r="DB190"/>
  <c r="DB214"/>
  <c r="DB238"/>
  <c r="DB125"/>
  <c r="CS163" i="17" s="1"/>
  <c r="DB130" i="13"/>
  <c r="DB139"/>
  <c r="DB149"/>
  <c r="CS175" i="17" s="1"/>
  <c r="DB154" i="13"/>
  <c r="DB163"/>
  <c r="DB173"/>
  <c r="CS187" i="17" s="1"/>
  <c r="DB179" i="13"/>
  <c r="CS190" i="17" s="1"/>
  <c r="DN179" i="13"/>
  <c r="DB191"/>
  <c r="CS196" i="17" s="1"/>
  <c r="DN191" i="13"/>
  <c r="DB203"/>
  <c r="CS202" i="17" s="1"/>
  <c r="DN203" i="13"/>
  <c r="DB215"/>
  <c r="CS208" i="17" s="1"/>
  <c r="DN215" i="13"/>
  <c r="DB227"/>
  <c r="CS214" i="17" s="1"/>
  <c r="DN227" i="13"/>
  <c r="DB184"/>
  <c r="DB208"/>
  <c r="DB232"/>
  <c r="DN137"/>
  <c r="DN161"/>
  <c r="DB185"/>
  <c r="CS193" i="17" s="1"/>
  <c r="DB187" i="13"/>
  <c r="DN197"/>
  <c r="DB209"/>
  <c r="CS205" i="17" s="1"/>
  <c r="DB211" i="13"/>
  <c r="DN221"/>
  <c r="DB233"/>
  <c r="CS217" i="17" s="1"/>
  <c r="DB235" i="13"/>
  <c r="DB239"/>
  <c r="CS220" i="17" s="1"/>
  <c r="DB16" i="14"/>
  <c r="DB107"/>
  <c r="DB146"/>
  <c r="DB85"/>
  <c r="DB74"/>
  <c r="DB132"/>
  <c r="DB221"/>
  <c r="DB168"/>
  <c r="EK210"/>
  <c r="EK24" i="3"/>
  <c r="EK48"/>
  <c r="EK77"/>
  <c r="EK18" i="4"/>
  <c r="EK34"/>
  <c r="EK51"/>
  <c r="EK8" i="5"/>
  <c r="EK59" i="4"/>
  <c r="EK59" i="5"/>
  <c r="EK27"/>
  <c r="EK43"/>
  <c r="EK34" i="6"/>
  <c r="EK18"/>
  <c r="EK43"/>
  <c r="EK27" i="7"/>
  <c r="EK18"/>
  <c r="EK8" i="8"/>
  <c r="EK8" i="9"/>
  <c r="EK34" i="7"/>
  <c r="EK18" i="9"/>
  <c r="EK18" i="10"/>
  <c r="EK43" i="9"/>
  <c r="EK43" i="7"/>
  <c r="EK51" i="10"/>
  <c r="EK51" i="11"/>
  <c r="EK28" i="13"/>
  <c r="EK52"/>
  <c r="EK76"/>
  <c r="EK34" i="9"/>
  <c r="EK34" i="10"/>
  <c r="EK8" i="11"/>
  <c r="EK7" i="13"/>
  <c r="EK19"/>
  <c r="EK31"/>
  <c r="EK53"/>
  <c r="DZ79" i="17" s="1"/>
  <c r="EK55" i="13"/>
  <c r="EK67"/>
  <c r="EK79"/>
  <c r="EK59" i="10"/>
  <c r="EK27" i="11"/>
  <c r="EK94" i="13"/>
  <c r="EK22"/>
  <c r="EK11"/>
  <c r="DZ2" i="17" s="1"/>
  <c r="EK23" i="13"/>
  <c r="DZ24" i="17" s="1"/>
  <c r="EK25" i="13"/>
  <c r="EK47"/>
  <c r="DZ68" i="17" s="1"/>
  <c r="EK59" i="13"/>
  <c r="DZ90" i="17" s="1"/>
  <c r="EK71" i="13"/>
  <c r="DZ112" i="17" s="1"/>
  <c r="EK89" i="13"/>
  <c r="DZ145" i="17" s="1"/>
  <c r="EK91" i="13"/>
  <c r="EK109"/>
  <c r="EK121"/>
  <c r="EK143"/>
  <c r="DZ172" i="17" s="1"/>
  <c r="EK145" i="13"/>
  <c r="EK157"/>
  <c r="EK169"/>
  <c r="EK70"/>
  <c r="EK112"/>
  <c r="EK85"/>
  <c r="EK101"/>
  <c r="DZ151" i="17" s="1"/>
  <c r="EK113" i="13"/>
  <c r="DZ157" i="17" s="1"/>
  <c r="EK34" i="13"/>
  <c r="EK82"/>
  <c r="EK106"/>
  <c r="EK130"/>
  <c r="EK154"/>
  <c r="EK125"/>
  <c r="DZ163" i="17" s="1"/>
  <c r="EK137" i="13"/>
  <c r="DZ169" i="17" s="1"/>
  <c r="EK149" i="13"/>
  <c r="DZ175" i="17" s="1"/>
  <c r="EK161" i="13"/>
  <c r="DZ181" i="17" s="1"/>
  <c r="EK163" i="13"/>
  <c r="EK185"/>
  <c r="DZ193" i="17" s="1"/>
  <c r="EK197" i="13"/>
  <c r="DZ199" i="17" s="1"/>
  <c r="EK209" i="13"/>
  <c r="DZ205" i="17" s="1"/>
  <c r="EK211" i="13"/>
  <c r="EK223"/>
  <c r="EK235"/>
  <c r="EK178"/>
  <c r="EK202"/>
  <c r="EK226"/>
  <c r="EK181"/>
  <c r="EK193"/>
  <c r="EK205"/>
  <c r="EK227"/>
  <c r="DZ214" i="17" s="1"/>
  <c r="EK124" i="13"/>
  <c r="EK148"/>
  <c r="EK172"/>
  <c r="EK196"/>
  <c r="EK220"/>
  <c r="EK49" i="14"/>
  <c r="EK63"/>
  <c r="EK132"/>
  <c r="EK238" i="13"/>
  <c r="EK96" i="14"/>
  <c r="EK85"/>
  <c r="EK232"/>
  <c r="EK221"/>
  <c r="EK146"/>
  <c r="EK190"/>
  <c r="EK11" i="3"/>
  <c r="EK38"/>
  <c r="EK60"/>
  <c r="EK70"/>
  <c r="EK8" i="4"/>
  <c r="EK27"/>
  <c r="EK43"/>
  <c r="EK34" i="5"/>
  <c r="EK18"/>
  <c r="EK27" i="6"/>
  <c r="EK51" i="5"/>
  <c r="EK8" i="6"/>
  <c r="EK59"/>
  <c r="EK51"/>
  <c r="EK8" i="7"/>
  <c r="EK59"/>
  <c r="EK51"/>
  <c r="EK43" i="8"/>
  <c r="EK34"/>
  <c r="EK18"/>
  <c r="EK51" i="9"/>
  <c r="EK59" i="8"/>
  <c r="EK8" i="10"/>
  <c r="EK27" i="9"/>
  <c r="EK18" i="11"/>
  <c r="EK16" i="13"/>
  <c r="EK40"/>
  <c r="EK64"/>
  <c r="EK27" i="8"/>
  <c r="EK59" i="9"/>
  <c r="EK43" i="10"/>
  <c r="EK43" i="11"/>
  <c r="EK17" i="13"/>
  <c r="DZ13" i="17" s="1"/>
  <c r="EK29" i="13"/>
  <c r="DZ35" i="17" s="1"/>
  <c r="EK41" i="13"/>
  <c r="DZ57" i="17" s="1"/>
  <c r="EK43" i="13"/>
  <c r="EK65"/>
  <c r="DZ101" i="17" s="1"/>
  <c r="EK77" i="13"/>
  <c r="DZ123" i="17" s="1"/>
  <c r="EK51" i="8"/>
  <c r="EK27" i="10"/>
  <c r="EK59" i="11"/>
  <c r="EK10" i="13"/>
  <c r="EK34" i="11"/>
  <c r="EK13" i="13"/>
  <c r="EK35"/>
  <c r="DZ46" i="17" s="1"/>
  <c r="EK37" i="13"/>
  <c r="EK49"/>
  <c r="EK61"/>
  <c r="EK73"/>
  <c r="EK107"/>
  <c r="DZ154" i="17" s="1"/>
  <c r="EK119" i="13"/>
  <c r="DZ160" i="17" s="1"/>
  <c r="EK131" i="13"/>
  <c r="DZ166" i="17" s="1"/>
  <c r="EK133" i="13"/>
  <c r="EK155"/>
  <c r="DZ178" i="17" s="1"/>
  <c r="EK167" i="13"/>
  <c r="DZ184" i="17" s="1"/>
  <c r="EK46" i="13"/>
  <c r="EK100"/>
  <c r="EK83"/>
  <c r="DZ134" i="17" s="1"/>
  <c r="EK95" i="13"/>
  <c r="DZ148" i="17" s="1"/>
  <c r="EK97" i="13"/>
  <c r="EK103"/>
  <c r="EK115"/>
  <c r="EK58"/>
  <c r="EK88"/>
  <c r="EK118"/>
  <c r="EK142"/>
  <c r="EK166"/>
  <c r="EK127"/>
  <c r="EK139"/>
  <c r="EK151"/>
  <c r="EK173"/>
  <c r="DZ187" i="17" s="1"/>
  <c r="EK175" i="13"/>
  <c r="EK187"/>
  <c r="EK199"/>
  <c r="EK221"/>
  <c r="DZ211" i="17" s="1"/>
  <c r="EK233" i="13"/>
  <c r="DZ217" i="17" s="1"/>
  <c r="EK38" i="14"/>
  <c r="EK190" i="13"/>
  <c r="EK214"/>
  <c r="EK179"/>
  <c r="DZ190" i="17" s="1"/>
  <c r="EK191" i="13"/>
  <c r="DZ196" i="17" s="1"/>
  <c r="EK203" i="13"/>
  <c r="DZ202" i="17" s="1"/>
  <c r="EK215" i="13"/>
  <c r="DZ208" i="17" s="1"/>
  <c r="EK217" i="13"/>
  <c r="EK229"/>
  <c r="EK136"/>
  <c r="EK160"/>
  <c r="EK184"/>
  <c r="EK208"/>
  <c r="EK232"/>
  <c r="EK74" i="14"/>
  <c r="EK107"/>
  <c r="EK157"/>
  <c r="EK27"/>
  <c r="EK239" i="13"/>
  <c r="DZ220" i="17" s="1"/>
  <c r="EK16" i="14"/>
  <c r="EK168"/>
  <c r="EK196"/>
  <c r="EK118"/>
  <c r="EK179"/>
  <c r="EK243"/>
  <c r="EA232"/>
  <c r="EA11" i="3"/>
  <c r="EA38"/>
  <c r="EA60"/>
  <c r="EA70"/>
  <c r="EA27" i="4"/>
  <c r="EA43"/>
  <c r="EA59"/>
  <c r="EA51"/>
  <c r="EA34" i="5"/>
  <c r="EA43"/>
  <c r="EA27"/>
  <c r="EA27" i="6"/>
  <c r="EA43"/>
  <c r="EA34"/>
  <c r="EA59"/>
  <c r="EA34" i="7"/>
  <c r="EA27"/>
  <c r="EA27" i="8"/>
  <c r="EA27" i="9"/>
  <c r="EA51" i="8"/>
  <c r="EA34" i="9"/>
  <c r="EA8" i="8"/>
  <c r="EA27" i="10"/>
  <c r="EA43" i="8"/>
  <c r="EA43" i="9"/>
  <c r="EA18" i="10"/>
  <c r="EA10" i="13"/>
  <c r="EA34"/>
  <c r="EA58"/>
  <c r="EA82"/>
  <c r="EA59" i="10"/>
  <c r="EA59" i="11"/>
  <c r="EA25" i="13"/>
  <c r="EA49"/>
  <c r="EA73"/>
  <c r="EA8" i="11"/>
  <c r="EA88" i="13"/>
  <c r="EA51" i="11"/>
  <c r="EA43"/>
  <c r="EA16" i="13"/>
  <c r="EA28"/>
  <c r="EA40"/>
  <c r="EA52"/>
  <c r="EA64"/>
  <c r="EA76"/>
  <c r="EA85"/>
  <c r="EA103"/>
  <c r="EA127"/>
  <c r="EA151"/>
  <c r="EA175"/>
  <c r="EA109"/>
  <c r="EA94"/>
  <c r="EA48" i="3"/>
  <c r="EA8" i="4"/>
  <c r="EA34"/>
  <c r="EA8" i="5"/>
  <c r="EA8" i="6"/>
  <c r="EA51"/>
  <c r="EA18"/>
  <c r="EA18" i="7"/>
  <c r="EA59" i="8"/>
  <c r="EA18" i="9"/>
  <c r="EA59"/>
  <c r="EA8"/>
  <c r="EA34" i="11"/>
  <c r="EA46" i="13"/>
  <c r="EA34" i="8"/>
  <c r="EA13" i="13"/>
  <c r="EA61"/>
  <c r="EA51" i="9"/>
  <c r="EA51" i="10"/>
  <c r="EA19" i="13"/>
  <c r="EA43"/>
  <c r="EA67"/>
  <c r="EA97"/>
  <c r="EA139"/>
  <c r="EA106"/>
  <c r="EA100"/>
  <c r="EA124"/>
  <c r="EA148"/>
  <c r="EA172"/>
  <c r="EA121"/>
  <c r="EA133"/>
  <c r="EA145"/>
  <c r="EA157"/>
  <c r="EA169"/>
  <c r="EA193"/>
  <c r="EA217"/>
  <c r="EA16" i="14"/>
  <c r="EA196" i="13"/>
  <c r="EA220"/>
  <c r="EA187"/>
  <c r="EA211"/>
  <c r="EA178"/>
  <c r="EA202"/>
  <c r="EA226"/>
  <c r="EA27" i="14"/>
  <c r="EA85"/>
  <c r="EA49"/>
  <c r="EA235" i="13"/>
  <c r="EA107" i="14"/>
  <c r="EA157"/>
  <c r="EA179"/>
  <c r="EA243"/>
  <c r="EA146"/>
  <c r="EA221"/>
  <c r="EA24" i="3"/>
  <c r="EA77"/>
  <c r="EA18" i="4"/>
  <c r="EA18" i="5"/>
  <c r="EA51"/>
  <c r="EA59"/>
  <c r="EA8" i="7"/>
  <c r="EA43"/>
  <c r="EA59"/>
  <c r="EA18" i="8"/>
  <c r="EA34" i="10"/>
  <c r="EA51" i="7"/>
  <c r="EA8" i="10"/>
  <c r="EA22" i="13"/>
  <c r="EA70"/>
  <c r="EA27" i="11"/>
  <c r="EA37" i="13"/>
  <c r="EA43" i="10"/>
  <c r="EA18" i="11"/>
  <c r="EA7" i="13"/>
  <c r="EA31"/>
  <c r="EA55"/>
  <c r="EA79"/>
  <c r="EA115"/>
  <c r="EA163"/>
  <c r="EA91"/>
  <c r="EA112"/>
  <c r="EA136"/>
  <c r="EA160"/>
  <c r="EA118"/>
  <c r="EA130"/>
  <c r="EA142"/>
  <c r="EA154"/>
  <c r="EA166"/>
  <c r="EA181"/>
  <c r="EA205"/>
  <c r="EA229"/>
  <c r="EA184"/>
  <c r="EA208"/>
  <c r="EA232"/>
  <c r="EA199"/>
  <c r="EA223"/>
  <c r="EA190"/>
  <c r="EA214"/>
  <c r="EA238"/>
  <c r="EA96" i="14"/>
  <c r="EA38"/>
  <c r="EA74"/>
  <c r="EA63"/>
  <c r="EA132"/>
  <c r="EA210"/>
  <c r="EA190"/>
  <c r="EA118"/>
  <c r="EA196"/>
  <c r="EA168"/>
  <c r="C10" i="5"/>
  <c r="B18" i="14"/>
  <c r="BA191"/>
  <c r="BB191"/>
  <c r="BC191" s="1"/>
  <c r="BD191" s="1"/>
  <c r="BE191" s="1"/>
  <c r="BF191" s="1"/>
  <c r="BG191" s="1"/>
  <c r="BH191" s="1"/>
  <c r="BI191" s="1"/>
  <c r="BJ191" s="1"/>
  <c r="BK191" s="1"/>
  <c r="BL191" s="1"/>
  <c r="BM191" s="1"/>
  <c r="BN241"/>
  <c r="DN24" i="3"/>
  <c r="DN60"/>
  <c r="DN77"/>
  <c r="DN8" i="4"/>
  <c r="DN18"/>
  <c r="DN34"/>
  <c r="DN59"/>
  <c r="DN18" i="5"/>
  <c r="DN34"/>
  <c r="DN51"/>
  <c r="DN43"/>
  <c r="DN27" i="6"/>
  <c r="DN43"/>
  <c r="DN8" i="7"/>
  <c r="DN51"/>
  <c r="DN43"/>
  <c r="DN34" i="8"/>
  <c r="DN27"/>
  <c r="DN27" i="9"/>
  <c r="DN8" i="8"/>
  <c r="DN8" i="10"/>
  <c r="DN18" i="8"/>
  <c r="DN34" i="10"/>
  <c r="DN59" i="9"/>
  <c r="DN43" i="11"/>
  <c r="DN19" i="13"/>
  <c r="DN43"/>
  <c r="DN67"/>
  <c r="DN51" i="9"/>
  <c r="DN34" i="11"/>
  <c r="DN22" i="13"/>
  <c r="DN46"/>
  <c r="DN70"/>
  <c r="DN34" i="7"/>
  <c r="DN18" i="10"/>
  <c r="DN18" i="11"/>
  <c r="DN51"/>
  <c r="DN97" i="13"/>
  <c r="DN13"/>
  <c r="DN25"/>
  <c r="DN59" i="11"/>
  <c r="DN100" i="13"/>
  <c r="DN124"/>
  <c r="DN148"/>
  <c r="DN172"/>
  <c r="DN40"/>
  <c r="DN64"/>
  <c r="DN115"/>
  <c r="DN91"/>
  <c r="DN118"/>
  <c r="DN49"/>
  <c r="DN73"/>
  <c r="DN109"/>
  <c r="DN133"/>
  <c r="DN157"/>
  <c r="DN178"/>
  <c r="DN202"/>
  <c r="DN226"/>
  <c r="DN27" i="14"/>
  <c r="DN193" i="13"/>
  <c r="DN217"/>
  <c r="DN184"/>
  <c r="DN208"/>
  <c r="DN232"/>
  <c r="DN130"/>
  <c r="DN142"/>
  <c r="DN154"/>
  <c r="DN166"/>
  <c r="DN187"/>
  <c r="DN211"/>
  <c r="DN235"/>
  <c r="DN63" i="14"/>
  <c r="DN96"/>
  <c r="DN16"/>
  <c r="DN49"/>
  <c r="DN118"/>
  <c r="DN196"/>
  <c r="DN210"/>
  <c r="DN168"/>
  <c r="DN11" i="3"/>
  <c r="DN38"/>
  <c r="DN48"/>
  <c r="DN70"/>
  <c r="DN27" i="4"/>
  <c r="DN43"/>
  <c r="DN51"/>
  <c r="DN27" i="5"/>
  <c r="DN8"/>
  <c r="DN59"/>
  <c r="DN18" i="6"/>
  <c r="DN8"/>
  <c r="DN51"/>
  <c r="DN34"/>
  <c r="DN18" i="7"/>
  <c r="DN59" i="6"/>
  <c r="DN27" i="7"/>
  <c r="DN34" i="9"/>
  <c r="DN59" i="8"/>
  <c r="DN59" i="7"/>
  <c r="DN43" i="9"/>
  <c r="DN43" i="10"/>
  <c r="DN51" i="8"/>
  <c r="DN18" i="9"/>
  <c r="DN8" i="11"/>
  <c r="DN7" i="13"/>
  <c r="DN31"/>
  <c r="DN55"/>
  <c r="DN79"/>
  <c r="DN27" i="10"/>
  <c r="DN10" i="13"/>
  <c r="DN34"/>
  <c r="DN58"/>
  <c r="DN82"/>
  <c r="DN43" i="8"/>
  <c r="DN51" i="10"/>
  <c r="DN59"/>
  <c r="DN85" i="13"/>
  <c r="DN8" i="9"/>
  <c r="DN16" i="13"/>
  <c r="DN27" i="11"/>
  <c r="DN94" i="13"/>
  <c r="DN112"/>
  <c r="DN136"/>
  <c r="DN160"/>
  <c r="DN37"/>
  <c r="DN61"/>
  <c r="DN103"/>
  <c r="DN88"/>
  <c r="DN106"/>
  <c r="DN28"/>
  <c r="DN52"/>
  <c r="DN76"/>
  <c r="DN121"/>
  <c r="DN145"/>
  <c r="DN169"/>
  <c r="DN190"/>
  <c r="DN214"/>
  <c r="DN238"/>
  <c r="DN181"/>
  <c r="DN205"/>
  <c r="DN229"/>
  <c r="DN196"/>
  <c r="DN220"/>
  <c r="DN127"/>
  <c r="DN139"/>
  <c r="DN151"/>
  <c r="DN163"/>
  <c r="DN175"/>
  <c r="DN199"/>
  <c r="DN223"/>
  <c r="DN38" i="14"/>
  <c r="DN107"/>
  <c r="DN146"/>
  <c r="DN85"/>
  <c r="DN74"/>
  <c r="DN157"/>
  <c r="DN221"/>
  <c r="DN132"/>
  <c r="DN232"/>
  <c r="DN190"/>
  <c r="DN243"/>
  <c r="DN179"/>
  <c r="CH190"/>
  <c r="CH179"/>
  <c r="CH243"/>
  <c r="CH168"/>
  <c r="CH24" i="3"/>
  <c r="CH60"/>
  <c r="CH77"/>
  <c r="CH8" i="4"/>
  <c r="CH18"/>
  <c r="CH34"/>
  <c r="CH59"/>
  <c r="CH18" i="5"/>
  <c r="CH34"/>
  <c r="CH51"/>
  <c r="CH43"/>
  <c r="CH27" i="6"/>
  <c r="CH43"/>
  <c r="CH8" i="7"/>
  <c r="CH51"/>
  <c r="CH43"/>
  <c r="CH34" i="8"/>
  <c r="CH27"/>
  <c r="CH27" i="9"/>
  <c r="CH8" i="8"/>
  <c r="CH8" i="10"/>
  <c r="CH18" i="8"/>
  <c r="CH34" i="10"/>
  <c r="CH34" i="7"/>
  <c r="CH8" i="11"/>
  <c r="CH7" i="13"/>
  <c r="CH19"/>
  <c r="CH31"/>
  <c r="CH53"/>
  <c r="CA79" i="17" s="1"/>
  <c r="CH55" i="13"/>
  <c r="CH67"/>
  <c r="CH79"/>
  <c r="CH27" i="10"/>
  <c r="CH10" i="13"/>
  <c r="CH34"/>
  <c r="CH58"/>
  <c r="CH82"/>
  <c r="CH18" i="10"/>
  <c r="CH18" i="11"/>
  <c r="CH51"/>
  <c r="CH95" i="13"/>
  <c r="CA148" i="17" s="1"/>
  <c r="CH97" i="13"/>
  <c r="CH11"/>
  <c r="CA2" i="17" s="1"/>
  <c r="CH13" i="13"/>
  <c r="CH23"/>
  <c r="CA24" i="17" s="1"/>
  <c r="CH25" i="13"/>
  <c r="CH59" i="11"/>
  <c r="CH100" i="13"/>
  <c r="CH124"/>
  <c r="CH148"/>
  <c r="CH172"/>
  <c r="CH40"/>
  <c r="CH64"/>
  <c r="CH113"/>
  <c r="CA157" i="17" s="1"/>
  <c r="CH115" i="13"/>
  <c r="CH91"/>
  <c r="CH118"/>
  <c r="CH47"/>
  <c r="CA68" i="17" s="1"/>
  <c r="CH49" i="13"/>
  <c r="CH71"/>
  <c r="CA112" i="17" s="1"/>
  <c r="CH73" i="13"/>
  <c r="CH89"/>
  <c r="CA145" i="17" s="1"/>
  <c r="CH107" i="13"/>
  <c r="CA154" i="17" s="1"/>
  <c r="CH119" i="13"/>
  <c r="CA160" i="17" s="1"/>
  <c r="CH121" i="13"/>
  <c r="CH143"/>
  <c r="CA172" i="17" s="1"/>
  <c r="CH155" i="13"/>
  <c r="CA178" i="17" s="1"/>
  <c r="CH167" i="13"/>
  <c r="CA184" i="17" s="1"/>
  <c r="CH169" i="13"/>
  <c r="CH190"/>
  <c r="CH214"/>
  <c r="CH238"/>
  <c r="CH179"/>
  <c r="CA190" i="17" s="1"/>
  <c r="CH191" i="13"/>
  <c r="CA196" i="17" s="1"/>
  <c r="CH203" i="13"/>
  <c r="CA202" i="17" s="1"/>
  <c r="CH205" i="13"/>
  <c r="CH227"/>
  <c r="CA214" i="17" s="1"/>
  <c r="CH184" i="13"/>
  <c r="CH208"/>
  <c r="CH232"/>
  <c r="CH127"/>
  <c r="CH137"/>
  <c r="CA169" i="17" s="1"/>
  <c r="CH142" i="13"/>
  <c r="CH151"/>
  <c r="CH161"/>
  <c r="CA181" i="17" s="1"/>
  <c r="CH166" i="13"/>
  <c r="CH175"/>
  <c r="CH187"/>
  <c r="CH209"/>
  <c r="CA205" i="17" s="1"/>
  <c r="CH211" i="13"/>
  <c r="CH223"/>
  <c r="CH235"/>
  <c r="CH63" i="14"/>
  <c r="CH96"/>
  <c r="CH239" i="13"/>
  <c r="CA220" i="17" s="1"/>
  <c r="CH85" i="14"/>
  <c r="CH74"/>
  <c r="CH232"/>
  <c r="CH132"/>
  <c r="CH11" i="3"/>
  <c r="CH38"/>
  <c r="CH48"/>
  <c r="CH70"/>
  <c r="CH27" i="4"/>
  <c r="CH43"/>
  <c r="CH51"/>
  <c r="CH27" i="5"/>
  <c r="CH8"/>
  <c r="CH59"/>
  <c r="CH18" i="6"/>
  <c r="CH8"/>
  <c r="CH51"/>
  <c r="CH34"/>
  <c r="CH18" i="7"/>
  <c r="CH59" i="6"/>
  <c r="CH27" i="7"/>
  <c r="CH34" i="9"/>
  <c r="CH59" i="8"/>
  <c r="CH59" i="7"/>
  <c r="CH43" i="9"/>
  <c r="CH43" i="10"/>
  <c r="CH51" i="8"/>
  <c r="CH18" i="9"/>
  <c r="CH59"/>
  <c r="CH43" i="11"/>
  <c r="CH17" i="13"/>
  <c r="CA13" i="17" s="1"/>
  <c r="CH29" i="13"/>
  <c r="CA35" i="17" s="1"/>
  <c r="CH41" i="13"/>
  <c r="CA57" i="17" s="1"/>
  <c r="CH43" i="13"/>
  <c r="CH65"/>
  <c r="CA101" i="17" s="1"/>
  <c r="CH77" i="13"/>
  <c r="CA123" i="17" s="1"/>
  <c r="CH51" i="9"/>
  <c r="CH34" i="11"/>
  <c r="CH22" i="13"/>
  <c r="CH46"/>
  <c r="CH70"/>
  <c r="CH43" i="8"/>
  <c r="CH51" i="10"/>
  <c r="CH59"/>
  <c r="CH83" i="13"/>
  <c r="CA134" i="17" s="1"/>
  <c r="CH85" i="13"/>
  <c r="CH8" i="9"/>
  <c r="CH16" i="13"/>
  <c r="CH27" i="11"/>
  <c r="CH94" i="13"/>
  <c r="CH112"/>
  <c r="CH136"/>
  <c r="CH160"/>
  <c r="CH35"/>
  <c r="CA46" i="17" s="1"/>
  <c r="CH37" i="13"/>
  <c r="CH59"/>
  <c r="CA90" i="17" s="1"/>
  <c r="CH61" i="13"/>
  <c r="CH101"/>
  <c r="CA151" i="17" s="1"/>
  <c r="CH103" i="13"/>
  <c r="CH88"/>
  <c r="CH106"/>
  <c r="CH28"/>
  <c r="CH52"/>
  <c r="CH76"/>
  <c r="CH109"/>
  <c r="CH131"/>
  <c r="CA166" i="17" s="1"/>
  <c r="CH133" i="13"/>
  <c r="CH145"/>
  <c r="CH157"/>
  <c r="CH178"/>
  <c r="CH202"/>
  <c r="CH226"/>
  <c r="CH27" i="14"/>
  <c r="CH181" i="13"/>
  <c r="CH193"/>
  <c r="CH215"/>
  <c r="CA208" i="17" s="1"/>
  <c r="CH217" i="13"/>
  <c r="CH229"/>
  <c r="CH196"/>
  <c r="CH220"/>
  <c r="CH125"/>
  <c r="CA163" i="17" s="1"/>
  <c r="CH130" i="13"/>
  <c r="CH139"/>
  <c r="CH149"/>
  <c r="CA175" i="17" s="1"/>
  <c r="CH154" i="13"/>
  <c r="CH163"/>
  <c r="CH173"/>
  <c r="CA187" i="17" s="1"/>
  <c r="CH185" i="13"/>
  <c r="CA193" i="17" s="1"/>
  <c r="CH197" i="13"/>
  <c r="CA199" i="17" s="1"/>
  <c r="CH199" i="13"/>
  <c r="CH221"/>
  <c r="CA211" i="17" s="1"/>
  <c r="CH233" i="13"/>
  <c r="CA217" i="17" s="1"/>
  <c r="CH38" i="14"/>
  <c r="CH107"/>
  <c r="CH146"/>
  <c r="CH16"/>
  <c r="CH49"/>
  <c r="CH118"/>
  <c r="CH221"/>
  <c r="CH157"/>
  <c r="CH196"/>
  <c r="DO243"/>
  <c r="DO118"/>
  <c r="DO168"/>
  <c r="DO232"/>
  <c r="DO221"/>
  <c r="DO146"/>
  <c r="DO24" i="3"/>
  <c r="DO48"/>
  <c r="DO77"/>
  <c r="DO27" i="4"/>
  <c r="DO18"/>
  <c r="DO34"/>
  <c r="DO59"/>
  <c r="DO8" i="5"/>
  <c r="DO51"/>
  <c r="DO43"/>
  <c r="DO59"/>
  <c r="DO51" i="6"/>
  <c r="DO43"/>
  <c r="DO34"/>
  <c r="DO43" i="7"/>
  <c r="DO18"/>
  <c r="DO27" i="8"/>
  <c r="DO27" i="9"/>
  <c r="DO51" i="8"/>
  <c r="DO27" i="7"/>
  <c r="DO8" i="8"/>
  <c r="DO34" i="10"/>
  <c r="DO8" i="9"/>
  <c r="DO59"/>
  <c r="DO51"/>
  <c r="DO10" i="13"/>
  <c r="DO34"/>
  <c r="DO58"/>
  <c r="DO82"/>
  <c r="DO27" i="11"/>
  <c r="DO11" i="13"/>
  <c r="DE2" i="17" s="1"/>
  <c r="DO13" i="13"/>
  <c r="EA23"/>
  <c r="DO35"/>
  <c r="DE46" i="17" s="1"/>
  <c r="DO37" i="13"/>
  <c r="EA47"/>
  <c r="DO59"/>
  <c r="DE90" i="17" s="1"/>
  <c r="DO61" i="13"/>
  <c r="EA71"/>
  <c r="DO43" i="10"/>
  <c r="DO18" i="11"/>
  <c r="EA29" i="13"/>
  <c r="EA53"/>
  <c r="EA77"/>
  <c r="DO51" i="10"/>
  <c r="DO7" i="13"/>
  <c r="DO19"/>
  <c r="DO17"/>
  <c r="DE13" i="17" s="1"/>
  <c r="DO18" i="10"/>
  <c r="DO83" i="13"/>
  <c r="DE134" i="17" s="1"/>
  <c r="DO85" i="13"/>
  <c r="EA95"/>
  <c r="DO40"/>
  <c r="EA89"/>
  <c r="EA101"/>
  <c r="DO113"/>
  <c r="DE157" i="17" s="1"/>
  <c r="DO115" i="13"/>
  <c r="EA125"/>
  <c r="DO137"/>
  <c r="DE169" i="17" s="1"/>
  <c r="DO139" i="13"/>
  <c r="EA149"/>
  <c r="DO161"/>
  <c r="DE181" i="17" s="1"/>
  <c r="DO163" i="13"/>
  <c r="EA173"/>
  <c r="DO31"/>
  <c r="DO55"/>
  <c r="DO79"/>
  <c r="DO94"/>
  <c r="DO28"/>
  <c r="DO76"/>
  <c r="DO107"/>
  <c r="DE154" i="17" s="1"/>
  <c r="EA107" i="13"/>
  <c r="DO29"/>
  <c r="DE35" i="17" s="1"/>
  <c r="DO43" i="13"/>
  <c r="DO77"/>
  <c r="DE123" i="17" s="1"/>
  <c r="DO112" i="13"/>
  <c r="DO136"/>
  <c r="DO160"/>
  <c r="DO179"/>
  <c r="DE190" i="17" s="1"/>
  <c r="EA179" i="13"/>
  <c r="DO191"/>
  <c r="DE196" i="17" s="1"/>
  <c r="EA191" i="13"/>
  <c r="DO203"/>
  <c r="DE202" i="17" s="1"/>
  <c r="EA203" i="13"/>
  <c r="DO215"/>
  <c r="DE208" i="17" s="1"/>
  <c r="EA215" i="13"/>
  <c r="DO227"/>
  <c r="DE214" i="17" s="1"/>
  <c r="EA227" i="13"/>
  <c r="DO239"/>
  <c r="DE220" i="17" s="1"/>
  <c r="EA239" i="13"/>
  <c r="EA119"/>
  <c r="EA143"/>
  <c r="EA167"/>
  <c r="DO196"/>
  <c r="DO220"/>
  <c r="DO121"/>
  <c r="DO133"/>
  <c r="DO145"/>
  <c r="DO157"/>
  <c r="DO169"/>
  <c r="EA185"/>
  <c r="DO197"/>
  <c r="DE199" i="17" s="1"/>
  <c r="DO199" i="13"/>
  <c r="EA209"/>
  <c r="DO221"/>
  <c r="DE211" i="17" s="1"/>
  <c r="DO223" i="13"/>
  <c r="DO118"/>
  <c r="DO131"/>
  <c r="DE166" i="17" s="1"/>
  <c r="DO143" i="13"/>
  <c r="DE172" i="17" s="1"/>
  <c r="DO178" i="13"/>
  <c r="DO202"/>
  <c r="DO226"/>
  <c r="DO27" i="14"/>
  <c r="DO38"/>
  <c r="DO235" i="13"/>
  <c r="DO49" i="14"/>
  <c r="DO63"/>
  <c r="DO132"/>
  <c r="DO210"/>
  <c r="DO196"/>
  <c r="DO190"/>
  <c r="DO179"/>
  <c r="DO11" i="3"/>
  <c r="DO38"/>
  <c r="DO60"/>
  <c r="DO70"/>
  <c r="DO8" i="4"/>
  <c r="DO43"/>
  <c r="DO51"/>
  <c r="DO18" i="5"/>
  <c r="DO34"/>
  <c r="DO27"/>
  <c r="DO8" i="6"/>
  <c r="DO27"/>
  <c r="DO18"/>
  <c r="DO8" i="7"/>
  <c r="DO59" i="6"/>
  <c r="DO34" i="7"/>
  <c r="DO51"/>
  <c r="DO59" i="8"/>
  <c r="DO18"/>
  <c r="DO18" i="9"/>
  <c r="DO59" i="7"/>
  <c r="DO34" i="8"/>
  <c r="DO43"/>
  <c r="DO34" i="9"/>
  <c r="DO27" i="10"/>
  <c r="DO34" i="11"/>
  <c r="DO22" i="13"/>
  <c r="DO46"/>
  <c r="DO70"/>
  <c r="DO59" i="10"/>
  <c r="DO59" i="11"/>
  <c r="EA11" i="13"/>
  <c r="DO23"/>
  <c r="DE24" i="17" s="1"/>
  <c r="DO25" i="13"/>
  <c r="EA35"/>
  <c r="DO47"/>
  <c r="DE68" i="17" s="1"/>
  <c r="DO49" i="13"/>
  <c r="EA59"/>
  <c r="DO71"/>
  <c r="DE112" i="17" s="1"/>
  <c r="DO73" i="13"/>
  <c r="DO8" i="11"/>
  <c r="EA17" i="13"/>
  <c r="EA41"/>
  <c r="EA65"/>
  <c r="DO88"/>
  <c r="DO43" i="11"/>
  <c r="DO16" i="13"/>
  <c r="DO8" i="10"/>
  <c r="DO43" i="9"/>
  <c r="DO51" i="11"/>
  <c r="EA83" i="13"/>
  <c r="DO95"/>
  <c r="DE148" i="17" s="1"/>
  <c r="DO97" i="13"/>
  <c r="DO64"/>
  <c r="DO101"/>
  <c r="DE151" i="17" s="1"/>
  <c r="DO103" i="13"/>
  <c r="EA113"/>
  <c r="DO125"/>
  <c r="DE163" i="17" s="1"/>
  <c r="DO127" i="13"/>
  <c r="EA137"/>
  <c r="DO149"/>
  <c r="DE175" i="17" s="1"/>
  <c r="DO151" i="13"/>
  <c r="EA161"/>
  <c r="DO173"/>
  <c r="DE187" i="17" s="1"/>
  <c r="DO175" i="13"/>
  <c r="DO41"/>
  <c r="DE57" i="17" s="1"/>
  <c r="DO65" i="13"/>
  <c r="DE101" i="17" s="1"/>
  <c r="DO91" i="13"/>
  <c r="DO106"/>
  <c r="DO52"/>
  <c r="DO89"/>
  <c r="DE145" i="17" s="1"/>
  <c r="DO109" i="13"/>
  <c r="DO53"/>
  <c r="DE79" i="17" s="1"/>
  <c r="DO67" i="13"/>
  <c r="DO100"/>
  <c r="DO124"/>
  <c r="DO148"/>
  <c r="DO172"/>
  <c r="DO181"/>
  <c r="DO193"/>
  <c r="DO205"/>
  <c r="DO217"/>
  <c r="DO229"/>
  <c r="DO16" i="14"/>
  <c r="EA131" i="13"/>
  <c r="EA155"/>
  <c r="DO184"/>
  <c r="DO208"/>
  <c r="DO232"/>
  <c r="DO130"/>
  <c r="DO142"/>
  <c r="DO154"/>
  <c r="DO166"/>
  <c r="DO185"/>
  <c r="DE193" i="17" s="1"/>
  <c r="DO187" i="13"/>
  <c r="EA197"/>
  <c r="DO209"/>
  <c r="DE205" i="17" s="1"/>
  <c r="DO211" i="13"/>
  <c r="EA221"/>
  <c r="DO233"/>
  <c r="DE217" i="17" s="1"/>
  <c r="DO119" i="13"/>
  <c r="DE160" i="17" s="1"/>
  <c r="DO155" i="13"/>
  <c r="DE178" i="17" s="1"/>
  <c r="DO167" i="13"/>
  <c r="DE184" i="17" s="1"/>
  <c r="DO190" i="13"/>
  <c r="DO214"/>
  <c r="DO238"/>
  <c r="EA233"/>
  <c r="DO96" i="14"/>
  <c r="DO85"/>
  <c r="DO74"/>
  <c r="DO107"/>
  <c r="DO157"/>
  <c r="B93"/>
  <c r="B44" i="11"/>
  <c r="A77" i="17"/>
  <c r="C139" i="14"/>
  <c r="B120" i="17"/>
  <c r="D20" i="4"/>
  <c r="D158" i="14" s="1"/>
  <c r="B114" i="17"/>
  <c r="C133" i="14"/>
  <c r="EN230"/>
  <c r="CA230"/>
  <c r="B9" i="8"/>
  <c r="B32" i="14"/>
  <c r="A19" i="17"/>
  <c r="B116" i="14"/>
  <c r="A100" i="17" s="1"/>
  <c r="B43" i="3"/>
  <c r="A189" i="17" s="1"/>
  <c r="B42" i="3"/>
  <c r="A186" i="17" s="1"/>
  <c r="B108" i="14"/>
  <c r="A92" i="17"/>
  <c r="D159" i="14"/>
  <c r="EA78" i="3"/>
  <c r="BN78"/>
  <c r="EN252" i="14"/>
  <c r="AA230"/>
  <c r="BA210"/>
  <c r="BA11" i="3"/>
  <c r="BA60"/>
  <c r="BA8" i="4"/>
  <c r="BA43"/>
  <c r="BA18" i="5"/>
  <c r="BA51"/>
  <c r="BA59" i="6"/>
  <c r="BA8" i="7"/>
  <c r="BA51"/>
  <c r="BA8" i="9"/>
  <c r="BA27" i="8"/>
  <c r="BA59"/>
  <c r="BA27" i="9"/>
  <c r="BA16" i="13"/>
  <c r="BA64"/>
  <c r="BA34" i="10"/>
  <c r="BA19" i="13"/>
  <c r="BA67"/>
  <c r="BA27" i="11"/>
  <c r="BA22" i="13"/>
  <c r="BA25"/>
  <c r="BA73"/>
  <c r="BA133"/>
  <c r="BA34"/>
  <c r="BA112"/>
  <c r="BA115"/>
  <c r="BA106"/>
  <c r="BA154"/>
  <c r="BA151"/>
  <c r="BA199"/>
  <c r="BA38" i="14"/>
  <c r="BA214" i="13"/>
  <c r="BA205"/>
  <c r="BA136"/>
  <c r="BA184"/>
  <c r="BA232"/>
  <c r="BA107" i="14"/>
  <c r="BA27"/>
  <c r="BA168"/>
  <c r="BA118"/>
  <c r="BA38" i="3"/>
  <c r="BA18" i="4"/>
  <c r="BA8" i="5"/>
  <c r="BA27" i="6"/>
  <c r="BA34"/>
  <c r="BA27" i="7"/>
  <c r="BA8" i="8"/>
  <c r="BA18"/>
  <c r="BA43" i="9"/>
  <c r="BA18" i="11"/>
  <c r="BA52" i="13"/>
  <c r="BA8" i="11"/>
  <c r="BA43" i="13"/>
  <c r="BA51" i="8"/>
  <c r="BA27" i="10"/>
  <c r="BA49" i="13"/>
  <c r="BA121"/>
  <c r="BA58"/>
  <c r="BA97"/>
  <c r="BA88"/>
  <c r="BA166"/>
  <c r="BA175"/>
  <c r="BA235"/>
  <c r="BA226"/>
  <c r="BA229"/>
  <c r="BA172"/>
  <c r="BA49" i="14"/>
  <c r="BA157"/>
  <c r="BA85"/>
  <c r="BA146"/>
  <c r="BA24" i="3"/>
  <c r="BA70"/>
  <c r="BA51" i="4"/>
  <c r="BA59" i="5"/>
  <c r="BA8" i="6"/>
  <c r="BA43"/>
  <c r="BA34" i="7"/>
  <c r="BA34" i="9"/>
  <c r="BA18" i="10"/>
  <c r="BA51"/>
  <c r="BA40" i="13"/>
  <c r="BA59" i="9"/>
  <c r="BA31" i="13"/>
  <c r="BA59" i="10"/>
  <c r="BA10" i="13"/>
  <c r="BA37"/>
  <c r="BA109"/>
  <c r="BA169"/>
  <c r="BA85"/>
  <c r="BA70"/>
  <c r="BA142"/>
  <c r="BA163"/>
  <c r="BA223"/>
  <c r="BA202"/>
  <c r="BA217"/>
  <c r="BA160"/>
  <c r="BA220"/>
  <c r="BA132" i="14"/>
  <c r="BA16"/>
  <c r="BA221"/>
  <c r="BA243"/>
  <c r="BA77" i="3"/>
  <c r="BA34" i="4"/>
  <c r="BA59"/>
  <c r="BA43" i="5"/>
  <c r="BA51" i="6"/>
  <c r="BA18" i="7"/>
  <c r="BA34" i="8"/>
  <c r="BA51" i="9"/>
  <c r="BA43" i="10"/>
  <c r="BA28" i="13"/>
  <c r="BA43" i="7"/>
  <c r="BA7" i="13"/>
  <c r="BA79"/>
  <c r="BA94"/>
  <c r="BA13"/>
  <c r="BA91"/>
  <c r="BA157"/>
  <c r="BA100"/>
  <c r="BA46"/>
  <c r="BA130"/>
  <c r="BA139"/>
  <c r="BA211"/>
  <c r="BA190"/>
  <c r="BA193"/>
  <c r="BA148"/>
  <c r="BA208"/>
  <c r="BA63" i="14"/>
  <c r="BA96"/>
  <c r="BA196"/>
  <c r="BA190"/>
  <c r="BA48" i="3"/>
  <c r="BA27" i="4"/>
  <c r="BA34" i="5"/>
  <c r="BA27"/>
  <c r="BA18" i="6"/>
  <c r="BA59" i="7"/>
  <c r="BA43" i="8"/>
  <c r="BA18" i="9"/>
  <c r="BA8" i="10"/>
  <c r="BA51" i="11"/>
  <c r="BA76" i="13"/>
  <c r="BA43" i="11"/>
  <c r="BA55" i="13"/>
  <c r="BA59" i="11"/>
  <c r="BA34"/>
  <c r="BA61" i="13"/>
  <c r="BA145"/>
  <c r="BA82"/>
  <c r="BA103"/>
  <c r="BA118"/>
  <c r="BA127"/>
  <c r="BA187"/>
  <c r="BA178"/>
  <c r="BA181"/>
  <c r="BA124"/>
  <c r="BA196"/>
  <c r="BA74" i="14"/>
  <c r="BA238" i="13"/>
  <c r="BA232" i="14"/>
  <c r="BA179"/>
  <c r="A21" i="17"/>
  <c r="B9" i="10"/>
  <c r="B34" i="14"/>
  <c r="A128" i="17"/>
  <c r="B172" i="14"/>
  <c r="B32" i="3"/>
  <c r="A174" i="17" s="1"/>
  <c r="B20" i="7"/>
  <c r="B33" i="3"/>
  <c r="A177" i="17" s="1"/>
  <c r="B177" i="14"/>
  <c r="A133" i="17" s="1"/>
  <c r="DN252" i="14"/>
  <c r="BA241"/>
  <c r="DA230"/>
  <c r="CX190"/>
  <c r="CX243"/>
  <c r="CX11" i="3"/>
  <c r="CX48"/>
  <c r="CX27" i="4"/>
  <c r="CX51"/>
  <c r="CX8" i="5"/>
  <c r="CX18" i="6"/>
  <c r="CX51"/>
  <c r="CX18" i="7"/>
  <c r="CX27"/>
  <c r="CX59" i="8"/>
  <c r="CX34" i="7"/>
  <c r="CX18" i="8"/>
  <c r="CX8" i="9"/>
  <c r="CX7" i="13"/>
  <c r="CX29"/>
  <c r="CP35" i="17" s="1"/>
  <c r="CX55" i="13"/>
  <c r="CX77"/>
  <c r="CP123" i="17" s="1"/>
  <c r="CX51" i="9"/>
  <c r="CX22" i="13"/>
  <c r="CX70"/>
  <c r="CX18" i="11"/>
  <c r="CX97" i="13"/>
  <c r="CX16"/>
  <c r="CX27" i="11"/>
  <c r="CX112" i="13"/>
  <c r="CX160"/>
  <c r="CX37"/>
  <c r="CX61"/>
  <c r="CX103"/>
  <c r="CX88"/>
  <c r="CX28"/>
  <c r="CX52"/>
  <c r="CX76"/>
  <c r="CX121"/>
  <c r="CX143"/>
  <c r="CP172" i="17" s="1"/>
  <c r="CX169" i="13"/>
  <c r="CX214"/>
  <c r="CX179"/>
  <c r="CP190" i="17" s="1"/>
  <c r="CX205" i="13"/>
  <c r="CX227"/>
  <c r="CP214" i="17" s="1"/>
  <c r="CX196" i="13"/>
  <c r="CX125"/>
  <c r="CP163" i="17" s="1"/>
  <c r="CX137" i="13"/>
  <c r="CP169" i="17" s="1"/>
  <c r="CX149" i="13"/>
  <c r="CP175" i="17" s="1"/>
  <c r="CX161" i="13"/>
  <c r="CP181" i="17" s="1"/>
  <c r="CX173" i="13"/>
  <c r="CP187" i="17" s="1"/>
  <c r="CX199" i="13"/>
  <c r="CX221"/>
  <c r="CP211" i="17" s="1"/>
  <c r="CX107" i="14"/>
  <c r="CX74"/>
  <c r="CX221"/>
  <c r="CX232"/>
  <c r="CX60" i="3"/>
  <c r="CX8" i="4"/>
  <c r="CX34"/>
  <c r="CX18" i="5"/>
  <c r="CX51"/>
  <c r="CX27" i="6"/>
  <c r="CX8" i="7"/>
  <c r="CX43"/>
  <c r="CX27" i="8"/>
  <c r="CX8"/>
  <c r="CX43" i="10"/>
  <c r="CX18" i="9"/>
  <c r="CX43" i="11"/>
  <c r="CX19" i="13"/>
  <c r="CX41"/>
  <c r="CP57" i="17" s="1"/>
  <c r="CX67" i="13"/>
  <c r="CX43" i="8"/>
  <c r="CX10" i="13"/>
  <c r="CX58"/>
  <c r="CX51" i="10"/>
  <c r="CX83" i="13"/>
  <c r="CP134" i="17" s="1"/>
  <c r="CX13" i="13"/>
  <c r="CX25"/>
  <c r="CX100"/>
  <c r="CX148"/>
  <c r="CX115"/>
  <c r="CX118"/>
  <c r="CX49"/>
  <c r="CX73"/>
  <c r="CX107"/>
  <c r="CP154" i="17" s="1"/>
  <c r="CX133" i="13"/>
  <c r="CX155"/>
  <c r="CP178" i="17" s="1"/>
  <c r="CX202" i="13"/>
  <c r="CX27" i="14"/>
  <c r="CX191" i="13"/>
  <c r="CP196" i="17" s="1"/>
  <c r="CX217" i="13"/>
  <c r="CX184"/>
  <c r="CX232"/>
  <c r="CX130"/>
  <c r="CX142"/>
  <c r="CX154"/>
  <c r="CX166"/>
  <c r="CX185"/>
  <c r="CP193" i="17" s="1"/>
  <c r="CX211" i="13"/>
  <c r="CX233"/>
  <c r="CP217" i="17" s="1"/>
  <c r="CX63" i="14"/>
  <c r="CX239" i="13"/>
  <c r="CP220" i="17" s="1"/>
  <c r="CX49" i="14"/>
  <c r="CX196"/>
  <c r="CX168"/>
  <c r="CX179"/>
  <c r="CX70" i="3"/>
  <c r="CX27" i="5"/>
  <c r="CX8" i="6"/>
  <c r="CX59"/>
  <c r="CX59" i="7"/>
  <c r="CX34" i="10"/>
  <c r="CX53" i="13"/>
  <c r="CP79" i="17" s="1"/>
  <c r="CX79" i="13"/>
  <c r="CX46"/>
  <c r="CX51" i="11"/>
  <c r="CX94" i="13"/>
  <c r="CX35"/>
  <c r="CP46" i="17" s="1"/>
  <c r="CX101" i="13"/>
  <c r="CP151" i="17" s="1"/>
  <c r="CX106" i="13"/>
  <c r="CX119"/>
  <c r="CP160" i="17" s="1"/>
  <c r="CX145" i="13"/>
  <c r="CX190"/>
  <c r="CX181"/>
  <c r="CX220"/>
  <c r="CX139"/>
  <c r="CX163"/>
  <c r="CX197"/>
  <c r="CP199" i="17" s="1"/>
  <c r="CX223" i="13"/>
  <c r="CX146" i="14"/>
  <c r="CX157"/>
  <c r="CX77" i="3"/>
  <c r="CX59" i="4"/>
  <c r="CX43" i="5"/>
  <c r="CX51" i="7"/>
  <c r="CX27" i="9"/>
  <c r="CX51" i="8"/>
  <c r="CX17" i="13"/>
  <c r="CP13" i="17" s="1"/>
  <c r="CX43" i="13"/>
  <c r="CX34"/>
  <c r="CX59" i="10"/>
  <c r="CX11" i="13"/>
  <c r="CP2" i="17" s="1"/>
  <c r="CX59" i="11"/>
  <c r="CX172" i="13"/>
  <c r="CX64"/>
  <c r="CX91"/>
  <c r="CX71"/>
  <c r="CP112" i="17" s="1"/>
  <c r="CX109" i="13"/>
  <c r="CX178"/>
  <c r="CX215"/>
  <c r="CP208" i="17" s="1"/>
  <c r="CX208" i="13"/>
  <c r="CX187"/>
  <c r="CX96" i="14"/>
  <c r="CX118"/>
  <c r="CX38" i="3"/>
  <c r="CX43" i="4"/>
  <c r="CX59" i="5"/>
  <c r="CX34" i="6"/>
  <c r="CX34" i="9"/>
  <c r="CX8" i="10"/>
  <c r="CX8" i="11"/>
  <c r="CX31" i="13"/>
  <c r="CX34" i="11"/>
  <c r="CX18" i="10"/>
  <c r="CX95" i="13"/>
  <c r="CP148" i="17" s="1"/>
  <c r="CX136" i="13"/>
  <c r="CX59"/>
  <c r="CP90" i="17" s="1"/>
  <c r="CX167" i="13"/>
  <c r="CP184" i="17" s="1"/>
  <c r="CX238" i="13"/>
  <c r="CX203"/>
  <c r="CP202" i="17" s="1"/>
  <c r="CX229" i="13"/>
  <c r="CX127"/>
  <c r="CX151"/>
  <c r="CX175"/>
  <c r="CX38" i="14"/>
  <c r="CX85"/>
  <c r="CX132"/>
  <c r="CX24" i="3"/>
  <c r="CX18" i="4"/>
  <c r="CX34" i="5"/>
  <c r="CX43" i="6"/>
  <c r="CX34" i="8"/>
  <c r="CX43" i="9"/>
  <c r="CX59"/>
  <c r="CX65" i="13"/>
  <c r="CP101" i="17" s="1"/>
  <c r="CX27" i="10"/>
  <c r="CX82" i="13"/>
  <c r="CX85"/>
  <c r="CX23"/>
  <c r="CP24" i="17" s="1"/>
  <c r="CX124" i="13"/>
  <c r="CX40"/>
  <c r="CX113"/>
  <c r="CP157" i="17" s="1"/>
  <c r="CX47" i="13"/>
  <c r="CP68" i="17" s="1"/>
  <c r="CX89" i="13"/>
  <c r="CP145" i="17" s="1"/>
  <c r="CX131" i="13"/>
  <c r="CP166" i="17" s="1"/>
  <c r="CX157" i="13"/>
  <c r="CX226"/>
  <c r="CX193"/>
  <c r="CX209"/>
  <c r="CP205" i="17" s="1"/>
  <c r="CX235" i="13"/>
  <c r="CX16" i="14"/>
  <c r="CX210"/>
  <c r="B44" i="7"/>
  <c r="A73" i="17"/>
  <c r="B89" i="14"/>
  <c r="B88"/>
  <c r="B64" i="3"/>
  <c r="A216" i="17" s="1"/>
  <c r="B44" i="6"/>
  <c r="B65" i="3"/>
  <c r="A219" i="17" s="1"/>
  <c r="A72"/>
  <c r="B94" i="14"/>
  <c r="A78" i="17" s="1"/>
  <c r="B104"/>
  <c r="C120" i="14"/>
  <c r="C29" i="5"/>
  <c r="B154" i="14"/>
  <c r="B36" i="11"/>
  <c r="C19"/>
  <c r="C91" i="14"/>
  <c r="B75" i="17"/>
  <c r="DA80" i="3"/>
  <c r="CA79"/>
  <c r="EN81"/>
  <c r="BN230" i="14"/>
  <c r="CU232"/>
  <c r="CU38" i="3"/>
  <c r="CU70"/>
  <c r="CU43" i="4"/>
  <c r="CU51"/>
  <c r="CU43" i="5"/>
  <c r="CU27" i="6"/>
  <c r="CU34"/>
  <c r="CU34" i="7"/>
  <c r="CU27" i="8"/>
  <c r="CU51"/>
  <c r="CU59" i="9"/>
  <c r="CU8"/>
  <c r="CU18" i="10"/>
  <c r="CU34" i="13"/>
  <c r="CU82"/>
  <c r="CU27" i="11"/>
  <c r="CU13" i="13"/>
  <c r="CU35"/>
  <c r="CM46" i="17" s="1"/>
  <c r="CU61" i="13"/>
  <c r="CU8" i="11"/>
  <c r="CU29" i="13"/>
  <c r="CM35" i="17" s="1"/>
  <c r="CU53" i="13"/>
  <c r="CM79" i="17" s="1"/>
  <c r="CU77" i="13"/>
  <c r="CM123" i="17" s="1"/>
  <c r="CU51" i="11"/>
  <c r="CU16" i="13"/>
  <c r="CU40"/>
  <c r="CU64"/>
  <c r="CU83"/>
  <c r="CM134" i="17" s="1"/>
  <c r="CU101" i="13"/>
  <c r="CM151" i="17" s="1"/>
  <c r="CU127" i="13"/>
  <c r="CU149"/>
  <c r="CM175" i="17" s="1"/>
  <c r="CU175" i="13"/>
  <c r="CU109"/>
  <c r="CU112"/>
  <c r="CU160"/>
  <c r="CU130"/>
  <c r="CU154"/>
  <c r="CU179"/>
  <c r="CM190" i="17" s="1"/>
  <c r="CU205" i="13"/>
  <c r="CU227"/>
  <c r="CM214" i="17" s="1"/>
  <c r="CU131" i="13"/>
  <c r="CM166" i="17" s="1"/>
  <c r="CU155" i="13"/>
  <c r="CM178" i="17" s="1"/>
  <c r="CU184" i="13"/>
  <c r="CU232"/>
  <c r="CU197"/>
  <c r="CM199" i="17" s="1"/>
  <c r="CU223" i="13"/>
  <c r="CU190"/>
  <c r="CU238"/>
  <c r="CU38" i="14"/>
  <c r="CU63"/>
  <c r="CU210"/>
  <c r="CU118"/>
  <c r="CU24" i="3"/>
  <c r="CU77"/>
  <c r="CU18" i="4"/>
  <c r="CU18" i="5"/>
  <c r="CU51"/>
  <c r="CU59"/>
  <c r="CU8" i="7"/>
  <c r="CU43"/>
  <c r="CU59"/>
  <c r="CU18" i="8"/>
  <c r="CU8"/>
  <c r="CU43"/>
  <c r="CU8" i="10"/>
  <c r="CU22" i="13"/>
  <c r="CU70"/>
  <c r="CU59" i="10"/>
  <c r="CU25" i="13"/>
  <c r="CU47"/>
  <c r="CM68" i="17" s="1"/>
  <c r="CU73" i="13"/>
  <c r="CU18" i="11"/>
  <c r="CU7" i="13"/>
  <c r="CU31"/>
  <c r="CU55"/>
  <c r="CU79"/>
  <c r="CU95"/>
  <c r="CM148" i="17" s="1"/>
  <c r="CU113" i="13"/>
  <c r="CM157" i="17" s="1"/>
  <c r="CU139" i="13"/>
  <c r="CU161"/>
  <c r="CM181" i="17" s="1"/>
  <c r="CU100" i="13"/>
  <c r="CU148"/>
  <c r="CU121"/>
  <c r="CU145"/>
  <c r="CU169"/>
  <c r="CU191"/>
  <c r="CM196" i="17" s="1"/>
  <c r="CU217" i="13"/>
  <c r="CU239"/>
  <c r="CM220" i="17" s="1"/>
  <c r="CU220" i="13"/>
  <c r="CU187"/>
  <c r="CU209"/>
  <c r="CM205" i="17" s="1"/>
  <c r="CU178" i="13"/>
  <c r="CU226"/>
  <c r="CU85" i="14"/>
  <c r="CU235" i="13"/>
  <c r="CU157" i="14"/>
  <c r="CU243"/>
  <c r="CU221"/>
  <c r="CU11" i="3"/>
  <c r="CU60"/>
  <c r="CU27" i="4"/>
  <c r="CU59"/>
  <c r="CU34" i="5"/>
  <c r="CU27"/>
  <c r="CU43" i="6"/>
  <c r="CU59"/>
  <c r="CU27" i="7"/>
  <c r="CU27" i="9"/>
  <c r="CU34" i="10"/>
  <c r="CU51" i="7"/>
  <c r="CU43" i="9"/>
  <c r="CU10" i="13"/>
  <c r="CU58"/>
  <c r="CU43" i="10"/>
  <c r="CU11" i="13"/>
  <c r="CM2" i="17" s="1"/>
  <c r="CU37" i="13"/>
  <c r="CU59"/>
  <c r="CM90" i="17" s="1"/>
  <c r="CU17" i="13"/>
  <c r="CM13" i="17" s="1"/>
  <c r="CU41" i="13"/>
  <c r="CM57" i="17" s="1"/>
  <c r="CU65" i="13"/>
  <c r="CM101" i="17" s="1"/>
  <c r="CU88" i="13"/>
  <c r="CU43" i="11"/>
  <c r="CU28" i="13"/>
  <c r="CU52"/>
  <c r="CU76"/>
  <c r="CU85"/>
  <c r="CU89"/>
  <c r="CM145" i="17" s="1"/>
  <c r="CU103" i="13"/>
  <c r="CU125"/>
  <c r="CM163" i="17" s="1"/>
  <c r="CU151" i="13"/>
  <c r="CU173"/>
  <c r="CM187" i="17" s="1"/>
  <c r="CU107" i="13"/>
  <c r="CM154" i="17" s="1"/>
  <c r="CU94" i="13"/>
  <c r="CU136"/>
  <c r="CU118"/>
  <c r="CU142"/>
  <c r="CU166"/>
  <c r="CU181"/>
  <c r="CU203"/>
  <c r="CM202" i="17" s="1"/>
  <c r="CU229" i="13"/>
  <c r="CU119"/>
  <c r="CM160" i="17" s="1"/>
  <c r="CU143" i="13"/>
  <c r="CM172" i="17" s="1"/>
  <c r="CU167" i="13"/>
  <c r="CM184" i="17" s="1"/>
  <c r="CU208" i="13"/>
  <c r="CU199"/>
  <c r="CU221"/>
  <c r="CM211" i="17" s="1"/>
  <c r="CU214" i="13"/>
  <c r="CU96" i="14"/>
  <c r="CU74"/>
  <c r="CU132"/>
  <c r="CU190"/>
  <c r="CU196"/>
  <c r="CU8" i="4"/>
  <c r="CU51" i="6"/>
  <c r="CU18" i="9"/>
  <c r="CU46" i="13"/>
  <c r="CU19"/>
  <c r="CU97"/>
  <c r="CU124"/>
  <c r="CU16" i="14"/>
  <c r="CU185" i="13"/>
  <c r="CM193" i="17" s="1"/>
  <c r="CU202" i="13"/>
  <c r="CU179" i="14"/>
  <c r="CU48" i="3"/>
  <c r="CU8" i="6"/>
  <c r="CU59" i="8"/>
  <c r="CU34" i="11"/>
  <c r="CU23" i="13"/>
  <c r="CM24" i="17" s="1"/>
  <c r="CU51" i="9"/>
  <c r="CU51" i="10"/>
  <c r="CU137" i="13"/>
  <c r="CM169" i="17" s="1"/>
  <c r="CU91" i="13"/>
  <c r="CU157"/>
  <c r="CU196"/>
  <c r="CU233"/>
  <c r="CM217" i="17" s="1"/>
  <c r="CU107" i="14"/>
  <c r="CU8" i="5"/>
  <c r="CU18" i="7"/>
  <c r="CU34" i="9"/>
  <c r="CU59" i="11"/>
  <c r="CU71" i="13"/>
  <c r="CM112" i="17" s="1"/>
  <c r="CU67" i="13"/>
  <c r="CU115"/>
  <c r="CU106"/>
  <c r="CU133"/>
  <c r="CU215"/>
  <c r="CM208" i="17" s="1"/>
  <c r="CU211" i="13"/>
  <c r="CU49" i="14"/>
  <c r="CU168"/>
  <c r="CU27" i="10"/>
  <c r="CU43" i="13"/>
  <c r="CU193"/>
  <c r="CU146" i="14"/>
  <c r="CU18" i="6"/>
  <c r="CU172" i="13"/>
  <c r="CU27" i="14"/>
  <c r="CU34" i="4"/>
  <c r="CU49" i="13"/>
  <c r="CU163"/>
  <c r="CU34" i="8"/>
  <c r="C40" i="3"/>
  <c r="B183" i="17" s="1"/>
  <c r="C39" i="3"/>
  <c r="B180" i="17" s="1"/>
  <c r="C97" i="14"/>
  <c r="B81" i="17"/>
  <c r="C105" i="14"/>
  <c r="B89" i="17" s="1"/>
  <c r="C45" i="4"/>
  <c r="C29" i="3"/>
  <c r="C166" i="14"/>
  <c r="C160"/>
  <c r="C30" i="3"/>
  <c r="B28" i="14"/>
  <c r="B9" i="4"/>
  <c r="A15" i="17"/>
  <c r="A9"/>
  <c r="B22" i="14"/>
  <c r="AN80" i="3"/>
  <c r="EA230" i="14"/>
  <c r="BA230"/>
  <c r="DA241"/>
  <c r="N230"/>
  <c r="DN230"/>
  <c r="AA241"/>
  <c r="CN241"/>
  <c r="N81" i="3"/>
  <c r="AA78"/>
  <c r="AA81"/>
  <c r="CN81"/>
  <c r="EN78"/>
  <c r="BA78"/>
  <c r="EA81"/>
  <c r="CN205" i="14"/>
  <c r="CA81" i="3"/>
  <c r="BA81"/>
  <c r="EN205" i="14"/>
  <c r="DA78" i="3"/>
  <c r="AA205" i="14"/>
  <c r="AN78" i="3"/>
  <c r="BA80"/>
  <c r="DN78"/>
  <c r="CA78"/>
  <c r="A49" i="17"/>
  <c r="C51" i="14"/>
  <c r="B65"/>
  <c r="C124"/>
  <c r="C44" i="9"/>
  <c r="B108" i="17"/>
  <c r="C29" i="9"/>
  <c r="B70" i="14"/>
  <c r="A54" i="17"/>
  <c r="C56" i="14"/>
  <c r="CA252"/>
  <c r="N78" i="3"/>
  <c r="AN81"/>
  <c r="DN79"/>
  <c r="EN80"/>
  <c r="EA80"/>
  <c r="BN81"/>
  <c r="BA79"/>
  <c r="C185" i="14"/>
  <c r="B141" i="17"/>
  <c r="C22" i="9"/>
  <c r="N205" i="14"/>
  <c r="EA252"/>
  <c r="CN78" i="3"/>
  <c r="CA205" i="14"/>
  <c r="BN80" i="3"/>
  <c r="BN252" i="14"/>
  <c r="AA252"/>
  <c r="CN80" i="3"/>
  <c r="EA205" i="14"/>
  <c r="DA252"/>
  <c r="DA81" i="3"/>
  <c r="CA80"/>
  <c r="B215" i="14" l="1"/>
  <c r="B35" i="8"/>
  <c r="B80" i="14"/>
  <c r="A64" i="17"/>
  <c r="B54" i="9"/>
  <c r="C104" i="14"/>
  <c r="B88" i="17"/>
  <c r="C98" i="14"/>
  <c r="C45" i="5"/>
  <c r="B82" i="17"/>
  <c r="B21" i="6"/>
  <c r="B160" i="14"/>
  <c r="B87" i="17"/>
  <c r="C45" i="10"/>
  <c r="C103" i="14"/>
  <c r="B85" i="17"/>
  <c r="C101" i="14"/>
  <c r="C45" i="8"/>
  <c r="B84" i="17"/>
  <c r="C100" i="14"/>
  <c r="BO191"/>
  <c r="BP191" s="1"/>
  <c r="BQ191" s="1"/>
  <c r="BR191" s="1"/>
  <c r="BS191" s="1"/>
  <c r="BT191" s="1"/>
  <c r="BU191" s="1"/>
  <c r="BV191" s="1"/>
  <c r="BW191" s="1"/>
  <c r="BX191" s="1"/>
  <c r="BY191" s="1"/>
  <c r="BZ191" s="1"/>
  <c r="BN191"/>
  <c r="B54" i="11"/>
  <c r="B218" i="14" s="1"/>
  <c r="B82"/>
  <c r="A66" i="17"/>
  <c r="B137"/>
  <c r="C181" i="14"/>
  <c r="C22" i="5"/>
  <c r="B35" i="14"/>
  <c r="A22" i="17"/>
  <c r="B9" i="11"/>
  <c r="B54" i="6"/>
  <c r="A61" i="17"/>
  <c r="B77" i="14"/>
  <c r="B83"/>
  <c r="A67" i="17" s="1"/>
  <c r="B35" i="6"/>
  <c r="B61" i="3"/>
  <c r="A210" i="17" s="1"/>
  <c r="B62" i="3"/>
  <c r="A213" i="17" s="1"/>
  <c r="A8"/>
  <c r="C10" i="8"/>
  <c r="B21" i="14"/>
  <c r="C11" i="8"/>
  <c r="D20" i="11"/>
  <c r="D165" i="14" s="1"/>
  <c r="B121" i="17"/>
  <c r="C140" i="14"/>
  <c r="C45" i="11"/>
  <c r="B54" i="7"/>
  <c r="B214" i="14" s="1"/>
  <c r="B78"/>
  <c r="B35" i="7"/>
  <c r="A62" i="17"/>
  <c r="C10" i="10"/>
  <c r="C11"/>
  <c r="A10" i="17"/>
  <c r="B23" i="14"/>
  <c r="C11" i="4"/>
  <c r="C10"/>
  <c r="B17" i="14"/>
  <c r="A4" i="17"/>
  <c r="C109" i="14"/>
  <c r="B93" i="17"/>
  <c r="D28" i="5"/>
  <c r="B21" i="7"/>
  <c r="B30" i="3"/>
  <c r="B29"/>
  <c r="B161" i="14"/>
  <c r="B166"/>
  <c r="B70" i="17"/>
  <c r="C86" i="14"/>
  <c r="C44" i="4"/>
  <c r="C12" i="10"/>
  <c r="B43" i="17"/>
  <c r="C80" i="14"/>
  <c r="B64" i="17"/>
  <c r="C54" i="9"/>
  <c r="C216" i="14" s="1"/>
  <c r="B38" i="17"/>
  <c r="C12" i="5"/>
  <c r="C174" i="14"/>
  <c r="C21" i="9"/>
  <c r="B130" i="17"/>
  <c r="B97"/>
  <c r="D28" i="9"/>
  <c r="C113" i="14"/>
  <c r="C54" l="1"/>
  <c r="B68"/>
  <c r="A52" i="17"/>
  <c r="B35" i="11"/>
  <c r="C57" i="14" s="1"/>
  <c r="B36" i="6"/>
  <c r="B149" i="14"/>
  <c r="C19" i="6"/>
  <c r="C44" i="5"/>
  <c r="C87" i="14"/>
  <c r="B71" i="17"/>
  <c r="B216" i="14"/>
  <c r="B35" i="9"/>
  <c r="B50" i="3" s="1"/>
  <c r="A195" i="17" s="1"/>
  <c r="C90" i="14"/>
  <c r="B74" i="17"/>
  <c r="C92" i="14"/>
  <c r="B76" i="17"/>
  <c r="CB191" i="14"/>
  <c r="CC191" s="1"/>
  <c r="CD191" s="1"/>
  <c r="CE191" s="1"/>
  <c r="CF191" s="1"/>
  <c r="CG191" s="1"/>
  <c r="CH191" s="1"/>
  <c r="CI191" s="1"/>
  <c r="CJ191" s="1"/>
  <c r="CK191" s="1"/>
  <c r="CL191" s="1"/>
  <c r="CM191" s="1"/>
  <c r="CA191"/>
  <c r="C21" i="5"/>
  <c r="C170" i="14"/>
  <c r="B126" i="17"/>
  <c r="C35" i="9"/>
  <c r="C69" i="14" s="1"/>
  <c r="B36" i="7"/>
  <c r="C19"/>
  <c r="B150" i="14"/>
  <c r="B155"/>
  <c r="B28" i="3"/>
  <c r="B27"/>
  <c r="C125" i="14"/>
  <c r="B109" i="17"/>
  <c r="C29" i="10"/>
  <c r="C44"/>
  <c r="C22" i="8"/>
  <c r="B140" i="17"/>
  <c r="C184" i="14"/>
  <c r="C52"/>
  <c r="B66"/>
  <c r="A50" i="17"/>
  <c r="B49" i="3"/>
  <c r="A192" i="17" s="1"/>
  <c r="B72" i="3"/>
  <c r="B219" i="14"/>
  <c r="B71" i="3"/>
  <c r="B213" i="14"/>
  <c r="C119"/>
  <c r="B103" i="17"/>
  <c r="C29" i="4"/>
  <c r="A51" i="17"/>
  <c r="C53" i="14"/>
  <c r="B67"/>
  <c r="B59" i="17"/>
  <c r="C54" i="4"/>
  <c r="C75" i="14"/>
  <c r="B136" i="17"/>
  <c r="C22" i="4"/>
  <c r="C180" i="14"/>
  <c r="B77" i="17"/>
  <c r="C93" i="14"/>
  <c r="C29" i="8"/>
  <c r="B107" i="17"/>
  <c r="C123" i="14"/>
  <c r="C44" i="8"/>
  <c r="D98" i="14"/>
  <c r="C82" i="17"/>
  <c r="C186" i="14"/>
  <c r="C22" i="10"/>
  <c r="B142" i="17"/>
  <c r="A11"/>
  <c r="B24" i="14"/>
  <c r="C11" i="11"/>
  <c r="C10"/>
  <c r="D102" i="14"/>
  <c r="C86" i="17"/>
  <c r="B32"/>
  <c r="C45" i="14"/>
  <c r="C152"/>
  <c r="D19" i="9"/>
  <c r="C40" i="14"/>
  <c r="C36" i="5"/>
  <c r="B27" i="17"/>
  <c r="B53"/>
  <c r="C12" i="8" l="1"/>
  <c r="B41" i="17"/>
  <c r="A55"/>
  <c r="B71" i="14"/>
  <c r="D20" i="6"/>
  <c r="D160" i="14" s="1"/>
  <c r="C135"/>
  <c r="B116" i="17"/>
  <c r="C45" i="6"/>
  <c r="B30" i="14"/>
  <c r="A17" i="17"/>
  <c r="B9" i="6"/>
  <c r="A53" i="17"/>
  <c r="B69" i="14"/>
  <c r="C55"/>
  <c r="C54" i="3" s="1"/>
  <c r="B204" i="17" s="1"/>
  <c r="B72" i="14"/>
  <c r="A56" i="17" s="1"/>
  <c r="B60"/>
  <c r="C76" i="14"/>
  <c r="C54" i="5"/>
  <c r="C212" i="14" s="1"/>
  <c r="B44" i="17"/>
  <c r="C12" i="11"/>
  <c r="C148" i="14"/>
  <c r="D19" i="5"/>
  <c r="CO191" i="14"/>
  <c r="CP191" s="1"/>
  <c r="CQ191" s="1"/>
  <c r="CR191" s="1"/>
  <c r="CS191" s="1"/>
  <c r="CT191" s="1"/>
  <c r="CU191" s="1"/>
  <c r="CV191" s="1"/>
  <c r="CW191" s="1"/>
  <c r="CX191" s="1"/>
  <c r="CY191" s="1"/>
  <c r="CZ191" s="1"/>
  <c r="CN191"/>
  <c r="C22" i="11"/>
  <c r="C187" i="14"/>
  <c r="B143" i="17"/>
  <c r="D28" i="8"/>
  <c r="B96" i="17"/>
  <c r="C112" i="14"/>
  <c r="C21" i="4"/>
  <c r="B125" i="17"/>
  <c r="C169" i="14"/>
  <c r="C108"/>
  <c r="B92" i="17"/>
  <c r="D28" i="4"/>
  <c r="B98" i="17"/>
  <c r="D28" i="10"/>
  <c r="C114" i="14"/>
  <c r="A18" i="17"/>
  <c r="B31" i="14"/>
  <c r="B9" i="7"/>
  <c r="B36" i="14"/>
  <c r="A23" i="17" s="1"/>
  <c r="B51" i="3"/>
  <c r="A198" i="17" s="1"/>
  <c r="B52" i="3"/>
  <c r="A201" i="17" s="1"/>
  <c r="C35" i="4"/>
  <c r="C211" i="14"/>
  <c r="B39" i="17"/>
  <c r="C55" i="3"/>
  <c r="B207" i="17" s="1"/>
  <c r="C12" i="6"/>
  <c r="C58" i="14"/>
  <c r="B45" i="17" s="1"/>
  <c r="C54" i="10"/>
  <c r="C81" i="14"/>
  <c r="B65" i="17"/>
  <c r="B117"/>
  <c r="C45" i="7"/>
  <c r="C136" i="14"/>
  <c r="D20" i="7"/>
  <c r="C25" i="3"/>
  <c r="B168" i="17" s="1"/>
  <c r="C26" i="3"/>
  <c r="B171" i="17" s="1"/>
  <c r="C141" i="14"/>
  <c r="B122" i="17" s="1"/>
  <c r="B40"/>
  <c r="C12" i="7"/>
  <c r="B129" i="17"/>
  <c r="C173" i="14"/>
  <c r="C21" i="8"/>
  <c r="B110" i="17"/>
  <c r="C126" i="14"/>
  <c r="C29" i="11"/>
  <c r="C44"/>
  <c r="C175" i="14"/>
  <c r="B131" i="17"/>
  <c r="C21" i="10"/>
  <c r="C54" i="8"/>
  <c r="C215" i="14" s="1"/>
  <c r="C79"/>
  <c r="B63" i="17"/>
  <c r="E20" i="9"/>
  <c r="E163" i="14" s="1"/>
  <c r="D138"/>
  <c r="C119" i="17"/>
  <c r="D45" i="9"/>
  <c r="C29" i="14"/>
  <c r="B16" i="17"/>
  <c r="C9" i="5"/>
  <c r="C43" i="14" l="1"/>
  <c r="B30" i="17"/>
  <c r="C35" i="5"/>
  <c r="D51" i="14" s="1"/>
  <c r="B19"/>
  <c r="A6" i="17"/>
  <c r="C11" i="6"/>
  <c r="C44" s="1"/>
  <c r="C10"/>
  <c r="B42" i="17"/>
  <c r="C12" i="9"/>
  <c r="C18" i="3" s="1"/>
  <c r="B162" i="17" s="1"/>
  <c r="D55" i="14"/>
  <c r="C88"/>
  <c r="B72" i="17"/>
  <c r="DA191" i="14"/>
  <c r="DB191"/>
  <c r="DC191" s="1"/>
  <c r="DD191" s="1"/>
  <c r="DE191" s="1"/>
  <c r="DF191" s="1"/>
  <c r="DG191" s="1"/>
  <c r="DH191" s="1"/>
  <c r="DI191" s="1"/>
  <c r="DJ191" s="1"/>
  <c r="DK191" s="1"/>
  <c r="DL191" s="1"/>
  <c r="DM191" s="1"/>
  <c r="C115" i="17"/>
  <c r="D45" i="5"/>
  <c r="D134" i="14"/>
  <c r="E20" i="5"/>
  <c r="E159" i="14" s="1"/>
  <c r="B33" i="17"/>
  <c r="C46" i="14"/>
  <c r="C153"/>
  <c r="D19" i="10"/>
  <c r="C36"/>
  <c r="D28" i="11"/>
  <c r="C115" i="14"/>
  <c r="B99" i="17"/>
  <c r="D161" i="14"/>
  <c r="D166"/>
  <c r="D30" i="3"/>
  <c r="D29"/>
  <c r="C11" i="7"/>
  <c r="C10"/>
  <c r="A7" i="17"/>
  <c r="B20" i="14"/>
  <c r="B25"/>
  <c r="A12" i="17" s="1"/>
  <c r="B13" i="3"/>
  <c r="A147" i="17" s="1"/>
  <c r="B12" i="3"/>
  <c r="A1" i="17" s="1"/>
  <c r="AH7" i="18" s="1"/>
  <c r="D45" i="10"/>
  <c r="C87" i="17"/>
  <c r="D103" i="14"/>
  <c r="D101"/>
  <c r="C85" i="17"/>
  <c r="C82" i="14"/>
  <c r="B66" i="17"/>
  <c r="C54" i="11"/>
  <c r="D19" i="8"/>
  <c r="C151" i="14"/>
  <c r="C36" i="8"/>
  <c r="C176" i="14"/>
  <c r="C21" i="11"/>
  <c r="B132" i="17"/>
  <c r="C42" i="14"/>
  <c r="B29" i="17"/>
  <c r="B73"/>
  <c r="C89" i="14"/>
  <c r="C64" i="3"/>
  <c r="B216" i="17" s="1"/>
  <c r="C65" i="3"/>
  <c r="B219" i="17" s="1"/>
  <c r="C94" i="14"/>
  <c r="B78" i="17" s="1"/>
  <c r="C217" i="14"/>
  <c r="C35" i="10"/>
  <c r="C64" i="14"/>
  <c r="B48" i="17"/>
  <c r="D50" i="14"/>
  <c r="D97"/>
  <c r="C81" i="17"/>
  <c r="B28"/>
  <c r="C47" i="14"/>
  <c r="B34" i="17" s="1"/>
  <c r="C41" i="14"/>
  <c r="C147"/>
  <c r="C36" i="4"/>
  <c r="D19"/>
  <c r="C35" i="8"/>
  <c r="D10" i="5"/>
  <c r="C18" i="14"/>
  <c r="B5" i="17"/>
  <c r="D11" i="5"/>
  <c r="C75" i="17"/>
  <c r="D91" i="14"/>
  <c r="C19" i="3" l="1"/>
  <c r="B165" i="17" s="1"/>
  <c r="C65" i="14"/>
  <c r="B49" i="17"/>
  <c r="C77" i="14"/>
  <c r="C54" i="6"/>
  <c r="C213" i="14" s="1"/>
  <c r="B61" i="17"/>
  <c r="C35" i="6"/>
  <c r="B31" i="17"/>
  <c r="C36" i="9"/>
  <c r="C44" i="14"/>
  <c r="C182"/>
  <c r="C22" i="6"/>
  <c r="B138" i="17"/>
  <c r="C38"/>
  <c r="D12" i="5"/>
  <c r="D12" i="9"/>
  <c r="C42" i="17"/>
  <c r="C121" i="14"/>
  <c r="C29" i="6"/>
  <c r="B105" i="17"/>
  <c r="C71"/>
  <c r="D87" i="14"/>
  <c r="DO191"/>
  <c r="DP191" s="1"/>
  <c r="DQ191" s="1"/>
  <c r="DR191" s="1"/>
  <c r="DS191" s="1"/>
  <c r="DT191" s="1"/>
  <c r="DU191" s="1"/>
  <c r="DV191" s="1"/>
  <c r="DW191" s="1"/>
  <c r="DX191" s="1"/>
  <c r="DY191" s="1"/>
  <c r="DZ191" s="1"/>
  <c r="DN191"/>
  <c r="C9" i="4"/>
  <c r="C28" i="14"/>
  <c r="B15" i="17"/>
  <c r="C36" i="11"/>
  <c r="C154" i="14"/>
  <c r="D19" i="11"/>
  <c r="C9" i="8"/>
  <c r="B19" i="17"/>
  <c r="C32" i="14"/>
  <c r="C35" i="11"/>
  <c r="C218" i="14"/>
  <c r="D92"/>
  <c r="C76" i="17"/>
  <c r="E20" i="10"/>
  <c r="E164" i="14" s="1"/>
  <c r="D139"/>
  <c r="C120" i="17"/>
  <c r="E20" i="4"/>
  <c r="E158" i="14" s="1"/>
  <c r="D45" i="4"/>
  <c r="D133" i="14"/>
  <c r="C114" i="17"/>
  <c r="C37"/>
  <c r="D12" i="4"/>
  <c r="E20" i="8"/>
  <c r="E162" i="14" s="1"/>
  <c r="C118" i="17"/>
  <c r="D137" i="14"/>
  <c r="C44" i="7"/>
  <c r="C122" i="14"/>
  <c r="B106" i="17"/>
  <c r="C29" i="7"/>
  <c r="C127" i="14"/>
  <c r="B111" i="17" s="1"/>
  <c r="C15" i="3"/>
  <c r="B153" i="17" s="1"/>
  <c r="C14" i="3"/>
  <c r="B150" i="17" s="1"/>
  <c r="C9" i="10"/>
  <c r="B21" i="17"/>
  <c r="C34" i="14"/>
  <c r="D45" i="8"/>
  <c r="B52" i="17"/>
  <c r="C68" i="14"/>
  <c r="D54"/>
  <c r="D56"/>
  <c r="C70"/>
  <c r="B54" i="17"/>
  <c r="C22" i="7"/>
  <c r="B139" i="17"/>
  <c r="C183" i="14"/>
  <c r="C188"/>
  <c r="B144" i="17" s="1"/>
  <c r="C16" i="3"/>
  <c r="B156" i="17" s="1"/>
  <c r="C17" i="3"/>
  <c r="B159" i="17" s="1"/>
  <c r="C88"/>
  <c r="D104" i="14"/>
  <c r="D181"/>
  <c r="C137" i="17"/>
  <c r="D22" i="5"/>
  <c r="D29"/>
  <c r="D44"/>
  <c r="D120" i="14"/>
  <c r="C104" i="17"/>
  <c r="D44" i="14" l="1"/>
  <c r="C31" i="17"/>
  <c r="C171" i="14"/>
  <c r="C21" i="6"/>
  <c r="B127" i="17"/>
  <c r="C110" i="14"/>
  <c r="D28" i="6"/>
  <c r="B94" i="17"/>
  <c r="D40" i="14"/>
  <c r="C27" i="17"/>
  <c r="C33" i="14"/>
  <c r="C9" i="9"/>
  <c r="B20" i="17"/>
  <c r="B50"/>
  <c r="C66" i="14"/>
  <c r="D52"/>
  <c r="EB191"/>
  <c r="EC191" s="1"/>
  <c r="ED191" s="1"/>
  <c r="EE191" s="1"/>
  <c r="EF191" s="1"/>
  <c r="EG191" s="1"/>
  <c r="EH191" s="1"/>
  <c r="EI191" s="1"/>
  <c r="EJ191" s="1"/>
  <c r="EK191" s="1"/>
  <c r="EL191" s="1"/>
  <c r="EM191" s="1"/>
  <c r="EN191" s="1"/>
  <c r="EA191"/>
  <c r="C21" i="7"/>
  <c r="C172" i="14"/>
  <c r="B128" i="17"/>
  <c r="C177" i="14"/>
  <c r="B133" i="17" s="1"/>
  <c r="C32" i="3"/>
  <c r="B174" i="17" s="1"/>
  <c r="C33" i="3"/>
  <c r="B177" i="17" s="1"/>
  <c r="D12" i="8"/>
  <c r="C41" i="17"/>
  <c r="C17" i="14"/>
  <c r="B4" i="17"/>
  <c r="D10" i="4"/>
  <c r="D11"/>
  <c r="D44" s="1"/>
  <c r="D12" i="10"/>
  <c r="C43" i="17"/>
  <c r="C74"/>
  <c r="D90" i="14"/>
  <c r="D45" i="11"/>
  <c r="D140" i="14"/>
  <c r="C121" i="17"/>
  <c r="E20" i="11"/>
  <c r="D11" i="10"/>
  <c r="C23" i="14"/>
  <c r="B10" i="17"/>
  <c r="D10" i="10"/>
  <c r="C111" i="14"/>
  <c r="D28" i="7"/>
  <c r="B95" i="17"/>
  <c r="C42" i="3"/>
  <c r="B186" i="17" s="1"/>
  <c r="C43" i="3"/>
  <c r="B189" i="17" s="1"/>
  <c r="C116" i="14"/>
  <c r="B100" i="17" s="1"/>
  <c r="D11" i="8"/>
  <c r="D10"/>
  <c r="C21" i="14"/>
  <c r="B8" i="17"/>
  <c r="B62"/>
  <c r="C54" i="7"/>
  <c r="C78" i="14"/>
  <c r="C61" i="3"/>
  <c r="B210" i="17" s="1"/>
  <c r="C62" i="3"/>
  <c r="B213" i="17" s="1"/>
  <c r="C83" i="14"/>
  <c r="B67" i="17" s="1"/>
  <c r="C26"/>
  <c r="D39" i="14"/>
  <c r="C70" i="17"/>
  <c r="D86" i="14"/>
  <c r="D57"/>
  <c r="C71"/>
  <c r="B55" i="17"/>
  <c r="C9" i="11"/>
  <c r="C35" i="14"/>
  <c r="B22" i="17"/>
  <c r="E28" i="5"/>
  <c r="D109" i="14"/>
  <c r="C93" i="17"/>
  <c r="D76" i="14"/>
  <c r="C60" i="17"/>
  <c r="D54" i="5"/>
  <c r="D212" i="14" s="1"/>
  <c r="D21" i="5"/>
  <c r="D170" i="14"/>
  <c r="C126" i="17"/>
  <c r="C83" l="1"/>
  <c r="D99" i="14"/>
  <c r="D12" i="6"/>
  <c r="C39" i="17"/>
  <c r="D11" i="9"/>
  <c r="C22" i="14"/>
  <c r="D10" i="9"/>
  <c r="B9" i="17"/>
  <c r="C149" i="14"/>
  <c r="C36" i="6"/>
  <c r="D19"/>
  <c r="D45" s="1"/>
  <c r="D12" i="11"/>
  <c r="C44" i="17"/>
  <c r="C84"/>
  <c r="D100" i="14"/>
  <c r="D105"/>
  <c r="C89" i="17" s="1"/>
  <c r="D40" i="3"/>
  <c r="C183" i="17" s="1"/>
  <c r="D39" i="3"/>
  <c r="C180" i="17" s="1"/>
  <c r="D22" i="4"/>
  <c r="D180" i="14"/>
  <c r="C136" i="17"/>
  <c r="C150" i="14"/>
  <c r="D19" i="7"/>
  <c r="D45" s="1"/>
  <c r="C27" i="3"/>
  <c r="C155" i="14"/>
  <c r="C36" i="7"/>
  <c r="C28" i="3"/>
  <c r="C59" i="17"/>
  <c r="D75" i="14"/>
  <c r="D54" i="4"/>
  <c r="D29" i="8"/>
  <c r="C107" i="17"/>
  <c r="D123" i="14"/>
  <c r="D44" i="8"/>
  <c r="D29" i="4"/>
  <c r="D119" i="14"/>
  <c r="C103" i="17"/>
  <c r="C35" i="7"/>
  <c r="C214" i="14"/>
  <c r="C72" i="3"/>
  <c r="C219" i="14"/>
  <c r="C71" i="3"/>
  <c r="D22" i="8"/>
  <c r="D184" i="14"/>
  <c r="C140" i="17"/>
  <c r="C142"/>
  <c r="D22" i="10"/>
  <c r="D186" i="14"/>
  <c r="E165"/>
  <c r="D45"/>
  <c r="C32" i="17"/>
  <c r="D43" i="14"/>
  <c r="C30" i="17"/>
  <c r="D11" i="11"/>
  <c r="C24" i="14"/>
  <c r="B11" i="17"/>
  <c r="D10" i="11"/>
  <c r="D125" i="14"/>
  <c r="D29" i="10"/>
  <c r="D44"/>
  <c r="C109" i="17"/>
  <c r="D93" i="14"/>
  <c r="C77" i="17"/>
  <c r="D44" i="11"/>
  <c r="E98" i="14"/>
  <c r="D82" i="17"/>
  <c r="D35" i="5"/>
  <c r="E19"/>
  <c r="D36"/>
  <c r="D148" i="14"/>
  <c r="D88" l="1"/>
  <c r="C72" i="17"/>
  <c r="C30" i="14"/>
  <c r="C9" i="6"/>
  <c r="B17" i="17"/>
  <c r="C116"/>
  <c r="E20" i="6"/>
  <c r="E160" i="14" s="1"/>
  <c r="D135"/>
  <c r="D22" i="9"/>
  <c r="C141" i="17"/>
  <c r="D185" i="14"/>
  <c r="D44" i="9"/>
  <c r="C108" i="17"/>
  <c r="D124" i="14"/>
  <c r="D29" i="9"/>
  <c r="C28" i="17"/>
  <c r="D41" i="14"/>
  <c r="C73" i="17"/>
  <c r="D89" i="14"/>
  <c r="D94"/>
  <c r="C78" i="17" s="1"/>
  <c r="D64" i="3"/>
  <c r="C216" i="17" s="1"/>
  <c r="D65" i="3"/>
  <c r="C219" i="17" s="1"/>
  <c r="E28" i="10"/>
  <c r="D114" i="14"/>
  <c r="C98" i="17"/>
  <c r="C131"/>
  <c r="D21" i="10"/>
  <c r="D175" i="14"/>
  <c r="C129" i="17"/>
  <c r="D21" i="8"/>
  <c r="D173" i="14"/>
  <c r="D81"/>
  <c r="D54" i="10"/>
  <c r="C65" i="17"/>
  <c r="D21" i="4"/>
  <c r="D169" i="14"/>
  <c r="C125" i="17"/>
  <c r="D46" i="14"/>
  <c r="C33" i="17"/>
  <c r="D54" i="11"/>
  <c r="D82" i="14"/>
  <c r="C66" i="17"/>
  <c r="D22" i="11"/>
  <c r="C143" i="17"/>
  <c r="D187" i="14"/>
  <c r="C63" i="17"/>
  <c r="D54" i="8"/>
  <c r="D215" i="14" s="1"/>
  <c r="D79"/>
  <c r="D211"/>
  <c r="D35" i="4"/>
  <c r="C31" i="14"/>
  <c r="B18" i="17"/>
  <c r="C9" i="7"/>
  <c r="C52" i="3"/>
  <c r="B201" i="17" s="1"/>
  <c r="C51" i="3"/>
  <c r="B198" i="17" s="1"/>
  <c r="C36" i="14"/>
  <c r="B23" i="17" s="1"/>
  <c r="D126" i="14"/>
  <c r="C110" i="17"/>
  <c r="D29" i="11"/>
  <c r="C67" i="14"/>
  <c r="B51" i="17"/>
  <c r="C72" i="14"/>
  <c r="B56" i="17" s="1"/>
  <c r="C49" i="3"/>
  <c r="B192" i="17" s="1"/>
  <c r="D53" i="14"/>
  <c r="C50" i="3"/>
  <c r="B195" i="17" s="1"/>
  <c r="D108" i="14"/>
  <c r="C92" i="17"/>
  <c r="E28" i="4"/>
  <c r="E28" i="8"/>
  <c r="D112" i="14"/>
  <c r="C96" i="17"/>
  <c r="E20" i="7"/>
  <c r="D136" i="14"/>
  <c r="C117" i="17"/>
  <c r="D141" i="14"/>
  <c r="C122" i="17" s="1"/>
  <c r="D26" i="3"/>
  <c r="C171" i="17" s="1"/>
  <c r="D25" i="3"/>
  <c r="C168" i="17" s="1"/>
  <c r="E45" i="5"/>
  <c r="E134" i="14"/>
  <c r="D115" i="17"/>
  <c r="F20" i="5"/>
  <c r="F159" i="14" s="1"/>
  <c r="E51"/>
  <c r="D65"/>
  <c r="C49" i="17"/>
  <c r="D29" i="14"/>
  <c r="D9" i="5"/>
  <c r="C16" i="17"/>
  <c r="C64" l="1"/>
  <c r="D80" i="14"/>
  <c r="D54" i="9"/>
  <c r="D11" i="6"/>
  <c r="B6" i="17"/>
  <c r="D10" i="6"/>
  <c r="C19" i="14"/>
  <c r="C97" i="17"/>
  <c r="D113" i="14"/>
  <c r="E28" i="9"/>
  <c r="D174" i="14"/>
  <c r="D21" i="9"/>
  <c r="C130" i="17"/>
  <c r="E28" i="11"/>
  <c r="D115" i="14"/>
  <c r="C99" i="17"/>
  <c r="D217" i="14"/>
  <c r="D35" i="10"/>
  <c r="E161" i="14"/>
  <c r="E29" i="3"/>
  <c r="E30"/>
  <c r="E166" i="14"/>
  <c r="E97"/>
  <c r="D81" i="17"/>
  <c r="D12" i="7"/>
  <c r="C40" i="17"/>
  <c r="D55" i="3"/>
  <c r="C207" i="17" s="1"/>
  <c r="D54" i="3"/>
  <c r="C204" i="17" s="1"/>
  <c r="D58" i="14"/>
  <c r="C45" i="17" s="1"/>
  <c r="D176" i="14"/>
  <c r="D21" i="11"/>
  <c r="C132" i="17"/>
  <c r="E19" i="8"/>
  <c r="D151" i="14"/>
  <c r="D36" i="8"/>
  <c r="E101" i="14"/>
  <c r="E45" i="8"/>
  <c r="D85" i="17"/>
  <c r="C20" i="14"/>
  <c r="D11" i="7"/>
  <c r="D10"/>
  <c r="B7" i="17"/>
  <c r="C12" i="3"/>
  <c r="B1" i="17" s="1"/>
  <c r="C25" i="14"/>
  <c r="B12" i="17" s="1"/>
  <c r="C13" i="3"/>
  <c r="B147" i="17" s="1"/>
  <c r="D35" i="11"/>
  <c r="D218" i="14"/>
  <c r="D36" i="4"/>
  <c r="D147" i="14"/>
  <c r="E19" i="4"/>
  <c r="D36" i="10"/>
  <c r="D153" i="14"/>
  <c r="E19" i="10"/>
  <c r="E103" i="14"/>
  <c r="D87" i="17"/>
  <c r="E50" i="14"/>
  <c r="C48" i="17"/>
  <c r="D64" i="14"/>
  <c r="D35" i="8"/>
  <c r="E12" i="5"/>
  <c r="D38" i="17"/>
  <c r="C5"/>
  <c r="E10" i="5"/>
  <c r="D18" i="14"/>
  <c r="E11" i="5"/>
  <c r="E44" s="1"/>
  <c r="D71" i="17"/>
  <c r="E87" i="14"/>
  <c r="D216" l="1"/>
  <c r="D35" i="9"/>
  <c r="E19"/>
  <c r="D152" i="14"/>
  <c r="D36" i="9"/>
  <c r="E102" i="14"/>
  <c r="D86" i="17"/>
  <c r="D182" i="14"/>
  <c r="C138" i="17"/>
  <c r="D22" i="6"/>
  <c r="C105" i="17"/>
  <c r="D29" i="6"/>
  <c r="D121" i="14"/>
  <c r="D44" i="6"/>
  <c r="D120" i="17"/>
  <c r="E45" i="10"/>
  <c r="F20"/>
  <c r="F164" i="14" s="1"/>
  <c r="E139"/>
  <c r="D183"/>
  <c r="D22" i="7"/>
  <c r="C139" i="17"/>
  <c r="D188" i="14"/>
  <c r="C144" i="17" s="1"/>
  <c r="D16" i="3"/>
  <c r="C156" i="17" s="1"/>
  <c r="D17" i="3"/>
  <c r="C159" i="17" s="1"/>
  <c r="D74"/>
  <c r="E90" i="14"/>
  <c r="D118" i="17"/>
  <c r="E137" i="14"/>
  <c r="F20" i="8"/>
  <c r="F162" i="14" s="1"/>
  <c r="D42"/>
  <c r="C29" i="17"/>
  <c r="D47" i="14"/>
  <c r="C34" i="17" s="1"/>
  <c r="D18" i="3"/>
  <c r="C162" i="17" s="1"/>
  <c r="D19" i="3"/>
  <c r="C165" i="17" s="1"/>
  <c r="D70" i="14"/>
  <c r="C54" i="17"/>
  <c r="E56" i="14"/>
  <c r="D114" i="17"/>
  <c r="E133" i="14"/>
  <c r="F20" i="4"/>
  <c r="E57" i="14"/>
  <c r="D71"/>
  <c r="C55" i="17"/>
  <c r="E19" i="11"/>
  <c r="E45" s="1"/>
  <c r="D154" i="14"/>
  <c r="D36" i="11"/>
  <c r="E104" i="14"/>
  <c r="D88" i="17"/>
  <c r="D9" i="10"/>
  <c r="C21" i="17"/>
  <c r="D34" i="14"/>
  <c r="C19" i="17"/>
  <c r="D9" i="8"/>
  <c r="D32" i="14"/>
  <c r="C52" i="17"/>
  <c r="D68" i="14"/>
  <c r="E54"/>
  <c r="D37" i="17"/>
  <c r="E12" i="4"/>
  <c r="C15" i="17"/>
  <c r="D9" i="4"/>
  <c r="D28" i="14"/>
  <c r="D122"/>
  <c r="C106" i="17"/>
  <c r="D29" i="7"/>
  <c r="D127" i="14"/>
  <c r="C111" i="17" s="1"/>
  <c r="D14" i="3"/>
  <c r="C150" i="17" s="1"/>
  <c r="D15" i="3"/>
  <c r="C153" i="17" s="1"/>
  <c r="D44" i="7"/>
  <c r="E45" i="4"/>
  <c r="D27" i="17"/>
  <c r="E40" i="14"/>
  <c r="E76"/>
  <c r="D60" i="17"/>
  <c r="E54" i="5"/>
  <c r="E212" i="14" s="1"/>
  <c r="E22" i="5"/>
  <c r="E181" i="14"/>
  <c r="D137" i="17"/>
  <c r="D104"/>
  <c r="E29" i="5"/>
  <c r="E120" i="14"/>
  <c r="D9" i="9" l="1"/>
  <c r="D33" i="14"/>
  <c r="C20" i="17"/>
  <c r="E45" i="9"/>
  <c r="E138" i="14"/>
  <c r="D119" i="17"/>
  <c r="F20" i="9"/>
  <c r="F163" i="14" s="1"/>
  <c r="C61" i="17"/>
  <c r="D77" i="14"/>
  <c r="D54" i="6"/>
  <c r="D213" i="14" s="1"/>
  <c r="C94" i="17"/>
  <c r="E28" i="6"/>
  <c r="D110" i="14"/>
  <c r="D171"/>
  <c r="D21" i="6"/>
  <c r="C127" i="17"/>
  <c r="E55" i="14"/>
  <c r="D69"/>
  <c r="C53" i="17"/>
  <c r="D78" i="14"/>
  <c r="C62" i="17"/>
  <c r="D54" i="7"/>
  <c r="D62" i="3"/>
  <c r="C213" i="17" s="1"/>
  <c r="D83" i="14"/>
  <c r="C67" i="17" s="1"/>
  <c r="D61" i="3"/>
  <c r="C210" i="17" s="1"/>
  <c r="D111" i="14"/>
  <c r="E28" i="7"/>
  <c r="C95" i="17"/>
  <c r="D42" i="3"/>
  <c r="C186" i="17" s="1"/>
  <c r="D43" i="3"/>
  <c r="C189" i="17" s="1"/>
  <c r="D116" i="14"/>
  <c r="C100" i="17" s="1"/>
  <c r="D121"/>
  <c r="E140" i="14"/>
  <c r="F20" i="11"/>
  <c r="F165" i="14" s="1"/>
  <c r="F158"/>
  <c r="D41" i="17"/>
  <c r="E12" i="8"/>
  <c r="E93" i="14"/>
  <c r="D77" i="17"/>
  <c r="E12" i="11"/>
  <c r="D44" i="17"/>
  <c r="E12" i="10"/>
  <c r="D43" i="17"/>
  <c r="D172" i="14"/>
  <c r="C128" i="17"/>
  <c r="D21" i="7"/>
  <c r="D32" i="3"/>
  <c r="C174" i="17" s="1"/>
  <c r="D33" i="3"/>
  <c r="C177" i="17" s="1"/>
  <c r="D177" i="14"/>
  <c r="C133" i="17" s="1"/>
  <c r="D76"/>
  <c r="E92" i="14"/>
  <c r="D70" i="17"/>
  <c r="E86" i="14"/>
  <c r="C4" i="17"/>
  <c r="E10" i="4"/>
  <c r="E11"/>
  <c r="E44" s="1"/>
  <c r="D59" i="17" s="1"/>
  <c r="D17" i="14"/>
  <c r="E11" i="8"/>
  <c r="E10"/>
  <c r="D21" i="14"/>
  <c r="C8" i="17"/>
  <c r="E11" i="10"/>
  <c r="E44" s="1"/>
  <c r="C10" i="17"/>
  <c r="D23" i="14"/>
  <c r="E10" i="10"/>
  <c r="D35" i="14"/>
  <c r="C22" i="17"/>
  <c r="D9" i="11"/>
  <c r="D26" i="17"/>
  <c r="E39" i="14"/>
  <c r="E21" i="5"/>
  <c r="E170" i="14"/>
  <c r="D126" i="17"/>
  <c r="F28" i="5"/>
  <c r="E109" i="14"/>
  <c r="D93" i="17"/>
  <c r="E35" i="5"/>
  <c r="E99" i="14" l="1"/>
  <c r="D83" i="17"/>
  <c r="E10" i="9"/>
  <c r="C9" i="17"/>
  <c r="D22" i="14"/>
  <c r="E11" i="9"/>
  <c r="D35" i="6"/>
  <c r="D42" i="17"/>
  <c r="E12" i="9"/>
  <c r="D149" i="14"/>
  <c r="E19" i="6"/>
  <c r="E45" s="1"/>
  <c r="D36"/>
  <c r="E91" i="14"/>
  <c r="D75" i="17"/>
  <c r="E54" i="4"/>
  <c r="E211" i="14" s="1"/>
  <c r="E75"/>
  <c r="D65" i="17"/>
  <c r="E81" i="14"/>
  <c r="E54" i="10"/>
  <c r="E217" i="14" s="1"/>
  <c r="E11" i="11"/>
  <c r="E10"/>
  <c r="C11" i="17"/>
  <c r="D24" i="14"/>
  <c r="E29" i="4"/>
  <c r="D103" i="17"/>
  <c r="E119" i="14"/>
  <c r="E46"/>
  <c r="D33" i="17"/>
  <c r="E35" i="4"/>
  <c r="F50" i="14" s="1"/>
  <c r="E22" i="10"/>
  <c r="D142" i="17"/>
  <c r="E186" i="14"/>
  <c r="D30" i="17"/>
  <c r="E43" i="14"/>
  <c r="E125"/>
  <c r="E29" i="10"/>
  <c r="D109" i="17"/>
  <c r="E123" i="14"/>
  <c r="D107" i="17"/>
  <c r="E44" i="8"/>
  <c r="E29"/>
  <c r="D150" i="14"/>
  <c r="E19" i="7"/>
  <c r="E45" s="1"/>
  <c r="D155" i="14"/>
  <c r="D28" i="3"/>
  <c r="D27"/>
  <c r="D36" i="7"/>
  <c r="E45" i="14"/>
  <c r="D32" i="17"/>
  <c r="D35" i="7"/>
  <c r="D214" i="14"/>
  <c r="D71" i="3"/>
  <c r="D219" i="14"/>
  <c r="D72" i="3"/>
  <c r="D140" i="17"/>
  <c r="E184" i="14"/>
  <c r="E22" i="8"/>
  <c r="D136" i="17"/>
  <c r="E180" i="14"/>
  <c r="E22" i="4"/>
  <c r="D84" i="17"/>
  <c r="E100" i="14"/>
  <c r="E39" i="3"/>
  <c r="D180" i="17" s="1"/>
  <c r="E105" i="14"/>
  <c r="D89" i="17" s="1"/>
  <c r="E40" i="3"/>
  <c r="D183" i="17" s="1"/>
  <c r="D49"/>
  <c r="E65" i="14"/>
  <c r="F51"/>
  <c r="F98"/>
  <c r="E82" i="17"/>
  <c r="E64" i="14"/>
  <c r="F19" i="5"/>
  <c r="F45" s="1"/>
  <c r="E148" i="14"/>
  <c r="E36" i="5"/>
  <c r="D48" i="17" l="1"/>
  <c r="D72"/>
  <c r="E88" i="14"/>
  <c r="C17" i="17"/>
  <c r="D30" i="14"/>
  <c r="D9" i="6"/>
  <c r="E44" i="9"/>
  <c r="E29"/>
  <c r="D108" i="17"/>
  <c r="E124" i="14"/>
  <c r="F20" i="6"/>
  <c r="F160" i="14" s="1"/>
  <c r="D116" i="17"/>
  <c r="E135" i="14"/>
  <c r="D31" i="17"/>
  <c r="E44" i="14"/>
  <c r="E52"/>
  <c r="C50" i="17"/>
  <c r="D66" i="14"/>
  <c r="D141" i="17"/>
  <c r="E185" i="14"/>
  <c r="E22" i="9"/>
  <c r="E35" i="10"/>
  <c r="E89" i="14"/>
  <c r="D73" i="17"/>
  <c r="E94" i="14"/>
  <c r="D78" i="17" s="1"/>
  <c r="E65" i="3"/>
  <c r="D219" i="17" s="1"/>
  <c r="E64" i="3"/>
  <c r="D216" i="17" s="1"/>
  <c r="C51"/>
  <c r="D67" i="14"/>
  <c r="E53"/>
  <c r="D50" i="3"/>
  <c r="C195" i="17" s="1"/>
  <c r="D49" i="3"/>
  <c r="C192" i="17" s="1"/>
  <c r="D72" i="14"/>
  <c r="C56" i="17" s="1"/>
  <c r="F28" i="8"/>
  <c r="D96" i="17"/>
  <c r="E112" i="14"/>
  <c r="E108"/>
  <c r="F28" i="4"/>
  <c r="D92" i="17"/>
  <c r="E44" i="11"/>
  <c r="E126" i="14"/>
  <c r="E29" i="11"/>
  <c r="D110" i="17"/>
  <c r="F56" i="14"/>
  <c r="D54" i="17"/>
  <c r="E70" i="14"/>
  <c r="E169"/>
  <c r="E21" i="4"/>
  <c r="D125" i="17"/>
  <c r="C18"/>
  <c r="D9" i="7"/>
  <c r="D31" i="14"/>
  <c r="D52" i="3"/>
  <c r="C201" i="17" s="1"/>
  <c r="D51" i="3"/>
  <c r="C198" i="17" s="1"/>
  <c r="D36" i="14"/>
  <c r="C23" i="17" s="1"/>
  <c r="F20" i="7"/>
  <c r="E136" i="14"/>
  <c r="D117" i="17"/>
  <c r="E141" i="14"/>
  <c r="D122" i="17" s="1"/>
  <c r="E25" i="3"/>
  <c r="D168" i="17" s="1"/>
  <c r="E26" i="3"/>
  <c r="D171" i="17" s="1"/>
  <c r="E21" i="10"/>
  <c r="D131" i="17"/>
  <c r="E175" i="14"/>
  <c r="D143" i="17"/>
  <c r="E22" i="11"/>
  <c r="E187" i="14"/>
  <c r="D129" i="17"/>
  <c r="E21" i="8"/>
  <c r="E173" i="14"/>
  <c r="E79"/>
  <c r="D63" i="17"/>
  <c r="E54" i="8"/>
  <c r="F28" i="10"/>
  <c r="D98" i="17"/>
  <c r="E114" i="14"/>
  <c r="F134"/>
  <c r="G20" i="5"/>
  <c r="G159" i="14" s="1"/>
  <c r="E115" i="17"/>
  <c r="E9" i="5"/>
  <c r="E29" i="14"/>
  <c r="D16" i="17"/>
  <c r="E37"/>
  <c r="F12" i="4"/>
  <c r="F87" i="14"/>
  <c r="E71" i="17"/>
  <c r="E38"/>
  <c r="F12" i="5"/>
  <c r="D130" i="17" l="1"/>
  <c r="E174" i="14"/>
  <c r="E21" i="9"/>
  <c r="E80" i="14"/>
  <c r="E54" i="9"/>
  <c r="E216" i="14" s="1"/>
  <c r="D64" i="17"/>
  <c r="E35" i="9"/>
  <c r="D39" i="17"/>
  <c r="E12" i="6"/>
  <c r="F28" i="9"/>
  <c r="D97" i="17"/>
  <c r="E113" i="14"/>
  <c r="E11" i="6"/>
  <c r="C6" i="17"/>
  <c r="E10" i="6"/>
  <c r="D19" i="14"/>
  <c r="E10" i="7"/>
  <c r="E11"/>
  <c r="D20" i="14"/>
  <c r="C7" i="17"/>
  <c r="D25" i="14"/>
  <c r="C12" i="17" s="1"/>
  <c r="D12" i="3"/>
  <c r="C1" i="17" s="1"/>
  <c r="D13" i="3"/>
  <c r="C147" i="17" s="1"/>
  <c r="E36" i="4"/>
  <c r="F19"/>
  <c r="E147" i="14"/>
  <c r="F12" i="10"/>
  <c r="E43" i="17"/>
  <c r="E82" i="14"/>
  <c r="D66" i="17"/>
  <c r="E54" i="11"/>
  <c r="F161" i="14"/>
  <c r="F166"/>
  <c r="F29" i="3"/>
  <c r="F30"/>
  <c r="E81" i="17"/>
  <c r="F97" i="14"/>
  <c r="E215"/>
  <c r="E35" i="8"/>
  <c r="E151" i="14"/>
  <c r="E36" i="8"/>
  <c r="F19"/>
  <c r="F28" i="11"/>
  <c r="E115" i="14"/>
  <c r="D99" i="17"/>
  <c r="F103" i="14"/>
  <c r="E87" i="17"/>
  <c r="D132"/>
  <c r="E176" i="14"/>
  <c r="E21" i="11"/>
  <c r="E36" i="10"/>
  <c r="F19"/>
  <c r="F45" s="1"/>
  <c r="E153" i="14"/>
  <c r="F45" i="8"/>
  <c r="E85" i="17"/>
  <c r="F101" i="14"/>
  <c r="E12" i="7"/>
  <c r="D40" i="17"/>
  <c r="E55" i="3"/>
  <c r="D207" i="17" s="1"/>
  <c r="E58" i="14"/>
  <c r="D45" i="17" s="1"/>
  <c r="E54" i="3"/>
  <c r="D204" i="17" s="1"/>
  <c r="F40" i="14"/>
  <c r="E27" i="17"/>
  <c r="E26"/>
  <c r="F39" i="14"/>
  <c r="F10" i="5"/>
  <c r="D5" i="17"/>
  <c r="F11" i="5"/>
  <c r="E18" i="14"/>
  <c r="E182" l="1"/>
  <c r="D138" i="17"/>
  <c r="E22" i="6"/>
  <c r="D105" i="17"/>
  <c r="E29" i="6"/>
  <c r="E121" i="14"/>
  <c r="E44" i="6"/>
  <c r="E41" i="14"/>
  <c r="D28" i="17"/>
  <c r="E69" i="14"/>
  <c r="F55"/>
  <c r="D53" i="17"/>
  <c r="E152" i="14"/>
  <c r="F19" i="9"/>
  <c r="E36"/>
  <c r="E86" i="17"/>
  <c r="F102" i="14"/>
  <c r="D29" i="17"/>
  <c r="E42" i="14"/>
  <c r="E19" i="3"/>
  <c r="D165" i="17" s="1"/>
  <c r="E47" i="14"/>
  <c r="D34" i="17" s="1"/>
  <c r="E18" i="3"/>
  <c r="D162" i="17" s="1"/>
  <c r="D19"/>
  <c r="E32" i="14"/>
  <c r="E9" i="8"/>
  <c r="E122" i="14"/>
  <c r="E29" i="7"/>
  <c r="D106" i="17"/>
  <c r="E15" i="3"/>
  <c r="D153" i="17" s="1"/>
  <c r="E127" i="14"/>
  <c r="D111" i="17" s="1"/>
  <c r="E14" i="3"/>
  <c r="D150" i="17" s="1"/>
  <c r="E44" i="7"/>
  <c r="E74" i="17"/>
  <c r="F90" i="14"/>
  <c r="F19" i="11"/>
  <c r="E154" i="14"/>
  <c r="E36" i="11"/>
  <c r="E76" i="17"/>
  <c r="F92" i="14"/>
  <c r="E118" i="17"/>
  <c r="F137" i="14"/>
  <c r="G20" i="8"/>
  <c r="G162" i="14" s="1"/>
  <c r="E35" i="11"/>
  <c r="E218" i="14"/>
  <c r="E32" i="17"/>
  <c r="F45" i="14"/>
  <c r="E9" i="10"/>
  <c r="D21" i="17"/>
  <c r="E34" i="14"/>
  <c r="F104"/>
  <c r="E88" i="17"/>
  <c r="F54" i="14"/>
  <c r="E68"/>
  <c r="D52" i="17"/>
  <c r="E28" i="14"/>
  <c r="E9" i="4"/>
  <c r="D15" i="17"/>
  <c r="G20" i="10"/>
  <c r="G164" i="14" s="1"/>
  <c r="F139"/>
  <c r="E120" i="17"/>
  <c r="F45" i="4"/>
  <c r="G20"/>
  <c r="G158" i="14" s="1"/>
  <c r="E114" i="17"/>
  <c r="F133" i="14"/>
  <c r="E183"/>
  <c r="E22" i="7"/>
  <c r="D139" i="17"/>
  <c r="E188" i="14"/>
  <c r="D144" i="17" s="1"/>
  <c r="E17" i="3"/>
  <c r="D159" i="17" s="1"/>
  <c r="E16" i="3"/>
  <c r="D156" i="17" s="1"/>
  <c r="E137"/>
  <c r="F22" i="5"/>
  <c r="F181" i="14"/>
  <c r="E104" i="17"/>
  <c r="F120" i="14"/>
  <c r="F29" i="5"/>
  <c r="F44"/>
  <c r="D20" i="17" l="1"/>
  <c r="E33" i="14"/>
  <c r="E9" i="9"/>
  <c r="E42" i="17"/>
  <c r="F12" i="9"/>
  <c r="D61" i="17"/>
  <c r="E77" i="14"/>
  <c r="E54" i="6"/>
  <c r="E213" i="14" s="1"/>
  <c r="D94" i="17"/>
  <c r="E110" i="14"/>
  <c r="F28" i="6"/>
  <c r="E171" i="14"/>
  <c r="D127" i="17"/>
  <c r="E21" i="6"/>
  <c r="G20" i="9"/>
  <c r="G163" i="14" s="1"/>
  <c r="F45" i="9"/>
  <c r="E119" i="17"/>
  <c r="F138" i="14"/>
  <c r="E70" i="17"/>
  <c r="F86" i="14"/>
  <c r="D22" i="17"/>
  <c r="E35" i="14"/>
  <c r="E9" i="11"/>
  <c r="F10" i="8"/>
  <c r="F11"/>
  <c r="E21" i="14"/>
  <c r="D8" i="17"/>
  <c r="E21" i="7"/>
  <c r="D128" i="17"/>
  <c r="E172" i="14"/>
  <c r="E33" i="3"/>
  <c r="D177" i="17" s="1"/>
  <c r="E177" i="14"/>
  <c r="D133" i="17" s="1"/>
  <c r="E32" i="3"/>
  <c r="D174" i="17" s="1"/>
  <c r="F11" i="4"/>
  <c r="D4" i="17"/>
  <c r="E17" i="14"/>
  <c r="F10" i="4"/>
  <c r="F12" i="8"/>
  <c r="E41" i="17"/>
  <c r="E23" i="14"/>
  <c r="F11" i="10"/>
  <c r="F10"/>
  <c r="D10" i="17"/>
  <c r="D55"/>
  <c r="F57" i="14"/>
  <c r="E71"/>
  <c r="F140"/>
  <c r="F45" i="11"/>
  <c r="E121" i="17"/>
  <c r="G20" i="11"/>
  <c r="F28" i="7"/>
  <c r="D95" i="17"/>
  <c r="E111" i="14"/>
  <c r="E116"/>
  <c r="D100" i="17" s="1"/>
  <c r="E42" i="3"/>
  <c r="D186" i="17" s="1"/>
  <c r="E43" i="3"/>
  <c r="D189" i="17" s="1"/>
  <c r="E83" i="14"/>
  <c r="D67" i="17" s="1"/>
  <c r="D62"/>
  <c r="E62" i="3"/>
  <c r="D213" i="17" s="1"/>
  <c r="E54" i="7"/>
  <c r="E78" i="14"/>
  <c r="E61" i="3"/>
  <c r="D210" i="17" s="1"/>
  <c r="F170" i="14"/>
  <c r="F21" i="5"/>
  <c r="E126" i="17"/>
  <c r="E60"/>
  <c r="F76" i="14"/>
  <c r="F54" i="5"/>
  <c r="F212" i="14" s="1"/>
  <c r="G28" i="5"/>
  <c r="E93" i="17"/>
  <c r="F109" i="14"/>
  <c r="E35" i="6" l="1"/>
  <c r="E66" i="14" s="1"/>
  <c r="F91"/>
  <c r="E75" i="17"/>
  <c r="E149" i="14"/>
  <c r="F19" i="6"/>
  <c r="F45" s="1"/>
  <c r="E36"/>
  <c r="F52" i="14"/>
  <c r="F44"/>
  <c r="E31" i="17"/>
  <c r="E22" i="14"/>
  <c r="F10" i="9"/>
  <c r="D9" i="17"/>
  <c r="F11" i="9"/>
  <c r="E83" i="17"/>
  <c r="F99" i="14"/>
  <c r="G165"/>
  <c r="E142" i="17"/>
  <c r="F22" i="10"/>
  <c r="F186" i="14"/>
  <c r="F43"/>
  <c r="E30" i="17"/>
  <c r="E103"/>
  <c r="F44" i="4"/>
  <c r="F119" i="14"/>
  <c r="F29" i="4"/>
  <c r="F100" i="14"/>
  <c r="E84" i="17"/>
  <c r="F105" i="14"/>
  <c r="E89" i="17" s="1"/>
  <c r="F39" i="3"/>
  <c r="E180" i="17" s="1"/>
  <c r="F40" i="3"/>
  <c r="E183" i="17" s="1"/>
  <c r="F11" i="11"/>
  <c r="E24" i="14"/>
  <c r="D11" i="17"/>
  <c r="F10" i="11"/>
  <c r="E77" i="17"/>
  <c r="F93" i="14"/>
  <c r="F19" i="7"/>
  <c r="E150" i="14"/>
  <c r="E27" i="3"/>
  <c r="E28"/>
  <c r="E36" i="7"/>
  <c r="E155" i="14"/>
  <c r="E140" i="17"/>
  <c r="F22" i="8"/>
  <c r="F184" i="14"/>
  <c r="E214"/>
  <c r="E71" i="3"/>
  <c r="E219" i="14"/>
  <c r="E72" i="3"/>
  <c r="F12" i="11"/>
  <c r="E44" i="17"/>
  <c r="F29" i="10"/>
  <c r="E109" i="17"/>
  <c r="F125" i="14"/>
  <c r="F44" i="10"/>
  <c r="E136" i="17"/>
  <c r="F180" i="14"/>
  <c r="F22" i="4"/>
  <c r="F29" i="8"/>
  <c r="F123" i="14"/>
  <c r="E107" i="17"/>
  <c r="F44" i="8"/>
  <c r="E35" i="7"/>
  <c r="G98" i="14"/>
  <c r="F82" i="17"/>
  <c r="F35" i="5"/>
  <c r="F148" i="14"/>
  <c r="G19" i="5"/>
  <c r="G45" s="1"/>
  <c r="F36"/>
  <c r="D50" i="17" l="1"/>
  <c r="E72"/>
  <c r="F88" i="14"/>
  <c r="E9" i="6"/>
  <c r="D17" i="17"/>
  <c r="E30" i="14"/>
  <c r="E108" i="17"/>
  <c r="F124" i="14"/>
  <c r="F29" i="9"/>
  <c r="F44"/>
  <c r="E141" i="17"/>
  <c r="F185" i="14"/>
  <c r="F22" i="9"/>
  <c r="F12" i="6"/>
  <c r="E39" i="17"/>
  <c r="E116"/>
  <c r="F135" i="14"/>
  <c r="G20" i="6"/>
  <c r="G160" i="14" s="1"/>
  <c r="D51" i="17"/>
  <c r="E67" i="14"/>
  <c r="E50" i="3"/>
  <c r="D195" i="17" s="1"/>
  <c r="E49" i="3"/>
  <c r="D192" i="17" s="1"/>
  <c r="E72" i="14"/>
  <c r="D56" i="17" s="1"/>
  <c r="F53" i="14"/>
  <c r="G28" i="8"/>
  <c r="E96" i="17"/>
  <c r="F112" i="14"/>
  <c r="E98" i="17"/>
  <c r="F114" i="14"/>
  <c r="G28" i="10"/>
  <c r="F173" i="14"/>
  <c r="E129" i="17"/>
  <c r="F21" i="8"/>
  <c r="F54" i="4"/>
  <c r="F75" i="14"/>
  <c r="E59" i="17"/>
  <c r="E31" i="14"/>
  <c r="D18" i="17"/>
  <c r="E9" i="7"/>
  <c r="E52" i="3"/>
  <c r="D201" i="17" s="1"/>
  <c r="E51" i="3"/>
  <c r="D198" i="17" s="1"/>
  <c r="E36" i="14"/>
  <c r="D23" i="17" s="1"/>
  <c r="F136" i="14"/>
  <c r="G20" i="7"/>
  <c r="E117" i="17"/>
  <c r="F141" i="14"/>
  <c r="E122" i="17" s="1"/>
  <c r="F25" i="3"/>
  <c r="E168" i="17" s="1"/>
  <c r="F26" i="3"/>
  <c r="E171" i="17" s="1"/>
  <c r="F45" i="7"/>
  <c r="F169" i="14"/>
  <c r="F21" i="4"/>
  <c r="E125" i="17"/>
  <c r="E33"/>
  <c r="F46" i="14"/>
  <c r="F22" i="11"/>
  <c r="F187" i="14"/>
  <c r="E143" i="17"/>
  <c r="E63"/>
  <c r="F54" i="8"/>
  <c r="F79" i="14"/>
  <c r="E65" i="17"/>
  <c r="F81" i="14"/>
  <c r="F54" i="10"/>
  <c r="F29" i="11"/>
  <c r="F126" i="14"/>
  <c r="E110" i="17"/>
  <c r="F44" i="11"/>
  <c r="G28" i="4"/>
  <c r="E92" i="17"/>
  <c r="F108" i="14"/>
  <c r="E131" i="17"/>
  <c r="F21" i="10"/>
  <c r="F175" i="14"/>
  <c r="F115" i="17"/>
  <c r="H20" i="5"/>
  <c r="H159" i="14" s="1"/>
  <c r="G134"/>
  <c r="G51"/>
  <c r="E49" i="17"/>
  <c r="F65" i="14"/>
  <c r="F9" i="5"/>
  <c r="F29" i="14"/>
  <c r="E16" i="17"/>
  <c r="F71"/>
  <c r="G87" i="14"/>
  <c r="E28" i="17" l="1"/>
  <c r="F41" i="14"/>
  <c r="F54" i="9"/>
  <c r="E64" i="17"/>
  <c r="F80" i="14"/>
  <c r="E19"/>
  <c r="F11" i="6"/>
  <c r="F10"/>
  <c r="D6" i="17"/>
  <c r="F21" i="9"/>
  <c r="F174" i="14"/>
  <c r="E130" i="17"/>
  <c r="G28" i="9"/>
  <c r="E97" i="17"/>
  <c r="F113" i="14"/>
  <c r="F36" i="4"/>
  <c r="G19"/>
  <c r="F147" i="14"/>
  <c r="F82"/>
  <c r="E66" i="17"/>
  <c r="F54" i="11"/>
  <c r="F35" i="10"/>
  <c r="F217" i="14"/>
  <c r="E40" i="17"/>
  <c r="F12" i="7"/>
  <c r="F55" i="3"/>
  <c r="E207" i="17" s="1"/>
  <c r="F58" i="14"/>
  <c r="E45" i="17" s="1"/>
  <c r="F54" i="3"/>
  <c r="E204" i="17" s="1"/>
  <c r="G45" i="4"/>
  <c r="F81" i="17"/>
  <c r="G97" i="14"/>
  <c r="F115"/>
  <c r="E99" i="17"/>
  <c r="G28" i="11"/>
  <c r="F215" i="14"/>
  <c r="F35" i="8"/>
  <c r="E132" i="17"/>
  <c r="F21" i="11"/>
  <c r="F176" i="14"/>
  <c r="E20"/>
  <c r="F10" i="7"/>
  <c r="F11"/>
  <c r="D7" i="17"/>
  <c r="E13" i="3"/>
  <c r="D147" i="17" s="1"/>
  <c r="E12" i="3"/>
  <c r="D1" i="17" s="1"/>
  <c r="E25" i="14"/>
  <c r="D12" i="17" s="1"/>
  <c r="G19" i="8"/>
  <c r="F151" i="14"/>
  <c r="F36" i="8"/>
  <c r="G101" i="14"/>
  <c r="F85" i="17"/>
  <c r="F36" i="10"/>
  <c r="F153" i="14"/>
  <c r="G19" i="10"/>
  <c r="E73" i="17"/>
  <c r="F89" i="14"/>
  <c r="F94"/>
  <c r="E78" i="17" s="1"/>
  <c r="F44" i="7"/>
  <c r="F65" i="3"/>
  <c r="E219" i="17" s="1"/>
  <c r="F64" i="3"/>
  <c r="E216" i="17" s="1"/>
  <c r="G161" i="14"/>
  <c r="G166"/>
  <c r="G29" i="3"/>
  <c r="G30"/>
  <c r="F211" i="14"/>
  <c r="F35" i="4"/>
  <c r="G103" i="14"/>
  <c r="G45" i="10"/>
  <c r="F87" i="17"/>
  <c r="F18" i="14"/>
  <c r="G11" i="5"/>
  <c r="E5" i="17"/>
  <c r="G10" i="5"/>
  <c r="F38" i="17"/>
  <c r="G12" i="5"/>
  <c r="F86" i="17" l="1"/>
  <c r="G102" i="14"/>
  <c r="F121"/>
  <c r="F44" i="6"/>
  <c r="F61" i="3" s="1"/>
  <c r="E210" i="17" s="1"/>
  <c r="E105"/>
  <c r="F29" i="6"/>
  <c r="F35" i="9"/>
  <c r="F216" i="14"/>
  <c r="F36" i="9"/>
  <c r="F152" i="14"/>
  <c r="G19" i="9"/>
  <c r="F22" i="6"/>
  <c r="E138" i="17"/>
  <c r="F182" i="14"/>
  <c r="G137"/>
  <c r="G45" i="8"/>
  <c r="F118" i="17"/>
  <c r="H20" i="8"/>
  <c r="H162" i="14" s="1"/>
  <c r="E54" i="17"/>
  <c r="G56" i="14"/>
  <c r="F70"/>
  <c r="F28"/>
  <c r="F9" i="4"/>
  <c r="E15" i="17"/>
  <c r="F76"/>
  <c r="G92" i="14"/>
  <c r="F34"/>
  <c r="E21" i="17"/>
  <c r="F9" i="10"/>
  <c r="G54" i="14"/>
  <c r="F68"/>
  <c r="E52" i="17"/>
  <c r="F42" i="14"/>
  <c r="E29" i="17"/>
  <c r="F18" i="3"/>
  <c r="E162" i="17" s="1"/>
  <c r="F47" i="14"/>
  <c r="E34" i="17" s="1"/>
  <c r="F19" i="3"/>
  <c r="E165" i="17" s="1"/>
  <c r="H20" i="4"/>
  <c r="G133" i="14"/>
  <c r="F114" i="17"/>
  <c r="F32" i="14"/>
  <c r="E19" i="17"/>
  <c r="F9" i="8"/>
  <c r="F183" i="14"/>
  <c r="F22" i="7"/>
  <c r="E139" i="17"/>
  <c r="F188" i="14"/>
  <c r="E144" i="17" s="1"/>
  <c r="F16" i="3"/>
  <c r="E156" i="17" s="1"/>
  <c r="F17" i="3"/>
  <c r="E159" i="17" s="1"/>
  <c r="G86" i="14"/>
  <c r="F70" i="17"/>
  <c r="G50" i="14"/>
  <c r="E48" i="17"/>
  <c r="F64" i="14"/>
  <c r="F78"/>
  <c r="E62" i="17"/>
  <c r="F54" i="7"/>
  <c r="F83" i="14"/>
  <c r="E67" i="17" s="1"/>
  <c r="F62" i="3"/>
  <c r="E213" i="17" s="1"/>
  <c r="G139" i="14"/>
  <c r="F120" i="17"/>
  <c r="H20" i="10"/>
  <c r="H164" i="14" s="1"/>
  <c r="F122"/>
  <c r="F29" i="7"/>
  <c r="E106" i="17"/>
  <c r="F127" i="14"/>
  <c r="E111" i="17" s="1"/>
  <c r="F14" i="3"/>
  <c r="E150" i="17" s="1"/>
  <c r="F15" i="3"/>
  <c r="E153" i="17" s="1"/>
  <c r="F36" i="11"/>
  <c r="F154" i="14"/>
  <c r="G19" i="11"/>
  <c r="F88" i="17"/>
  <c r="G104" i="14"/>
  <c r="F35" i="11"/>
  <c r="F218" i="14"/>
  <c r="G22" i="5"/>
  <c r="F137" i="17"/>
  <c r="G181" i="14"/>
  <c r="F27" i="17"/>
  <c r="G40" i="14"/>
  <c r="G29" i="5"/>
  <c r="G120" i="14"/>
  <c r="F104" i="17"/>
  <c r="G44" i="5"/>
  <c r="F21" i="6" l="1"/>
  <c r="E127" i="17"/>
  <c r="F171" i="14"/>
  <c r="E53" i="17"/>
  <c r="F69" i="14"/>
  <c r="G55"/>
  <c r="G45" i="9"/>
  <c r="F119" i="17"/>
  <c r="G138" i="14"/>
  <c r="H20" i="9"/>
  <c r="H163" i="14" s="1"/>
  <c r="F33"/>
  <c r="F9" i="9"/>
  <c r="E20" i="17"/>
  <c r="E94"/>
  <c r="F110" i="14"/>
  <c r="G28" i="6"/>
  <c r="F54"/>
  <c r="F213" i="14" s="1"/>
  <c r="E61" i="17"/>
  <c r="F77" i="14"/>
  <c r="F111"/>
  <c r="G28" i="7"/>
  <c r="E95" i="17"/>
  <c r="F43" i="3"/>
  <c r="E189" i="17" s="1"/>
  <c r="F42" i="3"/>
  <c r="E186" i="17" s="1"/>
  <c r="F116" i="14"/>
  <c r="E100" i="17" s="1"/>
  <c r="F21" i="7"/>
  <c r="E128" i="17"/>
  <c r="F172" i="14"/>
  <c r="F32" i="3"/>
  <c r="E174" i="17" s="1"/>
  <c r="F33" i="3"/>
  <c r="E177" i="17" s="1"/>
  <c r="F177" i="14"/>
  <c r="E133" i="17" s="1"/>
  <c r="E10"/>
  <c r="G11" i="10"/>
  <c r="G10"/>
  <c r="F23" i="14"/>
  <c r="E22" i="17"/>
  <c r="F9" i="11"/>
  <c r="F35" i="14"/>
  <c r="F35" i="7"/>
  <c r="F214" i="14"/>
  <c r="F72" i="3"/>
  <c r="H158" i="14"/>
  <c r="G12" i="8"/>
  <c r="F41" i="17"/>
  <c r="G12" i="10"/>
  <c r="F43" i="17"/>
  <c r="G90" i="14"/>
  <c r="F74" i="17"/>
  <c r="G10" i="8"/>
  <c r="G11"/>
  <c r="E8" i="17"/>
  <c r="F21" i="14"/>
  <c r="F17"/>
  <c r="G10" i="4"/>
  <c r="G11"/>
  <c r="E4" i="17"/>
  <c r="F71" i="14"/>
  <c r="E55" i="17"/>
  <c r="G57" i="14"/>
  <c r="G45" i="11"/>
  <c r="F121" i="17"/>
  <c r="H20" i="11"/>
  <c r="G140" i="14"/>
  <c r="G12" i="4"/>
  <c r="F37" i="17"/>
  <c r="G21" i="5"/>
  <c r="G170" i="14"/>
  <c r="F126" i="17"/>
  <c r="F93"/>
  <c r="G109" i="14"/>
  <c r="H28" i="5"/>
  <c r="G76" i="14"/>
  <c r="G54" i="5"/>
  <c r="G212" i="14" s="1"/>
  <c r="F60" i="17"/>
  <c r="F219" i="14" l="1"/>
  <c r="F71" i="3"/>
  <c r="F75" i="17"/>
  <c r="G91" i="14"/>
  <c r="G19" i="6"/>
  <c r="G45" s="1"/>
  <c r="F36"/>
  <c r="F149" i="14"/>
  <c r="F83" i="17"/>
  <c r="G99" i="14"/>
  <c r="F22"/>
  <c r="G11" i="9"/>
  <c r="G10"/>
  <c r="E9" i="17"/>
  <c r="G12" i="9"/>
  <c r="F42" i="17"/>
  <c r="F35" i="6"/>
  <c r="F49" i="3" s="1"/>
  <c r="E192" i="17" s="1"/>
  <c r="G93" i="14"/>
  <c r="F77" i="17"/>
  <c r="G22" i="4"/>
  <c r="F136" i="17"/>
  <c r="G180" i="14"/>
  <c r="G45"/>
  <c r="F32" i="17"/>
  <c r="F109"/>
  <c r="G125" i="14"/>
  <c r="G44" i="10"/>
  <c r="G29"/>
  <c r="G39" i="14"/>
  <c r="F26" i="17"/>
  <c r="F140"/>
  <c r="G184" i="14"/>
  <c r="G22" i="8"/>
  <c r="G11" i="11"/>
  <c r="E11" i="17"/>
  <c r="G10" i="11"/>
  <c r="F24" i="14"/>
  <c r="F142" i="17"/>
  <c r="G22" i="10"/>
  <c r="G186" i="14"/>
  <c r="F150"/>
  <c r="G19" i="7"/>
  <c r="G45" s="1"/>
  <c r="F155" i="14"/>
  <c r="F28" i="3"/>
  <c r="F27"/>
  <c r="F36" i="7"/>
  <c r="G123" i="14"/>
  <c r="G29" i="8"/>
  <c r="F107" i="17"/>
  <c r="G43" i="14"/>
  <c r="F30" i="17"/>
  <c r="G44" i="8"/>
  <c r="H165" i="14"/>
  <c r="G12" i="11"/>
  <c r="F44" i="17"/>
  <c r="F103"/>
  <c r="G119" i="14"/>
  <c r="G29" i="4"/>
  <c r="G44"/>
  <c r="E51" i="17"/>
  <c r="F67" i="14"/>
  <c r="G53"/>
  <c r="F50" i="3"/>
  <c r="E195" i="17" s="1"/>
  <c r="F84"/>
  <c r="G100" i="14"/>
  <c r="G105"/>
  <c r="F89" i="17" s="1"/>
  <c r="G39" i="3"/>
  <c r="F180" i="17" s="1"/>
  <c r="G40" i="3"/>
  <c r="F183" i="17" s="1"/>
  <c r="G148" i="14"/>
  <c r="H19" i="5"/>
  <c r="H45" s="1"/>
  <c r="G36"/>
  <c r="G35"/>
  <c r="H98" i="14"/>
  <c r="G82" i="17"/>
  <c r="F72" i="14" l="1"/>
  <c r="E56" i="17" s="1"/>
  <c r="G52" i="14"/>
  <c r="G54" i="3" s="1"/>
  <c r="F204" i="17" s="1"/>
  <c r="E50"/>
  <c r="F66" i="14"/>
  <c r="F31" i="17"/>
  <c r="G44" i="14"/>
  <c r="F141" i="17"/>
  <c r="G185" i="14"/>
  <c r="G22" i="9"/>
  <c r="G135" i="14"/>
  <c r="F116" i="17"/>
  <c r="H20" i="6"/>
  <c r="H160" i="14" s="1"/>
  <c r="G29" i="9"/>
  <c r="G124" i="14"/>
  <c r="F108" i="17"/>
  <c r="G44" i="9"/>
  <c r="F72" i="17"/>
  <c r="G88" i="14"/>
  <c r="F30"/>
  <c r="F9" i="6"/>
  <c r="E17" i="17"/>
  <c r="G175" i="14"/>
  <c r="F131" i="17"/>
  <c r="G21" i="10"/>
  <c r="G187" i="14"/>
  <c r="G22" i="11"/>
  <c r="F143" i="17"/>
  <c r="G108" i="14"/>
  <c r="H28" i="4"/>
  <c r="F92" i="17"/>
  <c r="F33"/>
  <c r="G46" i="14"/>
  <c r="F129" i="17"/>
  <c r="G21" i="8"/>
  <c r="G173" i="14"/>
  <c r="F65" i="17"/>
  <c r="G54" i="10"/>
  <c r="G81" i="14"/>
  <c r="F73" i="17"/>
  <c r="G89" i="14"/>
  <c r="G94"/>
  <c r="F78" i="17" s="1"/>
  <c r="G64" i="3"/>
  <c r="F216" i="17" s="1"/>
  <c r="G65" i="3"/>
  <c r="F219" i="17" s="1"/>
  <c r="F40"/>
  <c r="G12" i="7"/>
  <c r="G58" i="14"/>
  <c r="F45" i="17" s="1"/>
  <c r="G55" i="3"/>
  <c r="F207" i="17" s="1"/>
  <c r="G54" i="4"/>
  <c r="F59" i="17"/>
  <c r="G75" i="14"/>
  <c r="G54" i="8"/>
  <c r="G215" i="14" s="1"/>
  <c r="F63" i="17"/>
  <c r="G79" i="14"/>
  <c r="F96" i="17"/>
  <c r="G112" i="14"/>
  <c r="H28" i="8"/>
  <c r="F31" i="14"/>
  <c r="E18" i="17"/>
  <c r="F9" i="7"/>
  <c r="F51" i="3"/>
  <c r="E198" i="17" s="1"/>
  <c r="F52" i="3"/>
  <c r="E201" i="17" s="1"/>
  <c r="F36" i="14"/>
  <c r="E23" i="17" s="1"/>
  <c r="G136" i="14"/>
  <c r="F117" i="17"/>
  <c r="H20" i="7"/>
  <c r="G25" i="3"/>
  <c r="F168" i="17" s="1"/>
  <c r="G141" i="14"/>
  <c r="F122" i="17" s="1"/>
  <c r="G26" i="3"/>
  <c r="F171" i="17" s="1"/>
  <c r="G126" i="14"/>
  <c r="G29" i="11"/>
  <c r="G44"/>
  <c r="F110" i="17"/>
  <c r="H28" i="10"/>
  <c r="G114" i="14"/>
  <c r="F98" i="17"/>
  <c r="F125"/>
  <c r="G21" i="4"/>
  <c r="G169" i="14"/>
  <c r="F49" i="17"/>
  <c r="G65" i="14"/>
  <c r="H51"/>
  <c r="H87"/>
  <c r="G71" i="17"/>
  <c r="H134" i="14"/>
  <c r="G115" i="17"/>
  <c r="I20" i="5"/>
  <c r="I159" i="14" s="1"/>
  <c r="G29"/>
  <c r="F16" i="17"/>
  <c r="G9" i="5"/>
  <c r="G10" i="6" l="1"/>
  <c r="E6" i="17"/>
  <c r="F19" i="14"/>
  <c r="G11" i="6"/>
  <c r="F64" i="17"/>
  <c r="G80" i="14"/>
  <c r="G54" i="9"/>
  <c r="G12" i="6"/>
  <c r="F39" i="17"/>
  <c r="G113" i="14"/>
  <c r="F97" i="17"/>
  <c r="H28" i="9"/>
  <c r="F130" i="17"/>
  <c r="G174" i="14"/>
  <c r="G21" i="9"/>
  <c r="G35" i="8"/>
  <c r="G68" i="14" s="1"/>
  <c r="G82"/>
  <c r="F66" i="17"/>
  <c r="G54" i="11"/>
  <c r="G85" i="17"/>
  <c r="H101" i="14"/>
  <c r="G217"/>
  <c r="G35" i="10"/>
  <c r="F132" i="17"/>
  <c r="G176" i="14"/>
  <c r="G21" i="11"/>
  <c r="G147" i="14"/>
  <c r="G36" i="4"/>
  <c r="H19"/>
  <c r="H161" i="14"/>
  <c r="H166"/>
  <c r="H29" i="3"/>
  <c r="H30"/>
  <c r="H54" i="14"/>
  <c r="F29" i="17"/>
  <c r="G42" i="14"/>
  <c r="G47"/>
  <c r="F34" i="17" s="1"/>
  <c r="G19" i="3"/>
  <c r="F165" i="17" s="1"/>
  <c r="G18" i="3"/>
  <c r="F162" i="17" s="1"/>
  <c r="G151" i="14"/>
  <c r="H19" i="8"/>
  <c r="G36"/>
  <c r="H103" i="14"/>
  <c r="G87" i="17"/>
  <c r="G211" i="14"/>
  <c r="G35" i="4"/>
  <c r="H19" i="10"/>
  <c r="G153" i="14"/>
  <c r="G36" i="10"/>
  <c r="H28" i="11"/>
  <c r="F99" i="17"/>
  <c r="G115" i="14"/>
  <c r="F20"/>
  <c r="E7" i="17"/>
  <c r="G10" i="7"/>
  <c r="G11"/>
  <c r="F12" i="3"/>
  <c r="E1" i="17" s="1"/>
  <c r="F13" i="3"/>
  <c r="E147" i="17" s="1"/>
  <c r="F25" i="14"/>
  <c r="E12" i="17" s="1"/>
  <c r="H97" i="14"/>
  <c r="G81" i="17"/>
  <c r="H45" i="4"/>
  <c r="G38" i="17"/>
  <c r="H12" i="5"/>
  <c r="H11"/>
  <c r="F5" i="17"/>
  <c r="H10" i="5"/>
  <c r="G18" i="14"/>
  <c r="F52" i="17" l="1"/>
  <c r="H19" i="9"/>
  <c r="G36"/>
  <c r="G152" i="14"/>
  <c r="G216"/>
  <c r="G35" i="9"/>
  <c r="G182" i="14"/>
  <c r="G22" i="6"/>
  <c r="F138" i="17"/>
  <c r="H102" i="14"/>
  <c r="G86" i="17"/>
  <c r="G41" i="14"/>
  <c r="F28" i="17"/>
  <c r="G44" i="6"/>
  <c r="G121" i="14"/>
  <c r="F105" i="17"/>
  <c r="G29" i="6"/>
  <c r="G122" i="14"/>
  <c r="G29" i="7"/>
  <c r="F106" i="17"/>
  <c r="G15" i="3"/>
  <c r="F153" i="17" s="1"/>
  <c r="G127" i="14"/>
  <c r="F111" i="17" s="1"/>
  <c r="G14" i="3"/>
  <c r="F150" i="17" s="1"/>
  <c r="G44" i="7"/>
  <c r="G114" i="17"/>
  <c r="I20" i="4"/>
  <c r="H133" i="14"/>
  <c r="H19" i="11"/>
  <c r="H45" s="1"/>
  <c r="G154" i="14"/>
  <c r="G36" i="11"/>
  <c r="F54" i="17"/>
  <c r="H56" i="14"/>
  <c r="G70"/>
  <c r="F21" i="17"/>
  <c r="G34" i="14"/>
  <c r="G9" i="10"/>
  <c r="G118" i="17"/>
  <c r="I20" i="8"/>
  <c r="I162" i="14" s="1"/>
  <c r="H137"/>
  <c r="H45" i="8"/>
  <c r="H86" i="14"/>
  <c r="G70" i="17"/>
  <c r="H104" i="14"/>
  <c r="G88" i="17"/>
  <c r="H50" i="14"/>
  <c r="F48" i="17"/>
  <c r="G64" i="14"/>
  <c r="G32"/>
  <c r="F19" i="17"/>
  <c r="G9" i="8"/>
  <c r="F139" i="17"/>
  <c r="G183" i="14"/>
  <c r="G22" i="7"/>
  <c r="G16" i="3"/>
  <c r="F156" i="17" s="1"/>
  <c r="G188" i="14"/>
  <c r="F144" i="17" s="1"/>
  <c r="G17" i="3"/>
  <c r="F159" i="17" s="1"/>
  <c r="H45" i="10"/>
  <c r="H139" i="14"/>
  <c r="G120" i="17"/>
  <c r="I20" i="10"/>
  <c r="I164" i="14" s="1"/>
  <c r="H12" i="8"/>
  <c r="G41" i="17"/>
  <c r="F15"/>
  <c r="G9" i="4"/>
  <c r="G28" i="14"/>
  <c r="G35" i="11"/>
  <c r="G218" i="14"/>
  <c r="G104" i="17"/>
  <c r="H29" i="5"/>
  <c r="H120" i="14"/>
  <c r="H44" i="5"/>
  <c r="H40" i="14"/>
  <c r="G27" i="17"/>
  <c r="H22" i="5"/>
  <c r="H181" i="14"/>
  <c r="G137" i="17"/>
  <c r="G77" i="14" l="1"/>
  <c r="G54" i="6"/>
  <c r="G213" i="14" s="1"/>
  <c r="F61" i="17"/>
  <c r="G35" i="6"/>
  <c r="F127" i="17"/>
  <c r="G171" i="14"/>
  <c r="G21" i="6"/>
  <c r="H55" i="14"/>
  <c r="G69"/>
  <c r="F53" i="17"/>
  <c r="I20" i="9"/>
  <c r="I163" i="14" s="1"/>
  <c r="H138"/>
  <c r="H45" i="9"/>
  <c r="G119" i="17"/>
  <c r="H28" i="6"/>
  <c r="G110" i="14"/>
  <c r="F94" i="17"/>
  <c r="G33" i="14"/>
  <c r="F20" i="17"/>
  <c r="G9" i="9"/>
  <c r="H11" i="4"/>
  <c r="F4" i="17"/>
  <c r="G17" i="14"/>
  <c r="H10" i="4"/>
  <c r="G30" i="17"/>
  <c r="H43" i="14"/>
  <c r="H92"/>
  <c r="G76" i="17"/>
  <c r="F128"/>
  <c r="G21" i="7"/>
  <c r="G172" i="14"/>
  <c r="G33" i="3"/>
  <c r="F177" i="17" s="1"/>
  <c r="G177" i="14"/>
  <c r="F133" i="17" s="1"/>
  <c r="G32" i="3"/>
  <c r="F174" i="17" s="1"/>
  <c r="H10" i="10"/>
  <c r="H11"/>
  <c r="G23" i="14"/>
  <c r="F10" i="17"/>
  <c r="H12" i="10"/>
  <c r="G43" i="17"/>
  <c r="H140" i="14"/>
  <c r="I20" i="11"/>
  <c r="G121" i="17"/>
  <c r="I158" i="14"/>
  <c r="G71"/>
  <c r="F55" i="17"/>
  <c r="H57" i="14"/>
  <c r="H12" i="4"/>
  <c r="G37" i="17"/>
  <c r="F95"/>
  <c r="H28" i="7"/>
  <c r="G111" i="14"/>
  <c r="G42" i="3"/>
  <c r="F186" i="17" s="1"/>
  <c r="G116" i="14"/>
  <c r="F100" i="17" s="1"/>
  <c r="G43" i="3"/>
  <c r="F189" i="17" s="1"/>
  <c r="F8"/>
  <c r="G21" i="14"/>
  <c r="H10" i="8"/>
  <c r="H11"/>
  <c r="G77" i="17"/>
  <c r="H93" i="14"/>
  <c r="G35"/>
  <c r="G9" i="11"/>
  <c r="F22" i="17"/>
  <c r="F62"/>
  <c r="G78" i="14"/>
  <c r="G54" i="7"/>
  <c r="G83" i="14"/>
  <c r="F67" i="17" s="1"/>
  <c r="G61" i="3"/>
  <c r="F210" i="17" s="1"/>
  <c r="G62" i="3"/>
  <c r="F213" i="17" s="1"/>
  <c r="G74"/>
  <c r="H90" i="14"/>
  <c r="H109"/>
  <c r="I28" i="5"/>
  <c r="G93" i="17"/>
  <c r="H21" i="5"/>
  <c r="G126" i="17"/>
  <c r="H170" i="14"/>
  <c r="G60" i="17"/>
  <c r="H54" i="5"/>
  <c r="H212" i="14" s="1"/>
  <c r="H76"/>
  <c r="H99" l="1"/>
  <c r="G83" i="17"/>
  <c r="G75"/>
  <c r="H91" i="14"/>
  <c r="G149"/>
  <c r="G36" i="6"/>
  <c r="H19"/>
  <c r="H10" i="9"/>
  <c r="F9" i="17"/>
  <c r="G22" i="14"/>
  <c r="H11" i="9"/>
  <c r="G42" i="17"/>
  <c r="H12" i="9"/>
  <c r="H52" i="14"/>
  <c r="F50" i="17"/>
  <c r="G66" i="14"/>
  <c r="F11" i="17"/>
  <c r="G24" i="14"/>
  <c r="H10" i="11"/>
  <c r="H11"/>
  <c r="H29" i="8"/>
  <c r="H123" i="14"/>
  <c r="H44" i="8"/>
  <c r="G107" i="17"/>
  <c r="H100" i="14"/>
  <c r="G84" i="17"/>
  <c r="H105" i="14"/>
  <c r="G89" i="17" s="1"/>
  <c r="H40" i="3"/>
  <c r="G183" i="17" s="1"/>
  <c r="H39" i="3"/>
  <c r="G180" i="17" s="1"/>
  <c r="H12" i="11"/>
  <c r="G44" i="17"/>
  <c r="G109"/>
  <c r="H125" i="14"/>
  <c r="H29" i="10"/>
  <c r="H119" i="14"/>
  <c r="G103" i="17"/>
  <c r="H29" i="4"/>
  <c r="H44"/>
  <c r="G214" i="14"/>
  <c r="G219"/>
  <c r="G71" i="3"/>
  <c r="G72"/>
  <c r="G26" i="17"/>
  <c r="H39" i="14"/>
  <c r="I165"/>
  <c r="G150"/>
  <c r="H19" i="7"/>
  <c r="H45" s="1"/>
  <c r="G155" i="14"/>
  <c r="G28" i="3"/>
  <c r="G36" i="7"/>
  <c r="G27" i="3"/>
  <c r="H22" i="8"/>
  <c r="G140" i="17"/>
  <c r="H184" i="14"/>
  <c r="G32" i="17"/>
  <c r="H45" i="14"/>
  <c r="H22" i="10"/>
  <c r="G142" i="17"/>
  <c r="H186" i="14"/>
  <c r="H22" i="4"/>
  <c r="H180" i="14"/>
  <c r="G136" i="17"/>
  <c r="H35" i="5"/>
  <c r="H65" i="14" s="1"/>
  <c r="G35" i="7"/>
  <c r="H44" i="10"/>
  <c r="I19" i="5"/>
  <c r="I45" s="1"/>
  <c r="H148" i="14"/>
  <c r="H36" i="5"/>
  <c r="G49" i="17"/>
  <c r="I98" i="14"/>
  <c r="H82" i="17"/>
  <c r="I51" i="14" l="1"/>
  <c r="I12" i="5" s="1"/>
  <c r="G31" i="17"/>
  <c r="H44" i="14"/>
  <c r="H29" i="9"/>
  <c r="G108" i="17"/>
  <c r="H124" i="14"/>
  <c r="G116" i="17"/>
  <c r="I20" i="6"/>
  <c r="I160" i="14" s="1"/>
  <c r="H135"/>
  <c r="H44" i="9"/>
  <c r="H45" i="6"/>
  <c r="H65" i="3" s="1"/>
  <c r="G219" i="17" s="1"/>
  <c r="H12" i="6"/>
  <c r="G39" i="17"/>
  <c r="G141"/>
  <c r="H185" i="14"/>
  <c r="H22" i="9"/>
  <c r="G30" i="14"/>
  <c r="G9" i="6"/>
  <c r="F17" i="17"/>
  <c r="G73"/>
  <c r="H89" i="14"/>
  <c r="H53"/>
  <c r="G67"/>
  <c r="F51" i="17"/>
  <c r="G50" i="3"/>
  <c r="F195" i="17" s="1"/>
  <c r="G72" i="14"/>
  <c r="F56" i="17" s="1"/>
  <c r="G49" i="3"/>
  <c r="F192" i="17" s="1"/>
  <c r="H21" i="10"/>
  <c r="H175" i="14"/>
  <c r="G131" i="17"/>
  <c r="H108" i="14"/>
  <c r="I28" i="4"/>
  <c r="G92" i="17"/>
  <c r="H112" i="14"/>
  <c r="G96" i="17"/>
  <c r="I28" i="8"/>
  <c r="H54" i="10"/>
  <c r="H81" i="14"/>
  <c r="G65" i="17"/>
  <c r="H21" i="8"/>
  <c r="H173" i="14"/>
  <c r="G129" i="17"/>
  <c r="H54" i="4"/>
  <c r="H75" i="14"/>
  <c r="G59" i="17"/>
  <c r="H114" i="14"/>
  <c r="I28" i="10"/>
  <c r="G98" i="17"/>
  <c r="G33"/>
  <c r="H46" i="14"/>
  <c r="G31"/>
  <c r="F18" i="17"/>
  <c r="G9" i="7"/>
  <c r="G51" i="3"/>
  <c r="F198" i="17" s="1"/>
  <c r="G52" i="3"/>
  <c r="F201" i="17" s="1"/>
  <c r="G36" i="14"/>
  <c r="F23" i="17" s="1"/>
  <c r="H54" i="8"/>
  <c r="H215" i="14" s="1"/>
  <c r="G63" i="17"/>
  <c r="H79" i="14"/>
  <c r="H22" i="11"/>
  <c r="H187" i="14"/>
  <c r="G143" i="17"/>
  <c r="G125"/>
  <c r="H21" i="4"/>
  <c r="H169" i="14"/>
  <c r="H136"/>
  <c r="G117" i="17"/>
  <c r="I20" i="7"/>
  <c r="H26" i="3"/>
  <c r="G171" i="17" s="1"/>
  <c r="H141" i="14"/>
  <c r="G122" i="17" s="1"/>
  <c r="H25" i="3"/>
  <c r="G168" i="17" s="1"/>
  <c r="H44" i="11"/>
  <c r="G110" i="17"/>
  <c r="H29" i="11"/>
  <c r="H126" i="14"/>
  <c r="H115" i="17"/>
  <c r="J20" i="5"/>
  <c r="J159" i="14" s="1"/>
  <c r="I134"/>
  <c r="H38" i="17"/>
  <c r="G16"/>
  <c r="H9" i="5"/>
  <c r="H29" i="14"/>
  <c r="I87"/>
  <c r="H71" i="17"/>
  <c r="H64" i="3" l="1"/>
  <c r="G216" i="17" s="1"/>
  <c r="H35" i="8"/>
  <c r="H68" i="14" s="1"/>
  <c r="H94"/>
  <c r="G78" i="17" s="1"/>
  <c r="H11" i="6"/>
  <c r="H44" s="1"/>
  <c r="F6" i="17"/>
  <c r="G19" i="14"/>
  <c r="H10" i="6"/>
  <c r="H174" i="14"/>
  <c r="H21" i="9"/>
  <c r="G130" i="17"/>
  <c r="H41" i="14"/>
  <c r="G28" i="17"/>
  <c r="G64"/>
  <c r="H80" i="14"/>
  <c r="H54" i="9"/>
  <c r="H216" i="14" s="1"/>
  <c r="G97" i="17"/>
  <c r="H113" i="14"/>
  <c r="I28" i="9"/>
  <c r="H88" i="14"/>
  <c r="G72" i="17"/>
  <c r="I19" i="4"/>
  <c r="H147" i="14"/>
  <c r="H36" i="4"/>
  <c r="H151" i="14"/>
  <c r="H36" i="8"/>
  <c r="I19"/>
  <c r="I101" i="14"/>
  <c r="H85" i="17"/>
  <c r="H36" i="10"/>
  <c r="H153" i="14"/>
  <c r="I19" i="10"/>
  <c r="H54" i="11"/>
  <c r="H218" i="14" s="1"/>
  <c r="H82"/>
  <c r="G66" i="17"/>
  <c r="I161" i="14"/>
  <c r="I30" i="3"/>
  <c r="I29"/>
  <c r="I166" i="14"/>
  <c r="H21" i="11"/>
  <c r="H176" i="14"/>
  <c r="G132" i="17"/>
  <c r="I54" i="14"/>
  <c r="G52" i="17"/>
  <c r="H10" i="7"/>
  <c r="F7" i="17"/>
  <c r="G20" i="14"/>
  <c r="H11" i="7"/>
  <c r="G12" i="3"/>
  <c r="F1" i="17" s="1"/>
  <c r="G25" i="14"/>
  <c r="F12" i="17" s="1"/>
  <c r="G13" i="3"/>
  <c r="F147" i="17" s="1"/>
  <c r="H35" i="10"/>
  <c r="H217" i="14"/>
  <c r="G40" i="17"/>
  <c r="H12" i="7"/>
  <c r="H58" i="14"/>
  <c r="G45" i="17" s="1"/>
  <c r="H54" i="3"/>
  <c r="G204" i="17" s="1"/>
  <c r="H55" i="3"/>
  <c r="G207" i="17" s="1"/>
  <c r="I28" i="11"/>
  <c r="H115" i="14"/>
  <c r="G99" i="17"/>
  <c r="H87"/>
  <c r="I103" i="14"/>
  <c r="H211"/>
  <c r="H35" i="4"/>
  <c r="I45"/>
  <c r="H81" i="17"/>
  <c r="I97" i="14"/>
  <c r="I40"/>
  <c r="H27" i="17"/>
  <c r="G5"/>
  <c r="I10" i="5"/>
  <c r="H18" i="14"/>
  <c r="I11" i="5"/>
  <c r="H35" i="9" l="1"/>
  <c r="I55" i="14" s="1"/>
  <c r="H77"/>
  <c r="G61" i="17"/>
  <c r="H54" i="6"/>
  <c r="G53" i="17"/>
  <c r="H29" i="6"/>
  <c r="G105" i="17"/>
  <c r="H121" i="14"/>
  <c r="H86" i="17"/>
  <c r="I102" i="14"/>
  <c r="H36" i="9"/>
  <c r="I19"/>
  <c r="H152" i="14"/>
  <c r="G138" i="17"/>
  <c r="H182" i="14"/>
  <c r="H22" i="6"/>
  <c r="H35" i="11"/>
  <c r="G55" i="17" s="1"/>
  <c r="H70"/>
  <c r="I86" i="14"/>
  <c r="I56"/>
  <c r="G54" i="17"/>
  <c r="H70" i="14"/>
  <c r="G106" i="17"/>
  <c r="H122" i="14"/>
  <c r="H29" i="7"/>
  <c r="H15" i="3"/>
  <c r="G153" i="17" s="1"/>
  <c r="H14" i="3"/>
  <c r="G150" i="17" s="1"/>
  <c r="H44" i="7"/>
  <c r="H127" i="14"/>
  <c r="G111" i="17" s="1"/>
  <c r="H34" i="14"/>
  <c r="H9" i="10"/>
  <c r="G21" i="17"/>
  <c r="H9" i="8"/>
  <c r="H32" i="14"/>
  <c r="G19" i="17"/>
  <c r="I133" i="14"/>
  <c r="J20" i="4"/>
  <c r="J158" i="14" s="1"/>
  <c r="H114" i="17"/>
  <c r="I104" i="14"/>
  <c r="H88" i="17"/>
  <c r="H22" i="7"/>
  <c r="G139" i="17"/>
  <c r="H183" i="14"/>
  <c r="H16" i="3"/>
  <c r="G156" i="17" s="1"/>
  <c r="H17" i="3"/>
  <c r="G159" i="17" s="1"/>
  <c r="H188" i="14"/>
  <c r="G144" i="17" s="1"/>
  <c r="I45" i="8"/>
  <c r="H118" i="17"/>
  <c r="J20" i="8"/>
  <c r="J162" i="14" s="1"/>
  <c r="I137"/>
  <c r="H41" i="17"/>
  <c r="I12" i="8"/>
  <c r="J20" i="10"/>
  <c r="J164" i="14" s="1"/>
  <c r="H120" i="17"/>
  <c r="I139" i="14"/>
  <c r="I45" i="10"/>
  <c r="H28" i="14"/>
  <c r="G15" i="17"/>
  <c r="H9" i="4"/>
  <c r="I50" i="14"/>
  <c r="H64"/>
  <c r="G48" i="17"/>
  <c r="H42" i="14"/>
  <c r="G29" i="17"/>
  <c r="H18" i="3"/>
  <c r="G162" i="17" s="1"/>
  <c r="H47" i="14"/>
  <c r="G34" i="17" s="1"/>
  <c r="H19" i="3"/>
  <c r="G165" i="17" s="1"/>
  <c r="H154" i="14"/>
  <c r="I19" i="11"/>
  <c r="H36"/>
  <c r="I120" i="14"/>
  <c r="I29" i="5"/>
  <c r="H104" i="17"/>
  <c r="I44" i="5"/>
  <c r="I181" i="14"/>
  <c r="I22" i="5"/>
  <c r="H137" i="17"/>
  <c r="H71" i="14" l="1"/>
  <c r="H69"/>
  <c r="I57"/>
  <c r="I12" i="11" s="1"/>
  <c r="H171" i="14"/>
  <c r="H21" i="6"/>
  <c r="G127" i="17"/>
  <c r="I45" i="9"/>
  <c r="I138" i="14"/>
  <c r="H119" i="17"/>
  <c r="J20" i="9"/>
  <c r="J163" i="14" s="1"/>
  <c r="I28" i="6"/>
  <c r="H110" i="14"/>
  <c r="G94" i="17"/>
  <c r="H42"/>
  <c r="I12" i="9"/>
  <c r="H213" i="14"/>
  <c r="H35" i="6"/>
  <c r="H9" i="9"/>
  <c r="H33" i="14"/>
  <c r="G20" i="17"/>
  <c r="I43" i="14"/>
  <c r="H30" i="17"/>
  <c r="G128"/>
  <c r="H21" i="7"/>
  <c r="H172" i="14"/>
  <c r="H32" i="3"/>
  <c r="G174" i="17" s="1"/>
  <c r="H177" i="14"/>
  <c r="G133" i="17" s="1"/>
  <c r="H33" i="3"/>
  <c r="G177" i="17" s="1"/>
  <c r="G8"/>
  <c r="I11" i="8"/>
  <c r="H21" i="14"/>
  <c r="I10" i="8"/>
  <c r="H44" i="17"/>
  <c r="G62"/>
  <c r="H78" i="14"/>
  <c r="H54" i="7"/>
  <c r="H35" s="1"/>
  <c r="H62" i="3"/>
  <c r="G213" i="17" s="1"/>
  <c r="H83" i="14"/>
  <c r="G67" i="17" s="1"/>
  <c r="H61" i="3"/>
  <c r="G210" i="17" s="1"/>
  <c r="I12" i="10"/>
  <c r="H43" i="17"/>
  <c r="G95"/>
  <c r="H111" i="14"/>
  <c r="I28" i="7"/>
  <c r="H116" i="14"/>
  <c r="G100" i="17" s="1"/>
  <c r="H42" i="3"/>
  <c r="G186" i="17" s="1"/>
  <c r="H43" i="3"/>
  <c r="G189" i="17" s="1"/>
  <c r="I45" i="11"/>
  <c r="I140" i="14"/>
  <c r="H121" i="17"/>
  <c r="J20" i="11"/>
  <c r="H35" i="14"/>
  <c r="G22" i="17"/>
  <c r="H9" i="11"/>
  <c r="H37" i="17"/>
  <c r="I12" i="4"/>
  <c r="G4" i="17"/>
  <c r="H17" i="14"/>
  <c r="I10" i="4"/>
  <c r="I11"/>
  <c r="I92" i="14"/>
  <c r="H76" i="17"/>
  <c r="I90" i="14"/>
  <c r="H74" i="17"/>
  <c r="I10" i="10"/>
  <c r="I11"/>
  <c r="H23" i="14"/>
  <c r="G10" i="17"/>
  <c r="H60"/>
  <c r="I54" i="5"/>
  <c r="I212" i="14" s="1"/>
  <c r="I76"/>
  <c r="I21" i="5"/>
  <c r="H126" i="17"/>
  <c r="I170" i="14"/>
  <c r="H93" i="17"/>
  <c r="J28" i="5"/>
  <c r="I109" i="14"/>
  <c r="H22" l="1"/>
  <c r="G9" i="17"/>
  <c r="I10" i="9"/>
  <c r="I11"/>
  <c r="I52" i="14"/>
  <c r="H66"/>
  <c r="G50" i="17"/>
  <c r="I44" i="14"/>
  <c r="H31" i="17"/>
  <c r="I99" i="14"/>
  <c r="H83" i="17"/>
  <c r="H75"/>
  <c r="I91" i="14"/>
  <c r="I19" i="6"/>
  <c r="H36"/>
  <c r="H149" i="14"/>
  <c r="I180"/>
  <c r="H136" i="17"/>
  <c r="I22" i="4"/>
  <c r="I10" i="11"/>
  <c r="H24" i="14"/>
  <c r="I11" i="11"/>
  <c r="G11" i="17"/>
  <c r="J165" i="14"/>
  <c r="H214"/>
  <c r="H72" i="3"/>
  <c r="H71"/>
  <c r="H219" i="14"/>
  <c r="I29" i="4"/>
  <c r="I44"/>
  <c r="H103" i="17"/>
  <c r="I119" i="14"/>
  <c r="H26" i="17"/>
  <c r="I39" i="14"/>
  <c r="I93"/>
  <c r="H77" i="17"/>
  <c r="H84"/>
  <c r="I100" i="14"/>
  <c r="I39" i="3"/>
  <c r="H180" i="17" s="1"/>
  <c r="I40" i="3"/>
  <c r="H183" i="17" s="1"/>
  <c r="I105" i="14"/>
  <c r="H89" i="17" s="1"/>
  <c r="I45" i="14"/>
  <c r="H32" i="17"/>
  <c r="G51"/>
  <c r="H67" i="14"/>
  <c r="I53"/>
  <c r="H50" i="3"/>
  <c r="G195" i="17" s="1"/>
  <c r="H49" i="3"/>
  <c r="G192" i="17" s="1"/>
  <c r="H72" i="14"/>
  <c r="G56" i="17" s="1"/>
  <c r="I46" i="14"/>
  <c r="H33" i="17"/>
  <c r="I29" i="8"/>
  <c r="I44"/>
  <c r="I123" i="14"/>
  <c r="H107" i="17"/>
  <c r="H142"/>
  <c r="I22" i="10"/>
  <c r="I186" i="14"/>
  <c r="I29" i="10"/>
  <c r="I44"/>
  <c r="H109" i="17"/>
  <c r="I125" i="14"/>
  <c r="I184"/>
  <c r="H140" i="17"/>
  <c r="I22" i="8"/>
  <c r="H150" i="14"/>
  <c r="I19" i="7"/>
  <c r="H28" i="3"/>
  <c r="H155" i="14"/>
  <c r="H27" i="3"/>
  <c r="H36" i="7"/>
  <c r="I35" i="5"/>
  <c r="H49" i="17" s="1"/>
  <c r="J19" i="5"/>
  <c r="J45" s="1"/>
  <c r="I148" i="14"/>
  <c r="I36" i="5"/>
  <c r="J51" i="14"/>
  <c r="I82" i="17"/>
  <c r="J98" i="14"/>
  <c r="I65" l="1"/>
  <c r="H116" i="17"/>
  <c r="I135" i="14"/>
  <c r="J20" i="6"/>
  <c r="J160" i="14" s="1"/>
  <c r="H39" i="17"/>
  <c r="I12" i="6"/>
  <c r="I22" i="9"/>
  <c r="H141" i="17"/>
  <c r="I185" i="14"/>
  <c r="H30"/>
  <c r="H9" i="6"/>
  <c r="G17" i="17"/>
  <c r="I44" i="9"/>
  <c r="I29"/>
  <c r="H108" i="17"/>
  <c r="I124" i="14"/>
  <c r="I45" i="6"/>
  <c r="H9" i="7"/>
  <c r="G18" i="17"/>
  <c r="H31" i="14"/>
  <c r="H36"/>
  <c r="G23" i="17" s="1"/>
  <c r="H52" i="3"/>
  <c r="G201" i="17" s="1"/>
  <c r="H51" i="3"/>
  <c r="G198" i="17" s="1"/>
  <c r="I136" i="14"/>
  <c r="J20" i="7"/>
  <c r="H117" i="17"/>
  <c r="I26" i="3"/>
  <c r="H171" i="17" s="1"/>
  <c r="I141" i="14"/>
  <c r="H122" i="17" s="1"/>
  <c r="I25" i="3"/>
  <c r="H168" i="17" s="1"/>
  <c r="H98"/>
  <c r="I114" i="14"/>
  <c r="J28" i="10"/>
  <c r="I175" i="14"/>
  <c r="H131" i="17"/>
  <c r="I21" i="10"/>
  <c r="H96" i="17"/>
  <c r="J28" i="8"/>
  <c r="I112" i="14"/>
  <c r="J28" i="4"/>
  <c r="I108" i="14"/>
  <c r="H92" i="17"/>
  <c r="I126" i="14"/>
  <c r="H110" i="17"/>
  <c r="I44" i="11"/>
  <c r="I29"/>
  <c r="H65" i="17"/>
  <c r="I54" i="10"/>
  <c r="I81" i="14"/>
  <c r="H63" i="17"/>
  <c r="I79" i="14"/>
  <c r="I54" i="8"/>
  <c r="H40" i="17"/>
  <c r="I12" i="7"/>
  <c r="I58" i="14"/>
  <c r="H45" i="17" s="1"/>
  <c r="I55" i="3"/>
  <c r="H207" i="17" s="1"/>
  <c r="I54" i="3"/>
  <c r="H204" i="17" s="1"/>
  <c r="I54" i="4"/>
  <c r="I75" i="14"/>
  <c r="H59" i="17"/>
  <c r="I45" i="7"/>
  <c r="I173" i="14"/>
  <c r="H129" i="17"/>
  <c r="I21" i="8"/>
  <c r="I187" i="14"/>
  <c r="I22" i="11"/>
  <c r="H143" i="17"/>
  <c r="H125"/>
  <c r="I21" i="4"/>
  <c r="I169" i="14"/>
  <c r="I71" i="17"/>
  <c r="J87" i="14"/>
  <c r="I29"/>
  <c r="I9" i="5"/>
  <c r="H16" i="17"/>
  <c r="I38"/>
  <c r="J12" i="5"/>
  <c r="J134" i="14"/>
  <c r="I115" i="17"/>
  <c r="K20" i="5"/>
  <c r="K159" i="14" s="1"/>
  <c r="I113" l="1"/>
  <c r="H97" i="17"/>
  <c r="J28" i="9"/>
  <c r="I41" i="14"/>
  <c r="H28" i="17"/>
  <c r="H72"/>
  <c r="I88" i="14"/>
  <c r="H64" i="17"/>
  <c r="I80" i="14"/>
  <c r="I54" i="9"/>
  <c r="I216" i="14" s="1"/>
  <c r="H19"/>
  <c r="I11" i="6"/>
  <c r="I44" s="1"/>
  <c r="G6" i="17"/>
  <c r="I10" i="6"/>
  <c r="I21" i="9"/>
  <c r="I174" i="14"/>
  <c r="H130" i="17"/>
  <c r="J19" i="8"/>
  <c r="I36"/>
  <c r="I151" i="14"/>
  <c r="I215"/>
  <c r="I35" i="8"/>
  <c r="I217" i="14"/>
  <c r="I35" i="10"/>
  <c r="I11" i="7"/>
  <c r="I10"/>
  <c r="H20" i="14"/>
  <c r="G7" i="17"/>
  <c r="H13" i="3"/>
  <c r="G147" i="17" s="1"/>
  <c r="H25" i="14"/>
  <c r="G12" i="17" s="1"/>
  <c r="H12" i="3"/>
  <c r="G1" i="17" s="1"/>
  <c r="I176" i="14"/>
  <c r="I21" i="11"/>
  <c r="H132" i="17"/>
  <c r="I94" i="14"/>
  <c r="H78" i="17" s="1"/>
  <c r="I65" i="3"/>
  <c r="H219" i="17" s="1"/>
  <c r="I64" i="3"/>
  <c r="H216" i="17" s="1"/>
  <c r="I89" i="14"/>
  <c r="H73" i="17"/>
  <c r="H66"/>
  <c r="I54" i="11"/>
  <c r="I82" i="14"/>
  <c r="I36" i="10"/>
  <c r="I153" i="14"/>
  <c r="J19" i="10"/>
  <c r="I42" i="14"/>
  <c r="H29" i="17"/>
  <c r="I18" i="3"/>
  <c r="H162" i="17" s="1"/>
  <c r="I47" i="14"/>
  <c r="H34" i="17" s="1"/>
  <c r="I19" i="3"/>
  <c r="H165" i="17" s="1"/>
  <c r="J28" i="11"/>
  <c r="H99" i="17"/>
  <c r="I115" i="14"/>
  <c r="I87" i="17"/>
  <c r="J103" i="14"/>
  <c r="J19" i="4"/>
  <c r="I147" i="14"/>
  <c r="I36" i="4"/>
  <c r="I211" i="14"/>
  <c r="I35" i="4"/>
  <c r="I81" i="17"/>
  <c r="J97" i="14"/>
  <c r="I85" i="17"/>
  <c r="J101" i="14"/>
  <c r="J161"/>
  <c r="J29" i="3"/>
  <c r="J30"/>
  <c r="J166" i="14"/>
  <c r="I27" i="17"/>
  <c r="J40" i="14"/>
  <c r="J11" i="5"/>
  <c r="J10"/>
  <c r="I18" i="14"/>
  <c r="H5" i="17"/>
  <c r="I54" i="6" l="1"/>
  <c r="I213" i="14" s="1"/>
  <c r="H61" i="17"/>
  <c r="I77" i="14"/>
  <c r="I36" i="9"/>
  <c r="J19"/>
  <c r="I152" i="14"/>
  <c r="I35" i="9"/>
  <c r="H138" i="17"/>
  <c r="I182" i="14"/>
  <c r="I22" i="6"/>
  <c r="H105" i="17"/>
  <c r="I121" i="14"/>
  <c r="I29" i="6"/>
  <c r="J102" i="14"/>
  <c r="I86" i="17"/>
  <c r="J50" i="14"/>
  <c r="H48" i="17"/>
  <c r="I64" i="14"/>
  <c r="J104"/>
  <c r="I88" i="17"/>
  <c r="I36" i="11"/>
  <c r="J19"/>
  <c r="I154" i="14"/>
  <c r="I44" i="7"/>
  <c r="I29"/>
  <c r="I122" i="14"/>
  <c r="H106" i="17"/>
  <c r="I127" i="14"/>
  <c r="H111" i="17" s="1"/>
  <c r="I14" i="3"/>
  <c r="H150" i="17" s="1"/>
  <c r="I15" i="3"/>
  <c r="H153" i="17" s="1"/>
  <c r="K20" i="4"/>
  <c r="K158" i="14" s="1"/>
  <c r="I114" i="17"/>
  <c r="J133" i="14"/>
  <c r="K20" i="10"/>
  <c r="K164" i="14" s="1"/>
  <c r="I120" i="17"/>
  <c r="J139" i="14"/>
  <c r="J45" i="10"/>
  <c r="I218" i="14"/>
  <c r="I35" i="11"/>
  <c r="H139" i="17"/>
  <c r="I183" i="14"/>
  <c r="I22" i="7"/>
  <c r="I188" i="14"/>
  <c r="H144" i="17" s="1"/>
  <c r="I17" i="3"/>
  <c r="H159" i="17" s="1"/>
  <c r="I16" i="3"/>
  <c r="H156" i="17" s="1"/>
  <c r="J54" i="14"/>
  <c r="I68"/>
  <c r="H52" i="17"/>
  <c r="J45" i="8"/>
  <c r="I118" i="17"/>
  <c r="K20" i="8"/>
  <c r="K162" i="14" s="1"/>
  <c r="J137"/>
  <c r="I28"/>
  <c r="H15" i="17"/>
  <c r="I9" i="4"/>
  <c r="H21" i="17"/>
  <c r="I9" i="10"/>
  <c r="I34" i="14"/>
  <c r="J56"/>
  <c r="H54" i="17"/>
  <c r="I70" i="14"/>
  <c r="I32"/>
  <c r="H19" i="17"/>
  <c r="I9" i="8"/>
  <c r="J45" i="4"/>
  <c r="I104" i="17"/>
  <c r="J29" i="5"/>
  <c r="J120" i="14"/>
  <c r="J44" i="5"/>
  <c r="I137" i="17"/>
  <c r="J22" i="5"/>
  <c r="J181" i="14"/>
  <c r="H127" i="17" l="1"/>
  <c r="I171" i="14"/>
  <c r="I21" i="6"/>
  <c r="H20" i="17"/>
  <c r="I9" i="9"/>
  <c r="I33" i="14"/>
  <c r="I110"/>
  <c r="J28" i="6"/>
  <c r="H94" i="17"/>
  <c r="J55" i="14"/>
  <c r="H53" i="17"/>
  <c r="I69" i="14"/>
  <c r="J45" i="9"/>
  <c r="I119" i="17"/>
  <c r="J138" i="14"/>
  <c r="K20" i="9"/>
  <c r="K163" i="14" s="1"/>
  <c r="I35" i="6"/>
  <c r="J12" i="10"/>
  <c r="I43" i="17"/>
  <c r="H95"/>
  <c r="I111" i="14"/>
  <c r="J28" i="7"/>
  <c r="I116" i="14"/>
  <c r="H100" i="17" s="1"/>
  <c r="I43" i="3"/>
  <c r="H189" i="17" s="1"/>
  <c r="I42" i="3"/>
  <c r="H186" i="17" s="1"/>
  <c r="I9" i="11"/>
  <c r="H22" i="17"/>
  <c r="I35" i="14"/>
  <c r="I74" i="17"/>
  <c r="J90" i="14"/>
  <c r="I76" i="17"/>
  <c r="J92" i="14"/>
  <c r="J45" i="11"/>
  <c r="K20"/>
  <c r="J140" i="14"/>
  <c r="I121" i="17"/>
  <c r="H4"/>
  <c r="J11" i="4"/>
  <c r="J10"/>
  <c r="I17" i="14"/>
  <c r="J11" i="8"/>
  <c r="I21" i="14"/>
  <c r="J10" i="8"/>
  <c r="H8" i="17"/>
  <c r="J12" i="8"/>
  <c r="I41" i="17"/>
  <c r="I172" i="14"/>
  <c r="I21" i="7"/>
  <c r="H128" i="17"/>
  <c r="I177" i="14"/>
  <c r="H133" i="17" s="1"/>
  <c r="I32" i="3"/>
  <c r="H174" i="17" s="1"/>
  <c r="I33" i="3"/>
  <c r="H177" i="17" s="1"/>
  <c r="J12" i="4"/>
  <c r="I37" i="17"/>
  <c r="J44" i="8"/>
  <c r="J54" s="1"/>
  <c r="J215" i="14" s="1"/>
  <c r="I70" i="17"/>
  <c r="J86" i="14"/>
  <c r="J10" i="10"/>
  <c r="J11"/>
  <c r="I23" i="14"/>
  <c r="H10" i="17"/>
  <c r="I71" i="14"/>
  <c r="J57"/>
  <c r="H55" i="17"/>
  <c r="I54" i="7"/>
  <c r="I78" i="14"/>
  <c r="H62" i="17"/>
  <c r="I83" i="14"/>
  <c r="H67" i="17" s="1"/>
  <c r="I62" i="3"/>
  <c r="H213" i="17" s="1"/>
  <c r="I61" i="3"/>
  <c r="H210" i="17" s="1"/>
  <c r="I60"/>
  <c r="J76" i="14"/>
  <c r="J54" i="5"/>
  <c r="J212" i="14" s="1"/>
  <c r="J21" i="5"/>
  <c r="I126" i="17"/>
  <c r="J170" i="14"/>
  <c r="J79"/>
  <c r="I93" i="17"/>
  <c r="J109" i="14"/>
  <c r="K28" i="5"/>
  <c r="H50" i="17" l="1"/>
  <c r="I66" i="14"/>
  <c r="J52"/>
  <c r="J91"/>
  <c r="I75" i="17"/>
  <c r="H9"/>
  <c r="J11" i="9"/>
  <c r="I22" i="14"/>
  <c r="J10" i="9"/>
  <c r="I149" i="14"/>
  <c r="J19" i="6"/>
  <c r="I36"/>
  <c r="I42" i="17"/>
  <c r="J12" i="9"/>
  <c r="J99" i="14"/>
  <c r="I83" i="17"/>
  <c r="J45" i="6"/>
  <c r="I63" i="17"/>
  <c r="J35" i="5"/>
  <c r="K51" i="14" s="1"/>
  <c r="I214"/>
  <c r="I219"/>
  <c r="I72" i="3"/>
  <c r="I71"/>
  <c r="J22" i="10"/>
  <c r="I142" i="17"/>
  <c r="J186" i="14"/>
  <c r="J184"/>
  <c r="I140" i="17"/>
  <c r="J22" i="8"/>
  <c r="J22" i="4"/>
  <c r="J180" i="14"/>
  <c r="I136" i="17"/>
  <c r="I77"/>
  <c r="J93" i="14"/>
  <c r="I32" i="17"/>
  <c r="J45" i="14"/>
  <c r="I109" i="17"/>
  <c r="J125" i="14"/>
  <c r="J29" i="10"/>
  <c r="I150" i="14"/>
  <c r="J19" i="7"/>
  <c r="I155" i="14"/>
  <c r="I27" i="3"/>
  <c r="I36" i="7"/>
  <c r="I28" i="3"/>
  <c r="J44" i="4"/>
  <c r="J119" i="14"/>
  <c r="J29" i="4"/>
  <c r="I103" i="17"/>
  <c r="K165" i="14"/>
  <c r="J44" i="10"/>
  <c r="I44" i="17"/>
  <c r="J12" i="11"/>
  <c r="I30" i="17"/>
  <c r="J43" i="14"/>
  <c r="J29" i="8"/>
  <c r="I107" i="17"/>
  <c r="J123" i="14"/>
  <c r="I24"/>
  <c r="H11" i="17"/>
  <c r="J11" i="11"/>
  <c r="J10"/>
  <c r="J100" i="14"/>
  <c r="I84" i="17"/>
  <c r="J45" i="7"/>
  <c r="J105" i="14"/>
  <c r="I89" i="17" s="1"/>
  <c r="J39" i="3"/>
  <c r="I180" i="17" s="1"/>
  <c r="J40" i="3"/>
  <c r="I183" i="17" s="1"/>
  <c r="J39" i="14"/>
  <c r="I26" i="17"/>
  <c r="I35" i="7"/>
  <c r="J82" i="17"/>
  <c r="K98" i="14"/>
  <c r="K19" i="5"/>
  <c r="J148" i="14"/>
  <c r="J36" i="5"/>
  <c r="J35" i="8"/>
  <c r="J65" i="14" l="1"/>
  <c r="I72" i="17"/>
  <c r="J88" i="14"/>
  <c r="K20" i="6"/>
  <c r="K160" i="14" s="1"/>
  <c r="I116" i="17"/>
  <c r="J135" i="14"/>
  <c r="J185"/>
  <c r="J22" i="9"/>
  <c r="I141" i="17"/>
  <c r="J44" i="9"/>
  <c r="I108" i="17"/>
  <c r="J124" i="14"/>
  <c r="J29" i="9"/>
  <c r="I39" i="17"/>
  <c r="J12" i="6"/>
  <c r="I31" i="17"/>
  <c r="J44" i="14"/>
  <c r="I9" i="6"/>
  <c r="H17" i="17"/>
  <c r="I30" i="14"/>
  <c r="I49" i="17"/>
  <c r="J89" i="14"/>
  <c r="I73" i="17"/>
  <c r="J65" i="3"/>
  <c r="I219" i="17" s="1"/>
  <c r="J64" i="3"/>
  <c r="I216" i="17" s="1"/>
  <c r="I110"/>
  <c r="J44" i="11"/>
  <c r="J126" i="14"/>
  <c r="J29" i="11"/>
  <c r="J114" i="14"/>
  <c r="K28" i="10"/>
  <c r="I98" i="17"/>
  <c r="J21" i="10"/>
  <c r="I131" i="17"/>
  <c r="J175" i="14"/>
  <c r="J22" i="11"/>
  <c r="J187" i="14"/>
  <c r="I143" i="17"/>
  <c r="J81" i="14"/>
  <c r="I65" i="17"/>
  <c r="J54" i="10"/>
  <c r="J217" i="14" s="1"/>
  <c r="K28" i="4"/>
  <c r="I92" i="17"/>
  <c r="J108" i="14"/>
  <c r="H18" i="17"/>
  <c r="I9" i="7"/>
  <c r="I31" i="14"/>
  <c r="I36"/>
  <c r="H23" i="17" s="1"/>
  <c r="I52" i="3"/>
  <c r="H201" i="17" s="1"/>
  <c r="I51" i="3"/>
  <c r="H198" i="17" s="1"/>
  <c r="J173" i="14"/>
  <c r="J21" i="8"/>
  <c r="I129" i="17"/>
  <c r="J94" i="14"/>
  <c r="I78" i="17" s="1"/>
  <c r="I67" i="14"/>
  <c r="H51" i="17"/>
  <c r="J53" i="14"/>
  <c r="I50" i="3"/>
  <c r="H195" i="17" s="1"/>
  <c r="I72" i="14"/>
  <c r="H56" i="17" s="1"/>
  <c r="I49" i="3"/>
  <c r="H192" i="17" s="1"/>
  <c r="K28" i="8"/>
  <c r="J112" i="14"/>
  <c r="I96" i="17"/>
  <c r="J136" i="14"/>
  <c r="I117" i="17"/>
  <c r="K20" i="7"/>
  <c r="J141" i="14"/>
  <c r="I122" i="17" s="1"/>
  <c r="J25" i="3"/>
  <c r="I168" i="17" s="1"/>
  <c r="J26" i="3"/>
  <c r="I171" i="17" s="1"/>
  <c r="J21" i="4"/>
  <c r="I125" i="17"/>
  <c r="J169" i="14"/>
  <c r="I33" i="17"/>
  <c r="J46" i="14"/>
  <c r="J75"/>
  <c r="I59" i="17"/>
  <c r="J54" i="4"/>
  <c r="L20" i="5"/>
  <c r="L159" i="14" s="1"/>
  <c r="J115" i="17"/>
  <c r="K134" i="14"/>
  <c r="J38" i="17"/>
  <c r="K12" i="5"/>
  <c r="J68" i="14"/>
  <c r="I52" i="17"/>
  <c r="K54" i="14"/>
  <c r="J9" i="5"/>
  <c r="J29" i="14"/>
  <c r="I16" i="17"/>
  <c r="K45" i="5"/>
  <c r="I19" i="14" l="1"/>
  <c r="H6" i="17"/>
  <c r="J11" i="6"/>
  <c r="J10"/>
  <c r="J80" i="14"/>
  <c r="J54" i="9"/>
  <c r="I64" i="17"/>
  <c r="I130"/>
  <c r="J21" i="9"/>
  <c r="J174" i="14"/>
  <c r="J41"/>
  <c r="I28" i="17"/>
  <c r="J113" i="14"/>
  <c r="I97" i="17"/>
  <c r="K28" i="9"/>
  <c r="J211" i="14"/>
  <c r="J35" i="4"/>
  <c r="J36" i="8"/>
  <c r="K19"/>
  <c r="K45" s="1"/>
  <c r="J151" i="14"/>
  <c r="K19" i="10"/>
  <c r="J36"/>
  <c r="J153" i="14"/>
  <c r="J85" i="17"/>
  <c r="K101" i="14"/>
  <c r="I40" i="17"/>
  <c r="J12" i="7"/>
  <c r="J55" i="3"/>
  <c r="I207" i="17" s="1"/>
  <c r="J58" i="14"/>
  <c r="I45" i="17" s="1"/>
  <c r="J54" i="3"/>
  <c r="I204" i="17" s="1"/>
  <c r="I99"/>
  <c r="J115" i="14"/>
  <c r="K28" i="11"/>
  <c r="J35" i="10"/>
  <c r="J147" i="14"/>
  <c r="J36" i="4"/>
  <c r="K19"/>
  <c r="K45" s="1"/>
  <c r="K161" i="14"/>
  <c r="K166"/>
  <c r="K30" i="3"/>
  <c r="K29"/>
  <c r="K97" i="14"/>
  <c r="J81" i="17"/>
  <c r="J10" i="7"/>
  <c r="J11"/>
  <c r="H7" i="17"/>
  <c r="I20" i="14"/>
  <c r="I25"/>
  <c r="H12" i="17" s="1"/>
  <c r="I13" i="3"/>
  <c r="H147" i="17" s="1"/>
  <c r="I12" i="3"/>
  <c r="H1" i="17" s="1"/>
  <c r="J21" i="11"/>
  <c r="I132" i="17"/>
  <c r="J176" i="14"/>
  <c r="J87" i="17"/>
  <c r="K103" i="14"/>
  <c r="J82"/>
  <c r="I66" i="17"/>
  <c r="J54" i="11"/>
  <c r="J218" i="14" s="1"/>
  <c r="K87"/>
  <c r="J71" i="17"/>
  <c r="J41"/>
  <c r="K12" i="8"/>
  <c r="K10" i="5"/>
  <c r="J18" i="14"/>
  <c r="K11" i="5"/>
  <c r="K44" s="1"/>
  <c r="I5" i="17"/>
  <c r="J27"/>
  <c r="K40" i="14"/>
  <c r="K102" l="1"/>
  <c r="J86" i="17"/>
  <c r="J36" i="9"/>
  <c r="J152" i="14"/>
  <c r="K19" i="9"/>
  <c r="I105" i="17"/>
  <c r="J29" i="6"/>
  <c r="J121" i="14"/>
  <c r="J44" i="6"/>
  <c r="J216" i="14"/>
  <c r="J35" i="9"/>
  <c r="J22" i="6"/>
  <c r="J182" i="14"/>
  <c r="I138" i="17"/>
  <c r="K19" i="11"/>
  <c r="J154" i="14"/>
  <c r="J36" i="11"/>
  <c r="J70" i="17"/>
  <c r="K86" i="14"/>
  <c r="I15" i="17"/>
  <c r="J9" i="4"/>
  <c r="J28" i="14"/>
  <c r="J120" i="17"/>
  <c r="K139" i="14"/>
  <c r="K45" i="10"/>
  <c r="L20"/>
  <c r="L164" i="14" s="1"/>
  <c r="J183"/>
  <c r="I139" i="17"/>
  <c r="J22" i="7"/>
  <c r="J16" i="3"/>
  <c r="I156" i="17" s="1"/>
  <c r="J188" i="14"/>
  <c r="I144" i="17" s="1"/>
  <c r="J17" i="3"/>
  <c r="I159" i="17" s="1"/>
  <c r="J114"/>
  <c r="L20" i="4"/>
  <c r="L158" i="14" s="1"/>
  <c r="K133"/>
  <c r="K104"/>
  <c r="J88" i="17"/>
  <c r="J74"/>
  <c r="K90" i="14"/>
  <c r="I21" i="17"/>
  <c r="J34" i="14"/>
  <c r="J9" i="10"/>
  <c r="J64" i="14"/>
  <c r="I48" i="17"/>
  <c r="K50" i="14"/>
  <c r="I106" i="17"/>
  <c r="J29" i="7"/>
  <c r="J122" i="14"/>
  <c r="J15" i="3"/>
  <c r="I153" i="17" s="1"/>
  <c r="J14" i="3"/>
  <c r="I150" i="17" s="1"/>
  <c r="J127" i="14"/>
  <c r="I111" i="17" s="1"/>
  <c r="J44" i="7"/>
  <c r="J70" i="14"/>
  <c r="I54" i="17"/>
  <c r="K56" i="14"/>
  <c r="J9" i="8"/>
  <c r="I19" i="17"/>
  <c r="J32" i="14"/>
  <c r="J35" i="11"/>
  <c r="J42" i="14"/>
  <c r="I29" i="17"/>
  <c r="J18" i="3"/>
  <c r="I162" i="17" s="1"/>
  <c r="J47" i="14"/>
  <c r="I34" i="17" s="1"/>
  <c r="J19" i="3"/>
  <c r="I165" i="17" s="1"/>
  <c r="K137" i="14"/>
  <c r="J118" i="17"/>
  <c r="L20" i="8"/>
  <c r="L162" i="14" s="1"/>
  <c r="J137" i="17"/>
  <c r="K22" i="5"/>
  <c r="K181" i="14"/>
  <c r="K54" i="5"/>
  <c r="K212" i="14" s="1"/>
  <c r="K76"/>
  <c r="J60" i="17"/>
  <c r="K29" i="5"/>
  <c r="J104" i="17"/>
  <c r="K120" i="14"/>
  <c r="K43"/>
  <c r="J30" i="17"/>
  <c r="K55" i="14" l="1"/>
  <c r="J69"/>
  <c r="I53" i="17"/>
  <c r="J77" i="14"/>
  <c r="J54" i="6"/>
  <c r="J213" i="14" s="1"/>
  <c r="I61" i="17"/>
  <c r="J35" i="6"/>
  <c r="I94" i="17"/>
  <c r="J110" i="14"/>
  <c r="K28" i="6"/>
  <c r="K138" i="14"/>
  <c r="K45" i="9"/>
  <c r="J119" i="17"/>
  <c r="L20" i="9"/>
  <c r="L163" i="14" s="1"/>
  <c r="J33"/>
  <c r="I20" i="17"/>
  <c r="J9" i="9"/>
  <c r="I127" i="17"/>
  <c r="J171" i="14"/>
  <c r="J21" i="6"/>
  <c r="K12" i="4"/>
  <c r="J37" i="17"/>
  <c r="K140" i="14"/>
  <c r="J121" i="17"/>
  <c r="L20" i="11"/>
  <c r="L165" i="14" s="1"/>
  <c r="K45" i="11"/>
  <c r="I55" i="17"/>
  <c r="K57" i="14"/>
  <c r="J71"/>
  <c r="K12" i="10"/>
  <c r="J43" i="17"/>
  <c r="I95"/>
  <c r="J111" i="14"/>
  <c r="K28" i="7"/>
  <c r="J42" i="3"/>
  <c r="I186" i="17" s="1"/>
  <c r="J43" i="3"/>
  <c r="I189" i="17" s="1"/>
  <c r="J116" i="14"/>
  <c r="I100" i="17" s="1"/>
  <c r="K11" i="10"/>
  <c r="K10"/>
  <c r="J23" i="14"/>
  <c r="I10" i="17"/>
  <c r="J21" i="14"/>
  <c r="I8" i="17"/>
  <c r="K11" i="8"/>
  <c r="K10"/>
  <c r="J78" i="14"/>
  <c r="I62" i="17"/>
  <c r="J54" i="7"/>
  <c r="J62" i="3"/>
  <c r="I213" i="17" s="1"/>
  <c r="J83" i="14"/>
  <c r="I67" i="17" s="1"/>
  <c r="J61" i="3"/>
  <c r="I210" i="17" s="1"/>
  <c r="I128"/>
  <c r="J21" i="7"/>
  <c r="J172" i="14"/>
  <c r="J32" i="3"/>
  <c r="I174" i="17" s="1"/>
  <c r="J33" i="3"/>
  <c r="I177" i="17" s="1"/>
  <c r="J177" i="14"/>
  <c r="I133" i="17" s="1"/>
  <c r="J76"/>
  <c r="K92" i="14"/>
  <c r="J17"/>
  <c r="K10" i="4"/>
  <c r="K11"/>
  <c r="I4" i="17"/>
  <c r="J9" i="11"/>
  <c r="J35" i="14"/>
  <c r="I22" i="17"/>
  <c r="K35" i="5"/>
  <c r="K65" i="14" s="1"/>
  <c r="K170"/>
  <c r="J126" i="17"/>
  <c r="K21" i="5"/>
  <c r="J93" i="17"/>
  <c r="L28" i="5"/>
  <c r="K109" i="14"/>
  <c r="J49" i="17" l="1"/>
  <c r="K11" i="9"/>
  <c r="K10"/>
  <c r="I9" i="17"/>
  <c r="J22" i="14"/>
  <c r="J66"/>
  <c r="I50" i="17"/>
  <c r="K52" i="14"/>
  <c r="K12" i="9"/>
  <c r="J42" i="17"/>
  <c r="J149" i="14"/>
  <c r="J36" i="6"/>
  <c r="K19"/>
  <c r="J75" i="17"/>
  <c r="K91" i="14"/>
  <c r="J83" i="17"/>
  <c r="K99" i="14"/>
  <c r="L51"/>
  <c r="L12" i="5" s="1"/>
  <c r="K123" i="14"/>
  <c r="K29" i="8"/>
  <c r="J107" i="17"/>
  <c r="K44" i="8"/>
  <c r="K39" i="14"/>
  <c r="J26" i="17"/>
  <c r="J214" i="14"/>
  <c r="J71" i="3"/>
  <c r="J219" i="14"/>
  <c r="J72" i="3"/>
  <c r="K184" i="14"/>
  <c r="K22" i="8"/>
  <c r="J140" i="17"/>
  <c r="K29" i="10"/>
  <c r="J109" i="17"/>
  <c r="K44" i="10"/>
  <c r="K125" i="14"/>
  <c r="J84" i="17"/>
  <c r="K100" i="14"/>
  <c r="K105"/>
  <c r="J89" i="17" s="1"/>
  <c r="K39" i="3"/>
  <c r="J180" i="17" s="1"/>
  <c r="K40" i="3"/>
  <c r="J183" i="17" s="1"/>
  <c r="J32"/>
  <c r="K45" i="14"/>
  <c r="K93"/>
  <c r="J77" i="17"/>
  <c r="K11" i="11"/>
  <c r="I11" i="17"/>
  <c r="K10" i="11"/>
  <c r="J24" i="14"/>
  <c r="K180"/>
  <c r="K22" i="4"/>
  <c r="J136" i="17"/>
  <c r="J150" i="14"/>
  <c r="K19" i="7"/>
  <c r="J28" i="3"/>
  <c r="J27"/>
  <c r="J36" i="7"/>
  <c r="J155" i="14"/>
  <c r="J142" i="17"/>
  <c r="K186" i="14"/>
  <c r="K22" i="10"/>
  <c r="K29" i="4"/>
  <c r="J103" i="17"/>
  <c r="K119" i="14"/>
  <c r="K44" i="4"/>
  <c r="J44" i="17"/>
  <c r="K12" i="11"/>
  <c r="J35" i="7"/>
  <c r="K148" i="14"/>
  <c r="K36" i="5"/>
  <c r="L19"/>
  <c r="L45" s="1"/>
  <c r="K38" i="17"/>
  <c r="L98" i="14"/>
  <c r="K82" i="17"/>
  <c r="J9" i="6" l="1"/>
  <c r="J30" i="14"/>
  <c r="I17" i="17"/>
  <c r="K12" i="6"/>
  <c r="J39" i="17"/>
  <c r="K29" i="9"/>
  <c r="K124" i="14"/>
  <c r="K44" i="9"/>
  <c r="J108" i="17"/>
  <c r="K45" i="6"/>
  <c r="L20"/>
  <c r="L160" i="14" s="1"/>
  <c r="J116" i="17"/>
  <c r="K135" i="14"/>
  <c r="J31" i="17"/>
  <c r="K44" i="14"/>
  <c r="K22" i="9"/>
  <c r="K185" i="14"/>
  <c r="J141" i="17"/>
  <c r="I51"/>
  <c r="J67" i="14"/>
  <c r="K53"/>
  <c r="J49" i="3"/>
  <c r="I192" i="17" s="1"/>
  <c r="J50" i="3"/>
  <c r="I195" i="17" s="1"/>
  <c r="J72" i="14"/>
  <c r="I56" i="17" s="1"/>
  <c r="K54" i="4"/>
  <c r="J59" i="17"/>
  <c r="K75" i="14"/>
  <c r="K21" i="10"/>
  <c r="K175" i="14"/>
  <c r="J131" i="17"/>
  <c r="I18"/>
  <c r="J31" i="14"/>
  <c r="J9" i="7"/>
  <c r="J51" i="3"/>
  <c r="I198" i="17" s="1"/>
  <c r="J52" i="3"/>
  <c r="I201" i="17" s="1"/>
  <c r="J36" i="14"/>
  <c r="I23" i="17" s="1"/>
  <c r="K44" i="11"/>
  <c r="J110" i="17"/>
  <c r="K29" i="11"/>
  <c r="K126" i="14"/>
  <c r="J92" i="17"/>
  <c r="K108" i="14"/>
  <c r="L28" i="4"/>
  <c r="K45" i="7"/>
  <c r="K136" i="14"/>
  <c r="L20" i="7"/>
  <c r="J117" i="17"/>
  <c r="K25" i="3"/>
  <c r="J168" i="17" s="1"/>
  <c r="K26" i="3"/>
  <c r="J171" i="17" s="1"/>
  <c r="K141" i="14"/>
  <c r="J122" i="17" s="1"/>
  <c r="J65"/>
  <c r="K81" i="14"/>
  <c r="K54" i="10"/>
  <c r="J129" i="17"/>
  <c r="K21" i="8"/>
  <c r="K173" i="14"/>
  <c r="J96" i="17"/>
  <c r="K112" i="14"/>
  <c r="L28" i="8"/>
  <c r="K46" i="14"/>
  <c r="J33" i="17"/>
  <c r="J125"/>
  <c r="K21" i="4"/>
  <c r="K169" i="14"/>
  <c r="J143" i="17"/>
  <c r="K22" i="11"/>
  <c r="K187" i="14"/>
  <c r="L28" i="10"/>
  <c r="J98" i="17"/>
  <c r="K114" i="14"/>
  <c r="K79"/>
  <c r="J63" i="17"/>
  <c r="K54" i="8"/>
  <c r="K215" i="14" s="1"/>
  <c r="K27" i="17"/>
  <c r="L40" i="14"/>
  <c r="K115" i="17"/>
  <c r="M20" i="5"/>
  <c r="L134" i="14"/>
  <c r="K71" i="17"/>
  <c r="L87" i="14"/>
  <c r="K9" i="5"/>
  <c r="K29" i="14"/>
  <c r="J16" i="17"/>
  <c r="I6" l="1"/>
  <c r="K11" i="6"/>
  <c r="J19" i="14"/>
  <c r="K10" i="6"/>
  <c r="K21" i="9"/>
  <c r="K174" i="14"/>
  <c r="J130" i="17"/>
  <c r="J72"/>
  <c r="K88" i="14"/>
  <c r="K44" i="6"/>
  <c r="K80" i="14"/>
  <c r="J64" i="17"/>
  <c r="K54" i="9"/>
  <c r="K113" i="14"/>
  <c r="L28" i="9"/>
  <c r="J97" i="17"/>
  <c r="K41" i="14"/>
  <c r="J28" i="17"/>
  <c r="K217" i="14"/>
  <c r="K35" i="10"/>
  <c r="K21" i="11"/>
  <c r="K176" i="14"/>
  <c r="J132" i="17"/>
  <c r="L19" i="4"/>
  <c r="L45" s="1"/>
  <c r="K147" i="14"/>
  <c r="K36" i="4"/>
  <c r="L161" i="14"/>
  <c r="L29" i="3"/>
  <c r="L30"/>
  <c r="L166" i="14"/>
  <c r="L28" i="11"/>
  <c r="J99" i="17"/>
  <c r="K115" i="14"/>
  <c r="K35" i="8"/>
  <c r="L101" i="14"/>
  <c r="K85" i="17"/>
  <c r="K36" i="8"/>
  <c r="K151" i="14"/>
  <c r="L19" i="8"/>
  <c r="L97" i="14"/>
  <c r="K81" i="17"/>
  <c r="K153" i="14"/>
  <c r="K36" i="10"/>
  <c r="L19"/>
  <c r="K211" i="14"/>
  <c r="K35" i="4"/>
  <c r="J40" i="17"/>
  <c r="K12" i="7"/>
  <c r="K58" i="14"/>
  <c r="J45" i="17" s="1"/>
  <c r="K55" i="3"/>
  <c r="J207" i="17" s="1"/>
  <c r="K54" i="3"/>
  <c r="J204" i="17" s="1"/>
  <c r="L103" i="14"/>
  <c r="K87" i="17"/>
  <c r="L45" i="10"/>
  <c r="K89" i="14"/>
  <c r="J73" i="17"/>
  <c r="K65" i="3"/>
  <c r="J219" i="17" s="1"/>
  <c r="K94" i="14"/>
  <c r="J78" i="17" s="1"/>
  <c r="K64" i="3"/>
  <c r="J216" i="17" s="1"/>
  <c r="K82" i="14"/>
  <c r="J66" i="17"/>
  <c r="K54" i="11"/>
  <c r="K218" i="14" s="1"/>
  <c r="K10" i="7"/>
  <c r="I7" i="17"/>
  <c r="J20" i="14"/>
  <c r="K11" i="7"/>
  <c r="K44" s="1"/>
  <c r="J12" i="3"/>
  <c r="I1" i="17" s="1"/>
  <c r="J13" i="3"/>
  <c r="I147" i="17" s="1"/>
  <c r="J25" i="14"/>
  <c r="I12" i="17" s="1"/>
  <c r="J5"/>
  <c r="K18" i="14"/>
  <c r="L11" i="5"/>
  <c r="L10"/>
  <c r="N20"/>
  <c r="N159" i="14"/>
  <c r="M159"/>
  <c r="L102" l="1"/>
  <c r="K86" i="17"/>
  <c r="K216" i="14"/>
  <c r="K35" i="9"/>
  <c r="K152" i="14"/>
  <c r="L19" i="9"/>
  <c r="K36"/>
  <c r="K54" i="6"/>
  <c r="J61" i="17"/>
  <c r="K77" i="14"/>
  <c r="K22" i="6"/>
  <c r="J138" i="17"/>
  <c r="K182" i="14"/>
  <c r="K29" i="6"/>
  <c r="J105" i="17"/>
  <c r="K121" i="14"/>
  <c r="K78"/>
  <c r="J62" i="17"/>
  <c r="K54" i="7"/>
  <c r="K62" i="3"/>
  <c r="J213" i="17" s="1"/>
  <c r="K83" i="14"/>
  <c r="J67" i="17" s="1"/>
  <c r="K61" i="3"/>
  <c r="J210" i="17" s="1"/>
  <c r="K22" i="7"/>
  <c r="J139" i="17"/>
  <c r="K183" i="14"/>
  <c r="K188"/>
  <c r="J144" i="17" s="1"/>
  <c r="K16" i="3"/>
  <c r="J156" i="17" s="1"/>
  <c r="K17" i="3"/>
  <c r="J159" i="17" s="1"/>
  <c r="K42" i="14"/>
  <c r="J29" i="17"/>
  <c r="K19" i="3"/>
  <c r="J165" i="17" s="1"/>
  <c r="K18" i="3"/>
  <c r="J162" i="17" s="1"/>
  <c r="K47" i="14"/>
  <c r="J34" i="17" s="1"/>
  <c r="M20" i="8"/>
  <c r="K118" i="17"/>
  <c r="L137" i="14"/>
  <c r="K9" i="4"/>
  <c r="K28" i="14"/>
  <c r="J15" i="17"/>
  <c r="L50" i="14"/>
  <c r="J48" i="17"/>
  <c r="K64" i="14"/>
  <c r="L133"/>
  <c r="M20" i="4"/>
  <c r="K114" i="17"/>
  <c r="L56" i="14"/>
  <c r="K70"/>
  <c r="J54" i="17"/>
  <c r="K34" i="14"/>
  <c r="J21" i="17"/>
  <c r="K9" i="10"/>
  <c r="J19" i="17"/>
  <c r="K9" i="8"/>
  <c r="K32" i="14"/>
  <c r="K68"/>
  <c r="J52" i="17"/>
  <c r="L54" i="14"/>
  <c r="L19" i="11"/>
  <c r="K154" i="14"/>
  <c r="K36" i="11"/>
  <c r="K122" i="14"/>
  <c r="K29" i="7"/>
  <c r="J106" i="17"/>
  <c r="K14" i="3"/>
  <c r="J150" i="17" s="1"/>
  <c r="K15" i="3"/>
  <c r="J153" i="17" s="1"/>
  <c r="K127" i="14"/>
  <c r="J111" i="17" s="1"/>
  <c r="L92" i="14"/>
  <c r="K76" i="17"/>
  <c r="K120"/>
  <c r="M20" i="10"/>
  <c r="L139" i="14"/>
  <c r="L86"/>
  <c r="K70" i="17"/>
  <c r="K88"/>
  <c r="L104" i="14"/>
  <c r="K35" i="11"/>
  <c r="L45" i="8"/>
  <c r="K137" i="17"/>
  <c r="L181" i="14"/>
  <c r="L22" i="5"/>
  <c r="L120" i="14"/>
  <c r="K104" i="17"/>
  <c r="L29" i="5"/>
  <c r="L44"/>
  <c r="K171" i="14" l="1"/>
  <c r="J127" i="17"/>
  <c r="K21" i="6"/>
  <c r="K33" i="14"/>
  <c r="K9" i="9"/>
  <c r="J20" i="17"/>
  <c r="K110" i="14"/>
  <c r="J94" i="17"/>
  <c r="L28" i="6"/>
  <c r="K35"/>
  <c r="K213" i="14"/>
  <c r="K119" i="17"/>
  <c r="L138" i="14"/>
  <c r="M20" i="9"/>
  <c r="L45"/>
  <c r="K69" i="14"/>
  <c r="L55"/>
  <c r="J53" i="17"/>
  <c r="J55"/>
  <c r="K71" i="14"/>
  <c r="L57"/>
  <c r="N20" i="4"/>
  <c r="N158" i="14"/>
  <c r="M158"/>
  <c r="K37" i="17"/>
  <c r="L12" i="4"/>
  <c r="N164" i="14"/>
  <c r="M164"/>
  <c r="N20" i="10"/>
  <c r="L28" i="7"/>
  <c r="K111" i="14"/>
  <c r="J95" i="17"/>
  <c r="K116" i="14"/>
  <c r="J100" i="17" s="1"/>
  <c r="K43" i="3"/>
  <c r="J189" i="17" s="1"/>
  <c r="K42" i="3"/>
  <c r="J186" i="17" s="1"/>
  <c r="L45" i="11"/>
  <c r="L140" i="14"/>
  <c r="M20" i="11"/>
  <c r="K121" i="17"/>
  <c r="K21" i="14"/>
  <c r="L11" i="8"/>
  <c r="L10"/>
  <c r="J8" i="17"/>
  <c r="K43"/>
  <c r="L12" i="10"/>
  <c r="K214" i="14"/>
  <c r="K71" i="3"/>
  <c r="K219" i="14"/>
  <c r="K72" i="3"/>
  <c r="K74" i="17"/>
  <c r="L90" i="14"/>
  <c r="L12" i="8"/>
  <c r="K41" i="17"/>
  <c r="L10" i="4"/>
  <c r="K17" i="14"/>
  <c r="J4" i="17"/>
  <c r="L11" i="4"/>
  <c r="K9" i="11"/>
  <c r="K35" i="14"/>
  <c r="J22" i="17"/>
  <c r="L10" i="10"/>
  <c r="J10" i="17"/>
  <c r="K23" i="14"/>
  <c r="L11" i="10"/>
  <c r="M162" i="14"/>
  <c r="N162"/>
  <c r="N20" i="8"/>
  <c r="K172" i="14"/>
  <c r="K21" i="7"/>
  <c r="J128" i="17"/>
  <c r="K32" i="3"/>
  <c r="J174" i="17" s="1"/>
  <c r="K177" i="14"/>
  <c r="J133" i="17" s="1"/>
  <c r="K33" i="3"/>
  <c r="J177" i="17" s="1"/>
  <c r="K35" i="7"/>
  <c r="K126" i="17"/>
  <c r="L170" i="14"/>
  <c r="L21" i="5"/>
  <c r="L109" i="14"/>
  <c r="K93" i="17"/>
  <c r="M28" i="5"/>
  <c r="L54"/>
  <c r="L212" i="14" s="1"/>
  <c r="L76"/>
  <c r="K60" i="17"/>
  <c r="L35" i="5" l="1"/>
  <c r="M51" i="14" s="1"/>
  <c r="K42" i="17"/>
  <c r="L12" i="9"/>
  <c r="L91" i="14"/>
  <c r="K75" i="17"/>
  <c r="L99" i="14"/>
  <c r="K83" i="17"/>
  <c r="L11" i="9"/>
  <c r="L10"/>
  <c r="K22" i="14"/>
  <c r="J9" i="17"/>
  <c r="K36" i="6"/>
  <c r="L19"/>
  <c r="K149" i="14"/>
  <c r="N20" i="9"/>
  <c r="M163" i="14"/>
  <c r="N163"/>
  <c r="L52"/>
  <c r="J50" i="17"/>
  <c r="K66" i="14"/>
  <c r="K150"/>
  <c r="L19" i="7"/>
  <c r="K155" i="14"/>
  <c r="K27" i="3"/>
  <c r="K28"/>
  <c r="K36" i="7"/>
  <c r="L22" i="10"/>
  <c r="K142" i="17"/>
  <c r="L186" i="14"/>
  <c r="L180"/>
  <c r="K136" i="17"/>
  <c r="L22" i="4"/>
  <c r="L29" i="8"/>
  <c r="K107" i="17"/>
  <c r="L123" i="14"/>
  <c r="L44" i="8"/>
  <c r="J51" i="17"/>
  <c r="K67" i="14"/>
  <c r="L53"/>
  <c r="K49" i="3"/>
  <c r="J192" i="17" s="1"/>
  <c r="K72" i="14"/>
  <c r="J56" i="17" s="1"/>
  <c r="K50" i="3"/>
  <c r="J195" i="17" s="1"/>
  <c r="L22" i="8"/>
  <c r="K140" i="17"/>
  <c r="L184" i="14"/>
  <c r="N20" i="11"/>
  <c r="N165" i="14"/>
  <c r="M165"/>
  <c r="K84" i="17"/>
  <c r="L100" i="14"/>
  <c r="L39" i="3"/>
  <c r="K180" i="17" s="1"/>
  <c r="L45" i="7"/>
  <c r="L105" i="14"/>
  <c r="K89" i="17" s="1"/>
  <c r="L40" i="3"/>
  <c r="K183" i="17" s="1"/>
  <c r="L39" i="14"/>
  <c r="K26" i="17"/>
  <c r="K30"/>
  <c r="L43" i="14"/>
  <c r="L29" i="10"/>
  <c r="L125" i="14"/>
  <c r="K109" i="17"/>
  <c r="L44" i="10"/>
  <c r="L10" i="11"/>
  <c r="K24" i="14"/>
  <c r="J11" i="17"/>
  <c r="L11" i="11"/>
  <c r="L119" i="14"/>
  <c r="L29" i="4"/>
  <c r="L44"/>
  <c r="K103" i="17"/>
  <c r="K32"/>
  <c r="L45" i="14"/>
  <c r="K77" i="17"/>
  <c r="L93" i="14"/>
  <c r="K44" i="17"/>
  <c r="L12" i="11"/>
  <c r="M19" i="5"/>
  <c r="M45" s="1"/>
  <c r="L36"/>
  <c r="L148" i="14"/>
  <c r="N98"/>
  <c r="L82" i="17"/>
  <c r="M98" i="14"/>
  <c r="N28" i="5"/>
  <c r="K49" i="17" l="1"/>
  <c r="L65" i="14"/>
  <c r="L135"/>
  <c r="K116" i="17"/>
  <c r="M20" i="6"/>
  <c r="L22" i="9"/>
  <c r="L185" i="14"/>
  <c r="K141" i="17"/>
  <c r="L45" i="6"/>
  <c r="L65" i="3" s="1"/>
  <c r="K219" i="17" s="1"/>
  <c r="K39"/>
  <c r="L12" i="6"/>
  <c r="J17" i="17"/>
  <c r="K30" i="14"/>
  <c r="K9" i="6"/>
  <c r="L124" i="14"/>
  <c r="L29" i="9"/>
  <c r="K108" i="17"/>
  <c r="L44" i="9"/>
  <c r="K31" i="17"/>
  <c r="L44" i="14"/>
  <c r="L54" i="10"/>
  <c r="L217" i="14" s="1"/>
  <c r="L81"/>
  <c r="K65" i="17"/>
  <c r="K73"/>
  <c r="L89" i="14"/>
  <c r="L54" i="8"/>
  <c r="K63" i="17"/>
  <c r="L79" i="14"/>
  <c r="L44" i="11"/>
  <c r="L29"/>
  <c r="L126" i="14"/>
  <c r="K110" i="17"/>
  <c r="K129"/>
  <c r="L21" i="8"/>
  <c r="L173" i="14"/>
  <c r="K40" i="17"/>
  <c r="L12" i="7"/>
  <c r="L54" i="3"/>
  <c r="K204" i="17" s="1"/>
  <c r="L55" i="3"/>
  <c r="K207" i="17" s="1"/>
  <c r="L58" i="14"/>
  <c r="K45" i="17" s="1"/>
  <c r="L169" i="14"/>
  <c r="L21" i="4"/>
  <c r="K125" i="17"/>
  <c r="K143"/>
  <c r="L22" i="11"/>
  <c r="L187" i="14"/>
  <c r="M28" i="4"/>
  <c r="L108" i="14"/>
  <c r="K92" i="17"/>
  <c r="K98"/>
  <c r="L114" i="14"/>
  <c r="M28" i="10"/>
  <c r="M28" i="8"/>
  <c r="L112" i="14"/>
  <c r="K96" i="17"/>
  <c r="K9" i="7"/>
  <c r="J18" i="17"/>
  <c r="K31" i="14"/>
  <c r="K51" i="3"/>
  <c r="J198" i="17" s="1"/>
  <c r="K36" i="14"/>
  <c r="J23" i="17" s="1"/>
  <c r="K52" i="3"/>
  <c r="J201" i="17" s="1"/>
  <c r="L136" i="14"/>
  <c r="K117" i="17"/>
  <c r="M20" i="7"/>
  <c r="L25" i="3"/>
  <c r="K168" i="17" s="1"/>
  <c r="L26" i="3"/>
  <c r="K171" i="17" s="1"/>
  <c r="L141" i="14"/>
  <c r="K122" i="17" s="1"/>
  <c r="L46" i="14"/>
  <c r="K33" i="17"/>
  <c r="L54" i="4"/>
  <c r="K59" i="17"/>
  <c r="L75" i="14"/>
  <c r="L175"/>
  <c r="L21" i="10"/>
  <c r="K131" i="17"/>
  <c r="M87" i="14"/>
  <c r="N45" i="5"/>
  <c r="N87" i="14"/>
  <c r="L71" i="17"/>
  <c r="L29" i="14"/>
  <c r="K16" i="17"/>
  <c r="L9" i="5"/>
  <c r="M12"/>
  <c r="L38" i="17"/>
  <c r="N51" i="14"/>
  <c r="N19" i="5"/>
  <c r="N134" i="14"/>
  <c r="O20" i="5"/>
  <c r="O159" i="14" s="1"/>
  <c r="M134"/>
  <c r="L115" i="17"/>
  <c r="L35" i="10" l="1"/>
  <c r="K54" i="17" s="1"/>
  <c r="L64" i="3"/>
  <c r="K216" i="17" s="1"/>
  <c r="L94" i="14"/>
  <c r="K78" i="17" s="1"/>
  <c r="K28"/>
  <c r="L41" i="14"/>
  <c r="L88"/>
  <c r="K72" i="17"/>
  <c r="M160" i="14"/>
  <c r="N160"/>
  <c r="N20" i="6"/>
  <c r="L80" i="14"/>
  <c r="L54" i="9"/>
  <c r="K64" i="17"/>
  <c r="M28" i="9"/>
  <c r="L113" i="14"/>
  <c r="K97" i="17"/>
  <c r="J6"/>
  <c r="L11" i="6"/>
  <c r="L44" s="1"/>
  <c r="L10"/>
  <c r="K19" i="14"/>
  <c r="L174"/>
  <c r="L21" i="9"/>
  <c r="K130" i="17"/>
  <c r="N20" i="7"/>
  <c r="M161" i="14"/>
  <c r="N161"/>
  <c r="M166"/>
  <c r="N166" s="1"/>
  <c r="M30" i="3"/>
  <c r="N30" s="1"/>
  <c r="M29"/>
  <c r="N29" s="1"/>
  <c r="L11" i="7"/>
  <c r="L10"/>
  <c r="J7" i="17"/>
  <c r="K20" i="14"/>
  <c r="K13" i="3"/>
  <c r="J147" i="17" s="1"/>
  <c r="K12" i="3"/>
  <c r="J1" i="17" s="1"/>
  <c r="K25" i="14"/>
  <c r="J12" i="17" s="1"/>
  <c r="K66"/>
  <c r="L54" i="11"/>
  <c r="L218" i="14" s="1"/>
  <c r="L82"/>
  <c r="L211"/>
  <c r="L35" i="4"/>
  <c r="K132" i="17"/>
  <c r="L176" i="14"/>
  <c r="L21" i="11"/>
  <c r="L85" i="17"/>
  <c r="N28" i="8"/>
  <c r="N101" i="14"/>
  <c r="M101"/>
  <c r="M103"/>
  <c r="N103"/>
  <c r="L87" i="17"/>
  <c r="N28" i="10"/>
  <c r="M19" i="4"/>
  <c r="L147" i="14"/>
  <c r="L36" i="4"/>
  <c r="M19" i="8"/>
  <c r="L151" i="14"/>
  <c r="L36" i="8"/>
  <c r="M28" i="11"/>
  <c r="K99" i="17"/>
  <c r="L115" i="14"/>
  <c r="L81" i="17"/>
  <c r="M97" i="14"/>
  <c r="N97"/>
  <c r="N28" i="4"/>
  <c r="M45"/>
  <c r="L42" i="14"/>
  <c r="K29" i="17"/>
  <c r="L19" i="3"/>
  <c r="K165" i="17" s="1"/>
  <c r="L47" i="14"/>
  <c r="K34" i="17" s="1"/>
  <c r="L18" i="3"/>
  <c r="K162" i="17" s="1"/>
  <c r="L215" i="14"/>
  <c r="L35" i="8"/>
  <c r="L36" i="10"/>
  <c r="M19"/>
  <c r="L153" i="14"/>
  <c r="M10" i="5"/>
  <c r="K5" i="17"/>
  <c r="L18" i="14"/>
  <c r="M11" i="5"/>
  <c r="M40" i="14"/>
  <c r="N40"/>
  <c r="N12" i="5"/>
  <c r="L27" i="17"/>
  <c r="L70" i="14" l="1"/>
  <c r="M56"/>
  <c r="L54" i="6"/>
  <c r="L213" i="14" s="1"/>
  <c r="L77"/>
  <c r="K61" i="17"/>
  <c r="K138"/>
  <c r="L182" i="14"/>
  <c r="L22" i="6"/>
  <c r="M19" i="9"/>
  <c r="L36"/>
  <c r="L152" i="14"/>
  <c r="L121"/>
  <c r="L29" i="6"/>
  <c r="K105" i="17"/>
  <c r="N102" i="14"/>
  <c r="L86" i="17"/>
  <c r="N28" i="9"/>
  <c r="M102" i="14"/>
  <c r="L216"/>
  <c r="L35" i="9"/>
  <c r="L68" i="14"/>
  <c r="M54"/>
  <c r="K52" i="17"/>
  <c r="N86" i="14"/>
  <c r="M86"/>
  <c r="L70" i="17"/>
  <c r="N45" i="4"/>
  <c r="N19"/>
  <c r="N133" i="14"/>
  <c r="M133"/>
  <c r="L114" i="17"/>
  <c r="O20" i="4"/>
  <c r="O158" i="14" s="1"/>
  <c r="K139" i="17"/>
  <c r="L22" i="7"/>
  <c r="L183" i="14"/>
  <c r="L16" i="3"/>
  <c r="K156" i="17" s="1"/>
  <c r="L17" i="3"/>
  <c r="K159" i="17" s="1"/>
  <c r="L188" i="14"/>
  <c r="K144" i="17" s="1"/>
  <c r="K21"/>
  <c r="L34" i="14"/>
  <c r="L9" i="10"/>
  <c r="L9" i="8"/>
  <c r="K19" i="17"/>
  <c r="L32" i="14"/>
  <c r="L36" i="11"/>
  <c r="L154" i="14"/>
  <c r="M19" i="11"/>
  <c r="N19" i="10"/>
  <c r="N139" i="14"/>
  <c r="O20" i="10"/>
  <c r="O164" i="14" s="1"/>
  <c r="L120" i="17"/>
  <c r="M139" i="14"/>
  <c r="K15" i="17"/>
  <c r="L28" i="14"/>
  <c r="L9" i="4"/>
  <c r="M45" i="10"/>
  <c r="M45" i="11"/>
  <c r="N28"/>
  <c r="N104" i="14"/>
  <c r="M104"/>
  <c r="L88" i="17"/>
  <c r="M137" i="14"/>
  <c r="N137"/>
  <c r="O20" i="8"/>
  <c r="O162" i="14" s="1"/>
  <c r="L118" i="17"/>
  <c r="N19" i="8"/>
  <c r="K48" i="17"/>
  <c r="M50" i="14"/>
  <c r="L64"/>
  <c r="L122"/>
  <c r="L29" i="7"/>
  <c r="K106" i="17"/>
  <c r="L15" i="3"/>
  <c r="K153" i="17" s="1"/>
  <c r="L14" i="3"/>
  <c r="K150" i="17" s="1"/>
  <c r="L44" i="7"/>
  <c r="L127" i="14"/>
  <c r="K111" i="17" s="1"/>
  <c r="M45" i="8"/>
  <c r="L35" i="11"/>
  <c r="M181" i="14"/>
  <c r="M22" i="5"/>
  <c r="L137" i="17"/>
  <c r="N181" i="14"/>
  <c r="N10" i="5"/>
  <c r="M120" i="14"/>
  <c r="M29" i="5"/>
  <c r="L104" i="17"/>
  <c r="N120" i="14"/>
  <c r="N11" i="5"/>
  <c r="M44"/>
  <c r="L43" i="17" l="1"/>
  <c r="M12" i="10"/>
  <c r="N56" i="14"/>
  <c r="L69"/>
  <c r="K53" i="17"/>
  <c r="M55" i="14"/>
  <c r="L33"/>
  <c r="K20" i="17"/>
  <c r="L9" i="9"/>
  <c r="L21" i="6"/>
  <c r="L171" i="14"/>
  <c r="K127" i="17"/>
  <c r="L110" i="14"/>
  <c r="K94" i="17"/>
  <c r="M28" i="6"/>
  <c r="N138" i="14"/>
  <c r="M138"/>
  <c r="N19" i="9"/>
  <c r="M45"/>
  <c r="O20"/>
  <c r="O163" i="14" s="1"/>
  <c r="L119" i="17"/>
  <c r="L35" i="6"/>
  <c r="M92" i="14"/>
  <c r="N92"/>
  <c r="L76" i="17"/>
  <c r="N45" i="10"/>
  <c r="K10" i="17"/>
  <c r="M10" i="10"/>
  <c r="M11"/>
  <c r="L23" i="14"/>
  <c r="N45" i="8"/>
  <c r="N90" i="14"/>
  <c r="M90"/>
  <c r="L74" i="17"/>
  <c r="M10" i="4"/>
  <c r="M11"/>
  <c r="L17" i="14"/>
  <c r="K4" i="17"/>
  <c r="L121"/>
  <c r="N140" i="14"/>
  <c r="M140"/>
  <c r="O20" i="11"/>
  <c r="N19"/>
  <c r="L21" i="14"/>
  <c r="M10" i="8"/>
  <c r="M11"/>
  <c r="K8" i="17"/>
  <c r="K128"/>
  <c r="L172" i="14"/>
  <c r="L21" i="7"/>
  <c r="L177" i="14"/>
  <c r="K133" i="17" s="1"/>
  <c r="L32" i="3"/>
  <c r="K174" i="17" s="1"/>
  <c r="L33" i="3"/>
  <c r="K177" i="17" s="1"/>
  <c r="M12" i="8"/>
  <c r="L41" i="17"/>
  <c r="N54" i="14"/>
  <c r="M57"/>
  <c r="L71"/>
  <c r="K55" i="17"/>
  <c r="L77"/>
  <c r="N45" i="11"/>
  <c r="N93" i="14"/>
  <c r="M93"/>
  <c r="L54" i="7"/>
  <c r="L35" s="1"/>
  <c r="L78" i="14"/>
  <c r="K62" i="17"/>
  <c r="L62" i="3"/>
  <c r="K213" i="17" s="1"/>
  <c r="L61" i="3"/>
  <c r="K210" i="17" s="1"/>
  <c r="L83" i="14"/>
  <c r="K67" i="17" s="1"/>
  <c r="K95"/>
  <c r="M28" i="7"/>
  <c r="L111" i="14"/>
  <c r="L42" i="3"/>
  <c r="K186" i="17" s="1"/>
  <c r="L116" i="14"/>
  <c r="K100" i="17" s="1"/>
  <c r="L43" i="3"/>
  <c r="K189" i="17" s="1"/>
  <c r="M12" i="4"/>
  <c r="N50" i="14"/>
  <c r="L37" i="17"/>
  <c r="K22"/>
  <c r="L35" i="14"/>
  <c r="L9" i="11"/>
  <c r="L126" i="17"/>
  <c r="N22" i="5"/>
  <c r="N170" i="14"/>
  <c r="M21" i="5"/>
  <c r="M170" i="14"/>
  <c r="L60" i="17"/>
  <c r="N44" i="5"/>
  <c r="M76" i="14"/>
  <c r="N76"/>
  <c r="M54" i="5"/>
  <c r="N109" i="14"/>
  <c r="L93" i="17"/>
  <c r="M109" i="14"/>
  <c r="O28" i="5"/>
  <c r="N29"/>
  <c r="L32" i="17" l="1"/>
  <c r="N45" i="14"/>
  <c r="N12" i="10"/>
  <c r="M45" i="14"/>
  <c r="L66"/>
  <c r="M52"/>
  <c r="K50" i="17"/>
  <c r="L36" i="6"/>
  <c r="L149" i="14"/>
  <c r="M19" i="6"/>
  <c r="L42" i="17"/>
  <c r="N55" i="14"/>
  <c r="M12" i="9"/>
  <c r="N91" i="14"/>
  <c r="L75" i="17"/>
  <c r="M91" i="14"/>
  <c r="N45" i="9"/>
  <c r="N99" i="14"/>
  <c r="M99"/>
  <c r="L83" i="17"/>
  <c r="N28" i="6"/>
  <c r="M45"/>
  <c r="M10" i="9"/>
  <c r="K9" i="17"/>
  <c r="L22" i="14"/>
  <c r="M11" i="9"/>
  <c r="L30" i="17"/>
  <c r="N12" i="8"/>
  <c r="M43" i="14"/>
  <c r="N43"/>
  <c r="M19" i="7"/>
  <c r="M45" s="1"/>
  <c r="L150" i="14"/>
  <c r="L28" i="3"/>
  <c r="L155" i="14"/>
  <c r="L27" i="3"/>
  <c r="L36" i="7"/>
  <c r="M29" i="8"/>
  <c r="N11"/>
  <c r="M123" i="14"/>
  <c r="M44" i="8"/>
  <c r="N123" i="14"/>
  <c r="L107" i="17"/>
  <c r="O165" i="14"/>
  <c r="L136" i="17"/>
  <c r="M22" i="4"/>
  <c r="M180" i="14"/>
  <c r="N180"/>
  <c r="N10" i="4"/>
  <c r="K51" i="17"/>
  <c r="M53" i="14"/>
  <c r="L67"/>
  <c r="L50" i="3"/>
  <c r="K195" i="17" s="1"/>
  <c r="L72" i="14"/>
  <c r="K56" i="17" s="1"/>
  <c r="L49" i="3"/>
  <c r="K192" i="17" s="1"/>
  <c r="L103"/>
  <c r="N11" i="4"/>
  <c r="M119" i="14"/>
  <c r="N119"/>
  <c r="M29" i="4"/>
  <c r="M44"/>
  <c r="M186" i="14"/>
  <c r="N186"/>
  <c r="M22" i="10"/>
  <c r="N10"/>
  <c r="L142" i="17"/>
  <c r="N100" i="14"/>
  <c r="N28" i="7"/>
  <c r="L84" i="17"/>
  <c r="M100" i="14"/>
  <c r="M105"/>
  <c r="M40" i="3"/>
  <c r="M39"/>
  <c r="L214" i="14"/>
  <c r="L72" i="3"/>
  <c r="L71"/>
  <c r="L219" i="14"/>
  <c r="M29" i="10"/>
  <c r="M44"/>
  <c r="L109" i="17"/>
  <c r="N11" i="10"/>
  <c r="N125" i="14"/>
  <c r="M125"/>
  <c r="K11" i="17"/>
  <c r="M11" i="11"/>
  <c r="M10"/>
  <c r="L24" i="14"/>
  <c r="N39"/>
  <c r="N12" i="4"/>
  <c r="M39" i="14"/>
  <c r="L26" i="17"/>
  <c r="N57" i="14"/>
  <c r="L44" i="17"/>
  <c r="M12" i="11"/>
  <c r="M22" i="8"/>
  <c r="N10"/>
  <c r="M184" i="14"/>
  <c r="N184"/>
  <c r="L140" i="17"/>
  <c r="M82"/>
  <c r="O98" i="14"/>
  <c r="N212"/>
  <c r="N54" i="5"/>
  <c r="M212" i="14"/>
  <c r="M35" i="5"/>
  <c r="M36"/>
  <c r="O19"/>
  <c r="N148" i="14"/>
  <c r="M148"/>
  <c r="N21" i="5"/>
  <c r="N185" i="14" l="1"/>
  <c r="M185"/>
  <c r="M22" i="9"/>
  <c r="L141" i="17"/>
  <c r="N10" i="9"/>
  <c r="M44" i="14"/>
  <c r="L31" i="17"/>
  <c r="N12" i="9"/>
  <c r="N44" i="14"/>
  <c r="M44" i="9"/>
  <c r="M124" i="14"/>
  <c r="L108" i="17"/>
  <c r="N124" i="14"/>
  <c r="M29" i="9"/>
  <c r="N11"/>
  <c r="N45" i="6"/>
  <c r="L72" i="17"/>
  <c r="M88" i="14"/>
  <c r="N88"/>
  <c r="L116" i="17"/>
  <c r="N135" i="14"/>
  <c r="O20" i="6"/>
  <c r="O160" i="14" s="1"/>
  <c r="M135"/>
  <c r="N19" i="6"/>
  <c r="K17" i="17"/>
  <c r="L30" i="14"/>
  <c r="L9" i="6"/>
  <c r="L39" i="17"/>
  <c r="M12" i="6"/>
  <c r="N52" i="14"/>
  <c r="N81"/>
  <c r="M81"/>
  <c r="L65" i="17"/>
  <c r="N44" i="10"/>
  <c r="M54"/>
  <c r="L183" i="17"/>
  <c r="N40" i="3"/>
  <c r="M75" i="14"/>
  <c r="N44" i="4"/>
  <c r="N75" i="14"/>
  <c r="M54" i="4"/>
  <c r="L59" i="17"/>
  <c r="L125"/>
  <c r="N22" i="4"/>
  <c r="M169" i="14"/>
  <c r="N169"/>
  <c r="M21" i="4"/>
  <c r="N39" i="3"/>
  <c r="L180" i="17"/>
  <c r="L40"/>
  <c r="M12" i="7"/>
  <c r="N53" i="14"/>
  <c r="M55" i="3"/>
  <c r="M58" i="14"/>
  <c r="M54" i="3"/>
  <c r="M136" i="14"/>
  <c r="N136"/>
  <c r="O20" i="7"/>
  <c r="N19"/>
  <c r="L117" i="17"/>
  <c r="M25" i="3"/>
  <c r="M26"/>
  <c r="M141" i="14"/>
  <c r="L33" i="17"/>
  <c r="N46" i="14"/>
  <c r="M46"/>
  <c r="N12" i="11"/>
  <c r="M126" i="14"/>
  <c r="M44" i="11"/>
  <c r="N126" i="14"/>
  <c r="M29" i="11"/>
  <c r="L110" i="17"/>
  <c r="N11" i="11"/>
  <c r="N89" i="14"/>
  <c r="M89"/>
  <c r="L73" i="17"/>
  <c r="N45" i="7"/>
  <c r="M94" i="14"/>
  <c r="M65" i="3"/>
  <c r="M64"/>
  <c r="M79" i="14"/>
  <c r="L63" i="17"/>
  <c r="M54" i="8"/>
  <c r="N79" i="14"/>
  <c r="N44" i="8"/>
  <c r="L31" i="14"/>
  <c r="K18" i="17"/>
  <c r="L9" i="7"/>
  <c r="L36" i="14"/>
  <c r="K23" i="17" s="1"/>
  <c r="L51" i="3"/>
  <c r="K198" i="17" s="1"/>
  <c r="L52" i="3"/>
  <c r="K201" i="17" s="1"/>
  <c r="M21" i="8"/>
  <c r="M173" i="14"/>
  <c r="L129" i="17"/>
  <c r="N22" i="8"/>
  <c r="N173" i="14"/>
  <c r="L143" i="17"/>
  <c r="N10" i="11"/>
  <c r="N187" i="14"/>
  <c r="M187"/>
  <c r="M22" i="11"/>
  <c r="L98" i="17"/>
  <c r="N29" i="10"/>
  <c r="M114" i="14"/>
  <c r="N114"/>
  <c r="O28" i="10"/>
  <c r="N105" i="14"/>
  <c r="L89" i="17"/>
  <c r="N22" i="10"/>
  <c r="L131" i="17"/>
  <c r="M175" i="14"/>
  <c r="N175"/>
  <c r="M21" i="10"/>
  <c r="L92" i="17"/>
  <c r="N29" i="4"/>
  <c r="M108" i="14"/>
  <c r="N108"/>
  <c r="O28" i="4"/>
  <c r="L96" i="17"/>
  <c r="N29" i="8"/>
  <c r="N112" i="14"/>
  <c r="M112"/>
  <c r="O28" i="8"/>
  <c r="M29" i="14"/>
  <c r="L16" i="17"/>
  <c r="M9" i="5"/>
  <c r="N29" i="14"/>
  <c r="N36" i="5"/>
  <c r="N35"/>
  <c r="M65" i="14"/>
  <c r="L49" i="17"/>
  <c r="O51" i="14"/>
  <c r="N65"/>
  <c r="O45" i="5"/>
  <c r="O134" i="14"/>
  <c r="P20" i="5"/>
  <c r="P159" i="14" s="1"/>
  <c r="M115" i="17"/>
  <c r="L28" l="1"/>
  <c r="M41" i="14"/>
  <c r="N41"/>
  <c r="N12" i="6"/>
  <c r="L19" i="14"/>
  <c r="M10" i="6"/>
  <c r="M11"/>
  <c r="K6" i="17"/>
  <c r="M174" i="14"/>
  <c r="N174"/>
  <c r="M21" i="9"/>
  <c r="L130" i="17"/>
  <c r="N22" i="9"/>
  <c r="M113" i="14"/>
  <c r="O28" i="9"/>
  <c r="N113" i="14"/>
  <c r="L97" i="17"/>
  <c r="N29" i="9"/>
  <c r="M80" i="14"/>
  <c r="N80"/>
  <c r="M54" i="9"/>
  <c r="N44"/>
  <c r="L64" i="17"/>
  <c r="M36" i="10"/>
  <c r="M153" i="14"/>
  <c r="N153"/>
  <c r="O19" i="10"/>
  <c r="N21"/>
  <c r="M176" i="14"/>
  <c r="N176"/>
  <c r="M21" i="11"/>
  <c r="L132" i="17"/>
  <c r="N22" i="11"/>
  <c r="N94" i="14"/>
  <c r="L78" i="17"/>
  <c r="N25" i="3"/>
  <c r="L168" i="17"/>
  <c r="O19" i="4"/>
  <c r="N21"/>
  <c r="M147" i="14"/>
  <c r="N147"/>
  <c r="M36" i="4"/>
  <c r="N217" i="14"/>
  <c r="N54" i="10"/>
  <c r="M217" i="14"/>
  <c r="M35" i="10"/>
  <c r="O97" i="14"/>
  <c r="M81" i="17"/>
  <c r="O103" i="14"/>
  <c r="M87" i="17"/>
  <c r="M35" i="8"/>
  <c r="N54"/>
  <c r="M215" i="14"/>
  <c r="N215"/>
  <c r="N65" i="3"/>
  <c r="L219" i="17"/>
  <c r="N82" i="14"/>
  <c r="M54" i="11"/>
  <c r="L66" i="17"/>
  <c r="M82" i="14"/>
  <c r="N44" i="11"/>
  <c r="N26" i="3"/>
  <c r="L171" i="17"/>
  <c r="O161" i="14"/>
  <c r="O30" i="3"/>
  <c r="O166" i="14"/>
  <c r="O29" i="3"/>
  <c r="L45" i="17"/>
  <c r="N58" i="14"/>
  <c r="N12" i="7"/>
  <c r="L29" i="17"/>
  <c r="M42" i="14"/>
  <c r="N42"/>
  <c r="M19" i="3"/>
  <c r="M18"/>
  <c r="M47" i="14"/>
  <c r="N21" i="8"/>
  <c r="M36"/>
  <c r="M151" i="14"/>
  <c r="N151"/>
  <c r="O19" i="8"/>
  <c r="L20" i="14"/>
  <c r="M10" i="7"/>
  <c r="M11"/>
  <c r="K7" i="17"/>
  <c r="L25" i="14"/>
  <c r="K12" i="17" s="1"/>
  <c r="L13" i="3"/>
  <c r="K147" i="17" s="1"/>
  <c r="L12" i="3"/>
  <c r="K1" i="17" s="1"/>
  <c r="N64" i="3"/>
  <c r="L216" i="17"/>
  <c r="L122"/>
  <c r="N141" i="14"/>
  <c r="L204" i="17"/>
  <c r="N54" i="3"/>
  <c r="N54" i="4"/>
  <c r="N211" i="14"/>
  <c r="M211"/>
  <c r="M35" i="4"/>
  <c r="O45" i="8"/>
  <c r="M85" i="17"/>
  <c r="O101" i="14"/>
  <c r="N115"/>
  <c r="N29" i="11"/>
  <c r="L99" i="17"/>
  <c r="M115" i="14"/>
  <c r="O28" i="11"/>
  <c r="N55" i="3"/>
  <c r="L207" i="17"/>
  <c r="O87" i="14"/>
  <c r="M71" i="17"/>
  <c r="N18" i="14"/>
  <c r="M18"/>
  <c r="L5" i="17"/>
  <c r="O10" i="5"/>
  <c r="N9"/>
  <c r="O11"/>
  <c r="M38" i="17"/>
  <c r="O12" i="5"/>
  <c r="M35" i="9" l="1"/>
  <c r="M216" i="14"/>
  <c r="N216"/>
  <c r="N54" i="9"/>
  <c r="M86" i="17"/>
  <c r="O102" i="14"/>
  <c r="O19" i="9"/>
  <c r="N21"/>
  <c r="M36"/>
  <c r="M152" i="14"/>
  <c r="N152"/>
  <c r="M44" i="6"/>
  <c r="M29"/>
  <c r="L105" i="17"/>
  <c r="M121" i="14"/>
  <c r="N121"/>
  <c r="N11" i="6"/>
  <c r="L138" i="17"/>
  <c r="M182" i="14"/>
  <c r="N182"/>
  <c r="M22" i="6"/>
  <c r="N10"/>
  <c r="N35" i="4"/>
  <c r="N64" i="14"/>
  <c r="M64"/>
  <c r="L48" i="17"/>
  <c r="O50" i="14"/>
  <c r="M183"/>
  <c r="N183"/>
  <c r="N10" i="7"/>
  <c r="M22"/>
  <c r="L139" i="17"/>
  <c r="M188" i="14"/>
  <c r="M17" i="3"/>
  <c r="M16"/>
  <c r="M9" i="4"/>
  <c r="L15" i="17"/>
  <c r="N36" i="4"/>
  <c r="N28" i="14"/>
  <c r="M28"/>
  <c r="M34"/>
  <c r="M9" i="10"/>
  <c r="L21" i="17"/>
  <c r="N36" i="10"/>
  <c r="N34" i="14"/>
  <c r="M74" i="17"/>
  <c r="O90" i="14"/>
  <c r="N122"/>
  <c r="M122"/>
  <c r="M29" i="7"/>
  <c r="L106" i="17"/>
  <c r="N11" i="7"/>
  <c r="M15" i="3"/>
  <c r="M127" i="14"/>
  <c r="M14" i="3"/>
  <c r="M44" i="7"/>
  <c r="N47" i="14"/>
  <c r="L34" i="17"/>
  <c r="M68" i="14"/>
  <c r="O54"/>
  <c r="N68"/>
  <c r="N35" i="8"/>
  <c r="L52" i="17"/>
  <c r="N35" i="10"/>
  <c r="O56" i="14"/>
  <c r="M70"/>
  <c r="L54" i="17"/>
  <c r="N70" i="14"/>
  <c r="M88" i="17"/>
  <c r="O104" i="14"/>
  <c r="O137"/>
  <c r="M118" i="17"/>
  <c r="P20" i="8"/>
  <c r="P162" i="14" s="1"/>
  <c r="L165" i="17"/>
  <c r="N19" i="3"/>
  <c r="M35" i="11"/>
  <c r="N218" i="14"/>
  <c r="N54" i="11"/>
  <c r="M218" i="14"/>
  <c r="O45" i="4"/>
  <c r="P20"/>
  <c r="O133" i="14"/>
  <c r="M114" i="17"/>
  <c r="L19"/>
  <c r="N32" i="14"/>
  <c r="M9" i="8"/>
  <c r="M32" i="14"/>
  <c r="N36" i="8"/>
  <c r="L162" i="17"/>
  <c r="N18" i="3"/>
  <c r="N21" i="11"/>
  <c r="N154" i="14"/>
  <c r="M154"/>
  <c r="M36" i="11"/>
  <c r="O19"/>
  <c r="P20" i="10"/>
  <c r="P164" i="14" s="1"/>
  <c r="O139"/>
  <c r="O45" i="10"/>
  <c r="M120" i="17"/>
  <c r="O40" i="14"/>
  <c r="M27" i="17"/>
  <c r="O181" i="14"/>
  <c r="M137" i="17"/>
  <c r="O22" i="5"/>
  <c r="O120" i="14"/>
  <c r="M104" i="17"/>
  <c r="O29" i="5"/>
  <c r="O44"/>
  <c r="L127" i="17" l="1"/>
  <c r="N171" i="14"/>
  <c r="N22" i="6"/>
  <c r="M21"/>
  <c r="M171" i="14"/>
  <c r="L94" i="17"/>
  <c r="N110" i="14"/>
  <c r="N29" i="6"/>
  <c r="M110" i="14"/>
  <c r="O28" i="6"/>
  <c r="L20" i="17"/>
  <c r="N36" i="9"/>
  <c r="N33" i="14"/>
  <c r="M33"/>
  <c r="M9" i="9"/>
  <c r="P20"/>
  <c r="P163" i="14" s="1"/>
  <c r="O138"/>
  <c r="M119" i="17"/>
  <c r="O45" i="9"/>
  <c r="N35"/>
  <c r="N69" i="14"/>
  <c r="O55"/>
  <c r="L53" i="17"/>
  <c r="M69" i="14"/>
  <c r="N77"/>
  <c r="M77"/>
  <c r="M54" i="6"/>
  <c r="N44"/>
  <c r="L61" i="17"/>
  <c r="M70"/>
  <c r="O86" i="14"/>
  <c r="N35" i="11"/>
  <c r="N71" i="14"/>
  <c r="M71"/>
  <c r="L55" i="17"/>
  <c r="O57" i="14"/>
  <c r="O12" i="8"/>
  <c r="M41" i="17"/>
  <c r="M54" i="7"/>
  <c r="L62" i="17"/>
  <c r="N78" i="14"/>
  <c r="M78"/>
  <c r="N44" i="7"/>
  <c r="M62" i="3"/>
  <c r="M83" i="14"/>
  <c r="M61" i="3"/>
  <c r="L156" i="17"/>
  <c r="N16" i="3"/>
  <c r="N22" i="7"/>
  <c r="M172" i="14"/>
  <c r="M21" i="7"/>
  <c r="N172" i="14"/>
  <c r="L128" i="17"/>
  <c r="M32" i="3"/>
  <c r="M177" i="14"/>
  <c r="M33" i="3"/>
  <c r="P158" i="14"/>
  <c r="O12" i="10"/>
  <c r="M43" i="17"/>
  <c r="N15" i="3"/>
  <c r="L153" i="17"/>
  <c r="N9" i="4"/>
  <c r="L4" i="17"/>
  <c r="M17" i="14"/>
  <c r="O10" i="4"/>
  <c r="N17" i="14"/>
  <c r="O11" i="4"/>
  <c r="M76" i="17"/>
  <c r="O92" i="14"/>
  <c r="L22" i="17"/>
  <c r="N36" i="11"/>
  <c r="N35" i="14"/>
  <c r="M35"/>
  <c r="M9" i="11"/>
  <c r="O11" i="8"/>
  <c r="O10"/>
  <c r="L8" i="17"/>
  <c r="N21" i="14"/>
  <c r="N9" i="8"/>
  <c r="M21" i="14"/>
  <c r="N127"/>
  <c r="L111" i="17"/>
  <c r="L95"/>
  <c r="M111" i="14"/>
  <c r="O28" i="7"/>
  <c r="N111" i="14"/>
  <c r="N29" i="7"/>
  <c r="M116" i="14"/>
  <c r="M42" i="3"/>
  <c r="M43"/>
  <c r="N188" i="14"/>
  <c r="L144" i="17"/>
  <c r="M121"/>
  <c r="O140" i="14"/>
  <c r="O45" i="11"/>
  <c r="P20"/>
  <c r="P165" i="14" s="1"/>
  <c r="L150" i="17"/>
  <c r="N14" i="3"/>
  <c r="M23" i="14"/>
  <c r="N9" i="10"/>
  <c r="O11"/>
  <c r="O10"/>
  <c r="N23" i="14"/>
  <c r="L10" i="17"/>
  <c r="N17" i="3"/>
  <c r="L159" i="17"/>
  <c r="M37"/>
  <c r="O12" i="4"/>
  <c r="O109" i="14"/>
  <c r="M93" i="17"/>
  <c r="P28" i="5"/>
  <c r="M60" i="17"/>
  <c r="O54" i="5"/>
  <c r="O212" i="14" s="1"/>
  <c r="O76"/>
  <c r="O170"/>
  <c r="O21" i="5"/>
  <c r="M126" i="17"/>
  <c r="M213" i="14" l="1"/>
  <c r="N213"/>
  <c r="N54" i="6"/>
  <c r="O91" i="14"/>
  <c r="M75" i="17"/>
  <c r="N9" i="9"/>
  <c r="O10"/>
  <c r="O11"/>
  <c r="N22" i="14"/>
  <c r="L9" i="17"/>
  <c r="M22" i="14"/>
  <c r="M42" i="17"/>
  <c r="O12" i="9"/>
  <c r="M83" i="17"/>
  <c r="O99" i="14"/>
  <c r="N21" i="6"/>
  <c r="O19"/>
  <c r="N149" i="14"/>
  <c r="M149"/>
  <c r="M36" i="6"/>
  <c r="M35"/>
  <c r="N116" i="14"/>
  <c r="L100" i="17"/>
  <c r="O22" i="8"/>
  <c r="O184" i="14"/>
  <c r="M140" i="17"/>
  <c r="O45" i="14"/>
  <c r="M32" i="17"/>
  <c r="N32" i="3"/>
  <c r="L174" i="17"/>
  <c r="N61" i="3"/>
  <c r="L210" i="17"/>
  <c r="O35" i="5"/>
  <c r="O65" i="14" s="1"/>
  <c r="M109" i="17"/>
  <c r="O125" i="14"/>
  <c r="O29" i="10"/>
  <c r="O93" i="14"/>
  <c r="M77" i="17"/>
  <c r="N42" i="3"/>
  <c r="L186" i="17"/>
  <c r="M84"/>
  <c r="O100" i="14"/>
  <c r="O105"/>
  <c r="M89" i="17" s="1"/>
  <c r="O39" i="3"/>
  <c r="M180" i="17" s="1"/>
  <c r="O40" i="3"/>
  <c r="M183" i="17" s="1"/>
  <c r="O119" i="14"/>
  <c r="M103" i="17"/>
  <c r="O44" i="4"/>
  <c r="O29"/>
  <c r="L133" i="17"/>
  <c r="N177" i="14"/>
  <c r="N150"/>
  <c r="O19" i="7"/>
  <c r="N21"/>
  <c r="M150" i="14"/>
  <c r="M27" i="3"/>
  <c r="N27" s="1"/>
  <c r="M28"/>
  <c r="N28" s="1"/>
  <c r="M155" i="14"/>
  <c r="N155" s="1"/>
  <c r="M36" i="7"/>
  <c r="M35"/>
  <c r="N54"/>
  <c r="N214" i="14"/>
  <c r="M214"/>
  <c r="M219"/>
  <c r="N219" s="1"/>
  <c r="M72" i="3"/>
  <c r="N72" s="1"/>
  <c r="M71"/>
  <c r="N71" s="1"/>
  <c r="O186" i="14"/>
  <c r="O22" i="10"/>
  <c r="M142" i="17"/>
  <c r="N43" i="3"/>
  <c r="L189" i="17"/>
  <c r="N9" i="11"/>
  <c r="N24" i="14"/>
  <c r="L11" i="17"/>
  <c r="O10" i="11"/>
  <c r="M24" i="14"/>
  <c r="O11" i="11"/>
  <c r="L177" i="17"/>
  <c r="N33" i="3"/>
  <c r="N62"/>
  <c r="L213" i="17"/>
  <c r="O12" i="11"/>
  <c r="M44" i="17"/>
  <c r="O44" i="10"/>
  <c r="M26" i="17"/>
  <c r="O39" i="14"/>
  <c r="O123"/>
  <c r="M107" i="17"/>
  <c r="O44" i="8"/>
  <c r="O29"/>
  <c r="M136" i="17"/>
  <c r="O180" i="14"/>
  <c r="O22" i="4"/>
  <c r="L67" i="17"/>
  <c r="N83" i="14"/>
  <c r="O43"/>
  <c r="M30" i="17"/>
  <c r="N82"/>
  <c r="P98" i="14"/>
  <c r="P19" i="5"/>
  <c r="O148" i="14"/>
  <c r="O36" i="5"/>
  <c r="M49" i="17" l="1"/>
  <c r="P51" i="14"/>
  <c r="P12" i="5" s="1"/>
  <c r="N36" i="6"/>
  <c r="M30" i="14"/>
  <c r="M9" i="6"/>
  <c r="N30" i="14"/>
  <c r="L17" i="17"/>
  <c r="O44" i="14"/>
  <c r="M31" i="17"/>
  <c r="O185" i="14"/>
  <c r="O22" i="9"/>
  <c r="M141" i="17"/>
  <c r="O52" i="14"/>
  <c r="N35" i="6"/>
  <c r="M66" i="14"/>
  <c r="L50" i="17"/>
  <c r="N66" i="14"/>
  <c r="P20" i="6"/>
  <c r="P160" i="14" s="1"/>
  <c r="M116" i="17"/>
  <c r="O135" i="14"/>
  <c r="O44" i="9"/>
  <c r="O29"/>
  <c r="M108" i="17"/>
  <c r="O124" i="14"/>
  <c r="O45" i="6"/>
  <c r="O21" i="4"/>
  <c r="M125" i="17"/>
  <c r="O169" i="14"/>
  <c r="O22" i="11"/>
  <c r="M143" i="17"/>
  <c r="O187" i="14"/>
  <c r="O21" i="10"/>
  <c r="M131" i="17"/>
  <c r="O175" i="14"/>
  <c r="M67"/>
  <c r="L51" i="17"/>
  <c r="N67" i="14"/>
  <c r="N35" i="7"/>
  <c r="O53" i="14"/>
  <c r="M50" i="3"/>
  <c r="M72" i="14"/>
  <c r="M49" i="3"/>
  <c r="O54" i="4"/>
  <c r="M59" i="17"/>
  <c r="O75" i="14"/>
  <c r="O54" i="8"/>
  <c r="M63" i="17"/>
  <c r="O79" i="14"/>
  <c r="O81"/>
  <c r="M65" i="17"/>
  <c r="O54" i="10"/>
  <c r="O217" i="14" s="1"/>
  <c r="P20" i="7"/>
  <c r="O136" i="14"/>
  <c r="M117" i="17"/>
  <c r="O141" i="14"/>
  <c r="M122" i="17" s="1"/>
  <c r="O25" i="3"/>
  <c r="M168" i="17" s="1"/>
  <c r="O26" i="3"/>
  <c r="M171" i="17" s="1"/>
  <c r="P28" i="4"/>
  <c r="M92" i="17"/>
  <c r="O108" i="14"/>
  <c r="P28" i="10"/>
  <c r="M98" i="17"/>
  <c r="O114" i="14"/>
  <c r="O45" i="7"/>
  <c r="O112" i="14"/>
  <c r="P28" i="8"/>
  <c r="M96" i="17"/>
  <c r="O44" i="11"/>
  <c r="M110" i="17"/>
  <c r="O29" i="11"/>
  <c r="O126" i="14"/>
  <c r="O21" i="8"/>
  <c r="M129" i="17"/>
  <c r="O173" i="14"/>
  <c r="M33" i="17"/>
  <c r="O46" i="14"/>
  <c r="N36" i="7"/>
  <c r="L18" i="17"/>
  <c r="M9" i="7"/>
  <c r="N31" i="14"/>
  <c r="M31"/>
  <c r="M51" i="3"/>
  <c r="M36" i="14"/>
  <c r="M52" i="3"/>
  <c r="M16" i="17"/>
  <c r="O29" i="14"/>
  <c r="O9" i="5"/>
  <c r="P134" i="14"/>
  <c r="Q20" i="5"/>
  <c r="Q159" i="14" s="1"/>
  <c r="N115" i="17"/>
  <c r="N38"/>
  <c r="P45" i="5"/>
  <c r="O88" i="14" l="1"/>
  <c r="M72" i="17"/>
  <c r="O54" i="9"/>
  <c r="O216" i="14" s="1"/>
  <c r="M64" i="17"/>
  <c r="O80" i="14"/>
  <c r="M39" i="17"/>
  <c r="O12" i="6"/>
  <c r="O21" i="9"/>
  <c r="M130" i="17"/>
  <c r="O174" i="14"/>
  <c r="L6" i="17"/>
  <c r="N19" i="14"/>
  <c r="O11" i="6"/>
  <c r="N9"/>
  <c r="M19" i="14"/>
  <c r="O10" i="6"/>
  <c r="M97" i="17"/>
  <c r="P28" i="9"/>
  <c r="O113" i="14"/>
  <c r="N36"/>
  <c r="L23" i="17"/>
  <c r="N9" i="7"/>
  <c r="M20" i="14"/>
  <c r="O10" i="7"/>
  <c r="N20" i="14"/>
  <c r="L7" i="17"/>
  <c r="O11" i="7"/>
  <c r="M25" i="14"/>
  <c r="M12" i="3"/>
  <c r="M13"/>
  <c r="N49"/>
  <c r="L192" i="17"/>
  <c r="P19" i="4"/>
  <c r="P45" s="1"/>
  <c r="O147" i="14"/>
  <c r="O36" i="4"/>
  <c r="N52" i="3"/>
  <c r="L201" i="17"/>
  <c r="O36" i="8"/>
  <c r="P19"/>
  <c r="O151" i="14"/>
  <c r="O54" i="11"/>
  <c r="O218" i="14" s="1"/>
  <c r="M66" i="17"/>
  <c r="O82" i="14"/>
  <c r="O89"/>
  <c r="M73" i="17"/>
  <c r="O94" i="14"/>
  <c r="M78" i="17" s="1"/>
  <c r="O44" i="7"/>
  <c r="O64" i="3"/>
  <c r="M216" i="17" s="1"/>
  <c r="O65" i="3"/>
  <c r="M219" i="17" s="1"/>
  <c r="P161" i="14"/>
  <c r="P166"/>
  <c r="P30" i="3"/>
  <c r="P29"/>
  <c r="O211" i="14"/>
  <c r="O35" i="4"/>
  <c r="O12" i="7"/>
  <c r="M40" i="17"/>
  <c r="O55" i="3"/>
  <c r="M207" i="17" s="1"/>
  <c r="O58" i="14"/>
  <c r="M45" i="17" s="1"/>
  <c r="O54" i="3"/>
  <c r="M204" i="17" s="1"/>
  <c r="O35" i="10"/>
  <c r="N87" i="17"/>
  <c r="P103" i="14"/>
  <c r="O215"/>
  <c r="O35" i="8"/>
  <c r="L195" i="17"/>
  <c r="N50" i="3"/>
  <c r="P19" i="10"/>
  <c r="P45" s="1"/>
  <c r="O36"/>
  <c r="O153" i="14"/>
  <c r="N51" i="3"/>
  <c r="L198" i="17"/>
  <c r="P28" i="11"/>
  <c r="O115" i="14"/>
  <c r="M99" i="17"/>
  <c r="N85"/>
  <c r="P101" i="14"/>
  <c r="P97"/>
  <c r="N81" i="17"/>
  <c r="N72" i="14"/>
  <c r="L56" i="17"/>
  <c r="O176" i="14"/>
  <c r="O21" i="11"/>
  <c r="M132" i="17"/>
  <c r="P40" i="14"/>
  <c r="N27" i="17"/>
  <c r="O18" i="14"/>
  <c r="M5" i="17"/>
  <c r="P10" i="5"/>
  <c r="P11"/>
  <c r="N71" i="17"/>
  <c r="P87" i="14"/>
  <c r="M105" i="17" l="1"/>
  <c r="O29" i="6"/>
  <c r="O121" i="14"/>
  <c r="O41"/>
  <c r="M28" i="17"/>
  <c r="O35" i="9"/>
  <c r="O44" i="6"/>
  <c r="O61" i="3" s="1"/>
  <c r="M210" i="17" s="1"/>
  <c r="N86"/>
  <c r="P102" i="14"/>
  <c r="O182"/>
  <c r="M138" i="17"/>
  <c r="O22" i="6"/>
  <c r="O152" i="14"/>
  <c r="O36" i="9"/>
  <c r="P19"/>
  <c r="O35" i="11"/>
  <c r="P57" i="14" s="1"/>
  <c r="N76" i="17"/>
  <c r="P92" i="14"/>
  <c r="N70" i="17"/>
  <c r="P86" i="14"/>
  <c r="P54"/>
  <c r="M52" i="17"/>
  <c r="O68" i="14"/>
  <c r="P50"/>
  <c r="O64"/>
  <c r="M48" i="17"/>
  <c r="Q20" i="8"/>
  <c r="Q162" i="14" s="1"/>
  <c r="N118" i="17"/>
  <c r="P45" i="8"/>
  <c r="P137" i="14"/>
  <c r="Q20" i="4"/>
  <c r="Q158" i="14" s="1"/>
  <c r="P133"/>
  <c r="N114" i="17"/>
  <c r="N25" i="14"/>
  <c r="L12" i="17"/>
  <c r="M139"/>
  <c r="O22" i="7"/>
  <c r="O183" i="14"/>
  <c r="O16" i="3"/>
  <c r="M156" i="17" s="1"/>
  <c r="O188" i="14"/>
  <c r="M144" i="17" s="1"/>
  <c r="O17" i="3"/>
  <c r="M159" i="17" s="1"/>
  <c r="P19" i="11"/>
  <c r="O154" i="14"/>
  <c r="O36" i="11"/>
  <c r="M29" i="17"/>
  <c r="O42" i="14"/>
  <c r="O18" i="3"/>
  <c r="M162" i="17" s="1"/>
  <c r="O19" i="3"/>
  <c r="M165" i="17" s="1"/>
  <c r="O47" i="14"/>
  <c r="M34" i="17" s="1"/>
  <c r="O78" i="14"/>
  <c r="O54" i="7"/>
  <c r="O35" s="1"/>
  <c r="M62" i="17"/>
  <c r="O62" i="3"/>
  <c r="M213" i="17" s="1"/>
  <c r="O71" i="14"/>
  <c r="N12" i="3"/>
  <c r="L1" i="17"/>
  <c r="N120"/>
  <c r="P139" i="14"/>
  <c r="Q20" i="10"/>
  <c r="Q164" i="14" s="1"/>
  <c r="O28"/>
  <c r="M15" i="17"/>
  <c r="O9" i="4"/>
  <c r="N13" i="3"/>
  <c r="L147" i="17"/>
  <c r="P104" i="14"/>
  <c r="N88" i="17"/>
  <c r="O9" i="10"/>
  <c r="M21" i="17"/>
  <c r="O34" i="14"/>
  <c r="O70"/>
  <c r="M54" i="17"/>
  <c r="P56" i="14"/>
  <c r="M19" i="17"/>
  <c r="O9" i="8"/>
  <c r="O32" i="14"/>
  <c r="O122"/>
  <c r="M106" i="17"/>
  <c r="O29" i="7"/>
  <c r="O15" i="3"/>
  <c r="M153" i="17" s="1"/>
  <c r="O127" i="14"/>
  <c r="M111" i="17" s="1"/>
  <c r="O14" i="3"/>
  <c r="M150" i="17" s="1"/>
  <c r="P22" i="5"/>
  <c r="N137" i="17"/>
  <c r="P181" i="14"/>
  <c r="P44" i="5"/>
  <c r="P120" i="14"/>
  <c r="N104" i="17"/>
  <c r="P29" i="5"/>
  <c r="O83" i="14" l="1"/>
  <c r="M67" i="17" s="1"/>
  <c r="M55"/>
  <c r="Q20" i="9"/>
  <c r="Q163" i="14" s="1"/>
  <c r="N119" i="17"/>
  <c r="P45" i="9"/>
  <c r="P138" i="14"/>
  <c r="M61" i="17"/>
  <c r="O54" i="6"/>
  <c r="O213" i="14" s="1"/>
  <c r="O77"/>
  <c r="O35" i="6"/>
  <c r="O50" i="3" s="1"/>
  <c r="M195" i="17" s="1"/>
  <c r="M20"/>
  <c r="O33" i="14"/>
  <c r="O9" i="9"/>
  <c r="O21" i="6"/>
  <c r="M127" i="17"/>
  <c r="O171" i="14"/>
  <c r="P55"/>
  <c r="M53" i="17"/>
  <c r="O69" i="14"/>
  <c r="P28" i="6"/>
  <c r="M94" i="17"/>
  <c r="O110" i="14"/>
  <c r="O67"/>
  <c r="M51" i="17"/>
  <c r="P53" i="14"/>
  <c r="O72"/>
  <c r="M56" i="17" s="1"/>
  <c r="O49" i="3"/>
  <c r="M192" i="17" s="1"/>
  <c r="N37"/>
  <c r="P12" i="4"/>
  <c r="N41" i="17"/>
  <c r="P12" i="8"/>
  <c r="N44" i="17"/>
  <c r="P12" i="11"/>
  <c r="P45"/>
  <c r="N121" i="17"/>
  <c r="Q20" i="11"/>
  <c r="P140" i="14"/>
  <c r="P12" i="10"/>
  <c r="N43" i="17"/>
  <c r="P11" i="4"/>
  <c r="M4" i="17"/>
  <c r="O17" i="14"/>
  <c r="P10" i="4"/>
  <c r="P10" i="10"/>
  <c r="P11"/>
  <c r="M10" i="17"/>
  <c r="O23" i="14"/>
  <c r="O111"/>
  <c r="M95" i="17"/>
  <c r="P28" i="7"/>
  <c r="O116" i="14"/>
  <c r="M100" i="17" s="1"/>
  <c r="O43" i="3"/>
  <c r="M189" i="17" s="1"/>
  <c r="O42" i="3"/>
  <c r="M186" i="17" s="1"/>
  <c r="O21" i="14"/>
  <c r="M8" i="17"/>
  <c r="P10" i="8"/>
  <c r="P11"/>
  <c r="P44" s="1"/>
  <c r="O214" i="14"/>
  <c r="O219"/>
  <c r="O71" i="3"/>
  <c r="O72"/>
  <c r="M22" i="17"/>
  <c r="O35" i="14"/>
  <c r="O9" i="11"/>
  <c r="M128" i="17"/>
  <c r="O172" i="14"/>
  <c r="O21" i="7"/>
  <c r="O33" i="3"/>
  <c r="M177" i="17" s="1"/>
  <c r="O177" i="14"/>
  <c r="M133" i="17" s="1"/>
  <c r="O32" i="3"/>
  <c r="M174" i="17" s="1"/>
  <c r="N74"/>
  <c r="P90" i="14"/>
  <c r="P21" i="5"/>
  <c r="N126" i="17"/>
  <c r="P170" i="14"/>
  <c r="P76"/>
  <c r="N60" i="17"/>
  <c r="P54" i="5"/>
  <c r="P212" i="14" s="1"/>
  <c r="P109"/>
  <c r="Q28" i="5"/>
  <c r="N93" i="17"/>
  <c r="P12" i="9" l="1"/>
  <c r="N42" i="17"/>
  <c r="O22" i="14"/>
  <c r="P10" i="9"/>
  <c r="M9" i="17"/>
  <c r="P11" i="9"/>
  <c r="P44" s="1"/>
  <c r="P91" i="14"/>
  <c r="N75" i="17"/>
  <c r="P99" i="14"/>
  <c r="N83" i="17"/>
  <c r="P19" i="6"/>
  <c r="P45" s="1"/>
  <c r="O149" i="14"/>
  <c r="O36" i="6"/>
  <c r="M50" i="17"/>
  <c r="P52" i="14"/>
  <c r="O66"/>
  <c r="P186"/>
  <c r="N142" i="17"/>
  <c r="P22" i="10"/>
  <c r="P119" i="14"/>
  <c r="P44" i="4"/>
  <c r="N103" i="17"/>
  <c r="P29" i="4"/>
  <c r="Q165" i="14"/>
  <c r="P19" i="7"/>
  <c r="P45" s="1"/>
  <c r="O150" i="14"/>
  <c r="O27" i="3"/>
  <c r="O28"/>
  <c r="O155" i="14"/>
  <c r="O36" i="7"/>
  <c r="P22" i="8"/>
  <c r="P184" i="14"/>
  <c r="N140" i="17"/>
  <c r="P125" i="14"/>
  <c r="P29" i="10"/>
  <c r="N109" i="17"/>
  <c r="P44" i="10"/>
  <c r="P46" i="14"/>
  <c r="N33" i="17"/>
  <c r="N30"/>
  <c r="P43" i="14"/>
  <c r="P79"/>
  <c r="P54" i="8"/>
  <c r="N63" i="17"/>
  <c r="N32"/>
  <c r="P45" i="14"/>
  <c r="P93"/>
  <c r="N77" i="17"/>
  <c r="M11"/>
  <c r="P11" i="11"/>
  <c r="P10"/>
  <c r="O24" i="14"/>
  <c r="P29" i="8"/>
  <c r="P123" i="14"/>
  <c r="N107" i="17"/>
  <c r="N84"/>
  <c r="P100" i="14"/>
  <c r="P105"/>
  <c r="N89" i="17" s="1"/>
  <c r="P40" i="3"/>
  <c r="N183" i="17" s="1"/>
  <c r="P39" i="3"/>
  <c r="N180" i="17" s="1"/>
  <c r="P22" i="4"/>
  <c r="P180" i="14"/>
  <c r="N136" i="17"/>
  <c r="P39" i="14"/>
  <c r="N26" i="17"/>
  <c r="P12" i="7"/>
  <c r="N40" i="17"/>
  <c r="O82"/>
  <c r="Q98" i="14"/>
  <c r="P35" i="5"/>
  <c r="Q19"/>
  <c r="P148" i="14"/>
  <c r="P36" i="5"/>
  <c r="N64" i="17" l="1"/>
  <c r="P80" i="14"/>
  <c r="P54" i="9"/>
  <c r="P216" i="14" s="1"/>
  <c r="N39" i="17"/>
  <c r="P12" i="6"/>
  <c r="P19" i="3" s="1"/>
  <c r="N165" i="17" s="1"/>
  <c r="P55" i="3"/>
  <c r="N207" i="17" s="1"/>
  <c r="P54" i="3"/>
  <c r="N204" i="17" s="1"/>
  <c r="P58" i="14"/>
  <c r="N45" i="17" s="1"/>
  <c r="O9" i="6"/>
  <c r="O30" i="14"/>
  <c r="M17" i="17"/>
  <c r="P135" i="14"/>
  <c r="Q20" i="6"/>
  <c r="Q160" i="14" s="1"/>
  <c r="N116" i="17"/>
  <c r="N31"/>
  <c r="P44" i="14"/>
  <c r="P88"/>
  <c r="N72" i="17"/>
  <c r="N108"/>
  <c r="P29" i="9"/>
  <c r="P124" i="14"/>
  <c r="N141" i="17"/>
  <c r="P22" i="9"/>
  <c r="P185" i="14"/>
  <c r="P47"/>
  <c r="N34" i="17" s="1"/>
  <c r="P54" i="4"/>
  <c r="N59" i="17"/>
  <c r="P75" i="14"/>
  <c r="P42"/>
  <c r="N29" i="17"/>
  <c r="N96"/>
  <c r="Q28" i="8"/>
  <c r="P112" i="14"/>
  <c r="P81"/>
  <c r="N65" i="17"/>
  <c r="P54" i="10"/>
  <c r="Q20" i="7"/>
  <c r="P136" i="14"/>
  <c r="N117" i="17"/>
  <c r="P141" i="14"/>
  <c r="N122" i="17" s="1"/>
  <c r="P26" i="3"/>
  <c r="N171" i="17" s="1"/>
  <c r="P25" i="3"/>
  <c r="N168" i="17" s="1"/>
  <c r="P18" i="3"/>
  <c r="N162" i="17" s="1"/>
  <c r="N125"/>
  <c r="P21" i="4"/>
  <c r="P169" i="14"/>
  <c r="N73" i="17"/>
  <c r="P89" i="14"/>
  <c r="P64" i="3"/>
  <c r="N216" i="17" s="1"/>
  <c r="P94" i="14"/>
  <c r="N78" i="17" s="1"/>
  <c r="P65" i="3"/>
  <c r="N219" i="17" s="1"/>
  <c r="N110"/>
  <c r="P29" i="11"/>
  <c r="P44"/>
  <c r="P126" i="14"/>
  <c r="O31"/>
  <c r="O9" i="7"/>
  <c r="M18" i="17"/>
  <c r="O52" i="3"/>
  <c r="M201" i="17" s="1"/>
  <c r="O36" i="14"/>
  <c r="M23" i="17" s="1"/>
  <c r="O51" i="3"/>
  <c r="M198" i="17" s="1"/>
  <c r="Q28" i="4"/>
  <c r="N92" i="17"/>
  <c r="P108" i="14"/>
  <c r="N131" i="17"/>
  <c r="P175" i="14"/>
  <c r="P21" i="10"/>
  <c r="P22" i="11"/>
  <c r="P187" i="14"/>
  <c r="N143" i="17"/>
  <c r="P215" i="14"/>
  <c r="P35" i="8"/>
  <c r="P114" i="14"/>
  <c r="Q28" i="10"/>
  <c r="N98" i="17"/>
  <c r="P21" i="8"/>
  <c r="N129" i="17"/>
  <c r="P173" i="14"/>
  <c r="P9" i="5"/>
  <c r="P29" i="14"/>
  <c r="N16" i="17"/>
  <c r="N49"/>
  <c r="Q51" i="14"/>
  <c r="P65"/>
  <c r="Q45" i="5"/>
  <c r="Q134" i="14"/>
  <c r="R20" i="5"/>
  <c r="R159" i="14" s="1"/>
  <c r="O115" i="17"/>
  <c r="P35" i="9" l="1"/>
  <c r="Q28"/>
  <c r="N97" i="17"/>
  <c r="P113" i="14"/>
  <c r="N130" i="17"/>
  <c r="P174" i="14"/>
  <c r="P21" i="9"/>
  <c r="M6" i="17"/>
  <c r="O19" i="14"/>
  <c r="P10" i="6"/>
  <c r="P11"/>
  <c r="P41" i="14"/>
  <c r="N28" i="17"/>
  <c r="Q103" i="14"/>
  <c r="O87" i="17"/>
  <c r="P153" i="14"/>
  <c r="P36" i="10"/>
  <c r="Q19"/>
  <c r="Q45" s="1"/>
  <c r="P54" i="11"/>
  <c r="P82" i="14"/>
  <c r="N66" i="17"/>
  <c r="P36" i="4"/>
  <c r="Q19"/>
  <c r="Q45" s="1"/>
  <c r="P147" i="14"/>
  <c r="P217"/>
  <c r="P35" i="10"/>
  <c r="O85" i="17"/>
  <c r="Q101" i="14"/>
  <c r="P211"/>
  <c r="P35" i="4"/>
  <c r="Q161" i="14"/>
  <c r="Q29" i="3"/>
  <c r="Q166" i="14"/>
  <c r="Q30" i="3"/>
  <c r="M7" i="17"/>
  <c r="P11" i="7"/>
  <c r="P10"/>
  <c r="O20" i="14"/>
  <c r="O12" i="3"/>
  <c r="M1" i="17" s="1"/>
  <c r="O13" i="3"/>
  <c r="M147" i="17" s="1"/>
  <c r="O25" i="14"/>
  <c r="M12" i="17" s="1"/>
  <c r="Q19" i="8"/>
  <c r="P151" i="14"/>
  <c r="P36" i="8"/>
  <c r="N52" i="17"/>
  <c r="Q54" i="14"/>
  <c r="P68"/>
  <c r="P21" i="11"/>
  <c r="N132" i="17"/>
  <c r="P176" i="14"/>
  <c r="Q97"/>
  <c r="O81" i="17"/>
  <c r="Q28" i="11"/>
  <c r="N99" i="17"/>
  <c r="P115" i="14"/>
  <c r="Q87"/>
  <c r="O71" i="17"/>
  <c r="Q11" i="5"/>
  <c r="Q44" s="1"/>
  <c r="N5" i="17"/>
  <c r="Q10" i="5"/>
  <c r="P18" i="14"/>
  <c r="O38" i="17"/>
  <c r="Q12" i="5"/>
  <c r="P69" i="14" l="1"/>
  <c r="Q55"/>
  <c r="N53" i="17"/>
  <c r="P29" i="6"/>
  <c r="P121" i="14"/>
  <c r="P44" i="6"/>
  <c r="N105" i="17"/>
  <c r="Q19" i="9"/>
  <c r="Q45" s="1"/>
  <c r="P36"/>
  <c r="P152" i="14"/>
  <c r="P22" i="6"/>
  <c r="N138" i="17"/>
  <c r="P182" i="14"/>
  <c r="Q102"/>
  <c r="O86" i="17"/>
  <c r="N19"/>
  <c r="P32" i="14"/>
  <c r="P9" i="8"/>
  <c r="P122" i="14"/>
  <c r="N106" i="17"/>
  <c r="P29" i="7"/>
  <c r="P15" i="3"/>
  <c r="N153" i="17" s="1"/>
  <c r="P14" i="3"/>
  <c r="N150" i="17" s="1"/>
  <c r="P44" i="7"/>
  <c r="P127" i="14"/>
  <c r="N111" i="17" s="1"/>
  <c r="R20" i="4"/>
  <c r="R158" i="14" s="1"/>
  <c r="Q133"/>
  <c r="O114" i="17"/>
  <c r="Q92" i="14"/>
  <c r="O76" i="17"/>
  <c r="P154" i="14"/>
  <c r="P36" i="11"/>
  <c r="Q19"/>
  <c r="P22" i="7"/>
  <c r="P183" i="14"/>
  <c r="N139" i="17"/>
  <c r="P17" i="3"/>
  <c r="N159" i="17" s="1"/>
  <c r="P188" i="14"/>
  <c r="N144" i="17" s="1"/>
  <c r="P16" i="3"/>
  <c r="N156" i="17" s="1"/>
  <c r="P9" i="4"/>
  <c r="N15" i="17"/>
  <c r="P28" i="14"/>
  <c r="O88" i="17"/>
  <c r="Q104" i="14"/>
  <c r="O41" i="17"/>
  <c r="Q12" i="8"/>
  <c r="Q45"/>
  <c r="R20"/>
  <c r="R162" i="14" s="1"/>
  <c r="O118" i="17"/>
  <c r="Q137" i="14"/>
  <c r="N48" i="17"/>
  <c r="P64" i="14"/>
  <c r="Q50"/>
  <c r="Q56"/>
  <c r="N54" i="17"/>
  <c r="P70" i="14"/>
  <c r="P35" i="11"/>
  <c r="P218" i="14"/>
  <c r="P9" i="10"/>
  <c r="N21" i="17"/>
  <c r="P34" i="14"/>
  <c r="Q86"/>
  <c r="O70" i="17"/>
  <c r="Q139" i="14"/>
  <c r="R20" i="10"/>
  <c r="R164" i="14" s="1"/>
  <c r="O120" i="17"/>
  <c r="Q76" i="14"/>
  <c r="O60" i="17"/>
  <c r="Q54" i="5"/>
  <c r="Q40" i="14"/>
  <c r="O27" i="17"/>
  <c r="Q22" i="5"/>
  <c r="Q181" i="14"/>
  <c r="O137" i="17"/>
  <c r="Q29" i="5"/>
  <c r="Q120" i="14"/>
  <c r="O104" i="17"/>
  <c r="Q12" i="9" l="1"/>
  <c r="O42" i="17"/>
  <c r="O75"/>
  <c r="Q91" i="14"/>
  <c r="N127" i="17"/>
  <c r="P21" i="6"/>
  <c r="P171" i="14"/>
  <c r="P9" i="9"/>
  <c r="N20" i="17"/>
  <c r="P33" i="14"/>
  <c r="O119" i="17"/>
  <c r="R20" i="9"/>
  <c r="R163" i="14" s="1"/>
  <c r="Q138"/>
  <c r="N61" i="17"/>
  <c r="P54" i="6"/>
  <c r="P213" i="14" s="1"/>
  <c r="P77"/>
  <c r="P35" i="6"/>
  <c r="P110" i="14"/>
  <c r="Q28" i="6"/>
  <c r="N94" i="17"/>
  <c r="Q45" i="11"/>
  <c r="R20"/>
  <c r="R165" i="14" s="1"/>
  <c r="O121" i="17"/>
  <c r="Q140" i="14"/>
  <c r="P78"/>
  <c r="N62" i="17"/>
  <c r="P54" i="7"/>
  <c r="P62" i="3"/>
  <c r="N213" i="17" s="1"/>
  <c r="P83" i="14"/>
  <c r="N67" i="17" s="1"/>
  <c r="P61" i="3"/>
  <c r="N210" i="17" s="1"/>
  <c r="N10"/>
  <c r="Q11" i="10"/>
  <c r="Q10"/>
  <c r="P23" i="14"/>
  <c r="P21" i="7"/>
  <c r="N128" i="17"/>
  <c r="P172" i="14"/>
  <c r="P33" i="3"/>
  <c r="N177" i="17" s="1"/>
  <c r="P177" i="14"/>
  <c r="N133" i="17" s="1"/>
  <c r="P32" i="3"/>
  <c r="N174" i="17" s="1"/>
  <c r="Q28" i="7"/>
  <c r="N95" i="17"/>
  <c r="P111" i="14"/>
  <c r="P116"/>
  <c r="N100" i="17" s="1"/>
  <c r="P43" i="3"/>
  <c r="N189" i="17" s="1"/>
  <c r="P42" i="3"/>
  <c r="N186" i="17" s="1"/>
  <c r="O37"/>
  <c r="Q12" i="4"/>
  <c r="O30" i="17"/>
  <c r="Q43" i="14"/>
  <c r="Q10" i="8"/>
  <c r="P21" i="14"/>
  <c r="N8" i="17"/>
  <c r="Q11" i="8"/>
  <c r="Q57" i="14"/>
  <c r="N55" i="17"/>
  <c r="P71" i="14"/>
  <c r="Q12" i="10"/>
  <c r="O43" i="17"/>
  <c r="O74"/>
  <c r="Q90" i="14"/>
  <c r="N4" i="17"/>
  <c r="Q10" i="4"/>
  <c r="Q11"/>
  <c r="P17" i="14"/>
  <c r="N22" i="17"/>
  <c r="P9" i="11"/>
  <c r="P35" i="14"/>
  <c r="O126" i="17"/>
  <c r="Q21" i="5"/>
  <c r="Q170" i="14"/>
  <c r="Q35" i="5"/>
  <c r="Q212" i="14"/>
  <c r="Q109"/>
  <c r="O93" i="17"/>
  <c r="R28" i="5"/>
  <c r="O31" i="17" l="1"/>
  <c r="Q44" i="14"/>
  <c r="Q10" i="9"/>
  <c r="P22" i="14"/>
  <c r="Q11" i="9"/>
  <c r="N9" i="17"/>
  <c r="P36" i="6"/>
  <c r="P149" i="14"/>
  <c r="Q19" i="6"/>
  <c r="Q45" s="1"/>
  <c r="O83" i="17"/>
  <c r="Q99" i="14"/>
  <c r="N50" i="17"/>
  <c r="Q52" i="14"/>
  <c r="P66"/>
  <c r="Q45"/>
  <c r="O32" i="17"/>
  <c r="Q22" i="8"/>
  <c r="O140" i="17"/>
  <c r="Q184" i="14"/>
  <c r="Q100"/>
  <c r="O84" i="17"/>
  <c r="Q105" i="14"/>
  <c r="O89" i="17" s="1"/>
  <c r="Q39" i="3"/>
  <c r="O180" i="17" s="1"/>
  <c r="Q40" i="3"/>
  <c r="O183" i="17" s="1"/>
  <c r="O142"/>
  <c r="Q186" i="14"/>
  <c r="Q22" i="10"/>
  <c r="Q93" i="14"/>
  <c r="O77" i="17"/>
  <c r="Q22" i="4"/>
  <c r="Q180" i="14"/>
  <c r="O136" i="17"/>
  <c r="O44"/>
  <c r="Q12" i="11"/>
  <c r="Q11"/>
  <c r="Q10"/>
  <c r="P24" i="14"/>
  <c r="N11" i="17"/>
  <c r="O103"/>
  <c r="Q44" i="4"/>
  <c r="Q119" i="14"/>
  <c r="Q29" i="4"/>
  <c r="Q19" i="7"/>
  <c r="P150" i="14"/>
  <c r="P36" i="7"/>
  <c r="P27" i="3"/>
  <c r="P28"/>
  <c r="P155" i="14"/>
  <c r="P35" i="7"/>
  <c r="P214" i="14"/>
  <c r="P71" i="3"/>
  <c r="P72"/>
  <c r="P219" i="14"/>
  <c r="Q29" i="8"/>
  <c r="Q44"/>
  <c r="O107" i="17"/>
  <c r="Q123" i="14"/>
  <c r="Q39"/>
  <c r="O26" i="17"/>
  <c r="O109"/>
  <c r="Q29" i="10"/>
  <c r="Q125" i="14"/>
  <c r="Q44" i="10"/>
  <c r="Q148" i="14"/>
  <c r="R19" i="5"/>
  <c r="R45" s="1"/>
  <c r="Q36"/>
  <c r="Q65" i="14"/>
  <c r="R51"/>
  <c r="O49" i="17"/>
  <c r="R98" i="14"/>
  <c r="P82" i="17"/>
  <c r="R20" i="6" l="1"/>
  <c r="R160" i="14" s="1"/>
  <c r="Q135"/>
  <c r="O116" i="17"/>
  <c r="P30" i="14"/>
  <c r="N17" i="17"/>
  <c r="P9" i="6"/>
  <c r="Q29" i="9"/>
  <c r="O108" i="17"/>
  <c r="Q124" i="14"/>
  <c r="Q44" i="9"/>
  <c r="Q22"/>
  <c r="O141" i="17"/>
  <c r="Q185" i="14"/>
  <c r="O39" i="17"/>
  <c r="Q12" i="6"/>
  <c r="O72" i="17"/>
  <c r="Q88" i="14"/>
  <c r="R20" i="7"/>
  <c r="O117" i="17"/>
  <c r="Q136" i="14"/>
  <c r="Q26" i="3"/>
  <c r="O171" i="17" s="1"/>
  <c r="Q25" i="3"/>
  <c r="O168" i="17" s="1"/>
  <c r="Q141" i="14"/>
  <c r="O122" i="17" s="1"/>
  <c r="Q22" i="11"/>
  <c r="O143" i="17"/>
  <c r="Q187" i="14"/>
  <c r="Q169"/>
  <c r="Q21" i="4"/>
  <c r="O125" i="17"/>
  <c r="Q81" i="14"/>
  <c r="Q54" i="10"/>
  <c r="Q217" i="14" s="1"/>
  <c r="O65" i="17"/>
  <c r="O59"/>
  <c r="Q54" i="4"/>
  <c r="Q75" i="14"/>
  <c r="Q46"/>
  <c r="O33" i="17"/>
  <c r="Q21" i="10"/>
  <c r="O131" i="17"/>
  <c r="Q175" i="14"/>
  <c r="O96" i="17"/>
  <c r="R28" i="8"/>
  <c r="Q112" i="14"/>
  <c r="N51" i="17"/>
  <c r="P67" i="14"/>
  <c r="Q53"/>
  <c r="P72"/>
  <c r="N56" i="17" s="1"/>
  <c r="P49" i="3"/>
  <c r="N192" i="17" s="1"/>
  <c r="P50" i="3"/>
  <c r="N195" i="17" s="1"/>
  <c r="N18"/>
  <c r="P31" i="14"/>
  <c r="P9" i="7"/>
  <c r="P36" i="14"/>
  <c r="N23" i="17" s="1"/>
  <c r="P52" i="3"/>
  <c r="N201" i="17" s="1"/>
  <c r="P51" i="3"/>
  <c r="N198" i="17" s="1"/>
  <c r="Q21" i="8"/>
  <c r="O129" i="17"/>
  <c r="Q173" i="14"/>
  <c r="Q114"/>
  <c r="R28" i="10"/>
  <c r="O98" i="17"/>
  <c r="O63"/>
  <c r="Q79" i="14"/>
  <c r="Q54" i="8"/>
  <c r="Q215" i="14" s="1"/>
  <c r="Q108"/>
  <c r="R28" i="4"/>
  <c r="O92" i="17"/>
  <c r="O110"/>
  <c r="Q126" i="14"/>
  <c r="Q44" i="11"/>
  <c r="Q29"/>
  <c r="Q45" i="7"/>
  <c r="R87" i="14"/>
  <c r="P71" i="17"/>
  <c r="R134" i="14"/>
  <c r="P115" i="17"/>
  <c r="S20" i="5"/>
  <c r="S159" i="14" s="1"/>
  <c r="P38" i="17"/>
  <c r="R12" i="5"/>
  <c r="Q29" i="14"/>
  <c r="O16" i="17"/>
  <c r="Q9" i="5"/>
  <c r="O28" i="17" l="1"/>
  <c r="Q41" i="14"/>
  <c r="Q174"/>
  <c r="Q21" i="9"/>
  <c r="O130" i="17"/>
  <c r="O97"/>
  <c r="Q113" i="14"/>
  <c r="R28" i="9"/>
  <c r="Q54"/>
  <c r="Q216" i="14" s="1"/>
  <c r="O64" i="17"/>
  <c r="Q35" i="9"/>
  <c r="Q80" i="14"/>
  <c r="P19"/>
  <c r="Q11" i="6"/>
  <c r="N6" i="17"/>
  <c r="Q10" i="6"/>
  <c r="Q35" i="10"/>
  <c r="O54" i="17" s="1"/>
  <c r="O73"/>
  <c r="Q89" i="14"/>
  <c r="Q94"/>
  <c r="O78" i="17" s="1"/>
  <c r="Q64" i="3"/>
  <c r="O216" i="17" s="1"/>
  <c r="Q65" i="3"/>
  <c r="O219" i="17" s="1"/>
  <c r="R103" i="14"/>
  <c r="P87" i="17"/>
  <c r="Q36" i="8"/>
  <c r="R19"/>
  <c r="R45" s="1"/>
  <c r="Q151" i="14"/>
  <c r="P81" i="17"/>
  <c r="R97" i="14"/>
  <c r="Q11" i="7"/>
  <c r="Q44" s="1"/>
  <c r="Q10"/>
  <c r="N7" i="17"/>
  <c r="P20" i="14"/>
  <c r="P13" i="3"/>
  <c r="N147" i="17" s="1"/>
  <c r="P12" i="3"/>
  <c r="N1" i="17" s="1"/>
  <c r="P25" i="14"/>
  <c r="N12" i="17" s="1"/>
  <c r="Q211" i="14"/>
  <c r="Q21" i="11"/>
  <c r="Q176" i="14"/>
  <c r="O132" i="17"/>
  <c r="Q54" i="11"/>
  <c r="Q82" i="14"/>
  <c r="O66" i="17"/>
  <c r="Q36" i="4"/>
  <c r="R19"/>
  <c r="R45" s="1"/>
  <c r="Q147" i="14"/>
  <c r="Q115"/>
  <c r="O99" i="17"/>
  <c r="R28" i="11"/>
  <c r="O40" i="17"/>
  <c r="Q12" i="7"/>
  <c r="Q58" i="14"/>
  <c r="O45" i="17" s="1"/>
  <c r="Q55" i="3"/>
  <c r="O207" i="17" s="1"/>
  <c r="Q54" i="3"/>
  <c r="O204" i="17" s="1"/>
  <c r="R101" i="14"/>
  <c r="P85" i="17"/>
  <c r="Q153" i="14"/>
  <c r="Q36" i="10"/>
  <c r="R19"/>
  <c r="R161" i="14"/>
  <c r="R30" i="3"/>
  <c r="R166" i="14"/>
  <c r="R29" i="3"/>
  <c r="Q35" i="8"/>
  <c r="Q35" i="4"/>
  <c r="O5" i="17"/>
  <c r="R11" i="5"/>
  <c r="R10"/>
  <c r="Q18" i="14"/>
  <c r="R40"/>
  <c r="P27" i="17"/>
  <c r="Q70" i="14" l="1"/>
  <c r="R56"/>
  <c r="P43" i="17" s="1"/>
  <c r="R55" i="14"/>
  <c r="O53" i="17"/>
  <c r="Q69" i="14"/>
  <c r="Q22" i="6"/>
  <c r="Q182" i="14"/>
  <c r="O138" i="17"/>
  <c r="Q121" i="14"/>
  <c r="O105" i="17"/>
  <c r="Q44" i="6"/>
  <c r="Q62" i="3" s="1"/>
  <c r="O213" i="17" s="1"/>
  <c r="Q29" i="6"/>
  <c r="R102" i="14"/>
  <c r="P86" i="17"/>
  <c r="R19" i="9"/>
  <c r="Q152" i="14"/>
  <c r="Q36" i="9"/>
  <c r="Q78" i="14"/>
  <c r="Q54" i="7"/>
  <c r="O62" i="17"/>
  <c r="Q61" i="3"/>
  <c r="O210" i="17" s="1"/>
  <c r="R86" i="14"/>
  <c r="P70" i="17"/>
  <c r="Q64" i="14"/>
  <c r="O48" i="17"/>
  <c r="R50" i="14"/>
  <c r="O21" i="17"/>
  <c r="Q34" i="14"/>
  <c r="Q9" i="10"/>
  <c r="P74" i="17"/>
  <c r="R90" i="14"/>
  <c r="Q154"/>
  <c r="Q36" i="11"/>
  <c r="R19"/>
  <c r="Q183" i="14"/>
  <c r="Q22" i="7"/>
  <c r="O139" i="17"/>
  <c r="Q17" i="3"/>
  <c r="O159" i="17" s="1"/>
  <c r="Q188" i="14"/>
  <c r="O144" i="17" s="1"/>
  <c r="Q16" i="3"/>
  <c r="O156" i="17" s="1"/>
  <c r="S20" i="10"/>
  <c r="S164" i="14" s="1"/>
  <c r="P120" i="17"/>
  <c r="R139" i="14"/>
  <c r="P88" i="17"/>
  <c r="R104" i="14"/>
  <c r="Q218"/>
  <c r="Q32"/>
  <c r="Q9" i="8"/>
  <c r="O19" i="17"/>
  <c r="O15"/>
  <c r="Q28" i="14"/>
  <c r="Q9" i="4"/>
  <c r="P118" i="17"/>
  <c r="S20" i="8"/>
  <c r="S162" i="14" s="1"/>
  <c r="R137"/>
  <c r="Q35" i="11"/>
  <c r="R45" i="10"/>
  <c r="Q68" i="14"/>
  <c r="O52" i="17"/>
  <c r="R54" i="14"/>
  <c r="O29" i="17"/>
  <c r="Q42" i="14"/>
  <c r="Q19" i="3"/>
  <c r="O165" i="17" s="1"/>
  <c r="Q47" i="14"/>
  <c r="O34" i="17" s="1"/>
  <c r="Q18" i="3"/>
  <c r="O162" i="17" s="1"/>
  <c r="P114"/>
  <c r="S20" i="4"/>
  <c r="S158" i="14" s="1"/>
  <c r="R133"/>
  <c r="O106" i="17"/>
  <c r="Q122" i="14"/>
  <c r="Q29" i="7"/>
  <c r="Q15" i="3"/>
  <c r="O153" i="17" s="1"/>
  <c r="Q127" i="14"/>
  <c r="O111" i="17" s="1"/>
  <c r="Q14" i="3"/>
  <c r="O150" i="17" s="1"/>
  <c r="R29" i="5"/>
  <c r="R120" i="14"/>
  <c r="P104" i="17"/>
  <c r="R44" i="5"/>
  <c r="R181" i="14"/>
  <c r="P137" i="17"/>
  <c r="R22" i="5"/>
  <c r="Q83" i="14" l="1"/>
  <c r="O67" i="17" s="1"/>
  <c r="R12" i="10"/>
  <c r="R45" i="14" s="1"/>
  <c r="Q9" i="9"/>
  <c r="O20" i="17"/>
  <c r="Q33" i="14"/>
  <c r="R45" i="9"/>
  <c r="P119" i="17"/>
  <c r="S20" i="9"/>
  <c r="S163" i="14" s="1"/>
  <c r="R138"/>
  <c r="Q77"/>
  <c r="Q54" i="6"/>
  <c r="Q71" i="3" s="1"/>
  <c r="O61" i="17"/>
  <c r="Q35" i="6"/>
  <c r="R12" i="9"/>
  <c r="P42" i="17"/>
  <c r="O94"/>
  <c r="Q110" i="14"/>
  <c r="R28" i="6"/>
  <c r="O127" i="17"/>
  <c r="Q171" i="14"/>
  <c r="Q21" i="6"/>
  <c r="P76" i="17"/>
  <c r="R92" i="14"/>
  <c r="R11" i="4"/>
  <c r="R10"/>
  <c r="O4" i="17"/>
  <c r="Q17" i="14"/>
  <c r="R10" i="8"/>
  <c r="O8" i="17"/>
  <c r="R11" i="8"/>
  <c r="Q21" i="14"/>
  <c r="R45" i="11"/>
  <c r="R140" i="14"/>
  <c r="P121" i="17"/>
  <c r="S20" i="11"/>
  <c r="P32" i="17"/>
  <c r="O10"/>
  <c r="R11" i="10"/>
  <c r="R44" s="1"/>
  <c r="P65" i="17" s="1"/>
  <c r="Q23" i="14"/>
  <c r="R10" i="10"/>
  <c r="Q214" i="14"/>
  <c r="Q72" i="3"/>
  <c r="Q111" i="14"/>
  <c r="R28" i="7"/>
  <c r="O95" i="17"/>
  <c r="Q42" i="3"/>
  <c r="O186" i="17" s="1"/>
  <c r="Q116" i="14"/>
  <c r="O100" i="17" s="1"/>
  <c r="Q43" i="3"/>
  <c r="O189" i="17" s="1"/>
  <c r="Q21" i="7"/>
  <c r="O128" i="17"/>
  <c r="Q172" i="14"/>
  <c r="Q32" i="3"/>
  <c r="O174" i="17" s="1"/>
  <c r="Q33" i="3"/>
  <c r="O177" i="17" s="1"/>
  <c r="Q177" i="14"/>
  <c r="O133" i="17" s="1"/>
  <c r="P37"/>
  <c r="R12" i="4"/>
  <c r="R12" i="8"/>
  <c r="P41" i="17"/>
  <c r="O55"/>
  <c r="R57" i="14"/>
  <c r="Q71"/>
  <c r="O22" i="17"/>
  <c r="Q35" i="14"/>
  <c r="Q9" i="11"/>
  <c r="Q35" i="7"/>
  <c r="R21" i="5"/>
  <c r="R170" i="14"/>
  <c r="P126" i="17"/>
  <c r="P60"/>
  <c r="R54" i="5"/>
  <c r="R212" i="14" s="1"/>
  <c r="R76"/>
  <c r="S28" i="5"/>
  <c r="P93" i="17"/>
  <c r="R109" i="14"/>
  <c r="R81" l="1"/>
  <c r="R19" i="6"/>
  <c r="Q36"/>
  <c r="Q149" i="14"/>
  <c r="R52"/>
  <c r="O50" i="17"/>
  <c r="Q66" i="14"/>
  <c r="Q213"/>
  <c r="Q219"/>
  <c r="R10" i="9"/>
  <c r="R11"/>
  <c r="O9" i="17"/>
  <c r="Q22" i="14"/>
  <c r="P83" i="17"/>
  <c r="R99" i="14"/>
  <c r="R44"/>
  <c r="P31" i="17"/>
  <c r="R91" i="14"/>
  <c r="P75" i="17"/>
  <c r="R54" i="10"/>
  <c r="R217" i="14" s="1"/>
  <c r="R123"/>
  <c r="P107" i="17"/>
  <c r="R29" i="8"/>
  <c r="R44"/>
  <c r="R186" i="14"/>
  <c r="P142" i="17"/>
  <c r="R22" i="10"/>
  <c r="S165" i="14"/>
  <c r="O51" i="17"/>
  <c r="Q67" i="14"/>
  <c r="R53"/>
  <c r="Q49" i="3"/>
  <c r="O192" i="17" s="1"/>
  <c r="Q72" i="14"/>
  <c r="O56" i="17" s="1"/>
  <c r="Q50" i="3"/>
  <c r="O195" i="17" s="1"/>
  <c r="R12" i="11"/>
  <c r="P44" i="17"/>
  <c r="R39" i="14"/>
  <c r="P26" i="17"/>
  <c r="P84"/>
  <c r="R100" i="14"/>
  <c r="R39" i="3"/>
  <c r="P180" i="17" s="1"/>
  <c r="R40" i="3"/>
  <c r="P183" i="17" s="1"/>
  <c r="R105" i="14"/>
  <c r="P89" i="17" s="1"/>
  <c r="R93" i="14"/>
  <c r="P77" i="17"/>
  <c r="P140"/>
  <c r="R184" i="14"/>
  <c r="R22" i="8"/>
  <c r="R119" i="14"/>
  <c r="R29" i="4"/>
  <c r="P103" i="17"/>
  <c r="R44" i="4"/>
  <c r="O11" i="17"/>
  <c r="R10" i="11"/>
  <c r="R11"/>
  <c r="Q24" i="14"/>
  <c r="P30" i="17"/>
  <c r="R43" i="14"/>
  <c r="R19" i="7"/>
  <c r="Q150" i="14"/>
  <c r="Q28" i="3"/>
  <c r="Q155" i="14"/>
  <c r="Q27" i="3"/>
  <c r="Q36" i="7"/>
  <c r="R29" i="10"/>
  <c r="P109" i="17"/>
  <c r="R125" i="14"/>
  <c r="R180"/>
  <c r="R22" i="4"/>
  <c r="P136" i="17"/>
  <c r="R36" i="5"/>
  <c r="S19"/>
  <c r="R148" i="14"/>
  <c r="R35" i="5"/>
  <c r="Q82" i="17"/>
  <c r="S98" i="14"/>
  <c r="R35" i="10" l="1"/>
  <c r="S56" i="14" s="1"/>
  <c r="R22" i="9"/>
  <c r="R185" i="14"/>
  <c r="P141" i="17"/>
  <c r="R45" i="6"/>
  <c r="S20"/>
  <c r="S160" i="14" s="1"/>
  <c r="P116" i="17"/>
  <c r="R135" i="14"/>
  <c r="R44" i="9"/>
  <c r="R29"/>
  <c r="R124" i="14"/>
  <c r="P108" i="17"/>
  <c r="P39"/>
  <c r="R12" i="6"/>
  <c r="Q9"/>
  <c r="O17" i="17"/>
  <c r="Q30" i="14"/>
  <c r="S28" i="10"/>
  <c r="R114" i="14"/>
  <c r="P98" i="17"/>
  <c r="S28" i="4"/>
  <c r="R108" i="14"/>
  <c r="P92" i="17"/>
  <c r="R169" i="14"/>
  <c r="P125" i="17"/>
  <c r="R21" i="4"/>
  <c r="R22" i="11"/>
  <c r="P143" i="17"/>
  <c r="R187" i="14"/>
  <c r="R21" i="8"/>
  <c r="R173" i="14"/>
  <c r="P129" i="17"/>
  <c r="R136" i="14"/>
  <c r="S20" i="7"/>
  <c r="P117" i="17"/>
  <c r="R26" i="3"/>
  <c r="P171" i="17" s="1"/>
  <c r="R141" i="14"/>
  <c r="P122" i="17" s="1"/>
  <c r="R25" i="3"/>
  <c r="P168" i="17" s="1"/>
  <c r="R44" i="11"/>
  <c r="R126" i="14"/>
  <c r="P110" i="17"/>
  <c r="R29" i="11"/>
  <c r="P59" i="17"/>
  <c r="R75" i="14"/>
  <c r="R54" i="4"/>
  <c r="R175" i="14"/>
  <c r="R21" i="10"/>
  <c r="P131" i="17"/>
  <c r="S28" i="8"/>
  <c r="P96" i="17"/>
  <c r="R112" i="14"/>
  <c r="R45" i="7"/>
  <c r="Q31" i="14"/>
  <c r="Q9" i="7"/>
  <c r="O18" i="17"/>
  <c r="Q52" i="3"/>
  <c r="O201" i="17" s="1"/>
  <c r="Q51" i="3"/>
  <c r="O198" i="17" s="1"/>
  <c r="Q36" i="14"/>
  <c r="O23" i="17" s="1"/>
  <c r="R46" i="14"/>
  <c r="P33" i="17"/>
  <c r="R12" i="7"/>
  <c r="P40" i="17"/>
  <c r="R54" i="3"/>
  <c r="P204" i="17" s="1"/>
  <c r="R55" i="3"/>
  <c r="P207" i="17" s="1"/>
  <c r="R58" i="14"/>
  <c r="P45" i="17" s="1"/>
  <c r="R79" i="14"/>
  <c r="R54" i="8"/>
  <c r="P63" i="17"/>
  <c r="S51" i="14"/>
  <c r="R65"/>
  <c r="P49" i="17"/>
  <c r="R29" i="14"/>
  <c r="P16" i="17"/>
  <c r="R9" i="5"/>
  <c r="S134" i="14"/>
  <c r="Q115" i="17"/>
  <c r="T20" i="5"/>
  <c r="T159" i="14" s="1"/>
  <c r="S45" i="5"/>
  <c r="P54" i="17" l="1"/>
  <c r="R70" i="14"/>
  <c r="P28" i="17"/>
  <c r="R41" i="14"/>
  <c r="S28" i="9"/>
  <c r="R113" i="14"/>
  <c r="P97" i="17"/>
  <c r="R174" i="14"/>
  <c r="R21" i="9"/>
  <c r="P130" i="17"/>
  <c r="R11" i="6"/>
  <c r="R44" s="1"/>
  <c r="Q19" i="14"/>
  <c r="R10" i="6"/>
  <c r="O6" i="17"/>
  <c r="R54" i="9"/>
  <c r="R216" i="14" s="1"/>
  <c r="P64" i="17"/>
  <c r="R80" i="14"/>
  <c r="R88"/>
  <c r="P72" i="17"/>
  <c r="R215" i="14"/>
  <c r="R35" i="8"/>
  <c r="R11" i="7"/>
  <c r="R44" s="1"/>
  <c r="O7" i="17"/>
  <c r="R10" i="7"/>
  <c r="Q20" i="14"/>
  <c r="Q13" i="3"/>
  <c r="O147" i="17" s="1"/>
  <c r="Q25" i="14"/>
  <c r="O12" i="17" s="1"/>
  <c r="Q12" i="3"/>
  <c r="O1" i="17" s="1"/>
  <c r="S101" i="14"/>
  <c r="Q85" i="17"/>
  <c r="R211" i="14"/>
  <c r="S161"/>
  <c r="S30" i="3"/>
  <c r="S166" i="14"/>
  <c r="S29" i="3"/>
  <c r="Q87" i="17"/>
  <c r="S103" i="14"/>
  <c r="R115"/>
  <c r="S28" i="11"/>
  <c r="P99" i="17"/>
  <c r="R36" i="8"/>
  <c r="S19"/>
  <c r="R151" i="14"/>
  <c r="R36" i="4"/>
  <c r="S19"/>
  <c r="R147" i="14"/>
  <c r="P29" i="17"/>
  <c r="R42" i="14"/>
  <c r="R18" i="3"/>
  <c r="P162" i="17" s="1"/>
  <c r="R47" i="14"/>
  <c r="P34" i="17" s="1"/>
  <c r="R19" i="3"/>
  <c r="P165" i="17" s="1"/>
  <c r="S19" i="10"/>
  <c r="R36"/>
  <c r="R153" i="14"/>
  <c r="P66" i="17"/>
  <c r="R54" i="11"/>
  <c r="R218" i="14" s="1"/>
  <c r="R82"/>
  <c r="P132" i="17"/>
  <c r="R176" i="14"/>
  <c r="R21" i="11"/>
  <c r="R89" i="14"/>
  <c r="P73" i="17"/>
  <c r="R65" i="3"/>
  <c r="P219" i="17" s="1"/>
  <c r="R94" i="14"/>
  <c r="P78" i="17" s="1"/>
  <c r="R64" i="3"/>
  <c r="P216" i="17" s="1"/>
  <c r="Q81"/>
  <c r="S97" i="14"/>
  <c r="R35" i="4"/>
  <c r="Q71" i="17"/>
  <c r="S87" i="14"/>
  <c r="S12" i="10"/>
  <c r="Q43" i="17"/>
  <c r="S10" i="5"/>
  <c r="R18" i="14"/>
  <c r="P5" i="17"/>
  <c r="S11" i="5"/>
  <c r="S12"/>
  <c r="Q38" i="17"/>
  <c r="R35" i="11" l="1"/>
  <c r="S57" i="14" s="1"/>
  <c r="R77"/>
  <c r="P61" i="17"/>
  <c r="R54" i="6"/>
  <c r="R22"/>
  <c r="R182" i="14"/>
  <c r="P138" i="17"/>
  <c r="R121" i="14"/>
  <c r="P105" i="17"/>
  <c r="R29" i="6"/>
  <c r="R36" i="9"/>
  <c r="R152" i="14"/>
  <c r="S19" i="9"/>
  <c r="Q86" i="17"/>
  <c r="S102" i="14"/>
  <c r="R35" i="9"/>
  <c r="P62" i="17"/>
  <c r="R78" i="14"/>
  <c r="R54" i="7"/>
  <c r="R35" s="1"/>
  <c r="R83" i="14"/>
  <c r="P67" i="17" s="1"/>
  <c r="R62" i="3"/>
  <c r="P213" i="17" s="1"/>
  <c r="R61" i="3"/>
  <c r="P210" i="17" s="1"/>
  <c r="S133" i="14"/>
  <c r="Q114" i="17"/>
  <c r="T20" i="4"/>
  <c r="Q118" i="17"/>
  <c r="S137" i="14"/>
  <c r="T20" i="8"/>
  <c r="T162" i="14" s="1"/>
  <c r="S45" i="8"/>
  <c r="R22" i="7"/>
  <c r="R183" i="14"/>
  <c r="P139" i="17"/>
  <c r="R16" i="3"/>
  <c r="P156" i="17" s="1"/>
  <c r="R188" i="14"/>
  <c r="P144" i="17" s="1"/>
  <c r="R17" i="3"/>
  <c r="P159" i="17" s="1"/>
  <c r="S139" i="14"/>
  <c r="T20" i="10"/>
  <c r="T164" i="14" s="1"/>
  <c r="Q120" i="17"/>
  <c r="S45" i="10"/>
  <c r="S54" i="14"/>
  <c r="P52" i="17"/>
  <c r="R68" i="14"/>
  <c r="R34"/>
  <c r="P21" i="17"/>
  <c r="R9" i="10"/>
  <c r="P106" i="17"/>
  <c r="R29" i="7"/>
  <c r="R122" i="14"/>
  <c r="R127"/>
  <c r="P111" i="17" s="1"/>
  <c r="R14" i="3"/>
  <c r="P150" i="17" s="1"/>
  <c r="R15" i="3"/>
  <c r="P153" i="17" s="1"/>
  <c r="S50" i="14"/>
  <c r="R64"/>
  <c r="P48" i="17"/>
  <c r="S19" i="11"/>
  <c r="R154" i="14"/>
  <c r="R36" i="11"/>
  <c r="R9" i="4"/>
  <c r="P15" i="17"/>
  <c r="R28" i="14"/>
  <c r="R32"/>
  <c r="R9" i="8"/>
  <c r="P19" i="17"/>
  <c r="Q88"/>
  <c r="S104" i="14"/>
  <c r="S45" i="4"/>
  <c r="Q104" i="17"/>
  <c r="S120" i="14"/>
  <c r="S29" i="5"/>
  <c r="S44"/>
  <c r="S40" i="14"/>
  <c r="Q27" i="17"/>
  <c r="Q137"/>
  <c r="S181" i="14"/>
  <c r="S22" i="5"/>
  <c r="Q32" i="17"/>
  <c r="S45" i="14"/>
  <c r="R71" l="1"/>
  <c r="P55" i="17"/>
  <c r="P53"/>
  <c r="S55" i="14"/>
  <c r="R69"/>
  <c r="P94" i="17"/>
  <c r="R110" i="14"/>
  <c r="S28" i="6"/>
  <c r="R213" i="14"/>
  <c r="R35" i="6"/>
  <c r="R49" i="3" s="1"/>
  <c r="P192" i="17" s="1"/>
  <c r="S138" i="14"/>
  <c r="S45" i="9"/>
  <c r="Q119" i="17"/>
  <c r="T20" i="9"/>
  <c r="T163" i="14" s="1"/>
  <c r="P20" i="17"/>
  <c r="R33" i="14"/>
  <c r="R9" i="9"/>
  <c r="R171" i="14"/>
  <c r="P127" i="17"/>
  <c r="R21" i="6"/>
  <c r="Q70" i="17"/>
  <c r="S86" i="14"/>
  <c r="S10" i="8"/>
  <c r="S11"/>
  <c r="P8" i="17"/>
  <c r="R21" i="14"/>
  <c r="S12" i="11"/>
  <c r="Q44" i="17"/>
  <c r="S53" i="14"/>
  <c r="R67"/>
  <c r="P51" i="17"/>
  <c r="S45" i="11"/>
  <c r="T20"/>
  <c r="T165" i="14" s="1"/>
  <c r="S140"/>
  <c r="Q121" i="17"/>
  <c r="R111" i="14"/>
  <c r="P95" i="17"/>
  <c r="S28" i="7"/>
  <c r="R42" i="3"/>
  <c r="P186" i="17" s="1"/>
  <c r="R116" i="14"/>
  <c r="P100" i="17" s="1"/>
  <c r="R43" i="3"/>
  <c r="P189" i="17" s="1"/>
  <c r="S90" i="14"/>
  <c r="Q74" i="17"/>
  <c r="T158" i="14"/>
  <c r="Q41" i="17"/>
  <c r="S12" i="8"/>
  <c r="S92" i="14"/>
  <c r="Q76" i="17"/>
  <c r="P128"/>
  <c r="R21" i="7"/>
  <c r="R172" i="14"/>
  <c r="R32" i="3"/>
  <c r="P174" i="17" s="1"/>
  <c r="R33" i="3"/>
  <c r="P177" i="17" s="1"/>
  <c r="R177" i="14"/>
  <c r="P133" i="17" s="1"/>
  <c r="S10" i="4"/>
  <c r="R17" i="14"/>
  <c r="P4" i="17"/>
  <c r="S11" i="4"/>
  <c r="R9" i="11"/>
  <c r="P22" i="17"/>
  <c r="R35" i="14"/>
  <c r="S12" i="4"/>
  <c r="Q37" i="17"/>
  <c r="R23" i="14"/>
  <c r="P10" i="17"/>
  <c r="S10" i="10"/>
  <c r="S11"/>
  <c r="R214" i="14"/>
  <c r="R72" i="3"/>
  <c r="R219" i="14"/>
  <c r="R71" i="3"/>
  <c r="S21" i="5"/>
  <c r="Q126" i="17"/>
  <c r="S170" i="14"/>
  <c r="Q60" i="17"/>
  <c r="S54" i="5"/>
  <c r="S212" i="14" s="1"/>
  <c r="S76"/>
  <c r="T28" i="5"/>
  <c r="Q93" i="17"/>
  <c r="S109" i="14"/>
  <c r="R72" l="1"/>
  <c r="P56" i="17" s="1"/>
  <c r="R50" i="3"/>
  <c r="P195" i="17" s="1"/>
  <c r="R22" i="14"/>
  <c r="S10" i="9"/>
  <c r="S11"/>
  <c r="P9" i="17"/>
  <c r="S19" i="6"/>
  <c r="R149" i="14"/>
  <c r="R36" i="6"/>
  <c r="S91" i="14"/>
  <c r="Q75" i="17"/>
  <c r="R66" i="14"/>
  <c r="P50" i="17"/>
  <c r="S52" i="14"/>
  <c r="Q83" i="17"/>
  <c r="S99" i="14"/>
  <c r="S45" i="6"/>
  <c r="Q42" i="17"/>
  <c r="S12" i="9"/>
  <c r="S35" i="5"/>
  <c r="Q49" i="17" s="1"/>
  <c r="Q142"/>
  <c r="S186" i="14"/>
  <c r="S22" i="10"/>
  <c r="S12" i="7"/>
  <c r="Q40" i="17"/>
  <c r="S29" i="10"/>
  <c r="S125" i="14"/>
  <c r="S44" i="10"/>
  <c r="Q109" i="17"/>
  <c r="S39" i="14"/>
  <c r="Q26" i="17"/>
  <c r="S119" i="14"/>
  <c r="S29" i="4"/>
  <c r="Q103" i="17"/>
  <c r="S44" i="4"/>
  <c r="R150" i="14"/>
  <c r="S19" i="7"/>
  <c r="R28" i="3"/>
  <c r="R36" i="7"/>
  <c r="R27" i="3"/>
  <c r="R155" i="14"/>
  <c r="S43"/>
  <c r="Q30" i="17"/>
  <c r="S93" i="14"/>
  <c r="Q77" i="17"/>
  <c r="S11" i="11"/>
  <c r="R24" i="14"/>
  <c r="P11" i="17"/>
  <c r="S10" i="11"/>
  <c r="S180" i="14"/>
  <c r="S22" i="4"/>
  <c r="Q136" i="17"/>
  <c r="Q33"/>
  <c r="S46" i="14"/>
  <c r="Q140" i="17"/>
  <c r="S22" i="8"/>
  <c r="S184" i="14"/>
  <c r="S100"/>
  <c r="S45" i="7"/>
  <c r="Q84" i="17"/>
  <c r="S105" i="14"/>
  <c r="Q89" i="17" s="1"/>
  <c r="S40" i="3"/>
  <c r="Q183" i="17" s="1"/>
  <c r="S39" i="3"/>
  <c r="Q180" i="17" s="1"/>
  <c r="S123" i="14"/>
  <c r="S29" i="8"/>
  <c r="S44"/>
  <c r="Q107" i="17"/>
  <c r="T98" i="14"/>
  <c r="R82" i="17"/>
  <c r="S65" i="14"/>
  <c r="T19" i="5"/>
  <c r="T45" s="1"/>
  <c r="S148" i="14"/>
  <c r="S36" i="5"/>
  <c r="T51" i="14" l="1"/>
  <c r="R38" i="17" s="1"/>
  <c r="S44" i="14"/>
  <c r="Q31" i="17"/>
  <c r="Q72"/>
  <c r="S88" i="14"/>
  <c r="P17" i="17"/>
  <c r="R30" i="14"/>
  <c r="R9" i="6"/>
  <c r="Q116" i="17"/>
  <c r="T20" i="6"/>
  <c r="T160" i="14" s="1"/>
  <c r="S135"/>
  <c r="S44" i="9"/>
  <c r="S124" i="14"/>
  <c r="S29" i="9"/>
  <c r="Q108" i="17"/>
  <c r="S12" i="6"/>
  <c r="S58" i="14"/>
  <c r="Q45" i="17" s="1"/>
  <c r="Q39"/>
  <c r="S55" i="3"/>
  <c r="Q207" i="17" s="1"/>
  <c r="S54" i="3"/>
  <c r="Q204" i="17" s="1"/>
  <c r="S22" i="9"/>
  <c r="Q141" i="17"/>
  <c r="S185" i="14"/>
  <c r="S21" i="8"/>
  <c r="Q129" i="17"/>
  <c r="S173" i="14"/>
  <c r="S22" i="11"/>
  <c r="S187" i="14"/>
  <c r="Q143" i="17"/>
  <c r="S136" i="14"/>
  <c r="T20" i="7"/>
  <c r="Q117" i="17"/>
  <c r="S26" i="3"/>
  <c r="Q171" i="17" s="1"/>
  <c r="S25" i="3"/>
  <c r="Q168" i="17" s="1"/>
  <c r="S141" i="14"/>
  <c r="Q122" i="17" s="1"/>
  <c r="Q96"/>
  <c r="S112" i="14"/>
  <c r="T28" i="8"/>
  <c r="S29" i="11"/>
  <c r="S126" i="14"/>
  <c r="Q110" i="17"/>
  <c r="Q92"/>
  <c r="T28" i="4"/>
  <c r="S108" i="14"/>
  <c r="S54" i="10"/>
  <c r="S217" i="14" s="1"/>
  <c r="Q65" i="17"/>
  <c r="S81" i="14"/>
  <c r="S54" i="8"/>
  <c r="S215" i="14" s="1"/>
  <c r="S79"/>
  <c r="S35" i="8"/>
  <c r="Q63" i="17"/>
  <c r="S21" i="4"/>
  <c r="S169" i="14"/>
  <c r="Q125" i="17"/>
  <c r="R9" i="7"/>
  <c r="R31" i="14"/>
  <c r="P18" i="17"/>
  <c r="R51" i="3"/>
  <c r="P198" i="17" s="1"/>
  <c r="R52" i="3"/>
  <c r="P201" i="17" s="1"/>
  <c r="R36" i="14"/>
  <c r="P23" i="17" s="1"/>
  <c r="S175" i="14"/>
  <c r="S21" i="10"/>
  <c r="Q131" i="17"/>
  <c r="S44" i="11"/>
  <c r="S89" i="14"/>
  <c r="Q73" i="17"/>
  <c r="S94" i="14"/>
  <c r="Q78" i="17" s="1"/>
  <c r="S64" i="3"/>
  <c r="Q216" i="17" s="1"/>
  <c r="S75" i="14"/>
  <c r="S54" i="4"/>
  <c r="Q59" i="17"/>
  <c r="T28" i="10"/>
  <c r="Q98" i="17"/>
  <c r="S114" i="14"/>
  <c r="Q29" i="17"/>
  <c r="S42" i="14"/>
  <c r="S65" i="3"/>
  <c r="Q219" i="17" s="1"/>
  <c r="T12" i="5"/>
  <c r="S29" i="14"/>
  <c r="Q16" i="17"/>
  <c r="S9" i="5"/>
  <c r="T87" i="14"/>
  <c r="R71" i="17"/>
  <c r="R115"/>
  <c r="T134" i="14"/>
  <c r="U20" i="5"/>
  <c r="U159" i="14" s="1"/>
  <c r="S41" l="1"/>
  <c r="S18" i="3"/>
  <c r="Q162" i="17" s="1"/>
  <c r="S19" i="3"/>
  <c r="Q165" i="17" s="1"/>
  <c r="S47" i="14"/>
  <c r="Q34" i="17" s="1"/>
  <c r="Q28"/>
  <c r="Q97"/>
  <c r="S113" i="14"/>
  <c r="T28" i="9"/>
  <c r="S80" i="14"/>
  <c r="Q64" i="17"/>
  <c r="S54" i="9"/>
  <c r="S216" i="14" s="1"/>
  <c r="S11" i="6"/>
  <c r="P6" i="17"/>
  <c r="R19" i="14"/>
  <c r="S10" i="6"/>
  <c r="S21" i="9"/>
  <c r="Q130" i="17"/>
  <c r="S174" i="14"/>
  <c r="S211"/>
  <c r="S35" i="4"/>
  <c r="S36"/>
  <c r="T19"/>
  <c r="T45" s="1"/>
  <c r="S147" i="14"/>
  <c r="S36" i="8"/>
  <c r="T19"/>
  <c r="S151" i="14"/>
  <c r="S36" i="10"/>
  <c r="S153" i="14"/>
  <c r="T19" i="10"/>
  <c r="R85" i="17"/>
  <c r="T101" i="14"/>
  <c r="T54"/>
  <c r="S68"/>
  <c r="Q52" i="17"/>
  <c r="R81"/>
  <c r="T97" i="14"/>
  <c r="S115"/>
  <c r="Q99" i="17"/>
  <c r="T28" i="11"/>
  <c r="T161" i="14"/>
  <c r="T29" i="3"/>
  <c r="T166" i="14"/>
  <c r="T30" i="3"/>
  <c r="S176" i="14"/>
  <c r="Q132" i="17"/>
  <c r="S21" i="11"/>
  <c r="R87" i="17"/>
  <c r="T103" i="14"/>
  <c r="S82"/>
  <c r="Q66" i="17"/>
  <c r="S54" i="11"/>
  <c r="S10" i="7"/>
  <c r="S11"/>
  <c r="R20" i="14"/>
  <c r="P7" i="17"/>
  <c r="R25" i="14"/>
  <c r="P12" i="17" s="1"/>
  <c r="R12" i="3"/>
  <c r="P1" i="17" s="1"/>
  <c r="R13" i="3"/>
  <c r="P147" i="17" s="1"/>
  <c r="S35" i="10"/>
  <c r="T40" i="14"/>
  <c r="R27" i="17"/>
  <c r="Q5"/>
  <c r="T10" i="5"/>
  <c r="T11"/>
  <c r="S18" i="14"/>
  <c r="S35" i="9" l="1"/>
  <c r="S69" i="14" s="1"/>
  <c r="T19" i="9"/>
  <c r="T45" s="1"/>
  <c r="S36"/>
  <c r="S152" i="14"/>
  <c r="S44" i="6"/>
  <c r="Q105" i="17"/>
  <c r="S121" i="14"/>
  <c r="S29" i="6"/>
  <c r="S182" i="14"/>
  <c r="Q138" i="17"/>
  <c r="S22" i="6"/>
  <c r="R86" i="17"/>
  <c r="T102" i="14"/>
  <c r="S122"/>
  <c r="Q106" i="17"/>
  <c r="S29" i="7"/>
  <c r="S15" i="3"/>
  <c r="Q153" i="17" s="1"/>
  <c r="S127" i="14"/>
  <c r="Q111" i="17" s="1"/>
  <c r="S44" i="7"/>
  <c r="S14" i="3"/>
  <c r="Q150" i="17" s="1"/>
  <c r="R41"/>
  <c r="T12" i="8"/>
  <c r="S9" i="4"/>
  <c r="S28" i="14"/>
  <c r="Q15" i="17"/>
  <c r="S218" i="14"/>
  <c r="S36" i="11"/>
  <c r="S154" i="14"/>
  <c r="T19" i="11"/>
  <c r="Q21" i="17"/>
  <c r="S34" i="14"/>
  <c r="S9" i="10"/>
  <c r="Q54" i="17"/>
  <c r="S70" i="14"/>
  <c r="T56"/>
  <c r="R70" i="17"/>
  <c r="T86" i="14"/>
  <c r="Q19" i="17"/>
  <c r="S9" i="8"/>
  <c r="S32" i="14"/>
  <c r="T133"/>
  <c r="R114" i="17"/>
  <c r="U20" i="4"/>
  <c r="T50" i="14"/>
  <c r="Q48" i="17"/>
  <c r="S64" i="14"/>
  <c r="S35" i="11"/>
  <c r="S183" i="14"/>
  <c r="S22" i="7"/>
  <c r="Q139" i="17"/>
  <c r="S17" i="3"/>
  <c r="Q159" i="17" s="1"/>
  <c r="S188" i="14"/>
  <c r="Q144" i="17" s="1"/>
  <c r="S16" i="3"/>
  <c r="Q156" i="17" s="1"/>
  <c r="T104" i="14"/>
  <c r="R88" i="17"/>
  <c r="T45" i="10"/>
  <c r="T139" i="14"/>
  <c r="R120" i="17"/>
  <c r="U20" i="10"/>
  <c r="U164" i="14" s="1"/>
  <c r="T137"/>
  <c r="U20" i="8"/>
  <c r="U162" i="14" s="1"/>
  <c r="T45" i="8"/>
  <c r="R118" i="17"/>
  <c r="T44" i="5"/>
  <c r="T120" i="14"/>
  <c r="R104" i="17"/>
  <c r="T29" i="5"/>
  <c r="T181" i="14"/>
  <c r="R137" i="17"/>
  <c r="T22" i="5"/>
  <c r="Q53" i="17" l="1"/>
  <c r="T55" i="14"/>
  <c r="R42" i="17" s="1"/>
  <c r="T91" i="14"/>
  <c r="R75" i="17"/>
  <c r="S110" i="14"/>
  <c r="Q94" i="17"/>
  <c r="T28" i="6"/>
  <c r="R119" i="17"/>
  <c r="T138" i="14"/>
  <c r="U20" i="9"/>
  <c r="U163" i="14" s="1"/>
  <c r="S21" i="6"/>
  <c r="S171" i="14"/>
  <c r="Q127" i="17"/>
  <c r="S54" i="6"/>
  <c r="S213" i="14" s="1"/>
  <c r="S77"/>
  <c r="Q61" i="17"/>
  <c r="Q20"/>
  <c r="S33" i="14"/>
  <c r="S9" i="9"/>
  <c r="R76" i="17"/>
  <c r="T92" i="14"/>
  <c r="U158"/>
  <c r="S21"/>
  <c r="Q8" i="17"/>
  <c r="T10" i="8"/>
  <c r="T11"/>
  <c r="R43" i="17"/>
  <c r="T12" i="10"/>
  <c r="Q22" i="17"/>
  <c r="S9" i="11"/>
  <c r="S35" i="14"/>
  <c r="S21" i="7"/>
  <c r="S172" i="14"/>
  <c r="Q128" i="17"/>
  <c r="S177" i="14"/>
  <c r="Q133" i="17" s="1"/>
  <c r="S33" i="3"/>
  <c r="Q177" i="17" s="1"/>
  <c r="S32" i="3"/>
  <c r="Q174" i="17" s="1"/>
  <c r="T12" i="4"/>
  <c r="R37" i="17"/>
  <c r="Q10"/>
  <c r="T10" i="10"/>
  <c r="T11"/>
  <c r="S23" i="14"/>
  <c r="S54" i="7"/>
  <c r="S78" i="14"/>
  <c r="Q62" i="17"/>
  <c r="S61" i="3"/>
  <c r="Q210" i="17" s="1"/>
  <c r="S62" i="3"/>
  <c r="Q213" i="17" s="1"/>
  <c r="S83" i="14"/>
  <c r="Q67" i="17" s="1"/>
  <c r="T45" i="11"/>
  <c r="R121" i="17"/>
  <c r="T140" i="14"/>
  <c r="U20" i="11"/>
  <c r="R30" i="17"/>
  <c r="T43" i="14"/>
  <c r="Q95" i="17"/>
  <c r="T28" i="7"/>
  <c r="S111" i="14"/>
  <c r="S116"/>
  <c r="Q100" i="17" s="1"/>
  <c r="S42" i="3"/>
  <c r="Q186" i="17" s="1"/>
  <c r="S43" i="3"/>
  <c r="Q189" i="17" s="1"/>
  <c r="T90" i="14"/>
  <c r="R74" i="17"/>
  <c r="T57" i="14"/>
  <c r="Q55" i="17"/>
  <c r="S71" i="14"/>
  <c r="T10" i="4"/>
  <c r="Q4" i="17"/>
  <c r="S17" i="14"/>
  <c r="T11" i="4"/>
  <c r="R93" i="17"/>
  <c r="U28" i="5"/>
  <c r="T109" i="14"/>
  <c r="T54" i="5"/>
  <c r="T212" i="14" s="1"/>
  <c r="T76"/>
  <c r="R60" i="17"/>
  <c r="R126"/>
  <c r="T170" i="14"/>
  <c r="T21" i="5"/>
  <c r="T12" i="9" l="1"/>
  <c r="R31" i="17" s="1"/>
  <c r="T19" i="6"/>
  <c r="T45" s="1"/>
  <c r="S149" i="14"/>
  <c r="S36" i="6"/>
  <c r="T99" i="14"/>
  <c r="R83" i="17"/>
  <c r="S35" i="6"/>
  <c r="T10" i="9"/>
  <c r="Q9" i="17"/>
  <c r="S22" i="14"/>
  <c r="T11" i="9"/>
  <c r="T44" i="14"/>
  <c r="R136" i="17"/>
  <c r="T180" i="14"/>
  <c r="T22" i="4"/>
  <c r="T93" i="14"/>
  <c r="R77" i="17"/>
  <c r="R109"/>
  <c r="T125" i="14"/>
  <c r="T29" i="10"/>
  <c r="T44" i="8"/>
  <c r="T29"/>
  <c r="R107" i="17"/>
  <c r="T123" i="14"/>
  <c r="T44" i="10"/>
  <c r="R44" i="17"/>
  <c r="T12" i="11"/>
  <c r="T100" i="14"/>
  <c r="R84" i="17"/>
  <c r="T40" i="3"/>
  <c r="R183" i="17" s="1"/>
  <c r="T105" i="14"/>
  <c r="R89" i="17" s="1"/>
  <c r="T39" i="3"/>
  <c r="R180" i="17" s="1"/>
  <c r="T39" i="14"/>
  <c r="R26" i="17"/>
  <c r="T10" i="11"/>
  <c r="S24" i="14"/>
  <c r="Q11" i="17"/>
  <c r="T11" i="11"/>
  <c r="T35" i="5"/>
  <c r="U51" i="14" s="1"/>
  <c r="S35" i="7"/>
  <c r="S214" i="14"/>
  <c r="S71" i="3"/>
  <c r="S72"/>
  <c r="S219" i="14"/>
  <c r="T45"/>
  <c r="R32" i="17"/>
  <c r="R103"/>
  <c r="T119" i="14"/>
  <c r="T29" i="4"/>
  <c r="T44"/>
  <c r="U165" i="14"/>
  <c r="T22" i="10"/>
  <c r="R142" i="17"/>
  <c r="T186" i="14"/>
  <c r="S36" i="7"/>
  <c r="T19"/>
  <c r="T45" s="1"/>
  <c r="S150" i="14"/>
  <c r="S28" i="3"/>
  <c r="S27"/>
  <c r="S155" i="14"/>
  <c r="T184"/>
  <c r="T22" i="8"/>
  <c r="R140" i="17"/>
  <c r="T36" i="5"/>
  <c r="T148" i="14"/>
  <c r="U19" i="5"/>
  <c r="U45" s="1"/>
  <c r="R49" i="17"/>
  <c r="S82"/>
  <c r="U98" i="14"/>
  <c r="T65" l="1"/>
  <c r="R108" i="17"/>
  <c r="T124" i="14"/>
  <c r="T29" i="9"/>
  <c r="T44"/>
  <c r="Q50" i="17"/>
  <c r="T52" i="14"/>
  <c r="S66"/>
  <c r="Q17" i="17"/>
  <c r="S30" i="14"/>
  <c r="S9" i="6"/>
  <c r="R116" i="17"/>
  <c r="T135" i="14"/>
  <c r="U20" i="6"/>
  <c r="U160" i="14" s="1"/>
  <c r="R141" i="17"/>
  <c r="T185" i="14"/>
  <c r="T22" i="9"/>
  <c r="T88" i="14"/>
  <c r="R72" i="17"/>
  <c r="T89" i="14"/>
  <c r="R73" i="17"/>
  <c r="T64" i="3"/>
  <c r="R216" i="17" s="1"/>
  <c r="T65" i="3"/>
  <c r="R219" i="17" s="1"/>
  <c r="T94" i="14"/>
  <c r="R78" i="17" s="1"/>
  <c r="R92"/>
  <c r="T108" i="14"/>
  <c r="U28" i="4"/>
  <c r="T53" i="14"/>
  <c r="S67"/>
  <c r="Q51" i="17"/>
  <c r="S49" i="3"/>
  <c r="Q192" i="17" s="1"/>
  <c r="S72" i="14"/>
  <c r="Q56" i="17" s="1"/>
  <c r="S50" i="3"/>
  <c r="Q195" i="17" s="1"/>
  <c r="T81" i="14"/>
  <c r="T54" i="10"/>
  <c r="T217" i="14" s="1"/>
  <c r="R65" i="17"/>
  <c r="T54" i="8"/>
  <c r="R63" i="17"/>
  <c r="T79" i="14"/>
  <c r="Q18" i="17"/>
  <c r="S9" i="7"/>
  <c r="S31" i="14"/>
  <c r="S36"/>
  <c r="Q23" i="17" s="1"/>
  <c r="S51" i="3"/>
  <c r="Q198" i="17" s="1"/>
  <c r="S52" i="3"/>
  <c r="Q201" i="17" s="1"/>
  <c r="T54" i="4"/>
  <c r="T211" i="14" s="1"/>
  <c r="T75"/>
  <c r="T35" i="4"/>
  <c r="R59" i="17"/>
  <c r="U28" i="8"/>
  <c r="R96" i="17"/>
  <c r="T112" i="14"/>
  <c r="T136"/>
  <c r="U20" i="7"/>
  <c r="R117" i="17"/>
  <c r="T25" i="3"/>
  <c r="R168" i="17" s="1"/>
  <c r="T141" i="14"/>
  <c r="R122" i="17" s="1"/>
  <c r="T26" i="3"/>
  <c r="R171" i="17" s="1"/>
  <c r="R110"/>
  <c r="T29" i="11"/>
  <c r="T44"/>
  <c r="T126" i="14"/>
  <c r="T46"/>
  <c r="R33" i="17"/>
  <c r="T169" i="14"/>
  <c r="T21" i="4"/>
  <c r="R125" i="17"/>
  <c r="R131"/>
  <c r="T21" i="10"/>
  <c r="T175" i="14"/>
  <c r="R129" i="17"/>
  <c r="T21" i="8"/>
  <c r="T173" i="14"/>
  <c r="R143" i="17"/>
  <c r="T22" i="11"/>
  <c r="T187" i="14"/>
  <c r="T114"/>
  <c r="R98" i="17"/>
  <c r="U28" i="10"/>
  <c r="U12" i="5"/>
  <c r="S38" i="17"/>
  <c r="T9" i="5"/>
  <c r="T29" i="14"/>
  <c r="R16" i="17"/>
  <c r="U87" i="14"/>
  <c r="S71" i="17"/>
  <c r="V20" i="5"/>
  <c r="V159" i="14" s="1"/>
  <c r="S115" i="17"/>
  <c r="U134" i="14"/>
  <c r="T113" l="1"/>
  <c r="U28" i="9"/>
  <c r="R97" i="17"/>
  <c r="T21" i="9"/>
  <c r="T174" i="14"/>
  <c r="R130" i="17"/>
  <c r="S19" i="14"/>
  <c r="T10" i="6"/>
  <c r="T11"/>
  <c r="Q6" i="17"/>
  <c r="T12" i="6"/>
  <c r="R39" i="17"/>
  <c r="T80" i="14"/>
  <c r="R64" i="17"/>
  <c r="T54" i="9"/>
  <c r="S87" i="17"/>
  <c r="U103" i="14"/>
  <c r="T176"/>
  <c r="T21" i="11"/>
  <c r="R132" i="17"/>
  <c r="T82" i="14"/>
  <c r="T54" i="11"/>
  <c r="R66" i="17"/>
  <c r="U161" i="14"/>
  <c r="U30" i="3"/>
  <c r="U166" i="14"/>
  <c r="U29" i="3"/>
  <c r="U101" i="14"/>
  <c r="S85" i="17"/>
  <c r="T215" i="14"/>
  <c r="T35" i="8"/>
  <c r="S81" i="17"/>
  <c r="U97" i="14"/>
  <c r="T151"/>
  <c r="T36" i="8"/>
  <c r="U19"/>
  <c r="T147" i="14"/>
  <c r="T36" i="4"/>
  <c r="U19"/>
  <c r="U50" i="14"/>
  <c r="T64"/>
  <c r="R48" i="17"/>
  <c r="R40"/>
  <c r="T12" i="7"/>
  <c r="T58" i="14"/>
  <c r="R45" i="17" s="1"/>
  <c r="T55" i="3"/>
  <c r="R207" i="17" s="1"/>
  <c r="T54" i="3"/>
  <c r="R204" i="17" s="1"/>
  <c r="T36" i="10"/>
  <c r="T153" i="14"/>
  <c r="U19" i="10"/>
  <c r="U28" i="11"/>
  <c r="R99" i="17"/>
  <c r="T115" i="14"/>
  <c r="Q7" i="17"/>
  <c r="T11" i="7"/>
  <c r="S20" i="14"/>
  <c r="T10" i="7"/>
  <c r="S13" i="3"/>
  <c r="Q147" i="17" s="1"/>
  <c r="S12" i="3"/>
  <c r="Q1" i="17" s="1"/>
  <c r="S25" i="14"/>
  <c r="Q12" i="17" s="1"/>
  <c r="T35" i="10"/>
  <c r="R5" i="17"/>
  <c r="U10" i="5"/>
  <c r="U11"/>
  <c r="T18" i="14"/>
  <c r="S27" i="17"/>
  <c r="U40" i="14"/>
  <c r="T216" l="1"/>
  <c r="T35" i="9"/>
  <c r="R28" i="17"/>
  <c r="T41" i="14"/>
  <c r="R105" i="17"/>
  <c r="T121" i="14"/>
  <c r="T29" i="6"/>
  <c r="T44"/>
  <c r="T182" i="14"/>
  <c r="T22" i="6"/>
  <c r="R138" i="17"/>
  <c r="U19" i="9"/>
  <c r="T36"/>
  <c r="T152" i="14"/>
  <c r="S86" i="17"/>
  <c r="U102" i="14"/>
  <c r="R54" i="17"/>
  <c r="T70" i="14"/>
  <c r="U56"/>
  <c r="T42"/>
  <c r="R29" i="17"/>
  <c r="T19" i="3"/>
  <c r="R165" i="17" s="1"/>
  <c r="T47" i="14"/>
  <c r="R34" i="17" s="1"/>
  <c r="T18" i="3"/>
  <c r="R162" i="17" s="1"/>
  <c r="U12" i="4"/>
  <c r="S37" i="17"/>
  <c r="S118"/>
  <c r="V20" i="8"/>
  <c r="V162" i="14" s="1"/>
  <c r="U137"/>
  <c r="T122"/>
  <c r="T29" i="7"/>
  <c r="R106" i="17"/>
  <c r="T14" i="3"/>
  <c r="R150" i="17" s="1"/>
  <c r="T127" i="14"/>
  <c r="R111" i="17" s="1"/>
  <c r="T44" i="7"/>
  <c r="T15" i="3"/>
  <c r="R153" i="17" s="1"/>
  <c r="U104" i="14"/>
  <c r="S88" i="17"/>
  <c r="T34" i="14"/>
  <c r="T9" i="10"/>
  <c r="R21" i="17"/>
  <c r="U54" i="14"/>
  <c r="T68"/>
  <c r="R52" i="17"/>
  <c r="R15"/>
  <c r="T28" i="14"/>
  <c r="T9" i="4"/>
  <c r="T22" i="7"/>
  <c r="T183" i="14"/>
  <c r="R139" i="17"/>
  <c r="T17" i="3"/>
  <c r="R159" i="17" s="1"/>
  <c r="T188" i="14"/>
  <c r="R144" i="17" s="1"/>
  <c r="T16" i="3"/>
  <c r="R156" i="17" s="1"/>
  <c r="U45" i="10"/>
  <c r="V20"/>
  <c r="V164" i="14" s="1"/>
  <c r="U139"/>
  <c r="S120" i="17"/>
  <c r="S114"/>
  <c r="V20" i="4"/>
  <c r="V158" i="14" s="1"/>
  <c r="U45" i="4"/>
  <c r="U133" i="14"/>
  <c r="T9" i="8"/>
  <c r="T32" i="14"/>
  <c r="R19" i="17"/>
  <c r="T218" i="14"/>
  <c r="T35" i="11"/>
  <c r="T36"/>
  <c r="T154" i="14"/>
  <c r="U19" i="11"/>
  <c r="U45" i="8"/>
  <c r="U22" i="5"/>
  <c r="S137" i="17"/>
  <c r="U181" i="14"/>
  <c r="S104" i="17"/>
  <c r="U120" i="14"/>
  <c r="U29" i="5"/>
  <c r="U44"/>
  <c r="T33" i="14" l="1"/>
  <c r="T9" i="9"/>
  <c r="R20" i="17"/>
  <c r="R94"/>
  <c r="U28" i="6"/>
  <c r="T110" i="14"/>
  <c r="U45" i="9"/>
  <c r="U138" i="14"/>
  <c r="S119" i="17"/>
  <c r="V20" i="9"/>
  <c r="V163" i="14" s="1"/>
  <c r="T21" i="6"/>
  <c r="T171" i="14"/>
  <c r="R127" i="17"/>
  <c r="T54" i="6"/>
  <c r="T213" i="14" s="1"/>
  <c r="T77"/>
  <c r="R61" i="17"/>
  <c r="R53"/>
  <c r="T69" i="14"/>
  <c r="U55"/>
  <c r="T9" i="11"/>
  <c r="R22" i="17"/>
  <c r="T35" i="14"/>
  <c r="U12" i="8"/>
  <c r="S41" i="17"/>
  <c r="U10" i="10"/>
  <c r="U11"/>
  <c r="T23" i="14"/>
  <c r="R10" i="17"/>
  <c r="R128"/>
  <c r="T21" i="7"/>
  <c r="T172" i="14"/>
  <c r="T32" i="3"/>
  <c r="R174" i="17" s="1"/>
  <c r="T33" i="3"/>
  <c r="R177" i="17" s="1"/>
  <c r="T177" i="14"/>
  <c r="R133" i="17" s="1"/>
  <c r="U10" i="4"/>
  <c r="T17" i="14"/>
  <c r="R4" i="17"/>
  <c r="U11" i="4"/>
  <c r="U44" s="1"/>
  <c r="S26" i="17"/>
  <c r="U39" i="14"/>
  <c r="U140"/>
  <c r="U45" i="11"/>
  <c r="V20"/>
  <c r="V165" i="14" s="1"/>
  <c r="S121" i="17"/>
  <c r="T71" i="14"/>
  <c r="R55" i="17"/>
  <c r="U57" i="14"/>
  <c r="U10" i="8"/>
  <c r="R8" i="17"/>
  <c r="T21" i="14"/>
  <c r="U11" i="8"/>
  <c r="S70" i="17"/>
  <c r="U86" i="14"/>
  <c r="T78"/>
  <c r="R62" i="17"/>
  <c r="T54" i="7"/>
  <c r="T62" i="3"/>
  <c r="R213" i="17" s="1"/>
  <c r="T83" i="14"/>
  <c r="R67" i="17" s="1"/>
  <c r="T61" i="3"/>
  <c r="R210" i="17" s="1"/>
  <c r="T111" i="14"/>
  <c r="R95" i="17"/>
  <c r="U28" i="7"/>
  <c r="T43" i="3"/>
  <c r="R189" i="17" s="1"/>
  <c r="T42" i="3"/>
  <c r="R186" i="17" s="1"/>
  <c r="T116" i="14"/>
  <c r="R100" i="17" s="1"/>
  <c r="S43"/>
  <c r="U12" i="10"/>
  <c r="U90" i="14"/>
  <c r="S74" i="17"/>
  <c r="U92" i="14"/>
  <c r="S76" i="17"/>
  <c r="U76" i="14"/>
  <c r="S60" i="17"/>
  <c r="U54" i="5"/>
  <c r="U212" i="14" s="1"/>
  <c r="S126" i="17"/>
  <c r="U21" i="5"/>
  <c r="U170" i="14"/>
  <c r="U109"/>
  <c r="V28" i="5"/>
  <c r="S93" i="17"/>
  <c r="T35" i="6" l="1"/>
  <c r="R50" i="17" s="1"/>
  <c r="U19" i="6"/>
  <c r="T36"/>
  <c r="T149" i="14"/>
  <c r="S75" i="17"/>
  <c r="U91" i="14"/>
  <c r="U99"/>
  <c r="S83" i="17"/>
  <c r="U12" i="9"/>
  <c r="S42" i="17"/>
  <c r="U11" i="9"/>
  <c r="T22" i="14"/>
  <c r="U10" i="9"/>
  <c r="R9" i="17"/>
  <c r="S32"/>
  <c r="U45" i="14"/>
  <c r="T214"/>
  <c r="T72" i="3"/>
  <c r="T71"/>
  <c r="T219" i="14"/>
  <c r="U75"/>
  <c r="U54" i="4"/>
  <c r="S59" i="17"/>
  <c r="S77"/>
  <c r="U93" i="14"/>
  <c r="S103" i="17"/>
  <c r="U29" i="4"/>
  <c r="U119" i="14"/>
  <c r="U19" i="7"/>
  <c r="T150" i="14"/>
  <c r="T27" i="3"/>
  <c r="T155" i="14"/>
  <c r="T28" i="3"/>
  <c r="T36" i="7"/>
  <c r="R11" i="17"/>
  <c r="U11" i="11"/>
  <c r="T24" i="14"/>
  <c r="U10" i="11"/>
  <c r="U180" i="14"/>
  <c r="S136" i="17"/>
  <c r="U22" i="4"/>
  <c r="U22" i="10"/>
  <c r="U186" i="14"/>
  <c r="S142" i="17"/>
  <c r="T35" i="7"/>
  <c r="S107" i="17"/>
  <c r="U29" i="8"/>
  <c r="U44"/>
  <c r="U123" i="14"/>
  <c r="S44" i="17"/>
  <c r="U12" i="11"/>
  <c r="U29" i="10"/>
  <c r="U44"/>
  <c r="U125" i="14"/>
  <c r="S109" i="17"/>
  <c r="U100" i="14"/>
  <c r="S84" i="17"/>
  <c r="U45" i="7"/>
  <c r="U40" i="3"/>
  <c r="S183" i="17" s="1"/>
  <c r="U105" i="14"/>
  <c r="S89" i="17" s="1"/>
  <c r="U39" i="3"/>
  <c r="S180" i="17" s="1"/>
  <c r="U22" i="8"/>
  <c r="U184" i="14"/>
  <c r="S140" i="17"/>
  <c r="S30"/>
  <c r="U43" i="14"/>
  <c r="V98"/>
  <c r="T82" i="17"/>
  <c r="U148" i="14"/>
  <c r="U36" i="5"/>
  <c r="V19"/>
  <c r="V45" s="1"/>
  <c r="U35"/>
  <c r="T66" i="14" l="1"/>
  <c r="U52"/>
  <c r="S39" i="17" s="1"/>
  <c r="U22" i="9"/>
  <c r="U185" i="14"/>
  <c r="S141" i="17"/>
  <c r="U29" i="9"/>
  <c r="U44"/>
  <c r="U124" i="14"/>
  <c r="S108" i="17"/>
  <c r="S31"/>
  <c r="U44" i="14"/>
  <c r="T9" i="6"/>
  <c r="T30" i="14"/>
  <c r="R17" i="17"/>
  <c r="U45" i="6"/>
  <c r="U135" i="14"/>
  <c r="S116" i="17"/>
  <c r="V20" i="6"/>
  <c r="V160" i="14" s="1"/>
  <c r="U46"/>
  <c r="S33" i="17"/>
  <c r="U79" i="14"/>
  <c r="U54" i="8"/>
  <c r="U215" i="14" s="1"/>
  <c r="S63" i="17"/>
  <c r="R51"/>
  <c r="T67" i="14"/>
  <c r="T49" i="3"/>
  <c r="R192" i="17" s="1"/>
  <c r="T72" i="14"/>
  <c r="R56" i="17" s="1"/>
  <c r="U53" i="14"/>
  <c r="T50" i="3"/>
  <c r="R195" i="17" s="1"/>
  <c r="U175" i="14"/>
  <c r="S131" i="17"/>
  <c r="U21" i="10"/>
  <c r="U22" i="11"/>
  <c r="U187" i="14"/>
  <c r="S143" i="17"/>
  <c r="S98"/>
  <c r="U114" i="14"/>
  <c r="V28" i="10"/>
  <c r="S65" i="17"/>
  <c r="U54" i="10"/>
  <c r="U81" i="14"/>
  <c r="U44" i="11"/>
  <c r="U126" i="14"/>
  <c r="U29" i="11"/>
  <c r="S110" i="17"/>
  <c r="U136" i="14"/>
  <c r="V20" i="7"/>
  <c r="S117" i="17"/>
  <c r="U25" i="3"/>
  <c r="S168" i="17" s="1"/>
  <c r="U26" i="3"/>
  <c r="S171" i="17" s="1"/>
  <c r="U141" i="14"/>
  <c r="S122" i="17" s="1"/>
  <c r="U211" i="14"/>
  <c r="U35" i="4"/>
  <c r="S129" i="17"/>
  <c r="U21" i="8"/>
  <c r="U173" i="14"/>
  <c r="U89"/>
  <c r="S73" i="17"/>
  <c r="U65" i="3"/>
  <c r="S219" i="17" s="1"/>
  <c r="U64" i="3"/>
  <c r="S216" i="17" s="1"/>
  <c r="U94" i="14"/>
  <c r="S78" i="17" s="1"/>
  <c r="S96"/>
  <c r="V28" i="8"/>
  <c r="U112" i="14"/>
  <c r="U169"/>
  <c r="S125" i="17"/>
  <c r="U21" i="4"/>
  <c r="R18" i="17"/>
  <c r="T31" i="14"/>
  <c r="T9" i="7"/>
  <c r="T52" i="3"/>
  <c r="R201" i="17" s="1"/>
  <c r="T36" i="14"/>
  <c r="R23" i="17" s="1"/>
  <c r="T51" i="3"/>
  <c r="R198" i="17" s="1"/>
  <c r="V28" i="4"/>
  <c r="S92" i="17"/>
  <c r="U108" i="14"/>
  <c r="V87"/>
  <c r="T71" i="17"/>
  <c r="V51" i="14"/>
  <c r="S49" i="17"/>
  <c r="U65" i="14"/>
  <c r="W20" i="5"/>
  <c r="W159" i="14" s="1"/>
  <c r="T115" i="17"/>
  <c r="V134" i="14"/>
  <c r="U9" i="5"/>
  <c r="S16" i="17"/>
  <c r="U29" i="14"/>
  <c r="U12" i="6" l="1"/>
  <c r="S28" i="17" s="1"/>
  <c r="U88" i="14"/>
  <c r="S72" i="17"/>
  <c r="U80" i="14"/>
  <c r="S64" i="17"/>
  <c r="U54" i="9"/>
  <c r="U21"/>
  <c r="S130" i="17"/>
  <c r="U174" i="14"/>
  <c r="U41"/>
  <c r="U10" i="6"/>
  <c r="U11"/>
  <c r="T19" i="14"/>
  <c r="R6" i="17"/>
  <c r="V28" i="9"/>
  <c r="S97" i="17"/>
  <c r="U113" i="14"/>
  <c r="U35" i="8"/>
  <c r="U36"/>
  <c r="V19"/>
  <c r="U151" i="14"/>
  <c r="V161"/>
  <c r="V30" i="3"/>
  <c r="V29"/>
  <c r="V166" i="14"/>
  <c r="S52" i="17"/>
  <c r="V54" i="14"/>
  <c r="U68"/>
  <c r="V101"/>
  <c r="T85" i="17"/>
  <c r="V45" i="8"/>
  <c r="S99" i="17"/>
  <c r="U115" i="14"/>
  <c r="V28" i="11"/>
  <c r="V97" i="14"/>
  <c r="T81" i="17"/>
  <c r="U10" i="7"/>
  <c r="T20" i="14"/>
  <c r="R7" i="17"/>
  <c r="U11" i="7"/>
  <c r="T12" i="3"/>
  <c r="R1" i="17" s="1"/>
  <c r="T13" i="3"/>
  <c r="R147" i="17" s="1"/>
  <c r="T25" i="14"/>
  <c r="R12" i="17" s="1"/>
  <c r="U64" i="14"/>
  <c r="S48" i="17"/>
  <c r="V50" i="14"/>
  <c r="U35" i="10"/>
  <c r="U217" i="14"/>
  <c r="U36" i="10"/>
  <c r="V19"/>
  <c r="U153" i="14"/>
  <c r="S40" i="17"/>
  <c r="U12" i="7"/>
  <c r="U58" i="14"/>
  <c r="S45" i="17" s="1"/>
  <c r="U55" i="3"/>
  <c r="S207" i="17" s="1"/>
  <c r="U54" i="3"/>
  <c r="S204" i="17" s="1"/>
  <c r="U147" i="14"/>
  <c r="U36" i="4"/>
  <c r="V19"/>
  <c r="V45" s="1"/>
  <c r="U54" i="11"/>
  <c r="U218" i="14" s="1"/>
  <c r="S66" i="17"/>
  <c r="U82" i="14"/>
  <c r="V103"/>
  <c r="T87" i="17"/>
  <c r="U176" i="14"/>
  <c r="U21" i="11"/>
  <c r="S132" i="17"/>
  <c r="V12" i="5"/>
  <c r="T38" i="17"/>
  <c r="U18" i="14"/>
  <c r="V11" i="5"/>
  <c r="V10"/>
  <c r="S5" i="17"/>
  <c r="U121" i="14" l="1"/>
  <c r="U29" i="6"/>
  <c r="S105" i="17"/>
  <c r="V19" i="9"/>
  <c r="U36"/>
  <c r="U152" i="14"/>
  <c r="U35" i="11"/>
  <c r="V57" i="14" s="1"/>
  <c r="U44" i="6"/>
  <c r="V102" i="14"/>
  <c r="T86" i="17"/>
  <c r="S138"/>
  <c r="U182" i="14"/>
  <c r="U22" i="6"/>
  <c r="U216" i="14"/>
  <c r="U35" i="9"/>
  <c r="V86" i="14"/>
  <c r="T70" i="17"/>
  <c r="S29"/>
  <c r="U42" i="14"/>
  <c r="U19" i="3"/>
  <c r="S165" i="17" s="1"/>
  <c r="U18" i="3"/>
  <c r="S162" i="17" s="1"/>
  <c r="U47" i="14"/>
  <c r="S34" i="17" s="1"/>
  <c r="S21"/>
  <c r="U34" i="14"/>
  <c r="U9" i="10"/>
  <c r="U183" i="14"/>
  <c r="S139" i="17"/>
  <c r="U22" i="7"/>
  <c r="U17" i="3"/>
  <c r="S159" i="17" s="1"/>
  <c r="U188" i="14"/>
  <c r="S144" i="17" s="1"/>
  <c r="U16" i="3"/>
  <c r="S156" i="17" s="1"/>
  <c r="T88"/>
  <c r="V104" i="14"/>
  <c r="V90"/>
  <c r="T74" i="17"/>
  <c r="U9" i="4"/>
  <c r="S15" i="17"/>
  <c r="U28" i="14"/>
  <c r="W20" i="10"/>
  <c r="W164" i="14" s="1"/>
  <c r="V139"/>
  <c r="V45" i="10"/>
  <c r="T120" i="17"/>
  <c r="T37"/>
  <c r="V12" i="4"/>
  <c r="S19" i="17"/>
  <c r="U9" i="8"/>
  <c r="U32" i="14"/>
  <c r="U71"/>
  <c r="S54" i="17"/>
  <c r="U70" i="14"/>
  <c r="V56"/>
  <c r="V137"/>
  <c r="T118" i="17"/>
  <c r="W20" i="8"/>
  <c r="W162" i="14" s="1"/>
  <c r="V133"/>
  <c r="T114" i="17"/>
  <c r="W20" i="4"/>
  <c r="W158" i="14" s="1"/>
  <c r="U154"/>
  <c r="V19" i="11"/>
  <c r="U36"/>
  <c r="U122" i="14"/>
  <c r="S106" i="17"/>
  <c r="U29" i="7"/>
  <c r="U127" i="14"/>
  <c r="S111" i="17" s="1"/>
  <c r="U15" i="3"/>
  <c r="S153" i="17" s="1"/>
  <c r="U14" i="3"/>
  <c r="S150" i="17" s="1"/>
  <c r="U44" i="7"/>
  <c r="T41" i="17"/>
  <c r="V12" i="8"/>
  <c r="T104" i="17"/>
  <c r="V120" i="14"/>
  <c r="V29" i="5"/>
  <c r="V44"/>
  <c r="V22"/>
  <c r="V181" i="14"/>
  <c r="T137" i="17"/>
  <c r="V40" i="14"/>
  <c r="T27" i="17"/>
  <c r="S55" l="1"/>
  <c r="V55" i="14"/>
  <c r="S53" i="17"/>
  <c r="U69" i="14"/>
  <c r="S127" i="17"/>
  <c r="U171" i="14"/>
  <c r="U21" i="6"/>
  <c r="S20" i="17"/>
  <c r="U9" i="9"/>
  <c r="U33" i="14"/>
  <c r="S61" i="17"/>
  <c r="U77" i="14"/>
  <c r="U54" i="6"/>
  <c r="U213" i="14" s="1"/>
  <c r="W20" i="9"/>
  <c r="W163" i="14" s="1"/>
  <c r="V138"/>
  <c r="T119" i="17"/>
  <c r="V45" i="9"/>
  <c r="V28" i="6"/>
  <c r="S94" i="17"/>
  <c r="U110" i="14"/>
  <c r="T43" i="17"/>
  <c r="V12" i="10"/>
  <c r="U78" i="14"/>
  <c r="S62" i="17"/>
  <c r="U54" i="7"/>
  <c r="U62" i="3"/>
  <c r="S213" i="17" s="1"/>
  <c r="U61" i="3"/>
  <c r="S210" i="17" s="1"/>
  <c r="U83" i="14"/>
  <c r="S67" i="17" s="1"/>
  <c r="S95"/>
  <c r="U111" i="14"/>
  <c r="V28" i="7"/>
  <c r="U43" i="3"/>
  <c r="S189" i="17" s="1"/>
  <c r="U116" i="14"/>
  <c r="S100" i="17" s="1"/>
  <c r="U42" i="3"/>
  <c r="S186" i="17" s="1"/>
  <c r="T121"/>
  <c r="V45" i="11"/>
  <c r="V140" i="14"/>
  <c r="W20" i="11"/>
  <c r="S8" i="17"/>
  <c r="V11" i="8"/>
  <c r="U21" i="14"/>
  <c r="V10" i="8"/>
  <c r="V39" i="14"/>
  <c r="T26" i="17"/>
  <c r="U17" i="14"/>
  <c r="V11" i="4"/>
  <c r="V10"/>
  <c r="S4" i="17"/>
  <c r="U172" i="14"/>
  <c r="S128" i="17"/>
  <c r="U21" i="7"/>
  <c r="U32" i="3"/>
  <c r="S174" i="17" s="1"/>
  <c r="U177" i="14"/>
  <c r="S133" i="17" s="1"/>
  <c r="U33" i="3"/>
  <c r="S177" i="17" s="1"/>
  <c r="U35" i="14"/>
  <c r="U9" i="11"/>
  <c r="S22" i="17"/>
  <c r="T76"/>
  <c r="V92" i="14"/>
  <c r="S10" i="17"/>
  <c r="U23" i="14"/>
  <c r="V11" i="10"/>
  <c r="V10"/>
  <c r="V43" i="14"/>
  <c r="T30" i="17"/>
  <c r="V12" i="11"/>
  <c r="T44" i="17"/>
  <c r="V54" i="5"/>
  <c r="V212" i="14" s="1"/>
  <c r="V76"/>
  <c r="T60" i="17"/>
  <c r="V21" i="5"/>
  <c r="T126" i="17"/>
  <c r="V170" i="14"/>
  <c r="W28" i="5"/>
  <c r="V109" i="14"/>
  <c r="T93" i="17"/>
  <c r="T75" l="1"/>
  <c r="V91" i="14"/>
  <c r="V12" i="9"/>
  <c r="T42" i="17"/>
  <c r="U35" i="6"/>
  <c r="T83" i="17"/>
  <c r="V99" i="14"/>
  <c r="U22"/>
  <c r="V10" i="9"/>
  <c r="S9" i="17"/>
  <c r="V11" i="9"/>
  <c r="V19" i="6"/>
  <c r="U36"/>
  <c r="U149" i="14"/>
  <c r="V35" i="5"/>
  <c r="V46" i="14"/>
  <c r="T33" i="17"/>
  <c r="V29" i="10"/>
  <c r="T109" i="17"/>
  <c r="V44" i="10"/>
  <c r="V125" i="14"/>
  <c r="T103" i="17"/>
  <c r="V119" i="14"/>
  <c r="V44" i="4"/>
  <c r="V29"/>
  <c r="V22" i="8"/>
  <c r="V184" i="14"/>
  <c r="T140" i="17"/>
  <c r="W165" i="14"/>
  <c r="V186"/>
  <c r="V22" i="10"/>
  <c r="T142" i="17"/>
  <c r="V19" i="7"/>
  <c r="U150" i="14"/>
  <c r="U28" i="3"/>
  <c r="U155" i="14"/>
  <c r="U27" i="3"/>
  <c r="U36" i="7"/>
  <c r="T136" i="17"/>
  <c r="V22" i="4"/>
  <c r="V180" i="14"/>
  <c r="T84" i="17"/>
  <c r="V100" i="14"/>
  <c r="V40" i="3"/>
  <c r="T183" i="17" s="1"/>
  <c r="V105" i="14"/>
  <c r="T89" i="17" s="1"/>
  <c r="V39" i="3"/>
  <c r="T180" i="17" s="1"/>
  <c r="U24" i="14"/>
  <c r="V11" i="11"/>
  <c r="V10"/>
  <c r="S11" i="17"/>
  <c r="V123" i="14"/>
  <c r="V29" i="8"/>
  <c r="V44"/>
  <c r="T107" i="17"/>
  <c r="V93" i="14"/>
  <c r="V44" i="11"/>
  <c r="T77" i="17"/>
  <c r="U214" i="14"/>
  <c r="U72" i="3"/>
  <c r="U219" i="14"/>
  <c r="U71" i="3"/>
  <c r="T32" i="17"/>
  <c r="V45" i="14"/>
  <c r="U35" i="7"/>
  <c r="U82" i="17"/>
  <c r="W98" i="14"/>
  <c r="V148"/>
  <c r="W19" i="5"/>
  <c r="V36"/>
  <c r="W51" i="14"/>
  <c r="V65"/>
  <c r="T49" i="17"/>
  <c r="V135" i="14" l="1"/>
  <c r="W20" i="6"/>
  <c r="W160" i="14" s="1"/>
  <c r="T116" i="17"/>
  <c r="U66" i="14"/>
  <c r="V52"/>
  <c r="S50" i="17"/>
  <c r="T31"/>
  <c r="V44" i="14"/>
  <c r="U30"/>
  <c r="S17" i="17"/>
  <c r="U9" i="6"/>
  <c r="V124" i="14"/>
  <c r="V29" i="9"/>
  <c r="V44"/>
  <c r="T108" i="17"/>
  <c r="V185" i="14"/>
  <c r="V22" i="9"/>
  <c r="T141" i="17"/>
  <c r="V45" i="6"/>
  <c r="T125" i="17"/>
  <c r="V169" i="14"/>
  <c r="V21" i="4"/>
  <c r="T92" i="17"/>
  <c r="W28" i="4"/>
  <c r="V108" i="14"/>
  <c r="T65" i="17"/>
  <c r="V54" i="10"/>
  <c r="V217" i="14" s="1"/>
  <c r="V81"/>
  <c r="U67"/>
  <c r="S51" i="17"/>
  <c r="V53" i="14"/>
  <c r="U49" i="3"/>
  <c r="S192" i="17" s="1"/>
  <c r="U50" i="3"/>
  <c r="S195" i="17" s="1"/>
  <c r="U72" i="14"/>
  <c r="S56" i="17" s="1"/>
  <c r="V54" i="11"/>
  <c r="V218" i="14" s="1"/>
  <c r="T66" i="17"/>
  <c r="V82" i="14"/>
  <c r="T96" i="17"/>
  <c r="V112" i="14"/>
  <c r="W28" i="8"/>
  <c r="T110" i="17"/>
  <c r="V29" i="11"/>
  <c r="V126" i="14"/>
  <c r="W20" i="7"/>
  <c r="T117" i="17"/>
  <c r="V136" i="14"/>
  <c r="V25" i="3"/>
  <c r="T168" i="17" s="1"/>
  <c r="V141" i="14"/>
  <c r="T122" i="17" s="1"/>
  <c r="V26" i="3"/>
  <c r="T171" i="17" s="1"/>
  <c r="T129"/>
  <c r="V21" i="8"/>
  <c r="V173" i="14"/>
  <c r="T63" i="17"/>
  <c r="V54" i="8"/>
  <c r="V79" i="14"/>
  <c r="V22" i="11"/>
  <c r="V187" i="14"/>
  <c r="T143" i="17"/>
  <c r="S18"/>
  <c r="U31" i="14"/>
  <c r="U9" i="7"/>
  <c r="U51" i="3"/>
  <c r="S198" i="17" s="1"/>
  <c r="U36" i="14"/>
  <c r="S23" i="17" s="1"/>
  <c r="U52" i="3"/>
  <c r="S201" i="17" s="1"/>
  <c r="W28" i="10"/>
  <c r="T98" i="17"/>
  <c r="V114" i="14"/>
  <c r="T131" i="17"/>
  <c r="V21" i="10"/>
  <c r="V175" i="14"/>
  <c r="V75"/>
  <c r="V54" i="4"/>
  <c r="V35" s="1"/>
  <c r="T59" i="17"/>
  <c r="V45" i="7"/>
  <c r="U38" i="17"/>
  <c r="W12" i="5"/>
  <c r="V29" i="14"/>
  <c r="T16" i="17"/>
  <c r="V9" i="5"/>
  <c r="U115" i="17"/>
  <c r="W134" i="14"/>
  <c r="X20" i="5"/>
  <c r="X159" i="14" s="1"/>
  <c r="W45" i="5"/>
  <c r="T72" i="17" l="1"/>
  <c r="V88" i="14"/>
  <c r="V174"/>
  <c r="V21" i="9"/>
  <c r="T130" i="17"/>
  <c r="W28" i="9"/>
  <c r="T97" i="17"/>
  <c r="V113" i="14"/>
  <c r="U19"/>
  <c r="V10" i="6"/>
  <c r="V11"/>
  <c r="V44" s="1"/>
  <c r="S6" i="17"/>
  <c r="T39"/>
  <c r="V12" i="6"/>
  <c r="V54" i="9"/>
  <c r="T64" i="17"/>
  <c r="V80" i="14"/>
  <c r="V64"/>
  <c r="W50"/>
  <c r="T48" i="17"/>
  <c r="V89" i="14"/>
  <c r="T73" i="17"/>
  <c r="V65" i="3"/>
  <c r="T219" i="17" s="1"/>
  <c r="V64" i="3"/>
  <c r="T216" i="17" s="1"/>
  <c r="V94" i="14"/>
  <c r="T78" i="17" s="1"/>
  <c r="U87"/>
  <c r="W103" i="14"/>
  <c r="S7" i="17"/>
  <c r="V11" i="7"/>
  <c r="V44" s="1"/>
  <c r="V10"/>
  <c r="U20" i="14"/>
  <c r="U25"/>
  <c r="S12" i="17" s="1"/>
  <c r="U12" i="3"/>
  <c r="S1" i="17" s="1"/>
  <c r="U13" i="3"/>
  <c r="S147" i="17" s="1"/>
  <c r="V215" i="14"/>
  <c r="V35" i="8"/>
  <c r="V35" i="11"/>
  <c r="V35" i="10"/>
  <c r="V36" i="8"/>
  <c r="V151" i="14"/>
  <c r="W19" i="8"/>
  <c r="T99" i="17"/>
  <c r="W28" i="11"/>
  <c r="V115" i="14"/>
  <c r="V54" i="3"/>
  <c r="T204" i="17" s="1"/>
  <c r="V12" i="7"/>
  <c r="T40" i="17"/>
  <c r="V55" i="3"/>
  <c r="T207" i="17" s="1"/>
  <c r="V58" i="14"/>
  <c r="T45" i="17" s="1"/>
  <c r="W97" i="14"/>
  <c r="U81" i="17"/>
  <c r="V211" i="14"/>
  <c r="V36" i="10"/>
  <c r="W19"/>
  <c r="V153" i="14"/>
  <c r="T132" i="17"/>
  <c r="V176" i="14"/>
  <c r="V21" i="11"/>
  <c r="W161" i="14"/>
  <c r="W29" i="3"/>
  <c r="W166" i="14"/>
  <c r="W30" i="3"/>
  <c r="W101" i="14"/>
  <c r="U85" i="17"/>
  <c r="W45" i="8"/>
  <c r="W19" i="4"/>
  <c r="V147" i="14"/>
  <c r="V36" i="4"/>
  <c r="W11" i="5"/>
  <c r="W44" s="1"/>
  <c r="T5" i="17"/>
  <c r="V18" i="14"/>
  <c r="W10" i="5"/>
  <c r="W40" i="14"/>
  <c r="U27" i="17"/>
  <c r="U71"/>
  <c r="W87" i="14"/>
  <c r="V54" i="6" l="1"/>
  <c r="V213" i="14" s="1"/>
  <c r="V77"/>
  <c r="T61" i="17"/>
  <c r="T28"/>
  <c r="V41" i="14"/>
  <c r="V182"/>
  <c r="V22" i="6"/>
  <c r="T138" i="17"/>
  <c r="W102" i="14"/>
  <c r="U86" i="17"/>
  <c r="W19" i="9"/>
  <c r="V36"/>
  <c r="V152" i="14"/>
  <c r="V216"/>
  <c r="V35" i="9"/>
  <c r="V121" i="14"/>
  <c r="V29" i="6"/>
  <c r="T105" i="17"/>
  <c r="V78" i="14"/>
  <c r="T62" i="17"/>
  <c r="V54" i="7"/>
  <c r="V35" s="1"/>
  <c r="V83" i="14"/>
  <c r="T67" i="17" s="1"/>
  <c r="V62" i="3"/>
  <c r="T213" i="17" s="1"/>
  <c r="V61" i="3"/>
  <c r="T210" i="17" s="1"/>
  <c r="V36" i="11"/>
  <c r="V154" i="14"/>
  <c r="W19" i="11"/>
  <c r="U120" i="17"/>
  <c r="W45" i="10"/>
  <c r="X20"/>
  <c r="X164" i="14" s="1"/>
  <c r="W139"/>
  <c r="W137"/>
  <c r="X20" i="8"/>
  <c r="X162" i="14" s="1"/>
  <c r="U118" i="17"/>
  <c r="T55"/>
  <c r="V71" i="14"/>
  <c r="W57"/>
  <c r="V22" i="7"/>
  <c r="T139" i="17"/>
  <c r="V183" i="14"/>
  <c r="V16" i="3"/>
  <c r="T156" i="17" s="1"/>
  <c r="V188" i="14"/>
  <c r="T144" i="17" s="1"/>
  <c r="V17" i="3"/>
  <c r="T159" i="17" s="1"/>
  <c r="V28" i="14"/>
  <c r="V9" i="4"/>
  <c r="T15" i="17"/>
  <c r="V19" i="3"/>
  <c r="T165" i="17" s="1"/>
  <c r="T29"/>
  <c r="V42" i="14"/>
  <c r="V47"/>
  <c r="T34" i="17" s="1"/>
  <c r="V18" i="3"/>
  <c r="T162" i="17" s="1"/>
  <c r="W56" i="14"/>
  <c r="V70"/>
  <c r="T54" i="17"/>
  <c r="U37"/>
  <c r="W12" i="4"/>
  <c r="U74" i="17"/>
  <c r="W90" i="14"/>
  <c r="W104"/>
  <c r="W45" i="11"/>
  <c r="U88" i="17"/>
  <c r="T19"/>
  <c r="V32" i="14"/>
  <c r="V9" i="8"/>
  <c r="V68" i="14"/>
  <c r="T52" i="17"/>
  <c r="W54" i="14"/>
  <c r="W45" i="4"/>
  <c r="U114" i="17"/>
  <c r="W133" i="14"/>
  <c r="X20" i="4"/>
  <c r="T21" i="17"/>
  <c r="V34" i="14"/>
  <c r="V9" i="10"/>
  <c r="V29" i="7"/>
  <c r="T106" i="17"/>
  <c r="V122" i="14"/>
  <c r="V15" i="3"/>
  <c r="T153" i="17" s="1"/>
  <c r="V127" i="14"/>
  <c r="T111" i="17" s="1"/>
  <c r="V14" i="3"/>
  <c r="T150" i="17" s="1"/>
  <c r="W29" i="5"/>
  <c r="W120" i="14"/>
  <c r="U104" i="17"/>
  <c r="W76" i="14"/>
  <c r="W54" i="5"/>
  <c r="W212" i="14" s="1"/>
  <c r="U60" i="17"/>
  <c r="W22" i="5"/>
  <c r="W181" i="14"/>
  <c r="U137" i="17"/>
  <c r="V35" i="6" l="1"/>
  <c r="V49" i="3" s="1"/>
  <c r="T192" i="17" s="1"/>
  <c r="T20"/>
  <c r="V33" i="14"/>
  <c r="V9" i="9"/>
  <c r="T94" i="17"/>
  <c r="V110" i="14"/>
  <c r="W28" i="6"/>
  <c r="W55" i="14"/>
  <c r="T53" i="17"/>
  <c r="V69" i="14"/>
  <c r="W138"/>
  <c r="X20" i="9"/>
  <c r="X163" i="14" s="1"/>
  <c r="U119" i="17"/>
  <c r="W45" i="9"/>
  <c r="V21" i="6"/>
  <c r="V171" i="14"/>
  <c r="T127" i="17"/>
  <c r="V72" i="14"/>
  <c r="T56" i="17" s="1"/>
  <c r="T10"/>
  <c r="W10" i="10"/>
  <c r="W11"/>
  <c r="V23" i="14"/>
  <c r="U26" i="17"/>
  <c r="W39" i="14"/>
  <c r="W12" i="10"/>
  <c r="U43" i="17"/>
  <c r="V67" i="14"/>
  <c r="W53"/>
  <c r="T51" i="17"/>
  <c r="V50" i="3"/>
  <c r="T195" i="17" s="1"/>
  <c r="W28" i="7"/>
  <c r="T95" i="17"/>
  <c r="V111" i="14"/>
  <c r="V42" i="3"/>
  <c r="T186" i="17" s="1"/>
  <c r="V43" i="3"/>
  <c r="T189" i="17" s="1"/>
  <c r="V116" i="14"/>
  <c r="T100" i="17" s="1"/>
  <c r="W12" i="11"/>
  <c r="U44" i="17"/>
  <c r="U76"/>
  <c r="W92" i="14"/>
  <c r="V35"/>
  <c r="T22" i="17"/>
  <c r="V9" i="11"/>
  <c r="X158" i="14"/>
  <c r="W12" i="8"/>
  <c r="U41" i="17"/>
  <c r="V17" i="14"/>
  <c r="T4" i="17"/>
  <c r="W10" i="4"/>
  <c r="W11"/>
  <c r="T128" i="17"/>
  <c r="V21" i="7"/>
  <c r="V172" i="14"/>
  <c r="V33" i="3"/>
  <c r="T177" i="17" s="1"/>
  <c r="V177" i="14"/>
  <c r="T133" i="17" s="1"/>
  <c r="V32" i="3"/>
  <c r="T174" i="17" s="1"/>
  <c r="W86" i="14"/>
  <c r="U70" i="17"/>
  <c r="T8"/>
  <c r="V21" i="14"/>
  <c r="W11" i="8"/>
  <c r="W10"/>
  <c r="W93" i="14"/>
  <c r="U77" i="17"/>
  <c r="U121"/>
  <c r="X20" i="11"/>
  <c r="X165" i="14" s="1"/>
  <c r="W140"/>
  <c r="V214"/>
  <c r="V219"/>
  <c r="V72" i="3"/>
  <c r="V71"/>
  <c r="U93" i="17"/>
  <c r="W109" i="14"/>
  <c r="X28" i="5"/>
  <c r="U126" i="17"/>
  <c r="W170" i="14"/>
  <c r="W21" i="5"/>
  <c r="W35"/>
  <c r="W52" i="14" l="1"/>
  <c r="V66"/>
  <c r="T50" i="17"/>
  <c r="U75"/>
  <c r="W91" i="14"/>
  <c r="U42" i="17"/>
  <c r="W12" i="9"/>
  <c r="W11"/>
  <c r="W10"/>
  <c r="T9" i="17"/>
  <c r="V22" i="14"/>
  <c r="V36" i="6"/>
  <c r="W19"/>
  <c r="V149" i="14"/>
  <c r="W99"/>
  <c r="U83" i="17"/>
  <c r="W45" i="6"/>
  <c r="W22" i="8"/>
  <c r="U140" i="17"/>
  <c r="W184" i="14"/>
  <c r="U103" i="17"/>
  <c r="W119" i="14"/>
  <c r="W44" i="4"/>
  <c r="W29"/>
  <c r="U84" i="17"/>
  <c r="W100" i="14"/>
  <c r="W105"/>
  <c r="U89" i="17" s="1"/>
  <c r="W39" i="3"/>
  <c r="U180" i="17" s="1"/>
  <c r="W40" i="3"/>
  <c r="U183" i="17" s="1"/>
  <c r="U142"/>
  <c r="W186" i="14"/>
  <c r="W22" i="10"/>
  <c r="W19" i="7"/>
  <c r="V150" i="14"/>
  <c r="V27" i="3"/>
  <c r="V155" i="14"/>
  <c r="V36" i="7"/>
  <c r="V28" i="3"/>
  <c r="W43" i="14"/>
  <c r="U30" i="17"/>
  <c r="T11"/>
  <c r="V24" i="14"/>
  <c r="W11" i="11"/>
  <c r="W10"/>
  <c r="U40" i="17"/>
  <c r="W12" i="7"/>
  <c r="U109" i="17"/>
  <c r="W125" i="14"/>
  <c r="W29" i="10"/>
  <c r="W44"/>
  <c r="W123" i="14"/>
  <c r="W29" i="8"/>
  <c r="U107" i="17"/>
  <c r="W44" i="8"/>
  <c r="W180" i="14"/>
  <c r="W22" i="4"/>
  <c r="U136" i="17"/>
  <c r="W46" i="14"/>
  <c r="U33" i="17"/>
  <c r="W45" i="14"/>
  <c r="U32" i="17"/>
  <c r="X19" i="5"/>
  <c r="W148" i="14"/>
  <c r="W36" i="5"/>
  <c r="X98" i="14"/>
  <c r="V82" i="17"/>
  <c r="U49"/>
  <c r="X51" i="14"/>
  <c r="W65"/>
  <c r="U39" i="17" l="1"/>
  <c r="W54" i="3"/>
  <c r="U204" i="17" s="1"/>
  <c r="W55" i="3"/>
  <c r="U207" i="17" s="1"/>
  <c r="W12" i="6"/>
  <c r="W58" i="14"/>
  <c r="U45" i="17" s="1"/>
  <c r="V9" i="6"/>
  <c r="V30" i="14"/>
  <c r="T17" i="17"/>
  <c r="W44" i="9"/>
  <c r="U108" i="17"/>
  <c r="W124" i="14"/>
  <c r="W29" i="9"/>
  <c r="W88" i="14"/>
  <c r="U72" i="17"/>
  <c r="X20" i="6"/>
  <c r="X160" i="14" s="1"/>
  <c r="U116" i="17"/>
  <c r="W135" i="14"/>
  <c r="W22" i="9"/>
  <c r="W185" i="14"/>
  <c r="U141" i="17"/>
  <c r="U31"/>
  <c r="W44" i="14"/>
  <c r="W21" i="4"/>
  <c r="U125" i="17"/>
  <c r="W169" i="14"/>
  <c r="X28" i="8"/>
  <c r="W112" i="14"/>
  <c r="U96" i="17"/>
  <c r="U143"/>
  <c r="W187" i="14"/>
  <c r="W22" i="11"/>
  <c r="U131" i="17"/>
  <c r="W21" i="10"/>
  <c r="W175" i="14"/>
  <c r="W21" i="8"/>
  <c r="W173" i="14"/>
  <c r="U129" i="17"/>
  <c r="U98"/>
  <c r="X28" i="10"/>
  <c r="W114" i="14"/>
  <c r="T18" i="17"/>
  <c r="V9" i="7"/>
  <c r="V31" i="14"/>
  <c r="V52" i="3"/>
  <c r="T201" i="17" s="1"/>
  <c r="V36" i="14"/>
  <c r="T23" i="17" s="1"/>
  <c r="V51" i="3"/>
  <c r="T198" i="17" s="1"/>
  <c r="X20" i="7"/>
  <c r="U117" i="17"/>
  <c r="W136" i="14"/>
  <c r="W141"/>
  <c r="U122" i="17" s="1"/>
  <c r="W25" i="3"/>
  <c r="U168" i="17" s="1"/>
  <c r="W26" i="3"/>
  <c r="U171" i="17" s="1"/>
  <c r="W75" i="14"/>
  <c r="W54" i="4"/>
  <c r="U59" i="17"/>
  <c r="U63"/>
  <c r="W79" i="14"/>
  <c r="W54" i="8"/>
  <c r="W81" i="14"/>
  <c r="W54" i="10"/>
  <c r="W217" i="14" s="1"/>
  <c r="U65" i="17"/>
  <c r="U29"/>
  <c r="W42" i="14"/>
  <c r="X28" i="4"/>
  <c r="U92" i="17"/>
  <c r="W108" i="14"/>
  <c r="W45" i="7"/>
  <c r="W18" i="3"/>
  <c r="U162" i="17" s="1"/>
  <c r="W29" i="11"/>
  <c r="W44"/>
  <c r="U110" i="17"/>
  <c r="W126" i="14"/>
  <c r="W19" i="3"/>
  <c r="U165" i="17" s="1"/>
  <c r="W47" i="14"/>
  <c r="U34" i="17" s="1"/>
  <c r="Y20" i="5"/>
  <c r="Y159" i="14" s="1"/>
  <c r="X134"/>
  <c r="V115" i="17"/>
  <c r="V38"/>
  <c r="X12" i="5"/>
  <c r="W29" i="14"/>
  <c r="U16" i="17"/>
  <c r="W9" i="5"/>
  <c r="X45"/>
  <c r="U28" i="17" l="1"/>
  <c r="W41" i="14"/>
  <c r="W35" i="10"/>
  <c r="W21" i="9"/>
  <c r="W174" i="14"/>
  <c r="U130" i="17"/>
  <c r="U97"/>
  <c r="W113" i="14"/>
  <c r="X28" i="9"/>
  <c r="V19" i="14"/>
  <c r="W11" i="6"/>
  <c r="W10"/>
  <c r="T6" i="17"/>
  <c r="W54" i="9"/>
  <c r="W216" i="14" s="1"/>
  <c r="U64" i="17"/>
  <c r="W80" i="14"/>
  <c r="U54" i="17"/>
  <c r="U99"/>
  <c r="X28" i="11"/>
  <c r="W115" i="14"/>
  <c r="X103"/>
  <c r="V87" i="17"/>
  <c r="W147" i="14"/>
  <c r="W36" i="4"/>
  <c r="X19"/>
  <c r="W82" i="14"/>
  <c r="U66" i="17"/>
  <c r="W54" i="11"/>
  <c r="W36" i="8"/>
  <c r="X19"/>
  <c r="W151" i="14"/>
  <c r="W21" i="11"/>
  <c r="W176" i="14"/>
  <c r="U132" i="17"/>
  <c r="W89" i="14"/>
  <c r="U73" i="17"/>
  <c r="W94" i="14"/>
  <c r="U78" i="17" s="1"/>
  <c r="W64" i="3"/>
  <c r="U216" i="17" s="1"/>
  <c r="W65" i="3"/>
  <c r="U219" i="17" s="1"/>
  <c r="W215" i="14"/>
  <c r="W35" i="8"/>
  <c r="W211" i="14"/>
  <c r="W35" i="4"/>
  <c r="W11" i="7"/>
  <c r="W44" s="1"/>
  <c r="W10"/>
  <c r="V20" i="14"/>
  <c r="T7" i="17"/>
  <c r="V25" i="14"/>
  <c r="T12" i="17" s="1"/>
  <c r="V13" i="3"/>
  <c r="T147" i="17" s="1"/>
  <c r="V12" i="3"/>
  <c r="T1" i="17" s="1"/>
  <c r="X97" i="14"/>
  <c r="V81" i="17"/>
  <c r="X161" i="14"/>
  <c r="X166"/>
  <c r="X30" i="3"/>
  <c r="X29"/>
  <c r="X19" i="10"/>
  <c r="W153" i="14"/>
  <c r="W36" i="10"/>
  <c r="V85" i="17"/>
  <c r="X101" i="14"/>
  <c r="V71" i="17"/>
  <c r="X87" i="14"/>
  <c r="V27" i="17"/>
  <c r="X40" i="14"/>
  <c r="W18"/>
  <c r="X11" i="5"/>
  <c r="U5" i="17"/>
  <c r="X10" i="5"/>
  <c r="W70" i="14" l="1"/>
  <c r="X56"/>
  <c r="W35" i="9"/>
  <c r="W69" i="14" s="1"/>
  <c r="U138" i="17"/>
  <c r="W182" i="14"/>
  <c r="W22" i="6"/>
  <c r="X19" i="9"/>
  <c r="W36"/>
  <c r="W152" i="14"/>
  <c r="W121"/>
  <c r="W44" i="6"/>
  <c r="W62" i="3" s="1"/>
  <c r="U213" i="17" s="1"/>
  <c r="U105"/>
  <c r="W29" i="6"/>
  <c r="X102" i="14"/>
  <c r="V86" i="17"/>
  <c r="W78" i="14"/>
  <c r="W54" i="7"/>
  <c r="U62" i="17"/>
  <c r="W61" i="3"/>
  <c r="U210" i="17" s="1"/>
  <c r="W83" i="14"/>
  <c r="U67" i="17" s="1"/>
  <c r="W9" i="4"/>
  <c r="U15" i="17"/>
  <c r="W28" i="14"/>
  <c r="Y20" i="10"/>
  <c r="Y164" i="14" s="1"/>
  <c r="X139"/>
  <c r="X45" i="10"/>
  <c r="V120" i="17"/>
  <c r="W29" i="7"/>
  <c r="W122" i="14"/>
  <c r="U106" i="17"/>
  <c r="W15" i="3"/>
  <c r="U153" i="17" s="1"/>
  <c r="W127" i="14"/>
  <c r="U111" i="17" s="1"/>
  <c r="W14" i="3"/>
  <c r="U150" i="17" s="1"/>
  <c r="X19" i="11"/>
  <c r="W154" i="14"/>
  <c r="W36" i="11"/>
  <c r="U19" i="17"/>
  <c r="W32" i="14"/>
  <c r="W9" i="8"/>
  <c r="W218" i="14"/>
  <c r="W35" i="11"/>
  <c r="X45" i="4"/>
  <c r="V114" i="17"/>
  <c r="Y20" i="4"/>
  <c r="X133" i="14"/>
  <c r="W183"/>
  <c r="U139" i="17"/>
  <c r="W22" i="7"/>
  <c r="W188" i="14"/>
  <c r="U144" i="17" s="1"/>
  <c r="W16" i="3"/>
  <c r="U156" i="17" s="1"/>
  <c r="W17" i="3"/>
  <c r="U159" i="17" s="1"/>
  <c r="Y20" i="8"/>
  <c r="Y162" i="14" s="1"/>
  <c r="V118" i="17"/>
  <c r="X137" i="14"/>
  <c r="X45" i="8"/>
  <c r="X104" i="14"/>
  <c r="V88" i="17"/>
  <c r="W9" i="10"/>
  <c r="W34" i="14"/>
  <c r="U21" i="17"/>
  <c r="X50" i="14"/>
  <c r="W64"/>
  <c r="U48" i="17"/>
  <c r="X54" i="14"/>
  <c r="W68"/>
  <c r="U52" i="17"/>
  <c r="X29" i="5"/>
  <c r="X120" i="14"/>
  <c r="V104" i="17"/>
  <c r="X181" i="14"/>
  <c r="X22" i="5"/>
  <c r="V137" i="17"/>
  <c r="X44" i="5"/>
  <c r="U53" i="17" l="1"/>
  <c r="X55" i="14"/>
  <c r="V42" i="17" s="1"/>
  <c r="V43"/>
  <c r="X12" i="10"/>
  <c r="X28" i="6"/>
  <c r="U94" i="17"/>
  <c r="W110" i="14"/>
  <c r="W54" i="6"/>
  <c r="W213" i="14" s="1"/>
  <c r="W77"/>
  <c r="U61" i="17"/>
  <c r="W33" i="14"/>
  <c r="W9" i="9"/>
  <c r="U20" i="17"/>
  <c r="W21" i="6"/>
  <c r="U127" i="17"/>
  <c r="W171" i="14"/>
  <c r="X12" i="9"/>
  <c r="Y20"/>
  <c r="Y163" i="14" s="1"/>
  <c r="X138"/>
  <c r="V119" i="17"/>
  <c r="X45" i="9"/>
  <c r="X12" i="4"/>
  <c r="V37" i="17"/>
  <c r="U128"/>
  <c r="W21" i="7"/>
  <c r="W172" i="14"/>
  <c r="W32" i="3"/>
  <c r="U174" i="17" s="1"/>
  <c r="W33" i="3"/>
  <c r="U177" i="17" s="1"/>
  <c r="W177" i="14"/>
  <c r="U133" i="17" s="1"/>
  <c r="Y158" i="14"/>
  <c r="W35"/>
  <c r="W9" i="11"/>
  <c r="U22" i="17"/>
  <c r="X10" i="4"/>
  <c r="W17" i="14"/>
  <c r="U4" i="17"/>
  <c r="X11" i="4"/>
  <c r="X57" i="14"/>
  <c r="W71"/>
  <c r="U55" i="17"/>
  <c r="X92" i="14"/>
  <c r="V76" i="17"/>
  <c r="W214" i="14"/>
  <c r="W71" i="3"/>
  <c r="W72"/>
  <c r="W219" i="14"/>
  <c r="U10" i="17"/>
  <c r="X11" i="10"/>
  <c r="X10"/>
  <c r="W23" i="14"/>
  <c r="X86"/>
  <c r="V70" i="17"/>
  <c r="V121"/>
  <c r="Y20" i="11"/>
  <c r="Y165" i="14" s="1"/>
  <c r="X140"/>
  <c r="X45" i="11"/>
  <c r="V41" i="17"/>
  <c r="X12" i="8"/>
  <c r="X90" i="14"/>
  <c r="V74" i="17"/>
  <c r="X11" i="8"/>
  <c r="X44" s="1"/>
  <c r="U8" i="17"/>
  <c r="W21" i="14"/>
  <c r="X10" i="8"/>
  <c r="W111" i="14"/>
  <c r="U95" i="17"/>
  <c r="X28" i="7"/>
  <c r="W116" i="14"/>
  <c r="U100" i="17" s="1"/>
  <c r="W43" i="3"/>
  <c r="U189" i="17" s="1"/>
  <c r="W42" i="3"/>
  <c r="U186" i="17" s="1"/>
  <c r="X44" i="4"/>
  <c r="X54" s="1"/>
  <c r="W35" i="7"/>
  <c r="X109" i="14"/>
  <c r="V93" i="17"/>
  <c r="Y28" i="5"/>
  <c r="X21"/>
  <c r="X170" i="14"/>
  <c r="V126" i="17"/>
  <c r="X76" i="14"/>
  <c r="V60" i="17"/>
  <c r="X54" i="5"/>
  <c r="X212" i="14" s="1"/>
  <c r="V59" i="17" l="1"/>
  <c r="X45" i="14"/>
  <c r="V32" i="17"/>
  <c r="V75"/>
  <c r="X91" i="14"/>
  <c r="X44"/>
  <c r="V31" i="17"/>
  <c r="W149" i="14"/>
  <c r="X19" i="6"/>
  <c r="W36"/>
  <c r="X11" i="9"/>
  <c r="W22" i="14"/>
  <c r="U9" i="17"/>
  <c r="X10" i="9"/>
  <c r="X45" i="6"/>
  <c r="V83" i="17"/>
  <c r="X99" i="14"/>
  <c r="W35" i="6"/>
  <c r="W50" i="3" s="1"/>
  <c r="U195" i="17" s="1"/>
  <c r="X35" i="5"/>
  <c r="X79" i="14"/>
  <c r="V63" i="17"/>
  <c r="X54" i="8"/>
  <c r="X215" i="14" s="1"/>
  <c r="X211"/>
  <c r="X35" i="4"/>
  <c r="X53" i="14"/>
  <c r="U51" i="17"/>
  <c r="W67" i="14"/>
  <c r="W72"/>
  <c r="U56" i="17" s="1"/>
  <c r="W49" i="3"/>
  <c r="U192" i="17" s="1"/>
  <c r="X100" i="14"/>
  <c r="V84" i="17"/>
  <c r="X39" i="3"/>
  <c r="V180" i="17" s="1"/>
  <c r="X105" i="14"/>
  <c r="V89" i="17" s="1"/>
  <c r="X40" i="3"/>
  <c r="V183" i="17" s="1"/>
  <c r="X19" i="7"/>
  <c r="W36"/>
  <c r="W150" i="14"/>
  <c r="W155"/>
  <c r="W28" i="3"/>
  <c r="W27"/>
  <c r="X75" i="14"/>
  <c r="V140" i="17"/>
  <c r="X22" i="8"/>
  <c r="X184" i="14"/>
  <c r="X44" i="10"/>
  <c r="V109" i="17"/>
  <c r="X29" i="10"/>
  <c r="X125" i="14"/>
  <c r="X22" i="4"/>
  <c r="V136" i="17"/>
  <c r="X180" i="14"/>
  <c r="V26" i="17"/>
  <c r="X39" i="14"/>
  <c r="X29" i="8"/>
  <c r="V107" i="17"/>
  <c r="X123" i="14"/>
  <c r="X43"/>
  <c r="V30" i="17"/>
  <c r="X93" i="14"/>
  <c r="V77" i="17"/>
  <c r="V142"/>
  <c r="X22" i="10"/>
  <c r="X186" i="14"/>
  <c r="V103" i="17"/>
  <c r="X29" i="4"/>
  <c r="X119" i="14"/>
  <c r="X12" i="11"/>
  <c r="V44" i="17"/>
  <c r="X10" i="11"/>
  <c r="U11" i="17"/>
  <c r="W24" i="14"/>
  <c r="X11" i="11"/>
  <c r="X148" i="14"/>
  <c r="Y19" i="5"/>
  <c r="Y45" s="1"/>
  <c r="X36"/>
  <c r="V48" i="17"/>
  <c r="X64" i="14"/>
  <c r="Y50"/>
  <c r="V49" i="17"/>
  <c r="Y51" i="14"/>
  <c r="X65"/>
  <c r="W82" i="17"/>
  <c r="Y98" i="14"/>
  <c r="X52" l="1"/>
  <c r="U50" i="17"/>
  <c r="W66" i="14"/>
  <c r="V141" i="17"/>
  <c r="X22" i="9"/>
  <c r="X185" i="14"/>
  <c r="W30"/>
  <c r="U17" i="17"/>
  <c r="W9" i="6"/>
  <c r="V72" i="17"/>
  <c r="X88" i="14"/>
  <c r="X44" i="9"/>
  <c r="X29"/>
  <c r="V108" i="17"/>
  <c r="X124" i="14"/>
  <c r="V116" i="17"/>
  <c r="X135" i="14"/>
  <c r="Y20" i="6"/>
  <c r="Y160" i="14" s="1"/>
  <c r="X175"/>
  <c r="V131" i="17"/>
  <c r="X21" i="10"/>
  <c r="V96" i="17"/>
  <c r="Y28" i="8"/>
  <c r="X112" i="14"/>
  <c r="X46"/>
  <c r="V33" i="17"/>
  <c r="V98"/>
  <c r="X114" i="14"/>
  <c r="Y28" i="10"/>
  <c r="X21" i="8"/>
  <c r="X173" i="14"/>
  <c r="V129" i="17"/>
  <c r="Y20" i="7"/>
  <c r="V117" i="17"/>
  <c r="X136" i="14"/>
  <c r="X26" i="3"/>
  <c r="V171" i="17" s="1"/>
  <c r="X141" i="14"/>
  <c r="V122" i="17" s="1"/>
  <c r="X25" i="3"/>
  <c r="V168" i="17" s="1"/>
  <c r="X29" i="11"/>
  <c r="X44"/>
  <c r="V110" i="17"/>
  <c r="X126" i="14"/>
  <c r="U18" i="17"/>
  <c r="W31" i="14"/>
  <c r="W9" i="7"/>
  <c r="W36" i="14"/>
  <c r="U23" i="17" s="1"/>
  <c r="W51" i="3"/>
  <c r="U198" i="17" s="1"/>
  <c r="W52" i="3"/>
  <c r="U201" i="17" s="1"/>
  <c r="X22" i="11"/>
  <c r="X187" i="14"/>
  <c r="V143" i="17"/>
  <c r="Y28" i="4"/>
  <c r="V92" i="17"/>
  <c r="X108" i="14"/>
  <c r="X169"/>
  <c r="X21" i="4"/>
  <c r="V125" i="17"/>
  <c r="X54" i="10"/>
  <c r="V65" i="17"/>
  <c r="X81" i="14"/>
  <c r="X12" i="7"/>
  <c r="V40" i="17"/>
  <c r="X58" i="14"/>
  <c r="V45" i="17" s="1"/>
  <c r="X55" i="3"/>
  <c r="V207" i="17" s="1"/>
  <c r="X54" i="3"/>
  <c r="V204" i="17" s="1"/>
  <c r="X45" i="7"/>
  <c r="X35" i="8"/>
  <c r="Y12" i="4"/>
  <c r="W37" i="17"/>
  <c r="W38"/>
  <c r="Y12" i="5"/>
  <c r="Z20"/>
  <c r="W115" i="17"/>
  <c r="Y134" i="14"/>
  <c r="Y87"/>
  <c r="W71" i="17"/>
  <c r="X9" i="5"/>
  <c r="V16" i="17"/>
  <c r="X29" i="14"/>
  <c r="X113" l="1"/>
  <c r="V97" i="17"/>
  <c r="Y28" i="9"/>
  <c r="W19" i="14"/>
  <c r="X10" i="6"/>
  <c r="U6" i="17"/>
  <c r="X11" i="6"/>
  <c r="X174" i="14"/>
  <c r="V130" i="17"/>
  <c r="X21" i="9"/>
  <c r="X12" i="6"/>
  <c r="V39" i="17"/>
  <c r="V64"/>
  <c r="X54" i="9"/>
  <c r="X216" i="14" s="1"/>
  <c r="X80"/>
  <c r="X35" i="9"/>
  <c r="Y19" i="4"/>
  <c r="X147" i="14"/>
  <c r="X36" i="4"/>
  <c r="Y97" i="14"/>
  <c r="Y45" i="4"/>
  <c r="W81" i="17"/>
  <c r="X36" i="8"/>
  <c r="Y19"/>
  <c r="X151" i="14"/>
  <c r="W87" i="17"/>
  <c r="Y103" i="14"/>
  <c r="W85" i="17"/>
  <c r="Y101" i="14"/>
  <c r="X42"/>
  <c r="V29" i="17"/>
  <c r="X19" i="3"/>
  <c r="V165" i="17" s="1"/>
  <c r="X18" i="3"/>
  <c r="V162" i="17" s="1"/>
  <c r="X47" i="14"/>
  <c r="V34" i="17" s="1"/>
  <c r="X21" i="11"/>
  <c r="X176" i="14"/>
  <c r="V132" i="17"/>
  <c r="V73"/>
  <c r="X89" i="14"/>
  <c r="X64" i="3"/>
  <c r="V216" i="17" s="1"/>
  <c r="X94" i="14"/>
  <c r="V78" i="17" s="1"/>
  <c r="X65" i="3"/>
  <c r="V219" i="17" s="1"/>
  <c r="X217" i="14"/>
  <c r="X35" i="10"/>
  <c r="Y28" i="11"/>
  <c r="V99" i="17"/>
  <c r="X115" i="14"/>
  <c r="X36" i="10"/>
  <c r="X153" i="14"/>
  <c r="Y19" i="10"/>
  <c r="X68" i="14"/>
  <c r="Y54"/>
  <c r="V52" i="17"/>
  <c r="X11" i="7"/>
  <c r="X10"/>
  <c r="U7" i="17"/>
  <c r="W20" i="14"/>
  <c r="W12" i="3"/>
  <c r="U1" i="17" s="1"/>
  <c r="W13" i="3"/>
  <c r="U147" i="17" s="1"/>
  <c r="W25" i="14"/>
  <c r="U12" i="17" s="1"/>
  <c r="X54" i="11"/>
  <c r="V66" i="17"/>
  <c r="X82" i="14"/>
  <c r="Y161"/>
  <c r="Y29" i="3"/>
  <c r="Y166" i="14"/>
  <c r="Y30" i="3"/>
  <c r="Y40" i="14"/>
  <c r="W27" i="17"/>
  <c r="Y10" i="5"/>
  <c r="Y11"/>
  <c r="V5" i="17"/>
  <c r="X18" i="14"/>
  <c r="AA20" i="5"/>
  <c r="AA159" i="14"/>
  <c r="Z159"/>
  <c r="Y39"/>
  <c r="W26" i="17"/>
  <c r="V28" l="1"/>
  <c r="X41" i="14"/>
  <c r="X44" i="6"/>
  <c r="X121" i="14"/>
  <c r="V105" i="17"/>
  <c r="X29" i="6"/>
  <c r="X22"/>
  <c r="X182" i="14"/>
  <c r="V138" i="17"/>
  <c r="Y102" i="14"/>
  <c r="W86" i="17"/>
  <c r="Y55" i="14"/>
  <c r="V53" i="17"/>
  <c r="X69" i="14"/>
  <c r="Y19" i="9"/>
  <c r="X152" i="14"/>
  <c r="X36" i="9"/>
  <c r="X218" i="14"/>
  <c r="X35" i="11"/>
  <c r="Y104" i="14"/>
  <c r="W88" i="17"/>
  <c r="X9" i="8"/>
  <c r="V19" i="17"/>
  <c r="X32" i="14"/>
  <c r="Z20" i="4"/>
  <c r="W114" i="17"/>
  <c r="Y133" i="14"/>
  <c r="X122"/>
  <c r="X29" i="7"/>
  <c r="V106" i="17"/>
  <c r="X127" i="14"/>
  <c r="V111" i="17" s="1"/>
  <c r="X15" i="3"/>
  <c r="V153" i="17" s="1"/>
  <c r="X14" i="3"/>
  <c r="V150" i="17" s="1"/>
  <c r="Y45" i="10"/>
  <c r="Z20"/>
  <c r="W120" i="17"/>
  <c r="Y139" i="14"/>
  <c r="W118" i="17"/>
  <c r="Z20" i="8"/>
  <c r="Y137" i="14"/>
  <c r="X183"/>
  <c r="X22" i="7"/>
  <c r="V139" i="17"/>
  <c r="X17" i="3"/>
  <c r="V159" i="17" s="1"/>
  <c r="X16" i="3"/>
  <c r="V156" i="17" s="1"/>
  <c r="X188" i="14"/>
  <c r="V144" i="17" s="1"/>
  <c r="X36" i="11"/>
  <c r="Y19"/>
  <c r="X154" i="14"/>
  <c r="W70" i="17"/>
  <c r="Y86" i="14"/>
  <c r="V15" i="17"/>
  <c r="X28" i="14"/>
  <c r="X9" i="4"/>
  <c r="X44" i="7"/>
  <c r="Y45" i="8"/>
  <c r="Y12"/>
  <c r="W41" i="17"/>
  <c r="X34" i="14"/>
  <c r="V21" i="17"/>
  <c r="X9" i="10"/>
  <c r="V54" i="17"/>
  <c r="X70" i="14"/>
  <c r="Y56"/>
  <c r="Y22" i="5"/>
  <c r="Y181" i="14"/>
  <c r="W137" i="17"/>
  <c r="Y120" i="14"/>
  <c r="W104" i="17"/>
  <c r="Y29" i="5"/>
  <c r="Y44"/>
  <c r="V20" i="17" l="1"/>
  <c r="X33" i="14"/>
  <c r="X9" i="9"/>
  <c r="Y45"/>
  <c r="Z20"/>
  <c r="W119" i="17"/>
  <c r="Y138" i="14"/>
  <c r="V127" i="17"/>
  <c r="X171" i="14"/>
  <c r="X21" i="6"/>
  <c r="X77" i="14"/>
  <c r="X54" i="6"/>
  <c r="X213" i="14" s="1"/>
  <c r="V61" i="17"/>
  <c r="X35" i="6"/>
  <c r="Y12" i="9"/>
  <c r="W42" i="17"/>
  <c r="X110" i="14"/>
  <c r="Y28" i="6"/>
  <c r="V94" i="17"/>
  <c r="Y92" i="14"/>
  <c r="W76" i="17"/>
  <c r="V8"/>
  <c r="X21" i="14"/>
  <c r="Y11" i="8"/>
  <c r="Y10"/>
  <c r="W43" i="17"/>
  <c r="Y12" i="10"/>
  <c r="V4" i="17"/>
  <c r="Y10" i="4"/>
  <c r="Y11"/>
  <c r="X17" i="14"/>
  <c r="V128" i="17"/>
  <c r="X21" i="7"/>
  <c r="X172" i="14"/>
  <c r="X33" i="3"/>
  <c r="V177" i="17" s="1"/>
  <c r="X177" i="14"/>
  <c r="V133" i="17" s="1"/>
  <c r="X32" i="3"/>
  <c r="V174" i="17" s="1"/>
  <c r="Z164" i="14"/>
  <c r="AA20" i="10"/>
  <c r="AA164" i="14"/>
  <c r="Y57"/>
  <c r="V55" i="17"/>
  <c r="X71" i="14"/>
  <c r="V10" i="17"/>
  <c r="Y10" i="10"/>
  <c r="X23" i="14"/>
  <c r="Y11" i="10"/>
  <c r="Y43" i="14"/>
  <c r="W30" i="17"/>
  <c r="V62"/>
  <c r="X54" i="7"/>
  <c r="X35" s="1"/>
  <c r="X78" i="14"/>
  <c r="X62" i="3"/>
  <c r="V213" i="17" s="1"/>
  <c r="X61" i="3"/>
  <c r="V210" i="17" s="1"/>
  <c r="X83" i="14"/>
  <c r="V67" i="17" s="1"/>
  <c r="V22"/>
  <c r="X9" i="11"/>
  <c r="X35" i="14"/>
  <c r="Y90"/>
  <c r="W74" i="17"/>
  <c r="Z20" i="11"/>
  <c r="Y140" i="14"/>
  <c r="W121" i="17"/>
  <c r="Y45" i="11"/>
  <c r="AA162" i="14"/>
  <c r="AA20" i="8"/>
  <c r="Z162" i="14"/>
  <c r="X111"/>
  <c r="Y28" i="7"/>
  <c r="V95" i="17"/>
  <c r="X42" i="3"/>
  <c r="V186" i="17" s="1"/>
  <c r="X116" i="14"/>
  <c r="V100" i="17" s="1"/>
  <c r="X43" i="3"/>
  <c r="V189" i="17" s="1"/>
  <c r="AA158" i="14"/>
  <c r="Z158"/>
  <c r="AA20" i="4"/>
  <c r="Y54" i="5"/>
  <c r="W60" i="17"/>
  <c r="Y76" i="14"/>
  <c r="Z28" i="5"/>
  <c r="W93" i="17"/>
  <c r="Y109" i="14"/>
  <c r="Y170"/>
  <c r="Y21" i="5"/>
  <c r="W126" i="17"/>
  <c r="Y44" i="14" l="1"/>
  <c r="W31" i="17"/>
  <c r="AA163" i="14"/>
  <c r="AA20" i="9"/>
  <c r="Z163" i="14"/>
  <c r="Y10" i="9"/>
  <c r="X22" i="14"/>
  <c r="Y11" i="9"/>
  <c r="V9" i="17"/>
  <c r="Y99" i="14"/>
  <c r="W83" i="17"/>
  <c r="Y52" i="14"/>
  <c r="X66"/>
  <c r="V50" i="17"/>
  <c r="X149" i="14"/>
  <c r="Y19" i="6"/>
  <c r="X36"/>
  <c r="Y91" i="14"/>
  <c r="W75" i="17"/>
  <c r="W77"/>
  <c r="Y93" i="14"/>
  <c r="V11" i="17"/>
  <c r="X24" i="14"/>
  <c r="Y11" i="11"/>
  <c r="Y10"/>
  <c r="X214" i="14"/>
  <c r="X72" i="3"/>
  <c r="X219" i="14"/>
  <c r="X71" i="3"/>
  <c r="Y44" i="10"/>
  <c r="Y29"/>
  <c r="W109" i="17"/>
  <c r="Y125" i="14"/>
  <c r="Y123"/>
  <c r="Y44" i="8"/>
  <c r="W107" i="17"/>
  <c r="Y29" i="8"/>
  <c r="W84" i="17"/>
  <c r="Y100" i="14"/>
  <c r="Y105"/>
  <c r="W89" i="17" s="1"/>
  <c r="Y39" i="3"/>
  <c r="W180" i="17" s="1"/>
  <c r="Y40" i="3"/>
  <c r="W183" i="17" s="1"/>
  <c r="AA165" i="14"/>
  <c r="AA20" i="11"/>
  <c r="Z165" i="14"/>
  <c r="V51" i="17"/>
  <c r="Y53" i="14"/>
  <c r="X67"/>
  <c r="X49" i="3"/>
  <c r="V192" i="17" s="1"/>
  <c r="X72" i="14"/>
  <c r="V56" i="17" s="1"/>
  <c r="X50" i="3"/>
  <c r="V195" i="17" s="1"/>
  <c r="Y22" i="8"/>
  <c r="Y184" i="14"/>
  <c r="W140" i="17"/>
  <c r="Y22" i="10"/>
  <c r="Y186" i="14"/>
  <c r="W142" i="17"/>
  <c r="Y58" i="14"/>
  <c r="W45" i="17" s="1"/>
  <c r="W44"/>
  <c r="Y12" i="11"/>
  <c r="Y180" i="14"/>
  <c r="W136" i="17"/>
  <c r="Y22" i="4"/>
  <c r="Y19" i="7"/>
  <c r="X150" i="14"/>
  <c r="X28" i="3"/>
  <c r="X27"/>
  <c r="X155" i="14"/>
  <c r="X36" i="7"/>
  <c r="Y119" i="14"/>
  <c r="Y44" i="4"/>
  <c r="W103" i="17"/>
  <c r="Y29" i="4"/>
  <c r="Y45" i="14"/>
  <c r="W32" i="17"/>
  <c r="Z19" i="5"/>
  <c r="Z45" s="1"/>
  <c r="Y148" i="14"/>
  <c r="Y36" i="5"/>
  <c r="X82" i="17"/>
  <c r="Z98" i="14"/>
  <c r="AA98"/>
  <c r="AA28" i="5"/>
  <c r="Y35"/>
  <c r="Y212" i="14"/>
  <c r="W116" i="17" l="1"/>
  <c r="Z20" i="6"/>
  <c r="Y135" i="14"/>
  <c r="Y12" i="6"/>
  <c r="W39" i="17"/>
  <c r="Y45" i="6"/>
  <c r="V17" i="17"/>
  <c r="X30" i="14"/>
  <c r="X9" i="6"/>
  <c r="Y29" i="9"/>
  <c r="W108" i="17"/>
  <c r="Y124" i="14"/>
  <c r="Y44" i="9"/>
  <c r="W141" i="17"/>
  <c r="Y185" i="14"/>
  <c r="Y22" i="9"/>
  <c r="Z28" i="4"/>
  <c r="Y108" i="14"/>
  <c r="W92" i="17"/>
  <c r="Y126" i="14"/>
  <c r="Y44" i="11"/>
  <c r="Y29"/>
  <c r="W110" i="17"/>
  <c r="Z28" i="8"/>
  <c r="Y112" i="14"/>
  <c r="W96" i="17"/>
  <c r="Y187" i="14"/>
  <c r="W143" i="17"/>
  <c r="Y22" i="11"/>
  <c r="W117" i="17"/>
  <c r="Y136" i="14"/>
  <c r="Z20" i="7"/>
  <c r="Y141" i="14"/>
  <c r="W122" i="17" s="1"/>
  <c r="Y25" i="3"/>
  <c r="W168" i="17" s="1"/>
  <c r="Y26" i="3"/>
  <c r="W171" i="17" s="1"/>
  <c r="Y21" i="4"/>
  <c r="Y169" i="14"/>
  <c r="W125" i="17"/>
  <c r="W131"/>
  <c r="Y21" i="10"/>
  <c r="Y175" i="14"/>
  <c r="W40" i="17"/>
  <c r="Y12" i="7"/>
  <c r="Y55" i="3"/>
  <c r="W207" i="17" s="1"/>
  <c r="Y54" i="3"/>
  <c r="W204" i="17" s="1"/>
  <c r="Y54" i="10"/>
  <c r="W65" i="17"/>
  <c r="Y81" i="14"/>
  <c r="W59" i="17"/>
  <c r="Y75" i="14"/>
  <c r="Y54" i="4"/>
  <c r="X9" i="7"/>
  <c r="X31" i="14"/>
  <c r="V18" i="17"/>
  <c r="X52" i="3"/>
  <c r="V201" i="17" s="1"/>
  <c r="X36" i="14"/>
  <c r="V23" i="17" s="1"/>
  <c r="X51" i="3"/>
  <c r="V198" i="17" s="1"/>
  <c r="W33"/>
  <c r="Y46" i="14"/>
  <c r="Y21" i="8"/>
  <c r="W129" i="17"/>
  <c r="Y173" i="14"/>
  <c r="W63" i="17"/>
  <c r="Y54" i="8"/>
  <c r="Y79" i="14"/>
  <c r="Y114"/>
  <c r="Z28" i="10"/>
  <c r="W98" i="17"/>
  <c r="Y45" i="7"/>
  <c r="W49" i="17"/>
  <c r="Z51" i="14"/>
  <c r="Y65"/>
  <c r="AB20" i="5"/>
  <c r="AB159" i="14" s="1"/>
  <c r="X115" i="17"/>
  <c r="Z134" i="14"/>
  <c r="AA19" i="5"/>
  <c r="AA134" i="14"/>
  <c r="X71" i="17"/>
  <c r="AA87" i="14"/>
  <c r="Z87"/>
  <c r="AA45" i="5"/>
  <c r="W16" i="17"/>
  <c r="Y9" i="5"/>
  <c r="Y29" i="14"/>
  <c r="W64" i="17" l="1"/>
  <c r="Y54" i="9"/>
  <c r="Y216" i="14" s="1"/>
  <c r="Y80"/>
  <c r="Y35" i="9"/>
  <c r="X19" i="14"/>
  <c r="Y10" i="6"/>
  <c r="Y11"/>
  <c r="V6" i="17"/>
  <c r="Y21" i="9"/>
  <c r="Y174" i="14"/>
  <c r="W130" i="17"/>
  <c r="W97"/>
  <c r="Y113" i="14"/>
  <c r="Z28" i="9"/>
  <c r="W72" i="17"/>
  <c r="Y88" i="14"/>
  <c r="Y44" i="6"/>
  <c r="Y41" i="14"/>
  <c r="W28" i="17"/>
  <c r="AA160" i="14"/>
  <c r="Z160"/>
  <c r="AA20" i="6"/>
  <c r="Y10" i="7"/>
  <c r="V7" i="17"/>
  <c r="X20" i="14"/>
  <c r="Y11" i="7"/>
  <c r="Y44" s="1"/>
  <c r="X25" i="14"/>
  <c r="V12" i="17" s="1"/>
  <c r="X12" i="3"/>
  <c r="V1" i="17" s="1"/>
  <c r="X13" i="3"/>
  <c r="V147" i="17" s="1"/>
  <c r="Z97" i="14"/>
  <c r="X81" i="17"/>
  <c r="AA28" i="4"/>
  <c r="AA97" i="14"/>
  <c r="Y35" i="10"/>
  <c r="Y217" i="14"/>
  <c r="AA28" i="8"/>
  <c r="X85" i="17"/>
  <c r="AA101" i="14"/>
  <c r="Z101"/>
  <c r="Y89"/>
  <c r="W73" i="17"/>
  <c r="Y94" i="14"/>
  <c r="W78" i="17" s="1"/>
  <c r="Y64" i="3"/>
  <c r="W216" i="17" s="1"/>
  <c r="Y65" i="3"/>
  <c r="W219" i="17" s="1"/>
  <c r="Z103" i="14"/>
  <c r="AA103"/>
  <c r="X87" i="17"/>
  <c r="AA28" i="10"/>
  <c r="Y211" i="14"/>
  <c r="Y35" i="4"/>
  <c r="W29" i="17"/>
  <c r="Y42" i="14"/>
  <c r="Y18" i="3"/>
  <c r="W162" i="17" s="1"/>
  <c r="Y47" i="14"/>
  <c r="W34" i="17" s="1"/>
  <c r="Y19" i="3"/>
  <c r="W165" i="17" s="1"/>
  <c r="Z19" i="4"/>
  <c r="Y147" i="14"/>
  <c r="Y36" i="4"/>
  <c r="AA20" i="7"/>
  <c r="AA161" i="14"/>
  <c r="Z161"/>
  <c r="Z30" i="3"/>
  <c r="AA30" s="1"/>
  <c r="Z29"/>
  <c r="AA29" s="1"/>
  <c r="Z166" i="14"/>
  <c r="AA166" s="1"/>
  <c r="Y54" i="11"/>
  <c r="W66" i="17"/>
  <c r="Y82" i="14"/>
  <c r="Y215"/>
  <c r="Y35" i="8"/>
  <c r="Y36"/>
  <c r="Y151" i="14"/>
  <c r="Z19" i="8"/>
  <c r="Z19" i="10"/>
  <c r="Y36"/>
  <c r="Y153" i="14"/>
  <c r="Y176"/>
  <c r="Y21" i="11"/>
  <c r="W132" i="17"/>
  <c r="Z28" i="11"/>
  <c r="W99" i="17"/>
  <c r="Y115" i="14"/>
  <c r="W5" i="17"/>
  <c r="Z11" i="5"/>
  <c r="Y18" i="14"/>
  <c r="Z10" i="5"/>
  <c r="X38" i="17"/>
  <c r="Z12" i="5"/>
  <c r="AA51" i="14"/>
  <c r="AA102" l="1"/>
  <c r="X86" i="17"/>
  <c r="AA28" i="9"/>
  <c r="Z102" i="14"/>
  <c r="W138" i="17"/>
  <c r="Y22" i="6"/>
  <c r="Y182" i="14"/>
  <c r="Y69"/>
  <c r="W53" i="17"/>
  <c r="Z55" i="14"/>
  <c r="W61" i="17"/>
  <c r="Y77" i="14"/>
  <c r="Y54" i="6"/>
  <c r="Z19" i="9"/>
  <c r="Y36"/>
  <c r="Y152" i="14"/>
  <c r="Y121"/>
  <c r="Y29" i="6"/>
  <c r="W105" i="17"/>
  <c r="Z45" i="9"/>
  <c r="AA91" i="14" s="1"/>
  <c r="AA19" i="10"/>
  <c r="AB20"/>
  <c r="AB164" i="14" s="1"/>
  <c r="X120" i="17"/>
  <c r="AA139" i="14"/>
  <c r="Z139"/>
  <c r="X118" i="17"/>
  <c r="AA137" i="14"/>
  <c r="Z137"/>
  <c r="AA19" i="8"/>
  <c r="AB20"/>
  <c r="AB162" i="14" s="1"/>
  <c r="AB20" i="4"/>
  <c r="AB158" i="14" s="1"/>
  <c r="AA19" i="4"/>
  <c r="AA133" i="14"/>
  <c r="X114" i="17"/>
  <c r="Z133" i="14"/>
  <c r="Y54" i="7"/>
  <c r="W62" i="17"/>
  <c r="Y78" i="14"/>
  <c r="Y62" i="3"/>
  <c r="W213" i="17" s="1"/>
  <c r="Y83" i="14"/>
  <c r="W67" i="17" s="1"/>
  <c r="Y61" i="3"/>
  <c r="W210" i="17" s="1"/>
  <c r="Y183" i="14"/>
  <c r="W139" i="17"/>
  <c r="Y22" i="7"/>
  <c r="Y17" i="3"/>
  <c r="W159" i="17" s="1"/>
  <c r="Y188" i="14"/>
  <c r="W144" i="17" s="1"/>
  <c r="Y16" i="3"/>
  <c r="W156" i="17" s="1"/>
  <c r="Y154" i="14"/>
  <c r="Y36" i="11"/>
  <c r="Z19"/>
  <c r="Y34" i="14"/>
  <c r="Y9" i="10"/>
  <c r="W21" i="17"/>
  <c r="Z54" i="14"/>
  <c r="W52" i="17"/>
  <c r="Y68" i="14"/>
  <c r="Y218"/>
  <c r="Y35" i="11"/>
  <c r="Z50" i="14"/>
  <c r="Y64"/>
  <c r="W48" i="17"/>
  <c r="W54"/>
  <c r="Z56" i="14"/>
  <c r="Y70"/>
  <c r="Z45" i="4"/>
  <c r="Y9" i="8"/>
  <c r="W19" i="17"/>
  <c r="Y32" i="14"/>
  <c r="W15" i="17"/>
  <c r="Y28" i="14"/>
  <c r="Y9" i="4"/>
  <c r="Z45" i="8"/>
  <c r="AA104" i="14"/>
  <c r="X88" i="17"/>
  <c r="AA28" i="11"/>
  <c r="Z104" i="14"/>
  <c r="W106" i="17"/>
  <c r="Y29" i="7"/>
  <c r="Y122" i="14"/>
  <c r="Y127"/>
  <c r="W111" i="17" s="1"/>
  <c r="Y14" i="3"/>
  <c r="W150" i="17" s="1"/>
  <c r="Y15" i="3"/>
  <c r="W153" i="17" s="1"/>
  <c r="Z45" i="10"/>
  <c r="Z22" i="5"/>
  <c r="AA10"/>
  <c r="X137" i="17"/>
  <c r="Z181" i="14"/>
  <c r="AA181"/>
  <c r="AA40"/>
  <c r="Z40"/>
  <c r="X27" i="17"/>
  <c r="AA12" i="5"/>
  <c r="AA11"/>
  <c r="Z120" i="14"/>
  <c r="Z29" i="5"/>
  <c r="X104" i="17"/>
  <c r="AA120" i="14"/>
  <c r="Z44" i="5"/>
  <c r="AA45" i="9"/>
  <c r="X75" i="17" l="1"/>
  <c r="Y110" i="14"/>
  <c r="Z28" i="6"/>
  <c r="W94" i="17"/>
  <c r="Z138" i="14"/>
  <c r="AA138"/>
  <c r="AB20" i="9"/>
  <c r="AB163" i="14" s="1"/>
  <c r="AA19" i="9"/>
  <c r="X119" i="17"/>
  <c r="X42"/>
  <c r="Z12" i="9"/>
  <c r="AA55" i="14"/>
  <c r="Y21" i="6"/>
  <c r="Y171" i="14"/>
  <c r="W127" i="17"/>
  <c r="Y33" i="14"/>
  <c r="Y9" i="9"/>
  <c r="W20" i="17"/>
  <c r="Y213" i="14"/>
  <c r="Y35" i="6"/>
  <c r="Z91" i="14"/>
  <c r="AA92"/>
  <c r="X76" i="17"/>
  <c r="Z92" i="14"/>
  <c r="AA45" i="10"/>
  <c r="X74" i="17"/>
  <c r="AA90" i="14"/>
  <c r="AA45" i="8"/>
  <c r="Z90" i="14"/>
  <c r="Z86"/>
  <c r="X70" i="17"/>
  <c r="AA45" i="4"/>
  <c r="AA86" i="14"/>
  <c r="W128" i="17"/>
  <c r="Y172" i="14"/>
  <c r="Y21" i="7"/>
  <c r="Y177" i="14"/>
  <c r="W133" i="17" s="1"/>
  <c r="Y33" i="3"/>
  <c r="W177" i="17" s="1"/>
  <c r="Y32" i="3"/>
  <c r="W174" i="17" s="1"/>
  <c r="Y214" i="14"/>
  <c r="Y219"/>
  <c r="Y71" i="3"/>
  <c r="Y72"/>
  <c r="W8" i="17"/>
  <c r="Y21" i="14"/>
  <c r="Z11" i="8"/>
  <c r="Z10"/>
  <c r="W55" i="17"/>
  <c r="Y71" i="14"/>
  <c r="Z57"/>
  <c r="Z12" i="8"/>
  <c r="AA54" i="14"/>
  <c r="X41" i="17"/>
  <c r="Z10" i="10"/>
  <c r="Z11"/>
  <c r="Z44" s="1"/>
  <c r="W10" i="17"/>
  <c r="Y23" i="14"/>
  <c r="W95" i="17"/>
  <c r="Z28" i="7"/>
  <c r="Y111" i="14"/>
  <c r="Y42" i="3"/>
  <c r="W186" i="17" s="1"/>
  <c r="Y43" i="3"/>
  <c r="W189" i="17" s="1"/>
  <c r="Y116" i="14"/>
  <c r="W100" i="17" s="1"/>
  <c r="AA56" i="14"/>
  <c r="X43" i="17"/>
  <c r="Z12" i="10"/>
  <c r="AA50" i="14"/>
  <c r="Z12" i="4"/>
  <c r="X37" i="17"/>
  <c r="Y9" i="11"/>
  <c r="W22" i="17"/>
  <c r="Y35" i="14"/>
  <c r="Y17"/>
  <c r="W4" i="17"/>
  <c r="Z11" i="4"/>
  <c r="Z10"/>
  <c r="Z45" i="11"/>
  <c r="AB20"/>
  <c r="AB165" i="14" s="1"/>
  <c r="Z140"/>
  <c r="X121" i="17"/>
  <c r="AA19" i="11"/>
  <c r="AA140" i="14"/>
  <c r="Z44" i="8"/>
  <c r="AA79" i="14" s="1"/>
  <c r="Y35" i="7"/>
  <c r="AA76" i="14"/>
  <c r="Z54" i="5"/>
  <c r="Z76" i="14"/>
  <c r="AA44" i="5"/>
  <c r="X60" i="17"/>
  <c r="Z35" i="5"/>
  <c r="AA109" i="14"/>
  <c r="Z109"/>
  <c r="AB28" i="5"/>
  <c r="X93" i="17"/>
  <c r="AA29" i="5"/>
  <c r="X126" i="17"/>
  <c r="AA170" i="14"/>
  <c r="AA22" i="5"/>
  <c r="Z21"/>
  <c r="Z170" i="14"/>
  <c r="Z79"/>
  <c r="AA44" i="10" l="1"/>
  <c r="AA81" i="14"/>
  <c r="Z54" i="10"/>
  <c r="X65" i="17"/>
  <c r="Z54" i="8"/>
  <c r="Z35" s="1"/>
  <c r="W9" i="17"/>
  <c r="Y22" i="14"/>
  <c r="Z10" i="9"/>
  <c r="Z11"/>
  <c r="X31" i="17"/>
  <c r="Z44" i="14"/>
  <c r="AA44"/>
  <c r="AA12" i="9"/>
  <c r="AA99" i="14"/>
  <c r="AA28" i="6"/>
  <c r="Z99" i="14"/>
  <c r="X83" i="17"/>
  <c r="W50"/>
  <c r="Y66" i="14"/>
  <c r="Z52"/>
  <c r="AA44" i="8"/>
  <c r="X63" i="17"/>
  <c r="Z81" i="14"/>
  <c r="Z19" i="6"/>
  <c r="Z45" s="1"/>
  <c r="Y36"/>
  <c r="Y149" i="14"/>
  <c r="Z53"/>
  <c r="W51" i="17"/>
  <c r="Y67" i="14"/>
  <c r="Y50" i="3"/>
  <c r="W195" i="17" s="1"/>
  <c r="Y49" i="3"/>
  <c r="W192" i="17" s="1"/>
  <c r="Y72" i="14"/>
  <c r="W56" i="17" s="1"/>
  <c r="Z93" i="14"/>
  <c r="X77" i="17"/>
  <c r="AA45" i="11"/>
  <c r="AA93" i="14"/>
  <c r="Z10" i="11"/>
  <c r="Z11"/>
  <c r="Y24" i="14"/>
  <c r="W11" i="17"/>
  <c r="Z100" i="14"/>
  <c r="AA100"/>
  <c r="X84" i="17"/>
  <c r="AA28" i="7"/>
  <c r="Z39" i="3"/>
  <c r="Z40"/>
  <c r="Z105" i="14"/>
  <c r="Y150"/>
  <c r="Y155"/>
  <c r="Z19" i="7"/>
  <c r="Y27" i="3"/>
  <c r="Y36" i="7"/>
  <c r="Y28" i="3"/>
  <c r="AA12" i="4"/>
  <c r="X26" i="17"/>
  <c r="Z39" i="14"/>
  <c r="AA39"/>
  <c r="Z29" i="4"/>
  <c r="AA11"/>
  <c r="Z119" i="14"/>
  <c r="X103" i="17"/>
  <c r="AA119" i="14"/>
  <c r="AA186"/>
  <c r="X142" i="17"/>
  <c r="Z186" i="14"/>
  <c r="Z22" i="10"/>
  <c r="AA10"/>
  <c r="X44" i="17"/>
  <c r="AA57" i="14"/>
  <c r="Z12" i="11"/>
  <c r="X107" i="17"/>
  <c r="Z29" i="8"/>
  <c r="AA11"/>
  <c r="Z123" i="14"/>
  <c r="AA123"/>
  <c r="Z44" i="4"/>
  <c r="Z180" i="14"/>
  <c r="Z22" i="4"/>
  <c r="AA180" i="14"/>
  <c r="AA10" i="4"/>
  <c r="X136" i="17"/>
  <c r="AA45" i="14"/>
  <c r="X32" i="17"/>
  <c r="Z45" i="14"/>
  <c r="AA12" i="10"/>
  <c r="Z125" i="14"/>
  <c r="AA125"/>
  <c r="AA11" i="10"/>
  <c r="X109" i="17"/>
  <c r="Z29" i="10"/>
  <c r="Z43" i="14"/>
  <c r="X30" i="17"/>
  <c r="AA12" i="8"/>
  <c r="AA43" i="14"/>
  <c r="X140" i="17"/>
  <c r="Z22" i="8"/>
  <c r="AA10"/>
  <c r="Z184" i="14"/>
  <c r="AA184"/>
  <c r="Z217"/>
  <c r="AA217"/>
  <c r="AA54" i="10"/>
  <c r="AA215" i="14"/>
  <c r="Z215"/>
  <c r="AA54" i="8"/>
  <c r="AB98" i="14"/>
  <c r="Y82" i="17"/>
  <c r="Z35" i="10"/>
  <c r="AB19" i="5"/>
  <c r="AA21"/>
  <c r="AA148" i="14"/>
  <c r="Z148"/>
  <c r="Z36" i="5"/>
  <c r="X49" i="17"/>
  <c r="Z65" i="14"/>
  <c r="AB51"/>
  <c r="AA35" i="5"/>
  <c r="AA65" i="14"/>
  <c r="AA54" i="5"/>
  <c r="AA212" i="14"/>
  <c r="Z212"/>
  <c r="Z68" l="1"/>
  <c r="AA68"/>
  <c r="AB54"/>
  <c r="X52" i="17"/>
  <c r="AA35" i="8"/>
  <c r="X72" i="17"/>
  <c r="AA88" i="14"/>
  <c r="AA45" i="6"/>
  <c r="Z88" i="14"/>
  <c r="Y9" i="6"/>
  <c r="Y30" i="14"/>
  <c r="W17" i="17"/>
  <c r="X141"/>
  <c r="AA185" i="14"/>
  <c r="Z22" i="9"/>
  <c r="AA10"/>
  <c r="Z185" i="14"/>
  <c r="AA135"/>
  <c r="Z135"/>
  <c r="AB20" i="6"/>
  <c r="AB160" i="14" s="1"/>
  <c r="X116" i="17"/>
  <c r="AA19" i="6"/>
  <c r="X39" i="17"/>
  <c r="AA52" i="14"/>
  <c r="Z12" i="6"/>
  <c r="X108" i="17"/>
  <c r="AA11" i="9"/>
  <c r="AA124" i="14"/>
  <c r="Z44" i="9"/>
  <c r="Z29"/>
  <c r="Z124" i="14"/>
  <c r="X180" i="17"/>
  <c r="AA39" i="3"/>
  <c r="Z187" i="14"/>
  <c r="X143" i="17"/>
  <c r="Z22" i="11"/>
  <c r="AA10"/>
  <c r="AA187" i="14"/>
  <c r="Z12" i="7"/>
  <c r="X40" i="17"/>
  <c r="AA53" i="14"/>
  <c r="Z54" i="3"/>
  <c r="Z55"/>
  <c r="Z58" i="14"/>
  <c r="Z21" i="8"/>
  <c r="AA173" i="14"/>
  <c r="X129" i="17"/>
  <c r="AA22" i="8"/>
  <c r="Z173" i="14"/>
  <c r="Z21" i="4"/>
  <c r="X125" i="17"/>
  <c r="Z169" i="14"/>
  <c r="AA169"/>
  <c r="AA22" i="4"/>
  <c r="Z46" i="14"/>
  <c r="AA46"/>
  <c r="X33" i="17"/>
  <c r="AA12" i="11"/>
  <c r="Z21" i="10"/>
  <c r="AA22"/>
  <c r="Z175" i="14"/>
  <c r="AA175"/>
  <c r="X131" i="17"/>
  <c r="AA108" i="14"/>
  <c r="AB28" i="4"/>
  <c r="Z108" i="14"/>
  <c r="AA29" i="4"/>
  <c r="X92" i="17"/>
  <c r="Z45" i="7"/>
  <c r="X117" i="17"/>
  <c r="AA19" i="7"/>
  <c r="AA136" i="14"/>
  <c r="Z136"/>
  <c r="AB20" i="7"/>
  <c r="Z26" i="3"/>
  <c r="Z141" i="14"/>
  <c r="Z25" i="3"/>
  <c r="X183" i="17"/>
  <c r="AA40" i="3"/>
  <c r="Z126" i="14"/>
  <c r="Z44" i="11"/>
  <c r="X110" i="17"/>
  <c r="AA126" i="14"/>
  <c r="Z29" i="11"/>
  <c r="AA11"/>
  <c r="X89" i="17"/>
  <c r="AA105" i="14"/>
  <c r="X98" i="17"/>
  <c r="AA114" i="14"/>
  <c r="AA29" i="10"/>
  <c r="AB28"/>
  <c r="Z114" i="14"/>
  <c r="Z75"/>
  <c r="Z54" i="4"/>
  <c r="AA44"/>
  <c r="Z35"/>
  <c r="X59" i="17"/>
  <c r="AA75" i="14"/>
  <c r="AB28" i="8"/>
  <c r="Z112" i="14"/>
  <c r="AA112"/>
  <c r="X96" i="17"/>
  <c r="AA29" i="8"/>
  <c r="Y31" i="14"/>
  <c r="Y9" i="7"/>
  <c r="W18" i="17"/>
  <c r="Y36" i="14"/>
  <c r="W23" i="17" s="1"/>
  <c r="Y51" i="3"/>
  <c r="W198" i="17" s="1"/>
  <c r="Y52" i="3"/>
  <c r="W201" i="17" s="1"/>
  <c r="AA29" i="14"/>
  <c r="Z29"/>
  <c r="Z9" i="5"/>
  <c r="X16" i="17"/>
  <c r="AA36" i="5"/>
  <c r="Y41" i="17"/>
  <c r="AB12" i="8"/>
  <c r="AB134" i="14"/>
  <c r="AC20" i="5"/>
  <c r="AC159" i="14" s="1"/>
  <c r="Y115" i="17"/>
  <c r="AB45" i="5"/>
  <c r="AB12"/>
  <c r="Y38" i="17"/>
  <c r="AA35" i="10"/>
  <c r="X54" i="17"/>
  <c r="AB56" i="14"/>
  <c r="AA70"/>
  <c r="Z70"/>
  <c r="Z54" i="9" l="1"/>
  <c r="Z35" s="1"/>
  <c r="X64" i="17"/>
  <c r="AA44" i="9"/>
  <c r="AA80" i="14"/>
  <c r="Z80"/>
  <c r="AA12" i="6"/>
  <c r="Z41" i="14"/>
  <c r="AA41"/>
  <c r="X28" i="17"/>
  <c r="Z21" i="9"/>
  <c r="AA22"/>
  <c r="Z174" i="14"/>
  <c r="X130" i="17"/>
  <c r="AA174" i="14"/>
  <c r="X97" i="17"/>
  <c r="Z113" i="14"/>
  <c r="AB28" i="9"/>
  <c r="AA113" i="14"/>
  <c r="AA29" i="9"/>
  <c r="Z10" i="6"/>
  <c r="Y19" i="14"/>
  <c r="Z11" i="6"/>
  <c r="W6" i="17"/>
  <c r="AA64" i="14"/>
  <c r="X48" i="17"/>
  <c r="Z64" i="14"/>
  <c r="AB50"/>
  <c r="AA35" i="4"/>
  <c r="Z82" i="14"/>
  <c r="Z54" i="11"/>
  <c r="AA44"/>
  <c r="AA82" i="14"/>
  <c r="X66" i="17"/>
  <c r="AB161" i="14"/>
  <c r="AB166"/>
  <c r="AB30" i="3"/>
  <c r="AB29"/>
  <c r="AA58" i="14"/>
  <c r="X45" i="17"/>
  <c r="AA22" i="11"/>
  <c r="AA176" i="14"/>
  <c r="X132" i="17"/>
  <c r="Z21" i="11"/>
  <c r="Z176" i="14"/>
  <c r="Z11" i="7"/>
  <c r="W7" i="17"/>
  <c r="Y20" i="14"/>
  <c r="Z10" i="7"/>
  <c r="Y12" i="3"/>
  <c r="W1" i="17" s="1"/>
  <c r="Y25" i="14"/>
  <c r="W12" i="17" s="1"/>
  <c r="Y13" i="3"/>
  <c r="W147" i="17" s="1"/>
  <c r="X171"/>
  <c r="AA26" i="3"/>
  <c r="Z153" i="14"/>
  <c r="AA21" i="10"/>
  <c r="AB19"/>
  <c r="AA153" i="14"/>
  <c r="Z36" i="10"/>
  <c r="Z151" i="14"/>
  <c r="AA151"/>
  <c r="Z36" i="8"/>
  <c r="AB19"/>
  <c r="AA21"/>
  <c r="Z211" i="14"/>
  <c r="AA54" i="4"/>
  <c r="AA211" i="14"/>
  <c r="AA141"/>
  <c r="X122" i="17"/>
  <c r="AA54" i="3"/>
  <c r="X204" i="17"/>
  <c r="AB101" i="14"/>
  <c r="Y85" i="17"/>
  <c r="AB103" i="14"/>
  <c r="Y87" i="17"/>
  <c r="X99"/>
  <c r="AB28" i="11"/>
  <c r="AA115" i="14"/>
  <c r="AA29" i="11"/>
  <c r="Z115" i="14"/>
  <c r="AA25" i="3"/>
  <c r="X168" i="17"/>
  <c r="X73"/>
  <c r="Z89" i="14"/>
  <c r="AA89"/>
  <c r="AA45" i="7"/>
  <c r="Z44"/>
  <c r="Z94" i="14"/>
  <c r="Z65" i="3"/>
  <c r="Z64"/>
  <c r="Y81" i="17"/>
  <c r="AB97" i="14"/>
  <c r="AA21" i="4"/>
  <c r="AA147" i="14"/>
  <c r="Z147"/>
  <c r="Z36" i="4"/>
  <c r="AB19"/>
  <c r="AA55" i="3"/>
  <c r="X207" i="17"/>
  <c r="AA12" i="7"/>
  <c r="AA42" i="14"/>
  <c r="X29" i="17"/>
  <c r="Z42" i="14"/>
  <c r="Z19" i="3"/>
  <c r="Z18"/>
  <c r="Z47" i="14"/>
  <c r="AB87"/>
  <c r="Y71" i="17"/>
  <c r="AB12" i="10"/>
  <c r="Y43" i="17"/>
  <c r="Y27"/>
  <c r="AB40" i="14"/>
  <c r="Y30" i="17"/>
  <c r="AB43" i="14"/>
  <c r="X5" i="17"/>
  <c r="AB11" i="5"/>
  <c r="AA18" i="14"/>
  <c r="AA9" i="5"/>
  <c r="AB10"/>
  <c r="Z18" i="14"/>
  <c r="AA121" l="1"/>
  <c r="AA11" i="6"/>
  <c r="Z29"/>
  <c r="Z121" i="14"/>
  <c r="X105" i="17"/>
  <c r="Z44" i="6"/>
  <c r="Z83" i="14" s="1"/>
  <c r="X67" i="17" s="1"/>
  <c r="Z22" i="6"/>
  <c r="X138" i="17"/>
  <c r="AA182" i="14"/>
  <c r="Z182"/>
  <c r="AA10" i="6"/>
  <c r="AA21" i="9"/>
  <c r="Z36"/>
  <c r="Z152" i="14"/>
  <c r="AA152"/>
  <c r="AB19" i="9"/>
  <c r="AA54"/>
  <c r="Z216" i="14"/>
  <c r="AA216"/>
  <c r="Y86" i="17"/>
  <c r="AB102" i="14"/>
  <c r="AA35" i="9"/>
  <c r="AB55" i="14"/>
  <c r="AA69"/>
  <c r="X53" i="17"/>
  <c r="Z69" i="14"/>
  <c r="X78" i="17"/>
  <c r="AA94" i="14"/>
  <c r="AB137"/>
  <c r="AC20" i="8"/>
  <c r="AC162" i="14" s="1"/>
  <c r="Y118" i="17"/>
  <c r="AB45" i="8"/>
  <c r="Z9" i="10"/>
  <c r="X21" i="17"/>
  <c r="AA34" i="14"/>
  <c r="AA36" i="10"/>
  <c r="Z34" i="14"/>
  <c r="AA19" i="3"/>
  <c r="X165" i="17"/>
  <c r="X219"/>
  <c r="AA65" i="3"/>
  <c r="AB104" i="14"/>
  <c r="Y88" i="17"/>
  <c r="AA154" i="14"/>
  <c r="AA21" i="11"/>
  <c r="Z154" i="14"/>
  <c r="Z36" i="11"/>
  <c r="AB19"/>
  <c r="AA18" i="3"/>
  <c r="X162" i="17"/>
  <c r="X15"/>
  <c r="AA36" i="4"/>
  <c r="Z9"/>
  <c r="Z28" i="14"/>
  <c r="AA28"/>
  <c r="AA64" i="3"/>
  <c r="X216" i="17"/>
  <c r="AC20" i="10"/>
  <c r="AC164" i="14" s="1"/>
  <c r="AB45" i="10"/>
  <c r="AB139" i="14"/>
  <c r="Y120" i="17"/>
  <c r="AA10" i="7"/>
  <c r="AA183" i="14"/>
  <c r="X139" i="17"/>
  <c r="Z183" i="14"/>
  <c r="Z22" i="7"/>
  <c r="Z16" i="3"/>
  <c r="Z17"/>
  <c r="Z188" i="14"/>
  <c r="AA47"/>
  <c r="X34" i="17"/>
  <c r="Y114"/>
  <c r="AB133" i="14"/>
  <c r="AC20" i="4"/>
  <c r="AA78" i="14"/>
  <c r="X62" i="17"/>
  <c r="Z54" i="7"/>
  <c r="Z35" s="1"/>
  <c r="Z78" i="14"/>
  <c r="AA44" i="7"/>
  <c r="Z61" i="3"/>
  <c r="Z62"/>
  <c r="X19" i="17"/>
  <c r="Z9" i="8"/>
  <c r="AA32" i="14"/>
  <c r="AA36" i="8"/>
  <c r="Z32" i="14"/>
  <c r="X106" i="17"/>
  <c r="Z29" i="7"/>
  <c r="AA11"/>
  <c r="Z122" i="14"/>
  <c r="AA122"/>
  <c r="Z127"/>
  <c r="Z14" i="3"/>
  <c r="Z15"/>
  <c r="Z35" i="11"/>
  <c r="Z218" i="14"/>
  <c r="AA54" i="11"/>
  <c r="AA218" i="14"/>
  <c r="Y37" i="17"/>
  <c r="AB12" i="4"/>
  <c r="AB45"/>
  <c r="Y104" i="17"/>
  <c r="AB120" i="14"/>
  <c r="AB29" i="5"/>
  <c r="Y32" i="17"/>
  <c r="AB45" i="14"/>
  <c r="Y137" i="17"/>
  <c r="AB181" i="14"/>
  <c r="AB22" i="5"/>
  <c r="AB44"/>
  <c r="AA83" i="14" l="1"/>
  <c r="AB12" i="9"/>
  <c r="Y42" i="17"/>
  <c r="AA33" i="14"/>
  <c r="Z9" i="9"/>
  <c r="AA36"/>
  <c r="X20" i="17"/>
  <c r="Z33" i="14"/>
  <c r="AA171"/>
  <c r="AA22" i="6"/>
  <c r="X127" i="17"/>
  <c r="Z21" i="6"/>
  <c r="Z171" i="14"/>
  <c r="X94" i="17"/>
  <c r="AA110" i="14"/>
  <c r="Z110"/>
  <c r="AB28" i="6"/>
  <c r="AA29"/>
  <c r="AB45" i="9"/>
  <c r="AB138" i="14"/>
  <c r="AC20" i="9"/>
  <c r="AC163" i="14" s="1"/>
  <c r="Y119" i="17"/>
  <c r="X61"/>
  <c r="AA44" i="6"/>
  <c r="Z77" i="14"/>
  <c r="AA77"/>
  <c r="Z54" i="6"/>
  <c r="Z35" s="1"/>
  <c r="Y26" i="17"/>
  <c r="AB39" i="14"/>
  <c r="AA14" i="3"/>
  <c r="X150" i="17"/>
  <c r="AA17" i="3"/>
  <c r="X159" i="17"/>
  <c r="AA35" i="14"/>
  <c r="Z35"/>
  <c r="X22" i="17"/>
  <c r="AA36" i="11"/>
  <c r="Z9"/>
  <c r="AB90" i="14"/>
  <c r="Y74" i="17"/>
  <c r="AB86" i="14"/>
  <c r="Y70" i="17"/>
  <c r="X153"/>
  <c r="AA15" i="3"/>
  <c r="X51" i="17"/>
  <c r="AB53" i="14"/>
  <c r="AA67"/>
  <c r="Z67"/>
  <c r="AA35" i="7"/>
  <c r="AA188" i="14"/>
  <c r="X144" i="17"/>
  <c r="AC20" i="11"/>
  <c r="AC165" i="14" s="1"/>
  <c r="Y121" i="17"/>
  <c r="AB45" i="11"/>
  <c r="AB140" i="14"/>
  <c r="Z23"/>
  <c r="AA9" i="10"/>
  <c r="AA23" i="14"/>
  <c r="AB10" i="10"/>
  <c r="AB11"/>
  <c r="X10" i="17"/>
  <c r="X8"/>
  <c r="Z21" i="14"/>
  <c r="AA9" i="8"/>
  <c r="AA21" i="14"/>
  <c r="AB11" i="8"/>
  <c r="AB10"/>
  <c r="AA61" i="3"/>
  <c r="X210" i="17"/>
  <c r="AA214" i="14"/>
  <c r="Z214"/>
  <c r="AA54" i="7"/>
  <c r="Z72" i="3"/>
  <c r="AA72" s="1"/>
  <c r="AC158" i="14"/>
  <c r="Z172"/>
  <c r="X128" i="17"/>
  <c r="Z21" i="7"/>
  <c r="AA22"/>
  <c r="AA172" i="14"/>
  <c r="Z32" i="3"/>
  <c r="Z177" i="14"/>
  <c r="Z33" i="3"/>
  <c r="Y76" i="17"/>
  <c r="AB92" i="14"/>
  <c r="Z71"/>
  <c r="AA35" i="11"/>
  <c r="X55" i="17"/>
  <c r="AB57" i="14"/>
  <c r="AA71"/>
  <c r="AA127"/>
  <c r="X111" i="17"/>
  <c r="Z111" i="14"/>
  <c r="AB28" i="7"/>
  <c r="AA29"/>
  <c r="AA111" i="14"/>
  <c r="X95" i="17"/>
  <c r="Z42" i="3"/>
  <c r="Z116" i="14"/>
  <c r="Z43" i="3"/>
  <c r="AA62"/>
  <c r="X213" i="17"/>
  <c r="X156"/>
  <c r="AA16" i="3"/>
  <c r="AA9" i="4"/>
  <c r="Z17" i="14"/>
  <c r="AB11" i="4"/>
  <c r="X4" i="17"/>
  <c r="AB10" i="4"/>
  <c r="AA17" i="14"/>
  <c r="Y60" i="17"/>
  <c r="AB76" i="14"/>
  <c r="AB54" i="5"/>
  <c r="AB212" i="14" s="1"/>
  <c r="Y93" i="17"/>
  <c r="AB109" i="14"/>
  <c r="AC28" i="5"/>
  <c r="Y126" i="17"/>
  <c r="AB170" i="14"/>
  <c r="AB21" i="5"/>
  <c r="Z219" i="14" l="1"/>
  <c r="AA219" s="1"/>
  <c r="AA35" i="6"/>
  <c r="Z66" i="14"/>
  <c r="AA66"/>
  <c r="X50" i="17"/>
  <c r="AB52" i="14"/>
  <c r="Z72"/>
  <c r="X56" i="17" s="1"/>
  <c r="Z50" i="3"/>
  <c r="Z49"/>
  <c r="X192" i="17" s="1"/>
  <c r="AA149" i="14"/>
  <c r="AB19" i="6"/>
  <c r="AB45" s="1"/>
  <c r="AA21"/>
  <c r="Z36"/>
  <c r="Z149" i="14"/>
  <c r="AB44"/>
  <c r="Y31" i="17"/>
  <c r="AA54" i="6"/>
  <c r="Z213" i="14"/>
  <c r="AA213"/>
  <c r="Z71" i="3"/>
  <c r="AA71" s="1"/>
  <c r="Y75" i="17"/>
  <c r="AB91" i="14"/>
  <c r="AB99"/>
  <c r="Y83" i="17"/>
  <c r="Z22" i="14"/>
  <c r="AA9" i="9"/>
  <c r="AB10"/>
  <c r="AA22" i="14"/>
  <c r="AB11" i="9"/>
  <c r="X9" i="17"/>
  <c r="AB35" i="5"/>
  <c r="AB65" i="14" s="1"/>
  <c r="AA43" i="3"/>
  <c r="X189" i="17"/>
  <c r="AB123" i="14"/>
  <c r="AB29" i="8"/>
  <c r="Y107" i="17"/>
  <c r="AB44" i="8"/>
  <c r="Y77" i="17"/>
  <c r="AB93" i="14"/>
  <c r="Y40" i="17"/>
  <c r="AB12" i="7"/>
  <c r="AB55" i="3"/>
  <c r="Y207" i="17" s="1"/>
  <c r="AB58" i="14"/>
  <c r="Y45" i="17" s="1"/>
  <c r="X11"/>
  <c r="AB11" i="11"/>
  <c r="AB10"/>
  <c r="Z24" i="14"/>
  <c r="AA24"/>
  <c r="AA9" i="11"/>
  <c r="AB180" i="14"/>
  <c r="Y136" i="17"/>
  <c r="AB22" i="4"/>
  <c r="AB12" i="11"/>
  <c r="Y44" i="17"/>
  <c r="X174"/>
  <c r="AA32" i="3"/>
  <c r="AB22" i="8"/>
  <c r="AB184" i="14"/>
  <c r="Y140" i="17"/>
  <c r="Y142"/>
  <c r="AB186" i="14"/>
  <c r="AB22" i="10"/>
  <c r="X186" i="17"/>
  <c r="AA42" i="3"/>
  <c r="Y84" i="17"/>
  <c r="AB100" i="14"/>
  <c r="AB40" i="3"/>
  <c r="Y183" i="17" s="1"/>
  <c r="AB105" i="14"/>
  <c r="Y89" i="17" s="1"/>
  <c r="AB39" i="3"/>
  <c r="Y180" i="17" s="1"/>
  <c r="X133"/>
  <c r="AA177" i="14"/>
  <c r="Z150"/>
  <c r="AB19" i="7"/>
  <c r="AA150" i="14"/>
  <c r="AA21" i="7"/>
  <c r="Z27" i="3"/>
  <c r="AA27" s="1"/>
  <c r="Z155" i="14"/>
  <c r="AA155" s="1"/>
  <c r="Z36" i="7"/>
  <c r="Z28" i="3"/>
  <c r="AA28" s="1"/>
  <c r="AB125" i="14"/>
  <c r="AB29" i="10"/>
  <c r="AB44"/>
  <c r="Y109" i="17"/>
  <c r="X195"/>
  <c r="AA50" i="3"/>
  <c r="Y103" i="17"/>
  <c r="AB29" i="4"/>
  <c r="AB119" i="14"/>
  <c r="AB44" i="4"/>
  <c r="AA116" i="14"/>
  <c r="X100" i="17"/>
  <c r="X177"/>
  <c r="AA33" i="3"/>
  <c r="AB54"/>
  <c r="Y204" i="17" s="1"/>
  <c r="AB148" i="14"/>
  <c r="AB36" i="5"/>
  <c r="AC19"/>
  <c r="AC45" s="1"/>
  <c r="AC98" i="14"/>
  <c r="Z82" i="17"/>
  <c r="Y49" l="1"/>
  <c r="AC51" i="14"/>
  <c r="AC12" i="5" s="1"/>
  <c r="AA49" i="3"/>
  <c r="AA72" i="14"/>
  <c r="AB29" i="9"/>
  <c r="AB124" i="14"/>
  <c r="Y108" i="17"/>
  <c r="AB44" i="9"/>
  <c r="AB185" i="14"/>
  <c r="Y141" i="17"/>
  <c r="AB22" i="9"/>
  <c r="Y72" i="17"/>
  <c r="AB88" i="14"/>
  <c r="AB12" i="6"/>
  <c r="AB18" i="3" s="1"/>
  <c r="Y162" i="17" s="1"/>
  <c r="Y39"/>
  <c r="Z30" i="14"/>
  <c r="AA36" i="6"/>
  <c r="Z9"/>
  <c r="AA30" i="14"/>
  <c r="X17" i="17"/>
  <c r="AB135" i="14"/>
  <c r="AC20" i="6"/>
  <c r="AC160" i="14" s="1"/>
  <c r="Y116" i="17"/>
  <c r="Y125"/>
  <c r="AB169" i="14"/>
  <c r="AB21" i="4"/>
  <c r="AB29" i="11"/>
  <c r="Y110" i="17"/>
  <c r="AB126" i="14"/>
  <c r="AB42"/>
  <c r="Y29" i="17"/>
  <c r="AB47" i="14"/>
  <c r="Y34" i="17" s="1"/>
  <c r="AC28" i="4"/>
  <c r="Y92" i="17"/>
  <c r="AB108" i="14"/>
  <c r="Y129" i="17"/>
  <c r="AB21" i="8"/>
  <c r="AB173" i="14"/>
  <c r="AB46"/>
  <c r="Y33" i="17"/>
  <c r="Y143"/>
  <c r="AB22" i="11"/>
  <c r="AB187" i="14"/>
  <c r="AB54" i="8"/>
  <c r="Y63" i="17"/>
  <c r="AB79" i="14"/>
  <c r="AC28" i="10"/>
  <c r="Y98" i="17"/>
  <c r="AB114" i="14"/>
  <c r="AB45" i="7"/>
  <c r="AB136" i="14"/>
  <c r="AC20" i="7"/>
  <c r="Y117" i="17"/>
  <c r="AB141" i="14"/>
  <c r="Y122" i="17" s="1"/>
  <c r="AB25" i="3"/>
  <c r="Y168" i="17" s="1"/>
  <c r="AB26" i="3"/>
  <c r="Y171" i="17" s="1"/>
  <c r="Y131"/>
  <c r="AB175" i="14"/>
  <c r="AB21" i="10"/>
  <c r="AB75" i="14"/>
  <c r="AB54" i="4"/>
  <c r="AB35" s="1"/>
  <c r="Y59" i="17"/>
  <c r="AB54" i="10"/>
  <c r="AB217" i="14" s="1"/>
  <c r="Y65" i="17"/>
  <c r="AB35" i="10"/>
  <c r="AB81" i="14"/>
  <c r="X18" i="17"/>
  <c r="AA31" i="14"/>
  <c r="AA36" i="7"/>
  <c r="Z9"/>
  <c r="Z31" i="14"/>
  <c r="Z36"/>
  <c r="Z52" i="3"/>
  <c r="Z51"/>
  <c r="AB112" i="14"/>
  <c r="AC28" i="8"/>
  <c r="Y96" i="17"/>
  <c r="AB19" i="3"/>
  <c r="Y165" i="17" s="1"/>
  <c r="AB44" i="11"/>
  <c r="Y16" i="17"/>
  <c r="AB9" i="5"/>
  <c r="AB29" i="14"/>
  <c r="AC87"/>
  <c r="Z71" i="17"/>
  <c r="Z38"/>
  <c r="Z115"/>
  <c r="AC134" i="14"/>
  <c r="AD20" i="5"/>
  <c r="AD159" i="14" s="1"/>
  <c r="AB21" i="9" l="1"/>
  <c r="Y130" i="17"/>
  <c r="AB174" i="14"/>
  <c r="AC28" i="9"/>
  <c r="Y97" i="17"/>
  <c r="AB113" i="14"/>
  <c r="AA19"/>
  <c r="AB10" i="6"/>
  <c r="AA9"/>
  <c r="X6" i="17"/>
  <c r="AB11" i="6"/>
  <c r="Z19" i="14"/>
  <c r="Y28" i="17"/>
  <c r="AB41" i="14"/>
  <c r="AB54" i="9"/>
  <c r="AB216" i="14" s="1"/>
  <c r="AB80"/>
  <c r="AB35" i="9"/>
  <c r="Y64" i="17"/>
  <c r="AB64" i="14"/>
  <c r="AC50"/>
  <c r="Y48" i="17"/>
  <c r="X23"/>
  <c r="AA36" i="14"/>
  <c r="AC161"/>
  <c r="AC166"/>
  <c r="AC29" i="3"/>
  <c r="AC30"/>
  <c r="AB215" i="14"/>
  <c r="AB35" i="8"/>
  <c r="AB115" i="14"/>
  <c r="Y99" i="17"/>
  <c r="AC28" i="11"/>
  <c r="AA52" i="3"/>
  <c r="X201" i="17"/>
  <c r="AC56" i="14"/>
  <c r="AB70"/>
  <c r="Y54" i="17"/>
  <c r="AC97" i="14"/>
  <c r="Z81" i="17"/>
  <c r="X198"/>
  <c r="AA51" i="3"/>
  <c r="AA20" i="14"/>
  <c r="Z20"/>
  <c r="AB11" i="7"/>
  <c r="AA9"/>
  <c r="X7" i="17"/>
  <c r="AB10" i="7"/>
  <c r="Z12" i="3"/>
  <c r="Z13"/>
  <c r="Z25" i="14"/>
  <c r="AB211"/>
  <c r="Y73" i="17"/>
  <c r="AB89" i="14"/>
  <c r="AB64" i="3"/>
  <c r="Y216" i="17" s="1"/>
  <c r="AB94" i="14"/>
  <c r="Y78" i="17" s="1"/>
  <c r="AB44" i="7"/>
  <c r="AB65" i="3"/>
  <c r="Y219" i="17" s="1"/>
  <c r="AB21" i="11"/>
  <c r="Y132" i="17"/>
  <c r="AB176" i="14"/>
  <c r="AB151"/>
  <c r="AB36" i="8"/>
  <c r="AC19"/>
  <c r="AB36" i="4"/>
  <c r="AC19"/>
  <c r="AB147" i="14"/>
  <c r="AB54" i="11"/>
  <c r="AB82" i="14"/>
  <c r="Y66" i="17"/>
  <c r="AC101" i="14"/>
  <c r="Z85" i="17"/>
  <c r="AC19" i="10"/>
  <c r="AC45" s="1"/>
  <c r="AB36"/>
  <c r="AB153" i="14"/>
  <c r="AC103"/>
  <c r="Z87" i="17"/>
  <c r="AC40" i="14"/>
  <c r="Z27" i="17"/>
  <c r="AC10" i="5"/>
  <c r="AC11"/>
  <c r="AB18" i="14"/>
  <c r="Y5" i="17"/>
  <c r="Y53" l="1"/>
  <c r="AC55" i="14"/>
  <c r="AB69"/>
  <c r="AB29" i="6"/>
  <c r="AB44"/>
  <c r="AB62" i="3" s="1"/>
  <c r="Y213" i="17" s="1"/>
  <c r="AB121" i="14"/>
  <c r="Y105" i="17"/>
  <c r="AB152" i="14"/>
  <c r="AC19" i="9"/>
  <c r="AB36"/>
  <c r="Y138" i="17"/>
  <c r="AB182" i="14"/>
  <c r="AB22" i="6"/>
  <c r="AC102" i="14"/>
  <c r="Z86" i="17"/>
  <c r="AD20" i="10"/>
  <c r="AD164" i="14" s="1"/>
  <c r="Z120" i="17"/>
  <c r="AC139" i="14"/>
  <c r="AB28"/>
  <c r="AB9" i="4"/>
  <c r="Y15" i="17"/>
  <c r="AB36" i="11"/>
  <c r="AB154" i="14"/>
  <c r="AC19" i="11"/>
  <c r="AA25" i="14"/>
  <c r="X12" i="17"/>
  <c r="Z43"/>
  <c r="AC12" i="10"/>
  <c r="Z76" i="17"/>
  <c r="AC92" i="14"/>
  <c r="Y21" i="17"/>
  <c r="AB34" i="14"/>
  <c r="AB9" i="10"/>
  <c r="AB35" i="11"/>
  <c r="AB218" i="14"/>
  <c r="AC133"/>
  <c r="Z114" i="17"/>
  <c r="AD20" i="4"/>
  <c r="AD158" i="14" s="1"/>
  <c r="Y62" i="17"/>
  <c r="AB54" i="7"/>
  <c r="AB35" s="1"/>
  <c r="AB78" i="14"/>
  <c r="AB22" i="7"/>
  <c r="Y139" i="17"/>
  <c r="AB183" i="14"/>
  <c r="AB16" i="3"/>
  <c r="Y156" i="17" s="1"/>
  <c r="AB17" i="3"/>
  <c r="Y159" i="17" s="1"/>
  <c r="AB188" i="14"/>
  <c r="Y144" i="17" s="1"/>
  <c r="Z88"/>
  <c r="AC104" i="14"/>
  <c r="AC54"/>
  <c r="Y52" i="17"/>
  <c r="AB68" i="14"/>
  <c r="AB9" i="8"/>
  <c r="Y19" i="17"/>
  <c r="AB32" i="14"/>
  <c r="AA12" i="3"/>
  <c r="X1" i="17"/>
  <c r="Y106"/>
  <c r="AB122" i="14"/>
  <c r="AB29" i="7"/>
  <c r="AB14" i="3"/>
  <c r="Y150" i="17" s="1"/>
  <c r="AB15" i="3"/>
  <c r="Y153" i="17" s="1"/>
  <c r="AB127" i="14"/>
  <c r="Y111" i="17" s="1"/>
  <c r="AC12" i="4"/>
  <c r="Z37" i="17"/>
  <c r="AC45" i="8"/>
  <c r="AC137" i="14"/>
  <c r="AD20" i="8"/>
  <c r="AD162" i="14" s="1"/>
  <c r="Z118" i="17"/>
  <c r="X147"/>
  <c r="AA13" i="3"/>
  <c r="AC45" i="4"/>
  <c r="AC29" i="5"/>
  <c r="Z104" i="17"/>
  <c r="AC120" i="14"/>
  <c r="AC44" i="5"/>
  <c r="Z137" i="17"/>
  <c r="AC181" i="14"/>
  <c r="AC22" i="5"/>
  <c r="AB83" i="14" l="1"/>
  <c r="Y67" i="17" s="1"/>
  <c r="AB61" i="3"/>
  <c r="Y210" i="17" s="1"/>
  <c r="AB21" i="6"/>
  <c r="AB171" i="14"/>
  <c r="Y127" i="17"/>
  <c r="AC45" i="9"/>
  <c r="Z119" i="17"/>
  <c r="AD20" i="9"/>
  <c r="AD163" i="14" s="1"/>
  <c r="AC138"/>
  <c r="Y61" i="17"/>
  <c r="AB54" i="6"/>
  <c r="AB213" i="14" s="1"/>
  <c r="AB77"/>
  <c r="AB35" i="6"/>
  <c r="AB49" i="3" s="1"/>
  <c r="Y192" i="17" s="1"/>
  <c r="Y20"/>
  <c r="AB9" i="9"/>
  <c r="AB33" i="14"/>
  <c r="AC28" i="6"/>
  <c r="Y94" i="17"/>
  <c r="AB110" i="14"/>
  <c r="AC12" i="9"/>
  <c r="Z42" i="17"/>
  <c r="AB214" i="14"/>
  <c r="AB219"/>
  <c r="AB71" i="3"/>
  <c r="AC10" i="4"/>
  <c r="AB17" i="14"/>
  <c r="Y4" i="17"/>
  <c r="AC11" i="4"/>
  <c r="Z74" i="17"/>
  <c r="AC90" i="14"/>
  <c r="Z26" i="17"/>
  <c r="AC39" i="14"/>
  <c r="AB111"/>
  <c r="Y95" i="17"/>
  <c r="AC28" i="7"/>
  <c r="AB42" i="3"/>
  <c r="Y186" i="17" s="1"/>
  <c r="AB43" i="3"/>
  <c r="Y189" i="17" s="1"/>
  <c r="AB116" i="14"/>
  <c r="Y100" i="17" s="1"/>
  <c r="AC53" i="14"/>
  <c r="Y51" i="17"/>
  <c r="AB67" i="14"/>
  <c r="Z32" i="17"/>
  <c r="AC45" i="14"/>
  <c r="Z121" i="17"/>
  <c r="AC45" i="11"/>
  <c r="AD20"/>
  <c r="AC140" i="14"/>
  <c r="AC10" i="8"/>
  <c r="AB21" i="14"/>
  <c r="AC11" i="8"/>
  <c r="Y8" i="17"/>
  <c r="AB21" i="7"/>
  <c r="AB172" i="14"/>
  <c r="Y128" i="17"/>
  <c r="AB177" i="14"/>
  <c r="Y133" i="17" s="1"/>
  <c r="AB32" i="3"/>
  <c r="Y174" i="17" s="1"/>
  <c r="AB33" i="3"/>
  <c r="Y177" i="17" s="1"/>
  <c r="Y10"/>
  <c r="AB23" i="14"/>
  <c r="AC11" i="10"/>
  <c r="AC10"/>
  <c r="AC86" i="14"/>
  <c r="Z70" i="17"/>
  <c r="Z41"/>
  <c r="AC12" i="8"/>
  <c r="AC57" i="14"/>
  <c r="Y55" i="17"/>
  <c r="AB71" i="14"/>
  <c r="AB9" i="11"/>
  <c r="Y22" i="17"/>
  <c r="AB35" i="14"/>
  <c r="AC21" i="5"/>
  <c r="AC170" i="14"/>
  <c r="Z126" i="17"/>
  <c r="Z93"/>
  <c r="AC109" i="14"/>
  <c r="AD28" i="5"/>
  <c r="Z60" i="17"/>
  <c r="AC76" i="14"/>
  <c r="AC54" i="5"/>
  <c r="AB72" i="3" l="1"/>
  <c r="AB50"/>
  <c r="Y195" i="17" s="1"/>
  <c r="AB72" i="14"/>
  <c r="Y56" i="17" s="1"/>
  <c r="Z83"/>
  <c r="AC99" i="14"/>
  <c r="AB22"/>
  <c r="AC11" i="9"/>
  <c r="AC10"/>
  <c r="Y9" i="17"/>
  <c r="AC52" i="14"/>
  <c r="AC55" i="3" s="1"/>
  <c r="Z207" i="17" s="1"/>
  <c r="AB66" i="14"/>
  <c r="Y50" i="17"/>
  <c r="AC19" i="6"/>
  <c r="AB36"/>
  <c r="AB149" i="14"/>
  <c r="Z31" i="17"/>
  <c r="AC44" i="14"/>
  <c r="AC91"/>
  <c r="Z75" i="17"/>
  <c r="AB24" i="14"/>
  <c r="Y11" i="17"/>
  <c r="AC11" i="11"/>
  <c r="AC44" s="1"/>
  <c r="AC10"/>
  <c r="Z44" i="17"/>
  <c r="AC12" i="11"/>
  <c r="AC29" i="10"/>
  <c r="Z109" i="17"/>
  <c r="AC44" i="10"/>
  <c r="AC125" i="14"/>
  <c r="AB150"/>
  <c r="AB36" i="7"/>
  <c r="AC19"/>
  <c r="AC45" s="1"/>
  <c r="AB28" i="3"/>
  <c r="AB27"/>
  <c r="AB155" i="14"/>
  <c r="AC22" i="8"/>
  <c r="Z140" i="17"/>
  <c r="AC184" i="14"/>
  <c r="Z142" i="17"/>
  <c r="AC22" i="10"/>
  <c r="AC186" i="14"/>
  <c r="AC93"/>
  <c r="Z77" i="17"/>
  <c r="AC123" i="14"/>
  <c r="Z107" i="17"/>
  <c r="AC44" i="8"/>
  <c r="AC29"/>
  <c r="AD165" i="14"/>
  <c r="Z103" i="17"/>
  <c r="AC44" i="4"/>
  <c r="AC29"/>
  <c r="AC119" i="14"/>
  <c r="AC58"/>
  <c r="Z45" i="17" s="1"/>
  <c r="AC43" i="14"/>
  <c r="Z30" i="17"/>
  <c r="Z40"/>
  <c r="AC12" i="7"/>
  <c r="Z84" i="17"/>
  <c r="AC100" i="14"/>
  <c r="AC105"/>
  <c r="Z89" i="17" s="1"/>
  <c r="AC40" i="3"/>
  <c r="Z183" i="17" s="1"/>
  <c r="AC39" i="3"/>
  <c r="Z180" i="17" s="1"/>
  <c r="Z136"/>
  <c r="AC22" i="4"/>
  <c r="AC180" i="14"/>
  <c r="AC35" i="5"/>
  <c r="AC212" i="14"/>
  <c r="AA82" i="17"/>
  <c r="AD98" i="14"/>
  <c r="AC36" i="5"/>
  <c r="AD19"/>
  <c r="AD45" s="1"/>
  <c r="AC148" i="14"/>
  <c r="AC54" i="3" l="1"/>
  <c r="Z204" i="17" s="1"/>
  <c r="AC135" i="14"/>
  <c r="Z116" i="17"/>
  <c r="AD20" i="6"/>
  <c r="AD160" i="14" s="1"/>
  <c r="Z108" i="17"/>
  <c r="AC124" i="14"/>
  <c r="AC29" i="9"/>
  <c r="AC44"/>
  <c r="AC45" i="6"/>
  <c r="AC94" i="14" s="1"/>
  <c r="Z78" i="17" s="1"/>
  <c r="AB9" i="6"/>
  <c r="Y17" i="17"/>
  <c r="AB30" i="14"/>
  <c r="AC12" i="6"/>
  <c r="AC19" i="3" s="1"/>
  <c r="Z165" i="17" s="1"/>
  <c r="Z39"/>
  <c r="Z141"/>
  <c r="AC185" i="14"/>
  <c r="AC22" i="9"/>
  <c r="Z29" i="17"/>
  <c r="AC42" i="14"/>
  <c r="AC54" i="4"/>
  <c r="Z59" i="17"/>
  <c r="AC75" i="14"/>
  <c r="AC175"/>
  <c r="AC21" i="10"/>
  <c r="Z131" i="17"/>
  <c r="AC173" i="14"/>
  <c r="Z129" i="17"/>
  <c r="AC21" i="8"/>
  <c r="AD20" i="7"/>
  <c r="AC136" i="14"/>
  <c r="Z117" i="17"/>
  <c r="AC26" i="3"/>
  <c r="Z171" i="17" s="1"/>
  <c r="AC25" i="3"/>
  <c r="Z168" i="17" s="1"/>
  <c r="AC141" i="14"/>
  <c r="Z122" i="17" s="1"/>
  <c r="AC81" i="14"/>
  <c r="Z65" i="17"/>
  <c r="AC54" i="10"/>
  <c r="AC217" i="14" s="1"/>
  <c r="Z125" i="17"/>
  <c r="AC169" i="14"/>
  <c r="AC21" i="4"/>
  <c r="AD28"/>
  <c r="Z92" i="17"/>
  <c r="AC108" i="14"/>
  <c r="AC46"/>
  <c r="Z33" i="17"/>
  <c r="AC79" i="14"/>
  <c r="Z63" i="17"/>
  <c r="AC54" i="8"/>
  <c r="Z98" i="17"/>
  <c r="AD28" i="10"/>
  <c r="AC114" i="14"/>
  <c r="AC126"/>
  <c r="AC29" i="11"/>
  <c r="Z110" i="17"/>
  <c r="Z73"/>
  <c r="AC89" i="14"/>
  <c r="AC64" i="3"/>
  <c r="Z216" i="17" s="1"/>
  <c r="AC65" i="3"/>
  <c r="Z219" i="17" s="1"/>
  <c r="Z96"/>
  <c r="AC112" i="14"/>
  <c r="AD28" i="8"/>
  <c r="Z66" i="17"/>
  <c r="AC82" i="14"/>
  <c r="AC54" i="11"/>
  <c r="AB9" i="7"/>
  <c r="AB31" i="14"/>
  <c r="Y18" i="17"/>
  <c r="AB51" i="3"/>
  <c r="Y198" i="17" s="1"/>
  <c r="AB36" i="14"/>
  <c r="Y23" i="17" s="1"/>
  <c r="AB52" i="3"/>
  <c r="Y201" i="17" s="1"/>
  <c r="AC187" i="14"/>
  <c r="Z143" i="17"/>
  <c r="AC22" i="11"/>
  <c r="AC47" i="14"/>
  <c r="Z34" i="17" s="1"/>
  <c r="AA71"/>
  <c r="AD87" i="14"/>
  <c r="AD51"/>
  <c r="Z49" i="17"/>
  <c r="AC65" i="14"/>
  <c r="Z16" i="17"/>
  <c r="AC9" i="5"/>
  <c r="AC29" i="14"/>
  <c r="AA115" i="17"/>
  <c r="AD134" i="14"/>
  <c r="AE20" i="5"/>
  <c r="AE159" i="14" s="1"/>
  <c r="Y6" i="17" l="1"/>
  <c r="AC11" i="6"/>
  <c r="AB19" i="14"/>
  <c r="AC10" i="6"/>
  <c r="AC54" i="9"/>
  <c r="Z64" i="17"/>
  <c r="AC80" i="14"/>
  <c r="Z130" i="17"/>
  <c r="AC174" i="14"/>
  <c r="AC21" i="9"/>
  <c r="AC41" i="14"/>
  <c r="Z28" i="17"/>
  <c r="AC18" i="3"/>
  <c r="Z162" i="17" s="1"/>
  <c r="AC88" i="14"/>
  <c r="Z72" i="17"/>
  <c r="AC44" i="6"/>
  <c r="Z97" i="17"/>
  <c r="AD28" i="9"/>
  <c r="AC113" i="14"/>
  <c r="AC35" i="11"/>
  <c r="AC218" i="14"/>
  <c r="AA87" i="17"/>
  <c r="AD103" i="14"/>
  <c r="AD19" i="4"/>
  <c r="AC147" i="14"/>
  <c r="AC36" i="4"/>
  <c r="AD161" i="14"/>
  <c r="AD166"/>
  <c r="AD29" i="3"/>
  <c r="AD30"/>
  <c r="AC35" i="10"/>
  <c r="AC10" i="7"/>
  <c r="Y7" i="17"/>
  <c r="AC11" i="7"/>
  <c r="AB20" i="14"/>
  <c r="AB25"/>
  <c r="Y12" i="17" s="1"/>
  <c r="AB12" i="3"/>
  <c r="Y1" i="17" s="1"/>
  <c r="AB13" i="3"/>
  <c r="Y147" i="17" s="1"/>
  <c r="AA85"/>
  <c r="AD101" i="14"/>
  <c r="AD97"/>
  <c r="AA81" i="17"/>
  <c r="AC215" i="14"/>
  <c r="AC35" i="8"/>
  <c r="AC176" i="14"/>
  <c r="AC21" i="11"/>
  <c r="Z132" i="17"/>
  <c r="AD28" i="11"/>
  <c r="Z99" i="17"/>
  <c r="AC115" i="14"/>
  <c r="AD19" i="8"/>
  <c r="AC36"/>
  <c r="AC151" i="14"/>
  <c r="AD19" i="10"/>
  <c r="AC36"/>
  <c r="AC153" i="14"/>
  <c r="AC211"/>
  <c r="AC35" i="4"/>
  <c r="AA38" i="17"/>
  <c r="AD12" i="5"/>
  <c r="AD10"/>
  <c r="Z5" i="17"/>
  <c r="AC18" i="14"/>
  <c r="AD11" i="5"/>
  <c r="AC216" i="14" l="1"/>
  <c r="AC35" i="9"/>
  <c r="AD102" i="14"/>
  <c r="AA86" i="17"/>
  <c r="AC54" i="6"/>
  <c r="AC77" i="14"/>
  <c r="Z61" i="17"/>
  <c r="AC36" i="9"/>
  <c r="AC152" i="14"/>
  <c r="AD19" i="9"/>
  <c r="Z138" i="17"/>
  <c r="AC182" i="14"/>
  <c r="AC22" i="6"/>
  <c r="Z105" i="17"/>
  <c r="AC121" i="14"/>
  <c r="AC29" i="6"/>
  <c r="AD139" i="14"/>
  <c r="AA120" i="17"/>
  <c r="AE20" i="10"/>
  <c r="AE164" i="14" s="1"/>
  <c r="AC68"/>
  <c r="AD54"/>
  <c r="Z52" i="17"/>
  <c r="AC122" i="14"/>
  <c r="AC29" i="7"/>
  <c r="Z106" i="17"/>
  <c r="AC15" i="3"/>
  <c r="Z153" i="17" s="1"/>
  <c r="AC127" i="14"/>
  <c r="Z111" i="17" s="1"/>
  <c r="AC14" i="3"/>
  <c r="Z150" i="17" s="1"/>
  <c r="AC44" i="7"/>
  <c r="AD57" i="14"/>
  <c r="Z55" i="17"/>
  <c r="AC71" i="14"/>
  <c r="AD45" i="10"/>
  <c r="AC34" i="14"/>
  <c r="AC9" i="10"/>
  <c r="Z21" i="17"/>
  <c r="AD137" i="14"/>
  <c r="AA118" i="17"/>
  <c r="AE20" i="8"/>
  <c r="AE162" i="14" s="1"/>
  <c r="AD104"/>
  <c r="AA88" i="17"/>
  <c r="AD56" i="14"/>
  <c r="AC70"/>
  <c r="Z54" i="17"/>
  <c r="AE20" i="4"/>
  <c r="AE158" i="14" s="1"/>
  <c r="AA114" i="17"/>
  <c r="AD133" i="14"/>
  <c r="AD45" i="4"/>
  <c r="AD45" i="8"/>
  <c r="AC183" i="14"/>
  <c r="AC22" i="7"/>
  <c r="Z139" i="17"/>
  <c r="AC17" i="3"/>
  <c r="Z159" i="17" s="1"/>
  <c r="AC16" i="3"/>
  <c r="Z156" i="17" s="1"/>
  <c r="AC188" i="14"/>
  <c r="Z144" i="17" s="1"/>
  <c r="Z19"/>
  <c r="AC32" i="14"/>
  <c r="AC9" i="8"/>
  <c r="AD50" i="14"/>
  <c r="Z48" i="17"/>
  <c r="AC64" i="14"/>
  <c r="AC36" i="11"/>
  <c r="AD19"/>
  <c r="AC154" i="14"/>
  <c r="AC28"/>
  <c r="Z15" i="17"/>
  <c r="AC9" i="4"/>
  <c r="AD181" i="14"/>
  <c r="AD22" i="5"/>
  <c r="AA137" i="17"/>
  <c r="AD120" i="14"/>
  <c r="AD29" i="5"/>
  <c r="AA104" i="17"/>
  <c r="AD44" i="5"/>
  <c r="AD40" i="14"/>
  <c r="AA27" i="17"/>
  <c r="Z94" l="1"/>
  <c r="AC110" i="14"/>
  <c r="AD28" i="6"/>
  <c r="AD138" i="14"/>
  <c r="AA119" i="17"/>
  <c r="AE20" i="9"/>
  <c r="AE163" i="14" s="1"/>
  <c r="Z20" i="17"/>
  <c r="AC9" i="9"/>
  <c r="AC33" i="14"/>
  <c r="AD45" i="9"/>
  <c r="Z127" i="17"/>
  <c r="AC171" i="14"/>
  <c r="AC21" i="6"/>
  <c r="AC213" i="14"/>
  <c r="AC35" i="6"/>
  <c r="Z53" i="17"/>
  <c r="AD55" i="14"/>
  <c r="AC69"/>
  <c r="AD11" i="8"/>
  <c r="AC21" i="14"/>
  <c r="Z8" i="17"/>
  <c r="AD10" i="8"/>
  <c r="AD12" i="10"/>
  <c r="AA43" i="17"/>
  <c r="AD12" i="11"/>
  <c r="AA44" i="17"/>
  <c r="AC172" i="14"/>
  <c r="AC21" i="7"/>
  <c r="Z128" i="17"/>
  <c r="AC177" i="14"/>
  <c r="Z133" i="17" s="1"/>
  <c r="AC33" i="3"/>
  <c r="Z177" i="17" s="1"/>
  <c r="AC32" i="3"/>
  <c r="Z174" i="17" s="1"/>
  <c r="AC23" i="14"/>
  <c r="AD10" i="10"/>
  <c r="AD11"/>
  <c r="Z10" i="17"/>
  <c r="Z22"/>
  <c r="AC35" i="14"/>
  <c r="AC9" i="11"/>
  <c r="AA37" i="17"/>
  <c r="AD12" i="4"/>
  <c r="AA70" i="17"/>
  <c r="AD86" i="14"/>
  <c r="AC111"/>
  <c r="AD28" i="7"/>
  <c r="Z95" i="17"/>
  <c r="AC43" i="3"/>
  <c r="Z189" i="17" s="1"/>
  <c r="AC42" i="3"/>
  <c r="Z186" i="17" s="1"/>
  <c r="AC116" i="14"/>
  <c r="Z100" i="17" s="1"/>
  <c r="Z4"/>
  <c r="AC17" i="14"/>
  <c r="AD10" i="4"/>
  <c r="AD11"/>
  <c r="AD44" s="1"/>
  <c r="AA121" i="17"/>
  <c r="AE20" i="11"/>
  <c r="AE165" i="14" s="1"/>
  <c r="AD45" i="11"/>
  <c r="AD140" i="14"/>
  <c r="AD90"/>
  <c r="AA74" i="17"/>
  <c r="AD92" i="14"/>
  <c r="AA76" i="17"/>
  <c r="AC54" i="7"/>
  <c r="AC78" i="14"/>
  <c r="Z62" i="17"/>
  <c r="AC62" i="3"/>
  <c r="Z213" i="17" s="1"/>
  <c r="AC83" i="14"/>
  <c r="Z67" i="17" s="1"/>
  <c r="AC61" i="3"/>
  <c r="Z210" i="17" s="1"/>
  <c r="AD12" i="8"/>
  <c r="AA41" i="17"/>
  <c r="AA60"/>
  <c r="AD54" i="5"/>
  <c r="AD212" i="14" s="1"/>
  <c r="AD76"/>
  <c r="AA126" i="17"/>
  <c r="AD170" i="14"/>
  <c r="AD21" i="5"/>
  <c r="AE28"/>
  <c r="AA93" i="17"/>
  <c r="AD109" i="14"/>
  <c r="AD12" i="9" l="1"/>
  <c r="AA42" i="17"/>
  <c r="AC66" i="14"/>
  <c r="Z50" i="17"/>
  <c r="AD52" i="14"/>
  <c r="AD19" i="6"/>
  <c r="AD45" s="1"/>
  <c r="AC149" i="14"/>
  <c r="AC36" i="6"/>
  <c r="AD99" i="14"/>
  <c r="AA83" i="17"/>
  <c r="AA75"/>
  <c r="AD91" i="14"/>
  <c r="AC22"/>
  <c r="AD11" i="9"/>
  <c r="AD10"/>
  <c r="Z9" i="17"/>
  <c r="AD75" i="14"/>
  <c r="AD54" i="4"/>
  <c r="AD211" i="14" s="1"/>
  <c r="AA59" i="17"/>
  <c r="AA30"/>
  <c r="AD43" i="14"/>
  <c r="AD44" i="10"/>
  <c r="AD125" i="14"/>
  <c r="AD29" i="10"/>
  <c r="AA109" i="17"/>
  <c r="AA32"/>
  <c r="AD45" i="14"/>
  <c r="AD44" i="8"/>
  <c r="AA107" i="17"/>
  <c r="AD29" i="8"/>
  <c r="AD123" i="14"/>
  <c r="AC214"/>
  <c r="AC219"/>
  <c r="AC72" i="3"/>
  <c r="AC71"/>
  <c r="AD100" i="14"/>
  <c r="AA84" i="17"/>
  <c r="AD105" i="14"/>
  <c r="AA89" i="17" s="1"/>
  <c r="AD39" i="3"/>
  <c r="AA180" i="17" s="1"/>
  <c r="AD40" i="3"/>
  <c r="AA183" i="17" s="1"/>
  <c r="AD19" i="7"/>
  <c r="AD45" s="1"/>
  <c r="AC150" i="14"/>
  <c r="AC36" i="7"/>
  <c r="AC27" i="3"/>
  <c r="AC155" i="14"/>
  <c r="AC28" i="3"/>
  <c r="AA136" i="17"/>
  <c r="AD22" i="4"/>
  <c r="AD180" i="14"/>
  <c r="AD39"/>
  <c r="AA26" i="17"/>
  <c r="AD46" i="14"/>
  <c r="AA33" i="17"/>
  <c r="AC35" i="7"/>
  <c r="AD93" i="14"/>
  <c r="AA77" i="17"/>
  <c r="AD119" i="14"/>
  <c r="AD29" i="4"/>
  <c r="AA103" i="17"/>
  <c r="Z11"/>
  <c r="AD10" i="11"/>
  <c r="AD11"/>
  <c r="AC24" i="14"/>
  <c r="AD22" i="10"/>
  <c r="AD186" i="14"/>
  <c r="AA142" i="17"/>
  <c r="AA140"/>
  <c r="AD184" i="14"/>
  <c r="AD22" i="8"/>
  <c r="AD35" i="5"/>
  <c r="AD65" i="14" s="1"/>
  <c r="AB82" i="17"/>
  <c r="AE98" i="14"/>
  <c r="AD148"/>
  <c r="AE19" i="5"/>
  <c r="AD36"/>
  <c r="AD65" i="3" l="1"/>
  <c r="AA219" i="17" s="1"/>
  <c r="AA49"/>
  <c r="AE51" i="14"/>
  <c r="AE12" i="5" s="1"/>
  <c r="AD124" i="14"/>
  <c r="AA108" i="17"/>
  <c r="AD29" i="9"/>
  <c r="AD44"/>
  <c r="AA72" i="17"/>
  <c r="AD88" i="14"/>
  <c r="AD12" i="6"/>
  <c r="AA39" i="17"/>
  <c r="AD44" i="14"/>
  <c r="AA31" i="17"/>
  <c r="AD22" i="9"/>
  <c r="AD185" i="14"/>
  <c r="AA141" i="17"/>
  <c r="Z17"/>
  <c r="AC9" i="6"/>
  <c r="AC30" i="14"/>
  <c r="AA116" i="17"/>
  <c r="AE20" i="6"/>
  <c r="AE160" i="14" s="1"/>
  <c r="AD135"/>
  <c r="AD187"/>
  <c r="AD22" i="11"/>
  <c r="AA143" i="17"/>
  <c r="AC9" i="7"/>
  <c r="Z18" i="17"/>
  <c r="AC31" i="14"/>
  <c r="AC52" i="3"/>
  <c r="Z201" i="17" s="1"/>
  <c r="AC51" i="3"/>
  <c r="Z198" i="17" s="1"/>
  <c r="AC36" i="14"/>
  <c r="Z23" i="17" s="1"/>
  <c r="AD79" i="14"/>
  <c r="AA63" i="17"/>
  <c r="AD54" i="8"/>
  <c r="AD215" i="14" s="1"/>
  <c r="AD35" i="4"/>
  <c r="AD21" i="10"/>
  <c r="AA131" i="17"/>
  <c r="AD175" i="14"/>
  <c r="AD29" i="11"/>
  <c r="AD44"/>
  <c r="AA110" i="17"/>
  <c r="AD126" i="14"/>
  <c r="AD21" i="4"/>
  <c r="AD169" i="14"/>
  <c r="AA125" i="17"/>
  <c r="AA73"/>
  <c r="AD89" i="14"/>
  <c r="AD64" i="3"/>
  <c r="AA216" i="17" s="1"/>
  <c r="AD94" i="14"/>
  <c r="AA78" i="17" s="1"/>
  <c r="AA98"/>
  <c r="AD114" i="14"/>
  <c r="AE28" i="10"/>
  <c r="AA129" i="17"/>
  <c r="AD21" i="8"/>
  <c r="AD173" i="14"/>
  <c r="AC67"/>
  <c r="Z51" i="17"/>
  <c r="AD53" i="14"/>
  <c r="AC49" i="3"/>
  <c r="Z192" i="17" s="1"/>
  <c r="AC50" i="3"/>
  <c r="Z195" i="17" s="1"/>
  <c r="AC72" i="14"/>
  <c r="Z56" i="17" s="1"/>
  <c r="AE20" i="7"/>
  <c r="AD136" i="14"/>
  <c r="AA117" i="17"/>
  <c r="AD141" i="14"/>
  <c r="AA122" i="17" s="1"/>
  <c r="AD26" i="3"/>
  <c r="AA171" i="17" s="1"/>
  <c r="AD25" i="3"/>
  <c r="AA168" i="17" s="1"/>
  <c r="AE28" i="8"/>
  <c r="AD112" i="14"/>
  <c r="AA96" i="17"/>
  <c r="AE28" i="4"/>
  <c r="AD108" i="14"/>
  <c r="AA92" i="17"/>
  <c r="AD81" i="14"/>
  <c r="AD54" i="10"/>
  <c r="AA65" i="17"/>
  <c r="AF20" i="5"/>
  <c r="AF159" i="14" s="1"/>
  <c r="AE134"/>
  <c r="AB115" i="17"/>
  <c r="AE45" i="5"/>
  <c r="AA16" i="17"/>
  <c r="AD9" i="5"/>
  <c r="AD29" i="14"/>
  <c r="AB38" i="17" l="1"/>
  <c r="AC19" i="14"/>
  <c r="AD11" i="6"/>
  <c r="AD10"/>
  <c r="Z6" i="17"/>
  <c r="AD21" i="9"/>
  <c r="AA130" i="17"/>
  <c r="AD174" i="14"/>
  <c r="AD41"/>
  <c r="AA28" i="17"/>
  <c r="AD113" i="14"/>
  <c r="AE28" i="9"/>
  <c r="AA97" i="17"/>
  <c r="AD54" i="9"/>
  <c r="AA64" i="17"/>
  <c r="AD80" i="14"/>
  <c r="AE101"/>
  <c r="AB85" i="17"/>
  <c r="AE103" i="14"/>
  <c r="AB87" i="17"/>
  <c r="AD217" i="14"/>
  <c r="AD35" i="10"/>
  <c r="AE50" i="14"/>
  <c r="AD64"/>
  <c r="AA48" i="17"/>
  <c r="AD21" i="11"/>
  <c r="AD176" i="14"/>
  <c r="AA132" i="17"/>
  <c r="AD35" i="8"/>
  <c r="AE161" i="14"/>
  <c r="AE30" i="3"/>
  <c r="AE29"/>
  <c r="AE166" i="14"/>
  <c r="AD12" i="7"/>
  <c r="AA40" i="17"/>
  <c r="AD55" i="3"/>
  <c r="AA207" i="17" s="1"/>
  <c r="AD58" i="14"/>
  <c r="AA45" i="17" s="1"/>
  <c r="AD54" i="3"/>
  <c r="AA204" i="17" s="1"/>
  <c r="AD36" i="8"/>
  <c r="AD151" i="14"/>
  <c r="AE19" i="8"/>
  <c r="AE19" i="4"/>
  <c r="AD147" i="14"/>
  <c r="AD36" i="4"/>
  <c r="AD115" i="14"/>
  <c r="AE28" i="11"/>
  <c r="AA99" i="17"/>
  <c r="AE19" i="10"/>
  <c r="AD36"/>
  <c r="AD153" i="14"/>
  <c r="AE97"/>
  <c r="AB81" i="17"/>
  <c r="AA66"/>
  <c r="AD82" i="14"/>
  <c r="AD54" i="11"/>
  <c r="Z7" i="17"/>
  <c r="AD10" i="7"/>
  <c r="AC20" i="14"/>
  <c r="AD11" i="7"/>
  <c r="AC25" i="14"/>
  <c r="Z12" i="17" s="1"/>
  <c r="AC13" i="3"/>
  <c r="Z147" i="17" s="1"/>
  <c r="AC12" i="3"/>
  <c r="Z1" i="17" s="1"/>
  <c r="AB27"/>
  <c r="AE40" i="14"/>
  <c r="AE10" i="5"/>
  <c r="AD18" i="14"/>
  <c r="AE11" i="5"/>
  <c r="AA5" i="17"/>
  <c r="AE87" i="14"/>
  <c r="AB71" i="17"/>
  <c r="AE44" i="5"/>
  <c r="AD216" i="14" l="1"/>
  <c r="AD35" i="9"/>
  <c r="AE102" i="14"/>
  <c r="AB86" i="17"/>
  <c r="AD152" i="14"/>
  <c r="AE19" i="9"/>
  <c r="AD36"/>
  <c r="AD182" i="14"/>
  <c r="AA138" i="17"/>
  <c r="AD22" i="6"/>
  <c r="AD121" i="14"/>
  <c r="AD29" i="6"/>
  <c r="AD44"/>
  <c r="AA105" i="17"/>
  <c r="AD122" i="14"/>
  <c r="AA106" i="17"/>
  <c r="AD29" i="7"/>
  <c r="AD127" i="14"/>
  <c r="AA111" i="17" s="1"/>
  <c r="AD14" i="3"/>
  <c r="AA150" i="17" s="1"/>
  <c r="AD15" i="3"/>
  <c r="AA153" i="17" s="1"/>
  <c r="AD44" i="7"/>
  <c r="AD35" i="11"/>
  <c r="AD218" i="14"/>
  <c r="AE139"/>
  <c r="AB120" i="17"/>
  <c r="AF20" i="10"/>
  <c r="AF164" i="14" s="1"/>
  <c r="AB114" i="17"/>
  <c r="AE133" i="14"/>
  <c r="AE45" i="4"/>
  <c r="AF20"/>
  <c r="AA29" i="17"/>
  <c r="AD42" i="14"/>
  <c r="AD47"/>
  <c r="AA34" i="17" s="1"/>
  <c r="AD19" i="3"/>
  <c r="AA165" i="17" s="1"/>
  <c r="AD18" i="3"/>
  <c r="AA162" i="17" s="1"/>
  <c r="AD36" i="11"/>
  <c r="AE19"/>
  <c r="AD154" i="14"/>
  <c r="AB37" i="17"/>
  <c r="AE12" i="4"/>
  <c r="AD70" i="14"/>
  <c r="AA54" i="17"/>
  <c r="AE56" i="14"/>
  <c r="AA21" i="17"/>
  <c r="AD34" i="14"/>
  <c r="AD9" i="10"/>
  <c r="AD9" i="8"/>
  <c r="AA19" i="17"/>
  <c r="AD32" i="14"/>
  <c r="AD183"/>
  <c r="AD22" i="7"/>
  <c r="AA139" i="17"/>
  <c r="AD16" i="3"/>
  <c r="AA156" i="17" s="1"/>
  <c r="AD188" i="14"/>
  <c r="AA144" i="17" s="1"/>
  <c r="AD17" i="3"/>
  <c r="AA159" i="17" s="1"/>
  <c r="AE104" i="14"/>
  <c r="AB88" i="17"/>
  <c r="AE45" i="10"/>
  <c r="AD9" i="4"/>
  <c r="AA15" i="17"/>
  <c r="AD28" i="14"/>
  <c r="AB118" i="17"/>
  <c r="AF20" i="8"/>
  <c r="AF162" i="14" s="1"/>
  <c r="AE137"/>
  <c r="AE45" i="8"/>
  <c r="AD68" i="14"/>
  <c r="AE54"/>
  <c r="AA52" i="17"/>
  <c r="AE76" i="14"/>
  <c r="AE54" i="5"/>
  <c r="AE212" i="14" s="1"/>
  <c r="AB60" i="17"/>
  <c r="AE181" i="14"/>
  <c r="AB137" i="17"/>
  <c r="AE22" i="5"/>
  <c r="AE120" i="14"/>
  <c r="AE29" i="5"/>
  <c r="AB104" i="17"/>
  <c r="AA61" l="1"/>
  <c r="AD77" i="14"/>
  <c r="AD54" i="6"/>
  <c r="AD213" i="14" s="1"/>
  <c r="AD33"/>
  <c r="AA20" i="17"/>
  <c r="AD9" i="9"/>
  <c r="AD110" i="14"/>
  <c r="AA94" i="17"/>
  <c r="AE28" i="6"/>
  <c r="AD171" i="14"/>
  <c r="AD21" i="6"/>
  <c r="AA127" i="17"/>
  <c r="AB119"/>
  <c r="AE138" i="14"/>
  <c r="AF20" i="9"/>
  <c r="AF163" i="14" s="1"/>
  <c r="AE45" i="9"/>
  <c r="AA53" i="17"/>
  <c r="AD69" i="14"/>
  <c r="AE55"/>
  <c r="AB121" i="17"/>
  <c r="AE140" i="14"/>
  <c r="AF20" i="11"/>
  <c r="AF165" i="14" s="1"/>
  <c r="AE45" i="11"/>
  <c r="AD78" i="14"/>
  <c r="AA62" i="17"/>
  <c r="AD54" i="7"/>
  <c r="AD62" i="3"/>
  <c r="AA213" i="17" s="1"/>
  <c r="AD83" i="14"/>
  <c r="AA67" i="17" s="1"/>
  <c r="AD61" i="3"/>
  <c r="AA210" i="17" s="1"/>
  <c r="AD111" i="14"/>
  <c r="AE28" i="7"/>
  <c r="AA95" i="17"/>
  <c r="AD42" i="3"/>
  <c r="AA186" i="17" s="1"/>
  <c r="AD43" i="3"/>
  <c r="AA189" i="17" s="1"/>
  <c r="AD116" i="14"/>
  <c r="AA100" i="17" s="1"/>
  <c r="AE90" i="14"/>
  <c r="AB74" i="17"/>
  <c r="AE92" i="14"/>
  <c r="AB76" i="17"/>
  <c r="AD23" i="14"/>
  <c r="AE10" i="10"/>
  <c r="AA10" i="17"/>
  <c r="AE11" i="10"/>
  <c r="AB70" i="17"/>
  <c r="AE86" i="14"/>
  <c r="AA55" i="17"/>
  <c r="AD71" i="14"/>
  <c r="AE57"/>
  <c r="AD172"/>
  <c r="AD21" i="7"/>
  <c r="AA128" i="17"/>
  <c r="AD177" i="14"/>
  <c r="AA133" i="17" s="1"/>
  <c r="AD33" i="3"/>
  <c r="AA177" i="17" s="1"/>
  <c r="AD32" i="3"/>
  <c r="AA174" i="17" s="1"/>
  <c r="AE10" i="8"/>
  <c r="AE11"/>
  <c r="AA8" i="17"/>
  <c r="AD21" i="14"/>
  <c r="AE12" i="10"/>
  <c r="AB43" i="17"/>
  <c r="AF158" i="14"/>
  <c r="AE10" i="4"/>
  <c r="AD17" i="14"/>
  <c r="AA4" i="17"/>
  <c r="AE11" i="4"/>
  <c r="AE12" i="8"/>
  <c r="AB41" i="17"/>
  <c r="AE39" i="14"/>
  <c r="AB26" i="17"/>
  <c r="AD35" i="14"/>
  <c r="AD9" i="11"/>
  <c r="AA22" i="17"/>
  <c r="AF28" i="5"/>
  <c r="AE109" i="14"/>
  <c r="AB93" i="17"/>
  <c r="AB126"/>
  <c r="AE170" i="14"/>
  <c r="AE21" i="5"/>
  <c r="AE35"/>
  <c r="AD35" i="6" l="1"/>
  <c r="AD66" i="14" s="1"/>
  <c r="AD22"/>
  <c r="AA9" i="17"/>
  <c r="AE10" i="9"/>
  <c r="AE11"/>
  <c r="AE44" s="1"/>
  <c r="AE91" i="14"/>
  <c r="AB75" i="17"/>
  <c r="AE12" i="9"/>
  <c r="AB42" i="17"/>
  <c r="AD149" i="14"/>
  <c r="AE19" i="6"/>
  <c r="AD36"/>
  <c r="AE99" i="14"/>
  <c r="AB83" i="17"/>
  <c r="AE45" i="6"/>
  <c r="AA11" i="17"/>
  <c r="AE10" i="11"/>
  <c r="AE11"/>
  <c r="AD24" i="14"/>
  <c r="AE44" i="8"/>
  <c r="AE123" i="14"/>
  <c r="AB107" i="17"/>
  <c r="AE29" i="8"/>
  <c r="AB44" i="17"/>
  <c r="AE12" i="11"/>
  <c r="AB142" i="17"/>
  <c r="AE22" i="10"/>
  <c r="AE186" i="14"/>
  <c r="AE29" i="4"/>
  <c r="AE119" i="14"/>
  <c r="AB103" i="17"/>
  <c r="AD214" i="14"/>
  <c r="AD72" i="3"/>
  <c r="AD71"/>
  <c r="AD219" i="14"/>
  <c r="AB30" i="17"/>
  <c r="AE43" i="14"/>
  <c r="AE22" i="4"/>
  <c r="AB136" i="17"/>
  <c r="AE180" i="14"/>
  <c r="AD150"/>
  <c r="AE19" i="7"/>
  <c r="AD155" i="14"/>
  <c r="AD28" i="3"/>
  <c r="AD36" i="7"/>
  <c r="AD27" i="3"/>
  <c r="AE29" i="10"/>
  <c r="AB109" i="17"/>
  <c r="AE44" i="10"/>
  <c r="AE125" i="14"/>
  <c r="AB77" i="17"/>
  <c r="AE44" i="11"/>
  <c r="AE93" i="14"/>
  <c r="AB32" i="17"/>
  <c r="AE45" i="14"/>
  <c r="AE184"/>
  <c r="AB140" i="17"/>
  <c r="AE22" i="8"/>
  <c r="AB84" i="17"/>
  <c r="AE100" i="14"/>
  <c r="AE40" i="3"/>
  <c r="AB183" i="17" s="1"/>
  <c r="AE105" i="14"/>
  <c r="AB89" i="17" s="1"/>
  <c r="AE39" i="3"/>
  <c r="AB180" i="17" s="1"/>
  <c r="AE44" i="4"/>
  <c r="AD35" i="7"/>
  <c r="AF51" i="14"/>
  <c r="AB49" i="17"/>
  <c r="AE65" i="14"/>
  <c r="AF19" i="5"/>
  <c r="AE148" i="14"/>
  <c r="AE36" i="5"/>
  <c r="AC82" i="17"/>
  <c r="AF98" i="14"/>
  <c r="AE52" l="1"/>
  <c r="AE12" i="6" s="1"/>
  <c r="AA50" i="17"/>
  <c r="AE80" i="14"/>
  <c r="AB64" i="17"/>
  <c r="AE54" i="9"/>
  <c r="AE216" i="14" s="1"/>
  <c r="AE88"/>
  <c r="AB72" i="17"/>
  <c r="AF20" i="6"/>
  <c r="AF160" i="14" s="1"/>
  <c r="AE135"/>
  <c r="AB116" i="17"/>
  <c r="AE22" i="9"/>
  <c r="AE185" i="14"/>
  <c r="AB141" i="17"/>
  <c r="AA17"/>
  <c r="AD9" i="6"/>
  <c r="AD30" i="14"/>
  <c r="AE44"/>
  <c r="AB31" i="17"/>
  <c r="AB108"/>
  <c r="AE29" i="9"/>
  <c r="AE124" i="14"/>
  <c r="AB98" i="17"/>
  <c r="AF28" i="10"/>
  <c r="AE114" i="14"/>
  <c r="AE21" i="4"/>
  <c r="AE169" i="14"/>
  <c r="AB125" i="17"/>
  <c r="AE175" i="14"/>
  <c r="AB131" i="17"/>
  <c r="AE21" i="10"/>
  <c r="AE112" i="14"/>
  <c r="AF28" i="8"/>
  <c r="AB96" i="17"/>
  <c r="AE54" i="4"/>
  <c r="AE35" s="1"/>
  <c r="AE75" i="14"/>
  <c r="AB59" i="17"/>
  <c r="AE82" i="14"/>
  <c r="AB66" i="17"/>
  <c r="AE54" i="11"/>
  <c r="AF28" i="4"/>
  <c r="AE108" i="14"/>
  <c r="AB92" i="17"/>
  <c r="AB63"/>
  <c r="AE54" i="8"/>
  <c r="AE215" i="14" s="1"/>
  <c r="AE79"/>
  <c r="AE53"/>
  <c r="AD67"/>
  <c r="AA51" i="17"/>
  <c r="AD72" i="14"/>
  <c r="AA56" i="17" s="1"/>
  <c r="AD50" i="3"/>
  <c r="AA195" i="17" s="1"/>
  <c r="AD49" i="3"/>
  <c r="AA192" i="17" s="1"/>
  <c r="AE54" i="10"/>
  <c r="AE81" i="14"/>
  <c r="AB65" i="17"/>
  <c r="AD31" i="14"/>
  <c r="AD9" i="7"/>
  <c r="AA18" i="17"/>
  <c r="AD51" i="3"/>
  <c r="AA198" i="17" s="1"/>
  <c r="AD52" i="3"/>
  <c r="AA201" i="17" s="1"/>
  <c r="AD36" i="14"/>
  <c r="AA23" i="17" s="1"/>
  <c r="AB33"/>
  <c r="AE46" i="14"/>
  <c r="AB143" i="17"/>
  <c r="AE22" i="11"/>
  <c r="AE187" i="14"/>
  <c r="AB129" i="17"/>
  <c r="AE21" i="8"/>
  <c r="AE173" i="14"/>
  <c r="AE45" i="7"/>
  <c r="AB117" i="17"/>
  <c r="AE136" i="14"/>
  <c r="AF20" i="7"/>
  <c r="AE26" i="3"/>
  <c r="AB171" i="17" s="1"/>
  <c r="AE141" i="14"/>
  <c r="AB122" i="17" s="1"/>
  <c r="AE25" i="3"/>
  <c r="AB168" i="17" s="1"/>
  <c r="AE126" i="14"/>
  <c r="AE29" i="11"/>
  <c r="AB110" i="17"/>
  <c r="AF45" i="5"/>
  <c r="AG20"/>
  <c r="AG159" i="14" s="1"/>
  <c r="AC115" i="17"/>
  <c r="AF134" i="14"/>
  <c r="AE29"/>
  <c r="AB16" i="17"/>
  <c r="AE9" i="5"/>
  <c r="AF12"/>
  <c r="AC38" i="17"/>
  <c r="AB39" l="1"/>
  <c r="AE35" i="9"/>
  <c r="AB97" i="17"/>
  <c r="AF28" i="9"/>
  <c r="AE113" i="14"/>
  <c r="AE41"/>
  <c r="AB28" i="17"/>
  <c r="AA6"/>
  <c r="AE10" i="6"/>
  <c r="AE11"/>
  <c r="AD19" i="14"/>
  <c r="AB130" i="17"/>
  <c r="AE174" i="14"/>
  <c r="AE21" i="9"/>
  <c r="AB40" i="17"/>
  <c r="AE12" i="7"/>
  <c r="AE54" i="3"/>
  <c r="AB204" i="17" s="1"/>
  <c r="AE58" i="14"/>
  <c r="AB45" i="17" s="1"/>
  <c r="AE55" i="3"/>
  <c r="AB207" i="17" s="1"/>
  <c r="AE218" i="14"/>
  <c r="AE35" i="11"/>
  <c r="AE64" i="14"/>
  <c r="AB48" i="17"/>
  <c r="AF50" i="14"/>
  <c r="AE36" i="8"/>
  <c r="AF19"/>
  <c r="AF45" s="1"/>
  <c r="AE151" i="14"/>
  <c r="AC81" i="17"/>
  <c r="AF97" i="14"/>
  <c r="AC85" i="17"/>
  <c r="AF101" i="14"/>
  <c r="AC87" i="17"/>
  <c r="AF103" i="14"/>
  <c r="AF28" i="11"/>
  <c r="AB99" i="17"/>
  <c r="AE115" i="14"/>
  <c r="AF161"/>
  <c r="AF29" i="3"/>
  <c r="AF166" i="14"/>
  <c r="AF30" i="3"/>
  <c r="AB132" i="17"/>
  <c r="AE176" i="14"/>
  <c r="AE21" i="11"/>
  <c r="AE10" i="7"/>
  <c r="AA7" i="17"/>
  <c r="AD20" i="14"/>
  <c r="AE11" i="7"/>
  <c r="AD13" i="3"/>
  <c r="AA147" i="17" s="1"/>
  <c r="AD25" i="14"/>
  <c r="AA12" i="17" s="1"/>
  <c r="AD12" i="3"/>
  <c r="AA1" i="17" s="1"/>
  <c r="AE217" i="14"/>
  <c r="AE35" i="10"/>
  <c r="AB73" i="17"/>
  <c r="AE89" i="14"/>
  <c r="AE44" i="7"/>
  <c r="AE65" i="3"/>
  <c r="AB219" i="17" s="1"/>
  <c r="AE94" i="14"/>
  <c r="AB78" i="17" s="1"/>
  <c r="AE64" i="3"/>
  <c r="AB216" i="17" s="1"/>
  <c r="AE211" i="14"/>
  <c r="AE36" i="10"/>
  <c r="AF19"/>
  <c r="AE153" i="14"/>
  <c r="AE147"/>
  <c r="AE36" i="4"/>
  <c r="AF19"/>
  <c r="AE35" i="8"/>
  <c r="AC27" i="17"/>
  <c r="AF40" i="14"/>
  <c r="AF87"/>
  <c r="AC71" i="17"/>
  <c r="AB5"/>
  <c r="AF11" i="5"/>
  <c r="AF44" s="1"/>
  <c r="AE18" i="14"/>
  <c r="AF10" i="5"/>
  <c r="AE69" i="14" l="1"/>
  <c r="AB53" i="17"/>
  <c r="AF55" i="14"/>
  <c r="AB138" i="17"/>
  <c r="AE182" i="14"/>
  <c r="AE22" i="6"/>
  <c r="AE152" i="14"/>
  <c r="AF19" i="9"/>
  <c r="AE36"/>
  <c r="AE29" i="6"/>
  <c r="AE44"/>
  <c r="AE61" i="3" s="1"/>
  <c r="AB210" i="17" s="1"/>
  <c r="AB105"/>
  <c r="AE121" i="14"/>
  <c r="AF102"/>
  <c r="AC86" i="17"/>
  <c r="AF45" i="9"/>
  <c r="AF104" i="14"/>
  <c r="AC88" i="17"/>
  <c r="AB29"/>
  <c r="AE42" i="14"/>
  <c r="AE47"/>
  <c r="AB34" i="17" s="1"/>
  <c r="AE18" i="3"/>
  <c r="AB162" i="17" s="1"/>
  <c r="AE19" i="3"/>
  <c r="AB165" i="17" s="1"/>
  <c r="AB52"/>
  <c r="AF54" i="14"/>
  <c r="AE68"/>
  <c r="AE28"/>
  <c r="AE9" i="4"/>
  <c r="AB15" i="17"/>
  <c r="AB21"/>
  <c r="AE9" i="10"/>
  <c r="AE34" i="14"/>
  <c r="AB62" i="17"/>
  <c r="AE78" i="14"/>
  <c r="AE54" i="7"/>
  <c r="AE35" s="1"/>
  <c r="AB106" i="17"/>
  <c r="AE29" i="7"/>
  <c r="AE122" i="14"/>
  <c r="AE127"/>
  <c r="AB111" i="17" s="1"/>
  <c r="AE15" i="3"/>
  <c r="AB153" i="17" s="1"/>
  <c r="AE14" i="3"/>
  <c r="AB150" i="17" s="1"/>
  <c r="AE36" i="11"/>
  <c r="AF19"/>
  <c r="AE154" i="14"/>
  <c r="AE32"/>
  <c r="AB19" i="17"/>
  <c r="AE9" i="8"/>
  <c r="AC37" i="17"/>
  <c r="AF12" i="4"/>
  <c r="AC114" i="17"/>
  <c r="AG20" i="4"/>
  <c r="AF45"/>
  <c r="AF133" i="14"/>
  <c r="AC120" i="17"/>
  <c r="AF139" i="14"/>
  <c r="AG20" i="10"/>
  <c r="AG164" i="14" s="1"/>
  <c r="AE70"/>
  <c r="AF56"/>
  <c r="AB54" i="17"/>
  <c r="AB139"/>
  <c r="AE183" i="14"/>
  <c r="AE22" i="7"/>
  <c r="AE16" i="3"/>
  <c r="AB156" i="17" s="1"/>
  <c r="AE17" i="3"/>
  <c r="AB159" i="17" s="1"/>
  <c r="AE188" i="14"/>
  <c r="AB144" i="17" s="1"/>
  <c r="AC74"/>
  <c r="AF90" i="14"/>
  <c r="AF137"/>
  <c r="AG20" i="8"/>
  <c r="AG162" i="14" s="1"/>
  <c r="AC118" i="17"/>
  <c r="AF57" i="14"/>
  <c r="AB55" i="17"/>
  <c r="AE71" i="14"/>
  <c r="AF45" i="10"/>
  <c r="AF76" i="14"/>
  <c r="AF54" i="5"/>
  <c r="AC60" i="17"/>
  <c r="AF29" i="5"/>
  <c r="AC104" i="17"/>
  <c r="AF120" i="14"/>
  <c r="AC137" i="17"/>
  <c r="AF181" i="14"/>
  <c r="AF22" i="5"/>
  <c r="AE83" i="14" l="1"/>
  <c r="AB67" i="17" s="1"/>
  <c r="AE62" i="3"/>
  <c r="AB213" i="17" s="1"/>
  <c r="AF12" i="9"/>
  <c r="AC42" i="17"/>
  <c r="AF91" i="14"/>
  <c r="AC75" i="17"/>
  <c r="AB94"/>
  <c r="AE110" i="14"/>
  <c r="AF28" i="6"/>
  <c r="AC119" i="17"/>
  <c r="AG20" i="9"/>
  <c r="AG163" i="14" s="1"/>
  <c r="AF138"/>
  <c r="AE171"/>
  <c r="AE21" i="6"/>
  <c r="AB127" i="17"/>
  <c r="AB61"/>
  <c r="AE77" i="14"/>
  <c r="AE54" i="6"/>
  <c r="AE213" i="14" s="1"/>
  <c r="AE9" i="9"/>
  <c r="AE33" i="14"/>
  <c r="AB20" i="17"/>
  <c r="AB51"/>
  <c r="AE67" i="14"/>
  <c r="AF53"/>
  <c r="AF12" i="11"/>
  <c r="AC44" i="17"/>
  <c r="AE21" i="14"/>
  <c r="AF11" i="8"/>
  <c r="AB8" i="17"/>
  <c r="AF10" i="8"/>
  <c r="AC121" i="17"/>
  <c r="AG20" i="11"/>
  <c r="AG165" i="14" s="1"/>
  <c r="AF140"/>
  <c r="AF11" i="10"/>
  <c r="AF10"/>
  <c r="AB10" i="17"/>
  <c r="AE23" i="14"/>
  <c r="AE214"/>
  <c r="AG158"/>
  <c r="AC26" i="17"/>
  <c r="AF39" i="14"/>
  <c r="AF28" i="7"/>
  <c r="AB95" i="17"/>
  <c r="AE111" i="14"/>
  <c r="AE43" i="3"/>
  <c r="AB189" i="17" s="1"/>
  <c r="AE116" i="14"/>
  <c r="AB100" i="17" s="1"/>
  <c r="AE42" i="3"/>
  <c r="AB186" i="17" s="1"/>
  <c r="AF45" i="11"/>
  <c r="AF92" i="14"/>
  <c r="AC76" i="17"/>
  <c r="AE21" i="7"/>
  <c r="AE172" i="14"/>
  <c r="AB128" i="17"/>
  <c r="AE32" i="3"/>
  <c r="AB174" i="17" s="1"/>
  <c r="AE33" i="3"/>
  <c r="AB177" i="17" s="1"/>
  <c r="AE177" i="14"/>
  <c r="AB133" i="17" s="1"/>
  <c r="AF12" i="10"/>
  <c r="AC43" i="17"/>
  <c r="AC70"/>
  <c r="AF86" i="14"/>
  <c r="AE9" i="11"/>
  <c r="AB22" i="17"/>
  <c r="AE35" i="14"/>
  <c r="AE17"/>
  <c r="AB4" i="17"/>
  <c r="AF11" i="4"/>
  <c r="AF10"/>
  <c r="AF12" i="8"/>
  <c r="AC41" i="17"/>
  <c r="AC126"/>
  <c r="AF21" i="5"/>
  <c r="AF170" i="14"/>
  <c r="AG28" i="5"/>
  <c r="AC93" i="17"/>
  <c r="AF109" i="14"/>
  <c r="AF35" i="5"/>
  <c r="AF212" i="14"/>
  <c r="AE71" i="3" l="1"/>
  <c r="AE219" i="14"/>
  <c r="AE72" i="3"/>
  <c r="AF44" i="14"/>
  <c r="AC31" i="17"/>
  <c r="AC83"/>
  <c r="AF99" i="14"/>
  <c r="AE35" i="6"/>
  <c r="AF11" i="9"/>
  <c r="AE22" i="14"/>
  <c r="AB9" i="17"/>
  <c r="AF10" i="9"/>
  <c r="AF19" i="6"/>
  <c r="AE149" i="14"/>
  <c r="AE36" i="6"/>
  <c r="AC30" i="17"/>
  <c r="AF43" i="14"/>
  <c r="AC84" i="17"/>
  <c r="AF100" i="14"/>
  <c r="AF39" i="3"/>
  <c r="AC180" i="17" s="1"/>
  <c r="AF40" i="3"/>
  <c r="AC183" i="17" s="1"/>
  <c r="AF105" i="14"/>
  <c r="AC89" i="17" s="1"/>
  <c r="AF44" i="10"/>
  <c r="AF125" i="14"/>
  <c r="AF29" i="10"/>
  <c r="AC109" i="17"/>
  <c r="AF184" i="14"/>
  <c r="AC140" i="17"/>
  <c r="AF22" i="8"/>
  <c r="AB11" i="17"/>
  <c r="AF10" i="11"/>
  <c r="AF11"/>
  <c r="AE24" i="14"/>
  <c r="AF19" i="7"/>
  <c r="AF45" s="1"/>
  <c r="AE150" i="14"/>
  <c r="AE28" i="3"/>
  <c r="AE155" i="14"/>
  <c r="AE27" i="3"/>
  <c r="AE36" i="7"/>
  <c r="AC142" i="17"/>
  <c r="AF186" i="14"/>
  <c r="AF22" i="10"/>
  <c r="AF44" i="4"/>
  <c r="AF29"/>
  <c r="AF119" i="14"/>
  <c r="AC103" i="17"/>
  <c r="AC77"/>
  <c r="AF93" i="14"/>
  <c r="AC107" i="17"/>
  <c r="AF44" i="8"/>
  <c r="AF29"/>
  <c r="AF123" i="14"/>
  <c r="AC40" i="17"/>
  <c r="AF12" i="7"/>
  <c r="AF180" i="14"/>
  <c r="AC136" i="17"/>
  <c r="AF22" i="4"/>
  <c r="AC32" i="17"/>
  <c r="AF45" i="14"/>
  <c r="AC33" i="17"/>
  <c r="AF46" i="14"/>
  <c r="AG51"/>
  <c r="AC49" i="17"/>
  <c r="AF65" i="14"/>
  <c r="AF148"/>
  <c r="AF36" i="5"/>
  <c r="AG19"/>
  <c r="AG98" i="14"/>
  <c r="AG45" i="5"/>
  <c r="AD82" i="17"/>
  <c r="AE9" i="6" l="1"/>
  <c r="AB17" i="17"/>
  <c r="AE30" i="14"/>
  <c r="AF135"/>
  <c r="AC116" i="17"/>
  <c r="AG20" i="6"/>
  <c r="AG160" i="14" s="1"/>
  <c r="AF44" i="9"/>
  <c r="AF124" i="14"/>
  <c r="AC108" i="17"/>
  <c r="AF29" i="9"/>
  <c r="AF45" i="6"/>
  <c r="AF65" i="3" s="1"/>
  <c r="AC219" i="17" s="1"/>
  <c r="AF22" i="9"/>
  <c r="AF185" i="14"/>
  <c r="AC141" i="17"/>
  <c r="AF52" i="14"/>
  <c r="AE66"/>
  <c r="AB50" i="17"/>
  <c r="AE72" i="14"/>
  <c r="AB56" i="17" s="1"/>
  <c r="AE50" i="3"/>
  <c r="AB195" i="17" s="1"/>
  <c r="AE49" i="3"/>
  <c r="AB192" i="17" s="1"/>
  <c r="AC73"/>
  <c r="AF89" i="14"/>
  <c r="AF94"/>
  <c r="AC78" i="17" s="1"/>
  <c r="AF64" i="3"/>
  <c r="AC216" i="17" s="1"/>
  <c r="AE9" i="7"/>
  <c r="AE31" i="14"/>
  <c r="AB18" i="17"/>
  <c r="AE51" i="3"/>
  <c r="AB198" i="17" s="1"/>
  <c r="AE36" i="14"/>
  <c r="AB23" i="17" s="1"/>
  <c r="AE52" i="3"/>
  <c r="AB201" i="17" s="1"/>
  <c r="AF187" i="14"/>
  <c r="AF22" i="11"/>
  <c r="AC143" i="17"/>
  <c r="AF54" i="10"/>
  <c r="AC65" i="17"/>
  <c r="AF81" i="14"/>
  <c r="AC92" i="17"/>
  <c r="AG28" i="4"/>
  <c r="AF108" i="14"/>
  <c r="AF29" i="11"/>
  <c r="AF44"/>
  <c r="AC110" i="17"/>
  <c r="AF126" i="14"/>
  <c r="AC125" i="17"/>
  <c r="AF169" i="14"/>
  <c r="AF21" i="4"/>
  <c r="AC29" i="17"/>
  <c r="AF42" i="14"/>
  <c r="AC63" i="17"/>
  <c r="AF54" i="8"/>
  <c r="AF79" i="14"/>
  <c r="AF21" i="8"/>
  <c r="AC129" i="17"/>
  <c r="AF173" i="14"/>
  <c r="AG28" i="10"/>
  <c r="AC98" i="17"/>
  <c r="AF114" i="14"/>
  <c r="AG28" i="8"/>
  <c r="AC96" i="17"/>
  <c r="AF112" i="14"/>
  <c r="AC59" i="17"/>
  <c r="AF54" i="4"/>
  <c r="AF211" i="14" s="1"/>
  <c r="AF75"/>
  <c r="AF35" i="4"/>
  <c r="AF175" i="14"/>
  <c r="AC131" i="17"/>
  <c r="AF21" i="10"/>
  <c r="AG20" i="7"/>
  <c r="AF136" i="14"/>
  <c r="AC117" i="17"/>
  <c r="AF25" i="3"/>
  <c r="AC168" i="17" s="1"/>
  <c r="AF141" i="14"/>
  <c r="AC122" i="17" s="1"/>
  <c r="AF26" i="3"/>
  <c r="AC171" i="17" s="1"/>
  <c r="AH20" i="5"/>
  <c r="AH159" i="14" s="1"/>
  <c r="AG134"/>
  <c r="AD115" i="17"/>
  <c r="AD38"/>
  <c r="AG12" i="5"/>
  <c r="AG87" i="14"/>
  <c r="AD71" i="17"/>
  <c r="AF9" i="5"/>
  <c r="AC16" i="17"/>
  <c r="AF29" i="14"/>
  <c r="AF21" i="9" l="1"/>
  <c r="AF174" i="14"/>
  <c r="AC130" i="17"/>
  <c r="AF80" i="14"/>
  <c r="AC64" i="17"/>
  <c r="AF54" i="9"/>
  <c r="AF216" i="14" s="1"/>
  <c r="AF10" i="6"/>
  <c r="AE19" i="14"/>
  <c r="AF11" i="6"/>
  <c r="AF44" s="1"/>
  <c r="AB6" i="17"/>
  <c r="AC39"/>
  <c r="AF55" i="3"/>
  <c r="AC207" i="17" s="1"/>
  <c r="AF54" i="3"/>
  <c r="AC204" i="17" s="1"/>
  <c r="AF12" i="6"/>
  <c r="AF58" i="14"/>
  <c r="AC45" i="17" s="1"/>
  <c r="AF88" i="14"/>
  <c r="AC72" i="17"/>
  <c r="AG28" i="9"/>
  <c r="AF113" i="14"/>
  <c r="AC97" i="17"/>
  <c r="AG161" i="14"/>
  <c r="AG30" i="3"/>
  <c r="AG29"/>
  <c r="AG166" i="14"/>
  <c r="AG103"/>
  <c r="AD87" i="17"/>
  <c r="AF215" i="14"/>
  <c r="AF35" i="8"/>
  <c r="AG19" i="4"/>
  <c r="AF36"/>
  <c r="AF147" i="14"/>
  <c r="AG50"/>
  <c r="AC48" i="17"/>
  <c r="AF64" i="14"/>
  <c r="AF151"/>
  <c r="AG19" i="8"/>
  <c r="AF36"/>
  <c r="AG28" i="11"/>
  <c r="AF115" i="14"/>
  <c r="AC99" i="17"/>
  <c r="AC132"/>
  <c r="AF21" i="11"/>
  <c r="AF176" i="14"/>
  <c r="AC66" i="17"/>
  <c r="AF82" i="14"/>
  <c r="AF54" i="11"/>
  <c r="AF10" i="7"/>
  <c r="AF11"/>
  <c r="AE20" i="14"/>
  <c r="AB7" i="17"/>
  <c r="AE13" i="3"/>
  <c r="AB147" i="17" s="1"/>
  <c r="AE25" i="14"/>
  <c r="AB12" i="17" s="1"/>
  <c r="AE12" i="3"/>
  <c r="AB1" i="17" s="1"/>
  <c r="AG19" i="10"/>
  <c r="AF153" i="14"/>
  <c r="AF36" i="10"/>
  <c r="AD85" i="17"/>
  <c r="AG45" i="8"/>
  <c r="AG101" i="14"/>
  <c r="AD81" i="17"/>
  <c r="AG97" i="14"/>
  <c r="AF35" i="10"/>
  <c r="AF217" i="14"/>
  <c r="AD27" i="17"/>
  <c r="AG40" i="14"/>
  <c r="AG11" i="5"/>
  <c r="AC5" i="17"/>
  <c r="AG10" i="5"/>
  <c r="AF18" i="14"/>
  <c r="AC61" i="17" l="1"/>
  <c r="AF54" i="6"/>
  <c r="AF77" i="14"/>
  <c r="AF41"/>
  <c r="AC28" i="17"/>
  <c r="AF19" i="3"/>
  <c r="AC165" i="17" s="1"/>
  <c r="AF47" i="14"/>
  <c r="AC34" i="17" s="1"/>
  <c r="AF18" i="3"/>
  <c r="AC162" i="17" s="1"/>
  <c r="AF36" i="9"/>
  <c r="AF152" i="14"/>
  <c r="AG19" i="9"/>
  <c r="AF35"/>
  <c r="AG102" i="14"/>
  <c r="AD86" i="17"/>
  <c r="AC105"/>
  <c r="AF29" i="6"/>
  <c r="AF121" i="14"/>
  <c r="AF182"/>
  <c r="AC138" i="17"/>
  <c r="AF22" i="6"/>
  <c r="AF68" i="14"/>
  <c r="AG54"/>
  <c r="AC52" i="17"/>
  <c r="AF70" i="14"/>
  <c r="AG56"/>
  <c r="AC54" i="17"/>
  <c r="AG90" i="14"/>
  <c r="AD74" i="17"/>
  <c r="AH20" i="10"/>
  <c r="AH164" i="14" s="1"/>
  <c r="AD120" i="17"/>
  <c r="AG139" i="14"/>
  <c r="AF35" i="11"/>
  <c r="AF218" i="14"/>
  <c r="AG104"/>
  <c r="AD88" i="17"/>
  <c r="AG45" i="4"/>
  <c r="AG133" i="14"/>
  <c r="AD114" i="17"/>
  <c r="AH20" i="4"/>
  <c r="AH158" i="14" s="1"/>
  <c r="AG45" i="10"/>
  <c r="AF22" i="7"/>
  <c r="AF183" i="14"/>
  <c r="AC139" i="17"/>
  <c r="AF188" i="14"/>
  <c r="AC144" i="17" s="1"/>
  <c r="AF16" i="3"/>
  <c r="AC156" i="17" s="1"/>
  <c r="AF17" i="3"/>
  <c r="AC159" i="17" s="1"/>
  <c r="AF154" i="14"/>
  <c r="AF36" i="11"/>
  <c r="AG19"/>
  <c r="AD118" i="17"/>
  <c r="AH20" i="8"/>
  <c r="AH162" i="14" s="1"/>
  <c r="AG137"/>
  <c r="AG12" i="4"/>
  <c r="AD37" i="17"/>
  <c r="AF9" i="10"/>
  <c r="AC21" i="17"/>
  <c r="AF34" i="14"/>
  <c r="AF122"/>
  <c r="AC106" i="17"/>
  <c r="AF29" i="7"/>
  <c r="AF127" i="14"/>
  <c r="AC111" i="17" s="1"/>
  <c r="AF15" i="3"/>
  <c r="AC153" i="17" s="1"/>
  <c r="AF14" i="3"/>
  <c r="AC150" i="17" s="1"/>
  <c r="AF44" i="7"/>
  <c r="AF32" i="14"/>
  <c r="AC19" i="17"/>
  <c r="AF9" i="8"/>
  <c r="AF9" i="4"/>
  <c r="AC15" i="17"/>
  <c r="AF28" i="14"/>
  <c r="AG29" i="5"/>
  <c r="AD104" i="17"/>
  <c r="AG120" i="14"/>
  <c r="AG44" i="5"/>
  <c r="AG22"/>
  <c r="AD137" i="17"/>
  <c r="AG181" i="14"/>
  <c r="AG45" i="9" l="1"/>
  <c r="AH20"/>
  <c r="AH163" i="14" s="1"/>
  <c r="AG138"/>
  <c r="AD119" i="17"/>
  <c r="AF33" i="14"/>
  <c r="AF9" i="9"/>
  <c r="AC20" i="17"/>
  <c r="AC127"/>
  <c r="AF21" i="6"/>
  <c r="AF171" i="14"/>
  <c r="AC94" i="17"/>
  <c r="AG28" i="6"/>
  <c r="AF110" i="14"/>
  <c r="AF69"/>
  <c r="AG55"/>
  <c r="AC53" i="17"/>
  <c r="AF35" i="6"/>
  <c r="AF213" i="14"/>
  <c r="AC55" i="17"/>
  <c r="AG57" i="14"/>
  <c r="AF71"/>
  <c r="AD43" i="17"/>
  <c r="AG12" i="10"/>
  <c r="AG10" i="8"/>
  <c r="AG11"/>
  <c r="AF21" i="14"/>
  <c r="AC8" i="17"/>
  <c r="AG11" i="10"/>
  <c r="AF23" i="14"/>
  <c r="AG10" i="10"/>
  <c r="AC10" i="17"/>
  <c r="AG86" i="14"/>
  <c r="AD70" i="17"/>
  <c r="AD41"/>
  <c r="AG12" i="8"/>
  <c r="AF54" i="7"/>
  <c r="AC62" i="17"/>
  <c r="AF78" i="14"/>
  <c r="AF83"/>
  <c r="AC67" i="17" s="1"/>
  <c r="AF62" i="3"/>
  <c r="AC213" i="17" s="1"/>
  <c r="AF61" i="3"/>
  <c r="AC210" i="17" s="1"/>
  <c r="AF35" i="14"/>
  <c r="AF9" i="11"/>
  <c r="AC22" i="17"/>
  <c r="AG92" i="14"/>
  <c r="AD76" i="17"/>
  <c r="AF17" i="14"/>
  <c r="AG11" i="4"/>
  <c r="AG10"/>
  <c r="AC4" i="17"/>
  <c r="AG28" i="7"/>
  <c r="AF111" i="14"/>
  <c r="AC95" i="17"/>
  <c r="AF116" i="14"/>
  <c r="AC100" i="17" s="1"/>
  <c r="AF42" i="3"/>
  <c r="AC186" i="17" s="1"/>
  <c r="AF43" i="3"/>
  <c r="AC189" i="17" s="1"/>
  <c r="AD26"/>
  <c r="AG39" i="14"/>
  <c r="AG45" i="11"/>
  <c r="AG140" i="14"/>
  <c r="AH20" i="11"/>
  <c r="AH165" i="14" s="1"/>
  <c r="AD121" i="17"/>
  <c r="AF172" i="14"/>
  <c r="AF21" i="7"/>
  <c r="AC128" i="17"/>
  <c r="AF33" i="3"/>
  <c r="AC177" i="17" s="1"/>
  <c r="AF177" i="14"/>
  <c r="AC133" i="17" s="1"/>
  <c r="AF32" i="3"/>
  <c r="AC174" i="17" s="1"/>
  <c r="AD126"/>
  <c r="AG21" i="5"/>
  <c r="AG170" i="14"/>
  <c r="AG76"/>
  <c r="AG54" i="5"/>
  <c r="AG212" i="14" s="1"/>
  <c r="AD60" i="17"/>
  <c r="AH28" i="5"/>
  <c r="AG109" i="14"/>
  <c r="AD93" i="17"/>
  <c r="AC50" l="1"/>
  <c r="AF66" i="14"/>
  <c r="AG52"/>
  <c r="AG12" i="9"/>
  <c r="AD42" i="17"/>
  <c r="AG19" i="6"/>
  <c r="AG45" s="1"/>
  <c r="AF36"/>
  <c r="AF149" i="14"/>
  <c r="AG91"/>
  <c r="AD75" i="17"/>
  <c r="AD83"/>
  <c r="AG99" i="14"/>
  <c r="AC9" i="17"/>
  <c r="AG10" i="9"/>
  <c r="AG11"/>
  <c r="AF22" i="14"/>
  <c r="AG22" i="4"/>
  <c r="AD136" i="17"/>
  <c r="AG180" i="14"/>
  <c r="AG43"/>
  <c r="AD30" i="17"/>
  <c r="AG29" i="8"/>
  <c r="AG123" i="14"/>
  <c r="AD107" i="17"/>
  <c r="AG44" i="8"/>
  <c r="AG93" i="14"/>
  <c r="AD77" i="17"/>
  <c r="AG10" i="11"/>
  <c r="AC11" i="17"/>
  <c r="AG11" i="11"/>
  <c r="AF24" i="14"/>
  <c r="AF214"/>
  <c r="AF71" i="3"/>
  <c r="AF219" i="14"/>
  <c r="AF72" i="3"/>
  <c r="AD142" i="17"/>
  <c r="AG22" i="10"/>
  <c r="AG186" i="14"/>
  <c r="AD84" i="17"/>
  <c r="AG100" i="14"/>
  <c r="AG40" i="3"/>
  <c r="AD183" i="17" s="1"/>
  <c r="AG39" i="3"/>
  <c r="AD180" i="17" s="1"/>
  <c r="AG105" i="14"/>
  <c r="AD89" i="17" s="1"/>
  <c r="AG29" i="4"/>
  <c r="AD103" i="17"/>
  <c r="AG119" i="14"/>
  <c r="AG44" i="4"/>
  <c r="AD32" i="17"/>
  <c r="AG45" i="14"/>
  <c r="AF35" i="7"/>
  <c r="AG19"/>
  <c r="AF36"/>
  <c r="AF150" i="14"/>
  <c r="AF155"/>
  <c r="AF28" i="3"/>
  <c r="AF27"/>
  <c r="AG29" i="10"/>
  <c r="AG44"/>
  <c r="AG125" i="14"/>
  <c r="AD109" i="17"/>
  <c r="AG22" i="8"/>
  <c r="AG184" i="14"/>
  <c r="AD140" i="17"/>
  <c r="AD44"/>
  <c r="AG12" i="11"/>
  <c r="AG35" i="5"/>
  <c r="AD49" i="17" s="1"/>
  <c r="AG148" i="14"/>
  <c r="AG36" i="5"/>
  <c r="AH19"/>
  <c r="AE82" i="17"/>
  <c r="AH98" i="14"/>
  <c r="AH51" l="1"/>
  <c r="AE38" i="17" s="1"/>
  <c r="AG22" i="9"/>
  <c r="AG185" i="14"/>
  <c r="AD141" i="17"/>
  <c r="AG88" i="14"/>
  <c r="AD72" i="17"/>
  <c r="AC17"/>
  <c r="AF9" i="6"/>
  <c r="AF30" i="14"/>
  <c r="AD39" i="17"/>
  <c r="AG12" i="6"/>
  <c r="AD108" i="17"/>
  <c r="AG44" i="9"/>
  <c r="AG29"/>
  <c r="AG124" i="14"/>
  <c r="AH20" i="6"/>
  <c r="AH160" i="14" s="1"/>
  <c r="AG135"/>
  <c r="AD116" i="17"/>
  <c r="AG44" i="14"/>
  <c r="AD31" i="17"/>
  <c r="AG65" i="14"/>
  <c r="AG81"/>
  <c r="AG54" i="10"/>
  <c r="AG217" i="14" s="1"/>
  <c r="AD65" i="17"/>
  <c r="AF67" i="14"/>
  <c r="AC51" i="17"/>
  <c r="AG53" i="14"/>
  <c r="AF49" i="3"/>
  <c r="AC192" i="17" s="1"/>
  <c r="AF50" i="3"/>
  <c r="AC195" i="17" s="1"/>
  <c r="AF72" i="14"/>
  <c r="AC56" i="17" s="1"/>
  <c r="AG126" i="14"/>
  <c r="AG29" i="11"/>
  <c r="AG44"/>
  <c r="AD110" i="17"/>
  <c r="AG21" i="4"/>
  <c r="AG169" i="14"/>
  <c r="AD125" i="17"/>
  <c r="AG45" i="7"/>
  <c r="AD117" i="17"/>
  <c r="AH20" i="7"/>
  <c r="AG136" i="14"/>
  <c r="AG141"/>
  <c r="AD122" i="17" s="1"/>
  <c r="AG26" i="3"/>
  <c r="AD171" i="17" s="1"/>
  <c r="AG25" i="3"/>
  <c r="AD168" i="17" s="1"/>
  <c r="AG54" i="4"/>
  <c r="AG211" i="14" s="1"/>
  <c r="AD59" i="17"/>
  <c r="AG75" i="14"/>
  <c r="AH28" i="4"/>
  <c r="AD92" i="17"/>
  <c r="AG108" i="14"/>
  <c r="AG79"/>
  <c r="AG54" i="8"/>
  <c r="AG215" i="14" s="1"/>
  <c r="AD63" i="17"/>
  <c r="AF31" i="14"/>
  <c r="AC18" i="17"/>
  <c r="AF9" i="7"/>
  <c r="AF51" i="3"/>
  <c r="AC198" i="17" s="1"/>
  <c r="AF52" i="3"/>
  <c r="AC201" i="17" s="1"/>
  <c r="AF36" i="14"/>
  <c r="AC23" i="17" s="1"/>
  <c r="AG187" i="14"/>
  <c r="AG22" i="11"/>
  <c r="AD143" i="17"/>
  <c r="AD96"/>
  <c r="AG112" i="14"/>
  <c r="AH28" i="8"/>
  <c r="AG46" i="14"/>
  <c r="AD33" i="17"/>
  <c r="AD129"/>
  <c r="AG21" i="8"/>
  <c r="AG173" i="14"/>
  <c r="AG114"/>
  <c r="AH28" i="10"/>
  <c r="AD98" i="17"/>
  <c r="AD131"/>
  <c r="AG175" i="14"/>
  <c r="AG21" i="10"/>
  <c r="AI20" i="5"/>
  <c r="AI159" i="14" s="1"/>
  <c r="AH134"/>
  <c r="AE115" i="17"/>
  <c r="AG29" i="14"/>
  <c r="AG9" i="5"/>
  <c r="AD16" i="17"/>
  <c r="AH12" i="5"/>
  <c r="AH45"/>
  <c r="AH28" i="9" l="1"/>
  <c r="AG113" i="14"/>
  <c r="AD97" i="17"/>
  <c r="AF19" i="14"/>
  <c r="AG10" i="6"/>
  <c r="AG11"/>
  <c r="AC6" i="17"/>
  <c r="AG21" i="9"/>
  <c r="AD130" i="17"/>
  <c r="AG174" i="14"/>
  <c r="AG54" i="9"/>
  <c r="AG80" i="14"/>
  <c r="AD64" i="17"/>
  <c r="AG41" i="14"/>
  <c r="AD28" i="17"/>
  <c r="AG35" i="10"/>
  <c r="AH161" i="14"/>
  <c r="AH29" i="3"/>
  <c r="AH166" i="14"/>
  <c r="AH30" i="3"/>
  <c r="AD66" i="17"/>
  <c r="AG54" i="11"/>
  <c r="AG82" i="14"/>
  <c r="AG70"/>
  <c r="AD54" i="17"/>
  <c r="AH56" i="14"/>
  <c r="AG153"/>
  <c r="AG36" i="10"/>
  <c r="AH19"/>
  <c r="AG10" i="7"/>
  <c r="AF20" i="14"/>
  <c r="AC7" i="17"/>
  <c r="AG11" i="7"/>
  <c r="AG44" s="1"/>
  <c r="AF12" i="3"/>
  <c r="AC1" i="17" s="1"/>
  <c r="AF13" i="3"/>
  <c r="AC147" i="17" s="1"/>
  <c r="AF25" i="14"/>
  <c r="AC12" i="17" s="1"/>
  <c r="AH97" i="14"/>
  <c r="AE81" i="17"/>
  <c r="AG35" i="4"/>
  <c r="AE87" i="17"/>
  <c r="AH103" i="14"/>
  <c r="AG89"/>
  <c r="AD73" i="17"/>
  <c r="AG65" i="3"/>
  <c r="AD219" i="17" s="1"/>
  <c r="AG64" i="3"/>
  <c r="AD216" i="17" s="1"/>
  <c r="AG94" i="14"/>
  <c r="AD78" i="17" s="1"/>
  <c r="AG36" i="4"/>
  <c r="AH19"/>
  <c r="AG147" i="14"/>
  <c r="AD40" i="17"/>
  <c r="AG12" i="7"/>
  <c r="AG54" i="3"/>
  <c r="AD204" i="17" s="1"/>
  <c r="AG58" i="14"/>
  <c r="AD45" i="17" s="1"/>
  <c r="AG55" i="3"/>
  <c r="AD207" i="17" s="1"/>
  <c r="AG35" i="8"/>
  <c r="AG151" i="14"/>
  <c r="AH19" i="8"/>
  <c r="AG36"/>
  <c r="AE85" i="17"/>
  <c r="AH101" i="14"/>
  <c r="AD132" i="17"/>
  <c r="AG176" i="14"/>
  <c r="AG21" i="11"/>
  <c r="AH28"/>
  <c r="AD99" i="17"/>
  <c r="AG115" i="14"/>
  <c r="AH87"/>
  <c r="AE71" i="17"/>
  <c r="AG18" i="14"/>
  <c r="AD5" i="17"/>
  <c r="AH10" i="5"/>
  <c r="AH11"/>
  <c r="AE27" i="17"/>
  <c r="AH40" i="14"/>
  <c r="AG216" l="1"/>
  <c r="AG35" i="9"/>
  <c r="AG182" i="14"/>
  <c r="AG22" i="6"/>
  <c r="AD138" i="17"/>
  <c r="AH102" i="14"/>
  <c r="AE86" i="17"/>
  <c r="AG36" i="9"/>
  <c r="AG152" i="14"/>
  <c r="AH19" i="9"/>
  <c r="AG29" i="6"/>
  <c r="AG44"/>
  <c r="AG61" i="3" s="1"/>
  <c r="AD210" i="17" s="1"/>
  <c r="AG121" i="14"/>
  <c r="AD105" i="17"/>
  <c r="AH19" i="11"/>
  <c r="AG154" i="14"/>
  <c r="AG36" i="11"/>
  <c r="AG42" i="14"/>
  <c r="AD29" i="17"/>
  <c r="AG18" i="3"/>
  <c r="AD162" i="17" s="1"/>
  <c r="AG47" i="14"/>
  <c r="AD34" i="17" s="1"/>
  <c r="AG19" i="3"/>
  <c r="AD165" i="17" s="1"/>
  <c r="AH133" i="14"/>
  <c r="AI20" i="4"/>
  <c r="AE114" i="17"/>
  <c r="AG22" i="7"/>
  <c r="AG183" i="14"/>
  <c r="AD139" i="17"/>
  <c r="AG188" i="14"/>
  <c r="AD144" i="17" s="1"/>
  <c r="AG16" i="3"/>
  <c r="AD156" i="17" s="1"/>
  <c r="AG17" i="3"/>
  <c r="AD159" i="17" s="1"/>
  <c r="AH45" i="10"/>
  <c r="AE120" i="17"/>
  <c r="AH139" i="14"/>
  <c r="AI20" i="10"/>
  <c r="AI164" i="14" s="1"/>
  <c r="AE88" i="17"/>
  <c r="AH104" i="14"/>
  <c r="AE118" i="17"/>
  <c r="AH137" i="14"/>
  <c r="AI20" i="8"/>
  <c r="AI162" i="14" s="1"/>
  <c r="AH54"/>
  <c r="AD52" i="17"/>
  <c r="AG68" i="14"/>
  <c r="AG64"/>
  <c r="AD48" i="17"/>
  <c r="AH50" i="14"/>
  <c r="AH12" i="10"/>
  <c r="AE43" i="17"/>
  <c r="AG218" i="14"/>
  <c r="AG35" i="11"/>
  <c r="AD19" i="17"/>
  <c r="AG9" i="8"/>
  <c r="AG32" i="14"/>
  <c r="AD15" i="17"/>
  <c r="AG28" i="14"/>
  <c r="AG9" i="4"/>
  <c r="AD62" i="17"/>
  <c r="AG78" i="14"/>
  <c r="AG54" i="7"/>
  <c r="AG62" i="3"/>
  <c r="AD213" i="17" s="1"/>
  <c r="AG83" i="14"/>
  <c r="AD67" i="17" s="1"/>
  <c r="AG122" i="14"/>
  <c r="AD106" i="17"/>
  <c r="AG29" i="7"/>
  <c r="AG127" i="14"/>
  <c r="AD111" i="17" s="1"/>
  <c r="AG15" i="3"/>
  <c r="AD153" i="17" s="1"/>
  <c r="AG14" i="3"/>
  <c r="AD150" i="17" s="1"/>
  <c r="AG9" i="10"/>
  <c r="AD21" i="17"/>
  <c r="AG34" i="14"/>
  <c r="AH45" i="8"/>
  <c r="AH45" i="4"/>
  <c r="AE137" i="17"/>
  <c r="AH22" i="5"/>
  <c r="AH181" i="14"/>
  <c r="AE104" i="17"/>
  <c r="AH120" i="14"/>
  <c r="AH29" i="5"/>
  <c r="AH44"/>
  <c r="AG110" i="14" l="1"/>
  <c r="AD94" i="17"/>
  <c r="AH28" i="6"/>
  <c r="AG77" i="14"/>
  <c r="AD61" i="17"/>
  <c r="AG54" i="6"/>
  <c r="AG213" i="14" s="1"/>
  <c r="AH45" i="9"/>
  <c r="AH138" i="14"/>
  <c r="AI20" i="9"/>
  <c r="AI163" i="14" s="1"/>
  <c r="AE119" i="17"/>
  <c r="AG9" i="9"/>
  <c r="AG33" i="14"/>
  <c r="AD20" i="17"/>
  <c r="AG171" i="14"/>
  <c r="AD127" i="17"/>
  <c r="AG21" i="6"/>
  <c r="AH55" i="14"/>
  <c r="AD53" i="17"/>
  <c r="AG69" i="14"/>
  <c r="AH57"/>
  <c r="AD55" i="17"/>
  <c r="AG71" i="14"/>
  <c r="AH12" i="4"/>
  <c r="AE37" i="17"/>
  <c r="AG172" i="14"/>
  <c r="AG21" i="7"/>
  <c r="AD128" i="17"/>
  <c r="AG33" i="3"/>
  <c r="AD177" i="17" s="1"/>
  <c r="AG32" i="3"/>
  <c r="AD174" i="17" s="1"/>
  <c r="AG177" i="14"/>
  <c r="AD133" i="17" s="1"/>
  <c r="AG214" i="14"/>
  <c r="AG219"/>
  <c r="AG71" i="3"/>
  <c r="AE32" i="17"/>
  <c r="AH45" i="14"/>
  <c r="AE121" i="17"/>
  <c r="AH140" i="14"/>
  <c r="AH45" i="11"/>
  <c r="AI20"/>
  <c r="AI165" i="14" s="1"/>
  <c r="AE74" i="17"/>
  <c r="AH90" i="14"/>
  <c r="AH11" i="4"/>
  <c r="AH10"/>
  <c r="AG17" i="14"/>
  <c r="AD4" i="17"/>
  <c r="AH10" i="8"/>
  <c r="AD8" i="17"/>
  <c r="AG21" i="14"/>
  <c r="AH11" i="8"/>
  <c r="AH92" i="14"/>
  <c r="AE76" i="17"/>
  <c r="AG35" i="7"/>
  <c r="AE70" i="17"/>
  <c r="AH86" i="14"/>
  <c r="AH10" i="10"/>
  <c r="AH11"/>
  <c r="AD10" i="17"/>
  <c r="AG23" i="14"/>
  <c r="AH28" i="7"/>
  <c r="AD95" i="17"/>
  <c r="AG111" i="14"/>
  <c r="AG42" i="3"/>
  <c r="AD186" i="17" s="1"/>
  <c r="AG116" i="14"/>
  <c r="AD100" i="17" s="1"/>
  <c r="AG43" i="3"/>
  <c r="AD189" i="17" s="1"/>
  <c r="AE41"/>
  <c r="AH12" i="8"/>
  <c r="AI158" i="14"/>
  <c r="AG35"/>
  <c r="AG9" i="11"/>
  <c r="AD22" i="17"/>
  <c r="AH44" i="8"/>
  <c r="AH54" s="1"/>
  <c r="AH215" i="14" s="1"/>
  <c r="AE60" i="17"/>
  <c r="AH76" i="14"/>
  <c r="AH54" i="5"/>
  <c r="AH212" i="14" s="1"/>
  <c r="AE93" i="17"/>
  <c r="AH109" i="14"/>
  <c r="AI28" i="5"/>
  <c r="AH170" i="14"/>
  <c r="AH21" i="5"/>
  <c r="AE126" i="17"/>
  <c r="AE63"/>
  <c r="AH79" i="14"/>
  <c r="AG72" i="3" l="1"/>
  <c r="AH19" i="6"/>
  <c r="AH45" s="1"/>
  <c r="AG149" i="14"/>
  <c r="AG36" i="6"/>
  <c r="AE83" i="17"/>
  <c r="AH99" i="14"/>
  <c r="AG35" i="6"/>
  <c r="AH12" i="9"/>
  <c r="AE42" i="17"/>
  <c r="AH11" i="9"/>
  <c r="AH10"/>
  <c r="AD9" i="17"/>
  <c r="AG22" i="14"/>
  <c r="AE75" i="17"/>
  <c r="AH91" i="14"/>
  <c r="AH125"/>
  <c r="AE109" i="17"/>
  <c r="AH44" i="10"/>
  <c r="AH29"/>
  <c r="AD51" i="17"/>
  <c r="AG67" i="14"/>
  <c r="AG49" i="3"/>
  <c r="AD192" i="17" s="1"/>
  <c r="AH53" i="14"/>
  <c r="AG72"/>
  <c r="AD56" i="17" s="1"/>
  <c r="AE140"/>
  <c r="AH184" i="14"/>
  <c r="AH22" i="8"/>
  <c r="AE103" i="17"/>
  <c r="AH44" i="4"/>
  <c r="AH119" i="14"/>
  <c r="AH29" i="4"/>
  <c r="AE77" i="17"/>
  <c r="AH93" i="14"/>
  <c r="AH39"/>
  <c r="AE26" i="17"/>
  <c r="AG50" i="3"/>
  <c r="AD195" i="17" s="1"/>
  <c r="AH180" i="14"/>
  <c r="AE136" i="17"/>
  <c r="AH22" i="4"/>
  <c r="AE44" i="17"/>
  <c r="AH12" i="11"/>
  <c r="AH35" i="8"/>
  <c r="AE52" i="17" s="1"/>
  <c r="AH43" i="14"/>
  <c r="AE30" i="17"/>
  <c r="AH11" i="11"/>
  <c r="AH10"/>
  <c r="AD11" i="17"/>
  <c r="AG24" i="14"/>
  <c r="AH100"/>
  <c r="AE84" i="17"/>
  <c r="AH40" i="3"/>
  <c r="AE183" i="17" s="1"/>
  <c r="AH105" i="14"/>
  <c r="AE89" i="17" s="1"/>
  <c r="AH39" i="3"/>
  <c r="AE180" i="17" s="1"/>
  <c r="AH186" i="14"/>
  <c r="AH22" i="10"/>
  <c r="AE142" i="17"/>
  <c r="AE107"/>
  <c r="AH123" i="14"/>
  <c r="AH29" i="8"/>
  <c r="AH19" i="7"/>
  <c r="AG150" i="14"/>
  <c r="AG155"/>
  <c r="AG27" i="3"/>
  <c r="AG36" i="7"/>
  <c r="AG28" i="3"/>
  <c r="AI98" i="14"/>
  <c r="AF82" i="17"/>
  <c r="AH68" i="14"/>
  <c r="AI19" i="5"/>
  <c r="AI45" s="1"/>
  <c r="AH148" i="14"/>
  <c r="AH36" i="5"/>
  <c r="AH35"/>
  <c r="AI54" i="14" l="1"/>
  <c r="AI12" i="8" s="1"/>
  <c r="AE141" i="17"/>
  <c r="AH22" i="9"/>
  <c r="AH185" i="14"/>
  <c r="AG66"/>
  <c r="AD50" i="17"/>
  <c r="AH52" i="14"/>
  <c r="AH58" s="1"/>
  <c r="AE45" i="17" s="1"/>
  <c r="AD17"/>
  <c r="AG30" i="14"/>
  <c r="AG9" i="6"/>
  <c r="AH135" i="14"/>
  <c r="AE116" i="17"/>
  <c r="AI20" i="6"/>
  <c r="AI160" i="14" s="1"/>
  <c r="AE108" i="17"/>
  <c r="AH29" i="9"/>
  <c r="AH44"/>
  <c r="AH124" i="14"/>
  <c r="AH44"/>
  <c r="AE31" i="17"/>
  <c r="AH88" i="14"/>
  <c r="AE72" i="17"/>
  <c r="AI28" i="8"/>
  <c r="AE96" i="17"/>
  <c r="AH112" i="14"/>
  <c r="AH187"/>
  <c r="AH22" i="11"/>
  <c r="AE143" i="17"/>
  <c r="AH108" i="14"/>
  <c r="AI28" i="4"/>
  <c r="AE92" i="17"/>
  <c r="AG31" i="14"/>
  <c r="AG9" i="7"/>
  <c r="AD18" i="17"/>
  <c r="AG51" i="3"/>
  <c r="AD198" i="17" s="1"/>
  <c r="AG52" i="3"/>
  <c r="AD201" i="17" s="1"/>
  <c r="AG36" i="14"/>
  <c r="AD23" i="17" s="1"/>
  <c r="AE117"/>
  <c r="AH136" i="14"/>
  <c r="AI20" i="7"/>
  <c r="AH25" i="3"/>
  <c r="AE168" i="17" s="1"/>
  <c r="AH26" i="3"/>
  <c r="AE171" i="17" s="1"/>
  <c r="AH141" i="14"/>
  <c r="AE122" i="17" s="1"/>
  <c r="AE125"/>
  <c r="AH169" i="14"/>
  <c r="AH21" i="4"/>
  <c r="AE59" i="17"/>
  <c r="AH54" i="4"/>
  <c r="AH75" i="14"/>
  <c r="AH35" i="4"/>
  <c r="AH45" i="7"/>
  <c r="AH175" i="14"/>
  <c r="AE131" i="17"/>
  <c r="AH21" i="10"/>
  <c r="AH54"/>
  <c r="AH81" i="14"/>
  <c r="AE65" i="17"/>
  <c r="AH29" i="11"/>
  <c r="AH126" i="14"/>
  <c r="AE110" i="17"/>
  <c r="AH44" i="11"/>
  <c r="AH46" i="14"/>
  <c r="AE33" i="17"/>
  <c r="AH173" i="14"/>
  <c r="AE129" i="17"/>
  <c r="AH21" i="8"/>
  <c r="AH12" i="7"/>
  <c r="AE40" i="17"/>
  <c r="AH114" i="14"/>
  <c r="AE98" i="17"/>
  <c r="AI28" i="10"/>
  <c r="AH29" i="14"/>
  <c r="AH9" i="5"/>
  <c r="AE16" i="17"/>
  <c r="AI87" i="14"/>
  <c r="AF71" i="17"/>
  <c r="AE49"/>
  <c r="AH65" i="14"/>
  <c r="AI51"/>
  <c r="AI134"/>
  <c r="AJ20" i="5"/>
  <c r="AJ159" i="14" s="1"/>
  <c r="AF115" i="17"/>
  <c r="AF41" l="1"/>
  <c r="AH55" i="3"/>
  <c r="AE207" i="17" s="1"/>
  <c r="AH54" i="3"/>
  <c r="AE204" i="17" s="1"/>
  <c r="AH80" i="14"/>
  <c r="AH54" i="9"/>
  <c r="AH216" i="14" s="1"/>
  <c r="AE64" i="17"/>
  <c r="AH11" i="6"/>
  <c r="AD6" i="17"/>
  <c r="AH10" i="6"/>
  <c r="AG19" i="14"/>
  <c r="AI28" i="9"/>
  <c r="AE97" i="17"/>
  <c r="AH113" i="14"/>
  <c r="AE39" i="17"/>
  <c r="AH12" i="6"/>
  <c r="AH18" i="3" s="1"/>
  <c r="AE162" i="17" s="1"/>
  <c r="AH21" i="9"/>
  <c r="AH174" i="14"/>
  <c r="AE130" i="17"/>
  <c r="AH47" i="14"/>
  <c r="AE34" i="17" s="1"/>
  <c r="AI103" i="14"/>
  <c r="AF87" i="17"/>
  <c r="AH42" i="14"/>
  <c r="AE29" i="17"/>
  <c r="AH36" i="10"/>
  <c r="AH153" i="14"/>
  <c r="AI19" i="10"/>
  <c r="AI50" i="14"/>
  <c r="AH64"/>
  <c r="AE48" i="17"/>
  <c r="AI19" i="4"/>
  <c r="AH147" i="14"/>
  <c r="AH36" i="4"/>
  <c r="AI97" i="14"/>
  <c r="AI45" i="4"/>
  <c r="AF81" i="17"/>
  <c r="AI101" i="14"/>
  <c r="AF85" i="17"/>
  <c r="AH54" i="11"/>
  <c r="AH82" i="14"/>
  <c r="AE66" i="17"/>
  <c r="AH89" i="14"/>
  <c r="AE73" i="17"/>
  <c r="AH64" i="3"/>
  <c r="AE216" i="17" s="1"/>
  <c r="AH94" i="14"/>
  <c r="AE78" i="17" s="1"/>
  <c r="AH65" i="3"/>
  <c r="AE219" i="17" s="1"/>
  <c r="AH176" i="14"/>
  <c r="AH21" i="11"/>
  <c r="AE132" i="17"/>
  <c r="AH115" i="14"/>
  <c r="AI28" i="11"/>
  <c r="AE99" i="17"/>
  <c r="AH211" i="14"/>
  <c r="AI161"/>
  <c r="AI166"/>
  <c r="AI29" i="3"/>
  <c r="AI30"/>
  <c r="AI19" i="8"/>
  <c r="AH151" i="14"/>
  <c r="AH36" i="8"/>
  <c r="AH217" i="14"/>
  <c r="AH35" i="10"/>
  <c r="AG20" i="14"/>
  <c r="AD7" i="17"/>
  <c r="AH11" i="7"/>
  <c r="AH44" s="1"/>
  <c r="AH10"/>
  <c r="AG12" i="3"/>
  <c r="AD1" i="17" s="1"/>
  <c r="AG25" i="14"/>
  <c r="AD12" i="17" s="1"/>
  <c r="AG13" i="3"/>
  <c r="AD147" i="17" s="1"/>
  <c r="AE5"/>
  <c r="AH18" i="14"/>
  <c r="AI10" i="5"/>
  <c r="AI11"/>
  <c r="AI12"/>
  <c r="AF38" i="17"/>
  <c r="AF30"/>
  <c r="AI43" i="14"/>
  <c r="AH19" i="3" l="1"/>
  <c r="AE165" i="17" s="1"/>
  <c r="AE28"/>
  <c r="AH41" i="14"/>
  <c r="AI102"/>
  <c r="AF86" i="17"/>
  <c r="AH182" i="14"/>
  <c r="AE138" i="17"/>
  <c r="AH22" i="6"/>
  <c r="AE105" i="17"/>
  <c r="AH44" i="6"/>
  <c r="AH83" i="14" s="1"/>
  <c r="AE67" i="17" s="1"/>
  <c r="AH121" i="14"/>
  <c r="AH29" i="6"/>
  <c r="AI19" i="9"/>
  <c r="AH152" i="14"/>
  <c r="AH36" i="9"/>
  <c r="AH35"/>
  <c r="AE62" i="17"/>
  <c r="AH54" i="7"/>
  <c r="AH78" i="14"/>
  <c r="AH61" i="3"/>
  <c r="AE210" i="17" s="1"/>
  <c r="AF88"/>
  <c r="AI104" i="14"/>
  <c r="AI19" i="11"/>
  <c r="AI45" s="1"/>
  <c r="AH154" i="14"/>
  <c r="AH36" i="11"/>
  <c r="AI86" i="14"/>
  <c r="AF70" i="17"/>
  <c r="AJ20" i="4"/>
  <c r="AJ158" i="14" s="1"/>
  <c r="AI133"/>
  <c r="AF114" i="17"/>
  <c r="AI139" i="14"/>
  <c r="AJ20" i="10"/>
  <c r="AJ164" i="14" s="1"/>
  <c r="AF120" i="17"/>
  <c r="AI45" i="10"/>
  <c r="AH32" i="14"/>
  <c r="AH9" i="8"/>
  <c r="AE19" i="17"/>
  <c r="AF37"/>
  <c r="AI12" i="4"/>
  <c r="AH218" i="14"/>
  <c r="AH35" i="11"/>
  <c r="AH28" i="14"/>
  <c r="AH9" i="4"/>
  <c r="AE15" i="17"/>
  <c r="AH9" i="10"/>
  <c r="AH34" i="14"/>
  <c r="AE21" i="17"/>
  <c r="AE106"/>
  <c r="AH29" i="7"/>
  <c r="AH122" i="14"/>
  <c r="AH14" i="3"/>
  <c r="AE150" i="17" s="1"/>
  <c r="AH15" i="3"/>
  <c r="AE153" i="17" s="1"/>
  <c r="AH127" i="14"/>
  <c r="AE111" i="17" s="1"/>
  <c r="AH22" i="7"/>
  <c r="AE139" i="17"/>
  <c r="AH183" i="14"/>
  <c r="AH16" i="3"/>
  <c r="AE156" i="17" s="1"/>
  <c r="AH17" i="3"/>
  <c r="AE159" i="17" s="1"/>
  <c r="AH188" i="14"/>
  <c r="AE144" i="17" s="1"/>
  <c r="AE54"/>
  <c r="AH70" i="14"/>
  <c r="AI56"/>
  <c r="AF118" i="17"/>
  <c r="AJ20" i="8"/>
  <c r="AJ162" i="14" s="1"/>
  <c r="AI137"/>
  <c r="AI45" i="8"/>
  <c r="AI40" i="14"/>
  <c r="AF27" i="17"/>
  <c r="AI22" i="5"/>
  <c r="AF137" i="17"/>
  <c r="AI181" i="14"/>
  <c r="AF104" i="17"/>
  <c r="AI29" i="5"/>
  <c r="AI120" i="14"/>
  <c r="AI44" i="5"/>
  <c r="AH62" i="3" l="1"/>
  <c r="AE213" i="17" s="1"/>
  <c r="AI55" i="14"/>
  <c r="AE53" i="17"/>
  <c r="AH69" i="14"/>
  <c r="AH110"/>
  <c r="AE94" i="17"/>
  <c r="AI28" i="6"/>
  <c r="AE61" i="17"/>
  <c r="AH54" i="6"/>
  <c r="AH213" i="14" s="1"/>
  <c r="AH77"/>
  <c r="AH35" i="6"/>
  <c r="AH171" i="14"/>
  <c r="AH21" i="6"/>
  <c r="AE127" i="17"/>
  <c r="AH33" i="14"/>
  <c r="AH9" i="9"/>
  <c r="AE20" i="17"/>
  <c r="AI45" i="9"/>
  <c r="AJ20"/>
  <c r="AJ163" i="14" s="1"/>
  <c r="AF119" i="17"/>
  <c r="AI138" i="14"/>
  <c r="AH71"/>
  <c r="AI57"/>
  <c r="AE55" i="17"/>
  <c r="AH21" i="7"/>
  <c r="AE128" i="17"/>
  <c r="AH172" i="14"/>
  <c r="AH32" i="3"/>
  <c r="AE174" i="17" s="1"/>
  <c r="AH33" i="3"/>
  <c r="AE177" i="17" s="1"/>
  <c r="AH177" i="14"/>
  <c r="AE133" i="17" s="1"/>
  <c r="AI28" i="7"/>
  <c r="AH111" i="14"/>
  <c r="AE95" i="17"/>
  <c r="AH43" i="3"/>
  <c r="AE189" i="17" s="1"/>
  <c r="AH116" i="14"/>
  <c r="AE100" i="17" s="1"/>
  <c r="AH42" i="3"/>
  <c r="AE186" i="17" s="1"/>
  <c r="AI11" i="10"/>
  <c r="AE10" i="17"/>
  <c r="AH23" i="14"/>
  <c r="AI10" i="10"/>
  <c r="AF76" i="17"/>
  <c r="AI92" i="14"/>
  <c r="AH35"/>
  <c r="AH9" i="11"/>
  <c r="AE22" i="17"/>
  <c r="AH214" i="14"/>
  <c r="AH71" i="3"/>
  <c r="AF74" i="17"/>
  <c r="AI90" i="14"/>
  <c r="AH17"/>
  <c r="AI11" i="4"/>
  <c r="AI10"/>
  <c r="AE4" i="17"/>
  <c r="AF26"/>
  <c r="AI39" i="14"/>
  <c r="AI93"/>
  <c r="AF77" i="17"/>
  <c r="AI12" i="10"/>
  <c r="AF43" i="17"/>
  <c r="AI10" i="8"/>
  <c r="AI11"/>
  <c r="AH21" i="14"/>
  <c r="AE8" i="17"/>
  <c r="AI140" i="14"/>
  <c r="AJ20" i="11"/>
  <c r="AF121" i="17"/>
  <c r="AH35" i="7"/>
  <c r="AI109" i="14"/>
  <c r="AJ28" i="5"/>
  <c r="AF93" i="17"/>
  <c r="AI170" i="14"/>
  <c r="AI21" i="5"/>
  <c r="AF126" i="17"/>
  <c r="AI54" i="5"/>
  <c r="AI212" i="14" s="1"/>
  <c r="AF60" i="17"/>
  <c r="AI76" i="14"/>
  <c r="AH72" i="3" l="1"/>
  <c r="AH219" i="14"/>
  <c r="AI91"/>
  <c r="AF75" i="17"/>
  <c r="AE9"/>
  <c r="AI10" i="9"/>
  <c r="AH22" i="14"/>
  <c r="AI11" i="9"/>
  <c r="AI12"/>
  <c r="AF42" i="17"/>
  <c r="AH36" i="6"/>
  <c r="AH149" i="14"/>
  <c r="AI19" i="6"/>
  <c r="AI52" i="14"/>
  <c r="AE50" i="17"/>
  <c r="AH66" i="14"/>
  <c r="AF83" i="17"/>
  <c r="AI99" i="14"/>
  <c r="AI45" i="6"/>
  <c r="AJ165" i="14"/>
  <c r="AF107" i="17"/>
  <c r="AI29" i="8"/>
  <c r="AI123" i="14"/>
  <c r="AI180"/>
  <c r="AF136" i="17"/>
  <c r="AI22" i="4"/>
  <c r="AI10" i="11"/>
  <c r="AH24" i="14"/>
  <c r="AI11" i="11"/>
  <c r="AE11" i="17"/>
  <c r="AI29" i="10"/>
  <c r="AI44"/>
  <c r="AI125" i="14"/>
  <c r="AF109" i="17"/>
  <c r="AI19" i="7"/>
  <c r="AI45" s="1"/>
  <c r="AH150" i="14"/>
  <c r="AH27" i="3"/>
  <c r="AH155" i="14"/>
  <c r="AH28" i="3"/>
  <c r="AH36" i="7"/>
  <c r="AI44" i="8"/>
  <c r="AH67" i="14"/>
  <c r="AE51" i="17"/>
  <c r="AI53" i="14"/>
  <c r="AH49" i="3"/>
  <c r="AE192" i="17" s="1"/>
  <c r="AH72" i="14"/>
  <c r="AE56" i="17" s="1"/>
  <c r="AH50" i="3"/>
  <c r="AE195" i="17" s="1"/>
  <c r="AF103"/>
  <c r="AI29" i="4"/>
  <c r="AI119" i="14"/>
  <c r="AI44" i="4"/>
  <c r="AI100" i="14"/>
  <c r="AF84" i="17"/>
  <c r="AI105" i="14"/>
  <c r="AF89" i="17" s="1"/>
  <c r="AI39" i="3"/>
  <c r="AF180" i="17" s="1"/>
  <c r="AI40" i="3"/>
  <c r="AF183" i="17" s="1"/>
  <c r="AI12" i="11"/>
  <c r="AF44" i="17"/>
  <c r="AI184" i="14"/>
  <c r="AF140" i="17"/>
  <c r="AI22" i="8"/>
  <c r="AI45" i="14"/>
  <c r="AF32" i="17"/>
  <c r="AF142"/>
  <c r="AI22" i="10"/>
  <c r="AI186" i="14"/>
  <c r="AJ98"/>
  <c r="AG82" i="17"/>
  <c r="AJ19" i="5"/>
  <c r="AJ45" s="1"/>
  <c r="AI148" i="14"/>
  <c r="AI36" i="5"/>
  <c r="AI35"/>
  <c r="AF39" i="17" l="1"/>
  <c r="AI12" i="6"/>
  <c r="AI29" i="9"/>
  <c r="AI124" i="14"/>
  <c r="AF108" i="17"/>
  <c r="AI185" i="14"/>
  <c r="AI22" i="9"/>
  <c r="AF141" i="17"/>
  <c r="AI44" i="9"/>
  <c r="AF72" i="17"/>
  <c r="AI88" i="14"/>
  <c r="AI135"/>
  <c r="AF116" i="17"/>
  <c r="AJ20" i="6"/>
  <c r="AJ160" i="14" s="1"/>
  <c r="AH30"/>
  <c r="AE17" i="17"/>
  <c r="AH9" i="6"/>
  <c r="AI44" i="14"/>
  <c r="AF31" i="17"/>
  <c r="AI21" i="10"/>
  <c r="AI175" i="14"/>
  <c r="AF131" i="17"/>
  <c r="AI173" i="14"/>
  <c r="AF129" i="17"/>
  <c r="AI21" i="8"/>
  <c r="AF33" i="17"/>
  <c r="AI46" i="14"/>
  <c r="AI89"/>
  <c r="AF73" i="17"/>
  <c r="AI94" i="14"/>
  <c r="AF78" i="17" s="1"/>
  <c r="AI64" i="3"/>
  <c r="AF216" i="17" s="1"/>
  <c r="AI65" i="3"/>
  <c r="AF219" i="17" s="1"/>
  <c r="AI136" i="14"/>
  <c r="AJ20" i="7"/>
  <c r="AF117" i="17"/>
  <c r="AI141" i="14"/>
  <c r="AF122" i="17" s="1"/>
  <c r="AI26" i="3"/>
  <c r="AF171" i="17" s="1"/>
  <c r="AI25" i="3"/>
  <c r="AF168" i="17" s="1"/>
  <c r="AF98"/>
  <c r="AI114" i="14"/>
  <c r="AJ28" i="10"/>
  <c r="AI22" i="11"/>
  <c r="AF143" i="17"/>
  <c r="AI187" i="14"/>
  <c r="AF59" i="17"/>
  <c r="AI54" i="4"/>
  <c r="AI211" i="14" s="1"/>
  <c r="AI75"/>
  <c r="AH31"/>
  <c r="AH9" i="7"/>
  <c r="AE18" i="17"/>
  <c r="AH51" i="3"/>
  <c r="AE198" i="17" s="1"/>
  <c r="AH36" i="14"/>
  <c r="AE23" i="17" s="1"/>
  <c r="AH52" i="3"/>
  <c r="AE201" i="17" s="1"/>
  <c r="AI81" i="14"/>
  <c r="AF65" i="17"/>
  <c r="AI54" i="10"/>
  <c r="AI217" i="14" s="1"/>
  <c r="AI12" i="7"/>
  <c r="AF40" i="17"/>
  <c r="AI55" i="3"/>
  <c r="AF207" i="17" s="1"/>
  <c r="AI54" i="3"/>
  <c r="AF204" i="17" s="1"/>
  <c r="AI58" i="14"/>
  <c r="AF45" i="17" s="1"/>
  <c r="AI79" i="14"/>
  <c r="AF63" i="17"/>
  <c r="AI54" i="8"/>
  <c r="AI44" i="11"/>
  <c r="AF110" i="17"/>
  <c r="AI29" i="11"/>
  <c r="AI126" i="14"/>
  <c r="AI108"/>
  <c r="AF92" i="17"/>
  <c r="AJ28" i="4"/>
  <c r="AI169" i="14"/>
  <c r="AF125" i="17"/>
  <c r="AI21" i="4"/>
  <c r="AJ28" i="8"/>
  <c r="AI112" i="14"/>
  <c r="AF96" i="17"/>
  <c r="AI35" i="4"/>
  <c r="AF48" i="17" s="1"/>
  <c r="AI9" i="5"/>
  <c r="AI29" i="14"/>
  <c r="AF16" i="17"/>
  <c r="AG71"/>
  <c r="AJ87" i="14"/>
  <c r="AI65"/>
  <c r="AJ51"/>
  <c r="AF49" i="17"/>
  <c r="AJ134" i="14"/>
  <c r="AG115" i="17"/>
  <c r="AK20" i="5"/>
  <c r="AK159" i="14" s="1"/>
  <c r="AI64" l="1"/>
  <c r="AI41"/>
  <c r="AF28" i="17"/>
  <c r="AE6"/>
  <c r="AI11" i="6"/>
  <c r="AI10"/>
  <c r="AH19" i="14"/>
  <c r="AI54" i="9"/>
  <c r="AI216" i="14" s="1"/>
  <c r="AI80"/>
  <c r="AF64" i="17"/>
  <c r="AI21" i="9"/>
  <c r="AF130" i="17"/>
  <c r="AI174" i="14"/>
  <c r="AF97" i="17"/>
  <c r="AJ28" i="9"/>
  <c r="AI113" i="14"/>
  <c r="AI153"/>
  <c r="AJ19" i="10"/>
  <c r="AI36"/>
  <c r="AJ50" i="14"/>
  <c r="AG81" i="17"/>
  <c r="AJ97" i="14"/>
  <c r="AJ28" i="11"/>
  <c r="AI115" i="14"/>
  <c r="AF99" i="17"/>
  <c r="AI215" i="14"/>
  <c r="AI35" i="8"/>
  <c r="AI42" i="14"/>
  <c r="AF29" i="17"/>
  <c r="AI18" i="3"/>
  <c r="AF162" i="17" s="1"/>
  <c r="AI19" i="3"/>
  <c r="AF165" i="17" s="1"/>
  <c r="AI47" i="14"/>
  <c r="AF34" i="17" s="1"/>
  <c r="AI10" i="7"/>
  <c r="AH20" i="14"/>
  <c r="AE7" i="17"/>
  <c r="AI11" i="7"/>
  <c r="AH25" i="14"/>
  <c r="AE12" i="17" s="1"/>
  <c r="AH13" i="3"/>
  <c r="AE147" i="17" s="1"/>
  <c r="AH12" i="3"/>
  <c r="AE1" i="17" s="1"/>
  <c r="AG87"/>
  <c r="AJ103" i="14"/>
  <c r="AJ19" i="8"/>
  <c r="AI36"/>
  <c r="AI151" i="14"/>
  <c r="AJ101"/>
  <c r="AG85" i="17"/>
  <c r="AI36" i="4"/>
  <c r="AJ19"/>
  <c r="AI147" i="14"/>
  <c r="AJ161"/>
  <c r="AJ166"/>
  <c r="AJ30" i="3"/>
  <c r="AJ29"/>
  <c r="AI82" i="14"/>
  <c r="AI54" i="11"/>
  <c r="AF66" i="17"/>
  <c r="AF132"/>
  <c r="AI176" i="14"/>
  <c r="AI21" i="11"/>
  <c r="AI35" i="10"/>
  <c r="AJ10" i="5"/>
  <c r="AF5" i="17"/>
  <c r="AI18" i="14"/>
  <c r="AJ11" i="5"/>
  <c r="AG38" i="17"/>
  <c r="AJ12" i="5"/>
  <c r="AG37" i="17"/>
  <c r="AJ12" i="4"/>
  <c r="AJ102" i="14" l="1"/>
  <c r="AG86" i="17"/>
  <c r="AI152" i="14"/>
  <c r="AI36" i="9"/>
  <c r="AJ19"/>
  <c r="AI182" i="14"/>
  <c r="AI22" i="6"/>
  <c r="AF138" i="17"/>
  <c r="AI121" i="14"/>
  <c r="AF105" i="17"/>
  <c r="AI29" i="6"/>
  <c r="AI44"/>
  <c r="AI35" i="9"/>
  <c r="AI35" i="11"/>
  <c r="AI218" i="14"/>
  <c r="AJ56"/>
  <c r="AI70"/>
  <c r="AF54" i="17"/>
  <c r="AG118"/>
  <c r="AJ137" i="14"/>
  <c r="AJ45" i="8"/>
  <c r="AK20"/>
  <c r="AK162" i="14" s="1"/>
  <c r="AI183"/>
  <c r="AF139" i="17"/>
  <c r="AI22" i="7"/>
  <c r="AI16" i="3"/>
  <c r="AF156" i="17" s="1"/>
  <c r="AI188" i="14"/>
  <c r="AF144" i="17" s="1"/>
  <c r="AI17" i="3"/>
  <c r="AF159" i="17" s="1"/>
  <c r="AK20" i="10"/>
  <c r="AK164" i="14" s="1"/>
  <c r="AJ45" i="10"/>
  <c r="AG120" i="17"/>
  <c r="AJ139" i="14"/>
  <c r="AI9" i="4"/>
  <c r="AI28" i="14"/>
  <c r="AF15" i="17"/>
  <c r="AF19"/>
  <c r="AI9" i="8"/>
  <c r="AI32" i="14"/>
  <c r="AI68"/>
  <c r="AF52" i="17"/>
  <c r="AJ54" i="14"/>
  <c r="AJ104"/>
  <c r="AG88" i="17"/>
  <c r="AI34" i="14"/>
  <c r="AI9" i="10"/>
  <c r="AF21" i="17"/>
  <c r="AK20" i="4"/>
  <c r="AK158" i="14" s="1"/>
  <c r="AG114" i="17"/>
  <c r="AJ133" i="14"/>
  <c r="AJ45" i="4"/>
  <c r="AI154" i="14"/>
  <c r="AI36" i="11"/>
  <c r="AJ19"/>
  <c r="AI44" i="7"/>
  <c r="AI29"/>
  <c r="AF106" i="17"/>
  <c r="AI122" i="14"/>
  <c r="AI127"/>
  <c r="AF111" i="17" s="1"/>
  <c r="AI14" i="3"/>
  <c r="AF150" i="17" s="1"/>
  <c r="AI15" i="3"/>
  <c r="AF153" i="17" s="1"/>
  <c r="AJ29" i="5"/>
  <c r="AG104" i="17"/>
  <c r="AJ120" i="14"/>
  <c r="AJ44" i="5"/>
  <c r="AJ40" i="14"/>
  <c r="AG27" i="17"/>
  <c r="AJ22" i="5"/>
  <c r="AG137" i="17"/>
  <c r="AJ181" i="14"/>
  <c r="AG26" i="17"/>
  <c r="AJ39" i="14"/>
  <c r="AI69" l="1"/>
  <c r="AJ55"/>
  <c r="AF53" i="17"/>
  <c r="AF94"/>
  <c r="AI110" i="14"/>
  <c r="AJ28" i="6"/>
  <c r="AI171" i="14"/>
  <c r="AI21" i="6"/>
  <c r="AF127" i="17"/>
  <c r="AG119"/>
  <c r="AJ138" i="14"/>
  <c r="AJ45" i="9"/>
  <c r="AK20"/>
  <c r="AK163" i="14" s="1"/>
  <c r="AI54" i="6"/>
  <c r="AI213" i="14" s="1"/>
  <c r="AI77"/>
  <c r="AF61" i="17"/>
  <c r="AI9" i="9"/>
  <c r="AI33" i="14"/>
  <c r="AF20" i="17"/>
  <c r="AJ10" i="4"/>
  <c r="AF4" i="17"/>
  <c r="AI17" i="14"/>
  <c r="AJ11" i="4"/>
  <c r="AI21" i="7"/>
  <c r="AI172" i="14"/>
  <c r="AF128" i="17"/>
  <c r="AI33" i="3"/>
  <c r="AF177" i="17" s="1"/>
  <c r="AI177" i="14"/>
  <c r="AF133" i="17" s="1"/>
  <c r="AI32" i="3"/>
  <c r="AF174" i="17" s="1"/>
  <c r="AG74"/>
  <c r="AJ90" i="14"/>
  <c r="AJ11" i="10"/>
  <c r="AF10" i="17"/>
  <c r="AJ10" i="10"/>
  <c r="AI23" i="14"/>
  <c r="AJ12" i="8"/>
  <c r="AG41" i="17"/>
  <c r="AG76"/>
  <c r="AJ92" i="14"/>
  <c r="AJ57"/>
  <c r="AF55" i="17"/>
  <c r="AI71" i="14"/>
  <c r="AI54" i="7"/>
  <c r="AI35" s="1"/>
  <c r="AI78" i="14"/>
  <c r="AF62" i="17"/>
  <c r="AI83" i="14"/>
  <c r="AF67" i="17" s="1"/>
  <c r="AI62" i="3"/>
  <c r="AF213" i="17" s="1"/>
  <c r="AI61" i="3"/>
  <c r="AF210" i="17" s="1"/>
  <c r="AF95"/>
  <c r="AI111" i="14"/>
  <c r="AJ28" i="7"/>
  <c r="AI42" i="3"/>
  <c r="AF186" i="17" s="1"/>
  <c r="AI116" i="14"/>
  <c r="AF100" i="17" s="1"/>
  <c r="AI43" i="3"/>
  <c r="AF189" i="17" s="1"/>
  <c r="AF22"/>
  <c r="AI35" i="14"/>
  <c r="AI9" i="11"/>
  <c r="AI21" i="14"/>
  <c r="AJ10" i="8"/>
  <c r="AJ11"/>
  <c r="AF8" i="17"/>
  <c r="AK20" i="11"/>
  <c r="AJ140" i="14"/>
  <c r="AG121" i="17"/>
  <c r="AJ45" i="11"/>
  <c r="AJ86" i="14"/>
  <c r="AG70" i="17"/>
  <c r="AJ12" i="10"/>
  <c r="AG43" i="17"/>
  <c r="AJ21" i="5"/>
  <c r="AG126" i="17"/>
  <c r="AJ170" i="14"/>
  <c r="AJ109"/>
  <c r="AG93" i="17"/>
  <c r="AK28" i="5"/>
  <c r="AJ54"/>
  <c r="AJ212" i="14" s="1"/>
  <c r="AJ76"/>
  <c r="AG60" i="17"/>
  <c r="AI35" i="6" l="1"/>
  <c r="AI50" i="3" s="1"/>
  <c r="AF195" i="17" s="1"/>
  <c r="AI22" i="14"/>
  <c r="AJ11" i="9"/>
  <c r="AF9" i="17"/>
  <c r="AJ10" i="9"/>
  <c r="AG75" i="17"/>
  <c r="AJ91" i="14"/>
  <c r="AJ19" i="6"/>
  <c r="AI36"/>
  <c r="AI149" i="14"/>
  <c r="AJ99"/>
  <c r="AG83" i="17"/>
  <c r="AG42"/>
  <c r="AJ12" i="9"/>
  <c r="AJ22" i="8"/>
  <c r="AJ184" i="14"/>
  <c r="AG140" i="17"/>
  <c r="AG84"/>
  <c r="AJ100" i="14"/>
  <c r="AJ105"/>
  <c r="AG89" i="17" s="1"/>
  <c r="AJ39" i="3"/>
  <c r="AG180" i="17" s="1"/>
  <c r="AJ40" i="3"/>
  <c r="AG183" i="17" s="1"/>
  <c r="AF51"/>
  <c r="AI67" i="14"/>
  <c r="AJ53"/>
  <c r="AI72"/>
  <c r="AF56" i="17" s="1"/>
  <c r="AJ12" i="11"/>
  <c r="AG44" i="17"/>
  <c r="AJ43" i="14"/>
  <c r="AG30" i="17"/>
  <c r="AJ29" i="10"/>
  <c r="AJ125" i="14"/>
  <c r="AJ44" i="10"/>
  <c r="AG109" i="17"/>
  <c r="AI150" i="14"/>
  <c r="AJ19" i="7"/>
  <c r="AI27" i="3"/>
  <c r="AI155" i="14"/>
  <c r="AI36" i="7"/>
  <c r="AI28" i="3"/>
  <c r="AG32" i="17"/>
  <c r="AJ45" i="14"/>
  <c r="AJ44" i="8"/>
  <c r="AJ123" i="14"/>
  <c r="AG107" i="17"/>
  <c r="AJ29" i="8"/>
  <c r="AJ180" i="14"/>
  <c r="AJ22" i="4"/>
  <c r="AG136" i="17"/>
  <c r="AG77"/>
  <c r="AJ93" i="14"/>
  <c r="AJ11" i="11"/>
  <c r="AI24" i="14"/>
  <c r="AF11" i="17"/>
  <c r="AJ10" i="11"/>
  <c r="AJ22" i="10"/>
  <c r="AJ186" i="14"/>
  <c r="AG142" i="17"/>
  <c r="AJ35" i="5"/>
  <c r="AG49" i="17" s="1"/>
  <c r="AK165" i="14"/>
  <c r="AI214"/>
  <c r="AI71" i="3"/>
  <c r="AI219" i="14"/>
  <c r="AI72" i="3"/>
  <c r="AJ44" i="4"/>
  <c r="AG103" i="17"/>
  <c r="AJ119" i="14"/>
  <c r="AJ29" i="4"/>
  <c r="AK51" i="14"/>
  <c r="AK98"/>
  <c r="AH82" i="17"/>
  <c r="AK19" i="5"/>
  <c r="AJ148" i="14"/>
  <c r="AJ36" i="5"/>
  <c r="AI49" i="3" l="1"/>
  <c r="AF192" i="17" s="1"/>
  <c r="AI9" i="6"/>
  <c r="AI30" i="14"/>
  <c r="AF17" i="17"/>
  <c r="AJ185" i="14"/>
  <c r="AG141" i="17"/>
  <c r="AJ22" i="9"/>
  <c r="AJ29"/>
  <c r="AG108" i="17"/>
  <c r="AJ124" i="14"/>
  <c r="AJ44" i="9"/>
  <c r="AF50" i="17"/>
  <c r="AI66" i="14"/>
  <c r="AJ52"/>
  <c r="AJ54" i="3" s="1"/>
  <c r="AG204" i="17" s="1"/>
  <c r="AG31"/>
  <c r="AJ44" i="14"/>
  <c r="AJ45" i="6"/>
  <c r="AG116" i="17"/>
  <c r="AK20" i="6"/>
  <c r="AK160" i="14" s="1"/>
  <c r="AJ135"/>
  <c r="AG92" i="17"/>
  <c r="AJ108" i="14"/>
  <c r="AK28" i="4"/>
  <c r="AJ22" i="11"/>
  <c r="AG143" i="17"/>
  <c r="AJ187" i="14"/>
  <c r="AG117" i="17"/>
  <c r="AK20" i="7"/>
  <c r="AJ136" i="14"/>
  <c r="AJ26" i="3"/>
  <c r="AG171" i="17" s="1"/>
  <c r="AJ141" i="14"/>
  <c r="AG122" i="17" s="1"/>
  <c r="AJ25" i="3"/>
  <c r="AG168" i="17" s="1"/>
  <c r="AJ21" i="8"/>
  <c r="AJ173" i="14"/>
  <c r="AG129" i="17"/>
  <c r="AJ45" i="7"/>
  <c r="AJ21" i="10"/>
  <c r="AG131" i="17"/>
  <c r="AJ175" i="14"/>
  <c r="AG110" i="17"/>
  <c r="AJ126" i="14"/>
  <c r="AJ29" i="11"/>
  <c r="AG125" i="17"/>
  <c r="AJ169" i="14"/>
  <c r="AJ21" i="4"/>
  <c r="AG65" i="17"/>
  <c r="AJ54" i="10"/>
  <c r="AJ217" i="14" s="1"/>
  <c r="AJ81"/>
  <c r="AG59" i="17"/>
  <c r="AJ75" i="14"/>
  <c r="AJ54" i="4"/>
  <c r="AG96" i="17"/>
  <c r="AJ112" i="14"/>
  <c r="AK28" i="8"/>
  <c r="AJ65" i="14"/>
  <c r="AJ44" i="11"/>
  <c r="AJ79" i="14"/>
  <c r="AG63" i="17"/>
  <c r="AJ54" i="8"/>
  <c r="AJ215" i="14" s="1"/>
  <c r="AF18" i="17"/>
  <c r="AI9" i="7"/>
  <c r="AI31" i="14"/>
  <c r="AI51" i="3"/>
  <c r="AF198" i="17" s="1"/>
  <c r="AI36" i="14"/>
  <c r="AF23" i="17" s="1"/>
  <c r="AI52" i="3"/>
  <c r="AF201" i="17" s="1"/>
  <c r="AG98"/>
  <c r="AJ114" i="14"/>
  <c r="AK28" i="10"/>
  <c r="AG33" i="17"/>
  <c r="AJ46" i="14"/>
  <c r="AG40" i="17"/>
  <c r="AJ12" i="7"/>
  <c r="AJ58" i="14"/>
  <c r="AG45" i="17" s="1"/>
  <c r="AL20" i="5"/>
  <c r="AL159" i="14" s="1"/>
  <c r="AH115" i="17"/>
  <c r="AK134" i="14"/>
  <c r="AK45" i="5"/>
  <c r="AG16" i="17"/>
  <c r="AJ29" i="14"/>
  <c r="AJ9" i="5"/>
  <c r="AH38" i="17"/>
  <c r="AK12" i="5"/>
  <c r="AJ55" i="3" l="1"/>
  <c r="AG207" i="17" s="1"/>
  <c r="AJ12" i="6"/>
  <c r="AJ47" i="14" s="1"/>
  <c r="AG34" i="17" s="1"/>
  <c r="AG39"/>
  <c r="AG97"/>
  <c r="AK28" i="9"/>
  <c r="AJ113" i="14"/>
  <c r="AJ10" i="6"/>
  <c r="AI19" i="14"/>
  <c r="AF6" i="17"/>
  <c r="AJ11" i="6"/>
  <c r="AJ35" i="10"/>
  <c r="AK56" i="14" s="1"/>
  <c r="AJ88"/>
  <c r="AG72" i="17"/>
  <c r="AJ44" i="6"/>
  <c r="AJ54" i="9"/>
  <c r="AJ80" i="14"/>
  <c r="AG64" i="17"/>
  <c r="AG130"/>
  <c r="AJ21" i="9"/>
  <c r="AJ174" i="14"/>
  <c r="AG54" i="17"/>
  <c r="AK28" i="11"/>
  <c r="AJ115" i="14"/>
  <c r="AG99" i="17"/>
  <c r="AJ42" i="14"/>
  <c r="AG29" i="17"/>
  <c r="AK103" i="14"/>
  <c r="AH87" i="17"/>
  <c r="AJ54" i="11"/>
  <c r="AJ218" i="14" s="1"/>
  <c r="AG66" i="17"/>
  <c r="AJ82" i="14"/>
  <c r="AJ35" i="8"/>
  <c r="AF7" i="17"/>
  <c r="AJ10" i="7"/>
  <c r="AI20" i="14"/>
  <c r="AJ11" i="7"/>
  <c r="AI25" i="14"/>
  <c r="AF12" i="17" s="1"/>
  <c r="AI12" i="3"/>
  <c r="AF1" i="17" s="1"/>
  <c r="AI13" i="3"/>
  <c r="AF147" i="17" s="1"/>
  <c r="AJ147" i="14"/>
  <c r="AK19" i="4"/>
  <c r="AJ36"/>
  <c r="AG73" i="17"/>
  <c r="AJ89" i="14"/>
  <c r="AJ65" i="3"/>
  <c r="AG219" i="17" s="1"/>
  <c r="AJ44" i="7"/>
  <c r="AJ94" i="14"/>
  <c r="AG78" i="17" s="1"/>
  <c r="AJ64" i="3"/>
  <c r="AG216" i="17" s="1"/>
  <c r="AK97" i="14"/>
  <c r="AH81" i="17"/>
  <c r="AH85"/>
  <c r="AK101" i="14"/>
  <c r="AJ211"/>
  <c r="AJ35" i="4"/>
  <c r="AJ36" i="10"/>
  <c r="AJ153" i="14"/>
  <c r="AK19" i="10"/>
  <c r="AJ36" i="8"/>
  <c r="AK19"/>
  <c r="AJ151" i="14"/>
  <c r="AK161"/>
  <c r="AK166"/>
  <c r="AK30" i="3"/>
  <c r="AK29"/>
  <c r="AG132" i="17"/>
  <c r="AJ21" i="11"/>
  <c r="AJ176" i="14"/>
  <c r="AH27" i="17"/>
  <c r="AK40" i="14"/>
  <c r="AH71" i="17"/>
  <c r="AK87" i="14"/>
  <c r="AJ18"/>
  <c r="AK11" i="5"/>
  <c r="AK10"/>
  <c r="AG5" i="17"/>
  <c r="AJ19" i="3" l="1"/>
  <c r="AG165" i="17" s="1"/>
  <c r="AJ18" i="3"/>
  <c r="AG162" i="17" s="1"/>
  <c r="AJ70" i="14"/>
  <c r="AJ54" i="6"/>
  <c r="AJ77" i="14"/>
  <c r="AG61" i="17"/>
  <c r="AJ29" i="6"/>
  <c r="AJ121" i="14"/>
  <c r="AG105" i="17"/>
  <c r="AJ41" i="14"/>
  <c r="AG28" i="17"/>
  <c r="AJ152" i="14"/>
  <c r="AK19" i="9"/>
  <c r="AJ36"/>
  <c r="AJ216" i="14"/>
  <c r="AJ35" i="9"/>
  <c r="AJ22" i="6"/>
  <c r="AJ182" i="14"/>
  <c r="AG138" i="17"/>
  <c r="AH86"/>
  <c r="AK102" i="14"/>
  <c r="AK19" i="11"/>
  <c r="AK45" s="1"/>
  <c r="AJ154" i="14"/>
  <c r="AJ36" i="11"/>
  <c r="AG19" i="17"/>
  <c r="AJ32" i="14"/>
  <c r="AJ9" i="8"/>
  <c r="AG48" i="17"/>
  <c r="AK50" i="14"/>
  <c r="AJ64"/>
  <c r="AL20" i="4"/>
  <c r="AL158" i="14" s="1"/>
  <c r="AK133"/>
  <c r="AK45" i="4"/>
  <c r="AH114" i="17"/>
  <c r="AH88"/>
  <c r="AK104" i="14"/>
  <c r="AJ35" i="11"/>
  <c r="AH118" i="17"/>
  <c r="AL20" i="8"/>
  <c r="AL162" i="14" s="1"/>
  <c r="AK45" i="8"/>
  <c r="AK137" i="14"/>
  <c r="AJ9" i="10"/>
  <c r="AG21" i="17"/>
  <c r="AJ34" i="14"/>
  <c r="AJ9" i="4"/>
  <c r="AJ28" i="14"/>
  <c r="AG15" i="17"/>
  <c r="AJ122" i="14"/>
  <c r="AG106" i="17"/>
  <c r="AJ29" i="7"/>
  <c r="AJ127" i="14"/>
  <c r="AG111" i="17" s="1"/>
  <c r="AJ14" i="3"/>
  <c r="AG150" i="17" s="1"/>
  <c r="AJ15" i="3"/>
  <c r="AG153" i="17" s="1"/>
  <c r="AG52"/>
  <c r="AJ68" i="14"/>
  <c r="AK54"/>
  <c r="AH43" i="17"/>
  <c r="AK12" i="10"/>
  <c r="AL20"/>
  <c r="AL164" i="14" s="1"/>
  <c r="AK139"/>
  <c r="AK45" i="10"/>
  <c r="AH120" i="17"/>
  <c r="AJ54" i="7"/>
  <c r="AJ35" s="1"/>
  <c r="AG62" i="17"/>
  <c r="AJ78" i="14"/>
  <c r="AJ62" i="3"/>
  <c r="AG213" i="17" s="1"/>
  <c r="AJ61" i="3"/>
  <c r="AG210" i="17" s="1"/>
  <c r="AJ83" i="14"/>
  <c r="AG67" i="17" s="1"/>
  <c r="AG139"/>
  <c r="AJ183" i="14"/>
  <c r="AJ22" i="7"/>
  <c r="AJ16" i="3"/>
  <c r="AG156" i="17" s="1"/>
  <c r="AJ188" i="14"/>
  <c r="AG144" i="17" s="1"/>
  <c r="AJ17" i="3"/>
  <c r="AG159" i="17" s="1"/>
  <c r="AK22" i="5"/>
  <c r="AH137" i="17"/>
  <c r="AK181" i="14"/>
  <c r="AK120"/>
  <c r="AK29" i="5"/>
  <c r="AH104" i="17"/>
  <c r="AK44" i="5"/>
  <c r="AG53" i="17" l="1"/>
  <c r="AJ69" i="14"/>
  <c r="AK55"/>
  <c r="AJ33"/>
  <c r="AG20" i="17"/>
  <c r="AJ9" i="9"/>
  <c r="AJ213" i="14"/>
  <c r="AJ35" i="6"/>
  <c r="AJ50" i="3" s="1"/>
  <c r="AG195" i="17" s="1"/>
  <c r="AG127"/>
  <c r="AJ21" i="6"/>
  <c r="AJ171" i="14"/>
  <c r="AK45" i="9"/>
  <c r="AL20"/>
  <c r="AL163" i="14" s="1"/>
  <c r="AH119" i="17"/>
  <c r="AK138" i="14"/>
  <c r="AG94" i="17"/>
  <c r="AK28" i="6"/>
  <c r="AJ110" i="14"/>
  <c r="AJ67"/>
  <c r="AK53"/>
  <c r="AG51" i="17"/>
  <c r="AJ49" i="3"/>
  <c r="AG192" i="17" s="1"/>
  <c r="AJ214" i="14"/>
  <c r="AJ72" i="3"/>
  <c r="AJ71"/>
  <c r="AJ219" i="14"/>
  <c r="AH32" i="17"/>
  <c r="AK45" i="14"/>
  <c r="AJ111"/>
  <c r="AG95" i="17"/>
  <c r="AK28" i="7"/>
  <c r="AJ116" i="14"/>
  <c r="AG100" i="17" s="1"/>
  <c r="AJ43" i="3"/>
  <c r="AG189" i="17" s="1"/>
  <c r="AJ42" i="3"/>
  <c r="AG186" i="17" s="1"/>
  <c r="AH74"/>
  <c r="AK90" i="14"/>
  <c r="AK93"/>
  <c r="AH77" i="17"/>
  <c r="AK86" i="14"/>
  <c r="AH70" i="17"/>
  <c r="AH121"/>
  <c r="AK140" i="14"/>
  <c r="AL20" i="11"/>
  <c r="AL165" i="14" s="1"/>
  <c r="AK57"/>
  <c r="AJ71"/>
  <c r="AG55" i="17"/>
  <c r="AH37"/>
  <c r="AK12" i="4"/>
  <c r="AG8" i="17"/>
  <c r="AK10" i="8"/>
  <c r="AJ21" i="14"/>
  <c r="AK11" i="8"/>
  <c r="AJ21" i="7"/>
  <c r="AG128" i="17"/>
  <c r="AJ172" i="14"/>
  <c r="AJ33" i="3"/>
  <c r="AG177" i="17" s="1"/>
  <c r="AJ32" i="3"/>
  <c r="AG174" i="17" s="1"/>
  <c r="AJ177" i="14"/>
  <c r="AG133" i="17" s="1"/>
  <c r="AK92" i="14"/>
  <c r="AH76" i="17"/>
  <c r="AH41"/>
  <c r="AK12" i="8"/>
  <c r="AJ17" i="14"/>
  <c r="AG4" i="17"/>
  <c r="AK11" i="4"/>
  <c r="AK10"/>
  <c r="AG10" i="17"/>
  <c r="AK10" i="10"/>
  <c r="AK11"/>
  <c r="AJ23" i="14"/>
  <c r="AG22" i="17"/>
  <c r="AJ35" i="14"/>
  <c r="AJ9" i="11"/>
  <c r="AH126" i="17"/>
  <c r="AK21" i="5"/>
  <c r="AK170" i="14"/>
  <c r="AK76"/>
  <c r="AK54" i="5"/>
  <c r="AK212" i="14" s="1"/>
  <c r="AH60" i="17"/>
  <c r="AH93"/>
  <c r="AK109" i="14"/>
  <c r="AL28" i="5"/>
  <c r="AJ72" i="14" l="1"/>
  <c r="AG56" i="17" s="1"/>
  <c r="AK99" i="14"/>
  <c r="AH83" i="17"/>
  <c r="AK12" i="9"/>
  <c r="AH42" i="17"/>
  <c r="AH75"/>
  <c r="AK91" i="14"/>
  <c r="AK19" i="6"/>
  <c r="AK45" s="1"/>
  <c r="AJ149" i="14"/>
  <c r="AJ36" i="6"/>
  <c r="AJ66" i="14"/>
  <c r="AG50" i="17"/>
  <c r="AK52" i="14"/>
  <c r="AG9" i="17"/>
  <c r="AK10" i="9"/>
  <c r="AJ22" i="14"/>
  <c r="AK11" i="9"/>
  <c r="AK29" i="10"/>
  <c r="AK44"/>
  <c r="AK125" i="14"/>
  <c r="AH109" i="17"/>
  <c r="AK119" i="14"/>
  <c r="AK44" i="4"/>
  <c r="AH103" i="17"/>
  <c r="AK29" i="4"/>
  <c r="AH107" i="17"/>
  <c r="AK29" i="8"/>
  <c r="AK123" i="14"/>
  <c r="AK44" i="8"/>
  <c r="AK10" i="11"/>
  <c r="AK11"/>
  <c r="AG11" i="17"/>
  <c r="AJ24" i="14"/>
  <c r="AH136" i="17"/>
  <c r="AK22" i="4"/>
  <c r="AK180" i="14"/>
  <c r="AK19" i="7"/>
  <c r="AJ150" i="14"/>
  <c r="AJ28" i="3"/>
  <c r="AJ155" i="14"/>
  <c r="AJ36" i="7"/>
  <c r="AJ27" i="3"/>
  <c r="AK12" i="11"/>
  <c r="AH44" i="17"/>
  <c r="AH40"/>
  <c r="AK12" i="7"/>
  <c r="AK43" i="14"/>
  <c r="AH30" i="17"/>
  <c r="AK22" i="8"/>
  <c r="AH140" i="17"/>
  <c r="AK184" i="14"/>
  <c r="AK45" i="7"/>
  <c r="AH84" i="17"/>
  <c r="AK100" i="14"/>
  <c r="AK40" i="3"/>
  <c r="AH183" i="17" s="1"/>
  <c r="AK39" i="3"/>
  <c r="AH180" i="17" s="1"/>
  <c r="AK105" i="14"/>
  <c r="AH89" i="17" s="1"/>
  <c r="AK55" i="3"/>
  <c r="AH207" i="17" s="1"/>
  <c r="AK186" i="14"/>
  <c r="AH142" i="17"/>
  <c r="AK22" i="10"/>
  <c r="AH26" i="17"/>
  <c r="AK39" i="14"/>
  <c r="AL98"/>
  <c r="AI82" i="17"/>
  <c r="AL19" i="5"/>
  <c r="AK148" i="14"/>
  <c r="AK36" i="5"/>
  <c r="AK35"/>
  <c r="AK88" i="14" l="1"/>
  <c r="AH72" i="17"/>
  <c r="AK124" i="14"/>
  <c r="AK29" i="9"/>
  <c r="AK44"/>
  <c r="AH108" i="17"/>
  <c r="AK185" i="14"/>
  <c r="AK22" i="9"/>
  <c r="AH141" i="17"/>
  <c r="AK12" i="6"/>
  <c r="AK54" i="3"/>
  <c r="AH204" i="17" s="1"/>
  <c r="AK58" i="14"/>
  <c r="AH45" i="17" s="1"/>
  <c r="AH39"/>
  <c r="AG17"/>
  <c r="AJ30" i="14"/>
  <c r="AJ9" i="6"/>
  <c r="AH116" i="17"/>
  <c r="AK135" i="14"/>
  <c r="AL20" i="6"/>
  <c r="AL160" i="14" s="1"/>
  <c r="AK44"/>
  <c r="AH31" i="17"/>
  <c r="AK187" i="14"/>
  <c r="AK22" i="11"/>
  <c r="AH143" i="17"/>
  <c r="AH92"/>
  <c r="AK108" i="14"/>
  <c r="AL28" i="4"/>
  <c r="AH98" i="17"/>
  <c r="AK114" i="14"/>
  <c r="AL28" i="10"/>
  <c r="AK89" i="14"/>
  <c r="AH73" i="17"/>
  <c r="AK65" i="3"/>
  <c r="AH219" i="17" s="1"/>
  <c r="AK94" i="14"/>
  <c r="AH78" i="17" s="1"/>
  <c r="AK64" i="3"/>
  <c r="AH216" i="17" s="1"/>
  <c r="AH33"/>
  <c r="AK46" i="14"/>
  <c r="AK21" i="4"/>
  <c r="AK169" i="14"/>
  <c r="AH125" i="17"/>
  <c r="AK44" i="11"/>
  <c r="AK29"/>
  <c r="AK126" i="14"/>
  <c r="AH110" i="17"/>
  <c r="AH59"/>
  <c r="AK54" i="4"/>
  <c r="AK75" i="14"/>
  <c r="AK81"/>
  <c r="AK54" i="10"/>
  <c r="AK217" i="14" s="1"/>
  <c r="AH65" i="17"/>
  <c r="AH131"/>
  <c r="AK175" i="14"/>
  <c r="AK21" i="10"/>
  <c r="AH129" i="17"/>
  <c r="AK21" i="8"/>
  <c r="AK173" i="14"/>
  <c r="AK42"/>
  <c r="AH29" i="17"/>
  <c r="AK19" i="3"/>
  <c r="AH165" i="17" s="1"/>
  <c r="AJ9" i="7"/>
  <c r="AG18" i="17"/>
  <c r="AJ31" i="14"/>
  <c r="AJ52" i="3"/>
  <c r="AG201" i="17" s="1"/>
  <c r="AJ51" i="3"/>
  <c r="AG198" i="17" s="1"/>
  <c r="AJ36" i="14"/>
  <c r="AG23" i="17" s="1"/>
  <c r="AK136" i="14"/>
  <c r="AH117" i="17"/>
  <c r="AL20" i="7"/>
  <c r="AK25" i="3"/>
  <c r="AH168" i="17" s="1"/>
  <c r="AK141" i="14"/>
  <c r="AH122" i="17" s="1"/>
  <c r="AK26" i="3"/>
  <c r="AH171" i="17" s="1"/>
  <c r="AH63"/>
  <c r="AK54" i="8"/>
  <c r="AK215" i="14" s="1"/>
  <c r="AK79"/>
  <c r="AH96" i="17"/>
  <c r="AK112" i="14"/>
  <c r="AL28" i="8"/>
  <c r="AK47" i="14"/>
  <c r="AH34" i="17" s="1"/>
  <c r="AL134" i="14"/>
  <c r="AM20" i="5"/>
  <c r="AI115" i="17"/>
  <c r="AK65" i="14"/>
  <c r="AL51"/>
  <c r="AH49" i="17"/>
  <c r="AK9" i="5"/>
  <c r="AH16" i="17"/>
  <c r="AK29" i="14"/>
  <c r="AL45" i="5"/>
  <c r="AK11" i="6" l="1"/>
  <c r="AK10"/>
  <c r="AJ19" i="14"/>
  <c r="AG6" i="17"/>
  <c r="AK41" i="14"/>
  <c r="AH28" i="17"/>
  <c r="AK18" i="3"/>
  <c r="AH162" i="17" s="1"/>
  <c r="AH130"/>
  <c r="AK21" i="9"/>
  <c r="AK174" i="14"/>
  <c r="AL28" i="9"/>
  <c r="AK113" i="14"/>
  <c r="AH97" i="17"/>
  <c r="AH64"/>
  <c r="AK54" i="9"/>
  <c r="AK80" i="14"/>
  <c r="AK35" i="10"/>
  <c r="AK70" i="14" s="1"/>
  <c r="AL101"/>
  <c r="AI85" i="17"/>
  <c r="AL19" i="8"/>
  <c r="AK151" i="14"/>
  <c r="AK36" i="8"/>
  <c r="AH54" i="17"/>
  <c r="AL103" i="14"/>
  <c r="AI87" i="17"/>
  <c r="AL97" i="14"/>
  <c r="AI81" i="17"/>
  <c r="AL161" i="14"/>
  <c r="AL30" i="3"/>
  <c r="AL29"/>
  <c r="AL166" i="14"/>
  <c r="AG7" i="17"/>
  <c r="AK10" i="7"/>
  <c r="AK11"/>
  <c r="AJ20" i="14"/>
  <c r="AJ13" i="3"/>
  <c r="AG147" i="17" s="1"/>
  <c r="AJ25" i="14"/>
  <c r="AG12" i="17" s="1"/>
  <c r="AJ12" i="3"/>
  <c r="AG1" i="17" s="1"/>
  <c r="AH66"/>
  <c r="AK82" i="14"/>
  <c r="AK54" i="11"/>
  <c r="AK147" i="14"/>
  <c r="AK36" i="4"/>
  <c r="AL19"/>
  <c r="AK153" i="14"/>
  <c r="AL19" i="10"/>
  <c r="AK36"/>
  <c r="AK211" i="14"/>
  <c r="AK35" i="4"/>
  <c r="AK115" i="14"/>
  <c r="AL28" i="11"/>
  <c r="AH99" i="17"/>
  <c r="AK176" i="14"/>
  <c r="AK21" i="11"/>
  <c r="AH132" i="17"/>
  <c r="AK35" i="8"/>
  <c r="AI38" i="17"/>
  <c r="AL12" i="5"/>
  <c r="AI71" i="17"/>
  <c r="AL87" i="14"/>
  <c r="AL10" i="5"/>
  <c r="AH5" i="17"/>
  <c r="AL11" i="5"/>
  <c r="AK18" i="14"/>
  <c r="AN20" i="5"/>
  <c r="AM159" i="14"/>
  <c r="AN159"/>
  <c r="AK216" l="1"/>
  <c r="AK35" i="9"/>
  <c r="AL102" i="14"/>
  <c r="AI86" i="17"/>
  <c r="AL19" i="9"/>
  <c r="AK152" i="14"/>
  <c r="AK36" i="9"/>
  <c r="AK121" i="14"/>
  <c r="AH105" i="17"/>
  <c r="AK29" i="6"/>
  <c r="AK44"/>
  <c r="AK22"/>
  <c r="AK182" i="14"/>
  <c r="AH138" i="17"/>
  <c r="AL56" i="14"/>
  <c r="AL12" i="10" s="1"/>
  <c r="AI88" i="17"/>
  <c r="AL104" i="14"/>
  <c r="AI120" i="17"/>
  <c r="AM20" i="10"/>
  <c r="AL45"/>
  <c r="AL139" i="14"/>
  <c r="AH15" i="17"/>
  <c r="AK28" i="14"/>
  <c r="AK9" i="4"/>
  <c r="AK218" i="14"/>
  <c r="AK35" i="11"/>
  <c r="AH106" i="17"/>
  <c r="AK29" i="7"/>
  <c r="AK122" i="14"/>
  <c r="AK127"/>
  <c r="AH111" i="17" s="1"/>
  <c r="AK14" i="3"/>
  <c r="AH150" i="17" s="1"/>
  <c r="AK15" i="3"/>
  <c r="AH153" i="17" s="1"/>
  <c r="AK44" i="7"/>
  <c r="AH52" i="17"/>
  <c r="AL54" i="14"/>
  <c r="AK68"/>
  <c r="AH48" i="17"/>
  <c r="AL50" i="14"/>
  <c r="AK64"/>
  <c r="AH21" i="17"/>
  <c r="AK9" i="10"/>
  <c r="AK34" i="14"/>
  <c r="AM20" i="4"/>
  <c r="AL133" i="14"/>
  <c r="AI114" i="17"/>
  <c r="AL45" i="4"/>
  <c r="AH19" i="17"/>
  <c r="AK32" i="14"/>
  <c r="AK9" i="8"/>
  <c r="AK36" i="11"/>
  <c r="AK154" i="14"/>
  <c r="AL19" i="11"/>
  <c r="AK183" i="14"/>
  <c r="AH139" i="17"/>
  <c r="AK22" i="7"/>
  <c r="AK188" i="14"/>
  <c r="AH144" i="17" s="1"/>
  <c r="AK16" i="3"/>
  <c r="AH156" i="17" s="1"/>
  <c r="AK17" i="3"/>
  <c r="AH159" i="17" s="1"/>
  <c r="AL45" i="8"/>
  <c r="AM20"/>
  <c r="AI118" i="17"/>
  <c r="AL137" i="14"/>
  <c r="AL29" i="5"/>
  <c r="AI104" i="17"/>
  <c r="AL120" i="14"/>
  <c r="AL44" i="5"/>
  <c r="AI27" i="17"/>
  <c r="AL40" i="14"/>
  <c r="AL181"/>
  <c r="AL22" i="5"/>
  <c r="AI137" i="17"/>
  <c r="AI43" l="1"/>
  <c r="AK54" i="6"/>
  <c r="AK213" i="14" s="1"/>
  <c r="AK77"/>
  <c r="AH61" i="17"/>
  <c r="AK9" i="9"/>
  <c r="AK33" i="14"/>
  <c r="AH20" i="17"/>
  <c r="AI119"/>
  <c r="AM20" i="9"/>
  <c r="AL138" i="14"/>
  <c r="AL55"/>
  <c r="AK69"/>
  <c r="AH53" i="17"/>
  <c r="AK171" i="14"/>
  <c r="AH127" i="17"/>
  <c r="AK21" i="6"/>
  <c r="AH94" i="17"/>
  <c r="AL28" i="6"/>
  <c r="AK110" i="14"/>
  <c r="AL45" i="9"/>
  <c r="AL90" i="14"/>
  <c r="AI74" i="17"/>
  <c r="AK172" i="14"/>
  <c r="AK21" i="7"/>
  <c r="AH128" i="17"/>
  <c r="AK177" i="14"/>
  <c r="AH133" i="17" s="1"/>
  <c r="AK32" i="3"/>
  <c r="AH174" i="17" s="1"/>
  <c r="AK33" i="3"/>
  <c r="AH177" i="17" s="1"/>
  <c r="AK54" i="7"/>
  <c r="AK78" i="14"/>
  <c r="AH62" i="17"/>
  <c r="AK62" i="3"/>
  <c r="AH213" i="17" s="1"/>
  <c r="AK35" i="7"/>
  <c r="AK61" i="3"/>
  <c r="AH210" i="17" s="1"/>
  <c r="AK83" i="14"/>
  <c r="AH67" i="17" s="1"/>
  <c r="AM164" i="14"/>
  <c r="AN20" i="10"/>
  <c r="AN164" i="14"/>
  <c r="AN20" i="8"/>
  <c r="AM162" i="14"/>
  <c r="AN162"/>
  <c r="AL45" i="11"/>
  <c r="AI121" i="17"/>
  <c r="AL140" i="14"/>
  <c r="AM20" i="11"/>
  <c r="AL11" i="10"/>
  <c r="AL10"/>
  <c r="AK23" i="14"/>
  <c r="AH10" i="17"/>
  <c r="AI32"/>
  <c r="AL45" i="14"/>
  <c r="AL57"/>
  <c r="AH55" i="17"/>
  <c r="AK71" i="14"/>
  <c r="AL92"/>
  <c r="AI76" i="17"/>
  <c r="AL11" i="8"/>
  <c r="AL10"/>
  <c r="AK21" i="14"/>
  <c r="AH8" i="17"/>
  <c r="AL12" i="4"/>
  <c r="AI37" i="17"/>
  <c r="AK35" i="14"/>
  <c r="AK9" i="11"/>
  <c r="AH22" i="17"/>
  <c r="AL86" i="14"/>
  <c r="AI70" i="17"/>
  <c r="AM158" i="14"/>
  <c r="AN20" i="4"/>
  <c r="AN158" i="14"/>
  <c r="AL12" i="8"/>
  <c r="AI41" i="17"/>
  <c r="AL28" i="7"/>
  <c r="AK111" i="14"/>
  <c r="AH95" i="17"/>
  <c r="AK43" i="3"/>
  <c r="AH189" i="17" s="1"/>
  <c r="AK116" i="14"/>
  <c r="AH100" i="17" s="1"/>
  <c r="AK42" i="3"/>
  <c r="AH186" i="17" s="1"/>
  <c r="AK17" i="14"/>
  <c r="AH4" i="17"/>
  <c r="AL11" i="4"/>
  <c r="AL10"/>
  <c r="AI126" i="17"/>
  <c r="AL170" i="14"/>
  <c r="AL21" i="5"/>
  <c r="AI60" i="17"/>
  <c r="AL76" i="14"/>
  <c r="AL54" i="5"/>
  <c r="AL212" i="14" s="1"/>
  <c r="AI93" i="17"/>
  <c r="AL109" i="14"/>
  <c r="AM28" i="5"/>
  <c r="AK35" i="6" l="1"/>
  <c r="AH50" i="17" s="1"/>
  <c r="AI75"/>
  <c r="AL91" i="14"/>
  <c r="AL99"/>
  <c r="AI83" i="17"/>
  <c r="AK149" i="14"/>
  <c r="AK36" i="6"/>
  <c r="AL19"/>
  <c r="AL52" i="14"/>
  <c r="AI42" i="17"/>
  <c r="AL12" i="9"/>
  <c r="AN163" i="14"/>
  <c r="AN20" i="9"/>
  <c r="AM163" i="14"/>
  <c r="AL10" i="9"/>
  <c r="AK22" i="14"/>
  <c r="AH9" i="17"/>
  <c r="AL11" i="9"/>
  <c r="AL35" i="5"/>
  <c r="AI49" i="17" s="1"/>
  <c r="AL100" i="14"/>
  <c r="AI84" i="17"/>
  <c r="AL39" i="3"/>
  <c r="AI180" i="17" s="1"/>
  <c r="AL40" i="3"/>
  <c r="AI183" i="17" s="1"/>
  <c r="AL105" i="14"/>
  <c r="AI89" i="17" s="1"/>
  <c r="AI140"/>
  <c r="AL184" i="14"/>
  <c r="AL22" i="8"/>
  <c r="AL44" i="10"/>
  <c r="AL29"/>
  <c r="AI109" i="17"/>
  <c r="AL125" i="14"/>
  <c r="AL44" i="4"/>
  <c r="AI103" i="17"/>
  <c r="AL29" i="4"/>
  <c r="AL119" i="14"/>
  <c r="AI142" i="17"/>
  <c r="AL22" i="10"/>
  <c r="AL186" i="14"/>
  <c r="AN20" i="11"/>
  <c r="AN165" i="14"/>
  <c r="AM165"/>
  <c r="AI136" i="17"/>
  <c r="AL22" i="4"/>
  <c r="AL180" i="14"/>
  <c r="AI30" i="17"/>
  <c r="AL43" i="14"/>
  <c r="AI44" i="17"/>
  <c r="AL12" i="11"/>
  <c r="AI77" i="17"/>
  <c r="AL93" i="14"/>
  <c r="AL19" i="7"/>
  <c r="AK150" i="14"/>
  <c r="AK36" i="7"/>
  <c r="AK28" i="3"/>
  <c r="AK155" i="14"/>
  <c r="AK27" i="3"/>
  <c r="AK24" i="14"/>
  <c r="AH11" i="17"/>
  <c r="AL11" i="11"/>
  <c r="AL10"/>
  <c r="AL39" i="14"/>
  <c r="AI26" i="17"/>
  <c r="AL29" i="8"/>
  <c r="AL44"/>
  <c r="AL123" i="14"/>
  <c r="AI107" i="17"/>
  <c r="AH51"/>
  <c r="AL53" i="14"/>
  <c r="AK67"/>
  <c r="AK72"/>
  <c r="AH56" i="17" s="1"/>
  <c r="AK214" i="14"/>
  <c r="AK71" i="3"/>
  <c r="AK219" i="14"/>
  <c r="AK72" i="3"/>
  <c r="AL65" i="14"/>
  <c r="AN28" i="5"/>
  <c r="AM98" i="14"/>
  <c r="AN98"/>
  <c r="AJ82" i="17"/>
  <c r="AL148" i="14"/>
  <c r="AM19" i="5"/>
  <c r="AM45" s="1"/>
  <c r="AL36"/>
  <c r="AK49" i="3" l="1"/>
  <c r="AH192" i="17" s="1"/>
  <c r="AK50" i="3"/>
  <c r="AH195" i="17" s="1"/>
  <c r="AK66" i="14"/>
  <c r="AI108" i="17"/>
  <c r="AL29" i="9"/>
  <c r="AL124" i="14"/>
  <c r="AL135"/>
  <c r="AM20" i="6"/>
  <c r="AI116" i="17"/>
  <c r="AI141"/>
  <c r="AL22" i="9"/>
  <c r="AL185" i="14"/>
  <c r="AI31" i="17"/>
  <c r="AL44" i="14"/>
  <c r="AL12" i="6"/>
  <c r="AI39" i="17"/>
  <c r="AK9" i="6"/>
  <c r="AK30" i="14"/>
  <c r="AH17" i="17"/>
  <c r="AM51" i="14"/>
  <c r="AL44" i="9"/>
  <c r="AL45" i="6"/>
  <c r="AL12" i="7"/>
  <c r="AI40" i="17"/>
  <c r="AL55" i="3"/>
  <c r="AI207" i="17" s="1"/>
  <c r="AL58" i="14"/>
  <c r="AI45" i="17" s="1"/>
  <c r="AL54" i="3"/>
  <c r="AI204" i="17" s="1"/>
  <c r="AI63"/>
  <c r="AL54" i="8"/>
  <c r="AL79" i="14"/>
  <c r="AI143" i="17"/>
  <c r="AL187" i="14"/>
  <c r="AL22" i="11"/>
  <c r="AK31" i="14"/>
  <c r="AH18" i="17"/>
  <c r="AK9" i="7"/>
  <c r="AK52" i="3"/>
  <c r="AH201" i="17" s="1"/>
  <c r="AK36" i="14"/>
  <c r="AH23" i="17" s="1"/>
  <c r="AK51" i="3"/>
  <c r="AH198" i="17" s="1"/>
  <c r="AI125"/>
  <c r="AL169" i="14"/>
  <c r="AL21" i="4"/>
  <c r="AL173" i="14"/>
  <c r="AL21" i="8"/>
  <c r="AI129" i="17"/>
  <c r="AL46" i="14"/>
  <c r="AI33" i="17"/>
  <c r="AI59"/>
  <c r="AL54" i="4"/>
  <c r="AL211" i="14" s="1"/>
  <c r="AL75"/>
  <c r="AL81"/>
  <c r="AI65" i="17"/>
  <c r="AL54" i="10"/>
  <c r="AL217" i="14" s="1"/>
  <c r="AM20" i="7"/>
  <c r="AI117" i="17"/>
  <c r="AL136" i="14"/>
  <c r="AL141"/>
  <c r="AI122" i="17" s="1"/>
  <c r="AL26" i="3"/>
  <c r="AI171" i="17" s="1"/>
  <c r="AL25" i="3"/>
  <c r="AI168" i="17" s="1"/>
  <c r="AL21" i="10"/>
  <c r="AI131" i="17"/>
  <c r="AL175" i="14"/>
  <c r="AM28" i="10"/>
  <c r="AL114" i="14"/>
  <c r="AI98" i="17"/>
  <c r="AM28" i="8"/>
  <c r="AL112" i="14"/>
  <c r="AI96" i="17"/>
  <c r="AL126" i="14"/>
  <c r="AL44" i="11"/>
  <c r="AL29"/>
  <c r="AI110" i="17"/>
  <c r="AI92"/>
  <c r="AM28" i="4"/>
  <c r="AL108" i="14"/>
  <c r="AL45" i="7"/>
  <c r="AI16" i="17"/>
  <c r="AL29" i="14"/>
  <c r="AL9" i="5"/>
  <c r="AN87" i="14"/>
  <c r="AM87"/>
  <c r="AJ71" i="17"/>
  <c r="AN45" i="5"/>
  <c r="AM134" i="14"/>
  <c r="AN134"/>
  <c r="AN19" i="5"/>
  <c r="AJ115" i="17"/>
  <c r="AO20" i="5"/>
  <c r="AO159" i="14" s="1"/>
  <c r="AM12" i="5"/>
  <c r="AJ38" i="17"/>
  <c r="AN51" i="14"/>
  <c r="AI64" i="17" l="1"/>
  <c r="AL54" i="9"/>
  <c r="AL80" i="14"/>
  <c r="AK19"/>
  <c r="AL11" i="6"/>
  <c r="AL44" s="1"/>
  <c r="AH6" i="17"/>
  <c r="AL10" i="6"/>
  <c r="AL41" i="14"/>
  <c r="AI28" i="17"/>
  <c r="AL21" i="9"/>
  <c r="AI130" i="17"/>
  <c r="AL174" i="14"/>
  <c r="AL113"/>
  <c r="AI97" i="17"/>
  <c r="AM28" i="9"/>
  <c r="AI72" i="17"/>
  <c r="AL88" i="14"/>
  <c r="AN20" i="6"/>
  <c r="AM160" i="14"/>
  <c r="AN160"/>
  <c r="AL35" i="4"/>
  <c r="AI48" i="17" s="1"/>
  <c r="AM19" i="4"/>
  <c r="AM45" s="1"/>
  <c r="AJ70" i="17" s="1"/>
  <c r="AL147" i="14"/>
  <c r="AL36" i="4"/>
  <c r="AL42" i="14"/>
  <c r="AI29" i="17"/>
  <c r="AL18" i="3"/>
  <c r="AI162" i="17" s="1"/>
  <c r="AL19" i="3"/>
  <c r="AI165" i="17" s="1"/>
  <c r="AL47" i="14"/>
  <c r="AI34" i="17" s="1"/>
  <c r="AI73"/>
  <c r="AL89" i="14"/>
  <c r="AL65" i="3"/>
  <c r="AI219" i="17" s="1"/>
  <c r="AL64" i="3"/>
  <c r="AI216" i="17" s="1"/>
  <c r="AL94" i="14"/>
  <c r="AI78" i="17" s="1"/>
  <c r="AL54" i="11"/>
  <c r="AI66" i="17"/>
  <c r="AL82" i="14"/>
  <c r="AN28" i="8"/>
  <c r="AJ85" i="17"/>
  <c r="AN101" i="14"/>
  <c r="AM101"/>
  <c r="AN161"/>
  <c r="AN20" i="7"/>
  <c r="AM161" i="14"/>
  <c r="AM29" i="3"/>
  <c r="AN29" s="1"/>
  <c r="AM30"/>
  <c r="AN30" s="1"/>
  <c r="AM166" i="14"/>
  <c r="AN166" s="1"/>
  <c r="AM50"/>
  <c r="AL35" i="10"/>
  <c r="AN28" i="4"/>
  <c r="AJ81" i="17"/>
  <c r="AM97" i="14"/>
  <c r="AN97"/>
  <c r="AM28" i="11"/>
  <c r="AI99" i="17"/>
  <c r="AL115" i="14"/>
  <c r="AN103"/>
  <c r="AM103"/>
  <c r="AN28" i="10"/>
  <c r="AJ87" i="17"/>
  <c r="AM19" i="8"/>
  <c r="AL36"/>
  <c r="AL151" i="14"/>
  <c r="AL11" i="7"/>
  <c r="AK20" i="14"/>
  <c r="AL10" i="7"/>
  <c r="AH7" i="17"/>
  <c r="AK13" i="3"/>
  <c r="AH147" i="17" s="1"/>
  <c r="AK25" i="14"/>
  <c r="AH12" i="17" s="1"/>
  <c r="AK12" i="3"/>
  <c r="AH1" i="17" s="1"/>
  <c r="AL215" i="14"/>
  <c r="AL35" i="8"/>
  <c r="AL36" i="10"/>
  <c r="AM19"/>
  <c r="AL153" i="14"/>
  <c r="AL21" i="11"/>
  <c r="AI132" i="17"/>
  <c r="AL176" i="14"/>
  <c r="AJ27" i="17"/>
  <c r="AN12" i="5"/>
  <c r="AN40" i="14"/>
  <c r="AM40"/>
  <c r="AI5" i="17"/>
  <c r="AM11" i="5"/>
  <c r="AL18" i="14"/>
  <c r="AM10" i="5"/>
  <c r="AM86" i="14" l="1"/>
  <c r="AL54" i="6"/>
  <c r="AL213" i="14" s="1"/>
  <c r="AL77"/>
  <c r="AI61" i="17"/>
  <c r="AM19" i="9"/>
  <c r="AL36"/>
  <c r="AL152" i="14"/>
  <c r="AL216"/>
  <c r="AL35" i="9"/>
  <c r="AM102" i="14"/>
  <c r="AN102"/>
  <c r="AJ86" i="17"/>
  <c r="AN28" i="9"/>
  <c r="AL182" i="14"/>
  <c r="AI138" i="17"/>
  <c r="AL22" i="6"/>
  <c r="AI105" i="17"/>
  <c r="AL29" i="6"/>
  <c r="AL121" i="14"/>
  <c r="AL64"/>
  <c r="AN45" i="4"/>
  <c r="AN86" i="14"/>
  <c r="AL68"/>
  <c r="AM54"/>
  <c r="AI52" i="17"/>
  <c r="AI106"/>
  <c r="AL29" i="7"/>
  <c r="AL122" i="14"/>
  <c r="AL15" i="3"/>
  <c r="AI153" i="17" s="1"/>
  <c r="AL127" i="14"/>
  <c r="AI111" i="17" s="1"/>
  <c r="AL14" i="3"/>
  <c r="AI150" i="17" s="1"/>
  <c r="AL44" i="7"/>
  <c r="AL9" i="10"/>
  <c r="AL34" i="14"/>
  <c r="AI21" i="17"/>
  <c r="AM137" i="14"/>
  <c r="AN19" i="8"/>
  <c r="AO20"/>
  <c r="AO162" i="14" s="1"/>
  <c r="AJ118" i="17"/>
  <c r="AM45" i="8"/>
  <c r="AN137" i="14"/>
  <c r="AI54" i="17"/>
  <c r="AM56" i="14"/>
  <c r="AL70"/>
  <c r="AL218"/>
  <c r="AL35" i="11"/>
  <c r="AN19" i="10"/>
  <c r="AM45"/>
  <c r="AO20"/>
  <c r="AO164" i="14" s="1"/>
  <c r="AN139"/>
  <c r="AM139"/>
  <c r="AJ120" i="17"/>
  <c r="AI139"/>
  <c r="AL22" i="7"/>
  <c r="AL183" i="14"/>
  <c r="AL188"/>
  <c r="AI144" i="17" s="1"/>
  <c r="AL17" i="3"/>
  <c r="AI159" i="17" s="1"/>
  <c r="AL16" i="3"/>
  <c r="AI156" i="17" s="1"/>
  <c r="AL9" i="8"/>
  <c r="AI19" i="17"/>
  <c r="AL32" i="14"/>
  <c r="AJ88" i="17"/>
  <c r="AM104" i="14"/>
  <c r="AN28" i="11"/>
  <c r="AN104" i="14"/>
  <c r="AL28"/>
  <c r="AI15" i="17"/>
  <c r="AL9" i="4"/>
  <c r="AM133" i="14"/>
  <c r="AN133"/>
  <c r="AN19" i="4"/>
  <c r="AO20"/>
  <c r="AJ114" i="17"/>
  <c r="AL36" i="11"/>
  <c r="AM19"/>
  <c r="AL154" i="14"/>
  <c r="AJ37" i="17"/>
  <c r="AN50" i="14"/>
  <c r="AM12" i="4"/>
  <c r="AM120" i="14"/>
  <c r="AN120"/>
  <c r="AM29" i="5"/>
  <c r="AJ104" i="17"/>
  <c r="AN11" i="5"/>
  <c r="AM44"/>
  <c r="AM22"/>
  <c r="AM181" i="14"/>
  <c r="AJ137" i="17"/>
  <c r="AN181" i="14"/>
  <c r="AN10" i="5"/>
  <c r="AL35" i="6" l="1"/>
  <c r="AI50" i="17" s="1"/>
  <c r="AL69" i="14"/>
  <c r="AI53" i="17"/>
  <c r="AM55" i="14"/>
  <c r="AO20" i="9"/>
  <c r="AO163" i="14" s="1"/>
  <c r="AM138"/>
  <c r="AN19" i="9"/>
  <c r="AJ119" i="17"/>
  <c r="AN138" i="14"/>
  <c r="AM45" i="9"/>
  <c r="AI94" i="17"/>
  <c r="AM28" i="6"/>
  <c r="AL110" i="14"/>
  <c r="AL21" i="6"/>
  <c r="AL171" i="14"/>
  <c r="AI127" i="17"/>
  <c r="AI20"/>
  <c r="AL33" i="14"/>
  <c r="AL9" i="9"/>
  <c r="AJ26" i="17"/>
  <c r="AN12" i="4"/>
  <c r="AM39" i="14"/>
  <c r="AN39"/>
  <c r="AN140"/>
  <c r="AM140"/>
  <c r="AN19" i="11"/>
  <c r="AM45"/>
  <c r="AJ121" i="17"/>
  <c r="AO20" i="11"/>
  <c r="AO165" i="14" s="1"/>
  <c r="AL21"/>
  <c r="AM11" i="8"/>
  <c r="AI8" i="17"/>
  <c r="AM10" i="8"/>
  <c r="AM57" i="14"/>
  <c r="AI55" i="17"/>
  <c r="AL71" i="14"/>
  <c r="AI62" i="17"/>
  <c r="AL54" i="7"/>
  <c r="AL35" s="1"/>
  <c r="AL78" i="14"/>
  <c r="AL83"/>
  <c r="AI67" i="17" s="1"/>
  <c r="AL61" i="3"/>
  <c r="AI210" i="17" s="1"/>
  <c r="AL62" i="3"/>
  <c r="AI213" i="17" s="1"/>
  <c r="AI95"/>
  <c r="AM28" i="7"/>
  <c r="AL111" i="14"/>
  <c r="AL116"/>
  <c r="AI100" i="17" s="1"/>
  <c r="AL42" i="3"/>
  <c r="AI186" i="17" s="1"/>
  <c r="AL43" i="3"/>
  <c r="AI189" i="17" s="1"/>
  <c r="AO158" i="14"/>
  <c r="AL17"/>
  <c r="AM10" i="4"/>
  <c r="AM11"/>
  <c r="AI4" i="17"/>
  <c r="AN92" i="14"/>
  <c r="AJ76" i="17"/>
  <c r="AN45" i="10"/>
  <c r="AM92" i="14"/>
  <c r="AN56"/>
  <c r="AM12" i="10"/>
  <c r="AJ43" i="17"/>
  <c r="AM12" i="8"/>
  <c r="AN54" i="14"/>
  <c r="AJ41" i="17"/>
  <c r="AN90" i="14"/>
  <c r="AM90"/>
  <c r="AN45" i="8"/>
  <c r="AJ74" i="17"/>
  <c r="AL35" i="14"/>
  <c r="AL9" i="11"/>
  <c r="AI22" i="17"/>
  <c r="AL172" i="14"/>
  <c r="AI128" i="17"/>
  <c r="AL21" i="7"/>
  <c r="AL32" i="3"/>
  <c r="AI174" i="17" s="1"/>
  <c r="AL33" i="3"/>
  <c r="AI177" i="17" s="1"/>
  <c r="AL177" i="14"/>
  <c r="AI133" i="17" s="1"/>
  <c r="AM11" i="10"/>
  <c r="AM44" s="1"/>
  <c r="AM10"/>
  <c r="AI10" i="17"/>
  <c r="AL23" i="14"/>
  <c r="AM76"/>
  <c r="AJ60" i="17"/>
  <c r="AN76" i="14"/>
  <c r="AM54" i="5"/>
  <c r="AM35" s="1"/>
  <c r="AN44"/>
  <c r="AM170" i="14"/>
  <c r="AJ126" i="17"/>
  <c r="AM21" i="5"/>
  <c r="AN170" i="14"/>
  <c r="AN22" i="5"/>
  <c r="AN109" i="14"/>
  <c r="AM109"/>
  <c r="AJ93" i="17"/>
  <c r="AO28" i="5"/>
  <c r="AN29"/>
  <c r="AL66" i="14" l="1"/>
  <c r="AM52"/>
  <c r="AM11" i="9"/>
  <c r="AM44" s="1"/>
  <c r="AI9" i="17"/>
  <c r="AL22" i="14"/>
  <c r="AM10" i="9"/>
  <c r="AL149" i="14"/>
  <c r="AL36" i="6"/>
  <c r="AM19"/>
  <c r="AM45" s="1"/>
  <c r="AN99" i="14"/>
  <c r="AN28" i="6"/>
  <c r="AM99" i="14"/>
  <c r="AJ83" i="17"/>
  <c r="AM91" i="14"/>
  <c r="AN91"/>
  <c r="AN45" i="9"/>
  <c r="AJ75" i="17"/>
  <c r="AN55" i="14"/>
  <c r="AM12" i="9"/>
  <c r="AJ42" i="17"/>
  <c r="AJ142"/>
  <c r="AN186" i="14"/>
  <c r="AM22" i="10"/>
  <c r="AM186" i="14"/>
  <c r="AN10" i="10"/>
  <c r="AM45" i="14"/>
  <c r="AN12" i="10"/>
  <c r="AJ32" i="17"/>
  <c r="AN45" i="14"/>
  <c r="AJ65" i="17"/>
  <c r="AM54" i="10"/>
  <c r="AM35" s="1"/>
  <c r="AM81" i="14"/>
  <c r="AN44" i="10"/>
  <c r="AN81" i="14"/>
  <c r="AM100"/>
  <c r="AN100"/>
  <c r="AN28" i="7"/>
  <c r="AJ84" i="17"/>
  <c r="AM39" i="3"/>
  <c r="AM40"/>
  <c r="AM105" i="14"/>
  <c r="AI51" i="17"/>
  <c r="AM53" i="14"/>
  <c r="AL67"/>
  <c r="AL49" i="3"/>
  <c r="AI192" i="17" s="1"/>
  <c r="AL72" i="14"/>
  <c r="AI56" i="17" s="1"/>
  <c r="AL50" i="3"/>
  <c r="AI195" i="17" s="1"/>
  <c r="AJ140"/>
  <c r="AM22" i="8"/>
  <c r="AN184" i="14"/>
  <c r="AN10" i="8"/>
  <c r="AM184" i="14"/>
  <c r="AN12" i="8"/>
  <c r="AM43" i="14"/>
  <c r="AN43"/>
  <c r="AJ30" i="17"/>
  <c r="AJ136"/>
  <c r="AN180" i="14"/>
  <c r="AM180"/>
  <c r="AN10" i="4"/>
  <c r="AM22"/>
  <c r="AL214" i="14"/>
  <c r="AL72" i="3"/>
  <c r="AL71"/>
  <c r="AL219" i="14"/>
  <c r="AJ44" i="17"/>
  <c r="AN57" i="14"/>
  <c r="AM12" i="11"/>
  <c r="AM29" i="10"/>
  <c r="AJ109" i="17"/>
  <c r="AM125" i="14"/>
  <c r="AN125"/>
  <c r="AN11" i="10"/>
  <c r="AM19" i="7"/>
  <c r="AL150" i="14"/>
  <c r="AL155"/>
  <c r="AL27" i="3"/>
  <c r="AL28"/>
  <c r="AL36" i="7"/>
  <c r="AM11" i="11"/>
  <c r="AI11" i="17"/>
  <c r="AL24" i="14"/>
  <c r="AM10" i="11"/>
  <c r="AM119" i="14"/>
  <c r="AM29" i="4"/>
  <c r="AN11"/>
  <c r="AN119" i="14"/>
  <c r="AM44" i="4"/>
  <c r="AJ103" i="17"/>
  <c r="AM123" i="14"/>
  <c r="AM29" i="8"/>
  <c r="AJ107" i="17"/>
  <c r="AN11" i="8"/>
  <c r="AM44"/>
  <c r="AN123" i="14"/>
  <c r="AN93"/>
  <c r="AJ77" i="17"/>
  <c r="AN45" i="11"/>
  <c r="AM93" i="14"/>
  <c r="AN65"/>
  <c r="AM65"/>
  <c r="AO51"/>
  <c r="AN35" i="5"/>
  <c r="AJ49" i="17"/>
  <c r="AK82"/>
  <c r="AO98" i="14"/>
  <c r="AM212"/>
  <c r="AN212"/>
  <c r="AN54" i="5"/>
  <c r="AN148" i="14"/>
  <c r="AM148"/>
  <c r="AO19" i="5"/>
  <c r="AN21"/>
  <c r="AM36"/>
  <c r="AN52" i="14" l="1"/>
  <c r="AJ39" i="17"/>
  <c r="AM12" i="6"/>
  <c r="AN45"/>
  <c r="AJ72" i="17"/>
  <c r="AN88" i="14"/>
  <c r="AM88"/>
  <c r="AL30"/>
  <c r="AL9" i="6"/>
  <c r="AI17" i="17"/>
  <c r="AN185" i="14"/>
  <c r="AM185"/>
  <c r="AM22" i="9"/>
  <c r="AN10"/>
  <c r="AJ141" i="17"/>
  <c r="AN44" i="14"/>
  <c r="AN12" i="9"/>
  <c r="AJ31" i="17"/>
  <c r="AM44" i="14"/>
  <c r="AM80"/>
  <c r="AJ64" i="17"/>
  <c r="AN44" i="9"/>
  <c r="AN80" i="14"/>
  <c r="AM54" i="9"/>
  <c r="AN19" i="6"/>
  <c r="AM135" i="14"/>
  <c r="AO20" i="6"/>
  <c r="AO160" i="14" s="1"/>
  <c r="AJ116" i="17"/>
  <c r="AN135" i="14"/>
  <c r="AN11" i="9"/>
  <c r="AM124" i="14"/>
  <c r="AJ108" i="17"/>
  <c r="AN124" i="14"/>
  <c r="AM29" i="9"/>
  <c r="AM54" i="4"/>
  <c r="AN44"/>
  <c r="AM75" i="14"/>
  <c r="AN75"/>
  <c r="AJ59" i="17"/>
  <c r="AM29" i="11"/>
  <c r="AN11"/>
  <c r="AN126" i="14"/>
  <c r="AM126"/>
  <c r="AJ110" i="17"/>
  <c r="AM44" i="11"/>
  <c r="AN46" i="14"/>
  <c r="AJ33" i="17"/>
  <c r="AN12" i="11"/>
  <c r="AM46" i="14"/>
  <c r="AM12" i="7"/>
  <c r="AJ40" i="17"/>
  <c r="AN53" i="14"/>
  <c r="AM55" i="3"/>
  <c r="AM58" i="14"/>
  <c r="AM54" i="3"/>
  <c r="AN39"/>
  <c r="AJ180" i="17"/>
  <c r="AM108" i="14"/>
  <c r="AO28" i="4"/>
  <c r="AN108" i="14"/>
  <c r="AN29" i="4"/>
  <c r="AJ92" i="17"/>
  <c r="AJ98"/>
  <c r="AN114" i="14"/>
  <c r="AO28" i="10"/>
  <c r="AM114" i="14"/>
  <c r="AN29" i="10"/>
  <c r="AN169" i="14"/>
  <c r="AM169"/>
  <c r="AJ125" i="17"/>
  <c r="AM21" i="4"/>
  <c r="AN22"/>
  <c r="AJ183" i="17"/>
  <c r="AN40" i="3"/>
  <c r="AN79" i="14"/>
  <c r="AN44" i="8"/>
  <c r="AM54"/>
  <c r="AM79" i="14"/>
  <c r="AJ63" i="17"/>
  <c r="AM45" i="7"/>
  <c r="AO20"/>
  <c r="AN19"/>
  <c r="AN136" i="14"/>
  <c r="AM136"/>
  <c r="AJ117" i="17"/>
  <c r="AM26" i="3"/>
  <c r="AM25"/>
  <c r="AM141" i="14"/>
  <c r="AM173"/>
  <c r="AN22" i="8"/>
  <c r="AM21"/>
  <c r="AJ129" i="17"/>
  <c r="AN173" i="14"/>
  <c r="AJ89" i="17"/>
  <c r="AN105" i="14"/>
  <c r="AN35" i="10"/>
  <c r="AM70" i="14"/>
  <c r="AJ54" i="17"/>
  <c r="AO56" i="14"/>
  <c r="AN70"/>
  <c r="AM21" i="10"/>
  <c r="AN175" i="14"/>
  <c r="AM175"/>
  <c r="AJ131" i="17"/>
  <c r="AN22" i="10"/>
  <c r="AN112" i="14"/>
  <c r="AM112"/>
  <c r="AO28" i="8"/>
  <c r="AN29"/>
  <c r="AJ96" i="17"/>
  <c r="AJ143"/>
  <c r="AN187" i="14"/>
  <c r="AM22" i="11"/>
  <c r="AM187" i="14"/>
  <c r="AN10" i="11"/>
  <c r="AL9" i="7"/>
  <c r="AI18" i="17"/>
  <c r="AL31" i="14"/>
  <c r="AL51" i="3"/>
  <c r="AI198" i="17" s="1"/>
  <c r="AL36" i="14"/>
  <c r="AI23" i="17" s="1"/>
  <c r="AL52" i="3"/>
  <c r="AI201" i="17" s="1"/>
  <c r="AN217" i="14"/>
  <c r="AN54" i="10"/>
  <c r="AM217" i="14"/>
  <c r="AM35" i="4"/>
  <c r="AN64" i="14" s="1"/>
  <c r="AM35" i="8"/>
  <c r="AN35" s="1"/>
  <c r="AO12" i="5"/>
  <c r="AK38" i="17"/>
  <c r="AM9" i="5"/>
  <c r="AN36"/>
  <c r="AN29" i="14"/>
  <c r="AM29"/>
  <c r="AJ16" i="17"/>
  <c r="AO45" i="5"/>
  <c r="AP20"/>
  <c r="AP159" i="14" s="1"/>
  <c r="AK115" i="17"/>
  <c r="AO134" i="14"/>
  <c r="AJ28" i="17" l="1"/>
  <c r="AN41" i="14"/>
  <c r="AN12" i="6"/>
  <c r="AM41" i="14"/>
  <c r="AJ48" i="17"/>
  <c r="AO50" i="14"/>
  <c r="AM64"/>
  <c r="AO54"/>
  <c r="AO12" i="8" s="1"/>
  <c r="AN35" i="4"/>
  <c r="AN113" i="14"/>
  <c r="AN29" i="9"/>
  <c r="AO28"/>
  <c r="AM113" i="14"/>
  <c r="AJ97" i="17"/>
  <c r="AN54" i="9"/>
  <c r="AN216" i="14"/>
  <c r="AM216"/>
  <c r="AM35" i="9"/>
  <c r="AM68" i="14"/>
  <c r="AN174"/>
  <c r="AM21" i="9"/>
  <c r="AN22"/>
  <c r="AM174" i="14"/>
  <c r="AJ130" i="17"/>
  <c r="AM10" i="6"/>
  <c r="AL19" i="14"/>
  <c r="AI6" i="17"/>
  <c r="AM11" i="6"/>
  <c r="AJ52" i="17"/>
  <c r="AN68" i="14"/>
  <c r="AN141"/>
  <c r="AJ122" i="17"/>
  <c r="AJ73"/>
  <c r="AN89" i="14"/>
  <c r="AM89"/>
  <c r="AN45" i="7"/>
  <c r="AM64" i="3"/>
  <c r="AM65"/>
  <c r="AM94" i="14"/>
  <c r="AO103"/>
  <c r="AK87" i="17"/>
  <c r="AJ45"/>
  <c r="AN58" i="14"/>
  <c r="AM42"/>
  <c r="AJ29" i="17"/>
  <c r="AN12" i="7"/>
  <c r="AN42" i="14"/>
  <c r="AM47"/>
  <c r="AM19" i="3"/>
  <c r="AM18"/>
  <c r="AN54" i="4"/>
  <c r="AM211" i="14"/>
  <c r="AN211"/>
  <c r="AK85" i="17"/>
  <c r="AO101" i="14"/>
  <c r="AO161"/>
  <c r="AO30" i="3"/>
  <c r="AO29"/>
  <c r="AO166" i="14"/>
  <c r="AM215"/>
  <c r="AN215"/>
  <c r="AN54" i="8"/>
  <c r="AK81" i="17"/>
  <c r="AO97" i="14"/>
  <c r="AJ204" i="17"/>
  <c r="AN54" i="3"/>
  <c r="AM115" i="14"/>
  <c r="AJ99" i="17"/>
  <c r="AO28" i="11"/>
  <c r="AN115" i="14"/>
  <c r="AN29" i="11"/>
  <c r="AM10" i="7"/>
  <c r="AM11"/>
  <c r="AL20" i="14"/>
  <c r="AI7" i="17"/>
  <c r="AL13" i="3"/>
  <c r="AI147" i="17" s="1"/>
  <c r="AL12" i="3"/>
  <c r="AI1" i="17" s="1"/>
  <c r="AL25" i="14"/>
  <c r="AI12" i="17" s="1"/>
  <c r="AM36" i="10"/>
  <c r="AM153" i="14"/>
  <c r="AN21" i="10"/>
  <c r="AN153" i="14"/>
  <c r="AO19" i="10"/>
  <c r="AN26" i="3"/>
  <c r="AJ171" i="17"/>
  <c r="AN147" i="14"/>
  <c r="AO19" i="4"/>
  <c r="AM36"/>
  <c r="AN21"/>
  <c r="AM147" i="14"/>
  <c r="AN44" i="11"/>
  <c r="AM54"/>
  <c r="AM82" i="14"/>
  <c r="AJ66" i="17"/>
  <c r="AN82" i="14"/>
  <c r="AJ132" i="17"/>
  <c r="AN176" i="14"/>
  <c r="AM176"/>
  <c r="AM21" i="11"/>
  <c r="AN22"/>
  <c r="AO12" i="10"/>
  <c r="AK43" i="17"/>
  <c r="AM151" i="14"/>
  <c r="AM36" i="8"/>
  <c r="AO19"/>
  <c r="AN21"/>
  <c r="AN151" i="14"/>
  <c r="AN25" i="3"/>
  <c r="AJ168" i="17"/>
  <c r="AJ207"/>
  <c r="AN55" i="3"/>
  <c r="AN18" i="14"/>
  <c r="AN9" i="5"/>
  <c r="AJ5" i="17"/>
  <c r="AO10" i="5"/>
  <c r="AM18" i="14"/>
  <c r="AO11" i="5"/>
  <c r="AO44" s="1"/>
  <c r="AK37" i="17"/>
  <c r="AO12" i="4"/>
  <c r="AK41" i="17"/>
  <c r="AO87" i="14"/>
  <c r="AK71" i="17"/>
  <c r="AK27"/>
  <c r="AO40" i="14"/>
  <c r="AN11" i="6" l="1"/>
  <c r="AM29"/>
  <c r="AJ105" i="17"/>
  <c r="AM44" i="6"/>
  <c r="AM121" i="14"/>
  <c r="AN121"/>
  <c r="AM69"/>
  <c r="AO55"/>
  <c r="AN35" i="9"/>
  <c r="AJ53" i="17"/>
  <c r="AN69" i="14"/>
  <c r="AO102"/>
  <c r="AK86" i="17"/>
  <c r="AM22" i="6"/>
  <c r="AN182" i="14"/>
  <c r="AJ138" i="17"/>
  <c r="AN10" i="6"/>
  <c r="AM182" i="14"/>
  <c r="AM152"/>
  <c r="AM36" i="9"/>
  <c r="AN152" i="14"/>
  <c r="AN21" i="9"/>
  <c r="AO19"/>
  <c r="AN21" i="11"/>
  <c r="AN154" i="14"/>
  <c r="AM36" i="11"/>
  <c r="AO19"/>
  <c r="AM154" i="14"/>
  <c r="AM35" i="11"/>
  <c r="AN54"/>
  <c r="AM218" i="14"/>
  <c r="AN218"/>
  <c r="AO45" i="4"/>
  <c r="AP20"/>
  <c r="AK114" i="17"/>
  <c r="AO133" i="14"/>
  <c r="AO139"/>
  <c r="AP20" i="10"/>
  <c r="AP164" i="14" s="1"/>
  <c r="AK120" i="17"/>
  <c r="AO45" i="10"/>
  <c r="AM34" i="14"/>
  <c r="AM9" i="10"/>
  <c r="AN34" i="14"/>
  <c r="AJ21" i="17"/>
  <c r="AN36" i="10"/>
  <c r="AN19" i="3"/>
  <c r="AJ165" i="17"/>
  <c r="AN64" i="3"/>
  <c r="AJ216" i="17"/>
  <c r="AJ19"/>
  <c r="AN36" i="8"/>
  <c r="AM9"/>
  <c r="AN32" i="14"/>
  <c r="AM32"/>
  <c r="AM9" i="4"/>
  <c r="AN36"/>
  <c r="AM28" i="14"/>
  <c r="AJ15" i="17"/>
  <c r="AN28" i="14"/>
  <c r="AM22" i="7"/>
  <c r="AM183" i="14"/>
  <c r="AJ139" i="17"/>
  <c r="AN10" i="7"/>
  <c r="AN183" i="14"/>
  <c r="AM16" i="3"/>
  <c r="AM188" i="14"/>
  <c r="AM17" i="3"/>
  <c r="AN18"/>
  <c r="AJ162" i="17"/>
  <c r="AN65" i="3"/>
  <c r="AJ219" i="17"/>
  <c r="AP20" i="8"/>
  <c r="AP162" i="14" s="1"/>
  <c r="AO137"/>
  <c r="AO45" i="8"/>
  <c r="AK118" i="17"/>
  <c r="AK32"/>
  <c r="AO45" i="14"/>
  <c r="AN122"/>
  <c r="AM29" i="7"/>
  <c r="AJ106" i="17"/>
  <c r="AM122" i="14"/>
  <c r="AN11" i="7"/>
  <c r="AM14" i="3"/>
  <c r="AM15"/>
  <c r="AM127" i="14"/>
  <c r="AK88" i="17"/>
  <c r="AO104" i="14"/>
  <c r="AN94"/>
  <c r="AJ78" i="17"/>
  <c r="AN47" i="14"/>
  <c r="AJ34" i="17"/>
  <c r="AM44" i="7"/>
  <c r="AO22" i="5"/>
  <c r="AK137" i="17"/>
  <c r="AO181" i="14"/>
  <c r="AK60" i="17"/>
  <c r="AO76" i="14"/>
  <c r="AO54" i="5"/>
  <c r="AO212" i="14" s="1"/>
  <c r="AO29" i="5"/>
  <c r="AO120" i="14"/>
  <c r="AK104" i="17"/>
  <c r="AO43" i="14"/>
  <c r="AK30" i="17"/>
  <c r="AO39" i="14"/>
  <c r="AK26" i="17"/>
  <c r="AO45" i="9" l="1"/>
  <c r="AO138" i="14"/>
  <c r="AK119" i="17"/>
  <c r="AP20" i="9"/>
  <c r="AP163" i="14" s="1"/>
  <c r="AM33"/>
  <c r="AM9" i="9"/>
  <c r="AJ20" i="17"/>
  <c r="AN36" i="9"/>
  <c r="AN33" i="14"/>
  <c r="AN22" i="6"/>
  <c r="AM21"/>
  <c r="AJ127" i="17"/>
  <c r="AM171" i="14"/>
  <c r="AN171"/>
  <c r="AK42" i="17"/>
  <c r="AO12" i="9"/>
  <c r="AM77" i="14"/>
  <c r="AN77"/>
  <c r="AM54" i="6"/>
  <c r="AM35" s="1"/>
  <c r="AJ61" i="17"/>
  <c r="AN44" i="6"/>
  <c r="AN29"/>
  <c r="AO28"/>
  <c r="AM110" i="14"/>
  <c r="AJ94" i="17"/>
  <c r="AN110" i="14"/>
  <c r="AJ111" i="17"/>
  <c r="AN127" i="14"/>
  <c r="AN16" i="3"/>
  <c r="AJ156" i="17"/>
  <c r="AM78" i="14"/>
  <c r="AN78"/>
  <c r="AN44" i="7"/>
  <c r="AM54"/>
  <c r="AJ62" i="17"/>
  <c r="AM62" i="3"/>
  <c r="AM61"/>
  <c r="AM35" i="7"/>
  <c r="AM83" i="14"/>
  <c r="AO90"/>
  <c r="AK74" i="17"/>
  <c r="AN188" i="14"/>
  <c r="AJ144" i="17"/>
  <c r="AO10" i="10"/>
  <c r="AM23" i="14"/>
  <c r="AO11" i="10"/>
  <c r="AN23" i="14"/>
  <c r="AJ10" i="17"/>
  <c r="AN9" i="10"/>
  <c r="AK70" i="17"/>
  <c r="AO86" i="14"/>
  <c r="AM71"/>
  <c r="AO57"/>
  <c r="AJ55" i="17"/>
  <c r="AN35" i="11"/>
  <c r="AN71" i="14"/>
  <c r="AN14" i="3"/>
  <c r="AJ150" i="17"/>
  <c r="AM111" i="14"/>
  <c r="AJ95" i="17"/>
  <c r="AO28" i="7"/>
  <c r="AN29"/>
  <c r="AN111" i="14"/>
  <c r="AM43" i="3"/>
  <c r="AM116" i="14"/>
  <c r="AM42" i="3"/>
  <c r="AJ159" i="17"/>
  <c r="AN17" i="3"/>
  <c r="AJ4" i="17"/>
  <c r="AO10" i="4"/>
  <c r="AM17" i="14"/>
  <c r="AO11" i="4"/>
  <c r="AN9"/>
  <c r="AN17" i="14"/>
  <c r="AP158"/>
  <c r="AM35"/>
  <c r="AJ22" i="17"/>
  <c r="AN36" i="11"/>
  <c r="AN35" i="14"/>
  <c r="AM9" i="11"/>
  <c r="AN15" i="3"/>
  <c r="AJ153" i="17"/>
  <c r="AN172" i="14"/>
  <c r="AM21" i="7"/>
  <c r="AN22"/>
  <c r="AJ128" i="17"/>
  <c r="AM172" i="14"/>
  <c r="AM33" i="3"/>
  <c r="AM177" i="14"/>
  <c r="AM32" i="3"/>
  <c r="AN21" i="14"/>
  <c r="AJ8" i="17"/>
  <c r="AO11" i="8"/>
  <c r="AN9"/>
  <c r="AO10"/>
  <c r="AM21" i="14"/>
  <c r="AO92"/>
  <c r="AK76" i="17"/>
  <c r="AO45" i="11"/>
  <c r="AK121" i="17"/>
  <c r="AP20" i="11"/>
  <c r="AO140" i="14"/>
  <c r="AO21" i="5"/>
  <c r="AO170" i="14"/>
  <c r="AK126" i="17"/>
  <c r="AP28" i="5"/>
  <c r="AK93" i="17"/>
  <c r="AO109" i="14"/>
  <c r="AO35" i="5"/>
  <c r="AN54" i="6" l="1"/>
  <c r="AN213" i="14"/>
  <c r="AM213"/>
  <c r="AN21" i="6"/>
  <c r="AN149" i="14"/>
  <c r="AO19" i="6"/>
  <c r="AO45" s="1"/>
  <c r="AM149" i="14"/>
  <c r="AM36" i="6"/>
  <c r="AK75" i="17"/>
  <c r="AO91" i="14"/>
  <c r="AK83" i="17"/>
  <c r="AO99" i="14"/>
  <c r="AN66"/>
  <c r="AM66"/>
  <c r="AN35" i="6"/>
  <c r="AJ50" i="17"/>
  <c r="AO52" i="14"/>
  <c r="AK31" i="17"/>
  <c r="AO44" i="14"/>
  <c r="AN22"/>
  <c r="AN9" i="9"/>
  <c r="AJ9" i="17"/>
  <c r="AM22" i="14"/>
  <c r="AO10" i="9"/>
  <c r="AO11"/>
  <c r="AN33" i="3"/>
  <c r="AJ177" i="17"/>
  <c r="AO19" i="7"/>
  <c r="AN150" i="14"/>
  <c r="AN21" i="7"/>
  <c r="AM150" i="14"/>
  <c r="AM27" i="3"/>
  <c r="AN27" s="1"/>
  <c r="AM155" i="14"/>
  <c r="AN155" s="1"/>
  <c r="AM36" i="7"/>
  <c r="AM28" i="3"/>
  <c r="AN28" s="1"/>
  <c r="AN24" i="14"/>
  <c r="AJ11" i="17"/>
  <c r="AO10" i="11"/>
  <c r="AO11"/>
  <c r="AN9"/>
  <c r="AM24" i="14"/>
  <c r="AK136" i="17"/>
  <c r="AO22" i="4"/>
  <c r="AO180" i="14"/>
  <c r="AN42" i="3"/>
  <c r="AJ186" i="17"/>
  <c r="AN83" i="14"/>
  <c r="AJ67" i="17"/>
  <c r="AO93" i="14"/>
  <c r="AK77" i="17"/>
  <c r="AO44" i="8"/>
  <c r="AO29"/>
  <c r="AK107" i="17"/>
  <c r="AO123" i="14"/>
  <c r="AN177"/>
  <c r="AJ133" i="17"/>
  <c r="AK109"/>
  <c r="AO125" i="14"/>
  <c r="AO44" i="10"/>
  <c r="AO29"/>
  <c r="AJ213" i="17"/>
  <c r="AN62" i="3"/>
  <c r="AN32"/>
  <c r="AJ174" i="17"/>
  <c r="AO119" i="14"/>
  <c r="AO44" i="4"/>
  <c r="AK103" i="17"/>
  <c r="AO29" i="4"/>
  <c r="AN43" i="3"/>
  <c r="AJ189" i="17"/>
  <c r="AJ210"/>
  <c r="AN61" i="3"/>
  <c r="AP165" i="14"/>
  <c r="AK140" i="17"/>
  <c r="AO184" i="14"/>
  <c r="AO22" i="8"/>
  <c r="AJ100" i="17"/>
  <c r="AN116" i="14"/>
  <c r="AK84" i="17"/>
  <c r="AO100" i="14"/>
  <c r="AO39" i="3"/>
  <c r="AK180" i="17" s="1"/>
  <c r="AO45" i="7"/>
  <c r="AO40" i="3"/>
  <c r="AK183" i="17" s="1"/>
  <c r="AO105" i="14"/>
  <c r="AK89" i="17" s="1"/>
  <c r="AK44"/>
  <c r="AO12" i="11"/>
  <c r="AO186" i="14"/>
  <c r="AO22" i="10"/>
  <c r="AK142" i="17"/>
  <c r="AN67" i="14"/>
  <c r="AJ51" i="17"/>
  <c r="AM67" i="14"/>
  <c r="AO53"/>
  <c r="AN35" i="7"/>
  <c r="AM72" i="14"/>
  <c r="AM50" i="3"/>
  <c r="AM49"/>
  <c r="AN54" i="7"/>
  <c r="AM214" i="14"/>
  <c r="AN214"/>
  <c r="AM219"/>
  <c r="AN219" s="1"/>
  <c r="AM71" i="3"/>
  <c r="AN71" s="1"/>
  <c r="AM72"/>
  <c r="AN72" s="1"/>
  <c r="AP19" i="5"/>
  <c r="AO148" i="14"/>
  <c r="AO36" i="5"/>
  <c r="AK49" i="17"/>
  <c r="AO65" i="14"/>
  <c r="AP51"/>
  <c r="AP98"/>
  <c r="AL82" i="17"/>
  <c r="AP45" i="5"/>
  <c r="AK141" i="17" l="1"/>
  <c r="AO185" i="14"/>
  <c r="AO22" i="9"/>
  <c r="AO88" i="14"/>
  <c r="AK72" i="17"/>
  <c r="AO124" i="14"/>
  <c r="AO29" i="9"/>
  <c r="AK108" i="17"/>
  <c r="AO44" i="9"/>
  <c r="AO12" i="6"/>
  <c r="AK39" i="17"/>
  <c r="AM9" i="6"/>
  <c r="AN30" i="14"/>
  <c r="AJ17" i="17"/>
  <c r="AN36" i="6"/>
  <c r="AM30" i="14"/>
  <c r="AK116" i="17"/>
  <c r="AP20" i="6"/>
  <c r="AP160" i="14" s="1"/>
  <c r="AO135"/>
  <c r="AN72"/>
  <c r="AJ56" i="17"/>
  <c r="AO46" i="14"/>
  <c r="AK33" i="17"/>
  <c r="AO89" i="14"/>
  <c r="AK73" i="17"/>
  <c r="AO94" i="14"/>
  <c r="AK78" i="17" s="1"/>
  <c r="AO65" i="3"/>
  <c r="AK219" i="17" s="1"/>
  <c r="AO64" i="3"/>
  <c r="AK216" i="17" s="1"/>
  <c r="AP28" i="4"/>
  <c r="AK92" i="17"/>
  <c r="AO108" i="14"/>
  <c r="AO114"/>
  <c r="AK98" i="17"/>
  <c r="AP28" i="10"/>
  <c r="AN31" i="14"/>
  <c r="AJ18" i="17"/>
  <c r="AM31" i="14"/>
  <c r="AM9" i="7"/>
  <c r="AN36"/>
  <c r="AM51" i="3"/>
  <c r="AM36" i="14"/>
  <c r="AM52" i="3"/>
  <c r="AN50"/>
  <c r="AJ195" i="17"/>
  <c r="AO22" i="11"/>
  <c r="AK143" i="17"/>
  <c r="AO187" i="14"/>
  <c r="AN49" i="3"/>
  <c r="AJ192" i="17"/>
  <c r="AO54" i="3"/>
  <c r="AK204" i="17" s="1"/>
  <c r="AO12" i="7"/>
  <c r="AK40" i="17"/>
  <c r="AO58" i="14"/>
  <c r="AK45" i="17" s="1"/>
  <c r="AO55" i="3"/>
  <c r="AK207" i="17" s="1"/>
  <c r="AO21" i="10"/>
  <c r="AK131" i="17"/>
  <c r="AO175" i="14"/>
  <c r="AO173"/>
  <c r="AK129" i="17"/>
  <c r="AO21" i="8"/>
  <c r="AK59" i="17"/>
  <c r="AO54" i="4"/>
  <c r="AO211" i="14" s="1"/>
  <c r="AO75"/>
  <c r="AO79"/>
  <c r="AK63" i="17"/>
  <c r="AO54" i="8"/>
  <c r="AO215" i="14" s="1"/>
  <c r="AO21" i="4"/>
  <c r="AK125" i="17"/>
  <c r="AO169" i="14"/>
  <c r="AK110" i="17"/>
  <c r="AO29" i="11"/>
  <c r="AO126" i="14"/>
  <c r="AO44" i="11"/>
  <c r="AP20" i="7"/>
  <c r="AK117" i="17"/>
  <c r="AO136" i="14"/>
  <c r="AO141"/>
  <c r="AK122" i="17" s="1"/>
  <c r="AO25" i="3"/>
  <c r="AK168" i="17" s="1"/>
  <c r="AO26" i="3"/>
  <c r="AK171" i="17" s="1"/>
  <c r="AO81" i="14"/>
  <c r="AO54" i="10"/>
  <c r="AK65" i="17"/>
  <c r="AP28" i="8"/>
  <c r="AO112" i="14"/>
  <c r="AK96" i="17"/>
  <c r="AP87" i="14"/>
  <c r="AL71" i="17"/>
  <c r="AP12" i="5"/>
  <c r="AL38" i="17"/>
  <c r="AP134" i="14"/>
  <c r="AL115" i="17"/>
  <c r="AQ20" i="5"/>
  <c r="AQ159" i="14" s="1"/>
  <c r="AO9" i="5"/>
  <c r="AO29" i="14"/>
  <c r="AK16" i="17"/>
  <c r="AO80" i="14" l="1"/>
  <c r="AO54" i="9"/>
  <c r="AK64" i="17"/>
  <c r="AO113" i="14"/>
  <c r="AK97" i="17"/>
  <c r="AP28" i="9"/>
  <c r="AO21"/>
  <c r="AO174" i="14"/>
  <c r="AK130" i="17"/>
  <c r="AN9" i="6"/>
  <c r="AJ6" i="17"/>
  <c r="AM19" i="14"/>
  <c r="AN19"/>
  <c r="AO10" i="6"/>
  <c r="AO11"/>
  <c r="AO41" i="14"/>
  <c r="AK28" i="17"/>
  <c r="AO35" i="8"/>
  <c r="AO68" i="14" s="1"/>
  <c r="AO35" i="4"/>
  <c r="AK48" i="17" s="1"/>
  <c r="AP161" i="14"/>
  <c r="AP166"/>
  <c r="AP30" i="3"/>
  <c r="AP29"/>
  <c r="AP54" i="14"/>
  <c r="AO151"/>
  <c r="AO36" i="8"/>
  <c r="AP19"/>
  <c r="AP45" s="1"/>
  <c r="AK132" i="17"/>
  <c r="AO176" i="14"/>
  <c r="AO21" i="11"/>
  <c r="AN51" i="3"/>
  <c r="AJ198" i="17"/>
  <c r="AP101" i="14"/>
  <c r="AL85" i="17"/>
  <c r="AO115" i="14"/>
  <c r="AK99" i="17"/>
  <c r="AP28" i="11"/>
  <c r="AO147" i="14"/>
  <c r="AO36" i="4"/>
  <c r="AP19"/>
  <c r="AP50" i="14"/>
  <c r="AO64"/>
  <c r="AN36"/>
  <c r="AJ23" i="17"/>
  <c r="AL81"/>
  <c r="AP97" i="14"/>
  <c r="AN52" i="3"/>
  <c r="AJ201" i="17"/>
  <c r="AJ7"/>
  <c r="AO11" i="7"/>
  <c r="AM20" i="14"/>
  <c r="AO10" i="7"/>
  <c r="AN9"/>
  <c r="AN20" i="14"/>
  <c r="AM13" i="3"/>
  <c r="AM25" i="14"/>
  <c r="AM12" i="3"/>
  <c r="AL87" i="17"/>
  <c r="AP103" i="14"/>
  <c r="AO217"/>
  <c r="AO35" i="10"/>
  <c r="AO54" i="11"/>
  <c r="AO82" i="14"/>
  <c r="AK66" i="17"/>
  <c r="AO153" i="14"/>
  <c r="AO36" i="10"/>
  <c r="AP19"/>
  <c r="AO42" i="14"/>
  <c r="AK29" i="17"/>
  <c r="AO19" i="3"/>
  <c r="AK165" i="17" s="1"/>
  <c r="AO18" i="3"/>
  <c r="AK162" i="17" s="1"/>
  <c r="AO47" i="14"/>
  <c r="AK34" i="17" s="1"/>
  <c r="AL27"/>
  <c r="AP40" i="14"/>
  <c r="AP10" i="5"/>
  <c r="AP11"/>
  <c r="AK5" i="17"/>
  <c r="AO18" i="14"/>
  <c r="AK52" i="17" l="1"/>
  <c r="AO44" i="6"/>
  <c r="AO121" i="14"/>
  <c r="AK105" i="17"/>
  <c r="AO29" i="6"/>
  <c r="AO152" i="14"/>
  <c r="AP19" i="9"/>
  <c r="AO36"/>
  <c r="AO182" i="14"/>
  <c r="AO22" i="6"/>
  <c r="AK138" i="17"/>
  <c r="AL86"/>
  <c r="AP102" i="14"/>
  <c r="AO216"/>
  <c r="AO35" i="9"/>
  <c r="AP90" i="14"/>
  <c r="AL74" i="17"/>
  <c r="AP139" i="14"/>
  <c r="AP45" i="10"/>
  <c r="AL120" i="17"/>
  <c r="AQ20" i="10"/>
  <c r="AQ164" i="14" s="1"/>
  <c r="AO29" i="7"/>
  <c r="AO122" i="14"/>
  <c r="AK106" i="17"/>
  <c r="AO127" i="14"/>
  <c r="AK111" i="17" s="1"/>
  <c r="AO14" i="3"/>
  <c r="AK150" i="17" s="1"/>
  <c r="AO15" i="3"/>
  <c r="AK153" i="17" s="1"/>
  <c r="AO44" i="7"/>
  <c r="AL37" i="17"/>
  <c r="AP12" i="4"/>
  <c r="AP104" i="14"/>
  <c r="AL88" i="17"/>
  <c r="AN13" i="3"/>
  <c r="AJ147" i="17"/>
  <c r="AO154" i="14"/>
  <c r="AO36" i="11"/>
  <c r="AP19"/>
  <c r="AP45" s="1"/>
  <c r="AK19" i="17"/>
  <c r="AO9" i="8"/>
  <c r="AO32" i="14"/>
  <c r="AP12" i="8"/>
  <c r="AL41" i="17"/>
  <c r="AP56" i="14"/>
  <c r="AK54" i="17"/>
  <c r="AO70" i="14"/>
  <c r="AJ12" i="17"/>
  <c r="AN25" i="14"/>
  <c r="AO183"/>
  <c r="AK139" i="17"/>
  <c r="AO22" i="7"/>
  <c r="AO188" i="14"/>
  <c r="AK144" i="17" s="1"/>
  <c r="AO16" i="3"/>
  <c r="AK156" i="17" s="1"/>
  <c r="AO17" i="3"/>
  <c r="AK159" i="17" s="1"/>
  <c r="AO28" i="14"/>
  <c r="AO9" i="4"/>
  <c r="AK15" i="17"/>
  <c r="AL118"/>
  <c r="AQ20" i="8"/>
  <c r="AQ162" i="14" s="1"/>
  <c r="AP137"/>
  <c r="AK21" i="17"/>
  <c r="AO34" i="14"/>
  <c r="AO9" i="10"/>
  <c r="AO35" i="11"/>
  <c r="AO218" i="14"/>
  <c r="AN12" i="3"/>
  <c r="AJ1" i="17"/>
  <c r="AP45" i="4"/>
  <c r="AP133" i="14"/>
  <c r="AL114" i="17"/>
  <c r="AQ20" i="4"/>
  <c r="AQ158" i="14" s="1"/>
  <c r="AP181"/>
  <c r="AP22" i="5"/>
  <c r="AL137" i="17"/>
  <c r="AP29" i="5"/>
  <c r="AL104" i="17"/>
  <c r="AP120" i="14"/>
  <c r="AP44" i="5"/>
  <c r="AK127" i="17" l="1"/>
  <c r="AO171" i="14"/>
  <c r="AO21" i="6"/>
  <c r="AO33" i="14"/>
  <c r="AO9" i="9"/>
  <c r="AK20" i="17"/>
  <c r="AO77" i="14"/>
  <c r="AO54" i="6"/>
  <c r="AO213" i="14" s="1"/>
  <c r="AK61" i="17"/>
  <c r="AO35" i="6"/>
  <c r="AO69" i="14"/>
  <c r="AP55"/>
  <c r="AK53" i="17"/>
  <c r="AP45" i="9"/>
  <c r="AQ20"/>
  <c r="AQ163" i="14" s="1"/>
  <c r="AL119" i="17"/>
  <c r="AP138" i="14"/>
  <c r="AP28" i="6"/>
  <c r="AK94" i="17"/>
  <c r="AO110" i="14"/>
  <c r="AP10" i="4"/>
  <c r="AK4" i="17"/>
  <c r="AO17" i="14"/>
  <c r="AP11" i="4"/>
  <c r="AL30" i="17"/>
  <c r="AP43" i="14"/>
  <c r="AP140"/>
  <c r="AQ20" i="11"/>
  <c r="AL121" i="17"/>
  <c r="AK62"/>
  <c r="AO54" i="7"/>
  <c r="AO78" i="14"/>
  <c r="AO83"/>
  <c r="AK67" i="17" s="1"/>
  <c r="AO62" i="3"/>
  <c r="AK213" i="17" s="1"/>
  <c r="AO35" i="7"/>
  <c r="AO61" i="3"/>
  <c r="AK210" i="17" s="1"/>
  <c r="AL70"/>
  <c r="AP86" i="14"/>
  <c r="AO23"/>
  <c r="AP11" i="10"/>
  <c r="AK10" i="17"/>
  <c r="AP10" i="10"/>
  <c r="AK128" i="17"/>
  <c r="AO172" i="14"/>
  <c r="AO21" i="7"/>
  <c r="AO32" i="3"/>
  <c r="AK174" i="17" s="1"/>
  <c r="AO177" i="14"/>
  <c r="AK133" i="17" s="1"/>
  <c r="AO33" i="3"/>
  <c r="AK177" i="17" s="1"/>
  <c r="AP93" i="14"/>
  <c r="AL77" i="17"/>
  <c r="AP57" i="14"/>
  <c r="AK55" i="17"/>
  <c r="AO71" i="14"/>
  <c r="AL43" i="17"/>
  <c r="AP12" i="10"/>
  <c r="AP11" i="8"/>
  <c r="AK8" i="17"/>
  <c r="AO21" i="14"/>
  <c r="AP10" i="8"/>
  <c r="AP39" i="14"/>
  <c r="AL26" i="17"/>
  <c r="AP28" i="7"/>
  <c r="AO111" i="14"/>
  <c r="AK95" i="17"/>
  <c r="AO43" i="3"/>
  <c r="AK189" i="17" s="1"/>
  <c r="AO42" i="3"/>
  <c r="AK186" i="17" s="1"/>
  <c r="AO116" i="14"/>
  <c r="AK100" i="17" s="1"/>
  <c r="AK22"/>
  <c r="AO9" i="11"/>
  <c r="AO35" i="14"/>
  <c r="AP92"/>
  <c r="AL76" i="17"/>
  <c r="AP44" i="4"/>
  <c r="AL59" i="17" s="1"/>
  <c r="AP109" i="14"/>
  <c r="AL93" i="17"/>
  <c r="AQ28" i="5"/>
  <c r="AP54"/>
  <c r="AP212" i="14" s="1"/>
  <c r="AP76"/>
  <c r="AL60" i="17"/>
  <c r="AP21" i="5"/>
  <c r="AL126" i="17"/>
  <c r="AP170" i="14"/>
  <c r="AO50" i="3" l="1"/>
  <c r="AK195" i="17" s="1"/>
  <c r="AP10" i="9"/>
  <c r="AO22" i="14"/>
  <c r="AP11" i="9"/>
  <c r="AK9" i="17"/>
  <c r="AO36" i="6"/>
  <c r="AO149" i="14"/>
  <c r="AP19" i="6"/>
  <c r="AP99" i="14"/>
  <c r="AL83" i="17"/>
  <c r="AL75"/>
  <c r="AP91" i="14"/>
  <c r="AL42" i="17"/>
  <c r="AP12" i="9"/>
  <c r="AK50" i="17"/>
  <c r="AP52" i="14"/>
  <c r="AO66"/>
  <c r="AP75"/>
  <c r="AP54" i="4"/>
  <c r="AP211" i="14" s="1"/>
  <c r="AP22" i="8"/>
  <c r="AL140" i="17"/>
  <c r="AP184" i="14"/>
  <c r="AL32" i="17"/>
  <c r="AP45" i="14"/>
  <c r="AL44" i="17"/>
  <c r="AP12" i="11"/>
  <c r="AP125" i="14"/>
  <c r="AP29" i="10"/>
  <c r="AL109" i="17"/>
  <c r="AP44" i="10"/>
  <c r="AO67" i="14"/>
  <c r="AK51" i="17"/>
  <c r="AP53" i="14"/>
  <c r="AO49" i="3"/>
  <c r="AK192" i="17" s="1"/>
  <c r="AO72" i="14"/>
  <c r="AK56" i="17" s="1"/>
  <c r="AO214" i="14"/>
  <c r="AO219"/>
  <c r="AO71" i="3"/>
  <c r="AO72"/>
  <c r="AP29" i="8"/>
  <c r="AP44"/>
  <c r="AP123" i="14"/>
  <c r="AL107" i="17"/>
  <c r="AO150" i="14"/>
  <c r="AP19" i="7"/>
  <c r="AO27" i="3"/>
  <c r="AO155" i="14"/>
  <c r="AO36" i="7"/>
  <c r="AO28" i="3"/>
  <c r="AQ165" i="14"/>
  <c r="AP29" i="4"/>
  <c r="AP119" i="14"/>
  <c r="AL103" i="17"/>
  <c r="AK11"/>
  <c r="AO24" i="14"/>
  <c r="AP11" i="11"/>
  <c r="AP10"/>
  <c r="AP186" i="14"/>
  <c r="AP22" i="10"/>
  <c r="AL142" i="17"/>
  <c r="AP180" i="14"/>
  <c r="AP22" i="4"/>
  <c r="AL136" i="17"/>
  <c r="AL84"/>
  <c r="AP100" i="14"/>
  <c r="AP105"/>
  <c r="AL89" i="17" s="1"/>
  <c r="AP45" i="7"/>
  <c r="AP39" i="3"/>
  <c r="AL180" i="17" s="1"/>
  <c r="AP40" i="3"/>
  <c r="AL183" i="17" s="1"/>
  <c r="AP36" i="5"/>
  <c r="AQ19"/>
  <c r="AP148" i="14"/>
  <c r="AM82" i="17"/>
  <c r="AQ98" i="14"/>
  <c r="AP35" i="5"/>
  <c r="AP12" i="6" l="1"/>
  <c r="AL39" i="17"/>
  <c r="AP44" i="14"/>
  <c r="AL31" i="17"/>
  <c r="AP45" i="6"/>
  <c r="AP64" i="3" s="1"/>
  <c r="AL216" i="17" s="1"/>
  <c r="AL116"/>
  <c r="AP135" i="14"/>
  <c r="AQ20" i="6"/>
  <c r="AQ160" i="14" s="1"/>
  <c r="AO9" i="6"/>
  <c r="AK17" i="17"/>
  <c r="AO30" i="14"/>
  <c r="AP29" i="9"/>
  <c r="AL108" i="17"/>
  <c r="AP124" i="14"/>
  <c r="AP44" i="9"/>
  <c r="AP185" i="14"/>
  <c r="AL141" i="17"/>
  <c r="AP22" i="9"/>
  <c r="AP35" i="4"/>
  <c r="AL73" i="17"/>
  <c r="AP89" i="14"/>
  <c r="AP126"/>
  <c r="AP44" i="11"/>
  <c r="AP29"/>
  <c r="AL110" i="17"/>
  <c r="AO31" i="14"/>
  <c r="AO9" i="7"/>
  <c r="AK18" i="17"/>
  <c r="AO36" i="14"/>
  <c r="AK23" i="17" s="1"/>
  <c r="AO52" i="3"/>
  <c r="AK201" i="17" s="1"/>
  <c r="AO51" i="3"/>
  <c r="AK198" i="17" s="1"/>
  <c r="AL96"/>
  <c r="AQ28" i="8"/>
  <c r="AP112" i="14"/>
  <c r="AP114"/>
  <c r="AL98" i="17"/>
  <c r="AQ28" i="10"/>
  <c r="AP173" i="14"/>
  <c r="AL129" i="17"/>
  <c r="AP21" i="8"/>
  <c r="AL143" i="17"/>
  <c r="AP187" i="14"/>
  <c r="AP22" i="11"/>
  <c r="AQ28" i="4"/>
  <c r="AL92" i="17"/>
  <c r="AP108" i="14"/>
  <c r="AP136"/>
  <c r="AQ20" i="7"/>
  <c r="AL117" i="17"/>
  <c r="AP26" i="3"/>
  <c r="AL171" i="17" s="1"/>
  <c r="AP141" i="14"/>
  <c r="AL122" i="17" s="1"/>
  <c r="AP25" i="3"/>
  <c r="AL168" i="17" s="1"/>
  <c r="AL63"/>
  <c r="AP54" i="8"/>
  <c r="AP215" i="14" s="1"/>
  <c r="AP79"/>
  <c r="AP12" i="7"/>
  <c r="AL40" i="17"/>
  <c r="AP58" i="14"/>
  <c r="AL45" i="17" s="1"/>
  <c r="AP54" i="3"/>
  <c r="AL204" i="17" s="1"/>
  <c r="AP55" i="3"/>
  <c r="AL207" i="17" s="1"/>
  <c r="AP21" i="4"/>
  <c r="AL125" i="17"/>
  <c r="AP169" i="14"/>
  <c r="AL65" i="17"/>
  <c r="AP54" i="10"/>
  <c r="AP81" i="14"/>
  <c r="AL33" i="17"/>
  <c r="AP46" i="14"/>
  <c r="AP175"/>
  <c r="AP21" i="10"/>
  <c r="AL131" i="17"/>
  <c r="AL49"/>
  <c r="AQ51" i="14"/>
  <c r="AP65"/>
  <c r="AL16" i="17"/>
  <c r="AP29" i="14"/>
  <c r="AP9" i="5"/>
  <c r="AQ45"/>
  <c r="AM115" i="17"/>
  <c r="AQ134" i="14"/>
  <c r="AR20" i="5"/>
  <c r="AR159" i="14" s="1"/>
  <c r="AP94" l="1"/>
  <c r="AL78" i="17" s="1"/>
  <c r="AP65" i="3"/>
  <c r="AL219" i="17" s="1"/>
  <c r="AL64"/>
  <c r="AP80" i="14"/>
  <c r="AP54" i="9"/>
  <c r="AP10" i="6"/>
  <c r="AP11"/>
  <c r="AP44" s="1"/>
  <c r="AK6" i="17"/>
  <c r="AO19" i="14"/>
  <c r="AL72" i="17"/>
  <c r="AP88" i="14"/>
  <c r="AP41"/>
  <c r="AL28" i="17"/>
  <c r="AP21" i="9"/>
  <c r="AL130" i="17"/>
  <c r="AP174" i="14"/>
  <c r="AP113"/>
  <c r="AL97" i="17"/>
  <c r="AQ28" i="9"/>
  <c r="AL48" i="17"/>
  <c r="AQ50" i="14"/>
  <c r="AP64"/>
  <c r="AL29" i="17"/>
  <c r="AP42" i="14"/>
  <c r="AP19" i="3"/>
  <c r="AL165" i="17" s="1"/>
  <c r="AP47" i="14"/>
  <c r="AL34" i="17" s="1"/>
  <c r="AP18" i="3"/>
  <c r="AL162" i="17" s="1"/>
  <c r="AM87"/>
  <c r="AQ103" i="14"/>
  <c r="AM85" i="17"/>
  <c r="AQ101" i="14"/>
  <c r="AP217"/>
  <c r="AP35" i="10"/>
  <c r="AQ19" i="4"/>
  <c r="AP147" i="14"/>
  <c r="AP36" i="4"/>
  <c r="AP153" i="14"/>
  <c r="AQ19" i="10"/>
  <c r="AP36"/>
  <c r="AP21" i="11"/>
  <c r="AL132" i="17"/>
  <c r="AP176" i="14"/>
  <c r="AP10" i="7"/>
  <c r="AK7" i="17"/>
  <c r="AP11" i="7"/>
  <c r="AO20" i="14"/>
  <c r="AO13" i="3"/>
  <c r="AK147" i="17" s="1"/>
  <c r="AO25" i="14"/>
  <c r="AK12" i="17" s="1"/>
  <c r="AO12" i="3"/>
  <c r="AK1" i="17" s="1"/>
  <c r="AL66"/>
  <c r="AP54" i="11"/>
  <c r="AP35" s="1"/>
  <c r="AP82" i="14"/>
  <c r="AQ161"/>
  <c r="AQ30" i="3"/>
  <c r="AQ166" i="14"/>
  <c r="AQ29" i="3"/>
  <c r="AM81" i="17"/>
  <c r="AQ97" i="14"/>
  <c r="AP36" i="8"/>
  <c r="AP151" i="14"/>
  <c r="AQ19" i="8"/>
  <c r="AP115" i="14"/>
  <c r="AL99" i="17"/>
  <c r="AQ28" i="11"/>
  <c r="AP35" i="8"/>
  <c r="AL5" i="17"/>
  <c r="AQ11" i="5"/>
  <c r="AQ44" s="1"/>
  <c r="AQ10"/>
  <c r="AP18" i="14"/>
  <c r="AQ12" i="5"/>
  <c r="AM38" i="17"/>
  <c r="AQ87" i="14"/>
  <c r="AM71" i="17"/>
  <c r="AQ19" i="9" l="1"/>
  <c r="AP36"/>
  <c r="AP152" i="14"/>
  <c r="AL105" i="17"/>
  <c r="AP121" i="14"/>
  <c r="AP29" i="6"/>
  <c r="AP216" i="14"/>
  <c r="AP35" i="9"/>
  <c r="AQ102" i="14"/>
  <c r="AM86" i="17"/>
  <c r="AL61"/>
  <c r="AP54" i="6"/>
  <c r="AP77" i="14"/>
  <c r="AP22" i="6"/>
  <c r="AP182" i="14"/>
  <c r="AL138" i="17"/>
  <c r="AM37"/>
  <c r="AQ12" i="4"/>
  <c r="AQ104" i="14"/>
  <c r="AM88" i="17"/>
  <c r="AP218" i="14"/>
  <c r="AL139" i="17"/>
  <c r="AP183" i="14"/>
  <c r="AP22" i="7"/>
  <c r="AP188" i="14"/>
  <c r="AL144" i="17" s="1"/>
  <c r="AP17" i="3"/>
  <c r="AL159" i="17" s="1"/>
  <c r="AP16" i="3"/>
  <c r="AL156" i="17" s="1"/>
  <c r="AL21"/>
  <c r="AP9" i="10"/>
  <c r="AP34" i="14"/>
  <c r="AR20" i="8"/>
  <c r="AR162" i="14" s="1"/>
  <c r="AQ137"/>
  <c r="AM118" i="17"/>
  <c r="AP71" i="14"/>
  <c r="AL55" i="17"/>
  <c r="AQ57" i="14"/>
  <c r="AQ19" i="11"/>
  <c r="AP154" i="14"/>
  <c r="AP36" i="11"/>
  <c r="AP9" i="4"/>
  <c r="AL15" i="17"/>
  <c r="AP28" i="14"/>
  <c r="AP68"/>
  <c r="AL52" i="17"/>
  <c r="AQ54" i="14"/>
  <c r="AL106" i="17"/>
  <c r="AP29" i="7"/>
  <c r="AP122" i="14"/>
  <c r="AP127"/>
  <c r="AL111" i="17" s="1"/>
  <c r="AP14" i="3"/>
  <c r="AL150" i="17" s="1"/>
  <c r="AP15" i="3"/>
  <c r="AL153" i="17" s="1"/>
  <c r="AP44" i="7"/>
  <c r="AP70" i="14"/>
  <c r="AL54" i="17"/>
  <c r="AQ56" i="14"/>
  <c r="AQ45" i="8"/>
  <c r="AP9"/>
  <c r="AL19" i="17"/>
  <c r="AP32" i="14"/>
  <c r="AR20" i="10"/>
  <c r="AR164" i="14" s="1"/>
  <c r="AQ139"/>
  <c r="AM120" i="17"/>
  <c r="AQ45" i="10"/>
  <c r="AR20" i="4"/>
  <c r="AM114" i="17"/>
  <c r="AQ133" i="14"/>
  <c r="AQ45" i="4"/>
  <c r="AQ181" i="14"/>
  <c r="AQ22" i="5"/>
  <c r="AM137" i="17"/>
  <c r="AQ40" i="14"/>
  <c r="AM27" i="17"/>
  <c r="AM60"/>
  <c r="AQ76" i="14"/>
  <c r="AQ54" i="5"/>
  <c r="AQ29"/>
  <c r="AQ120" i="14"/>
  <c r="AM104" i="17"/>
  <c r="AQ138" i="14" l="1"/>
  <c r="AM119" i="17"/>
  <c r="AR20" i="9"/>
  <c r="AR163" i="14" s="1"/>
  <c r="AQ45" i="9"/>
  <c r="AP171" i="14"/>
  <c r="AP21" i="6"/>
  <c r="AL127" i="17"/>
  <c r="AP35" i="6"/>
  <c r="AP213" i="14"/>
  <c r="AL53" i="17"/>
  <c r="AQ55" i="14"/>
  <c r="AP69"/>
  <c r="AQ28" i="6"/>
  <c r="AL94" i="17"/>
  <c r="AP110" i="14"/>
  <c r="AL20" i="17"/>
  <c r="AP9" i="9"/>
  <c r="AP33" i="14"/>
  <c r="AQ39"/>
  <c r="AM26" i="17"/>
  <c r="AQ11" i="10"/>
  <c r="AQ10"/>
  <c r="AL10" i="17"/>
  <c r="AP23" i="14"/>
  <c r="AQ12" i="10"/>
  <c r="AM43" i="17"/>
  <c r="AP111" i="14"/>
  <c r="AQ28" i="7"/>
  <c r="AL95" i="17"/>
  <c r="AP116" i="14"/>
  <c r="AL100" i="17" s="1"/>
  <c r="AP43" i="3"/>
  <c r="AL189" i="17" s="1"/>
  <c r="AP42" i="3"/>
  <c r="AL186" i="17" s="1"/>
  <c r="AL22"/>
  <c r="AP9" i="11"/>
  <c r="AP35" i="14"/>
  <c r="AM70" i="17"/>
  <c r="AQ86" i="14"/>
  <c r="AQ92"/>
  <c r="AM76" i="17"/>
  <c r="AM74"/>
  <c r="AQ90" i="14"/>
  <c r="AP78"/>
  <c r="AL62" i="17"/>
  <c r="AP54" i="7"/>
  <c r="AP61" i="3"/>
  <c r="AL210" i="17" s="1"/>
  <c r="AP62" i="3"/>
  <c r="AL213" i="17" s="1"/>
  <c r="AP83" i="14"/>
  <c r="AL67" i="17" s="1"/>
  <c r="AP17" i="14"/>
  <c r="AL4" i="17"/>
  <c r="AQ11" i="4"/>
  <c r="AQ10"/>
  <c r="AM44" i="17"/>
  <c r="AQ12" i="11"/>
  <c r="AR158" i="14"/>
  <c r="AL8" i="17"/>
  <c r="AQ11" i="8"/>
  <c r="AP21" i="14"/>
  <c r="AQ10" i="8"/>
  <c r="AM41" i="17"/>
  <c r="AQ12" i="8"/>
  <c r="AQ140" i="14"/>
  <c r="AR20" i="11"/>
  <c r="AR165" i="14" s="1"/>
  <c r="AM121" i="17"/>
  <c r="AQ45" i="11"/>
  <c r="AP21" i="7"/>
  <c r="AP172" i="14"/>
  <c r="AL128" i="17"/>
  <c r="AP33" i="3"/>
  <c r="AL177" i="17" s="1"/>
  <c r="AP177" i="14"/>
  <c r="AL133" i="17" s="1"/>
  <c r="AP32" i="3"/>
  <c r="AL174" i="17" s="1"/>
  <c r="AQ44" i="10"/>
  <c r="AQ81" i="14" s="1"/>
  <c r="AQ109"/>
  <c r="AR28" i="5"/>
  <c r="AM93" i="17"/>
  <c r="AQ35" i="5"/>
  <c r="AQ212" i="14"/>
  <c r="AQ21" i="5"/>
  <c r="AQ170" i="14"/>
  <c r="AM126" i="17"/>
  <c r="AQ54" i="10" l="1"/>
  <c r="AQ217" i="14" s="1"/>
  <c r="AQ11" i="9"/>
  <c r="AL9" i="17"/>
  <c r="AP22" i="14"/>
  <c r="AQ10" i="9"/>
  <c r="AQ99" i="14"/>
  <c r="AM83" i="17"/>
  <c r="AM42"/>
  <c r="AQ12" i="9"/>
  <c r="AQ52" i="14"/>
  <c r="AL50" i="17"/>
  <c r="AP66" i="14"/>
  <c r="AP36" i="6"/>
  <c r="AP149" i="14"/>
  <c r="AQ19" i="6"/>
  <c r="AM75" i="17"/>
  <c r="AQ91" i="14"/>
  <c r="AM65" i="17"/>
  <c r="AM140"/>
  <c r="AQ22" i="8"/>
  <c r="AQ184" i="14"/>
  <c r="AQ11" i="11"/>
  <c r="AQ10"/>
  <c r="AL11" i="17"/>
  <c r="AP24" i="14"/>
  <c r="AM84" i="17"/>
  <c r="AQ100" i="14"/>
  <c r="AQ105"/>
  <c r="AM89" i="17" s="1"/>
  <c r="AQ39" i="3"/>
  <c r="AM180" i="17" s="1"/>
  <c r="AQ40" i="3"/>
  <c r="AM183" i="17" s="1"/>
  <c r="AQ93" i="14"/>
  <c r="AQ44" i="11"/>
  <c r="AM77" i="17"/>
  <c r="AQ43" i="14"/>
  <c r="AM30" i="17"/>
  <c r="AQ44" i="8"/>
  <c r="AM107" i="17"/>
  <c r="AQ29" i="8"/>
  <c r="AQ123" i="14"/>
  <c r="AM103" i="17"/>
  <c r="AQ29" i="4"/>
  <c r="AQ119" i="14"/>
  <c r="AM32" i="17"/>
  <c r="AQ45" i="14"/>
  <c r="AQ125"/>
  <c r="AQ29" i="10"/>
  <c r="AM109" i="17"/>
  <c r="AQ44" i="4"/>
  <c r="AQ19" i="7"/>
  <c r="AP150" i="14"/>
  <c r="AP155"/>
  <c r="AP28" i="3"/>
  <c r="AP27"/>
  <c r="AP36" i="7"/>
  <c r="AQ46" i="14"/>
  <c r="AM33" i="17"/>
  <c r="AQ180" i="14"/>
  <c r="AM136" i="17"/>
  <c r="AQ22" i="4"/>
  <c r="AP35" i="7"/>
  <c r="AP214" i="14"/>
  <c r="AP72" i="3"/>
  <c r="AP71"/>
  <c r="AP219" i="14"/>
  <c r="AQ186"/>
  <c r="AM142" i="17"/>
  <c r="AQ22" i="10"/>
  <c r="AQ148" i="14"/>
  <c r="AR19" i="5"/>
  <c r="AQ36"/>
  <c r="AQ35" i="10"/>
  <c r="AQ65" i="14"/>
  <c r="AM49" i="17"/>
  <c r="AR51" i="14"/>
  <c r="AN82" i="17"/>
  <c r="AR98" i="14"/>
  <c r="AR45" i="5"/>
  <c r="AM116" i="17" l="1"/>
  <c r="AQ135" i="14"/>
  <c r="AR20" i="6"/>
  <c r="AR160" i="14" s="1"/>
  <c r="AP30"/>
  <c r="AP9" i="6"/>
  <c r="AL17" i="17"/>
  <c r="AQ44" i="14"/>
  <c r="AM31" i="17"/>
  <c r="AQ44" i="9"/>
  <c r="AQ29"/>
  <c r="AQ124" i="14"/>
  <c r="AM108" i="17"/>
  <c r="AQ45" i="6"/>
  <c r="AM39" i="17"/>
  <c r="AQ12" i="6"/>
  <c r="AQ22" i="9"/>
  <c r="AQ185" i="14"/>
  <c r="AM141" i="17"/>
  <c r="AP9" i="7"/>
  <c r="AP31" i="14"/>
  <c r="AL18" i="17"/>
  <c r="AP36" i="14"/>
  <c r="AL23" i="17" s="1"/>
  <c r="AP52" i="3"/>
  <c r="AL201" i="17" s="1"/>
  <c r="AP51" i="3"/>
  <c r="AL198" i="17" s="1"/>
  <c r="AM143"/>
  <c r="AQ187" i="14"/>
  <c r="AQ22" i="11"/>
  <c r="AQ173" i="14"/>
  <c r="AM129" i="17"/>
  <c r="AQ21" i="8"/>
  <c r="AQ54" i="4"/>
  <c r="AQ35" s="1"/>
  <c r="AM59" i="17"/>
  <c r="AQ75" i="14"/>
  <c r="AM63" i="17"/>
  <c r="AQ79" i="14"/>
  <c r="AQ54" i="8"/>
  <c r="AQ54" i="11"/>
  <c r="AM66" i="17"/>
  <c r="AQ82" i="14"/>
  <c r="AM131" i="17"/>
  <c r="AQ175" i="14"/>
  <c r="AQ21" i="10"/>
  <c r="AQ21" i="4"/>
  <c r="AQ169" i="14"/>
  <c r="AM125" i="17"/>
  <c r="AR28" i="4"/>
  <c r="AQ108" i="14"/>
  <c r="AM92" i="17"/>
  <c r="AL51"/>
  <c r="AQ53" i="14"/>
  <c r="AP67"/>
  <c r="AP72"/>
  <c r="AL56" i="17" s="1"/>
  <c r="AP49" i="3"/>
  <c r="AL192" i="17" s="1"/>
  <c r="AP50" i="3"/>
  <c r="AL195" i="17" s="1"/>
  <c r="AQ45" i="7"/>
  <c r="AQ136" i="14"/>
  <c r="AM117" i="17"/>
  <c r="AR20" i="7"/>
  <c r="AQ26" i="3"/>
  <c r="AM171" i="17" s="1"/>
  <c r="AQ25" i="3"/>
  <c r="AM168" i="17" s="1"/>
  <c r="AQ141" i="14"/>
  <c r="AM122" i="17" s="1"/>
  <c r="AR28" i="10"/>
  <c r="AM98" i="17"/>
  <c r="AQ114" i="14"/>
  <c r="AM96" i="17"/>
  <c r="AQ112" i="14"/>
  <c r="AR28" i="8"/>
  <c r="AQ126" i="14"/>
  <c r="AM110" i="17"/>
  <c r="AQ29" i="11"/>
  <c r="AQ70" i="14"/>
  <c r="AM54" i="17"/>
  <c r="AR56" i="14"/>
  <c r="AR87"/>
  <c r="AN71" i="17"/>
  <c r="AN115"/>
  <c r="AR134" i="14"/>
  <c r="AS20" i="5"/>
  <c r="AS159" i="14" s="1"/>
  <c r="AN38" i="17"/>
  <c r="AR12" i="5"/>
  <c r="AQ9"/>
  <c r="AQ29" i="14"/>
  <c r="AM16" i="17"/>
  <c r="AQ41" i="14" l="1"/>
  <c r="AM28" i="17"/>
  <c r="AQ88" i="14"/>
  <c r="AM72" i="17"/>
  <c r="AQ54" i="9"/>
  <c r="AQ216" i="14" s="1"/>
  <c r="AM64" i="17"/>
  <c r="AQ80" i="14"/>
  <c r="AQ10" i="6"/>
  <c r="AL6" i="17"/>
  <c r="AP19" i="14"/>
  <c r="AQ11" i="6"/>
  <c r="AM130" i="17"/>
  <c r="AQ174" i="14"/>
  <c r="AQ21" i="9"/>
  <c r="AR28"/>
  <c r="AQ113" i="14"/>
  <c r="AM97" i="17"/>
  <c r="AR97" i="14"/>
  <c r="AN81" i="17"/>
  <c r="AR19" i="10"/>
  <c r="AQ153" i="14"/>
  <c r="AQ36" i="10"/>
  <c r="AP20" i="14"/>
  <c r="AL7" i="17"/>
  <c r="AQ10" i="7"/>
  <c r="AQ11"/>
  <c r="AP12" i="3"/>
  <c r="AL1" i="17" s="1"/>
  <c r="AP13" i="3"/>
  <c r="AL147" i="17" s="1"/>
  <c r="AP25" i="14"/>
  <c r="AL12" i="17" s="1"/>
  <c r="AR28" i="11"/>
  <c r="AM99" i="17"/>
  <c r="AQ115" i="14"/>
  <c r="AN87" i="17"/>
  <c r="AR103" i="14"/>
  <c r="AR161"/>
  <c r="AR166"/>
  <c r="AR30" i="3"/>
  <c r="AR29"/>
  <c r="AM40" i="17"/>
  <c r="AQ12" i="7"/>
  <c r="AQ54" i="3"/>
  <c r="AM204" i="17" s="1"/>
  <c r="AQ55" i="3"/>
  <c r="AM207" i="17" s="1"/>
  <c r="AQ58" i="14"/>
  <c r="AM45" i="17" s="1"/>
  <c r="AR19" i="4"/>
  <c r="AQ147" i="14"/>
  <c r="AQ36" i="4"/>
  <c r="AQ215" i="14"/>
  <c r="AQ35" i="8"/>
  <c r="AQ64" i="14"/>
  <c r="AR50"/>
  <c r="AM48" i="17"/>
  <c r="AQ211" i="14"/>
  <c r="AQ151"/>
  <c r="AQ36" i="8"/>
  <c r="AR19"/>
  <c r="AN85" i="17"/>
  <c r="AR101" i="14"/>
  <c r="AM73" i="17"/>
  <c r="AQ89" i="14"/>
  <c r="AQ44" i="7"/>
  <c r="AQ64" i="3"/>
  <c r="AM216" i="17" s="1"/>
  <c r="AQ94" i="14"/>
  <c r="AM78" i="17" s="1"/>
  <c r="AQ65" i="3"/>
  <c r="AM219" i="17" s="1"/>
  <c r="AQ218" i="14"/>
  <c r="AQ35" i="11"/>
  <c r="AQ176" i="14"/>
  <c r="AM132" i="17"/>
  <c r="AQ21" i="11"/>
  <c r="AM5" i="17"/>
  <c r="AR11" i="5"/>
  <c r="AR10"/>
  <c r="AQ18" i="14"/>
  <c r="AN27" i="17"/>
  <c r="AR40" i="14"/>
  <c r="AR12" i="10"/>
  <c r="AN43" i="17"/>
  <c r="AQ35" i="9" l="1"/>
  <c r="AQ69" i="14" s="1"/>
  <c r="AN86" i="17"/>
  <c r="AR102" i="14"/>
  <c r="AQ29" i="6"/>
  <c r="AQ121" i="14"/>
  <c r="AM105" i="17"/>
  <c r="AR55" i="14"/>
  <c r="AQ44" i="6"/>
  <c r="AR19" i="9"/>
  <c r="AQ36"/>
  <c r="AQ152" i="14"/>
  <c r="AM138" i="17"/>
  <c r="AQ22" i="6"/>
  <c r="AQ182" i="14"/>
  <c r="AR57"/>
  <c r="AM55" i="17"/>
  <c r="AQ71" i="14"/>
  <c r="AQ9" i="8"/>
  <c r="AQ32" i="14"/>
  <c r="AM19" i="17"/>
  <c r="AR12" i="4"/>
  <c r="AN37" i="17"/>
  <c r="AS20" i="10"/>
  <c r="AS164" i="14" s="1"/>
  <c r="AR139"/>
  <c r="AN120" i="17"/>
  <c r="AR137" i="14"/>
  <c r="AN118" i="17"/>
  <c r="AS20" i="8"/>
  <c r="AS162" i="14" s="1"/>
  <c r="AM139" i="17"/>
  <c r="AQ183" i="14"/>
  <c r="AQ22" i="7"/>
  <c r="AQ16" i="3"/>
  <c r="AM156" i="17" s="1"/>
  <c r="AQ188" i="14"/>
  <c r="AM144" i="17" s="1"/>
  <c r="AQ17" i="3"/>
  <c r="AM159" i="17" s="1"/>
  <c r="AQ68" i="14"/>
  <c r="AR54"/>
  <c r="AM52" i="17"/>
  <c r="AQ42" i="14"/>
  <c r="AM29" i="17"/>
  <c r="AQ19" i="3"/>
  <c r="AM165" i="17" s="1"/>
  <c r="AQ47" i="14"/>
  <c r="AM34" i="17" s="1"/>
  <c r="AQ18" i="3"/>
  <c r="AM162" i="17" s="1"/>
  <c r="AR104" i="14"/>
  <c r="AN88" i="17"/>
  <c r="AQ122" i="14"/>
  <c r="AQ29" i="7"/>
  <c r="AM106" i="17"/>
  <c r="AQ14" i="3"/>
  <c r="AM150" i="17" s="1"/>
  <c r="AQ127" i="14"/>
  <c r="AM111" i="17" s="1"/>
  <c r="AQ15" i="3"/>
  <c r="AM153" i="17" s="1"/>
  <c r="AQ9" i="10"/>
  <c r="AQ34" i="14"/>
  <c r="AM21" i="17"/>
  <c r="AQ36" i="11"/>
  <c r="AR19"/>
  <c r="AQ154" i="14"/>
  <c r="AQ62" i="3"/>
  <c r="AM213" i="17" s="1"/>
  <c r="AQ78" i="14"/>
  <c r="AM62" i="17"/>
  <c r="AQ54" i="7"/>
  <c r="AQ83" i="14"/>
  <c r="AM67" i="17" s="1"/>
  <c r="AQ61" i="3"/>
  <c r="AM210" i="17" s="1"/>
  <c r="AM15"/>
  <c r="AQ9" i="4"/>
  <c r="AQ28" i="14"/>
  <c r="AR133"/>
  <c r="AR45" i="4"/>
  <c r="AN114" i="17"/>
  <c r="AS20" i="4"/>
  <c r="AR45" i="8"/>
  <c r="AR45" i="10"/>
  <c r="AN32" i="17"/>
  <c r="AR45" i="14"/>
  <c r="AN137" i="17"/>
  <c r="AR22" i="5"/>
  <c r="AR181" i="14"/>
  <c r="AN104" i="17"/>
  <c r="AR120" i="14"/>
  <c r="AR29" i="5"/>
  <c r="AR44"/>
  <c r="AM53" i="17" l="1"/>
  <c r="AM20"/>
  <c r="AQ33" i="14"/>
  <c r="AQ9" i="9"/>
  <c r="AQ77" i="14"/>
  <c r="AM61" i="17"/>
  <c r="AQ54" i="6"/>
  <c r="AQ213" i="14" s="1"/>
  <c r="AR28" i="6"/>
  <c r="AM94" i="17"/>
  <c r="AQ110" i="14"/>
  <c r="AQ171"/>
  <c r="AQ21" i="6"/>
  <c r="AM127" i="17"/>
  <c r="AR45" i="9"/>
  <c r="AS20"/>
  <c r="AS163" i="14" s="1"/>
  <c r="AN119" i="17"/>
  <c r="AR138" i="14"/>
  <c r="AN42" i="17"/>
  <c r="AR12" i="9"/>
  <c r="AR92" i="14"/>
  <c r="AN76" i="17"/>
  <c r="AN121"/>
  <c r="AR140" i="14"/>
  <c r="AS20" i="11"/>
  <c r="AS165" i="14" s="1"/>
  <c r="AR11" i="10"/>
  <c r="AM10" i="17"/>
  <c r="AQ23" i="14"/>
  <c r="AR10" i="10"/>
  <c r="AR45" i="11"/>
  <c r="AN70" i="17"/>
  <c r="AR86" i="14"/>
  <c r="AM4" i="17"/>
  <c r="AQ17" i="14"/>
  <c r="AR11" i="4"/>
  <c r="AR10"/>
  <c r="AQ35" i="7"/>
  <c r="AQ214" i="14"/>
  <c r="AQ219"/>
  <c r="AQ71" i="3"/>
  <c r="AR39" i="14"/>
  <c r="AN26" i="17"/>
  <c r="AM128"/>
  <c r="AQ21" i="7"/>
  <c r="AQ172" i="14"/>
  <c r="AQ177"/>
  <c r="AM133" i="17" s="1"/>
  <c r="AQ32" i="3"/>
  <c r="AM174" i="17" s="1"/>
  <c r="AQ33" i="3"/>
  <c r="AM177" i="17" s="1"/>
  <c r="AQ21" i="14"/>
  <c r="AR11" i="8"/>
  <c r="AR10"/>
  <c r="AM8" i="17"/>
  <c r="AN74"/>
  <c r="AR90" i="14"/>
  <c r="AS158"/>
  <c r="AM22" i="17"/>
  <c r="AQ35" i="14"/>
  <c r="AQ9" i="11"/>
  <c r="AR28" i="7"/>
  <c r="AM95" i="17"/>
  <c r="AQ111" i="14"/>
  <c r="AQ43" i="3"/>
  <c r="AM189" i="17" s="1"/>
  <c r="AQ116" i="14"/>
  <c r="AM100" i="17" s="1"/>
  <c r="AQ42" i="3"/>
  <c r="AM186" i="17" s="1"/>
  <c r="AR12" i="8"/>
  <c r="AN41" i="17"/>
  <c r="AN44"/>
  <c r="AR12" i="11"/>
  <c r="AR21" i="5"/>
  <c r="AR170" i="14"/>
  <c r="AN126" i="17"/>
  <c r="AR76" i="14"/>
  <c r="AR54" i="5"/>
  <c r="AR212" i="14" s="1"/>
  <c r="AN60" i="17"/>
  <c r="AS28" i="5"/>
  <c r="AN93" i="17"/>
  <c r="AR109" i="14"/>
  <c r="AQ72" i="3" l="1"/>
  <c r="AQ35" i="6"/>
  <c r="AQ66" i="14" s="1"/>
  <c r="AN31" i="17"/>
  <c r="AR44" i="14"/>
  <c r="AR11" i="9"/>
  <c r="AQ22" i="14"/>
  <c r="AR10" i="9"/>
  <c r="AM9" i="17"/>
  <c r="AR91" i="14"/>
  <c r="AN75" i="17"/>
  <c r="AQ149" i="14"/>
  <c r="AR19" i="6"/>
  <c r="AQ36"/>
  <c r="AR45"/>
  <c r="AN83" i="17"/>
  <c r="AR99" i="14"/>
  <c r="AN84" i="17"/>
  <c r="AR100" i="14"/>
  <c r="AR40" i="3"/>
  <c r="AN183" i="17" s="1"/>
  <c r="AR105" i="14"/>
  <c r="AN89" i="17" s="1"/>
  <c r="AR39" i="3"/>
  <c r="AN180" i="17" s="1"/>
  <c r="AR184" i="14"/>
  <c r="AN140" i="17"/>
  <c r="AR22" i="8"/>
  <c r="AR29" i="4"/>
  <c r="AN103" i="17"/>
  <c r="AR119" i="14"/>
  <c r="AR44" i="4"/>
  <c r="AR19" i="7"/>
  <c r="AQ150" i="14"/>
  <c r="AQ155"/>
  <c r="AQ28" i="3"/>
  <c r="AQ27"/>
  <c r="AQ36" i="7"/>
  <c r="AR22" i="4"/>
  <c r="AN136" i="17"/>
  <c r="AR180" i="14"/>
  <c r="AQ67"/>
  <c r="AM51" i="17"/>
  <c r="AR53" i="14"/>
  <c r="AQ72"/>
  <c r="AM56" i="17" s="1"/>
  <c r="AQ50" i="3"/>
  <c r="AM195" i="17" s="1"/>
  <c r="AQ49" i="3"/>
  <c r="AM192" i="17" s="1"/>
  <c r="AN142"/>
  <c r="AR22" i="10"/>
  <c r="AR186" i="14"/>
  <c r="AR46"/>
  <c r="AN33" i="17"/>
  <c r="AR43" i="14"/>
  <c r="AN30" i="17"/>
  <c r="AM11"/>
  <c r="AR10" i="11"/>
  <c r="AQ24" i="14"/>
  <c r="AR11" i="11"/>
  <c r="AR29" i="8"/>
  <c r="AR44"/>
  <c r="AR123" i="14"/>
  <c r="AN107" i="17"/>
  <c r="AR93" i="14"/>
  <c r="AN77" i="17"/>
  <c r="AR125" i="14"/>
  <c r="AR44" i="10"/>
  <c r="AR29"/>
  <c r="AN109" i="17"/>
  <c r="AO82"/>
  <c r="AS98" i="14"/>
  <c r="AR35" i="5"/>
  <c r="AS19"/>
  <c r="AR148" i="14"/>
  <c r="AR36" i="5"/>
  <c r="AM50" i="17" l="1"/>
  <c r="AR52" i="14"/>
  <c r="AR12" i="6" s="1"/>
  <c r="AN72" i="17"/>
  <c r="AR88" i="14"/>
  <c r="AS20" i="6"/>
  <c r="AS160" i="14" s="1"/>
  <c r="AN116" i="17"/>
  <c r="AR135" i="14"/>
  <c r="AM17" i="17"/>
  <c r="AQ9" i="6"/>
  <c r="AQ30" i="14"/>
  <c r="AR185"/>
  <c r="AN141" i="17"/>
  <c r="AR22" i="9"/>
  <c r="AN108" i="17"/>
  <c r="AR29" i="9"/>
  <c r="AR124" i="14"/>
  <c r="AR44" i="9"/>
  <c r="AN39" i="17"/>
  <c r="AR54" i="10"/>
  <c r="AR81" i="14"/>
  <c r="AN65" i="17"/>
  <c r="AN96"/>
  <c r="AS28" i="8"/>
  <c r="AR112" i="14"/>
  <c r="AR12" i="7"/>
  <c r="AN40" i="17"/>
  <c r="AR54" i="3"/>
  <c r="AN204" i="17" s="1"/>
  <c r="AR55" i="3"/>
  <c r="AN207" i="17" s="1"/>
  <c r="AR54" i="4"/>
  <c r="AR75" i="14"/>
  <c r="AN59" i="17"/>
  <c r="AS28" i="4"/>
  <c r="AR108" i="14"/>
  <c r="AN92" i="17"/>
  <c r="AN98"/>
  <c r="AS28" i="10"/>
  <c r="AR114" i="14"/>
  <c r="AN63" i="17"/>
  <c r="AR79" i="14"/>
  <c r="AR54" i="8"/>
  <c r="AR215" i="14" s="1"/>
  <c r="AR187"/>
  <c r="AR22" i="11"/>
  <c r="AN143" i="17"/>
  <c r="AR21" i="10"/>
  <c r="AR175" i="14"/>
  <c r="AN131" i="17"/>
  <c r="AR45" i="7"/>
  <c r="AN117" i="17"/>
  <c r="AR136" i="14"/>
  <c r="AS20" i="7"/>
  <c r="AR25" i="3"/>
  <c r="AN168" i="17" s="1"/>
  <c r="AR141" i="14"/>
  <c r="AN122" i="17" s="1"/>
  <c r="AR26" i="3"/>
  <c r="AN171" i="17" s="1"/>
  <c r="AQ9" i="7"/>
  <c r="AQ31" i="14"/>
  <c r="AM18" i="17"/>
  <c r="AQ52" i="3"/>
  <c r="AM201" i="17" s="1"/>
  <c r="AQ51" i="3"/>
  <c r="AM198" i="17" s="1"/>
  <c r="AQ36" i="14"/>
  <c r="AM23" i="17" s="1"/>
  <c r="AR44" i="11"/>
  <c r="AR29"/>
  <c r="AN110" i="17"/>
  <c r="AR126" i="14"/>
  <c r="AR169"/>
  <c r="AN125" i="17"/>
  <c r="AR21" i="4"/>
  <c r="AR173" i="14"/>
  <c r="AR21" i="8"/>
  <c r="AN129" i="17"/>
  <c r="AR35" i="8"/>
  <c r="AS54" i="14" s="1"/>
  <c r="AS51"/>
  <c r="AR65"/>
  <c r="AN49" i="17"/>
  <c r="AR9" i="5"/>
  <c r="AN16" i="17"/>
  <c r="AR29" i="14"/>
  <c r="AT20" i="5"/>
  <c r="AT159" i="14" s="1"/>
  <c r="AO115" i="17"/>
  <c r="AS134" i="14"/>
  <c r="AS45" i="5"/>
  <c r="AR58" i="14" l="1"/>
  <c r="AN45" i="17" s="1"/>
  <c r="AR68" i="14"/>
  <c r="AR41"/>
  <c r="AN28" i="17"/>
  <c r="AN64"/>
  <c r="AR80" i="14"/>
  <c r="AR54" i="9"/>
  <c r="AS28"/>
  <c r="AN97" i="17"/>
  <c r="AR113" i="14"/>
  <c r="AN130" i="17"/>
  <c r="AR21" i="9"/>
  <c r="AR174" i="14"/>
  <c r="AR10" i="6"/>
  <c r="AQ19" i="14"/>
  <c r="AR11" i="6"/>
  <c r="AM6" i="17"/>
  <c r="AN52"/>
  <c r="AR89" i="14"/>
  <c r="AN73" i="17"/>
  <c r="AR65" i="3"/>
  <c r="AN219" i="17" s="1"/>
  <c r="AR64" i="3"/>
  <c r="AN216" i="17" s="1"/>
  <c r="AR94" i="14"/>
  <c r="AN78" i="17" s="1"/>
  <c r="AO85"/>
  <c r="AS101" i="14"/>
  <c r="AR217"/>
  <c r="AR35" i="10"/>
  <c r="AR36" i="4"/>
  <c r="AS19"/>
  <c r="AR147" i="14"/>
  <c r="AR153"/>
  <c r="AS19" i="10"/>
  <c r="AR36"/>
  <c r="AO87" i="17"/>
  <c r="AS103" i="14"/>
  <c r="AR36" i="8"/>
  <c r="AR151" i="14"/>
  <c r="AS19" i="8"/>
  <c r="AR54" i="11"/>
  <c r="AR82" i="14"/>
  <c r="AN66" i="17"/>
  <c r="AO81"/>
  <c r="AS97" i="14"/>
  <c r="AR42"/>
  <c r="AN29" i="17"/>
  <c r="AR18" i="3"/>
  <c r="AN162" i="17" s="1"/>
  <c r="AR47" i="14"/>
  <c r="AN34" i="17" s="1"/>
  <c r="AR19" i="3"/>
  <c r="AN165" i="17" s="1"/>
  <c r="AR115" i="14"/>
  <c r="AS28" i="11"/>
  <c r="AN99" i="17"/>
  <c r="AR10" i="7"/>
  <c r="AR11"/>
  <c r="AR44" s="1"/>
  <c r="AM7" i="17"/>
  <c r="AQ20" i="14"/>
  <c r="AQ12" i="3"/>
  <c r="AM1" i="17" s="1"/>
  <c r="AQ13" i="3"/>
  <c r="AM147" i="17" s="1"/>
  <c r="AQ25" i="14"/>
  <c r="AM12" i="17" s="1"/>
  <c r="AS161" i="14"/>
  <c r="AS166"/>
  <c r="AS29" i="3"/>
  <c r="AS30"/>
  <c r="AN132" i="17"/>
  <c r="AR21" i="11"/>
  <c r="AR176" i="14"/>
  <c r="AR211"/>
  <c r="AR35" i="4"/>
  <c r="AO71" i="17"/>
  <c r="AS87" i="14"/>
  <c r="AS12" i="5"/>
  <c r="AO38" i="17"/>
  <c r="AO41"/>
  <c r="AS12" i="8"/>
  <c r="AS11" i="5"/>
  <c r="AN5" i="17"/>
  <c r="AR18" i="14"/>
  <c r="AS10" i="5"/>
  <c r="AR216" i="14" l="1"/>
  <c r="AR35" i="9"/>
  <c r="AR121" i="14"/>
  <c r="AR29" i="6"/>
  <c r="AN105" i="17"/>
  <c r="AR44" i="6"/>
  <c r="AR62" i="3" s="1"/>
  <c r="AN213" i="17" s="1"/>
  <c r="AN138"/>
  <c r="AR182" i="14"/>
  <c r="AR22" i="6"/>
  <c r="AS19" i="9"/>
  <c r="AR152" i="14"/>
  <c r="AR36" i="9"/>
  <c r="AO86" i="17"/>
  <c r="AS102" i="14"/>
  <c r="AR78"/>
  <c r="AN62" i="17"/>
  <c r="AR54" i="7"/>
  <c r="AR61" i="3"/>
  <c r="AN210" i="17" s="1"/>
  <c r="AR83" i="14"/>
  <c r="AN67" i="17" s="1"/>
  <c r="AO88"/>
  <c r="AS104" i="14"/>
  <c r="AN19" i="17"/>
  <c r="AR9" i="8"/>
  <c r="AR32" i="14"/>
  <c r="AN54" i="17"/>
  <c r="AR70" i="14"/>
  <c r="AS56"/>
  <c r="AS139"/>
  <c r="AS45" i="10"/>
  <c r="AO120" i="17"/>
  <c r="AT20" i="10"/>
  <c r="AT164" i="14" s="1"/>
  <c r="AO114" i="17"/>
  <c r="AT20" i="4"/>
  <c r="AS133" i="14"/>
  <c r="AS50"/>
  <c r="AN48" i="17"/>
  <c r="AR64" i="14"/>
  <c r="AN139" i="17"/>
  <c r="AR183" i="14"/>
  <c r="AR22" i="7"/>
  <c r="AR16" i="3"/>
  <c r="AN156" i="17" s="1"/>
  <c r="AR188" i="14"/>
  <c r="AN144" i="17" s="1"/>
  <c r="AR17" i="3"/>
  <c r="AN159" i="17" s="1"/>
  <c r="AT20" i="8"/>
  <c r="AT162" i="14" s="1"/>
  <c r="AS137"/>
  <c r="AO118" i="17"/>
  <c r="AS45" i="8"/>
  <c r="AR34" i="14"/>
  <c r="AR9" i="10"/>
  <c r="AN21" i="17"/>
  <c r="AS19" i="11"/>
  <c r="AR154" i="14"/>
  <c r="AR36" i="11"/>
  <c r="AR29" i="7"/>
  <c r="AN106" i="17"/>
  <c r="AR122" i="14"/>
  <c r="AR127"/>
  <c r="AN111" i="17" s="1"/>
  <c r="AR14" i="3"/>
  <c r="AN150" i="17" s="1"/>
  <c r="AR15" i="3"/>
  <c r="AN153" i="17" s="1"/>
  <c r="AR35" i="11"/>
  <c r="AR218" i="14"/>
  <c r="AN15" i="17"/>
  <c r="AR28" i="14"/>
  <c r="AR9" i="4"/>
  <c r="AS45"/>
  <c r="AO104" i="17"/>
  <c r="AS120" i="14"/>
  <c r="AS29" i="5"/>
  <c r="AS181" i="14"/>
  <c r="AS22" i="5"/>
  <c r="AO137" i="17"/>
  <c r="AO30"/>
  <c r="AS43" i="14"/>
  <c r="AO27" i="17"/>
  <c r="AS40" i="14"/>
  <c r="AS44" i="5"/>
  <c r="AR171" i="14" l="1"/>
  <c r="AR21" i="6"/>
  <c r="AN127" i="17"/>
  <c r="AN20"/>
  <c r="AR9" i="9"/>
  <c r="AR33" i="14"/>
  <c r="AT20" i="9"/>
  <c r="AT163" i="14" s="1"/>
  <c r="AS138"/>
  <c r="AS45" i="9"/>
  <c r="AO119" i="17"/>
  <c r="AR54" i="6"/>
  <c r="AR213" i="14" s="1"/>
  <c r="AR77"/>
  <c r="AN61" i="17"/>
  <c r="AS28" i="6"/>
  <c r="AR110" i="14"/>
  <c r="AN94" i="17"/>
  <c r="AS55" i="14"/>
  <c r="AR69"/>
  <c r="AN53" i="17"/>
  <c r="AS10" i="4"/>
  <c r="AR17" i="14"/>
  <c r="AN4" i="17"/>
  <c r="AS11" i="4"/>
  <c r="AO121" i="17"/>
  <c r="AS45" i="11"/>
  <c r="AS140" i="14"/>
  <c r="AT20" i="11"/>
  <c r="AT158" i="14"/>
  <c r="AS57"/>
  <c r="AR71"/>
  <c r="AN55" i="17"/>
  <c r="AO74"/>
  <c r="AS90" i="14"/>
  <c r="AS12" i="10"/>
  <c r="AO43" i="17"/>
  <c r="AR21" i="14"/>
  <c r="AS11" i="8"/>
  <c r="AS44" s="1"/>
  <c r="AS10"/>
  <c r="AN8" i="17"/>
  <c r="AS86" i="14"/>
  <c r="AO70" i="17"/>
  <c r="AR9" i="11"/>
  <c r="AN22" i="17"/>
  <c r="AR35" i="14"/>
  <c r="AN10" i="17"/>
  <c r="AS10" i="10"/>
  <c r="AS11"/>
  <c r="AR23" i="14"/>
  <c r="AR172"/>
  <c r="AR21" i="7"/>
  <c r="AN128" i="17"/>
  <c r="AR33" i="3"/>
  <c r="AN177" i="17" s="1"/>
  <c r="AR177" i="14"/>
  <c r="AN133" i="17" s="1"/>
  <c r="AR32" i="3"/>
  <c r="AN174" i="17" s="1"/>
  <c r="AR35" i="7"/>
  <c r="AR214" i="14"/>
  <c r="AR71" i="3"/>
  <c r="AR219" i="14"/>
  <c r="AR72" i="3"/>
  <c r="AS28" i="7"/>
  <c r="AN95" i="17"/>
  <c r="AR111" i="14"/>
  <c r="AR116"/>
  <c r="AN100" i="17" s="1"/>
  <c r="AR43" i="3"/>
  <c r="AN189" i="17" s="1"/>
  <c r="AR42" i="3"/>
  <c r="AN186" i="17" s="1"/>
  <c r="AS12" i="4"/>
  <c r="AO37" i="17"/>
  <c r="AS92" i="14"/>
  <c r="AO76" i="17"/>
  <c r="AT28" i="5"/>
  <c r="AO93" i="17"/>
  <c r="AS109" i="14"/>
  <c r="AS76"/>
  <c r="AS54" i="5"/>
  <c r="AS212" i="14" s="1"/>
  <c r="AO60" i="17"/>
  <c r="AO126"/>
  <c r="AS170" i="14"/>
  <c r="AS21" i="5"/>
  <c r="AS99" i="14" l="1"/>
  <c r="AO83" i="17"/>
  <c r="AO75"/>
  <c r="AS91" i="14"/>
  <c r="AS10" i="9"/>
  <c r="AS11"/>
  <c r="AR22" i="14"/>
  <c r="AN9" i="17"/>
  <c r="AS12" i="9"/>
  <c r="AO42" i="17"/>
  <c r="AS19" i="6"/>
  <c r="AR149" i="14"/>
  <c r="AR36" i="6"/>
  <c r="AR35"/>
  <c r="AR49" i="3" s="1"/>
  <c r="AN192" i="17" s="1"/>
  <c r="AS19" i="7"/>
  <c r="AR150" i="14"/>
  <c r="AR155"/>
  <c r="AR28" i="3"/>
  <c r="AR27"/>
  <c r="AR36" i="7"/>
  <c r="AS22" i="10"/>
  <c r="AO142" i="17"/>
  <c r="AS186" i="14"/>
  <c r="AS10" i="11"/>
  <c r="AR24" i="14"/>
  <c r="AN11" i="17"/>
  <c r="AS11" i="11"/>
  <c r="AO63" i="17"/>
  <c r="AS79" i="14"/>
  <c r="AS54" i="8"/>
  <c r="AS215" i="14" s="1"/>
  <c r="AS12" i="11"/>
  <c r="AO44" i="17"/>
  <c r="AT165" i="14"/>
  <c r="AS22" i="4"/>
  <c r="AS180" i="14"/>
  <c r="AO136" i="17"/>
  <c r="AO26"/>
  <c r="AS39" i="14"/>
  <c r="AR67"/>
  <c r="AS53"/>
  <c r="AN51" i="17"/>
  <c r="AR50" i="3"/>
  <c r="AN195" i="17" s="1"/>
  <c r="AO109"/>
  <c r="AS125" i="14"/>
  <c r="AS29" i="10"/>
  <c r="AS44"/>
  <c r="AS123" i="14"/>
  <c r="AS29" i="8"/>
  <c r="AO107" i="17"/>
  <c r="AS100" i="14"/>
  <c r="AO84" i="17"/>
  <c r="AS45" i="7"/>
  <c r="AS39" i="3"/>
  <c r="AO180" i="17" s="1"/>
  <c r="AS105" i="14"/>
  <c r="AO89" i="17" s="1"/>
  <c r="AS40" i="3"/>
  <c r="AO183" i="17" s="1"/>
  <c r="AS22" i="8"/>
  <c r="AS184" i="14"/>
  <c r="AO140" i="17"/>
  <c r="AS45" i="14"/>
  <c r="AO32" i="17"/>
  <c r="AO77"/>
  <c r="AS93" i="14"/>
  <c r="AS44" i="4"/>
  <c r="AS119" i="14"/>
  <c r="AO103" i="17"/>
  <c r="AS29" i="4"/>
  <c r="AR72" i="14"/>
  <c r="AN56" i="17" s="1"/>
  <c r="AT19" i="5"/>
  <c r="AT45" s="1"/>
  <c r="AS148" i="14"/>
  <c r="AS36" i="5"/>
  <c r="AS35"/>
  <c r="AT98" i="14"/>
  <c r="AP82" i="17"/>
  <c r="AR9" i="6" l="1"/>
  <c r="AN17" i="17"/>
  <c r="AR30" i="14"/>
  <c r="AS45" i="6"/>
  <c r="AS135" i="14"/>
  <c r="AO116" i="17"/>
  <c r="AT20" i="6"/>
  <c r="AT160" i="14" s="1"/>
  <c r="AO31" i="17"/>
  <c r="AS44" i="14"/>
  <c r="AS22" i="9"/>
  <c r="AO141" i="17"/>
  <c r="AS185" i="14"/>
  <c r="AR66"/>
  <c r="AS52"/>
  <c r="AN50" i="17"/>
  <c r="AS124" i="14"/>
  <c r="AO108" i="17"/>
  <c r="AS29" i="9"/>
  <c r="AS44"/>
  <c r="AO98" i="17"/>
  <c r="AT28" i="10"/>
  <c r="AS114" i="14"/>
  <c r="AO110" i="17"/>
  <c r="AS126" i="14"/>
  <c r="AS44" i="11"/>
  <c r="AS29"/>
  <c r="AS136" i="14"/>
  <c r="AO117" i="17"/>
  <c r="AT20" i="7"/>
  <c r="AS26" i="3"/>
  <c r="AO171" i="17" s="1"/>
  <c r="AS25" i="3"/>
  <c r="AO168" i="17" s="1"/>
  <c r="AS141" i="14"/>
  <c r="AO122" i="17" s="1"/>
  <c r="AO59"/>
  <c r="AS54" i="4"/>
  <c r="AS211" i="14" s="1"/>
  <c r="AS75"/>
  <c r="AS54" i="10"/>
  <c r="AS81" i="14"/>
  <c r="AO65" i="17"/>
  <c r="AO125"/>
  <c r="AS169" i="14"/>
  <c r="AS21" i="4"/>
  <c r="AO33" i="17"/>
  <c r="AS46" i="14"/>
  <c r="AS22" i="11"/>
  <c r="AO143" i="17"/>
  <c r="AS187" i="14"/>
  <c r="AR9" i="7"/>
  <c r="AR31" i="14"/>
  <c r="AN18" i="17"/>
  <c r="AR52" i="3"/>
  <c r="AN201" i="17" s="1"/>
  <c r="AR36" i="14"/>
  <c r="AN23" i="17" s="1"/>
  <c r="AR51" i="3"/>
  <c r="AN198" i="17" s="1"/>
  <c r="AS12" i="7"/>
  <c r="AO40" i="17"/>
  <c r="AS55" i="3"/>
  <c r="AO207" i="17" s="1"/>
  <c r="AS58" i="14"/>
  <c r="AO45" i="17" s="1"/>
  <c r="AS54" i="3"/>
  <c r="AO204" i="17" s="1"/>
  <c r="AS21" i="10"/>
  <c r="AS175" i="14"/>
  <c r="AO131" i="17"/>
  <c r="AS108" i="14"/>
  <c r="AO92" i="17"/>
  <c r="AT28" i="4"/>
  <c r="AO129" i="17"/>
  <c r="AS173" i="14"/>
  <c r="AS21" i="8"/>
  <c r="AS89" i="14"/>
  <c r="AO73" i="17"/>
  <c r="AS65" i="3"/>
  <c r="AO219" i="17" s="1"/>
  <c r="AS64" i="3"/>
  <c r="AO216" i="17" s="1"/>
  <c r="AS94" i="14"/>
  <c r="AO78" i="17" s="1"/>
  <c r="AT28" i="8"/>
  <c r="AO96" i="17"/>
  <c r="AS112" i="14"/>
  <c r="AS35" i="8"/>
  <c r="AT134" i="14"/>
  <c r="AU20" i="5"/>
  <c r="AU159" i="14" s="1"/>
  <c r="AP115" i="17"/>
  <c r="AP71"/>
  <c r="AT87" i="14"/>
  <c r="AT51"/>
  <c r="AS65"/>
  <c r="AO49" i="17"/>
  <c r="AS29" i="14"/>
  <c r="AS9" i="5"/>
  <c r="AO16" i="17"/>
  <c r="AO64" l="1"/>
  <c r="AS54" i="9"/>
  <c r="AS80" i="14"/>
  <c r="AS11" i="6"/>
  <c r="AN6" i="17"/>
  <c r="AS10" i="6"/>
  <c r="AR19" i="14"/>
  <c r="AS113"/>
  <c r="AO97" i="17"/>
  <c r="AT28" i="9"/>
  <c r="AS12" i="6"/>
  <c r="AS47" i="14" s="1"/>
  <c r="AO34" i="17" s="1"/>
  <c r="AO39"/>
  <c r="AS21" i="9"/>
  <c r="AS174" i="14"/>
  <c r="AO130" i="17"/>
  <c r="AS88" i="14"/>
  <c r="AO72" i="17"/>
  <c r="AS44" i="6"/>
  <c r="AP85" i="17"/>
  <c r="AT101" i="14"/>
  <c r="AO29" i="17"/>
  <c r="AS42" i="14"/>
  <c r="AN7" i="17"/>
  <c r="AS10" i="7"/>
  <c r="AS11"/>
  <c r="AR20" i="14"/>
  <c r="AR12" i="3"/>
  <c r="AN1" i="17" s="1"/>
  <c r="AR25" i="14"/>
  <c r="AN12" i="17" s="1"/>
  <c r="AR13" i="3"/>
  <c r="AN147" i="17" s="1"/>
  <c r="AS35" i="10"/>
  <c r="AS217" i="14"/>
  <c r="AT161"/>
  <c r="AT29" i="3"/>
  <c r="AT166" i="14"/>
  <c r="AT30" i="3"/>
  <c r="AS82" i="14"/>
  <c r="AO66" i="17"/>
  <c r="AS54" i="11"/>
  <c r="AP87" i="17"/>
  <c r="AT103" i="14"/>
  <c r="AT19" i="8"/>
  <c r="AS151" i="14"/>
  <c r="AS36" i="8"/>
  <c r="AS153" i="14"/>
  <c r="AT19" i="10"/>
  <c r="AS36"/>
  <c r="AS21" i="11"/>
  <c r="AS176" i="14"/>
  <c r="AO132" i="17"/>
  <c r="AT28" i="11"/>
  <c r="AS115" i="14"/>
  <c r="AO99" i="17"/>
  <c r="AP81"/>
  <c r="AT97" i="14"/>
  <c r="AT19" i="4"/>
  <c r="AS36"/>
  <c r="AS147" i="14"/>
  <c r="AT54"/>
  <c r="AO52" i="17"/>
  <c r="AS68" i="14"/>
  <c r="AS35" i="4"/>
  <c r="AO5" i="17"/>
  <c r="AS18" i="14"/>
  <c r="AT10" i="5"/>
  <c r="AT11"/>
  <c r="AT12"/>
  <c r="AP38" i="17"/>
  <c r="AS18" i="3" l="1"/>
  <c r="AO162" i="17" s="1"/>
  <c r="AS19" i="3"/>
  <c r="AO165" i="17" s="1"/>
  <c r="AS152" i="14"/>
  <c r="AS36" i="9"/>
  <c r="AT19"/>
  <c r="AO28" i="17"/>
  <c r="AS41" i="14"/>
  <c r="AS77"/>
  <c r="AO61" i="17"/>
  <c r="AS54" i="6"/>
  <c r="AS213" i="14" s="1"/>
  <c r="AT102"/>
  <c r="AP86" i="17"/>
  <c r="AT45" i="9"/>
  <c r="AS182" i="14"/>
  <c r="AS22" i="6"/>
  <c r="AO138" i="17"/>
  <c r="AO105"/>
  <c r="AS121" i="14"/>
  <c r="AS29" i="6"/>
  <c r="AS216" i="14"/>
  <c r="AS35" i="9"/>
  <c r="AU20" i="10"/>
  <c r="AU164" i="14" s="1"/>
  <c r="AT139"/>
  <c r="AP120" i="17"/>
  <c r="AP118"/>
  <c r="AU20" i="8"/>
  <c r="AU162" i="14" s="1"/>
  <c r="AT137"/>
  <c r="AS70"/>
  <c r="AT56"/>
  <c r="AO54" i="17"/>
  <c r="AT45" i="10"/>
  <c r="AT45" i="8"/>
  <c r="AS34" i="14"/>
  <c r="AS9" i="10"/>
  <c r="AO21" i="17"/>
  <c r="AS218" i="14"/>
  <c r="AS35" i="11"/>
  <c r="AS64" i="14"/>
  <c r="AT50"/>
  <c r="AO48" i="17"/>
  <c r="AS154" i="14"/>
  <c r="AS36" i="11"/>
  <c r="AT19"/>
  <c r="AS32" i="14"/>
  <c r="AO19" i="17"/>
  <c r="AS9" i="8"/>
  <c r="AS183" i="14"/>
  <c r="AS22" i="7"/>
  <c r="AO139" i="17"/>
  <c r="AS17" i="3"/>
  <c r="AO159" i="17" s="1"/>
  <c r="AS16" i="3"/>
  <c r="AO156" i="17" s="1"/>
  <c r="AS188" i="14"/>
  <c r="AO144" i="17" s="1"/>
  <c r="AT45" i="4"/>
  <c r="AP114" i="17"/>
  <c r="AU20" i="4"/>
  <c r="AU158" i="14" s="1"/>
  <c r="AT133"/>
  <c r="AT104"/>
  <c r="AP88" i="17"/>
  <c r="AP41"/>
  <c r="AT12" i="8"/>
  <c r="AO15" i="17"/>
  <c r="AS28" i="14"/>
  <c r="AS9" i="4"/>
  <c r="AS122" i="14"/>
  <c r="AS29" i="7"/>
  <c r="AO106" i="17"/>
  <c r="AS15" i="3"/>
  <c r="AO153" i="17" s="1"/>
  <c r="AS14" i="3"/>
  <c r="AO150" i="17" s="1"/>
  <c r="AS127" i="14"/>
  <c r="AO111" i="17" s="1"/>
  <c r="AS44" i="7"/>
  <c r="AP27" i="17"/>
  <c r="AT40" i="14"/>
  <c r="AT22" i="5"/>
  <c r="AP137" i="17"/>
  <c r="AT181" i="14"/>
  <c r="AT120"/>
  <c r="AP104" i="17"/>
  <c r="AT29" i="5"/>
  <c r="AT44"/>
  <c r="AS33" i="14" l="1"/>
  <c r="AS9" i="9"/>
  <c r="AO20" i="17"/>
  <c r="AS35" i="6"/>
  <c r="AO53" i="17"/>
  <c r="AS69" i="14"/>
  <c r="AT55"/>
  <c r="AS110"/>
  <c r="AO94" i="17"/>
  <c r="AT28" i="6"/>
  <c r="AS171" i="14"/>
  <c r="AO127" i="17"/>
  <c r="AS21" i="6"/>
  <c r="AP75" i="17"/>
  <c r="AT91" i="14"/>
  <c r="AP119" i="17"/>
  <c r="AU20" i="9"/>
  <c r="AU163" i="14" s="1"/>
  <c r="AT138"/>
  <c r="AS21"/>
  <c r="AO8" i="17"/>
  <c r="AT10" i="8"/>
  <c r="AT11"/>
  <c r="AS9" i="11"/>
  <c r="AO22" i="17"/>
  <c r="AS35" i="14"/>
  <c r="AT12" i="4"/>
  <c r="AP37" i="17"/>
  <c r="AT10" i="10"/>
  <c r="AS23" i="14"/>
  <c r="AO10" i="17"/>
  <c r="AT11" i="10"/>
  <c r="AS111" i="14"/>
  <c r="AO95" i="17"/>
  <c r="AT28" i="7"/>
  <c r="AS42" i="3"/>
  <c r="AO186" i="17" s="1"/>
  <c r="AS116" i="14"/>
  <c r="AO100" i="17" s="1"/>
  <c r="AS43" i="3"/>
  <c r="AO189" i="17" s="1"/>
  <c r="AT43" i="14"/>
  <c r="AP30" i="17"/>
  <c r="AP121"/>
  <c r="AT45" i="11"/>
  <c r="AU20"/>
  <c r="AU165" i="14" s="1"/>
  <c r="AT140"/>
  <c r="AT92"/>
  <c r="AP76" i="17"/>
  <c r="AO128"/>
  <c r="AS172" i="14"/>
  <c r="AS21" i="7"/>
  <c r="AS177" i="14"/>
  <c r="AO133" i="17" s="1"/>
  <c r="AS32" i="3"/>
  <c r="AO174" i="17" s="1"/>
  <c r="AS33" i="3"/>
  <c r="AO177" i="17" s="1"/>
  <c r="AT57" i="14"/>
  <c r="AS71"/>
  <c r="AO55" i="17"/>
  <c r="AT90" i="14"/>
  <c r="AP74" i="17"/>
  <c r="AS78" i="14"/>
  <c r="AO62" i="17"/>
  <c r="AS54" i="7"/>
  <c r="AS83" i="14"/>
  <c r="AO67" i="17" s="1"/>
  <c r="AS61" i="3"/>
  <c r="AO210" i="17" s="1"/>
  <c r="AS62" i="3"/>
  <c r="AO213" i="17" s="1"/>
  <c r="AT11" i="4"/>
  <c r="AO4" i="17"/>
  <c r="AS17" i="14"/>
  <c r="AT10" i="4"/>
  <c r="AT86" i="14"/>
  <c r="AP70" i="17"/>
  <c r="AT12" i="10"/>
  <c r="AP43" i="17"/>
  <c r="AT76" i="14"/>
  <c r="AT54" i="5"/>
  <c r="AT212" i="14" s="1"/>
  <c r="AP60" i="17"/>
  <c r="AP126"/>
  <c r="AT21" i="5"/>
  <c r="AT170" i="14"/>
  <c r="AU28" i="5"/>
  <c r="AP93" i="17"/>
  <c r="AT109" i="14"/>
  <c r="AT19" i="6" l="1"/>
  <c r="AT45" s="1"/>
  <c r="AS149" i="14"/>
  <c r="AS36" i="6"/>
  <c r="AT12" i="9"/>
  <c r="AP42" i="17"/>
  <c r="AP83"/>
  <c r="AT99" i="14"/>
  <c r="AO50" i="17"/>
  <c r="AT52" i="14"/>
  <c r="AS66"/>
  <c r="AT11" i="9"/>
  <c r="AS22" i="14"/>
  <c r="AO9" i="17"/>
  <c r="AT10" i="9"/>
  <c r="AT180" i="14"/>
  <c r="AP136" i="17"/>
  <c r="AT22" i="4"/>
  <c r="AS214" i="14"/>
  <c r="AS71" i="3"/>
  <c r="AS219" i="14"/>
  <c r="AS72" i="3"/>
  <c r="AT125" i="14"/>
  <c r="AT29" i="10"/>
  <c r="AP109" i="17"/>
  <c r="AT44" i="10"/>
  <c r="AS24" i="14"/>
  <c r="AT11" i="11"/>
  <c r="AT44" s="1"/>
  <c r="AO11" i="17"/>
  <c r="AT10" i="11"/>
  <c r="AT45" i="14"/>
  <c r="AP32" i="17"/>
  <c r="AT29" i="4"/>
  <c r="AT119" i="14"/>
  <c r="AP103" i="17"/>
  <c r="AT44" i="4"/>
  <c r="AP44" i="17"/>
  <c r="AT12" i="11"/>
  <c r="AS150" i="14"/>
  <c r="AT19" i="7"/>
  <c r="AS155" i="14"/>
  <c r="AS28" i="3"/>
  <c r="AS27"/>
  <c r="AS36" i="7"/>
  <c r="AT186" i="14"/>
  <c r="AT22" i="10"/>
  <c r="AP142" i="17"/>
  <c r="AS35" i="7"/>
  <c r="AP77" i="17"/>
  <c r="AT93" i="14"/>
  <c r="AT22" i="8"/>
  <c r="AP140" i="17"/>
  <c r="AT184" i="14"/>
  <c r="AT100"/>
  <c r="AP84" i="17"/>
  <c r="AT40" i="3"/>
  <c r="AP183" i="17" s="1"/>
  <c r="AT105" i="14"/>
  <c r="AP89" i="17" s="1"/>
  <c r="AT45" i="7"/>
  <c r="AT39" i="3"/>
  <c r="AP180" i="17" s="1"/>
  <c r="AT39" i="14"/>
  <c r="AP26" i="17"/>
  <c r="AT29" i="8"/>
  <c r="AP107" i="17"/>
  <c r="AT123" i="14"/>
  <c r="AT44" i="8"/>
  <c r="AU98" i="14"/>
  <c r="AQ82" i="17"/>
  <c r="AU19" i="5"/>
  <c r="AT148" i="14"/>
  <c r="AT36" i="5"/>
  <c r="AT35"/>
  <c r="AP141" i="17" l="1"/>
  <c r="AT22" i="9"/>
  <c r="AT185" i="14"/>
  <c r="AO17" i="17"/>
  <c r="AS9" i="6"/>
  <c r="AS30" i="14"/>
  <c r="AU20" i="6"/>
  <c r="AU160" i="14" s="1"/>
  <c r="AP116" i="17"/>
  <c r="AT135" i="14"/>
  <c r="AT124"/>
  <c r="AT44" i="9"/>
  <c r="AT29"/>
  <c r="AP108" i="17"/>
  <c r="AT12" i="6"/>
  <c r="AP39" i="17"/>
  <c r="AP72"/>
  <c r="AT88" i="14"/>
  <c r="AT44"/>
  <c r="AP31" i="17"/>
  <c r="AT82" i="14"/>
  <c r="AT54" i="11"/>
  <c r="AT218" i="14" s="1"/>
  <c r="AP66" i="17"/>
  <c r="AT54" i="4"/>
  <c r="AT75" i="14"/>
  <c r="AP59" i="17"/>
  <c r="AU28" i="4"/>
  <c r="AP92" i="17"/>
  <c r="AT108" i="14"/>
  <c r="AT169"/>
  <c r="AP125" i="17"/>
  <c r="AT21" i="4"/>
  <c r="AP63" i="17"/>
  <c r="AT54" i="8"/>
  <c r="AT79" i="14"/>
  <c r="AT21" i="10"/>
  <c r="AP131" i="17"/>
  <c r="AT175" i="14"/>
  <c r="AP33" i="17"/>
  <c r="AT46" i="14"/>
  <c r="AP143" i="17"/>
  <c r="AT187" i="14"/>
  <c r="AT22" i="11"/>
  <c r="AP65" i="17"/>
  <c r="AT54" i="10"/>
  <c r="AT81" i="14"/>
  <c r="AP96" i="17"/>
  <c r="AU28" i="8"/>
  <c r="AT112" i="14"/>
  <c r="AT89"/>
  <c r="AP73" i="17"/>
  <c r="AT64" i="3"/>
  <c r="AP216" i="17" s="1"/>
  <c r="AT94" i="14"/>
  <c r="AP78" i="17" s="1"/>
  <c r="AT65" i="3"/>
  <c r="AP219" i="17" s="1"/>
  <c r="AT173" i="14"/>
  <c r="AT21" i="8"/>
  <c r="AP129" i="17"/>
  <c r="AT53" i="14"/>
  <c r="AO51" i="17"/>
  <c r="AS67" i="14"/>
  <c r="AS49" i="3"/>
  <c r="AO192" i="17" s="1"/>
  <c r="AS72" i="14"/>
  <c r="AO56" i="17" s="1"/>
  <c r="AS50" i="3"/>
  <c r="AO195" i="17" s="1"/>
  <c r="AS9" i="7"/>
  <c r="AS31" i="14"/>
  <c r="AO18" i="17"/>
  <c r="AS51" i="3"/>
  <c r="AO198" i="17" s="1"/>
  <c r="AS52" i="3"/>
  <c r="AO201" i="17" s="1"/>
  <c r="AS36" i="14"/>
  <c r="AO23" i="17" s="1"/>
  <c r="AP117"/>
  <c r="AU20" i="7"/>
  <c r="AT136" i="14"/>
  <c r="AT26" i="3"/>
  <c r="AP171" i="17" s="1"/>
  <c r="AT25" i="3"/>
  <c r="AP168" i="17" s="1"/>
  <c r="AT141" i="14"/>
  <c r="AP122" i="17" s="1"/>
  <c r="AP110"/>
  <c r="AT126" i="14"/>
  <c r="AT29" i="11"/>
  <c r="AT114" i="14"/>
  <c r="AP98" i="17"/>
  <c r="AU28" i="10"/>
  <c r="AU51" i="14"/>
  <c r="AT65"/>
  <c r="AP49" i="17"/>
  <c r="AU134" i="14"/>
  <c r="AV20" i="5"/>
  <c r="AV159" i="14" s="1"/>
  <c r="AQ115" i="17"/>
  <c r="AU45" i="5"/>
  <c r="AP16" i="17"/>
  <c r="AT9" i="5"/>
  <c r="AT29" i="14"/>
  <c r="AT54" i="9" l="1"/>
  <c r="AP64" i="17"/>
  <c r="AT80" i="14"/>
  <c r="AS19"/>
  <c r="AT10" i="6"/>
  <c r="AO6" i="17"/>
  <c r="AT11" i="6"/>
  <c r="AT41" i="14"/>
  <c r="AP28" i="17"/>
  <c r="AU28" i="9"/>
  <c r="AT113" i="14"/>
  <c r="AP97" i="17"/>
  <c r="AP130"/>
  <c r="AT21" i="9"/>
  <c r="AT174" i="14"/>
  <c r="AQ87" i="17"/>
  <c r="AU103" i="14"/>
  <c r="AT35" i="10"/>
  <c r="AT217" i="14"/>
  <c r="AQ81" i="17"/>
  <c r="AU97" i="14"/>
  <c r="AT211"/>
  <c r="AT35" i="4"/>
  <c r="AP99" i="17"/>
  <c r="AT115" i="14"/>
  <c r="AU28" i="11"/>
  <c r="AP40" i="17"/>
  <c r="AT12" i="7"/>
  <c r="AT55" i="3"/>
  <c r="AP207" i="17" s="1"/>
  <c r="AT58" i="14"/>
  <c r="AP45" i="17" s="1"/>
  <c r="AT54" i="3"/>
  <c r="AP204" i="17" s="1"/>
  <c r="AT215" i="14"/>
  <c r="AT35" i="8"/>
  <c r="AU161" i="14"/>
  <c r="AU166"/>
  <c r="AU30" i="3"/>
  <c r="AU29"/>
  <c r="AP132" i="17"/>
  <c r="AT176" i="14"/>
  <c r="AT21" i="11"/>
  <c r="AO7" i="17"/>
  <c r="AS20" i="14"/>
  <c r="AT10" i="7"/>
  <c r="AT11"/>
  <c r="AS12" i="3"/>
  <c r="AO1" i="17" s="1"/>
  <c r="AS25" i="14"/>
  <c r="AO12" i="17" s="1"/>
  <c r="AS13" i="3"/>
  <c r="AO147" i="17" s="1"/>
  <c r="AT36" i="8"/>
  <c r="AT151" i="14"/>
  <c r="AU19" i="8"/>
  <c r="AU45" s="1"/>
  <c r="AQ85" i="17"/>
  <c r="AU101" i="14"/>
  <c r="AT153"/>
  <c r="AU19" i="10"/>
  <c r="AT36"/>
  <c r="AU19" i="4"/>
  <c r="AT147" i="14"/>
  <c r="AT36" i="4"/>
  <c r="AT35" i="11"/>
  <c r="AU10" i="5"/>
  <c r="AU11"/>
  <c r="AU44" s="1"/>
  <c r="AP5" i="17"/>
  <c r="AT18" i="14"/>
  <c r="AQ71" i="17"/>
  <c r="AU87" i="14"/>
  <c r="AU12" i="5"/>
  <c r="AQ38" i="17"/>
  <c r="AT121" i="14" l="1"/>
  <c r="AP105" i="17"/>
  <c r="AT44" i="6"/>
  <c r="AT29"/>
  <c r="AP138" i="17"/>
  <c r="AT22" i="6"/>
  <c r="AT182" i="14"/>
  <c r="AT216"/>
  <c r="AT35" i="9"/>
  <c r="AT36"/>
  <c r="AT152" i="14"/>
  <c r="AU19" i="9"/>
  <c r="AQ86" i="17"/>
  <c r="AU102" i="14"/>
  <c r="AP15" i="17"/>
  <c r="AT28" i="14"/>
  <c r="AT9" i="4"/>
  <c r="AT34" i="14"/>
  <c r="AP21" i="17"/>
  <c r="AT9" i="10"/>
  <c r="AU133" i="14"/>
  <c r="AU45" i="4"/>
  <c r="AQ114" i="17"/>
  <c r="AV20" i="4"/>
  <c r="AU90" i="14"/>
  <c r="AQ74" i="17"/>
  <c r="AU137" i="14"/>
  <c r="AQ118" i="17"/>
  <c r="AV20" i="8"/>
  <c r="AV162" i="14" s="1"/>
  <c r="AT42"/>
  <c r="AP29" i="17"/>
  <c r="AT19" i="3"/>
  <c r="AP165" i="17" s="1"/>
  <c r="AT47" i="14"/>
  <c r="AP34" i="17" s="1"/>
  <c r="AT18" i="3"/>
  <c r="AP162" i="17" s="1"/>
  <c r="AT71" i="14"/>
  <c r="AU57"/>
  <c r="AP55" i="17"/>
  <c r="AP139"/>
  <c r="AT22" i="7"/>
  <c r="AT183" i="14"/>
  <c r="AT188"/>
  <c r="AP144" i="17" s="1"/>
  <c r="AT16" i="3"/>
  <c r="AP156" i="17" s="1"/>
  <c r="AT17" i="3"/>
  <c r="AP159" i="17" s="1"/>
  <c r="AU45" i="10"/>
  <c r="AV20"/>
  <c r="AV164" i="14" s="1"/>
  <c r="AQ120" i="17"/>
  <c r="AU139" i="14"/>
  <c r="AT9" i="8"/>
  <c r="AP19" i="17"/>
  <c r="AT32" i="14"/>
  <c r="AT29" i="7"/>
  <c r="AP106" i="17"/>
  <c r="AT122" i="14"/>
  <c r="AT15" i="3"/>
  <c r="AP153" i="17" s="1"/>
  <c r="AT127" i="14"/>
  <c r="AP111" i="17" s="1"/>
  <c r="AT14" i="3"/>
  <c r="AP150" i="17" s="1"/>
  <c r="AT44" i="7"/>
  <c r="AT36" i="11"/>
  <c r="AT154" i="14"/>
  <c r="AU19" i="11"/>
  <c r="AU54" i="14"/>
  <c r="AT68"/>
  <c r="AP52" i="17"/>
  <c r="AU45" i="11"/>
  <c r="AU104" i="14"/>
  <c r="AQ88" i="17"/>
  <c r="AP48"/>
  <c r="AT64" i="14"/>
  <c r="AU50"/>
  <c r="AU56"/>
  <c r="AT70"/>
  <c r="AP54" i="17"/>
  <c r="AQ137"/>
  <c r="AU22" i="5"/>
  <c r="AU181" i="14"/>
  <c r="AQ27" i="17"/>
  <c r="AU40" i="14"/>
  <c r="AU120"/>
  <c r="AU29" i="5"/>
  <c r="AQ104" i="17"/>
  <c r="AU76" i="14"/>
  <c r="AU54" i="5"/>
  <c r="AU212" i="14" s="1"/>
  <c r="AQ60" i="17"/>
  <c r="AU55" i="14" l="1"/>
  <c r="AP53" i="17"/>
  <c r="AT69" i="14"/>
  <c r="AP61" i="17"/>
  <c r="AT54" i="6"/>
  <c r="AT213" i="14" s="1"/>
  <c r="AT77"/>
  <c r="AT35" i="6"/>
  <c r="AU45" i="9"/>
  <c r="AV20"/>
  <c r="AV163" i="14" s="1"/>
  <c r="AQ119" i="17"/>
  <c r="AU138" i="14"/>
  <c r="AT9" i="9"/>
  <c r="AP20" i="17"/>
  <c r="AT33" i="14"/>
  <c r="AT21" i="6"/>
  <c r="AP127" i="17"/>
  <c r="AT171" i="14"/>
  <c r="AT110"/>
  <c r="AP94" i="17"/>
  <c r="AU28" i="6"/>
  <c r="AU12" i="4"/>
  <c r="AQ37" i="17"/>
  <c r="AQ41"/>
  <c r="AU12" i="8"/>
  <c r="AU12" i="11"/>
  <c r="AQ44" i="17"/>
  <c r="AQ70"/>
  <c r="AU86" i="14"/>
  <c r="AU10" i="10"/>
  <c r="AP10" i="17"/>
  <c r="AT23" i="14"/>
  <c r="AU11" i="10"/>
  <c r="AT17" i="14"/>
  <c r="AP4" i="17"/>
  <c r="AU10" i="4"/>
  <c r="AU11"/>
  <c r="AU12" i="10"/>
  <c r="AQ43" i="17"/>
  <c r="AT9" i="11"/>
  <c r="AP22" i="17"/>
  <c r="AT35" i="14"/>
  <c r="AU28" i="7"/>
  <c r="AT111" i="14"/>
  <c r="AP95" i="17"/>
  <c r="AT116" i="14"/>
  <c r="AP100" i="17" s="1"/>
  <c r="AT43" i="3"/>
  <c r="AP189" i="17" s="1"/>
  <c r="AT42" i="3"/>
  <c r="AP186" i="17" s="1"/>
  <c r="AU10" i="8"/>
  <c r="AU11"/>
  <c r="AT21" i="14"/>
  <c r="AP8" i="17"/>
  <c r="AT172" i="14"/>
  <c r="AP128" i="17"/>
  <c r="AT21" i="7"/>
  <c r="AT32" i="3"/>
  <c r="AP174" i="17" s="1"/>
  <c r="AT177" i="14"/>
  <c r="AP133" i="17" s="1"/>
  <c r="AT33" i="3"/>
  <c r="AP177" i="17" s="1"/>
  <c r="AQ77"/>
  <c r="AU93" i="14"/>
  <c r="AQ121" i="17"/>
  <c r="AU140" i="14"/>
  <c r="AV20" i="11"/>
  <c r="AT54" i="7"/>
  <c r="AP62" i="17"/>
  <c r="AT78" i="14"/>
  <c r="AT62" i="3"/>
  <c r="AP213" i="17" s="1"/>
  <c r="AT35" i="7"/>
  <c r="AT83" i="14"/>
  <c r="AP67" i="17" s="1"/>
  <c r="AT61" i="3"/>
  <c r="AP210" i="17" s="1"/>
  <c r="AU92" i="14"/>
  <c r="AQ76" i="17"/>
  <c r="AV158" i="14"/>
  <c r="AQ93" i="17"/>
  <c r="AV28" i="5"/>
  <c r="AU109" i="14"/>
  <c r="AU21" i="5"/>
  <c r="AQ126" i="17"/>
  <c r="AU170" i="14"/>
  <c r="AU35" i="5"/>
  <c r="AT36" i="6" l="1"/>
  <c r="AU19"/>
  <c r="AT149" i="14"/>
  <c r="AU52"/>
  <c r="AT66"/>
  <c r="AP50" i="17"/>
  <c r="AQ42"/>
  <c r="AU12" i="9"/>
  <c r="AU99" i="14"/>
  <c r="AQ83" i="17"/>
  <c r="AU10" i="9"/>
  <c r="AU11"/>
  <c r="AP9" i="17"/>
  <c r="AT22" i="14"/>
  <c r="AU91"/>
  <c r="AQ75" i="17"/>
  <c r="AP51"/>
  <c r="AT67" i="14"/>
  <c r="AT72"/>
  <c r="AP56" i="17" s="1"/>
  <c r="AU53" i="14"/>
  <c r="AT49" i="3"/>
  <c r="AP192" i="17" s="1"/>
  <c r="AT50" i="3"/>
  <c r="AP195" i="17" s="1"/>
  <c r="AT214" i="14"/>
  <c r="AT219"/>
  <c r="AT71" i="3"/>
  <c r="AT72"/>
  <c r="AQ140" i="17"/>
  <c r="AU22" i="8"/>
  <c r="AU184" i="14"/>
  <c r="AU29" i="4"/>
  <c r="AU119" i="14"/>
  <c r="AQ103" i="17"/>
  <c r="AU44" i="4"/>
  <c r="AU29" i="10"/>
  <c r="AU44"/>
  <c r="AU125" i="14"/>
  <c r="AQ109" i="17"/>
  <c r="AU29" i="8"/>
  <c r="AQ107" i="17"/>
  <c r="AU44" i="8"/>
  <c r="AU123" i="14"/>
  <c r="AQ32" i="17"/>
  <c r="AU45" i="14"/>
  <c r="AQ142" i="17"/>
  <c r="AU22" i="10"/>
  <c r="AU186" i="14"/>
  <c r="AU43"/>
  <c r="AQ30" i="17"/>
  <c r="AU39" i="14"/>
  <c r="AQ26" i="17"/>
  <c r="AU19" i="7"/>
  <c r="AT150" i="14"/>
  <c r="AT155"/>
  <c r="AT28" i="3"/>
  <c r="AT36" i="7"/>
  <c r="AT27" i="3"/>
  <c r="AQ84" i="17"/>
  <c r="AU100" i="14"/>
  <c r="AU40" i="3"/>
  <c r="AQ183" i="17" s="1"/>
  <c r="AU105" i="14"/>
  <c r="AQ89" i="17" s="1"/>
  <c r="AU45" i="7"/>
  <c r="AU39" i="3"/>
  <c r="AQ180" i="17" s="1"/>
  <c r="AQ33"/>
  <c r="AU46" i="14"/>
  <c r="AV165"/>
  <c r="AP11" i="17"/>
  <c r="AT24" i="14"/>
  <c r="AU10" i="11"/>
  <c r="AU11"/>
  <c r="AQ136" i="17"/>
  <c r="AU22" i="4"/>
  <c r="AU180" i="14"/>
  <c r="AR82" i="17"/>
  <c r="AV98" i="14"/>
  <c r="AV51"/>
  <c r="AU65"/>
  <c r="AQ49" i="17"/>
  <c r="AV19" i="5"/>
  <c r="AU148" i="14"/>
  <c r="AU36" i="5"/>
  <c r="AU185" i="14" l="1"/>
  <c r="AU22" i="9"/>
  <c r="AQ141" i="17"/>
  <c r="AT30" i="14"/>
  <c r="AP17" i="17"/>
  <c r="AT9" i="6"/>
  <c r="AQ108" i="17"/>
  <c r="AU44" i="9"/>
  <c r="AU124" i="14"/>
  <c r="AU29" i="9"/>
  <c r="AQ31" i="17"/>
  <c r="AU44" i="14"/>
  <c r="AU12" i="6"/>
  <c r="AQ39" i="17"/>
  <c r="AU45" i="6"/>
  <c r="AU94" i="14" s="1"/>
  <c r="AQ78" i="17" s="1"/>
  <c r="AQ116"/>
  <c r="AU135" i="14"/>
  <c r="AV20" i="6"/>
  <c r="AV160" i="14" s="1"/>
  <c r="AQ125" i="17"/>
  <c r="AU21" i="4"/>
  <c r="AU169" i="14"/>
  <c r="AU22" i="11"/>
  <c r="AQ143" i="17"/>
  <c r="AU187" i="14"/>
  <c r="AT9" i="7"/>
  <c r="AT31" i="14"/>
  <c r="AP18" i="17"/>
  <c r="AT51" i="3"/>
  <c r="AP198" i="17" s="1"/>
  <c r="AT36" i="14"/>
  <c r="AP23" i="17" s="1"/>
  <c r="AT52" i="3"/>
  <c r="AP201" i="17" s="1"/>
  <c r="AQ117"/>
  <c r="AV20" i="7"/>
  <c r="AU136" i="14"/>
  <c r="AU141"/>
  <c r="AQ122" i="17" s="1"/>
  <c r="AU25" i="3"/>
  <c r="AQ168" i="17" s="1"/>
  <c r="AU26" i="3"/>
  <c r="AQ171" i="17" s="1"/>
  <c r="AU79" i="14"/>
  <c r="AQ63" i="17"/>
  <c r="AU54" i="8"/>
  <c r="AQ98" i="17"/>
  <c r="AV28" i="10"/>
  <c r="AU114" i="14"/>
  <c r="AU29" i="11"/>
  <c r="AU44"/>
  <c r="AU126" i="14"/>
  <c r="AQ110" i="17"/>
  <c r="AU21" i="10"/>
  <c r="AQ131" i="17"/>
  <c r="AU175" i="14"/>
  <c r="AU54" i="10"/>
  <c r="AU81" i="14"/>
  <c r="AQ65" i="17"/>
  <c r="AQ92"/>
  <c r="AU108" i="14"/>
  <c r="AV28" i="4"/>
  <c r="AQ73" i="17"/>
  <c r="AU89" i="14"/>
  <c r="AU64" i="3"/>
  <c r="AQ216" i="17" s="1"/>
  <c r="AV28" i="8"/>
  <c r="AQ96" i="17"/>
  <c r="AU112" i="14"/>
  <c r="AU54" i="4"/>
  <c r="AQ59" i="17"/>
  <c r="AU75" i="14"/>
  <c r="AQ129" i="17"/>
  <c r="AU21" i="8"/>
  <c r="AU173" i="14"/>
  <c r="AU12" i="7"/>
  <c r="AQ40" i="17"/>
  <c r="AU58" i="14"/>
  <c r="AQ45" i="17" s="1"/>
  <c r="AU54" i="3"/>
  <c r="AQ204" i="17" s="1"/>
  <c r="AU55" i="3"/>
  <c r="AQ207" i="17" s="1"/>
  <c r="AQ16"/>
  <c r="AU9" i="5"/>
  <c r="AU29" i="14"/>
  <c r="AR38" i="17"/>
  <c r="AV12" i="5"/>
  <c r="AW20"/>
  <c r="AW159" i="14" s="1"/>
  <c r="AV134"/>
  <c r="AR115" i="17"/>
  <c r="AV45" i="5"/>
  <c r="AU65" i="3" l="1"/>
  <c r="AQ219" i="17" s="1"/>
  <c r="AU88" i="14"/>
  <c r="AQ72" i="17"/>
  <c r="AQ28"/>
  <c r="AU41" i="14"/>
  <c r="AQ97" i="17"/>
  <c r="AV28" i="9"/>
  <c r="AU113" i="14"/>
  <c r="AU80"/>
  <c r="AU54" i="9"/>
  <c r="AQ64" i="17"/>
  <c r="AU10" i="6"/>
  <c r="AP6" i="17"/>
  <c r="AU11" i="6"/>
  <c r="AU44" s="1"/>
  <c r="AT19" i="14"/>
  <c r="AU174"/>
  <c r="AQ130" i="17"/>
  <c r="AU21" i="9"/>
  <c r="AU211" i="14"/>
  <c r="AU35" i="4"/>
  <c r="AU115" i="14"/>
  <c r="AV28" i="11"/>
  <c r="AQ99" i="17"/>
  <c r="AU215" i="14"/>
  <c r="AU35" i="8"/>
  <c r="AQ29" i="17"/>
  <c r="AU42" i="14"/>
  <c r="AU19" i="3"/>
  <c r="AQ165" i="17" s="1"/>
  <c r="AU47" i="14"/>
  <c r="AQ34" i="17" s="1"/>
  <c r="AU18" i="3"/>
  <c r="AQ162" i="17" s="1"/>
  <c r="AV101" i="14"/>
  <c r="AR85" i="17"/>
  <c r="AQ66"/>
  <c r="AU82" i="14"/>
  <c r="AU54" i="11"/>
  <c r="AV161" i="14"/>
  <c r="AV166"/>
  <c r="AV29" i="3"/>
  <c r="AV30"/>
  <c r="AU35" i="10"/>
  <c r="AU217" i="14"/>
  <c r="AR87" i="17"/>
  <c r="AV103" i="14"/>
  <c r="AU10" i="7"/>
  <c r="AT20" i="14"/>
  <c r="AU11" i="7"/>
  <c r="AP7" i="17"/>
  <c r="AT13" i="3"/>
  <c r="AP147" i="17" s="1"/>
  <c r="AT12" i="3"/>
  <c r="AP1" i="17" s="1"/>
  <c r="AT25" i="14"/>
  <c r="AP12" i="17" s="1"/>
  <c r="AU36" i="4"/>
  <c r="AV19"/>
  <c r="AU147" i="14"/>
  <c r="AU151"/>
  <c r="AV19" i="8"/>
  <c r="AU36"/>
  <c r="AV97" i="14"/>
  <c r="AR81" i="17"/>
  <c r="AV19" i="10"/>
  <c r="AU153" i="14"/>
  <c r="AU36" i="10"/>
  <c r="AQ132" i="17"/>
  <c r="AU176" i="14"/>
  <c r="AU21" i="11"/>
  <c r="AV87" i="14"/>
  <c r="AR71" i="17"/>
  <c r="AV40" i="14"/>
  <c r="AR27" i="17"/>
  <c r="AQ5"/>
  <c r="AU18" i="14"/>
  <c r="AV10" i="5"/>
  <c r="AV11"/>
  <c r="AV44" s="1"/>
  <c r="AU54" i="6" l="1"/>
  <c r="AU213" i="14" s="1"/>
  <c r="AU77"/>
  <c r="AQ61" i="17"/>
  <c r="AR86"/>
  <c r="AV102" i="14"/>
  <c r="AU152"/>
  <c r="AV19" i="9"/>
  <c r="AU36"/>
  <c r="AU29" i="6"/>
  <c r="AU121" i="14"/>
  <c r="AQ105" i="17"/>
  <c r="AU22" i="6"/>
  <c r="AQ138" i="17"/>
  <c r="AU182" i="14"/>
  <c r="AU216"/>
  <c r="AU35" i="9"/>
  <c r="AV19" i="11"/>
  <c r="AU154" i="14"/>
  <c r="AU36" i="11"/>
  <c r="AU28" i="14"/>
  <c r="AQ15" i="17"/>
  <c r="AU9" i="4"/>
  <c r="AR88" i="17"/>
  <c r="AV104" i="14"/>
  <c r="AQ21" i="17"/>
  <c r="AU34" i="14"/>
  <c r="AU9" i="10"/>
  <c r="AR118" i="17"/>
  <c r="AV45" i="8"/>
  <c r="AV137" i="14"/>
  <c r="AW20" i="8"/>
  <c r="AW162" i="14" s="1"/>
  <c r="AQ139" i="17"/>
  <c r="AU183" i="14"/>
  <c r="AU22" i="7"/>
  <c r="AU188" i="14"/>
  <c r="AQ144" i="17" s="1"/>
  <c r="AU17" i="3"/>
  <c r="AQ159" i="17" s="1"/>
  <c r="AU16" i="3"/>
  <c r="AQ156" i="17" s="1"/>
  <c r="AV50" i="14"/>
  <c r="AU64"/>
  <c r="AQ48" i="17"/>
  <c r="AU32" i="14"/>
  <c r="AU9" i="8"/>
  <c r="AQ19" i="17"/>
  <c r="AW20" i="4"/>
  <c r="AW158" i="14" s="1"/>
  <c r="AR114" i="17"/>
  <c r="AV45" i="4"/>
  <c r="AV133" i="14"/>
  <c r="AV45" i="10"/>
  <c r="AV139" i="14"/>
  <c r="AW20" i="10"/>
  <c r="AW164" i="14" s="1"/>
  <c r="AR120" i="17"/>
  <c r="AU44" i="7"/>
  <c r="AU122" i="14"/>
  <c r="AQ106" i="17"/>
  <c r="AU29" i="7"/>
  <c r="AU14" i="3"/>
  <c r="AQ150" i="17" s="1"/>
  <c r="AU127" i="14"/>
  <c r="AQ111" i="17" s="1"/>
  <c r="AU15" i="3"/>
  <c r="AQ153" i="17" s="1"/>
  <c r="AU70" i="14"/>
  <c r="AQ54" i="17"/>
  <c r="AV56" i="14"/>
  <c r="AU218"/>
  <c r="AU35" i="11"/>
  <c r="AV54" i="14"/>
  <c r="AQ52" i="17"/>
  <c r="AU68" i="14"/>
  <c r="AV76"/>
  <c r="AR60" i="17"/>
  <c r="AV54" i="5"/>
  <c r="AV181" i="14"/>
  <c r="AV22" i="5"/>
  <c r="AR137" i="17"/>
  <c r="AV29" i="5"/>
  <c r="AR104" i="17"/>
  <c r="AV120" i="14"/>
  <c r="AQ53" i="17" l="1"/>
  <c r="AV55" i="14"/>
  <c r="AU69"/>
  <c r="AQ127" i="17"/>
  <c r="AU171" i="14"/>
  <c r="AU21" i="6"/>
  <c r="AQ20" i="17"/>
  <c r="AU33" i="14"/>
  <c r="AU9" i="9"/>
  <c r="AQ94" i="17"/>
  <c r="AU110" i="14"/>
  <c r="AV28" i="6"/>
  <c r="AV45" i="9"/>
  <c r="AW20"/>
  <c r="AW163" i="14" s="1"/>
  <c r="AR119" i="17"/>
  <c r="AV138" i="14"/>
  <c r="AU35" i="6"/>
  <c r="AV12" i="8"/>
  <c r="AR41" i="17"/>
  <c r="AU54" i="7"/>
  <c r="AU35" s="1"/>
  <c r="AQ62" i="17"/>
  <c r="AU78" i="14"/>
  <c r="AU61" i="3"/>
  <c r="AQ210" i="17" s="1"/>
  <c r="AU62" i="3"/>
  <c r="AQ213" i="17" s="1"/>
  <c r="AU83" i="14"/>
  <c r="AQ67" i="17" s="1"/>
  <c r="AU23" i="14"/>
  <c r="AQ10" i="17"/>
  <c r="AV11" i="10"/>
  <c r="AV10"/>
  <c r="AV45" i="11"/>
  <c r="AV140" i="14"/>
  <c r="AR121" i="17"/>
  <c r="AW20" i="11"/>
  <c r="AW165" i="14" s="1"/>
  <c r="AV12" i="10"/>
  <c r="AR43" i="17"/>
  <c r="AR76"/>
  <c r="AV92" i="14"/>
  <c r="AV11" i="4"/>
  <c r="AV10"/>
  <c r="AQ4" i="17"/>
  <c r="AU17" i="14"/>
  <c r="AV10" i="8"/>
  <c r="AQ8" i="17"/>
  <c r="AU21" i="14"/>
  <c r="AV11" i="8"/>
  <c r="AR74" i="17"/>
  <c r="AV44" i="8"/>
  <c r="AV90" i="14"/>
  <c r="AU9" i="11"/>
  <c r="AU35" i="14"/>
  <c r="AQ22" i="17"/>
  <c r="AV57" i="14"/>
  <c r="AU71"/>
  <c r="AQ55" i="17"/>
  <c r="AV28" i="7"/>
  <c r="AU111" i="14"/>
  <c r="AQ95" i="17"/>
  <c r="AU42" i="3"/>
  <c r="AQ186" i="17" s="1"/>
  <c r="AU116" i="14"/>
  <c r="AQ100" i="17" s="1"/>
  <c r="AU43" i="3"/>
  <c r="AQ189" i="17" s="1"/>
  <c r="AV86" i="14"/>
  <c r="AR70" i="17"/>
  <c r="AV12" i="4"/>
  <c r="AR37" i="17"/>
  <c r="AU172" i="14"/>
  <c r="AU21" i="7"/>
  <c r="AQ128" i="17"/>
  <c r="AU33" i="3"/>
  <c r="AQ177" i="17" s="1"/>
  <c r="AU177" i="14"/>
  <c r="AQ133" i="17" s="1"/>
  <c r="AU32" i="3"/>
  <c r="AQ174" i="17" s="1"/>
  <c r="AV109" i="14"/>
  <c r="AR93" i="17"/>
  <c r="AW28" i="5"/>
  <c r="AV21"/>
  <c r="AV170" i="14"/>
  <c r="AR126" i="17"/>
  <c r="AV35" i="5"/>
  <c r="AV212" i="14"/>
  <c r="AU66" l="1"/>
  <c r="AQ50" i="17"/>
  <c r="AV52" i="14"/>
  <c r="AR75" i="17"/>
  <c r="AV91" i="14"/>
  <c r="AV11" i="9"/>
  <c r="AQ9" i="17"/>
  <c r="AU22" i="14"/>
  <c r="AV10" i="9"/>
  <c r="AV99" i="14"/>
  <c r="AR83" i="17"/>
  <c r="AU149" i="14"/>
  <c r="AU36" i="6"/>
  <c r="AV19"/>
  <c r="AV12" i="9"/>
  <c r="AR42" i="17"/>
  <c r="AV19" i="7"/>
  <c r="AU150" i="14"/>
  <c r="AU27" i="3"/>
  <c r="AU28"/>
  <c r="AU36" i="7"/>
  <c r="AU155" i="14"/>
  <c r="AV79"/>
  <c r="AR63" i="17"/>
  <c r="AV54" i="8"/>
  <c r="AR140" i="17"/>
  <c r="AV22" i="8"/>
  <c r="AV184" i="14"/>
  <c r="AV22" i="10"/>
  <c r="AR142" i="17"/>
  <c r="AV186" i="14"/>
  <c r="AV43"/>
  <c r="AR30" i="17"/>
  <c r="AV39" i="14"/>
  <c r="AR26" i="17"/>
  <c r="AV100" i="14"/>
  <c r="AR84" i="17"/>
  <c r="AV39" i="3"/>
  <c r="AR180" i="17" s="1"/>
  <c r="AV40" i="3"/>
  <c r="AR183" i="17" s="1"/>
  <c r="AV105" i="14"/>
  <c r="AR89" i="17" s="1"/>
  <c r="AV53" i="14"/>
  <c r="AQ51" i="17"/>
  <c r="AU67" i="14"/>
  <c r="AU72"/>
  <c r="AQ56" i="17" s="1"/>
  <c r="AU50" i="3"/>
  <c r="AQ195" i="17" s="1"/>
  <c r="AU49" i="3"/>
  <c r="AQ192" i="17" s="1"/>
  <c r="AV54" i="3"/>
  <c r="AR204" i="17" s="1"/>
  <c r="AV12" i="11"/>
  <c r="AR44" i="17"/>
  <c r="AV29" i="4"/>
  <c r="AV119" i="14"/>
  <c r="AR103" i="17"/>
  <c r="AV44" i="4"/>
  <c r="AR32" i="17"/>
  <c r="AV45" i="14"/>
  <c r="AV93"/>
  <c r="AR77" i="17"/>
  <c r="AU214" i="14"/>
  <c r="AU71" i="3"/>
  <c r="AU219" i="14"/>
  <c r="AU72" i="3"/>
  <c r="AV11" i="11"/>
  <c r="AV10"/>
  <c r="AU24" i="14"/>
  <c r="AQ11" i="17"/>
  <c r="AV29" i="8"/>
  <c r="AR107" i="17"/>
  <c r="AV123" i="14"/>
  <c r="AV180"/>
  <c r="AR136" i="17"/>
  <c r="AV22" i="4"/>
  <c r="AV29" i="10"/>
  <c r="AV44"/>
  <c r="AR109" i="17"/>
  <c r="AV125" i="14"/>
  <c r="AS82" i="17"/>
  <c r="AW98" i="14"/>
  <c r="AV148"/>
  <c r="AW19" i="5"/>
  <c r="AV36"/>
  <c r="AW51" i="14"/>
  <c r="AR49" i="17"/>
  <c r="AV65" i="14"/>
  <c r="AR116" i="17" l="1"/>
  <c r="AW20" i="6"/>
  <c r="AW160" i="14" s="1"/>
  <c r="AV135"/>
  <c r="AR141" i="17"/>
  <c r="AV185" i="14"/>
  <c r="AV22" i="9"/>
  <c r="AV12" i="6"/>
  <c r="AR39" i="17"/>
  <c r="AV44" i="14"/>
  <c r="AR31" i="17"/>
  <c r="AQ17"/>
  <c r="AU9" i="6"/>
  <c r="AU30" i="14"/>
  <c r="AV44" i="9"/>
  <c r="AR108" i="17"/>
  <c r="AV29" i="9"/>
  <c r="AV124" i="14"/>
  <c r="AV45" i="6"/>
  <c r="AV22" i="11"/>
  <c r="AR143" i="17"/>
  <c r="AV187" i="14"/>
  <c r="AR98" i="17"/>
  <c r="AV114" i="14"/>
  <c r="AW28" i="10"/>
  <c r="AV175" i="14"/>
  <c r="AR131" i="17"/>
  <c r="AV21" i="10"/>
  <c r="AV215" i="14"/>
  <c r="AV35" i="8"/>
  <c r="AQ18" i="17"/>
  <c r="AU31" i="14"/>
  <c r="AU9" i="7"/>
  <c r="AU36" i="14"/>
  <c r="AQ23" i="17" s="1"/>
  <c r="AU51" i="3"/>
  <c r="AQ198" i="17" s="1"/>
  <c r="AU52" i="3"/>
  <c r="AQ201" i="17" s="1"/>
  <c r="AV45" i="7"/>
  <c r="AW20"/>
  <c r="AR117" i="17"/>
  <c r="AV136" i="14"/>
  <c r="AV26" i="3"/>
  <c r="AR171" i="17" s="1"/>
  <c r="AV141" i="14"/>
  <c r="AR122" i="17" s="1"/>
  <c r="AV25" i="3"/>
  <c r="AR168" i="17" s="1"/>
  <c r="AV81" i="14"/>
  <c r="AR65" i="17"/>
  <c r="AV54" i="10"/>
  <c r="AR96" i="17"/>
  <c r="AW28" i="8"/>
  <c r="AV112" i="14"/>
  <c r="AR110" i="17"/>
  <c r="AV29" i="11"/>
  <c r="AV126" i="14"/>
  <c r="AV44" i="11"/>
  <c r="AR59" i="17"/>
  <c r="AV54" i="4"/>
  <c r="AV75" i="14"/>
  <c r="AW28" i="4"/>
  <c r="AV108" i="14"/>
  <c r="AR92" i="17"/>
  <c r="AR33"/>
  <c r="AV46" i="14"/>
  <c r="AV21" i="8"/>
  <c r="AR129" i="17"/>
  <c r="AV173" i="14"/>
  <c r="AV169"/>
  <c r="AV21" i="4"/>
  <c r="AR125" i="17"/>
  <c r="AR40"/>
  <c r="AV12" i="7"/>
  <c r="AV55" i="3"/>
  <c r="AR207" i="17" s="1"/>
  <c r="AV58" i="14"/>
  <c r="AR45" i="17" s="1"/>
  <c r="AW12" i="5"/>
  <c r="AS38" i="17"/>
  <c r="AW45" i="5"/>
  <c r="AX20"/>
  <c r="AX159" i="14" s="1"/>
  <c r="AS115" i="17"/>
  <c r="AW134" i="14"/>
  <c r="AR16" i="17"/>
  <c r="AV9" i="5"/>
  <c r="AV29" i="14"/>
  <c r="AV47" l="1"/>
  <c r="AR34" i="17" s="1"/>
  <c r="AV41" i="14"/>
  <c r="AR28" i="17"/>
  <c r="AV88" i="14"/>
  <c r="AR72" i="17"/>
  <c r="AV113" i="14"/>
  <c r="AW28" i="9"/>
  <c r="AR97" i="17"/>
  <c r="AV54" i="9"/>
  <c r="AV216" i="14" s="1"/>
  <c r="AV80"/>
  <c r="AR64" i="17"/>
  <c r="AV10" i="6"/>
  <c r="AQ6" i="17"/>
  <c r="AU19" i="14"/>
  <c r="AV11" i="6"/>
  <c r="AV44" s="1"/>
  <c r="AR130" i="17"/>
  <c r="AV174" i="14"/>
  <c r="AV21" i="9"/>
  <c r="AV211" i="14"/>
  <c r="AV35" i="4"/>
  <c r="AW28" i="11"/>
  <c r="AR99" i="17"/>
  <c r="AV115" i="14"/>
  <c r="AW101"/>
  <c r="AS85" i="17"/>
  <c r="AV36" i="10"/>
  <c r="AV153" i="14"/>
  <c r="AW19" i="10"/>
  <c r="AV176" i="14"/>
  <c r="AV21" i="11"/>
  <c r="AR132" i="17"/>
  <c r="AR29"/>
  <c r="AV42" i="14"/>
  <c r="AV19" i="3"/>
  <c r="AR165" i="17" s="1"/>
  <c r="AV18" i="3"/>
  <c r="AR162" i="17" s="1"/>
  <c r="AV36" i="8"/>
  <c r="AV151" i="14"/>
  <c r="AW19" i="8"/>
  <c r="AS81" i="17"/>
  <c r="AW97" i="14"/>
  <c r="AR66" i="17"/>
  <c r="AV54" i="11"/>
  <c r="AV218" i="14" s="1"/>
  <c r="AV82"/>
  <c r="AV89"/>
  <c r="AR73" i="17"/>
  <c r="AV94" i="14"/>
  <c r="AR78" i="17" s="1"/>
  <c r="AV64" i="3"/>
  <c r="AR216" i="17" s="1"/>
  <c r="AV65" i="3"/>
  <c r="AR219" i="17" s="1"/>
  <c r="AQ7"/>
  <c r="AV10" i="7"/>
  <c r="AU20" i="14"/>
  <c r="AV11" i="7"/>
  <c r="AU25" i="14"/>
  <c r="AQ12" i="17" s="1"/>
  <c r="AU13" i="3"/>
  <c r="AQ147" i="17" s="1"/>
  <c r="AU12" i="3"/>
  <c r="AQ1" i="17" s="1"/>
  <c r="AS87"/>
  <c r="AW103" i="14"/>
  <c r="AW19" i="4"/>
  <c r="AV147" i="14"/>
  <c r="AV36" i="4"/>
  <c r="AV35" i="10"/>
  <c r="AV217" i="14"/>
  <c r="AW161"/>
  <c r="AW166"/>
  <c r="AW30" i="3"/>
  <c r="AW29"/>
  <c r="AV68" i="14"/>
  <c r="AR52" i="17"/>
  <c r="AW54" i="14"/>
  <c r="AS71" i="17"/>
  <c r="AW87" i="14"/>
  <c r="AV18"/>
  <c r="AR5" i="17"/>
  <c r="AW11" i="5"/>
  <c r="AW10"/>
  <c r="AW40" i="14"/>
  <c r="AS27" i="17"/>
  <c r="AV35" i="9" l="1"/>
  <c r="AR53" i="17" s="1"/>
  <c r="AV77" i="14"/>
  <c r="AV54" i="6"/>
  <c r="AV213" i="14" s="1"/>
  <c r="AR61" i="17"/>
  <c r="AV36" i="9"/>
  <c r="AW19"/>
  <c r="AV152" i="14"/>
  <c r="AV22" i="6"/>
  <c r="AV182" i="14"/>
  <c r="AR138" i="17"/>
  <c r="AW102" i="14"/>
  <c r="AW45" i="9"/>
  <c r="AS86" i="17"/>
  <c r="AR105"/>
  <c r="AV121" i="14"/>
  <c r="AV29" i="6"/>
  <c r="AV69" i="14"/>
  <c r="AW19" i="11"/>
  <c r="AV154" i="14"/>
  <c r="AV36" i="11"/>
  <c r="AW104" i="14"/>
  <c r="AS88" i="17"/>
  <c r="AV35" i="11"/>
  <c r="AV9" i="4"/>
  <c r="AR15" i="17"/>
  <c r="AV28" i="14"/>
  <c r="AV29" i="7"/>
  <c r="AR106" i="17"/>
  <c r="AV122" i="14"/>
  <c r="AV14" i="3"/>
  <c r="AR150" i="17" s="1"/>
  <c r="AV15" i="3"/>
  <c r="AR153" i="17" s="1"/>
  <c r="AV127" i="14"/>
  <c r="AR111" i="17" s="1"/>
  <c r="AW137" i="14"/>
  <c r="AX20" i="8"/>
  <c r="AX162" i="14" s="1"/>
  <c r="AW45" i="8"/>
  <c r="AS118" i="17"/>
  <c r="AX20" i="10"/>
  <c r="AX164" i="14" s="1"/>
  <c r="AW139"/>
  <c r="AW45" i="10"/>
  <c r="AS120" i="17"/>
  <c r="AR48"/>
  <c r="AW50" i="14"/>
  <c r="AV64"/>
  <c r="AW12" i="8"/>
  <c r="AS41" i="17"/>
  <c r="AR54"/>
  <c r="AW56" i="14"/>
  <c r="AV70"/>
  <c r="AV44" i="7"/>
  <c r="AX20" i="4"/>
  <c r="AW133" i="14"/>
  <c r="AW45" i="4"/>
  <c r="AS114" i="17"/>
  <c r="AR139"/>
  <c r="AV22" i="7"/>
  <c r="AV183" i="14"/>
  <c r="AV188"/>
  <c r="AR144" i="17" s="1"/>
  <c r="AV16" i="3"/>
  <c r="AR156" i="17" s="1"/>
  <c r="AV17" i="3"/>
  <c r="AR159" i="17" s="1"/>
  <c r="AV32" i="14"/>
  <c r="AV9" i="8"/>
  <c r="AR19" i="17"/>
  <c r="AV9" i="10"/>
  <c r="AR21" i="17"/>
  <c r="AV34" i="14"/>
  <c r="AW29" i="5"/>
  <c r="AW120" i="14"/>
  <c r="AS104" i="17"/>
  <c r="AW181" i="14"/>
  <c r="AS137" i="17"/>
  <c r="AW22" i="5"/>
  <c r="AW44"/>
  <c r="AV35" i="6" l="1"/>
  <c r="AW55" i="14"/>
  <c r="AW12" i="9" s="1"/>
  <c r="AV33" i="14"/>
  <c r="AV9" i="9"/>
  <c r="AR20" i="17"/>
  <c r="AV110" i="14"/>
  <c r="AW28" i="6"/>
  <c r="AR94" i="17"/>
  <c r="AW91" i="14"/>
  <c r="AS75" i="17"/>
  <c r="AV21" i="6"/>
  <c r="AV171" i="14"/>
  <c r="AR127" i="17"/>
  <c r="AX20" i="9"/>
  <c r="AX163" i="14" s="1"/>
  <c r="AW138"/>
  <c r="AS119" i="17"/>
  <c r="AW11" i="10"/>
  <c r="AW44" s="1"/>
  <c r="AW10"/>
  <c r="AR10" i="17"/>
  <c r="AV23" i="14"/>
  <c r="AV172"/>
  <c r="AR128" i="17"/>
  <c r="AV21" i="7"/>
  <c r="AV33" i="3"/>
  <c r="AR177" i="17" s="1"/>
  <c r="AV177" i="14"/>
  <c r="AR133" i="17" s="1"/>
  <c r="AV32" i="3"/>
  <c r="AR174" i="17" s="1"/>
  <c r="AS70"/>
  <c r="AW86" i="14"/>
  <c r="AV71"/>
  <c r="AR55" i="17"/>
  <c r="AW57" i="14"/>
  <c r="AS43" i="17"/>
  <c r="AW12" i="10"/>
  <c r="AW11" i="4"/>
  <c r="AW10"/>
  <c r="AR4" i="17"/>
  <c r="AV17" i="14"/>
  <c r="AW140"/>
  <c r="AX20" i="11"/>
  <c r="AX165" i="14" s="1"/>
  <c r="AS121" i="17"/>
  <c r="AX158" i="14"/>
  <c r="AV54" i="7"/>
  <c r="AV78" i="14"/>
  <c r="AR62" i="17"/>
  <c r="AV83" i="14"/>
  <c r="AR67" i="17" s="1"/>
  <c r="AV35" i="7"/>
  <c r="AV61" i="3"/>
  <c r="AR210" i="17" s="1"/>
  <c r="AV62" i="3"/>
  <c r="AR213" i="17" s="1"/>
  <c r="AW43" i="14"/>
  <c r="AS30" i="17"/>
  <c r="AW12" i="4"/>
  <c r="AS37" i="17"/>
  <c r="AW92" i="14"/>
  <c r="AS76" i="17"/>
  <c r="AS74"/>
  <c r="AW90" i="14"/>
  <c r="AW28" i="7"/>
  <c r="AV111" i="14"/>
  <c r="AR95" i="17"/>
  <c r="AV43" i="3"/>
  <c r="AR189" i="17" s="1"/>
  <c r="AV42" i="3"/>
  <c r="AR186" i="17" s="1"/>
  <c r="AV116" i="14"/>
  <c r="AR100" i="17" s="1"/>
  <c r="AW11" i="8"/>
  <c r="AV21" i="14"/>
  <c r="AR8" i="17"/>
  <c r="AW10" i="8"/>
  <c r="AV35" i="14"/>
  <c r="AV9" i="11"/>
  <c r="AR22" i="17"/>
  <c r="AW45" i="11"/>
  <c r="AS60" i="17"/>
  <c r="AW76" i="14"/>
  <c r="AW54" i="5"/>
  <c r="AW212" i="14" s="1"/>
  <c r="AW21" i="5"/>
  <c r="AS126" i="17"/>
  <c r="AW170" i="14"/>
  <c r="AX28" i="5"/>
  <c r="AS93" i="17"/>
  <c r="AW109" i="14"/>
  <c r="AS42" i="17" l="1"/>
  <c r="AW52" i="14"/>
  <c r="AV66"/>
  <c r="AR50" i="17"/>
  <c r="AV36" i="6"/>
  <c r="AV149" i="14"/>
  <c r="AW19" i="6"/>
  <c r="AW99" i="14"/>
  <c r="AS83" i="17"/>
  <c r="AW44" i="14"/>
  <c r="AS31" i="17"/>
  <c r="AR9"/>
  <c r="AV22" i="14"/>
  <c r="AW10" i="9"/>
  <c r="AW11"/>
  <c r="AV24" i="14"/>
  <c r="AR11" i="17"/>
  <c r="AW10" i="11"/>
  <c r="AW11"/>
  <c r="AS84" i="17"/>
  <c r="AW100" i="14"/>
  <c r="AW39" i="3"/>
  <c r="AS180" i="17" s="1"/>
  <c r="AW40" i="3"/>
  <c r="AS183" i="17" s="1"/>
  <c r="AW105" i="14"/>
  <c r="AS89" i="17" s="1"/>
  <c r="AW22" i="4"/>
  <c r="AS136" i="17"/>
  <c r="AW180" i="14"/>
  <c r="AS109" i="17"/>
  <c r="AW29" i="10"/>
  <c r="AW125" i="14"/>
  <c r="AS140" i="17"/>
  <c r="AW22" i="8"/>
  <c r="AW184" i="14"/>
  <c r="AW53"/>
  <c r="AR51" i="17"/>
  <c r="AV67" i="14"/>
  <c r="AV50" i="3"/>
  <c r="AR195" i="17" s="1"/>
  <c r="AV49" i="3"/>
  <c r="AR192" i="17" s="1"/>
  <c r="AV72" i="14"/>
  <c r="AR56" i="17" s="1"/>
  <c r="AV214" i="14"/>
  <c r="AV72" i="3"/>
  <c r="AV219" i="14"/>
  <c r="AV71" i="3"/>
  <c r="AS142" i="17"/>
  <c r="AW22" i="10"/>
  <c r="AW186" i="14"/>
  <c r="AS77" i="17"/>
  <c r="AW93" i="14"/>
  <c r="AW44" i="8"/>
  <c r="AS107" i="17"/>
  <c r="AW29" i="8"/>
  <c r="AW123" i="14"/>
  <c r="AS32" i="17"/>
  <c r="AW45" i="14"/>
  <c r="AW19" i="7"/>
  <c r="AV150" i="14"/>
  <c r="AV155"/>
  <c r="AV27" i="3"/>
  <c r="AV36" i="7"/>
  <c r="AV28" i="3"/>
  <c r="AS65" i="17"/>
  <c r="AW54" i="10"/>
  <c r="AW217" i="14" s="1"/>
  <c r="AW81"/>
  <c r="AW39"/>
  <c r="AS26" i="17"/>
  <c r="AW29" i="4"/>
  <c r="AS103" i="17"/>
  <c r="AW119" i="14"/>
  <c r="AW44" i="4"/>
  <c r="AW12" i="11"/>
  <c r="AS44" i="17"/>
  <c r="AT82"/>
  <c r="AX98" i="14"/>
  <c r="AX19" i="5"/>
  <c r="AW148" i="14"/>
  <c r="AW36" i="5"/>
  <c r="AW35"/>
  <c r="AW12" i="6" l="1"/>
  <c r="AS39" i="17"/>
  <c r="AW22" i="9"/>
  <c r="AW185" i="14"/>
  <c r="AS141" i="17"/>
  <c r="AW135" i="14"/>
  <c r="AX20" i="6"/>
  <c r="AX160" i="14" s="1"/>
  <c r="AS116" i="17"/>
  <c r="AV9" i="6"/>
  <c r="AV30" i="14"/>
  <c r="AR17" i="17"/>
  <c r="AW29" i="9"/>
  <c r="AW44"/>
  <c r="AW124" i="14"/>
  <c r="AS108" i="17"/>
  <c r="AW45" i="6"/>
  <c r="AW75" i="14"/>
  <c r="AW54" i="4"/>
  <c r="AW211" i="14" s="1"/>
  <c r="AS59" i="17"/>
  <c r="AW54" i="8"/>
  <c r="AW215" i="14" s="1"/>
  <c r="AS63" i="17"/>
  <c r="AW79" i="14"/>
  <c r="AW21" i="10"/>
  <c r="AW175" i="14"/>
  <c r="AS131" i="17"/>
  <c r="AS129"/>
  <c r="AW173" i="14"/>
  <c r="AW21" i="8"/>
  <c r="AX28" i="10"/>
  <c r="AW114" i="14"/>
  <c r="AS98" i="17"/>
  <c r="AW46" i="14"/>
  <c r="AS33" i="17"/>
  <c r="AX28" i="4"/>
  <c r="AW108" i="14"/>
  <c r="AS92" i="17"/>
  <c r="AW21" i="4"/>
  <c r="AS125" i="17"/>
  <c r="AW169" i="14"/>
  <c r="AV9" i="7"/>
  <c r="AV31" i="14"/>
  <c r="AR18" i="17"/>
  <c r="AV51" i="3"/>
  <c r="AR198" i="17" s="1"/>
  <c r="AV52" i="3"/>
  <c r="AR201" i="17" s="1"/>
  <c r="AV36" i="14"/>
  <c r="AR23" i="17" s="1"/>
  <c r="AW45" i="7"/>
  <c r="AX20"/>
  <c r="AW136" i="14"/>
  <c r="AS117" i="17"/>
  <c r="AW25" i="3"/>
  <c r="AS168" i="17" s="1"/>
  <c r="AW141" i="14"/>
  <c r="AS122" i="17" s="1"/>
  <c r="AW26" i="3"/>
  <c r="AS171" i="17" s="1"/>
  <c r="AX28" i="8"/>
  <c r="AW112" i="14"/>
  <c r="AS96" i="17"/>
  <c r="AS40"/>
  <c r="AW12" i="7"/>
  <c r="AW54" i="3"/>
  <c r="AS204" i="17" s="1"/>
  <c r="AW58" i="14"/>
  <c r="AS45" i="17" s="1"/>
  <c r="AW55" i="3"/>
  <c r="AS207" i="17" s="1"/>
  <c r="AS143"/>
  <c r="AW187" i="14"/>
  <c r="AW22" i="11"/>
  <c r="AW35" i="10"/>
  <c r="AW44" i="11"/>
  <c r="AW126" i="14"/>
  <c r="AW29" i="11"/>
  <c r="AS110" i="17"/>
  <c r="AX134" i="14"/>
  <c r="AT115" i="17"/>
  <c r="AY20" i="5"/>
  <c r="AY159" i="14" s="1"/>
  <c r="AS49" i="17"/>
  <c r="AX51" i="14"/>
  <c r="AW65"/>
  <c r="AS16" i="17"/>
  <c r="AW29" i="14"/>
  <c r="AW9" i="5"/>
  <c r="AX45"/>
  <c r="AW41" i="14" l="1"/>
  <c r="AS28" i="17"/>
  <c r="AW80" i="14"/>
  <c r="AS64" i="17"/>
  <c r="AW54" i="9"/>
  <c r="AV19" i="14"/>
  <c r="AW10" i="6"/>
  <c r="AW11"/>
  <c r="AW44" s="1"/>
  <c r="AR6" i="17"/>
  <c r="AS130"/>
  <c r="AW174" i="14"/>
  <c r="AW21" i="9"/>
  <c r="AS72" i="17"/>
  <c r="AW88" i="14"/>
  <c r="AS97" i="17"/>
  <c r="AW113" i="14"/>
  <c r="AX28" i="9"/>
  <c r="AW176" i="14"/>
  <c r="AW21" i="11"/>
  <c r="AS132" i="17"/>
  <c r="AS73"/>
  <c r="AW89" i="14"/>
  <c r="AW94"/>
  <c r="AS78" i="17" s="1"/>
  <c r="AW64" i="3"/>
  <c r="AS216" i="17" s="1"/>
  <c r="AW65" i="3"/>
  <c r="AS219" i="17" s="1"/>
  <c r="AW35" i="4"/>
  <c r="AS99" i="17"/>
  <c r="AW115" i="14"/>
  <c r="AX28" i="11"/>
  <c r="AX56" i="14"/>
  <c r="AS54" i="17"/>
  <c r="AW70" i="14"/>
  <c r="AX161"/>
  <c r="AX29" i="3"/>
  <c r="AX166" i="14"/>
  <c r="AX30" i="3"/>
  <c r="AX19" i="10"/>
  <c r="AW36"/>
  <c r="AW153" i="14"/>
  <c r="AW42"/>
  <c r="AS29" i="17"/>
  <c r="AW47" i="14"/>
  <c r="AS34" i="17" s="1"/>
  <c r="AW18" i="3"/>
  <c r="AS162" i="17" s="1"/>
  <c r="AW19" i="3"/>
  <c r="AS165" i="17" s="1"/>
  <c r="AV20" i="14"/>
  <c r="AW11" i="7"/>
  <c r="AR7" i="17"/>
  <c r="AW10" i="7"/>
  <c r="AV25" i="14"/>
  <c r="AR12" i="17" s="1"/>
  <c r="AV12" i="3"/>
  <c r="AR1" i="17" s="1"/>
  <c r="AV13" i="3"/>
  <c r="AR147" i="17" s="1"/>
  <c r="AW151" i="14"/>
  <c r="AW36" i="8"/>
  <c r="AX19"/>
  <c r="AX45" s="1"/>
  <c r="AS66" i="17"/>
  <c r="AW54" i="11"/>
  <c r="AW82" i="14"/>
  <c r="AX101"/>
  <c r="AT85" i="17"/>
  <c r="AW147" i="14"/>
  <c r="AX19" i="4"/>
  <c r="AW36"/>
  <c r="AT81" i="17"/>
  <c r="AX97" i="14"/>
  <c r="AX45" i="10"/>
  <c r="AT87" i="17"/>
  <c r="AX103" i="14"/>
  <c r="AW35" i="8"/>
  <c r="AX87" i="14"/>
  <c r="AT71" i="17"/>
  <c r="AX10" i="5"/>
  <c r="AW18" i="14"/>
  <c r="AS5" i="17"/>
  <c r="AX11" i="5"/>
  <c r="AT38" i="17"/>
  <c r="AX12" i="5"/>
  <c r="AS61" i="17" l="1"/>
  <c r="AW54" i="6"/>
  <c r="AW213" i="14" s="1"/>
  <c r="AW77"/>
  <c r="AW35" i="6"/>
  <c r="AW182" i="14"/>
  <c r="AS138" i="17"/>
  <c r="AW22" i="6"/>
  <c r="AW216" i="14"/>
  <c r="AW35" i="9"/>
  <c r="AX102" i="14"/>
  <c r="AT86" i="17"/>
  <c r="AW36" i="9"/>
  <c r="AW152" i="14"/>
  <c r="AX19" i="9"/>
  <c r="AW121" i="14"/>
  <c r="AS105" i="17"/>
  <c r="AW29" i="6"/>
  <c r="AX54" i="14"/>
  <c r="AS52" i="17"/>
  <c r="AW68" i="14"/>
  <c r="AX45" i="4"/>
  <c r="AX133" i="14"/>
  <c r="AY20" i="4"/>
  <c r="AT114" i="17"/>
  <c r="AW29" i="7"/>
  <c r="AS106" i="17"/>
  <c r="AW122" i="14"/>
  <c r="AW15" i="3"/>
  <c r="AS153" i="17" s="1"/>
  <c r="AW127" i="14"/>
  <c r="AS111" i="17" s="1"/>
  <c r="AW14" i="3"/>
  <c r="AS150" i="17" s="1"/>
  <c r="AT120"/>
  <c r="AX139" i="14"/>
  <c r="AY20" i="10"/>
  <c r="AY164" i="14" s="1"/>
  <c r="AT88" i="17"/>
  <c r="AX104" i="14"/>
  <c r="AT76" i="17"/>
  <c r="AX92" i="14"/>
  <c r="AW28"/>
  <c r="AW9" i="4"/>
  <c r="AS15" i="17"/>
  <c r="AT74"/>
  <c r="AX90" i="14"/>
  <c r="AS21" i="17"/>
  <c r="AW34" i="14"/>
  <c r="AW9" i="10"/>
  <c r="AX12"/>
  <c r="AT43" i="17"/>
  <c r="AW64" i="14"/>
  <c r="AS48" i="17"/>
  <c r="AX50" i="14"/>
  <c r="AW154"/>
  <c r="AW36" i="11"/>
  <c r="AX19"/>
  <c r="AW44" i="7"/>
  <c r="AW35" i="11"/>
  <c r="AW218" i="14"/>
  <c r="AS19" i="17"/>
  <c r="AW9" i="8"/>
  <c r="AW32" i="14"/>
  <c r="AS139" i="17"/>
  <c r="AW22" i="7"/>
  <c r="AW183" i="14"/>
  <c r="AW16" i="3"/>
  <c r="AS156" i="17" s="1"/>
  <c r="AW188" i="14"/>
  <c r="AS144" i="17" s="1"/>
  <c r="AW17" i="3"/>
  <c r="AS159" i="17" s="1"/>
  <c r="AX137" i="14"/>
  <c r="AY20" i="8"/>
  <c r="AY162" i="14" s="1"/>
  <c r="AT118" i="17"/>
  <c r="AT104"/>
  <c r="AX29" i="5"/>
  <c r="AX120" i="14"/>
  <c r="AX22" i="5"/>
  <c r="AT137" i="17"/>
  <c r="AX181" i="14"/>
  <c r="AX40"/>
  <c r="AT27" i="17"/>
  <c r="AX44" i="5"/>
  <c r="AW110" i="14" l="1"/>
  <c r="AX28" i="6"/>
  <c r="AS94" i="17"/>
  <c r="AW69" i="14"/>
  <c r="AS53" i="17"/>
  <c r="AX55" i="14"/>
  <c r="AW21" i="6"/>
  <c r="AW171" i="14"/>
  <c r="AS127" i="17"/>
  <c r="AX45" i="9"/>
  <c r="AX138" i="14"/>
  <c r="AT119" i="17"/>
  <c r="AY20" i="9"/>
  <c r="AY163" i="14" s="1"/>
  <c r="AW9" i="9"/>
  <c r="AS20" i="17"/>
  <c r="AW33" i="14"/>
  <c r="AW66"/>
  <c r="AX52"/>
  <c r="AS50" i="17"/>
  <c r="AW21" i="14"/>
  <c r="AS8" i="17"/>
  <c r="AX10" i="8"/>
  <c r="AX11"/>
  <c r="AW78" i="14"/>
  <c r="AW54" i="7"/>
  <c r="AS62" i="17"/>
  <c r="AW62" i="3"/>
  <c r="AS213" i="17" s="1"/>
  <c r="AW83" i="14"/>
  <c r="AS67" i="17" s="1"/>
  <c r="AW61" i="3"/>
  <c r="AS210" i="17" s="1"/>
  <c r="AX12" i="4"/>
  <c r="AT37" i="17"/>
  <c r="AX45" i="14"/>
  <c r="AT32" i="17"/>
  <c r="AW17" i="14"/>
  <c r="AX10" i="4"/>
  <c r="AS4" i="17"/>
  <c r="AX11" i="4"/>
  <c r="AS95" i="17"/>
  <c r="AX28" i="7"/>
  <c r="AW111" i="14"/>
  <c r="AW42" i="3"/>
  <c r="AS186" i="17" s="1"/>
  <c r="AW43" i="3"/>
  <c r="AS189" i="17" s="1"/>
  <c r="AW116" i="14"/>
  <c r="AS100" i="17" s="1"/>
  <c r="AX12" i="8"/>
  <c r="AT41" i="17"/>
  <c r="AS55"/>
  <c r="AW71" i="14"/>
  <c r="AX57"/>
  <c r="AY158"/>
  <c r="AS22" i="17"/>
  <c r="AW35" i="14"/>
  <c r="AW9" i="11"/>
  <c r="AW21" i="7"/>
  <c r="AW172" i="14"/>
  <c r="AS128" i="17"/>
  <c r="AW32" i="3"/>
  <c r="AS174" i="17" s="1"/>
  <c r="AW177" i="14"/>
  <c r="AS133" i="17" s="1"/>
  <c r="AW33" i="3"/>
  <c r="AS177" i="17" s="1"/>
  <c r="AY20" i="11"/>
  <c r="AX140" i="14"/>
  <c r="AT121" i="17"/>
  <c r="AX45" i="11"/>
  <c r="AW23" i="14"/>
  <c r="AX10" i="10"/>
  <c r="AS10" i="17"/>
  <c r="AX11" i="10"/>
  <c r="AX86" i="14"/>
  <c r="AT70" i="17"/>
  <c r="AY28" i="5"/>
  <c r="AT93" i="17"/>
  <c r="AX109" i="14"/>
  <c r="AT60" i="17"/>
  <c r="AX76" i="14"/>
  <c r="AX54" i="5"/>
  <c r="AX212" i="14" s="1"/>
  <c r="AX170"/>
  <c r="AT126" i="17"/>
  <c r="AX21" i="5"/>
  <c r="AX19" i="6" l="1"/>
  <c r="AW36"/>
  <c r="AW149" i="14"/>
  <c r="AX12" i="6"/>
  <c r="AT39" i="17"/>
  <c r="AX11" i="9"/>
  <c r="AS9" i="17"/>
  <c r="AW22" i="14"/>
  <c r="AX10" i="9"/>
  <c r="AX91" i="14"/>
  <c r="AT75" i="17"/>
  <c r="AX12" i="9"/>
  <c r="AT42" i="17"/>
  <c r="AT83"/>
  <c r="AX99" i="14"/>
  <c r="AX45" i="6"/>
  <c r="AX125" i="14"/>
  <c r="AX29" i="10"/>
  <c r="AT109" i="17"/>
  <c r="AX44" i="10"/>
  <c r="AX93" i="14"/>
  <c r="AT77" i="17"/>
  <c r="AW214" i="14"/>
  <c r="AW219"/>
  <c r="AW72" i="3"/>
  <c r="AW71"/>
  <c r="AX10" i="11"/>
  <c r="AS11" i="17"/>
  <c r="AW24" i="14"/>
  <c r="AX11" i="11"/>
  <c r="AT84" i="17"/>
  <c r="AX100" i="14"/>
  <c r="AX105"/>
  <c r="AT89" i="17" s="1"/>
  <c r="AX40" i="3"/>
  <c r="AT183" i="17" s="1"/>
  <c r="AX39" i="3"/>
  <c r="AT180" i="17" s="1"/>
  <c r="AX119" i="14"/>
  <c r="AT103" i="17"/>
  <c r="AX29" i="4"/>
  <c r="AX44"/>
  <c r="AX22" i="8"/>
  <c r="AX184" i="14"/>
  <c r="AT140" i="17"/>
  <c r="AW35" i="7"/>
  <c r="AY165" i="14"/>
  <c r="AT142" i="17"/>
  <c r="AX22" i="10"/>
  <c r="AX186" i="14"/>
  <c r="AX19" i="7"/>
  <c r="AX45" s="1"/>
  <c r="AW150" i="14"/>
  <c r="AW28" i="3"/>
  <c r="AW155" i="14"/>
  <c r="AW36" i="7"/>
  <c r="AW27" i="3"/>
  <c r="AX12" i="11"/>
  <c r="AT44" i="17"/>
  <c r="AX43" i="14"/>
  <c r="AT30" i="17"/>
  <c r="AT136"/>
  <c r="AX180" i="14"/>
  <c r="AX22" i="4"/>
  <c r="AX39" i="14"/>
  <c r="AT26" i="17"/>
  <c r="AX44" i="8"/>
  <c r="AX123" i="14"/>
  <c r="AT107" i="17"/>
  <c r="AX29" i="8"/>
  <c r="AX35" i="5"/>
  <c r="AY19"/>
  <c r="AY45" s="1"/>
  <c r="AX148" i="14"/>
  <c r="AX36" i="5"/>
  <c r="AY98" i="14"/>
  <c r="AU82" i="17"/>
  <c r="AT141" l="1"/>
  <c r="AX22" i="9"/>
  <c r="AX185" i="14"/>
  <c r="AY20" i="6"/>
  <c r="AY160" i="14" s="1"/>
  <c r="AX135"/>
  <c r="AT116" i="17"/>
  <c r="AT72"/>
  <c r="AX88" i="14"/>
  <c r="AT31" i="17"/>
  <c r="AX44" i="14"/>
  <c r="AX124"/>
  <c r="AT108" i="17"/>
  <c r="AX44" i="9"/>
  <c r="AX29"/>
  <c r="AX41" i="14"/>
  <c r="AT28" i="17"/>
  <c r="AS17"/>
  <c r="AW9" i="6"/>
  <c r="AW30" i="14"/>
  <c r="AT73" i="17"/>
  <c r="AX89" i="14"/>
  <c r="AX64" i="3"/>
  <c r="AT216" i="17" s="1"/>
  <c r="AX94" i="14"/>
  <c r="AT78" i="17" s="1"/>
  <c r="AX65" i="3"/>
  <c r="AT219" i="17" s="1"/>
  <c r="AX21" i="4"/>
  <c r="AT125" i="17"/>
  <c r="AX169" i="14"/>
  <c r="AX21" i="8"/>
  <c r="AT129" i="17"/>
  <c r="AX173" i="14"/>
  <c r="AY28" i="4"/>
  <c r="AX108" i="14"/>
  <c r="AT92" i="17"/>
  <c r="AY28" i="8"/>
  <c r="AT96" i="17"/>
  <c r="AX112" i="14"/>
  <c r="AW9" i="7"/>
  <c r="AW31" i="14"/>
  <c r="AS18" i="17"/>
  <c r="AW51" i="3"/>
  <c r="AS198" i="17" s="1"/>
  <c r="AW36" i="14"/>
  <c r="AS23" i="17" s="1"/>
  <c r="AW52" i="3"/>
  <c r="AS201" i="17" s="1"/>
  <c r="AY20" i="7"/>
  <c r="AX136" i="14"/>
  <c r="AT117" i="17"/>
  <c r="AX26" i="3"/>
  <c r="AT171" i="17" s="1"/>
  <c r="AX141" i="14"/>
  <c r="AT122" i="17" s="1"/>
  <c r="AX25" i="3"/>
  <c r="AT168" i="17" s="1"/>
  <c r="AY28" i="10"/>
  <c r="AX114" i="14"/>
  <c r="AT98" i="17"/>
  <c r="AT63"/>
  <c r="AX54" i="8"/>
  <c r="AX215" i="14" s="1"/>
  <c r="AX79"/>
  <c r="AT59" i="17"/>
  <c r="AX75" i="14"/>
  <c r="AX54" i="4"/>
  <c r="AX44" i="11"/>
  <c r="AT110" i="17"/>
  <c r="AX29" i="11"/>
  <c r="AX126" i="14"/>
  <c r="AX46"/>
  <c r="AT33" i="17"/>
  <c r="AX21" i="10"/>
  <c r="AX175" i="14"/>
  <c r="AT131" i="17"/>
  <c r="AS51"/>
  <c r="AW67" i="14"/>
  <c r="AX53"/>
  <c r="AW50" i="3"/>
  <c r="AS195" i="17" s="1"/>
  <c r="AW49" i="3"/>
  <c r="AS192" i="17" s="1"/>
  <c r="AW72" i="14"/>
  <c r="AS56" i="17" s="1"/>
  <c r="AX187" i="14"/>
  <c r="AX22" i="11"/>
  <c r="AT143" i="17"/>
  <c r="AX54" i="10"/>
  <c r="AX217" i="14" s="1"/>
  <c r="AX81"/>
  <c r="AT65" i="17"/>
  <c r="AU71"/>
  <c r="AY87" i="14"/>
  <c r="AT16" i="17"/>
  <c r="AX9" i="5"/>
  <c r="AX29" i="14"/>
  <c r="AX65"/>
  <c r="AT49" i="17"/>
  <c r="AY51" i="14"/>
  <c r="AZ20" i="5"/>
  <c r="AY134" i="14"/>
  <c r="AU115" i="17"/>
  <c r="AX54" i="9" l="1"/>
  <c r="AX80" i="14"/>
  <c r="AT64" i="17"/>
  <c r="AW19" i="14"/>
  <c r="AX10" i="6"/>
  <c r="AX11"/>
  <c r="AS6" i="17"/>
  <c r="AY28" i="9"/>
  <c r="AX113" i="14"/>
  <c r="AT97" i="17"/>
  <c r="AX174" i="14"/>
  <c r="AT130" i="17"/>
  <c r="AX21" i="9"/>
  <c r="AX35" i="8"/>
  <c r="AY54" i="14" s="1"/>
  <c r="AT40" i="17"/>
  <c r="AX12" i="7"/>
  <c r="AX54" i="3"/>
  <c r="AT204" i="17" s="1"/>
  <c r="AX58" i="14"/>
  <c r="AT45" i="17" s="1"/>
  <c r="AX55" i="3"/>
  <c r="AT207" i="17" s="1"/>
  <c r="AU87"/>
  <c r="AY103" i="14"/>
  <c r="AW20"/>
  <c r="AS7" i="17"/>
  <c r="AX10" i="7"/>
  <c r="AX11"/>
  <c r="AW25" i="14"/>
  <c r="AS12" i="17" s="1"/>
  <c r="AW12" i="3"/>
  <c r="AS1" i="17" s="1"/>
  <c r="AW13" i="3"/>
  <c r="AS147" i="17" s="1"/>
  <c r="AY97" i="14"/>
  <c r="AU81" i="17"/>
  <c r="AX151" i="14"/>
  <c r="AY19" i="8"/>
  <c r="AX36"/>
  <c r="AX82" i="14"/>
  <c r="AX54" i="11"/>
  <c r="AX218" i="14" s="1"/>
  <c r="AT66" i="17"/>
  <c r="AU85"/>
  <c r="AY101" i="14"/>
  <c r="AT132" i="17"/>
  <c r="AX21" i="11"/>
  <c r="AX176" i="14"/>
  <c r="AX211"/>
  <c r="AY161"/>
  <c r="AY29" i="3"/>
  <c r="AY166" i="14"/>
  <c r="AY30" i="3"/>
  <c r="AX147" i="14"/>
  <c r="AX36" i="4"/>
  <c r="AY19"/>
  <c r="AY19" i="10"/>
  <c r="AX36"/>
  <c r="AX153" i="14"/>
  <c r="AT99" i="17"/>
  <c r="AY28" i="11"/>
  <c r="AX115" i="14"/>
  <c r="AX35" i="10"/>
  <c r="AX35" i="4"/>
  <c r="AY11" i="5"/>
  <c r="AY10"/>
  <c r="AT5" i="17"/>
  <c r="AX18" i="14"/>
  <c r="BA159"/>
  <c r="BA20" i="5"/>
  <c r="AZ159" i="14"/>
  <c r="AY12" i="5"/>
  <c r="AU38" i="17"/>
  <c r="AX68" i="14" l="1"/>
  <c r="AX36" i="9"/>
  <c r="AX152" i="14"/>
  <c r="AY19" i="9"/>
  <c r="AX182" i="14"/>
  <c r="AX22" i="6"/>
  <c r="AT138" i="17"/>
  <c r="AX216" i="14"/>
  <c r="AX35" i="9"/>
  <c r="AY45"/>
  <c r="AY102" i="14"/>
  <c r="AU86" i="17"/>
  <c r="AX44" i="6"/>
  <c r="AX29"/>
  <c r="AX121" i="14"/>
  <c r="AT105" i="17"/>
  <c r="AT52"/>
  <c r="AY50" i="14"/>
  <c r="AX64"/>
  <c r="AT48" i="17"/>
  <c r="AU114"/>
  <c r="AZ20" i="4"/>
  <c r="AY45"/>
  <c r="AY133" i="14"/>
  <c r="AU88" i="17"/>
  <c r="AY104" i="14"/>
  <c r="AZ20" i="10"/>
  <c r="AU120" i="17"/>
  <c r="AY139" i="14"/>
  <c r="AY45" i="10"/>
  <c r="AX36" i="11"/>
  <c r="AY19"/>
  <c r="AX154" i="14"/>
  <c r="AX42"/>
  <c r="AT29" i="17"/>
  <c r="AX18" i="3"/>
  <c r="AT162" i="17" s="1"/>
  <c r="AX19" i="3"/>
  <c r="AT165" i="17" s="1"/>
  <c r="AX47" i="14"/>
  <c r="AT34" i="17" s="1"/>
  <c r="AX9" i="10"/>
  <c r="AX34" i="14"/>
  <c r="AT21" i="17"/>
  <c r="AY137" i="14"/>
  <c r="AU118" i="17"/>
  <c r="AY45" i="8"/>
  <c r="AZ20"/>
  <c r="AX22" i="7"/>
  <c r="AT139" i="17"/>
  <c r="AX183" i="14"/>
  <c r="AX188"/>
  <c r="AT144" i="17" s="1"/>
  <c r="AX16" i="3"/>
  <c r="AT156" i="17" s="1"/>
  <c r="AX17" i="3"/>
  <c r="AT159" i="17" s="1"/>
  <c r="AX70" i="14"/>
  <c r="AY56"/>
  <c r="AT54" i="17"/>
  <c r="AX9" i="4"/>
  <c r="AT15" i="17"/>
  <c r="AX28" i="14"/>
  <c r="AU41" i="17"/>
  <c r="AY12" i="8"/>
  <c r="AX9"/>
  <c r="AX32" i="14"/>
  <c r="AT19" i="17"/>
  <c r="AX29" i="7"/>
  <c r="AT106" i="17"/>
  <c r="AX122" i="14"/>
  <c r="AX127"/>
  <c r="AT111" i="17" s="1"/>
  <c r="AX14" i="3"/>
  <c r="AT150" i="17" s="1"/>
  <c r="AX15" i="3"/>
  <c r="AT153" i="17" s="1"/>
  <c r="AX44" i="7"/>
  <c r="AX35" i="11"/>
  <c r="AU104" i="17"/>
  <c r="AY120" i="14"/>
  <c r="AY29" i="5"/>
  <c r="AY44"/>
  <c r="AU137" i="17"/>
  <c r="AY181" i="14"/>
  <c r="AY22" i="5"/>
  <c r="AY40" i="14"/>
  <c r="AU27" i="17"/>
  <c r="AT94" l="1"/>
  <c r="AX110" i="14"/>
  <c r="AY28" i="6"/>
  <c r="AY91" i="14"/>
  <c r="AU75" i="17"/>
  <c r="AX171" i="14"/>
  <c r="AX21" i="6"/>
  <c r="AT127" i="17"/>
  <c r="AY138" i="14"/>
  <c r="AU119" i="17"/>
  <c r="AZ20" i="9"/>
  <c r="AT20" i="17"/>
  <c r="AX33" i="14"/>
  <c r="AX9" i="9"/>
  <c r="AT61" i="17"/>
  <c r="AX77" i="14"/>
  <c r="AX54" i="6"/>
  <c r="AX213" i="14" s="1"/>
  <c r="AX69"/>
  <c r="AT53" i="17"/>
  <c r="AY55" i="14"/>
  <c r="AX54" i="7"/>
  <c r="AX78" i="14"/>
  <c r="AT62" i="17"/>
  <c r="AX83" i="14"/>
  <c r="AT67" i="17" s="1"/>
  <c r="AX61" i="3"/>
  <c r="AT210" i="17" s="1"/>
  <c r="AX62" i="3"/>
  <c r="AT213" i="17" s="1"/>
  <c r="AU74"/>
  <c r="AY90" i="14"/>
  <c r="AX9" i="11"/>
  <c r="AT22" i="17"/>
  <c r="AX35" i="14"/>
  <c r="AY12" i="4"/>
  <c r="AU37" i="17"/>
  <c r="AY57" i="14"/>
  <c r="AX71"/>
  <c r="AT55" i="17"/>
  <c r="AY12" i="10"/>
  <c r="AU43" i="17"/>
  <c r="BA20" i="8"/>
  <c r="BA162" i="14"/>
  <c r="AZ162"/>
  <c r="AU121" i="17"/>
  <c r="AY140" i="14"/>
  <c r="AZ20" i="11"/>
  <c r="AY45"/>
  <c r="AY28" i="7"/>
  <c r="AX111" i="14"/>
  <c r="AT95" i="17"/>
  <c r="AX42" i="3"/>
  <c r="AT186" i="17" s="1"/>
  <c r="AX116" i="14"/>
  <c r="AT100" i="17" s="1"/>
  <c r="AX43" i="3"/>
  <c r="AT189" i="17" s="1"/>
  <c r="AT4"/>
  <c r="AX17" i="14"/>
  <c r="AY10" i="4"/>
  <c r="AY11"/>
  <c r="AX172" i="14"/>
  <c r="AX21" i="7"/>
  <c r="AT128" i="17"/>
  <c r="AX32" i="3"/>
  <c r="AT174" i="17" s="1"/>
  <c r="AX33" i="3"/>
  <c r="AT177" i="17" s="1"/>
  <c r="AX177" i="14"/>
  <c r="AT133" i="17" s="1"/>
  <c r="AY92" i="14"/>
  <c r="AU76" i="17"/>
  <c r="BA20" i="4"/>
  <c r="BA158" i="14"/>
  <c r="AZ158"/>
  <c r="AY43"/>
  <c r="AU30" i="17"/>
  <c r="AY10" i="8"/>
  <c r="AT8" i="17"/>
  <c r="AX21" i="14"/>
  <c r="AY11" i="8"/>
  <c r="AY10" i="10"/>
  <c r="AT10" i="17"/>
  <c r="AX23" i="14"/>
  <c r="AY11" i="10"/>
  <c r="BA164" i="14"/>
  <c r="BA20" i="10"/>
  <c r="AZ164" i="14"/>
  <c r="AY86"/>
  <c r="AU70" i="17"/>
  <c r="AU126"/>
  <c r="AY21" i="5"/>
  <c r="AY170" i="14"/>
  <c r="AZ28" i="5"/>
  <c r="AY109" i="14"/>
  <c r="AU93" i="17"/>
  <c r="AU60"/>
  <c r="AY54" i="5"/>
  <c r="AY212" i="14" s="1"/>
  <c r="AY76"/>
  <c r="AU42" i="17" l="1"/>
  <c r="AY12" i="9"/>
  <c r="BA20"/>
  <c r="BA163" i="14"/>
  <c r="AZ163"/>
  <c r="AX36" i="6"/>
  <c r="AY19"/>
  <c r="AX149" i="14"/>
  <c r="AY99"/>
  <c r="AU83" i="17"/>
  <c r="AY11" i="9"/>
  <c r="AX22" i="14"/>
  <c r="AY10" i="9"/>
  <c r="AT9" i="17"/>
  <c r="AX35" i="6"/>
  <c r="AY19" i="7"/>
  <c r="AX150" i="14"/>
  <c r="AX28" i="3"/>
  <c r="AX155" i="14"/>
  <c r="AX27" i="3"/>
  <c r="AX36" i="7"/>
  <c r="AX214" i="14"/>
  <c r="AX71" i="3"/>
  <c r="AX219" i="14"/>
  <c r="AX72" i="3"/>
  <c r="AY29" i="4"/>
  <c r="AU103" i="17"/>
  <c r="AY44" i="4"/>
  <c r="AY119" i="14"/>
  <c r="AY12" i="11"/>
  <c r="AU44" i="17"/>
  <c r="AY39" i="14"/>
  <c r="AU26" i="17"/>
  <c r="AY125" i="14"/>
  <c r="AU109" i="17"/>
  <c r="AY29" i="10"/>
  <c r="AY44"/>
  <c r="AU107" i="17"/>
  <c r="AY123" i="14"/>
  <c r="AY29" i="8"/>
  <c r="AU84" i="17"/>
  <c r="AY100" i="14"/>
  <c r="AY39" i="3"/>
  <c r="AU180" i="17" s="1"/>
  <c r="AY40" i="3"/>
  <c r="AU183" i="17" s="1"/>
  <c r="AY105" i="14"/>
  <c r="AU89" i="17" s="1"/>
  <c r="BA165" i="14"/>
  <c r="AZ165"/>
  <c r="BA20" i="11"/>
  <c r="AY10"/>
  <c r="AX24" i="14"/>
  <c r="AT11" i="17"/>
  <c r="AY11" i="11"/>
  <c r="AU142" i="17"/>
  <c r="AY22" i="10"/>
  <c r="AY186" i="14"/>
  <c r="AY184"/>
  <c r="AY22" i="8"/>
  <c r="AU140" i="17"/>
  <c r="AY22" i="4"/>
  <c r="AY180" i="14"/>
  <c r="AU136" i="17"/>
  <c r="AY93" i="14"/>
  <c r="AU77" i="17"/>
  <c r="AY45" i="14"/>
  <c r="AU32" i="17"/>
  <c r="AY44" i="8"/>
  <c r="AX35" i="7"/>
  <c r="AZ19" i="5"/>
  <c r="AY148" i="14"/>
  <c r="AY36" i="5"/>
  <c r="AY35"/>
  <c r="BA28"/>
  <c r="AV82" i="17"/>
  <c r="AZ98" i="14"/>
  <c r="BA98"/>
  <c r="AT50" i="17" l="1"/>
  <c r="AY52" i="14"/>
  <c r="AX66"/>
  <c r="AY22" i="9"/>
  <c r="AU141" i="17"/>
  <c r="AY185" i="14"/>
  <c r="AY29" i="9"/>
  <c r="AY44"/>
  <c r="AU108" i="17"/>
  <c r="AY124" i="14"/>
  <c r="AY45" i="6"/>
  <c r="AU116" i="17"/>
  <c r="AZ20" i="6"/>
  <c r="AY135" i="14"/>
  <c r="AT17" i="17"/>
  <c r="AX9" i="6"/>
  <c r="AX30" i="14"/>
  <c r="AU31" i="17"/>
  <c r="AY44" i="14"/>
  <c r="AU63" i="17"/>
  <c r="AY54" i="8"/>
  <c r="AY215" i="14" s="1"/>
  <c r="AY79"/>
  <c r="AU131" i="17"/>
  <c r="AY21" i="10"/>
  <c r="AY175" i="14"/>
  <c r="AU65" i="17"/>
  <c r="AY54" i="10"/>
  <c r="AY217" i="14" s="1"/>
  <c r="AY81"/>
  <c r="AU33" i="17"/>
  <c r="AY46" i="14"/>
  <c r="AU92" i="17"/>
  <c r="AY108" i="14"/>
  <c r="AZ28" i="4"/>
  <c r="AY45" i="7"/>
  <c r="AY136" i="14"/>
  <c r="AU117" i="17"/>
  <c r="AZ20" i="7"/>
  <c r="AY26" i="3"/>
  <c r="AU171" i="17" s="1"/>
  <c r="AY141" i="14"/>
  <c r="AU122" i="17" s="1"/>
  <c r="AY25" i="3"/>
  <c r="AU168" i="17" s="1"/>
  <c r="AT51"/>
  <c r="AX67" i="14"/>
  <c r="AY53"/>
  <c r="AX49" i="3"/>
  <c r="AT192" i="17" s="1"/>
  <c r="AX72" i="14"/>
  <c r="AT56" i="17" s="1"/>
  <c r="AX50" i="3"/>
  <c r="AT195" i="17" s="1"/>
  <c r="AY169" i="14"/>
  <c r="AU125" i="17"/>
  <c r="AY21" i="4"/>
  <c r="AT18" i="17"/>
  <c r="AX9" i="7"/>
  <c r="AX31" i="14"/>
  <c r="AX36"/>
  <c r="AT23" i="17" s="1"/>
  <c r="AX52" i="3"/>
  <c r="AT201" i="17" s="1"/>
  <c r="AX51" i="3"/>
  <c r="AT198" i="17" s="1"/>
  <c r="AY29" i="11"/>
  <c r="AY126" i="14"/>
  <c r="AY44" i="11"/>
  <c r="AU110" i="17"/>
  <c r="AY54" i="4"/>
  <c r="AY75" i="14"/>
  <c r="AU59" i="17"/>
  <c r="AY21" i="8"/>
  <c r="AU129" i="17"/>
  <c r="AY173" i="14"/>
  <c r="AY22" i="11"/>
  <c r="AU143" i="17"/>
  <c r="AY187" i="14"/>
  <c r="AU96" i="17"/>
  <c r="AY112" i="14"/>
  <c r="AZ28" i="8"/>
  <c r="AY114" i="14"/>
  <c r="AU98" i="17"/>
  <c r="AZ28" i="10"/>
  <c r="AZ51" i="14"/>
  <c r="AY65"/>
  <c r="AU49" i="17"/>
  <c r="AZ134" i="14"/>
  <c r="BA134"/>
  <c r="BA19" i="5"/>
  <c r="BB20"/>
  <c r="BB159" i="14" s="1"/>
  <c r="AV115" i="17"/>
  <c r="AZ45" i="5"/>
  <c r="AY9"/>
  <c r="AU16" i="17"/>
  <c r="AY29" i="14"/>
  <c r="AY35" i="10" l="1"/>
  <c r="AY70" i="14" s="1"/>
  <c r="BA20" i="6"/>
  <c r="AZ160" i="14"/>
  <c r="BA160"/>
  <c r="AY88"/>
  <c r="AU72" i="17"/>
  <c r="AU97"/>
  <c r="AZ28" i="9"/>
  <c r="AY113" i="14"/>
  <c r="AY10" i="6"/>
  <c r="AY11"/>
  <c r="AX19" i="14"/>
  <c r="AT6" i="17"/>
  <c r="AY54" i="9"/>
  <c r="AY80" i="14"/>
  <c r="AU64" i="17"/>
  <c r="AY21" i="9"/>
  <c r="AU130" i="17"/>
  <c r="AY174" i="14"/>
  <c r="AY12" i="6"/>
  <c r="AU39" i="17"/>
  <c r="AV85"/>
  <c r="BA101" i="14"/>
  <c r="BA28" i="8"/>
  <c r="AZ101" i="14"/>
  <c r="AY35" i="4"/>
  <c r="AY211" i="14"/>
  <c r="AU99" i="17"/>
  <c r="AZ28" i="11"/>
  <c r="AY115" i="14"/>
  <c r="AZ56"/>
  <c r="AU54" i="17"/>
  <c r="BA161" i="14"/>
  <c r="AZ161"/>
  <c r="BA20" i="7"/>
  <c r="AZ29" i="3"/>
  <c r="BA29" s="1"/>
  <c r="AZ30"/>
  <c r="BA30" s="1"/>
  <c r="AZ166" i="14"/>
  <c r="BA166" s="1"/>
  <c r="AZ19" i="10"/>
  <c r="AY36"/>
  <c r="AY153" i="14"/>
  <c r="AU66" i="17"/>
  <c r="AY54" i="11"/>
  <c r="AY218" i="14" s="1"/>
  <c r="AY82"/>
  <c r="AY11" i="7"/>
  <c r="AY44" s="1"/>
  <c r="AY10"/>
  <c r="AX20" i="14"/>
  <c r="AT7" i="17"/>
  <c r="AX13" i="3"/>
  <c r="AT147" i="17" s="1"/>
  <c r="AX25" i="14"/>
  <c r="AT12" i="17" s="1"/>
  <c r="AX12" i="3"/>
  <c r="AT1" i="17" s="1"/>
  <c r="AZ19" i="4"/>
  <c r="AY147" i="14"/>
  <c r="AY36" i="4"/>
  <c r="AY89" i="14"/>
  <c r="AU73" i="17"/>
  <c r="AY65" i="3"/>
  <c r="AU219" i="17" s="1"/>
  <c r="AY94" i="14"/>
  <c r="AU78" i="17" s="1"/>
  <c r="AY64" i="3"/>
  <c r="AU216" i="17" s="1"/>
  <c r="BA97" i="14"/>
  <c r="AZ97"/>
  <c r="AV81" i="17"/>
  <c r="BA28" i="4"/>
  <c r="AV87" i="17"/>
  <c r="BA103" i="14"/>
  <c r="BA28" i="10"/>
  <c r="AZ103" i="14"/>
  <c r="AY21" i="11"/>
  <c r="AY176" i="14"/>
  <c r="AU132" i="17"/>
  <c r="AY36" i="8"/>
  <c r="AY151" i="14"/>
  <c r="AZ19" i="8"/>
  <c r="AU40" i="17"/>
  <c r="AY12" i="7"/>
  <c r="AY54" i="3"/>
  <c r="AU204" i="17" s="1"/>
  <c r="AY55" i="3"/>
  <c r="AU207" i="17" s="1"/>
  <c r="AY58" i="14"/>
  <c r="AU45" i="17" s="1"/>
  <c r="AY35" i="8"/>
  <c r="BA87" i="14"/>
  <c r="AV71" i="17"/>
  <c r="AZ87" i="14"/>
  <c r="BA45" i="5"/>
  <c r="BA51" i="14"/>
  <c r="AZ12" i="5"/>
  <c r="AV38" i="17"/>
  <c r="AZ10" i="5"/>
  <c r="AZ11"/>
  <c r="AY18" i="14"/>
  <c r="AU5" i="17"/>
  <c r="AY36" i="9" l="1"/>
  <c r="AY152" i="14"/>
  <c r="AZ19" i="9"/>
  <c r="AY29" i="6"/>
  <c r="AY121" i="14"/>
  <c r="AU105" i="17"/>
  <c r="AU28"/>
  <c r="AY41" i="14"/>
  <c r="AY216"/>
  <c r="AY35" i="9"/>
  <c r="AY182" i="14"/>
  <c r="AY22" i="6"/>
  <c r="AU138" i="17"/>
  <c r="BA28" i="9"/>
  <c r="BA102" i="14"/>
  <c r="AZ102"/>
  <c r="AV86" i="17"/>
  <c r="AY44" i="6"/>
  <c r="AY61" i="3" s="1"/>
  <c r="AU210" i="17" s="1"/>
  <c r="AY42" i="14"/>
  <c r="AU29" i="17"/>
  <c r="AY47" i="14"/>
  <c r="AU34" i="17" s="1"/>
  <c r="AY19" i="3"/>
  <c r="AU165" i="17" s="1"/>
  <c r="AY18" i="3"/>
  <c r="AU162" i="17" s="1"/>
  <c r="AY9" i="8"/>
  <c r="AU19" i="17"/>
  <c r="AY32" i="14"/>
  <c r="AY183"/>
  <c r="AY22" i="7"/>
  <c r="AU139" i="17"/>
  <c r="AY16" i="3"/>
  <c r="AU156" i="17" s="1"/>
  <c r="AY17" i="3"/>
  <c r="AU159" i="17" s="1"/>
  <c r="AY188" i="14"/>
  <c r="AU144" i="17" s="1"/>
  <c r="AY34" i="14"/>
  <c r="AU21" i="17"/>
  <c r="AY9" i="10"/>
  <c r="BA104" i="14"/>
  <c r="BA28" i="11"/>
  <c r="AZ104" i="14"/>
  <c r="AV88" i="17"/>
  <c r="AY68" i="14"/>
  <c r="AU52" i="17"/>
  <c r="AZ54" i="14"/>
  <c r="AY154"/>
  <c r="AY36" i="11"/>
  <c r="AZ19"/>
  <c r="AU15" i="17"/>
  <c r="AY9" i="4"/>
  <c r="AY28" i="14"/>
  <c r="BA19" i="8"/>
  <c r="BB20"/>
  <c r="BB162" i="14" s="1"/>
  <c r="AZ137"/>
  <c r="AZ45" i="8"/>
  <c r="AV118" i="17"/>
  <c r="BA137" i="14"/>
  <c r="BA133"/>
  <c r="BA19" i="4"/>
  <c r="AV114" i="17"/>
  <c r="BB20" i="4"/>
  <c r="AZ133" i="14"/>
  <c r="AZ12" i="10"/>
  <c r="AV43" i="17"/>
  <c r="BA56" i="14"/>
  <c r="AU48" i="17"/>
  <c r="AY64" i="14"/>
  <c r="AZ50"/>
  <c r="AY35" i="11"/>
  <c r="AY78" i="14"/>
  <c r="AU62" i="17"/>
  <c r="AY54" i="7"/>
  <c r="AY35" s="1"/>
  <c r="AY62" i="3"/>
  <c r="AU213" i="17" s="1"/>
  <c r="AY83" i="14"/>
  <c r="AU67" i="17" s="1"/>
  <c r="AY122" i="14"/>
  <c r="AU106" i="17"/>
  <c r="AY29" i="7"/>
  <c r="AY127" i="14"/>
  <c r="AU111" i="17" s="1"/>
  <c r="AY14" i="3"/>
  <c r="AU150" i="17" s="1"/>
  <c r="AY15" i="3"/>
  <c r="AU153" i="17" s="1"/>
  <c r="BA19" i="10"/>
  <c r="AZ45"/>
  <c r="AZ139" i="14"/>
  <c r="BA139"/>
  <c r="AV120" i="17"/>
  <c r="BB20" i="10"/>
  <c r="BB164" i="14" s="1"/>
  <c r="AZ45" i="4"/>
  <c r="AZ181" i="14"/>
  <c r="BA10" i="5"/>
  <c r="BA181" i="14"/>
  <c r="AZ22" i="5"/>
  <c r="AV137" i="17"/>
  <c r="AZ120" i="14"/>
  <c r="BA120"/>
  <c r="BA11" i="5"/>
  <c r="AV104" i="17"/>
  <c r="AZ29" i="5"/>
  <c r="BA40" i="14"/>
  <c r="AZ40"/>
  <c r="BA12" i="5"/>
  <c r="AV27" i="17"/>
  <c r="AZ44" i="5"/>
  <c r="AU61" i="17" l="1"/>
  <c r="AY54" i="6"/>
  <c r="AY213" i="14" s="1"/>
  <c r="AY77"/>
  <c r="AY35" i="6"/>
  <c r="AY72" i="14" s="1"/>
  <c r="AU56" i="17" s="1"/>
  <c r="BA19" i="9"/>
  <c r="BB20"/>
  <c r="BB163" i="14" s="1"/>
  <c r="AV119" i="17"/>
  <c r="AZ138" i="14"/>
  <c r="AZ45" i="9"/>
  <c r="BA138" i="14"/>
  <c r="AU20" i="17"/>
  <c r="AY33" i="14"/>
  <c r="AY9" i="9"/>
  <c r="AY21" i="6"/>
  <c r="AU127" i="17"/>
  <c r="AY171" i="14"/>
  <c r="AY69"/>
  <c r="AU53" i="17"/>
  <c r="AZ55" i="14"/>
  <c r="AU94" i="17"/>
  <c r="AY110" i="14"/>
  <c r="AZ28" i="6"/>
  <c r="AU95" i="17"/>
  <c r="AY111" i="14"/>
  <c r="AZ28" i="7"/>
  <c r="AY43" i="3"/>
  <c r="AU189" i="17" s="1"/>
  <c r="AY42" i="3"/>
  <c r="AU186" i="17" s="1"/>
  <c r="AY116" i="14"/>
  <c r="AU100" i="17" s="1"/>
  <c r="BA50" i="14"/>
  <c r="AZ12" i="4"/>
  <c r="AV37" i="17"/>
  <c r="AY35" i="14"/>
  <c r="AY9" i="11"/>
  <c r="AU22" i="17"/>
  <c r="BA45" i="10"/>
  <c r="BA92" i="14"/>
  <c r="AZ92"/>
  <c r="AV76" i="17"/>
  <c r="BB158" i="14"/>
  <c r="BB20" i="11"/>
  <c r="BB165" i="14" s="1"/>
  <c r="AZ45" i="11"/>
  <c r="BA19"/>
  <c r="AV121" i="17"/>
  <c r="AZ140" i="14"/>
  <c r="BA140"/>
  <c r="AV41" i="17"/>
  <c r="BA54" i="14"/>
  <c r="AZ12" i="8"/>
  <c r="AY23" i="14"/>
  <c r="AU10" i="17"/>
  <c r="AZ11" i="10"/>
  <c r="AZ44" s="1"/>
  <c r="AZ10"/>
  <c r="AY214" i="14"/>
  <c r="AY219"/>
  <c r="AY72" i="3"/>
  <c r="AY71"/>
  <c r="AZ45" i="14"/>
  <c r="BA12" i="10"/>
  <c r="AV32" i="17"/>
  <c r="BA45" i="14"/>
  <c r="AY21" i="7"/>
  <c r="AU128" i="17"/>
  <c r="AY172" i="14"/>
  <c r="AY177"/>
  <c r="AU133" i="17" s="1"/>
  <c r="AY32" i="3"/>
  <c r="AU174" i="17" s="1"/>
  <c r="AY33" i="3"/>
  <c r="AU177" i="17" s="1"/>
  <c r="AY21" i="14"/>
  <c r="AZ11" i="8"/>
  <c r="AZ10"/>
  <c r="AU8" i="17"/>
  <c r="AY50" i="3"/>
  <c r="AU195" i="17" s="1"/>
  <c r="BA86" i="14"/>
  <c r="BA45" i="4"/>
  <c r="AZ86" i="14"/>
  <c r="AV70" i="17"/>
  <c r="AY67" i="14"/>
  <c r="AU51" i="17"/>
  <c r="AZ53" i="14"/>
  <c r="AU55" i="17"/>
  <c r="AZ57" i="14"/>
  <c r="AY71"/>
  <c r="BA45" i="8"/>
  <c r="BA90" i="14"/>
  <c r="AZ90"/>
  <c r="AV74" i="17"/>
  <c r="AZ11" i="4"/>
  <c r="AZ44" s="1"/>
  <c r="AZ10"/>
  <c r="AY17" i="14"/>
  <c r="AU4" i="17"/>
  <c r="AV60"/>
  <c r="BA44" i="5"/>
  <c r="AZ54"/>
  <c r="AZ35" s="1"/>
  <c r="AZ76" i="14"/>
  <c r="BA76"/>
  <c r="BA109"/>
  <c r="BA29" i="5"/>
  <c r="AV93" i="17"/>
  <c r="AZ109" i="14"/>
  <c r="BB28" i="5"/>
  <c r="BA22"/>
  <c r="AZ21"/>
  <c r="AV126" i="17"/>
  <c r="AZ170" i="14"/>
  <c r="BA170"/>
  <c r="AY49" i="3" l="1"/>
  <c r="AU192" i="17" s="1"/>
  <c r="AV42"/>
  <c r="AZ12" i="9"/>
  <c r="BA55" i="14"/>
  <c r="AZ10" i="9"/>
  <c r="AU9" i="17"/>
  <c r="AZ11" i="9"/>
  <c r="AY22" i="14"/>
  <c r="BA91"/>
  <c r="BA45" i="9"/>
  <c r="AV75" i="17"/>
  <c r="AZ91" i="14"/>
  <c r="AV83" i="17"/>
  <c r="BA28" i="6"/>
  <c r="AZ99" i="14"/>
  <c r="BA99"/>
  <c r="AY149"/>
  <c r="AZ19" i="6"/>
  <c r="AZ45" s="1"/>
  <c r="AY36"/>
  <c r="AY66" i="14"/>
  <c r="AU50" i="17"/>
  <c r="AZ52" i="14"/>
  <c r="AZ54" i="3" s="1"/>
  <c r="BA75" i="14"/>
  <c r="AZ54" i="4"/>
  <c r="BA211" i="14" s="1"/>
  <c r="AZ75"/>
  <c r="AV59" i="17"/>
  <c r="BA44" i="4"/>
  <c r="AV65" i="17"/>
  <c r="AZ81" i="14"/>
  <c r="AZ54" i="10"/>
  <c r="AZ35" s="1"/>
  <c r="BA44"/>
  <c r="BA81" i="14"/>
  <c r="AZ29" i="4"/>
  <c r="BA11"/>
  <c r="AZ119" i="14"/>
  <c r="BA119"/>
  <c r="AV103" i="17"/>
  <c r="AZ12" i="7"/>
  <c r="BA53" i="14"/>
  <c r="AV40" i="17"/>
  <c r="AZ44" i="8"/>
  <c r="BA11"/>
  <c r="AZ123" i="14"/>
  <c r="BA123"/>
  <c r="AV107" i="17"/>
  <c r="AZ29" i="8"/>
  <c r="AV109" i="17"/>
  <c r="BA11" i="10"/>
  <c r="AZ29"/>
  <c r="AZ125" i="14"/>
  <c r="BA125"/>
  <c r="AZ39"/>
  <c r="BA12" i="4"/>
  <c r="BA39" i="14"/>
  <c r="AV26" i="17"/>
  <c r="AZ22" i="4"/>
  <c r="AZ180" i="14"/>
  <c r="AV136" i="17"/>
  <c r="BA10" i="4"/>
  <c r="BA180" i="14"/>
  <c r="AZ184"/>
  <c r="BA184"/>
  <c r="AV140" i="17"/>
  <c r="BA10" i="8"/>
  <c r="AZ22"/>
  <c r="AZ19" i="7"/>
  <c r="AY150" i="14"/>
  <c r="AY28" i="3"/>
  <c r="AY27"/>
  <c r="AY155" i="14"/>
  <c r="AY36" i="7"/>
  <c r="AV142" i="17"/>
  <c r="BA10" i="10"/>
  <c r="BA186" i="14"/>
  <c r="AZ22" i="10"/>
  <c r="AZ186" i="14"/>
  <c r="AV30" i="17"/>
  <c r="BA43" i="14"/>
  <c r="BA12" i="8"/>
  <c r="AZ43" i="14"/>
  <c r="BA57"/>
  <c r="AV44" i="17"/>
  <c r="AZ12" i="11"/>
  <c r="AV77" i="17"/>
  <c r="AZ93" i="14"/>
  <c r="BA45" i="11"/>
  <c r="BA93" i="14"/>
  <c r="AU11" i="17"/>
  <c r="AZ11" i="11"/>
  <c r="AZ10"/>
  <c r="AY24" i="14"/>
  <c r="AV84" i="17"/>
  <c r="BA100" i="14"/>
  <c r="BA28" i="7"/>
  <c r="AZ100" i="14"/>
  <c r="AZ39" i="3"/>
  <c r="AZ105" i="14"/>
  <c r="AZ40" i="3"/>
  <c r="AZ211" i="14"/>
  <c r="AW82" i="17"/>
  <c r="BB98" i="14"/>
  <c r="BA217"/>
  <c r="AV49" i="17"/>
  <c r="BB51" i="14"/>
  <c r="BA35" i="5"/>
  <c r="AZ65" i="14"/>
  <c r="BA65"/>
  <c r="BA21" i="5"/>
  <c r="BA148" i="14"/>
  <c r="AZ148"/>
  <c r="BB19" i="5"/>
  <c r="BB45" s="1"/>
  <c r="AZ36"/>
  <c r="AZ212" i="14"/>
  <c r="BA54" i="5"/>
  <c r="BA212" i="14"/>
  <c r="AZ35" i="4" l="1"/>
  <c r="AZ64" i="14" s="1"/>
  <c r="BA54" i="4"/>
  <c r="AZ55" i="3"/>
  <c r="BA55" s="1"/>
  <c r="AZ58" i="14"/>
  <c r="BA54" i="3"/>
  <c r="AV204" i="17"/>
  <c r="BA88" i="14"/>
  <c r="AV72" i="17"/>
  <c r="BA45" i="6"/>
  <c r="AZ88" i="14"/>
  <c r="AY30"/>
  <c r="AU17" i="17"/>
  <c r="AY9" i="6"/>
  <c r="BA52" i="14"/>
  <c r="AZ12" i="6"/>
  <c r="AZ47" i="14" s="1"/>
  <c r="AV39" i="17"/>
  <c r="BB20" i="6"/>
  <c r="BB160" i="14" s="1"/>
  <c r="AV116" i="17"/>
  <c r="BA19" i="6"/>
  <c r="AZ135" i="14"/>
  <c r="BA135"/>
  <c r="AZ124"/>
  <c r="BA124"/>
  <c r="AV108" i="17"/>
  <c r="AZ29" i="9"/>
  <c r="BA11"/>
  <c r="AZ44"/>
  <c r="BA10"/>
  <c r="AV141" i="17"/>
  <c r="BA185" i="14"/>
  <c r="AZ22" i="9"/>
  <c r="AZ185" i="14"/>
  <c r="BA44"/>
  <c r="BA12" i="9"/>
  <c r="AV31" i="17"/>
  <c r="AZ44" i="14"/>
  <c r="BA54" i="10"/>
  <c r="AZ217" i="14"/>
  <c r="BA35" i="10"/>
  <c r="BB56" i="14"/>
  <c r="AV54" i="17"/>
  <c r="AZ70" i="14"/>
  <c r="BA70"/>
  <c r="BA40" i="3"/>
  <c r="AV183" i="17"/>
  <c r="BA136" i="14"/>
  <c r="AZ136"/>
  <c r="AV117" i="17"/>
  <c r="BA19" i="7"/>
  <c r="BB20"/>
  <c r="AZ141" i="14"/>
  <c r="AZ26" i="3"/>
  <c r="AZ25"/>
  <c r="AV207" i="17"/>
  <c r="BA39" i="3"/>
  <c r="AV180" i="17"/>
  <c r="BA22" i="10"/>
  <c r="AV131" i="17"/>
  <c r="BA175" i="14"/>
  <c r="AZ175"/>
  <c r="AZ21" i="10"/>
  <c r="AY9" i="7"/>
  <c r="AU18" i="17"/>
  <c r="AY31" i="14"/>
  <c r="AY36"/>
  <c r="AU23" i="17" s="1"/>
  <c r="AY52" i="3"/>
  <c r="AU201" i="17" s="1"/>
  <c r="AY51" i="3"/>
  <c r="AU198" i="17" s="1"/>
  <c r="AZ21" i="4"/>
  <c r="AZ169" i="14"/>
  <c r="BA22" i="4"/>
  <c r="BA169" i="14"/>
  <c r="AV125" i="17"/>
  <c r="BA29" i="10"/>
  <c r="BA114" i="14"/>
  <c r="BB28" i="10"/>
  <c r="AZ114" i="14"/>
  <c r="AV98" i="17"/>
  <c r="BA44" i="8"/>
  <c r="AV63" i="17"/>
  <c r="BA79" i="14"/>
  <c r="AZ79"/>
  <c r="AZ54" i="8"/>
  <c r="AZ35" s="1"/>
  <c r="BA58" i="14"/>
  <c r="AV45" i="17"/>
  <c r="AV89"/>
  <c r="BA105" i="14"/>
  <c r="AZ44" i="11"/>
  <c r="AZ126" i="14"/>
  <c r="AZ29" i="11"/>
  <c r="AV110" i="17"/>
  <c r="BA126" i="14"/>
  <c r="BA11" i="11"/>
  <c r="AV33" i="17"/>
  <c r="BA46" i="14"/>
  <c r="BA12" i="11"/>
  <c r="AZ46" i="14"/>
  <c r="AZ112"/>
  <c r="AV96" i="17"/>
  <c r="BA112" i="14"/>
  <c r="BA29" i="8"/>
  <c r="BB28"/>
  <c r="AZ42" i="14"/>
  <c r="AV29" i="17"/>
  <c r="BA12" i="7"/>
  <c r="BA42" i="14"/>
  <c r="AV92" i="17"/>
  <c r="AZ108" i="14"/>
  <c r="BA29" i="4"/>
  <c r="BA108" i="14"/>
  <c r="BB28" i="4"/>
  <c r="AZ187" i="14"/>
  <c r="BA10" i="11"/>
  <c r="BA187" i="14"/>
  <c r="AV143" i="17"/>
  <c r="AZ22" i="11"/>
  <c r="BA22" i="8"/>
  <c r="BA173" i="14"/>
  <c r="AZ21" i="8"/>
  <c r="AZ173" i="14"/>
  <c r="AV129" i="17"/>
  <c r="AZ45" i="7"/>
  <c r="AZ18" i="3"/>
  <c r="BB87" i="14"/>
  <c r="AW71" i="17"/>
  <c r="AW115"/>
  <c r="BB134" i="14"/>
  <c r="BC20" i="5"/>
  <c r="BC159" i="14" s="1"/>
  <c r="AV48" i="17"/>
  <c r="BA64" i="14"/>
  <c r="BB50"/>
  <c r="AV16" i="17"/>
  <c r="BA29" i="14"/>
  <c r="AZ29"/>
  <c r="BA36" i="5"/>
  <c r="AZ9"/>
  <c r="BB12" i="10"/>
  <c r="AW43" i="17"/>
  <c r="BB12" i="5"/>
  <c r="AW38" i="17"/>
  <c r="BA35" i="4" l="1"/>
  <c r="BA174" i="14"/>
  <c r="AZ174"/>
  <c r="AV130" i="17"/>
  <c r="BA22" i="9"/>
  <c r="AZ21"/>
  <c r="BA80" i="14"/>
  <c r="BA44" i="9"/>
  <c r="AZ80" i="14"/>
  <c r="AV64" i="17"/>
  <c r="AZ54" i="9"/>
  <c r="BA29"/>
  <c r="AV97" i="17"/>
  <c r="AZ113" i="14"/>
  <c r="BA113"/>
  <c r="BB28" i="9"/>
  <c r="BA12" i="6"/>
  <c r="AZ41" i="14"/>
  <c r="AV28" i="17"/>
  <c r="BA41" i="14"/>
  <c r="AZ19" i="3"/>
  <c r="AZ11" i="6"/>
  <c r="AU6" i="17"/>
  <c r="AZ10" i="6"/>
  <c r="AY19" i="14"/>
  <c r="AV162" i="17"/>
  <c r="BA18" i="3"/>
  <c r="BA21" i="8"/>
  <c r="BB19"/>
  <c r="AZ36"/>
  <c r="BA151" i="14"/>
  <c r="AZ151"/>
  <c r="BB54"/>
  <c r="AZ68"/>
  <c r="AV52" i="17"/>
  <c r="BA68" i="14"/>
  <c r="BA35" i="8"/>
  <c r="BB103" i="14"/>
  <c r="AW87" i="17"/>
  <c r="BA21" i="4"/>
  <c r="AZ147" i="14"/>
  <c r="AZ36" i="4"/>
  <c r="BB19"/>
  <c r="BB45" s="1"/>
  <c r="BA147" i="14"/>
  <c r="AV171" i="17"/>
  <c r="BA26" i="3"/>
  <c r="AV34" i="17"/>
  <c r="BA47" i="14"/>
  <c r="BA22" i="11"/>
  <c r="AZ21"/>
  <c r="AV132" i="17"/>
  <c r="AZ176" i="14"/>
  <c r="BA176"/>
  <c r="AZ82"/>
  <c r="BA82"/>
  <c r="AZ54" i="11"/>
  <c r="AZ35" s="1"/>
  <c r="AV66" i="17"/>
  <c r="BA44" i="11"/>
  <c r="AZ36" i="10"/>
  <c r="AZ153" i="14"/>
  <c r="BB19" i="10"/>
  <c r="BA153" i="14"/>
  <c r="BA21" i="10"/>
  <c r="AV168" i="17"/>
  <c r="BA25" i="3"/>
  <c r="AW81" i="17"/>
  <c r="BB97" i="14"/>
  <c r="AU7" i="17"/>
  <c r="AY20" i="14"/>
  <c r="AZ11" i="7"/>
  <c r="AZ10"/>
  <c r="AY25" i="14"/>
  <c r="AU12" i="17" s="1"/>
  <c r="AY12" i="3"/>
  <c r="AU1" i="17" s="1"/>
  <c r="AY13" i="3"/>
  <c r="AU147" i="17" s="1"/>
  <c r="BB161" i="14"/>
  <c r="BB30" i="3"/>
  <c r="BB29"/>
  <c r="BB166" i="14"/>
  <c r="AZ89"/>
  <c r="BA89"/>
  <c r="BA45" i="7"/>
  <c r="AV73" i="17"/>
  <c r="AZ64" i="3"/>
  <c r="AZ65"/>
  <c r="AZ94" i="14"/>
  <c r="BB101"/>
  <c r="AW85" i="17"/>
  <c r="BB45" i="8"/>
  <c r="AZ115" i="14"/>
  <c r="BB28" i="11"/>
  <c r="BA115" i="14"/>
  <c r="BA29" i="11"/>
  <c r="AV99" i="17"/>
  <c r="BA54" i="8"/>
  <c r="AZ215" i="14"/>
  <c r="BA215"/>
  <c r="BA141"/>
  <c r="AV122" i="17"/>
  <c r="AV5"/>
  <c r="BB10" i="5"/>
  <c r="AZ18" i="14"/>
  <c r="BB11" i="5"/>
  <c r="BA9"/>
  <c r="BA18" i="14"/>
  <c r="BB45"/>
  <c r="AW32" i="17"/>
  <c r="BB40" i="14"/>
  <c r="AW27" i="17"/>
  <c r="BB12" i="4"/>
  <c r="AW37" i="17"/>
  <c r="BA10" i="6" l="1"/>
  <c r="AV138" i="17"/>
  <c r="BA182" i="14"/>
  <c r="AZ22" i="6"/>
  <c r="AZ182" i="14"/>
  <c r="AZ29" i="6"/>
  <c r="AV105" i="17"/>
  <c r="BA121" i="14"/>
  <c r="AZ121"/>
  <c r="BA11" i="6"/>
  <c r="AZ44"/>
  <c r="AW86" i="17"/>
  <c r="BB102" i="14"/>
  <c r="BA21" i="9"/>
  <c r="BA152" i="14"/>
  <c r="BB19" i="9"/>
  <c r="AZ36"/>
  <c r="AZ152" i="14"/>
  <c r="AV165" i="17"/>
  <c r="BA19" i="3"/>
  <c r="AZ216" i="14"/>
  <c r="BA216"/>
  <c r="BA54" i="9"/>
  <c r="AZ35"/>
  <c r="AW88" i="17"/>
  <c r="BB104" i="14"/>
  <c r="AZ9" i="8"/>
  <c r="AV19" i="17"/>
  <c r="BA32" i="14"/>
  <c r="BA36" i="8"/>
  <c r="AZ32" i="14"/>
  <c r="BA64" i="3"/>
  <c r="AV216" i="17"/>
  <c r="AZ44" i="7"/>
  <c r="AV106" i="17"/>
  <c r="BA122" i="14"/>
  <c r="AZ29" i="7"/>
  <c r="BA11"/>
  <c r="AZ122" i="14"/>
  <c r="AZ14" i="3"/>
  <c r="AZ127" i="14"/>
  <c r="AZ15" i="3"/>
  <c r="AZ34" i="14"/>
  <c r="BA36" i="10"/>
  <c r="AZ9"/>
  <c r="AV21" i="17"/>
  <c r="BA34" i="14"/>
  <c r="BA35" i="11"/>
  <c r="AV55" i="17"/>
  <c r="BA71" i="14"/>
  <c r="AZ71"/>
  <c r="BB57"/>
  <c r="BA36" i="4"/>
  <c r="BA28" i="14"/>
  <c r="AV15" i="17"/>
  <c r="AZ9" i="4"/>
  <c r="AZ28" i="14"/>
  <c r="BB90"/>
  <c r="AW74" i="17"/>
  <c r="AV219"/>
  <c r="BA65" i="3"/>
  <c r="BA183" i="14"/>
  <c r="AZ22" i="7"/>
  <c r="AV139" i="17"/>
  <c r="AZ183" i="14"/>
  <c r="BA10" i="7"/>
  <c r="AZ188" i="14"/>
  <c r="AZ17" i="3"/>
  <c r="AZ16"/>
  <c r="BB86" i="14"/>
  <c r="AW70" i="17"/>
  <c r="AZ218" i="14"/>
  <c r="BA54" i="11"/>
  <c r="BA218" i="14"/>
  <c r="BB133"/>
  <c r="AW114" i="17"/>
  <c r="BC20" i="4"/>
  <c r="BC158" i="14" s="1"/>
  <c r="BA94"/>
  <c r="AV78" i="17"/>
  <c r="BB45" i="10"/>
  <c r="BC20"/>
  <c r="BC164" i="14" s="1"/>
  <c r="BB139"/>
  <c r="AW120" i="17"/>
  <c r="BB19" i="11"/>
  <c r="BB45" s="1"/>
  <c r="BA21"/>
  <c r="BA154" i="14"/>
  <c r="AZ154"/>
  <c r="AZ36" i="11"/>
  <c r="BB12" i="8"/>
  <c r="AW41" i="17"/>
  <c r="BB137" i="14"/>
  <c r="BC20" i="8"/>
  <c r="BC162" i="14" s="1"/>
  <c r="AW118" i="17"/>
  <c r="AW137"/>
  <c r="BB181" i="14"/>
  <c r="BB22" i="5"/>
  <c r="AW26" i="17"/>
  <c r="BB39" i="14"/>
  <c r="BB120"/>
  <c r="BB29" i="5"/>
  <c r="AW104" i="17"/>
  <c r="BB44" i="5"/>
  <c r="BA33" i="14" l="1"/>
  <c r="AZ33"/>
  <c r="AV20" i="17"/>
  <c r="AZ9" i="9"/>
  <c r="BA36"/>
  <c r="BA77" i="14"/>
  <c r="BA44" i="6"/>
  <c r="AV61" i="17"/>
  <c r="AZ77" i="14"/>
  <c r="AZ54" i="6"/>
  <c r="AZ35" s="1"/>
  <c r="BB55" i="14"/>
  <c r="AV53" i="17"/>
  <c r="BA35" i="9"/>
  <c r="BA69" i="14"/>
  <c r="AZ69"/>
  <c r="BB45" i="9"/>
  <c r="BB138" i="14"/>
  <c r="AW119" i="17"/>
  <c r="BC20" i="9"/>
  <c r="BC163" i="14" s="1"/>
  <c r="AZ110"/>
  <c r="BB28" i="6"/>
  <c r="BA29"/>
  <c r="BA110" i="14"/>
  <c r="AV94" i="17"/>
  <c r="AV127"/>
  <c r="BA171" i="14"/>
  <c r="AZ171"/>
  <c r="AZ21" i="6"/>
  <c r="BA22"/>
  <c r="AW77" i="17"/>
  <c r="BB93" i="14"/>
  <c r="BA35"/>
  <c r="BA36" i="11"/>
  <c r="AZ35" i="14"/>
  <c r="AZ9" i="11"/>
  <c r="AV22" i="17"/>
  <c r="BB140" i="14"/>
  <c r="BC20" i="11"/>
  <c r="BC165" i="14" s="1"/>
  <c r="AW121" i="17"/>
  <c r="AW76"/>
  <c r="BB92" i="14"/>
  <c r="AV144" i="17"/>
  <c r="BA188" i="14"/>
  <c r="BA22" i="7"/>
  <c r="AZ21"/>
  <c r="AV128" i="17"/>
  <c r="BA172" i="14"/>
  <c r="AZ172"/>
  <c r="AZ177"/>
  <c r="AZ32" i="3"/>
  <c r="AZ33"/>
  <c r="AZ17" i="14"/>
  <c r="BA17"/>
  <c r="BA9" i="4"/>
  <c r="BB11"/>
  <c r="AV4" i="17"/>
  <c r="BB10" i="4"/>
  <c r="BB12" i="11"/>
  <c r="AW44" i="17"/>
  <c r="BA14" i="3"/>
  <c r="AV150" i="17"/>
  <c r="AW30"/>
  <c r="BB43" i="14"/>
  <c r="BA17" i="3"/>
  <c r="AV159" i="17"/>
  <c r="BA9" i="10"/>
  <c r="BB10"/>
  <c r="BB11"/>
  <c r="AZ23" i="14"/>
  <c r="AV10" i="17"/>
  <c r="BA23" i="14"/>
  <c r="BA127"/>
  <c r="AV111" i="17"/>
  <c r="AV95"/>
  <c r="BB28" i="7"/>
  <c r="BA29"/>
  <c r="AZ111" i="14"/>
  <c r="BA111"/>
  <c r="AZ42" i="3"/>
  <c r="AZ116" i="14"/>
  <c r="AZ43" i="3"/>
  <c r="BB10" i="8"/>
  <c r="BB11"/>
  <c r="BA21" i="14"/>
  <c r="AZ21"/>
  <c r="BA9" i="8"/>
  <c r="AV8" i="17"/>
  <c r="AV156"/>
  <c r="BA16" i="3"/>
  <c r="BA15"/>
  <c r="AV153" i="17"/>
  <c r="AZ78" i="14"/>
  <c r="BA78"/>
  <c r="BA44" i="7"/>
  <c r="AV62" i="17"/>
  <c r="AZ54" i="7"/>
  <c r="AZ62" i="3"/>
  <c r="AZ61"/>
  <c r="AZ83" i="14"/>
  <c r="BB109"/>
  <c r="BC28" i="5"/>
  <c r="AW93" i="17"/>
  <c r="BB76" i="14"/>
  <c r="BB54" i="5"/>
  <c r="BB212" i="14" s="1"/>
  <c r="AW60" i="17"/>
  <c r="BB21" i="5"/>
  <c r="BB170" i="14"/>
  <c r="AW126" i="17"/>
  <c r="AZ36" i="6" l="1"/>
  <c r="BA21"/>
  <c r="AZ149" i="14"/>
  <c r="BB19" i="6"/>
  <c r="BB45" s="1"/>
  <c r="BA149" i="14"/>
  <c r="AW75" i="17"/>
  <c r="BB91" i="14"/>
  <c r="BB52"/>
  <c r="BA35" i="6"/>
  <c r="AV50" i="17"/>
  <c r="BA66" i="14"/>
  <c r="AZ66"/>
  <c r="BB99"/>
  <c r="AW83" i="17"/>
  <c r="AW42"/>
  <c r="BB12" i="9"/>
  <c r="BA213" i="14"/>
  <c r="BA54" i="6"/>
  <c r="AZ213" i="14"/>
  <c r="AV9" i="17"/>
  <c r="AZ22" i="14"/>
  <c r="BA22"/>
  <c r="BB10" i="9"/>
  <c r="BA9"/>
  <c r="BB11"/>
  <c r="BA83" i="14"/>
  <c r="AV67" i="17"/>
  <c r="AW107"/>
  <c r="BB44" i="8"/>
  <c r="BB123" i="14"/>
  <c r="BB29" i="8"/>
  <c r="AV186" i="17"/>
  <c r="BA42" i="3"/>
  <c r="AW84" i="17"/>
  <c r="BB100" i="14"/>
  <c r="BB40" i="3"/>
  <c r="AW183" i="17" s="1"/>
  <c r="BB105" i="14"/>
  <c r="AW89" i="17" s="1"/>
  <c r="BB39" i="3"/>
  <c r="AW180" i="17" s="1"/>
  <c r="BB186" i="14"/>
  <c r="AW142" i="17"/>
  <c r="BB22" i="10"/>
  <c r="BB119" i="14"/>
  <c r="AW103" i="17"/>
  <c r="BB29" i="4"/>
  <c r="BB44"/>
  <c r="AV177" i="17"/>
  <c r="BA33" i="3"/>
  <c r="AZ24" i="14"/>
  <c r="BB10" i="11"/>
  <c r="BA24" i="14"/>
  <c r="BA9" i="11"/>
  <c r="AV11" i="17"/>
  <c r="BB11" i="11"/>
  <c r="AZ35" i="7"/>
  <c r="AZ214" i="14"/>
  <c r="BA54" i="7"/>
  <c r="BA214" i="14"/>
  <c r="AZ219"/>
  <c r="BA219" s="1"/>
  <c r="AZ72" i="3"/>
  <c r="BA72" s="1"/>
  <c r="AZ71"/>
  <c r="BA71" s="1"/>
  <c r="AV100" i="17"/>
  <c r="BA116" i="14"/>
  <c r="BB29" i="10"/>
  <c r="BB44"/>
  <c r="BB125" i="14"/>
  <c r="AW109" i="17"/>
  <c r="BA62" i="3"/>
  <c r="AV213" i="17"/>
  <c r="BA43" i="3"/>
  <c r="AV189" i="17"/>
  <c r="AW136"/>
  <c r="BB22" i="4"/>
  <c r="BB180" i="14"/>
  <c r="BA177"/>
  <c r="AV133" i="17"/>
  <c r="BA150" i="14"/>
  <c r="AZ150"/>
  <c r="AZ36" i="7"/>
  <c r="BB19"/>
  <c r="BA21"/>
  <c r="AZ27" i="3"/>
  <c r="BA27" s="1"/>
  <c r="AZ28"/>
  <c r="BA28" s="1"/>
  <c r="AZ155" i="14"/>
  <c r="BA155" s="1"/>
  <c r="AV210" i="17"/>
  <c r="BA61" i="3"/>
  <c r="AW140" i="17"/>
  <c r="BB22" i="8"/>
  <c r="BB184" i="14"/>
  <c r="BB46"/>
  <c r="AW33" i="17"/>
  <c r="AV174"/>
  <c r="BA32" i="3"/>
  <c r="BB148" i="14"/>
  <c r="BB36" i="5"/>
  <c r="BC19"/>
  <c r="AX82" i="17"/>
  <c r="BC45" i="5"/>
  <c r="BC98" i="14"/>
  <c r="BB35" i="5"/>
  <c r="BB44" i="14" l="1"/>
  <c r="AW31" i="17"/>
  <c r="AW72"/>
  <c r="BB88" i="14"/>
  <c r="AV17" i="17"/>
  <c r="BA36" i="6"/>
  <c r="BA30" i="14"/>
  <c r="AZ9" i="6"/>
  <c r="AZ30" i="14"/>
  <c r="AW108" i="17"/>
  <c r="BB124" i="14"/>
  <c r="BB44" i="9"/>
  <c r="BB29"/>
  <c r="BB185" i="14"/>
  <c r="AW141" i="17"/>
  <c r="BB22" i="9"/>
  <c r="BB12" i="6"/>
  <c r="AW39" i="17"/>
  <c r="AW116"/>
  <c r="BC20" i="6"/>
  <c r="BC160" i="14" s="1"/>
  <c r="BB135"/>
  <c r="AW110" i="17"/>
  <c r="BB126" i="14"/>
  <c r="BB44" i="11"/>
  <c r="BB29"/>
  <c r="BB22"/>
  <c r="AW143" i="17"/>
  <c r="BB187" i="14"/>
  <c r="BB21" i="10"/>
  <c r="BB175" i="14"/>
  <c r="AW131" i="17"/>
  <c r="AW129"/>
  <c r="BB21" i="8"/>
  <c r="BB173" i="14"/>
  <c r="AZ31"/>
  <c r="BA31"/>
  <c r="BA36" i="7"/>
  <c r="AV18" i="17"/>
  <c r="AZ9" i="7"/>
  <c r="AZ51" i="3"/>
  <c r="AZ36" i="14"/>
  <c r="AZ52" i="3"/>
  <c r="AZ67" i="14"/>
  <c r="AV51" i="17"/>
  <c r="BA67" i="14"/>
  <c r="BB53"/>
  <c r="BA35" i="7"/>
  <c r="AZ72" i="14"/>
  <c r="AZ50" i="3"/>
  <c r="AZ49"/>
  <c r="AW92" i="17"/>
  <c r="BB108" i="14"/>
  <c r="BC28" i="4"/>
  <c r="BC28" i="8"/>
  <c r="AW96" i="17"/>
  <c r="BB112" i="14"/>
  <c r="BC20" i="7"/>
  <c r="BB136" i="14"/>
  <c r="AW117" i="17"/>
  <c r="BB25" i="3"/>
  <c r="AW168" i="17" s="1"/>
  <c r="BB26" i="3"/>
  <c r="AW171" i="17" s="1"/>
  <c r="BB141" i="14"/>
  <c r="AW122" i="17" s="1"/>
  <c r="AW98"/>
  <c r="BC28" i="10"/>
  <c r="BB114" i="14"/>
  <c r="BB75"/>
  <c r="AW59" i="17"/>
  <c r="BB54" i="4"/>
  <c r="AW125" i="17"/>
  <c r="BB169" i="14"/>
  <c r="BB21" i="4"/>
  <c r="BB54" i="10"/>
  <c r="BB81" i="14"/>
  <c r="AW65" i="17"/>
  <c r="BB54" i="8"/>
  <c r="BB215" i="14" s="1"/>
  <c r="BB79"/>
  <c r="AW63" i="17"/>
  <c r="BB45" i="7"/>
  <c r="BC87" i="14"/>
  <c r="AX71" i="17"/>
  <c r="BD20" i="5"/>
  <c r="BD159" i="14" s="1"/>
  <c r="AX115" i="17"/>
  <c r="BC134" i="14"/>
  <c r="BB65"/>
  <c r="BC51"/>
  <c r="AW49" i="17"/>
  <c r="AW16"/>
  <c r="BB29" i="14"/>
  <c r="BB9" i="5"/>
  <c r="BB41" i="14" l="1"/>
  <c r="AW28" i="17"/>
  <c r="AW97"/>
  <c r="BB113" i="14"/>
  <c r="BC28" i="9"/>
  <c r="BB21"/>
  <c r="AW130" i="17"/>
  <c r="BB174" i="14"/>
  <c r="AW64" i="17"/>
  <c r="BB80" i="14"/>
  <c r="BB54" i="9"/>
  <c r="BB10" i="6"/>
  <c r="BA19" i="14"/>
  <c r="AZ19"/>
  <c r="BA9" i="6"/>
  <c r="AV6" i="17"/>
  <c r="BB11" i="6"/>
  <c r="BB35" i="8"/>
  <c r="BB68" i="14" s="1"/>
  <c r="BB217"/>
  <c r="BB35" i="10"/>
  <c r="BC101" i="14"/>
  <c r="AX85" i="17"/>
  <c r="BA49" i="3"/>
  <c r="AV192" i="17"/>
  <c r="AW40"/>
  <c r="BB12" i="7"/>
  <c r="BB54" i="3"/>
  <c r="AW204" i="17" s="1"/>
  <c r="BB58" i="14"/>
  <c r="AW45" i="17" s="1"/>
  <c r="BB55" i="3"/>
  <c r="AW207" i="17" s="1"/>
  <c r="AV201"/>
  <c r="BA52" i="3"/>
  <c r="BB176" i="14"/>
  <c r="AW132" i="17"/>
  <c r="BB21" i="11"/>
  <c r="BB211" i="14"/>
  <c r="BB35" i="4"/>
  <c r="AX87" i="17"/>
  <c r="BC103" i="14"/>
  <c r="BA9" i="7"/>
  <c r="BA20" i="14"/>
  <c r="AZ20"/>
  <c r="BB11" i="7"/>
  <c r="AV7" i="17"/>
  <c r="BB10" i="7"/>
  <c r="AZ25" i="14"/>
  <c r="AZ12" i="3"/>
  <c r="AZ13"/>
  <c r="BB54" i="11"/>
  <c r="AW66" i="17"/>
  <c r="BB82" i="14"/>
  <c r="BC161"/>
  <c r="BC30" i="3"/>
  <c r="BC166" i="14"/>
  <c r="BC29" i="3"/>
  <c r="BA72" i="14"/>
  <c r="AV56" i="17"/>
  <c r="AV198"/>
  <c r="BA51" i="3"/>
  <c r="AW99" i="17"/>
  <c r="BC28" i="11"/>
  <c r="BB115" i="14"/>
  <c r="BB94"/>
  <c r="AW78" i="17" s="1"/>
  <c r="BB65" i="3"/>
  <c r="AW219" i="17" s="1"/>
  <c r="BB89" i="14"/>
  <c r="AW73" i="17"/>
  <c r="BB44" i="7"/>
  <c r="BB64" i="3"/>
  <c r="AW216" i="17" s="1"/>
  <c r="BB36" i="4"/>
  <c r="BC19"/>
  <c r="BB147" i="14"/>
  <c r="AX81" i="17"/>
  <c r="BC97" i="14"/>
  <c r="AV195" i="17"/>
  <c r="BA50" i="3"/>
  <c r="BA36" i="14"/>
  <c r="AV23" i="17"/>
  <c r="BC19" i="8"/>
  <c r="BB36"/>
  <c r="BB151" i="14"/>
  <c r="BB36" i="10"/>
  <c r="BB153" i="14"/>
  <c r="BC19" i="10"/>
  <c r="AW5" i="17"/>
  <c r="BC10" i="5"/>
  <c r="BC11"/>
  <c r="BB18" i="14"/>
  <c r="AX38" i="17"/>
  <c r="BC12" i="5"/>
  <c r="AW52" i="17" l="1"/>
  <c r="AW105"/>
  <c r="BB44" i="6"/>
  <c r="BB62" i="3" s="1"/>
  <c r="AW213" i="17" s="1"/>
  <c r="BB29" i="6"/>
  <c r="BB121" i="14"/>
  <c r="BB216"/>
  <c r="BB35" i="9"/>
  <c r="AX86" i="17"/>
  <c r="BC102" i="14"/>
  <c r="BB22" i="6"/>
  <c r="BB182" i="14"/>
  <c r="AW138" i="17"/>
  <c r="BB152" i="14"/>
  <c r="BB36" i="9"/>
  <c r="BC19"/>
  <c r="BC54" i="14"/>
  <c r="AX41" i="17" s="1"/>
  <c r="BB9" i="10"/>
  <c r="AW21" i="17"/>
  <c r="BB34" i="14"/>
  <c r="AX88" i="17"/>
  <c r="BC104" i="14"/>
  <c r="AW139" i="17"/>
  <c r="BB183" i="14"/>
  <c r="BB22" i="7"/>
  <c r="BB16" i="3"/>
  <c r="AW156" i="17" s="1"/>
  <c r="BB17" i="3"/>
  <c r="AW159" i="17" s="1"/>
  <c r="BB188" i="14"/>
  <c r="AW144" i="17" s="1"/>
  <c r="BC19" i="11"/>
  <c r="BB154" i="14"/>
  <c r="BB36" i="11"/>
  <c r="BB70" i="14"/>
  <c r="AW54" i="17"/>
  <c r="BC56" i="14"/>
  <c r="BC45" i="8"/>
  <c r="BC137" i="14"/>
  <c r="BD20" i="8"/>
  <c r="BD162" i="14" s="1"/>
  <c r="AX118" i="17"/>
  <c r="BC45" i="4"/>
  <c r="BD20"/>
  <c r="BD158" i="14" s="1"/>
  <c r="BC133"/>
  <c r="AX114" i="17"/>
  <c r="BB78" i="14"/>
  <c r="AW62" i="17"/>
  <c r="BB54" i="7"/>
  <c r="BB61" i="3"/>
  <c r="AW210" i="17" s="1"/>
  <c r="BB35" i="11"/>
  <c r="BB218" i="14"/>
  <c r="AV12" i="17"/>
  <c r="BA25" i="14"/>
  <c r="BD20" i="10"/>
  <c r="BD164" i="14" s="1"/>
  <c r="BC139"/>
  <c r="BC45" i="10"/>
  <c r="AX120" i="17"/>
  <c r="BB9" i="8"/>
  <c r="AW19" i="17"/>
  <c r="BB32" i="14"/>
  <c r="AV1" i="17"/>
  <c r="BA12" i="3"/>
  <c r="BB122" i="14"/>
  <c r="AW106" i="17"/>
  <c r="BB29" i="7"/>
  <c r="BB14" i="3"/>
  <c r="AW150" i="17" s="1"/>
  <c r="BB127" i="14"/>
  <c r="AW111" i="17" s="1"/>
  <c r="BB15" i="3"/>
  <c r="AW153" i="17" s="1"/>
  <c r="BC50" i="14"/>
  <c r="BB64"/>
  <c r="AW48" i="17"/>
  <c r="BB42" i="14"/>
  <c r="AW29" i="17"/>
  <c r="BB47" i="14"/>
  <c r="AW34" i="17" s="1"/>
  <c r="BB19" i="3"/>
  <c r="AW165" i="17" s="1"/>
  <c r="BB18" i="3"/>
  <c r="AW162" i="17" s="1"/>
  <c r="BC12" i="8"/>
  <c r="BB28" i="14"/>
  <c r="AW15" i="17"/>
  <c r="BB9" i="4"/>
  <c r="AV147" i="17"/>
  <c r="BA13" i="3"/>
  <c r="BC40" i="14"/>
  <c r="AX27" i="17"/>
  <c r="BC29" i="5"/>
  <c r="BC120" i="14"/>
  <c r="AX104" i="17"/>
  <c r="BC44" i="5"/>
  <c r="BC22"/>
  <c r="AX137" i="17"/>
  <c r="BC181" i="14"/>
  <c r="BB83" l="1"/>
  <c r="AW67" i="17" s="1"/>
  <c r="AX119"/>
  <c r="BC138" i="14"/>
  <c r="BD20" i="9"/>
  <c r="BD163" i="14" s="1"/>
  <c r="AW94" i="17"/>
  <c r="BC28" i="6"/>
  <c r="BB110" i="14"/>
  <c r="BC45" i="9"/>
  <c r="BB33" i="14"/>
  <c r="BB9" i="9"/>
  <c r="AW20" i="17"/>
  <c r="AW127"/>
  <c r="BB21" i="6"/>
  <c r="BB171" i="14"/>
  <c r="BC55"/>
  <c r="BB69"/>
  <c r="AW53" i="17"/>
  <c r="BB77" i="14"/>
  <c r="BB54" i="6"/>
  <c r="BB213" i="14" s="1"/>
  <c r="AW61" i="17"/>
  <c r="BB35" i="6"/>
  <c r="BB21" i="7"/>
  <c r="AW128" i="17"/>
  <c r="BB172" i="14"/>
  <c r="BB177"/>
  <c r="AW133" i="17" s="1"/>
  <c r="BB33" i="3"/>
  <c r="AW177" i="17" s="1"/>
  <c r="BB32" i="3"/>
  <c r="AW174" i="17" s="1"/>
  <c r="BC10" i="10"/>
  <c r="AW10" i="17"/>
  <c r="BB23" i="14"/>
  <c r="BC11" i="10"/>
  <c r="AX37" i="17"/>
  <c r="BC12" i="4"/>
  <c r="BC92" i="14"/>
  <c r="AX76" i="17"/>
  <c r="BC45" i="11"/>
  <c r="BD20"/>
  <c r="AX121" i="17"/>
  <c r="BC140" i="14"/>
  <c r="BB35" i="7"/>
  <c r="BB17" i="14"/>
  <c r="BC11" i="4"/>
  <c r="BC10"/>
  <c r="AW4" i="17"/>
  <c r="AW95"/>
  <c r="BB111" i="14"/>
  <c r="BC28" i="7"/>
  <c r="BB43" i="3"/>
  <c r="AW189" i="17" s="1"/>
  <c r="BB42" i="3"/>
  <c r="AW186" i="17" s="1"/>
  <c r="BB116" i="14"/>
  <c r="AW100" i="17" s="1"/>
  <c r="AX43"/>
  <c r="BC12" i="10"/>
  <c r="BC43" i="14"/>
  <c r="AX30" i="17"/>
  <c r="AW8"/>
  <c r="BC11" i="8"/>
  <c r="BB21" i="14"/>
  <c r="BC10" i="8"/>
  <c r="AW55" i="17"/>
  <c r="BB71" i="14"/>
  <c r="BC57"/>
  <c r="BB214"/>
  <c r="BB71" i="3"/>
  <c r="AX70" i="17"/>
  <c r="BC86" i="14"/>
  <c r="AX74" i="17"/>
  <c r="BC90" i="14"/>
  <c r="BB9" i="11"/>
  <c r="AW22" i="17"/>
  <c r="BB35" i="14"/>
  <c r="AX126" i="17"/>
  <c r="BC21" i="5"/>
  <c r="BC170" i="14"/>
  <c r="BC76"/>
  <c r="BC54" i="5"/>
  <c r="BC212" i="14" s="1"/>
  <c r="AX60" i="17"/>
  <c r="BC109" i="14"/>
  <c r="AX93" i="17"/>
  <c r="BD28" i="5"/>
  <c r="BB219" i="14" l="1"/>
  <c r="BB50" i="3"/>
  <c r="AW195" i="17" s="1"/>
  <c r="BC52" i="14"/>
  <c r="BB66"/>
  <c r="AW50" i="17"/>
  <c r="AX42"/>
  <c r="BC12" i="9"/>
  <c r="BB36" i="6"/>
  <c r="BB149" i="14"/>
  <c r="BC19" i="6"/>
  <c r="BC45" s="1"/>
  <c r="AX83" i="17"/>
  <c r="BC99" i="14"/>
  <c r="BB72" i="3"/>
  <c r="BB22" i="14"/>
  <c r="BC10" i="9"/>
  <c r="BC11"/>
  <c r="AW9" i="17"/>
  <c r="BC91" i="14"/>
  <c r="AX75" i="17"/>
  <c r="AX44"/>
  <c r="BC12" i="11"/>
  <c r="BC22" i="8"/>
  <c r="BC184" i="14"/>
  <c r="AX140" i="17"/>
  <c r="AX32"/>
  <c r="BC45" i="14"/>
  <c r="BC44" i="4"/>
  <c r="BC119" i="14"/>
  <c r="AX103" i="17"/>
  <c r="BC29" i="4"/>
  <c r="BC19" i="7"/>
  <c r="BB150" i="14"/>
  <c r="BB27" i="3"/>
  <c r="BB28"/>
  <c r="BB36" i="7"/>
  <c r="BB155" i="14"/>
  <c r="BC29" i="10"/>
  <c r="AX109" i="17"/>
  <c r="BC125" i="14"/>
  <c r="BC44" i="10"/>
  <c r="BC10" i="11"/>
  <c r="BB24" i="14"/>
  <c r="AW11" i="17"/>
  <c r="BC11" i="11"/>
  <c r="BC123" i="14"/>
  <c r="BC29" i="8"/>
  <c r="AX107" i="17"/>
  <c r="BC44" i="8"/>
  <c r="AX136" i="17"/>
  <c r="BC22" i="4"/>
  <c r="BC180" i="14"/>
  <c r="AW51" i="17"/>
  <c r="BB67" i="14"/>
  <c r="BC53"/>
  <c r="BB49" i="3"/>
  <c r="AW192" i="17" s="1"/>
  <c r="BB72" i="14"/>
  <c r="AW56" i="17" s="1"/>
  <c r="BC93" i="14"/>
  <c r="AX77" i="17"/>
  <c r="BC186" i="14"/>
  <c r="AX142" i="17"/>
  <c r="BC22" i="10"/>
  <c r="AX84" i="17"/>
  <c r="BC100" i="14"/>
  <c r="BC40" i="3"/>
  <c r="AX183" i="17" s="1"/>
  <c r="BC39" i="3"/>
  <c r="AX180" i="17" s="1"/>
  <c r="BC105" i="14"/>
  <c r="AX89" i="17" s="1"/>
  <c r="BD165" i="14"/>
  <c r="AX26" i="17"/>
  <c r="BC39" i="14"/>
  <c r="BC35" i="5"/>
  <c r="BD51" i="14" s="1"/>
  <c r="BC148"/>
  <c r="BD19" i="5"/>
  <c r="BC36"/>
  <c r="AY82" i="17"/>
  <c r="BD98" i="14"/>
  <c r="BD45" i="5"/>
  <c r="BC124" i="14" l="1"/>
  <c r="AX108" i="17"/>
  <c r="BC44" i="9"/>
  <c r="BC29"/>
  <c r="BC88" i="14"/>
  <c r="AX72" i="17"/>
  <c r="BC44" i="14"/>
  <c r="AX31" i="17"/>
  <c r="AX39"/>
  <c r="BC12" i="6"/>
  <c r="BC185" i="14"/>
  <c r="BC22" i="9"/>
  <c r="AX141" i="17"/>
  <c r="AX116"/>
  <c r="BD20" i="6"/>
  <c r="BD160" i="14" s="1"/>
  <c r="BC135"/>
  <c r="AW17" i="17"/>
  <c r="BB9" i="6"/>
  <c r="BB30" i="14"/>
  <c r="BC65"/>
  <c r="AX49" i="17"/>
  <c r="BC21" i="10"/>
  <c r="AX131" i="17"/>
  <c r="BC175" i="14"/>
  <c r="BC12" i="7"/>
  <c r="AX40" i="17"/>
  <c r="BC58" i="14"/>
  <c r="AX45" i="17" s="1"/>
  <c r="BC54" i="3"/>
  <c r="AX204" i="17" s="1"/>
  <c r="BC54" i="10"/>
  <c r="AX65" i="17"/>
  <c r="BC81" i="14"/>
  <c r="BC75"/>
  <c r="AX59" i="17"/>
  <c r="BC54" i="4"/>
  <c r="BC55" i="3"/>
  <c r="AX207" i="17" s="1"/>
  <c r="AX63"/>
  <c r="BC54" i="8"/>
  <c r="BC79" i="14"/>
  <c r="AX110" i="17"/>
  <c r="BC29" i="11"/>
  <c r="BC126" i="14"/>
  <c r="BC44" i="11"/>
  <c r="BC114" i="14"/>
  <c r="AX98" i="17"/>
  <c r="BD28" i="10"/>
  <c r="AX143" i="17"/>
  <c r="BC187" i="14"/>
  <c r="BC22" i="11"/>
  <c r="BC108" i="14"/>
  <c r="AX92" i="17"/>
  <c r="BD28" i="4"/>
  <c r="BC46" i="14"/>
  <c r="AX33" i="17"/>
  <c r="AX125"/>
  <c r="BC21" i="4"/>
  <c r="BC169" i="14"/>
  <c r="AX96" i="17"/>
  <c r="BC112" i="14"/>
  <c r="BD28" i="8"/>
  <c r="BB31" i="14"/>
  <c r="AW18" i="17"/>
  <c r="BB9" i="7"/>
  <c r="BB36" i="14"/>
  <c r="AW23" i="17" s="1"/>
  <c r="BB52" i="3"/>
  <c r="AW201" i="17" s="1"/>
  <c r="BB51" i="3"/>
  <c r="AW198" i="17" s="1"/>
  <c r="BC45" i="7"/>
  <c r="BC136" i="14"/>
  <c r="AX117" i="17"/>
  <c r="BD20" i="7"/>
  <c r="BC141" i="14"/>
  <c r="AX122" i="17" s="1"/>
  <c r="BC25" i="3"/>
  <c r="AX168" i="17" s="1"/>
  <c r="BC26" i="3"/>
  <c r="AX171" i="17" s="1"/>
  <c r="BC173" i="14"/>
  <c r="AX129" i="17"/>
  <c r="BC21" i="8"/>
  <c r="BC29" i="14"/>
  <c r="AX16" i="17"/>
  <c r="BC9" i="5"/>
  <c r="AY38" i="17"/>
  <c r="BD12" i="5"/>
  <c r="BD87" i="14"/>
  <c r="AY71" i="17"/>
  <c r="BD134" i="14"/>
  <c r="BE20" i="5"/>
  <c r="BE159" i="14" s="1"/>
  <c r="AY115" i="17"/>
  <c r="BC54" i="9" l="1"/>
  <c r="AX64" i="17"/>
  <c r="BC80" i="14"/>
  <c r="BC11" i="6"/>
  <c r="BB19" i="14"/>
  <c r="AW6" i="17"/>
  <c r="BC10" i="6"/>
  <c r="BC174" i="14"/>
  <c r="AX130" i="17"/>
  <c r="BC21" i="9"/>
  <c r="AX28" i="17"/>
  <c r="BC41" i="14"/>
  <c r="BC113"/>
  <c r="AX97" i="17"/>
  <c r="BD28" i="9"/>
  <c r="AX132" i="17"/>
  <c r="BC21" i="11"/>
  <c r="BC176" i="14"/>
  <c r="AX99" i="17"/>
  <c r="BD28" i="11"/>
  <c r="BC115" i="14"/>
  <c r="BC153"/>
  <c r="BD19" i="10"/>
  <c r="BC36"/>
  <c r="BD161" i="14"/>
  <c r="BD30" i="3"/>
  <c r="BD29"/>
  <c r="BD166" i="14"/>
  <c r="AY87" i="17"/>
  <c r="BD103" i="14"/>
  <c r="BC215"/>
  <c r="BC35" i="8"/>
  <c r="BC89" i="14"/>
  <c r="AX73" i="17"/>
  <c r="BC64" i="3"/>
  <c r="AX216" i="17" s="1"/>
  <c r="BC94" i="14"/>
  <c r="AX78" i="17" s="1"/>
  <c r="BC65" i="3"/>
  <c r="AX219" i="17" s="1"/>
  <c r="BB20" i="14"/>
  <c r="BC11" i="7"/>
  <c r="BC44" s="1"/>
  <c r="BC10"/>
  <c r="AW7" i="17"/>
  <c r="BB25" i="14"/>
  <c r="AW12" i="17" s="1"/>
  <c r="BB12" i="3"/>
  <c r="AW1" i="17" s="1"/>
  <c r="BB13" i="3"/>
  <c r="AW147" i="17" s="1"/>
  <c r="BC36" i="4"/>
  <c r="BD19"/>
  <c r="BC147" i="14"/>
  <c r="BC54" i="11"/>
  <c r="AX66" i="17"/>
  <c r="BC82" i="14"/>
  <c r="BC211"/>
  <c r="BC35" i="4"/>
  <c r="BC217" i="14"/>
  <c r="BC35" i="10"/>
  <c r="AX29" i="17"/>
  <c r="BC42" i="14"/>
  <c r="BC47"/>
  <c r="AX34" i="17" s="1"/>
  <c r="BC18" i="3"/>
  <c r="AX162" i="17" s="1"/>
  <c r="BC19" i="3"/>
  <c r="AX165" i="17" s="1"/>
  <c r="BC151" i="14"/>
  <c r="BD19" i="8"/>
  <c r="BC36"/>
  <c r="BD101" i="14"/>
  <c r="AY85" i="17"/>
  <c r="AY81"/>
  <c r="BD97" i="14"/>
  <c r="AX5" i="17"/>
  <c r="BC18" i="14"/>
  <c r="BD11" i="5"/>
  <c r="BD10"/>
  <c r="BD40" i="14"/>
  <c r="AY27" i="17"/>
  <c r="AY86" l="1"/>
  <c r="BD102" i="14"/>
  <c r="BC182"/>
  <c r="BC22" i="6"/>
  <c r="AX138" i="17"/>
  <c r="BC216" i="14"/>
  <c r="BC35" i="9"/>
  <c r="BC152" i="14"/>
  <c r="BC36" i="9"/>
  <c r="BD19"/>
  <c r="BC29" i="6"/>
  <c r="AX105" i="17"/>
  <c r="BC121" i="14"/>
  <c r="BC44" i="6"/>
  <c r="BC83" i="14" s="1"/>
  <c r="AX67" i="17" s="1"/>
  <c r="BD45" i="8"/>
  <c r="AY118" i="17"/>
  <c r="BE20" i="8"/>
  <c r="BE162" i="14" s="1"/>
  <c r="BD137"/>
  <c r="AX54" i="17"/>
  <c r="BD56" i="14"/>
  <c r="BC70"/>
  <c r="BC28"/>
  <c r="AX15" i="17"/>
  <c r="BC9" i="4"/>
  <c r="BD139" i="14"/>
  <c r="BD45" i="10"/>
  <c r="AY120" i="17"/>
  <c r="BE20" i="10"/>
  <c r="BE164" i="14" s="1"/>
  <c r="AX19" i="17"/>
  <c r="BC32" i="14"/>
  <c r="BC9" i="8"/>
  <c r="BD133" i="14"/>
  <c r="AY114" i="17"/>
  <c r="BD45" i="4"/>
  <c r="BE20"/>
  <c r="BC54" i="7"/>
  <c r="BC35" s="1"/>
  <c r="BC78" i="14"/>
  <c r="AX62" i="17"/>
  <c r="BC62" i="3"/>
  <c r="AX213" i="17" s="1"/>
  <c r="AX52"/>
  <c r="BC68" i="14"/>
  <c r="BD54"/>
  <c r="AX21" i="17"/>
  <c r="BC34" i="14"/>
  <c r="BC9" i="10"/>
  <c r="BD104" i="14"/>
  <c r="AY88" i="17"/>
  <c r="BC36" i="11"/>
  <c r="BD19"/>
  <c r="BD45" s="1"/>
  <c r="BC154" i="14"/>
  <c r="BC64"/>
  <c r="AX48" i="17"/>
  <c r="BD50" i="14"/>
  <c r="BC218"/>
  <c r="BC35" i="11"/>
  <c r="BC122" i="14"/>
  <c r="AX106" i="17"/>
  <c r="BC29" i="7"/>
  <c r="BC15" i="3"/>
  <c r="AX153" i="17" s="1"/>
  <c r="BC127" i="14"/>
  <c r="AX111" i="17" s="1"/>
  <c r="BC14" i="3"/>
  <c r="AX150" i="17" s="1"/>
  <c r="AX139"/>
  <c r="BC183" i="14"/>
  <c r="BC22" i="7"/>
  <c r="BC188" i="14"/>
  <c r="AX144" i="17" s="1"/>
  <c r="BC16" i="3"/>
  <c r="AX156" i="17" s="1"/>
  <c r="BC17" i="3"/>
  <c r="AX159" i="17" s="1"/>
  <c r="AY137"/>
  <c r="BD22" i="5"/>
  <c r="BD181" i="14"/>
  <c r="BD44" i="5"/>
  <c r="BD29"/>
  <c r="AY104" i="17"/>
  <c r="BD120" i="14"/>
  <c r="BC61" i="3" l="1"/>
  <c r="AX210" i="17" s="1"/>
  <c r="BC77" i="14"/>
  <c r="AX61" i="17"/>
  <c r="BC54" i="6"/>
  <c r="BC213" i="14" s="1"/>
  <c r="AY119" i="17"/>
  <c r="BE20" i="9"/>
  <c r="BE163" i="14" s="1"/>
  <c r="BD138"/>
  <c r="AX127" i="17"/>
  <c r="BC21" i="6"/>
  <c r="BC171" i="14"/>
  <c r="BD45" i="9"/>
  <c r="BD28" i="6"/>
  <c r="BC110" i="14"/>
  <c r="AX94" i="17"/>
  <c r="BC33" i="14"/>
  <c r="AX20" i="17"/>
  <c r="BC9" i="9"/>
  <c r="AX53" i="17"/>
  <c r="BD55" i="14"/>
  <c r="BC69"/>
  <c r="BD93"/>
  <c r="AY77" i="17"/>
  <c r="BE158" i="14"/>
  <c r="BC17"/>
  <c r="BD10" i="4"/>
  <c r="BD11"/>
  <c r="BD44" s="1"/>
  <c r="AX4" i="17"/>
  <c r="BD90" i="14"/>
  <c r="AY74" i="17"/>
  <c r="BD11" i="10"/>
  <c r="BC23" i="14"/>
  <c r="AX10" i="17"/>
  <c r="BD10" i="10"/>
  <c r="BD92" i="14"/>
  <c r="AY76" i="17"/>
  <c r="AY43"/>
  <c r="BD12" i="10"/>
  <c r="BD28" i="7"/>
  <c r="BC111" i="14"/>
  <c r="AX95" i="17"/>
  <c r="BC116" i="14"/>
  <c r="AX100" i="17" s="1"/>
  <c r="BC43" i="3"/>
  <c r="AX189" i="17" s="1"/>
  <c r="BC42" i="3"/>
  <c r="AX186" i="17" s="1"/>
  <c r="BC9" i="11"/>
  <c r="AX22" i="17"/>
  <c r="BC35" i="14"/>
  <c r="AY41" i="17"/>
  <c r="BD12" i="8"/>
  <c r="BC214" i="14"/>
  <c r="BC71" i="3"/>
  <c r="BC21" i="14"/>
  <c r="BD11" i="8"/>
  <c r="AX8" i="17"/>
  <c r="BD10" i="8"/>
  <c r="BC21" i="7"/>
  <c r="BC172" i="14"/>
  <c r="AX128" i="17"/>
  <c r="BC33" i="3"/>
  <c r="AX177" i="17" s="1"/>
  <c r="BC32" i="3"/>
  <c r="AX174" i="17" s="1"/>
  <c r="BC177" i="14"/>
  <c r="AX133" i="17" s="1"/>
  <c r="BD57" i="14"/>
  <c r="AX55" i="17"/>
  <c r="BC71" i="14"/>
  <c r="BD12" i="4"/>
  <c r="AY37" i="17"/>
  <c r="BE20" i="11"/>
  <c r="AY121" i="17"/>
  <c r="BD140" i="14"/>
  <c r="BD53"/>
  <c r="AX51" i="17"/>
  <c r="BC67" i="14"/>
  <c r="AY70" i="17"/>
  <c r="BD86" i="14"/>
  <c r="AY60" i="17"/>
  <c r="BD76" i="14"/>
  <c r="BD54" i="5"/>
  <c r="BD212" i="14" s="1"/>
  <c r="BE28" i="5"/>
  <c r="AY93" i="17"/>
  <c r="BD109" i="14"/>
  <c r="BD21" i="5"/>
  <c r="BD170" i="14"/>
  <c r="AY126" i="17"/>
  <c r="BC219" i="14" l="1"/>
  <c r="BC72" i="3"/>
  <c r="AY42" i="17"/>
  <c r="BD12" i="9"/>
  <c r="BD11"/>
  <c r="AX9" i="17"/>
  <c r="BD10" i="9"/>
  <c r="BC22" i="14"/>
  <c r="AY75" i="17"/>
  <c r="BD91" i="14"/>
  <c r="BC149"/>
  <c r="BD19" i="6"/>
  <c r="BC36"/>
  <c r="BD45"/>
  <c r="AY83" i="17"/>
  <c r="BD99" i="14"/>
  <c r="BC35" i="6"/>
  <c r="BD35" i="5"/>
  <c r="BD12" i="7"/>
  <c r="AY40" i="17"/>
  <c r="AY44"/>
  <c r="BD12" i="11"/>
  <c r="BD22" i="8"/>
  <c r="AY140" i="17"/>
  <c r="BD184" i="14"/>
  <c r="AY142" i="17"/>
  <c r="BD22" i="10"/>
  <c r="BD186" i="14"/>
  <c r="BD29" i="4"/>
  <c r="BD119" i="14"/>
  <c r="AY103" i="17"/>
  <c r="BD75" i="14"/>
  <c r="AY59" i="17"/>
  <c r="BD54" i="4"/>
  <c r="BE165" i="14"/>
  <c r="BC150"/>
  <c r="BD19" i="7"/>
  <c r="BD45" s="1"/>
  <c r="BC28" i="3"/>
  <c r="BC155" i="14"/>
  <c r="BC27" i="3"/>
  <c r="BC36" i="7"/>
  <c r="BD43" i="14"/>
  <c r="AY30" i="17"/>
  <c r="BC24" i="14"/>
  <c r="BD10" i="11"/>
  <c r="AX11" i="17"/>
  <c r="BD11" i="11"/>
  <c r="BD125" i="14"/>
  <c r="AY109" i="17"/>
  <c r="BD29" i="10"/>
  <c r="BD44"/>
  <c r="BD123" i="14"/>
  <c r="AY107" i="17"/>
  <c r="BD44" i="8"/>
  <c r="BD29"/>
  <c r="AY32" i="17"/>
  <c r="BD45" i="14"/>
  <c r="BD39"/>
  <c r="AY26" i="17"/>
  <c r="AY84"/>
  <c r="BD100" i="14"/>
  <c r="BD105"/>
  <c r="AY89" i="17" s="1"/>
  <c r="BD39" i="3"/>
  <c r="AY180" i="17" s="1"/>
  <c r="BD40" i="3"/>
  <c r="AY183" i="17" s="1"/>
  <c r="AY136"/>
  <c r="BD180" i="14"/>
  <c r="BD22" i="4"/>
  <c r="BE19" i="5"/>
  <c r="BE45" s="1"/>
  <c r="BD148" i="14"/>
  <c r="BD36" i="5"/>
  <c r="BE51" i="14"/>
  <c r="AY49" i="17"/>
  <c r="BD65" i="14"/>
  <c r="BE98"/>
  <c r="AZ82" i="17"/>
  <c r="BD52" i="14" l="1"/>
  <c r="BC66"/>
  <c r="AX50" i="17"/>
  <c r="BC50" i="3"/>
  <c r="AX195" i="17" s="1"/>
  <c r="BC49" i="3"/>
  <c r="AX192" i="17" s="1"/>
  <c r="BC72" i="14"/>
  <c r="AX56" i="17" s="1"/>
  <c r="AX17"/>
  <c r="BC9" i="6"/>
  <c r="BC30" i="14"/>
  <c r="BD22" i="9"/>
  <c r="BD185" i="14"/>
  <c r="AY141" i="17"/>
  <c r="BD29" i="9"/>
  <c r="BD44"/>
  <c r="BD124" i="14"/>
  <c r="AY108" i="17"/>
  <c r="BD88" i="14"/>
  <c r="AY72" i="17"/>
  <c r="AY116"/>
  <c r="BE20" i="6"/>
  <c r="BE160" i="14" s="1"/>
  <c r="BD135"/>
  <c r="BD44"/>
  <c r="AY31" i="17"/>
  <c r="BE28" i="10"/>
  <c r="AY98" i="17"/>
  <c r="BD114" i="14"/>
  <c r="BD42"/>
  <c r="AY29" i="17"/>
  <c r="AY125"/>
  <c r="BD21" i="4"/>
  <c r="BD169" i="14"/>
  <c r="BD89"/>
  <c r="AY73" i="17"/>
  <c r="BD65" i="3"/>
  <c r="AY219" i="17" s="1"/>
  <c r="BD64" i="3"/>
  <c r="AY216" i="17" s="1"/>
  <c r="BD94" i="14"/>
  <c r="AY78" i="17" s="1"/>
  <c r="BD79" i="14"/>
  <c r="AY63" i="17"/>
  <c r="BD54" i="8"/>
  <c r="BD81" i="14"/>
  <c r="BD54" i="10"/>
  <c r="AY65" i="17"/>
  <c r="BD44" i="11"/>
  <c r="BD29"/>
  <c r="AY110" i="17"/>
  <c r="BD126" i="14"/>
  <c r="BD108"/>
  <c r="AY92" i="17"/>
  <c r="BE28" i="4"/>
  <c r="BD112" i="14"/>
  <c r="AY96" i="17"/>
  <c r="BE28" i="8"/>
  <c r="BC31" i="14"/>
  <c r="AX18" i="17"/>
  <c r="BC9" i="7"/>
  <c r="BC36" i="14"/>
  <c r="AX23" i="17" s="1"/>
  <c r="BC52" i="3"/>
  <c r="AX201" i="17" s="1"/>
  <c r="BC51" i="3"/>
  <c r="AX198" i="17" s="1"/>
  <c r="BD136" i="14"/>
  <c r="AY117" i="17"/>
  <c r="BE20" i="7"/>
  <c r="BD25" i="3"/>
  <c r="AY168" i="17" s="1"/>
  <c r="BD141" i="14"/>
  <c r="AY122" i="17" s="1"/>
  <c r="BD26" i="3"/>
  <c r="AY171" i="17" s="1"/>
  <c r="BD211" i="14"/>
  <c r="BD35" i="4"/>
  <c r="BD46" i="14"/>
  <c r="AY33" i="17"/>
  <c r="AY143"/>
  <c r="BD22" i="11"/>
  <c r="BD187" i="14"/>
  <c r="BD175"/>
  <c r="AY131" i="17"/>
  <c r="BD21" i="10"/>
  <c r="BD21" i="8"/>
  <c r="AY129" i="17"/>
  <c r="BD173" i="14"/>
  <c r="BD29"/>
  <c r="BD9" i="5"/>
  <c r="AY16" i="17"/>
  <c r="BE87" i="14"/>
  <c r="AZ71" i="17"/>
  <c r="AZ38"/>
  <c r="BE12" i="5"/>
  <c r="BF20"/>
  <c r="BF159" i="14" s="1"/>
  <c r="AZ115" i="17"/>
  <c r="BE134" i="14"/>
  <c r="AY97" i="17" l="1"/>
  <c r="BD113" i="14"/>
  <c r="BE28" i="9"/>
  <c r="AY39" i="17"/>
  <c r="BD12" i="6"/>
  <c r="BD58" i="14"/>
  <c r="AY45" i="17" s="1"/>
  <c r="BD55" i="3"/>
  <c r="AY207" i="17" s="1"/>
  <c r="BD54" i="3"/>
  <c r="AY204" i="17" s="1"/>
  <c r="BD80" i="14"/>
  <c r="AY64" i="17"/>
  <c r="BD54" i="9"/>
  <c r="BD174" i="14"/>
  <c r="AY130" i="17"/>
  <c r="BD21" i="9"/>
  <c r="BC19" i="14"/>
  <c r="BD11" i="6"/>
  <c r="BD10"/>
  <c r="AX6" i="17"/>
  <c r="BD36" i="8"/>
  <c r="BD151" i="14"/>
  <c r="BE19" i="8"/>
  <c r="BD21" i="11"/>
  <c r="BD176" i="14"/>
  <c r="AY132" i="17"/>
  <c r="BE45" i="8"/>
  <c r="BE101" i="14"/>
  <c r="AZ85" i="17"/>
  <c r="AY99"/>
  <c r="BD115" i="14"/>
  <c r="BE28" i="11"/>
  <c r="BD35" i="10"/>
  <c r="BD217" i="14"/>
  <c r="AZ87" i="17"/>
  <c r="BE103" i="14"/>
  <c r="BE161"/>
  <c r="BE166"/>
  <c r="BE30" i="3"/>
  <c r="BE29"/>
  <c r="BE97" i="14"/>
  <c r="AZ81" i="17"/>
  <c r="BD36" i="4"/>
  <c r="BE19"/>
  <c r="BD147" i="14"/>
  <c r="BD64"/>
  <c r="BE50"/>
  <c r="AY48" i="17"/>
  <c r="BD153" i="14"/>
  <c r="BD36" i="10"/>
  <c r="BE19"/>
  <c r="BC20" i="14"/>
  <c r="BD11" i="7"/>
  <c r="BD10"/>
  <c r="AX7" i="17"/>
  <c r="BC25" i="14"/>
  <c r="AX12" i="17" s="1"/>
  <c r="BC13" i="3"/>
  <c r="AX147" i="17" s="1"/>
  <c r="BC12" i="3"/>
  <c r="AX1" i="17" s="1"/>
  <c r="BD54" i="11"/>
  <c r="BD82" i="14"/>
  <c r="AY66" i="17"/>
  <c r="BD215" i="14"/>
  <c r="BD35" i="8"/>
  <c r="BE11" i="5"/>
  <c r="AY5" i="17"/>
  <c r="BE10" i="5"/>
  <c r="BD18" i="14"/>
  <c r="AZ27" i="17"/>
  <c r="BE40" i="14"/>
  <c r="AY138" i="17" l="1"/>
  <c r="BD182" i="14"/>
  <c r="BD22" i="6"/>
  <c r="BD216" i="14"/>
  <c r="BD35" i="9"/>
  <c r="BD41" i="14"/>
  <c r="AY28" i="17"/>
  <c r="BD18" i="3"/>
  <c r="AY162" i="17" s="1"/>
  <c r="BD47" i="14"/>
  <c r="AY34" i="17" s="1"/>
  <c r="BD19" i="3"/>
  <c r="AY165" i="17" s="1"/>
  <c r="BE102" i="14"/>
  <c r="AZ86" i="17"/>
  <c r="BD29" i="6"/>
  <c r="BD44"/>
  <c r="AY105" i="17"/>
  <c r="BD121" i="14"/>
  <c r="BE19" i="9"/>
  <c r="BD36"/>
  <c r="BD152" i="14"/>
  <c r="AY139" i="17"/>
  <c r="BD183" i="14"/>
  <c r="BD22" i="7"/>
  <c r="BD17" i="3"/>
  <c r="AY159" i="17" s="1"/>
  <c r="BD16" i="3"/>
  <c r="AY156" i="17" s="1"/>
  <c r="BD188" i="14"/>
  <c r="AY144" i="17" s="1"/>
  <c r="BD34" i="14"/>
  <c r="AY21" i="17"/>
  <c r="BD9" i="10"/>
  <c r="AZ37" i="17"/>
  <c r="BE12" i="4"/>
  <c r="BE90" i="14"/>
  <c r="AZ74" i="17"/>
  <c r="BD9" i="8"/>
  <c r="BD32" i="14"/>
  <c r="AY19" i="17"/>
  <c r="BE54" i="14"/>
  <c r="BD68"/>
  <c r="AY52" i="17"/>
  <c r="BD218" i="14"/>
  <c r="BD35" i="11"/>
  <c r="AZ120" i="17"/>
  <c r="BE45" i="10"/>
  <c r="BE139" i="14"/>
  <c r="BF20" i="10"/>
  <c r="BF164" i="14" s="1"/>
  <c r="BE45" i="4"/>
  <c r="BE133" i="14"/>
  <c r="AZ114" i="17"/>
  <c r="BF20" i="4"/>
  <c r="BF158" i="14" s="1"/>
  <c r="BE104"/>
  <c r="AZ88" i="17"/>
  <c r="AY54"/>
  <c r="BE56" i="14"/>
  <c r="BD70"/>
  <c r="BF20" i="8"/>
  <c r="BF162" i="14" s="1"/>
  <c r="BE137"/>
  <c r="AZ118" i="17"/>
  <c r="BD44" i="7"/>
  <c r="BD122" i="14"/>
  <c r="AY106" i="17"/>
  <c r="BD29" i="7"/>
  <c r="BD127" i="14"/>
  <c r="AY111" i="17" s="1"/>
  <c r="BD14" i="3"/>
  <c r="AY150" i="17" s="1"/>
  <c r="BD15" i="3"/>
  <c r="AY153" i="17" s="1"/>
  <c r="BD28" i="14"/>
  <c r="AY15" i="17"/>
  <c r="BD9" i="4"/>
  <c r="BD154" i="14"/>
  <c r="BD36" i="11"/>
  <c r="BE19"/>
  <c r="AZ104" i="17"/>
  <c r="BE120" i="14"/>
  <c r="BE29" i="5"/>
  <c r="BE44"/>
  <c r="BE181" i="14"/>
  <c r="BE22" i="5"/>
  <c r="AZ137" i="17"/>
  <c r="BE45" i="9" l="1"/>
  <c r="AZ119" i="17"/>
  <c r="BE138" i="14"/>
  <c r="BF20" i="9"/>
  <c r="BF163" i="14" s="1"/>
  <c r="BE28" i="6"/>
  <c r="BD110" i="14"/>
  <c r="AY94" i="17"/>
  <c r="AY53"/>
  <c r="BD69" i="14"/>
  <c r="BE55"/>
  <c r="BD21" i="6"/>
  <c r="AY127" i="17"/>
  <c r="BD171" i="14"/>
  <c r="AY20" i="17"/>
  <c r="BD33" i="14"/>
  <c r="BD9" i="9"/>
  <c r="AY61" i="17"/>
  <c r="BD54" i="6"/>
  <c r="BD213" i="14" s="1"/>
  <c r="BD77"/>
  <c r="BD35" i="6"/>
  <c r="BE28" i="7"/>
  <c r="BD111" i="14"/>
  <c r="AY95" i="17"/>
  <c r="BD42" i="3"/>
  <c r="AY186" i="17" s="1"/>
  <c r="BD43" i="3"/>
  <c r="AY189" i="17" s="1"/>
  <c r="BD116" i="14"/>
  <c r="AY100" i="17" s="1"/>
  <c r="AZ43"/>
  <c r="BE12" i="10"/>
  <c r="AZ41" i="17"/>
  <c r="BE12" i="8"/>
  <c r="BE10" i="10"/>
  <c r="BE11"/>
  <c r="AY10" i="17"/>
  <c r="BD23" i="14"/>
  <c r="BD35"/>
  <c r="BD9" i="11"/>
  <c r="AY22" i="17"/>
  <c r="BD54" i="7"/>
  <c r="BD78" i="14"/>
  <c r="AY62" i="17"/>
  <c r="BD61" i="3"/>
  <c r="AY210" i="17" s="1"/>
  <c r="BD83" i="14"/>
  <c r="AY67" i="17" s="1"/>
  <c r="BD62" i="3"/>
  <c r="AY213" i="17" s="1"/>
  <c r="BD71" i="14"/>
  <c r="AY55" i="17"/>
  <c r="BE57" i="14"/>
  <c r="BE11" i="8"/>
  <c r="AY8" i="17"/>
  <c r="BE10" i="8"/>
  <c r="BD21" i="14"/>
  <c r="BE45" i="11"/>
  <c r="BE140" i="14"/>
  <c r="BF20" i="11"/>
  <c r="BF165" i="14" s="1"/>
  <c r="AZ121" i="17"/>
  <c r="BE11" i="4"/>
  <c r="BE10"/>
  <c r="BD17" i="14"/>
  <c r="AY4" i="17"/>
  <c r="BE86" i="14"/>
  <c r="AZ70" i="17"/>
  <c r="BE39" i="14"/>
  <c r="AZ26" i="17"/>
  <c r="BD21" i="7"/>
  <c r="AY128" i="17"/>
  <c r="BD172" i="14"/>
  <c r="BD32" i="3"/>
  <c r="AY174" i="17" s="1"/>
  <c r="BD33" i="3"/>
  <c r="AY177" i="17" s="1"/>
  <c r="BD177" i="14"/>
  <c r="AY133" i="17" s="1"/>
  <c r="AZ76"/>
  <c r="BE92" i="14"/>
  <c r="BE109"/>
  <c r="BF28" i="5"/>
  <c r="AZ93" i="17"/>
  <c r="BE76" i="14"/>
  <c r="BE54" i="5"/>
  <c r="BE212" i="14" s="1"/>
  <c r="AZ60" i="17"/>
  <c r="BE21" i="5"/>
  <c r="AZ126" i="17"/>
  <c r="BE170" i="14"/>
  <c r="BD149" l="1"/>
  <c r="BE19" i="6"/>
  <c r="BD36"/>
  <c r="AZ83" i="17"/>
  <c r="BE99" i="14"/>
  <c r="BE45" i="6"/>
  <c r="AZ75" i="17"/>
  <c r="BE91" i="14"/>
  <c r="AY50" i="17"/>
  <c r="BE52" i="14"/>
  <c r="BD66"/>
  <c r="BD22"/>
  <c r="BE11" i="9"/>
  <c r="AY9" i="17"/>
  <c r="BE10" i="9"/>
  <c r="AZ42" i="17"/>
  <c r="BE12" i="9"/>
  <c r="BD36" i="7"/>
  <c r="BE19"/>
  <c r="BD150" i="14"/>
  <c r="BD28" i="3"/>
  <c r="BD155" i="14"/>
  <c r="BD27" i="3"/>
  <c r="BE22" i="8"/>
  <c r="BE184" i="14"/>
  <c r="AZ140" i="17"/>
  <c r="BE100" i="14"/>
  <c r="AZ84" i="17"/>
  <c r="BE105" i="14"/>
  <c r="AZ89" i="17" s="1"/>
  <c r="BE40" i="3"/>
  <c r="AZ183" i="17" s="1"/>
  <c r="BE39" i="3"/>
  <c r="AZ180" i="17" s="1"/>
  <c r="BE12" i="11"/>
  <c r="AZ44" i="17"/>
  <c r="BD35" i="7"/>
  <c r="BD214" i="14"/>
  <c r="BD71" i="3"/>
  <c r="BD219" i="14"/>
  <c r="BD72" i="3"/>
  <c r="BE43" i="14"/>
  <c r="AZ30" i="17"/>
  <c r="BE29" i="4"/>
  <c r="BE119" i="14"/>
  <c r="AZ103" i="17"/>
  <c r="BE44" i="4"/>
  <c r="BE93" i="14"/>
  <c r="AZ77" i="17"/>
  <c r="AZ107"/>
  <c r="BE44" i="8"/>
  <c r="BE29"/>
  <c r="BE123" i="14"/>
  <c r="AZ142" i="17"/>
  <c r="BE186" i="14"/>
  <c r="BE22" i="10"/>
  <c r="AZ136" i="17"/>
  <c r="BE22" i="4"/>
  <c r="BE180" i="14"/>
  <c r="BE10" i="11"/>
  <c r="BD24" i="14"/>
  <c r="AY11" i="17"/>
  <c r="BE11" i="11"/>
  <c r="AZ109" i="17"/>
  <c r="BE125" i="14"/>
  <c r="BE29" i="10"/>
  <c r="BE44"/>
  <c r="BE45" i="14"/>
  <c r="AZ32" i="17"/>
  <c r="BE36" i="5"/>
  <c r="BF19"/>
  <c r="BF45" s="1"/>
  <c r="BE148" i="14"/>
  <c r="BF98"/>
  <c r="BA82" i="17"/>
  <c r="BE35" i="5"/>
  <c r="BE44" i="14" l="1"/>
  <c r="AZ31" i="17"/>
  <c r="BE185" i="14"/>
  <c r="BE22" i="9"/>
  <c r="AZ141" i="17"/>
  <c r="AZ108"/>
  <c r="BE44" i="9"/>
  <c r="BE29"/>
  <c r="BE124" i="14"/>
  <c r="BD30"/>
  <c r="AY17" i="17"/>
  <c r="BD9" i="6"/>
  <c r="BE12"/>
  <c r="AZ39" i="17"/>
  <c r="BE88" i="14"/>
  <c r="AZ72" i="17"/>
  <c r="BE135" i="14"/>
  <c r="BF20" i="6"/>
  <c r="BF160" i="14" s="1"/>
  <c r="AZ116" i="17"/>
  <c r="AZ65"/>
  <c r="BE54" i="10"/>
  <c r="BE81" i="14"/>
  <c r="BE29" i="11"/>
  <c r="BE44"/>
  <c r="AZ110" i="17"/>
  <c r="BE126" i="14"/>
  <c r="BD9" i="7"/>
  <c r="AY18" i="17"/>
  <c r="BD31" i="14"/>
  <c r="BD52" i="3"/>
  <c r="AY201" i="17" s="1"/>
  <c r="BD36" i="14"/>
  <c r="AY23" i="17" s="1"/>
  <c r="BD51" i="3"/>
  <c r="AY198" i="17" s="1"/>
  <c r="BE22" i="11"/>
  <c r="AZ143" i="17"/>
  <c r="BE187" i="14"/>
  <c r="BE46"/>
  <c r="AZ33" i="17"/>
  <c r="BE45" i="7"/>
  <c r="AZ117" i="17"/>
  <c r="BE136" i="14"/>
  <c r="BF20" i="7"/>
  <c r="BE141" i="14"/>
  <c r="AZ122" i="17" s="1"/>
  <c r="BE26" i="3"/>
  <c r="AZ171" i="17" s="1"/>
  <c r="BE25" i="3"/>
  <c r="AZ168" i="17" s="1"/>
  <c r="AZ63"/>
  <c r="BE54" i="8"/>
  <c r="BE79" i="14"/>
  <c r="AZ59" i="17"/>
  <c r="BE54" i="4"/>
  <c r="BE75" i="14"/>
  <c r="AZ92" i="17"/>
  <c r="BF28" i="4"/>
  <c r="BE108" i="14"/>
  <c r="AZ129" i="17"/>
  <c r="BE21" i="8"/>
  <c r="BE173" i="14"/>
  <c r="BE114"/>
  <c r="AZ98" i="17"/>
  <c r="BF28" i="10"/>
  <c r="BE21" i="4"/>
  <c r="BE169" i="14"/>
  <c r="AZ125" i="17"/>
  <c r="BE21" i="10"/>
  <c r="AZ131" i="17"/>
  <c r="BE175" i="14"/>
  <c r="BF28" i="8"/>
  <c r="AZ96" i="17"/>
  <c r="BE112" i="14"/>
  <c r="BE53"/>
  <c r="BD67"/>
  <c r="AY51" i="17"/>
  <c r="BD49" i="3"/>
  <c r="AY192" i="17" s="1"/>
  <c r="BD72" i="14"/>
  <c r="AY56" i="17" s="1"/>
  <c r="BD50" i="3"/>
  <c r="AY195" i="17" s="1"/>
  <c r="BG20" i="5"/>
  <c r="BG159" i="14" s="1"/>
  <c r="BA115" i="17"/>
  <c r="BF134" i="14"/>
  <c r="BF87"/>
  <c r="BA71" i="17"/>
  <c r="AZ49"/>
  <c r="BF51" i="14"/>
  <c r="BE65"/>
  <c r="AZ16" i="17"/>
  <c r="BE29" i="14"/>
  <c r="BE9" i="5"/>
  <c r="BE41" i="14" l="1"/>
  <c r="AZ28" i="17"/>
  <c r="AZ64"/>
  <c r="BE80" i="14"/>
  <c r="BE54" i="9"/>
  <c r="AY6" i="17"/>
  <c r="BE10" i="6"/>
  <c r="BD19" i="14"/>
  <c r="BE11" i="6"/>
  <c r="BF28" i="9"/>
  <c r="AZ97" i="17"/>
  <c r="BE113" i="14"/>
  <c r="AZ130" i="17"/>
  <c r="BE174" i="14"/>
  <c r="BE21" i="9"/>
  <c r="AZ40" i="17"/>
  <c r="BE12" i="7"/>
  <c r="BE55" i="3"/>
  <c r="AZ207" i="17" s="1"/>
  <c r="BE54" i="3"/>
  <c r="AZ204" i="17" s="1"/>
  <c r="BE58" i="14"/>
  <c r="AZ45" i="17" s="1"/>
  <c r="BE215" i="14"/>
  <c r="BE35" i="8"/>
  <c r="BF161" i="14"/>
  <c r="BF29" i="3"/>
  <c r="BF30"/>
  <c r="BF166" i="14"/>
  <c r="BE176"/>
  <c r="BE21" i="11"/>
  <c r="AZ132" i="17"/>
  <c r="AZ99"/>
  <c r="BF28" i="11"/>
  <c r="BE115" i="14"/>
  <c r="BA85" i="17"/>
  <c r="BF101" i="14"/>
  <c r="BE89"/>
  <c r="AZ73" i="17"/>
  <c r="BE65" i="3"/>
  <c r="AZ219" i="17" s="1"/>
  <c r="BE64" i="3"/>
  <c r="AZ216" i="17" s="1"/>
  <c r="BE94" i="14"/>
  <c r="AZ78" i="17" s="1"/>
  <c r="BE82" i="14"/>
  <c r="BE54" i="11"/>
  <c r="AZ66" i="17"/>
  <c r="BE217" i="14"/>
  <c r="BE35" i="10"/>
  <c r="BE36"/>
  <c r="BE153" i="14"/>
  <c r="BF19" i="10"/>
  <c r="BF103" i="14"/>
  <c r="BA87" i="17"/>
  <c r="BF19" i="8"/>
  <c r="BE151" i="14"/>
  <c r="BE36" i="8"/>
  <c r="BE147" i="14"/>
  <c r="BE36" i="4"/>
  <c r="BF19"/>
  <c r="BF45" s="1"/>
  <c r="BA81" i="17"/>
  <c r="BF97" i="14"/>
  <c r="BE211"/>
  <c r="BE35" i="4"/>
  <c r="BE11" i="7"/>
  <c r="BE44" s="1"/>
  <c r="BD20" i="14"/>
  <c r="AY7" i="17"/>
  <c r="BE10" i="7"/>
  <c r="BD25" i="14"/>
  <c r="AY12" i="17" s="1"/>
  <c r="BD12" i="3"/>
  <c r="AY1" i="17" s="1"/>
  <c r="BD13" i="3"/>
  <c r="AY147" i="17" s="1"/>
  <c r="BF12" i="5"/>
  <c r="BA38" i="17"/>
  <c r="BF11" i="5"/>
  <c r="AZ5" i="17"/>
  <c r="BE18" i="14"/>
  <c r="BF10" i="5"/>
  <c r="BE152" i="14" l="1"/>
  <c r="BF19" i="9"/>
  <c r="BE36"/>
  <c r="BE44" i="6"/>
  <c r="BE83" i="14" s="1"/>
  <c r="AZ67" i="17" s="1"/>
  <c r="BE121" i="14"/>
  <c r="BE29" i="6"/>
  <c r="AZ105" i="17"/>
  <c r="AZ138"/>
  <c r="BE22" i="6"/>
  <c r="BE182" i="14"/>
  <c r="BE216"/>
  <c r="BE35" i="9"/>
  <c r="BF102" i="14"/>
  <c r="BA86" i="17"/>
  <c r="BE78" i="14"/>
  <c r="AZ62" i="17"/>
  <c r="BE54" i="7"/>
  <c r="BE35" s="1"/>
  <c r="BE61" i="3"/>
  <c r="AZ210" i="17" s="1"/>
  <c r="BE62" i="3"/>
  <c r="AZ213" i="17" s="1"/>
  <c r="BE22" i="7"/>
  <c r="BE183" i="14"/>
  <c r="AZ139" i="17"/>
  <c r="BE17" i="3"/>
  <c r="AZ159" i="17" s="1"/>
  <c r="BE16" i="3"/>
  <c r="AZ156" i="17" s="1"/>
  <c r="BE188" i="14"/>
  <c r="AZ144" i="17" s="1"/>
  <c r="BF133" i="14"/>
  <c r="BA114" i="17"/>
  <c r="BG20" i="4"/>
  <c r="AZ19" i="17"/>
  <c r="BE9" i="8"/>
  <c r="BE32" i="14"/>
  <c r="AZ54" i="17"/>
  <c r="BF56" i="14"/>
  <c r="BE70"/>
  <c r="BA88" i="17"/>
  <c r="BF104" i="14"/>
  <c r="BF19" i="11"/>
  <c r="BE154" i="14"/>
  <c r="BE36" i="11"/>
  <c r="AZ106" i="17"/>
  <c r="BE122" i="14"/>
  <c r="BE29" i="7"/>
  <c r="BE14" i="3"/>
  <c r="AZ150" i="17" s="1"/>
  <c r="BE127" i="14"/>
  <c r="AZ111" i="17" s="1"/>
  <c r="BE15" i="3"/>
  <c r="AZ153" i="17" s="1"/>
  <c r="BA70"/>
  <c r="BF86" i="14"/>
  <c r="BE9" i="10"/>
  <c r="BE34" i="14"/>
  <c r="AZ21" i="17"/>
  <c r="BE35" i="11"/>
  <c r="BE218" i="14"/>
  <c r="AZ29" i="17"/>
  <c r="BE42" i="14"/>
  <c r="BE18" i="3"/>
  <c r="AZ162" i="17" s="1"/>
  <c r="BE47" i="14"/>
  <c r="AZ34" i="17" s="1"/>
  <c r="BE19" i="3"/>
  <c r="AZ165" i="17" s="1"/>
  <c r="BE64" i="14"/>
  <c r="AZ48" i="17"/>
  <c r="BF50" i="14"/>
  <c r="BG20" i="8"/>
  <c r="BG162" i="14" s="1"/>
  <c r="BF137"/>
  <c r="BA118" i="17"/>
  <c r="BE68" i="14"/>
  <c r="BF54"/>
  <c r="AZ52" i="17"/>
  <c r="BF45" i="8"/>
  <c r="BE28" i="14"/>
  <c r="AZ15" i="17"/>
  <c r="BE9" i="4"/>
  <c r="BA120" i="17"/>
  <c r="BF45" i="10"/>
  <c r="BG20"/>
  <c r="BG164" i="14" s="1"/>
  <c r="BF139"/>
  <c r="BA137" i="17"/>
  <c r="BF181" i="14"/>
  <c r="BF22" i="5"/>
  <c r="BF120" i="14"/>
  <c r="BA104" i="17"/>
  <c r="BF29" i="5"/>
  <c r="BF44"/>
  <c r="BF40" i="14"/>
  <c r="BA27" i="17"/>
  <c r="BE171" i="14" l="1"/>
  <c r="AZ127" i="17"/>
  <c r="BE21" i="6"/>
  <c r="AZ20" i="17"/>
  <c r="BE33" i="14"/>
  <c r="BE9" i="9"/>
  <c r="AZ53" i="17"/>
  <c r="BF55" i="14"/>
  <c r="BE69"/>
  <c r="BE110"/>
  <c r="AZ94" i="17"/>
  <c r="BF28" i="6"/>
  <c r="AZ61" i="17"/>
  <c r="BE54" i="6"/>
  <c r="BE72" i="3" s="1"/>
  <c r="BE77" i="14"/>
  <c r="BE35" i="6"/>
  <c r="BE49" i="3" s="1"/>
  <c r="AZ192" i="17" s="1"/>
  <c r="BG20" i="9"/>
  <c r="BG163" i="14" s="1"/>
  <c r="BF138"/>
  <c r="BF45" i="9"/>
  <c r="BA119" i="17"/>
  <c r="BA76"/>
  <c r="BF92" i="14"/>
  <c r="BF90"/>
  <c r="BA74" i="17"/>
  <c r="BF28" i="7"/>
  <c r="AZ95" i="17"/>
  <c r="BE111" i="14"/>
  <c r="BE43" i="3"/>
  <c r="AZ189" i="17" s="1"/>
  <c r="BE116" i="14"/>
  <c r="AZ100" i="17" s="1"/>
  <c r="BE42" i="3"/>
  <c r="AZ186" i="17" s="1"/>
  <c r="BG158" i="14"/>
  <c r="BA37" i="17"/>
  <c r="BF12" i="4"/>
  <c r="AZ55" i="17"/>
  <c r="BE71" i="14"/>
  <c r="BF57"/>
  <c r="BF10" i="10"/>
  <c r="BE23" i="14"/>
  <c r="BF11" i="10"/>
  <c r="AZ10" i="17"/>
  <c r="AZ22"/>
  <c r="BE9" i="11"/>
  <c r="BE35" i="14"/>
  <c r="BF12" i="10"/>
  <c r="BA43" i="17"/>
  <c r="AZ51"/>
  <c r="BF53" i="14"/>
  <c r="BE67"/>
  <c r="AZ4" i="17"/>
  <c r="BF10" i="4"/>
  <c r="BF11"/>
  <c r="BE17" i="14"/>
  <c r="BA41" i="17"/>
  <c r="BF12" i="8"/>
  <c r="BE21" i="14"/>
  <c r="BF10" i="8"/>
  <c r="BF11"/>
  <c r="AZ8" i="17"/>
  <c r="BE214" i="14"/>
  <c r="BE219"/>
  <c r="BF140"/>
  <c r="BA121" i="17"/>
  <c r="BG20" i="11"/>
  <c r="BF45"/>
  <c r="BE21" i="7"/>
  <c r="BE172" i="14"/>
  <c r="AZ128" i="17"/>
  <c r="BE177" i="14"/>
  <c r="AZ133" i="17" s="1"/>
  <c r="BE33" i="3"/>
  <c r="AZ177" i="17" s="1"/>
  <c r="BE32" i="3"/>
  <c r="AZ174" i="17" s="1"/>
  <c r="BG28" i="5"/>
  <c r="BF109" i="14"/>
  <c r="BA93" i="17"/>
  <c r="BF54" i="5"/>
  <c r="BF212" i="14" s="1"/>
  <c r="BA60" i="17"/>
  <c r="BF76" i="14"/>
  <c r="BF21" i="5"/>
  <c r="BA126" i="17"/>
  <c r="BF170" i="14"/>
  <c r="BE66" l="1"/>
  <c r="BF52"/>
  <c r="BF55" i="3" s="1"/>
  <c r="BA207" i="17" s="1"/>
  <c r="BE72" i="14"/>
  <c r="AZ56" i="17" s="1"/>
  <c r="AZ50"/>
  <c r="BE213" i="14"/>
  <c r="BE71" i="3"/>
  <c r="BF99" i="14"/>
  <c r="BA83" i="17"/>
  <c r="BA42"/>
  <c r="BF12" i="9"/>
  <c r="BE149" i="14"/>
  <c r="BF19" i="6"/>
  <c r="BE36"/>
  <c r="BE50" i="3"/>
  <c r="AZ195" i="17" s="1"/>
  <c r="BA75"/>
  <c r="BF91" i="14"/>
  <c r="BF11" i="9"/>
  <c r="AZ9" i="17"/>
  <c r="BE22" i="14"/>
  <c r="BF10" i="9"/>
  <c r="BF35" i="5"/>
  <c r="BF65" i="14" s="1"/>
  <c r="BF54" i="3"/>
  <c r="BA204" i="17" s="1"/>
  <c r="BA77"/>
  <c r="BF93" i="14"/>
  <c r="BF22" i="8"/>
  <c r="BF184" i="14"/>
  <c r="BA140" i="17"/>
  <c r="BF100" i="14"/>
  <c r="BA84" i="17"/>
  <c r="BF39" i="3"/>
  <c r="BA180" i="17" s="1"/>
  <c r="BF40" i="3"/>
  <c r="BA183" i="17" s="1"/>
  <c r="BF105" i="14"/>
  <c r="BA89" i="17" s="1"/>
  <c r="BE150" i="14"/>
  <c r="BF19" i="7"/>
  <c r="BE27" i="3"/>
  <c r="BE28"/>
  <c r="BE155" i="14"/>
  <c r="BE36" i="7"/>
  <c r="BA107" i="17"/>
  <c r="BF44" i="8"/>
  <c r="BF29"/>
  <c r="BF123" i="14"/>
  <c r="BF10" i="11"/>
  <c r="BF11"/>
  <c r="AZ11" i="17"/>
  <c r="BE24" i="14"/>
  <c r="BF44" i="10"/>
  <c r="BF29"/>
  <c r="BF125" i="14"/>
  <c r="BA109" i="17"/>
  <c r="BF43" i="14"/>
  <c r="BA30" i="17"/>
  <c r="BF180" i="14"/>
  <c r="BF22" i="4"/>
  <c r="BA136" i="17"/>
  <c r="BF12" i="7"/>
  <c r="BA40" i="17"/>
  <c r="BA44"/>
  <c r="BF12" i="11"/>
  <c r="BA26" i="17"/>
  <c r="BF39" i="14"/>
  <c r="BG165"/>
  <c r="BF29" i="4"/>
  <c r="BF44"/>
  <c r="BA103" i="17"/>
  <c r="BF119" i="14"/>
  <c r="BA32" i="17"/>
  <c r="BF45" i="14"/>
  <c r="BF186"/>
  <c r="BA142" i="17"/>
  <c r="BF22" i="10"/>
  <c r="BF58" i="14"/>
  <c r="BA45" i="17" s="1"/>
  <c r="BG19" i="5"/>
  <c r="BF148" i="14"/>
  <c r="BF36" i="5"/>
  <c r="BG51" i="14"/>
  <c r="BG98"/>
  <c r="BB82" i="17"/>
  <c r="BA49" l="1"/>
  <c r="BA141"/>
  <c r="BF22" i="9"/>
  <c r="BF185" i="14"/>
  <c r="BA116" i="17"/>
  <c r="BF135" i="14"/>
  <c r="BG20" i="6"/>
  <c r="BG160" i="14" s="1"/>
  <c r="BA31" i="17"/>
  <c r="BF44" i="14"/>
  <c r="BF45" i="6"/>
  <c r="BF124" i="14"/>
  <c r="BF44" i="9"/>
  <c r="BA108" i="17"/>
  <c r="BF29" i="9"/>
  <c r="AZ17" i="17"/>
  <c r="BE9" i="6"/>
  <c r="BE30" i="14"/>
  <c r="BA39" i="17"/>
  <c r="BF12" i="6"/>
  <c r="BF47" i="14" s="1"/>
  <c r="BA34" i="17" s="1"/>
  <c r="BE31" i="14"/>
  <c r="BE9" i="7"/>
  <c r="AZ18" i="17"/>
  <c r="BE52" i="3"/>
  <c r="AZ201" i="17" s="1"/>
  <c r="BE51" i="3"/>
  <c r="AZ198" i="17" s="1"/>
  <c r="BE36" i="14"/>
  <c r="AZ23" i="17" s="1"/>
  <c r="BA117"/>
  <c r="BG20" i="7"/>
  <c r="BF136" i="14"/>
  <c r="BF26" i="3"/>
  <c r="BA171" i="17" s="1"/>
  <c r="BF25" i="3"/>
  <c r="BA168" i="17" s="1"/>
  <c r="BF141" i="14"/>
  <c r="BA122" i="17" s="1"/>
  <c r="BA92"/>
  <c r="BG28" i="4"/>
  <c r="BF108" i="14"/>
  <c r="BF46"/>
  <c r="BA33" i="17"/>
  <c r="BF81" i="14"/>
  <c r="BF54" i="10"/>
  <c r="BF217" i="14" s="1"/>
  <c r="BA65" i="17"/>
  <c r="BF187" i="14"/>
  <c r="BA143" i="17"/>
  <c r="BF22" i="11"/>
  <c r="BA131" i="17"/>
  <c r="BF21" i="10"/>
  <c r="BF175" i="14"/>
  <c r="BF54" i="4"/>
  <c r="BF211" i="14" s="1"/>
  <c r="BF75"/>
  <c r="BA59" i="17"/>
  <c r="BA29"/>
  <c r="BF42" i="14"/>
  <c r="BF169"/>
  <c r="BA125" i="17"/>
  <c r="BF21" i="4"/>
  <c r="BA98" i="17"/>
  <c r="BG28" i="10"/>
  <c r="BF114" i="14"/>
  <c r="BF126"/>
  <c r="BF29" i="11"/>
  <c r="BF44"/>
  <c r="BA110" i="17"/>
  <c r="BA63"/>
  <c r="BF54" i="8"/>
  <c r="BF215" i="14" s="1"/>
  <c r="BF79"/>
  <c r="BF173"/>
  <c r="BF21" i="8"/>
  <c r="BA129" i="17"/>
  <c r="BA96"/>
  <c r="BF112" i="14"/>
  <c r="BG28" i="8"/>
  <c r="BF45" i="7"/>
  <c r="BB38" i="17"/>
  <c r="BG12" i="5"/>
  <c r="BF29" i="14"/>
  <c r="BA16" i="17"/>
  <c r="BF9" i="5"/>
  <c r="BG134" i="14"/>
  <c r="BH20" i="5"/>
  <c r="BH159" i="14" s="1"/>
  <c r="BB115" i="17"/>
  <c r="BG45" i="5"/>
  <c r="BF18" i="3" l="1"/>
  <c r="BA162" i="17" s="1"/>
  <c r="BF19" i="3"/>
  <c r="BA165" i="17" s="1"/>
  <c r="AZ6"/>
  <c r="BE19" i="14"/>
  <c r="BF10" i="6"/>
  <c r="BF11"/>
  <c r="BF44" s="1"/>
  <c r="BG28" i="9"/>
  <c r="BF113" i="14"/>
  <c r="BA97" i="17"/>
  <c r="BA64"/>
  <c r="BF80" i="14"/>
  <c r="BF54" i="9"/>
  <c r="BA72" i="17"/>
  <c r="BF88" i="14"/>
  <c r="BF41"/>
  <c r="BA28" i="17"/>
  <c r="BF174" i="14"/>
  <c r="BA130" i="17"/>
  <c r="BF21" i="9"/>
  <c r="BF35" i="8"/>
  <c r="BF68" i="14" s="1"/>
  <c r="BF35" i="4"/>
  <c r="BF64" i="14" s="1"/>
  <c r="BB85" i="17"/>
  <c r="BG101" i="14"/>
  <c r="BF151"/>
  <c r="BF36" i="8"/>
  <c r="BG19"/>
  <c r="BG28" i="11"/>
  <c r="BA99" i="17"/>
  <c r="BF115" i="14"/>
  <c r="BB81" i="17"/>
  <c r="BG97" i="14"/>
  <c r="BE20"/>
  <c r="BF10" i="7"/>
  <c r="AZ7" i="17"/>
  <c r="BF11" i="7"/>
  <c r="BF44" s="1"/>
  <c r="BE12" i="3"/>
  <c r="AZ1" i="17" s="1"/>
  <c r="BE13" i="3"/>
  <c r="AZ147" i="17" s="1"/>
  <c r="BE25" i="14"/>
  <c r="AZ12" i="17" s="1"/>
  <c r="BA52"/>
  <c r="BF82" i="14"/>
  <c r="BF54" i="11"/>
  <c r="BA66" i="17"/>
  <c r="BB87"/>
  <c r="BG103" i="14"/>
  <c r="BF176"/>
  <c r="BA132" i="17"/>
  <c r="BF21" i="11"/>
  <c r="BF153" i="14"/>
  <c r="BG19" i="10"/>
  <c r="BF36"/>
  <c r="BG161" i="14"/>
  <c r="BG30" i="3"/>
  <c r="BG166" i="14"/>
  <c r="BG29" i="3"/>
  <c r="BF89" i="14"/>
  <c r="BA73" i="17"/>
  <c r="BF65" i="3"/>
  <c r="BA219" i="17" s="1"/>
  <c r="BF64" i="3"/>
  <c r="BA216" i="17" s="1"/>
  <c r="BF94" i="14"/>
  <c r="BA78" i="17" s="1"/>
  <c r="BF36" i="4"/>
  <c r="BG19"/>
  <c r="BF147" i="14"/>
  <c r="BF35" i="10"/>
  <c r="BB71" i="17"/>
  <c r="BG87" i="14"/>
  <c r="BG10" i="5"/>
  <c r="BF18" i="14"/>
  <c r="BA5" i="17"/>
  <c r="BG11" i="5"/>
  <c r="BG44" s="1"/>
  <c r="BB27" i="17"/>
  <c r="BG40" i="14"/>
  <c r="BG54" l="1"/>
  <c r="BB41" i="17" s="1"/>
  <c r="BA48"/>
  <c r="BG50" i="14"/>
  <c r="BB37" i="17" s="1"/>
  <c r="BF77" i="14"/>
  <c r="BA61" i="17"/>
  <c r="BF54" i="6"/>
  <c r="BB86" i="17"/>
  <c r="BG102" i="14"/>
  <c r="BA138" i="17"/>
  <c r="BF22" i="6"/>
  <c r="BF182" i="14"/>
  <c r="BF152"/>
  <c r="BF36" i="9"/>
  <c r="BG19"/>
  <c r="BF216" i="14"/>
  <c r="BF35" i="9"/>
  <c r="BF121" i="14"/>
  <c r="BA105" i="17"/>
  <c r="BF29" i="6"/>
  <c r="BF70" i="14"/>
  <c r="BG56"/>
  <c r="BA54" i="17"/>
  <c r="BG12" i="4"/>
  <c r="BF9" i="8"/>
  <c r="BF32" i="14"/>
  <c r="BA19" i="17"/>
  <c r="BA62"/>
  <c r="BF78" i="14"/>
  <c r="BF54" i="7"/>
  <c r="BF62" i="3"/>
  <c r="BA213" i="17" s="1"/>
  <c r="BF61" i="3"/>
  <c r="BA210" i="17" s="1"/>
  <c r="BF83" i="14"/>
  <c r="BA67" i="17" s="1"/>
  <c r="BF22" i="7"/>
  <c r="BF183" i="14"/>
  <c r="BA139" i="17"/>
  <c r="BF17" i="3"/>
  <c r="BA159" i="17" s="1"/>
  <c r="BF16" i="3"/>
  <c r="BA156" i="17" s="1"/>
  <c r="BF188" i="14"/>
  <c r="BA144" i="17" s="1"/>
  <c r="BG137" i="14"/>
  <c r="BB118" i="17"/>
  <c r="BH20" i="8"/>
  <c r="BH162" i="14" s="1"/>
  <c r="BG45" i="8"/>
  <c r="BF28" i="14"/>
  <c r="BA15" i="17"/>
  <c r="BF9" i="4"/>
  <c r="BB120" i="17"/>
  <c r="BH20" i="10"/>
  <c r="BH164" i="14" s="1"/>
  <c r="BG139"/>
  <c r="BF36" i="11"/>
  <c r="BG19"/>
  <c r="BG45" s="1"/>
  <c r="BF154" i="14"/>
  <c r="BB114" i="17"/>
  <c r="BG45" i="4"/>
  <c r="BH20"/>
  <c r="BH158" i="14" s="1"/>
  <c r="BG133"/>
  <c r="BA21" i="17"/>
  <c r="BF9" i="10"/>
  <c r="BF34" i="14"/>
  <c r="BF35" i="11"/>
  <c r="BF218" i="14"/>
  <c r="BG12" i="8"/>
  <c r="BF29" i="7"/>
  <c r="BA106" i="17"/>
  <c r="BF122" i="14"/>
  <c r="BF127"/>
  <c r="BA111" i="17" s="1"/>
  <c r="BF14" i="3"/>
  <c r="BA150" i="17" s="1"/>
  <c r="BF15" i="3"/>
  <c r="BA153" i="17" s="1"/>
  <c r="BG104" i="14"/>
  <c r="BB88" i="17"/>
  <c r="BG45" i="10"/>
  <c r="BG181" i="14"/>
  <c r="BG22" i="5"/>
  <c r="BB137" i="17"/>
  <c r="BB60"/>
  <c r="BG76" i="14"/>
  <c r="BG54" i="5"/>
  <c r="BG212" i="14" s="1"/>
  <c r="BG120"/>
  <c r="BB104" i="17"/>
  <c r="BG29" i="5"/>
  <c r="BF69" i="14" l="1"/>
  <c r="BA53" i="17"/>
  <c r="BG55" i="14"/>
  <c r="BB119" i="17"/>
  <c r="BH20" i="9"/>
  <c r="BH163" i="14" s="1"/>
  <c r="BG45" i="9"/>
  <c r="BG138" i="14"/>
  <c r="BF21" i="6"/>
  <c r="BA127" i="17"/>
  <c r="BF171" i="14"/>
  <c r="BF35" i="6"/>
  <c r="BF213" i="14"/>
  <c r="BG28" i="6"/>
  <c r="BF110" i="14"/>
  <c r="BA94" i="17"/>
  <c r="BA20"/>
  <c r="BF9" i="9"/>
  <c r="BF33" i="14"/>
  <c r="BB76" i="17"/>
  <c r="BG92" i="14"/>
  <c r="BG93"/>
  <c r="BB77" i="17"/>
  <c r="BF17" i="14"/>
  <c r="BA4" i="17"/>
  <c r="BG10" i="4"/>
  <c r="BG11"/>
  <c r="BG44" s="1"/>
  <c r="BG90" i="14"/>
  <c r="BB74" i="17"/>
  <c r="BG11" i="8"/>
  <c r="BG10"/>
  <c r="BF21" i="14"/>
  <c r="BA8" i="17"/>
  <c r="BB30"/>
  <c r="BG43" i="14"/>
  <c r="BA10" i="17"/>
  <c r="BG11" i="10"/>
  <c r="BF23" i="14"/>
  <c r="BG10" i="10"/>
  <c r="BG12"/>
  <c r="BB43" i="17"/>
  <c r="BA95"/>
  <c r="BF111" i="14"/>
  <c r="BG28" i="7"/>
  <c r="BF43" i="3"/>
  <c r="BA189" i="17" s="1"/>
  <c r="BF116" i="14"/>
  <c r="BA100" i="17" s="1"/>
  <c r="BF42" i="3"/>
  <c r="BA186" i="17" s="1"/>
  <c r="BA55"/>
  <c r="BG57" i="14"/>
  <c r="BF71"/>
  <c r="BF35"/>
  <c r="BF9" i="11"/>
  <c r="BA22" i="17"/>
  <c r="BF214" i="14"/>
  <c r="BF72" i="3"/>
  <c r="BF219" i="14"/>
  <c r="BF71" i="3"/>
  <c r="BB26" i="17"/>
  <c r="BG39" i="14"/>
  <c r="BB70" i="17"/>
  <c r="BG86" i="14"/>
  <c r="BB121" i="17"/>
  <c r="BG140" i="14"/>
  <c r="BH20" i="11"/>
  <c r="BF21" i="7"/>
  <c r="BA128" i="17"/>
  <c r="BF172" i="14"/>
  <c r="BF33" i="3"/>
  <c r="BA177" i="17" s="1"/>
  <c r="BF32" i="3"/>
  <c r="BA174" i="17" s="1"/>
  <c r="BF177" i="14"/>
  <c r="BA133" i="17" s="1"/>
  <c r="BF35" i="7"/>
  <c r="BG21" i="5"/>
  <c r="BB126" i="17"/>
  <c r="BG170" i="14"/>
  <c r="BB93" i="17"/>
  <c r="BG109" i="14"/>
  <c r="BH28" i="5"/>
  <c r="BG35"/>
  <c r="BG11" i="9" l="1"/>
  <c r="BF22" i="14"/>
  <c r="BA9" i="17"/>
  <c r="BG10" i="9"/>
  <c r="BG99" i="14"/>
  <c r="BB83" i="17"/>
  <c r="BF66" i="14"/>
  <c r="BA50" i="17"/>
  <c r="BG52" i="14"/>
  <c r="BB42" i="17"/>
  <c r="BG12" i="9"/>
  <c r="BG19" i="6"/>
  <c r="BF149" i="14"/>
  <c r="BF36" i="6"/>
  <c r="BG91" i="14"/>
  <c r="BB75" i="17"/>
  <c r="BF36" i="7"/>
  <c r="BG19"/>
  <c r="BF150" i="14"/>
  <c r="BF27" i="3"/>
  <c r="BF155" i="14"/>
  <c r="BF28" i="3"/>
  <c r="BG54" i="4"/>
  <c r="BG211" i="14" s="1"/>
  <c r="BG75"/>
  <c r="BB59" i="17"/>
  <c r="BG10" i="11"/>
  <c r="BA11" i="17"/>
  <c r="BF24" i="14"/>
  <c r="BG11" i="11"/>
  <c r="BB44" i="17"/>
  <c r="BG12" i="11"/>
  <c r="BG125" i="14"/>
  <c r="BB109" i="17"/>
  <c r="BG29" i="10"/>
  <c r="BG44"/>
  <c r="BG180" i="14"/>
  <c r="BB136" i="17"/>
  <c r="BG22" i="4"/>
  <c r="BG29" i="8"/>
  <c r="BB107" i="17"/>
  <c r="BG123" i="14"/>
  <c r="BG44" i="8"/>
  <c r="BA51" i="17"/>
  <c r="BF67" i="14"/>
  <c r="BG53"/>
  <c r="BF49" i="3"/>
  <c r="BA192" i="17" s="1"/>
  <c r="BF72" i="14"/>
  <c r="BA56" i="17" s="1"/>
  <c r="BF50" i="3"/>
  <c r="BA195" i="17" s="1"/>
  <c r="BG186" i="14"/>
  <c r="BB142" i="17"/>
  <c r="BG22" i="10"/>
  <c r="BG22" i="8"/>
  <c r="BG184" i="14"/>
  <c r="BB140" i="17"/>
  <c r="BB103"/>
  <c r="BG29" i="4"/>
  <c r="BG119" i="14"/>
  <c r="BH165"/>
  <c r="BG100"/>
  <c r="BB84" i="17"/>
  <c r="BG105" i="14"/>
  <c r="BB89" i="17" s="1"/>
  <c r="BG39" i="3"/>
  <c r="BB180" i="17" s="1"/>
  <c r="BG40" i="3"/>
  <c r="BB183" i="17" s="1"/>
  <c r="BB32"/>
  <c r="BG45" i="14"/>
  <c r="BG148"/>
  <c r="BH19" i="5"/>
  <c r="BH45" s="1"/>
  <c r="BG36"/>
  <c r="BH51" i="14"/>
  <c r="BB49" i="17"/>
  <c r="BG65" i="14"/>
  <c r="BH98"/>
  <c r="BC82" i="17"/>
  <c r="BA17" l="1"/>
  <c r="BF9" i="6"/>
  <c r="BF30" i="14"/>
  <c r="BG135"/>
  <c r="BB116" i="17"/>
  <c r="BH20" i="6"/>
  <c r="BH160" i="14" s="1"/>
  <c r="BG29" i="9"/>
  <c r="BG124" i="14"/>
  <c r="BB108" i="17"/>
  <c r="BG44" i="9"/>
  <c r="BG44" i="14"/>
  <c r="BB31" i="17"/>
  <c r="BB39"/>
  <c r="BG12" i="6"/>
  <c r="BG22" i="9"/>
  <c r="BG185" i="14"/>
  <c r="BB141" i="17"/>
  <c r="BG45" i="6"/>
  <c r="BB131" i="17"/>
  <c r="BG21" i="10"/>
  <c r="BG175" i="14"/>
  <c r="BH28" i="8"/>
  <c r="BG112" i="14"/>
  <c r="BB96" i="17"/>
  <c r="BB65"/>
  <c r="BG54" i="10"/>
  <c r="BG81" i="14"/>
  <c r="BG22" i="11"/>
  <c r="BB143" i="17"/>
  <c r="BG187" i="14"/>
  <c r="BF9" i="7"/>
  <c r="BF31" i="14"/>
  <c r="BA18" i="17"/>
  <c r="BF36" i="14"/>
  <c r="BA23" i="17" s="1"/>
  <c r="BF51" i="3"/>
  <c r="BA198" i="17" s="1"/>
  <c r="BF52" i="3"/>
  <c r="BA201" i="17" s="1"/>
  <c r="BH28" i="4"/>
  <c r="BB92" i="17"/>
  <c r="BG108" i="14"/>
  <c r="BG173"/>
  <c r="BB129" i="17"/>
  <c r="BG21" i="8"/>
  <c r="BG46" i="14"/>
  <c r="BB33" i="17"/>
  <c r="BG45" i="7"/>
  <c r="BB117" i="17"/>
  <c r="BH20" i="7"/>
  <c r="BG136" i="14"/>
  <c r="BG26" i="3"/>
  <c r="BB171" i="17" s="1"/>
  <c r="BG25" i="3"/>
  <c r="BB168" i="17" s="1"/>
  <c r="BG141" i="14"/>
  <c r="BB122" i="17" s="1"/>
  <c r="BG12" i="7"/>
  <c r="BG18" i="3" s="1"/>
  <c r="BB162" i="17" s="1"/>
  <c r="BB40"/>
  <c r="BG55" i="3"/>
  <c r="BB207" i="17" s="1"/>
  <c r="BG58" i="14"/>
  <c r="BB45" i="17" s="1"/>
  <c r="BG54" i="3"/>
  <c r="BB204" i="17" s="1"/>
  <c r="BG54" i="8"/>
  <c r="BG79" i="14"/>
  <c r="BB63" i="17"/>
  <c r="BG169" i="14"/>
  <c r="BG21" i="4"/>
  <c r="BB125" i="17"/>
  <c r="BB98"/>
  <c r="BH28" i="10"/>
  <c r="BG114" i="14"/>
  <c r="BG126"/>
  <c r="BG44" i="11"/>
  <c r="BG29"/>
  <c r="BB110" i="17"/>
  <c r="BG35" i="4"/>
  <c r="BG29" i="14"/>
  <c r="BB16" i="17"/>
  <c r="BG9" i="5"/>
  <c r="BC38" i="17"/>
  <c r="BH12" i="5"/>
  <c r="BH87" i="14"/>
  <c r="BC71" i="17"/>
  <c r="BC115"/>
  <c r="BH134" i="14"/>
  <c r="BI20" i="5"/>
  <c r="BI159" i="14" s="1"/>
  <c r="BB130" i="17" l="1"/>
  <c r="BG21" i="9"/>
  <c r="BG174" i="14"/>
  <c r="BH28" i="9"/>
  <c r="BG113" i="14"/>
  <c r="BB97" i="17"/>
  <c r="BG88" i="14"/>
  <c r="BB72" i="17"/>
  <c r="BB28"/>
  <c r="BG41" i="14"/>
  <c r="BB64" i="17"/>
  <c r="BG54" i="9"/>
  <c r="BG80" i="14"/>
  <c r="BG10" i="6"/>
  <c r="BG11"/>
  <c r="BG44" s="1"/>
  <c r="BA6" i="17"/>
  <c r="BF19" i="14"/>
  <c r="BH28" i="11"/>
  <c r="BG115" i="14"/>
  <c r="BB99" i="17"/>
  <c r="BC87"/>
  <c r="BH103" i="14"/>
  <c r="BG36" i="4"/>
  <c r="BH19"/>
  <c r="BG147" i="14"/>
  <c r="BC81" i="17"/>
  <c r="BH97" i="14"/>
  <c r="BG42"/>
  <c r="BB29" i="17"/>
  <c r="BG19" i="3"/>
  <c r="BB165" i="17" s="1"/>
  <c r="BG47" i="14"/>
  <c r="BB34" i="17" s="1"/>
  <c r="BH161" i="14"/>
  <c r="BH30" i="3"/>
  <c r="BH29"/>
  <c r="BH166" i="14"/>
  <c r="BF20"/>
  <c r="BA7" i="17"/>
  <c r="BG10" i="7"/>
  <c r="BG11"/>
  <c r="BF12" i="3"/>
  <c r="BA1" i="17" s="1"/>
  <c r="BF25" i="14"/>
  <c r="BA12" i="17" s="1"/>
  <c r="BF13" i="3"/>
  <c r="BA147" i="17" s="1"/>
  <c r="BG36" i="10"/>
  <c r="BG153" i="14"/>
  <c r="BH19" i="10"/>
  <c r="BH50" i="14"/>
  <c r="BG64"/>
  <c r="BB48" i="17"/>
  <c r="BG21" i="11"/>
  <c r="BB132" i="17"/>
  <c r="BG176" i="14"/>
  <c r="BG54" i="11"/>
  <c r="BG218" i="14" s="1"/>
  <c r="BG82"/>
  <c r="BB66" i="17"/>
  <c r="BG215" i="14"/>
  <c r="BG35" i="8"/>
  <c r="BG89" i="14"/>
  <c r="BB73" i="17"/>
  <c r="BG94" i="14"/>
  <c r="BB78" i="17" s="1"/>
  <c r="BG65" i="3"/>
  <c r="BB219" i="17" s="1"/>
  <c r="BG44" i="7"/>
  <c r="BG64" i="3"/>
  <c r="BB216" i="17" s="1"/>
  <c r="BG36" i="8"/>
  <c r="BH19"/>
  <c r="BG151" i="14"/>
  <c r="BG217"/>
  <c r="BG35" i="10"/>
  <c r="BH45" i="8"/>
  <c r="BH101" i="14"/>
  <c r="BC85" i="17"/>
  <c r="BH10" i="5"/>
  <c r="BH11"/>
  <c r="BB5" i="17"/>
  <c r="BG18" i="14"/>
  <c r="BH40"/>
  <c r="BC27" i="17"/>
  <c r="BB61" l="1"/>
  <c r="BG54" i="6"/>
  <c r="BG213" i="14" s="1"/>
  <c r="BG77"/>
  <c r="BG35" i="6"/>
  <c r="BB50" i="17" s="1"/>
  <c r="BB138"/>
  <c r="BG22" i="6"/>
  <c r="BG182" i="14"/>
  <c r="BG216"/>
  <c r="BG35" i="9"/>
  <c r="BG121" i="14"/>
  <c r="BG29" i="6"/>
  <c r="BB105" i="17"/>
  <c r="BC86"/>
  <c r="BH102" i="14"/>
  <c r="BG152"/>
  <c r="BG36" i="9"/>
  <c r="BH19"/>
  <c r="BG35" i="11"/>
  <c r="BH57" i="14" s="1"/>
  <c r="BG78"/>
  <c r="BG54" i="7"/>
  <c r="BB62" i="17"/>
  <c r="BG83" i="14"/>
  <c r="BB67" i="17" s="1"/>
  <c r="BG62" i="3"/>
  <c r="BB213" i="17" s="1"/>
  <c r="BG61" i="3"/>
  <c r="BB210" i="17" s="1"/>
  <c r="BI20" i="10"/>
  <c r="BI164" i="14" s="1"/>
  <c r="BH45" i="10"/>
  <c r="BH139" i="14"/>
  <c r="BC120" i="17"/>
  <c r="BC88"/>
  <c r="BH104" i="14"/>
  <c r="BG68"/>
  <c r="BH54"/>
  <c r="BB52" i="17"/>
  <c r="BG36" i="11"/>
  <c r="BH19"/>
  <c r="BG154" i="14"/>
  <c r="BC37" i="17"/>
  <c r="BH12" i="4"/>
  <c r="BG22" i="7"/>
  <c r="BG183" i="14"/>
  <c r="BB139" i="17"/>
  <c r="BG16" i="3"/>
  <c r="BB156" i="17" s="1"/>
  <c r="BG188" i="14"/>
  <c r="BB144" i="17" s="1"/>
  <c r="BG17" i="3"/>
  <c r="BB159" i="17" s="1"/>
  <c r="BB15"/>
  <c r="BG9" i="4"/>
  <c r="BG28" i="14"/>
  <c r="BH56"/>
  <c r="BB54" i="17"/>
  <c r="BG70" i="14"/>
  <c r="BG32"/>
  <c r="BB19" i="17"/>
  <c r="BG9" i="8"/>
  <c r="BG9" i="10"/>
  <c r="BG34" i="14"/>
  <c r="BB21" i="17"/>
  <c r="BG29" i="7"/>
  <c r="BG122" i="14"/>
  <c r="BB106" i="17"/>
  <c r="BG15" i="3"/>
  <c r="BB153" i="17" s="1"/>
  <c r="BG127" i="14"/>
  <c r="BB111" i="17" s="1"/>
  <c r="BG14" i="3"/>
  <c r="BB150" i="17" s="1"/>
  <c r="BG66" i="14"/>
  <c r="BH133"/>
  <c r="BC114" i="17"/>
  <c r="BI20" i="4"/>
  <c r="BH45"/>
  <c r="BC74" i="17"/>
  <c r="BH90" i="14"/>
  <c r="BC118" i="17"/>
  <c r="BI20" i="8"/>
  <c r="BI162" i="14" s="1"/>
  <c r="BH137"/>
  <c r="BH120"/>
  <c r="BH29" i="5"/>
  <c r="BC104" i="17"/>
  <c r="BH44" i="5"/>
  <c r="BH22"/>
  <c r="BH181" i="14"/>
  <c r="BC137" i="17"/>
  <c r="BG71" i="14" l="1"/>
  <c r="BH52"/>
  <c r="BC39" i="17" s="1"/>
  <c r="BB55"/>
  <c r="BH45" i="9"/>
  <c r="BI20"/>
  <c r="BI163" i="14" s="1"/>
  <c r="BH138"/>
  <c r="BC119" i="17"/>
  <c r="BG110" i="14"/>
  <c r="BB94" i="17"/>
  <c r="BH28" i="6"/>
  <c r="BB53" i="17"/>
  <c r="BG69" i="14"/>
  <c r="BH55"/>
  <c r="BG33"/>
  <c r="BB20" i="17"/>
  <c r="BG9" i="9"/>
  <c r="BB127" i="17"/>
  <c r="BG21" i="6"/>
  <c r="BG171" i="14"/>
  <c r="BH86"/>
  <c r="BC70" i="17"/>
  <c r="BH12" i="10"/>
  <c r="BC43" i="17"/>
  <c r="BH11" i="4"/>
  <c r="BH44" s="1"/>
  <c r="BH10"/>
  <c r="BG17" i="14"/>
  <c r="BB4" i="17"/>
  <c r="BH12" i="6"/>
  <c r="BH28" i="7"/>
  <c r="BG111" i="14"/>
  <c r="BB95" i="17"/>
  <c r="BG43" i="3"/>
  <c r="BB189" i="17" s="1"/>
  <c r="BG116" i="14"/>
  <c r="BB100" i="17" s="1"/>
  <c r="BG42" i="3"/>
  <c r="BB186" i="17" s="1"/>
  <c r="BG21" i="14"/>
  <c r="BH10" i="8"/>
  <c r="BH11"/>
  <c r="BB8" i="17"/>
  <c r="BC26"/>
  <c r="BH39" i="14"/>
  <c r="BG35"/>
  <c r="BB22" i="17"/>
  <c r="BG9" i="11"/>
  <c r="BG214" i="14"/>
  <c r="BG219"/>
  <c r="BG72" i="3"/>
  <c r="BG71"/>
  <c r="BB10" i="17"/>
  <c r="BG23" i="14"/>
  <c r="BH11" i="10"/>
  <c r="BH10"/>
  <c r="BG21" i="7"/>
  <c r="BB128" i="17"/>
  <c r="BG172" i="14"/>
  <c r="BG32" i="3"/>
  <c r="BB174" i="17" s="1"/>
  <c r="BG177" i="14"/>
  <c r="BB133" i="17" s="1"/>
  <c r="BG33" i="3"/>
  <c r="BB177" i="17" s="1"/>
  <c r="BC121"/>
  <c r="BI20" i="11"/>
  <c r="BH140" i="14"/>
  <c r="BI158"/>
  <c r="BH12" i="8"/>
  <c r="BC41" i="17"/>
  <c r="BH92" i="14"/>
  <c r="BC76" i="17"/>
  <c r="BH12" i="11"/>
  <c r="BC44" i="17"/>
  <c r="BH45" i="11"/>
  <c r="BG35" i="7"/>
  <c r="BI28" i="5"/>
  <c r="BH109" i="14"/>
  <c r="BC93" i="17"/>
  <c r="BH170" i="14"/>
  <c r="BC126" i="17"/>
  <c r="BH21" i="5"/>
  <c r="BH54"/>
  <c r="BH212" i="14" s="1"/>
  <c r="BC60" i="17"/>
  <c r="BH76" i="14"/>
  <c r="BC59" i="17" l="1"/>
  <c r="BH75" i="14"/>
  <c r="BH54" i="4"/>
  <c r="BH211" i="14" s="1"/>
  <c r="BG149"/>
  <c r="BG36" i="6"/>
  <c r="BH19"/>
  <c r="BH45" s="1"/>
  <c r="BH11" i="9"/>
  <c r="BH44" s="1"/>
  <c r="BG22" i="14"/>
  <c r="BH10" i="9"/>
  <c r="BB9" i="17"/>
  <c r="BH99" i="14"/>
  <c r="BC83" i="17"/>
  <c r="BH91" i="14"/>
  <c r="BC75" i="17"/>
  <c r="BC42"/>
  <c r="BH12" i="9"/>
  <c r="BH125" i="14"/>
  <c r="BC109" i="17"/>
  <c r="BH29" i="10"/>
  <c r="BH44"/>
  <c r="BC107" i="17"/>
  <c r="BH44" i="8"/>
  <c r="BH123" i="14"/>
  <c r="BH29" i="8"/>
  <c r="BC84" i="17"/>
  <c r="BH100" i="14"/>
  <c r="BH40" i="3"/>
  <c r="BC183" i="17" s="1"/>
  <c r="BH39" i="3"/>
  <c r="BC180" i="17" s="1"/>
  <c r="BH105" i="14"/>
  <c r="BC89" i="17" s="1"/>
  <c r="BH119" i="14"/>
  <c r="BC103" i="17"/>
  <c r="BH29" i="4"/>
  <c r="BC77" i="17"/>
  <c r="BH93" i="14"/>
  <c r="BH186"/>
  <c r="BC142" i="17"/>
  <c r="BH22" i="10"/>
  <c r="BC136" i="17"/>
  <c r="BH180" i="14"/>
  <c r="BH22" i="4"/>
  <c r="BG150" i="14"/>
  <c r="BH19" i="7"/>
  <c r="BG155" i="14"/>
  <c r="BG27" i="3"/>
  <c r="BG28"/>
  <c r="BG36" i="7"/>
  <c r="BC28" i="17"/>
  <c r="BH41" i="14"/>
  <c r="BC32" i="17"/>
  <c r="BH45" i="14"/>
  <c r="BH53"/>
  <c r="BB51" i="17"/>
  <c r="BG67" i="14"/>
  <c r="BG49" i="3"/>
  <c r="BB192" i="17" s="1"/>
  <c r="BG50" i="3"/>
  <c r="BB195" i="17" s="1"/>
  <c r="BG72" i="14"/>
  <c r="BB56" i="17" s="1"/>
  <c r="BH46" i="14"/>
  <c r="BC33" i="17"/>
  <c r="BH43" i="14"/>
  <c r="BC30" i="17"/>
  <c r="BI165" i="14"/>
  <c r="BG24"/>
  <c r="BH10" i="11"/>
  <c r="BB11" i="17"/>
  <c r="BH11" i="11"/>
  <c r="BC140" i="17"/>
  <c r="BH22" i="8"/>
  <c r="BH184" i="14"/>
  <c r="BH148"/>
  <c r="BI19" i="5"/>
  <c r="BH36"/>
  <c r="BH35"/>
  <c r="BD82" i="17"/>
  <c r="BI98" i="14"/>
  <c r="BH35" i="4" l="1"/>
  <c r="BH64" i="14" s="1"/>
  <c r="BH44"/>
  <c r="BC31" i="17"/>
  <c r="BC64"/>
  <c r="BH54" i="9"/>
  <c r="BH80" i="14"/>
  <c r="BC116" i="17"/>
  <c r="BI20" i="6"/>
  <c r="BI160" i="14" s="1"/>
  <c r="BH135"/>
  <c r="BC72" i="17"/>
  <c r="BH88" i="14"/>
  <c r="BH185"/>
  <c r="BC141" i="17"/>
  <c r="BH22" i="9"/>
  <c r="BC108" i="17"/>
  <c r="BH124" i="14"/>
  <c r="BH29" i="9"/>
  <c r="BG30" i="14"/>
  <c r="BB17" i="17"/>
  <c r="BG9" i="6"/>
  <c r="BC131" i="17"/>
  <c r="BH21" i="10"/>
  <c r="BH175" i="14"/>
  <c r="BH126"/>
  <c r="BH29" i="11"/>
  <c r="BH44"/>
  <c r="BC110" i="17"/>
  <c r="BH79" i="14"/>
  <c r="BH54" i="8"/>
  <c r="BC63" i="17"/>
  <c r="BC40"/>
  <c r="BH12" i="7"/>
  <c r="BH58" i="14"/>
  <c r="BC45" i="17" s="1"/>
  <c r="BH54" i="3"/>
  <c r="BC204" i="17" s="1"/>
  <c r="BH55" i="3"/>
  <c r="BC207" i="17" s="1"/>
  <c r="BB18"/>
  <c r="BG9" i="7"/>
  <c r="BG31" i="14"/>
  <c r="BG52" i="3"/>
  <c r="BB201" i="17" s="1"/>
  <c r="BG51" i="3"/>
  <c r="BB198" i="17" s="1"/>
  <c r="BG36" i="14"/>
  <c r="BB23" i="17" s="1"/>
  <c r="BI20" i="7"/>
  <c r="BC117" i="17"/>
  <c r="BH136" i="14"/>
  <c r="BH26" i="3"/>
  <c r="BC171" i="17" s="1"/>
  <c r="BH25" i="3"/>
  <c r="BC168" i="17" s="1"/>
  <c r="BH141" i="14"/>
  <c r="BC122" i="17" s="1"/>
  <c r="BH114" i="14"/>
  <c r="BC98" i="17"/>
  <c r="BI28" i="10"/>
  <c r="BH45" i="7"/>
  <c r="BC129" i="17"/>
  <c r="BH173" i="14"/>
  <c r="BH21" i="8"/>
  <c r="BH187" i="14"/>
  <c r="BC143" i="17"/>
  <c r="BH22" i="11"/>
  <c r="BH21" i="4"/>
  <c r="BH169" i="14"/>
  <c r="BC125" i="17"/>
  <c r="BH108" i="14"/>
  <c r="BC92" i="17"/>
  <c r="BI28" i="4"/>
  <c r="BI28" i="8"/>
  <c r="BH112" i="14"/>
  <c r="BC96" i="17"/>
  <c r="BC65"/>
  <c r="BH81" i="14"/>
  <c r="BH54" i="10"/>
  <c r="BH217" i="14" s="1"/>
  <c r="BI45" i="5"/>
  <c r="BI134" i="14"/>
  <c r="BJ20" i="5"/>
  <c r="BJ159" i="14" s="1"/>
  <c r="BD115" i="17"/>
  <c r="BC16"/>
  <c r="BH29" i="14"/>
  <c r="BH9" i="5"/>
  <c r="BC49" i="17"/>
  <c r="BI51" i="14"/>
  <c r="BH65"/>
  <c r="BI50" l="1"/>
  <c r="BI12" i="4" s="1"/>
  <c r="BC48" i="17"/>
  <c r="BH35" i="10"/>
  <c r="BI56" i="14" s="1"/>
  <c r="BB6" i="17"/>
  <c r="BG19" i="14"/>
  <c r="BH10" i="6"/>
  <c r="BH11"/>
  <c r="BH21" i="9"/>
  <c r="BH174" i="14"/>
  <c r="BC130" i="17"/>
  <c r="BH113" i="14"/>
  <c r="BI28" i="9"/>
  <c r="BC97" i="17"/>
  <c r="BH216" i="14"/>
  <c r="BH35" i="9"/>
  <c r="BI97" i="14"/>
  <c r="BD81" i="17"/>
  <c r="BI161" i="14"/>
  <c r="BI30" i="3"/>
  <c r="BI166" i="14"/>
  <c r="BI29" i="3"/>
  <c r="BC66" i="17"/>
  <c r="BH82" i="14"/>
  <c r="BH54" i="11"/>
  <c r="BH218" i="14" s="1"/>
  <c r="BH153"/>
  <c r="BH36" i="10"/>
  <c r="BI19"/>
  <c r="BI45" s="1"/>
  <c r="BI92" i="14" s="1"/>
  <c r="BD85" i="17"/>
  <c r="BI101" i="14"/>
  <c r="BC132" i="17"/>
  <c r="BH176" i="14"/>
  <c r="BH21" i="11"/>
  <c r="BH36" i="8"/>
  <c r="BH151" i="14"/>
  <c r="BI19" i="8"/>
  <c r="BI103" i="14"/>
  <c r="BD87" i="17"/>
  <c r="BC29"/>
  <c r="BH42" i="14"/>
  <c r="BH47"/>
  <c r="BC34" i="17" s="1"/>
  <c r="BH19" i="3"/>
  <c r="BC165" i="17" s="1"/>
  <c r="BH18" i="3"/>
  <c r="BC162" i="17" s="1"/>
  <c r="BI19" i="4"/>
  <c r="BH36"/>
  <c r="BH147" i="14"/>
  <c r="BH89"/>
  <c r="BC73" i="17"/>
  <c r="BH94" i="14"/>
  <c r="BC78" i="17" s="1"/>
  <c r="BH65" i="3"/>
  <c r="BC219" i="17" s="1"/>
  <c r="BH64" i="3"/>
  <c r="BC216" i="17" s="1"/>
  <c r="BG20" i="14"/>
  <c r="BH10" i="7"/>
  <c r="BH11"/>
  <c r="BH44" s="1"/>
  <c r="BB7" i="17"/>
  <c r="BG13" i="3"/>
  <c r="BB147" i="17" s="1"/>
  <c r="BG12" i="3"/>
  <c r="BB1" i="17" s="1"/>
  <c r="BG25" i="14"/>
  <c r="BB12" i="17" s="1"/>
  <c r="BH215" i="14"/>
  <c r="BH35" i="8"/>
  <c r="BC99" i="17"/>
  <c r="BH115" i="14"/>
  <c r="BI28" i="11"/>
  <c r="BI45" i="4"/>
  <c r="BD70" i="17" s="1"/>
  <c r="BH18" i="14"/>
  <c r="BI10" i="5"/>
  <c r="BC5" i="17"/>
  <c r="BI11" i="5"/>
  <c r="BI44" s="1"/>
  <c r="BD37" i="17"/>
  <c r="BI87" i="14"/>
  <c r="BD71" i="17"/>
  <c r="BD38"/>
  <c r="BI12" i="5"/>
  <c r="BH70" i="14" l="1"/>
  <c r="BC54" i="17"/>
  <c r="BI86" i="14"/>
  <c r="BD86" i="17"/>
  <c r="BI102" i="14"/>
  <c r="BH152"/>
  <c r="BH36" i="9"/>
  <c r="BI19"/>
  <c r="BC138" i="17"/>
  <c r="BH182" i="14"/>
  <c r="BH22" i="6"/>
  <c r="BC53" i="17"/>
  <c r="BH69" i="14"/>
  <c r="BI55"/>
  <c r="BH121"/>
  <c r="BH44" i="6"/>
  <c r="BH61" i="3" s="1"/>
  <c r="BC210" i="17" s="1"/>
  <c r="BC105"/>
  <c r="BH29" i="6"/>
  <c r="BI54" i="14"/>
  <c r="BC52" i="17"/>
  <c r="BH68" i="14"/>
  <c r="BH9" i="4"/>
  <c r="BH28" i="14"/>
  <c r="BC15" i="17"/>
  <c r="BH32" i="14"/>
  <c r="BC19" i="17"/>
  <c r="BH9" i="8"/>
  <c r="BD43" i="17"/>
  <c r="BI12" i="10"/>
  <c r="BD120" i="17"/>
  <c r="BJ20" i="10"/>
  <c r="BJ164" i="14" s="1"/>
  <c r="BI139"/>
  <c r="BH183"/>
  <c r="BH22" i="7"/>
  <c r="BC139" i="17"/>
  <c r="BH188" i="14"/>
  <c r="BC144" i="17" s="1"/>
  <c r="BH17" i="3"/>
  <c r="BC159" i="17" s="1"/>
  <c r="BH16" i="3"/>
  <c r="BC156" i="17" s="1"/>
  <c r="BH54" i="7"/>
  <c r="BH35" s="1"/>
  <c r="BH78" i="14"/>
  <c r="BC62" i="17"/>
  <c r="BH62" i="3"/>
  <c r="BC213" i="17" s="1"/>
  <c r="BD76"/>
  <c r="BH29" i="7"/>
  <c r="BH122" i="14"/>
  <c r="BC106" i="17"/>
  <c r="BH127" i="14"/>
  <c r="BC111" i="17" s="1"/>
  <c r="BH15" i="3"/>
  <c r="BC153" i="17" s="1"/>
  <c r="BH14" i="3"/>
  <c r="BC150" i="17" s="1"/>
  <c r="BI137" i="14"/>
  <c r="BJ20" i="8"/>
  <c r="BJ162" i="14" s="1"/>
  <c r="BD118" i="17"/>
  <c r="BH35" i="11"/>
  <c r="BI104" i="14"/>
  <c r="BD88" i="17"/>
  <c r="BD114"/>
  <c r="BJ20" i="4"/>
  <c r="BI133" i="14"/>
  <c r="BH154"/>
  <c r="BH36" i="11"/>
  <c r="BI19"/>
  <c r="BC21" i="17"/>
  <c r="BH9" i="10"/>
  <c r="BH34" i="14"/>
  <c r="BI45" i="8"/>
  <c r="BI39" i="14"/>
  <c r="BD26" i="17"/>
  <c r="BI22" i="5"/>
  <c r="BD137" i="17"/>
  <c r="BI181" i="14"/>
  <c r="BD104" i="17"/>
  <c r="BI120" i="14"/>
  <c r="BI29" i="5"/>
  <c r="BI40" i="14"/>
  <c r="BD27" i="17"/>
  <c r="BI54" i="5"/>
  <c r="BI212" i="14" s="1"/>
  <c r="BD60" i="17"/>
  <c r="BI76" i="14"/>
  <c r="BH83" l="1"/>
  <c r="BC67" i="17" s="1"/>
  <c r="BH110" i="14"/>
  <c r="BI28" i="6"/>
  <c r="BC94" i="17"/>
  <c r="BH77" i="14"/>
  <c r="BC61" i="17"/>
  <c r="BH54" i="6"/>
  <c r="BH213" i="14" s="1"/>
  <c r="BI12" i="9"/>
  <c r="BD42" i="17"/>
  <c r="BI138" i="14"/>
  <c r="BD119" i="17"/>
  <c r="BJ20" i="9"/>
  <c r="BJ163" i="14" s="1"/>
  <c r="BI45" i="9"/>
  <c r="BH21" i="6"/>
  <c r="BC127" i="17"/>
  <c r="BH171" i="14"/>
  <c r="BH33"/>
  <c r="BC20" i="17"/>
  <c r="BH9" i="9"/>
  <c r="BI35" i="5"/>
  <c r="BD49" i="17" s="1"/>
  <c r="BI45" i="11"/>
  <c r="BD121" i="17"/>
  <c r="BJ20" i="11"/>
  <c r="BJ165" i="14" s="1"/>
  <c r="BI140"/>
  <c r="BD32" i="17"/>
  <c r="BI45" i="14"/>
  <c r="BI11" i="4"/>
  <c r="BC4" i="17"/>
  <c r="BH17" i="14"/>
  <c r="BI10" i="4"/>
  <c r="BI28" i="7"/>
  <c r="BC95" i="17"/>
  <c r="BH111" i="14"/>
  <c r="BH42" i="3"/>
  <c r="BC186" i="17" s="1"/>
  <c r="BH43" i="3"/>
  <c r="BC189" i="17" s="1"/>
  <c r="BH116" i="14"/>
  <c r="BC100" i="17" s="1"/>
  <c r="BH172" i="14"/>
  <c r="BC128" i="17"/>
  <c r="BH21" i="7"/>
  <c r="BH33" i="3"/>
  <c r="BC177" i="17" s="1"/>
  <c r="BH177" i="14"/>
  <c r="BC133" i="17" s="1"/>
  <c r="BH32" i="3"/>
  <c r="BC174" i="17" s="1"/>
  <c r="BD41"/>
  <c r="BI12" i="8"/>
  <c r="BI11" i="10"/>
  <c r="BI10"/>
  <c r="BC10" i="17"/>
  <c r="BH23" i="14"/>
  <c r="BI53"/>
  <c r="BH67"/>
  <c r="BC51" i="17"/>
  <c r="BI10" i="8"/>
  <c r="BI11"/>
  <c r="BC8" i="17"/>
  <c r="BH21" i="14"/>
  <c r="BI90"/>
  <c r="BD74" i="17"/>
  <c r="BC22"/>
  <c r="BH35" i="14"/>
  <c r="BH9" i="11"/>
  <c r="BJ158" i="14"/>
  <c r="BI57"/>
  <c r="BH71"/>
  <c r="BC55" i="17"/>
  <c r="BH214" i="14"/>
  <c r="BH219"/>
  <c r="BH71" i="3"/>
  <c r="BH72"/>
  <c r="BD93" i="17"/>
  <c r="BJ28" i="5"/>
  <c r="BI109" i="14"/>
  <c r="BD126" i="17"/>
  <c r="BI170" i="14"/>
  <c r="BI21" i="5"/>
  <c r="BJ51" i="14" l="1"/>
  <c r="BE38" i="17" s="1"/>
  <c r="BI65" i="14"/>
  <c r="BH22"/>
  <c r="BI10" i="9"/>
  <c r="BI11"/>
  <c r="BC9" i="17"/>
  <c r="BD75"/>
  <c r="BI91" i="14"/>
  <c r="BH35" i="6"/>
  <c r="BI19"/>
  <c r="BI45" s="1"/>
  <c r="BH36"/>
  <c r="BH149" i="14"/>
  <c r="BD31" i="17"/>
  <c r="BI44" i="14"/>
  <c r="BI99"/>
  <c r="BD83" i="17"/>
  <c r="BD44"/>
  <c r="BI12" i="11"/>
  <c r="BI10"/>
  <c r="BH24" i="14"/>
  <c r="BC11" i="17"/>
  <c r="BI11" i="11"/>
  <c r="BI29" i="8"/>
  <c r="BI123" i="14"/>
  <c r="BD107" i="17"/>
  <c r="BI44" i="8"/>
  <c r="BI12" i="7"/>
  <c r="BD40" i="17"/>
  <c r="BI29" i="10"/>
  <c r="BI44"/>
  <c r="BI125" i="14"/>
  <c r="BD109" i="17"/>
  <c r="BD77"/>
  <c r="BI93" i="14"/>
  <c r="BI22" i="10"/>
  <c r="BI186" i="14"/>
  <c r="BD142" i="17"/>
  <c r="BI180" i="14"/>
  <c r="BD136" i="17"/>
  <c r="BI22" i="4"/>
  <c r="BI19" i="7"/>
  <c r="BH150" i="14"/>
  <c r="BH28" i="3"/>
  <c r="BH155" i="14"/>
  <c r="BH36" i="7"/>
  <c r="BH27" i="3"/>
  <c r="BI100" i="14"/>
  <c r="BD84" i="17"/>
  <c r="BI39" i="3"/>
  <c r="BD180" i="17" s="1"/>
  <c r="BI40" i="3"/>
  <c r="BD183" i="17" s="1"/>
  <c r="BI105" i="14"/>
  <c r="BD89" i="17" s="1"/>
  <c r="BD103"/>
  <c r="BI29" i="4"/>
  <c r="BI44"/>
  <c r="BI119" i="14"/>
  <c r="BI184"/>
  <c r="BI22" i="8"/>
  <c r="BD140" i="17"/>
  <c r="BD30"/>
  <c r="BI43" i="14"/>
  <c r="BE82" i="17"/>
  <c r="BJ98" i="14"/>
  <c r="BJ12" i="5"/>
  <c r="BJ19"/>
  <c r="BI148" i="14"/>
  <c r="BI36" i="5"/>
  <c r="BD72" i="17" l="1"/>
  <c r="BI88" i="14"/>
  <c r="BC17" i="17"/>
  <c r="BH9" i="6"/>
  <c r="BH30" i="14"/>
  <c r="BI52"/>
  <c r="BC50" i="17"/>
  <c r="BH66" i="14"/>
  <c r="BH72"/>
  <c r="BC56" i="17" s="1"/>
  <c r="BH49" i="3"/>
  <c r="BC192" i="17" s="1"/>
  <c r="BH50" i="3"/>
  <c r="BC195" i="17" s="1"/>
  <c r="BD108"/>
  <c r="BI124" i="14"/>
  <c r="BI29" i="9"/>
  <c r="BI44"/>
  <c r="BJ20" i="6"/>
  <c r="BJ160" i="14" s="1"/>
  <c r="BD116" i="17"/>
  <c r="BI135" i="14"/>
  <c r="BI22" i="9"/>
  <c r="BI185" i="14"/>
  <c r="BD141" i="17"/>
  <c r="BD125"/>
  <c r="BI21" i="4"/>
  <c r="BI169" i="14"/>
  <c r="BD98" i="17"/>
  <c r="BI114" i="14"/>
  <c r="BJ28" i="10"/>
  <c r="BI21" i="8"/>
  <c r="BI173" i="14"/>
  <c r="BD129" i="17"/>
  <c r="BI75" i="14"/>
  <c r="BI54" i="4"/>
  <c r="BI211" i="14" s="1"/>
  <c r="BD59" i="17"/>
  <c r="BI35" i="4"/>
  <c r="BD65" i="17"/>
  <c r="BI81" i="14"/>
  <c r="BI54" i="10"/>
  <c r="BI217" i="14" s="1"/>
  <c r="BD63" i="17"/>
  <c r="BI54" i="8"/>
  <c r="BI79" i="14"/>
  <c r="BI44" i="11"/>
  <c r="BI29"/>
  <c r="BD110" i="17"/>
  <c r="BI126" i="14"/>
  <c r="BI46"/>
  <c r="BD33" i="17"/>
  <c r="BC18"/>
  <c r="BH9" i="7"/>
  <c r="BH31" i="14"/>
  <c r="BH36"/>
  <c r="BC23" i="17" s="1"/>
  <c r="BH51" i="3"/>
  <c r="BC198" i="17" s="1"/>
  <c r="BH52" i="3"/>
  <c r="BC201" i="17" s="1"/>
  <c r="BI45" i="7"/>
  <c r="BD117" i="17"/>
  <c r="BI136" i="14"/>
  <c r="BJ20" i="7"/>
  <c r="BI141" i="14"/>
  <c r="BD122" i="17" s="1"/>
  <c r="BI25" i="3"/>
  <c r="BD168" i="17" s="1"/>
  <c r="BI26" i="3"/>
  <c r="BD171" i="17" s="1"/>
  <c r="BI42" i="14"/>
  <c r="BD29" i="17"/>
  <c r="BI112" i="14"/>
  <c r="BD96" i="17"/>
  <c r="BJ28" i="8"/>
  <c r="BI187" i="14"/>
  <c r="BI22" i="11"/>
  <c r="BD143" i="17"/>
  <c r="BI108" i="14"/>
  <c r="BD92" i="17"/>
  <c r="BJ28" i="4"/>
  <c r="BD131" i="17"/>
  <c r="BI21" i="10"/>
  <c r="BI175" i="14"/>
  <c r="BJ134"/>
  <c r="BE115" i="17"/>
  <c r="BK20" i="5"/>
  <c r="BK159" i="14" s="1"/>
  <c r="BI9" i="5"/>
  <c r="BI29" i="14"/>
  <c r="BD16" i="17"/>
  <c r="BJ45" i="5"/>
  <c r="BJ40" i="14"/>
  <c r="BE27" i="17"/>
  <c r="BD97" l="1"/>
  <c r="BI113" i="14"/>
  <c r="BJ28" i="9"/>
  <c r="BI12" i="6"/>
  <c r="BD39" i="17"/>
  <c r="BI58" i="14"/>
  <c r="BD45" i="17" s="1"/>
  <c r="BI55" i="3"/>
  <c r="BD207" i="17" s="1"/>
  <c r="BI54" i="3"/>
  <c r="BD204" i="17" s="1"/>
  <c r="BH19" i="14"/>
  <c r="BI10" i="6"/>
  <c r="BC6" i="17"/>
  <c r="BI11" i="6"/>
  <c r="BI21" i="9"/>
  <c r="BI174" i="14"/>
  <c r="BD130" i="17"/>
  <c r="BI80" i="14"/>
  <c r="BI54" i="9"/>
  <c r="BD64" i="17"/>
  <c r="BJ101" i="14"/>
  <c r="BE85" i="17"/>
  <c r="BJ161" i="14"/>
  <c r="BJ30" i="3"/>
  <c r="BJ29"/>
  <c r="BJ166" i="14"/>
  <c r="BC7" i="17"/>
  <c r="BH20" i="14"/>
  <c r="BI10" i="7"/>
  <c r="BI11"/>
  <c r="BH12" i="3"/>
  <c r="BC1" i="17" s="1"/>
  <c r="BH25" i="14"/>
  <c r="BC12" i="17" s="1"/>
  <c r="BH13" i="3"/>
  <c r="BC147" i="17" s="1"/>
  <c r="BJ19" i="8"/>
  <c r="BJ45" s="1"/>
  <c r="BI36"/>
  <c r="BI151" i="14"/>
  <c r="BI36" i="10"/>
  <c r="BI153" i="14"/>
  <c r="BJ19" i="10"/>
  <c r="BI89" i="14"/>
  <c r="BD73" i="17"/>
  <c r="BI44" i="7"/>
  <c r="BI64" i="3"/>
  <c r="BD216" i="17" s="1"/>
  <c r="BI94" i="14"/>
  <c r="BD78" i="17" s="1"/>
  <c r="BI65" i="3"/>
  <c r="BD219" i="17" s="1"/>
  <c r="BI82" i="14"/>
  <c r="BD66" i="17"/>
  <c r="BI54" i="11"/>
  <c r="BD48" i="17"/>
  <c r="BI64" i="14"/>
  <c r="BJ50"/>
  <c r="BI35" i="10"/>
  <c r="BJ28" i="11"/>
  <c r="BD99" i="17"/>
  <c r="BI115" i="14"/>
  <c r="BJ97"/>
  <c r="BE81" i="17"/>
  <c r="BD132"/>
  <c r="BI176" i="14"/>
  <c r="BI21" i="11"/>
  <c r="BI215" i="14"/>
  <c r="BI35" i="8"/>
  <c r="BE87" i="17"/>
  <c r="BJ103" i="14"/>
  <c r="BI147"/>
  <c r="BI36" i="4"/>
  <c r="BJ19"/>
  <c r="BD5" i="17"/>
  <c r="BJ10" i="5"/>
  <c r="BI18" i="14"/>
  <c r="BJ11" i="5"/>
  <c r="BJ87" i="14"/>
  <c r="BE71" i="17"/>
  <c r="BI44" i="6" l="1"/>
  <c r="BI61" i="3" s="1"/>
  <c r="BD210" i="17" s="1"/>
  <c r="BD105"/>
  <c r="BI29" i="6"/>
  <c r="BI121" i="14"/>
  <c r="BD138" i="17"/>
  <c r="BI22" i="6"/>
  <c r="BI182" i="14"/>
  <c r="BI47"/>
  <c r="BD34" i="17" s="1"/>
  <c r="BD28"/>
  <c r="BI41" i="14"/>
  <c r="BI19" i="3"/>
  <c r="BD165" i="17" s="1"/>
  <c r="BI18" i="3"/>
  <c r="BD162" i="17" s="1"/>
  <c r="BI216" i="14"/>
  <c r="BI35" i="9"/>
  <c r="BI36"/>
  <c r="BI152" i="14"/>
  <c r="BJ19" i="9"/>
  <c r="BJ102" i="14"/>
  <c r="BE86" i="17"/>
  <c r="BJ90" i="14"/>
  <c r="BE74" i="17"/>
  <c r="BJ104" i="14"/>
  <c r="BE88" i="17"/>
  <c r="BI54" i="7"/>
  <c r="BI35" s="1"/>
  <c r="BD62" i="17"/>
  <c r="BI78" i="14"/>
  <c r="BI83"/>
  <c r="BD67" i="17" s="1"/>
  <c r="BJ45" i="4"/>
  <c r="BJ133" i="14"/>
  <c r="BK20" i="4"/>
  <c r="BE114" i="17"/>
  <c r="BI68" i="14"/>
  <c r="BJ54"/>
  <c r="BD52" i="17"/>
  <c r="BJ139" i="14"/>
  <c r="BE120" i="17"/>
  <c r="BK20" i="10"/>
  <c r="BK164" i="14" s="1"/>
  <c r="BJ45" i="10"/>
  <c r="BI183" i="14"/>
  <c r="BD139" i="17"/>
  <c r="BI22" i="7"/>
  <c r="BI17" i="3"/>
  <c r="BD159" i="17" s="1"/>
  <c r="BI188" i="14"/>
  <c r="BD144" i="17" s="1"/>
  <c r="BI16" i="3"/>
  <c r="BD156" i="17" s="1"/>
  <c r="BJ12" i="4"/>
  <c r="BE37" i="17"/>
  <c r="BK20" i="8"/>
  <c r="BK162" i="14" s="1"/>
  <c r="BE118" i="17"/>
  <c r="BJ137" i="14"/>
  <c r="BD106" i="17"/>
  <c r="BI29" i="7"/>
  <c r="BI122" i="14"/>
  <c r="BI15" i="3"/>
  <c r="BD153" i="17" s="1"/>
  <c r="BI14" i="3"/>
  <c r="BD150" i="17" s="1"/>
  <c r="BI127" i="14"/>
  <c r="BD111" i="17" s="1"/>
  <c r="BI9" i="4"/>
  <c r="BI28" i="14"/>
  <c r="BD15" i="17"/>
  <c r="BI154" i="14"/>
  <c r="BJ19" i="11"/>
  <c r="BI36"/>
  <c r="BJ56" i="14"/>
  <c r="BD54" i="17"/>
  <c r="BI70" i="14"/>
  <c r="BI35" i="11"/>
  <c r="BI218" i="14"/>
  <c r="BI34"/>
  <c r="BI9" i="10"/>
  <c r="BD21" i="17"/>
  <c r="BD19"/>
  <c r="BI32" i="14"/>
  <c r="BI9" i="8"/>
  <c r="BJ29" i="5"/>
  <c r="BJ120" i="14"/>
  <c r="BE104" i="17"/>
  <c r="BE137"/>
  <c r="BJ22" i="5"/>
  <c r="BJ181" i="14"/>
  <c r="BJ44" i="5"/>
  <c r="BJ45" i="9" l="1"/>
  <c r="BJ138" i="14"/>
  <c r="BK20" i="9"/>
  <c r="BK163" i="14" s="1"/>
  <c r="BE119" i="17"/>
  <c r="BI9" i="9"/>
  <c r="BI33" i="14"/>
  <c r="BD20" i="17"/>
  <c r="BI110" i="14"/>
  <c r="BJ28" i="6"/>
  <c r="BD94" i="17"/>
  <c r="BI54" i="6"/>
  <c r="BI213" i="14" s="1"/>
  <c r="BI77"/>
  <c r="BD61" i="17"/>
  <c r="BI62" i="3"/>
  <c r="BD213" i="17" s="1"/>
  <c r="BI69" i="14"/>
  <c r="BJ55"/>
  <c r="BD53" i="17"/>
  <c r="BD127"/>
  <c r="BI21" i="6"/>
  <c r="BI171" i="14"/>
  <c r="BE43" i="17"/>
  <c r="BJ12" i="10"/>
  <c r="BD95" i="17"/>
  <c r="BI111" i="14"/>
  <c r="BJ28" i="7"/>
  <c r="BI116" i="14"/>
  <c r="BD100" i="17" s="1"/>
  <c r="BI42" i="3"/>
  <c r="BD186" i="17" s="1"/>
  <c r="BI43" i="3"/>
  <c r="BD189" i="17" s="1"/>
  <c r="BJ12" i="8"/>
  <c r="BE41" i="17"/>
  <c r="BJ53" i="14"/>
  <c r="BI67"/>
  <c r="BD51" i="17"/>
  <c r="BE76"/>
  <c r="BJ92" i="14"/>
  <c r="BK158"/>
  <c r="BI214"/>
  <c r="BI71" i="3"/>
  <c r="BD8" i="17"/>
  <c r="BI21" i="14"/>
  <c r="BJ11" i="8"/>
  <c r="BJ10"/>
  <c r="BJ10" i="10"/>
  <c r="BJ11"/>
  <c r="BD10" i="17"/>
  <c r="BI23" i="14"/>
  <c r="BE121" i="17"/>
  <c r="BJ140" i="14"/>
  <c r="BJ45" i="11"/>
  <c r="BK20"/>
  <c r="BK165" i="14" s="1"/>
  <c r="BD4" i="17"/>
  <c r="BI17" i="14"/>
  <c r="BJ11" i="4"/>
  <c r="BJ10"/>
  <c r="BJ39" i="14"/>
  <c r="BE26" i="17"/>
  <c r="BI21" i="7"/>
  <c r="BI172" i="14"/>
  <c r="BD128" i="17"/>
  <c r="BI32" i="3"/>
  <c r="BD174" i="17" s="1"/>
  <c r="BI33" i="3"/>
  <c r="BD177" i="17" s="1"/>
  <c r="BI177" i="14"/>
  <c r="BD133" i="17" s="1"/>
  <c r="BI71" i="14"/>
  <c r="BD55" i="17"/>
  <c r="BJ57" i="14"/>
  <c r="BI35"/>
  <c r="BD22" i="17"/>
  <c r="BI9" i="11"/>
  <c r="BJ86" i="14"/>
  <c r="BE70" i="17"/>
  <c r="BJ21" i="5"/>
  <c r="BE126" i="17"/>
  <c r="BJ170" i="14"/>
  <c r="BK28" i="5"/>
  <c r="BE93" i="17"/>
  <c r="BJ109" i="14"/>
  <c r="BE60" i="17"/>
  <c r="BJ54" i="5"/>
  <c r="BJ76" i="14"/>
  <c r="BI219" l="1"/>
  <c r="BI72" i="3"/>
  <c r="BJ12" i="9"/>
  <c r="BE42" i="17"/>
  <c r="BJ99" i="14"/>
  <c r="BE83" i="17"/>
  <c r="BD9"/>
  <c r="BJ10" i="9"/>
  <c r="BJ11"/>
  <c r="BI22" i="14"/>
  <c r="BJ91"/>
  <c r="BE75" i="17"/>
  <c r="BI149" i="14"/>
  <c r="BJ19" i="6"/>
  <c r="BI36"/>
  <c r="BI35"/>
  <c r="BE103" i="17"/>
  <c r="BJ44" i="4"/>
  <c r="BJ119" i="14"/>
  <c r="BJ29" i="4"/>
  <c r="BJ93" i="14"/>
  <c r="BE77" i="17"/>
  <c r="BJ22" i="8"/>
  <c r="BJ184" i="14"/>
  <c r="BE140" i="17"/>
  <c r="BJ100" i="14"/>
  <c r="BE84" i="17"/>
  <c r="BJ39" i="3"/>
  <c r="BE180" i="17" s="1"/>
  <c r="BJ40" i="3"/>
  <c r="BE183" i="17" s="1"/>
  <c r="BJ105" i="14"/>
  <c r="BE89" i="17" s="1"/>
  <c r="BI36" i="7"/>
  <c r="BJ19"/>
  <c r="BI150" i="14"/>
  <c r="BI27" i="3"/>
  <c r="BI28"/>
  <c r="BI155" i="14"/>
  <c r="BJ22" i="10"/>
  <c r="BE142" i="17"/>
  <c r="BJ186" i="14"/>
  <c r="BJ43"/>
  <c r="BE30" i="17"/>
  <c r="BE32"/>
  <c r="BJ45" i="14"/>
  <c r="BJ22" i="4"/>
  <c r="BE136" i="17"/>
  <c r="BJ180" i="14"/>
  <c r="BE109" i="17"/>
  <c r="BJ29" i="10"/>
  <c r="BJ44"/>
  <c r="BJ125" i="14"/>
  <c r="BJ10" i="11"/>
  <c r="BD11" i="17"/>
  <c r="BI24" i="14"/>
  <c r="BJ11" i="11"/>
  <c r="BE44" i="17"/>
  <c r="BJ12" i="11"/>
  <c r="BJ29" i="8"/>
  <c r="BE107" i="17"/>
  <c r="BJ123" i="14"/>
  <c r="BJ44" i="8"/>
  <c r="BE40" i="17"/>
  <c r="BJ12" i="7"/>
  <c r="BF82" i="17"/>
  <c r="BK98" i="14"/>
  <c r="BJ35" i="5"/>
  <c r="BJ212" i="14"/>
  <c r="BK19" i="5"/>
  <c r="BJ148" i="14"/>
  <c r="BJ36" i="5"/>
  <c r="BK20" i="6" l="1"/>
  <c r="BK160" i="14" s="1"/>
  <c r="BE116" i="17"/>
  <c r="BJ135" i="14"/>
  <c r="BE141" i="17"/>
  <c r="BJ22" i="9"/>
  <c r="BJ185" i="14"/>
  <c r="BJ44"/>
  <c r="BE31" i="17"/>
  <c r="BJ45" i="6"/>
  <c r="BD50" i="17"/>
  <c r="BJ52" i="14"/>
  <c r="BI66"/>
  <c r="BI50" i="3"/>
  <c r="BD195" i="17" s="1"/>
  <c r="BI72" i="14"/>
  <c r="BD56" i="17" s="1"/>
  <c r="BI49" i="3"/>
  <c r="BD192" i="17" s="1"/>
  <c r="BI9" i="6"/>
  <c r="BI30" i="14"/>
  <c r="BD17" i="17"/>
  <c r="BJ29" i="9"/>
  <c r="BJ124" i="14"/>
  <c r="BJ44" i="9"/>
  <c r="BE108" i="17"/>
  <c r="BJ187" i="14"/>
  <c r="BE143" i="17"/>
  <c r="BJ22" i="11"/>
  <c r="BJ54" i="4"/>
  <c r="BE59" i="17"/>
  <c r="BJ75" i="14"/>
  <c r="BJ54" i="8"/>
  <c r="BJ215" i="14" s="1"/>
  <c r="BJ79"/>
  <c r="BE63" i="17"/>
  <c r="BE33"/>
  <c r="BJ46" i="14"/>
  <c r="BJ114"/>
  <c r="BE98" i="17"/>
  <c r="BK28" i="10"/>
  <c r="BI9" i="7"/>
  <c r="BI31" i="14"/>
  <c r="BD18" i="17"/>
  <c r="BI52" i="3"/>
  <c r="BD201" i="17" s="1"/>
  <c r="BI36" i="14"/>
  <c r="BD23" i="17" s="1"/>
  <c r="BI51" i="3"/>
  <c r="BD198" i="17" s="1"/>
  <c r="BK28" i="8"/>
  <c r="BJ112" i="14"/>
  <c r="BE96" i="17"/>
  <c r="BJ54" i="10"/>
  <c r="BJ81" i="14"/>
  <c r="BE65" i="17"/>
  <c r="BE125"/>
  <c r="BJ169" i="14"/>
  <c r="BJ21" i="4"/>
  <c r="BK20" i="7"/>
  <c r="BJ136" i="14"/>
  <c r="BE117" i="17"/>
  <c r="BJ141" i="14"/>
  <c r="BE122" i="17" s="1"/>
  <c r="BJ25" i="3"/>
  <c r="BE168" i="17" s="1"/>
  <c r="BJ26" i="3"/>
  <c r="BE171" i="17" s="1"/>
  <c r="BE129"/>
  <c r="BJ173" i="14"/>
  <c r="BJ21" i="8"/>
  <c r="BJ45" i="7"/>
  <c r="BJ42" i="14"/>
  <c r="BE29" i="17"/>
  <c r="BJ44" i="11"/>
  <c r="BE110" i="17"/>
  <c r="BJ126" i="14"/>
  <c r="BJ29" i="11"/>
  <c r="BE131" i="17"/>
  <c r="BJ21" i="10"/>
  <c r="BJ175" i="14"/>
  <c r="BJ108"/>
  <c r="BK28" i="4"/>
  <c r="BE92" i="17"/>
  <c r="BF115"/>
  <c r="BK134" i="14"/>
  <c r="BL20" i="5"/>
  <c r="BL159" i="14" s="1"/>
  <c r="BK51"/>
  <c r="BJ65"/>
  <c r="BE49" i="17"/>
  <c r="BJ29" i="14"/>
  <c r="BJ9" i="5"/>
  <c r="BE16" i="17"/>
  <c r="BK45" i="5"/>
  <c r="BJ54" i="9" l="1"/>
  <c r="BE64" i="17"/>
  <c r="BJ80" i="14"/>
  <c r="BJ113"/>
  <c r="BE97" i="17"/>
  <c r="BK28" i="9"/>
  <c r="BE39" i="17"/>
  <c r="BJ12" i="6"/>
  <c r="BJ55" i="3"/>
  <c r="BE207" i="17" s="1"/>
  <c r="BJ58" i="14"/>
  <c r="BE45" i="17" s="1"/>
  <c r="BJ54" i="3"/>
  <c r="BE204" i="17" s="1"/>
  <c r="BE72"/>
  <c r="BJ88" i="14"/>
  <c r="BJ21" i="9"/>
  <c r="BJ174" i="14"/>
  <c r="BE130" i="17"/>
  <c r="BJ10" i="6"/>
  <c r="BD6" i="17"/>
  <c r="BI19" i="14"/>
  <c r="BJ11" i="6"/>
  <c r="BE99" i="17"/>
  <c r="BJ115" i="14"/>
  <c r="BK28" i="11"/>
  <c r="BJ36" i="4"/>
  <c r="BK19"/>
  <c r="BJ147" i="14"/>
  <c r="BK101"/>
  <c r="BF85" i="17"/>
  <c r="BF87"/>
  <c r="BK103" i="14"/>
  <c r="BJ35" i="8"/>
  <c r="BK97" i="14"/>
  <c r="BK45" i="4"/>
  <c r="BF81" i="17"/>
  <c r="BJ82" i="14"/>
  <c r="BE66" i="17"/>
  <c r="BJ54" i="11"/>
  <c r="BJ218" i="14" s="1"/>
  <c r="BK19" i="8"/>
  <c r="BK45" s="1"/>
  <c r="BJ36"/>
  <c r="BJ151" i="14"/>
  <c r="BK161"/>
  <c r="BK30" i="3"/>
  <c r="BK29"/>
  <c r="BK166" i="14"/>
  <c r="BJ11" i="7"/>
  <c r="BJ10"/>
  <c r="BI20" i="14"/>
  <c r="BD7" i="17"/>
  <c r="BI25" i="14"/>
  <c r="BD12" i="17" s="1"/>
  <c r="BI12" i="3"/>
  <c r="BD1" i="17" s="1"/>
  <c r="BI13" i="3"/>
  <c r="BD147" i="17" s="1"/>
  <c r="BJ211" i="14"/>
  <c r="BK19" i="10"/>
  <c r="BK45" s="1"/>
  <c r="BJ36"/>
  <c r="BJ153" i="14"/>
  <c r="BE73" i="17"/>
  <c r="BJ89" i="14"/>
  <c r="BJ94"/>
  <c r="BE78" i="17" s="1"/>
  <c r="BJ44" i="7"/>
  <c r="BJ64" i="3"/>
  <c r="BE216" i="17" s="1"/>
  <c r="BJ65" i="3"/>
  <c r="BE219" i="17" s="1"/>
  <c r="BJ35" i="10"/>
  <c r="BJ217" i="14"/>
  <c r="BJ21" i="11"/>
  <c r="BJ176" i="14"/>
  <c r="BE132" i="17"/>
  <c r="BJ35" i="4"/>
  <c r="BJ18" i="14"/>
  <c r="BK10" i="5"/>
  <c r="BK11"/>
  <c r="BE5" i="17"/>
  <c r="BK12" i="5"/>
  <c r="BF38" i="17"/>
  <c r="BF71"/>
  <c r="BK87" i="14"/>
  <c r="BK44" i="5"/>
  <c r="BE105" i="17" l="1"/>
  <c r="BJ121" i="14"/>
  <c r="BJ29" i="6"/>
  <c r="BJ152" i="14"/>
  <c r="BK19" i="9"/>
  <c r="BJ36"/>
  <c r="BJ216" i="14"/>
  <c r="BJ35" i="9"/>
  <c r="BE138" i="17"/>
  <c r="BJ22" i="6"/>
  <c r="BJ182" i="14"/>
  <c r="BJ41"/>
  <c r="BE28" i="17"/>
  <c r="BJ19" i="3"/>
  <c r="BE165" i="17" s="1"/>
  <c r="BJ18" i="3"/>
  <c r="BE162" i="17" s="1"/>
  <c r="BJ47" i="14"/>
  <c r="BE34" i="17" s="1"/>
  <c r="BF86"/>
  <c r="BK102" i="14"/>
  <c r="BJ44" i="6"/>
  <c r="BJ62" i="3" s="1"/>
  <c r="BE213" i="17" s="1"/>
  <c r="BF74"/>
  <c r="BK90" i="14"/>
  <c r="BK92"/>
  <c r="BF76" i="17"/>
  <c r="BE48"/>
  <c r="BJ64" i="14"/>
  <c r="BK50"/>
  <c r="BE62" i="17"/>
  <c r="BJ54" i="7"/>
  <c r="BJ78" i="14"/>
  <c r="BJ35" i="7"/>
  <c r="BJ61" i="3"/>
  <c r="BE210" i="17" s="1"/>
  <c r="BJ83" i="14"/>
  <c r="BE67" i="17" s="1"/>
  <c r="BF70"/>
  <c r="BK86" i="14"/>
  <c r="BF114" i="17"/>
  <c r="BK133" i="14"/>
  <c r="BL20" i="4"/>
  <c r="BL158" i="14" s="1"/>
  <c r="BJ70"/>
  <c r="BK56"/>
  <c r="BE54" i="17"/>
  <c r="BJ29" i="7"/>
  <c r="BJ122" i="14"/>
  <c r="BE106" i="17"/>
  <c r="BJ127" i="14"/>
  <c r="BE111" i="17" s="1"/>
  <c r="BJ15" i="3"/>
  <c r="BE153" i="17" s="1"/>
  <c r="BJ14" i="3"/>
  <c r="BE150" i="17" s="1"/>
  <c r="BK54" i="14"/>
  <c r="BE52" i="17"/>
  <c r="BJ68" i="14"/>
  <c r="BJ35" i="11"/>
  <c r="BK139" i="14"/>
  <c r="BF120" i="17"/>
  <c r="BL20" i="10"/>
  <c r="BL164" i="14" s="1"/>
  <c r="BJ22" i="7"/>
  <c r="BE139" i="17"/>
  <c r="BJ183" i="14"/>
  <c r="BJ17" i="3"/>
  <c r="BE159" i="17" s="1"/>
  <c r="BJ188" i="14"/>
  <c r="BE144" i="17" s="1"/>
  <c r="BJ16" i="3"/>
  <c r="BE156" i="17" s="1"/>
  <c r="BK137" i="14"/>
  <c r="BL20" i="8"/>
  <c r="BL162" i="14" s="1"/>
  <c r="BF118" i="17"/>
  <c r="BK19" i="11"/>
  <c r="BJ154" i="14"/>
  <c r="BJ36" i="11"/>
  <c r="BJ9" i="10"/>
  <c r="BJ34" i="14"/>
  <c r="BE21" i="17"/>
  <c r="BJ9" i="8"/>
  <c r="BE19" i="17"/>
  <c r="BJ32" i="14"/>
  <c r="BE15" i="17"/>
  <c r="BJ9" i="4"/>
  <c r="BJ28" i="14"/>
  <c r="BF88" i="17"/>
  <c r="BK104" i="14"/>
  <c r="BF27" i="17"/>
  <c r="BK40" i="14"/>
  <c r="BK76"/>
  <c r="BK54" i="5"/>
  <c r="BK212" i="14" s="1"/>
  <c r="BF60" i="17"/>
  <c r="BK181" i="14"/>
  <c r="BF137" i="17"/>
  <c r="BK22" i="5"/>
  <c r="BF104" i="17"/>
  <c r="BK120" i="14"/>
  <c r="BK29" i="5"/>
  <c r="BJ54" i="6" l="1"/>
  <c r="BJ213" i="14" s="1"/>
  <c r="BJ77"/>
  <c r="BJ35" i="6"/>
  <c r="BE61" i="17"/>
  <c r="BL20" i="9"/>
  <c r="BL163" i="14" s="1"/>
  <c r="BK45" i="9"/>
  <c r="BK138" i="14"/>
  <c r="BF119" i="17"/>
  <c r="BJ110" i="14"/>
  <c r="BE94" i="17"/>
  <c r="BK28" i="6"/>
  <c r="BJ171" i="14"/>
  <c r="BJ21" i="6"/>
  <c r="BE127" i="17"/>
  <c r="BK55" i="14"/>
  <c r="BJ69"/>
  <c r="BE53" i="17"/>
  <c r="BJ9" i="9"/>
  <c r="BJ33" i="14"/>
  <c r="BE20" i="17"/>
  <c r="BJ50" i="3"/>
  <c r="BE195" i="17" s="1"/>
  <c r="BK35" i="5"/>
  <c r="BJ17" i="14"/>
  <c r="BK11" i="4"/>
  <c r="BK10"/>
  <c r="BE4" i="17"/>
  <c r="BE8"/>
  <c r="BJ21" i="14"/>
  <c r="BK10" i="8"/>
  <c r="BK11"/>
  <c r="BJ111" i="14"/>
  <c r="BE95" i="17"/>
  <c r="BK28" i="7"/>
  <c r="BJ42" i="3"/>
  <c r="BE186" i="17" s="1"/>
  <c r="BJ43" i="3"/>
  <c r="BE189" i="17" s="1"/>
  <c r="BJ116" i="14"/>
  <c r="BE100" i="17" s="1"/>
  <c r="BK11" i="10"/>
  <c r="BJ23" i="14"/>
  <c r="BK10" i="10"/>
  <c r="BE10" i="17"/>
  <c r="BE22"/>
  <c r="BJ35" i="14"/>
  <c r="BJ9" i="11"/>
  <c r="BE55" i="17"/>
  <c r="BJ71" i="14"/>
  <c r="BK57"/>
  <c r="BK53"/>
  <c r="BE51" i="17"/>
  <c r="BJ67" i="14"/>
  <c r="BJ72"/>
  <c r="BE56" i="17" s="1"/>
  <c r="BK12" i="8"/>
  <c r="BF41" i="17"/>
  <c r="BF37"/>
  <c r="BK12" i="4"/>
  <c r="BF121" i="17"/>
  <c r="BK45" i="11"/>
  <c r="BK140" i="14"/>
  <c r="BL20" i="11"/>
  <c r="BJ21" i="7"/>
  <c r="BJ172" i="14"/>
  <c r="BE128" i="17"/>
  <c r="BJ177" i="14"/>
  <c r="BE133" i="17" s="1"/>
  <c r="BJ33" i="3"/>
  <c r="BE177" i="17" s="1"/>
  <c r="BJ32" i="3"/>
  <c r="BE174" i="17" s="1"/>
  <c r="BF43"/>
  <c r="BK12" i="10"/>
  <c r="BJ214" i="14"/>
  <c r="BJ219"/>
  <c r="BJ71" i="3"/>
  <c r="BJ72"/>
  <c r="BJ49"/>
  <c r="BE192" i="17" s="1"/>
  <c r="BK65" i="14"/>
  <c r="BF49" i="17"/>
  <c r="BL51" i="14"/>
  <c r="BF93" i="17"/>
  <c r="BK109" i="14"/>
  <c r="BL28" i="5"/>
  <c r="BK170" i="14"/>
  <c r="BK21" i="5"/>
  <c r="BF126" i="17"/>
  <c r="BK12" i="9" l="1"/>
  <c r="BF42" i="17"/>
  <c r="BJ36" i="6"/>
  <c r="BK19"/>
  <c r="BK45" s="1"/>
  <c r="BJ149" i="14"/>
  <c r="BF83" i="17"/>
  <c r="BK99" i="14"/>
  <c r="BE50" i="17"/>
  <c r="BJ66" i="14"/>
  <c r="BK52"/>
  <c r="BK58" s="1"/>
  <c r="BF45" i="17" s="1"/>
  <c r="BE9"/>
  <c r="BJ22" i="14"/>
  <c r="BK10" i="9"/>
  <c r="BK11"/>
  <c r="BK91" i="14"/>
  <c r="BF75" i="17"/>
  <c r="BJ36" i="7"/>
  <c r="BJ150" i="14"/>
  <c r="BK19" i="7"/>
  <c r="BJ155" i="14"/>
  <c r="BJ27" i="3"/>
  <c r="BJ28"/>
  <c r="BF30" i="17"/>
  <c r="BK43" i="14"/>
  <c r="BF40" i="17"/>
  <c r="BK12" i="7"/>
  <c r="BK55" i="3"/>
  <c r="BF207" i="17" s="1"/>
  <c r="BK44" i="8"/>
  <c r="BK123" i="14"/>
  <c r="BF107" i="17"/>
  <c r="BK29" i="8"/>
  <c r="BK93" i="14"/>
  <c r="BF77" i="17"/>
  <c r="BK22" i="10"/>
  <c r="BK186" i="14"/>
  <c r="BF142" i="17"/>
  <c r="BK119" i="14"/>
  <c r="BF103" i="17"/>
  <c r="BK29" i="4"/>
  <c r="BK44"/>
  <c r="BK10" i="11"/>
  <c r="BE11" i="17"/>
  <c r="BJ24" i="14"/>
  <c r="BK11" i="11"/>
  <c r="BK180" i="14"/>
  <c r="BF136" i="17"/>
  <c r="BK22" i="4"/>
  <c r="BF32" i="17"/>
  <c r="BK45" i="14"/>
  <c r="BL165"/>
  <c r="BF26" i="17"/>
  <c r="BK39" i="14"/>
  <c r="BF44" i="17"/>
  <c r="BK12" i="11"/>
  <c r="BF109" i="17"/>
  <c r="BK44" i="10"/>
  <c r="BK125" i="14"/>
  <c r="BK29" i="10"/>
  <c r="BK100" i="14"/>
  <c r="BF84" i="17"/>
  <c r="BK39" i="3"/>
  <c r="BF180" i="17" s="1"/>
  <c r="BK105" i="14"/>
  <c r="BF89" i="17" s="1"/>
  <c r="BK40" i="3"/>
  <c r="BF183" i="17" s="1"/>
  <c r="BF140"/>
  <c r="BK22" i="8"/>
  <c r="BK184" i="14"/>
  <c r="BG82" i="17"/>
  <c r="BL98" i="14"/>
  <c r="BL19" i="5"/>
  <c r="BK148" i="14"/>
  <c r="BK36" i="5"/>
  <c r="BL12"/>
  <c r="BG38" i="17"/>
  <c r="BK54" i="3" l="1"/>
  <c r="BF204" i="17" s="1"/>
  <c r="BK44" i="9"/>
  <c r="BK124" i="14"/>
  <c r="BF108" i="17"/>
  <c r="BK29" i="9"/>
  <c r="BK12" i="6"/>
  <c r="BK18" i="3" s="1"/>
  <c r="BF162" i="17" s="1"/>
  <c r="BF39"/>
  <c r="BK88" i="14"/>
  <c r="BF72" i="17"/>
  <c r="BJ9" i="6"/>
  <c r="BJ30" i="14"/>
  <c r="BE17" i="17"/>
  <c r="BF31"/>
  <c r="BK44" i="14"/>
  <c r="BF141" i="17"/>
  <c r="BK22" i="9"/>
  <c r="BK185" i="14"/>
  <c r="BK135"/>
  <c r="BF116" i="17"/>
  <c r="BL20" i="6"/>
  <c r="BL160" i="14" s="1"/>
  <c r="BK54" i="10"/>
  <c r="BK217" i="14" s="1"/>
  <c r="BK81"/>
  <c r="BF65" i="17"/>
  <c r="BK108" i="14"/>
  <c r="BL28" i="4"/>
  <c r="BF92" i="17"/>
  <c r="BL28" i="8"/>
  <c r="BK112" i="14"/>
  <c r="BF96" i="17"/>
  <c r="BJ9" i="7"/>
  <c r="BJ31" i="14"/>
  <c r="BE18" i="17"/>
  <c r="BJ52" i="3"/>
  <c r="BE201" i="17" s="1"/>
  <c r="BJ36" i="14"/>
  <c r="BE23" i="17" s="1"/>
  <c r="BJ51" i="3"/>
  <c r="BE198" i="17" s="1"/>
  <c r="BK21" i="8"/>
  <c r="BF129" i="17"/>
  <c r="BK173" i="14"/>
  <c r="BK75"/>
  <c r="BF59" i="17"/>
  <c r="BK54" i="4"/>
  <c r="BK54" i="8"/>
  <c r="BK79" i="14"/>
  <c r="BF63" i="17"/>
  <c r="BK42" i="14"/>
  <c r="BF29" i="17"/>
  <c r="BF98"/>
  <c r="BK114" i="14"/>
  <c r="BL28" i="10"/>
  <c r="BF33" i="17"/>
  <c r="BK46" i="14"/>
  <c r="BK169"/>
  <c r="BF125" i="17"/>
  <c r="BK21" i="4"/>
  <c r="BK29" i="11"/>
  <c r="BK44"/>
  <c r="BF110" i="17"/>
  <c r="BK126" i="14"/>
  <c r="BF131" i="17"/>
  <c r="BK175" i="14"/>
  <c r="BK21" i="10"/>
  <c r="BK45" i="7"/>
  <c r="BL20"/>
  <c r="BK136" i="14"/>
  <c r="BF117" i="17"/>
  <c r="BK25" i="3"/>
  <c r="BF168" i="17" s="1"/>
  <c r="BK141" i="14"/>
  <c r="BF122" i="17" s="1"/>
  <c r="BK26" i="3"/>
  <c r="BF171" i="17" s="1"/>
  <c r="BK187" i="14"/>
  <c r="BF143" i="17"/>
  <c r="BK22" i="11"/>
  <c r="BM20" i="5"/>
  <c r="BL134" i="14"/>
  <c r="BG115" i="17"/>
  <c r="BG27"/>
  <c r="BL40" i="14"/>
  <c r="BK29"/>
  <c r="BK9" i="5"/>
  <c r="BF16" i="17"/>
  <c r="BL45" i="5"/>
  <c r="BK19" i="3" l="1"/>
  <c r="BF165" i="17" s="1"/>
  <c r="BK47" i="14"/>
  <c r="BF34" i="17" s="1"/>
  <c r="BF130"/>
  <c r="BK21" i="9"/>
  <c r="BK174" i="14"/>
  <c r="BK10" i="6"/>
  <c r="BK11"/>
  <c r="BJ19" i="14"/>
  <c r="BE6" i="17"/>
  <c r="BK41" i="14"/>
  <c r="BF28" i="17"/>
  <c r="BK80" i="14"/>
  <c r="BK54" i="9"/>
  <c r="BK216" i="14" s="1"/>
  <c r="BF64" i="17"/>
  <c r="BK35" i="9"/>
  <c r="BL28"/>
  <c r="BF97" i="17"/>
  <c r="BK113" i="14"/>
  <c r="BK21" i="11"/>
  <c r="BK176" i="14"/>
  <c r="BF132" i="17"/>
  <c r="BK153" i="14"/>
  <c r="BK36" i="10"/>
  <c r="BL19"/>
  <c r="BK36" i="8"/>
  <c r="BK151" i="14"/>
  <c r="BL19" i="8"/>
  <c r="BK89" i="14"/>
  <c r="BF73" i="17"/>
  <c r="BK65" i="3"/>
  <c r="BF219" i="17" s="1"/>
  <c r="BK94" i="14"/>
  <c r="BF78" i="17" s="1"/>
  <c r="BK64" i="3"/>
  <c r="BF216" i="17" s="1"/>
  <c r="BL103" i="14"/>
  <c r="BG87" i="17"/>
  <c r="BK211" i="14"/>
  <c r="BK35" i="4"/>
  <c r="BL97" i="14"/>
  <c r="BG81" i="17"/>
  <c r="BL161" i="14"/>
  <c r="BL30" i="3"/>
  <c r="BL29"/>
  <c r="BL166" i="14"/>
  <c r="BK115"/>
  <c r="BL28" i="11"/>
  <c r="BF99" i="17"/>
  <c r="BK215" i="14"/>
  <c r="BK35" i="8"/>
  <c r="BK11" i="7"/>
  <c r="BK44" s="1"/>
  <c r="BJ20" i="14"/>
  <c r="BK10" i="7"/>
  <c r="BE7" i="17"/>
  <c r="BJ25" i="14"/>
  <c r="BE12" i="17" s="1"/>
  <c r="BJ13" i="3"/>
  <c r="BE147" i="17" s="1"/>
  <c r="BJ12" i="3"/>
  <c r="BE1" i="17" s="1"/>
  <c r="BF66"/>
  <c r="BK82" i="14"/>
  <c r="BK54" i="11"/>
  <c r="BL19" i="4"/>
  <c r="BK147" i="14"/>
  <c r="BK36" i="4"/>
  <c r="BG85" i="17"/>
  <c r="BL101" i="14"/>
  <c r="BK35" i="10"/>
  <c r="BK18" i="14"/>
  <c r="BF5" i="17"/>
  <c r="BL10" i="5"/>
  <c r="BL11"/>
  <c r="BL44" s="1"/>
  <c r="BM159" i="14"/>
  <c r="BN159"/>
  <c r="BN20" i="5"/>
  <c r="BG71" i="17"/>
  <c r="BL87" i="14"/>
  <c r="BL55" l="1"/>
  <c r="BK69"/>
  <c r="BF53" i="17"/>
  <c r="BK29" i="6"/>
  <c r="BF105" i="17"/>
  <c r="BK121" i="14"/>
  <c r="BK44" i="6"/>
  <c r="BK61" i="3" s="1"/>
  <c r="BF210" i="17" s="1"/>
  <c r="BL102" i="14"/>
  <c r="BG86" i="17"/>
  <c r="BF138"/>
  <c r="BK22" i="6"/>
  <c r="BK182" i="14"/>
  <c r="BK152"/>
  <c r="BL19" i="9"/>
  <c r="BK36"/>
  <c r="BK54" i="7"/>
  <c r="BK78" i="14"/>
  <c r="BF62" i="17"/>
  <c r="BK62" i="3"/>
  <c r="BF213" i="17" s="1"/>
  <c r="BK35" i="7"/>
  <c r="BK83" i="14"/>
  <c r="BF67" i="17" s="1"/>
  <c r="BF19"/>
  <c r="BK9" i="8"/>
  <c r="BK32" i="14"/>
  <c r="BF21" i="17"/>
  <c r="BK34" i="14"/>
  <c r="BK9" i="10"/>
  <c r="BK36" i="11"/>
  <c r="BL19"/>
  <c r="BK154" i="14"/>
  <c r="BK218"/>
  <c r="BK35" i="11"/>
  <c r="BF139" i="17"/>
  <c r="BK22" i="7"/>
  <c r="BK183" i="14"/>
  <c r="BK16" i="3"/>
  <c r="BF156" i="17" s="1"/>
  <c r="BK188" i="14"/>
  <c r="BF144" i="17" s="1"/>
  <c r="BK17" i="3"/>
  <c r="BF159" i="17" s="1"/>
  <c r="BM20" i="10"/>
  <c r="BL139" i="14"/>
  <c r="BG120" i="17"/>
  <c r="BL45" i="10"/>
  <c r="BK70" i="14"/>
  <c r="BL56"/>
  <c r="BF54" i="17"/>
  <c r="BK9" i="4"/>
  <c r="BF15" i="17"/>
  <c r="BK28" i="14"/>
  <c r="BL45" i="4"/>
  <c r="BG114" i="17"/>
  <c r="BM20" i="4"/>
  <c r="BL133" i="14"/>
  <c r="BF52" i="17"/>
  <c r="BL54" i="14"/>
  <c r="BK68"/>
  <c r="BL45" i="8"/>
  <c r="BM20"/>
  <c r="BL137" i="14"/>
  <c r="BG118" i="17"/>
  <c r="BK29" i="7"/>
  <c r="BK122" i="14"/>
  <c r="BF106" i="17"/>
  <c r="BK14" i="3"/>
  <c r="BF150" i="17" s="1"/>
  <c r="BK15" i="3"/>
  <c r="BF153" i="17" s="1"/>
  <c r="BK127" i="14"/>
  <c r="BF111" i="17" s="1"/>
  <c r="BL104" i="14"/>
  <c r="BG88" i="17"/>
  <c r="BF48"/>
  <c r="BL50" i="14"/>
  <c r="BK64"/>
  <c r="BG60" i="17"/>
  <c r="BL76" i="14"/>
  <c r="BL54" i="5"/>
  <c r="BL212" i="14" s="1"/>
  <c r="BG137" i="17"/>
  <c r="BL22" i="5"/>
  <c r="BL181" i="14"/>
  <c r="BL29" i="5"/>
  <c r="BG104" i="17"/>
  <c r="BL120" i="14"/>
  <c r="BK9" i="9" l="1"/>
  <c r="BK33" i="14"/>
  <c r="BF20" i="17"/>
  <c r="BF127"/>
  <c r="BK171" i="14"/>
  <c r="BK21" i="6"/>
  <c r="BK77" i="14"/>
  <c r="BK54" i="6"/>
  <c r="BK213" i="14" s="1"/>
  <c r="BF61" i="17"/>
  <c r="BK35" i="6"/>
  <c r="BG42" i="17"/>
  <c r="BL12" i="9"/>
  <c r="BL45"/>
  <c r="BL138" i="14"/>
  <c r="BM20" i="9"/>
  <c r="BG119" i="17"/>
  <c r="BL28" i="6"/>
  <c r="BF94" i="17"/>
  <c r="BK110" i="14"/>
  <c r="BL28" i="7"/>
  <c r="BF95" i="17"/>
  <c r="BK111" i="14"/>
  <c r="BK116"/>
  <c r="BF100" i="17" s="1"/>
  <c r="BK43" i="3"/>
  <c r="BF189" i="17" s="1"/>
  <c r="BK42" i="3"/>
  <c r="BF186" i="17" s="1"/>
  <c r="BG74"/>
  <c r="BL90" i="14"/>
  <c r="BN158"/>
  <c r="BN20" i="4"/>
  <c r="BM158" i="14"/>
  <c r="BM164"/>
  <c r="BN164"/>
  <c r="BN20" i="10"/>
  <c r="BL10"/>
  <c r="BK23" i="14"/>
  <c r="BL11" i="10"/>
  <c r="BL44" s="1"/>
  <c r="BF10" i="17"/>
  <c r="BK21" i="14"/>
  <c r="BL11" i="8"/>
  <c r="BF8" i="17"/>
  <c r="BL10" i="8"/>
  <c r="BN162" i="14"/>
  <c r="BN20" i="8"/>
  <c r="BM162" i="14"/>
  <c r="BL12" i="10"/>
  <c r="BG43" i="17"/>
  <c r="BK71" i="14"/>
  <c r="BF55" i="17"/>
  <c r="BL57" i="14"/>
  <c r="BK9" i="11"/>
  <c r="BF22" i="17"/>
  <c r="BK35" i="14"/>
  <c r="BL53"/>
  <c r="BF51" i="17"/>
  <c r="BK67" i="14"/>
  <c r="BK50" i="3"/>
  <c r="BF195" i="17" s="1"/>
  <c r="BK72" i="14"/>
  <c r="BF56" i="17" s="1"/>
  <c r="BK49" i="3"/>
  <c r="BF192" i="17" s="1"/>
  <c r="BK214" i="14"/>
  <c r="BK219"/>
  <c r="BK71" i="3"/>
  <c r="BK72"/>
  <c r="BG37" i="17"/>
  <c r="BL12" i="4"/>
  <c r="BG41" i="17"/>
  <c r="BL12" i="8"/>
  <c r="BG70" i="17"/>
  <c r="BL86" i="14"/>
  <c r="BG121" i="17"/>
  <c r="BL45" i="11"/>
  <c r="BL140" i="14"/>
  <c r="BM20" i="11"/>
  <c r="BL10" i="4"/>
  <c r="BL11"/>
  <c r="BF4" i="17"/>
  <c r="BK17" i="14"/>
  <c r="BG76" i="17"/>
  <c r="BL92" i="14"/>
  <c r="BF128" i="17"/>
  <c r="BK21" i="7"/>
  <c r="BK172" i="14"/>
  <c r="BK177"/>
  <c r="BF133" i="17" s="1"/>
  <c r="BK33" i="3"/>
  <c r="BF177" i="17" s="1"/>
  <c r="BK32" i="3"/>
  <c r="BF174" i="17" s="1"/>
  <c r="BM28" i="5"/>
  <c r="BG93" i="17"/>
  <c r="BL109" i="14"/>
  <c r="BG126" i="17"/>
  <c r="BL21" i="5"/>
  <c r="BL170" i="14"/>
  <c r="BL35" i="5"/>
  <c r="BL99" i="14" l="1"/>
  <c r="BG83" i="17"/>
  <c r="BN20" i="9"/>
  <c r="BN163" i="14"/>
  <c r="BM163"/>
  <c r="BL91"/>
  <c r="BG75" i="17"/>
  <c r="BF9"/>
  <c r="BL11" i="9"/>
  <c r="BL10"/>
  <c r="BK22" i="14"/>
  <c r="BG31" i="17"/>
  <c r="BL44" i="14"/>
  <c r="BK66"/>
  <c r="BL52"/>
  <c r="BF50" i="17"/>
  <c r="BK36" i="6"/>
  <c r="BL19"/>
  <c r="BK149" i="14"/>
  <c r="BL19" i="7"/>
  <c r="BK150" i="14"/>
  <c r="BK36" i="7"/>
  <c r="BK27" i="3"/>
  <c r="BK155" i="14"/>
  <c r="BK28" i="3"/>
  <c r="BG103" i="17"/>
  <c r="BL29" i="4"/>
  <c r="BL44"/>
  <c r="BL119" i="14"/>
  <c r="BG77" i="17"/>
  <c r="BL93" i="14"/>
  <c r="BL44" i="8"/>
  <c r="BL29"/>
  <c r="BG107" i="17"/>
  <c r="BL123" i="14"/>
  <c r="BL100"/>
  <c r="BG84" i="17"/>
  <c r="BL105" i="14"/>
  <c r="BG89" i="17" s="1"/>
  <c r="BL39" i="3"/>
  <c r="BG180" i="17" s="1"/>
  <c r="BL45" i="7"/>
  <c r="BL40" i="3"/>
  <c r="BG183" i="17" s="1"/>
  <c r="BG30"/>
  <c r="BL43" i="14"/>
  <c r="BG26" i="17"/>
  <c r="BL39" i="14"/>
  <c r="BL125"/>
  <c r="BL29" i="10"/>
  <c r="BG109" i="17"/>
  <c r="BL54" i="10"/>
  <c r="BL217" i="14" s="1"/>
  <c r="BL81"/>
  <c r="BG65" i="17"/>
  <c r="BL180" i="14"/>
  <c r="BG136" i="17"/>
  <c r="BL22" i="4"/>
  <c r="BN165" i="14"/>
  <c r="BM165"/>
  <c r="BN20" i="11"/>
  <c r="BL12" i="7"/>
  <c r="BG40" i="17"/>
  <c r="BL55" i="3"/>
  <c r="BG207" i="17" s="1"/>
  <c r="BL54" i="3"/>
  <c r="BG204" i="17" s="1"/>
  <c r="BL58" i="14"/>
  <c r="BG45" i="17" s="1"/>
  <c r="BG44"/>
  <c r="BL12" i="11"/>
  <c r="BL45" i="14"/>
  <c r="BG32" i="17"/>
  <c r="BL184" i="14"/>
  <c r="BL22" i="8"/>
  <c r="BG140" i="17"/>
  <c r="BL10" i="11"/>
  <c r="BF11" i="17"/>
  <c r="BK24" i="14"/>
  <c r="BL11" i="11"/>
  <c r="BL44" s="1"/>
  <c r="BG142" i="17"/>
  <c r="BL22" i="10"/>
  <c r="BL186" i="14"/>
  <c r="BN98"/>
  <c r="BN28" i="5"/>
  <c r="BH82" i="17"/>
  <c r="BM98" i="14"/>
  <c r="BL148"/>
  <c r="BL36" i="5"/>
  <c r="BM19"/>
  <c r="BM45" s="1"/>
  <c r="BL65" i="14"/>
  <c r="BM51"/>
  <c r="BG49" i="17"/>
  <c r="BG116" l="1"/>
  <c r="BM20" i="6"/>
  <c r="BL135" i="14"/>
  <c r="BG141" i="17"/>
  <c r="BL185" i="14"/>
  <c r="BL22" i="9"/>
  <c r="BL45" i="6"/>
  <c r="BK30" i="14"/>
  <c r="BF17" i="17"/>
  <c r="BK9" i="6"/>
  <c r="BG39" i="17"/>
  <c r="BL12" i="6"/>
  <c r="BL18" i="3" s="1"/>
  <c r="BG162" i="17" s="1"/>
  <c r="BL124" i="14"/>
  <c r="BL29" i="9"/>
  <c r="BL44"/>
  <c r="BG108" i="17"/>
  <c r="BL35" i="10"/>
  <c r="BL70" i="14" s="1"/>
  <c r="BL82"/>
  <c r="BL54" i="11"/>
  <c r="BL218" i="14" s="1"/>
  <c r="BG66" i="17"/>
  <c r="BL21" i="10"/>
  <c r="BG131" i="17"/>
  <c r="BL175" i="14"/>
  <c r="BL75"/>
  <c r="BG59" i="17"/>
  <c r="BL54" i="4"/>
  <c r="BL136" i="14"/>
  <c r="BM20" i="7"/>
  <c r="BG117" i="17"/>
  <c r="BL141" i="14"/>
  <c r="BG122" i="17" s="1"/>
  <c r="BL25" i="3"/>
  <c r="BG168" i="17" s="1"/>
  <c r="BL26" i="3"/>
  <c r="BG171" i="17" s="1"/>
  <c r="BG129"/>
  <c r="BL173" i="14"/>
  <c r="BL21" i="8"/>
  <c r="BG33" i="17"/>
  <c r="BL46" i="14"/>
  <c r="BG98" i="17"/>
  <c r="BM28" i="10"/>
  <c r="BL114" i="14"/>
  <c r="BL126"/>
  <c r="BL29" i="11"/>
  <c r="BG110" i="17"/>
  <c r="BG73"/>
  <c r="BL89" i="14"/>
  <c r="BL65" i="3"/>
  <c r="BG219" i="17" s="1"/>
  <c r="BL94" i="14"/>
  <c r="BG78" i="17" s="1"/>
  <c r="BL54" i="8"/>
  <c r="BL215" i="14" s="1"/>
  <c r="BG63" i="17"/>
  <c r="BL35" i="8"/>
  <c r="BL79" i="14"/>
  <c r="BF18" i="17"/>
  <c r="BK9" i="7"/>
  <c r="BK31" i="14"/>
  <c r="BK36"/>
  <c r="BF23" i="17" s="1"/>
  <c r="BK52" i="3"/>
  <c r="BF201" i="17" s="1"/>
  <c r="BK51" i="3"/>
  <c r="BF198" i="17" s="1"/>
  <c r="BL64" i="3"/>
  <c r="BG216" i="17" s="1"/>
  <c r="BG143"/>
  <c r="BL187" i="14"/>
  <c r="BL22" i="11"/>
  <c r="BG29" i="17"/>
  <c r="BL42" i="14"/>
  <c r="BL47"/>
  <c r="BG34" i="17" s="1"/>
  <c r="BL19" i="3"/>
  <c r="BG165" i="17" s="1"/>
  <c r="BL169" i="14"/>
  <c r="BL21" i="4"/>
  <c r="BG125" i="17"/>
  <c r="BL112" i="14"/>
  <c r="BM28" i="8"/>
  <c r="BG96" i="17"/>
  <c r="BM28" i="4"/>
  <c r="BG92" i="17"/>
  <c r="BL108" i="14"/>
  <c r="BN87"/>
  <c r="BH71" i="17"/>
  <c r="BM87" i="14"/>
  <c r="BN45" i="5"/>
  <c r="BG16" i="17"/>
  <c r="BL29" i="14"/>
  <c r="BL9" i="5"/>
  <c r="BN51" i="14"/>
  <c r="BH38" i="17"/>
  <c r="BM12" i="5"/>
  <c r="BM134" i="14"/>
  <c r="BN19" i="5"/>
  <c r="BO20"/>
  <c r="BO159" i="14" s="1"/>
  <c r="BH115" i="17"/>
  <c r="BN134" i="14"/>
  <c r="BM56" l="1"/>
  <c r="BN56" s="1"/>
  <c r="BG54" i="17"/>
  <c r="BL80" i="14"/>
  <c r="BL54" i="9"/>
  <c r="BG64" i="17"/>
  <c r="BL88" i="14"/>
  <c r="BG72" i="17"/>
  <c r="BL113" i="14"/>
  <c r="BM28" i="9"/>
  <c r="BG97" i="17"/>
  <c r="BL41" i="14"/>
  <c r="BG28" i="17"/>
  <c r="BL10" i="6"/>
  <c r="BF6" i="17"/>
  <c r="BK19" i="14"/>
  <c r="BL11" i="6"/>
  <c r="BL44" s="1"/>
  <c r="BL174" i="14"/>
  <c r="BL21" i="9"/>
  <c r="BG130" i="17"/>
  <c r="BM160" i="14"/>
  <c r="BN20" i="6"/>
  <c r="BN160" i="14"/>
  <c r="BH85" i="17"/>
  <c r="BN28" i="8"/>
  <c r="BM101" i="14"/>
  <c r="BN101"/>
  <c r="BL36" i="4"/>
  <c r="BM19"/>
  <c r="BM45" s="1"/>
  <c r="BL147" i="14"/>
  <c r="BL68"/>
  <c r="BM54"/>
  <c r="BG52" i="17"/>
  <c r="BG99"/>
  <c r="BL115" i="14"/>
  <c r="BM28" i="11"/>
  <c r="BM103" i="14"/>
  <c r="BH87" i="17"/>
  <c r="BN103" i="14"/>
  <c r="BN28" i="10"/>
  <c r="BL36" i="8"/>
  <c r="BM19"/>
  <c r="BM45" s="1"/>
  <c r="BL151" i="14"/>
  <c r="BL153"/>
  <c r="BM19" i="10"/>
  <c r="BL36"/>
  <c r="BM97" i="14"/>
  <c r="BN28" i="4"/>
  <c r="BN97" i="14"/>
  <c r="BH81" i="17"/>
  <c r="BN161" i="14"/>
  <c r="BN20" i="7"/>
  <c r="BM161" i="14"/>
  <c r="BM30" i="3"/>
  <c r="BN30" s="1"/>
  <c r="BM166" i="14"/>
  <c r="BN166" s="1"/>
  <c r="BM29" i="3"/>
  <c r="BN29" s="1"/>
  <c r="BM12" i="10"/>
  <c r="BH43" i="17"/>
  <c r="BL211" i="14"/>
  <c r="BL35" i="4"/>
  <c r="BL35" i="11"/>
  <c r="BL176" i="14"/>
  <c r="BG132" i="17"/>
  <c r="BL21" i="11"/>
  <c r="BF7" i="17"/>
  <c r="BL11" i="7"/>
  <c r="BL10"/>
  <c r="BK20" i="14"/>
  <c r="BK25"/>
  <c r="BF12" i="17" s="1"/>
  <c r="BK12" i="3"/>
  <c r="BF1" i="17" s="1"/>
  <c r="BK13" i="3"/>
  <c r="BF147" i="17" s="1"/>
  <c r="BM40" i="14"/>
  <c r="BN12" i="5"/>
  <c r="BN40" i="14"/>
  <c r="BH27" i="17"/>
  <c r="BM10" i="5"/>
  <c r="BM11"/>
  <c r="BL18" i="14"/>
  <c r="BG5" i="17"/>
  <c r="BL36" i="9" l="1"/>
  <c r="BM19"/>
  <c r="BL152" i="14"/>
  <c r="BL29" i="6"/>
  <c r="BL121" i="14"/>
  <c r="BG105" i="17"/>
  <c r="BG138"/>
  <c r="BL22" i="6"/>
  <c r="BL182" i="14"/>
  <c r="BM102"/>
  <c r="BN102"/>
  <c r="BN28" i="9"/>
  <c r="BH86" i="17"/>
  <c r="BG61"/>
  <c r="BL54" i="6"/>
  <c r="BL77" i="14"/>
  <c r="BL35" i="9"/>
  <c r="BL216" i="14"/>
  <c r="BM57"/>
  <c r="BL71"/>
  <c r="BG55" i="17"/>
  <c r="BL28" i="14"/>
  <c r="BG15" i="17"/>
  <c r="BL9" i="4"/>
  <c r="BN90" i="14"/>
  <c r="BN45" i="8"/>
  <c r="BM90" i="14"/>
  <c r="BH74" i="17"/>
  <c r="BL122" i="14"/>
  <c r="BG106" i="17"/>
  <c r="BL29" i="7"/>
  <c r="BL14" i="3"/>
  <c r="BG150" i="17" s="1"/>
  <c r="BL127" i="14"/>
  <c r="BG111" i="17" s="1"/>
  <c r="BL15" i="3"/>
  <c r="BG153" i="17" s="1"/>
  <c r="BL44" i="7"/>
  <c r="BM86" i="14"/>
  <c r="BH70" i="17"/>
  <c r="BN45" i="4"/>
  <c r="BN86" i="14"/>
  <c r="BH88" i="17"/>
  <c r="BN104" i="14"/>
  <c r="BM104"/>
  <c r="BN28" i="11"/>
  <c r="BM12" i="8"/>
  <c r="BH41" i="17"/>
  <c r="BN54" i="14"/>
  <c r="BN133"/>
  <c r="BO20" i="4"/>
  <c r="BH114" i="17"/>
  <c r="BN19" i="4"/>
  <c r="BM133" i="14"/>
  <c r="BL22" i="7"/>
  <c r="BL183" i="14"/>
  <c r="BG139" i="17"/>
  <c r="BL16" i="3"/>
  <c r="BG156" i="17" s="1"/>
  <c r="BL17" i="3"/>
  <c r="BG159" i="17" s="1"/>
  <c r="BL188" i="14"/>
  <c r="BG144" i="17" s="1"/>
  <c r="BM139" i="14"/>
  <c r="BM45" i="10"/>
  <c r="BN19"/>
  <c r="BO20"/>
  <c r="BO164" i="14" s="1"/>
  <c r="BN139"/>
  <c r="BH120" i="17"/>
  <c r="BL9" i="8"/>
  <c r="BL32" i="14"/>
  <c r="BG19" i="17"/>
  <c r="BM19" i="11"/>
  <c r="BL36"/>
  <c r="BL154" i="14"/>
  <c r="BM50"/>
  <c r="BG48" i="17"/>
  <c r="BL64" i="14"/>
  <c r="BM45"/>
  <c r="BN12" i="10"/>
  <c r="BN45" i="14"/>
  <c r="BH32" i="17"/>
  <c r="BL34" i="14"/>
  <c r="BG21" i="17"/>
  <c r="BL9" i="10"/>
  <c r="BH118" i="17"/>
  <c r="BN19" i="8"/>
  <c r="BO20"/>
  <c r="BO162" i="14" s="1"/>
  <c r="BM137"/>
  <c r="BN137"/>
  <c r="BH137" i="17"/>
  <c r="BN181" i="14"/>
  <c r="BN10" i="5"/>
  <c r="BM181" i="14"/>
  <c r="BM22" i="5"/>
  <c r="BH104" i="17"/>
  <c r="BN11" i="5"/>
  <c r="BM29"/>
  <c r="BN120" i="14"/>
  <c r="BM120"/>
  <c r="BM44" i="5"/>
  <c r="BL69" i="14" l="1"/>
  <c r="BG53" i="17"/>
  <c r="BM55" i="14"/>
  <c r="BL213"/>
  <c r="BL35" i="6"/>
  <c r="BL33" i="14"/>
  <c r="BL9" i="9"/>
  <c r="BG20" i="17"/>
  <c r="BL171" i="14"/>
  <c r="BG127" i="17"/>
  <c r="BL21" i="6"/>
  <c r="BL110" i="14"/>
  <c r="BG94" i="17"/>
  <c r="BM28" i="6"/>
  <c r="BO20" i="9"/>
  <c r="BO163" i="14" s="1"/>
  <c r="BN19" i="9"/>
  <c r="BN138" i="14"/>
  <c r="BH119" i="17"/>
  <c r="BM138" i="14"/>
  <c r="BM45" i="9"/>
  <c r="BL17" i="14"/>
  <c r="BM11" i="4"/>
  <c r="BG4" i="17"/>
  <c r="BM10" i="4"/>
  <c r="BN57" i="14"/>
  <c r="BM12" i="11"/>
  <c r="BH44" i="17"/>
  <c r="BM10" i="10"/>
  <c r="BM11"/>
  <c r="BG10" i="17"/>
  <c r="BL23" i="14"/>
  <c r="BO158"/>
  <c r="BN12" i="8"/>
  <c r="BN43" i="14"/>
  <c r="BH30" i="17"/>
  <c r="BM43" i="14"/>
  <c r="BN50"/>
  <c r="BM12" i="4"/>
  <c r="BH37" i="17"/>
  <c r="BN140" i="14"/>
  <c r="BM45" i="11"/>
  <c r="BM140" i="14"/>
  <c r="BN19" i="11"/>
  <c r="BO20"/>
  <c r="BO165" i="14" s="1"/>
  <c r="BH121" i="17"/>
  <c r="BM92" i="14"/>
  <c r="BN45" i="10"/>
  <c r="BN92" i="14"/>
  <c r="BH76" i="17"/>
  <c r="BL35" i="14"/>
  <c r="BL9" i="11"/>
  <c r="BG22" i="17"/>
  <c r="BM10" i="8"/>
  <c r="BM11"/>
  <c r="BL21" i="14"/>
  <c r="BG8" i="17"/>
  <c r="BL172" i="14"/>
  <c r="BG128" i="17"/>
  <c r="BL21" i="7"/>
  <c r="BL33" i="3"/>
  <c r="BG177" i="17" s="1"/>
  <c r="BL32" i="3"/>
  <c r="BG174" i="17" s="1"/>
  <c r="BL177" i="14"/>
  <c r="BG133" i="17" s="1"/>
  <c r="BL54" i="7"/>
  <c r="BL35" s="1"/>
  <c r="BL78" i="14"/>
  <c r="BG62" i="17"/>
  <c r="BL62" i="3"/>
  <c r="BG213" i="17" s="1"/>
  <c r="BL83" i="14"/>
  <c r="BG67" i="17" s="1"/>
  <c r="BL61" i="3"/>
  <c r="BG210" i="17" s="1"/>
  <c r="BL111" i="14"/>
  <c r="BM28" i="7"/>
  <c r="BG95" i="17"/>
  <c r="BL116" i="14"/>
  <c r="BG100" i="17" s="1"/>
  <c r="BL42" i="3"/>
  <c r="BG186" i="17" s="1"/>
  <c r="BL43" i="3"/>
  <c r="BG189" i="17" s="1"/>
  <c r="BM44" i="10"/>
  <c r="BN81" i="14" s="1"/>
  <c r="BN44" i="5"/>
  <c r="BM54"/>
  <c r="BM76" i="14"/>
  <c r="BN76"/>
  <c r="BH60" i="17"/>
  <c r="BM35" i="5"/>
  <c r="BN29"/>
  <c r="BH93" i="17"/>
  <c r="BM109" i="14"/>
  <c r="BN109"/>
  <c r="BO28" i="5"/>
  <c r="BN22"/>
  <c r="BH126" i="17"/>
  <c r="BM21" i="5"/>
  <c r="BN170" i="14"/>
  <c r="BM170"/>
  <c r="BM81"/>
  <c r="BH65" i="17" l="1"/>
  <c r="BM54" i="10"/>
  <c r="BM35" s="1"/>
  <c r="BN70" i="14" s="1"/>
  <c r="BN44" i="10"/>
  <c r="BM19" i="6"/>
  <c r="BM45" s="1"/>
  <c r="BL149" i="14"/>
  <c r="BL36" i="6"/>
  <c r="BG9" i="17"/>
  <c r="BM11" i="9"/>
  <c r="BL22" i="14"/>
  <c r="BM10" i="9"/>
  <c r="BM52" i="14"/>
  <c r="BG50" i="17"/>
  <c r="BL66" i="14"/>
  <c r="BH42" i="17"/>
  <c r="BM12" i="9"/>
  <c r="BN55" i="14"/>
  <c r="BN91"/>
  <c r="BM91"/>
  <c r="BN45" i="9"/>
  <c r="BH75" i="17"/>
  <c r="BN28" i="6"/>
  <c r="BM99" i="14"/>
  <c r="BH83" i="17"/>
  <c r="BN99" i="14"/>
  <c r="BM184"/>
  <c r="BN184"/>
  <c r="BM22" i="8"/>
  <c r="BH140" i="17"/>
  <c r="BN10" i="8"/>
  <c r="BN45" i="11"/>
  <c r="BM93" i="14"/>
  <c r="BH77" i="17"/>
  <c r="BN93" i="14"/>
  <c r="BH26" i="17"/>
  <c r="BN39" i="14"/>
  <c r="BN12" i="4"/>
  <c r="BM39" i="14"/>
  <c r="BM53"/>
  <c r="BL67"/>
  <c r="BG51" i="17"/>
  <c r="BL49" i="3"/>
  <c r="BG192" i="17" s="1"/>
  <c r="BL72" i="14"/>
  <c r="BG56" i="17" s="1"/>
  <c r="BL50" i="3"/>
  <c r="BG195" i="17" s="1"/>
  <c r="BM123" i="14"/>
  <c r="BM44" i="8"/>
  <c r="BH107" i="17"/>
  <c r="BN11" i="8"/>
  <c r="BN123" i="14"/>
  <c r="BM29" i="8"/>
  <c r="BM186" i="14"/>
  <c r="BN10" i="10"/>
  <c r="BH142" i="17"/>
  <c r="BM22" i="10"/>
  <c r="BN186" i="14"/>
  <c r="BM180"/>
  <c r="BH136" i="17"/>
  <c r="BN180" i="14"/>
  <c r="BN10" i="4"/>
  <c r="BM22"/>
  <c r="BM100" i="14"/>
  <c r="BH84" i="17"/>
  <c r="BN100" i="14"/>
  <c r="BN28" i="7"/>
  <c r="BM40" i="3"/>
  <c r="BM105" i="14"/>
  <c r="BM39" i="3"/>
  <c r="BL214" i="14"/>
  <c r="BL219"/>
  <c r="BL72" i="3"/>
  <c r="BL71"/>
  <c r="BL150" i="14"/>
  <c r="BL36" i="7"/>
  <c r="BM19"/>
  <c r="BL155" i="14"/>
  <c r="BL28" i="3"/>
  <c r="BL27"/>
  <c r="BG11" i="17"/>
  <c r="BL24" i="14"/>
  <c r="BM11" i="11"/>
  <c r="BM44" s="1"/>
  <c r="BM10"/>
  <c r="BN125" i="14"/>
  <c r="BH109" i="17"/>
  <c r="BN11" i="10"/>
  <c r="BM29"/>
  <c r="BM125" i="14"/>
  <c r="BH33" i="17"/>
  <c r="BN46" i="14"/>
  <c r="BN12" i="11"/>
  <c r="BM46" i="14"/>
  <c r="BM29" i="4"/>
  <c r="BN11"/>
  <c r="BM44"/>
  <c r="BM119" i="14"/>
  <c r="BH103" i="17"/>
  <c r="BN119" i="14"/>
  <c r="BN35" i="10"/>
  <c r="BO56" i="14"/>
  <c r="BH49" i="17"/>
  <c r="BM65" i="14"/>
  <c r="BO51"/>
  <c r="BN65"/>
  <c r="BN35" i="5"/>
  <c r="BN212" i="14"/>
  <c r="BM212"/>
  <c r="BN54" i="5"/>
  <c r="BN148" i="14"/>
  <c r="BM36" i="5"/>
  <c r="BN21"/>
  <c r="BO19"/>
  <c r="BO45" s="1"/>
  <c r="BM148" i="14"/>
  <c r="BM217"/>
  <c r="BO98"/>
  <c r="BI82" i="17"/>
  <c r="BN54" i="10" l="1"/>
  <c r="BN217" i="14"/>
  <c r="BH54" i="17"/>
  <c r="BM70" i="14"/>
  <c r="BN185"/>
  <c r="BN10" i="9"/>
  <c r="BM185" i="14"/>
  <c r="BM22" i="9"/>
  <c r="BH141" i="17"/>
  <c r="BM29" i="9"/>
  <c r="BM124" i="14"/>
  <c r="BM44" i="9"/>
  <c r="BN124" i="14"/>
  <c r="BH108" i="17"/>
  <c r="BN11" i="9"/>
  <c r="BG17" i="17"/>
  <c r="BL9" i="6"/>
  <c r="BL30" i="14"/>
  <c r="BH116" i="17"/>
  <c r="BM135" i="14"/>
  <c r="BO20" i="6"/>
  <c r="BO160" i="14" s="1"/>
  <c r="BN135"/>
  <c r="BN19" i="6"/>
  <c r="BN88" i="14"/>
  <c r="BH72" i="17"/>
  <c r="BM88" i="14"/>
  <c r="BN45" i="6"/>
  <c r="BN44" i="14"/>
  <c r="BM44"/>
  <c r="BN12" i="9"/>
  <c r="BH31" i="17"/>
  <c r="BN52" i="14"/>
  <c r="BH39" i="17"/>
  <c r="BM12" i="6"/>
  <c r="BM54" i="11"/>
  <c r="BM35" s="1"/>
  <c r="BN44"/>
  <c r="BN82" i="14"/>
  <c r="BH66" i="17"/>
  <c r="BM82" i="14"/>
  <c r="BO28" i="10"/>
  <c r="BM114" i="14"/>
  <c r="BH98" i="17"/>
  <c r="BN114" i="14"/>
  <c r="BN29" i="10"/>
  <c r="BH143" i="17"/>
  <c r="BM187" i="14"/>
  <c r="BN10" i="11"/>
  <c r="BN187" i="14"/>
  <c r="BM22" i="11"/>
  <c r="BL9" i="7"/>
  <c r="BL31" i="14"/>
  <c r="BG18" i="17"/>
  <c r="BL51" i="3"/>
  <c r="BG198" i="17" s="1"/>
  <c r="BL36" i="14"/>
  <c r="BG23" i="17" s="1"/>
  <c r="BL52" i="3"/>
  <c r="BG201" i="17" s="1"/>
  <c r="BN40" i="3"/>
  <c r="BH183" i="17"/>
  <c r="BH125"/>
  <c r="BM169" i="14"/>
  <c r="BM21" i="4"/>
  <c r="BN22"/>
  <c r="BN169" i="14"/>
  <c r="BN136"/>
  <c r="BH117" i="17"/>
  <c r="BO20" i="7"/>
  <c r="BN19"/>
  <c r="BM136" i="14"/>
  <c r="BM141"/>
  <c r="BM26" i="3"/>
  <c r="BM25"/>
  <c r="BN105" i="14"/>
  <c r="BH89" i="17"/>
  <c r="BN22" i="10"/>
  <c r="BM175" i="14"/>
  <c r="BN175"/>
  <c r="BH131" i="17"/>
  <c r="BM21" i="10"/>
  <c r="BO28" i="8"/>
  <c r="BH96" i="17"/>
  <c r="BM112" i="14"/>
  <c r="BN112"/>
  <c r="BN29" i="8"/>
  <c r="BM54"/>
  <c r="BM79" i="14"/>
  <c r="BH63" i="17"/>
  <c r="BN79" i="14"/>
  <c r="BN44" i="8"/>
  <c r="BM108" i="14"/>
  <c r="BH92" i="17"/>
  <c r="BN29" i="4"/>
  <c r="BN108" i="14"/>
  <c r="BO28" i="4"/>
  <c r="BH180" i="17"/>
  <c r="BN39" i="3"/>
  <c r="BM12" i="7"/>
  <c r="BH40" i="17"/>
  <c r="BN53" i="14"/>
  <c r="BM58"/>
  <c r="BM54" i="3"/>
  <c r="BM55"/>
  <c r="BM21" i="8"/>
  <c r="BH129" i="17"/>
  <c r="BN22" i="8"/>
  <c r="BM173" i="14"/>
  <c r="BN173"/>
  <c r="BM54" i="4"/>
  <c r="BM35" s="1"/>
  <c r="BN75" i="14"/>
  <c r="BM75"/>
  <c r="BN44" i="4"/>
  <c r="BH59" i="17"/>
  <c r="BN126" i="14"/>
  <c r="BH110" i="17"/>
  <c r="BM126" i="14"/>
  <c r="BN11" i="11"/>
  <c r="BM29"/>
  <c r="BM45" i="7"/>
  <c r="BI71" i="17"/>
  <c r="BO87" i="14"/>
  <c r="BH16" i="17"/>
  <c r="BM29" i="14"/>
  <c r="BN36" i="5"/>
  <c r="BN29" i="14"/>
  <c r="BM9" i="5"/>
  <c r="BO12"/>
  <c r="BI38" i="17"/>
  <c r="BI115"/>
  <c r="BO134" i="14"/>
  <c r="BP20" i="5"/>
  <c r="BP159" i="14" s="1"/>
  <c r="BI43" i="17"/>
  <c r="BO12" i="10"/>
  <c r="BH55" i="17" l="1"/>
  <c r="BN71" i="14"/>
  <c r="BO57"/>
  <c r="BO12" i="11" s="1"/>
  <c r="BM71" i="14"/>
  <c r="BN35" i="11"/>
  <c r="BM11" i="6"/>
  <c r="BM10"/>
  <c r="BL19" i="14"/>
  <c r="BG6" i="17"/>
  <c r="BN12" i="6"/>
  <c r="BM41" i="14"/>
  <c r="BH28" i="17"/>
  <c r="BN41" i="14"/>
  <c r="BM80"/>
  <c r="BN80"/>
  <c r="BN44" i="9"/>
  <c r="BH64" i="17"/>
  <c r="BM54" i="9"/>
  <c r="BN113" i="14"/>
  <c r="BO28" i="9"/>
  <c r="BN29"/>
  <c r="BH97" i="17"/>
  <c r="BM113" i="14"/>
  <c r="BH130" i="17"/>
  <c r="BN174" i="14"/>
  <c r="BM21" i="9"/>
  <c r="BM174" i="14"/>
  <c r="BN22" i="9"/>
  <c r="BN35" i="4"/>
  <c r="BN64" i="14"/>
  <c r="BH48" i="17"/>
  <c r="BM64" i="14"/>
  <c r="BO50"/>
  <c r="BN54" i="3"/>
  <c r="BH204" i="17"/>
  <c r="BN12" i="7"/>
  <c r="BH29" i="17"/>
  <c r="BM42" i="14"/>
  <c r="BN42"/>
  <c r="BM19" i="3"/>
  <c r="BM47" i="14"/>
  <c r="BM18" i="3"/>
  <c r="BO97" i="14"/>
  <c r="BI81" i="17"/>
  <c r="BN141" i="14"/>
  <c r="BH122" i="17"/>
  <c r="BO19" i="4"/>
  <c r="BN147" i="14"/>
  <c r="BN21" i="4"/>
  <c r="BM147" i="14"/>
  <c r="BM36" i="4"/>
  <c r="BN22" i="11"/>
  <c r="BM21"/>
  <c r="BN176" i="14"/>
  <c r="BM176"/>
  <c r="BH132" i="17"/>
  <c r="BN218" i="14"/>
  <c r="BN54" i="11"/>
  <c r="BM218" i="14"/>
  <c r="BN211"/>
  <c r="BN54" i="4"/>
  <c r="BM211" i="14"/>
  <c r="BH207" i="17"/>
  <c r="BN55" i="3"/>
  <c r="BM36" i="10"/>
  <c r="BM153" i="14"/>
  <c r="BN21" i="10"/>
  <c r="BN153" i="14"/>
  <c r="BO19" i="10"/>
  <c r="BN26" i="3"/>
  <c r="BH171" i="17"/>
  <c r="BO161" i="14"/>
  <c r="BO29" i="3"/>
  <c r="BO30"/>
  <c r="BO166" i="14"/>
  <c r="BM11" i="7"/>
  <c r="BL20" i="14"/>
  <c r="BG7" i="17"/>
  <c r="BM10" i="7"/>
  <c r="BL12" i="3"/>
  <c r="BG1" i="17" s="1"/>
  <c r="BL25" i="14"/>
  <c r="BG12" i="17" s="1"/>
  <c r="BL13" i="3"/>
  <c r="BG147" i="17" s="1"/>
  <c r="BM115" i="14"/>
  <c r="BO28" i="11"/>
  <c r="BN29"/>
  <c r="BN115" i="14"/>
  <c r="BH99" i="17"/>
  <c r="BM151" i="14"/>
  <c r="BN21" i="8"/>
  <c r="BO19"/>
  <c r="BN151" i="14"/>
  <c r="BM36" i="8"/>
  <c r="BO101" i="14"/>
  <c r="BI85" i="17"/>
  <c r="BH168"/>
  <c r="BN25" i="3"/>
  <c r="BO103" i="14"/>
  <c r="BI87" i="17"/>
  <c r="BN45" i="7"/>
  <c r="BH73" i="17"/>
  <c r="BN89" i="14"/>
  <c r="BM89"/>
  <c r="BM65" i="3"/>
  <c r="BM64"/>
  <c r="BM94" i="14"/>
  <c r="BH45" i="17"/>
  <c r="BN58" i="14"/>
  <c r="BN215"/>
  <c r="BN54" i="8"/>
  <c r="BM215" i="14"/>
  <c r="BM35" i="8"/>
  <c r="BO45" i="14"/>
  <c r="BI32" i="17"/>
  <c r="BI27"/>
  <c r="BO40" i="14"/>
  <c r="BM18"/>
  <c r="BO10" i="5"/>
  <c r="BN9"/>
  <c r="BO11"/>
  <c r="BN18" i="14"/>
  <c r="BH5" i="17"/>
  <c r="BI44"/>
  <c r="BM36" i="9" l="1"/>
  <c r="BN152" i="14"/>
  <c r="BM152"/>
  <c r="BO19" i="9"/>
  <c r="BN21"/>
  <c r="BO102" i="14"/>
  <c r="BI86" i="17"/>
  <c r="BN216" i="14"/>
  <c r="BM216"/>
  <c r="BM35" i="9"/>
  <c r="BN54"/>
  <c r="BN11" i="6"/>
  <c r="BH105" i="17"/>
  <c r="BN121" i="14"/>
  <c r="BM121"/>
  <c r="BM29" i="6"/>
  <c r="BM44"/>
  <c r="BH138" i="17"/>
  <c r="BN10" i="6"/>
  <c r="BM22"/>
  <c r="BM182" i="14"/>
  <c r="BN182"/>
  <c r="BO54"/>
  <c r="BM68"/>
  <c r="BH52" i="17"/>
  <c r="BN35" i="8"/>
  <c r="BN68" i="14"/>
  <c r="BN64" i="3"/>
  <c r="BH216" i="17"/>
  <c r="BP20" i="8"/>
  <c r="BP162" i="14" s="1"/>
  <c r="BO45" i="8"/>
  <c r="BO137" i="14"/>
  <c r="BI118" i="17"/>
  <c r="BH165"/>
  <c r="BN19" i="3"/>
  <c r="BI37" i="17"/>
  <c r="BO12" i="4"/>
  <c r="BN94" i="14"/>
  <c r="BH78" i="17"/>
  <c r="BM22" i="7"/>
  <c r="BM183" i="14"/>
  <c r="BH139" i="17"/>
  <c r="BN183" i="14"/>
  <c r="BN10" i="7"/>
  <c r="BM17" i="3"/>
  <c r="BM188" i="14"/>
  <c r="BM16" i="3"/>
  <c r="BO139" i="14"/>
  <c r="BP20" i="10"/>
  <c r="BP164" i="14" s="1"/>
  <c r="BI120" i="17"/>
  <c r="BM9" i="10"/>
  <c r="BN36"/>
  <c r="BM34" i="14"/>
  <c r="BH21" i="17"/>
  <c r="BN34" i="14"/>
  <c r="BO45" i="4"/>
  <c r="BI114" i="17"/>
  <c r="BP20" i="4"/>
  <c r="BP158" i="14" s="1"/>
  <c r="BO133"/>
  <c r="BN47"/>
  <c r="BH34" i="17"/>
  <c r="BN65" i="3"/>
  <c r="BH219" i="17"/>
  <c r="BN36" i="8"/>
  <c r="BM32" i="14"/>
  <c r="BM9" i="8"/>
  <c r="BH19" i="17"/>
  <c r="BN32" i="14"/>
  <c r="BI88" i="17"/>
  <c r="BO104" i="14"/>
  <c r="BH106" i="17"/>
  <c r="BM29" i="7"/>
  <c r="BM122" i="14"/>
  <c r="BN122"/>
  <c r="BN11" i="7"/>
  <c r="BM14" i="3"/>
  <c r="BM15"/>
  <c r="BM127" i="14"/>
  <c r="BM36" i="11"/>
  <c r="BN154" i="14"/>
  <c r="BM154"/>
  <c r="BO19" i="11"/>
  <c r="BN21"/>
  <c r="BN18" i="3"/>
  <c r="BH162" i="17"/>
  <c r="BH15"/>
  <c r="BN36" i="4"/>
  <c r="BN28" i="14"/>
  <c r="BM9" i="4"/>
  <c r="BM28" i="14"/>
  <c r="BM44" i="7"/>
  <c r="BO45" i="10"/>
  <c r="BI104" i="17"/>
  <c r="BO120" i="14"/>
  <c r="BO29" i="5"/>
  <c r="BO44"/>
  <c r="BO22"/>
  <c r="BI137" i="17"/>
  <c r="BO181" i="14"/>
  <c r="BO46"/>
  <c r="BI33" i="17"/>
  <c r="BH61" l="1"/>
  <c r="BN77" i="14"/>
  <c r="BM54" i="6"/>
  <c r="BM35" s="1"/>
  <c r="BM77" i="14"/>
  <c r="BN44" i="6"/>
  <c r="BN36" i="9"/>
  <c r="BM33" i="14"/>
  <c r="BM9" i="9"/>
  <c r="BN33" i="14"/>
  <c r="BH20" i="17"/>
  <c r="BN22" i="6"/>
  <c r="BN171" i="14"/>
  <c r="BM171"/>
  <c r="BH127" i="17"/>
  <c r="BM21" i="6"/>
  <c r="BN110" i="14"/>
  <c r="BM110"/>
  <c r="BN29" i="6"/>
  <c r="BH94" i="17"/>
  <c r="BO28" i="6"/>
  <c r="BN69" i="14"/>
  <c r="BM69"/>
  <c r="BH53" i="17"/>
  <c r="BN35" i="9"/>
  <c r="BO55" i="14"/>
  <c r="BO45" i="9"/>
  <c r="BI119" i="17"/>
  <c r="BO138" i="14"/>
  <c r="BP20" i="9"/>
  <c r="BP163" i="14" s="1"/>
  <c r="BN15" i="3"/>
  <c r="BH153" i="17"/>
  <c r="BH8"/>
  <c r="BO11" i="8"/>
  <c r="BO44" s="1"/>
  <c r="BN9"/>
  <c r="BN21" i="14"/>
  <c r="BM21"/>
  <c r="BO10" i="8"/>
  <c r="BN17" i="3"/>
  <c r="BH159" i="17"/>
  <c r="BI74"/>
  <c r="BO90" i="14"/>
  <c r="BO12" i="8"/>
  <c r="BI41" i="17"/>
  <c r="BN9" i="4"/>
  <c r="BO10"/>
  <c r="BO11"/>
  <c r="BN17" i="14"/>
  <c r="BH4" i="17"/>
  <c r="BM17" i="14"/>
  <c r="BO45" i="11"/>
  <c r="BO140" i="14"/>
  <c r="BP20" i="11"/>
  <c r="BP165" i="14" s="1"/>
  <c r="BI121" i="17"/>
  <c r="BH111"/>
  <c r="BN127" i="14"/>
  <c r="BN188"/>
  <c r="BH144" i="17"/>
  <c r="BM78" i="14"/>
  <c r="BH62" i="17"/>
  <c r="BN44" i="7"/>
  <c r="BM54"/>
  <c r="BN78" i="14"/>
  <c r="BM61" i="3"/>
  <c r="BM83" i="14"/>
  <c r="BM62" i="3"/>
  <c r="BM9" i="11"/>
  <c r="BN36"/>
  <c r="BN35" i="14"/>
  <c r="BH22" i="17"/>
  <c r="BM35" i="14"/>
  <c r="BM23"/>
  <c r="BH10" i="17"/>
  <c r="BN23" i="14"/>
  <c r="BN9" i="10"/>
  <c r="BO11"/>
  <c r="BO10"/>
  <c r="BH156" i="17"/>
  <c r="BN16" i="3"/>
  <c r="BI26" i="17"/>
  <c r="BO39" i="14"/>
  <c r="BI76" i="17"/>
  <c r="BO92" i="14"/>
  <c r="BN14" i="3"/>
  <c r="BH150" i="17"/>
  <c r="BN111" i="14"/>
  <c r="BH95" i="17"/>
  <c r="BO28" i="7"/>
  <c r="BN29"/>
  <c r="BM111" i="14"/>
  <c r="BM116"/>
  <c r="BM42" i="3"/>
  <c r="BM43"/>
  <c r="BO86" i="14"/>
  <c r="BI70" i="17"/>
  <c r="BH128"/>
  <c r="BN22" i="7"/>
  <c r="BM172" i="14"/>
  <c r="BM21" i="7"/>
  <c r="BN172" i="14"/>
  <c r="BM32" i="3"/>
  <c r="BM33"/>
  <c r="BM177" i="14"/>
  <c r="BO170"/>
  <c r="BI126" i="17"/>
  <c r="BO21" i="5"/>
  <c r="BO109" i="14"/>
  <c r="BP28" i="5"/>
  <c r="BI93" i="17"/>
  <c r="BO76" i="14"/>
  <c r="BO54" i="5"/>
  <c r="BO212" i="14" s="1"/>
  <c r="BI60" i="17"/>
  <c r="BI75" l="1"/>
  <c r="BO91" i="14"/>
  <c r="BO99"/>
  <c r="BI83" i="17"/>
  <c r="BN9" i="9"/>
  <c r="BM22" i="14"/>
  <c r="BH9" i="17"/>
  <c r="BN22" i="14"/>
  <c r="BO10" i="9"/>
  <c r="BO11"/>
  <c r="BN54" i="6"/>
  <c r="BM213" i="14"/>
  <c r="BN213"/>
  <c r="BO12" i="9"/>
  <c r="BI42" i="17"/>
  <c r="BO19" i="6"/>
  <c r="BM36"/>
  <c r="BN149" i="14"/>
  <c r="BM149"/>
  <c r="BN21" i="6"/>
  <c r="BN35"/>
  <c r="BH50" i="17"/>
  <c r="BO52" i="14"/>
  <c r="BN66"/>
  <c r="BM66"/>
  <c r="BO35" i="5"/>
  <c r="BH177" i="17"/>
  <c r="BN33" i="3"/>
  <c r="BN42"/>
  <c r="BH186" i="17"/>
  <c r="BI84"/>
  <c r="BO100" i="14"/>
  <c r="BO40" i="3"/>
  <c r="BI183" i="17" s="1"/>
  <c r="BO105" i="14"/>
  <c r="BI89" i="17" s="1"/>
  <c r="BO39" i="3"/>
  <c r="BI180" i="17" s="1"/>
  <c r="BO22" i="10"/>
  <c r="BI142" i="17"/>
  <c r="BO186" i="14"/>
  <c r="BH67" i="17"/>
  <c r="BN83" i="14"/>
  <c r="BO22" i="4"/>
  <c r="BO180" i="14"/>
  <c r="BI136" i="17"/>
  <c r="BN177" i="14"/>
  <c r="BH133" i="17"/>
  <c r="BN21" i="7"/>
  <c r="BN150" i="14"/>
  <c r="BM150"/>
  <c r="BO19" i="7"/>
  <c r="BM36"/>
  <c r="BM28" i="3"/>
  <c r="BN28" s="1"/>
  <c r="BM155" i="14"/>
  <c r="BN155" s="1"/>
  <c r="BM27" i="3"/>
  <c r="BN27" s="1"/>
  <c r="BH189" i="17"/>
  <c r="BN43" i="3"/>
  <c r="BN62"/>
  <c r="BH213" i="17"/>
  <c r="BN214" i="14"/>
  <c r="BN54" i="7"/>
  <c r="BM214" i="14"/>
  <c r="BM219"/>
  <c r="BN219" s="1"/>
  <c r="BM72" i="3"/>
  <c r="BN72" s="1"/>
  <c r="BM71"/>
  <c r="BN71" s="1"/>
  <c r="BO44" i="4"/>
  <c r="BO119" i="14"/>
  <c r="BI103" i="17"/>
  <c r="BO29" i="4"/>
  <c r="BO43" i="14"/>
  <c r="BI30" i="17"/>
  <c r="BM35" i="7"/>
  <c r="BN9" i="11"/>
  <c r="BN24" i="14"/>
  <c r="BM24"/>
  <c r="BO11" i="11"/>
  <c r="BH11" i="17"/>
  <c r="BO10" i="11"/>
  <c r="BO54" i="8"/>
  <c r="BO79" i="14"/>
  <c r="BI63" i="17"/>
  <c r="BN32" i="3"/>
  <c r="BH174" i="17"/>
  <c r="BN116" i="14"/>
  <c r="BH100" i="17"/>
  <c r="BO44" i="10"/>
  <c r="BO125" i="14"/>
  <c r="BI109" i="17"/>
  <c r="BO29" i="10"/>
  <c r="BH210" i="17"/>
  <c r="BN61" i="3"/>
  <c r="BI77" i="17"/>
  <c r="BO93" i="14"/>
  <c r="BO184"/>
  <c r="BI140" i="17"/>
  <c r="BO22" i="8"/>
  <c r="BO29"/>
  <c r="BO123" i="14"/>
  <c r="BI107" i="17"/>
  <c r="BP51" i="14"/>
  <c r="BO65"/>
  <c r="BI49" i="17"/>
  <c r="BJ82"/>
  <c r="BP98" i="14"/>
  <c r="BP19" i="5"/>
  <c r="BO148" i="14"/>
  <c r="BO36" i="5"/>
  <c r="BP20" i="6" l="1"/>
  <c r="BP160" i="14" s="1"/>
  <c r="BO135"/>
  <c r="BI116" i="17"/>
  <c r="BI31"/>
  <c r="BO44" i="14"/>
  <c r="BO124"/>
  <c r="BI108" i="17"/>
  <c r="BO44" i="9"/>
  <c r="BO29"/>
  <c r="BO45" i="6"/>
  <c r="BO12"/>
  <c r="BI39" i="17"/>
  <c r="BM9" i="6"/>
  <c r="BN36"/>
  <c r="BM30" i="14"/>
  <c r="BH17" i="17"/>
  <c r="BN30" i="14"/>
  <c r="BO22" i="9"/>
  <c r="BO185" i="14"/>
  <c r="BI141" i="17"/>
  <c r="BO44" i="11"/>
  <c r="BI110" i="17"/>
  <c r="BO29" i="11"/>
  <c r="BO126" i="14"/>
  <c r="BM67"/>
  <c r="BO53"/>
  <c r="BN35" i="7"/>
  <c r="BH51" i="17"/>
  <c r="BN67" i="14"/>
  <c r="BM50" i="3"/>
  <c r="BM72" i="14"/>
  <c r="BM49" i="3"/>
  <c r="BO173" i="14"/>
  <c r="BI129" i="17"/>
  <c r="BO21" i="8"/>
  <c r="BP28" i="4"/>
  <c r="BI92" i="17"/>
  <c r="BO108" i="14"/>
  <c r="BO75"/>
  <c r="BI59" i="17"/>
  <c r="BO54" i="4"/>
  <c r="BO211" i="14" s="1"/>
  <c r="BI125" i="17"/>
  <c r="BO169" i="14"/>
  <c r="BO21" i="4"/>
  <c r="BO21" i="10"/>
  <c r="BI131" i="17"/>
  <c r="BO175" i="14"/>
  <c r="BI96" i="17"/>
  <c r="BP28" i="8"/>
  <c r="BO112" i="14"/>
  <c r="BO114"/>
  <c r="BP28" i="10"/>
  <c r="BI98" i="17"/>
  <c r="BI143"/>
  <c r="BO22" i="11"/>
  <c r="BO187" i="14"/>
  <c r="BO45" i="7"/>
  <c r="BI117" i="17"/>
  <c r="BP20" i="7"/>
  <c r="BO136" i="14"/>
  <c r="BO25" i="3"/>
  <c r="BI168" i="17" s="1"/>
  <c r="BO141" i="14"/>
  <c r="BI122" i="17" s="1"/>
  <c r="BO26" i="3"/>
  <c r="BI171" i="17" s="1"/>
  <c r="BO81" i="14"/>
  <c r="BI65" i="17"/>
  <c r="BO54" i="10"/>
  <c r="BO215" i="14"/>
  <c r="BO35" i="8"/>
  <c r="BH18" i="17"/>
  <c r="BN36" i="7"/>
  <c r="BM31" i="14"/>
  <c r="BM9" i="7"/>
  <c r="BN31" i="14"/>
  <c r="BM52" i="3"/>
  <c r="BM36" i="14"/>
  <c r="BM51" i="3"/>
  <c r="BI16" i="17"/>
  <c r="BO9" i="5"/>
  <c r="BO29" i="14"/>
  <c r="BJ38" i="17"/>
  <c r="BP12" i="5"/>
  <c r="BP45"/>
  <c r="BQ20"/>
  <c r="BQ159" i="14" s="1"/>
  <c r="BJ115" i="17"/>
  <c r="BP134" i="14"/>
  <c r="BH6" i="17" l="1"/>
  <c r="BM19" i="14"/>
  <c r="BN9" i="6"/>
  <c r="BO10"/>
  <c r="BO11"/>
  <c r="BN19" i="14"/>
  <c r="BI28" i="17"/>
  <c r="BO41" i="14"/>
  <c r="BO113"/>
  <c r="BP28" i="9"/>
  <c r="BI97" i="17"/>
  <c r="BI130"/>
  <c r="BO174" i="14"/>
  <c r="BO21" i="9"/>
  <c r="BO88" i="14"/>
  <c r="BI72" i="17"/>
  <c r="BO44" i="6"/>
  <c r="BO80" i="14"/>
  <c r="BI64" i="17"/>
  <c r="BO54" i="9"/>
  <c r="BP54" i="14"/>
  <c r="BI52" i="17"/>
  <c r="BO68" i="14"/>
  <c r="BP161"/>
  <c r="BP30" i="3"/>
  <c r="BP166" i="14"/>
  <c r="BP29" i="3"/>
  <c r="BO21" i="11"/>
  <c r="BI132" i="17"/>
  <c r="BO176" i="14"/>
  <c r="BP103"/>
  <c r="BJ87" i="17"/>
  <c r="BO36" i="10"/>
  <c r="BO153" i="14"/>
  <c r="BP19" i="10"/>
  <c r="BI66" i="17"/>
  <c r="BO82" i="14"/>
  <c r="BO54" i="11"/>
  <c r="BN52" i="3"/>
  <c r="BH201" i="17"/>
  <c r="BP101" i="14"/>
  <c r="BJ85" i="17"/>
  <c r="BN50" i="3"/>
  <c r="BH195" i="17"/>
  <c r="BI40"/>
  <c r="BO12" i="7"/>
  <c r="BO55" i="3"/>
  <c r="BI207" i="17" s="1"/>
  <c r="BO58" i="14"/>
  <c r="BI45" i="17" s="1"/>
  <c r="BO54" i="3"/>
  <c r="BI204" i="17" s="1"/>
  <c r="BN36" i="14"/>
  <c r="BH23" i="17"/>
  <c r="BO217" i="14"/>
  <c r="BO35" i="10"/>
  <c r="BI73" i="17"/>
  <c r="BO89" i="14"/>
  <c r="BO64" i="3"/>
  <c r="BI216" i="17" s="1"/>
  <c r="BO65" i="3"/>
  <c r="BI219" i="17" s="1"/>
  <c r="BO94" i="14"/>
  <c r="BI78" i="17" s="1"/>
  <c r="BO151" i="14"/>
  <c r="BO36" i="8"/>
  <c r="BP19"/>
  <c r="BP45" s="1"/>
  <c r="BH56" i="17"/>
  <c r="BN72" i="14"/>
  <c r="BI99" i="17"/>
  <c r="BP28" i="11"/>
  <c r="BO115" i="14"/>
  <c r="BO35" i="4"/>
  <c r="BH198" i="17"/>
  <c r="BN51" i="3"/>
  <c r="BN20" i="14"/>
  <c r="BM20"/>
  <c r="BH7" i="17"/>
  <c r="BO11" i="7"/>
  <c r="BO44" s="1"/>
  <c r="BO62" i="3" s="1"/>
  <c r="BI213" i="17" s="1"/>
  <c r="BN9" i="7"/>
  <c r="BO10"/>
  <c r="BM12" i="3"/>
  <c r="BM13"/>
  <c r="BM25" i="14"/>
  <c r="BO36" i="4"/>
  <c r="BP19"/>
  <c r="BO147" i="14"/>
  <c r="BP97"/>
  <c r="BJ81" i="17"/>
  <c r="BH192"/>
  <c r="BN49" i="3"/>
  <c r="BJ71" i="17"/>
  <c r="BP87" i="14"/>
  <c r="BI5" i="17"/>
  <c r="BO18" i="14"/>
  <c r="BP11" i="5"/>
  <c r="BP44" s="1"/>
  <c r="BP10"/>
  <c r="BJ27" i="17"/>
  <c r="BP40" i="14"/>
  <c r="BO54" i="6" l="1"/>
  <c r="BO77" i="14"/>
  <c r="BI61" i="17"/>
  <c r="BO29" i="6"/>
  <c r="BI105" i="17"/>
  <c r="BO121" i="14"/>
  <c r="BO216"/>
  <c r="BO35" i="9"/>
  <c r="BO152" i="14"/>
  <c r="BP19" i="9"/>
  <c r="BO36"/>
  <c r="BP102" i="14"/>
  <c r="BJ86" i="17"/>
  <c r="BO22" i="6"/>
  <c r="BO182" i="14"/>
  <c r="BI138" i="17"/>
  <c r="BO9" i="4"/>
  <c r="BO28" i="14"/>
  <c r="BI15" i="17"/>
  <c r="BH12"/>
  <c r="BN25" i="14"/>
  <c r="BI29" i="17"/>
  <c r="BO42" i="14"/>
  <c r="BO47"/>
  <c r="BI34" i="17" s="1"/>
  <c r="BO19" i="3"/>
  <c r="BI165" i="17" s="1"/>
  <c r="BO18" i="3"/>
  <c r="BI162" i="17" s="1"/>
  <c r="BJ74"/>
  <c r="BP90" i="14"/>
  <c r="BO218"/>
  <c r="BO154"/>
  <c r="BO36" i="11"/>
  <c r="BP19"/>
  <c r="BP12" i="8"/>
  <c r="BJ41" i="17"/>
  <c r="BP133" i="14"/>
  <c r="BQ20" i="4"/>
  <c r="BP45"/>
  <c r="BJ114" i="17"/>
  <c r="BO183" i="14"/>
  <c r="BI139" i="17"/>
  <c r="BO22" i="7"/>
  <c r="BO188" i="14"/>
  <c r="BI144" i="17" s="1"/>
  <c r="BO17" i="3"/>
  <c r="BI159" i="17" s="1"/>
  <c r="BO16" i="3"/>
  <c r="BI156" i="17" s="1"/>
  <c r="BP50" i="14"/>
  <c r="BI48" i="17"/>
  <c r="BO64" i="14"/>
  <c r="BO78"/>
  <c r="BI62" i="17"/>
  <c r="BO54" i="7"/>
  <c r="BO71" i="3" s="1"/>
  <c r="BO83" i="14"/>
  <c r="BI67" i="17" s="1"/>
  <c r="BO61" i="3"/>
  <c r="BI210" i="17" s="1"/>
  <c r="BO9" i="10"/>
  <c r="BO34" i="14"/>
  <c r="BI21" i="17"/>
  <c r="BN12" i="3"/>
  <c r="BH1" i="17"/>
  <c r="BO9" i="8"/>
  <c r="BI19" i="17"/>
  <c r="BO32" i="14"/>
  <c r="BO70"/>
  <c r="BI54" i="17"/>
  <c r="BP56" i="14"/>
  <c r="BN13" i="3"/>
  <c r="BH147" i="17"/>
  <c r="BO29" i="7"/>
  <c r="BO122" i="14"/>
  <c r="BI106" i="17"/>
  <c r="BO127" i="14"/>
  <c r="BI111" i="17" s="1"/>
  <c r="BO14" i="3"/>
  <c r="BI150" i="17" s="1"/>
  <c r="BO15" i="3"/>
  <c r="BI153" i="17" s="1"/>
  <c r="BP104" i="14"/>
  <c r="BJ88" i="17"/>
  <c r="BQ20" i="8"/>
  <c r="BQ162" i="14" s="1"/>
  <c r="BJ118" i="17"/>
  <c r="BP137" i="14"/>
  <c r="BJ120" i="17"/>
  <c r="BP139" i="14"/>
  <c r="BP45" i="10"/>
  <c r="BQ20"/>
  <c r="BQ164" i="14" s="1"/>
  <c r="BO35" i="11"/>
  <c r="BP76" i="14"/>
  <c r="BP54" i="5"/>
  <c r="BJ60" i="17"/>
  <c r="BP22" i="5"/>
  <c r="BP181" i="14"/>
  <c r="BJ137" i="17"/>
  <c r="BJ104"/>
  <c r="BP29" i="5"/>
  <c r="BP120" i="14"/>
  <c r="BO9" i="9" l="1"/>
  <c r="BI20" i="17"/>
  <c r="BO33" i="14"/>
  <c r="BO35" i="6"/>
  <c r="BO213" i="14"/>
  <c r="BI127" i="17"/>
  <c r="BO21" i="6"/>
  <c r="BO171" i="14"/>
  <c r="BP45" i="9"/>
  <c r="BJ119" i="17"/>
  <c r="BQ20" i="9"/>
  <c r="BQ163" i="14" s="1"/>
  <c r="BP138"/>
  <c r="BP55"/>
  <c r="BO69"/>
  <c r="BI53" i="17"/>
  <c r="BP28" i="6"/>
  <c r="BO110" i="14"/>
  <c r="BI94" i="17"/>
  <c r="BJ43"/>
  <c r="BP12" i="10"/>
  <c r="BP86" i="14"/>
  <c r="BJ70" i="17"/>
  <c r="BJ30"/>
  <c r="BP43" i="14"/>
  <c r="BP10" i="4"/>
  <c r="BP11"/>
  <c r="BP44" s="1"/>
  <c r="BO17" i="14"/>
  <c r="BI4" i="17"/>
  <c r="BO71" i="14"/>
  <c r="BP57"/>
  <c r="BI55" i="17"/>
  <c r="BJ76"/>
  <c r="BP92" i="14"/>
  <c r="BP10" i="10"/>
  <c r="BI10" i="17"/>
  <c r="BO23" i="14"/>
  <c r="BP11" i="10"/>
  <c r="BO35" i="14"/>
  <c r="BO9" i="11"/>
  <c r="BI22" i="17"/>
  <c r="BP28" i="7"/>
  <c r="BO111" i="14"/>
  <c r="BI95" i="17"/>
  <c r="BO43" i="3"/>
  <c r="BI189" i="17" s="1"/>
  <c r="BO116" i="14"/>
  <c r="BI100" i="17" s="1"/>
  <c r="BO42" i="3"/>
  <c r="BI186" i="17" s="1"/>
  <c r="BP10" i="8"/>
  <c r="BP11"/>
  <c r="BO21" i="14"/>
  <c r="BI8" i="17"/>
  <c r="BO35" i="7"/>
  <c r="BO214" i="14"/>
  <c r="BO219"/>
  <c r="BO72" i="3"/>
  <c r="BP12" i="4"/>
  <c r="BJ37" i="17"/>
  <c r="BO21" i="7"/>
  <c r="BO172" i="14"/>
  <c r="BI128" i="17"/>
  <c r="BO32" i="3"/>
  <c r="BI174" i="17" s="1"/>
  <c r="BO33" i="3"/>
  <c r="BI177" i="17" s="1"/>
  <c r="BO177" i="14"/>
  <c r="BI133" i="17" s="1"/>
  <c r="BQ158" i="14"/>
  <c r="BP45" i="11"/>
  <c r="BJ121" i="17"/>
  <c r="BQ20" i="11"/>
  <c r="BQ165" i="14" s="1"/>
  <c r="BP140"/>
  <c r="BP35" i="5"/>
  <c r="BP212" i="14"/>
  <c r="BP109"/>
  <c r="BQ28" i="5"/>
  <c r="BJ93" i="17"/>
  <c r="BP170" i="14"/>
  <c r="BJ126" i="17"/>
  <c r="BP21" i="5"/>
  <c r="BJ42" i="17" l="1"/>
  <c r="BP12" i="9"/>
  <c r="BJ75" i="17"/>
  <c r="BP91" i="14"/>
  <c r="BP19" i="6"/>
  <c r="BO36"/>
  <c r="BO149" i="14"/>
  <c r="BP11" i="9"/>
  <c r="BP10"/>
  <c r="BI9" i="17"/>
  <c r="BO22" i="14"/>
  <c r="BP99"/>
  <c r="BJ83" i="17"/>
  <c r="BP45" i="6"/>
  <c r="BP52" i="14"/>
  <c r="BO66"/>
  <c r="BI50" i="17"/>
  <c r="BP75" i="14"/>
  <c r="BP54" i="4"/>
  <c r="BP211" i="14" s="1"/>
  <c r="BJ59" i="17"/>
  <c r="BJ26"/>
  <c r="BP39" i="14"/>
  <c r="BO67"/>
  <c r="BI51" i="17"/>
  <c r="BP53" i="14"/>
  <c r="BO72"/>
  <c r="BI56" i="17" s="1"/>
  <c r="BO50" i="3"/>
  <c r="BI195" i="17" s="1"/>
  <c r="BO49" i="3"/>
  <c r="BI192" i="17" s="1"/>
  <c r="BP22" i="8"/>
  <c r="BJ140" i="17"/>
  <c r="BP184" i="14"/>
  <c r="BP10" i="11"/>
  <c r="BP11"/>
  <c r="BI11" i="17"/>
  <c r="BO24" i="14"/>
  <c r="BP29" i="10"/>
  <c r="BP125" i="14"/>
  <c r="BJ109" i="17"/>
  <c r="BP44" i="10"/>
  <c r="BP22" i="4"/>
  <c r="BJ136" i="17"/>
  <c r="BP180" i="14"/>
  <c r="BP19" i="7"/>
  <c r="BO150" i="14"/>
  <c r="BO27" i="3"/>
  <c r="BO155" i="14"/>
  <c r="BO36" i="7"/>
  <c r="BO28" i="3"/>
  <c r="BP123" i="14"/>
  <c r="BJ107" i="17"/>
  <c r="BP29" i="8"/>
  <c r="BP44"/>
  <c r="BJ142" i="17"/>
  <c r="BP22" i="10"/>
  <c r="BP186" i="14"/>
  <c r="BP12" i="11"/>
  <c r="BJ44" i="17"/>
  <c r="BJ103"/>
  <c r="BP29" i="4"/>
  <c r="BP119" i="14"/>
  <c r="BJ32" i="17"/>
  <c r="BP45" i="14"/>
  <c r="BP100"/>
  <c r="BJ84" i="17"/>
  <c r="BP45" i="7"/>
  <c r="BP40" i="3"/>
  <c r="BJ183" i="17" s="1"/>
  <c r="BP105" i="14"/>
  <c r="BJ89" i="17" s="1"/>
  <c r="BP39" i="3"/>
  <c r="BJ180" i="17" s="1"/>
  <c r="BJ77"/>
  <c r="BP93" i="14"/>
  <c r="BQ98"/>
  <c r="BK82" i="17"/>
  <c r="BP65" i="14"/>
  <c r="BQ51"/>
  <c r="BJ49" i="17"/>
  <c r="BP36" i="5"/>
  <c r="BQ19"/>
  <c r="BP148" i="14"/>
  <c r="BJ39" i="17" l="1"/>
  <c r="BP12" i="6"/>
  <c r="BP22" i="9"/>
  <c r="BP185" i="14"/>
  <c r="BJ141" i="17"/>
  <c r="BQ20" i="6"/>
  <c r="BQ160" i="14" s="1"/>
  <c r="BJ116" i="17"/>
  <c r="BP135" i="14"/>
  <c r="BJ72" i="17"/>
  <c r="BP88" i="14"/>
  <c r="BP44" i="9"/>
  <c r="BP124" i="14"/>
  <c r="BJ108" i="17"/>
  <c r="BP29" i="9"/>
  <c r="BI17" i="17"/>
  <c r="BO9" i="6"/>
  <c r="BO30" i="14"/>
  <c r="BP44"/>
  <c r="BJ31" i="17"/>
  <c r="BP46" i="14"/>
  <c r="BJ33" i="17"/>
  <c r="BJ63"/>
  <c r="BP54" i="8"/>
  <c r="BP215" i="14" s="1"/>
  <c r="BP79"/>
  <c r="BJ110" i="17"/>
  <c r="BP29" i="11"/>
  <c r="BP44"/>
  <c r="BP126" i="14"/>
  <c r="BJ131" i="17"/>
  <c r="BP175" i="14"/>
  <c r="BP21" i="10"/>
  <c r="BP54"/>
  <c r="BJ65" i="17"/>
  <c r="BP81" i="14"/>
  <c r="BP89"/>
  <c r="BJ73" i="17"/>
  <c r="BP64" i="3"/>
  <c r="BJ216" i="17" s="1"/>
  <c r="BP94" i="14"/>
  <c r="BJ78" i="17" s="1"/>
  <c r="BP65" i="3"/>
  <c r="BJ219" i="17" s="1"/>
  <c r="BQ28" i="4"/>
  <c r="BP108" i="14"/>
  <c r="BJ92" i="17"/>
  <c r="BQ28" i="8"/>
  <c r="BJ96" i="17"/>
  <c r="BP112" i="14"/>
  <c r="BO31"/>
  <c r="BO9" i="7"/>
  <c r="BI18" i="17"/>
  <c r="BO36" i="14"/>
  <c r="BI23" i="17" s="1"/>
  <c r="BO52" i="3"/>
  <c r="BI201" i="17" s="1"/>
  <c r="BO51" i="3"/>
  <c r="BI198" i="17" s="1"/>
  <c r="BQ20" i="7"/>
  <c r="BJ117" i="17"/>
  <c r="BP136" i="14"/>
  <c r="BP26" i="3"/>
  <c r="BJ171" i="17" s="1"/>
  <c r="BP141" i="14"/>
  <c r="BJ122" i="17" s="1"/>
  <c r="BP25" i="3"/>
  <c r="BJ168" i="17" s="1"/>
  <c r="BP169" i="14"/>
  <c r="BP21" i="4"/>
  <c r="BJ125" i="17"/>
  <c r="BP114" i="14"/>
  <c r="BQ28" i="10"/>
  <c r="BJ98" i="17"/>
  <c r="BP187" i="14"/>
  <c r="BP22" i="11"/>
  <c r="BJ143" i="17"/>
  <c r="BJ129"/>
  <c r="BP21" i="8"/>
  <c r="BP173" i="14"/>
  <c r="BP12" i="7"/>
  <c r="BJ40" i="17"/>
  <c r="BP54" i="3"/>
  <c r="BJ204" i="17" s="1"/>
  <c r="BP58" i="14"/>
  <c r="BJ45" i="17" s="1"/>
  <c r="BP55" i="3"/>
  <c r="BJ207" i="17" s="1"/>
  <c r="BP35" i="8"/>
  <c r="BQ54" i="14" s="1"/>
  <c r="BP35" i="4"/>
  <c r="BQ45" i="5"/>
  <c r="BQ134" i="14"/>
  <c r="BR20" i="5"/>
  <c r="BR159" i="14" s="1"/>
  <c r="BK115" i="17"/>
  <c r="BJ16"/>
  <c r="BP9" i="5"/>
  <c r="BP29" i="14"/>
  <c r="BK38" i="17"/>
  <c r="BQ12" i="5"/>
  <c r="BP68" i="14" l="1"/>
  <c r="BP54" i="9"/>
  <c r="BP216" i="14" s="1"/>
  <c r="BP80"/>
  <c r="BJ64" i="17"/>
  <c r="BP174" i="14"/>
  <c r="BJ130" i="17"/>
  <c r="BP21" i="9"/>
  <c r="BI6" i="17"/>
  <c r="BO19" i="14"/>
  <c r="BP11" i="6"/>
  <c r="BP10"/>
  <c r="BJ97" i="17"/>
  <c r="BQ28" i="9"/>
  <c r="BP113" i="14"/>
  <c r="BP41"/>
  <c r="BJ28" i="17"/>
  <c r="BP42" i="14"/>
  <c r="BJ29" i="17"/>
  <c r="BP18" i="3"/>
  <c r="BJ162" i="17" s="1"/>
  <c r="BP47" i="14"/>
  <c r="BJ34" i="17" s="1"/>
  <c r="BP19" i="3"/>
  <c r="BJ165" i="17" s="1"/>
  <c r="BP36" i="4"/>
  <c r="BQ19"/>
  <c r="BP147" i="14"/>
  <c r="BQ161"/>
  <c r="BQ166"/>
  <c r="BQ30" i="3"/>
  <c r="BQ29"/>
  <c r="BK81" i="17"/>
  <c r="BQ97" i="14"/>
  <c r="BP217"/>
  <c r="BP35" i="10"/>
  <c r="BP54" i="11"/>
  <c r="BP82" i="14"/>
  <c r="BJ66" i="17"/>
  <c r="BJ52"/>
  <c r="BQ103" i="14"/>
  <c r="BK87" i="17"/>
  <c r="BP64" i="14"/>
  <c r="BJ48" i="17"/>
  <c r="BQ50" i="14"/>
  <c r="BP36" i="8"/>
  <c r="BP151" i="14"/>
  <c r="BQ19" i="8"/>
  <c r="BP176" i="14"/>
  <c r="BP21" i="11"/>
  <c r="BJ132" i="17"/>
  <c r="BO20" i="14"/>
  <c r="BP11" i="7"/>
  <c r="BP10"/>
  <c r="BI7" i="17"/>
  <c r="BO25" i="14"/>
  <c r="BI12" i="17" s="1"/>
  <c r="BO13" i="3"/>
  <c r="BI147" i="17" s="1"/>
  <c r="BO12" i="3"/>
  <c r="BI1" i="17" s="1"/>
  <c r="BK85"/>
  <c r="BQ101" i="14"/>
  <c r="BP153"/>
  <c r="BQ19" i="10"/>
  <c r="BP36"/>
  <c r="BJ99" i="17"/>
  <c r="BQ28" i="11"/>
  <c r="BP115" i="14"/>
  <c r="BQ10" i="5"/>
  <c r="BQ11"/>
  <c r="BQ44" s="1"/>
  <c r="BJ5" i="17"/>
  <c r="BP18" i="14"/>
  <c r="BK71" i="17"/>
  <c r="BQ87" i="14"/>
  <c r="BQ12" i="8"/>
  <c r="BK41" i="17"/>
  <c r="BQ40" i="14"/>
  <c r="BK27" i="17"/>
  <c r="BK86" l="1"/>
  <c r="BQ102" i="14"/>
  <c r="BP182"/>
  <c r="BP22" i="6"/>
  <c r="BJ138" i="17"/>
  <c r="BP152" i="14"/>
  <c r="BP36" i="9"/>
  <c r="BQ19"/>
  <c r="BP44" i="6"/>
  <c r="BP121" i="14"/>
  <c r="BJ105" i="17"/>
  <c r="BP29" i="6"/>
  <c r="BP35" i="9"/>
  <c r="BR20" i="10"/>
  <c r="BR164" i="14" s="1"/>
  <c r="BQ139"/>
  <c r="BK120" i="17"/>
  <c r="BP183" i="14"/>
  <c r="BJ139" i="17"/>
  <c r="BP22" i="7"/>
  <c r="BP188" i="14"/>
  <c r="BJ144" i="17" s="1"/>
  <c r="BP17" i="3"/>
  <c r="BJ159" i="17" s="1"/>
  <c r="BP16" i="3"/>
  <c r="BJ156" i="17" s="1"/>
  <c r="BQ19" i="11"/>
  <c r="BP154" i="14"/>
  <c r="BP36" i="11"/>
  <c r="BJ19" i="17"/>
  <c r="BP32" i="14"/>
  <c r="BP9" i="8"/>
  <c r="BP218" i="14"/>
  <c r="BP35" i="11"/>
  <c r="BP28" i="14"/>
  <c r="BP9" i="4"/>
  <c r="BJ15" i="17"/>
  <c r="BP34" i="14"/>
  <c r="BP9" i="10"/>
  <c r="BJ21" i="17"/>
  <c r="BQ133" i="14"/>
  <c r="BR20" i="4"/>
  <c r="BR158" i="14" s="1"/>
  <c r="BQ45" i="4"/>
  <c r="BK114" i="17"/>
  <c r="BQ45" i="8"/>
  <c r="BR20"/>
  <c r="BR162" i="14" s="1"/>
  <c r="BK118" i="17"/>
  <c r="BQ137" i="14"/>
  <c r="BJ54" i="17"/>
  <c r="BP70" i="14"/>
  <c r="BQ56"/>
  <c r="BQ45" i="10"/>
  <c r="BK88" i="17"/>
  <c r="BQ104" i="14"/>
  <c r="BP29" i="7"/>
  <c r="BP122" i="14"/>
  <c r="BJ106" i="17"/>
  <c r="BP15" i="3"/>
  <c r="BJ153" i="17" s="1"/>
  <c r="BP127" i="14"/>
  <c r="BJ111" i="17" s="1"/>
  <c r="BP14" i="3"/>
  <c r="BJ150" i="17" s="1"/>
  <c r="BP44" i="7"/>
  <c r="BQ12" i="4"/>
  <c r="BK37" i="17"/>
  <c r="BQ22" i="5"/>
  <c r="BQ181" i="14"/>
  <c r="BK137" i="17"/>
  <c r="BK30"/>
  <c r="BQ43" i="14"/>
  <c r="BQ76"/>
  <c r="BQ54" i="5"/>
  <c r="BQ212" i="14" s="1"/>
  <c r="BK60" i="17"/>
  <c r="BK104"/>
  <c r="BQ120" i="14"/>
  <c r="BQ29" i="5"/>
  <c r="BQ55" i="14" l="1"/>
  <c r="BP69"/>
  <c r="BJ53" i="17"/>
  <c r="BJ61"/>
  <c r="BP77" i="14"/>
  <c r="BP54" i="6"/>
  <c r="BP213" i="14" s="1"/>
  <c r="BP9" i="9"/>
  <c r="BP33" i="14"/>
  <c r="BJ20" i="17"/>
  <c r="BJ94"/>
  <c r="BQ28" i="6"/>
  <c r="BP110" i="14"/>
  <c r="BQ138"/>
  <c r="BK119" i="17"/>
  <c r="BR20" i="9"/>
  <c r="BR163" i="14" s="1"/>
  <c r="BQ45" i="9"/>
  <c r="BP21" i="6"/>
  <c r="BJ127" i="17"/>
  <c r="BP171" i="14"/>
  <c r="BQ28" i="7"/>
  <c r="BP111" i="14"/>
  <c r="BJ95" i="17"/>
  <c r="BP42" i="3"/>
  <c r="BJ186" i="17" s="1"/>
  <c r="BP116" i="14"/>
  <c r="BJ100" i="17" s="1"/>
  <c r="BP43" i="3"/>
  <c r="BJ189" i="17" s="1"/>
  <c r="BQ12" i="10"/>
  <c r="BK43" i="17"/>
  <c r="BK121"/>
  <c r="BQ140" i="14"/>
  <c r="BR20" i="11"/>
  <c r="BQ45"/>
  <c r="BP21" i="7"/>
  <c r="BP172" i="14"/>
  <c r="BJ128" i="17"/>
  <c r="BP177" i="14"/>
  <c r="BJ133" i="17" s="1"/>
  <c r="BP32" i="3"/>
  <c r="BJ174" i="17" s="1"/>
  <c r="BP33" i="3"/>
  <c r="BJ177" i="17" s="1"/>
  <c r="BK76"/>
  <c r="BQ92" i="14"/>
  <c r="BJ8" i="17"/>
  <c r="BP21" i="14"/>
  <c r="BQ10" i="8"/>
  <c r="BQ11"/>
  <c r="BQ35" i="5"/>
  <c r="BP78" i="14"/>
  <c r="BJ62" i="17"/>
  <c r="BP54" i="7"/>
  <c r="BP83" i="14"/>
  <c r="BJ67" i="17" s="1"/>
  <c r="BP61" i="3"/>
  <c r="BJ210" i="17" s="1"/>
  <c r="BP62" i="3"/>
  <c r="BJ213" i="17" s="1"/>
  <c r="BQ90" i="14"/>
  <c r="BK74" i="17"/>
  <c r="BJ22"/>
  <c r="BP35" i="14"/>
  <c r="BP9" i="11"/>
  <c r="BQ39" i="14"/>
  <c r="BK26" i="17"/>
  <c r="BQ86" i="14"/>
  <c r="BK70" i="17"/>
  <c r="BQ11" i="10"/>
  <c r="BJ10" i="17"/>
  <c r="BQ10" i="10"/>
  <c r="BP23" i="14"/>
  <c r="BQ10" i="4"/>
  <c r="BQ11"/>
  <c r="BP17" i="14"/>
  <c r="BJ4" i="17"/>
  <c r="BP71" i="14"/>
  <c r="BQ57"/>
  <c r="BJ55" i="17"/>
  <c r="BQ170" i="14"/>
  <c r="BK126" i="17"/>
  <c r="BQ21" i="5"/>
  <c r="BR28"/>
  <c r="BQ109" i="14"/>
  <c r="BK93" i="17"/>
  <c r="BQ65" i="14"/>
  <c r="BK49" i="17"/>
  <c r="BR51" i="14"/>
  <c r="BP35" i="6" l="1"/>
  <c r="BJ50" i="17" s="1"/>
  <c r="BQ91" i="14"/>
  <c r="BK75" i="17"/>
  <c r="BK42"/>
  <c r="BQ12" i="9"/>
  <c r="BQ19" i="6"/>
  <c r="BQ45" s="1"/>
  <c r="BP36"/>
  <c r="BP149" i="14"/>
  <c r="BK83" i="17"/>
  <c r="BQ99" i="14"/>
  <c r="BJ9" i="17"/>
  <c r="BP22" i="14"/>
  <c r="BQ10" i="9"/>
  <c r="BQ11"/>
  <c r="BQ12" i="11"/>
  <c r="BK44" i="17"/>
  <c r="BQ186" i="14"/>
  <c r="BK142" i="17"/>
  <c r="BQ22" i="10"/>
  <c r="BJ11" i="17"/>
  <c r="BP24" i="14"/>
  <c r="BQ10" i="11"/>
  <c r="BQ11"/>
  <c r="BQ93" i="14"/>
  <c r="BK77" i="17"/>
  <c r="BK84"/>
  <c r="BQ100" i="14"/>
  <c r="BQ40" i="3"/>
  <c r="BK183" i="17" s="1"/>
  <c r="BQ39" i="3"/>
  <c r="BK180" i="17" s="1"/>
  <c r="BQ105" i="14"/>
  <c r="BK89" i="17" s="1"/>
  <c r="BQ184" i="14"/>
  <c r="BK140" i="17"/>
  <c r="BQ22" i="8"/>
  <c r="BQ19" i="7"/>
  <c r="BP150" i="14"/>
  <c r="BP27" i="3"/>
  <c r="BP155" i="14"/>
  <c r="BP28" i="3"/>
  <c r="BP36" i="7"/>
  <c r="BQ22" i="4"/>
  <c r="BQ180" i="14"/>
  <c r="BK136" i="17"/>
  <c r="BQ29" i="10"/>
  <c r="BQ44"/>
  <c r="BQ125" i="14"/>
  <c r="BK109" i="17"/>
  <c r="BP214" i="14"/>
  <c r="BP219"/>
  <c r="BP71" i="3"/>
  <c r="BP72"/>
  <c r="BQ123" i="14"/>
  <c r="BK107" i="17"/>
  <c r="BQ29" i="8"/>
  <c r="BK32" i="17"/>
  <c r="BQ45" i="14"/>
  <c r="BK103" i="17"/>
  <c r="BQ119" i="14"/>
  <c r="BQ44" i="4"/>
  <c r="BQ29"/>
  <c r="BR165" i="14"/>
  <c r="BQ44" i="8"/>
  <c r="BP35" i="7"/>
  <c r="BQ36" i="5"/>
  <c r="BR19"/>
  <c r="BQ148" i="14"/>
  <c r="BR98"/>
  <c r="BL82" i="17"/>
  <c r="BL38"/>
  <c r="BR12" i="5"/>
  <c r="BQ52" i="14" l="1"/>
  <c r="BP66"/>
  <c r="BQ44" i="9"/>
  <c r="BK108" i="17"/>
  <c r="BQ124" i="14"/>
  <c r="BQ29" i="9"/>
  <c r="BQ88" i="14"/>
  <c r="BK72" i="17"/>
  <c r="BP9" i="6"/>
  <c r="BJ17" i="17"/>
  <c r="BP30" i="14"/>
  <c r="BQ44"/>
  <c r="BK31" i="17"/>
  <c r="BQ185" i="14"/>
  <c r="BQ22" i="9"/>
  <c r="BK141" i="17"/>
  <c r="BK116"/>
  <c r="BR20" i="6"/>
  <c r="BR160" i="14" s="1"/>
  <c r="BQ135"/>
  <c r="BK39" i="17"/>
  <c r="BQ12" i="6"/>
  <c r="BK63" i="17"/>
  <c r="BQ54" i="8"/>
  <c r="BQ215" i="14" s="1"/>
  <c r="BQ79"/>
  <c r="BR28" i="4"/>
  <c r="BQ108" i="14"/>
  <c r="BK92" i="17"/>
  <c r="BR20" i="7"/>
  <c r="BQ136" i="14"/>
  <c r="BK117" i="17"/>
  <c r="BQ141" i="14"/>
  <c r="BK122" i="17" s="1"/>
  <c r="BQ25" i="3"/>
  <c r="BK168" i="17" s="1"/>
  <c r="BQ26" i="3"/>
  <c r="BK171" i="17" s="1"/>
  <c r="BQ45" i="7"/>
  <c r="BJ51" i="17"/>
  <c r="BP67" i="14"/>
  <c r="BQ53"/>
  <c r="BP72"/>
  <c r="BJ56" i="17" s="1"/>
  <c r="BP50" i="3"/>
  <c r="BJ195" i="17" s="1"/>
  <c r="BP49" i="3"/>
  <c r="BJ192" i="17" s="1"/>
  <c r="BQ114" i="14"/>
  <c r="BR28" i="10"/>
  <c r="BK98" i="17"/>
  <c r="BJ18"/>
  <c r="BP9" i="7"/>
  <c r="BP31" i="14"/>
  <c r="BP36"/>
  <c r="BJ23" i="17" s="1"/>
  <c r="BP51" i="3"/>
  <c r="BJ198" i="17" s="1"/>
  <c r="BP52" i="3"/>
  <c r="BJ201" i="17" s="1"/>
  <c r="BQ21" i="8"/>
  <c r="BK129" i="17"/>
  <c r="BQ173" i="14"/>
  <c r="BK143" i="17"/>
  <c r="BQ187" i="14"/>
  <c r="BQ22" i="11"/>
  <c r="BQ21" i="10"/>
  <c r="BK131" i="17"/>
  <c r="BQ175" i="14"/>
  <c r="BK33" i="17"/>
  <c r="BQ46" i="14"/>
  <c r="BK59" i="17"/>
  <c r="BQ54" i="4"/>
  <c r="BQ75" i="14"/>
  <c r="BK65" i="17"/>
  <c r="BQ54" i="10"/>
  <c r="BQ217" i="14" s="1"/>
  <c r="BQ81"/>
  <c r="BK125" i="17"/>
  <c r="BQ21" i="4"/>
  <c r="BQ169" i="14"/>
  <c r="BQ44" i="11"/>
  <c r="BQ29"/>
  <c r="BK110" i="17"/>
  <c r="BQ126" i="14"/>
  <c r="BK96" i="17"/>
  <c r="BQ112" i="14"/>
  <c r="BR28" i="8"/>
  <c r="BR45" i="5"/>
  <c r="BL115" i="17"/>
  <c r="BR134" i="14"/>
  <c r="BS20" i="5"/>
  <c r="BS159" i="14" s="1"/>
  <c r="BL27" i="17"/>
  <c r="BR40" i="14"/>
  <c r="BQ9" i="5"/>
  <c r="BQ29" i="14"/>
  <c r="BK16" i="17"/>
  <c r="BQ41" i="14" l="1"/>
  <c r="BK28" i="17"/>
  <c r="BQ174" i="14"/>
  <c r="BK130" i="17"/>
  <c r="BQ21" i="9"/>
  <c r="BQ11" i="6"/>
  <c r="BJ6" i="17"/>
  <c r="BP19" i="14"/>
  <c r="BQ10" i="6"/>
  <c r="BK64" i="17"/>
  <c r="BQ54" i="9"/>
  <c r="BQ216" i="14" s="1"/>
  <c r="BQ80"/>
  <c r="BQ35" i="9"/>
  <c r="BK97" i="17"/>
  <c r="BQ113" i="14"/>
  <c r="BR28" i="9"/>
  <c r="BQ35" i="10"/>
  <c r="BQ70" i="14" s="1"/>
  <c r="BQ151"/>
  <c r="BQ36" i="8"/>
  <c r="BR19"/>
  <c r="BJ7" i="17"/>
  <c r="BQ10" i="7"/>
  <c r="BP20" i="14"/>
  <c r="BQ11" i="7"/>
  <c r="BP25" i="14"/>
  <c r="BJ12" i="17" s="1"/>
  <c r="BP12" i="3"/>
  <c r="BJ1" i="17" s="1"/>
  <c r="BP13" i="3"/>
  <c r="BJ147" i="17" s="1"/>
  <c r="BK40"/>
  <c r="BQ12" i="7"/>
  <c r="BQ58" i="14"/>
  <c r="BK45" i="17" s="1"/>
  <c r="BQ55" i="3"/>
  <c r="BK207" i="17" s="1"/>
  <c r="BQ54" i="3"/>
  <c r="BK204" i="17" s="1"/>
  <c r="BR97" i="14"/>
  <c r="BL81" i="17"/>
  <c r="BQ82" i="14"/>
  <c r="BQ54" i="11"/>
  <c r="BK66" i="17"/>
  <c r="BQ211" i="14"/>
  <c r="BQ35" i="4"/>
  <c r="BQ21" i="11"/>
  <c r="BQ176" i="14"/>
  <c r="BK132" i="17"/>
  <c r="BL87"/>
  <c r="BR103" i="14"/>
  <c r="BK73" i="17"/>
  <c r="BQ89" i="14"/>
  <c r="BQ44" i="7"/>
  <c r="BQ94" i="14"/>
  <c r="BK78" i="17" s="1"/>
  <c r="BQ65" i="3"/>
  <c r="BK219" i="17" s="1"/>
  <c r="BQ64" i="3"/>
  <c r="BK216" i="17" s="1"/>
  <c r="BR28" i="11"/>
  <c r="BQ115" i="14"/>
  <c r="BK99" i="17"/>
  <c r="BR19" i="4"/>
  <c r="BQ147" i="14"/>
  <c r="BQ36" i="4"/>
  <c r="BR19" i="10"/>
  <c r="BQ36"/>
  <c r="BQ153" i="14"/>
  <c r="BL85" i="17"/>
  <c r="BR101" i="14"/>
  <c r="BR161"/>
  <c r="BR30" i="3"/>
  <c r="BR166" i="14"/>
  <c r="BR29" i="3"/>
  <c r="BQ35" i="8"/>
  <c r="BR10" i="5"/>
  <c r="BQ18" i="14"/>
  <c r="BR11" i="5"/>
  <c r="BR44" s="1"/>
  <c r="BK5" i="17"/>
  <c r="BL71"/>
  <c r="BR87" i="14"/>
  <c r="BR56" l="1"/>
  <c r="BK54" i="17"/>
  <c r="BQ69" i="14"/>
  <c r="BK53" i="17"/>
  <c r="BR55" i="14"/>
  <c r="BK138" i="17"/>
  <c r="BQ22" i="6"/>
  <c r="BQ182" i="14"/>
  <c r="BQ152"/>
  <c r="BQ36" i="9"/>
  <c r="BR19"/>
  <c r="BL86" i="17"/>
  <c r="BR102" i="14"/>
  <c r="BQ121"/>
  <c r="BK105" i="17"/>
  <c r="BQ44" i="6"/>
  <c r="BQ83" i="14" s="1"/>
  <c r="BK67" i="17" s="1"/>
  <c r="BQ29" i="6"/>
  <c r="BK15" i="17"/>
  <c r="BQ9" i="4"/>
  <c r="BQ28" i="14"/>
  <c r="BQ22" i="7"/>
  <c r="BK139" i="17"/>
  <c r="BQ183" i="14"/>
  <c r="BQ17" i="3"/>
  <c r="BK159" i="17" s="1"/>
  <c r="BQ16" i="3"/>
  <c r="BK156" i="17" s="1"/>
  <c r="BQ188" i="14"/>
  <c r="BK144" i="17" s="1"/>
  <c r="BS20" i="10"/>
  <c r="BS164" i="14" s="1"/>
  <c r="BL120" i="17"/>
  <c r="BR139" i="14"/>
  <c r="BR45" i="10"/>
  <c r="BR133" i="14"/>
  <c r="BL114" i="17"/>
  <c r="BS20" i="4"/>
  <c r="BS158" i="14" s="1"/>
  <c r="BR45" i="4"/>
  <c r="BQ9" i="8"/>
  <c r="BQ32" i="14"/>
  <c r="BK19" i="17"/>
  <c r="BL43"/>
  <c r="BR12" i="10"/>
  <c r="BK52" i="17"/>
  <c r="BR54" i="14"/>
  <c r="BQ68"/>
  <c r="BQ34"/>
  <c r="BQ9" i="10"/>
  <c r="BK21" i="17"/>
  <c r="BL88"/>
  <c r="BR104" i="14"/>
  <c r="BQ78"/>
  <c r="BQ54" i="7"/>
  <c r="BK62" i="17"/>
  <c r="BQ61" i="3"/>
  <c r="BK210" i="17" s="1"/>
  <c r="BQ64" i="14"/>
  <c r="BR50"/>
  <c r="BK48" i="17"/>
  <c r="BQ29" i="7"/>
  <c r="BQ122" i="14"/>
  <c r="BK106" i="17"/>
  <c r="BQ127" i="14"/>
  <c r="BK111" i="17" s="1"/>
  <c r="BQ15" i="3"/>
  <c r="BK153" i="17" s="1"/>
  <c r="BQ14" i="3"/>
  <c r="BK150" i="17" s="1"/>
  <c r="BR45" i="8"/>
  <c r="BL118" i="17"/>
  <c r="BR137" i="14"/>
  <c r="BS20" i="8"/>
  <c r="BS162" i="14" s="1"/>
  <c r="BQ36" i="11"/>
  <c r="BR19"/>
  <c r="BR45" s="1"/>
  <c r="BQ154" i="14"/>
  <c r="BQ35" i="11"/>
  <c r="BQ218" i="14"/>
  <c r="BQ42"/>
  <c r="BK29" i="17"/>
  <c r="BQ19" i="3"/>
  <c r="BK165" i="17" s="1"/>
  <c r="BQ47" i="14"/>
  <c r="BK34" i="17" s="1"/>
  <c r="BQ18" i="3"/>
  <c r="BK162" i="17" s="1"/>
  <c r="BL137"/>
  <c r="BR22" i="5"/>
  <c r="BR181" i="14"/>
  <c r="BL60" i="17"/>
  <c r="BR76" i="14"/>
  <c r="BR54" i="5"/>
  <c r="BR120" i="14"/>
  <c r="BL104" i="17"/>
  <c r="BR29" i="5"/>
  <c r="BQ62" i="3" l="1"/>
  <c r="BK213" i="17" s="1"/>
  <c r="BK94"/>
  <c r="BQ110" i="14"/>
  <c r="BR28" i="6"/>
  <c r="BR138" i="14"/>
  <c r="BL119" i="17"/>
  <c r="BR45" i="9"/>
  <c r="BS20"/>
  <c r="BS163" i="14" s="1"/>
  <c r="BQ171"/>
  <c r="BK127" i="17"/>
  <c r="BQ21" i="6"/>
  <c r="BR12" i="9"/>
  <c r="BL42" i="17"/>
  <c r="BK61"/>
  <c r="BQ54" i="6"/>
  <c r="BQ213" i="14" s="1"/>
  <c r="BQ77"/>
  <c r="BQ35" i="6"/>
  <c r="BK20" i="17"/>
  <c r="BQ33" i="14"/>
  <c r="BQ9" i="9"/>
  <c r="BL77" i="17"/>
  <c r="BR93" i="14"/>
  <c r="BQ35" i="7"/>
  <c r="BQ214" i="14"/>
  <c r="BQ72" i="3"/>
  <c r="BR12" i="8"/>
  <c r="BL41" i="17"/>
  <c r="BR45" i="14"/>
  <c r="BL32" i="17"/>
  <c r="BR11" i="8"/>
  <c r="BQ21" i="14"/>
  <c r="BK8" i="17"/>
  <c r="BR10" i="8"/>
  <c r="BR92" i="14"/>
  <c r="BL76" i="17"/>
  <c r="BQ71" i="14"/>
  <c r="BR57"/>
  <c r="BK55" i="17"/>
  <c r="BR90" i="14"/>
  <c r="BL74" i="17"/>
  <c r="BR12" i="4"/>
  <c r="BL37" i="17"/>
  <c r="BR10" i="4"/>
  <c r="BQ17" i="14"/>
  <c r="BR11" i="4"/>
  <c r="BK4" i="17"/>
  <c r="BQ35" i="14"/>
  <c r="BQ9" i="11"/>
  <c r="BK22" i="17"/>
  <c r="BK10"/>
  <c r="BR11" i="10"/>
  <c r="BR10"/>
  <c r="BQ23" i="14"/>
  <c r="BL70" i="17"/>
  <c r="BR86" i="14"/>
  <c r="BL121" i="17"/>
  <c r="BR140" i="14"/>
  <c r="BS20" i="11"/>
  <c r="BQ111" i="14"/>
  <c r="BR28" i="7"/>
  <c r="BK95" i="17"/>
  <c r="BQ42" i="3"/>
  <c r="BK186" i="17" s="1"/>
  <c r="BQ116" i="14"/>
  <c r="BK100" i="17" s="1"/>
  <c r="BQ43" i="3"/>
  <c r="BK189" i="17" s="1"/>
  <c r="BQ21" i="7"/>
  <c r="BK128" i="17"/>
  <c r="BQ172" i="14"/>
  <c r="BQ33" i="3"/>
  <c r="BK177" i="17" s="1"/>
  <c r="BQ177" i="14"/>
  <c r="BK133" i="17" s="1"/>
  <c r="BQ32" i="3"/>
  <c r="BK174" i="17" s="1"/>
  <c r="BR35" i="5"/>
  <c r="BR212" i="14"/>
  <c r="BR170"/>
  <c r="BR21" i="5"/>
  <c r="BL126" i="17"/>
  <c r="BS28" i="5"/>
  <c r="BR109" i="14"/>
  <c r="BL93" i="17"/>
  <c r="BQ219" i="14" l="1"/>
  <c r="BQ71" i="3"/>
  <c r="BR10" i="9"/>
  <c r="BK9" i="17"/>
  <c r="BR11" i="9"/>
  <c r="BQ22" i="14"/>
  <c r="BL31" i="17"/>
  <c r="BR44" i="14"/>
  <c r="BL83" i="17"/>
  <c r="BR99" i="14"/>
  <c r="BK50" i="17"/>
  <c r="BQ66" i="14"/>
  <c r="BR52"/>
  <c r="BQ149"/>
  <c r="BQ36" i="6"/>
  <c r="BR19"/>
  <c r="BL75" i="17"/>
  <c r="BR91" i="14"/>
  <c r="BS165"/>
  <c r="BR186"/>
  <c r="BR22" i="10"/>
  <c r="BL142" i="17"/>
  <c r="BR10" i="11"/>
  <c r="BR11"/>
  <c r="BK11" i="17"/>
  <c r="BQ24" i="14"/>
  <c r="BR29" i="4"/>
  <c r="BR119" i="14"/>
  <c r="BR44" i="4"/>
  <c r="BL103" i="17"/>
  <c r="BL84"/>
  <c r="BR100" i="14"/>
  <c r="BR40" i="3"/>
  <c r="BL183" i="17" s="1"/>
  <c r="BR39" i="3"/>
  <c r="BL180" i="17" s="1"/>
  <c r="BR105" i="14"/>
  <c r="BL89" i="17" s="1"/>
  <c r="BR39" i="14"/>
  <c r="BL26" i="17"/>
  <c r="BR12" i="11"/>
  <c r="BL44" i="17"/>
  <c r="BL140"/>
  <c r="BR22" i="8"/>
  <c r="BR184" i="14"/>
  <c r="BK51" i="17"/>
  <c r="BQ67" i="14"/>
  <c r="BR53"/>
  <c r="BQ49" i="3"/>
  <c r="BK192" i="17" s="1"/>
  <c r="BQ72" i="14"/>
  <c r="BK56" i="17" s="1"/>
  <c r="BQ50" i="3"/>
  <c r="BK195" i="17" s="1"/>
  <c r="BR19" i="7"/>
  <c r="BQ150" i="14"/>
  <c r="BQ155"/>
  <c r="BQ28" i="3"/>
  <c r="BQ36" i="7"/>
  <c r="BQ27" i="3"/>
  <c r="BR44" i="10"/>
  <c r="BR29"/>
  <c r="BR125" i="14"/>
  <c r="BL109" i="17"/>
  <c r="BL136"/>
  <c r="BR22" i="4"/>
  <c r="BR180" i="14"/>
  <c r="BR123"/>
  <c r="BR44" i="8"/>
  <c r="BL107" i="17"/>
  <c r="BR29" i="8"/>
  <c r="BR43" i="14"/>
  <c r="BL30" i="17"/>
  <c r="BS98" i="14"/>
  <c r="BM82" i="17"/>
  <c r="BR65" i="14"/>
  <c r="BS51"/>
  <c r="BL49" i="17"/>
  <c r="BS19" i="5"/>
  <c r="BR36"/>
  <c r="BR148" i="14"/>
  <c r="BL116" i="17" l="1"/>
  <c r="BS20" i="6"/>
  <c r="BS160" i="14" s="1"/>
  <c r="BR135"/>
  <c r="BR44" i="9"/>
  <c r="BL108" i="17"/>
  <c r="BR29" i="9"/>
  <c r="BR124" i="14"/>
  <c r="BR185"/>
  <c r="BL141" i="17"/>
  <c r="BR22" i="9"/>
  <c r="BR45" i="6"/>
  <c r="BQ30" i="14"/>
  <c r="BK17" i="17"/>
  <c r="BQ9" i="6"/>
  <c r="BR12"/>
  <c r="BL39" i="17"/>
  <c r="BQ9" i="7"/>
  <c r="BQ31" i="14"/>
  <c r="BK18" i="17"/>
  <c r="BQ36" i="14"/>
  <c r="BK23" i="17" s="1"/>
  <c r="BQ51" i="3"/>
  <c r="BK198" i="17" s="1"/>
  <c r="BQ52" i="3"/>
  <c r="BK201" i="17" s="1"/>
  <c r="BR45" i="7"/>
  <c r="BS20"/>
  <c r="BR136" i="14"/>
  <c r="BL117" i="17"/>
  <c r="BR25" i="3"/>
  <c r="BL168" i="17" s="1"/>
  <c r="BR26" i="3"/>
  <c r="BL171" i="17" s="1"/>
  <c r="BR141" i="14"/>
  <c r="BL122" i="17" s="1"/>
  <c r="BR12" i="7"/>
  <c r="BL40" i="17"/>
  <c r="BR58" i="14"/>
  <c r="BL45" i="17" s="1"/>
  <c r="BR55" i="3"/>
  <c r="BL207" i="17" s="1"/>
  <c r="BR54" i="3"/>
  <c r="BL204" i="17" s="1"/>
  <c r="BL129"/>
  <c r="BR21" i="8"/>
  <c r="BR173" i="14"/>
  <c r="BR112"/>
  <c r="BS28" i="8"/>
  <c r="BL96" i="17"/>
  <c r="BL33"/>
  <c r="BR46" i="14"/>
  <c r="BL59" i="17"/>
  <c r="BR54" i="4"/>
  <c r="BR75" i="14"/>
  <c r="BR108"/>
  <c r="BS28" i="4"/>
  <c r="BL92" i="17"/>
  <c r="BL143"/>
  <c r="BR187" i="14"/>
  <c r="BR22" i="11"/>
  <c r="BR54" i="10"/>
  <c r="BR81" i="14"/>
  <c r="BL65" i="17"/>
  <c r="BR126" i="14"/>
  <c r="BR29" i="11"/>
  <c r="BR44"/>
  <c r="BL110" i="17"/>
  <c r="BR79" i="14"/>
  <c r="BR54" i="8"/>
  <c r="BR215" i="14" s="1"/>
  <c r="BL63" i="17"/>
  <c r="BR21" i="4"/>
  <c r="BL125" i="17"/>
  <c r="BR169" i="14"/>
  <c r="BL98" i="17"/>
  <c r="BR114" i="14"/>
  <c r="BS28" i="10"/>
  <c r="BL131" i="17"/>
  <c r="BR175" i="14"/>
  <c r="BR21" i="10"/>
  <c r="BM115" i="17"/>
  <c r="BT20" i="5"/>
  <c r="BT159" i="14" s="1"/>
  <c r="BS134"/>
  <c r="BS45" i="5"/>
  <c r="BR9"/>
  <c r="BL16" i="17"/>
  <c r="BR29" i="14"/>
  <c r="BS12" i="5"/>
  <c r="BM38" i="17"/>
  <c r="BR41" i="14" l="1"/>
  <c r="BL28" i="17"/>
  <c r="BR88" i="14"/>
  <c r="BL72" i="17"/>
  <c r="BQ19" i="14"/>
  <c r="BR11" i="6"/>
  <c r="BK6" i="17"/>
  <c r="BR10" i="6"/>
  <c r="BR174" i="14"/>
  <c r="BL130" i="17"/>
  <c r="BR21" i="9"/>
  <c r="BS28"/>
  <c r="BR113" i="14"/>
  <c r="BL97" i="17"/>
  <c r="BR80" i="14"/>
  <c r="BL64" i="17"/>
  <c r="BR54" i="9"/>
  <c r="BR216" i="14" s="1"/>
  <c r="BR36" i="10"/>
  <c r="BR153" i="14"/>
  <c r="BS19" i="10"/>
  <c r="BS19" i="4"/>
  <c r="BR147" i="14"/>
  <c r="BR36" i="4"/>
  <c r="BR176" i="14"/>
  <c r="BR21" i="11"/>
  <c r="BL132" i="17"/>
  <c r="BR211" i="14"/>
  <c r="BR35" i="4"/>
  <c r="BM85" i="17"/>
  <c r="BS101" i="14"/>
  <c r="BK7" i="17"/>
  <c r="BR11" i="7"/>
  <c r="BR10"/>
  <c r="BQ20" i="14"/>
  <c r="BQ13" i="3"/>
  <c r="BK147" i="17" s="1"/>
  <c r="BQ25" i="14"/>
  <c r="BK12" i="17" s="1"/>
  <c r="BQ12" i="3"/>
  <c r="BK1" i="17" s="1"/>
  <c r="BS103" i="14"/>
  <c r="BM87" i="17"/>
  <c r="BS45" i="10"/>
  <c r="BR115" i="14"/>
  <c r="BL99" i="17"/>
  <c r="BS28" i="11"/>
  <c r="BR35" i="10"/>
  <c r="BR217" i="14"/>
  <c r="BR42"/>
  <c r="BL29" i="17"/>
  <c r="BR47" i="14"/>
  <c r="BL34" i="17" s="1"/>
  <c r="BR18" i="3"/>
  <c r="BL162" i="17" s="1"/>
  <c r="BR19" i="3"/>
  <c r="BL165" i="17" s="1"/>
  <c r="BR82" i="14"/>
  <c r="BR54" i="11"/>
  <c r="BL66" i="17"/>
  <c r="BS97" i="14"/>
  <c r="BM81" i="17"/>
  <c r="BR151" i="14"/>
  <c r="BS19" i="8"/>
  <c r="BR36"/>
  <c r="BL73" i="17"/>
  <c r="BR89" i="14"/>
  <c r="BR65" i="3"/>
  <c r="BL219" i="17" s="1"/>
  <c r="BR44" i="7"/>
  <c r="BR94" i="14"/>
  <c r="BL78" i="17" s="1"/>
  <c r="BR64" i="3"/>
  <c r="BL216" i="17" s="1"/>
  <c r="BS161" i="14"/>
  <c r="BS30" i="3"/>
  <c r="BS166" i="14"/>
  <c r="BS29" i="3"/>
  <c r="BR35" i="8"/>
  <c r="BS10" i="5"/>
  <c r="BL5" i="17"/>
  <c r="BR18" i="14"/>
  <c r="BS11" i="5"/>
  <c r="BS44" s="1"/>
  <c r="BS40" i="14"/>
  <c r="BM27" i="17"/>
  <c r="BM71"/>
  <c r="BS87" i="14"/>
  <c r="BR35" i="9" l="1"/>
  <c r="BS55" i="14" s="1"/>
  <c r="BS102"/>
  <c r="BM86" i="17"/>
  <c r="BR22" i="6"/>
  <c r="BL138" i="17"/>
  <c r="BR182" i="14"/>
  <c r="BR121"/>
  <c r="BL105" i="17"/>
  <c r="BR29" i="6"/>
  <c r="BR44"/>
  <c r="BR62" i="3" s="1"/>
  <c r="BL213" i="17" s="1"/>
  <c r="BS19" i="9"/>
  <c r="BR36"/>
  <c r="BR152" i="14"/>
  <c r="BR68"/>
  <c r="BL52" i="17"/>
  <c r="BS54" i="14"/>
  <c r="BL54" i="17"/>
  <c r="BR70" i="14"/>
  <c r="BS56"/>
  <c r="BM76" i="17"/>
  <c r="BS92" i="14"/>
  <c r="BR29" i="7"/>
  <c r="BR122" i="14"/>
  <c r="BL106" i="17"/>
  <c r="BR15" i="3"/>
  <c r="BL153" i="17" s="1"/>
  <c r="BR14" i="3"/>
  <c r="BL150" i="17" s="1"/>
  <c r="BR127" i="14"/>
  <c r="BL111" i="17" s="1"/>
  <c r="BL48"/>
  <c r="BR64" i="14"/>
  <c r="BS50"/>
  <c r="BR9" i="10"/>
  <c r="BR34" i="14"/>
  <c r="BL21" i="17"/>
  <c r="BS45" i="8"/>
  <c r="BS137" i="14"/>
  <c r="BT20" i="8"/>
  <c r="BT162" i="14" s="1"/>
  <c r="BM118" i="17"/>
  <c r="BR22" i="7"/>
  <c r="BR183" i="14"/>
  <c r="BL139" i="17"/>
  <c r="BR188" i="14"/>
  <c r="BL144" i="17" s="1"/>
  <c r="BR16" i="3"/>
  <c r="BL156" i="17" s="1"/>
  <c r="BR17" i="3"/>
  <c r="BL159" i="17" s="1"/>
  <c r="BR28" i="14"/>
  <c r="BR9" i="4"/>
  <c r="BL15" i="17"/>
  <c r="BR54" i="7"/>
  <c r="BR78" i="14"/>
  <c r="BL62" i="17"/>
  <c r="BR61" i="3"/>
  <c r="BL210" i="17" s="1"/>
  <c r="BR83" i="14"/>
  <c r="BL67" i="17" s="1"/>
  <c r="BR32" i="14"/>
  <c r="BR9" i="8"/>
  <c r="BL19" i="17"/>
  <c r="BR35" i="11"/>
  <c r="BR218" i="14"/>
  <c r="BS139"/>
  <c r="BM120" i="17"/>
  <c r="BT20" i="10"/>
  <c r="BT164" i="14" s="1"/>
  <c r="BS104"/>
  <c r="BM88" i="17"/>
  <c r="BS19" i="11"/>
  <c r="BR154" i="14"/>
  <c r="BR36" i="11"/>
  <c r="BM114" i="17"/>
  <c r="BS45" i="4"/>
  <c r="BS133" i="14"/>
  <c r="BT20" i="4"/>
  <c r="BM137" i="17"/>
  <c r="BS181" i="14"/>
  <c r="BS22" i="5"/>
  <c r="BS76" i="14"/>
  <c r="BS54" i="5"/>
  <c r="BS212" i="14" s="1"/>
  <c r="BM60" i="17"/>
  <c r="BM104"/>
  <c r="BS120" i="14"/>
  <c r="BS29" i="5"/>
  <c r="BL53" i="17" l="1"/>
  <c r="BR69" i="14"/>
  <c r="BS138"/>
  <c r="BT20" i="9"/>
  <c r="BT163" i="14" s="1"/>
  <c r="BM119" i="17"/>
  <c r="BL127"/>
  <c r="BR21" i="6"/>
  <c r="BR171" i="14"/>
  <c r="BS12" i="9"/>
  <c r="BM42" i="17"/>
  <c r="BR9" i="9"/>
  <c r="BR33" i="14"/>
  <c r="BL20" i="17"/>
  <c r="BR77" i="14"/>
  <c r="BR54" i="6"/>
  <c r="BR213" i="14" s="1"/>
  <c r="BL61" i="17"/>
  <c r="BR35" i="6"/>
  <c r="BS28"/>
  <c r="BL94" i="17"/>
  <c r="BR110" i="14"/>
  <c r="BS45" i="9"/>
  <c r="BR35" i="14"/>
  <c r="BR9" i="11"/>
  <c r="BL22" i="17"/>
  <c r="BR214" i="14"/>
  <c r="BR219"/>
  <c r="BR71" i="3"/>
  <c r="BS11" i="10"/>
  <c r="BR23" i="14"/>
  <c r="BS10" i="10"/>
  <c r="BL10" i="17"/>
  <c r="BS28" i="7"/>
  <c r="BR111" i="14"/>
  <c r="BL95" i="17"/>
  <c r="BR116" i="14"/>
  <c r="BL100" i="17" s="1"/>
  <c r="BR42" i="3"/>
  <c r="BL186" i="17" s="1"/>
  <c r="BR43" i="3"/>
  <c r="BL189" i="17" s="1"/>
  <c r="BT158" i="14"/>
  <c r="BS12" i="10"/>
  <c r="BM43" i="17"/>
  <c r="BS140" i="14"/>
  <c r="BT20" i="11"/>
  <c r="BT165" i="14" s="1"/>
  <c r="BM121" i="17"/>
  <c r="BS45" i="11"/>
  <c r="BL8" i="17"/>
  <c r="BS10" i="8"/>
  <c r="BR21" i="14"/>
  <c r="BS11" i="8"/>
  <c r="BS12"/>
  <c r="BM41" i="17"/>
  <c r="BS86" i="14"/>
  <c r="BM70" i="17"/>
  <c r="BR71" i="14"/>
  <c r="BS57"/>
  <c r="BL55" i="17"/>
  <c r="BS10" i="4"/>
  <c r="BL4" i="17"/>
  <c r="BR17" i="14"/>
  <c r="BS11" i="4"/>
  <c r="BL128" i="17"/>
  <c r="BR172" i="14"/>
  <c r="BR21" i="7"/>
  <c r="BR32" i="3"/>
  <c r="BL174" i="17" s="1"/>
  <c r="BR177" i="14"/>
  <c r="BL133" i="17" s="1"/>
  <c r="BR33" i="3"/>
  <c r="BL177" i="17" s="1"/>
  <c r="BS90" i="14"/>
  <c r="BM74" i="17"/>
  <c r="BS12" i="4"/>
  <c r="BM37" i="17"/>
  <c r="BR35" i="7"/>
  <c r="BS170" i="14"/>
  <c r="BM126" i="17"/>
  <c r="BS21" i="5"/>
  <c r="BS109" i="14"/>
  <c r="BT28" i="5"/>
  <c r="BM93" i="17"/>
  <c r="BS35" i="5"/>
  <c r="BR72" i="3" l="1"/>
  <c r="BS91" i="14"/>
  <c r="BM75" i="17"/>
  <c r="BS52" i="14"/>
  <c r="BL50" i="17"/>
  <c r="BR66" i="14"/>
  <c r="BR22"/>
  <c r="BS10" i="9"/>
  <c r="BL9" i="17"/>
  <c r="BS11" i="9"/>
  <c r="BM31" i="17"/>
  <c r="BS44" i="14"/>
  <c r="BS19" i="6"/>
  <c r="BS45" s="1"/>
  <c r="BR36"/>
  <c r="BR149" i="14"/>
  <c r="BS99"/>
  <c r="BM83" i="17"/>
  <c r="BM140"/>
  <c r="BS22" i="8"/>
  <c r="BS184" i="14"/>
  <c r="BL51" i="17"/>
  <c r="BR67" i="14"/>
  <c r="BS53"/>
  <c r="BR49" i="3"/>
  <c r="BL192" i="17" s="1"/>
  <c r="BR72" i="14"/>
  <c r="BL56" i="17" s="1"/>
  <c r="BR50" i="3"/>
  <c r="BL195" i="17" s="1"/>
  <c r="BS19" i="7"/>
  <c r="BR150" i="14"/>
  <c r="BR28" i="3"/>
  <c r="BR155" i="14"/>
  <c r="BR27" i="3"/>
  <c r="BR36" i="7"/>
  <c r="BM44" i="17"/>
  <c r="BS12" i="11"/>
  <c r="BS45" i="14"/>
  <c r="BM32" i="17"/>
  <c r="BS100" i="14"/>
  <c r="BM84" i="17"/>
  <c r="BS40" i="3"/>
  <c r="BM183" i="17" s="1"/>
  <c r="BS105" i="14"/>
  <c r="BM89" i="17" s="1"/>
  <c r="BS39" i="3"/>
  <c r="BM180" i="17" s="1"/>
  <c r="BS45" i="7"/>
  <c r="BS44" i="10"/>
  <c r="BM109" i="17"/>
  <c r="BS29" i="10"/>
  <c r="BS125" i="14"/>
  <c r="BS11" i="11"/>
  <c r="BS44" s="1"/>
  <c r="BS10"/>
  <c r="BL11" i="17"/>
  <c r="BR24" i="14"/>
  <c r="BM103" i="17"/>
  <c r="BS44" i="4"/>
  <c r="BS29"/>
  <c r="BS119" i="14"/>
  <c r="BS123"/>
  <c r="BM107" i="17"/>
  <c r="BS44" i="8"/>
  <c r="BS29"/>
  <c r="BM77" i="17"/>
  <c r="BS93" i="14"/>
  <c r="BM26" i="17"/>
  <c r="BS39" i="14"/>
  <c r="BS22" i="4"/>
  <c r="BS180" i="14"/>
  <c r="BM136" i="17"/>
  <c r="BS43" i="14"/>
  <c r="BM30" i="17"/>
  <c r="BS186" i="14"/>
  <c r="BS22" i="10"/>
  <c r="BM142" i="17"/>
  <c r="BN82"/>
  <c r="BT98" i="14"/>
  <c r="BT51"/>
  <c r="BM49" i="17"/>
  <c r="BS65" i="14"/>
  <c r="BT19" i="5"/>
  <c r="BT45" s="1"/>
  <c r="BS148" i="14"/>
  <c r="BS36" i="5"/>
  <c r="BS65" i="3" l="1"/>
  <c r="BM219" i="17" s="1"/>
  <c r="BS88" i="14"/>
  <c r="BM72" i="17"/>
  <c r="BR9" i="6"/>
  <c r="BR30" i="14"/>
  <c r="BL17" i="17"/>
  <c r="BS29" i="9"/>
  <c r="BS44"/>
  <c r="BS124" i="14"/>
  <c r="BM108" i="17"/>
  <c r="BS22" i="9"/>
  <c r="BS185" i="14"/>
  <c r="BM141" i="17"/>
  <c r="BS12" i="6"/>
  <c r="BM39" i="17"/>
  <c r="BM116"/>
  <c r="BT20" i="6"/>
  <c r="BT160" i="14" s="1"/>
  <c r="BS135"/>
  <c r="BM66" i="17"/>
  <c r="BS82" i="14"/>
  <c r="BS54" i="11"/>
  <c r="BS112" i="14"/>
  <c r="BT28" i="8"/>
  <c r="BM96" i="17"/>
  <c r="BS114" i="14"/>
  <c r="BM98" i="17"/>
  <c r="BT28" i="10"/>
  <c r="BM129" i="17"/>
  <c r="BS21" i="8"/>
  <c r="BS173" i="14"/>
  <c r="BT28" i="4"/>
  <c r="BM92" i="17"/>
  <c r="BS108" i="14"/>
  <c r="BS89"/>
  <c r="BM73" i="17"/>
  <c r="BS94" i="14"/>
  <c r="BM78" i="17" s="1"/>
  <c r="BS64" i="3"/>
  <c r="BM216" i="17" s="1"/>
  <c r="BM33"/>
  <c r="BS46" i="14"/>
  <c r="BM110" i="17"/>
  <c r="BS126" i="14"/>
  <c r="BS29" i="11"/>
  <c r="BS54" i="10"/>
  <c r="BS217" i="14" s="1"/>
  <c r="BS81"/>
  <c r="BM65" i="17"/>
  <c r="BS136" i="14"/>
  <c r="BT20" i="7"/>
  <c r="BM117" i="17"/>
  <c r="BS141" i="14"/>
  <c r="BM122" i="17" s="1"/>
  <c r="BS25" i="3"/>
  <c r="BM168" i="17" s="1"/>
  <c r="BS26" i="3"/>
  <c r="BM171" i="17" s="1"/>
  <c r="BM40"/>
  <c r="BS12" i="7"/>
  <c r="BS54" i="3"/>
  <c r="BM204" i="17" s="1"/>
  <c r="BS58" i="14"/>
  <c r="BM45" i="17" s="1"/>
  <c r="BS55" i="3"/>
  <c r="BM207" i="17" s="1"/>
  <c r="BS175" i="14"/>
  <c r="BM131" i="17"/>
  <c r="BS21" i="10"/>
  <c r="BS21" i="4"/>
  <c r="BS169" i="14"/>
  <c r="BM125" i="17"/>
  <c r="BS79" i="14"/>
  <c r="BS54" i="8"/>
  <c r="BS215" i="14" s="1"/>
  <c r="BM63" i="17"/>
  <c r="BS54" i="4"/>
  <c r="BS75" i="14"/>
  <c r="BM59" i="17"/>
  <c r="BS187" i="14"/>
  <c r="BS22" i="11"/>
  <c r="BM143" i="17"/>
  <c r="BR9" i="7"/>
  <c r="BL18" i="17"/>
  <c r="BR31" i="14"/>
  <c r="BR52" i="3"/>
  <c r="BL201" i="17" s="1"/>
  <c r="BR51" i="3"/>
  <c r="BL198" i="17" s="1"/>
  <c r="BR36" i="14"/>
  <c r="BL23" i="17" s="1"/>
  <c r="BM16"/>
  <c r="BS29" i="14"/>
  <c r="BS9" i="5"/>
  <c r="BT12"/>
  <c r="BN38" i="17"/>
  <c r="BN71"/>
  <c r="BT87" i="14"/>
  <c r="BN115" i="17"/>
  <c r="BT134" i="14"/>
  <c r="BU20" i="5"/>
  <c r="BU159" i="14" s="1"/>
  <c r="BM28" i="17" l="1"/>
  <c r="BS41" i="14"/>
  <c r="BM64" i="17"/>
  <c r="BS54" i="9"/>
  <c r="BS80" i="14"/>
  <c r="BR19"/>
  <c r="BS11" i="6"/>
  <c r="BS10"/>
  <c r="BL6" i="17"/>
  <c r="BS174" i="14"/>
  <c r="BS21" i="9"/>
  <c r="BM130" i="17"/>
  <c r="BM97"/>
  <c r="BS113" i="14"/>
  <c r="BT28" i="9"/>
  <c r="BS35" i="8"/>
  <c r="BS68" i="14" s="1"/>
  <c r="BS21" i="11"/>
  <c r="BS176" i="14"/>
  <c r="BM132" i="17"/>
  <c r="BS211" i="14"/>
  <c r="BS35" i="4"/>
  <c r="BS36"/>
  <c r="BT19"/>
  <c r="BS147" i="14"/>
  <c r="BT103"/>
  <c r="BN87" i="17"/>
  <c r="BT101" i="14"/>
  <c r="BN85" i="17"/>
  <c r="BL7"/>
  <c r="BS11" i="7"/>
  <c r="BR20" i="14"/>
  <c r="BS10" i="7"/>
  <c r="BR12" i="3"/>
  <c r="BL1" i="17" s="1"/>
  <c r="BR25" i="14"/>
  <c r="BL12" i="17" s="1"/>
  <c r="BR13" i="3"/>
  <c r="BL147" i="17" s="1"/>
  <c r="BM52"/>
  <c r="BT54" i="14"/>
  <c r="BM29" i="17"/>
  <c r="BS42" i="14"/>
  <c r="BS19" i="3"/>
  <c r="BM165" i="17" s="1"/>
  <c r="BS18" i="3"/>
  <c r="BM162" i="17" s="1"/>
  <c r="BS47" i="14"/>
  <c r="BM34" i="17" s="1"/>
  <c r="BN81"/>
  <c r="BT97" i="14"/>
  <c r="BT28" i="11"/>
  <c r="BS115" i="14"/>
  <c r="BM99" i="17"/>
  <c r="BS36" i="8"/>
  <c r="BS151" i="14"/>
  <c r="BT19" i="8"/>
  <c r="BT45" s="1"/>
  <c r="BS35" i="11"/>
  <c r="BS218" i="14"/>
  <c r="BS35" i="10"/>
  <c r="BS153" i="14"/>
  <c r="BT19" i="10"/>
  <c r="BS36"/>
  <c r="BT161" i="14"/>
  <c r="BT29" i="3"/>
  <c r="BT166" i="14"/>
  <c r="BT30" i="3"/>
  <c r="BN27" i="17"/>
  <c r="BT40" i="14"/>
  <c r="BS18"/>
  <c r="BT10" i="5"/>
  <c r="BT11"/>
  <c r="BM5" i="17"/>
  <c r="BN86" l="1"/>
  <c r="BT102" i="14"/>
  <c r="BS36" i="9"/>
  <c r="BS152" i="14"/>
  <c r="BT19" i="9"/>
  <c r="BS29" i="6"/>
  <c r="BM105" i="17"/>
  <c r="BS44" i="6"/>
  <c r="BS121" i="14"/>
  <c r="BM138" i="17"/>
  <c r="BS22" i="6"/>
  <c r="BS182" i="14"/>
  <c r="BS216"/>
  <c r="BS35" i="9"/>
  <c r="BU20" i="10"/>
  <c r="BU164" i="14" s="1"/>
  <c r="BN120" i="17"/>
  <c r="BT139" i="14"/>
  <c r="BT57"/>
  <c r="BM55" i="17"/>
  <c r="BS71" i="14"/>
  <c r="BM48" i="17"/>
  <c r="BS64" i="14"/>
  <c r="BT50"/>
  <c r="BS36" i="11"/>
  <c r="BS154" i="14"/>
  <c r="BT19" i="11"/>
  <c r="BT45" i="10"/>
  <c r="BS34" i="14"/>
  <c r="BS9" i="10"/>
  <c r="BM21" i="17"/>
  <c r="BM19"/>
  <c r="BS9" i="8"/>
  <c r="BS32" i="14"/>
  <c r="BN41" i="17"/>
  <c r="BT12" i="8"/>
  <c r="BS29" i="7"/>
  <c r="BS122" i="14"/>
  <c r="BM106" i="17"/>
  <c r="BS15" i="3"/>
  <c r="BM153" i="17" s="1"/>
  <c r="BS14" i="3"/>
  <c r="BM150" i="17" s="1"/>
  <c r="BS127" i="14"/>
  <c r="BM111" i="17" s="1"/>
  <c r="BS44" i="7"/>
  <c r="BN74" i="17"/>
  <c r="BT90" i="14"/>
  <c r="BS9" i="4"/>
  <c r="BS28" i="14"/>
  <c r="BM15" i="17"/>
  <c r="BT56" i="14"/>
  <c r="BS70"/>
  <c r="BM54" i="17"/>
  <c r="BN88"/>
  <c r="BT45" i="11"/>
  <c r="BT104" i="14"/>
  <c r="BU20" i="8"/>
  <c r="BU162" i="14" s="1"/>
  <c r="BN118" i="17"/>
  <c r="BT137" i="14"/>
  <c r="BS22" i="7"/>
  <c r="BS183" i="14"/>
  <c r="BM139" i="17"/>
  <c r="BS188" i="14"/>
  <c r="BM144" i="17" s="1"/>
  <c r="BS17" i="3"/>
  <c r="BM159" i="17" s="1"/>
  <c r="BS16" i="3"/>
  <c r="BM156" i="17" s="1"/>
  <c r="BU20" i="4"/>
  <c r="BU158" i="14" s="1"/>
  <c r="BT133"/>
  <c r="BT45" i="4"/>
  <c r="BN114" i="17"/>
  <c r="BT181" i="14"/>
  <c r="BN137" i="17"/>
  <c r="BT22" i="5"/>
  <c r="BT29"/>
  <c r="BN104" i="17"/>
  <c r="BT120" i="14"/>
  <c r="BT44" i="5"/>
  <c r="BM127" i="17" l="1"/>
  <c r="BS21" i="6"/>
  <c r="BS171" i="14"/>
  <c r="BN119" i="17"/>
  <c r="BU20" i="9"/>
  <c r="BU163" i="14" s="1"/>
  <c r="BT45" i="9"/>
  <c r="BT138" i="14"/>
  <c r="BS33"/>
  <c r="BM20" i="17"/>
  <c r="BS9" i="9"/>
  <c r="BT55" i="14"/>
  <c r="BS69"/>
  <c r="BM53" i="17"/>
  <c r="BM61"/>
  <c r="BS54" i="6"/>
  <c r="BS213" i="14" s="1"/>
  <c r="BS77"/>
  <c r="BS35" i="6"/>
  <c r="BS110" i="14"/>
  <c r="BM94" i="17"/>
  <c r="BT28" i="6"/>
  <c r="BM4" i="17"/>
  <c r="BT11" i="4"/>
  <c r="BT10"/>
  <c r="BS17" i="14"/>
  <c r="BT10" i="10"/>
  <c r="BT11"/>
  <c r="BM10" i="17"/>
  <c r="BS23" i="14"/>
  <c r="BS78"/>
  <c r="BM62" i="17"/>
  <c r="BS54" i="7"/>
  <c r="BS83" i="14"/>
  <c r="BM67" i="17" s="1"/>
  <c r="BS62" i="3"/>
  <c r="BM213" i="17" s="1"/>
  <c r="BS61" i="3"/>
  <c r="BM210" i="17" s="1"/>
  <c r="BN121"/>
  <c r="BT140" i="14"/>
  <c r="BU20" i="11"/>
  <c r="BU165" i="14" s="1"/>
  <c r="BT12" i="4"/>
  <c r="BN37" i="17"/>
  <c r="BT12" i="10"/>
  <c r="BN43" i="17"/>
  <c r="BT43" i="14"/>
  <c r="BN30" i="17"/>
  <c r="BT92" i="14"/>
  <c r="BN76" i="17"/>
  <c r="BN70"/>
  <c r="BT86" i="14"/>
  <c r="BS21" i="7"/>
  <c r="BS172" i="14"/>
  <c r="BM128" i="17"/>
  <c r="BS32" i="3"/>
  <c r="BM174" i="17" s="1"/>
  <c r="BS177" i="14"/>
  <c r="BM133" i="17" s="1"/>
  <c r="BS33" i="3"/>
  <c r="BM177" i="17" s="1"/>
  <c r="BT93" i="14"/>
  <c r="BN77" i="17"/>
  <c r="BT28" i="7"/>
  <c r="BS111" i="14"/>
  <c r="BM95" i="17"/>
  <c r="BS42" i="3"/>
  <c r="BM186" i="17" s="1"/>
  <c r="BS116" i="14"/>
  <c r="BM100" i="17" s="1"/>
  <c r="BS43" i="3"/>
  <c r="BM189" i="17" s="1"/>
  <c r="BT10" i="8"/>
  <c r="BT11"/>
  <c r="BM8" i="17"/>
  <c r="BS21" i="14"/>
  <c r="BM22" i="17"/>
  <c r="BS9" i="11"/>
  <c r="BS35" i="14"/>
  <c r="BN44" i="17"/>
  <c r="BT12" i="11"/>
  <c r="BN126" i="17"/>
  <c r="BT21" i="5"/>
  <c r="BT170" i="14"/>
  <c r="BT54" i="5"/>
  <c r="BN60" i="17"/>
  <c r="BT76" i="14"/>
  <c r="BT109"/>
  <c r="BN93" i="17"/>
  <c r="BU28" i="5"/>
  <c r="BT52" i="14" l="1"/>
  <c r="BM50" i="17"/>
  <c r="BS66" i="14"/>
  <c r="BT12" i="9"/>
  <c r="BN42" i="17"/>
  <c r="BT99" i="14"/>
  <c r="BN83" i="17"/>
  <c r="BT11" i="9"/>
  <c r="BM9" i="17"/>
  <c r="BS22" i="14"/>
  <c r="BT10" i="9"/>
  <c r="BN75" i="17"/>
  <c r="BT91" i="14"/>
  <c r="BS36" i="6"/>
  <c r="BT19"/>
  <c r="BS149" i="14"/>
  <c r="BT100"/>
  <c r="BN84" i="17"/>
  <c r="BT40" i="3"/>
  <c r="BN183" i="17" s="1"/>
  <c r="BT105" i="14"/>
  <c r="BN89" i="17" s="1"/>
  <c r="BT39" i="3"/>
  <c r="BN180" i="17" s="1"/>
  <c r="BS150" i="14"/>
  <c r="BT19" i="7"/>
  <c r="BT45" s="1"/>
  <c r="BS36"/>
  <c r="BS28" i="3"/>
  <c r="BS27"/>
  <c r="BS155" i="14"/>
  <c r="BT44" i="10"/>
  <c r="BT125" i="14"/>
  <c r="BT29" i="10"/>
  <c r="BN109" i="17"/>
  <c r="BN136"/>
  <c r="BT22" i="4"/>
  <c r="BT180" i="14"/>
  <c r="BS35" i="7"/>
  <c r="BS214" i="14"/>
  <c r="BS71" i="3"/>
  <c r="BS219" i="14"/>
  <c r="BS72" i="3"/>
  <c r="BN33" i="17"/>
  <c r="BT46" i="14"/>
  <c r="BT22" i="8"/>
  <c r="BT184" i="14"/>
  <c r="BN140" i="17"/>
  <c r="BT10" i="11"/>
  <c r="BM11" i="17"/>
  <c r="BS24" i="14"/>
  <c r="BT11" i="11"/>
  <c r="BT123" i="14"/>
  <c r="BT44" i="8"/>
  <c r="BN107" i="17"/>
  <c r="BT29" i="8"/>
  <c r="BN32" i="17"/>
  <c r="BT45" i="14"/>
  <c r="BT39"/>
  <c r="BN26" i="17"/>
  <c r="BT22" i="10"/>
  <c r="BT186" i="14"/>
  <c r="BN142" i="17"/>
  <c r="BT119" i="14"/>
  <c r="BN103" i="17"/>
  <c r="BT44" i="4"/>
  <c r="BT29"/>
  <c r="BT36" i="5"/>
  <c r="BU19"/>
  <c r="BT148" i="14"/>
  <c r="BU98"/>
  <c r="BO82" i="17"/>
  <c r="BT35" i="5"/>
  <c r="BT212" i="14"/>
  <c r="BS9" i="6" l="1"/>
  <c r="BM17" i="17"/>
  <c r="BS30" i="14"/>
  <c r="BN108" i="17"/>
  <c r="BT29" i="9"/>
  <c r="BT124" i="14"/>
  <c r="BT44" i="9"/>
  <c r="BT12" i="6"/>
  <c r="BN39" i="17"/>
  <c r="BN116"/>
  <c r="BT135" i="14"/>
  <c r="BU20" i="6"/>
  <c r="BU160" i="14" s="1"/>
  <c r="BT185"/>
  <c r="BN141" i="17"/>
  <c r="BT22" i="9"/>
  <c r="BN31" i="17"/>
  <c r="BT44" i="14"/>
  <c r="BT45" i="6"/>
  <c r="BT65" i="3" s="1"/>
  <c r="BN219" i="17" s="1"/>
  <c r="BU28" i="4"/>
  <c r="BT108" i="14"/>
  <c r="BN92" i="17"/>
  <c r="BT54" i="8"/>
  <c r="BN63" i="17"/>
  <c r="BT79" i="14"/>
  <c r="BN129" i="17"/>
  <c r="BT21" i="8"/>
  <c r="BT173" i="14"/>
  <c r="BS31"/>
  <c r="BS9" i="7"/>
  <c r="BM18" i="17"/>
  <c r="BS51" i="3"/>
  <c r="BM198" i="17" s="1"/>
  <c r="BS52" i="3"/>
  <c r="BM201" i="17" s="1"/>
  <c r="BS36" i="14"/>
  <c r="BM23" i="17" s="1"/>
  <c r="BN73"/>
  <c r="BT89" i="14"/>
  <c r="BT64" i="3"/>
  <c r="BN216" i="17" s="1"/>
  <c r="BT94" i="14"/>
  <c r="BN78" i="17" s="1"/>
  <c r="BM51"/>
  <c r="BS67" i="14"/>
  <c r="BT53"/>
  <c r="BS50" i="3"/>
  <c r="BM195" i="17" s="1"/>
  <c r="BS49" i="3"/>
  <c r="BM192" i="17" s="1"/>
  <c r="BS72" i="14"/>
  <c r="BM56" i="17" s="1"/>
  <c r="BT169" i="14"/>
  <c r="BN125" i="17"/>
  <c r="BT21" i="4"/>
  <c r="BU28" i="10"/>
  <c r="BN98" i="17"/>
  <c r="BT114" i="14"/>
  <c r="BT21" i="10"/>
  <c r="BT175" i="14"/>
  <c r="BN131" i="17"/>
  <c r="BU28" i="8"/>
  <c r="BT112" i="14"/>
  <c r="BN96" i="17"/>
  <c r="BT29" i="11"/>
  <c r="BN110" i="17"/>
  <c r="BT126" i="14"/>
  <c r="BT44" i="11"/>
  <c r="BT75" i="14"/>
  <c r="BN59" i="17"/>
  <c r="BT54" i="4"/>
  <c r="BT187" i="14"/>
  <c r="BT22" i="11"/>
  <c r="BN143" i="17"/>
  <c r="BT81" i="14"/>
  <c r="BT54" i="10"/>
  <c r="BN65" i="17"/>
  <c r="BN117"/>
  <c r="BU20" i="7"/>
  <c r="BT136" i="14"/>
  <c r="BT26" i="3"/>
  <c r="BN171" i="17" s="1"/>
  <c r="BT25" i="3"/>
  <c r="BN168" i="17" s="1"/>
  <c r="BT141" i="14"/>
  <c r="BN122" i="17" s="1"/>
  <c r="BT65" i="14"/>
  <c r="BU51"/>
  <c r="BN49" i="17"/>
  <c r="BU45" i="5"/>
  <c r="BO115" i="17"/>
  <c r="BU134" i="14"/>
  <c r="BV20" i="5"/>
  <c r="BV159" i="14" s="1"/>
  <c r="BT9" i="5"/>
  <c r="BT29" i="14"/>
  <c r="BN16" i="17"/>
  <c r="BT174" i="14" l="1"/>
  <c r="BN130" i="17"/>
  <c r="BT21" i="9"/>
  <c r="BT80" i="14"/>
  <c r="BT54" i="9"/>
  <c r="BT216" i="14" s="1"/>
  <c r="BN64" i="17"/>
  <c r="BN97"/>
  <c r="BT113" i="14"/>
  <c r="BU28" i="9"/>
  <c r="BT10" i="6"/>
  <c r="BS19" i="14"/>
  <c r="BM6" i="17"/>
  <c r="BT11" i="6"/>
  <c r="BT44" s="1"/>
  <c r="BN72" i="17"/>
  <c r="BT88" i="14"/>
  <c r="BT41"/>
  <c r="BN28" i="17"/>
  <c r="BU161" i="14"/>
  <c r="BU30" i="3"/>
  <c r="BU29"/>
  <c r="BU166" i="14"/>
  <c r="BN66" i="17"/>
  <c r="BT82" i="14"/>
  <c r="BT54" i="11"/>
  <c r="BT12" i="7"/>
  <c r="BN40" i="17"/>
  <c r="BT55" i="3"/>
  <c r="BN207" i="17" s="1"/>
  <c r="BT58" i="14"/>
  <c r="BN45" i="17" s="1"/>
  <c r="BT54" i="3"/>
  <c r="BN204" i="17" s="1"/>
  <c r="BM7"/>
  <c r="BT11" i="7"/>
  <c r="BT10"/>
  <c r="BS20" i="14"/>
  <c r="BS25"/>
  <c r="BM12" i="17" s="1"/>
  <c r="BS12" i="3"/>
  <c r="BM1" i="17" s="1"/>
  <c r="BS13" i="3"/>
  <c r="BM147" i="17" s="1"/>
  <c r="BU97" i="14"/>
  <c r="BO81" i="17"/>
  <c r="BT217" i="14"/>
  <c r="BT35" i="10"/>
  <c r="BN99" i="17"/>
  <c r="BU28" i="11"/>
  <c r="BT115" i="14"/>
  <c r="BU101"/>
  <c r="BO85" i="17"/>
  <c r="BT176" i="14"/>
  <c r="BT21" i="11"/>
  <c r="BN132" i="17"/>
  <c r="BU19" i="10"/>
  <c r="BT36"/>
  <c r="BT153" i="14"/>
  <c r="BU19" i="4"/>
  <c r="BT147" i="14"/>
  <c r="BT36" i="4"/>
  <c r="BT211" i="14"/>
  <c r="BT35" i="4"/>
  <c r="BU103" i="14"/>
  <c r="BO87" i="17"/>
  <c r="BU45" i="10"/>
  <c r="BT36" i="8"/>
  <c r="BU19"/>
  <c r="BT151" i="14"/>
  <c r="BT215"/>
  <c r="BT35" i="8"/>
  <c r="BO38" i="17"/>
  <c r="BU12" i="5"/>
  <c r="BU11"/>
  <c r="BU44" s="1"/>
  <c r="BU10"/>
  <c r="BT18" i="14"/>
  <c r="BN5" i="17"/>
  <c r="BO71"/>
  <c r="BU87" i="14"/>
  <c r="BT54" i="6" l="1"/>
  <c r="BT77" i="14"/>
  <c r="BN61" i="17"/>
  <c r="BT182" i="14"/>
  <c r="BT22" i="6"/>
  <c r="BN138" i="17"/>
  <c r="BT36" i="9"/>
  <c r="BU19"/>
  <c r="BT152" i="14"/>
  <c r="BT29" i="6"/>
  <c r="BT121" i="14"/>
  <c r="BN105" i="17"/>
  <c r="BU102" i="14"/>
  <c r="BO86" i="17"/>
  <c r="BT35" i="9"/>
  <c r="BU137" i="14"/>
  <c r="BU45" i="8"/>
  <c r="BO118" i="17"/>
  <c r="BV20" i="8"/>
  <c r="BV162" i="14" s="1"/>
  <c r="BU139"/>
  <c r="BO120" i="17"/>
  <c r="BV20" i="10"/>
  <c r="BV164" i="14" s="1"/>
  <c r="BT28"/>
  <c r="BT9" i="4"/>
  <c r="BN15" i="17"/>
  <c r="BT9" i="10"/>
  <c r="BT34" i="14"/>
  <c r="BN21" i="17"/>
  <c r="BO88"/>
  <c r="BU104" i="14"/>
  <c r="BU92"/>
  <c r="BO76" i="17"/>
  <c r="BT154" i="14"/>
  <c r="BT36" i="11"/>
  <c r="BU19"/>
  <c r="BN54" i="17"/>
  <c r="BT70" i="14"/>
  <c r="BU56"/>
  <c r="BT44" i="7"/>
  <c r="BT29"/>
  <c r="BN106" i="17"/>
  <c r="BT122" i="14"/>
  <c r="BT127"/>
  <c r="BN111" i="17" s="1"/>
  <c r="BT15" i="3"/>
  <c r="BN153" i="17" s="1"/>
  <c r="BT14" i="3"/>
  <c r="BN150" i="17" s="1"/>
  <c r="BT35" i="11"/>
  <c r="BT218" i="14"/>
  <c r="BN52" i="17"/>
  <c r="BT68" i="14"/>
  <c r="BU54"/>
  <c r="BT9" i="8"/>
  <c r="BT32" i="14"/>
  <c r="BN19" i="17"/>
  <c r="BN48"/>
  <c r="BU50" i="14"/>
  <c r="BT64"/>
  <c r="BV20" i="4"/>
  <c r="BU133" i="14"/>
  <c r="BU45" i="4"/>
  <c r="BO114" i="17"/>
  <c r="BT22" i="7"/>
  <c r="BN139" i="17"/>
  <c r="BT183" i="14"/>
  <c r="BT16" i="3"/>
  <c r="BN156" i="17" s="1"/>
  <c r="BT188" i="14"/>
  <c r="BN144" i="17" s="1"/>
  <c r="BT17" i="3"/>
  <c r="BN159" i="17" s="1"/>
  <c r="BN29"/>
  <c r="BT42" i="14"/>
  <c r="BT18" i="3"/>
  <c r="BN162" i="17" s="1"/>
  <c r="BT19" i="3"/>
  <c r="BN165" i="17" s="1"/>
  <c r="BT47" i="14"/>
  <c r="BN34" i="17" s="1"/>
  <c r="BU76" i="14"/>
  <c r="BU54" i="5"/>
  <c r="BU212" i="14" s="1"/>
  <c r="BO60" i="17"/>
  <c r="BU120" i="14"/>
  <c r="BU29" i="5"/>
  <c r="BO104" i="17"/>
  <c r="BU22" i="5"/>
  <c r="BO137" i="17"/>
  <c r="BU181" i="14"/>
  <c r="BO27" i="17"/>
  <c r="BU40" i="14"/>
  <c r="BU55" l="1"/>
  <c r="BT69"/>
  <c r="BN53" i="17"/>
  <c r="BN20"/>
  <c r="BT9" i="9"/>
  <c r="BT33" i="14"/>
  <c r="BN127" i="17"/>
  <c r="BT21" i="6"/>
  <c r="BT171" i="14"/>
  <c r="BT213"/>
  <c r="BT35" i="6"/>
  <c r="BU28"/>
  <c r="BT110" i="14"/>
  <c r="BN94" i="17"/>
  <c r="BU45" i="9"/>
  <c r="BO119" i="17"/>
  <c r="BU138" i="14"/>
  <c r="BV20" i="9"/>
  <c r="BV163" i="14" s="1"/>
  <c r="BT172"/>
  <c r="BT21" i="7"/>
  <c r="BN128" i="17"/>
  <c r="BT33" i="3"/>
  <c r="BN177" i="17" s="1"/>
  <c r="BT177" i="14"/>
  <c r="BN133" i="17" s="1"/>
  <c r="BT32" i="3"/>
  <c r="BN174" i="17" s="1"/>
  <c r="BV158" i="14"/>
  <c r="BN95" i="17"/>
  <c r="BT111" i="14"/>
  <c r="BU28" i="7"/>
  <c r="BT116" i="14"/>
  <c r="BN100" i="17" s="1"/>
  <c r="BT43" i="3"/>
  <c r="BN189" i="17" s="1"/>
  <c r="BT42" i="3"/>
  <c r="BN186" i="17" s="1"/>
  <c r="BU140" i="14"/>
  <c r="BU45" i="11"/>
  <c r="BV20"/>
  <c r="BO121" i="17"/>
  <c r="BU10" i="10"/>
  <c r="BN10" i="17"/>
  <c r="BT23" i="14"/>
  <c r="BU11" i="10"/>
  <c r="BO74" i="17"/>
  <c r="BU90" i="14"/>
  <c r="BO37" i="17"/>
  <c r="BU12" i="4"/>
  <c r="BU86" i="14"/>
  <c r="BO70" i="17"/>
  <c r="BU12" i="8"/>
  <c r="BO41" i="17"/>
  <c r="BN55"/>
  <c r="BT71" i="14"/>
  <c r="BU57"/>
  <c r="BU11" i="4"/>
  <c r="BU10"/>
  <c r="BN4" i="17"/>
  <c r="BT17" i="14"/>
  <c r="BU35" i="5"/>
  <c r="BO49" i="17" s="1"/>
  <c r="BU11" i="8"/>
  <c r="BN8" i="17"/>
  <c r="BT21" i="14"/>
  <c r="BU10" i="8"/>
  <c r="BT54" i="7"/>
  <c r="BT35" s="1"/>
  <c r="BN62" i="17"/>
  <c r="BT78" i="14"/>
  <c r="BT83"/>
  <c r="BN67" i="17" s="1"/>
  <c r="BT62" i="3"/>
  <c r="BN213" i="17" s="1"/>
  <c r="BT61" i="3"/>
  <c r="BN210" i="17" s="1"/>
  <c r="BO43"/>
  <c r="BU12" i="10"/>
  <c r="BT35" i="14"/>
  <c r="BN22" i="17"/>
  <c r="BT9" i="11"/>
  <c r="BO126" i="17"/>
  <c r="BU21" i="5"/>
  <c r="BU170" i="14"/>
  <c r="BO93" i="17"/>
  <c r="BU109" i="14"/>
  <c r="BV28" i="5"/>
  <c r="BV51" i="14"/>
  <c r="BU65" l="1"/>
  <c r="BU91"/>
  <c r="BO75" i="17"/>
  <c r="BT66" i="14"/>
  <c r="BU52"/>
  <c r="BN50" i="17"/>
  <c r="BT22" i="14"/>
  <c r="BU10" i="9"/>
  <c r="BU11"/>
  <c r="BN9" i="17"/>
  <c r="BO42"/>
  <c r="BU12" i="9"/>
  <c r="BO83" i="17"/>
  <c r="BU99" i="14"/>
  <c r="BT149"/>
  <c r="BT36" i="6"/>
  <c r="BU19"/>
  <c r="BT67" i="14"/>
  <c r="BN51" i="17"/>
  <c r="BU53" i="14"/>
  <c r="BT49" i="3"/>
  <c r="BN192" i="17" s="1"/>
  <c r="BT50" i="3"/>
  <c r="BN195" i="17" s="1"/>
  <c r="BT72" i="14"/>
  <c r="BN56" i="17" s="1"/>
  <c r="BO140"/>
  <c r="BU184" i="14"/>
  <c r="BU22" i="8"/>
  <c r="BO77" i="17"/>
  <c r="BU93" i="14"/>
  <c r="BU11" i="11"/>
  <c r="BT24" i="14"/>
  <c r="BN11" i="17"/>
  <c r="BU10" i="11"/>
  <c r="BO32" i="17"/>
  <c r="BU45" i="14"/>
  <c r="BT214"/>
  <c r="BT72" i="3"/>
  <c r="BT71"/>
  <c r="BT219" i="14"/>
  <c r="BO107" i="17"/>
  <c r="BU29" i="8"/>
  <c r="BU123" i="14"/>
  <c r="BU12" i="11"/>
  <c r="BO44" i="17"/>
  <c r="BO30"/>
  <c r="BU43" i="14"/>
  <c r="BU39"/>
  <c r="BO26" i="17"/>
  <c r="BV165" i="14"/>
  <c r="BT150"/>
  <c r="BU19" i="7"/>
  <c r="BT28" i="3"/>
  <c r="BT27"/>
  <c r="BT155" i="14"/>
  <c r="BT36" i="7"/>
  <c r="BU29" i="4"/>
  <c r="BU119" i="14"/>
  <c r="BO103" i="17"/>
  <c r="BU44" i="4"/>
  <c r="BU29" i="10"/>
  <c r="BO109" i="17"/>
  <c r="BU125" i="14"/>
  <c r="BU44" i="10"/>
  <c r="BO84" i="17"/>
  <c r="BU100" i="14"/>
  <c r="BU39" i="3"/>
  <c r="BO180" i="17" s="1"/>
  <c r="BU105" i="14"/>
  <c r="BO89" i="17" s="1"/>
  <c r="BU40" i="3"/>
  <c r="BO183" i="17" s="1"/>
  <c r="BU180" i="14"/>
  <c r="BO136" i="17"/>
  <c r="BU22" i="4"/>
  <c r="BU22" i="10"/>
  <c r="BU186" i="14"/>
  <c r="BO142" i="17"/>
  <c r="BU44" i="8"/>
  <c r="BV98" i="14"/>
  <c r="BP82" i="17"/>
  <c r="BP38"/>
  <c r="BV12" i="5"/>
  <c r="BU148" i="14"/>
  <c r="BV19" i="5"/>
  <c r="BU36"/>
  <c r="BV20" i="6" l="1"/>
  <c r="BV160" i="14" s="1"/>
  <c r="BU135"/>
  <c r="BO116" i="17"/>
  <c r="BU44" i="14"/>
  <c r="BO31" i="17"/>
  <c r="BU22" i="9"/>
  <c r="BO141" i="17"/>
  <c r="BU185" i="14"/>
  <c r="BU45" i="6"/>
  <c r="BT9"/>
  <c r="BT30" i="14"/>
  <c r="BN17" i="17"/>
  <c r="BU29" i="9"/>
  <c r="BU44"/>
  <c r="BU124" i="14"/>
  <c r="BO108" i="17"/>
  <c r="BU12" i="6"/>
  <c r="BO39" i="17"/>
  <c r="BV28" i="10"/>
  <c r="BU114" i="14"/>
  <c r="BO98" i="17"/>
  <c r="BU44" i="11"/>
  <c r="BU126" i="14"/>
  <c r="BU29" i="11"/>
  <c r="BO110" i="17"/>
  <c r="BO129"/>
  <c r="BU21" i="8"/>
  <c r="BU173" i="14"/>
  <c r="BO63" i="17"/>
  <c r="BU54" i="8"/>
  <c r="BU215" i="14" s="1"/>
  <c r="BU79"/>
  <c r="BO125" i="17"/>
  <c r="BU169" i="14"/>
  <c r="BU21" i="4"/>
  <c r="BN18" i="17"/>
  <c r="BT31" i="14"/>
  <c r="BT9" i="7"/>
  <c r="BT52" i="3"/>
  <c r="BN201" i="17" s="1"/>
  <c r="BT51" i="3"/>
  <c r="BN198" i="17" s="1"/>
  <c r="BT36" i="14"/>
  <c r="BN23" i="17" s="1"/>
  <c r="BV20" i="7"/>
  <c r="BU136" i="14"/>
  <c r="BO117" i="17"/>
  <c r="BU26" i="3"/>
  <c r="BO171" i="17" s="1"/>
  <c r="BU25" i="3"/>
  <c r="BO168" i="17" s="1"/>
  <c r="BU141" i="14"/>
  <c r="BO122" i="17" s="1"/>
  <c r="BO33"/>
  <c r="BU46" i="14"/>
  <c r="BU175"/>
  <c r="BU21" i="10"/>
  <c r="BO131" i="17"/>
  <c r="BO59"/>
  <c r="BU75" i="14"/>
  <c r="BU54" i="4"/>
  <c r="BV28"/>
  <c r="BU108" i="14"/>
  <c r="BO92" i="17"/>
  <c r="BU12" i="7"/>
  <c r="BO40" i="17"/>
  <c r="BU58" i="14"/>
  <c r="BO45" i="17" s="1"/>
  <c r="BU55" i="3"/>
  <c r="BO207" i="17" s="1"/>
  <c r="BU54" i="3"/>
  <c r="BO204" i="17" s="1"/>
  <c r="BU45" i="7"/>
  <c r="BU54" i="10"/>
  <c r="BU81" i="14"/>
  <c r="BO65" i="17"/>
  <c r="BU112" i="14"/>
  <c r="BO96" i="17"/>
  <c r="BV28" i="8"/>
  <c r="BU187" i="14"/>
  <c r="BU22" i="11"/>
  <c r="BO143" i="17"/>
  <c r="BP27"/>
  <c r="BV40" i="14"/>
  <c r="BV134"/>
  <c r="BW20" i="5"/>
  <c r="BW159" i="14" s="1"/>
  <c r="BP115" i="17"/>
  <c r="BV45" i="5"/>
  <c r="BU29" i="14"/>
  <c r="BU9" i="5"/>
  <c r="BO16" i="17"/>
  <c r="BO28" l="1"/>
  <c r="BU41" i="14"/>
  <c r="BU113"/>
  <c r="BO97" i="17"/>
  <c r="BV28" i="9"/>
  <c r="BU88" i="14"/>
  <c r="BO72" i="17"/>
  <c r="BO64"/>
  <c r="BU80" i="14"/>
  <c r="BU54" i="9"/>
  <c r="BN6" i="17"/>
  <c r="BU11" i="6"/>
  <c r="BT19" i="14"/>
  <c r="BU10" i="6"/>
  <c r="BU174" i="14"/>
  <c r="BO130" i="17"/>
  <c r="BU21" i="9"/>
  <c r="BP85" i="17"/>
  <c r="BV101" i="14"/>
  <c r="BU151"/>
  <c r="BU36" i="8"/>
  <c r="BV19"/>
  <c r="BP87" i="17"/>
  <c r="BV103" i="14"/>
  <c r="BO29" i="17"/>
  <c r="BU42" i="14"/>
  <c r="BU19" i="3"/>
  <c r="BO165" i="17" s="1"/>
  <c r="BU18" i="3"/>
  <c r="BO162" i="17" s="1"/>
  <c r="BU47" i="14"/>
  <c r="BO34" i="17" s="1"/>
  <c r="BV28" i="11"/>
  <c r="BO99" i="17"/>
  <c r="BU115" i="14"/>
  <c r="BU176"/>
  <c r="BO132" i="17"/>
  <c r="BU21" i="11"/>
  <c r="BO73" i="17"/>
  <c r="BU89" i="14"/>
  <c r="BU65" i="3"/>
  <c r="BO219" i="17" s="1"/>
  <c r="BU94" i="14"/>
  <c r="BO78" i="17" s="1"/>
  <c r="BU64" i="3"/>
  <c r="BO216" i="17" s="1"/>
  <c r="BU211" i="14"/>
  <c r="BU35" i="4"/>
  <c r="BU36"/>
  <c r="BV19"/>
  <c r="BV45" s="1"/>
  <c r="BU147" i="14"/>
  <c r="BU35" i="8"/>
  <c r="BU217" i="14"/>
  <c r="BU35" i="10"/>
  <c r="BP81" i="17"/>
  <c r="BV97" i="14"/>
  <c r="BU153"/>
  <c r="BV19" i="10"/>
  <c r="BU36"/>
  <c r="BV161" i="14"/>
  <c r="BV166"/>
  <c r="BV30" i="3"/>
  <c r="BV29"/>
  <c r="BU11" i="7"/>
  <c r="BU10"/>
  <c r="BN7" i="17"/>
  <c r="BT20" i="14"/>
  <c r="BT12" i="3"/>
  <c r="BN1" i="17" s="1"/>
  <c r="BT25" i="14"/>
  <c r="BN12" i="17" s="1"/>
  <c r="BT13" i="3"/>
  <c r="BN147" i="17" s="1"/>
  <c r="BO66"/>
  <c r="BU82" i="14"/>
  <c r="BU54" i="11"/>
  <c r="BU218" i="14" s="1"/>
  <c r="BV11" i="5"/>
  <c r="BV44" s="1"/>
  <c r="BO5" i="17"/>
  <c r="BV10" i="5"/>
  <c r="BU18" i="14"/>
  <c r="BV87"/>
  <c r="BP71" i="17"/>
  <c r="BO138" l="1"/>
  <c r="BU22" i="6"/>
  <c r="BU182" i="14"/>
  <c r="BU29" i="6"/>
  <c r="BU121" i="14"/>
  <c r="BO105" i="17"/>
  <c r="BU216" i="14"/>
  <c r="BU35" i="9"/>
  <c r="BP86" i="17"/>
  <c r="BV102" i="14"/>
  <c r="BU152"/>
  <c r="BU36" i="9"/>
  <c r="BV19"/>
  <c r="BU44" i="6"/>
  <c r="BW20" i="10"/>
  <c r="BW164" i="14" s="1"/>
  <c r="BP120" i="17"/>
  <c r="BV139" i="14"/>
  <c r="BP70" i="17"/>
  <c r="BV86" i="14"/>
  <c r="BV45" i="8"/>
  <c r="BW20"/>
  <c r="BW162" i="14" s="1"/>
  <c r="BV137"/>
  <c r="BP118" i="17"/>
  <c r="BU44" i="7"/>
  <c r="BU122" i="14"/>
  <c r="BO106" i="17"/>
  <c r="BU29" i="7"/>
  <c r="BU15" i="3"/>
  <c r="BO153" i="17" s="1"/>
  <c r="BU127" i="14"/>
  <c r="BO111" i="17" s="1"/>
  <c r="BU14" i="3"/>
  <c r="BO150" i="17" s="1"/>
  <c r="BU9" i="10"/>
  <c r="BU34" i="14"/>
  <c r="BO21" i="17"/>
  <c r="BO52"/>
  <c r="BV54" i="14"/>
  <c r="BU68"/>
  <c r="BU28"/>
  <c r="BO15" i="17"/>
  <c r="BU9" i="4"/>
  <c r="BU64" i="14"/>
  <c r="BV50"/>
  <c r="BO48" i="17"/>
  <c r="BV104" i="14"/>
  <c r="BP88" i="17"/>
  <c r="BU22" i="7"/>
  <c r="BU183" i="14"/>
  <c r="BO139" i="17"/>
  <c r="BU188" i="14"/>
  <c r="BO144" i="17" s="1"/>
  <c r="BU16" i="3"/>
  <c r="BO156" i="17" s="1"/>
  <c r="BU17" i="3"/>
  <c r="BO159" i="17" s="1"/>
  <c r="BV133" i="14"/>
  <c r="BP114" i="17"/>
  <c r="BW20" i="4"/>
  <c r="BU36" i="11"/>
  <c r="BV19"/>
  <c r="BV45" s="1"/>
  <c r="BU154" i="14"/>
  <c r="BV45" i="10"/>
  <c r="BO54" i="17"/>
  <c r="BV56" i="14"/>
  <c r="BU70"/>
  <c r="BU32"/>
  <c r="BO19" i="17"/>
  <c r="BU9" i="8"/>
  <c r="BU35" i="11"/>
  <c r="BP104" i="17"/>
  <c r="BV29" i="5"/>
  <c r="BV120" i="14"/>
  <c r="BV54" i="5"/>
  <c r="BV212" i="14" s="1"/>
  <c r="BP60" i="17"/>
  <c r="BV76" i="14"/>
  <c r="BV22" i="5"/>
  <c r="BP137" i="17"/>
  <c r="BV181" i="14"/>
  <c r="BP119" i="17" l="1"/>
  <c r="BV45" i="9"/>
  <c r="BV138" i="14"/>
  <c r="BW20" i="9"/>
  <c r="BW163" i="14" s="1"/>
  <c r="BU77"/>
  <c r="BO61" i="17"/>
  <c r="BU54" i="6"/>
  <c r="BU213" i="14" s="1"/>
  <c r="BU9" i="9"/>
  <c r="BO20" i="17"/>
  <c r="BU33" i="14"/>
  <c r="BO53" i="17"/>
  <c r="BV55" i="14"/>
  <c r="BU69"/>
  <c r="BO94" i="17"/>
  <c r="BV28" i="6"/>
  <c r="BU110" i="14"/>
  <c r="BU21" i="6"/>
  <c r="BO127" i="17"/>
  <c r="BU171" i="14"/>
  <c r="BP77" i="17"/>
  <c r="BV93" i="14"/>
  <c r="BO55" i="17"/>
  <c r="BU71" i="14"/>
  <c r="BV57"/>
  <c r="BW158"/>
  <c r="BU21" i="7"/>
  <c r="BO128" i="17"/>
  <c r="BU172" i="14"/>
  <c r="BU32" i="3"/>
  <c r="BO174" i="17" s="1"/>
  <c r="BU33" i="3"/>
  <c r="BO177" i="17" s="1"/>
  <c r="BU177" i="14"/>
  <c r="BO133" i="17" s="1"/>
  <c r="BV12" i="4"/>
  <c r="BP37" i="17"/>
  <c r="BV10" i="4"/>
  <c r="BO4" i="17"/>
  <c r="BU17" i="14"/>
  <c r="BV11" i="4"/>
  <c r="BV12" i="8"/>
  <c r="BP41" i="17"/>
  <c r="BV10" i="10"/>
  <c r="BU23" i="14"/>
  <c r="BV11" i="10"/>
  <c r="BO10" i="17"/>
  <c r="BU111" i="14"/>
  <c r="BO95" i="17"/>
  <c r="BV28" i="7"/>
  <c r="BU116" i="14"/>
  <c r="BO100" i="17" s="1"/>
  <c r="BU42" i="3"/>
  <c r="BO186" i="17" s="1"/>
  <c r="BU43" i="3"/>
  <c r="BO189" i="17" s="1"/>
  <c r="BP74"/>
  <c r="BV90" i="14"/>
  <c r="BV92"/>
  <c r="BP76" i="17"/>
  <c r="BU9" i="11"/>
  <c r="BO22" i="17"/>
  <c r="BU35" i="14"/>
  <c r="BU78"/>
  <c r="BO62" i="17"/>
  <c r="BU54" i="7"/>
  <c r="BU35" s="1"/>
  <c r="BU61" i="3"/>
  <c r="BO210" i="17" s="1"/>
  <c r="BU83" i="14"/>
  <c r="BO67" i="17" s="1"/>
  <c r="BU62" i="3"/>
  <c r="BO213" i="17" s="1"/>
  <c r="BW20" i="11"/>
  <c r="BW165" i="14" s="1"/>
  <c r="BP121" i="17"/>
  <c r="BV140" i="14"/>
  <c r="BV11" i="8"/>
  <c r="BU21" i="14"/>
  <c r="BO8" i="17"/>
  <c r="BV10" i="8"/>
  <c r="BV12" i="10"/>
  <c r="BP43" i="17"/>
  <c r="BV35" i="5"/>
  <c r="BV65" i="14" s="1"/>
  <c r="BV21" i="5"/>
  <c r="BP126" i="17"/>
  <c r="BV170" i="14"/>
  <c r="BP93" i="17"/>
  <c r="BV109" i="14"/>
  <c r="BW28" i="5"/>
  <c r="BP49" i="17" l="1"/>
  <c r="BW51" i="14"/>
  <c r="BU35" i="6"/>
  <c r="BU66" i="14" s="1"/>
  <c r="BP42" i="17"/>
  <c r="BV12" i="9"/>
  <c r="BV10"/>
  <c r="BV11"/>
  <c r="BO9" i="17"/>
  <c r="BU22" i="14"/>
  <c r="BU36" i="6"/>
  <c r="BV19"/>
  <c r="BU149" i="14"/>
  <c r="BP83" i="17"/>
  <c r="BV99" i="14"/>
  <c r="BV45" i="6"/>
  <c r="BP75" i="17"/>
  <c r="BV91" i="14"/>
  <c r="BV53"/>
  <c r="BO51" i="17"/>
  <c r="BU67" i="14"/>
  <c r="BU49" i="3"/>
  <c r="BO192" i="17" s="1"/>
  <c r="BP26"/>
  <c r="BV39" i="14"/>
  <c r="BP44" i="17"/>
  <c r="BV12" i="11"/>
  <c r="BP140" i="17"/>
  <c r="BV184" i="14"/>
  <c r="BV22" i="8"/>
  <c r="BV22" i="10"/>
  <c r="BV186" i="14"/>
  <c r="BP142" i="17"/>
  <c r="BV19" i="7"/>
  <c r="BU150" i="14"/>
  <c r="BU155"/>
  <c r="BU27" i="3"/>
  <c r="BU28"/>
  <c r="BU36" i="7"/>
  <c r="BP107" i="17"/>
  <c r="BV44" i="8"/>
  <c r="BV123" i="14"/>
  <c r="BV29" i="8"/>
  <c r="BU24" i="14"/>
  <c r="BO11" i="17"/>
  <c r="BV10" i="11"/>
  <c r="BV11"/>
  <c r="BV119" i="14"/>
  <c r="BV29" i="4"/>
  <c r="BP103" i="17"/>
  <c r="BV44" i="4"/>
  <c r="BV180" i="14"/>
  <c r="BP136" i="17"/>
  <c r="BV22" i="4"/>
  <c r="BV45" i="14"/>
  <c r="BP32" i="17"/>
  <c r="BU214" i="14"/>
  <c r="BU72" i="3"/>
  <c r="BU219" i="14"/>
  <c r="BU71" i="3"/>
  <c r="BP84" i="17"/>
  <c r="BV45" i="7"/>
  <c r="BV100" i="14"/>
  <c r="BV40" i="3"/>
  <c r="BP183" i="17" s="1"/>
  <c r="BV39" i="3"/>
  <c r="BP180" i="17" s="1"/>
  <c r="BV105" i="14"/>
  <c r="BP89" i="17" s="1"/>
  <c r="BP109"/>
  <c r="BV29" i="10"/>
  <c r="BV44"/>
  <c r="BV125" i="14"/>
  <c r="BV43"/>
  <c r="BP30" i="17"/>
  <c r="BV148" i="14"/>
  <c r="BV36" i="5"/>
  <c r="BW19"/>
  <c r="BW45" s="1"/>
  <c r="BQ38" i="17"/>
  <c r="BW12" i="5"/>
  <c r="BQ82" i="17"/>
  <c r="BW98" i="14"/>
  <c r="BU50" i="3" l="1"/>
  <c r="BO195" i="17" s="1"/>
  <c r="BU72" i="14"/>
  <c r="BO56" i="17" s="1"/>
  <c r="BV52" i="14"/>
  <c r="BV12" i="6" s="1"/>
  <c r="BO50" i="17"/>
  <c r="BO17"/>
  <c r="BU9" i="6"/>
  <c r="BU30" i="14"/>
  <c r="BP141" i="17"/>
  <c r="BV185" i="14"/>
  <c r="BV22" i="9"/>
  <c r="BP39" i="17"/>
  <c r="BV88" i="14"/>
  <c r="BP72" i="17"/>
  <c r="BV135" i="14"/>
  <c r="BP116" i="17"/>
  <c r="BW20" i="6"/>
  <c r="BW160" i="14" s="1"/>
  <c r="BV44" i="9"/>
  <c r="BP108" i="17"/>
  <c r="BV29" i="9"/>
  <c r="BV124" i="14"/>
  <c r="BV44"/>
  <c r="BP31" i="17"/>
  <c r="BP73"/>
  <c r="BV89" i="14"/>
  <c r="BV64" i="3"/>
  <c r="BP216" i="17" s="1"/>
  <c r="BV94" i="14"/>
  <c r="BP78" i="17" s="1"/>
  <c r="BV65" i="3"/>
  <c r="BP219" i="17" s="1"/>
  <c r="BV169" i="14"/>
  <c r="BP125" i="17"/>
  <c r="BV21" i="4"/>
  <c r="BP59" i="17"/>
  <c r="BV75" i="14"/>
  <c r="BV54" i="4"/>
  <c r="BV44" i="11"/>
  <c r="BV29"/>
  <c r="BP110" i="17"/>
  <c r="BV126" i="14"/>
  <c r="BV112"/>
  <c r="BW28" i="8"/>
  <c r="BP96" i="17"/>
  <c r="BU31" i="14"/>
  <c r="BO18" i="17"/>
  <c r="BU9" i="7"/>
  <c r="BU52" i="3"/>
  <c r="BO201" i="17" s="1"/>
  <c r="BU36" i="14"/>
  <c r="BO23" i="17" s="1"/>
  <c r="BU51" i="3"/>
  <c r="BO198" i="17" s="1"/>
  <c r="BV175" i="14"/>
  <c r="BP131" i="17"/>
  <c r="BV21" i="10"/>
  <c r="BP129" i="17"/>
  <c r="BV173" i="14"/>
  <c r="BV21" i="8"/>
  <c r="BV12" i="7"/>
  <c r="BP40" i="17"/>
  <c r="BV54" i="3"/>
  <c r="BP204" i="17" s="1"/>
  <c r="BV58" i="14"/>
  <c r="BP45" i="17" s="1"/>
  <c r="BV55" i="3"/>
  <c r="BP207" i="17" s="1"/>
  <c r="BV46" i="14"/>
  <c r="BP33" i="17"/>
  <c r="BW28" i="10"/>
  <c r="BV114" i="14"/>
  <c r="BP98" i="17"/>
  <c r="BP92"/>
  <c r="BW28" i="4"/>
  <c r="BV108" i="14"/>
  <c r="BV79"/>
  <c r="BV54" i="8"/>
  <c r="BV215" i="14" s="1"/>
  <c r="BP63" i="17"/>
  <c r="BP65"/>
  <c r="BV81" i="14"/>
  <c r="BV54" i="10"/>
  <c r="BP143" i="17"/>
  <c r="BV187" i="14"/>
  <c r="BV22" i="11"/>
  <c r="BV136" i="14"/>
  <c r="BP117" i="17"/>
  <c r="BW20" i="7"/>
  <c r="BV141" i="14"/>
  <c r="BP122" i="17" s="1"/>
  <c r="BV25" i="3"/>
  <c r="BP168" i="17" s="1"/>
  <c r="BV26" i="3"/>
  <c r="BP171" i="17" s="1"/>
  <c r="BQ27"/>
  <c r="BW40" i="14"/>
  <c r="BW87"/>
  <c r="BQ71" i="17"/>
  <c r="BW134" i="14"/>
  <c r="BQ115" i="17"/>
  <c r="BX20" i="5"/>
  <c r="BX159" i="14" s="1"/>
  <c r="BV9" i="5"/>
  <c r="BP16" i="17"/>
  <c r="BV29" i="14"/>
  <c r="BP97" i="17" l="1"/>
  <c r="BW28" i="9"/>
  <c r="BV113" i="14"/>
  <c r="BV80"/>
  <c r="BP64" i="17"/>
  <c r="BV54" i="9"/>
  <c r="BV216" i="14" s="1"/>
  <c r="BV41"/>
  <c r="BP28" i="17"/>
  <c r="BV174" i="14"/>
  <c r="BV21" i="9"/>
  <c r="BP130" i="17"/>
  <c r="BV10" i="6"/>
  <c r="BU19" i="14"/>
  <c r="BO6" i="17"/>
  <c r="BV11" i="6"/>
  <c r="BO7" i="17"/>
  <c r="BV11" i="7"/>
  <c r="BU20" i="14"/>
  <c r="BV10" i="7"/>
  <c r="BU13" i="3"/>
  <c r="BO147" i="17" s="1"/>
  <c r="BU12" i="3"/>
  <c r="BO1" i="17" s="1"/>
  <c r="BU25" i="14"/>
  <c r="BO12" i="17" s="1"/>
  <c r="BW101" i="14"/>
  <c r="BQ85" i="17"/>
  <c r="BW28" i="11"/>
  <c r="BP99" i="17"/>
  <c r="BV115" i="14"/>
  <c r="BW19" i="4"/>
  <c r="BW45" s="1"/>
  <c r="BV147" i="14"/>
  <c r="BV36" i="4"/>
  <c r="BV217" i="14"/>
  <c r="BV35" i="10"/>
  <c r="BQ81" i="17"/>
  <c r="BW97" i="14"/>
  <c r="BQ87" i="17"/>
  <c r="BW103" i="14"/>
  <c r="BV36" i="8"/>
  <c r="BW19"/>
  <c r="BV151" i="14"/>
  <c r="BV211"/>
  <c r="BV35" i="4"/>
  <c r="BW161" i="14"/>
  <c r="BW30" i="3"/>
  <c r="BW29"/>
  <c r="BW166" i="14"/>
  <c r="BV42"/>
  <c r="BP29" i="17"/>
  <c r="BV47" i="14"/>
  <c r="BP34" i="17" s="1"/>
  <c r="BV19" i="3"/>
  <c r="BP165" i="17" s="1"/>
  <c r="BV18" i="3"/>
  <c r="BP162" i="17" s="1"/>
  <c r="BV153" i="14"/>
  <c r="BW19" i="10"/>
  <c r="BW45" s="1"/>
  <c r="BV36"/>
  <c r="BP132" i="17"/>
  <c r="BV176" i="14"/>
  <c r="BV21" i="11"/>
  <c r="BP66" i="17"/>
  <c r="BV82" i="14"/>
  <c r="BV54" i="11"/>
  <c r="BV35" i="8"/>
  <c r="BW10" i="5"/>
  <c r="BW11"/>
  <c r="BP5" i="17"/>
  <c r="BV18" i="14"/>
  <c r="BP138" i="17" l="1"/>
  <c r="BV182" i="14"/>
  <c r="BV22" i="6"/>
  <c r="BV36" i="9"/>
  <c r="BV152" i="14"/>
  <c r="BW19" i="9"/>
  <c r="BV35"/>
  <c r="BV29" i="6"/>
  <c r="BV44"/>
  <c r="BP105" i="17"/>
  <c r="BV121" i="14"/>
  <c r="BQ86" i="17"/>
  <c r="BW102" i="14"/>
  <c r="BW54"/>
  <c r="BV68"/>
  <c r="BP52" i="17"/>
  <c r="BV9" i="10"/>
  <c r="BV34" i="14"/>
  <c r="BP21" i="17"/>
  <c r="BP19"/>
  <c r="BV9" i="8"/>
  <c r="BV32" i="14"/>
  <c r="BQ76" i="17"/>
  <c r="BW92" i="14"/>
  <c r="BP54" i="17"/>
  <c r="BV70" i="14"/>
  <c r="BW56"/>
  <c r="BW104"/>
  <c r="BQ88" i="17"/>
  <c r="BP106"/>
  <c r="BV29" i="7"/>
  <c r="BV122" i="14"/>
  <c r="BV15" i="3"/>
  <c r="BP153" i="17" s="1"/>
  <c r="BV14" i="3"/>
  <c r="BP150" i="17" s="1"/>
  <c r="BV44" i="7"/>
  <c r="BV127" i="14"/>
  <c r="BP111" i="17" s="1"/>
  <c r="BX20" i="8"/>
  <c r="BX162" i="14" s="1"/>
  <c r="BW137"/>
  <c r="BW45" i="8"/>
  <c r="BQ118" i="17"/>
  <c r="BW86" i="14"/>
  <c r="BQ70" i="17"/>
  <c r="BV9" i="4"/>
  <c r="BV28" i="14"/>
  <c r="BP15" i="17"/>
  <c r="BV22" i="7"/>
  <c r="BV183" i="14"/>
  <c r="BP139" i="17"/>
  <c r="BV16" i="3"/>
  <c r="BP156" i="17" s="1"/>
  <c r="BV17" i="3"/>
  <c r="BP159" i="17" s="1"/>
  <c r="BV188" i="14"/>
  <c r="BP144" i="17" s="1"/>
  <c r="BV218" i="14"/>
  <c r="BV35" i="11"/>
  <c r="BV36"/>
  <c r="BW19"/>
  <c r="BV154" i="14"/>
  <c r="BW139"/>
  <c r="BQ120" i="17"/>
  <c r="BX20" i="10"/>
  <c r="BX164" i="14" s="1"/>
  <c r="BP48" i="17"/>
  <c r="BW50" i="14"/>
  <c r="BV64"/>
  <c r="BQ114" i="17"/>
  <c r="BW133" i="14"/>
  <c r="BX20" i="4"/>
  <c r="BX158" i="14" s="1"/>
  <c r="BW181"/>
  <c r="BW22" i="5"/>
  <c r="BQ137" i="17"/>
  <c r="BW120" i="14"/>
  <c r="BQ104" i="17"/>
  <c r="BW29" i="5"/>
  <c r="BW44"/>
  <c r="BV77" i="14" l="1"/>
  <c r="BP61" i="17"/>
  <c r="BV54" i="6"/>
  <c r="BV213" i="14" s="1"/>
  <c r="BP53" i="17"/>
  <c r="BV69" i="14"/>
  <c r="BW55"/>
  <c r="BP127" i="17"/>
  <c r="BV171" i="14"/>
  <c r="BV21" i="6"/>
  <c r="BP94" i="17"/>
  <c r="BW28" i="6"/>
  <c r="BV110" i="14"/>
  <c r="BQ119" i="17"/>
  <c r="BX20" i="9"/>
  <c r="BX163" i="14" s="1"/>
  <c r="BW45" i="9"/>
  <c r="BW138" i="14"/>
  <c r="BV9" i="9"/>
  <c r="BP20" i="17"/>
  <c r="BV33" i="14"/>
  <c r="BW57"/>
  <c r="BV71"/>
  <c r="BP55" i="17"/>
  <c r="BP4"/>
  <c r="BV17" i="14"/>
  <c r="BW11" i="4"/>
  <c r="BW10"/>
  <c r="BW12" i="8"/>
  <c r="BQ41" i="17"/>
  <c r="BP22"/>
  <c r="BV35" i="14"/>
  <c r="BV9" i="11"/>
  <c r="BV172" i="14"/>
  <c r="BP128" i="17"/>
  <c r="BV21" i="7"/>
  <c r="BV177" i="14"/>
  <c r="BP133" i="17" s="1"/>
  <c r="BV32" i="3"/>
  <c r="BP174" i="17" s="1"/>
  <c r="BV33" i="3"/>
  <c r="BP177" i="17" s="1"/>
  <c r="BW90" i="14"/>
  <c r="BQ74" i="17"/>
  <c r="BV78" i="14"/>
  <c r="BV54" i="7"/>
  <c r="BV35" s="1"/>
  <c r="BP62" i="17"/>
  <c r="BV62" i="3"/>
  <c r="BP213" i="17" s="1"/>
  <c r="BV61" i="3"/>
  <c r="BP210" i="17" s="1"/>
  <c r="BV83" i="14"/>
  <c r="BP67" i="17" s="1"/>
  <c r="BW28" i="7"/>
  <c r="BP95" i="17"/>
  <c r="BV111" i="14"/>
  <c r="BV42" i="3"/>
  <c r="BP186" i="17" s="1"/>
  <c r="BV43" i="3"/>
  <c r="BP189" i="17" s="1"/>
  <c r="BV116" i="14"/>
  <c r="BP100" i="17" s="1"/>
  <c r="BQ43"/>
  <c r="BW12" i="10"/>
  <c r="BQ121" i="17"/>
  <c r="BW140" i="14"/>
  <c r="BW45" i="11"/>
  <c r="BX20"/>
  <c r="BX165" i="14" s="1"/>
  <c r="BW12" i="4"/>
  <c r="BQ37" i="17"/>
  <c r="BW11" i="8"/>
  <c r="BP8" i="17"/>
  <c r="BV21" i="14"/>
  <c r="BW10" i="8"/>
  <c r="BW11" i="10"/>
  <c r="BW10"/>
  <c r="BP10" i="17"/>
  <c r="BV23" i="14"/>
  <c r="BX28" i="5"/>
  <c r="BQ93" i="17"/>
  <c r="BW109" i="14"/>
  <c r="BW21" i="5"/>
  <c r="BQ126" i="17"/>
  <c r="BW170" i="14"/>
  <c r="BW76"/>
  <c r="BQ60" i="17"/>
  <c r="BW54" i="5"/>
  <c r="BW12" i="9" l="1"/>
  <c r="BQ42" i="17"/>
  <c r="BW11" i="9"/>
  <c r="BW10"/>
  <c r="BP9" i="17"/>
  <c r="BV22" i="14"/>
  <c r="BW91"/>
  <c r="BQ75" i="17"/>
  <c r="BQ83"/>
  <c r="BW99" i="14"/>
  <c r="BW19" i="6"/>
  <c r="BW45" s="1"/>
  <c r="BV36"/>
  <c r="BV149" i="14"/>
  <c r="BV35" i="6"/>
  <c r="BQ142" i="17"/>
  <c r="BW22" i="10"/>
  <c r="BW186" i="14"/>
  <c r="BW93"/>
  <c r="BQ77" i="17"/>
  <c r="BV214" i="14"/>
  <c r="BV71" i="3"/>
  <c r="BV219" i="14"/>
  <c r="BV72" i="3"/>
  <c r="BP11" i="17"/>
  <c r="BW11" i="11"/>
  <c r="BV24" i="14"/>
  <c r="BW10" i="11"/>
  <c r="BW12"/>
  <c r="BQ44" i="17"/>
  <c r="BQ32"/>
  <c r="BW45" i="14"/>
  <c r="BP51" i="17"/>
  <c r="BV67" i="14"/>
  <c r="BW53"/>
  <c r="BV50" i="3"/>
  <c r="BP195" i="17" s="1"/>
  <c r="BV72" i="14"/>
  <c r="BP56" i="17" s="1"/>
  <c r="BV49" i="3"/>
  <c r="BP192" i="17" s="1"/>
  <c r="BQ103"/>
  <c r="BW119" i="14"/>
  <c r="BW44" i="4"/>
  <c r="BW29"/>
  <c r="BW22" i="8"/>
  <c r="BW184" i="14"/>
  <c r="BQ140" i="17"/>
  <c r="BQ84"/>
  <c r="BW100" i="14"/>
  <c r="BW105"/>
  <c r="BQ89" i="17" s="1"/>
  <c r="BW39" i="3"/>
  <c r="BQ180" i="17" s="1"/>
  <c r="BW40" i="3"/>
  <c r="BQ183" i="17" s="1"/>
  <c r="BQ136"/>
  <c r="BW22" i="4"/>
  <c r="BW180" i="14"/>
  <c r="BQ109" i="17"/>
  <c r="BW125" i="14"/>
  <c r="BW29" i="10"/>
  <c r="BW44"/>
  <c r="BW29" i="8"/>
  <c r="BW44"/>
  <c r="BQ107" i="17"/>
  <c r="BW123" i="14"/>
  <c r="BW39"/>
  <c r="BQ26" i="17"/>
  <c r="BW19" i="7"/>
  <c r="BW45" s="1"/>
  <c r="BV150" i="14"/>
  <c r="BV27" i="3"/>
  <c r="BV36" i="7"/>
  <c r="BV28" i="3"/>
  <c r="BV155" i="14"/>
  <c r="BQ30" i="17"/>
  <c r="BW43" i="14"/>
  <c r="BX19" i="5"/>
  <c r="BW148" i="14"/>
  <c r="BW36" i="5"/>
  <c r="BW35"/>
  <c r="BW212" i="14"/>
  <c r="BR82" i="17"/>
  <c r="BX45" i="5"/>
  <c r="BX98" i="14"/>
  <c r="BP50" i="17" l="1"/>
  <c r="BW52" i="14"/>
  <c r="BV66"/>
  <c r="BV9" i="6"/>
  <c r="BV30" i="14"/>
  <c r="BP17" i="17"/>
  <c r="BQ72"/>
  <c r="BW88" i="14"/>
  <c r="BW44" i="9"/>
  <c r="BQ108" i="17"/>
  <c r="BW29" i="9"/>
  <c r="BW124" i="14"/>
  <c r="BW44"/>
  <c r="BQ31" i="17"/>
  <c r="BW135" i="14"/>
  <c r="BQ116" i="17"/>
  <c r="BX20" i="6"/>
  <c r="BX160" i="14" s="1"/>
  <c r="BQ141" i="17"/>
  <c r="BW22" i="9"/>
  <c r="BW185" i="14"/>
  <c r="BQ73" i="17"/>
  <c r="BW89" i="14"/>
  <c r="BW65" i="3"/>
  <c r="BQ219" i="17" s="1"/>
  <c r="BW94" i="14"/>
  <c r="BQ78" i="17" s="1"/>
  <c r="BW64" i="3"/>
  <c r="BQ216" i="17" s="1"/>
  <c r="BP18"/>
  <c r="BV9" i="7"/>
  <c r="BV31" i="14"/>
  <c r="BV51" i="3"/>
  <c r="BP198" i="17" s="1"/>
  <c r="BV36" i="14"/>
  <c r="BP23" i="17" s="1"/>
  <c r="BV52" i="3"/>
  <c r="BP201" i="17" s="1"/>
  <c r="BW54" i="8"/>
  <c r="BW215" i="14" s="1"/>
  <c r="BW79"/>
  <c r="BQ63" i="17"/>
  <c r="BQ125"/>
  <c r="BW169" i="14"/>
  <c r="BW21" i="4"/>
  <c r="BW173" i="14"/>
  <c r="BW21" i="8"/>
  <c r="BQ129" i="17"/>
  <c r="BW46" i="14"/>
  <c r="BQ33" i="17"/>
  <c r="BW136" i="14"/>
  <c r="BQ117" i="17"/>
  <c r="BX20" i="7"/>
  <c r="BW25" i="3"/>
  <c r="BQ168" i="17" s="1"/>
  <c r="BW141" i="14"/>
  <c r="BQ122" i="17" s="1"/>
  <c r="BW26" i="3"/>
  <c r="BQ171" i="17" s="1"/>
  <c r="BX28" i="10"/>
  <c r="BW114" i="14"/>
  <c r="BQ98" i="17"/>
  <c r="BW12" i="7"/>
  <c r="BQ40" i="17"/>
  <c r="BW54" i="3"/>
  <c r="BQ204" i="17" s="1"/>
  <c r="BW58" i="14"/>
  <c r="BQ45" i="17" s="1"/>
  <c r="BW55" i="3"/>
  <c r="BQ207" i="17" s="1"/>
  <c r="BQ110"/>
  <c r="BW126" i="14"/>
  <c r="BW29" i="11"/>
  <c r="BW21" i="10"/>
  <c r="BQ131" i="17"/>
  <c r="BW175" i="14"/>
  <c r="BW44" i="11"/>
  <c r="BW81" i="14"/>
  <c r="BQ65" i="17"/>
  <c r="BW54" i="10"/>
  <c r="BW217" i="14" s="1"/>
  <c r="BW75"/>
  <c r="BQ59" i="17"/>
  <c r="BW54" i="4"/>
  <c r="BQ96" i="17"/>
  <c r="BX28" i="8"/>
  <c r="BW112" i="14"/>
  <c r="BX28" i="4"/>
  <c r="BW108" i="14"/>
  <c r="BQ92" i="17"/>
  <c r="BW187" i="14"/>
  <c r="BW22" i="11"/>
  <c r="BQ143" i="17"/>
  <c r="BW35" i="8"/>
  <c r="BX54" i="14" s="1"/>
  <c r="BQ16" i="17"/>
  <c r="BW29" i="14"/>
  <c r="BW9" i="5"/>
  <c r="BY20"/>
  <c r="BY159" i="14" s="1"/>
  <c r="BX134"/>
  <c r="BR115" i="17"/>
  <c r="BR71"/>
  <c r="BX87" i="14"/>
  <c r="BW65"/>
  <c r="BX51"/>
  <c r="BQ49" i="17"/>
  <c r="BQ52" l="1"/>
  <c r="BW68" i="14"/>
  <c r="BQ130" i="17"/>
  <c r="BW21" i="9"/>
  <c r="BW174" i="14"/>
  <c r="BQ97" i="17"/>
  <c r="BX28" i="9"/>
  <c r="BW113" i="14"/>
  <c r="BQ64" i="17"/>
  <c r="BW80" i="14"/>
  <c r="BW54" i="9"/>
  <c r="BW216" i="14" s="1"/>
  <c r="BV19"/>
  <c r="BW11" i="6"/>
  <c r="BW10"/>
  <c r="BP6" i="17"/>
  <c r="BW12" i="6"/>
  <c r="BQ39" i="17"/>
  <c r="BR87"/>
  <c r="BX103" i="14"/>
  <c r="BX161"/>
  <c r="BX29" i="3"/>
  <c r="BX30"/>
  <c r="BX166" i="14"/>
  <c r="BW35" i="10"/>
  <c r="BW21" i="11"/>
  <c r="BW176" i="14"/>
  <c r="BQ132" i="17"/>
  <c r="BR81"/>
  <c r="BX97" i="14"/>
  <c r="BW36" i="4"/>
  <c r="BX19"/>
  <c r="BW147" i="14"/>
  <c r="BW211"/>
  <c r="BW35" i="4"/>
  <c r="BW54" i="11"/>
  <c r="BW218" i="14" s="1"/>
  <c r="BW82"/>
  <c r="BQ66" i="17"/>
  <c r="BW115" i="14"/>
  <c r="BQ99" i="17"/>
  <c r="BX28" i="11"/>
  <c r="BR85" i="17"/>
  <c r="BX101" i="14"/>
  <c r="BW36" i="10"/>
  <c r="BW153" i="14"/>
  <c r="BX19" i="10"/>
  <c r="BQ29" i="17"/>
  <c r="BW42" i="14"/>
  <c r="BW47"/>
  <c r="BQ34" i="17" s="1"/>
  <c r="BW19" i="3"/>
  <c r="BQ165" i="17" s="1"/>
  <c r="BW18" i="3"/>
  <c r="BQ162" i="17" s="1"/>
  <c r="BW36" i="8"/>
  <c r="BX19"/>
  <c r="BW151" i="14"/>
  <c r="BP7" i="17"/>
  <c r="BV20" i="14"/>
  <c r="BW11" i="7"/>
  <c r="BW10"/>
  <c r="BV25" i="14"/>
  <c r="BP12" i="17" s="1"/>
  <c r="BV12" i="3"/>
  <c r="BP1" i="17" s="1"/>
  <c r="BV13" i="3"/>
  <c r="BP147" i="17" s="1"/>
  <c r="BX10" i="5"/>
  <c r="BW18" i="14"/>
  <c r="BQ5" i="17"/>
  <c r="BX11" i="5"/>
  <c r="BX12"/>
  <c r="BR38" i="17"/>
  <c r="BX12" i="8"/>
  <c r="BR41" i="17"/>
  <c r="BW41" i="14" l="1"/>
  <c r="BQ28" i="17"/>
  <c r="BQ138"/>
  <c r="BW22" i="6"/>
  <c r="BW182" i="14"/>
  <c r="BR86" i="17"/>
  <c r="BX102" i="14"/>
  <c r="BQ105" i="17"/>
  <c r="BW121" i="14"/>
  <c r="BW29" i="6"/>
  <c r="BW44"/>
  <c r="BW36" i="9"/>
  <c r="BW152" i="14"/>
  <c r="BX19" i="9"/>
  <c r="BW35" i="11"/>
  <c r="BW71" i="14" s="1"/>
  <c r="BW35" i="9"/>
  <c r="BX139" i="14"/>
  <c r="BR120" i="17"/>
  <c r="BY20" i="10"/>
  <c r="BY164" i="14" s="1"/>
  <c r="BW64"/>
  <c r="BQ48" i="17"/>
  <c r="BX50" i="14"/>
  <c r="BW154"/>
  <c r="BW36" i="11"/>
  <c r="BX19"/>
  <c r="BX45" i="10"/>
  <c r="BW32" i="14"/>
  <c r="BQ19" i="17"/>
  <c r="BW9" i="8"/>
  <c r="BR88" i="17"/>
  <c r="BX104" i="14"/>
  <c r="BX57"/>
  <c r="BQ15" i="17"/>
  <c r="BW9" i="4"/>
  <c r="BW28" i="14"/>
  <c r="BX137"/>
  <c r="BX45" i="8"/>
  <c r="BR118" i="17"/>
  <c r="BY20" i="8"/>
  <c r="BY162" i="14" s="1"/>
  <c r="BW34"/>
  <c r="BQ21" i="17"/>
  <c r="BW9" i="10"/>
  <c r="BX45" i="4"/>
  <c r="BX133" i="14"/>
  <c r="BR114" i="17"/>
  <c r="BY20" i="4"/>
  <c r="BY158" i="14" s="1"/>
  <c r="BX56"/>
  <c r="BQ54" i="17"/>
  <c r="BW70" i="14"/>
  <c r="BW29" i="7"/>
  <c r="BW122" i="14"/>
  <c r="BQ106" i="17"/>
  <c r="BW127" i="14"/>
  <c r="BQ111" i="17" s="1"/>
  <c r="BW14" i="3"/>
  <c r="BQ150" i="17" s="1"/>
  <c r="BW15" i="3"/>
  <c r="BQ153" i="17" s="1"/>
  <c r="BW44" i="7"/>
  <c r="BQ139" i="17"/>
  <c r="BW183" i="14"/>
  <c r="BW22" i="7"/>
  <c r="BW16" i="3"/>
  <c r="BQ156" i="17" s="1"/>
  <c r="BW188" i="14"/>
  <c r="BQ144" i="17" s="1"/>
  <c r="BW17" i="3"/>
  <c r="BQ159" i="17" s="1"/>
  <c r="BX45" i="11"/>
  <c r="BR30" i="17"/>
  <c r="BX43" i="14"/>
  <c r="BX120"/>
  <c r="BR104" i="17"/>
  <c r="BX29" i="5"/>
  <c r="BX44"/>
  <c r="BR27" i="17"/>
  <c r="BX40" i="14"/>
  <c r="BX22" i="5"/>
  <c r="BX181" i="14"/>
  <c r="BR137" i="17"/>
  <c r="BQ55" l="1"/>
  <c r="BX55" i="14"/>
  <c r="BW69"/>
  <c r="BQ53" i="17"/>
  <c r="BY20" i="9"/>
  <c r="BY163" i="14" s="1"/>
  <c r="BX138"/>
  <c r="BR119" i="17"/>
  <c r="BQ20"/>
  <c r="BW9" i="9"/>
  <c r="BW33" i="14"/>
  <c r="BQ94" i="17"/>
  <c r="BX28" i="6"/>
  <c r="BW110" i="14"/>
  <c r="BW54" i="6"/>
  <c r="BW213" i="14" s="1"/>
  <c r="BW77"/>
  <c r="BQ61" i="17"/>
  <c r="BW171" i="14"/>
  <c r="BQ127" i="17"/>
  <c r="BW21" i="6"/>
  <c r="BX45" i="9"/>
  <c r="BW172" i="14"/>
  <c r="BQ128" i="17"/>
  <c r="BW21" i="7"/>
  <c r="BW177" i="14"/>
  <c r="BQ133" i="17" s="1"/>
  <c r="BW32" i="3"/>
  <c r="BQ174" i="17" s="1"/>
  <c r="BW33" i="3"/>
  <c r="BQ177" i="17" s="1"/>
  <c r="BX12" i="10"/>
  <c r="BR43" i="17"/>
  <c r="BR74"/>
  <c r="BX90" i="14"/>
  <c r="BX93"/>
  <c r="BR77" i="17"/>
  <c r="BW78" i="14"/>
  <c r="BQ62" i="17"/>
  <c r="BW54" i="7"/>
  <c r="BW62" i="3"/>
  <c r="BQ213" i="17" s="1"/>
  <c r="BW61" i="3"/>
  <c r="BQ210" i="17" s="1"/>
  <c r="BW83" i="14"/>
  <c r="BQ67" i="17" s="1"/>
  <c r="BX10" i="10"/>
  <c r="BX11"/>
  <c r="BW23" i="14"/>
  <c r="BQ10" i="17"/>
  <c r="BQ4"/>
  <c r="BX11" i="4"/>
  <c r="BX10"/>
  <c r="BW17" i="14"/>
  <c r="BW21"/>
  <c r="BQ8" i="17"/>
  <c r="BX10" i="8"/>
  <c r="BX11"/>
  <c r="BW35" i="14"/>
  <c r="BW9" i="11"/>
  <c r="BQ22" i="17"/>
  <c r="BX86" i="14"/>
  <c r="BR70" i="17"/>
  <c r="BR44"/>
  <c r="BX12" i="11"/>
  <c r="BR76" i="17"/>
  <c r="BX92" i="14"/>
  <c r="BR121" i="17"/>
  <c r="BX140" i="14"/>
  <c r="BY20" i="11"/>
  <c r="BY165" i="14" s="1"/>
  <c r="BR37" i="17"/>
  <c r="BX12" i="4"/>
  <c r="BX28" i="7"/>
  <c r="BQ95" i="17"/>
  <c r="BW111" i="14"/>
  <c r="BW42" i="3"/>
  <c r="BQ186" i="17" s="1"/>
  <c r="BW116" i="14"/>
  <c r="BQ100" i="17" s="1"/>
  <c r="BW43" i="3"/>
  <c r="BQ189" i="17" s="1"/>
  <c r="BY28" i="5"/>
  <c r="BX109" i="14"/>
  <c r="BR93" i="17"/>
  <c r="BX21" i="5"/>
  <c r="BX170" i="14"/>
  <c r="BR126" i="17"/>
  <c r="BX76" i="14"/>
  <c r="BX54" i="5"/>
  <c r="BX212" i="14" s="1"/>
  <c r="BR60" i="17"/>
  <c r="BX19" i="6" l="1"/>
  <c r="BX45" s="1"/>
  <c r="BW36"/>
  <c r="BW149" i="14"/>
  <c r="BR83" i="17"/>
  <c r="BX99" i="14"/>
  <c r="BX12" i="9"/>
  <c r="BR42" i="17"/>
  <c r="BR75"/>
  <c r="BX91" i="14"/>
  <c r="BX11" i="9"/>
  <c r="BW22" i="14"/>
  <c r="BQ9" i="17"/>
  <c r="BX10" i="9"/>
  <c r="BW35" i="6"/>
  <c r="BX44" i="4"/>
  <c r="BR103" i="17"/>
  <c r="BX29" i="4"/>
  <c r="BX119" i="14"/>
  <c r="BX44" i="10"/>
  <c r="BX125" i="14"/>
  <c r="BR109" i="17"/>
  <c r="BX29" i="10"/>
  <c r="BX100" i="14"/>
  <c r="BR84" i="17"/>
  <c r="BX105" i="14"/>
  <c r="BR89" i="17" s="1"/>
  <c r="BX39" i="3"/>
  <c r="BR180" i="17" s="1"/>
  <c r="BX40" i="3"/>
  <c r="BR183" i="17" s="1"/>
  <c r="BX46" i="14"/>
  <c r="BR33" i="17"/>
  <c r="BW24" i="14"/>
  <c r="BX11" i="11"/>
  <c r="BX10"/>
  <c r="BQ11" i="17"/>
  <c r="BX22" i="8"/>
  <c r="BX184" i="14"/>
  <c r="BR140" i="17"/>
  <c r="BX180" i="14"/>
  <c r="BR136" i="17"/>
  <c r="BX22" i="4"/>
  <c r="BX44" i="8"/>
  <c r="BX29"/>
  <c r="BR107" i="17"/>
  <c r="BX123" i="14"/>
  <c r="BW214"/>
  <c r="BW219"/>
  <c r="BW72" i="3"/>
  <c r="BW71"/>
  <c r="BX45" i="14"/>
  <c r="BR32" i="17"/>
  <c r="BX19" i="7"/>
  <c r="BW150" i="14"/>
  <c r="BW155"/>
  <c r="BW28" i="3"/>
  <c r="BW36" i="7"/>
  <c r="BW27" i="3"/>
  <c r="BR26" i="17"/>
  <c r="BX39" i="14"/>
  <c r="BX186"/>
  <c r="BR142" i="17"/>
  <c r="BX22" i="10"/>
  <c r="BW35" i="7"/>
  <c r="BS82" i="17"/>
  <c r="BY98" i="14"/>
  <c r="BX148"/>
  <c r="BY19" i="5"/>
  <c r="BY45" s="1"/>
  <c r="BX36"/>
  <c r="BX35"/>
  <c r="BQ50" i="17" l="1"/>
  <c r="BX52" i="14"/>
  <c r="BW66"/>
  <c r="BR108" i="17"/>
  <c r="BX44" i="9"/>
  <c r="BX124" i="14"/>
  <c r="BX29" i="9"/>
  <c r="BR31" i="17"/>
  <c r="BX44" i="14"/>
  <c r="BY20" i="6"/>
  <c r="BY160" i="14" s="1"/>
  <c r="BX135"/>
  <c r="BR116" i="17"/>
  <c r="BX22" i="9"/>
  <c r="BX185" i="14"/>
  <c r="BR141" i="17"/>
  <c r="BX88" i="14"/>
  <c r="BR72" i="17"/>
  <c r="BQ17"/>
  <c r="BW30" i="14"/>
  <c r="BW9" i="6"/>
  <c r="BX21" i="10"/>
  <c r="BR131" i="17"/>
  <c r="BX175" i="14"/>
  <c r="BX54" i="10"/>
  <c r="BX81" i="14"/>
  <c r="BR65" i="17"/>
  <c r="BR59"/>
  <c r="BX75" i="14"/>
  <c r="BX54" i="4"/>
  <c r="BX211" i="14" s="1"/>
  <c r="BW67"/>
  <c r="BQ51" i="17"/>
  <c r="BX53" i="14"/>
  <c r="BW50" i="3"/>
  <c r="BQ195" i="17" s="1"/>
  <c r="BW49" i="3"/>
  <c r="BQ192" i="17" s="1"/>
  <c r="BW72" i="14"/>
  <c r="BQ56" i="17" s="1"/>
  <c r="BX21" i="4"/>
  <c r="BX169" i="14"/>
  <c r="BR125" i="17"/>
  <c r="BX21" i="8"/>
  <c r="BR129" i="17"/>
  <c r="BX173" i="14"/>
  <c r="BX79"/>
  <c r="BR63" i="17"/>
  <c r="BX54" i="8"/>
  <c r="BX215" i="14" s="1"/>
  <c r="BX29" i="11"/>
  <c r="BR110" i="17"/>
  <c r="BX126" i="14"/>
  <c r="BX44" i="11"/>
  <c r="BX108" i="14"/>
  <c r="BR92" i="17"/>
  <c r="BY28" i="4"/>
  <c r="BW31" i="14"/>
  <c r="BQ18" i="17"/>
  <c r="BW9" i="7"/>
  <c r="BW52" i="3"/>
  <c r="BQ201" i="17" s="1"/>
  <c r="BW36" i="14"/>
  <c r="BQ23" i="17" s="1"/>
  <c r="BW51" i="3"/>
  <c r="BQ198" i="17" s="1"/>
  <c r="BX45" i="7"/>
  <c r="BY20"/>
  <c r="BX136" i="14"/>
  <c r="BR117" i="17"/>
  <c r="BX26" i="3"/>
  <c r="BR171" i="17" s="1"/>
  <c r="BX25" i="3"/>
  <c r="BR168" i="17" s="1"/>
  <c r="BX141" i="14"/>
  <c r="BR122" i="17" s="1"/>
  <c r="BX112" i="14"/>
  <c r="BR96" i="17"/>
  <c r="BY28" i="8"/>
  <c r="BX187" i="14"/>
  <c r="BX22" i="11"/>
  <c r="BR143" i="17"/>
  <c r="BY28" i="10"/>
  <c r="BX114" i="14"/>
  <c r="BR98" i="17"/>
  <c r="BR16"/>
  <c r="BX29" i="14"/>
  <c r="BX9" i="5"/>
  <c r="BS71" i="17"/>
  <c r="BY87" i="14"/>
  <c r="BX65"/>
  <c r="BY51"/>
  <c r="BR49" i="17"/>
  <c r="BS115"/>
  <c r="BZ20" i="5"/>
  <c r="BY134" i="14"/>
  <c r="BX21" i="9" l="1"/>
  <c r="BR130" i="17"/>
  <c r="BX174" i="14"/>
  <c r="BY28" i="9"/>
  <c r="BR97" i="17"/>
  <c r="BX113" i="14"/>
  <c r="BX54" i="9"/>
  <c r="BX80" i="14"/>
  <c r="BR64" i="17"/>
  <c r="BX11" i="6"/>
  <c r="BW19" i="14"/>
  <c r="BX10" i="6"/>
  <c r="BQ6" i="17"/>
  <c r="BR39"/>
  <c r="BX12" i="6"/>
  <c r="BR132" i="17"/>
  <c r="BX176" i="14"/>
  <c r="BX21" i="11"/>
  <c r="BY97" i="14"/>
  <c r="BS81" i="17"/>
  <c r="BX36" i="8"/>
  <c r="BY19"/>
  <c r="BX151" i="14"/>
  <c r="BX89"/>
  <c r="BR73" i="17"/>
  <c r="BX94" i="14"/>
  <c r="BR78" i="17" s="1"/>
  <c r="BX64" i="3"/>
  <c r="BR216" i="17" s="1"/>
  <c r="BX65" i="3"/>
  <c r="BR219" i="17" s="1"/>
  <c r="BX10" i="7"/>
  <c r="BQ7" i="17"/>
  <c r="BW20" i="14"/>
  <c r="BW13" i="3"/>
  <c r="BQ147" i="17" s="1"/>
  <c r="BW12" i="3"/>
  <c r="BQ1" i="17" s="1"/>
  <c r="BX11" i="7"/>
  <c r="BX44" s="1"/>
  <c r="BW25" i="14"/>
  <c r="BQ12" i="17" s="1"/>
  <c r="BR66"/>
  <c r="BX54" i="11"/>
  <c r="BX218" i="14" s="1"/>
  <c r="BX82"/>
  <c r="BY19" i="4"/>
  <c r="BX147" i="14"/>
  <c r="BX36" i="4"/>
  <c r="BR40" i="17"/>
  <c r="BX12" i="7"/>
  <c r="BX54" i="3"/>
  <c r="BR204" i="17" s="1"/>
  <c r="BX55" i="3"/>
  <c r="BR207" i="17" s="1"/>
  <c r="BX58" i="14"/>
  <c r="BR45" i="17" s="1"/>
  <c r="BX35" i="8"/>
  <c r="BX35" i="4"/>
  <c r="BY103" i="14"/>
  <c r="BS87" i="17"/>
  <c r="BS85"/>
  <c r="BY101" i="14"/>
  <c r="BY161"/>
  <c r="BY29" i="3"/>
  <c r="BY166" i="14"/>
  <c r="BY30" i="3"/>
  <c r="BX115" i="14"/>
  <c r="BY28" i="11"/>
  <c r="BR99" i="17"/>
  <c r="BX35" i="10"/>
  <c r="BX217" i="14"/>
  <c r="BX36" i="10"/>
  <c r="BY19"/>
  <c r="BX153" i="14"/>
  <c r="CA159"/>
  <c r="CA20" i="5"/>
  <c r="BZ159" i="14"/>
  <c r="BY10" i="5"/>
  <c r="BR5" i="17"/>
  <c r="BY11" i="5"/>
  <c r="BX18" i="14"/>
  <c r="BS38" i="17"/>
  <c r="BY12" i="5"/>
  <c r="BR28" i="17" l="1"/>
  <c r="BX41" i="14"/>
  <c r="BX216"/>
  <c r="BX35" i="9"/>
  <c r="BX152" i="14"/>
  <c r="BY19" i="9"/>
  <c r="BX36"/>
  <c r="BR138" i="17"/>
  <c r="BX22" i="6"/>
  <c r="BX182" i="14"/>
  <c r="BR105" i="17"/>
  <c r="BX44" i="6"/>
  <c r="BX61" i="3" s="1"/>
  <c r="BR210" i="17" s="1"/>
  <c r="BX121" i="14"/>
  <c r="BX29" i="6"/>
  <c r="BS86" i="17"/>
  <c r="BY102" i="14"/>
  <c r="BX35" i="11"/>
  <c r="BX54" i="7"/>
  <c r="BX35" s="1"/>
  <c r="BX78" i="14"/>
  <c r="BR62" i="17"/>
  <c r="BX62" i="3"/>
  <c r="BR213" i="17" s="1"/>
  <c r="BX28" i="14"/>
  <c r="BR15" i="17"/>
  <c r="BX9" i="4"/>
  <c r="BX183" i="14"/>
  <c r="BR139" i="17"/>
  <c r="BX22" i="7"/>
  <c r="BX16" i="3"/>
  <c r="BR156" i="17" s="1"/>
  <c r="BX17" i="3"/>
  <c r="BR159" i="17" s="1"/>
  <c r="BX188" i="14"/>
  <c r="BR144" i="17" s="1"/>
  <c r="BY104" i="14"/>
  <c r="BS88" i="17"/>
  <c r="BR106"/>
  <c r="BX29" i="7"/>
  <c r="BX122" i="14"/>
  <c r="BX127"/>
  <c r="BR111" i="17" s="1"/>
  <c r="BX14" i="3"/>
  <c r="BR150" i="17" s="1"/>
  <c r="BX15" i="3"/>
  <c r="BR153" i="17" s="1"/>
  <c r="BX68" i="14"/>
  <c r="BY54"/>
  <c r="BR52" i="17"/>
  <c r="BX42" i="14"/>
  <c r="BR29" i="17"/>
  <c r="BX18" i="3"/>
  <c r="BR162" i="17" s="1"/>
  <c r="BX19" i="3"/>
  <c r="BR165" i="17" s="1"/>
  <c r="BX47" i="14"/>
  <c r="BR34" i="17" s="1"/>
  <c r="BZ20" i="4"/>
  <c r="BY45"/>
  <c r="BY133" i="14"/>
  <c r="BS114" i="17"/>
  <c r="BY57" i="14"/>
  <c r="BR55" i="17"/>
  <c r="BX32" i="14"/>
  <c r="BR19" i="17"/>
  <c r="BX9" i="8"/>
  <c r="BX154" i="14"/>
  <c r="BY19" i="11"/>
  <c r="BX36"/>
  <c r="BX34" i="14"/>
  <c r="BR21" i="17"/>
  <c r="BX9" i="10"/>
  <c r="BS120" i="17"/>
  <c r="BY139" i="14"/>
  <c r="BY45" i="10"/>
  <c r="BZ20"/>
  <c r="BY56" i="14"/>
  <c r="BX70"/>
  <c r="BR54" i="17"/>
  <c r="BY50" i="14"/>
  <c r="BR48" i="17"/>
  <c r="BX64" i="14"/>
  <c r="BY45" i="8"/>
  <c r="BZ20"/>
  <c r="BS118" i="17"/>
  <c r="BY137" i="14"/>
  <c r="BS27" i="17"/>
  <c r="BY40" i="14"/>
  <c r="BY181"/>
  <c r="BY22" i="5"/>
  <c r="BS137" i="17"/>
  <c r="BY29" i="5"/>
  <c r="BS104" i="17"/>
  <c r="BY120" i="14"/>
  <c r="BY44" i="5"/>
  <c r="BX83" i="14" l="1"/>
  <c r="BR67" i="17" s="1"/>
  <c r="BR127"/>
  <c r="BX21" i="6"/>
  <c r="BX171" i="14"/>
  <c r="BX33"/>
  <c r="BX9" i="9"/>
  <c r="BR20" i="17"/>
  <c r="BR94"/>
  <c r="BX110" i="14"/>
  <c r="BY28" i="6"/>
  <c r="BX54"/>
  <c r="BX213" i="14" s="1"/>
  <c r="BR61" i="17"/>
  <c r="BX77" i="14"/>
  <c r="BY45" i="9"/>
  <c r="BY138" i="14"/>
  <c r="BZ20" i="9"/>
  <c r="BS119" i="17"/>
  <c r="BR53"/>
  <c r="BX69" i="14"/>
  <c r="BY55"/>
  <c r="BX71"/>
  <c r="BS74" i="17"/>
  <c r="BY90" i="14"/>
  <c r="BR8" i="17"/>
  <c r="BY10" i="8"/>
  <c r="BY11"/>
  <c r="BX21" i="14"/>
  <c r="BY53"/>
  <c r="BR51" i="17"/>
  <c r="BX67" i="14"/>
  <c r="BX214"/>
  <c r="BX72" i="3"/>
  <c r="BX71"/>
  <c r="BX219" i="14"/>
  <c r="BZ162"/>
  <c r="CA162"/>
  <c r="CA20" i="8"/>
  <c r="BS37" i="17"/>
  <c r="BY12" i="4"/>
  <c r="BY92" i="14"/>
  <c r="BS76" i="17"/>
  <c r="BZ158" i="14"/>
  <c r="CA20" i="4"/>
  <c r="CA158" i="14"/>
  <c r="BY12" i="8"/>
  <c r="BS41" i="17"/>
  <c r="BY12" i="10"/>
  <c r="BS43" i="17"/>
  <c r="CA20" i="10"/>
  <c r="CA164" i="14"/>
  <c r="BZ164"/>
  <c r="BX23"/>
  <c r="BY10" i="10"/>
  <c r="BY11"/>
  <c r="BR10" i="17"/>
  <c r="BY45" i="11"/>
  <c r="BS121" i="17"/>
  <c r="BZ20" i="11"/>
  <c r="BY140" i="14"/>
  <c r="BY86"/>
  <c r="BS70" i="17"/>
  <c r="BR22"/>
  <c r="BX35" i="14"/>
  <c r="BX9" i="11"/>
  <c r="BS44" i="17"/>
  <c r="BY12" i="11"/>
  <c r="BR95" i="17"/>
  <c r="BX111" i="14"/>
  <c r="BY28" i="7"/>
  <c r="BX42" i="3"/>
  <c r="BR186" i="17" s="1"/>
  <c r="BX43" i="3"/>
  <c r="BR189" i="17" s="1"/>
  <c r="BX116" i="14"/>
  <c r="BR100" i="17" s="1"/>
  <c r="BX21" i="7"/>
  <c r="BX172" i="14"/>
  <c r="BR128" i="17"/>
  <c r="BX177" i="14"/>
  <c r="BR133" i="17" s="1"/>
  <c r="BX32" i="3"/>
  <c r="BR174" i="17" s="1"/>
  <c r="BX33" i="3"/>
  <c r="BR177" i="17" s="1"/>
  <c r="BY10" i="4"/>
  <c r="BY11"/>
  <c r="BX17" i="14"/>
  <c r="BR4" i="17"/>
  <c r="BY76" i="14"/>
  <c r="BY54" i="5"/>
  <c r="BY212" i="14" s="1"/>
  <c r="BS60" i="17"/>
  <c r="BY21" i="5"/>
  <c r="BS126" i="17"/>
  <c r="BY170" i="14"/>
  <c r="BY109"/>
  <c r="BS93" i="17"/>
  <c r="BZ28" i="5"/>
  <c r="BY12" i="9" l="1"/>
  <c r="BS42" i="17"/>
  <c r="CA20" i="9"/>
  <c r="BZ163" i="14"/>
  <c r="CA163"/>
  <c r="BY91"/>
  <c r="BS75" i="17"/>
  <c r="BR9"/>
  <c r="BY11" i="9"/>
  <c r="BX22" i="14"/>
  <c r="BY10" i="9"/>
  <c r="BS83" i="17"/>
  <c r="BY99" i="14"/>
  <c r="BX36" i="6"/>
  <c r="BY19"/>
  <c r="BX149" i="14"/>
  <c r="BX35" i="6"/>
  <c r="BS136" i="17"/>
  <c r="BY22" i="4"/>
  <c r="BY180" i="14"/>
  <c r="BS84" i="17"/>
  <c r="BY100" i="14"/>
  <c r="BY105"/>
  <c r="BS89" i="17" s="1"/>
  <c r="BY39" i="3"/>
  <c r="BS180" i="17" s="1"/>
  <c r="BY40" i="3"/>
  <c r="BS183" i="17" s="1"/>
  <c r="BS32"/>
  <c r="BY45" i="14"/>
  <c r="BS26" i="17"/>
  <c r="BY39" i="14"/>
  <c r="BY44" i="8"/>
  <c r="BY29"/>
  <c r="BS107" i="17"/>
  <c r="BY123" i="14"/>
  <c r="BY29" i="4"/>
  <c r="BY119" i="14"/>
  <c r="BS103" i="17"/>
  <c r="BS33"/>
  <c r="BY46" i="14"/>
  <c r="BY93"/>
  <c r="BS77" i="17"/>
  <c r="BY12" i="7"/>
  <c r="BS40" i="17"/>
  <c r="BY44" i="4"/>
  <c r="BY19" i="7"/>
  <c r="BY45" s="1"/>
  <c r="BX150" i="14"/>
  <c r="BX27" i="3"/>
  <c r="BX155" i="14"/>
  <c r="BX28" i="3"/>
  <c r="BX36" i="7"/>
  <c r="BY186" i="14"/>
  <c r="BY22" i="10"/>
  <c r="BS142" i="17"/>
  <c r="BY43" i="14"/>
  <c r="BS30" i="17"/>
  <c r="BY10" i="11"/>
  <c r="BR11" i="17"/>
  <c r="BY11" i="11"/>
  <c r="BX24" i="14"/>
  <c r="BZ165"/>
  <c r="CA165"/>
  <c r="CA20" i="11"/>
  <c r="BS109" i="17"/>
  <c r="BY44" i="10"/>
  <c r="BY29"/>
  <c r="BY125" i="14"/>
  <c r="BS140" i="17"/>
  <c r="BY184" i="14"/>
  <c r="BY22" i="8"/>
  <c r="BY35" i="5"/>
  <c r="BY148" i="14"/>
  <c r="BZ19" i="5"/>
  <c r="BZ45" s="1"/>
  <c r="BY36"/>
  <c r="BZ98" i="14"/>
  <c r="CA98"/>
  <c r="CA28" i="5"/>
  <c r="BT82" i="17"/>
  <c r="BX30" i="14" l="1"/>
  <c r="BR17" i="17"/>
  <c r="BX9" i="6"/>
  <c r="BS141" i="17"/>
  <c r="BY22" i="9"/>
  <c r="BY185" i="14"/>
  <c r="BY124"/>
  <c r="BY44" i="9"/>
  <c r="BS108" i="17"/>
  <c r="BY29" i="9"/>
  <c r="BY44" i="14"/>
  <c r="BS31" i="17"/>
  <c r="BR50"/>
  <c r="BY52" i="14"/>
  <c r="BX66"/>
  <c r="BX49" i="3"/>
  <c r="BR192" i="17" s="1"/>
  <c r="BX72" i="14"/>
  <c r="BR56" i="17" s="1"/>
  <c r="BX50" i="3"/>
  <c r="BR195" i="17" s="1"/>
  <c r="BS116"/>
  <c r="BZ20" i="6"/>
  <c r="BY135" i="14"/>
  <c r="BY45" i="6"/>
  <c r="BY65" i="3" s="1"/>
  <c r="BS219" i="17" s="1"/>
  <c r="BY89" i="14"/>
  <c r="BS73" i="17"/>
  <c r="BY187" i="14"/>
  <c r="BY22" i="11"/>
  <c r="BS143" i="17"/>
  <c r="BY21" i="10"/>
  <c r="BY175" i="14"/>
  <c r="BS131" i="17"/>
  <c r="BY54" i="4"/>
  <c r="BS59" i="17"/>
  <c r="BY75" i="14"/>
  <c r="BY54" i="10"/>
  <c r="BY81" i="14"/>
  <c r="BS65" i="17"/>
  <c r="BY136" i="14"/>
  <c r="BS117" i="17"/>
  <c r="BZ20" i="7"/>
  <c r="BY26" i="3"/>
  <c r="BS171" i="17" s="1"/>
  <c r="BY25" i="3"/>
  <c r="BS168" i="17" s="1"/>
  <c r="BY141" i="14"/>
  <c r="BS122" i="17" s="1"/>
  <c r="BS63"/>
  <c r="BY79" i="14"/>
  <c r="BY54" i="8"/>
  <c r="BY21"/>
  <c r="BY173" i="14"/>
  <c r="BS129" i="17"/>
  <c r="BY114" i="14"/>
  <c r="BS98" i="17"/>
  <c r="BZ28" i="10"/>
  <c r="BS110" i="17"/>
  <c r="BY126" i="14"/>
  <c r="BY29" i="11"/>
  <c r="BY44"/>
  <c r="BX9" i="7"/>
  <c r="BX31" i="14"/>
  <c r="BR18" i="17"/>
  <c r="BX51" i="3"/>
  <c r="BR198" i="17" s="1"/>
  <c r="BX36" i="14"/>
  <c r="BR23" i="17" s="1"/>
  <c r="BX52" i="3"/>
  <c r="BR201" i="17" s="1"/>
  <c r="BY42" i="14"/>
  <c r="BS29" i="17"/>
  <c r="BS96"/>
  <c r="BY112" i="14"/>
  <c r="BZ28" i="8"/>
  <c r="BY169" i="14"/>
  <c r="BY21" i="4"/>
  <c r="BS125" i="17"/>
  <c r="BZ28" i="4"/>
  <c r="BS92" i="17"/>
  <c r="BY108" i="14"/>
  <c r="BS16" i="17"/>
  <c r="BY29" i="14"/>
  <c r="BY9" i="5"/>
  <c r="BY65" i="14"/>
  <c r="BZ51"/>
  <c r="BS49" i="17"/>
  <c r="BT71"/>
  <c r="CA45" i="5"/>
  <c r="BZ87" i="14"/>
  <c r="CA87"/>
  <c r="CA19" i="5"/>
  <c r="CB20"/>
  <c r="CB159" i="14" s="1"/>
  <c r="BT115" i="17"/>
  <c r="BZ134" i="14"/>
  <c r="CA134"/>
  <c r="BY94" l="1"/>
  <c r="BS78" i="17" s="1"/>
  <c r="BY64" i="3"/>
  <c r="BS216" i="17" s="1"/>
  <c r="BS72"/>
  <c r="BY88" i="14"/>
  <c r="BS130" i="17"/>
  <c r="BY174" i="14"/>
  <c r="BY21" i="9"/>
  <c r="BX19" i="14"/>
  <c r="BR6" i="17"/>
  <c r="BY11" i="6"/>
  <c r="BY10"/>
  <c r="CA20"/>
  <c r="BZ160" i="14"/>
  <c r="CA160"/>
  <c r="BY12" i="6"/>
  <c r="BS39" i="17"/>
  <c r="BY58" i="14"/>
  <c r="BS45" i="17" s="1"/>
  <c r="BY54" i="3"/>
  <c r="BS204" i="17" s="1"/>
  <c r="BY55" i="3"/>
  <c r="BS207" i="17" s="1"/>
  <c r="BZ28" i="9"/>
  <c r="BS97" i="17"/>
  <c r="BY113" i="14"/>
  <c r="BY54" i="9"/>
  <c r="BY80" i="14"/>
  <c r="BS64" i="17"/>
  <c r="CA97" i="14"/>
  <c r="BT81" i="17"/>
  <c r="BZ97" i="14"/>
  <c r="CA28" i="4"/>
  <c r="BY36"/>
  <c r="BZ19"/>
  <c r="BY147" i="14"/>
  <c r="BT85" i="17"/>
  <c r="CA28" i="8"/>
  <c r="BZ101" i="14"/>
  <c r="CA101"/>
  <c r="BZ28" i="11"/>
  <c r="BS99" i="17"/>
  <c r="BY115" i="14"/>
  <c r="BZ19" i="8"/>
  <c r="BY36"/>
  <c r="BY151" i="14"/>
  <c r="BY217"/>
  <c r="BY35" i="10"/>
  <c r="BY211" i="14"/>
  <c r="BY21" i="11"/>
  <c r="BS132" i="17"/>
  <c r="BY176" i="14"/>
  <c r="BY82"/>
  <c r="BY54" i="11"/>
  <c r="BY218" i="14" s="1"/>
  <c r="BS66" i="17"/>
  <c r="CA103" i="14"/>
  <c r="BZ103"/>
  <c r="BT87" i="17"/>
  <c r="CA28" i="10"/>
  <c r="CA161" i="14"/>
  <c r="BZ161"/>
  <c r="CA20" i="7"/>
  <c r="BZ30" i="3"/>
  <c r="CA30" s="1"/>
  <c r="BZ166" i="14"/>
  <c r="CA166" s="1"/>
  <c r="BZ29" i="3"/>
  <c r="CA29" s="1"/>
  <c r="BY153" i="14"/>
  <c r="BZ19" i="10"/>
  <c r="BY36"/>
  <c r="BY10" i="7"/>
  <c r="BR7" i="17"/>
  <c r="BY11" i="7"/>
  <c r="BX20" i="14"/>
  <c r="BX13" i="3"/>
  <c r="BR147" i="17" s="1"/>
  <c r="BX12" i="3"/>
  <c r="BR1" i="17" s="1"/>
  <c r="BX25" i="14"/>
  <c r="BR12" i="17" s="1"/>
  <c r="BY215" i="14"/>
  <c r="BY35" i="8"/>
  <c r="BY35" i="4"/>
  <c r="CA51" i="14"/>
  <c r="BT38" i="17"/>
  <c r="BZ12" i="5"/>
  <c r="BS5" i="17"/>
  <c r="BY18" i="14"/>
  <c r="BZ10" i="5"/>
  <c r="BZ11"/>
  <c r="BZ102" i="14" l="1"/>
  <c r="CA28" i="9"/>
  <c r="BT86" i="17"/>
  <c r="CA102" i="14"/>
  <c r="BS105" i="17"/>
  <c r="BY29" i="6"/>
  <c r="BY121" i="14"/>
  <c r="BY44" i="6"/>
  <c r="BY216" i="14"/>
  <c r="BY35" i="9"/>
  <c r="BY41" i="14"/>
  <c r="BS28" i="17"/>
  <c r="BY19" i="3"/>
  <c r="BS165" i="17" s="1"/>
  <c r="BY18" i="3"/>
  <c r="BS162" i="17" s="1"/>
  <c r="BY47" i="14"/>
  <c r="BS34" i="17" s="1"/>
  <c r="BY22" i="6"/>
  <c r="BY182" i="14"/>
  <c r="BS138" i="17"/>
  <c r="BZ19" i="9"/>
  <c r="BY36"/>
  <c r="BY152" i="14"/>
  <c r="BY35" i="11"/>
  <c r="BS55" i="17" s="1"/>
  <c r="BS52"/>
  <c r="BY68" i="14"/>
  <c r="BZ54"/>
  <c r="BS139" i="17"/>
  <c r="BY22" i="7"/>
  <c r="BY183" i="14"/>
  <c r="BY16" i="3"/>
  <c r="BS156" i="17" s="1"/>
  <c r="BY188" i="14"/>
  <c r="BS144" i="17" s="1"/>
  <c r="BY17" i="3"/>
  <c r="BS159" i="17" s="1"/>
  <c r="BZ57" i="14"/>
  <c r="BY28"/>
  <c r="BS15" i="17"/>
  <c r="BY9" i="4"/>
  <c r="CA133" i="14"/>
  <c r="CB20" i="4"/>
  <c r="CB158" i="14" s="1"/>
  <c r="BZ45" i="4"/>
  <c r="BT114" i="17"/>
  <c r="CA19" i="4"/>
  <c r="BZ133" i="14"/>
  <c r="BS48" i="17"/>
  <c r="BZ50" i="14"/>
  <c r="BY64"/>
  <c r="BY29" i="7"/>
  <c r="BS106" i="17"/>
  <c r="BY122" i="14"/>
  <c r="BY127"/>
  <c r="BS111" i="17" s="1"/>
  <c r="BY14" i="3"/>
  <c r="BS150" i="17" s="1"/>
  <c r="BY15" i="3"/>
  <c r="BS153" i="17" s="1"/>
  <c r="BY44" i="7"/>
  <c r="BZ139" i="14"/>
  <c r="BT120" i="17"/>
  <c r="CB20" i="10"/>
  <c r="CB164" i="14" s="1"/>
  <c r="CA19" i="10"/>
  <c r="BZ45"/>
  <c r="CA139" i="14"/>
  <c r="BY36" i="11"/>
  <c r="BZ19"/>
  <c r="BZ45" s="1"/>
  <c r="BY154" i="14"/>
  <c r="BS54" i="17"/>
  <c r="BY70" i="14"/>
  <c r="BZ56"/>
  <c r="BT118" i="17"/>
  <c r="CB20" i="8"/>
  <c r="CB162" i="14" s="1"/>
  <c r="CA19" i="8"/>
  <c r="BZ45"/>
  <c r="BZ137" i="14"/>
  <c r="CA137"/>
  <c r="BY9" i="10"/>
  <c r="BY34" i="14"/>
  <c r="BS21" i="17"/>
  <c r="BY9" i="8"/>
  <c r="BY32" i="14"/>
  <c r="BS19" i="17"/>
  <c r="BZ104" i="14"/>
  <c r="CA104"/>
  <c r="CA28" i="11"/>
  <c r="BT88" i="17"/>
  <c r="CA12" i="5"/>
  <c r="CA40" i="14"/>
  <c r="BT27" i="17"/>
  <c r="BZ40" i="14"/>
  <c r="BZ181"/>
  <c r="BZ22" i="5"/>
  <c r="CA10"/>
  <c r="BT137" i="17"/>
  <c r="CA181" i="14"/>
  <c r="CA11" i="5"/>
  <c r="BT104" i="17"/>
  <c r="CA120" i="14"/>
  <c r="BZ120"/>
  <c r="BZ29" i="5"/>
  <c r="BZ44"/>
  <c r="BY71" i="14" l="1"/>
  <c r="BZ45" i="9"/>
  <c r="BZ138" i="14"/>
  <c r="CA19" i="9"/>
  <c r="CA138" i="14"/>
  <c r="BT119" i="17"/>
  <c r="CB20" i="9"/>
  <c r="CB163" i="14" s="1"/>
  <c r="BY33"/>
  <c r="BS20" i="17"/>
  <c r="BY9" i="9"/>
  <c r="BS127" i="17"/>
  <c r="BY171" i="14"/>
  <c r="BY21" i="6"/>
  <c r="BZ55" i="14"/>
  <c r="BY69"/>
  <c r="BS53" i="17"/>
  <c r="BS61"/>
  <c r="BY54" i="6"/>
  <c r="BY213" i="14" s="1"/>
  <c r="BY77"/>
  <c r="BY35" i="6"/>
  <c r="BZ28"/>
  <c r="BY110" i="14"/>
  <c r="BS94" i="17"/>
  <c r="BT76"/>
  <c r="CA92" i="14"/>
  <c r="CA45" i="10"/>
  <c r="BZ92" i="14"/>
  <c r="BS4" i="17"/>
  <c r="BZ10" i="4"/>
  <c r="BZ11"/>
  <c r="BZ44" s="1"/>
  <c r="BY17" i="14"/>
  <c r="BS128" i="17"/>
  <c r="BY21" i="7"/>
  <c r="BY172" i="14"/>
  <c r="BY32" i="3"/>
  <c r="BS174" i="17" s="1"/>
  <c r="BY33" i="3"/>
  <c r="BS177" i="17" s="1"/>
  <c r="BY177" i="14"/>
  <c r="BS133" i="17" s="1"/>
  <c r="BZ28" i="7"/>
  <c r="BY111" i="14"/>
  <c r="BS95" i="17"/>
  <c r="BY42" i="3"/>
  <c r="BS186" i="17" s="1"/>
  <c r="BY116" i="14"/>
  <c r="BS100" i="17" s="1"/>
  <c r="BY43" i="3"/>
  <c r="BS189" i="17" s="1"/>
  <c r="BT77"/>
  <c r="BZ93" i="14"/>
  <c r="CA93"/>
  <c r="CA45" i="11"/>
  <c r="BY21" i="14"/>
  <c r="BZ11" i="8"/>
  <c r="BZ44" s="1"/>
  <c r="BS8" i="17"/>
  <c r="BZ10" i="8"/>
  <c r="BZ10" i="10"/>
  <c r="BZ11"/>
  <c r="BY23" i="14"/>
  <c r="BS10" i="17"/>
  <c r="BS22"/>
  <c r="BY9" i="11"/>
  <c r="BY35" i="14"/>
  <c r="BZ12" i="4"/>
  <c r="CA50" i="14"/>
  <c r="BT37" i="17"/>
  <c r="BZ86" i="14"/>
  <c r="BT70" i="17"/>
  <c r="CA45" i="4"/>
  <c r="CA86" i="14"/>
  <c r="BT44" i="17"/>
  <c r="CA57" i="14"/>
  <c r="BZ12" i="11"/>
  <c r="BZ12" i="8"/>
  <c r="CA54" i="14"/>
  <c r="BT41" i="17"/>
  <c r="CA90" i="14"/>
  <c r="BT74" i="17"/>
  <c r="CA45" i="8"/>
  <c r="BZ90" i="14"/>
  <c r="BZ12" i="10"/>
  <c r="CA56" i="14"/>
  <c r="BT43" i="17"/>
  <c r="CB20" i="11"/>
  <c r="BT121" i="17"/>
  <c r="BZ140" i="14"/>
  <c r="CA140"/>
  <c r="CA19" i="11"/>
  <c r="BY78" i="14"/>
  <c r="BY54" i="7"/>
  <c r="BS62" i="17"/>
  <c r="BY35" i="7"/>
  <c r="BY83" i="14"/>
  <c r="BS67" i="17" s="1"/>
  <c r="BY61" i="3"/>
  <c r="BS210" i="17" s="1"/>
  <c r="BY62" i="3"/>
  <c r="BS213" i="17" s="1"/>
  <c r="BZ44" i="10"/>
  <c r="BZ54" s="1"/>
  <c r="CA29" i="5"/>
  <c r="CA109" i="14"/>
  <c r="BT93" i="17"/>
  <c r="CB28" i="5"/>
  <c r="BZ109" i="14"/>
  <c r="BZ54" i="5"/>
  <c r="CA44"/>
  <c r="CA76" i="14"/>
  <c r="BZ76"/>
  <c r="BT60" i="17"/>
  <c r="BZ170" i="14"/>
  <c r="CA22" i="5"/>
  <c r="BT126" i="17"/>
  <c r="BZ21" i="5"/>
  <c r="CA170" i="14"/>
  <c r="BZ81" l="1"/>
  <c r="CA44" i="10"/>
  <c r="BZ52" i="14"/>
  <c r="BY66"/>
  <c r="BS50" i="17"/>
  <c r="CA55" i="14"/>
  <c r="BZ12" i="9"/>
  <c r="BT42" i="17"/>
  <c r="BS9"/>
  <c r="BZ10" i="9"/>
  <c r="BZ11"/>
  <c r="BY22" i="14"/>
  <c r="CA45" i="9"/>
  <c r="BT75" i="17"/>
  <c r="CA91" i="14"/>
  <c r="BZ91"/>
  <c r="CA28" i="6"/>
  <c r="BZ99" i="14"/>
  <c r="BT83" i="17"/>
  <c r="CA99" i="14"/>
  <c r="BY149"/>
  <c r="BZ19" i="6"/>
  <c r="BY36"/>
  <c r="CA81" i="14"/>
  <c r="BT65" i="17"/>
  <c r="BY214" i="14"/>
  <c r="BY71" i="3"/>
  <c r="BY72"/>
  <c r="BY219" i="14"/>
  <c r="BT59" i="17"/>
  <c r="CA75" i="14"/>
  <c r="BZ75"/>
  <c r="BZ54" i="4"/>
  <c r="CA44"/>
  <c r="BZ11" i="11"/>
  <c r="BZ10"/>
  <c r="BS11" i="17"/>
  <c r="BY24" i="14"/>
  <c r="BY36" i="7"/>
  <c r="BY150" i="14"/>
  <c r="BZ19" i="7"/>
  <c r="BY155" i="14"/>
  <c r="BY28" i="3"/>
  <c r="BY27"/>
  <c r="CA11" i="4"/>
  <c r="CA119" i="14"/>
  <c r="BZ119"/>
  <c r="BT103" i="17"/>
  <c r="BZ29" i="4"/>
  <c r="CA79" i="14"/>
  <c r="CA44" i="8"/>
  <c r="BT63" i="17"/>
  <c r="BZ54" i="8"/>
  <c r="BZ79" i="14"/>
  <c r="BT140" i="17"/>
  <c r="BZ184" i="14"/>
  <c r="BZ22" i="8"/>
  <c r="CA10"/>
  <c r="CA184" i="14"/>
  <c r="BZ100"/>
  <c r="CA28" i="7"/>
  <c r="BZ45"/>
  <c r="CA100" i="14"/>
  <c r="BT84" i="17"/>
  <c r="BZ40" i="3"/>
  <c r="BZ105" i="14"/>
  <c r="BZ39" i="3"/>
  <c r="BS51" i="17"/>
  <c r="BZ53" i="14"/>
  <c r="BY67"/>
  <c r="BY72"/>
  <c r="BS56" i="17" s="1"/>
  <c r="BY50" i="3"/>
  <c r="BS195" i="17" s="1"/>
  <c r="BY49" i="3"/>
  <c r="BS192" i="17" s="1"/>
  <c r="CB165" i="14"/>
  <c r="BZ46"/>
  <c r="CA12" i="11"/>
  <c r="CA46" i="14"/>
  <c r="BT33" i="17"/>
  <c r="BT26"/>
  <c r="CA12" i="4"/>
  <c r="CA39" i="14"/>
  <c r="BZ39"/>
  <c r="BT142" i="17"/>
  <c r="BZ22" i="10"/>
  <c r="BZ186" i="14"/>
  <c r="CA186"/>
  <c r="CA10" i="10"/>
  <c r="BZ45" i="14"/>
  <c r="CA12" i="10"/>
  <c r="CA45" i="14"/>
  <c r="BT32" i="17"/>
  <c r="CA43" i="14"/>
  <c r="BZ43"/>
  <c r="BT30" i="17"/>
  <c r="CA12" i="8"/>
  <c r="CA125" i="14"/>
  <c r="BZ29" i="10"/>
  <c r="BZ125" i="14"/>
  <c r="BT109" i="17"/>
  <c r="CA11" i="10"/>
  <c r="CA11" i="8"/>
  <c r="CA123" i="14"/>
  <c r="BT107" i="17"/>
  <c r="BZ29" i="8"/>
  <c r="BZ123" i="14"/>
  <c r="BZ180"/>
  <c r="CA180"/>
  <c r="CA10" i="4"/>
  <c r="BT136" i="17"/>
  <c r="BZ22" i="4"/>
  <c r="BZ35" i="5"/>
  <c r="CA54"/>
  <c r="CA212" i="14"/>
  <c r="BZ212"/>
  <c r="CB19" i="5"/>
  <c r="CA21"/>
  <c r="CA148" i="14"/>
  <c r="BZ148"/>
  <c r="BZ36" i="5"/>
  <c r="BZ217" i="14"/>
  <c r="BZ35" i="10"/>
  <c r="CA54"/>
  <c r="CA217" i="14"/>
  <c r="BU82" i="17"/>
  <c r="CB98" i="14"/>
  <c r="CA135" l="1"/>
  <c r="CA19" i="6"/>
  <c r="BZ135" i="14"/>
  <c r="BT116" i="17"/>
  <c r="CB20" i="6"/>
  <c r="CB160" i="14" s="1"/>
  <c r="BT108" i="17"/>
  <c r="BZ29" i="9"/>
  <c r="CA124" i="14"/>
  <c r="BZ124"/>
  <c r="CA11" i="9"/>
  <c r="BZ44"/>
  <c r="BT31" i="17"/>
  <c r="CA44" i="14"/>
  <c r="BZ44"/>
  <c r="CA12" i="9"/>
  <c r="CA52" i="14"/>
  <c r="BZ12" i="6"/>
  <c r="BT39" i="17"/>
  <c r="BY30" i="14"/>
  <c r="BS17" i="17"/>
  <c r="BY9" i="6"/>
  <c r="BZ185" i="14"/>
  <c r="BZ22" i="9"/>
  <c r="BT141" i="17"/>
  <c r="CA10" i="9"/>
  <c r="CA185" i="14"/>
  <c r="BZ45" i="6"/>
  <c r="CA22" i="10"/>
  <c r="BZ175" i="14"/>
  <c r="BT131" i="17"/>
  <c r="CA175" i="14"/>
  <c r="BZ21" i="10"/>
  <c r="BT125" i="17"/>
  <c r="CA22" i="4"/>
  <c r="BZ169" i="14"/>
  <c r="BZ21" i="4"/>
  <c r="CA169" i="14"/>
  <c r="CA29" i="8"/>
  <c r="CB28"/>
  <c r="CA112" i="14"/>
  <c r="BZ112"/>
  <c r="BT96" i="17"/>
  <c r="BZ12" i="7"/>
  <c r="CA53" i="14"/>
  <c r="BT40" i="17"/>
  <c r="BZ54" i="3"/>
  <c r="BZ55"/>
  <c r="BZ58" i="14"/>
  <c r="BT183" i="17"/>
  <c r="CA40" i="3"/>
  <c r="CA22" i="8"/>
  <c r="BT129" i="17"/>
  <c r="CA173" i="14"/>
  <c r="BZ21" i="8"/>
  <c r="BZ173" i="14"/>
  <c r="BY9" i="7"/>
  <c r="BY31" i="14"/>
  <c r="BS18" i="17"/>
  <c r="BY36" i="14"/>
  <c r="BS23" i="17" s="1"/>
  <c r="BY51" i="3"/>
  <c r="BS198" i="17" s="1"/>
  <c r="BY52" i="3"/>
  <c r="BS201" i="17" s="1"/>
  <c r="BT110"/>
  <c r="CA11" i="11"/>
  <c r="CA126" i="14"/>
  <c r="BZ126"/>
  <c r="BZ29" i="11"/>
  <c r="BZ44"/>
  <c r="BZ114" i="14"/>
  <c r="CA114"/>
  <c r="CA29" i="10"/>
  <c r="CB28"/>
  <c r="BT98" i="17"/>
  <c r="CA105" i="14"/>
  <c r="BT89" i="17"/>
  <c r="CA89" i="14"/>
  <c r="BZ89"/>
  <c r="CA45" i="7"/>
  <c r="BT73" i="17"/>
  <c r="BZ64" i="3"/>
  <c r="BZ65"/>
  <c r="BZ94" i="14"/>
  <c r="CA10" i="11"/>
  <c r="BZ187" i="14"/>
  <c r="BZ22" i="11"/>
  <c r="CA187" i="14"/>
  <c r="BT143" i="17"/>
  <c r="BT180"/>
  <c r="CA39" i="3"/>
  <c r="CA215" i="14"/>
  <c r="BZ35" i="8"/>
  <c r="CA54"/>
  <c r="BZ215" i="14"/>
  <c r="CA29" i="4"/>
  <c r="BZ108" i="14"/>
  <c r="CB28" i="4"/>
  <c r="CA108" i="14"/>
  <c r="BT92" i="17"/>
  <c r="CA19" i="7"/>
  <c r="CB20"/>
  <c r="CA136" i="14"/>
  <c r="BT117" i="17"/>
  <c r="BZ136" i="14"/>
  <c r="BZ141"/>
  <c r="BZ25" i="3"/>
  <c r="BZ26"/>
  <c r="CA54" i="4"/>
  <c r="CA211" i="14"/>
  <c r="BZ211"/>
  <c r="BZ35" i="4"/>
  <c r="BZ9" i="5"/>
  <c r="CA36"/>
  <c r="BT16" i="17"/>
  <c r="CA29" i="14"/>
  <c r="BZ29"/>
  <c r="CB45" i="5"/>
  <c r="CC20"/>
  <c r="CC159" i="14" s="1"/>
  <c r="BU115" i="17"/>
  <c r="CB134" i="14"/>
  <c r="BZ70"/>
  <c r="CB56"/>
  <c r="CA35" i="10"/>
  <c r="CA70" i="14"/>
  <c r="BT54" i="17"/>
  <c r="BZ65" i="14"/>
  <c r="CB51"/>
  <c r="CA35" i="5"/>
  <c r="CA65" i="14"/>
  <c r="BT49" i="17"/>
  <c r="CA45" i="6" l="1"/>
  <c r="BZ88" i="14"/>
  <c r="BT72" i="17"/>
  <c r="CA88" i="14"/>
  <c r="BZ21" i="9"/>
  <c r="CA174" i="14"/>
  <c r="CA22" i="9"/>
  <c r="BT130" i="17"/>
  <c r="BZ174" i="14"/>
  <c r="BS6" i="17"/>
  <c r="BY19" i="14"/>
  <c r="BZ11" i="6"/>
  <c r="BZ10"/>
  <c r="CA12"/>
  <c r="BT28" i="17"/>
  <c r="BZ41" i="14"/>
  <c r="CA41"/>
  <c r="BT64" i="17"/>
  <c r="BZ54" i="9"/>
  <c r="CA80" i="14"/>
  <c r="BZ80"/>
  <c r="CA44" i="9"/>
  <c r="BZ113" i="14"/>
  <c r="CA113"/>
  <c r="CA29" i="9"/>
  <c r="CB28"/>
  <c r="BT97" i="17"/>
  <c r="CA35" i="8"/>
  <c r="BT52" i="17"/>
  <c r="CB54" i="14"/>
  <c r="CA68"/>
  <c r="BZ68"/>
  <c r="BT216" i="17"/>
  <c r="CA64" i="3"/>
  <c r="BZ10" i="7"/>
  <c r="BZ11"/>
  <c r="BS7" i="17"/>
  <c r="BY20" i="14"/>
  <c r="BY12" i="3"/>
  <c r="BS1" i="17" s="1"/>
  <c r="BY25" i="14"/>
  <c r="BS12" i="17" s="1"/>
  <c r="BY13" i="3"/>
  <c r="BS147" i="17" s="1"/>
  <c r="CA58" i="14"/>
  <c r="BT45" i="17"/>
  <c r="BZ147" i="14"/>
  <c r="BZ36" i="4"/>
  <c r="CB19"/>
  <c r="CA21"/>
  <c r="CA147" i="14"/>
  <c r="CA141"/>
  <c r="BT122" i="17"/>
  <c r="CB161" i="14"/>
  <c r="CB29" i="3"/>
  <c r="CB30"/>
  <c r="CB166" i="14"/>
  <c r="CB97"/>
  <c r="CB45" i="4"/>
  <c r="BU81" i="17"/>
  <c r="CA65" i="3"/>
  <c r="BT219" i="17"/>
  <c r="CA25" i="3"/>
  <c r="BT168" i="17"/>
  <c r="CA176" i="14"/>
  <c r="BZ176"/>
  <c r="CA22" i="11"/>
  <c r="BZ21"/>
  <c r="BT132" i="17"/>
  <c r="CA94" i="14"/>
  <c r="BT78" i="17"/>
  <c r="BT99"/>
  <c r="CB28" i="11"/>
  <c r="CA115" i="14"/>
  <c r="BZ115"/>
  <c r="CA29" i="11"/>
  <c r="CA21" i="8"/>
  <c r="BZ36"/>
  <c r="CA151" i="14"/>
  <c r="CB19" i="8"/>
  <c r="BZ151" i="14"/>
  <c r="CA54" i="3"/>
  <c r="BT204" i="17"/>
  <c r="CB19" i="10"/>
  <c r="BZ36"/>
  <c r="BZ153" i="14"/>
  <c r="CA21" i="10"/>
  <c r="CA153" i="14"/>
  <c r="BZ64"/>
  <c r="BT48" i="17"/>
  <c r="CB50" i="14"/>
  <c r="CA64"/>
  <c r="CA35" i="4"/>
  <c r="CA26" i="3"/>
  <c r="BT171" i="17"/>
  <c r="BU87"/>
  <c r="CB103" i="14"/>
  <c r="CA82"/>
  <c r="BT66" i="17"/>
  <c r="BZ82" i="14"/>
  <c r="BZ54" i="11"/>
  <c r="CA44"/>
  <c r="CA55" i="3"/>
  <c r="BT207" i="17"/>
  <c r="CA42" i="14"/>
  <c r="CA12" i="7"/>
  <c r="BT29" i="17"/>
  <c r="BZ42" i="14"/>
  <c r="BZ19" i="3"/>
  <c r="BZ47" i="14"/>
  <c r="BZ18" i="3"/>
  <c r="BU85" i="17"/>
  <c r="CB101" i="14"/>
  <c r="BU71" i="17"/>
  <c r="CB87" i="14"/>
  <c r="CB12" i="5"/>
  <c r="BU38" i="17"/>
  <c r="BU43"/>
  <c r="CB12" i="10"/>
  <c r="BZ18" i="14"/>
  <c r="CB11" i="5"/>
  <c r="CB44" s="1"/>
  <c r="CA18" i="14"/>
  <c r="CA9" i="5"/>
  <c r="BT5" i="17"/>
  <c r="CB10" i="5"/>
  <c r="BU86" i="17" l="1"/>
  <c r="CB102" i="14"/>
  <c r="BZ121"/>
  <c r="CA11" i="6"/>
  <c r="CA121" i="14"/>
  <c r="BZ29" i="6"/>
  <c r="BT105" i="17"/>
  <c r="BZ44" i="6"/>
  <c r="CA216" i="14"/>
  <c r="BZ216"/>
  <c r="BZ35" i="9"/>
  <c r="CA54"/>
  <c r="BT138" i="17"/>
  <c r="CA10" i="6"/>
  <c r="BZ22"/>
  <c r="BZ182" i="14"/>
  <c r="CA182"/>
  <c r="CA152"/>
  <c r="CA21" i="9"/>
  <c r="BZ36"/>
  <c r="BZ152" i="14"/>
  <c r="CB19" i="9"/>
  <c r="BZ34" i="14"/>
  <c r="BT21" i="17"/>
  <c r="CA36" i="10"/>
  <c r="CA34" i="14"/>
  <c r="BZ9" i="10"/>
  <c r="CB104" i="14"/>
  <c r="BU88" i="17"/>
  <c r="BT106"/>
  <c r="BZ29" i="7"/>
  <c r="CA11"/>
  <c r="CA122" i="14"/>
  <c r="BZ122"/>
  <c r="BZ15" i="3"/>
  <c r="BZ14"/>
  <c r="BZ127" i="14"/>
  <c r="BZ44" i="7"/>
  <c r="CA19" i="3"/>
  <c r="BT165" i="17"/>
  <c r="BZ35" i="11"/>
  <c r="CA54"/>
  <c r="CA218" i="14"/>
  <c r="BZ218"/>
  <c r="BZ32"/>
  <c r="CA36" i="8"/>
  <c r="CA32" i="14"/>
  <c r="BT19" i="17"/>
  <c r="BZ9" i="8"/>
  <c r="CB86" i="14"/>
  <c r="BU70" i="17"/>
  <c r="CA36" i="4"/>
  <c r="BZ28" i="14"/>
  <c r="BT15" i="17"/>
  <c r="BZ9" i="4"/>
  <c r="CA28" i="14"/>
  <c r="BT34" i="17"/>
  <c r="CA47" i="14"/>
  <c r="BU37" i="17"/>
  <c r="CB12" i="4"/>
  <c r="CA154" i="14"/>
  <c r="BZ36" i="11"/>
  <c r="BZ154" i="14"/>
  <c r="CB19" i="11"/>
  <c r="CA21"/>
  <c r="CC20" i="4"/>
  <c r="CC158" i="14" s="1"/>
  <c r="CB133"/>
  <c r="BU114" i="17"/>
  <c r="BU41"/>
  <c r="CB12" i="8"/>
  <c r="CA18" i="3"/>
  <c r="BT162" i="17"/>
  <c r="CB45" i="10"/>
  <c r="BU120" i="17"/>
  <c r="CC20" i="10"/>
  <c r="CC164" i="14" s="1"/>
  <c r="CB139"/>
  <c r="CB45" i="8"/>
  <c r="CC20"/>
  <c r="CC162" i="14" s="1"/>
  <c r="BU118" i="17"/>
  <c r="CB137" i="14"/>
  <c r="CA183"/>
  <c r="BT139" i="17"/>
  <c r="BZ22" i="7"/>
  <c r="BZ183" i="14"/>
  <c r="CA10" i="7"/>
  <c r="BZ188" i="14"/>
  <c r="BZ17" i="3"/>
  <c r="BZ16"/>
  <c r="CB54" i="5"/>
  <c r="CB212" i="14" s="1"/>
  <c r="BU60" i="17"/>
  <c r="CB76" i="14"/>
  <c r="BU27" i="17"/>
  <c r="CB40" i="14"/>
  <c r="CB22" i="5"/>
  <c r="BU137" i="17"/>
  <c r="CB181" i="14"/>
  <c r="BU104" i="17"/>
  <c r="CB120" i="14"/>
  <c r="CB29" i="5"/>
  <c r="BU32" i="17"/>
  <c r="CB45" i="14"/>
  <c r="BZ171" l="1"/>
  <c r="BZ21" i="6"/>
  <c r="CA171" i="14"/>
  <c r="BT127" i="17"/>
  <c r="CA22" i="6"/>
  <c r="BZ69" i="14"/>
  <c r="CA35" i="9"/>
  <c r="CA69" i="14"/>
  <c r="CB55"/>
  <c r="BT53" i="17"/>
  <c r="CB138" i="14"/>
  <c r="BU119" i="17"/>
  <c r="CB45" i="9"/>
  <c r="CC20"/>
  <c r="CC163" i="14" s="1"/>
  <c r="BT20" i="17"/>
  <c r="BZ33" i="14"/>
  <c r="CA36" i="9"/>
  <c r="BZ9"/>
  <c r="CA33" i="14"/>
  <c r="BZ54" i="6"/>
  <c r="BZ35" s="1"/>
  <c r="CA77" i="14"/>
  <c r="BZ77"/>
  <c r="CA44" i="6"/>
  <c r="BT61" i="17"/>
  <c r="CA29" i="6"/>
  <c r="BZ110" i="14"/>
  <c r="CB28" i="6"/>
  <c r="BT94" i="17"/>
  <c r="CA110" i="14"/>
  <c r="CA16" i="3"/>
  <c r="BT156" i="17"/>
  <c r="CB140" i="14"/>
  <c r="CC20" i="11"/>
  <c r="CC165" i="14" s="1"/>
  <c r="BU121" i="17"/>
  <c r="CB45" i="11"/>
  <c r="CA15" i="3"/>
  <c r="BT153" i="17"/>
  <c r="CA111" i="14"/>
  <c r="CA29" i="7"/>
  <c r="BZ111" i="14"/>
  <c r="BT95" i="17"/>
  <c r="CB28" i="7"/>
  <c r="BZ116" i="14"/>
  <c r="BZ43" i="3"/>
  <c r="BZ42"/>
  <c r="CB10" i="10"/>
  <c r="CB11"/>
  <c r="CA9"/>
  <c r="BZ23" i="14"/>
  <c r="BT10" i="17"/>
  <c r="CA23" i="14"/>
  <c r="BU74" i="17"/>
  <c r="CB90" i="14"/>
  <c r="BU76" i="17"/>
  <c r="CB92" i="14"/>
  <c r="BZ17"/>
  <c r="CB10" i="4"/>
  <c r="BT4" i="17"/>
  <c r="CB11" i="4"/>
  <c r="CA17" i="14"/>
  <c r="CA9" i="4"/>
  <c r="BT150" i="17"/>
  <c r="CA14" i="3"/>
  <c r="CA188" i="14"/>
  <c r="BT144" i="17"/>
  <c r="BU30"/>
  <c r="CB43" i="14"/>
  <c r="CA35"/>
  <c r="BT22" i="17"/>
  <c r="BZ35" i="14"/>
  <c r="BZ9" i="11"/>
  <c r="CA36"/>
  <c r="BT55" i="17"/>
  <c r="CB57" i="14"/>
  <c r="CA71"/>
  <c r="CA35" i="11"/>
  <c r="BZ71" i="14"/>
  <c r="CA127"/>
  <c r="BT111" i="17"/>
  <c r="CA17" i="3"/>
  <c r="BT159" i="17"/>
  <c r="BZ172" i="14"/>
  <c r="CA172"/>
  <c r="BT128" i="17"/>
  <c r="BZ21" i="7"/>
  <c r="CA22"/>
  <c r="BZ177" i="14"/>
  <c r="BZ32" i="3"/>
  <c r="BZ33"/>
  <c r="BU26" i="17"/>
  <c r="CB39" i="14"/>
  <c r="BT8" i="17"/>
  <c r="CA9" i="8"/>
  <c r="CB10"/>
  <c r="BZ21" i="14"/>
  <c r="CA21"/>
  <c r="CB11" i="8"/>
  <c r="CB44" s="1"/>
  <c r="BT62" i="17"/>
  <c r="CA78" i="14"/>
  <c r="BZ78"/>
  <c r="CA44" i="7"/>
  <c r="BZ54"/>
  <c r="BZ35" s="1"/>
  <c r="BZ62" i="3"/>
  <c r="BZ83" i="14"/>
  <c r="BZ61" i="3"/>
  <c r="CB21" i="5"/>
  <c r="CB170" i="14"/>
  <c r="BU126" i="17"/>
  <c r="CC28" i="5"/>
  <c r="CB109" i="14"/>
  <c r="BU93" i="17"/>
  <c r="CB35" i="5"/>
  <c r="CB52" i="14" l="1"/>
  <c r="CA66"/>
  <c r="BZ66"/>
  <c r="CA35" i="6"/>
  <c r="BT50" i="17"/>
  <c r="BU75"/>
  <c r="CB91" i="14"/>
  <c r="CB12" i="9"/>
  <c r="BU42" i="17"/>
  <c r="BU83"/>
  <c r="CB99" i="14"/>
  <c r="CA54" i="6"/>
  <c r="CA213" i="14"/>
  <c r="BZ213"/>
  <c r="BZ22"/>
  <c r="CB11" i="9"/>
  <c r="CA9"/>
  <c r="CB10"/>
  <c r="BT9" i="17"/>
  <c r="CA22" i="14"/>
  <c r="CA21" i="6"/>
  <c r="CA149" i="14"/>
  <c r="BZ36" i="6"/>
  <c r="CB19"/>
  <c r="BZ149" i="14"/>
  <c r="CA67"/>
  <c r="CA35" i="7"/>
  <c r="BZ67" i="14"/>
  <c r="BT51" i="17"/>
  <c r="CB53" i="14"/>
  <c r="BZ72"/>
  <c r="BZ49" i="3"/>
  <c r="BZ50"/>
  <c r="CA32"/>
  <c r="BT174" i="17"/>
  <c r="BT133"/>
  <c r="CA177" i="14"/>
  <c r="CA42" i="3"/>
  <c r="BT186" i="17"/>
  <c r="BU63"/>
  <c r="CB54" i="8"/>
  <c r="CB79" i="14"/>
  <c r="CB186"/>
  <c r="BU142" i="17"/>
  <c r="CB22" i="10"/>
  <c r="CB100" i="14"/>
  <c r="BU84" i="17"/>
  <c r="CB40" i="3"/>
  <c r="BU183" i="17" s="1"/>
  <c r="CB105" i="14"/>
  <c r="BU89" i="17" s="1"/>
  <c r="CB39" i="3"/>
  <c r="BU180" i="17" s="1"/>
  <c r="CA61" i="3"/>
  <c r="BT210" i="17"/>
  <c r="CA214" i="14"/>
  <c r="BZ214"/>
  <c r="CA54" i="7"/>
  <c r="BZ219" i="14"/>
  <c r="CA219" s="1"/>
  <c r="BZ71" i="3"/>
  <c r="CA71" s="1"/>
  <c r="BZ72"/>
  <c r="CA72" s="1"/>
  <c r="CB123" i="14"/>
  <c r="BU107" i="17"/>
  <c r="CB29" i="8"/>
  <c r="CA33" i="3"/>
  <c r="BT177" i="17"/>
  <c r="CB19" i="7"/>
  <c r="CB45" s="1"/>
  <c r="CA21"/>
  <c r="BZ150" i="14"/>
  <c r="CA150"/>
  <c r="BZ27" i="3"/>
  <c r="CA27" s="1"/>
  <c r="BZ155" i="14"/>
  <c r="CA155" s="1"/>
  <c r="BZ36" i="7"/>
  <c r="BZ28" i="3"/>
  <c r="CA28" s="1"/>
  <c r="BU109" i="17"/>
  <c r="CB29" i="10"/>
  <c r="CB44"/>
  <c r="CB125" i="14"/>
  <c r="BT100" i="17"/>
  <c r="CA116" i="14"/>
  <c r="CB93"/>
  <c r="BU77" i="17"/>
  <c r="BT67"/>
  <c r="CA83" i="14"/>
  <c r="CA24"/>
  <c r="BT11" i="17"/>
  <c r="CB11" i="11"/>
  <c r="BZ24" i="14"/>
  <c r="CB10" i="11"/>
  <c r="CA9"/>
  <c r="CA62" i="3"/>
  <c r="BT213" i="17"/>
  <c r="CB184" i="14"/>
  <c r="BU140" i="17"/>
  <c r="CB22" i="8"/>
  <c r="BU44" i="17"/>
  <c r="CB12" i="11"/>
  <c r="CB119" i="14"/>
  <c r="BU103" i="17"/>
  <c r="CB29" i="4"/>
  <c r="CB44"/>
  <c r="CB22"/>
  <c r="CB180" i="14"/>
  <c r="BU136" i="17"/>
  <c r="CA43" i="3"/>
  <c r="BT189" i="17"/>
  <c r="BV82"/>
  <c r="CC98" i="14"/>
  <c r="BU49" i="17"/>
  <c r="CB65" i="14"/>
  <c r="CC51"/>
  <c r="CC19" i="5"/>
  <c r="CC45" s="1"/>
  <c r="CB148" i="14"/>
  <c r="CB36" i="5"/>
  <c r="CB135" i="14" l="1"/>
  <c r="CC20" i="6"/>
  <c r="CC160" i="14" s="1"/>
  <c r="BU116" i="17"/>
  <c r="CB22" i="9"/>
  <c r="CB185" i="14"/>
  <c r="BU141" i="17"/>
  <c r="CB29" i="9"/>
  <c r="BU108" i="17"/>
  <c r="CB44" i="9"/>
  <c r="CB124" i="14"/>
  <c r="BU39" i="17"/>
  <c r="CB12" i="6"/>
  <c r="CA30" i="14"/>
  <c r="BZ30"/>
  <c r="CA36" i="6"/>
  <c r="BT17" i="17"/>
  <c r="BZ9" i="6"/>
  <c r="BU31" i="17"/>
  <c r="CB44" i="14"/>
  <c r="CB45" i="6"/>
  <c r="CB65" i="3" s="1"/>
  <c r="BU219" i="17" s="1"/>
  <c r="CB89" i="14"/>
  <c r="BU73" i="17"/>
  <c r="CB21" i="4"/>
  <c r="CB169" i="14"/>
  <c r="BU125" i="17"/>
  <c r="BU33"/>
  <c r="CB46" i="14"/>
  <c r="BU110" i="17"/>
  <c r="CB126" i="14"/>
  <c r="CB29" i="11"/>
  <c r="CC28" i="10"/>
  <c r="CB114" i="14"/>
  <c r="BU98" i="17"/>
  <c r="CC28" i="8"/>
  <c r="CB112" i="14"/>
  <c r="BU96" i="17"/>
  <c r="CB12" i="7"/>
  <c r="BU40" i="17"/>
  <c r="CB55" i="3"/>
  <c r="BU207" i="17" s="1"/>
  <c r="CB58" i="14"/>
  <c r="BU45" i="17" s="1"/>
  <c r="CB54" i="3"/>
  <c r="BU204" i="17" s="1"/>
  <c r="CB108" i="14"/>
  <c r="CC28" i="4"/>
  <c r="BU92" i="17"/>
  <c r="BU65"/>
  <c r="CB81" i="14"/>
  <c r="CB54" i="10"/>
  <c r="BT18" i="17"/>
  <c r="CA36" i="7"/>
  <c r="CA31" i="14"/>
  <c r="BZ9" i="7"/>
  <c r="BZ31" i="14"/>
  <c r="BZ52" i="3"/>
  <c r="BZ36" i="14"/>
  <c r="BZ51" i="3"/>
  <c r="CA72" i="14"/>
  <c r="BT56" i="17"/>
  <c r="CB21" i="8"/>
  <c r="CB173" i="14"/>
  <c r="BU129" i="17"/>
  <c r="CB187" i="14"/>
  <c r="CB22" i="11"/>
  <c r="BU143" i="17"/>
  <c r="CA49" i="3"/>
  <c r="BT192" i="17"/>
  <c r="CB54" i="4"/>
  <c r="CB75" i="14"/>
  <c r="BU59" i="17"/>
  <c r="BU117"/>
  <c r="CC20" i="7"/>
  <c r="CB136" i="14"/>
  <c r="CB141"/>
  <c r="BU122" i="17" s="1"/>
  <c r="CB25" i="3"/>
  <c r="BU168" i="17" s="1"/>
  <c r="CB26" i="3"/>
  <c r="BU171" i="17" s="1"/>
  <c r="CB175" i="14"/>
  <c r="CB21" i="10"/>
  <c r="BU131" i="17"/>
  <c r="CB215" i="14"/>
  <c r="CB35" i="8"/>
  <c r="CA50" i="3"/>
  <c r="BT195" i="17"/>
  <c r="CB44" i="11"/>
  <c r="BV71" i="17"/>
  <c r="CC87" i="14"/>
  <c r="CC12" i="5"/>
  <c r="BV38" i="17"/>
  <c r="CB29" i="14"/>
  <c r="CB9" i="5"/>
  <c r="BU16" i="17"/>
  <c r="CD20" i="5"/>
  <c r="CD159" i="14" s="1"/>
  <c r="BV115" i="17"/>
  <c r="CC134" i="14"/>
  <c r="CB94" l="1"/>
  <c r="BU78" i="17" s="1"/>
  <c r="CB64" i="3"/>
  <c r="BU216" i="17" s="1"/>
  <c r="BZ19" i="14"/>
  <c r="CB10" i="6"/>
  <c r="CA9"/>
  <c r="CB11"/>
  <c r="CB44" s="1"/>
  <c r="BT6" i="17"/>
  <c r="CA19" i="14"/>
  <c r="BU64" i="17"/>
  <c r="CB54" i="9"/>
  <c r="CB80" i="14"/>
  <c r="BU97" i="17"/>
  <c r="CC28" i="9"/>
  <c r="CB113" i="14"/>
  <c r="BU72" i="17"/>
  <c r="CB88" i="14"/>
  <c r="CB41"/>
  <c r="BU28" i="17"/>
  <c r="CB21" i="9"/>
  <c r="BU130" i="17"/>
  <c r="CB174" i="14"/>
  <c r="CC54"/>
  <c r="CB68"/>
  <c r="BU52" i="17"/>
  <c r="CC19" i="10"/>
  <c r="CB36"/>
  <c r="CB153" i="14"/>
  <c r="BT201" i="17"/>
  <c r="CA52" i="3"/>
  <c r="CB42" i="14"/>
  <c r="BU29" i="17"/>
  <c r="CB47" i="14"/>
  <c r="BU34" i="17" s="1"/>
  <c r="CB18" i="3"/>
  <c r="BU162" i="17" s="1"/>
  <c r="CB19" i="3"/>
  <c r="BU165" i="17" s="1"/>
  <c r="BU66"/>
  <c r="CB82" i="14"/>
  <c r="CB54" i="11"/>
  <c r="CB218" i="14" s="1"/>
  <c r="CB35" i="4"/>
  <c r="CB211" i="14"/>
  <c r="CC19" i="8"/>
  <c r="CB151" i="14"/>
  <c r="CB36" i="8"/>
  <c r="CA36" i="14"/>
  <c r="BT23" i="17"/>
  <c r="CC101" i="14"/>
  <c r="BV85" i="17"/>
  <c r="CB115" i="14"/>
  <c r="BU99" i="17"/>
  <c r="CC28" i="11"/>
  <c r="CC161" i="14"/>
  <c r="CC30" i="3"/>
  <c r="CC29"/>
  <c r="CC166" i="14"/>
  <c r="CB21" i="11"/>
  <c r="BU132" i="17"/>
  <c r="CB176" i="14"/>
  <c r="CA51" i="3"/>
  <c r="BT198" i="17"/>
  <c r="BT7"/>
  <c r="CB11" i="7"/>
  <c r="CA9"/>
  <c r="BZ20" i="14"/>
  <c r="CB10" i="7"/>
  <c r="CA20" i="14"/>
  <c r="BZ25"/>
  <c r="BZ13" i="3"/>
  <c r="BZ12"/>
  <c r="CB217" i="14"/>
  <c r="CB35" i="10"/>
  <c r="CC97" i="14"/>
  <c r="BV81" i="17"/>
  <c r="BV87"/>
  <c r="CC103" i="14"/>
  <c r="CB36" i="4"/>
  <c r="CC19"/>
  <c r="CB147" i="14"/>
  <c r="CB18"/>
  <c r="BU5" i="17"/>
  <c r="CC10" i="5"/>
  <c r="CC11"/>
  <c r="CC40" i="14"/>
  <c r="BV27" i="17"/>
  <c r="CB35" i="11" l="1"/>
  <c r="BU61" i="17"/>
  <c r="CB54" i="6"/>
  <c r="CB77" i="14"/>
  <c r="CC102"/>
  <c r="BV86" i="17"/>
  <c r="CB152" i="14"/>
  <c r="CC19" i="9"/>
  <c r="CB36"/>
  <c r="CB216" i="14"/>
  <c r="CB35" i="9"/>
  <c r="CB29" i="6"/>
  <c r="CB121" i="14"/>
  <c r="BU105" i="17"/>
  <c r="CB22" i="6"/>
  <c r="CB182" i="14"/>
  <c r="BU138" i="17"/>
  <c r="CB29" i="7"/>
  <c r="BU106" i="17"/>
  <c r="CB122" i="14"/>
  <c r="CB15" i="3"/>
  <c r="BU153" i="17" s="1"/>
  <c r="CB14" i="3"/>
  <c r="BU150" i="17" s="1"/>
  <c r="CB127" i="14"/>
  <c r="BU111" i="17" s="1"/>
  <c r="CB44" i="7"/>
  <c r="CC45" i="8"/>
  <c r="CD20"/>
  <c r="CD162" i="14" s="1"/>
  <c r="CC137"/>
  <c r="BV118" i="17"/>
  <c r="CC12" i="8"/>
  <c r="BV41" i="17"/>
  <c r="BU54"/>
  <c r="CC56" i="14"/>
  <c r="CB70"/>
  <c r="CA25"/>
  <c r="BT12" i="17"/>
  <c r="BV88"/>
  <c r="CC104" i="14"/>
  <c r="CC57"/>
  <c r="BU55" i="17"/>
  <c r="CB71" i="14"/>
  <c r="CC45" i="10"/>
  <c r="BV120" i="17"/>
  <c r="CC139" i="14"/>
  <c r="CD20" i="10"/>
  <c r="CD164" i="14" s="1"/>
  <c r="CB9" i="4"/>
  <c r="CB28" i="14"/>
  <c r="BU15" i="17"/>
  <c r="CA13" i="3"/>
  <c r="BT147" i="17"/>
  <c r="CB36" i="11"/>
  <c r="CB154" i="14"/>
  <c r="CC19" i="11"/>
  <c r="CB9" i="8"/>
  <c r="CB32" i="14"/>
  <c r="BU19" i="17"/>
  <c r="CC50" i="14"/>
  <c r="CB64"/>
  <c r="BU48" i="17"/>
  <c r="CB34" i="14"/>
  <c r="BU21" i="17"/>
  <c r="CB9" i="10"/>
  <c r="CC133" i="14"/>
  <c r="CC45" i="4"/>
  <c r="BV114" i="17"/>
  <c r="CD20" i="4"/>
  <c r="CD158" i="14" s="1"/>
  <c r="CA12" i="3"/>
  <c r="BT1" i="17"/>
  <c r="BU139"/>
  <c r="CB22" i="7"/>
  <c r="CB183" i="14"/>
  <c r="CB16" i="3"/>
  <c r="BU156" i="17" s="1"/>
  <c r="CB188" i="14"/>
  <c r="BU144" i="17" s="1"/>
  <c r="CB17" i="3"/>
  <c r="BU159" i="17" s="1"/>
  <c r="CC120" i="14"/>
  <c r="CC29" i="5"/>
  <c r="BV104" i="17"/>
  <c r="CC44" i="5"/>
  <c r="CC22"/>
  <c r="BV137" i="17"/>
  <c r="CC181" i="14"/>
  <c r="CB21" i="6" l="1"/>
  <c r="CB171" i="14"/>
  <c r="BU127" i="17"/>
  <c r="CB69" i="14"/>
  <c r="CC55"/>
  <c r="BU53" i="17"/>
  <c r="CB33" i="14"/>
  <c r="BU20" i="17"/>
  <c r="CB9" i="9"/>
  <c r="CC28" i="6"/>
  <c r="CB110" i="14"/>
  <c r="BU94" i="17"/>
  <c r="CC138" i="14"/>
  <c r="BV119" i="17"/>
  <c r="CD20" i="9"/>
  <c r="CD163" i="14" s="1"/>
  <c r="CB213"/>
  <c r="CB35" i="6"/>
  <c r="CC45" i="9"/>
  <c r="BV70" i="17"/>
  <c r="CC86" i="14"/>
  <c r="CC92"/>
  <c r="BV76" i="17"/>
  <c r="CC43" i="14"/>
  <c r="BV30" i="17"/>
  <c r="CB111" i="14"/>
  <c r="BU95" i="17"/>
  <c r="CB42" i="3"/>
  <c r="BU186" i="17" s="1"/>
  <c r="CB43" i="3"/>
  <c r="BU189" i="17" s="1"/>
  <c r="CC28" i="7"/>
  <c r="CB116" i="14"/>
  <c r="BU100" i="17" s="1"/>
  <c r="CC12" i="4"/>
  <c r="BV37" i="17"/>
  <c r="CC45" i="11"/>
  <c r="CC140" i="14"/>
  <c r="CD20" i="11"/>
  <c r="BV121" i="17"/>
  <c r="BV44"/>
  <c r="CC12" i="11"/>
  <c r="CB21" i="7"/>
  <c r="BU128" i="17"/>
  <c r="CB172" i="14"/>
  <c r="CB32" i="3"/>
  <c r="BU174" i="17" s="1"/>
  <c r="CB33" i="3"/>
  <c r="BU177" i="17" s="1"/>
  <c r="CB177" i="14"/>
  <c r="BU133" i="17" s="1"/>
  <c r="BU10"/>
  <c r="CC11" i="10"/>
  <c r="CB23" i="14"/>
  <c r="CC10" i="10"/>
  <c r="CC10" i="8"/>
  <c r="CB21" i="14"/>
  <c r="BU8" i="17"/>
  <c r="CC11" i="8"/>
  <c r="CB54" i="7"/>
  <c r="CB35" s="1"/>
  <c r="CB78" i="14"/>
  <c r="BU62" i="17"/>
  <c r="CB61" i="3"/>
  <c r="BU210" i="17" s="1"/>
  <c r="CB62" i="3"/>
  <c r="BU213" i="17" s="1"/>
  <c r="CB83" i="14"/>
  <c r="BU67" i="17" s="1"/>
  <c r="BU22"/>
  <c r="CB35" i="14"/>
  <c r="CB9" i="11"/>
  <c r="CC11" i="4"/>
  <c r="BU4" i="17"/>
  <c r="CB17" i="14"/>
  <c r="CC10" i="4"/>
  <c r="BV43" i="17"/>
  <c r="CC12" i="10"/>
  <c r="BV74" i="17"/>
  <c r="CC90" i="14"/>
  <c r="BV126" i="17"/>
  <c r="CC21" i="5"/>
  <c r="CC170" i="14"/>
  <c r="CD28" i="5"/>
  <c r="BV93" i="17"/>
  <c r="CC109" i="14"/>
  <c r="BV60" i="17"/>
  <c r="CC76" i="14"/>
  <c r="CC54" i="5"/>
  <c r="CC212" i="14" s="1"/>
  <c r="CB66" l="1"/>
  <c r="CC52"/>
  <c r="BU50" i="17"/>
  <c r="BU9"/>
  <c r="CB22" i="14"/>
  <c r="CC11" i="9"/>
  <c r="CC10"/>
  <c r="CC12"/>
  <c r="BV42" i="17"/>
  <c r="CC19" i="6"/>
  <c r="CC45" s="1"/>
  <c r="CB36"/>
  <c r="CB149" i="14"/>
  <c r="CC91"/>
  <c r="BV75" i="17"/>
  <c r="CC99" i="14"/>
  <c r="BV83" i="17"/>
  <c r="CC35" i="5"/>
  <c r="CC119" i="14"/>
  <c r="BV103" i="17"/>
  <c r="CC29" i="4"/>
  <c r="CC19" i="7"/>
  <c r="CB150" i="14"/>
  <c r="CB27" i="3"/>
  <c r="CB28"/>
  <c r="CB155" i="14"/>
  <c r="CB36" i="7"/>
  <c r="CD165" i="14"/>
  <c r="BV26" i="17"/>
  <c r="CC39" i="14"/>
  <c r="CC45"/>
  <c r="BV32" i="17"/>
  <c r="CC29" i="8"/>
  <c r="CC123" i="14"/>
  <c r="CC44" i="8"/>
  <c r="BV107" i="17"/>
  <c r="CC186" i="14"/>
  <c r="BV142" i="17"/>
  <c r="CC22" i="10"/>
  <c r="CC44" i="4"/>
  <c r="CB214" i="14"/>
  <c r="CB219"/>
  <c r="CB71" i="3"/>
  <c r="CB72"/>
  <c r="BV140" i="17"/>
  <c r="CC184" i="14"/>
  <c r="CC22" i="8"/>
  <c r="CC93" i="14"/>
  <c r="BV77" i="17"/>
  <c r="CC100" i="14"/>
  <c r="BV84" i="17"/>
  <c r="CC39" i="3"/>
  <c r="BV180" i="17" s="1"/>
  <c r="CC105" i="14"/>
  <c r="BV89" i="17" s="1"/>
  <c r="CC40" i="3"/>
  <c r="BV183" i="17" s="1"/>
  <c r="CC180" i="14"/>
  <c r="CC22" i="4"/>
  <c r="BV136" i="17"/>
  <c r="BU11"/>
  <c r="CB24" i="14"/>
  <c r="CC11" i="11"/>
  <c r="CC10"/>
  <c r="CC53" i="14"/>
  <c r="CB67"/>
  <c r="BU51" i="17"/>
  <c r="CB49" i="3"/>
  <c r="BU192" i="17" s="1"/>
  <c r="CB72" i="14"/>
  <c r="BU56" i="17" s="1"/>
  <c r="CB50" i="3"/>
  <c r="BU195" i="17" s="1"/>
  <c r="BV109"/>
  <c r="CC29" i="10"/>
  <c r="CC125" i="14"/>
  <c r="CC44" i="10"/>
  <c r="BV33" i="17"/>
  <c r="CC46" i="14"/>
  <c r="CD51"/>
  <c r="CC65"/>
  <c r="BV49" i="17"/>
  <c r="BW82"/>
  <c r="CD98" i="14"/>
  <c r="CD19" i="5"/>
  <c r="CD45" s="1"/>
  <c r="CC148" i="14"/>
  <c r="CC36" i="5"/>
  <c r="BV72" i="17" l="1"/>
  <c r="CC88" i="14"/>
  <c r="CB30"/>
  <c r="BU17" i="17"/>
  <c r="CB9" i="6"/>
  <c r="BV141" i="17"/>
  <c r="CC185" i="14"/>
  <c r="CC22" i="9"/>
  <c r="CC135" i="14"/>
  <c r="BV116" i="17"/>
  <c r="CD20" i="6"/>
  <c r="CD160" i="14" s="1"/>
  <c r="BV31" i="17"/>
  <c r="CC44" i="14"/>
  <c r="BV108" i="17"/>
  <c r="CC29" i="9"/>
  <c r="CC124" i="14"/>
  <c r="CC44" i="9"/>
  <c r="CC12" i="6"/>
  <c r="BV39" i="17"/>
  <c r="CC187" i="14"/>
  <c r="BV143" i="17"/>
  <c r="CC22" i="11"/>
  <c r="BV59" i="17"/>
  <c r="CC75" i="14"/>
  <c r="CC54" i="4"/>
  <c r="CC211" i="14" s="1"/>
  <c r="CC108"/>
  <c r="BV92" i="17"/>
  <c r="CD28" i="4"/>
  <c r="CD28" i="10"/>
  <c r="BV98" i="17"/>
  <c r="CC114" i="14"/>
  <c r="BV40" i="17"/>
  <c r="CC12" i="7"/>
  <c r="CC54" i="3"/>
  <c r="BV204" i="17" s="1"/>
  <c r="CC55" i="3"/>
  <c r="BV207" i="17" s="1"/>
  <c r="CC58" i="14"/>
  <c r="BV45" i="17" s="1"/>
  <c r="CC112" i="14"/>
  <c r="BV96" i="17"/>
  <c r="CD28" i="8"/>
  <c r="CC54" i="10"/>
  <c r="CC81" i="14"/>
  <c r="BV65" i="17"/>
  <c r="CC21" i="4"/>
  <c r="BV125" i="17"/>
  <c r="CC169" i="14"/>
  <c r="CC45" i="7"/>
  <c r="CD20"/>
  <c r="CC136" i="14"/>
  <c r="BV117" i="17"/>
  <c r="CC26" i="3"/>
  <c r="BV171" i="17" s="1"/>
  <c r="CC25" i="3"/>
  <c r="BV168" i="17" s="1"/>
  <c r="CC141" i="14"/>
  <c r="BV122" i="17" s="1"/>
  <c r="BV110"/>
  <c r="CC126" i="14"/>
  <c r="CC44" i="11"/>
  <c r="CC29"/>
  <c r="CC173" i="14"/>
  <c r="CC21" i="8"/>
  <c r="BV129" i="17"/>
  <c r="CC21" i="10"/>
  <c r="CC175" i="14"/>
  <c r="BV131" i="17"/>
  <c r="CC79" i="14"/>
  <c r="CC54" i="8"/>
  <c r="CC215" i="14" s="1"/>
  <c r="BV63" i="17"/>
  <c r="CB31" i="14"/>
  <c r="BU18" i="17"/>
  <c r="CB9" i="7"/>
  <c r="CB51" i="3"/>
  <c r="BU198" i="17" s="1"/>
  <c r="CB52" i="3"/>
  <c r="BU201" i="17" s="1"/>
  <c r="CB36" i="14"/>
  <c r="BU23" i="17" s="1"/>
  <c r="BW71"/>
  <c r="CD87" i="14"/>
  <c r="CC9" i="5"/>
  <c r="CC29" i="14"/>
  <c r="BV16" i="17"/>
  <c r="CD134" i="14"/>
  <c r="BW115" i="17"/>
  <c r="CE20" i="5"/>
  <c r="CE159" i="14" s="1"/>
  <c r="CD12" i="5"/>
  <c r="BW38" i="17"/>
  <c r="BV64" l="1"/>
  <c r="CC80" i="14"/>
  <c r="CC54" i="9"/>
  <c r="CD28"/>
  <c r="BV97" i="17"/>
  <c r="CC113" i="14"/>
  <c r="BU6" i="17"/>
  <c r="CC11" i="6"/>
  <c r="CB19" i="14"/>
  <c r="CC10" i="6"/>
  <c r="CC41" i="14"/>
  <c r="BV28" i="17"/>
  <c r="BV130"/>
  <c r="CC174" i="14"/>
  <c r="CC21" i="9"/>
  <c r="CC35" i="4"/>
  <c r="CC64" i="14" s="1"/>
  <c r="CC36" i="8"/>
  <c r="CD19"/>
  <c r="CC151" i="14"/>
  <c r="CC89"/>
  <c r="BV73" i="17"/>
  <c r="CC64" i="3"/>
  <c r="BV216" i="17" s="1"/>
  <c r="CC94" i="14"/>
  <c r="BV78" i="17" s="1"/>
  <c r="CC65" i="3"/>
  <c r="BV219" i="17" s="1"/>
  <c r="CC42" i="14"/>
  <c r="BV29" i="17"/>
  <c r="CC19" i="3"/>
  <c r="BV165" i="17" s="1"/>
  <c r="CC18" i="3"/>
  <c r="BV162" i="17" s="1"/>
  <c r="CC47" i="14"/>
  <c r="BV34" i="17" s="1"/>
  <c r="CD103" i="14"/>
  <c r="BW87" i="17"/>
  <c r="CD19" i="10"/>
  <c r="CC36"/>
  <c r="CC153" i="14"/>
  <c r="BV66" i="17"/>
  <c r="CC82" i="14"/>
  <c r="CC54" i="11"/>
  <c r="CC35" s="1"/>
  <c r="CD161" i="14"/>
  <c r="CD166"/>
  <c r="CD29" i="3"/>
  <c r="CD30"/>
  <c r="CC36" i="4"/>
  <c r="CD19"/>
  <c r="CC147" i="14"/>
  <c r="CD101"/>
  <c r="CD45" i="8"/>
  <c r="BW85" i="17"/>
  <c r="CB20" i="14"/>
  <c r="BU7" i="17"/>
  <c r="CC10" i="7"/>
  <c r="CC11"/>
  <c r="CB25" i="14"/>
  <c r="BU12" i="17" s="1"/>
  <c r="CB13" i="3"/>
  <c r="BU147" i="17" s="1"/>
  <c r="CB12" i="3"/>
  <c r="BU1" i="17" s="1"/>
  <c r="BV99"/>
  <c r="CC115" i="14"/>
  <c r="CD28" i="11"/>
  <c r="CC35" i="10"/>
  <c r="CC217" i="14"/>
  <c r="BV48" i="17"/>
  <c r="CD50" i="14"/>
  <c r="BW81" i="17"/>
  <c r="CD97" i="14"/>
  <c r="CC21" i="11"/>
  <c r="BV132" i="17"/>
  <c r="CC176" i="14"/>
  <c r="CC35" i="8"/>
  <c r="BW27" i="17"/>
  <c r="CD40" i="14"/>
  <c r="CD10" i="5"/>
  <c r="CC18" i="14"/>
  <c r="BV5" i="17"/>
  <c r="CD11" i="5"/>
  <c r="CC152" i="14" l="1"/>
  <c r="CD19" i="9"/>
  <c r="CC36"/>
  <c r="CC216" i="14"/>
  <c r="CC35" i="9"/>
  <c r="CC22" i="6"/>
  <c r="CC182" i="14"/>
  <c r="BV138" i="17"/>
  <c r="CC29" i="6"/>
  <c r="CC44"/>
  <c r="CC121" i="14"/>
  <c r="BV105" i="17"/>
  <c r="BW86"/>
  <c r="CD45" i="9"/>
  <c r="CD102" i="14"/>
  <c r="CD19" i="11"/>
  <c r="CC36"/>
  <c r="CC154" i="14"/>
  <c r="BW37" i="17"/>
  <c r="CD12" i="4"/>
  <c r="CD104" i="14"/>
  <c r="BW88" i="17"/>
  <c r="CC122" i="14"/>
  <c r="BV106" i="17"/>
  <c r="CC29" i="7"/>
  <c r="CC14" i="3"/>
  <c r="BV150" i="17" s="1"/>
  <c r="CC15" i="3"/>
  <c r="BV153" i="17" s="1"/>
  <c r="CC127" i="14"/>
  <c r="BV111" i="17" s="1"/>
  <c r="BW74"/>
  <c r="CD90" i="14"/>
  <c r="CC9" i="4"/>
  <c r="BV15" i="17"/>
  <c r="CC28" i="14"/>
  <c r="CC32"/>
  <c r="CC9" i="8"/>
  <c r="BV19" i="17"/>
  <c r="BV54"/>
  <c r="CD56" i="14"/>
  <c r="CC70"/>
  <c r="CD45" i="4"/>
  <c r="CE20"/>
  <c r="BW114" i="17"/>
  <c r="CD133" i="14"/>
  <c r="CD57"/>
  <c r="BV55" i="17"/>
  <c r="CC71" i="14"/>
  <c r="BW120" i="17"/>
  <c r="CE20" i="10"/>
  <c r="CE164" i="14" s="1"/>
  <c r="CD139"/>
  <c r="CD45" i="10"/>
  <c r="BW118" i="17"/>
  <c r="CD137" i="14"/>
  <c r="CE20" i="8"/>
  <c r="CE162" i="14" s="1"/>
  <c r="CC44" i="7"/>
  <c r="BV21" i="17"/>
  <c r="CC34" i="14"/>
  <c r="CC9" i="10"/>
  <c r="CD54" i="14"/>
  <c r="BV52" i="17"/>
  <c r="CC68" i="14"/>
  <c r="CC22" i="7"/>
  <c r="BV139" i="17"/>
  <c r="CC183" i="14"/>
  <c r="CC188"/>
  <c r="BV144" i="17" s="1"/>
  <c r="CC17" i="3"/>
  <c r="BV159" i="17" s="1"/>
  <c r="CC16" i="3"/>
  <c r="BV156" i="17" s="1"/>
  <c r="CC218" i="14"/>
  <c r="BW104" i="17"/>
  <c r="CD120" i="14"/>
  <c r="CD29" i="5"/>
  <c r="CD44"/>
  <c r="CD181" i="14"/>
  <c r="CD22" i="5"/>
  <c r="BW137" i="17"/>
  <c r="CC110" i="14" l="1"/>
  <c r="CD28" i="6"/>
  <c r="BV94" i="17"/>
  <c r="CD55" i="14"/>
  <c r="BV53" i="17"/>
  <c r="CC69" i="14"/>
  <c r="BV20" i="17"/>
  <c r="CC9" i="9"/>
  <c r="CC33" i="14"/>
  <c r="BW75" i="17"/>
  <c r="CD91" i="14"/>
  <c r="CC54" i="6"/>
  <c r="CC213" i="14" s="1"/>
  <c r="CC77"/>
  <c r="BV61" i="17"/>
  <c r="BV127"/>
  <c r="CC21" i="6"/>
  <c r="CC171" i="14"/>
  <c r="CD138"/>
  <c r="CE20" i="9"/>
  <c r="CE163" i="14" s="1"/>
  <c r="BW119" i="17"/>
  <c r="CC21" i="7"/>
  <c r="BV128" i="17"/>
  <c r="CC172" i="14"/>
  <c r="CC177"/>
  <c r="BV133" i="17" s="1"/>
  <c r="CC32" i="3"/>
  <c r="BV174" i="17" s="1"/>
  <c r="CC33" i="3"/>
  <c r="BV177" i="17" s="1"/>
  <c r="CC23" i="14"/>
  <c r="BV10" i="17"/>
  <c r="CD10" i="10"/>
  <c r="CD11"/>
  <c r="BW44" i="17"/>
  <c r="CD12" i="11"/>
  <c r="CD86" i="14"/>
  <c r="BW70" i="17"/>
  <c r="BW41"/>
  <c r="CD12" i="8"/>
  <c r="CE158" i="14"/>
  <c r="CD39"/>
  <c r="BW26" i="17"/>
  <c r="CD140" i="14"/>
  <c r="CE20" i="11"/>
  <c r="CE165" i="14" s="1"/>
  <c r="CD45" i="11"/>
  <c r="BW121" i="17"/>
  <c r="CC54" i="7"/>
  <c r="CC78" i="14"/>
  <c r="BV62" i="17"/>
  <c r="CC62" i="3"/>
  <c r="BV213" i="17" s="1"/>
  <c r="CC61" i="3"/>
  <c r="BV210" i="17" s="1"/>
  <c r="CC83" i="14"/>
  <c r="BV67" i="17" s="1"/>
  <c r="BW76"/>
  <c r="CD92" i="14"/>
  <c r="BW43" i="17"/>
  <c r="CD12" i="10"/>
  <c r="BV95" i="17"/>
  <c r="CC111" i="14"/>
  <c r="CD28" i="7"/>
  <c r="CC116" i="14"/>
  <c r="BV100" i="17" s="1"/>
  <c r="CC43" i="3"/>
  <c r="BV189" i="17" s="1"/>
  <c r="CC42" i="3"/>
  <c r="BV186" i="17" s="1"/>
  <c r="BV22"/>
  <c r="CC35" i="14"/>
  <c r="CC9" i="11"/>
  <c r="BV8" i="17"/>
  <c r="CD10" i="8"/>
  <c r="CD11"/>
  <c r="CC21" i="14"/>
  <c r="BV4" i="17"/>
  <c r="CC17" i="14"/>
  <c r="CD11" i="4"/>
  <c r="CD44" s="1"/>
  <c r="CD10"/>
  <c r="CD54" i="5"/>
  <c r="CD212" i="14" s="1"/>
  <c r="CD76"/>
  <c r="BW60" i="17"/>
  <c r="CE28" i="5"/>
  <c r="BW93" i="17"/>
  <c r="CD109" i="14"/>
  <c r="CD170"/>
  <c r="BW126" i="17"/>
  <c r="CD21" i="5"/>
  <c r="CD19" i="6" l="1"/>
  <c r="CC36"/>
  <c r="CC149" i="14"/>
  <c r="CC35" i="6"/>
  <c r="CC22" i="14"/>
  <c r="CD10" i="9"/>
  <c r="BV9" i="17"/>
  <c r="CD11" i="9"/>
  <c r="CD12"/>
  <c r="BW42" i="17"/>
  <c r="CD45" i="6"/>
  <c r="CD99" i="14"/>
  <c r="BW83" i="17"/>
  <c r="BW59"/>
  <c r="CD54" i="4"/>
  <c r="CD211" i="14" s="1"/>
  <c r="CD75"/>
  <c r="CD184"/>
  <c r="BW140" i="17"/>
  <c r="CD22" i="8"/>
  <c r="BW84" i="17"/>
  <c r="CD100" i="14"/>
  <c r="CD105"/>
  <c r="BW89" i="17" s="1"/>
  <c r="CD40" i="3"/>
  <c r="BW183" i="17" s="1"/>
  <c r="CD39" i="3"/>
  <c r="BW180" i="17" s="1"/>
  <c r="CC35" i="7"/>
  <c r="CC214" i="14"/>
  <c r="CC219"/>
  <c r="CC71" i="3"/>
  <c r="CC72"/>
  <c r="CD22" i="10"/>
  <c r="CD186" i="14"/>
  <c r="BW142" i="17"/>
  <c r="CD19" i="7"/>
  <c r="CC150" i="14"/>
  <c r="CC155"/>
  <c r="CC27" i="3"/>
  <c r="CC36" i="7"/>
  <c r="CC28" i="3"/>
  <c r="BW136" i="17"/>
  <c r="CD22" i="4"/>
  <c r="CD180" i="14"/>
  <c r="CD29" i="8"/>
  <c r="CD123" i="14"/>
  <c r="BW107" i="17"/>
  <c r="CD44" i="8"/>
  <c r="BW32" i="17"/>
  <c r="CD45" i="14"/>
  <c r="CD43"/>
  <c r="BW30" i="17"/>
  <c r="CD125" i="14"/>
  <c r="CD44" i="10"/>
  <c r="CD29"/>
  <c r="BW109" i="17"/>
  <c r="BV11"/>
  <c r="CD10" i="11"/>
  <c r="CD11"/>
  <c r="CC24" i="14"/>
  <c r="CD93"/>
  <c r="BW77" i="17"/>
  <c r="BW103"/>
  <c r="CD29" i="4"/>
  <c r="CD119" i="14"/>
  <c r="BW33" i="17"/>
  <c r="CD46" i="14"/>
  <c r="CD148"/>
  <c r="CD36" i="5"/>
  <c r="CE19"/>
  <c r="CE45" s="1"/>
  <c r="CE98" i="14"/>
  <c r="BX82" i="17"/>
  <c r="CD35" i="5"/>
  <c r="BW72" i="17" l="1"/>
  <c r="CD88" i="14"/>
  <c r="BW31" i="17"/>
  <c r="CD44" i="14"/>
  <c r="CE20" i="6"/>
  <c r="CE160" i="14" s="1"/>
  <c r="BW116" i="17"/>
  <c r="CD135" i="14"/>
  <c r="CD124"/>
  <c r="CD29" i="9"/>
  <c r="BW108" i="17"/>
  <c r="CD44" i="9"/>
  <c r="CD185" i="14"/>
  <c r="CD22" i="9"/>
  <c r="BW141" i="17"/>
  <c r="CD52" i="14"/>
  <c r="BV50" i="17"/>
  <c r="CC66" i="14"/>
  <c r="BV17" i="17"/>
  <c r="CC9" i="6"/>
  <c r="CC30" i="14"/>
  <c r="BW92" i="17"/>
  <c r="CE28" i="4"/>
  <c r="CD108" i="14"/>
  <c r="CD44" i="11"/>
  <c r="CD126" i="14"/>
  <c r="CD29" i="11"/>
  <c r="BW110" i="17"/>
  <c r="BW98"/>
  <c r="CE28" i="10"/>
  <c r="CD114" i="14"/>
  <c r="BW125" i="17"/>
  <c r="CD169" i="14"/>
  <c r="CD21" i="4"/>
  <c r="CD35"/>
  <c r="CD79" i="14"/>
  <c r="CD54" i="8"/>
  <c r="BW63" i="17"/>
  <c r="BV18"/>
  <c r="CC31" i="14"/>
  <c r="CC9" i="7"/>
  <c r="CC51" i="3"/>
  <c r="BV198" i="17" s="1"/>
  <c r="CC52" i="3"/>
  <c r="BV201" i="17" s="1"/>
  <c r="CC36" i="14"/>
  <c r="BV23" i="17" s="1"/>
  <c r="CD45" i="7"/>
  <c r="BW117" i="17"/>
  <c r="CD136" i="14"/>
  <c r="CE20" i="7"/>
  <c r="CD141" i="14"/>
  <c r="BW122" i="17" s="1"/>
  <c r="CD26" i="3"/>
  <c r="BW171" i="17" s="1"/>
  <c r="CD25" i="3"/>
  <c r="BW168" i="17" s="1"/>
  <c r="CD53" i="14"/>
  <c r="BV51" i="17"/>
  <c r="CC67" i="14"/>
  <c r="CC49" i="3"/>
  <c r="BV192" i="17" s="1"/>
  <c r="CC72" i="14"/>
  <c r="BV56" i="17" s="1"/>
  <c r="CC50" i="3"/>
  <c r="BV195" i="17" s="1"/>
  <c r="BW96"/>
  <c r="CE28" i="8"/>
  <c r="CD112" i="14"/>
  <c r="CD21" i="10"/>
  <c r="BW131" i="17"/>
  <c r="CD175" i="14"/>
  <c r="CD187"/>
  <c r="BW143" i="17"/>
  <c r="CD22" i="11"/>
  <c r="BW65" i="17"/>
  <c r="CD81" i="14"/>
  <c r="CD54" i="10"/>
  <c r="CD217" i="14" s="1"/>
  <c r="CD173"/>
  <c r="CD21" i="8"/>
  <c r="BW129" i="17"/>
  <c r="CD9" i="5"/>
  <c r="CD29" i="14"/>
  <c r="BW16" i="17"/>
  <c r="BX115"/>
  <c r="CE134" i="14"/>
  <c r="CF20" i="5"/>
  <c r="CF159" i="14" s="1"/>
  <c r="CD65"/>
  <c r="BW49" i="17"/>
  <c r="CE51" i="14"/>
  <c r="CE87"/>
  <c r="BX71" i="17"/>
  <c r="CD11" i="6" l="1"/>
  <c r="BV6" i="17"/>
  <c r="CC19" i="14"/>
  <c r="CD10" i="6"/>
  <c r="BW39" i="17"/>
  <c r="CD12" i="6"/>
  <c r="CD21" i="9"/>
  <c r="CD174" i="14"/>
  <c r="BW130" i="17"/>
  <c r="CD54" i="9"/>
  <c r="CD80" i="14"/>
  <c r="BW64" i="17"/>
  <c r="BW97"/>
  <c r="CE28" i="9"/>
  <c r="CD113" i="14"/>
  <c r="CD36" i="8"/>
  <c r="CE19"/>
  <c r="CD151" i="14"/>
  <c r="CD36" i="4"/>
  <c r="CD147" i="14"/>
  <c r="CE19" i="4"/>
  <c r="CE28" i="11"/>
  <c r="BW99" i="17"/>
  <c r="CD115" i="14"/>
  <c r="CD35" i="10"/>
  <c r="CD153" i="14"/>
  <c r="CD36" i="10"/>
  <c r="CE19"/>
  <c r="CD21" i="11"/>
  <c r="CD176" i="14"/>
  <c r="BW132" i="17"/>
  <c r="CD12" i="7"/>
  <c r="BW40" i="17"/>
  <c r="CD55" i="3"/>
  <c r="BW207" i="17" s="1"/>
  <c r="CD58" i="14"/>
  <c r="BW45" i="17" s="1"/>
  <c r="CD54" i="3"/>
  <c r="BW204" i="17" s="1"/>
  <c r="CE161" i="14"/>
  <c r="CE166"/>
  <c r="CE29" i="3"/>
  <c r="CE30"/>
  <c r="CE50" i="14"/>
  <c r="BW48" i="17"/>
  <c r="CD64" i="14"/>
  <c r="CD54" i="11"/>
  <c r="BW66" i="17"/>
  <c r="CD82" i="14"/>
  <c r="CE45" i="4"/>
  <c r="CE97" i="14"/>
  <c r="BX81" i="17"/>
  <c r="CE101" i="14"/>
  <c r="BX85" i="17"/>
  <c r="BW73"/>
  <c r="CD89" i="14"/>
  <c r="CD94"/>
  <c r="BW78" i="17" s="1"/>
  <c r="CD64" i="3"/>
  <c r="BW216" i="17" s="1"/>
  <c r="CD65" i="3"/>
  <c r="BW219" i="17" s="1"/>
  <c r="CD11" i="7"/>
  <c r="CD44" s="1"/>
  <c r="CD10"/>
  <c r="CC20" i="14"/>
  <c r="BV7" i="17"/>
  <c r="CC13" i="3"/>
  <c r="BV147" i="17" s="1"/>
  <c r="CC25" i="14"/>
  <c r="BV12" i="17" s="1"/>
  <c r="CC12" i="3"/>
  <c r="BV1" i="17" s="1"/>
  <c r="CD215" i="14"/>
  <c r="CD35" i="8"/>
  <c r="BX87" i="17"/>
  <c r="CE103" i="14"/>
  <c r="CD18"/>
  <c r="CE11" i="5"/>
  <c r="BW5" i="17"/>
  <c r="CE10" i="5"/>
  <c r="CE12"/>
  <c r="BX38" i="17"/>
  <c r="CE19" i="9" l="1"/>
  <c r="CE45" s="1"/>
  <c r="CD152" i="14"/>
  <c r="CD36" i="9"/>
  <c r="CD121" i="14"/>
  <c r="CD29" i="6"/>
  <c r="BW105" i="17"/>
  <c r="CD44" i="6"/>
  <c r="CD83" i="14" s="1"/>
  <c r="BW67" i="17" s="1"/>
  <c r="CE102" i="14"/>
  <c r="BX86" i="17"/>
  <c r="CD216" i="14"/>
  <c r="CD35" i="9"/>
  <c r="BW28" i="17"/>
  <c r="CD41" i="14"/>
  <c r="BW138" i="17"/>
  <c r="CD22" i="6"/>
  <c r="CD182" i="14"/>
  <c r="CD22" i="7"/>
  <c r="CD183" i="14"/>
  <c r="BW139" i="17"/>
  <c r="CD17" i="3"/>
  <c r="BW159" i="17" s="1"/>
  <c r="CD16" i="3"/>
  <c r="BW156" i="17" s="1"/>
  <c r="CD188" i="14"/>
  <c r="BW144" i="17" s="1"/>
  <c r="CE104" i="14"/>
  <c r="BX88" i="17"/>
  <c r="BW19"/>
  <c r="CD9" i="8"/>
  <c r="CD32" i="14"/>
  <c r="CD78"/>
  <c r="BW62" i="17"/>
  <c r="CD54" i="7"/>
  <c r="CD62" i="3"/>
  <c r="BW213" i="17" s="1"/>
  <c r="CE86" i="14"/>
  <c r="BX70" i="17"/>
  <c r="CD42" i="14"/>
  <c r="BW29" i="17"/>
  <c r="CD47" i="14"/>
  <c r="BW34" i="17" s="1"/>
  <c r="CD19" i="3"/>
  <c r="BW165" i="17" s="1"/>
  <c r="CD18" i="3"/>
  <c r="BW162" i="17" s="1"/>
  <c r="BW21"/>
  <c r="CD34" i="14"/>
  <c r="CD9" i="10"/>
  <c r="BX114" i="17"/>
  <c r="CE133" i="14"/>
  <c r="CF20" i="4"/>
  <c r="CE45" i="8"/>
  <c r="CF20"/>
  <c r="CF162" i="14" s="1"/>
  <c r="BX118" i="17"/>
  <c r="CE137" i="14"/>
  <c r="CD61" i="3"/>
  <c r="BW210" i="17" s="1"/>
  <c r="CD35" i="11"/>
  <c r="CD218" i="14"/>
  <c r="BX37" i="17"/>
  <c r="CE12" i="4"/>
  <c r="CE19" i="11"/>
  <c r="CD36"/>
  <c r="CD154" i="14"/>
  <c r="BX120" i="17"/>
  <c r="CE139" i="14"/>
  <c r="CF20" i="10"/>
  <c r="CF164" i="14" s="1"/>
  <c r="CE45" i="10"/>
  <c r="CD68" i="14"/>
  <c r="BW52" i="17"/>
  <c r="CE54" i="14"/>
  <c r="CD29" i="7"/>
  <c r="CD122" i="14"/>
  <c r="BW106" i="17"/>
  <c r="CD14" i="3"/>
  <c r="BW150" i="17" s="1"/>
  <c r="CD127" i="14"/>
  <c r="BW111" i="17" s="1"/>
  <c r="CD15" i="3"/>
  <c r="BW153" i="17" s="1"/>
  <c r="CD70" i="14"/>
  <c r="BW54" i="17"/>
  <c r="CE56" i="14"/>
  <c r="BW15" i="17"/>
  <c r="CD28" i="14"/>
  <c r="CD9" i="4"/>
  <c r="CE29" i="5"/>
  <c r="BX104" i="17"/>
  <c r="CE120" i="14"/>
  <c r="CE44" i="5"/>
  <c r="CE40" i="14"/>
  <c r="BX27" i="17"/>
  <c r="CE181" i="14"/>
  <c r="CE22" i="5"/>
  <c r="BX137" i="17"/>
  <c r="CD54" i="6" l="1"/>
  <c r="CD77" i="14"/>
  <c r="BW61" i="17"/>
  <c r="CE28" i="6"/>
  <c r="BW94" i="17"/>
  <c r="CD110" i="14"/>
  <c r="BW20" i="17"/>
  <c r="CD9" i="9"/>
  <c r="CD33" i="14"/>
  <c r="BX119" i="17"/>
  <c r="CF20" i="9"/>
  <c r="CF163" i="14" s="1"/>
  <c r="CE138"/>
  <c r="CD21" i="6"/>
  <c r="BW127" i="17"/>
  <c r="CD171" i="14"/>
  <c r="CE55"/>
  <c r="BW53" i="17"/>
  <c r="CD69" i="14"/>
  <c r="BX75" i="17"/>
  <c r="CE91" i="14"/>
  <c r="CD111"/>
  <c r="CE28" i="7"/>
  <c r="BW95" i="17"/>
  <c r="CD43" i="3"/>
  <c r="BW189" i="17" s="1"/>
  <c r="CD42" i="3"/>
  <c r="BW186" i="17" s="1"/>
  <c r="CD116" i="14"/>
  <c r="BW100" i="17" s="1"/>
  <c r="BX76"/>
  <c r="CE92" i="14"/>
  <c r="BX74" i="17"/>
  <c r="CE90" i="14"/>
  <c r="CD21" i="7"/>
  <c r="BW128" i="17"/>
  <c r="CD172" i="14"/>
  <c r="CD32" i="3"/>
  <c r="BW174" i="17" s="1"/>
  <c r="CD177" i="14"/>
  <c r="BW133" i="17" s="1"/>
  <c r="CD33" i="3"/>
  <c r="BW177" i="17" s="1"/>
  <c r="CE39" i="14"/>
  <c r="BX26" i="17"/>
  <c r="CD214" i="14"/>
  <c r="CD72" i="3"/>
  <c r="CD219" i="14"/>
  <c r="BW8" i="17"/>
  <c r="CE10" i="8"/>
  <c r="CD21" i="14"/>
  <c r="CE11" i="8"/>
  <c r="CE44" s="1"/>
  <c r="CD17" i="14"/>
  <c r="BW4" i="17"/>
  <c r="CE10" i="4"/>
  <c r="CE11"/>
  <c r="BX121" i="17"/>
  <c r="CF20" i="11"/>
  <c r="CE45"/>
  <c r="CE140" i="14"/>
  <c r="CE57"/>
  <c r="BW55" i="17"/>
  <c r="CD71" i="14"/>
  <c r="CF158"/>
  <c r="CD35" i="7"/>
  <c r="CE12" i="10"/>
  <c r="BX43" i="17"/>
  <c r="CE12" i="8"/>
  <c r="BX41" i="17"/>
  <c r="CD35" i="14"/>
  <c r="CD9" i="11"/>
  <c r="BW22" i="17"/>
  <c r="BW10"/>
  <c r="CE10" i="10"/>
  <c r="CE11"/>
  <c r="CD23" i="14"/>
  <c r="CE21" i="5"/>
  <c r="CE170" i="14"/>
  <c r="BX126" i="17"/>
  <c r="CE54" i="5"/>
  <c r="BX60" i="17"/>
  <c r="CE76" i="14"/>
  <c r="CE109"/>
  <c r="BX93" i="17"/>
  <c r="CF28" i="5"/>
  <c r="BX42" i="17" l="1"/>
  <c r="CE12" i="9"/>
  <c r="CE10"/>
  <c r="CE11"/>
  <c r="CD22" i="14"/>
  <c r="BW9" i="17"/>
  <c r="BX83"/>
  <c r="CE99" i="14"/>
  <c r="CD213"/>
  <c r="CD71" i="3"/>
  <c r="CD149" i="14"/>
  <c r="CE19" i="6"/>
  <c r="CE45" s="1"/>
  <c r="CD36"/>
  <c r="CD35"/>
  <c r="CD72" i="14" s="1"/>
  <c r="BW56" i="17" s="1"/>
  <c r="CE79" i="14"/>
  <c r="BX63" i="17"/>
  <c r="CE54" i="8"/>
  <c r="CE215" i="14" s="1"/>
  <c r="CE22" i="10"/>
  <c r="CE186" i="14"/>
  <c r="BX142" i="17"/>
  <c r="CE45" i="14"/>
  <c r="BX32" i="17"/>
  <c r="BX77"/>
  <c r="CE93" i="14"/>
  <c r="CE180"/>
  <c r="BX136" i="17"/>
  <c r="CE22" i="4"/>
  <c r="CE29" i="10"/>
  <c r="CE125" i="14"/>
  <c r="CE44" i="10"/>
  <c r="BX109" i="17"/>
  <c r="CE10" i="11"/>
  <c r="CE11"/>
  <c r="CD24" i="14"/>
  <c r="BW11" i="17"/>
  <c r="BX30"/>
  <c r="CE43" i="14"/>
  <c r="CE44" i="4"/>
  <c r="BX103" i="17"/>
  <c r="CE29" i="4"/>
  <c r="CE119" i="14"/>
  <c r="CE123"/>
  <c r="BX107" i="17"/>
  <c r="CE29" i="8"/>
  <c r="CE100" i="14"/>
  <c r="BX84" i="17"/>
  <c r="CE39" i="3"/>
  <c r="BX180" i="17" s="1"/>
  <c r="CE105" i="14"/>
  <c r="BX89" i="17" s="1"/>
  <c r="CE40" i="3"/>
  <c r="BX183" i="17" s="1"/>
  <c r="BW51"/>
  <c r="CD67" i="14"/>
  <c r="CE53"/>
  <c r="BX44" i="17"/>
  <c r="CE12" i="11"/>
  <c r="CF165" i="14"/>
  <c r="BX140" i="17"/>
  <c r="CE184" i="14"/>
  <c r="CE22" i="8"/>
  <c r="CD150" i="14"/>
  <c r="CE19" i="7"/>
  <c r="CD155" i="14"/>
  <c r="CD27" i="3"/>
  <c r="CD28"/>
  <c r="CD36" i="7"/>
  <c r="CE35" i="5"/>
  <c r="CE212" i="14"/>
  <c r="BY82" i="17"/>
  <c r="CF98" i="14"/>
  <c r="CF19" i="5"/>
  <c r="CE148" i="14"/>
  <c r="CE36" i="5"/>
  <c r="CD50" i="3" l="1"/>
  <c r="BW195" i="17" s="1"/>
  <c r="BX72"/>
  <c r="CE88" i="14"/>
  <c r="CD30"/>
  <c r="CD9" i="6"/>
  <c r="BW17" i="17"/>
  <c r="CE22" i="9"/>
  <c r="CE185" i="14"/>
  <c r="BX141" i="17"/>
  <c r="CD66" i="14"/>
  <c r="CE52"/>
  <c r="BW50" i="17"/>
  <c r="BX116"/>
  <c r="CF20" i="6"/>
  <c r="CF160" i="14" s="1"/>
  <c r="CE135"/>
  <c r="CE29" i="9"/>
  <c r="CE44"/>
  <c r="BX108" i="17"/>
  <c r="CE124" i="14"/>
  <c r="CE44"/>
  <c r="BX31" i="17"/>
  <c r="CD49" i="3"/>
  <c r="BW192" i="17" s="1"/>
  <c r="CE173" i="14"/>
  <c r="CE21" i="8"/>
  <c r="BX129" i="17"/>
  <c r="CF28" i="4"/>
  <c r="BX92" i="17"/>
  <c r="CE108" i="14"/>
  <c r="CE22" i="11"/>
  <c r="BX143" i="17"/>
  <c r="CE187" i="14"/>
  <c r="CE175"/>
  <c r="CE21" i="10"/>
  <c r="BX131" i="17"/>
  <c r="CE112" i="14"/>
  <c r="BX96" i="17"/>
  <c r="CF28" i="8"/>
  <c r="CE44" i="11"/>
  <c r="CE29"/>
  <c r="BX110" i="17"/>
  <c r="CE126" i="14"/>
  <c r="CE54" i="10"/>
  <c r="BX65" i="17"/>
  <c r="CE81" i="14"/>
  <c r="CE169"/>
  <c r="CE21" i="4"/>
  <c r="BX125" i="17"/>
  <c r="BW18"/>
  <c r="CD9" i="7"/>
  <c r="CD31" i="14"/>
  <c r="CD51" i="3"/>
  <c r="BW198" i="17" s="1"/>
  <c r="CD52" i="3"/>
  <c r="BW201" i="17" s="1"/>
  <c r="CD36" i="14"/>
  <c r="BW23" i="17" s="1"/>
  <c r="CE45" i="7"/>
  <c r="CE136" i="14"/>
  <c r="BX117" i="17"/>
  <c r="CF20" i="7"/>
  <c r="CE141" i="14"/>
  <c r="BX122" i="17" s="1"/>
  <c r="CE25" i="3"/>
  <c r="BX168" i="17" s="1"/>
  <c r="CE26" i="3"/>
  <c r="BX171" i="17" s="1"/>
  <c r="BX40"/>
  <c r="CE12" i="7"/>
  <c r="CE55" i="3"/>
  <c r="BX207" i="17" s="1"/>
  <c r="CE54" i="3"/>
  <c r="BX204" i="17" s="1"/>
  <c r="CE54" i="4"/>
  <c r="CE75" i="14"/>
  <c r="BX59" i="17"/>
  <c r="CE46" i="14"/>
  <c r="BX33" i="17"/>
  <c r="BX98"/>
  <c r="CF28" i="10"/>
  <c r="CE114" i="14"/>
  <c r="CE35" i="8"/>
  <c r="BX16" i="17"/>
  <c r="CE29" i="14"/>
  <c r="CE9" i="5"/>
  <c r="BX49" i="17"/>
  <c r="CE65" i="14"/>
  <c r="CF51"/>
  <c r="CG20" i="5"/>
  <c r="CG159" i="14" s="1"/>
  <c r="BY115" i="17"/>
  <c r="CF134" i="14"/>
  <c r="CF45" i="5"/>
  <c r="BX64" i="17" l="1"/>
  <c r="CE54" i="9"/>
  <c r="CE80" i="14"/>
  <c r="CE12" i="6"/>
  <c r="BX39" i="17"/>
  <c r="CE58" i="14"/>
  <c r="BX45" i="17" s="1"/>
  <c r="BX130"/>
  <c r="CE21" i="9"/>
  <c r="CE174" i="14"/>
  <c r="BW6" i="17"/>
  <c r="CE11" i="6"/>
  <c r="CE10"/>
  <c r="CD19" i="14"/>
  <c r="BX97" i="17"/>
  <c r="CF28" i="9"/>
  <c r="CE113" i="14"/>
  <c r="BY87" i="17"/>
  <c r="CF103" i="14"/>
  <c r="CF28" i="11"/>
  <c r="BX99" i="17"/>
  <c r="CE115" i="14"/>
  <c r="CE211"/>
  <c r="CE35" i="4"/>
  <c r="BY85" i="17"/>
  <c r="CF101" i="14"/>
  <c r="CE153"/>
  <c r="CF19" i="10"/>
  <c r="CF45" s="1"/>
  <c r="CE36"/>
  <c r="BX132" i="17"/>
  <c r="CE176" i="14"/>
  <c r="CE21" i="11"/>
  <c r="CF19" i="8"/>
  <c r="CE36"/>
  <c r="CE151" i="14"/>
  <c r="CF161"/>
  <c r="CF29" i="3"/>
  <c r="CF30"/>
  <c r="CF166" i="14"/>
  <c r="CE10" i="7"/>
  <c r="BW7" i="17"/>
  <c r="CD20" i="14"/>
  <c r="CE11" i="7"/>
  <c r="CD12" i="3"/>
  <c r="BW1" i="17" s="1"/>
  <c r="CD25" i="14"/>
  <c r="BW12" i="17" s="1"/>
  <c r="CD13" i="3"/>
  <c r="BW147" i="17" s="1"/>
  <c r="CF54" i="14"/>
  <c r="BX52" i="17"/>
  <c r="CE68" i="14"/>
  <c r="BX29" i="17"/>
  <c r="CE42" i="14"/>
  <c r="CE19" i="3"/>
  <c r="BX165" i="17" s="1"/>
  <c r="CE47" i="14"/>
  <c r="BX34" i="17" s="1"/>
  <c r="CE18" i="3"/>
  <c r="BX162" i="17" s="1"/>
  <c r="BX73"/>
  <c r="CE89" i="14"/>
  <c r="CE65" i="3"/>
  <c r="BX219" i="17" s="1"/>
  <c r="CE44" i="7"/>
  <c r="CE64" i="3"/>
  <c r="BX216" i="17" s="1"/>
  <c r="CE94" i="14"/>
  <c r="BX78" i="17" s="1"/>
  <c r="CF19" i="4"/>
  <c r="CE147" i="14"/>
  <c r="CE36" i="4"/>
  <c r="CE217" i="14"/>
  <c r="CE35" i="10"/>
  <c r="CE54" i="11"/>
  <c r="CE218" i="14" s="1"/>
  <c r="CE82"/>
  <c r="BX66" i="17"/>
  <c r="BY81"/>
  <c r="CF97" i="14"/>
  <c r="BY71" i="17"/>
  <c r="CF87" i="14"/>
  <c r="BX5" i="17"/>
  <c r="CE18" i="14"/>
  <c r="CF10" i="5"/>
  <c r="CF11"/>
  <c r="CF12"/>
  <c r="BY38" i="17"/>
  <c r="CF102" i="14" l="1"/>
  <c r="BY86" i="17"/>
  <c r="BX105"/>
  <c r="CE29" i="6"/>
  <c r="CE121" i="14"/>
  <c r="CE44" i="6"/>
  <c r="CE83" i="14" s="1"/>
  <c r="BX67" i="17" s="1"/>
  <c r="CE182" i="14"/>
  <c r="BX138" i="17"/>
  <c r="CE22" i="6"/>
  <c r="CF19" i="9"/>
  <c r="CE36"/>
  <c r="CE152" i="14"/>
  <c r="CE41"/>
  <c r="BX28" i="17"/>
  <c r="CE216" i="14"/>
  <c r="CE35" i="9"/>
  <c r="CE35" i="11"/>
  <c r="CE71" i="14" s="1"/>
  <c r="BX54" i="17"/>
  <c r="CF56" i="14"/>
  <c r="CE70"/>
  <c r="CF133"/>
  <c r="CF45" i="4"/>
  <c r="CG20"/>
  <c r="BY114" i="17"/>
  <c r="CF19" i="11"/>
  <c r="CE154" i="14"/>
  <c r="CE36" i="11"/>
  <c r="BX21" i="17"/>
  <c r="CE9" i="10"/>
  <c r="CE34" i="14"/>
  <c r="CF92"/>
  <c r="BY76" i="17"/>
  <c r="BX62"/>
  <c r="CE78" i="14"/>
  <c r="CE54" i="7"/>
  <c r="CE61" i="3"/>
  <c r="BX210" i="17" s="1"/>
  <c r="CE62" i="3"/>
  <c r="BX213" i="17" s="1"/>
  <c r="BY41"/>
  <c r="CF12" i="8"/>
  <c r="BY118" i="17"/>
  <c r="CG20" i="8"/>
  <c r="CG162" i="14" s="1"/>
  <c r="CF137"/>
  <c r="CE64"/>
  <c r="CF50"/>
  <c r="BX48" i="17"/>
  <c r="BX15"/>
  <c r="CE28" i="14"/>
  <c r="CE9" i="4"/>
  <c r="CE29" i="7"/>
  <c r="CE122" i="14"/>
  <c r="BX106" i="17"/>
  <c r="CE15" i="3"/>
  <c r="BX153" i="17" s="1"/>
  <c r="CE127" i="14"/>
  <c r="BX111" i="17" s="1"/>
  <c r="CE14" i="3"/>
  <c r="BX150" i="17" s="1"/>
  <c r="CE9" i="8"/>
  <c r="BX19" i="17"/>
  <c r="CE32" i="14"/>
  <c r="CF104"/>
  <c r="BY88" i="17"/>
  <c r="CE22" i="7"/>
  <c r="CE183" i="14"/>
  <c r="BX139" i="17"/>
  <c r="CE188" i="14"/>
  <c r="BX144" i="17" s="1"/>
  <c r="CE16" i="3"/>
  <c r="BX156" i="17" s="1"/>
  <c r="CE17" i="3"/>
  <c r="BX159" i="17" s="1"/>
  <c r="BY120"/>
  <c r="CF139" i="14"/>
  <c r="CG20" i="10"/>
  <c r="CG164" i="14" s="1"/>
  <c r="CF45" i="8"/>
  <c r="CF44" i="5"/>
  <c r="CF29"/>
  <c r="BY104" i="17"/>
  <c r="CF120" i="14"/>
  <c r="CF40"/>
  <c r="BY27" i="17"/>
  <c r="CF181" i="14"/>
  <c r="CF22" i="5"/>
  <c r="BY137" i="17"/>
  <c r="BX55" l="1"/>
  <c r="CF57" i="14"/>
  <c r="BX20" i="17"/>
  <c r="CE33" i="14"/>
  <c r="CE9" i="9"/>
  <c r="BX127" i="17"/>
  <c r="CE21" i="6"/>
  <c r="CE171" i="14"/>
  <c r="CE69"/>
  <c r="CF55"/>
  <c r="BX53" i="17"/>
  <c r="CF45" i="9"/>
  <c r="CF138" i="14"/>
  <c r="BY119" i="17"/>
  <c r="CG20" i="9"/>
  <c r="CG163" i="14" s="1"/>
  <c r="CE77"/>
  <c r="BX61" i="17"/>
  <c r="CE54" i="6"/>
  <c r="CE213" i="14" s="1"/>
  <c r="BX94" i="17"/>
  <c r="CF28" i="6"/>
  <c r="CE110" i="14"/>
  <c r="BY74" i="17"/>
  <c r="CF90" i="14"/>
  <c r="CF28" i="7"/>
  <c r="CE111" i="14"/>
  <c r="BX95" i="17"/>
  <c r="CE43" i="3"/>
  <c r="BX189" i="17" s="1"/>
  <c r="CE42" i="3"/>
  <c r="BX186" i="17" s="1"/>
  <c r="CE116" i="14"/>
  <c r="BX100" i="17" s="1"/>
  <c r="CF43" i="14"/>
  <c r="BY30" i="17"/>
  <c r="CE23" i="14"/>
  <c r="CF10" i="10"/>
  <c r="CF11"/>
  <c r="BX10" i="17"/>
  <c r="BY121"/>
  <c r="CG20" i="11"/>
  <c r="CF45"/>
  <c r="CF140" i="14"/>
  <c r="CF10" i="8"/>
  <c r="BX8" i="17"/>
  <c r="CF11" i="8"/>
  <c r="CE21" i="14"/>
  <c r="BY37" i="17"/>
  <c r="CF12" i="4"/>
  <c r="CF12" i="11"/>
  <c r="BY44" i="17"/>
  <c r="CE214" i="14"/>
  <c r="CE71" i="3"/>
  <c r="CE219" i="14"/>
  <c r="CE72" i="3"/>
  <c r="CE35" i="14"/>
  <c r="CE9" i="11"/>
  <c r="BX22" i="17"/>
  <c r="CF86" i="14"/>
  <c r="BY70" i="17"/>
  <c r="CE21" i="7"/>
  <c r="BX128" i="17"/>
  <c r="CE172" i="14"/>
  <c r="CE32" i="3"/>
  <c r="BX174" i="17" s="1"/>
  <c r="CE177" i="14"/>
  <c r="BX133" i="17" s="1"/>
  <c r="CE33" i="3"/>
  <c r="BX177" i="17" s="1"/>
  <c r="CE17" i="14"/>
  <c r="CF11" i="4"/>
  <c r="CF44" s="1"/>
  <c r="CF10"/>
  <c r="BX4" i="17"/>
  <c r="CG158" i="14"/>
  <c r="BY43" i="17"/>
  <c r="CF12" i="10"/>
  <c r="CE35" i="7"/>
  <c r="CF170" i="14"/>
  <c r="BY126" i="17"/>
  <c r="CF21" i="5"/>
  <c r="CF76" i="14"/>
  <c r="BY60" i="17"/>
  <c r="CF54" i="5"/>
  <c r="CF109" i="14"/>
  <c r="CG28" i="5"/>
  <c r="BY93" i="17"/>
  <c r="BY83" l="1"/>
  <c r="CF99" i="14"/>
  <c r="CE149"/>
  <c r="CF19" i="6"/>
  <c r="CE36"/>
  <c r="BX9" i="17"/>
  <c r="CF11" i="9"/>
  <c r="CE22" i="14"/>
  <c r="CF10" i="9"/>
  <c r="CE35" i="6"/>
  <c r="CE50" i="3" s="1"/>
  <c r="BX195" i="17" s="1"/>
  <c r="BY75"/>
  <c r="CF91" i="14"/>
  <c r="CF12" i="9"/>
  <c r="BY42" i="17"/>
  <c r="CF75" i="14"/>
  <c r="BY59" i="17"/>
  <c r="CF54" i="4"/>
  <c r="CF211" i="14" s="1"/>
  <c r="CF45"/>
  <c r="BY32" i="17"/>
  <c r="CF11" i="11"/>
  <c r="CE24" i="14"/>
  <c r="BX11" i="17"/>
  <c r="CF10" i="11"/>
  <c r="BY26" i="17"/>
  <c r="CF39" i="14"/>
  <c r="CF22" i="8"/>
  <c r="CF184" i="14"/>
  <c r="BY140" i="17"/>
  <c r="CG165" i="14"/>
  <c r="CF44" i="10"/>
  <c r="CF125" i="14"/>
  <c r="CF29" i="10"/>
  <c r="BY109" i="17"/>
  <c r="BX51"/>
  <c r="CF53" i="14"/>
  <c r="CE67"/>
  <c r="CE49" i="3"/>
  <c r="BX192" i="17" s="1"/>
  <c r="BY33"/>
  <c r="CF46" i="14"/>
  <c r="BY77" i="17"/>
  <c r="CF93" i="14"/>
  <c r="CF29" i="4"/>
  <c r="BY103" i="17"/>
  <c r="CF119" i="14"/>
  <c r="CF123"/>
  <c r="CF29" i="8"/>
  <c r="CF44"/>
  <c r="BY107" i="17"/>
  <c r="BY84"/>
  <c r="CF100" i="14"/>
  <c r="CF40" i="3"/>
  <c r="BY183" i="17" s="1"/>
  <c r="CF39" i="3"/>
  <c r="BY180" i="17" s="1"/>
  <c r="CF105" i="14"/>
  <c r="BY89" i="17" s="1"/>
  <c r="CF22" i="4"/>
  <c r="CF180" i="14"/>
  <c r="BY136" i="17"/>
  <c r="CE150" i="14"/>
  <c r="CF19" i="7"/>
  <c r="CE27" i="3"/>
  <c r="CE155" i="14"/>
  <c r="CE36" i="7"/>
  <c r="CE28" i="3"/>
  <c r="BY142" i="17"/>
  <c r="CF22" i="10"/>
  <c r="CF186" i="14"/>
  <c r="CF35" i="5"/>
  <c r="CF212" i="14"/>
  <c r="CG19" i="5"/>
  <c r="CG45" s="1"/>
  <c r="CF148" i="14"/>
  <c r="CF36" i="5"/>
  <c r="CG98" i="14"/>
  <c r="BZ82" i="17"/>
  <c r="CE72" i="14" l="1"/>
  <c r="BX56" i="17" s="1"/>
  <c r="BY31"/>
  <c r="CF44" i="14"/>
  <c r="CF22" i="9"/>
  <c r="BY141" i="17"/>
  <c r="CF185" i="14"/>
  <c r="BY108" i="17"/>
  <c r="CF124" i="14"/>
  <c r="CF29" i="9"/>
  <c r="CF44"/>
  <c r="BX17" i="17"/>
  <c r="CE9" i="6"/>
  <c r="CE30" i="14"/>
  <c r="BX50" i="17"/>
  <c r="CF52" i="14"/>
  <c r="CE66"/>
  <c r="CF45" i="6"/>
  <c r="CG20"/>
  <c r="CG160" i="14" s="1"/>
  <c r="BY116" i="17"/>
  <c r="CF135" i="14"/>
  <c r="CF35" i="4"/>
  <c r="CF64" i="14" s="1"/>
  <c r="CG20" i="7"/>
  <c r="CF136" i="14"/>
  <c r="BY117" i="17"/>
  <c r="CF25" i="3"/>
  <c r="BY168" i="17" s="1"/>
  <c r="CF26" i="3"/>
  <c r="BY171" i="17" s="1"/>
  <c r="CF141" i="14"/>
  <c r="BY122" i="17" s="1"/>
  <c r="BY65"/>
  <c r="CF54" i="10"/>
  <c r="CF217" i="14" s="1"/>
  <c r="CF81"/>
  <c r="CF35" i="10"/>
  <c r="CG50" i="14"/>
  <c r="BY48" i="17"/>
  <c r="CF108" i="14"/>
  <c r="BY92" i="17"/>
  <c r="CG28" i="4"/>
  <c r="BY40" i="17"/>
  <c r="CF12" i="7"/>
  <c r="CF55" i="3"/>
  <c r="BY207" i="17" s="1"/>
  <c r="CF54" i="3"/>
  <c r="BY204" i="17" s="1"/>
  <c r="CF58" i="14"/>
  <c r="BY45" i="17" s="1"/>
  <c r="BY143"/>
  <c r="CF187" i="14"/>
  <c r="CF22" i="11"/>
  <c r="CF175" i="14"/>
  <c r="CF21" i="10"/>
  <c r="BY131" i="17"/>
  <c r="BY96"/>
  <c r="CF112" i="14"/>
  <c r="CG28" i="8"/>
  <c r="CG28" i="10"/>
  <c r="BY98" i="17"/>
  <c r="CF114" i="14"/>
  <c r="BY110" i="17"/>
  <c r="CF29" i="11"/>
  <c r="CF44"/>
  <c r="CF126" i="14"/>
  <c r="CF45" i="7"/>
  <c r="CE31" i="14"/>
  <c r="CE9" i="7"/>
  <c r="BX18" i="17"/>
  <c r="CE52" i="3"/>
  <c r="BX201" i="17" s="1"/>
  <c r="CE36" i="14"/>
  <c r="BX23" i="17" s="1"/>
  <c r="CE51" i="3"/>
  <c r="BX198" i="17" s="1"/>
  <c r="CF169" i="14"/>
  <c r="BY125" i="17"/>
  <c r="CF21" i="4"/>
  <c r="BY63" i="17"/>
  <c r="CF54" i="8"/>
  <c r="CF215" i="14" s="1"/>
  <c r="CF79"/>
  <c r="CF21" i="8"/>
  <c r="CF173" i="14"/>
  <c r="BY129" i="17"/>
  <c r="CG87" i="14"/>
  <c r="BZ71" i="17"/>
  <c r="BY16"/>
  <c r="CF9" i="5"/>
  <c r="CF29" i="14"/>
  <c r="CF65"/>
  <c r="BY49" i="17"/>
  <c r="CG51" i="14"/>
  <c r="BZ115" i="17"/>
  <c r="CH20" i="5"/>
  <c r="CH159" i="14" s="1"/>
  <c r="CG134"/>
  <c r="CF10" i="6" l="1"/>
  <c r="BX6" i="17"/>
  <c r="CE19" i="14"/>
  <c r="CF11" i="6"/>
  <c r="CF44" s="1"/>
  <c r="CF54" i="9"/>
  <c r="BY64" i="17"/>
  <c r="CF80" i="14"/>
  <c r="BY130" i="17"/>
  <c r="CF174" i="14"/>
  <c r="CF21" i="9"/>
  <c r="BY72" i="17"/>
  <c r="CF88" i="14"/>
  <c r="BY39" i="17"/>
  <c r="CF12" i="6"/>
  <c r="BY97" i="17"/>
  <c r="CG28" i="9"/>
  <c r="CF113" i="14"/>
  <c r="CG161"/>
  <c r="CG29" i="3"/>
  <c r="CG30"/>
  <c r="CG166" i="14"/>
  <c r="CG19" i="4"/>
  <c r="CF147" i="14"/>
  <c r="CF36" i="4"/>
  <c r="CF11" i="7"/>
  <c r="CF44" s="1"/>
  <c r="BX7" i="17"/>
  <c r="CE20" i="14"/>
  <c r="CF10" i="7"/>
  <c r="CE25" i="14"/>
  <c r="BX12" i="17" s="1"/>
  <c r="CE12" i="3"/>
  <c r="BX1" i="17" s="1"/>
  <c r="CE13" i="3"/>
  <c r="BX147" i="17" s="1"/>
  <c r="CG28" i="11"/>
  <c r="BY99" i="17"/>
  <c r="CF115" i="14"/>
  <c r="BZ87" i="17"/>
  <c r="CG103" i="14"/>
  <c r="BZ85" i="17"/>
  <c r="CG101" i="14"/>
  <c r="CG19" i="10"/>
  <c r="CF153" i="14"/>
  <c r="CF36" i="10"/>
  <c r="CF42" i="14"/>
  <c r="BY29" i="17"/>
  <c r="CF18" i="3"/>
  <c r="BY162" i="17" s="1"/>
  <c r="CF19" i="3"/>
  <c r="BY165" i="17" s="1"/>
  <c r="CF47" i="14"/>
  <c r="BY34" i="17" s="1"/>
  <c r="BY54"/>
  <c r="CG56" i="14"/>
  <c r="CF70"/>
  <c r="BY66" i="17"/>
  <c r="CF82" i="14"/>
  <c r="CF54" i="11"/>
  <c r="CG19" i="8"/>
  <c r="CF36"/>
  <c r="CF151" i="14"/>
  <c r="CF89"/>
  <c r="BY73" i="17"/>
  <c r="CF64" i="3"/>
  <c r="BY216" i="17" s="1"/>
  <c r="CF94" i="14"/>
  <c r="BY78" i="17" s="1"/>
  <c r="CF65" i="3"/>
  <c r="BY219" i="17" s="1"/>
  <c r="CF21" i="11"/>
  <c r="CF176" i="14"/>
  <c r="BY132" i="17"/>
  <c r="CG97" i="14"/>
  <c r="BZ81" i="17"/>
  <c r="BZ37"/>
  <c r="CG12" i="4"/>
  <c r="CF35" i="8"/>
  <c r="BZ38" i="17"/>
  <c r="CG12" i="5"/>
  <c r="BY5" i="17"/>
  <c r="CG10" i="5"/>
  <c r="CF18" i="14"/>
  <c r="CG11" i="5"/>
  <c r="CF61" i="3" l="1"/>
  <c r="BY210" i="17" s="1"/>
  <c r="CG102" i="14"/>
  <c r="BZ86" i="17"/>
  <c r="CF41" i="14"/>
  <c r="BY28" i="17"/>
  <c r="CF54" i="6"/>
  <c r="CF77" i="14"/>
  <c r="BY61" i="17"/>
  <c r="CF216" i="14"/>
  <c r="CF35" i="9"/>
  <c r="CF22" i="6"/>
  <c r="CF182" i="14"/>
  <c r="BY138" i="17"/>
  <c r="CF152" i="14"/>
  <c r="CF36" i="9"/>
  <c r="CG19"/>
  <c r="CF29" i="6"/>
  <c r="BY105" i="17"/>
  <c r="CF121" i="14"/>
  <c r="CG54"/>
  <c r="BY52" i="17"/>
  <c r="CF68" i="14"/>
  <c r="CG45" i="4"/>
  <c r="BZ114" i="17"/>
  <c r="CH20" i="4"/>
  <c r="CH158" i="14" s="1"/>
  <c r="CG133"/>
  <c r="BY62" i="17"/>
  <c r="CF54" i="7"/>
  <c r="CF35" s="1"/>
  <c r="CF78" i="14"/>
  <c r="CF62" i="3"/>
  <c r="BY213" i="17" s="1"/>
  <c r="CF83" i="14"/>
  <c r="BY67" i="17" s="1"/>
  <c r="BZ120"/>
  <c r="CH20" i="10"/>
  <c r="CH164" i="14" s="1"/>
  <c r="CG139"/>
  <c r="CG45" i="10"/>
  <c r="CG39" i="14"/>
  <c r="BZ26" i="17"/>
  <c r="CG19" i="11"/>
  <c r="CG45" s="1"/>
  <c r="CF36"/>
  <c r="CF154" i="14"/>
  <c r="CG45" i="8"/>
  <c r="CG137" i="14"/>
  <c r="BZ118" i="17"/>
  <c r="CH20" i="8"/>
  <c r="CH162" i="14" s="1"/>
  <c r="CG104"/>
  <c r="BZ88" i="17"/>
  <c r="CF183" i="14"/>
  <c r="BY139" i="17"/>
  <c r="CF22" i="7"/>
  <c r="CF188" i="14"/>
  <c r="BY144" i="17" s="1"/>
  <c r="CF16" i="3"/>
  <c r="BY156" i="17" s="1"/>
  <c r="CF17" i="3"/>
  <c r="BY159" i="17" s="1"/>
  <c r="BY15"/>
  <c r="CF28" i="14"/>
  <c r="CF9" i="4"/>
  <c r="CF9" i="8"/>
  <c r="BY19" i="17"/>
  <c r="CF32" i="14"/>
  <c r="CF35" i="11"/>
  <c r="CF218" i="14"/>
  <c r="BZ43" i="17"/>
  <c r="CG12" i="10"/>
  <c r="BY21" i="17"/>
  <c r="CF34" i="14"/>
  <c r="CF9" i="10"/>
  <c r="CF29" i="7"/>
  <c r="CF122" i="14"/>
  <c r="BY106" i="17"/>
  <c r="CF14" i="3"/>
  <c r="BY150" i="17" s="1"/>
  <c r="CF15" i="3"/>
  <c r="BY153" i="17" s="1"/>
  <c r="CF127" i="14"/>
  <c r="BY111" i="17" s="1"/>
  <c r="CG120" i="14"/>
  <c r="CG29" i="5"/>
  <c r="BZ104" i="17"/>
  <c r="CG44" i="5"/>
  <c r="CG40" i="14"/>
  <c r="BZ27" i="17"/>
  <c r="BZ137"/>
  <c r="CG22" i="5"/>
  <c r="CG181" i="14"/>
  <c r="CG45" i="9" l="1"/>
  <c r="CG138" i="14"/>
  <c r="BZ119" i="17"/>
  <c r="CH20" i="9"/>
  <c r="CH163" i="14" s="1"/>
  <c r="BY53" i="17"/>
  <c r="CF69" i="14"/>
  <c r="CG55"/>
  <c r="CF213"/>
  <c r="CF35" i="6"/>
  <c r="BY94" i="17"/>
  <c r="CF110" i="14"/>
  <c r="CG28" i="6"/>
  <c r="CF33" i="14"/>
  <c r="BY20" i="17"/>
  <c r="CF9" i="9"/>
  <c r="CF21" i="6"/>
  <c r="BY127" i="17"/>
  <c r="CF171" i="14"/>
  <c r="CF111"/>
  <c r="BY95" i="17"/>
  <c r="CG28" i="7"/>
  <c r="CF43" i="3"/>
  <c r="BY189" i="17" s="1"/>
  <c r="CF42" i="3"/>
  <c r="BY186" i="17" s="1"/>
  <c r="CF116" i="14"/>
  <c r="BY100" i="17" s="1"/>
  <c r="BZ32"/>
  <c r="CG45" i="14"/>
  <c r="CG53"/>
  <c r="BY51" i="17"/>
  <c r="CF67" i="14"/>
  <c r="CF72"/>
  <c r="BY56" i="17" s="1"/>
  <c r="CF50" i="3"/>
  <c r="BY195" i="17" s="1"/>
  <c r="BZ41"/>
  <c r="CG12" i="8"/>
  <c r="BY55" i="17"/>
  <c r="CF71" i="14"/>
  <c r="CG57"/>
  <c r="BY4" i="17"/>
  <c r="CF17" i="14"/>
  <c r="CG10" i="4"/>
  <c r="CG11"/>
  <c r="CG90" i="14"/>
  <c r="BZ74" i="17"/>
  <c r="CG93" i="14"/>
  <c r="BZ77" i="17"/>
  <c r="CG140" i="14"/>
  <c r="CH20" i="11"/>
  <c r="CH165" i="14" s="1"/>
  <c r="BZ121" i="17"/>
  <c r="CG86" i="14"/>
  <c r="BZ70" i="17"/>
  <c r="CG10" i="8"/>
  <c r="CG11"/>
  <c r="BY8" i="17"/>
  <c r="CF21" i="14"/>
  <c r="BY10" i="17"/>
  <c r="CF23" i="14"/>
  <c r="CG11" i="10"/>
  <c r="CG10"/>
  <c r="BY128" i="17"/>
  <c r="CF172" i="14"/>
  <c r="CF21" i="7"/>
  <c r="CF177" i="14"/>
  <c r="BY133" i="17" s="1"/>
  <c r="CF32" i="3"/>
  <c r="BY174" i="17" s="1"/>
  <c r="CF33" i="3"/>
  <c r="BY177" i="17" s="1"/>
  <c r="BY22"/>
  <c r="CF9" i="11"/>
  <c r="CF35" i="14"/>
  <c r="CG92"/>
  <c r="BZ76" i="17"/>
  <c r="CF214" i="14"/>
  <c r="CF71" i="3"/>
  <c r="CF219" i="14"/>
  <c r="CF72" i="3"/>
  <c r="CF49"/>
  <c r="BY192" i="17" s="1"/>
  <c r="BZ126"/>
  <c r="CG170" i="14"/>
  <c r="CG21" i="5"/>
  <c r="CH28"/>
  <c r="CG109" i="14"/>
  <c r="BZ93" i="17"/>
  <c r="CG54" i="5"/>
  <c r="BZ60" i="17"/>
  <c r="CG76" i="14"/>
  <c r="CG10" i="9" l="1"/>
  <c r="CG11"/>
  <c r="CF22" i="14"/>
  <c r="BY9" i="17"/>
  <c r="BY50"/>
  <c r="CG52" i="14"/>
  <c r="CG54" i="3" s="1"/>
  <c r="BZ204" i="17" s="1"/>
  <c r="CF66" i="14"/>
  <c r="CG12" i="9"/>
  <c r="BZ42" i="17"/>
  <c r="BZ75"/>
  <c r="CG91" i="14"/>
  <c r="CF36" i="6"/>
  <c r="CF149" i="14"/>
  <c r="CG19" i="6"/>
  <c r="CG45" s="1"/>
  <c r="CG99" i="14"/>
  <c r="BZ83" i="17"/>
  <c r="CG123" i="14"/>
  <c r="CG29" i="8"/>
  <c r="BZ107" i="17"/>
  <c r="BZ30"/>
  <c r="CG43" i="14"/>
  <c r="CG44" i="8"/>
  <c r="CG19" i="7"/>
  <c r="CF150" i="14"/>
  <c r="CF155"/>
  <c r="CF27" i="3"/>
  <c r="CF28"/>
  <c r="CF36" i="7"/>
  <c r="BZ109" i="17"/>
  <c r="CG29" i="10"/>
  <c r="CG44"/>
  <c r="CG125" i="14"/>
  <c r="BZ142" i="17"/>
  <c r="CG186" i="14"/>
  <c r="CG22" i="10"/>
  <c r="CG180" i="14"/>
  <c r="BZ136" i="17"/>
  <c r="CG22" i="4"/>
  <c r="CG12" i="7"/>
  <c r="BZ40" i="17"/>
  <c r="CG45" i="7"/>
  <c r="CG100" i="14"/>
  <c r="BZ84" i="17"/>
  <c r="CG39" i="3"/>
  <c r="BZ180" i="17" s="1"/>
  <c r="CG40" i="3"/>
  <c r="BZ183" i="17" s="1"/>
  <c r="CG105" i="14"/>
  <c r="BZ89" i="17" s="1"/>
  <c r="CG10" i="11"/>
  <c r="CF24" i="14"/>
  <c r="BY11" i="17"/>
  <c r="CG11" i="11"/>
  <c r="CG22" i="8"/>
  <c r="CG184" i="14"/>
  <c r="BZ140" i="17"/>
  <c r="BZ103"/>
  <c r="CG29" i="4"/>
  <c r="CG44"/>
  <c r="CG119" i="14"/>
  <c r="BZ44" i="17"/>
  <c r="CG12" i="11"/>
  <c r="CH98" i="14"/>
  <c r="CA82" i="17"/>
  <c r="CH19" i="5"/>
  <c r="CG148" i="14"/>
  <c r="CG36" i="5"/>
  <c r="CG35"/>
  <c r="CG212" i="14"/>
  <c r="CG58" l="1"/>
  <c r="BZ45" i="17" s="1"/>
  <c r="CG55" i="3"/>
  <c r="BZ207" i="17" s="1"/>
  <c r="CG88" i="14"/>
  <c r="BZ72" i="17"/>
  <c r="CG185" i="14"/>
  <c r="BZ141" i="17"/>
  <c r="CG22" i="9"/>
  <c r="CG135" i="14"/>
  <c r="BZ116" i="17"/>
  <c r="CH20" i="6"/>
  <c r="CH160" i="14" s="1"/>
  <c r="CF30"/>
  <c r="BY17" i="17"/>
  <c r="CF9" i="6"/>
  <c r="BZ31" i="17"/>
  <c r="CG44" i="14"/>
  <c r="CG12" i="6"/>
  <c r="CG47" i="14" s="1"/>
  <c r="BZ34" i="17" s="1"/>
  <c r="BZ39"/>
  <c r="BZ108"/>
  <c r="CG29" i="9"/>
  <c r="CG124" i="14"/>
  <c r="CG44" i="9"/>
  <c r="BZ59" i="17"/>
  <c r="CG54" i="4"/>
  <c r="CG75" i="14"/>
  <c r="CG89"/>
  <c r="BZ73" i="17"/>
  <c r="CG65" i="3"/>
  <c r="BZ219" i="17" s="1"/>
  <c r="CG94" i="14"/>
  <c r="BZ78" i="17" s="1"/>
  <c r="CG64" i="3"/>
  <c r="BZ216" i="17" s="1"/>
  <c r="BZ98"/>
  <c r="CG114" i="14"/>
  <c r="CH28" i="10"/>
  <c r="BZ63" i="17"/>
  <c r="CG54" i="8"/>
  <c r="CG215" i="14" s="1"/>
  <c r="CG79"/>
  <c r="CG35" i="8"/>
  <c r="CG81" i="14"/>
  <c r="CG54" i="10"/>
  <c r="BZ65" i="17"/>
  <c r="CG136" i="14"/>
  <c r="CH20" i="7"/>
  <c r="BZ117" i="17"/>
  <c r="CG26" i="3"/>
  <c r="BZ171" i="17" s="1"/>
  <c r="CG25" i="3"/>
  <c r="BZ168" i="17" s="1"/>
  <c r="CG141" i="14"/>
  <c r="BZ122" i="17" s="1"/>
  <c r="BZ96"/>
  <c r="CG112" i="14"/>
  <c r="CH28" i="8"/>
  <c r="CG126" i="14"/>
  <c r="CG44" i="11"/>
  <c r="CG29"/>
  <c r="BZ110" i="17"/>
  <c r="BZ125"/>
  <c r="CG21" i="4"/>
  <c r="CG169" i="14"/>
  <c r="BY18" i="17"/>
  <c r="CF31" i="14"/>
  <c r="CF9" i="7"/>
  <c r="CF51" i="3"/>
  <c r="BY198" i="17" s="1"/>
  <c r="CF36" i="14"/>
  <c r="BY23" i="17" s="1"/>
  <c r="CF52" i="3"/>
  <c r="BY201" i="17" s="1"/>
  <c r="CG46" i="14"/>
  <c r="BZ33" i="17"/>
  <c r="CH28" i="4"/>
  <c r="CG108" i="14"/>
  <c r="BZ92" i="17"/>
  <c r="BZ129"/>
  <c r="CG21" i="8"/>
  <c r="CG173" i="14"/>
  <c r="BZ143" i="17"/>
  <c r="CG22" i="11"/>
  <c r="CG187" i="14"/>
  <c r="CG42"/>
  <c r="BZ29" i="17"/>
  <c r="CG18" i="3"/>
  <c r="BZ162" i="17" s="1"/>
  <c r="CG21" i="10"/>
  <c r="CG175" i="14"/>
  <c r="BZ131" i="17"/>
  <c r="CI20" i="5"/>
  <c r="CI159" i="14" s="1"/>
  <c r="CH134"/>
  <c r="CA115" i="17"/>
  <c r="BZ49"/>
  <c r="CG65" i="14"/>
  <c r="CH51"/>
  <c r="CG29"/>
  <c r="CG9" i="5"/>
  <c r="BZ16" i="17"/>
  <c r="CH45" i="5"/>
  <c r="CG19" i="3" l="1"/>
  <c r="BZ165" i="17" s="1"/>
  <c r="BZ64"/>
  <c r="CG54" i="9"/>
  <c r="CG216" i="14" s="1"/>
  <c r="CG80"/>
  <c r="BZ97" i="17"/>
  <c r="CG113" i="14"/>
  <c r="CH28" i="9"/>
  <c r="CF19" i="14"/>
  <c r="CG11" i="6"/>
  <c r="CG10"/>
  <c r="BY6" i="17"/>
  <c r="CG174" i="14"/>
  <c r="BZ130" i="17"/>
  <c r="CG21" i="9"/>
  <c r="CG41" i="14"/>
  <c r="BZ28" i="17"/>
  <c r="CG35" i="9"/>
  <c r="CG21" i="11"/>
  <c r="CG176" i="14"/>
  <c r="BZ132" i="17"/>
  <c r="CG36" i="8"/>
  <c r="CH19"/>
  <c r="CH45" s="1"/>
  <c r="CG151" i="14"/>
  <c r="CH97"/>
  <c r="CA81" i="17"/>
  <c r="BY7"/>
  <c r="CG10" i="7"/>
  <c r="CG11"/>
  <c r="CF20" i="14"/>
  <c r="CF12" i="3"/>
  <c r="BY1" i="17" s="1"/>
  <c r="CF13" i="3"/>
  <c r="BY147" i="17" s="1"/>
  <c r="CF25" i="14"/>
  <c r="BY12" i="17" s="1"/>
  <c r="CG147" i="14"/>
  <c r="CG36" i="4"/>
  <c r="CH19"/>
  <c r="CG54" i="11"/>
  <c r="BZ66" i="17"/>
  <c r="CG82" i="14"/>
  <c r="CG217"/>
  <c r="CG35" i="10"/>
  <c r="CH28" i="11"/>
  <c r="BZ99" i="17"/>
  <c r="CG115" i="14"/>
  <c r="CH101"/>
  <c r="CA85" i="17"/>
  <c r="CH54" i="14"/>
  <c r="BZ52" i="17"/>
  <c r="CG68" i="14"/>
  <c r="CH103"/>
  <c r="CA87" i="17"/>
  <c r="CG211" i="14"/>
  <c r="CG35" i="4"/>
  <c r="CH19" i="10"/>
  <c r="CG153" i="14"/>
  <c r="CG36" i="10"/>
  <c r="CH161" i="14"/>
  <c r="CH166"/>
  <c r="CH29" i="3"/>
  <c r="CH30"/>
  <c r="CH87" i="14"/>
  <c r="CA71" i="17"/>
  <c r="CH11" i="5"/>
  <c r="CH44" s="1"/>
  <c r="BZ5" i="17"/>
  <c r="CG18" i="14"/>
  <c r="CH10" i="5"/>
  <c r="CH12"/>
  <c r="CA38" i="17"/>
  <c r="CG152" i="14" l="1"/>
  <c r="CH19" i="9"/>
  <c r="CG36"/>
  <c r="CG22" i="6"/>
  <c r="CG182" i="14"/>
  <c r="BZ138" i="17"/>
  <c r="BZ53"/>
  <c r="CH55" i="14"/>
  <c r="CG69"/>
  <c r="BZ105" i="17"/>
  <c r="CG44" i="6"/>
  <c r="CG121" i="14"/>
  <c r="CG29" i="6"/>
  <c r="CA86" i="17"/>
  <c r="CH102" i="14"/>
  <c r="CH50"/>
  <c r="CG64"/>
  <c r="BZ48" i="17"/>
  <c r="CA74"/>
  <c r="CH90" i="14"/>
  <c r="CH56"/>
  <c r="CG70"/>
  <c r="BZ54" i="17"/>
  <c r="CG218" i="14"/>
  <c r="CG35" i="11"/>
  <c r="CG22" i="7"/>
  <c r="CG183" i="14"/>
  <c r="BZ139" i="17"/>
  <c r="CG17" i="3"/>
  <c r="BZ159" i="17" s="1"/>
  <c r="CG16" i="3"/>
  <c r="BZ156" i="17" s="1"/>
  <c r="CG188" i="14"/>
  <c r="BZ144" i="17" s="1"/>
  <c r="CA120"/>
  <c r="CH139" i="14"/>
  <c r="CH45" i="10"/>
  <c r="CI20"/>
  <c r="CI164" i="14" s="1"/>
  <c r="CG122"/>
  <c r="CG29" i="7"/>
  <c r="BZ106" i="17"/>
  <c r="CG127" i="14"/>
  <c r="BZ111" i="17" s="1"/>
  <c r="CG15" i="3"/>
  <c r="BZ153" i="17" s="1"/>
  <c r="CG14" i="3"/>
  <c r="BZ150" i="17" s="1"/>
  <c r="CG44" i="7"/>
  <c r="CG32" i="14"/>
  <c r="CG9" i="8"/>
  <c r="BZ19" i="17"/>
  <c r="CH12" i="8"/>
  <c r="CA41" i="17"/>
  <c r="CA88"/>
  <c r="CH104" i="14"/>
  <c r="CG28"/>
  <c r="CG9" i="4"/>
  <c r="BZ15" i="17"/>
  <c r="CH137" i="14"/>
  <c r="CI20" i="8"/>
  <c r="CI162" i="14" s="1"/>
  <c r="CA118" i="17"/>
  <c r="CG154" i="14"/>
  <c r="CG36" i="11"/>
  <c r="CH19"/>
  <c r="CG9" i="10"/>
  <c r="CG34" i="14"/>
  <c r="BZ21" i="17"/>
  <c r="CH45" i="4"/>
  <c r="CA114" i="17"/>
  <c r="CI20" i="4"/>
  <c r="CI158" i="14" s="1"/>
  <c r="CH133"/>
  <c r="CH22" i="5"/>
  <c r="CA137" i="17"/>
  <c r="CH181" i="14"/>
  <c r="CH120"/>
  <c r="CA104" i="17"/>
  <c r="CH29" i="5"/>
  <c r="CA60" i="17"/>
  <c r="CH76" i="14"/>
  <c r="CH54" i="5"/>
  <c r="CH212" i="14" s="1"/>
  <c r="CH40"/>
  <c r="CA27" i="17"/>
  <c r="CG110" i="14" l="1"/>
  <c r="CH28" i="6"/>
  <c r="BZ94" i="17"/>
  <c r="BZ61"/>
  <c r="CG77" i="14"/>
  <c r="CG54" i="6"/>
  <c r="CG213" i="14" s="1"/>
  <c r="CG33"/>
  <c r="CG9" i="9"/>
  <c r="BZ20" i="17"/>
  <c r="CH12" i="9"/>
  <c r="CA42" i="17"/>
  <c r="BZ127"/>
  <c r="CG171" i="14"/>
  <c r="CG21" i="6"/>
  <c r="CH45" i="9"/>
  <c r="CA119" i="17"/>
  <c r="CI20" i="9"/>
  <c r="CI163" i="14" s="1"/>
  <c r="CH138"/>
  <c r="CH11" i="10"/>
  <c r="CH10"/>
  <c r="CG23" i="14"/>
  <c r="BZ10" i="17"/>
  <c r="CH43" i="14"/>
  <c r="CA30" i="17"/>
  <c r="CG78" i="14"/>
  <c r="BZ62" i="17"/>
  <c r="CG54" i="7"/>
  <c r="CG83" i="14"/>
  <c r="BZ67" i="17" s="1"/>
  <c r="CG62" i="3"/>
  <c r="BZ213" i="17" s="1"/>
  <c r="CG61" i="3"/>
  <c r="BZ210" i="17" s="1"/>
  <c r="CG71" i="14"/>
  <c r="CH57"/>
  <c r="BZ55" i="17"/>
  <c r="CH12" i="10"/>
  <c r="CA43" i="17"/>
  <c r="CA37"/>
  <c r="CH12" i="4"/>
  <c r="CA76" i="17"/>
  <c r="CH92" i="14"/>
  <c r="BZ128" i="17"/>
  <c r="CG21" i="7"/>
  <c r="CG172" i="14"/>
  <c r="CG177"/>
  <c r="BZ133" i="17" s="1"/>
  <c r="CG32" i="3"/>
  <c r="BZ174" i="17" s="1"/>
  <c r="CG33" i="3"/>
  <c r="BZ177" i="17" s="1"/>
  <c r="BZ8"/>
  <c r="CH11" i="8"/>
  <c r="CG21" i="14"/>
  <c r="CH10" i="8"/>
  <c r="CG9" i="11"/>
  <c r="CG35" i="14"/>
  <c r="BZ22" i="17"/>
  <c r="CH86" i="14"/>
  <c r="CA70" i="17"/>
  <c r="CH45" i="11"/>
  <c r="CA121" i="17"/>
  <c r="CI20" i="11"/>
  <c r="CH140" i="14"/>
  <c r="CH10" i="4"/>
  <c r="CH11"/>
  <c r="CH44" s="1"/>
  <c r="CG17" i="14"/>
  <c r="BZ4" i="17"/>
  <c r="BZ95"/>
  <c r="CH28" i="7"/>
  <c r="CG111" i="14"/>
  <c r="CG116"/>
  <c r="BZ100" i="17" s="1"/>
  <c r="CG42" i="3"/>
  <c r="BZ186" i="17" s="1"/>
  <c r="CG43" i="3"/>
  <c r="BZ189" i="17" s="1"/>
  <c r="CH109" i="14"/>
  <c r="CA93" i="17"/>
  <c r="CI28" i="5"/>
  <c r="CH35"/>
  <c r="CH21"/>
  <c r="CA126" i="17"/>
  <c r="CH170" i="14"/>
  <c r="CH19" i="6" l="1"/>
  <c r="CG149" i="14"/>
  <c r="CG36" i="6"/>
  <c r="CH44" i="14"/>
  <c r="CA31" i="17"/>
  <c r="CG22" i="14"/>
  <c r="BZ9" i="17"/>
  <c r="CH11" i="9"/>
  <c r="CH10"/>
  <c r="CG35" i="6"/>
  <c r="CH91" i="14"/>
  <c r="CA75" i="17"/>
  <c r="CA83"/>
  <c r="CH99" i="14"/>
  <c r="CH45" i="6"/>
  <c r="CH54" i="4"/>
  <c r="CH211" i="14" s="1"/>
  <c r="CH75"/>
  <c r="CA59" i="17"/>
  <c r="CH22" i="4"/>
  <c r="CA136" i="17"/>
  <c r="CH180" i="14"/>
  <c r="CH93"/>
  <c r="CA77" i="17"/>
  <c r="CA32"/>
  <c r="CH45" i="14"/>
  <c r="CG214"/>
  <c r="CG219"/>
  <c r="CG71" i="3"/>
  <c r="CG72"/>
  <c r="CH125" i="14"/>
  <c r="CH44" i="10"/>
  <c r="CA109" i="17"/>
  <c r="CH29" i="10"/>
  <c r="CH100" i="14"/>
  <c r="CA84" i="17"/>
  <c r="CH40" i="3"/>
  <c r="CA183" i="17" s="1"/>
  <c r="CH39" i="3"/>
  <c r="CA180" i="17" s="1"/>
  <c r="CH105" i="14"/>
  <c r="CA89" i="17" s="1"/>
  <c r="CH119" i="14"/>
  <c r="CA103" i="17"/>
  <c r="CH29" i="4"/>
  <c r="CH123" i="14"/>
  <c r="CH44" i="8"/>
  <c r="CA107" i="17"/>
  <c r="CH29" i="8"/>
  <c r="CA142" i="17"/>
  <c r="CH186" i="14"/>
  <c r="CH22" i="10"/>
  <c r="CG35" i="7"/>
  <c r="CI165" i="14"/>
  <c r="CA44" i="17"/>
  <c r="CH12" i="11"/>
  <c r="CH11"/>
  <c r="CG24" i="14"/>
  <c r="BZ11" i="17"/>
  <c r="CH10" i="11"/>
  <c r="CH22" i="8"/>
  <c r="CA140" i="17"/>
  <c r="CH184" i="14"/>
  <c r="CH19" i="7"/>
  <c r="CG150" i="14"/>
  <c r="CG36" i="7"/>
  <c r="CG27" i="3"/>
  <c r="CG155" i="14"/>
  <c r="CG28" i="3"/>
  <c r="CH39" i="14"/>
  <c r="CA26" i="17"/>
  <c r="CA49"/>
  <c r="CH65" i="14"/>
  <c r="CI51"/>
  <c r="CI98"/>
  <c r="CB82" i="17"/>
  <c r="CI19" i="5"/>
  <c r="CH148" i="14"/>
  <c r="CH36" i="5"/>
  <c r="CH88" i="14" l="1"/>
  <c r="CA72" i="17"/>
  <c r="CH22" i="9"/>
  <c r="CA141" i="17"/>
  <c r="CH185" i="14"/>
  <c r="BZ17" i="17"/>
  <c r="CG30" i="14"/>
  <c r="CG9" i="6"/>
  <c r="CH135" i="14"/>
  <c r="CI20" i="6"/>
  <c r="CI160" i="14" s="1"/>
  <c r="CA116" i="17"/>
  <c r="CG66" i="14"/>
  <c r="CH52"/>
  <c r="BZ50" i="17"/>
  <c r="CH124" i="14"/>
  <c r="CH44" i="9"/>
  <c r="CA108" i="17"/>
  <c r="CH29" i="9"/>
  <c r="CH35" i="4"/>
  <c r="CG31" i="14"/>
  <c r="BZ18" i="17"/>
  <c r="CG9" i="7"/>
  <c r="CG51" i="3"/>
  <c r="BZ198" i="17" s="1"/>
  <c r="CG36" i="14"/>
  <c r="BZ23" i="17" s="1"/>
  <c r="CG52" i="3"/>
  <c r="BZ201" i="17" s="1"/>
  <c r="CA63"/>
  <c r="CH54" i="8"/>
  <c r="CH79" i="14"/>
  <c r="CA131" i="17"/>
  <c r="CH175" i="14"/>
  <c r="CH21" i="10"/>
  <c r="CH81" i="14"/>
  <c r="CA65" i="17"/>
  <c r="CH54" i="10"/>
  <c r="CH45" i="7"/>
  <c r="CA117" i="17"/>
  <c r="CI20" i="7"/>
  <c r="CH136" i="14"/>
  <c r="CH141"/>
  <c r="CA122" i="17" s="1"/>
  <c r="CH25" i="3"/>
  <c r="CA168" i="17" s="1"/>
  <c r="CH26" i="3"/>
  <c r="CA171" i="17" s="1"/>
  <c r="CH187" i="14"/>
  <c r="CA143" i="17"/>
  <c r="CH22" i="11"/>
  <c r="CH46" i="14"/>
  <c r="CA33" i="17"/>
  <c r="CH53" i="14"/>
  <c r="BZ51" i="17"/>
  <c r="CG67" i="14"/>
  <c r="CG49" i="3"/>
  <c r="BZ192" i="17" s="1"/>
  <c r="CG72" i="14"/>
  <c r="BZ56" i="17" s="1"/>
  <c r="CG50" i="3"/>
  <c r="BZ195" i="17" s="1"/>
  <c r="CI28" i="8"/>
  <c r="CH112" i="14"/>
  <c r="CA96" i="17"/>
  <c r="CH108" i="14"/>
  <c r="CA92" i="17"/>
  <c r="CI28" i="4"/>
  <c r="CH21"/>
  <c r="CA125" i="17"/>
  <c r="CH169" i="14"/>
  <c r="CH173"/>
  <c r="CH21" i="8"/>
  <c r="CA129" i="17"/>
  <c r="CH29" i="11"/>
  <c r="CA110" i="17"/>
  <c r="CH126" i="14"/>
  <c r="CH44" i="11"/>
  <c r="CA98" i="17"/>
  <c r="CH114" i="14"/>
  <c r="CI28" i="10"/>
  <c r="CI45" i="5"/>
  <c r="CJ20"/>
  <c r="CJ159" i="14" s="1"/>
  <c r="CB115" i="17"/>
  <c r="CI134" i="14"/>
  <c r="CI12" i="5"/>
  <c r="CB38" i="17"/>
  <c r="CH9" i="5"/>
  <c r="CA16" i="17"/>
  <c r="CH29" i="14"/>
  <c r="CA39" i="17" l="1"/>
  <c r="CH12" i="6"/>
  <c r="CH21" i="9"/>
  <c r="CH174" i="14"/>
  <c r="CA130" i="17"/>
  <c r="CA97"/>
  <c r="CI28" i="9"/>
  <c r="CH113" i="14"/>
  <c r="CA64" i="17"/>
  <c r="CH54" i="9"/>
  <c r="CH80" i="14"/>
  <c r="CG19"/>
  <c r="CH10" i="6"/>
  <c r="CH11"/>
  <c r="BZ6" i="17"/>
  <c r="CH64" i="14"/>
  <c r="CI50"/>
  <c r="CA48" i="17"/>
  <c r="CH54" i="11"/>
  <c r="CH218" i="14" s="1"/>
  <c r="CA66" i="17"/>
  <c r="CH82" i="14"/>
  <c r="CH176"/>
  <c r="CA132" i="17"/>
  <c r="CH21" i="11"/>
  <c r="CH215" i="14"/>
  <c r="CH35" i="8"/>
  <c r="CH115" i="14"/>
  <c r="CI28" i="11"/>
  <c r="CA99" i="17"/>
  <c r="CB81"/>
  <c r="CI97" i="14"/>
  <c r="CI101"/>
  <c r="CB85" i="17"/>
  <c r="CI161" i="14"/>
  <c r="CI30" i="3"/>
  <c r="CI166" i="14"/>
  <c r="CI29" i="3"/>
  <c r="CB87" i="17"/>
  <c r="CI103" i="14"/>
  <c r="CH36" i="8"/>
  <c r="CH151" i="14"/>
  <c r="CI19" i="8"/>
  <c r="CH36" i="4"/>
  <c r="CI19"/>
  <c r="CH147" i="14"/>
  <c r="CH217"/>
  <c r="CH35" i="10"/>
  <c r="CA40" i="17"/>
  <c r="CH12" i="7"/>
  <c r="CH55" i="3"/>
  <c r="CA207" i="17" s="1"/>
  <c r="CH54" i="3"/>
  <c r="CA204" i="17" s="1"/>
  <c r="CH58" i="14"/>
  <c r="CA45" i="17" s="1"/>
  <c r="CH89" i="14"/>
  <c r="CA73" i="17"/>
  <c r="CH64" i="3"/>
  <c r="CA216" i="17" s="1"/>
  <c r="CH65" i="3"/>
  <c r="CA219" i="17" s="1"/>
  <c r="CH94" i="14"/>
  <c r="CA78" i="17" s="1"/>
  <c r="CH153" i="14"/>
  <c r="CH36" i="10"/>
  <c r="CI19"/>
  <c r="CH10" i="7"/>
  <c r="BZ7" i="17"/>
  <c r="CG20" i="14"/>
  <c r="CH11" i="7"/>
  <c r="CH44" s="1"/>
  <c r="CG25" i="14"/>
  <c r="BZ12" i="17" s="1"/>
  <c r="CG12" i="3"/>
  <c r="BZ1" i="17" s="1"/>
  <c r="CG13" i="3"/>
  <c r="BZ147" i="17" s="1"/>
  <c r="CI40" i="14"/>
  <c r="CB27" i="17"/>
  <c r="CI87" i="14"/>
  <c r="CB71" i="17"/>
  <c r="CI10" i="5"/>
  <c r="CI11"/>
  <c r="CH18" i="14"/>
  <c r="CA5" i="17"/>
  <c r="CA138" l="1"/>
  <c r="CH22" i="6"/>
  <c r="CH182" i="14"/>
  <c r="CB86" i="17"/>
  <c r="CI102" i="14"/>
  <c r="CI19" i="9"/>
  <c r="CH152" i="14"/>
  <c r="CH36" i="9"/>
  <c r="CH29" i="6"/>
  <c r="CH121" i="14"/>
  <c r="CA105" i="17"/>
  <c r="CH44" i="6"/>
  <c r="CH61" i="3" s="1"/>
  <c r="CA210" i="17" s="1"/>
  <c r="CH216" i="14"/>
  <c r="CH35" i="9"/>
  <c r="CA28" i="17"/>
  <c r="CH41" i="14"/>
  <c r="CH35" i="11"/>
  <c r="CA55" i="17" s="1"/>
  <c r="CI12" i="4"/>
  <c r="CB37" i="17"/>
  <c r="CH22" i="7"/>
  <c r="CH183" i="14"/>
  <c r="CA139" i="17"/>
  <c r="CH188" i="14"/>
  <c r="CA144" i="17" s="1"/>
  <c r="CH17" i="3"/>
  <c r="CA159" i="17" s="1"/>
  <c r="CH16" i="3"/>
  <c r="CA156" i="17" s="1"/>
  <c r="CI104" i="14"/>
  <c r="CB88" i="17"/>
  <c r="CH78" i="14"/>
  <c r="CA62" i="17"/>
  <c r="CH54" i="7"/>
  <c r="CH35" s="1"/>
  <c r="CI137" i="14"/>
  <c r="CB118" i="17"/>
  <c r="CJ20" i="8"/>
  <c r="CJ162" i="14" s="1"/>
  <c r="CI45" i="8"/>
  <c r="CH42" i="14"/>
  <c r="CA29" i="17"/>
  <c r="CH18" i="3"/>
  <c r="CA162" i="17" s="1"/>
  <c r="CH47" i="14"/>
  <c r="CA34" i="17" s="1"/>
  <c r="CH19" i="3"/>
  <c r="CA165" i="17" s="1"/>
  <c r="CA15"/>
  <c r="CH9" i="4"/>
  <c r="CH28" i="14"/>
  <c r="CH154"/>
  <c r="CH36" i="11"/>
  <c r="CI19"/>
  <c r="CI45" s="1"/>
  <c r="CH71" i="14"/>
  <c r="CI57"/>
  <c r="CA21" i="17"/>
  <c r="CH9" i="10"/>
  <c r="CH34" i="14"/>
  <c r="CA106" i="17"/>
  <c r="CH29" i="7"/>
  <c r="CH122" i="14"/>
  <c r="CH127"/>
  <c r="CA111" i="17" s="1"/>
  <c r="CH15" i="3"/>
  <c r="CA153" i="17" s="1"/>
  <c r="CH14" i="3"/>
  <c r="CA150" i="17" s="1"/>
  <c r="CB120"/>
  <c r="CJ20" i="10"/>
  <c r="CJ164" i="14" s="1"/>
  <c r="CI45" i="10"/>
  <c r="CI139" i="14"/>
  <c r="CI56"/>
  <c r="CA54" i="17"/>
  <c r="CH70" i="14"/>
  <c r="CI133"/>
  <c r="CI45" i="4"/>
  <c r="CB114" i="17"/>
  <c r="CJ20" i="4"/>
  <c r="CH9" i="8"/>
  <c r="CA19" i="17"/>
  <c r="CH32" i="14"/>
  <c r="CI54"/>
  <c r="CH68"/>
  <c r="CA52" i="17"/>
  <c r="CB137"/>
  <c r="CI181" i="14"/>
  <c r="CI22" i="5"/>
  <c r="CI120" i="14"/>
  <c r="CI29" i="5"/>
  <c r="CB104" i="17"/>
  <c r="CI44" i="5"/>
  <c r="CH62" i="3" l="1"/>
  <c r="CA213" i="17" s="1"/>
  <c r="CH83" i="14"/>
  <c r="CA67" i="17" s="1"/>
  <c r="CH110" i="14"/>
  <c r="CA94" i="17"/>
  <c r="CI28" i="6"/>
  <c r="CI55" i="14"/>
  <c r="CA53" i="17"/>
  <c r="CH69" i="14"/>
  <c r="CA61" i="17"/>
  <c r="CH54" i="6"/>
  <c r="CH213" i="14" s="1"/>
  <c r="CH77"/>
  <c r="CH35" i="6"/>
  <c r="CH72" i="14" s="1"/>
  <c r="CA56" i="17" s="1"/>
  <c r="CH33" i="14"/>
  <c r="CH9" i="9"/>
  <c r="CA20" i="17"/>
  <c r="CI138" i="14"/>
  <c r="CB119" i="17"/>
  <c r="CI45" i="9"/>
  <c r="CJ20"/>
  <c r="CJ163" i="14" s="1"/>
  <c r="CA127" i="17"/>
  <c r="CH21" i="6"/>
  <c r="CH171" i="14"/>
  <c r="CB26" i="17"/>
  <c r="CI39" i="14"/>
  <c r="CB77" i="17"/>
  <c r="CI93" i="14"/>
  <c r="CB76" i="17"/>
  <c r="CI92" i="14"/>
  <c r="CI12" i="11"/>
  <c r="CB44" i="17"/>
  <c r="CH9" i="11"/>
  <c r="CA22" i="17"/>
  <c r="CH35" i="14"/>
  <c r="CA51" i="17"/>
  <c r="CH67" i="14"/>
  <c r="CH49" i="3"/>
  <c r="CA192" i="17" s="1"/>
  <c r="CI53" i="14"/>
  <c r="CI12" i="8"/>
  <c r="CB41" i="17"/>
  <c r="CJ158" i="14"/>
  <c r="CA95" i="17"/>
  <c r="CH111" i="14"/>
  <c r="CI28" i="7"/>
  <c r="CH42" i="3"/>
  <c r="CA186" i="17" s="1"/>
  <c r="CH43" i="3"/>
  <c r="CA189" i="17" s="1"/>
  <c r="CH116" i="14"/>
  <c r="CA100" i="17" s="1"/>
  <c r="CI140" i="14"/>
  <c r="CJ20" i="11"/>
  <c r="CJ165" i="14" s="1"/>
  <c r="CB121" i="17"/>
  <c r="CH21" i="14"/>
  <c r="CI11" i="8"/>
  <c r="CI44" s="1"/>
  <c r="CI10"/>
  <c r="CA8" i="17"/>
  <c r="CI86" i="14"/>
  <c r="CB70" i="17"/>
  <c r="CI12" i="10"/>
  <c r="CB43" i="17"/>
  <c r="CA10"/>
  <c r="CI10" i="10"/>
  <c r="CH23" i="14"/>
  <c r="CI11" i="10"/>
  <c r="CI44" s="1"/>
  <c r="CI54" s="1"/>
  <c r="CI10" i="4"/>
  <c r="CI11"/>
  <c r="CI44" s="1"/>
  <c r="CH17" i="14"/>
  <c r="CA4" i="17"/>
  <c r="CA128"/>
  <c r="CH21" i="7"/>
  <c r="CH172" i="14"/>
  <c r="CH177"/>
  <c r="CA133" i="17" s="1"/>
  <c r="CH33" i="3"/>
  <c r="CA177" i="17" s="1"/>
  <c r="CH32" i="3"/>
  <c r="CA174" i="17" s="1"/>
  <c r="CB74"/>
  <c r="CI90" i="14"/>
  <c r="CH214"/>
  <c r="CH219"/>
  <c r="CI109"/>
  <c r="CJ28" i="5"/>
  <c r="CB93" i="17"/>
  <c r="CI54" i="5"/>
  <c r="CI212" i="14" s="1"/>
  <c r="CB60" i="17"/>
  <c r="CI76" i="14"/>
  <c r="CI21" i="5"/>
  <c r="CI170" i="14"/>
  <c r="CB126" i="17"/>
  <c r="CH50" i="3" l="1"/>
  <c r="CA195" i="17" s="1"/>
  <c r="CH71" i="3"/>
  <c r="CH72"/>
  <c r="CH36" i="6"/>
  <c r="CH149" i="14"/>
  <c r="CI19" i="6"/>
  <c r="CB83" i="17"/>
  <c r="CI99" i="14"/>
  <c r="CB75" i="17"/>
  <c r="CI91" i="14"/>
  <c r="CH22"/>
  <c r="CA9" i="17"/>
  <c r="CI11" i="9"/>
  <c r="CI10"/>
  <c r="CI52" i="14"/>
  <c r="CA50" i="17"/>
  <c r="CH66" i="14"/>
  <c r="CI12" i="9"/>
  <c r="CB42" i="17"/>
  <c r="CI81" i="14"/>
  <c r="CB65" i="17"/>
  <c r="CI54" i="8"/>
  <c r="CI215" i="14" s="1"/>
  <c r="CI79"/>
  <c r="CB63" i="17"/>
  <c r="CI29" i="10"/>
  <c r="CI125" i="14"/>
  <c r="CB109" i="17"/>
  <c r="CB30"/>
  <c r="CI43" i="14"/>
  <c r="CB33" i="17"/>
  <c r="CI46" i="14"/>
  <c r="CB136" i="17"/>
  <c r="CI22" i="4"/>
  <c r="CI180" i="14"/>
  <c r="CI54" i="4"/>
  <c r="CB59" i="17"/>
  <c r="CI75" i="14"/>
  <c r="CI22" i="10"/>
  <c r="CI186" i="14"/>
  <c r="CB142" i="17"/>
  <c r="CI29" i="8"/>
  <c r="CB107" i="17"/>
  <c r="CI123" i="14"/>
  <c r="CB84" i="17"/>
  <c r="CI100" i="14"/>
  <c r="CI40" i="3"/>
  <c r="CB183" i="17" s="1"/>
  <c r="CI105" i="14"/>
  <c r="CB89" i="17" s="1"/>
  <c r="CI39" i="3"/>
  <c r="CB180" i="17" s="1"/>
  <c r="CH150" i="14"/>
  <c r="CI19" i="7"/>
  <c r="CH28" i="3"/>
  <c r="CH27"/>
  <c r="CH155" i="14"/>
  <c r="CH36" i="7"/>
  <c r="CI29" i="4"/>
  <c r="CI119" i="14"/>
  <c r="CB103" i="17"/>
  <c r="CB32"/>
  <c r="CI45" i="14"/>
  <c r="CB140" i="17"/>
  <c r="CI184" i="14"/>
  <c r="CI22" i="8"/>
  <c r="CB40" i="17"/>
  <c r="CI12" i="7"/>
  <c r="CI58" i="14"/>
  <c r="CB45" i="17" s="1"/>
  <c r="CI55" i="3"/>
  <c r="CB207" i="17" s="1"/>
  <c r="CI54" i="3"/>
  <c r="CB204" i="17" s="1"/>
  <c r="CI11" i="11"/>
  <c r="CA11" i="17"/>
  <c r="CH24" i="14"/>
  <c r="CI10" i="11"/>
  <c r="CI36" i="5"/>
  <c r="CJ19"/>
  <c r="CI148" i="14"/>
  <c r="CI217"/>
  <c r="CI35" i="10"/>
  <c r="CC82" i="17"/>
  <c r="CJ98" i="14"/>
  <c r="CJ45" i="5"/>
  <c r="CI35"/>
  <c r="CI44" i="14" l="1"/>
  <c r="CB31" i="17"/>
  <c r="CI22" i="9"/>
  <c r="CI185" i="14"/>
  <c r="CB141" i="17"/>
  <c r="CI45" i="6"/>
  <c r="CB116" i="17"/>
  <c r="CI135" i="14"/>
  <c r="CJ20" i="6"/>
  <c r="CJ160" i="14" s="1"/>
  <c r="CA17" i="17"/>
  <c r="CH9" i="6"/>
  <c r="CH30" i="14"/>
  <c r="CB39" i="17"/>
  <c r="CI12" i="6"/>
  <c r="CI44" i="9"/>
  <c r="CI29"/>
  <c r="CB108" i="17"/>
  <c r="CI124" i="14"/>
  <c r="CB129" i="17"/>
  <c r="CI173" i="14"/>
  <c r="CI21" i="8"/>
  <c r="CH31" i="14"/>
  <c r="CH9" i="7"/>
  <c r="CA18" i="17"/>
  <c r="CH52" i="3"/>
  <c r="CA201" i="17" s="1"/>
  <c r="CH36" i="14"/>
  <c r="CA23" i="17" s="1"/>
  <c r="CH51" i="3"/>
  <c r="CA198" i="17" s="1"/>
  <c r="CI45" i="7"/>
  <c r="CJ20"/>
  <c r="CI136" i="14"/>
  <c r="CB117" i="17"/>
  <c r="CI141" i="14"/>
  <c r="CB122" i="17" s="1"/>
  <c r="CI26" i="3"/>
  <c r="CB171" i="17" s="1"/>
  <c r="CI25" i="3"/>
  <c r="CB168" i="17" s="1"/>
  <c r="CB96"/>
  <c r="CJ28" i="8"/>
  <c r="CI112" i="14"/>
  <c r="CI169"/>
  <c r="CI21" i="4"/>
  <c r="CB125" i="17"/>
  <c r="CB98"/>
  <c r="CJ28" i="10"/>
  <c r="CI114" i="14"/>
  <c r="CI35" i="8"/>
  <c r="CI108" i="14"/>
  <c r="CB92" i="17"/>
  <c r="CJ28" i="4"/>
  <c r="CI175" i="14"/>
  <c r="CB131" i="17"/>
  <c r="CI21" i="10"/>
  <c r="CI22" i="11"/>
  <c r="CB143" i="17"/>
  <c r="CI187" i="14"/>
  <c r="CI42"/>
  <c r="CB29" i="17"/>
  <c r="CI18" i="3"/>
  <c r="CB162" i="17" s="1"/>
  <c r="CI19" i="3"/>
  <c r="CB165" i="17" s="1"/>
  <c r="CI47" i="14"/>
  <c r="CB34" i="17" s="1"/>
  <c r="CI35" i="4"/>
  <c r="CI211" i="14"/>
  <c r="CI126"/>
  <c r="CI29" i="11"/>
  <c r="CB110" i="17"/>
  <c r="CI44" i="11"/>
  <c r="CJ56" i="14"/>
  <c r="CB54" i="17"/>
  <c r="CI70" i="14"/>
  <c r="CB16" i="17"/>
  <c r="CI9" i="5"/>
  <c r="CI29" i="14"/>
  <c r="CB49" i="17"/>
  <c r="CJ51" i="14"/>
  <c r="CI65"/>
  <c r="CJ87"/>
  <c r="CC71" i="17"/>
  <c r="CJ134" i="14"/>
  <c r="CK20" i="5"/>
  <c r="CK159" i="14" s="1"/>
  <c r="CC115" i="17"/>
  <c r="CI54" i="9" l="1"/>
  <c r="CI216" i="14" s="1"/>
  <c r="CI80"/>
  <c r="CB64" i="17"/>
  <c r="CI10" i="6"/>
  <c r="CA6" i="17"/>
  <c r="CH19" i="14"/>
  <c r="CI11" i="6"/>
  <c r="CI44" s="1"/>
  <c r="CB130" i="17"/>
  <c r="CI21" i="9"/>
  <c r="CI174" i="14"/>
  <c r="CB97" i="17"/>
  <c r="CJ28" i="9"/>
  <c r="CI113" i="14"/>
  <c r="CB28" i="17"/>
  <c r="CI41" i="14"/>
  <c r="CB72" i="17"/>
  <c r="CI88" i="14"/>
  <c r="CB66" i="17"/>
  <c r="CI82" i="14"/>
  <c r="CI54" i="11"/>
  <c r="CB132" i="17"/>
  <c r="CI21" i="11"/>
  <c r="CI176" i="14"/>
  <c r="CC81" i="17"/>
  <c r="CJ97" i="14"/>
  <c r="CI36" i="4"/>
  <c r="CJ19"/>
  <c r="CI147" i="14"/>
  <c r="CA7" i="17"/>
  <c r="CI11" i="7"/>
  <c r="CI44" s="1"/>
  <c r="CI10"/>
  <c r="CH20" i="14"/>
  <c r="CH12" i="3"/>
  <c r="CA1" i="17" s="1"/>
  <c r="CH25" i="14"/>
  <c r="CA12" i="17" s="1"/>
  <c r="CH13" i="3"/>
  <c r="CA147" i="17" s="1"/>
  <c r="CJ54" i="14"/>
  <c r="CB52" i="17"/>
  <c r="CI68" i="14"/>
  <c r="CC85" i="17"/>
  <c r="CJ101" i="14"/>
  <c r="CB73" i="17"/>
  <c r="CI89" i="14"/>
  <c r="CI65" i="3"/>
  <c r="CB219" i="17" s="1"/>
  <c r="CI94" i="14"/>
  <c r="CB78" i="17" s="1"/>
  <c r="CI64" i="3"/>
  <c r="CB216" i="17" s="1"/>
  <c r="CI115" i="14"/>
  <c r="CJ28" i="11"/>
  <c r="CB99" i="17"/>
  <c r="CJ161" i="14"/>
  <c r="CJ30" i="3"/>
  <c r="CJ29"/>
  <c r="CJ166" i="14"/>
  <c r="CI151"/>
  <c r="CJ19" i="8"/>
  <c r="CI36"/>
  <c r="CB48" i="17"/>
  <c r="CI64" i="14"/>
  <c r="CJ50"/>
  <c r="CI36" i="10"/>
  <c r="CJ19"/>
  <c r="CI153" i="14"/>
  <c r="CC87" i="17"/>
  <c r="CJ103" i="14"/>
  <c r="CJ11" i="5"/>
  <c r="CB5" i="17"/>
  <c r="CJ10" i="5"/>
  <c r="CI18" i="14"/>
  <c r="CC43" i="17"/>
  <c r="CJ12" i="10"/>
  <c r="CJ12" i="5"/>
  <c r="CC38" i="17"/>
  <c r="CI54" i="6" l="1"/>
  <c r="CI77" i="14"/>
  <c r="CB61" i="17"/>
  <c r="CC86"/>
  <c r="CJ102" i="14"/>
  <c r="CB138" i="17"/>
  <c r="CI22" i="6"/>
  <c r="CI182" i="14"/>
  <c r="CJ19" i="9"/>
  <c r="CI36"/>
  <c r="CI152" i="14"/>
  <c r="CB105" i="17"/>
  <c r="CI29" i="6"/>
  <c r="CI121" i="14"/>
  <c r="CI35" i="9"/>
  <c r="CC118" i="17"/>
  <c r="CJ137" i="14"/>
  <c r="CK20" i="8"/>
  <c r="CK162" i="14" s="1"/>
  <c r="CI78"/>
  <c r="CB62" i="17"/>
  <c r="CI54" i="7"/>
  <c r="CI35" s="1"/>
  <c r="CI62" i="3"/>
  <c r="CB213" i="17" s="1"/>
  <c r="CI83" i="14"/>
  <c r="CB67" i="17" s="1"/>
  <c r="CC41"/>
  <c r="CJ12" i="8"/>
  <c r="CJ19" i="11"/>
  <c r="CI154" i="14"/>
  <c r="CI36" i="11"/>
  <c r="CI61" i="3"/>
  <c r="CB210" i="17" s="1"/>
  <c r="CC37"/>
  <c r="CJ12" i="4"/>
  <c r="CI32" i="14"/>
  <c r="CB19" i="17"/>
  <c r="CI9" i="8"/>
  <c r="CJ45" i="4"/>
  <c r="CC114" i="17"/>
  <c r="CK20" i="4"/>
  <c r="CK158" i="14" s="1"/>
  <c r="CJ133"/>
  <c r="CJ45" i="8"/>
  <c r="CI9" i="10"/>
  <c r="CI34" i="14"/>
  <c r="CB21" i="17"/>
  <c r="CJ104" i="14"/>
  <c r="CC88" i="17"/>
  <c r="CI122" i="14"/>
  <c r="CB106" i="17"/>
  <c r="CI29" i="7"/>
  <c r="CI127" i="14"/>
  <c r="CB111" i="17" s="1"/>
  <c r="CI14" i="3"/>
  <c r="CB150" i="17" s="1"/>
  <c r="CI15" i="3"/>
  <c r="CB153" i="17" s="1"/>
  <c r="CJ139" i="14"/>
  <c r="CJ45" i="10"/>
  <c r="CK20"/>
  <c r="CK164" i="14" s="1"/>
  <c r="CC120" i="17"/>
  <c r="CB139"/>
  <c r="CI22" i="7"/>
  <c r="CI183" i="14"/>
  <c r="CI188"/>
  <c r="CB144" i="17" s="1"/>
  <c r="CI16" i="3"/>
  <c r="CB156" i="17" s="1"/>
  <c r="CI17" i="3"/>
  <c r="CB159" i="17" s="1"/>
  <c r="CI28" i="14"/>
  <c r="CB15" i="17"/>
  <c r="CI9" i="4"/>
  <c r="CI218" i="14"/>
  <c r="CI35" i="11"/>
  <c r="CJ40" i="14"/>
  <c r="CC27" i="17"/>
  <c r="CC137"/>
  <c r="CJ181" i="14"/>
  <c r="CJ22" i="5"/>
  <c r="CC104" i="17"/>
  <c r="CJ120" i="14"/>
  <c r="CJ29" i="5"/>
  <c r="CJ44"/>
  <c r="CJ45" i="14"/>
  <c r="CC32" i="17"/>
  <c r="CJ55" i="14" l="1"/>
  <c r="CI69"/>
  <c r="CB53" i="17"/>
  <c r="CJ28" i="6"/>
  <c r="CB94" i="17"/>
  <c r="CI110" i="14"/>
  <c r="CJ45" i="9"/>
  <c r="CC119" i="17"/>
  <c r="CK20" i="9"/>
  <c r="CK163" i="14" s="1"/>
  <c r="CJ138"/>
  <c r="CB127" i="17"/>
  <c r="CI21" i="6"/>
  <c r="CI171" i="14"/>
  <c r="CI35" i="6"/>
  <c r="CI50" i="3" s="1"/>
  <c r="CB195" i="17" s="1"/>
  <c r="CI213" i="14"/>
  <c r="CI9" i="9"/>
  <c r="CI33" i="14"/>
  <c r="CB20" i="17"/>
  <c r="CB51"/>
  <c r="CJ53" i="14"/>
  <c r="CI67"/>
  <c r="CI49" i="3"/>
  <c r="CB192" i="17" s="1"/>
  <c r="CI72" i="14"/>
  <c r="CB56" i="17" s="1"/>
  <c r="CI172" i="14"/>
  <c r="CB128" i="17"/>
  <c r="CI21" i="7"/>
  <c r="CI33" i="3"/>
  <c r="CB177" i="17" s="1"/>
  <c r="CI177" i="14"/>
  <c r="CB133" i="17" s="1"/>
  <c r="CI32" i="3"/>
  <c r="CB174" i="17" s="1"/>
  <c r="CJ92" i="14"/>
  <c r="CC76" i="17"/>
  <c r="CJ11" i="10"/>
  <c r="CJ44" s="1"/>
  <c r="CI23" i="14"/>
  <c r="CJ10" i="10"/>
  <c r="CB10" i="17"/>
  <c r="CB55"/>
  <c r="CI71" i="14"/>
  <c r="CJ57"/>
  <c r="CJ28" i="7"/>
  <c r="CI111" i="14"/>
  <c r="CB95" i="17"/>
  <c r="CI42" i="3"/>
  <c r="CB186" i="17" s="1"/>
  <c r="CI43" i="3"/>
  <c r="CB189" i="17" s="1"/>
  <c r="CI116" i="14"/>
  <c r="CB100" i="17" s="1"/>
  <c r="CI35" i="14"/>
  <c r="CB22" i="17"/>
  <c r="CI9" i="11"/>
  <c r="CJ11" i="8"/>
  <c r="CI21" i="14"/>
  <c r="CJ10" i="8"/>
  <c r="CB8" i="17"/>
  <c r="CJ43" i="14"/>
  <c r="CC30" i="17"/>
  <c r="CI214" i="14"/>
  <c r="CI71" i="3"/>
  <c r="CI72"/>
  <c r="CI219" i="14"/>
  <c r="CI17"/>
  <c r="CB4" i="17"/>
  <c r="CJ11" i="4"/>
  <c r="CJ10"/>
  <c r="CJ90" i="14"/>
  <c r="CC74" i="17"/>
  <c r="CJ86" i="14"/>
  <c r="CC70" i="17"/>
  <c r="CC26"/>
  <c r="CJ39" i="14"/>
  <c r="CJ45" i="11"/>
  <c r="CJ140" i="14"/>
  <c r="CC121" i="17"/>
  <c r="CK20" i="11"/>
  <c r="CC126" i="17"/>
  <c r="CJ170" i="14"/>
  <c r="CJ21" i="5"/>
  <c r="CC93" i="17"/>
  <c r="CJ109" i="14"/>
  <c r="CK28" i="5"/>
  <c r="CJ54"/>
  <c r="CJ212" i="14" s="1"/>
  <c r="CC60" i="17"/>
  <c r="CJ76" i="14"/>
  <c r="CC75" i="17" l="1"/>
  <c r="CJ91" i="14"/>
  <c r="CC42" i="17"/>
  <c r="CJ12" i="9"/>
  <c r="CB9" i="17"/>
  <c r="CJ10" i="9"/>
  <c r="CI22" i="14"/>
  <c r="CJ11" i="9"/>
  <c r="CB50" i="17"/>
  <c r="CI66" i="14"/>
  <c r="CJ52"/>
  <c r="CJ55" i="3" s="1"/>
  <c r="CC207" i="17" s="1"/>
  <c r="CI36" i="6"/>
  <c r="CJ19"/>
  <c r="CI149" i="14"/>
  <c r="CJ99"/>
  <c r="CC83" i="17"/>
  <c r="CJ45" i="6"/>
  <c r="CJ35" i="5"/>
  <c r="CC49" i="17" s="1"/>
  <c r="CJ54" i="10"/>
  <c r="CJ217" i="14" s="1"/>
  <c r="CJ81"/>
  <c r="CC65" i="17"/>
  <c r="CJ119" i="14"/>
  <c r="CJ29" i="4"/>
  <c r="CJ44"/>
  <c r="CC103" i="17"/>
  <c r="CJ44" i="8"/>
  <c r="CJ123" i="14"/>
  <c r="CC107" i="17"/>
  <c r="CJ29" i="8"/>
  <c r="CJ12" i="11"/>
  <c r="CC44" i="17"/>
  <c r="CJ22" i="10"/>
  <c r="CJ186" i="14"/>
  <c r="CC142" i="17"/>
  <c r="CJ180" i="14"/>
  <c r="CC136" i="17"/>
  <c r="CJ22" i="4"/>
  <c r="CB11" i="17"/>
  <c r="CJ11" i="11"/>
  <c r="CJ10"/>
  <c r="CI24" i="14"/>
  <c r="CC84" i="17"/>
  <c r="CJ100" i="14"/>
  <c r="CJ40" i="3"/>
  <c r="CC183" i="17" s="1"/>
  <c r="CJ39" i="3"/>
  <c r="CC180" i="17" s="1"/>
  <c r="CJ105" i="14"/>
  <c r="CC89" i="17" s="1"/>
  <c r="CI150" i="14"/>
  <c r="CI36" i="7"/>
  <c r="CJ19"/>
  <c r="CI27" i="3"/>
  <c r="CI155" i="14"/>
  <c r="CI28" i="3"/>
  <c r="CJ12" i="7"/>
  <c r="CC40" i="17"/>
  <c r="CJ54" i="3"/>
  <c r="CC204" i="17" s="1"/>
  <c r="CJ184" i="14"/>
  <c r="CJ22" i="8"/>
  <c r="CC140" i="17"/>
  <c r="CC109"/>
  <c r="CJ125" i="14"/>
  <c r="CJ29" i="10"/>
  <c r="CK165" i="14"/>
  <c r="CJ93"/>
  <c r="CC77" i="17"/>
  <c r="CK51" i="14"/>
  <c r="CK19" i="5"/>
  <c r="CJ148" i="14"/>
  <c r="CJ36" i="5"/>
  <c r="CK98" i="14"/>
  <c r="CD82" i="17"/>
  <c r="CJ58" i="14" l="1"/>
  <c r="CC45" i="17" s="1"/>
  <c r="CJ65" i="14"/>
  <c r="CJ88"/>
  <c r="CC72" i="17"/>
  <c r="CC116"/>
  <c r="CK20" i="6"/>
  <c r="CK160" i="14" s="1"/>
  <c r="CJ135"/>
  <c r="CJ12" i="6"/>
  <c r="CC39" i="17"/>
  <c r="CI30" i="14"/>
  <c r="CB17" i="17"/>
  <c r="CI9" i="6"/>
  <c r="CJ124" i="14"/>
  <c r="CC108" i="17"/>
  <c r="CJ44" i="9"/>
  <c r="CJ29"/>
  <c r="CJ185" i="14"/>
  <c r="CC141" i="17"/>
  <c r="CJ22" i="9"/>
  <c r="CJ44" i="14"/>
  <c r="CC31" i="17"/>
  <c r="CC98"/>
  <c r="CK28" i="10"/>
  <c r="CJ114" i="14"/>
  <c r="CC129" i="17"/>
  <c r="CJ21" i="8"/>
  <c r="CJ173" i="14"/>
  <c r="CJ187"/>
  <c r="CJ22" i="11"/>
  <c r="CC143" i="17"/>
  <c r="CJ169" i="14"/>
  <c r="CC125" i="17"/>
  <c r="CJ21" i="4"/>
  <c r="CJ54"/>
  <c r="CJ211" i="14" s="1"/>
  <c r="CC59" i="17"/>
  <c r="CJ75" i="14"/>
  <c r="CI9" i="7"/>
  <c r="CI31" i="14"/>
  <c r="CB18" i="17"/>
  <c r="CI51" i="3"/>
  <c r="CB198" i="17" s="1"/>
  <c r="CI36" i="14"/>
  <c r="CB23" i="17" s="1"/>
  <c r="CI52" i="3"/>
  <c r="CB201" i="17" s="1"/>
  <c r="CJ175" i="14"/>
  <c r="CC131" i="17"/>
  <c r="CJ21" i="10"/>
  <c r="CJ42" i="14"/>
  <c r="CC29" i="17"/>
  <c r="CJ47" i="14"/>
  <c r="CC34" i="17" s="1"/>
  <c r="CJ18" i="3"/>
  <c r="CC162" i="17" s="1"/>
  <c r="CK20" i="7"/>
  <c r="CJ136" i="14"/>
  <c r="CC117" i="17"/>
  <c r="CJ26" i="3"/>
  <c r="CC171" i="17" s="1"/>
  <c r="CJ141" i="14"/>
  <c r="CC122" i="17" s="1"/>
  <c r="CJ25" i="3"/>
  <c r="CC168" i="17" s="1"/>
  <c r="CJ112" i="14"/>
  <c r="CK28" i="8"/>
  <c r="CC96" i="17"/>
  <c r="CC110"/>
  <c r="CJ126" i="14"/>
  <c r="CJ29" i="11"/>
  <c r="CJ44"/>
  <c r="CJ19" i="3"/>
  <c r="CC165" i="17" s="1"/>
  <c r="CC33"/>
  <c r="CJ46" i="14"/>
  <c r="CC63" i="17"/>
  <c r="CJ54" i="8"/>
  <c r="CJ215" i="14" s="1"/>
  <c r="CJ79"/>
  <c r="CC92" i="17"/>
  <c r="CJ108" i="14"/>
  <c r="CK28" i="4"/>
  <c r="CJ45" i="7"/>
  <c r="CJ35" i="10"/>
  <c r="CD38" i="17"/>
  <c r="CK12" i="5"/>
  <c r="CD115" i="17"/>
  <c r="CK134" i="14"/>
  <c r="CL20" i="5"/>
  <c r="CL159" i="14" s="1"/>
  <c r="CJ29"/>
  <c r="CJ9" i="5"/>
  <c r="CC16" i="17"/>
  <c r="CK45" i="5"/>
  <c r="CJ35" i="4" l="1"/>
  <c r="CJ64" i="14" s="1"/>
  <c r="CC130" i="17"/>
  <c r="CJ174" i="14"/>
  <c r="CJ21" i="9"/>
  <c r="CC64" i="17"/>
  <c r="CJ80" i="14"/>
  <c r="CJ54" i="9"/>
  <c r="CC97" i="17"/>
  <c r="CK28" i="9"/>
  <c r="CJ113" i="14"/>
  <c r="CJ10" i="6"/>
  <c r="CB6" i="17"/>
  <c r="CI19" i="14"/>
  <c r="CJ11" i="6"/>
  <c r="CJ41" i="14"/>
  <c r="CC28" i="17"/>
  <c r="CK28" i="11"/>
  <c r="CC99" i="17"/>
  <c r="CJ115" i="14"/>
  <c r="CJ35" i="8"/>
  <c r="CJ89" i="14"/>
  <c r="CC73" i="17"/>
  <c r="CJ65" i="3"/>
  <c r="CC219" i="17" s="1"/>
  <c r="CJ64" i="3"/>
  <c r="CC216" i="17" s="1"/>
  <c r="CJ94" i="14"/>
  <c r="CC78" i="17" s="1"/>
  <c r="CC66"/>
  <c r="CJ54" i="11"/>
  <c r="CJ82" i="14"/>
  <c r="CD85" i="17"/>
  <c r="CK101" i="14"/>
  <c r="CJ36" i="4"/>
  <c r="CK19"/>
  <c r="CK45" s="1"/>
  <c r="CJ147" i="14"/>
  <c r="CJ176"/>
  <c r="CC132" i="17"/>
  <c r="CJ21" i="11"/>
  <c r="CJ151" i="14"/>
  <c r="CK19" i="8"/>
  <c r="CJ36"/>
  <c r="CC54" i="17"/>
  <c r="CK56" i="14"/>
  <c r="CJ70"/>
  <c r="CK161"/>
  <c r="CK29" i="3"/>
  <c r="CK30"/>
  <c r="CK166" i="14"/>
  <c r="CJ36" i="10"/>
  <c r="CJ153" i="14"/>
  <c r="CK19" i="10"/>
  <c r="CB7" i="17"/>
  <c r="CJ11" i="7"/>
  <c r="CJ10"/>
  <c r="CI20" i="14"/>
  <c r="CI25"/>
  <c r="CB12" i="17" s="1"/>
  <c r="CI12" i="3"/>
  <c r="CB1" i="17" s="1"/>
  <c r="CI13" i="3"/>
  <c r="CB147" i="17" s="1"/>
  <c r="CK45" i="10"/>
  <c r="CD87" i="17"/>
  <c r="CK103" i="14"/>
  <c r="CK97"/>
  <c r="CD81" i="17"/>
  <c r="CK87" i="14"/>
  <c r="CD71" i="17"/>
  <c r="CD27"/>
  <c r="CK40" i="14"/>
  <c r="CK10" i="5"/>
  <c r="CK11"/>
  <c r="CK44" s="1"/>
  <c r="CC5" i="17"/>
  <c r="CJ18" i="14"/>
  <c r="CC48" i="17" l="1"/>
  <c r="CK50" i="14"/>
  <c r="CD37" i="17" s="1"/>
  <c r="CJ44" i="6"/>
  <c r="CJ29"/>
  <c r="CJ121" i="14"/>
  <c r="CC105" i="17"/>
  <c r="CK19" i="9"/>
  <c r="CJ36"/>
  <c r="CJ152" i="14"/>
  <c r="CJ22" i="6"/>
  <c r="CC138" i="17"/>
  <c r="CJ182" i="14"/>
  <c r="CD86" i="17"/>
  <c r="CK102" i="14"/>
  <c r="CJ216"/>
  <c r="CJ35" i="9"/>
  <c r="CK86" i="14"/>
  <c r="CD70" i="17"/>
  <c r="CD76"/>
  <c r="CK92" i="14"/>
  <c r="CD120" i="17"/>
  <c r="CL20" i="10"/>
  <c r="CL164" i="14" s="1"/>
  <c r="CK139"/>
  <c r="CK12" i="10"/>
  <c r="CD43" i="17"/>
  <c r="CD88"/>
  <c r="CK104" i="14"/>
  <c r="CL20" i="8"/>
  <c r="CL162" i="14" s="1"/>
  <c r="CK137"/>
  <c r="CD118" i="17"/>
  <c r="CJ28" i="14"/>
  <c r="CC15" i="17"/>
  <c r="CJ9" i="4"/>
  <c r="CK12"/>
  <c r="CJ122" i="14"/>
  <c r="CJ29" i="7"/>
  <c r="CC106" i="17"/>
  <c r="CJ15" i="3"/>
  <c r="CC153" i="17" s="1"/>
  <c r="CJ14" i="3"/>
  <c r="CC150" i="17" s="1"/>
  <c r="CJ127" i="14"/>
  <c r="CC111" i="17" s="1"/>
  <c r="CC21"/>
  <c r="CJ9" i="10"/>
  <c r="CJ34" i="14"/>
  <c r="CJ32"/>
  <c r="CC19" i="17"/>
  <c r="CJ9" i="8"/>
  <c r="CL20" i="4"/>
  <c r="CK133" i="14"/>
  <c r="CD114" i="17"/>
  <c r="CJ218" i="14"/>
  <c r="CJ35" i="11"/>
  <c r="CJ68" i="14"/>
  <c r="CK54"/>
  <c r="CC52" i="17"/>
  <c r="CK45" i="8"/>
  <c r="CJ44" i="7"/>
  <c r="CJ183" i="14"/>
  <c r="CC139" i="17"/>
  <c r="CJ22" i="7"/>
  <c r="CJ17" i="3"/>
  <c r="CC159" i="17" s="1"/>
  <c r="CJ188" i="14"/>
  <c r="CC144" i="17" s="1"/>
  <c r="CJ16" i="3"/>
  <c r="CC156" i="17" s="1"/>
  <c r="CJ36" i="11"/>
  <c r="CK19"/>
  <c r="CJ154" i="14"/>
  <c r="CK76"/>
  <c r="CD60" i="17"/>
  <c r="CK54" i="5"/>
  <c r="CK212" i="14" s="1"/>
  <c r="CK22" i="5"/>
  <c r="CD137" i="17"/>
  <c r="CK181" i="14"/>
  <c r="CD104" i="17"/>
  <c r="CK120" i="14"/>
  <c r="CK29" i="5"/>
  <c r="CK45" i="9" l="1"/>
  <c r="CD119" i="17"/>
  <c r="CL20" i="9"/>
  <c r="CL163" i="14" s="1"/>
  <c r="CK138"/>
  <c r="CC61" i="17"/>
  <c r="CJ54" i="6"/>
  <c r="CJ213" i="14" s="1"/>
  <c r="CJ77"/>
  <c r="CJ35" i="6"/>
  <c r="CJ69" i="14"/>
  <c r="CK55"/>
  <c r="CC53" i="17"/>
  <c r="CJ171" i="14"/>
  <c r="CJ21" i="6"/>
  <c r="CC127" i="17"/>
  <c r="CC20"/>
  <c r="CJ33" i="14"/>
  <c r="CJ9" i="9"/>
  <c r="CJ110" i="14"/>
  <c r="CC94" i="17"/>
  <c r="CK28" i="6"/>
  <c r="CC128" i="17"/>
  <c r="CJ21" i="7"/>
  <c r="CJ172" i="14"/>
  <c r="CJ177"/>
  <c r="CC133" i="17" s="1"/>
  <c r="CJ32" i="3"/>
  <c r="CC174" i="17" s="1"/>
  <c r="CJ33" i="3"/>
  <c r="CC177" i="17" s="1"/>
  <c r="CD41"/>
  <c r="CK12" i="8"/>
  <c r="CK39" i="14"/>
  <c r="CD26" i="17"/>
  <c r="CC22"/>
  <c r="CJ35" i="14"/>
  <c r="CJ9" i="11"/>
  <c r="CK11" i="8"/>
  <c r="CC8" i="17"/>
  <c r="CJ21" i="14"/>
  <c r="CK10" i="8"/>
  <c r="CJ23" i="14"/>
  <c r="CK10" i="10"/>
  <c r="CK11"/>
  <c r="CC10" i="17"/>
  <c r="CK140" i="14"/>
  <c r="CL20" i="11"/>
  <c r="CL165" i="14" s="1"/>
  <c r="CD121" i="17"/>
  <c r="CK45" i="11"/>
  <c r="CK90" i="14"/>
  <c r="CD74" i="17"/>
  <c r="CK57" i="14"/>
  <c r="CC55" i="17"/>
  <c r="CJ71" i="14"/>
  <c r="CL158"/>
  <c r="CJ78"/>
  <c r="CC62" i="17"/>
  <c r="CJ54" i="7"/>
  <c r="CJ62" i="3"/>
  <c r="CC213" i="17" s="1"/>
  <c r="CJ61" i="3"/>
  <c r="CC210" i="17" s="1"/>
  <c r="CJ83" i="14"/>
  <c r="CC67" i="17" s="1"/>
  <c r="CK28" i="7"/>
  <c r="CC95" i="17"/>
  <c r="CJ111" i="14"/>
  <c r="CJ43" i="3"/>
  <c r="CC189" i="17" s="1"/>
  <c r="CJ42" i="3"/>
  <c r="CC186" i="17" s="1"/>
  <c r="CJ116" i="14"/>
  <c r="CC100" i="17" s="1"/>
  <c r="CJ17" i="14"/>
  <c r="CK10" i="4"/>
  <c r="CK11"/>
  <c r="CC4" i="17"/>
  <c r="CK45" i="14"/>
  <c r="CD32" i="17"/>
  <c r="CK170" i="14"/>
  <c r="CD126" i="17"/>
  <c r="CK21" i="5"/>
  <c r="CK109" i="14"/>
  <c r="CD93" i="17"/>
  <c r="CL28" i="5"/>
  <c r="CK35"/>
  <c r="CK10" i="9" l="1"/>
  <c r="CC9" i="17"/>
  <c r="CK11" i="9"/>
  <c r="CJ22" i="14"/>
  <c r="CJ149"/>
  <c r="CK19" i="6"/>
  <c r="CJ36"/>
  <c r="CK91" i="14"/>
  <c r="CD75" i="17"/>
  <c r="CK99" i="14"/>
  <c r="CD83" i="17"/>
  <c r="CK45" i="6"/>
  <c r="CK12" i="9"/>
  <c r="CD42" i="17"/>
  <c r="CC50"/>
  <c r="CJ66" i="14"/>
  <c r="CK52"/>
  <c r="CK12" i="11"/>
  <c r="CD44" i="17"/>
  <c r="CK22" i="10"/>
  <c r="CD142" i="17"/>
  <c r="CK186" i="14"/>
  <c r="CK43"/>
  <c r="CD30" i="17"/>
  <c r="CJ214" i="14"/>
  <c r="CJ71" i="3"/>
  <c r="CJ72"/>
  <c r="CJ219" i="14"/>
  <c r="CK93"/>
  <c r="CD77" i="17"/>
  <c r="CK44" i="10"/>
  <c r="CK29"/>
  <c r="CK125" i="14"/>
  <c r="CD109" i="17"/>
  <c r="CK19" i="7"/>
  <c r="CJ150" i="14"/>
  <c r="CJ36" i="7"/>
  <c r="CJ27" i="3"/>
  <c r="CJ155" i="14"/>
  <c r="CJ28" i="3"/>
  <c r="CD103" i="17"/>
  <c r="CK29" i="4"/>
  <c r="CK119" i="14"/>
  <c r="CK44" i="4"/>
  <c r="CK45" i="7"/>
  <c r="CK100" i="14"/>
  <c r="CD84" i="17"/>
  <c r="CK105" i="14"/>
  <c r="CD89" i="17" s="1"/>
  <c r="CK40" i="3"/>
  <c r="CD183" i="17" s="1"/>
  <c r="CK39" i="3"/>
  <c r="CD180" i="17" s="1"/>
  <c r="CK22" i="8"/>
  <c r="CK184" i="14"/>
  <c r="CD140" i="17"/>
  <c r="CK10" i="11"/>
  <c r="CK11"/>
  <c r="CJ24" i="14"/>
  <c r="CC11" i="17"/>
  <c r="CJ35" i="7"/>
  <c r="CK22" i="4"/>
  <c r="CK180" i="14"/>
  <c r="CD136" i="17"/>
  <c r="CK44" i="8"/>
  <c r="CD107" i="17"/>
  <c r="CK29" i="8"/>
  <c r="CK123" i="14"/>
  <c r="CK148"/>
  <c r="CK36" i="5"/>
  <c r="CL19"/>
  <c r="CL51" i="14"/>
  <c r="CD49" i="17"/>
  <c r="CK65" i="14"/>
  <c r="CL45" i="5"/>
  <c r="CE82" i="17"/>
  <c r="CL98" i="14"/>
  <c r="CD39" i="17" l="1"/>
  <c r="CK12" i="6"/>
  <c r="CK44" i="14"/>
  <c r="CD31" i="17"/>
  <c r="CJ9" i="6"/>
  <c r="CJ30" i="14"/>
  <c r="CC17" i="17"/>
  <c r="CK124" i="14"/>
  <c r="CD108" i="17"/>
  <c r="CK29" i="9"/>
  <c r="CK44"/>
  <c r="CK185" i="14"/>
  <c r="CD141" i="17"/>
  <c r="CK22" i="9"/>
  <c r="CD72" i="17"/>
  <c r="CK88" i="14"/>
  <c r="CD116" i="17"/>
  <c r="CL20" i="6"/>
  <c r="CL160" i="14" s="1"/>
  <c r="CK135"/>
  <c r="CK169"/>
  <c r="CD125" i="17"/>
  <c r="CK21" i="4"/>
  <c r="CD73" i="17"/>
  <c r="CK89" i="14"/>
  <c r="CK64" i="3"/>
  <c r="CD216" i="17" s="1"/>
  <c r="CK65" i="3"/>
  <c r="CD219" i="17" s="1"/>
  <c r="CK94" i="14"/>
  <c r="CD78" i="17" s="1"/>
  <c r="CD33"/>
  <c r="CK46" i="14"/>
  <c r="CK54" i="8"/>
  <c r="CK215" i="14" s="1"/>
  <c r="CD63" i="17"/>
  <c r="CK79" i="14"/>
  <c r="CK136"/>
  <c r="CD117" i="17"/>
  <c r="CL20" i="7"/>
  <c r="CK141" i="14"/>
  <c r="CD122" i="17" s="1"/>
  <c r="CK26" i="3"/>
  <c r="CD171" i="17" s="1"/>
  <c r="CK25" i="3"/>
  <c r="CD168" i="17" s="1"/>
  <c r="CD65"/>
  <c r="CK81" i="14"/>
  <c r="CK54" i="10"/>
  <c r="CD143" i="17"/>
  <c r="CK22" i="11"/>
  <c r="CK187" i="14"/>
  <c r="CK21" i="8"/>
  <c r="CK173" i="14"/>
  <c r="CD129" i="17"/>
  <c r="CD59"/>
  <c r="CK54" i="4"/>
  <c r="CK211" i="14" s="1"/>
  <c r="CK75"/>
  <c r="CK114"/>
  <c r="CD98" i="17"/>
  <c r="CL28" i="10"/>
  <c r="CK21"/>
  <c r="CD131" i="17"/>
  <c r="CK175" i="14"/>
  <c r="CL28" i="8"/>
  <c r="CD96" i="17"/>
  <c r="CK112" i="14"/>
  <c r="CK53"/>
  <c r="CC51" i="17"/>
  <c r="CJ67" i="14"/>
  <c r="CJ50" i="3"/>
  <c r="CC195" i="17" s="1"/>
  <c r="CJ72" i="14"/>
  <c r="CC56" i="17" s="1"/>
  <c r="CJ49" i="3"/>
  <c r="CC192" i="17" s="1"/>
  <c r="CK44" i="11"/>
  <c r="CD110" i="17"/>
  <c r="CK126" i="14"/>
  <c r="CK29" i="11"/>
  <c r="CK108" i="14"/>
  <c r="CD92" i="17"/>
  <c r="CL28" i="4"/>
  <c r="CJ9" i="7"/>
  <c r="CJ31" i="14"/>
  <c r="CC18" i="17"/>
  <c r="CJ51" i="3"/>
  <c r="CC198" i="17" s="1"/>
  <c r="CJ52" i="3"/>
  <c r="CC201" i="17" s="1"/>
  <c r="CJ36" i="14"/>
  <c r="CC23" i="17" s="1"/>
  <c r="CE38"/>
  <c r="CL12" i="5"/>
  <c r="CK9"/>
  <c r="CK29" i="14"/>
  <c r="CD16" i="17"/>
  <c r="CE71"/>
  <c r="CL87" i="14"/>
  <c r="CL134"/>
  <c r="CE115" i="17"/>
  <c r="CM20" i="5"/>
  <c r="CK54" i="9" l="1"/>
  <c r="CD64" i="17"/>
  <c r="CK80" i="14"/>
  <c r="CC6" i="17"/>
  <c r="CK10" i="6"/>
  <c r="CJ19" i="14"/>
  <c r="CK11" i="6"/>
  <c r="CD130" i="17"/>
  <c r="CK21" i="9"/>
  <c r="CK174" i="14"/>
  <c r="CK113"/>
  <c r="CD97" i="17"/>
  <c r="CL28" i="9"/>
  <c r="CK41" i="14"/>
  <c r="CD28" i="17"/>
  <c r="CK35" i="8"/>
  <c r="CL54" i="14" s="1"/>
  <c r="CK12" i="7"/>
  <c r="CD40" i="17"/>
  <c r="CK54" i="3"/>
  <c r="CD204" i="17" s="1"/>
  <c r="CK58" i="14"/>
  <c r="CD45" i="17" s="1"/>
  <c r="CK55" i="3"/>
  <c r="CD207" i="17" s="1"/>
  <c r="CL19" i="8"/>
  <c r="CK36"/>
  <c r="CK151" i="14"/>
  <c r="CK35" i="10"/>
  <c r="CK217" i="14"/>
  <c r="CK36" i="4"/>
  <c r="CL19"/>
  <c r="CL45" s="1"/>
  <c r="CK147" i="14"/>
  <c r="CK35" i="4"/>
  <c r="CL97" i="14"/>
  <c r="CE81" i="17"/>
  <c r="CL28" i="11"/>
  <c r="CK115" i="14"/>
  <c r="CD99" i="17"/>
  <c r="CE85"/>
  <c r="CL101" i="14"/>
  <c r="CE87" i="17"/>
  <c r="CL103" i="14"/>
  <c r="CK68"/>
  <c r="CK11" i="7"/>
  <c r="CJ20" i="14"/>
  <c r="CK10" i="7"/>
  <c r="CC7" i="17"/>
  <c r="CJ25" i="14"/>
  <c r="CC12" i="17" s="1"/>
  <c r="CJ12" i="3"/>
  <c r="CC1" i="17" s="1"/>
  <c r="CJ13" i="3"/>
  <c r="CC147" i="17" s="1"/>
  <c r="CK54" i="11"/>
  <c r="CD66" i="17"/>
  <c r="CK82" i="14"/>
  <c r="CL19" i="10"/>
  <c r="CK36"/>
  <c r="CK153" i="14"/>
  <c r="CK21" i="11"/>
  <c r="CD132" i="17"/>
  <c r="CK176" i="14"/>
  <c r="CL161"/>
  <c r="CL29" i="3"/>
  <c r="CL166" i="14"/>
  <c r="CL30" i="3"/>
  <c r="CM159" i="14"/>
  <c r="CN20" i="5"/>
  <c r="CN159" i="14"/>
  <c r="CL10" i="5"/>
  <c r="CL11"/>
  <c r="CD5" i="17"/>
  <c r="CK18" i="14"/>
  <c r="CL40"/>
  <c r="CE27" i="17"/>
  <c r="CD52" l="1"/>
  <c r="CL102" i="14"/>
  <c r="CE86" i="17"/>
  <c r="CL19" i="9"/>
  <c r="CK36"/>
  <c r="CK152" i="14"/>
  <c r="CK44" i="6"/>
  <c r="CK29"/>
  <c r="CD105" i="17"/>
  <c r="CK121" i="14"/>
  <c r="CK182"/>
  <c r="CD138" i="17"/>
  <c r="CK22" i="6"/>
  <c r="CK216" i="14"/>
  <c r="CK35" i="9"/>
  <c r="CL86" i="14"/>
  <c r="CE70" i="17"/>
  <c r="CD54"/>
  <c r="CK70" i="14"/>
  <c r="CL56"/>
  <c r="CK42"/>
  <c r="CD29" i="17"/>
  <c r="CK47" i="14"/>
  <c r="CD34" i="17" s="1"/>
  <c r="CK18" i="3"/>
  <c r="CD162" i="17" s="1"/>
  <c r="CK19" i="3"/>
  <c r="CD165" i="17" s="1"/>
  <c r="CK154" i="14"/>
  <c r="CK36" i="11"/>
  <c r="CL19"/>
  <c r="CK183" i="14"/>
  <c r="CD139" i="17"/>
  <c r="CK22" i="7"/>
  <c r="CK188" i="14"/>
  <c r="CD144" i="17" s="1"/>
  <c r="CK16" i="3"/>
  <c r="CD156" i="17" s="1"/>
  <c r="CK17" i="3"/>
  <c r="CD159" i="17" s="1"/>
  <c r="CL12" i="8"/>
  <c r="CE41" i="17"/>
  <c r="CL104" i="14"/>
  <c r="CE88" i="17"/>
  <c r="CD48"/>
  <c r="CK64" i="14"/>
  <c r="CL50"/>
  <c r="CM20" i="8"/>
  <c r="CL137" i="14"/>
  <c r="CE118" i="17"/>
  <c r="CL45" i="8"/>
  <c r="CL139" i="14"/>
  <c r="CL45" i="10"/>
  <c r="CE120" i="17"/>
  <c r="CM20" i="10"/>
  <c r="CK28" i="14"/>
  <c r="CD15" i="17"/>
  <c r="CK9" i="4"/>
  <c r="CK32" i="14"/>
  <c r="CK9" i="8"/>
  <c r="CD19" i="17"/>
  <c r="CK34" i="14"/>
  <c r="CD21" i="17"/>
  <c r="CK9" i="10"/>
  <c r="CK218" i="14"/>
  <c r="CK35" i="11"/>
  <c r="CK122" i="14"/>
  <c r="CD106" i="17"/>
  <c r="CK29" i="7"/>
  <c r="CK127" i="14"/>
  <c r="CD111" i="17" s="1"/>
  <c r="CK15" i="3"/>
  <c r="CD153" i="17" s="1"/>
  <c r="CK14" i="3"/>
  <c r="CD150" i="17" s="1"/>
  <c r="CK44" i="7"/>
  <c r="CM20" i="4"/>
  <c r="CL133" i="14"/>
  <c r="CE114" i="17"/>
  <c r="CE104"/>
  <c r="CL120" i="14"/>
  <c r="CL29" i="5"/>
  <c r="CL44"/>
  <c r="CL22"/>
  <c r="CE137" i="17"/>
  <c r="CL181" i="14"/>
  <c r="CD53" i="17" l="1"/>
  <c r="CK69" i="14"/>
  <c r="CL55"/>
  <c r="CD127" i="17"/>
  <c r="CK171" i="14"/>
  <c r="CK21" i="6"/>
  <c r="CD61" i="17"/>
  <c r="CK54" i="6"/>
  <c r="CK213" i="14" s="1"/>
  <c r="CK77"/>
  <c r="CK35" i="6"/>
  <c r="CK9" i="9"/>
  <c r="CK33" i="14"/>
  <c r="CD20" i="17"/>
  <c r="CK110" i="14"/>
  <c r="CL28" i="6"/>
  <c r="CD94" i="17"/>
  <c r="CL138" i="14"/>
  <c r="CM20" i="9"/>
  <c r="CE119" i="17"/>
  <c r="CL45" i="9"/>
  <c r="CD62" i="17"/>
  <c r="CK54" i="7"/>
  <c r="CK35" s="1"/>
  <c r="CK78" i="14"/>
  <c r="CK61" i="3"/>
  <c r="CD210" i="17" s="1"/>
  <c r="CK62" i="3"/>
  <c r="CD213" i="17" s="1"/>
  <c r="CK83" i="14"/>
  <c r="CD67" i="17" s="1"/>
  <c r="CL28" i="7"/>
  <c r="CD95" i="17"/>
  <c r="CK111" i="14"/>
  <c r="CK43" i="3"/>
  <c r="CD189" i="17" s="1"/>
  <c r="CK116" i="14"/>
  <c r="CD100" i="17" s="1"/>
  <c r="CK42" i="3"/>
  <c r="CD186" i="17" s="1"/>
  <c r="CD4"/>
  <c r="CK17" i="14"/>
  <c r="CL11" i="4"/>
  <c r="CL10"/>
  <c r="CE76" i="17"/>
  <c r="CL92" i="14"/>
  <c r="CN20" i="8"/>
  <c r="CM162" i="14"/>
  <c r="CN162"/>
  <c r="CE37" i="17"/>
  <c r="CL12" i="4"/>
  <c r="CN20"/>
  <c r="CN158" i="14"/>
  <c r="CM158"/>
  <c r="CL57"/>
  <c r="CD55" i="17"/>
  <c r="CK71" i="14"/>
  <c r="CE43" i="17"/>
  <c r="CL12" i="10"/>
  <c r="CL10" i="8"/>
  <c r="CL11"/>
  <c r="CK21" i="14"/>
  <c r="CD8" i="17"/>
  <c r="CN164" i="14"/>
  <c r="CM164"/>
  <c r="CN20" i="10"/>
  <c r="CL43" i="14"/>
  <c r="CE30" i="17"/>
  <c r="CK21" i="7"/>
  <c r="CK172" i="14"/>
  <c r="CD128" i="17"/>
  <c r="CK32" i="3"/>
  <c r="CD174" i="17" s="1"/>
  <c r="CK33" i="3"/>
  <c r="CD177" i="17" s="1"/>
  <c r="CK177" i="14"/>
  <c r="CD133" i="17" s="1"/>
  <c r="CK9" i="11"/>
  <c r="CD22" i="17"/>
  <c r="CK35" i="14"/>
  <c r="CL10" i="10"/>
  <c r="CK23" i="14"/>
  <c r="CL11" i="10"/>
  <c r="CD10" i="17"/>
  <c r="CL90" i="14"/>
  <c r="CE74" i="17"/>
  <c r="CL45" i="11"/>
  <c r="CM20"/>
  <c r="CE121" i="17"/>
  <c r="CL140" i="14"/>
  <c r="CL44" i="10"/>
  <c r="CE65" i="17" s="1"/>
  <c r="CE126"/>
  <c r="CL21" i="5"/>
  <c r="CL170" i="14"/>
  <c r="CE60" i="17"/>
  <c r="CL54" i="5"/>
  <c r="CL212" i="14" s="1"/>
  <c r="CL76"/>
  <c r="CM28" i="5"/>
  <c r="CE93" i="17"/>
  <c r="CL109" i="14"/>
  <c r="CL54" i="10" l="1"/>
  <c r="CL35" s="1"/>
  <c r="CL81" i="14"/>
  <c r="CE83" i="17"/>
  <c r="CL99" i="14"/>
  <c r="CL11" i="9"/>
  <c r="CD9" i="17"/>
  <c r="CL10" i="9"/>
  <c r="CK22" i="14"/>
  <c r="CL12" i="9"/>
  <c r="CE42" i="17"/>
  <c r="CE75"/>
  <c r="CL91" i="14"/>
  <c r="CN20" i="9"/>
  <c r="CM163" i="14"/>
  <c r="CN163"/>
  <c r="CD50" i="17"/>
  <c r="CK66" i="14"/>
  <c r="CL52"/>
  <c r="CK149"/>
  <c r="CL19" i="6"/>
  <c r="CK36"/>
  <c r="CL53" i="14"/>
  <c r="CK67"/>
  <c r="CD51" i="17"/>
  <c r="CK49" i="3"/>
  <c r="CD192" i="17" s="1"/>
  <c r="CK50" i="3"/>
  <c r="CD195" i="17" s="1"/>
  <c r="CK72" i="14"/>
  <c r="CD56" i="17" s="1"/>
  <c r="CN165" i="14"/>
  <c r="CN20" i="11"/>
  <c r="CM165" i="14"/>
  <c r="CE136" i="17"/>
  <c r="CL22" i="4"/>
  <c r="CL180" i="14"/>
  <c r="CL22" i="10"/>
  <c r="CL186" i="14"/>
  <c r="CE142" i="17"/>
  <c r="CE32"/>
  <c r="CL45" i="14"/>
  <c r="CE44" i="17"/>
  <c r="CL12" i="11"/>
  <c r="CL39" i="14"/>
  <c r="CE26" i="17"/>
  <c r="CK214" i="14"/>
  <c r="CK219"/>
  <c r="CK71" i="3"/>
  <c r="CK72"/>
  <c r="CK24" i="14"/>
  <c r="CL10" i="11"/>
  <c r="CL11"/>
  <c r="CD11" i="17"/>
  <c r="CE140"/>
  <c r="CL22" i="8"/>
  <c r="CL184" i="14"/>
  <c r="CE77" i="17"/>
  <c r="CL93" i="14"/>
  <c r="CE109" i="17"/>
  <c r="CL29" i="10"/>
  <c r="CL125" i="14"/>
  <c r="CL19" i="7"/>
  <c r="CK150" i="14"/>
  <c r="CK27" i="3"/>
  <c r="CK28"/>
  <c r="CK36" i="7"/>
  <c r="CK155" i="14"/>
  <c r="CL44" i="8"/>
  <c r="CL123" i="14"/>
  <c r="CE107" i="17"/>
  <c r="CL29" i="8"/>
  <c r="CL29" i="4"/>
  <c r="CE103" i="17"/>
  <c r="CL44" i="4"/>
  <c r="CL119" i="14"/>
  <c r="CE84" i="17"/>
  <c r="CL100" i="14"/>
  <c r="CL105"/>
  <c r="CE89" i="17" s="1"/>
  <c r="CL39" i="3"/>
  <c r="CE180" i="17" s="1"/>
  <c r="CL40" i="3"/>
  <c r="CE183" i="17" s="1"/>
  <c r="CL36" i="5"/>
  <c r="CM19"/>
  <c r="CM45" s="1"/>
  <c r="CL148" i="14"/>
  <c r="CL217"/>
  <c r="CN98"/>
  <c r="CM98"/>
  <c r="CN28" i="5"/>
  <c r="CF82" i="17"/>
  <c r="CL35" i="5"/>
  <c r="CM20" i="6" l="1"/>
  <c r="CL135" i="14"/>
  <c r="CE116" i="17"/>
  <c r="CE39"/>
  <c r="CL12" i="6"/>
  <c r="CL45"/>
  <c r="CK9"/>
  <c r="CK30" i="14"/>
  <c r="CD17" i="17"/>
  <c r="CE31"/>
  <c r="CL44" i="14"/>
  <c r="CL185"/>
  <c r="CL22" i="9"/>
  <c r="CE141" i="17"/>
  <c r="CE108"/>
  <c r="CL44" i="9"/>
  <c r="CL29"/>
  <c r="CL124" i="14"/>
  <c r="CL79"/>
  <c r="CE63" i="17"/>
  <c r="CL54" i="8"/>
  <c r="CL215" i="14" s="1"/>
  <c r="CM28" i="10"/>
  <c r="CE98" i="17"/>
  <c r="CL114" i="14"/>
  <c r="CL44" i="11"/>
  <c r="CL29"/>
  <c r="CE110" i="17"/>
  <c r="CL126" i="14"/>
  <c r="CL46"/>
  <c r="CE33" i="17"/>
  <c r="CE125"/>
  <c r="CL169" i="14"/>
  <c r="CL21" i="4"/>
  <c r="CL12" i="7"/>
  <c r="CE40" i="17"/>
  <c r="CL55" i="3"/>
  <c r="CE207" i="17" s="1"/>
  <c r="CL54" i="3"/>
  <c r="CE204" i="17" s="1"/>
  <c r="CL58" i="14"/>
  <c r="CE45" i="17" s="1"/>
  <c r="CL54" i="4"/>
  <c r="CL211" i="14" s="1"/>
  <c r="CL75"/>
  <c r="CE59" i="17"/>
  <c r="CK9" i="7"/>
  <c r="CK31" i="14"/>
  <c r="CD18" i="17"/>
  <c r="CK51" i="3"/>
  <c r="CD198" i="17" s="1"/>
  <c r="CK52" i="3"/>
  <c r="CD201" i="17" s="1"/>
  <c r="CK36" i="14"/>
  <c r="CD23" i="17" s="1"/>
  <c r="CL45" i="7"/>
  <c r="CL136" i="14"/>
  <c r="CE117" i="17"/>
  <c r="CM20" i="7"/>
  <c r="CL26" i="3"/>
  <c r="CE171" i="17" s="1"/>
  <c r="CL25" i="3"/>
  <c r="CE168" i="17" s="1"/>
  <c r="CL141" i="14"/>
  <c r="CE122" i="17" s="1"/>
  <c r="CL175" i="14"/>
  <c r="CL21" i="10"/>
  <c r="CE131" i="17"/>
  <c r="CM28" i="4"/>
  <c r="CL108" i="14"/>
  <c r="CE92" i="17"/>
  <c r="CM28" i="8"/>
  <c r="CL112" i="14"/>
  <c r="CE96" i="17"/>
  <c r="CL173" i="14"/>
  <c r="CE129" i="17"/>
  <c r="CL21" i="8"/>
  <c r="CE143" i="17"/>
  <c r="CL187" i="14"/>
  <c r="CL22" i="11"/>
  <c r="CE16" i="17"/>
  <c r="CL9" i="5"/>
  <c r="CL29" i="14"/>
  <c r="CF115" i="17"/>
  <c r="CN134" i="14"/>
  <c r="CM134"/>
  <c r="CN19" i="5"/>
  <c r="CO20"/>
  <c r="CO159" i="14" s="1"/>
  <c r="CL65"/>
  <c r="CM51"/>
  <c r="CE49" i="17"/>
  <c r="CN87" i="14"/>
  <c r="CN45" i="5"/>
  <c r="CF71" i="17"/>
  <c r="CM87" i="14"/>
  <c r="CM56"/>
  <c r="CL70"/>
  <c r="CE54" i="17"/>
  <c r="CE97" l="1"/>
  <c r="CL113" i="14"/>
  <c r="CM28" i="9"/>
  <c r="CL21"/>
  <c r="CE130" i="17"/>
  <c r="CL174" i="14"/>
  <c r="CK19"/>
  <c r="CL10" i="6"/>
  <c r="CD6" i="17"/>
  <c r="CL11" i="6"/>
  <c r="CL44" s="1"/>
  <c r="CE28" i="17"/>
  <c r="CL41" i="14"/>
  <c r="CM160"/>
  <c r="CN160"/>
  <c r="CN20" i="6"/>
  <c r="CL80" i="14"/>
  <c r="CE64" i="17"/>
  <c r="CL54" i="9"/>
  <c r="CE72" i="17"/>
  <c r="CL88" i="14"/>
  <c r="CL35" i="4"/>
  <c r="CL35" i="8"/>
  <c r="CE52" i="17" s="1"/>
  <c r="CN28" i="8"/>
  <c r="CM101" i="14"/>
  <c r="CF85" i="17"/>
  <c r="CN101" i="14"/>
  <c r="CL153"/>
  <c r="CL36" i="10"/>
  <c r="CM19"/>
  <c r="CL89" i="14"/>
  <c r="CE73" i="17"/>
  <c r="CL64" i="3"/>
  <c r="CE216" i="17" s="1"/>
  <c r="CL94" i="14"/>
  <c r="CE78" i="17" s="1"/>
  <c r="CL65" i="3"/>
  <c r="CE219" i="17" s="1"/>
  <c r="CE29"/>
  <c r="CL42" i="14"/>
  <c r="CL18" i="3"/>
  <c r="CE162" i="17" s="1"/>
  <c r="CL47" i="14"/>
  <c r="CE34" i="17" s="1"/>
  <c r="CL19" i="3"/>
  <c r="CE165" i="17" s="1"/>
  <c r="CM28" i="11"/>
  <c r="CL115" i="14"/>
  <c r="CE99" i="17"/>
  <c r="CF87"/>
  <c r="CN28" i="10"/>
  <c r="CM103" i="14"/>
  <c r="CM45" i="10"/>
  <c r="CN103" i="14"/>
  <c r="CL21" i="11"/>
  <c r="CE132" i="17"/>
  <c r="CL176" i="14"/>
  <c r="CL36" i="8"/>
  <c r="CL151" i="14"/>
  <c r="CM19" i="8"/>
  <c r="CM54" i="14"/>
  <c r="CM97"/>
  <c r="CN97"/>
  <c r="CF81" i="17"/>
  <c r="CN28" i="4"/>
  <c r="CL10" i="7"/>
  <c r="CD7" i="17"/>
  <c r="CK20" i="14"/>
  <c r="CL11" i="7"/>
  <c r="CL44" s="1"/>
  <c r="CK13" i="3"/>
  <c r="CD147" i="17" s="1"/>
  <c r="CK25" i="14"/>
  <c r="CD12" i="17" s="1"/>
  <c r="CK12" i="3"/>
  <c r="CD1" i="17" s="1"/>
  <c r="CM50" i="14"/>
  <c r="CE48" i="17"/>
  <c r="CL64" i="14"/>
  <c r="CN20" i="7"/>
  <c r="CM161" i="14"/>
  <c r="CN161"/>
  <c r="CM166"/>
  <c r="CN166" s="1"/>
  <c r="CM29" i="3"/>
  <c r="CN29" s="1"/>
  <c r="CM30"/>
  <c r="CN30" s="1"/>
  <c r="CL147" i="14"/>
  <c r="CL36" i="4"/>
  <c r="CM19"/>
  <c r="CE66" i="17"/>
  <c r="CL82" i="14"/>
  <c r="CL54" i="11"/>
  <c r="CL218" i="14" s="1"/>
  <c r="CM45" i="4"/>
  <c r="CF70" i="17" s="1"/>
  <c r="CL18" i="14"/>
  <c r="CM10" i="5"/>
  <c r="CE5" i="17"/>
  <c r="CM11" i="5"/>
  <c r="CF43" i="17"/>
  <c r="CM12" i="10"/>
  <c r="CN56" i="14"/>
  <c r="CF38" i="17"/>
  <c r="CM12" i="5"/>
  <c r="CN51" i="14"/>
  <c r="CL68" l="1"/>
  <c r="CN45" i="4"/>
  <c r="CE61" i="17"/>
  <c r="CL54" i="6"/>
  <c r="CL77" i="14"/>
  <c r="CF86" i="17"/>
  <c r="CN28" i="9"/>
  <c r="CM102" i="14"/>
  <c r="CN102"/>
  <c r="CL216"/>
  <c r="CL35" i="9"/>
  <c r="CE105" i="17"/>
  <c r="CL29" i="6"/>
  <c r="CL121" i="14"/>
  <c r="CE138" i="17"/>
  <c r="CL22" i="6"/>
  <c r="CL182" i="14"/>
  <c r="CL152"/>
  <c r="CM19" i="9"/>
  <c r="CL36"/>
  <c r="CM86" i="14"/>
  <c r="CN86"/>
  <c r="CL78"/>
  <c r="CE62" i="17"/>
  <c r="CL54" i="7"/>
  <c r="CL61" i="3"/>
  <c r="CE210" i="17" s="1"/>
  <c r="CL83" i="14"/>
  <c r="CE67" i="17" s="1"/>
  <c r="CL62" i="3"/>
  <c r="CE213" i="17" s="1"/>
  <c r="CE15"/>
  <c r="CL9" i="4"/>
  <c r="CL28" i="14"/>
  <c r="CN19" i="8"/>
  <c r="CO20"/>
  <c r="CO162" i="14" s="1"/>
  <c r="CM137"/>
  <c r="CN137"/>
  <c r="CM45" i="8"/>
  <c r="CF118" i="17"/>
  <c r="CM133" i="14"/>
  <c r="CF114" i="17"/>
  <c r="CN133" i="14"/>
  <c r="CN19" i="4"/>
  <c r="CO20"/>
  <c r="CM12" i="8"/>
  <c r="CF41" i="17"/>
  <c r="CN54" i="14"/>
  <c r="CN92"/>
  <c r="CF76" i="17"/>
  <c r="CN45" i="10"/>
  <c r="CM92" i="14"/>
  <c r="CE21" i="17"/>
  <c r="CL34" i="14"/>
  <c r="CL9" i="10"/>
  <c r="CL29" i="7"/>
  <c r="CL122" i="14"/>
  <c r="CE106" i="17"/>
  <c r="CL15" i="3"/>
  <c r="CE153" i="17" s="1"/>
  <c r="CL14" i="3"/>
  <c r="CE150" i="17" s="1"/>
  <c r="CL127" i="14"/>
  <c r="CE111" i="17" s="1"/>
  <c r="CE19"/>
  <c r="CL9" i="8"/>
  <c r="CL32" i="14"/>
  <c r="CN19" i="10"/>
  <c r="CM139" i="14"/>
  <c r="CN139"/>
  <c r="CO20" i="10"/>
  <c r="CO164" i="14" s="1"/>
  <c r="CF120" i="17"/>
  <c r="CL35" i="11"/>
  <c r="CM12" i="4"/>
  <c r="CF37" i="17"/>
  <c r="CN50" i="14"/>
  <c r="CL183"/>
  <c r="CL22" i="7"/>
  <c r="CE139" i="17"/>
  <c r="CL17" i="3"/>
  <c r="CE159" i="17" s="1"/>
  <c r="CL16" i="3"/>
  <c r="CE156" i="17" s="1"/>
  <c r="CL188" i="14"/>
  <c r="CE144" i="17" s="1"/>
  <c r="CM19" i="11"/>
  <c r="CL154" i="14"/>
  <c r="CL36" i="11"/>
  <c r="CM104" i="14"/>
  <c r="CF88" i="17"/>
  <c r="CN104" i="14"/>
  <c r="CN28" i="11"/>
  <c r="CN12" i="10"/>
  <c r="CN45" i="14"/>
  <c r="CF32" i="17"/>
  <c r="CM45" i="14"/>
  <c r="CM120"/>
  <c r="CN120"/>
  <c r="CM29" i="5"/>
  <c r="CN11"/>
  <c r="CF104" i="17"/>
  <c r="CM44" i="5"/>
  <c r="CM40" i="14"/>
  <c r="CF27" i="17"/>
  <c r="CN40" i="14"/>
  <c r="CN12" i="5"/>
  <c r="CM181" i="14"/>
  <c r="CN10" i="5"/>
  <c r="CM22"/>
  <c r="CF137" i="17"/>
  <c r="CN181" i="14"/>
  <c r="CL9" i="9" l="1"/>
  <c r="CL33" i="14"/>
  <c r="CE20" i="17"/>
  <c r="CL21" i="6"/>
  <c r="CE127" i="17"/>
  <c r="CL171" i="14"/>
  <c r="CN138"/>
  <c r="CF119" i="17"/>
  <c r="CN19" i="9"/>
  <c r="CO20"/>
  <c r="CO163" i="14" s="1"/>
  <c r="CM138"/>
  <c r="CL110"/>
  <c r="CE94" i="17"/>
  <c r="CM28" i="6"/>
  <c r="CM55" i="14"/>
  <c r="CE53" i="17"/>
  <c r="CL69" i="14"/>
  <c r="CL35" i="6"/>
  <c r="CL213" i="14"/>
  <c r="CM45" i="9"/>
  <c r="CM11" i="8"/>
  <c r="CE8" i="17"/>
  <c r="CL21" i="14"/>
  <c r="CM10" i="8"/>
  <c r="CE10" i="17"/>
  <c r="CM11" i="10"/>
  <c r="CM10"/>
  <c r="CL23" i="14"/>
  <c r="CO158"/>
  <c r="CL35"/>
  <c r="CL9" i="11"/>
  <c r="CE22" i="17"/>
  <c r="CL172" i="14"/>
  <c r="CE128" i="17"/>
  <c r="CL21" i="7"/>
  <c r="CL32" i="3"/>
  <c r="CE174" i="17" s="1"/>
  <c r="CL33" i="3"/>
  <c r="CE177" i="17" s="1"/>
  <c r="CL177" i="14"/>
  <c r="CE133" i="17" s="1"/>
  <c r="CN12" i="4"/>
  <c r="CM39" i="14"/>
  <c r="CF26" i="17"/>
  <c r="CN39" i="14"/>
  <c r="CM28" i="7"/>
  <c r="CE95" i="17"/>
  <c r="CL111" i="14"/>
  <c r="CL116"/>
  <c r="CE100" i="17" s="1"/>
  <c r="CL43" i="3"/>
  <c r="CE189" i="17" s="1"/>
  <c r="CL42" i="3"/>
  <c r="CE186" i="17" s="1"/>
  <c r="CM10" i="4"/>
  <c r="CM11"/>
  <c r="CL17" i="14"/>
  <c r="CE4" i="17"/>
  <c r="CN45" i="8"/>
  <c r="CN90" i="14"/>
  <c r="CM44" i="8"/>
  <c r="CM90" i="14"/>
  <c r="CF74" i="17"/>
  <c r="CL214" i="14"/>
  <c r="CL219"/>
  <c r="CL71" i="3"/>
  <c r="CL72"/>
  <c r="CN19" i="11"/>
  <c r="CF121" i="17"/>
  <c r="CN140" i="14"/>
  <c r="CM140"/>
  <c r="CM45" i="11"/>
  <c r="CO20"/>
  <c r="CO165" i="14" s="1"/>
  <c r="CL71"/>
  <c r="CE55" i="17"/>
  <c r="CM57" i="14"/>
  <c r="CF30" i="17"/>
  <c r="CN43" i="14"/>
  <c r="CM43"/>
  <c r="CN12" i="8"/>
  <c r="CL35" i="7"/>
  <c r="CM54" i="5"/>
  <c r="CM35" s="1"/>
  <c r="CF60" i="17"/>
  <c r="CN76" i="14"/>
  <c r="CM76"/>
  <c r="CN44" i="5"/>
  <c r="CM170" i="14"/>
  <c r="CM21" i="5"/>
  <c r="CN170" i="14"/>
  <c r="CF126" i="17"/>
  <c r="CN22" i="5"/>
  <c r="CM109" i="14"/>
  <c r="CN109"/>
  <c r="CF93" i="17"/>
  <c r="CO28" i="5"/>
  <c r="CN29"/>
  <c r="CN55" i="14" l="1"/>
  <c r="CM12" i="9"/>
  <c r="CF42" i="17"/>
  <c r="CE9"/>
  <c r="CL22" i="14"/>
  <c r="CM11" i="9"/>
  <c r="CM10"/>
  <c r="CN45"/>
  <c r="CM91" i="14"/>
  <c r="CN91"/>
  <c r="CF75" i="17"/>
  <c r="CL66" i="14"/>
  <c r="CE50" i="17"/>
  <c r="CM52" i="14"/>
  <c r="CN28" i="6"/>
  <c r="CN99" i="14"/>
  <c r="CF83" i="17"/>
  <c r="CM99" i="14"/>
  <c r="CM19" i="6"/>
  <c r="CM45" s="1"/>
  <c r="CL36"/>
  <c r="CL149" i="14"/>
  <c r="CM44" i="4"/>
  <c r="CM29"/>
  <c r="CN11"/>
  <c r="CN119" i="14"/>
  <c r="CM119"/>
  <c r="CF103" i="17"/>
  <c r="CF107"/>
  <c r="CM123" i="14"/>
  <c r="CN123"/>
  <c r="CN11" i="8"/>
  <c r="CM29"/>
  <c r="CL67" i="14"/>
  <c r="CE51" i="17"/>
  <c r="CM53" i="14"/>
  <c r="CL50" i="3"/>
  <c r="CE195" i="17" s="1"/>
  <c r="CL72" i="14"/>
  <c r="CE56" i="17" s="1"/>
  <c r="CL49" i="3"/>
  <c r="CE192" i="17" s="1"/>
  <c r="CN57" i="14"/>
  <c r="CM12" i="11"/>
  <c r="CF44" i="17"/>
  <c r="CF77"/>
  <c r="CM93" i="14"/>
  <c r="CN93"/>
  <c r="CN45" i="11"/>
  <c r="CM79" i="14"/>
  <c r="CN44" i="8"/>
  <c r="CN79" i="14"/>
  <c r="CM54" i="8"/>
  <c r="CM35" s="1"/>
  <c r="CF63" i="17"/>
  <c r="CN28" i="7"/>
  <c r="CM100" i="14"/>
  <c r="CN100"/>
  <c r="CF84" i="17"/>
  <c r="CM39" i="3"/>
  <c r="CM105" i="14"/>
  <c r="CM40" i="3"/>
  <c r="CM19" i="7"/>
  <c r="CL150" i="14"/>
  <c r="CL28" i="3"/>
  <c r="CL27"/>
  <c r="CL36" i="7"/>
  <c r="CL155" i="14"/>
  <c r="CE11" i="17"/>
  <c r="CL24" i="14"/>
  <c r="CM10" i="11"/>
  <c r="CM11"/>
  <c r="CN11" i="10"/>
  <c r="CM125" i="14"/>
  <c r="CM44" i="10"/>
  <c r="CM29"/>
  <c r="CF109" i="17"/>
  <c r="CN125" i="14"/>
  <c r="CM22" i="10"/>
  <c r="CM186" i="14"/>
  <c r="CF142" i="17"/>
  <c r="CN186" i="14"/>
  <c r="CN10" i="10"/>
  <c r="CF136" i="17"/>
  <c r="CN180" i="14"/>
  <c r="CM22" i="4"/>
  <c r="CM180" i="14"/>
  <c r="CN10" i="4"/>
  <c r="CF140" i="17"/>
  <c r="CM22" i="8"/>
  <c r="CN184" i="14"/>
  <c r="CM184"/>
  <c r="CN10" i="8"/>
  <c r="CN65" i="14"/>
  <c r="CF49" i="17"/>
  <c r="CN35" i="5"/>
  <c r="CM65" i="14"/>
  <c r="CO51"/>
  <c r="CN21" i="5"/>
  <c r="CN148" i="14"/>
  <c r="CO19" i="5"/>
  <c r="CO45" s="1"/>
  <c r="CM148" i="14"/>
  <c r="CM36" i="5"/>
  <c r="CN54"/>
  <c r="CM212" i="14"/>
  <c r="CN212"/>
  <c r="CG82" i="17"/>
  <c r="CO98" i="14"/>
  <c r="CL30" l="1"/>
  <c r="CE17" i="17"/>
  <c r="CL9" i="6"/>
  <c r="CN45"/>
  <c r="CF72" i="17"/>
  <c r="CN88" i="14"/>
  <c r="CM88"/>
  <c r="CN185"/>
  <c r="CF141" i="17"/>
  <c r="CM185" i="14"/>
  <c r="CM22" i="9"/>
  <c r="CN10"/>
  <c r="CF116" i="17"/>
  <c r="CO20" i="6"/>
  <c r="CO160" i="14" s="1"/>
  <c r="CN19" i="6"/>
  <c r="CN135" i="14"/>
  <c r="CM135"/>
  <c r="CF39" i="17"/>
  <c r="CN52" i="14"/>
  <c r="CM12" i="6"/>
  <c r="CN11" i="9"/>
  <c r="CM124" i="14"/>
  <c r="CM44" i="9"/>
  <c r="CF108" i="17"/>
  <c r="CN124" i="14"/>
  <c r="CM29" i="9"/>
  <c r="CN44" i="14"/>
  <c r="CM44"/>
  <c r="CN12" i="9"/>
  <c r="CF31" i="17"/>
  <c r="CF129"/>
  <c r="CM173" i="14"/>
  <c r="CN173"/>
  <c r="CN22" i="8"/>
  <c r="CM21"/>
  <c r="CF125" i="17"/>
  <c r="CM169" i="14"/>
  <c r="CN169"/>
  <c r="CM21" i="4"/>
  <c r="CN22"/>
  <c r="CN29" i="10"/>
  <c r="CO28"/>
  <c r="CM114" i="14"/>
  <c r="CF98" i="17"/>
  <c r="CN114" i="14"/>
  <c r="CF110" i="17"/>
  <c r="CM126" i="14"/>
  <c r="CN126"/>
  <c r="CN11" i="11"/>
  <c r="CM29"/>
  <c r="CN105" i="14"/>
  <c r="CF89" i="17"/>
  <c r="CF52"/>
  <c r="CO54" i="14"/>
  <c r="CN35" i="8"/>
  <c r="CN68" i="14"/>
  <c r="CM68"/>
  <c r="CN22" i="10"/>
  <c r="CM21"/>
  <c r="CN175" i="14"/>
  <c r="CM175"/>
  <c r="CF131" i="17"/>
  <c r="CN40" i="3"/>
  <c r="CF183" i="17"/>
  <c r="CM54" i="4"/>
  <c r="CM35" s="1"/>
  <c r="CN44"/>
  <c r="CM75" i="14"/>
  <c r="CF59" i="17"/>
  <c r="CN75" i="14"/>
  <c r="CM44" i="11"/>
  <c r="CE18" i="17"/>
  <c r="CL9" i="7"/>
  <c r="CL31" i="14"/>
  <c r="CL36"/>
  <c r="CE23" i="17" s="1"/>
  <c r="CL51" i="3"/>
  <c r="CE198" i="17" s="1"/>
  <c r="CL52" i="3"/>
  <c r="CE201" i="17" s="1"/>
  <c r="CN136" i="14"/>
  <c r="CN19" i="7"/>
  <c r="CO20"/>
  <c r="CF117" i="17"/>
  <c r="CM136" i="14"/>
  <c r="CM26" i="3"/>
  <c r="CM25"/>
  <c r="CM141" i="14"/>
  <c r="CM215"/>
  <c r="CN215"/>
  <c r="CN54" i="8"/>
  <c r="CN53" i="14"/>
  <c r="CM12" i="7"/>
  <c r="CF40" i="17"/>
  <c r="CM58" i="14"/>
  <c r="CM54" i="3"/>
  <c r="CM55"/>
  <c r="CN108" i="14"/>
  <c r="CN29" i="4"/>
  <c r="CO28"/>
  <c r="CM108" i="14"/>
  <c r="CF92" i="17"/>
  <c r="CM45" i="7"/>
  <c r="CM54" i="10"/>
  <c r="CN81" i="14"/>
  <c r="CN44" i="10"/>
  <c r="CF65" i="17"/>
  <c r="CM35" i="10"/>
  <c r="CM81" i="14"/>
  <c r="CF143" i="17"/>
  <c r="CN10" i="11"/>
  <c r="CN187" i="14"/>
  <c r="CM187"/>
  <c r="CM22" i="11"/>
  <c r="CF180" i="17"/>
  <c r="CN39" i="3"/>
  <c r="CN12" i="11"/>
  <c r="CN46" i="14"/>
  <c r="CF33" i="17"/>
  <c r="CM46" i="14"/>
  <c r="CM112"/>
  <c r="CN29" i="8"/>
  <c r="CF96" i="17"/>
  <c r="CN112" i="14"/>
  <c r="CO28" i="8"/>
  <c r="CM9" i="5"/>
  <c r="CN36"/>
  <c r="CN29" i="14"/>
  <c r="CF16" i="17"/>
  <c r="CM29" i="14"/>
  <c r="CO12" i="5"/>
  <c r="CG38" i="17"/>
  <c r="CO134" i="14"/>
  <c r="CP20" i="5"/>
  <c r="CP159" i="14" s="1"/>
  <c r="CG115" i="17"/>
  <c r="CO87" i="14"/>
  <c r="CG71" i="17"/>
  <c r="CM54" i="9" l="1"/>
  <c r="CF64" i="17"/>
  <c r="CM80" i="14"/>
  <c r="CN44" i="9"/>
  <c r="CN80" i="14"/>
  <c r="CM174"/>
  <c r="CM21" i="9"/>
  <c r="CF130" i="17"/>
  <c r="CN22" i="9"/>
  <c r="CN174" i="14"/>
  <c r="CM10" i="6"/>
  <c r="CL19" i="14"/>
  <c r="CE6" i="17"/>
  <c r="CM11" i="6"/>
  <c r="CN113" i="14"/>
  <c r="CF97" i="17"/>
  <c r="CN29" i="9"/>
  <c r="CM113" i="14"/>
  <c r="CO28" i="9"/>
  <c r="CM41" i="14"/>
  <c r="CN12" i="6"/>
  <c r="CF28" i="17"/>
  <c r="CN41" i="14"/>
  <c r="CN176"/>
  <c r="CM21" i="11"/>
  <c r="CN22"/>
  <c r="CM176" i="14"/>
  <c r="CF132" i="17"/>
  <c r="CF122"/>
  <c r="CN141" i="14"/>
  <c r="CM11" i="7"/>
  <c r="CM10"/>
  <c r="CL20" i="14"/>
  <c r="CE7" i="17"/>
  <c r="CL13" i="3"/>
  <c r="CE147" i="17" s="1"/>
  <c r="CL12" i="3"/>
  <c r="CE1" i="17" s="1"/>
  <c r="CL25" i="14"/>
  <c r="CE12" i="17" s="1"/>
  <c r="CN54" i="4"/>
  <c r="CN211" i="14"/>
  <c r="CM211"/>
  <c r="CG41" i="17"/>
  <c r="CO12" i="8"/>
  <c r="CN21" i="4"/>
  <c r="CM147" i="14"/>
  <c r="CN147"/>
  <c r="CM36" i="4"/>
  <c r="CO19"/>
  <c r="CN21" i="8"/>
  <c r="CO19"/>
  <c r="CO45" s="1"/>
  <c r="CN151" i="14"/>
  <c r="CM151"/>
  <c r="CM36" i="8"/>
  <c r="CN45" i="7"/>
  <c r="CF73" i="17"/>
  <c r="CM89" i="14"/>
  <c r="CN89"/>
  <c r="CM65" i="3"/>
  <c r="CM64"/>
  <c r="CM44" i="7"/>
  <c r="CM94" i="14"/>
  <c r="CN58"/>
  <c r="CF45" i="17"/>
  <c r="CN35" i="4"/>
  <c r="CF48" i="17"/>
  <c r="CO50" i="14"/>
  <c r="CM64"/>
  <c r="CN64"/>
  <c r="CM36" i="10"/>
  <c r="CM153" i="14"/>
  <c r="CN153"/>
  <c r="CO19" i="10"/>
  <c r="CO45" s="1"/>
  <c r="CN21"/>
  <c r="CN35"/>
  <c r="CO56" i="14"/>
  <c r="CN70"/>
  <c r="CM70"/>
  <c r="CF54" i="17"/>
  <c r="CM217" i="14"/>
  <c r="CN54" i="10"/>
  <c r="CN217" i="14"/>
  <c r="CG81" i="17"/>
  <c r="CO97" i="14"/>
  <c r="CN54" i="3"/>
  <c r="CF204" i="17"/>
  <c r="CF171"/>
  <c r="CN26" i="3"/>
  <c r="CM54" i="11"/>
  <c r="CN44"/>
  <c r="CN82" i="14"/>
  <c r="CM82"/>
  <c r="CF66" i="17"/>
  <c r="CG85"/>
  <c r="CO101" i="14"/>
  <c r="CN55" i="3"/>
  <c r="CF207" i="17"/>
  <c r="CM42" i="14"/>
  <c r="CF29" i="17"/>
  <c r="CN42" i="14"/>
  <c r="CN12" i="7"/>
  <c r="CM19" i="3"/>
  <c r="CM18"/>
  <c r="CM47" i="14"/>
  <c r="CN25" i="3"/>
  <c r="CF168" i="17"/>
  <c r="CO161" i="14"/>
  <c r="CO29" i="3"/>
  <c r="CO166" i="14"/>
  <c r="CO30" i="3"/>
  <c r="CF99" i="17"/>
  <c r="CM115" i="14"/>
  <c r="CO28" i="11"/>
  <c r="CN115" i="14"/>
  <c r="CN29" i="11"/>
  <c r="CO103" i="14"/>
  <c r="CG87" i="17"/>
  <c r="CO40" i="14"/>
  <c r="CG27" i="17"/>
  <c r="CN9" i="5"/>
  <c r="CN18" i="14"/>
  <c r="CM18"/>
  <c r="CO10" i="5"/>
  <c r="CF5" i="17"/>
  <c r="CO11" i="5"/>
  <c r="CO102" i="14" l="1"/>
  <c r="CG86" i="17"/>
  <c r="CN182" i="14"/>
  <c r="CM22" i="6"/>
  <c r="CM182" i="14"/>
  <c r="CN10" i="6"/>
  <c r="CF138" i="17"/>
  <c r="CN152" i="14"/>
  <c r="CO19" i="9"/>
  <c r="CN21"/>
  <c r="CM152" i="14"/>
  <c r="CM36" i="9"/>
  <c r="CM35"/>
  <c r="CN216" i="14"/>
  <c r="CN54" i="9"/>
  <c r="CM216" i="14"/>
  <c r="CM121"/>
  <c r="CN121"/>
  <c r="CN11" i="6"/>
  <c r="CM29"/>
  <c r="CM44"/>
  <c r="CM62" i="3" s="1"/>
  <c r="CF105" i="17"/>
  <c r="CO92" i="14"/>
  <c r="CG76" i="17"/>
  <c r="CN19" i="3"/>
  <c r="CF165" i="17"/>
  <c r="CO90" i="14"/>
  <c r="CG74" i="17"/>
  <c r="CN54" i="11"/>
  <c r="CM218" i="14"/>
  <c r="CN218"/>
  <c r="CN64" i="3"/>
  <c r="CF216" i="17"/>
  <c r="CM9" i="4"/>
  <c r="CM28" i="14"/>
  <c r="CF15" i="17"/>
  <c r="CN36" i="4"/>
  <c r="CN28" i="14"/>
  <c r="CN122"/>
  <c r="CM29" i="7"/>
  <c r="CM122" i="14"/>
  <c r="CF106" i="17"/>
  <c r="CN11" i="7"/>
  <c r="CM14" i="3"/>
  <c r="CM15"/>
  <c r="CM127" i="14"/>
  <c r="CN18" i="3"/>
  <c r="CF162" i="17"/>
  <c r="CO12" i="10"/>
  <c r="CG43" i="17"/>
  <c r="CN78" i="14"/>
  <c r="CF62" i="17"/>
  <c r="CM78" i="14"/>
  <c r="CN44" i="7"/>
  <c r="CM54"/>
  <c r="CM35" s="1"/>
  <c r="CM83" i="14"/>
  <c r="CO45" i="4"/>
  <c r="CO133" i="14"/>
  <c r="CG114" i="17"/>
  <c r="CP20" i="4"/>
  <c r="CP158" i="14" s="1"/>
  <c r="CF139" i="17"/>
  <c r="CM22" i="7"/>
  <c r="CM183" i="14"/>
  <c r="CN10" i="7"/>
  <c r="CN183" i="14"/>
  <c r="CM16" i="3"/>
  <c r="CM17"/>
  <c r="CM188" i="14"/>
  <c r="CM35" i="11"/>
  <c r="CN47" i="14"/>
  <c r="CF34" i="17"/>
  <c r="CO139" i="14"/>
  <c r="CG120" i="17"/>
  <c r="CP20" i="10"/>
  <c r="CP164" i="14" s="1"/>
  <c r="CN94"/>
  <c r="CF78" i="17"/>
  <c r="CN36" i="8"/>
  <c r="CF19" i="17"/>
  <c r="CM9" i="8"/>
  <c r="CM32" i="14"/>
  <c r="CN32"/>
  <c r="CO43"/>
  <c r="CG30" i="17"/>
  <c r="CN154" i="14"/>
  <c r="CM36" i="11"/>
  <c r="CM154" i="14"/>
  <c r="CO19" i="11"/>
  <c r="CN21"/>
  <c r="CO104" i="14"/>
  <c r="CG88" i="17"/>
  <c r="CM9" i="10"/>
  <c r="CM34" i="14"/>
  <c r="CN34"/>
  <c r="CF21" i="17"/>
  <c r="CN36" i="10"/>
  <c r="CG37" i="17"/>
  <c r="CO12" i="4"/>
  <c r="CF219" i="17"/>
  <c r="CN65" i="3"/>
  <c r="CO137" i="14"/>
  <c r="CG118" i="17"/>
  <c r="CP20" i="8"/>
  <c r="CP162" i="14" s="1"/>
  <c r="CO29" i="5"/>
  <c r="CO120" i="14"/>
  <c r="CG104" i="17"/>
  <c r="CO44" i="5"/>
  <c r="CO181" i="14"/>
  <c r="CO22" i="5"/>
  <c r="CG137" i="17"/>
  <c r="CM61" i="3" l="1"/>
  <c r="CN61" s="1"/>
  <c r="CM54" i="6"/>
  <c r="CM35" s="1"/>
  <c r="CF61" i="17"/>
  <c r="CM77" i="14"/>
  <c r="CN77"/>
  <c r="CN44" i="6"/>
  <c r="CF53" i="17"/>
  <c r="CN35" i="9"/>
  <c r="CM69" i="14"/>
  <c r="CN69"/>
  <c r="CO55"/>
  <c r="CO138"/>
  <c r="CO45" i="9"/>
  <c r="CG119" i="17"/>
  <c r="CP20" i="9"/>
  <c r="CP163" i="14" s="1"/>
  <c r="CF94" i="17"/>
  <c r="CM110" i="14"/>
  <c r="CN29" i="6"/>
  <c r="CO28"/>
  <c r="CN110" i="14"/>
  <c r="CM9" i="9"/>
  <c r="CN36"/>
  <c r="CM33" i="14"/>
  <c r="CF20" i="17"/>
  <c r="CN33" i="14"/>
  <c r="CN22" i="6"/>
  <c r="CM21"/>
  <c r="CM171" i="14"/>
  <c r="CN171"/>
  <c r="CF127" i="17"/>
  <c r="CN71" i="14"/>
  <c r="CM71"/>
  <c r="CO57"/>
  <c r="CN35" i="11"/>
  <c r="CF55" i="17"/>
  <c r="CG70"/>
  <c r="CO86" i="14"/>
  <c r="CN67"/>
  <c r="CM67"/>
  <c r="CO53"/>
  <c r="CF51" i="17"/>
  <c r="CN35" i="7"/>
  <c r="CO39" i="14"/>
  <c r="CG26" i="17"/>
  <c r="CN36" i="11"/>
  <c r="CM35" i="14"/>
  <c r="CF22" i="17"/>
  <c r="CN35" i="14"/>
  <c r="CM9" i="11"/>
  <c r="CF156" i="17"/>
  <c r="CN16" i="3"/>
  <c r="CN22" i="7"/>
  <c r="CF128" i="17"/>
  <c r="CN172" i="14"/>
  <c r="CM172"/>
  <c r="CM21" i="7"/>
  <c r="CM32" i="3"/>
  <c r="CM177" i="14"/>
  <c r="CM33" i="3"/>
  <c r="CF213" i="17"/>
  <c r="CN62" i="3"/>
  <c r="CN14"/>
  <c r="CF150" i="17"/>
  <c r="CN111" i="14"/>
  <c r="CF95" i="17"/>
  <c r="CN29" i="7"/>
  <c r="CM111" i="14"/>
  <c r="CO28" i="7"/>
  <c r="CM43" i="3"/>
  <c r="CM116" i="14"/>
  <c r="CM42" i="3"/>
  <c r="CN17"/>
  <c r="CF159" i="17"/>
  <c r="CN83" i="14"/>
  <c r="CF67" i="17"/>
  <c r="CO45" i="14"/>
  <c r="CG32" i="17"/>
  <c r="CF153"/>
  <c r="CN15" i="3"/>
  <c r="CM23" i="14"/>
  <c r="CN9" i="10"/>
  <c r="CO10"/>
  <c r="CN23" i="14"/>
  <c r="CF10" i="17"/>
  <c r="CO11" i="10"/>
  <c r="CO45" i="11"/>
  <c r="CG121" i="17"/>
  <c r="CO140" i="14"/>
  <c r="CP20" i="11"/>
  <c r="CO11" i="8"/>
  <c r="CN21" i="14"/>
  <c r="CF8" i="17"/>
  <c r="CN9" i="8"/>
  <c r="CO10"/>
  <c r="CM21" i="14"/>
  <c r="CN188"/>
  <c r="CF144" i="17"/>
  <c r="CF210"/>
  <c r="CN54" i="7"/>
  <c r="CN214" i="14"/>
  <c r="CM214"/>
  <c r="CM72" i="3"/>
  <c r="CN72" s="1"/>
  <c r="CN127" i="14"/>
  <c r="CF111" i="17"/>
  <c r="CF4"/>
  <c r="CO11" i="4"/>
  <c r="CM17" i="14"/>
  <c r="CN17"/>
  <c r="CO10" i="4"/>
  <c r="CN9"/>
  <c r="CG93" i="17"/>
  <c r="CO109" i="14"/>
  <c r="CP28" i="5"/>
  <c r="CO21"/>
  <c r="CO170" i="14"/>
  <c r="CG126" i="17"/>
  <c r="CO76" i="14"/>
  <c r="CO54" i="5"/>
  <c r="CO212" i="14" s="1"/>
  <c r="CG60" i="17"/>
  <c r="CO35" i="5" l="1"/>
  <c r="CM219" i="14"/>
  <c r="CN219" s="1"/>
  <c r="CM71" i="3"/>
  <c r="CN71" s="1"/>
  <c r="CM72" i="14"/>
  <c r="CM50" i="3"/>
  <c r="CM49"/>
  <c r="CM36" i="6"/>
  <c r="CN149" i="14"/>
  <c r="CM149"/>
  <c r="CN21" i="6"/>
  <c r="CO19"/>
  <c r="CN9" i="9"/>
  <c r="CN22" i="14"/>
  <c r="CF9" i="17"/>
  <c r="CO11" i="9"/>
  <c r="CM22" i="14"/>
  <c r="CO10" i="9"/>
  <c r="CG83" i="17"/>
  <c r="CO99" i="14"/>
  <c r="CO45" i="6"/>
  <c r="CO91" i="14"/>
  <c r="CG75" i="17"/>
  <c r="CG42"/>
  <c r="CO12" i="9"/>
  <c r="CM213" i="14"/>
  <c r="CN54" i="6"/>
  <c r="CN213" i="14"/>
  <c r="CO52"/>
  <c r="CF50" i="17"/>
  <c r="CM66" i="14"/>
  <c r="CN66"/>
  <c r="CN35" i="6"/>
  <c r="CF189" i="17"/>
  <c r="CN43" i="3"/>
  <c r="CN32"/>
  <c r="CF174" i="17"/>
  <c r="CF11"/>
  <c r="CO10" i="11"/>
  <c r="CN9"/>
  <c r="CM24" i="14"/>
  <c r="CO11" i="11"/>
  <c r="CN24" i="14"/>
  <c r="CO180"/>
  <c r="CG136" i="17"/>
  <c r="CO22" i="4"/>
  <c r="CN116" i="14"/>
  <c r="CF100" i="17"/>
  <c r="CF133"/>
  <c r="CN177" i="14"/>
  <c r="CN50" i="3"/>
  <c r="CF195" i="17"/>
  <c r="CO119" i="14"/>
  <c r="CG103" i="17"/>
  <c r="CO29" i="4"/>
  <c r="CO44"/>
  <c r="CP165" i="14"/>
  <c r="CG109" i="17"/>
  <c r="CO29" i="10"/>
  <c r="CO125" i="14"/>
  <c r="CO44" i="10"/>
  <c r="CN49" i="3"/>
  <c r="CF192" i="17"/>
  <c r="CN42" i="3"/>
  <c r="CF186" i="17"/>
  <c r="CF177"/>
  <c r="CN33" i="3"/>
  <c r="CO12" i="7"/>
  <c r="CG40" i="17"/>
  <c r="CO54" i="3"/>
  <c r="CG204" i="17" s="1"/>
  <c r="CG44"/>
  <c r="CO12" i="11"/>
  <c r="CO184" i="14"/>
  <c r="CO22" i="8"/>
  <c r="CG140" i="17"/>
  <c r="CG107"/>
  <c r="CO29" i="8"/>
  <c r="CO123" i="14"/>
  <c r="CO44" i="8"/>
  <c r="CG77" i="17"/>
  <c r="CO93" i="14"/>
  <c r="CO186"/>
  <c r="CO22" i="10"/>
  <c r="CG142" i="17"/>
  <c r="CF56"/>
  <c r="CN72" i="14"/>
  <c r="CO100"/>
  <c r="CG84" i="17"/>
  <c r="CO40" i="3"/>
  <c r="CG183" i="17" s="1"/>
  <c r="CO39" i="3"/>
  <c r="CG180" i="17" s="1"/>
  <c r="CO105" i="14"/>
  <c r="CG89" i="17" s="1"/>
  <c r="CN150" i="14"/>
  <c r="CM150"/>
  <c r="CN21" i="7"/>
  <c r="CO19"/>
  <c r="CO45" s="1"/>
  <c r="CM155" i="14"/>
  <c r="CN155" s="1"/>
  <c r="CM36" i="7"/>
  <c r="CM27" i="3"/>
  <c r="CN27" s="1"/>
  <c r="CM28"/>
  <c r="CN28" s="1"/>
  <c r="CP51" i="14"/>
  <c r="CO65"/>
  <c r="CG49" i="17"/>
  <c r="CP19" i="5"/>
  <c r="CO148" i="14"/>
  <c r="CO36" i="5"/>
  <c r="CP98" i="14"/>
  <c r="CH82" i="17"/>
  <c r="CO22" i="9" l="1"/>
  <c r="CG141" i="17"/>
  <c r="CO185" i="14"/>
  <c r="CG108" i="17"/>
  <c r="CO29" i="9"/>
  <c r="CO124" i="14"/>
  <c r="CO44" i="9"/>
  <c r="CG116" i="17"/>
  <c r="CO135" i="14"/>
  <c r="CP20" i="6"/>
  <c r="CP160" i="14" s="1"/>
  <c r="CF17" i="17"/>
  <c r="CN30" i="14"/>
  <c r="CM9" i="6"/>
  <c r="CM30" i="14"/>
  <c r="CN36" i="6"/>
  <c r="CG39" i="17"/>
  <c r="CO55" i="3"/>
  <c r="CG207" i="17" s="1"/>
  <c r="CO12" i="6"/>
  <c r="CO58" i="14"/>
  <c r="CG45" i="17" s="1"/>
  <c r="CO44" i="14"/>
  <c r="CG31" i="17"/>
  <c r="CO88" i="14"/>
  <c r="CG72" i="17"/>
  <c r="CG73"/>
  <c r="CO89" i="14"/>
  <c r="CO65" i="3"/>
  <c r="CG219" i="17" s="1"/>
  <c r="CO64" i="3"/>
  <c r="CG216" i="17" s="1"/>
  <c r="CO94" i="14"/>
  <c r="CG78" i="17" s="1"/>
  <c r="CO21" i="10"/>
  <c r="CG131" i="17"/>
  <c r="CO175" i="14"/>
  <c r="CG63" i="17"/>
  <c r="CO79" i="14"/>
  <c r="CO54" i="8"/>
  <c r="CO215" i="14" s="1"/>
  <c r="CG98" i="17"/>
  <c r="CP28" i="10"/>
  <c r="CO114" i="14"/>
  <c r="CG117" i="17"/>
  <c r="CO136" i="14"/>
  <c r="CP20" i="7"/>
  <c r="CO25" i="3"/>
  <c r="CG168" i="17" s="1"/>
  <c r="CO26" i="3"/>
  <c r="CG171" i="17" s="1"/>
  <c r="CO141" i="14"/>
  <c r="CG122" i="17" s="1"/>
  <c r="CG33"/>
  <c r="CO46" i="14"/>
  <c r="CO42"/>
  <c r="CG29" i="17"/>
  <c r="CO19" i="3"/>
  <c r="CG165" i="17" s="1"/>
  <c r="CO21" i="4"/>
  <c r="CG125" i="17"/>
  <c r="CO169" i="14"/>
  <c r="CG110" i="17"/>
  <c r="CO44" i="11"/>
  <c r="CO126" i="14"/>
  <c r="CO29" i="11"/>
  <c r="CO47" i="14"/>
  <c r="CG34" i="17" s="1"/>
  <c r="CO112" i="14"/>
  <c r="CG96" i="17"/>
  <c r="CP28" i="8"/>
  <c r="CO81" i="14"/>
  <c r="CG65" i="17"/>
  <c r="CO54" i="10"/>
  <c r="CP28" i="4"/>
  <c r="CG92" i="17"/>
  <c r="CO108" i="14"/>
  <c r="CG143" i="17"/>
  <c r="CO187" i="14"/>
  <c r="CO22" i="11"/>
  <c r="CO18" i="3"/>
  <c r="CG162" i="17" s="1"/>
  <c r="CN31" i="14"/>
  <c r="CM31"/>
  <c r="CM9" i="7"/>
  <c r="CF18" i="17"/>
  <c r="CN36" i="7"/>
  <c r="CM52" i="3"/>
  <c r="CM36" i="14"/>
  <c r="CM51" i="3"/>
  <c r="CG129" i="17"/>
  <c r="CO173" i="14"/>
  <c r="CO21" i="8"/>
  <c r="CO54" i="4"/>
  <c r="CO75" i="14"/>
  <c r="CG59" i="17"/>
  <c r="CO29" i="14"/>
  <c r="CO9" i="5"/>
  <c r="CG16" i="17"/>
  <c r="CH38"/>
  <c r="CP12" i="5"/>
  <c r="CP134" i="14"/>
  <c r="CQ20" i="5"/>
  <c r="CQ159" i="14" s="1"/>
  <c r="CH115" i="17"/>
  <c r="CP45" i="5"/>
  <c r="CO10" i="6" l="1"/>
  <c r="CF6" i="17"/>
  <c r="CM19" i="14"/>
  <c r="CN19"/>
  <c r="CN9" i="6"/>
  <c r="CO11"/>
  <c r="CO54" i="9"/>
  <c r="CO216" i="14" s="1"/>
  <c r="CG64" i="17"/>
  <c r="CO80" i="14"/>
  <c r="CO113"/>
  <c r="CP28" i="9"/>
  <c r="CG97" i="17"/>
  <c r="CO21" i="9"/>
  <c r="CG130" i="17"/>
  <c r="CO174" i="14"/>
  <c r="CO41"/>
  <c r="CG28" i="17"/>
  <c r="CO36" i="8"/>
  <c r="CP19"/>
  <c r="CO151" i="14"/>
  <c r="CF23" i="17"/>
  <c r="CN36" i="14"/>
  <c r="CM20"/>
  <c r="CO11" i="7"/>
  <c r="CF7" i="17"/>
  <c r="CO10" i="7"/>
  <c r="CN20" i="14"/>
  <c r="CN9" i="7"/>
  <c r="CM13" i="3"/>
  <c r="CM25" i="14"/>
  <c r="CM12" i="3"/>
  <c r="CO21" i="11"/>
  <c r="CG132" i="17"/>
  <c r="CO176" i="14"/>
  <c r="CP45" i="8"/>
  <c r="CH85" i="17"/>
  <c r="CP101" i="14"/>
  <c r="CO211"/>
  <c r="CO35" i="4"/>
  <c r="CF198" i="17"/>
  <c r="CN51" i="3"/>
  <c r="CH81" i="17"/>
  <c r="CP97" i="14"/>
  <c r="CO115"/>
  <c r="CG99" i="17"/>
  <c r="CP28" i="11"/>
  <c r="CP161" i="14"/>
  <c r="CP166"/>
  <c r="CP30" i="3"/>
  <c r="CP29"/>
  <c r="CH87" i="17"/>
  <c r="CP103" i="14"/>
  <c r="CP19" i="10"/>
  <c r="CO36"/>
  <c r="CO153" i="14"/>
  <c r="CO35" i="8"/>
  <c r="CN52" i="3"/>
  <c r="CF201" i="17"/>
  <c r="CO217" i="14"/>
  <c r="CO35" i="10"/>
  <c r="CO54" i="11"/>
  <c r="CG66" i="17"/>
  <c r="CO82" i="14"/>
  <c r="CO36" i="4"/>
  <c r="CP19"/>
  <c r="CP45" s="1"/>
  <c r="CO147" i="14"/>
  <c r="CH71" i="17"/>
  <c r="CP87" i="14"/>
  <c r="CP10" i="5"/>
  <c r="CP11"/>
  <c r="CG5" i="17"/>
  <c r="CO18" i="14"/>
  <c r="CP40"/>
  <c r="CH27" i="17"/>
  <c r="CO182" i="14" l="1"/>
  <c r="CO22" i="6"/>
  <c r="CG138" i="17"/>
  <c r="CO35" i="9"/>
  <c r="CP19"/>
  <c r="CO36"/>
  <c r="CO152" i="14"/>
  <c r="CP102"/>
  <c r="CH86" i="17"/>
  <c r="CO29" i="6"/>
  <c r="CO44"/>
  <c r="CO121" i="14"/>
  <c r="CG105" i="17"/>
  <c r="CP139" i="14"/>
  <c r="CP45" i="10"/>
  <c r="CQ20"/>
  <c r="CQ164" i="14" s="1"/>
  <c r="CH120" i="17"/>
  <c r="CO64" i="14"/>
  <c r="CP50"/>
  <c r="CG48" i="17"/>
  <c r="CF12"/>
  <c r="CN25" i="14"/>
  <c r="CO183"/>
  <c r="CG139" i="17"/>
  <c r="CO22" i="7"/>
  <c r="CO188" i="14"/>
  <c r="CG144" i="17" s="1"/>
  <c r="CO17" i="3"/>
  <c r="CG159" i="17" s="1"/>
  <c r="CO16" i="3"/>
  <c r="CG156" i="17" s="1"/>
  <c r="CO32" i="14"/>
  <c r="CG19" i="17"/>
  <c r="CO9" i="8"/>
  <c r="CG21" i="17"/>
  <c r="CO9" i="10"/>
  <c r="CO34" i="14"/>
  <c r="CF1" i="17"/>
  <c r="CN12" i="3"/>
  <c r="CH118" i="17"/>
  <c r="CP137" i="14"/>
  <c r="CQ20" i="8"/>
  <c r="CQ162" i="14" s="1"/>
  <c r="CO28"/>
  <c r="CG15" i="17"/>
  <c r="CO9" i="4"/>
  <c r="CG54" i="17"/>
  <c r="CP56" i="14"/>
  <c r="CO70"/>
  <c r="CH70" i="17"/>
  <c r="CP86" i="14"/>
  <c r="CP90"/>
  <c r="CH74" i="17"/>
  <c r="CO29" i="7"/>
  <c r="CG106" i="17"/>
  <c r="CO122" i="14"/>
  <c r="CO14" i="3"/>
  <c r="CG150" i="17" s="1"/>
  <c r="CO127" i="14"/>
  <c r="CG111" i="17" s="1"/>
  <c r="CO15" i="3"/>
  <c r="CG153" i="17" s="1"/>
  <c r="CO44" i="7"/>
  <c r="CP133" i="14"/>
  <c r="CH114" i="17"/>
  <c r="CQ20" i="4"/>
  <c r="CQ158" i="14" s="1"/>
  <c r="CO35" i="11"/>
  <c r="CO218" i="14"/>
  <c r="CO68"/>
  <c r="CP54"/>
  <c r="CG52" i="17"/>
  <c r="CH88"/>
  <c r="CP104" i="14"/>
  <c r="CO36" i="11"/>
  <c r="CO154" i="14"/>
  <c r="CP19" i="11"/>
  <c r="CF147" i="17"/>
  <c r="CN13" i="3"/>
  <c r="CH104" i="17"/>
  <c r="CP120" i="14"/>
  <c r="CP29" i="5"/>
  <c r="CP22"/>
  <c r="CH137" i="17"/>
  <c r="CP181" i="14"/>
  <c r="CP44" i="5"/>
  <c r="CG61" i="17" l="1"/>
  <c r="CO54" i="6"/>
  <c r="CO213" i="14" s="1"/>
  <c r="CO77"/>
  <c r="CO35" i="6"/>
  <c r="CP45" i="9"/>
  <c r="CQ20"/>
  <c r="CQ163" i="14" s="1"/>
  <c r="CP138"/>
  <c r="CH119" i="17"/>
  <c r="CG94"/>
  <c r="CP28" i="6"/>
  <c r="CO110" i="14"/>
  <c r="CO9" i="9"/>
  <c r="CO33" i="14"/>
  <c r="CG20" i="17"/>
  <c r="CO69" i="14"/>
  <c r="CG53" i="17"/>
  <c r="CP55" i="14"/>
  <c r="CO171"/>
  <c r="CG127" i="17"/>
  <c r="CO21" i="6"/>
  <c r="CO71" i="14"/>
  <c r="CG55" i="17"/>
  <c r="CP57" i="14"/>
  <c r="CG62" i="17"/>
  <c r="CO54" i="7"/>
  <c r="CO78" i="14"/>
  <c r="CO61" i="3"/>
  <c r="CG210" i="17" s="1"/>
  <c r="CO83" i="14"/>
  <c r="CG67" i="17" s="1"/>
  <c r="CO35" i="7"/>
  <c r="CO62" i="3"/>
  <c r="CG213" i="17" s="1"/>
  <c r="CH43"/>
  <c r="CP12" i="10"/>
  <c r="CP10"/>
  <c r="CP11"/>
  <c r="CG10" i="17"/>
  <c r="CO23" i="14"/>
  <c r="CG128" i="17"/>
  <c r="CO21" i="7"/>
  <c r="CO172" i="14"/>
  <c r="CO177"/>
  <c r="CG133" i="17" s="1"/>
  <c r="CO33" i="3"/>
  <c r="CG177" i="17" s="1"/>
  <c r="CO32" i="3"/>
  <c r="CG174" i="17" s="1"/>
  <c r="CH76"/>
  <c r="CP92" i="14"/>
  <c r="CP45" i="11"/>
  <c r="CQ20"/>
  <c r="CH121" i="17"/>
  <c r="CP140" i="14"/>
  <c r="CP28" i="7"/>
  <c r="CG95" i="17"/>
  <c r="CO111" i="14"/>
  <c r="CO43" i="3"/>
  <c r="CG189" i="17" s="1"/>
  <c r="CO42" i="3"/>
  <c r="CG186" i="17" s="1"/>
  <c r="CO116" i="14"/>
  <c r="CG100" i="17" s="1"/>
  <c r="CG4"/>
  <c r="CP11" i="4"/>
  <c r="CP10"/>
  <c r="CO17" i="14"/>
  <c r="CP11" i="8"/>
  <c r="CP10"/>
  <c r="CG8" i="17"/>
  <c r="CO21" i="14"/>
  <c r="CH37" i="17"/>
  <c r="CP12" i="4"/>
  <c r="CG22" i="17"/>
  <c r="CO35" i="14"/>
  <c r="CO9" i="11"/>
  <c r="CP12" i="8"/>
  <c r="CH41" i="17"/>
  <c r="CH126"/>
  <c r="CP170" i="14"/>
  <c r="CP21" i="5"/>
  <c r="CP76" i="14"/>
  <c r="CP54" i="5"/>
  <c r="CH60" i="17"/>
  <c r="CH93"/>
  <c r="CQ28" i="5"/>
  <c r="CP109" i="14"/>
  <c r="CH42" i="17" l="1"/>
  <c r="CP12" i="9"/>
  <c r="CP91" i="14"/>
  <c r="CH75" i="17"/>
  <c r="CO36" i="6"/>
  <c r="CO149" i="14"/>
  <c r="CP19" i="6"/>
  <c r="CP45" s="1"/>
  <c r="CP10" i="9"/>
  <c r="CP11"/>
  <c r="CO22" i="14"/>
  <c r="CG9" i="17"/>
  <c r="CP99" i="14"/>
  <c r="CH83" i="17"/>
  <c r="CG50"/>
  <c r="CP52" i="14"/>
  <c r="CO66"/>
  <c r="CH107" i="17"/>
  <c r="CP123" i="14"/>
  <c r="CP44" i="8"/>
  <c r="CP29"/>
  <c r="CH142" i="17"/>
  <c r="CP22" i="10"/>
  <c r="CP186" i="14"/>
  <c r="CG51" i="17"/>
  <c r="CO67" i="14"/>
  <c r="CP53"/>
  <c r="CO50" i="3"/>
  <c r="CG195" i="17" s="1"/>
  <c r="CO72" i="14"/>
  <c r="CG56" i="17" s="1"/>
  <c r="CO49" i="3"/>
  <c r="CG192" i="17" s="1"/>
  <c r="CO214" i="14"/>
  <c r="CO72" i="3"/>
  <c r="CO219" i="14"/>
  <c r="CO71" i="3"/>
  <c r="CH140" i="17"/>
  <c r="CP184" i="14"/>
  <c r="CP22" i="8"/>
  <c r="CH103" i="17"/>
  <c r="CP44" i="4"/>
  <c r="CP29"/>
  <c r="CP119" i="14"/>
  <c r="CH84" i="17"/>
  <c r="CP100" i="14"/>
  <c r="CP39" i="3"/>
  <c r="CH180" i="17" s="1"/>
  <c r="CP105" i="14"/>
  <c r="CH89" i="17" s="1"/>
  <c r="CP40" i="3"/>
  <c r="CH183" i="17" s="1"/>
  <c r="CP93" i="14"/>
  <c r="CH77" i="17"/>
  <c r="CO150" i="14"/>
  <c r="CO36" i="7"/>
  <c r="CP19"/>
  <c r="CO27" i="3"/>
  <c r="CO28"/>
  <c r="CO155" i="14"/>
  <c r="CP29" i="10"/>
  <c r="CP44"/>
  <c r="CP125" i="14"/>
  <c r="CH109" i="17"/>
  <c r="CG11"/>
  <c r="CP10" i="11"/>
  <c r="CP11"/>
  <c r="CO24" i="14"/>
  <c r="CP39"/>
  <c r="CH26" i="17"/>
  <c r="CP180" i="14"/>
  <c r="CH136" i="17"/>
  <c r="CP22" i="4"/>
  <c r="CQ165" i="14"/>
  <c r="CH44" i="17"/>
  <c r="CP12" i="11"/>
  <c r="CH30" i="17"/>
  <c r="CP43" i="14"/>
  <c r="CP45"/>
  <c r="CH32" i="17"/>
  <c r="CP148" i="14"/>
  <c r="CP36" i="5"/>
  <c r="CQ19"/>
  <c r="CQ45" s="1"/>
  <c r="CP35"/>
  <c r="CP212" i="14"/>
  <c r="CI82" i="17"/>
  <c r="CQ98" i="14"/>
  <c r="CP29" i="9" l="1"/>
  <c r="CH108" i="17"/>
  <c r="CP44" i="9"/>
  <c r="CP124" i="14"/>
  <c r="CQ20" i="6"/>
  <c r="CQ160" i="14" s="1"/>
  <c r="CP135"/>
  <c r="CH116" i="17"/>
  <c r="CO9" i="6"/>
  <c r="CO30" i="14"/>
  <c r="CG17" i="17"/>
  <c r="CP12" i="6"/>
  <c r="CH39" i="17"/>
  <c r="CH72"/>
  <c r="CP88" i="14"/>
  <c r="CP22" i="9"/>
  <c r="CH141" i="17"/>
  <c r="CP185" i="14"/>
  <c r="CH31" i="17"/>
  <c r="CP44" i="14"/>
  <c r="CP29" i="11"/>
  <c r="CP126" i="14"/>
  <c r="CH110" i="17"/>
  <c r="CP44" i="11"/>
  <c r="CP21" i="4"/>
  <c r="CP169" i="14"/>
  <c r="CH125" i="17"/>
  <c r="CO31" i="14"/>
  <c r="CG18" i="17"/>
  <c r="CO9" i="7"/>
  <c r="CO36" i="14"/>
  <c r="CG23" i="17" s="1"/>
  <c r="CO52" i="3"/>
  <c r="CG201" i="17" s="1"/>
  <c r="CO51" i="3"/>
  <c r="CG198" i="17" s="1"/>
  <c r="CP75" i="14"/>
  <c r="CP54" i="4"/>
  <c r="CH59" i="17"/>
  <c r="CP55" i="3"/>
  <c r="CH207" i="17" s="1"/>
  <c r="CH40"/>
  <c r="CP12" i="7"/>
  <c r="CP54" i="3"/>
  <c r="CH204" i="17" s="1"/>
  <c r="CP58" i="14"/>
  <c r="CH45" i="17" s="1"/>
  <c r="CP21" i="10"/>
  <c r="CH131" i="17"/>
  <c r="CP175" i="14"/>
  <c r="CH33" i="17"/>
  <c r="CP46" i="14"/>
  <c r="CP114"/>
  <c r="CQ28" i="10"/>
  <c r="CH98" i="17"/>
  <c r="CH117"/>
  <c r="CQ20" i="7"/>
  <c r="CP136" i="14"/>
  <c r="CP141"/>
  <c r="CH122" i="17" s="1"/>
  <c r="CP26" i="3"/>
  <c r="CH171" i="17" s="1"/>
  <c r="CP25" i="3"/>
  <c r="CH168" i="17" s="1"/>
  <c r="CP108" i="14"/>
  <c r="CQ28" i="4"/>
  <c r="CH92" i="17"/>
  <c r="CP79" i="14"/>
  <c r="CH63" i="17"/>
  <c r="CP54" i="8"/>
  <c r="CP22" i="11"/>
  <c r="CH143" i="17"/>
  <c r="CP187" i="14"/>
  <c r="CH65" i="17"/>
  <c r="CP54" i="10"/>
  <c r="CP81" i="14"/>
  <c r="CH129" i="17"/>
  <c r="CP173" i="14"/>
  <c r="CP21" i="8"/>
  <c r="CH96" i="17"/>
  <c r="CP112" i="14"/>
  <c r="CQ28" i="8"/>
  <c r="CP45" i="7"/>
  <c r="CI71" i="17"/>
  <c r="CQ87" i="14"/>
  <c r="CQ51"/>
  <c r="CP65"/>
  <c r="CH49" i="17"/>
  <c r="CQ134" i="14"/>
  <c r="CI115" i="17"/>
  <c r="CR20" i="5"/>
  <c r="CR159" i="14" s="1"/>
  <c r="CP9" i="5"/>
  <c r="CH16" i="17"/>
  <c r="CP29" i="14"/>
  <c r="CP21" i="9" l="1"/>
  <c r="CP174" i="14"/>
  <c r="CH130" i="17"/>
  <c r="CH28"/>
  <c r="CP41" i="14"/>
  <c r="CH64" i="17"/>
  <c r="CP80" i="14"/>
  <c r="CP54" i="9"/>
  <c r="CH97" i="17"/>
  <c r="CQ28" i="9"/>
  <c r="CP113" i="14"/>
  <c r="CP11" i="6"/>
  <c r="CG6" i="17"/>
  <c r="CO19" i="14"/>
  <c r="CP10" i="6"/>
  <c r="CQ161" i="14"/>
  <c r="CQ30" i="3"/>
  <c r="CQ29"/>
  <c r="CQ166" i="14"/>
  <c r="CP47"/>
  <c r="CH34" i="17" s="1"/>
  <c r="CH29"/>
  <c r="CP42" i="14"/>
  <c r="CP18" i="3"/>
  <c r="CH162" i="17" s="1"/>
  <c r="CP19" i="3"/>
  <c r="CH165" i="17" s="1"/>
  <c r="CP115" i="14"/>
  <c r="CH99" i="17"/>
  <c r="CQ28" i="11"/>
  <c r="CI87" i="17"/>
  <c r="CQ103" i="14"/>
  <c r="CP11" i="7"/>
  <c r="CP10"/>
  <c r="CO20" i="14"/>
  <c r="CG7" i="17"/>
  <c r="CO13" i="3"/>
  <c r="CG147" i="17" s="1"/>
  <c r="CO25" i="14"/>
  <c r="CG12" i="17" s="1"/>
  <c r="CO12" i="3"/>
  <c r="CG1" i="17" s="1"/>
  <c r="CQ101" i="14"/>
  <c r="CI85" i="17"/>
  <c r="CP211" i="14"/>
  <c r="CP35" i="4"/>
  <c r="CH73" i="17"/>
  <c r="CP89" i="14"/>
  <c r="CP94"/>
  <c r="CH78" i="17" s="1"/>
  <c r="CP65" i="3"/>
  <c r="CH219" i="17" s="1"/>
  <c r="CP64" i="3"/>
  <c r="CH216" i="17" s="1"/>
  <c r="CP151" i="14"/>
  <c r="CP36" i="8"/>
  <c r="CQ19"/>
  <c r="CP217" i="14"/>
  <c r="CP35" i="10"/>
  <c r="CP21" i="11"/>
  <c r="CP176" i="14"/>
  <c r="CH132" i="17"/>
  <c r="CP215" i="14"/>
  <c r="CP35" i="8"/>
  <c r="CI81" i="17"/>
  <c r="CQ97" i="14"/>
  <c r="CP153"/>
  <c r="CQ19" i="10"/>
  <c r="CP36"/>
  <c r="CP147" i="14"/>
  <c r="CP36" i="4"/>
  <c r="CQ19"/>
  <c r="CP54" i="11"/>
  <c r="CH66" i="17"/>
  <c r="CP82" i="14"/>
  <c r="CQ11" i="5"/>
  <c r="CH5" i="17"/>
  <c r="CQ10" i="5"/>
  <c r="CP18" i="14"/>
  <c r="CQ12" i="5"/>
  <c r="CI38" i="17"/>
  <c r="CP182" i="14" l="1"/>
  <c r="CH138" i="17"/>
  <c r="CP22" i="6"/>
  <c r="CP152" i="14"/>
  <c r="CQ19" i="9"/>
  <c r="CQ45" s="1"/>
  <c r="CP36"/>
  <c r="CP29" i="6"/>
  <c r="CP121" i="14"/>
  <c r="CP44" i="6"/>
  <c r="CH105" i="17"/>
  <c r="CQ102" i="14"/>
  <c r="CI86" i="17"/>
  <c r="CP216" i="14"/>
  <c r="CP35" i="9"/>
  <c r="CQ133" i="14"/>
  <c r="CQ45" i="4"/>
  <c r="CI114" i="17"/>
  <c r="CR20" i="4"/>
  <c r="CR158" i="14" s="1"/>
  <c r="CQ56"/>
  <c r="CH54" i="17"/>
  <c r="CP70" i="14"/>
  <c r="CP44" i="7"/>
  <c r="CP29"/>
  <c r="CP122" i="14"/>
  <c r="CH106" i="17"/>
  <c r="CP127" i="14"/>
  <c r="CH111" i="17" s="1"/>
  <c r="CP15" i="3"/>
  <c r="CH153" i="17" s="1"/>
  <c r="CP14" i="3"/>
  <c r="CH150" i="17" s="1"/>
  <c r="CP35" i="11"/>
  <c r="CP218" i="14"/>
  <c r="CP68"/>
  <c r="CH52" i="17"/>
  <c r="CQ54" i="14"/>
  <c r="CQ19" i="11"/>
  <c r="CP154" i="14"/>
  <c r="CP36" i="11"/>
  <c r="CP32" i="14"/>
  <c r="CP9" i="8"/>
  <c r="CH19" i="17"/>
  <c r="CP22" i="7"/>
  <c r="CH139" i="17"/>
  <c r="CP183" i="14"/>
  <c r="CP17" i="3"/>
  <c r="CH159" i="17" s="1"/>
  <c r="CP16" i="3"/>
  <c r="CH156" i="17" s="1"/>
  <c r="CP188" i="14"/>
  <c r="CH144" i="17" s="1"/>
  <c r="CP28" i="14"/>
  <c r="CH15" i="17"/>
  <c r="CP9" i="4"/>
  <c r="CQ45" i="10"/>
  <c r="CR20"/>
  <c r="CR164" i="14" s="1"/>
  <c r="CQ139"/>
  <c r="CI120" i="17"/>
  <c r="CR20" i="8"/>
  <c r="CR162" i="14" s="1"/>
  <c r="CI118" i="17"/>
  <c r="CQ45" i="8"/>
  <c r="CQ137" i="14"/>
  <c r="CP64"/>
  <c r="CQ50"/>
  <c r="CH48" i="17"/>
  <c r="CP34" i="14"/>
  <c r="CH21" i="17"/>
  <c r="CP9" i="10"/>
  <c r="CI88" i="17"/>
  <c r="CQ104" i="14"/>
  <c r="CQ22" i="5"/>
  <c r="CQ181" i="14"/>
  <c r="CI137" i="17"/>
  <c r="CI27"/>
  <c r="CQ40" i="14"/>
  <c r="CQ120"/>
  <c r="CQ29" i="5"/>
  <c r="CI104" i="17"/>
  <c r="CQ44" i="5"/>
  <c r="CQ55" i="14" l="1"/>
  <c r="CP69"/>
  <c r="CH53" i="17"/>
  <c r="CH61"/>
  <c r="CP54" i="6"/>
  <c r="CP213" i="14" s="1"/>
  <c r="CP77"/>
  <c r="CP35" i="6"/>
  <c r="CQ28"/>
  <c r="CH94" i="17"/>
  <c r="CP110" i="14"/>
  <c r="CR20" i="9"/>
  <c r="CR163" i="14" s="1"/>
  <c r="CI119" i="17"/>
  <c r="CQ138" i="14"/>
  <c r="CP171"/>
  <c r="CP21" i="6"/>
  <c r="CH127" i="17"/>
  <c r="CQ91" i="14"/>
  <c r="CI75" i="17"/>
  <c r="CP9" i="9"/>
  <c r="CP33" i="14"/>
  <c r="CH20" i="17"/>
  <c r="CP78" i="14"/>
  <c r="CH62" i="17"/>
  <c r="CP54" i="7"/>
  <c r="CP62" i="3"/>
  <c r="CH213" i="17" s="1"/>
  <c r="CP61" i="3"/>
  <c r="CH210" i="17" s="1"/>
  <c r="CP83" i="14"/>
  <c r="CH67" i="17" s="1"/>
  <c r="CI76"/>
  <c r="CQ92" i="14"/>
  <c r="CQ10" i="8"/>
  <c r="CQ11"/>
  <c r="CH8" i="17"/>
  <c r="CP21" i="14"/>
  <c r="CQ45" i="11"/>
  <c r="CI121" i="17"/>
  <c r="CQ140" i="14"/>
  <c r="CR20" i="11"/>
  <c r="CQ28" i="7"/>
  <c r="CP111" i="14"/>
  <c r="CH95" i="17"/>
  <c r="CP116" i="14"/>
  <c r="CH100" i="17" s="1"/>
  <c r="CP42" i="3"/>
  <c r="CH186" i="17" s="1"/>
  <c r="CP43" i="3"/>
  <c r="CH189" i="17" s="1"/>
  <c r="CI43"/>
  <c r="CQ12" i="10"/>
  <c r="CQ86" i="14"/>
  <c r="CI70" i="17"/>
  <c r="CP17" i="14"/>
  <c r="CQ10" i="4"/>
  <c r="CQ11"/>
  <c r="CH4" i="17"/>
  <c r="CP172" i="14"/>
  <c r="CH128" i="17"/>
  <c r="CP21" i="7"/>
  <c r="CP177" i="14"/>
  <c r="CH133" i="17" s="1"/>
  <c r="CP33" i="3"/>
  <c r="CH177" i="17" s="1"/>
  <c r="CP32" i="3"/>
  <c r="CH174" i="17" s="1"/>
  <c r="CQ11" i="10"/>
  <c r="CQ44" s="1"/>
  <c r="CH10" i="17"/>
  <c r="CP23" i="14"/>
  <c r="CQ10" i="10"/>
  <c r="CI37" i="17"/>
  <c r="CQ12" i="4"/>
  <c r="CQ90" i="14"/>
  <c r="CI74" i="17"/>
  <c r="CP35" i="14"/>
  <c r="CH22" i="17"/>
  <c r="CP9" i="11"/>
  <c r="CI41" i="17"/>
  <c r="CQ12" i="8"/>
  <c r="CH55" i="17"/>
  <c r="CP71" i="14"/>
  <c r="CQ57"/>
  <c r="CR28" i="5"/>
  <c r="CQ109" i="14"/>
  <c r="CI93" i="17"/>
  <c r="CQ21" i="5"/>
  <c r="CI126" i="17"/>
  <c r="CQ170" i="14"/>
  <c r="CI60" i="17"/>
  <c r="CQ54" i="5"/>
  <c r="CQ212" i="14" s="1"/>
  <c r="CQ76"/>
  <c r="CP22" l="1"/>
  <c r="CH9" i="17"/>
  <c r="CQ10" i="9"/>
  <c r="CQ11"/>
  <c r="CP149" i="14"/>
  <c r="CQ19" i="6"/>
  <c r="CQ45" s="1"/>
  <c r="CP36"/>
  <c r="CP66" i="14"/>
  <c r="CQ52"/>
  <c r="CH50" i="17"/>
  <c r="CQ12" i="9"/>
  <c r="CI42" i="17"/>
  <c r="CI83"/>
  <c r="CQ99" i="14"/>
  <c r="CQ81"/>
  <c r="CI65" i="17"/>
  <c r="CQ54" i="10"/>
  <c r="CQ217" i="14" s="1"/>
  <c r="CQ186"/>
  <c r="CI142" i="17"/>
  <c r="CQ22" i="10"/>
  <c r="CI136" i="17"/>
  <c r="CQ22" i="4"/>
  <c r="CQ180" i="14"/>
  <c r="CI32" i="17"/>
  <c r="CQ45" i="14"/>
  <c r="CR165"/>
  <c r="CH11" i="17"/>
  <c r="CP24" i="14"/>
  <c r="CQ10" i="11"/>
  <c r="CQ11"/>
  <c r="CI109" i="17"/>
  <c r="CQ29" i="10"/>
  <c r="CQ125" i="14"/>
  <c r="CQ19" i="7"/>
  <c r="CP150" i="14"/>
  <c r="CP27" i="3"/>
  <c r="CP36" i="7"/>
  <c r="CP155" i="14"/>
  <c r="CP28" i="3"/>
  <c r="CQ119" i="14"/>
  <c r="CQ44" i="4"/>
  <c r="CI103" i="17"/>
  <c r="CQ29" i="4"/>
  <c r="CQ45" i="7"/>
  <c r="CQ100" i="14"/>
  <c r="CI84" i="17"/>
  <c r="CQ40" i="3"/>
  <c r="CI183" i="17" s="1"/>
  <c r="CQ105" i="14"/>
  <c r="CI89" i="17" s="1"/>
  <c r="CQ39" i="3"/>
  <c r="CI180" i="17" s="1"/>
  <c r="CQ93" i="14"/>
  <c r="CI77" i="17"/>
  <c r="CQ22" i="8"/>
  <c r="CQ184" i="14"/>
  <c r="CI140" i="17"/>
  <c r="CI44"/>
  <c r="CQ12" i="11"/>
  <c r="CI26" i="17"/>
  <c r="CQ39" i="14"/>
  <c r="CQ123"/>
  <c r="CI107" i="17"/>
  <c r="CQ44" i="8"/>
  <c r="CQ29"/>
  <c r="CP214" i="14"/>
  <c r="CP72" i="3"/>
  <c r="CP71"/>
  <c r="CP219" i="14"/>
  <c r="CQ43"/>
  <c r="CI30" i="17"/>
  <c r="CP35" i="7"/>
  <c r="CQ35" i="5"/>
  <c r="CQ148" i="14"/>
  <c r="CR19" i="5"/>
  <c r="CQ36"/>
  <c r="CJ82" i="17"/>
  <c r="CR98" i="14"/>
  <c r="CQ88" l="1"/>
  <c r="CI72" i="17"/>
  <c r="CI31"/>
  <c r="CQ44" i="14"/>
  <c r="CI39" i="17"/>
  <c r="CQ12" i="6"/>
  <c r="CP30" i="14"/>
  <c r="CH17" i="17"/>
  <c r="CP9" i="6"/>
  <c r="CQ185" i="14"/>
  <c r="CI141" i="17"/>
  <c r="CQ22" i="9"/>
  <c r="CR20" i="6"/>
  <c r="CR160" i="14" s="1"/>
  <c r="CQ135"/>
  <c r="CI116" i="17"/>
  <c r="CI108"/>
  <c r="CQ29" i="9"/>
  <c r="CQ124" i="14"/>
  <c r="CQ44" i="9"/>
  <c r="CQ35" i="10"/>
  <c r="CI54" i="17" s="1"/>
  <c r="CH51"/>
  <c r="CP67" i="14"/>
  <c r="CQ53"/>
  <c r="CP49" i="3"/>
  <c r="CH192" i="17" s="1"/>
  <c r="CP50" i="3"/>
  <c r="CH195" i="17" s="1"/>
  <c r="CP72" i="14"/>
  <c r="CH56" i="17" s="1"/>
  <c r="CI63"/>
  <c r="CQ79" i="14"/>
  <c r="CQ54" i="8"/>
  <c r="CQ108" i="14"/>
  <c r="CR28" i="4"/>
  <c r="CI92" i="17"/>
  <c r="CQ21" i="4"/>
  <c r="CQ169" i="14"/>
  <c r="CI125" i="17"/>
  <c r="CI96"/>
  <c r="CQ112" i="14"/>
  <c r="CR28" i="8"/>
  <c r="CI33" i="17"/>
  <c r="CQ46" i="14"/>
  <c r="CQ173"/>
  <c r="CQ21" i="8"/>
  <c r="CI129" i="17"/>
  <c r="CI73"/>
  <c r="CQ89" i="14"/>
  <c r="CQ94"/>
  <c r="CI78" i="17" s="1"/>
  <c r="CQ65" i="3"/>
  <c r="CI219" i="17" s="1"/>
  <c r="CQ64" i="3"/>
  <c r="CI216" i="17" s="1"/>
  <c r="CI98"/>
  <c r="CR28" i="10"/>
  <c r="CQ114" i="14"/>
  <c r="CQ70"/>
  <c r="CR56"/>
  <c r="CQ54" i="4"/>
  <c r="CQ35" s="1"/>
  <c r="CQ75" i="14"/>
  <c r="CI59" i="17"/>
  <c r="CP9" i="7"/>
  <c r="CP31" i="14"/>
  <c r="CH18" i="17"/>
  <c r="CP51" i="3"/>
  <c r="CH198" i="17" s="1"/>
  <c r="CP36" i="14"/>
  <c r="CH23" i="17" s="1"/>
  <c r="CP52" i="3"/>
  <c r="CH201" i="17" s="1"/>
  <c r="CI143"/>
  <c r="CQ187" i="14"/>
  <c r="CQ22" i="11"/>
  <c r="CQ175" i="14"/>
  <c r="CI131" i="17"/>
  <c r="CQ21" i="10"/>
  <c r="CQ136" i="14"/>
  <c r="CI117" i="17"/>
  <c r="CR20" i="7"/>
  <c r="CQ26" i="3"/>
  <c r="CI171" i="17" s="1"/>
  <c r="CQ25" i="3"/>
  <c r="CI168" i="17" s="1"/>
  <c r="CQ141" i="14"/>
  <c r="CI122" i="17" s="1"/>
  <c r="CQ44" i="11"/>
  <c r="CQ29"/>
  <c r="CQ126" i="14"/>
  <c r="CI110" i="17"/>
  <c r="CQ9" i="5"/>
  <c r="CI16" i="17"/>
  <c r="CQ29" i="14"/>
  <c r="CQ65"/>
  <c r="CI49" i="17"/>
  <c r="CR51" i="14"/>
  <c r="CR134"/>
  <c r="CS20" i="5"/>
  <c r="CS159" i="14" s="1"/>
  <c r="CJ115" i="17"/>
  <c r="CR45" i="5"/>
  <c r="CQ54" i="9" l="1"/>
  <c r="CQ80" i="14"/>
  <c r="CI64" i="17"/>
  <c r="CI97"/>
  <c r="CR28" i="9"/>
  <c r="CQ113" i="14"/>
  <c r="CP19"/>
  <c r="CH6" i="17"/>
  <c r="CQ10" i="6"/>
  <c r="CQ11"/>
  <c r="CI130" i="17"/>
  <c r="CQ21" i="9"/>
  <c r="CQ174" i="14"/>
  <c r="CQ41"/>
  <c r="CI28" i="17"/>
  <c r="CQ115" i="14"/>
  <c r="CR28" i="11"/>
  <c r="CI99" i="17"/>
  <c r="CR50" i="14"/>
  <c r="CQ64"/>
  <c r="CI48" i="17"/>
  <c r="CJ87"/>
  <c r="CR103" i="14"/>
  <c r="CJ81" i="17"/>
  <c r="CR97" i="14"/>
  <c r="CQ215"/>
  <c r="CQ35" i="8"/>
  <c r="CQ153" i="14"/>
  <c r="CQ36" i="10"/>
  <c r="CR19"/>
  <c r="CQ11" i="7"/>
  <c r="CQ10"/>
  <c r="CH7" i="17"/>
  <c r="CP20" i="14"/>
  <c r="CP13" i="3"/>
  <c r="CH147" i="17" s="1"/>
  <c r="CP12" i="3"/>
  <c r="CH1" i="17" s="1"/>
  <c r="CP25" i="14"/>
  <c r="CH12" i="17" s="1"/>
  <c r="CQ211" i="14"/>
  <c r="CI132" i="17"/>
  <c r="CQ176" i="14"/>
  <c r="CQ21" i="11"/>
  <c r="CQ147" i="14"/>
  <c r="CQ36" i="4"/>
  <c r="CR19"/>
  <c r="CQ12" i="7"/>
  <c r="CI40" i="17"/>
  <c r="CQ54" i="3"/>
  <c r="CI204" i="17" s="1"/>
  <c r="CQ55" i="3"/>
  <c r="CI207" i="17" s="1"/>
  <c r="CQ58" i="14"/>
  <c r="CI45" i="17" s="1"/>
  <c r="CQ54" i="11"/>
  <c r="CQ35" s="1"/>
  <c r="CI66" i="17"/>
  <c r="CQ82" i="14"/>
  <c r="CR161"/>
  <c r="CR30" i="3"/>
  <c r="CR166" i="14"/>
  <c r="CR29" i="3"/>
  <c r="CJ43" i="17"/>
  <c r="CR12" i="10"/>
  <c r="CQ151" i="14"/>
  <c r="CR19" i="8"/>
  <c r="CQ36"/>
  <c r="CJ85" i="17"/>
  <c r="CR101" i="14"/>
  <c r="CR87"/>
  <c r="CJ71" i="17"/>
  <c r="CR12" i="5"/>
  <c r="CJ38" i="17"/>
  <c r="CQ18" i="14"/>
  <c r="CI5" i="17"/>
  <c r="CR11" i="5"/>
  <c r="CR44" s="1"/>
  <c r="CR10"/>
  <c r="CQ182" i="14" l="1"/>
  <c r="CI138" i="17"/>
  <c r="CQ22" i="6"/>
  <c r="CJ86" i="17"/>
  <c r="CR102" i="14"/>
  <c r="CQ216"/>
  <c r="CQ35" i="9"/>
  <c r="CQ152" i="14"/>
  <c r="CR19" i="9"/>
  <c r="CQ36"/>
  <c r="CQ121" i="14"/>
  <c r="CQ29" i="6"/>
  <c r="CQ44"/>
  <c r="CI105" i="17"/>
  <c r="CQ71" i="14"/>
  <c r="CR57"/>
  <c r="CI55" i="17"/>
  <c r="CS20" i="8"/>
  <c r="CS162" i="14" s="1"/>
  <c r="CR45" i="8"/>
  <c r="CR137" i="14"/>
  <c r="CJ118" i="17"/>
  <c r="CI15"/>
  <c r="CQ9" i="4"/>
  <c r="CQ28" i="14"/>
  <c r="CI139" i="17"/>
  <c r="CQ22" i="7"/>
  <c r="CQ183" i="14"/>
  <c r="CQ16" i="3"/>
  <c r="CI156" i="17" s="1"/>
  <c r="CQ188" i="14"/>
  <c r="CI144" i="17" s="1"/>
  <c r="CQ17" i="3"/>
  <c r="CI159" i="17" s="1"/>
  <c r="CJ37"/>
  <c r="CR12" i="4"/>
  <c r="CI19" i="17"/>
  <c r="CQ9" i="8"/>
  <c r="CQ32" i="14"/>
  <c r="CR133"/>
  <c r="CR45" i="4"/>
  <c r="CJ114" i="17"/>
  <c r="CS20" i="4"/>
  <c r="CI21" i="17"/>
  <c r="CQ34" i="14"/>
  <c r="CQ9" i="10"/>
  <c r="CR45" i="14"/>
  <c r="CJ32" i="17"/>
  <c r="CQ218" i="14"/>
  <c r="CQ154"/>
  <c r="CQ36" i="11"/>
  <c r="CR19"/>
  <c r="CR139" i="14"/>
  <c r="CR45" i="10"/>
  <c r="CJ120" i="17"/>
  <c r="CS20" i="10"/>
  <c r="CS164" i="14" s="1"/>
  <c r="CJ88" i="17"/>
  <c r="CR104" i="14"/>
  <c r="CI29" i="17"/>
  <c r="CQ42" i="14"/>
  <c r="CQ18" i="3"/>
  <c r="CI162" i="17" s="1"/>
  <c r="CQ47" i="14"/>
  <c r="CI34" i="17" s="1"/>
  <c r="CQ19" i="3"/>
  <c r="CI165" i="17" s="1"/>
  <c r="CQ29" i="7"/>
  <c r="CQ122" i="14"/>
  <c r="CI106" i="17"/>
  <c r="CQ127" i="14"/>
  <c r="CI111" i="17" s="1"/>
  <c r="CQ14" i="3"/>
  <c r="CI150" i="17" s="1"/>
  <c r="CQ15" i="3"/>
  <c r="CI153" i="17" s="1"/>
  <c r="CQ44" i="7"/>
  <c r="CR54" i="14"/>
  <c r="CI52" i="17"/>
  <c r="CQ68" i="14"/>
  <c r="CJ137" i="17"/>
  <c r="CR22" i="5"/>
  <c r="CR181" i="14"/>
  <c r="CJ60" i="17"/>
  <c r="CR76" i="14"/>
  <c r="CR54" i="5"/>
  <c r="CR212" i="14" s="1"/>
  <c r="CR29" i="5"/>
  <c r="CJ104" i="17"/>
  <c r="CR120" i="14"/>
  <c r="CJ27" i="17"/>
  <c r="CR40" i="14"/>
  <c r="CQ77" l="1"/>
  <c r="CI61" i="17"/>
  <c r="CQ54" i="6"/>
  <c r="CQ213" i="14" s="1"/>
  <c r="CS20" i="9"/>
  <c r="CS163" i="14" s="1"/>
  <c r="CJ119" i="17"/>
  <c r="CR138" i="14"/>
  <c r="CR45" i="9"/>
  <c r="CQ69" i="14"/>
  <c r="CR55"/>
  <c r="CI53" i="17"/>
  <c r="CQ21" i="6"/>
  <c r="CI127" i="17"/>
  <c r="CQ171" i="14"/>
  <c r="CI94" i="17"/>
  <c r="CQ110" i="14"/>
  <c r="CR28" i="6"/>
  <c r="CQ33" i="14"/>
  <c r="CI20" i="17"/>
  <c r="CQ9" i="9"/>
  <c r="CQ54" i="7"/>
  <c r="CQ78" i="14"/>
  <c r="CI62" i="17"/>
  <c r="CQ83" i="14"/>
  <c r="CI67" i="17" s="1"/>
  <c r="CQ61" i="3"/>
  <c r="CI210" i="17" s="1"/>
  <c r="CQ62" i="3"/>
  <c r="CI213" i="17" s="1"/>
  <c r="CR92" i="14"/>
  <c r="CJ76" i="17"/>
  <c r="CQ21" i="14"/>
  <c r="CI8" i="17"/>
  <c r="CR10" i="8"/>
  <c r="CR11"/>
  <c r="CR44" s="1"/>
  <c r="CJ41" i="17"/>
  <c r="CR12" i="8"/>
  <c r="CI22" i="17"/>
  <c r="CQ35" i="14"/>
  <c r="CQ9" i="11"/>
  <c r="CS158" i="14"/>
  <c r="CR39"/>
  <c r="CJ26" i="17"/>
  <c r="CJ44"/>
  <c r="CR12" i="11"/>
  <c r="CQ111" i="14"/>
  <c r="CI95" i="17"/>
  <c r="CR28" i="7"/>
  <c r="CQ43" i="3"/>
  <c r="CI189" i="17" s="1"/>
  <c r="CQ42" i="3"/>
  <c r="CI186" i="17" s="1"/>
  <c r="CQ116" i="14"/>
  <c r="CI100" i="17" s="1"/>
  <c r="CJ121"/>
  <c r="CR45" i="11"/>
  <c r="CR140" i="14"/>
  <c r="CS20" i="11"/>
  <c r="CR10" i="4"/>
  <c r="CR11"/>
  <c r="CR44" s="1"/>
  <c r="CI4" i="17"/>
  <c r="CQ17" i="14"/>
  <c r="CR90"/>
  <c r="CJ74" i="17"/>
  <c r="CR10" i="10"/>
  <c r="CQ23" i="14"/>
  <c r="CR11" i="10"/>
  <c r="CI10" i="17"/>
  <c r="CJ70"/>
  <c r="CR86" i="14"/>
  <c r="CQ21" i="7"/>
  <c r="CI128" i="17"/>
  <c r="CQ172" i="14"/>
  <c r="CQ32" i="3"/>
  <c r="CI174" i="17" s="1"/>
  <c r="CQ177" i="14"/>
  <c r="CI133" i="17" s="1"/>
  <c r="CQ33" i="3"/>
  <c r="CI177" i="17" s="1"/>
  <c r="CR35" i="5"/>
  <c r="CR65" i="14" s="1"/>
  <c r="CR109"/>
  <c r="CS28" i="5"/>
  <c r="CJ93" i="17"/>
  <c r="CR21" i="5"/>
  <c r="CR170" i="14"/>
  <c r="CJ126" i="17"/>
  <c r="CS51" i="14" l="1"/>
  <c r="CJ49" i="17"/>
  <c r="CR99" i="14"/>
  <c r="CJ83" i="17"/>
  <c r="CQ22" i="14"/>
  <c r="CR11" i="9"/>
  <c r="CR10"/>
  <c r="CI9" i="17"/>
  <c r="CR19" i="6"/>
  <c r="CQ36"/>
  <c r="CQ149" i="14"/>
  <c r="CR12" i="9"/>
  <c r="CJ42" i="17"/>
  <c r="CR91" i="14"/>
  <c r="CJ75" i="17"/>
  <c r="CQ35" i="6"/>
  <c r="CQ150" i="14"/>
  <c r="CR19" i="7"/>
  <c r="CQ155" i="14"/>
  <c r="CQ27" i="3"/>
  <c r="CQ28"/>
  <c r="CQ36" i="7"/>
  <c r="CJ77" i="17"/>
  <c r="CR93" i="14"/>
  <c r="CJ33" i="17"/>
  <c r="CR46" i="14"/>
  <c r="CQ35" i="7"/>
  <c r="CQ214" i="14"/>
  <c r="CQ219"/>
  <c r="CQ72" i="3"/>
  <c r="CQ71"/>
  <c r="CR54" i="4"/>
  <c r="CR211" i="14" s="1"/>
  <c r="CR75"/>
  <c r="CJ59" i="17"/>
  <c r="CR186" i="14"/>
  <c r="CJ142" i="17"/>
  <c r="CR22" i="10"/>
  <c r="CQ24" i="14"/>
  <c r="CI11" i="17"/>
  <c r="CR11" i="11"/>
  <c r="CR10"/>
  <c r="CR43" i="14"/>
  <c r="CJ30" i="17"/>
  <c r="CJ63"/>
  <c r="CR54" i="8"/>
  <c r="CR79" i="14"/>
  <c r="CJ136" i="17"/>
  <c r="CR22" i="4"/>
  <c r="CR180" i="14"/>
  <c r="CS165"/>
  <c r="CJ140" i="17"/>
  <c r="CR22" i="8"/>
  <c r="CR184" i="14"/>
  <c r="CR125"/>
  <c r="CJ109" i="17"/>
  <c r="CR44" i="10"/>
  <c r="CR29"/>
  <c r="CJ103" i="17"/>
  <c r="CR119" i="14"/>
  <c r="CR29" i="4"/>
  <c r="CR100" i="14"/>
  <c r="CR45" i="7"/>
  <c r="CJ84" i="17"/>
  <c r="CR105" i="14"/>
  <c r="CJ89" i="17" s="1"/>
  <c r="CR39" i="3"/>
  <c r="CJ180" i="17" s="1"/>
  <c r="CR40" i="3"/>
  <c r="CJ183" i="17" s="1"/>
  <c r="CJ107"/>
  <c r="CR29" i="8"/>
  <c r="CR123" i="14"/>
  <c r="CR148"/>
  <c r="CS19" i="5"/>
  <c r="CS45" s="1"/>
  <c r="CR36"/>
  <c r="CK38" i="17"/>
  <c r="CS12" i="5"/>
  <c r="CK82" i="17"/>
  <c r="CS98" i="14"/>
  <c r="CR45" i="6" l="1"/>
  <c r="CR135" i="14"/>
  <c r="CJ116" i="17"/>
  <c r="CS20" i="6"/>
  <c r="CS160" i="14" s="1"/>
  <c r="CJ141" i="17"/>
  <c r="CR185" i="14"/>
  <c r="CR22" i="9"/>
  <c r="CI50" i="17"/>
  <c r="CQ66" i="14"/>
  <c r="CR52"/>
  <c r="CR44"/>
  <c r="CJ31" i="17"/>
  <c r="CQ30" i="14"/>
  <c r="CI17" i="17"/>
  <c r="CQ9" i="6"/>
  <c r="CR44" i="9"/>
  <c r="CR124" i="14"/>
  <c r="CJ108" i="17"/>
  <c r="CR29" i="9"/>
  <c r="CJ73" i="17"/>
  <c r="CR89" i="14"/>
  <c r="CR65" i="3"/>
  <c r="CJ219" i="17" s="1"/>
  <c r="CR94" i="14"/>
  <c r="CJ78" i="17" s="1"/>
  <c r="CR64" i="3"/>
  <c r="CJ216" i="17" s="1"/>
  <c r="CR169" i="14"/>
  <c r="CR21" i="4"/>
  <c r="CJ125" i="17"/>
  <c r="CR29" i="11"/>
  <c r="CR44"/>
  <c r="CJ110" i="17"/>
  <c r="CR126" i="14"/>
  <c r="CJ131" i="17"/>
  <c r="CR175" i="14"/>
  <c r="CR21" i="10"/>
  <c r="CQ9" i="7"/>
  <c r="CQ31" i="14"/>
  <c r="CI18" i="17"/>
  <c r="CQ36" i="14"/>
  <c r="CI23" i="17" s="1"/>
  <c r="CQ52" i="3"/>
  <c r="CI201" i="17" s="1"/>
  <c r="CQ51" i="3"/>
  <c r="CI198" i="17" s="1"/>
  <c r="CJ117"/>
  <c r="CS20" i="7"/>
  <c r="CR136" i="14"/>
  <c r="CR26" i="3"/>
  <c r="CJ171" i="17" s="1"/>
  <c r="CR25" i="3"/>
  <c r="CJ168" i="17" s="1"/>
  <c r="CR141" i="14"/>
  <c r="CJ122" i="17" s="1"/>
  <c r="CS28" i="8"/>
  <c r="CJ96" i="17"/>
  <c r="CR112" i="14"/>
  <c r="CS28" i="4"/>
  <c r="CR108" i="14"/>
  <c r="CJ92" i="17"/>
  <c r="CR54" i="10"/>
  <c r="CR217" i="14" s="1"/>
  <c r="CJ65" i="17"/>
  <c r="CR81" i="14"/>
  <c r="CJ129" i="17"/>
  <c r="CR173" i="14"/>
  <c r="CR21" i="8"/>
  <c r="CR215" i="14"/>
  <c r="CR35" i="8"/>
  <c r="CJ143" i="17"/>
  <c r="CR187" i="14"/>
  <c r="CR22" i="11"/>
  <c r="CQ67" i="14"/>
  <c r="CI51" i="17"/>
  <c r="CR53" i="14"/>
  <c r="CQ49" i="3"/>
  <c r="CI192" i="17" s="1"/>
  <c r="CQ72" i="14"/>
  <c r="CI56" i="17" s="1"/>
  <c r="CQ50" i="3"/>
  <c r="CI195" i="17" s="1"/>
  <c r="CR114" i="14"/>
  <c r="CJ98" i="17"/>
  <c r="CS28" i="10"/>
  <c r="CR35" i="4"/>
  <c r="CR29" i="14"/>
  <c r="CR9" i="5"/>
  <c r="CJ16" i="17"/>
  <c r="CK115"/>
  <c r="CS134" i="14"/>
  <c r="CT20" i="5"/>
  <c r="CT159" i="14" s="1"/>
  <c r="CK71" i="17"/>
  <c r="CS87" i="14"/>
  <c r="CK27" i="17"/>
  <c r="CS40" i="14"/>
  <c r="CR113" l="1"/>
  <c r="CJ97" i="17"/>
  <c r="CS28" i="9"/>
  <c r="CR10" i="6"/>
  <c r="CI6" i="17"/>
  <c r="CQ19" i="14"/>
  <c r="CR11" i="6"/>
  <c r="CR21" i="9"/>
  <c r="CJ130" i="17"/>
  <c r="CR174" i="14"/>
  <c r="CJ72" i="17"/>
  <c r="CR88" i="14"/>
  <c r="CR44" i="6"/>
  <c r="CJ64" i="17"/>
  <c r="CR54" i="9"/>
  <c r="CR216" i="14" s="1"/>
  <c r="CR80"/>
  <c r="CR35" i="9"/>
  <c r="CJ39" i="17"/>
  <c r="CR12" i="6"/>
  <c r="CJ132" i="17"/>
  <c r="CR176" i="14"/>
  <c r="CR21" i="11"/>
  <c r="CS54" i="14"/>
  <c r="CR68"/>
  <c r="CJ52" i="17"/>
  <c r="CJ66"/>
  <c r="CR82" i="14"/>
  <c r="CR54" i="11"/>
  <c r="CR36" i="4"/>
  <c r="CS19"/>
  <c r="CR147" i="14"/>
  <c r="CR64"/>
  <c r="CJ48" i="17"/>
  <c r="CS50" i="14"/>
  <c r="CS97"/>
  <c r="CK81" i="17"/>
  <c r="CS161" i="14"/>
  <c r="CS166"/>
  <c r="CS29" i="3"/>
  <c r="CS30"/>
  <c r="CR153" i="14"/>
  <c r="CR36" i="10"/>
  <c r="CS19"/>
  <c r="CS45" s="1"/>
  <c r="CR36" i="8"/>
  <c r="CS19"/>
  <c r="CR151" i="14"/>
  <c r="CS101"/>
  <c r="CK85" i="17"/>
  <c r="CI7"/>
  <c r="CQ20" i="14"/>
  <c r="CR10" i="7"/>
  <c r="CR11"/>
  <c r="CQ12" i="3"/>
  <c r="CI1" i="17" s="1"/>
  <c r="CQ25" i="14"/>
  <c r="CI12" i="17" s="1"/>
  <c r="CQ13" i="3"/>
  <c r="CI147" i="17" s="1"/>
  <c r="CS103" i="14"/>
  <c r="CK87" i="17"/>
  <c r="CJ40"/>
  <c r="CR12" i="7"/>
  <c r="CR54" i="3"/>
  <c r="CJ204" i="17" s="1"/>
  <c r="CR58" i="14"/>
  <c r="CJ45" i="17" s="1"/>
  <c r="CR55" i="3"/>
  <c r="CJ207" i="17" s="1"/>
  <c r="CS28" i="11"/>
  <c r="CJ99" i="17"/>
  <c r="CR115" i="14"/>
  <c r="CR35" i="10"/>
  <c r="CJ5" i="17"/>
  <c r="CR18" i="14"/>
  <c r="CS10" i="5"/>
  <c r="CS11"/>
  <c r="CR41" i="14" l="1"/>
  <c r="CJ28" i="17"/>
  <c r="CJ53"/>
  <c r="CS55" i="14"/>
  <c r="CR69"/>
  <c r="CJ61" i="17"/>
  <c r="CR54" i="6"/>
  <c r="CR213" i="14" s="1"/>
  <c r="CR77"/>
  <c r="CR29" i="6"/>
  <c r="CJ105" i="17"/>
  <c r="CR121" i="14"/>
  <c r="CS102"/>
  <c r="CK86" i="17"/>
  <c r="CS19" i="9"/>
  <c r="CR36"/>
  <c r="CR152" i="14"/>
  <c r="CR182"/>
  <c r="CJ138" i="17"/>
  <c r="CR22" i="6"/>
  <c r="CK88" i="17"/>
  <c r="CS104" i="14"/>
  <c r="CR183"/>
  <c r="CJ139" i="17"/>
  <c r="CR22" i="7"/>
  <c r="CR188" i="14"/>
  <c r="CJ144" i="17" s="1"/>
  <c r="CR17" i="3"/>
  <c r="CJ159" i="17" s="1"/>
  <c r="CR16" i="3"/>
  <c r="CJ156" i="17" s="1"/>
  <c r="CK120"/>
  <c r="CT20" i="10"/>
  <c r="CT164" i="14" s="1"/>
  <c r="CS139"/>
  <c r="CR9" i="4"/>
  <c r="CR28" i="14"/>
  <c r="CJ15" i="17"/>
  <c r="CR36" i="11"/>
  <c r="CS19"/>
  <c r="CR154" i="14"/>
  <c r="CS92"/>
  <c r="CK76" i="17"/>
  <c r="CJ106"/>
  <c r="CR29" i="7"/>
  <c r="CR122" i="14"/>
  <c r="CR14" i="3"/>
  <c r="CJ150" i="17" s="1"/>
  <c r="CR15" i="3"/>
  <c r="CJ153" i="17" s="1"/>
  <c r="CR127" i="14"/>
  <c r="CJ111" i="17" s="1"/>
  <c r="CR44" i="7"/>
  <c r="CJ19" i="17"/>
  <c r="CR9" i="8"/>
  <c r="CR32" i="14"/>
  <c r="CS12" i="8"/>
  <c r="CK41" i="17"/>
  <c r="CS45" i="8"/>
  <c r="CT20"/>
  <c r="CT162" i="14" s="1"/>
  <c r="CK118" i="17"/>
  <c r="CS137" i="14"/>
  <c r="CS12" i="4"/>
  <c r="CK37" i="17"/>
  <c r="CS45" i="4"/>
  <c r="CS133" i="14"/>
  <c r="CT20" i="4"/>
  <c r="CT158" i="14" s="1"/>
  <c r="CK114" i="17"/>
  <c r="CR35" i="11"/>
  <c r="CR218" i="14"/>
  <c r="CS56"/>
  <c r="CR70"/>
  <c r="CJ54" i="17"/>
  <c r="CJ29"/>
  <c r="CR42" i="14"/>
  <c r="CR47"/>
  <c r="CJ34" i="17" s="1"/>
  <c r="CR19" i="3"/>
  <c r="CJ165" i="17" s="1"/>
  <c r="CR18" i="3"/>
  <c r="CJ162" i="17" s="1"/>
  <c r="CR9" i="10"/>
  <c r="CJ21" i="17"/>
  <c r="CR34" i="14"/>
  <c r="CS22" i="5"/>
  <c r="CS181" i="14"/>
  <c r="CK137" i="17"/>
  <c r="CS120" i="14"/>
  <c r="CS29" i="5"/>
  <c r="CK104" i="17"/>
  <c r="CS44" i="5"/>
  <c r="CR35" i="6" l="1"/>
  <c r="CR171" i="14"/>
  <c r="CJ127" i="17"/>
  <c r="CR21" i="6"/>
  <c r="CJ20" i="17"/>
  <c r="CR9" i="9"/>
  <c r="CR33" i="14"/>
  <c r="CR110"/>
  <c r="CS28" i="6"/>
  <c r="CJ94" i="17"/>
  <c r="CS45" i="9"/>
  <c r="CK119" i="17"/>
  <c r="CT20" i="9"/>
  <c r="CT163" i="14" s="1"/>
  <c r="CS138"/>
  <c r="CS12" i="9"/>
  <c r="CK42" i="17"/>
  <c r="CJ55"/>
  <c r="CS57" i="14"/>
  <c r="CR71"/>
  <c r="CR78"/>
  <c r="CJ62" i="17"/>
  <c r="CR54" i="7"/>
  <c r="CR62" i="3"/>
  <c r="CJ213" i="17" s="1"/>
  <c r="CR61" i="3"/>
  <c r="CJ210" i="17" s="1"/>
  <c r="CR83" i="14"/>
  <c r="CJ67" i="17" s="1"/>
  <c r="CR21" i="7"/>
  <c r="CJ128" i="17"/>
  <c r="CR172" i="14"/>
  <c r="CR32" i="3"/>
  <c r="CJ174" i="17" s="1"/>
  <c r="CR177" i="14"/>
  <c r="CJ133" i="17" s="1"/>
  <c r="CR33" i="3"/>
  <c r="CJ177" i="17" s="1"/>
  <c r="CS39" i="14"/>
  <c r="CK26" i="17"/>
  <c r="CS90" i="14"/>
  <c r="CK74" i="17"/>
  <c r="CR21" i="14"/>
  <c r="CS11" i="8"/>
  <c r="CS10"/>
  <c r="CJ8" i="17"/>
  <c r="CJ22"/>
  <c r="CR35" i="14"/>
  <c r="CR9" i="11"/>
  <c r="CS12" i="10"/>
  <c r="CK43" i="17"/>
  <c r="CS10" i="10"/>
  <c r="CR23" i="14"/>
  <c r="CJ10" i="17"/>
  <c r="CS11" i="10"/>
  <c r="CS86" i="14"/>
  <c r="CK70" i="17"/>
  <c r="CK30"/>
  <c r="CS43" i="14"/>
  <c r="CS28" i="7"/>
  <c r="CR111" i="14"/>
  <c r="CJ95" i="17"/>
  <c r="CR43" i="3"/>
  <c r="CJ189" i="17" s="1"/>
  <c r="CR42" i="3"/>
  <c r="CJ186" i="17" s="1"/>
  <c r="CR116" i="14"/>
  <c r="CJ100" i="17" s="1"/>
  <c r="CT20" i="11"/>
  <c r="CS45"/>
  <c r="CS140" i="14"/>
  <c r="CK121" i="17"/>
  <c r="CS10" i="4"/>
  <c r="CS11"/>
  <c r="CR17" i="14"/>
  <c r="CJ4" i="17"/>
  <c r="CK93"/>
  <c r="CS109" i="14"/>
  <c r="CT28" i="5"/>
  <c r="CS170" i="14"/>
  <c r="CS21" i="5"/>
  <c r="CK126" i="17"/>
  <c r="CS54" i="5"/>
  <c r="CS212" i="14" s="1"/>
  <c r="CK60" i="17"/>
  <c r="CS76" i="14"/>
  <c r="CR66" l="1"/>
  <c r="CJ50" i="17"/>
  <c r="CS52" i="14"/>
  <c r="CS11" i="9"/>
  <c r="CJ9" i="17"/>
  <c r="CS10" i="9"/>
  <c r="CR22" i="14"/>
  <c r="CS19" i="6"/>
  <c r="CS45" s="1"/>
  <c r="CR149" i="14"/>
  <c r="CR36" i="6"/>
  <c r="CS44" i="14"/>
  <c r="CK31" i="17"/>
  <c r="CK75"/>
  <c r="CS91" i="14"/>
  <c r="CK83" i="17"/>
  <c r="CS99" i="14"/>
  <c r="CK32" i="17"/>
  <c r="CS45" i="14"/>
  <c r="CS22" i="8"/>
  <c r="CS184" i="14"/>
  <c r="CK140" i="17"/>
  <c r="CS180" i="14"/>
  <c r="CK136" i="17"/>
  <c r="CS22" i="4"/>
  <c r="CT165" i="14"/>
  <c r="CS44" i="10"/>
  <c r="CS29"/>
  <c r="CK109" i="17"/>
  <c r="CS125" i="14"/>
  <c r="CS29" i="4"/>
  <c r="CS119" i="14"/>
  <c r="CK103" i="17"/>
  <c r="CS44" i="4"/>
  <c r="CK77" i="17"/>
  <c r="CS93" i="14"/>
  <c r="CK84" i="17"/>
  <c r="CS100" i="14"/>
  <c r="CS40" i="3"/>
  <c r="CK183" i="17" s="1"/>
  <c r="CS105" i="14"/>
  <c r="CK89" i="17" s="1"/>
  <c r="CS39" i="3"/>
  <c r="CK180" i="17" s="1"/>
  <c r="CS186" i="14"/>
  <c r="CK142" i="17"/>
  <c r="CS22" i="10"/>
  <c r="CS19" i="7"/>
  <c r="CR150" i="14"/>
  <c r="CR155"/>
  <c r="CR27" i="3"/>
  <c r="CR28"/>
  <c r="CR36" i="7"/>
  <c r="CR35"/>
  <c r="CR214" i="14"/>
  <c r="CR71" i="3"/>
  <c r="CR219" i="14"/>
  <c r="CR72" i="3"/>
  <c r="CS12" i="11"/>
  <c r="CK44" i="17"/>
  <c r="CR24" i="14"/>
  <c r="CJ11" i="17"/>
  <c r="CS10" i="11"/>
  <c r="CS11"/>
  <c r="CK107" i="17"/>
  <c r="CS44" i="8"/>
  <c r="CS123" i="14"/>
  <c r="CS29" i="8"/>
  <c r="CS35" i="5"/>
  <c r="CS65" i="14" s="1"/>
  <c r="CS36" i="5"/>
  <c r="CT19"/>
  <c r="CS148" i="14"/>
  <c r="CT98"/>
  <c r="CL82" i="17"/>
  <c r="CK49"/>
  <c r="CT51" i="14"/>
  <c r="CK39" i="17" l="1"/>
  <c r="CS12" i="6"/>
  <c r="CR30" i="14"/>
  <c r="CJ17" i="17"/>
  <c r="CR9" i="6"/>
  <c r="CK116" i="17"/>
  <c r="CT20" i="6"/>
  <c r="CT160" i="14" s="1"/>
  <c r="CS135"/>
  <c r="CK141" i="17"/>
  <c r="CS185" i="14"/>
  <c r="CS22" i="9"/>
  <c r="CS124" i="14"/>
  <c r="CS29" i="9"/>
  <c r="CS44"/>
  <c r="CK108" i="17"/>
  <c r="CK72"/>
  <c r="CS88" i="14"/>
  <c r="CT28" i="8"/>
  <c r="CS112" i="14"/>
  <c r="CK96" i="17"/>
  <c r="CK33"/>
  <c r="CS46" i="14"/>
  <c r="CS136"/>
  <c r="CK117" i="17"/>
  <c r="CT20" i="7"/>
  <c r="CS25" i="3"/>
  <c r="CK168" i="17" s="1"/>
  <c r="CS26" i="3"/>
  <c r="CK171" i="17" s="1"/>
  <c r="CS141" i="14"/>
  <c r="CK122" i="17" s="1"/>
  <c r="CS54" i="4"/>
  <c r="CS75" i="14"/>
  <c r="CK59" i="17"/>
  <c r="CS45" i="7"/>
  <c r="CS22" i="11"/>
  <c r="CK143" i="17"/>
  <c r="CS187" i="14"/>
  <c r="CR31"/>
  <c r="CJ18" i="17"/>
  <c r="CR9" i="7"/>
  <c r="CR52" i="3"/>
  <c r="CJ201" i="17" s="1"/>
  <c r="CR36" i="14"/>
  <c r="CJ23" i="17" s="1"/>
  <c r="CR51" i="3"/>
  <c r="CJ198" i="17" s="1"/>
  <c r="CT28" i="4"/>
  <c r="CS108" i="14"/>
  <c r="CK92" i="17"/>
  <c r="CS81" i="14"/>
  <c r="CK65" i="17"/>
  <c r="CS54" i="10"/>
  <c r="CS54" i="8"/>
  <c r="CS79" i="14"/>
  <c r="CK63" i="17"/>
  <c r="CK110"/>
  <c r="CS44" i="11"/>
  <c r="CS126" i="14"/>
  <c r="CS29" i="11"/>
  <c r="CR67" i="14"/>
  <c r="CJ51" i="17"/>
  <c r="CS53" i="14"/>
  <c r="CR50" i="3"/>
  <c r="CJ195" i="17" s="1"/>
  <c r="CR72" i="14"/>
  <c r="CJ56" i="17" s="1"/>
  <c r="CR49" i="3"/>
  <c r="CJ192" i="17" s="1"/>
  <c r="CK98"/>
  <c r="CT28" i="10"/>
  <c r="CS114" i="14"/>
  <c r="CS169"/>
  <c r="CK125" i="17"/>
  <c r="CS21" i="4"/>
  <c r="CS21" i="8"/>
  <c r="CS173" i="14"/>
  <c r="CK129" i="17"/>
  <c r="CK131"/>
  <c r="CS175" i="14"/>
  <c r="CS21" i="10"/>
  <c r="CS9" i="5"/>
  <c r="CS29" i="14"/>
  <c r="CK16" i="17"/>
  <c r="CL38"/>
  <c r="CT12" i="5"/>
  <c r="CT45"/>
  <c r="CU20"/>
  <c r="CU159" i="14" s="1"/>
  <c r="CL115" i="17"/>
  <c r="CT134" i="14"/>
  <c r="CS41" l="1"/>
  <c r="CK28" i="17"/>
  <c r="CK97"/>
  <c r="CS113" i="14"/>
  <c r="CT28" i="9"/>
  <c r="CS174" i="14"/>
  <c r="CS21" i="9"/>
  <c r="CK130" i="17"/>
  <c r="CS11" i="6"/>
  <c r="CR19" i="14"/>
  <c r="CJ6" i="17"/>
  <c r="CS10" i="6"/>
  <c r="CK64" i="17"/>
  <c r="CS80" i="14"/>
  <c r="CS54" i="9"/>
  <c r="CS215" i="14"/>
  <c r="CS35" i="8"/>
  <c r="CS21" i="11"/>
  <c r="CS176" i="14"/>
  <c r="CK132" i="17"/>
  <c r="CS211" i="14"/>
  <c r="CS35" i="4"/>
  <c r="CT161" i="14"/>
  <c r="CT30" i="3"/>
  <c r="CT166" i="14"/>
  <c r="CT29" i="3"/>
  <c r="CT101" i="14"/>
  <c r="CL85" i="17"/>
  <c r="CK66"/>
  <c r="CS82" i="14"/>
  <c r="CS54" i="11"/>
  <c r="CT97" i="14"/>
  <c r="CL81" i="17"/>
  <c r="CJ7"/>
  <c r="CR20" i="14"/>
  <c r="CS11" i="7"/>
  <c r="CS10"/>
  <c r="CR13" i="3"/>
  <c r="CJ147" i="17" s="1"/>
  <c r="CR25" i="14"/>
  <c r="CJ12" i="17" s="1"/>
  <c r="CR12" i="3"/>
  <c r="CJ1" i="17" s="1"/>
  <c r="CS12" i="7"/>
  <c r="CK40" i="17"/>
  <c r="CS54" i="3"/>
  <c r="CK204" i="17" s="1"/>
  <c r="CS55" i="3"/>
  <c r="CK207" i="17" s="1"/>
  <c r="CS58" i="14"/>
  <c r="CK45" i="17" s="1"/>
  <c r="CS89" i="14"/>
  <c r="CK73" i="17"/>
  <c r="CS65" i="3"/>
  <c r="CK219" i="17" s="1"/>
  <c r="CS94" i="14"/>
  <c r="CK78" i="17" s="1"/>
  <c r="CS64" i="3"/>
  <c r="CK216" i="17" s="1"/>
  <c r="CS36" i="10"/>
  <c r="CS153" i="14"/>
  <c r="CT19" i="10"/>
  <c r="CT19" i="8"/>
  <c r="CT45" s="1"/>
  <c r="CS151" i="14"/>
  <c r="CS36" i="8"/>
  <c r="CS147" i="14"/>
  <c r="CT19" i="4"/>
  <c r="CS36"/>
  <c r="CL87" i="17"/>
  <c r="CT103" i="14"/>
  <c r="CT28" i="11"/>
  <c r="CS115" i="14"/>
  <c r="CK99" i="17"/>
  <c r="CS35" i="10"/>
  <c r="CS217" i="14"/>
  <c r="CT87"/>
  <c r="CL71" i="17"/>
  <c r="CL27"/>
  <c r="CT40" i="14"/>
  <c r="CT11" i="5"/>
  <c r="CT10"/>
  <c r="CS18" i="14"/>
  <c r="CK5" i="17"/>
  <c r="CS216" i="14" l="1"/>
  <c r="CS35" i="9"/>
  <c r="CS44" i="6"/>
  <c r="CS29"/>
  <c r="CS121" i="14"/>
  <c r="CK105" i="17"/>
  <c r="CT19" i="9"/>
  <c r="CT45" s="1"/>
  <c r="CS36"/>
  <c r="CS152" i="14"/>
  <c r="CL86" i="17"/>
  <c r="CT102" i="14"/>
  <c r="CS182"/>
  <c r="CK138" i="17"/>
  <c r="CS22" i="6"/>
  <c r="CT90" i="14"/>
  <c r="CL74" i="17"/>
  <c r="CT104" i="14"/>
  <c r="CL88" i="17"/>
  <c r="CS9" i="4"/>
  <c r="CK15" i="17"/>
  <c r="CS28" i="14"/>
  <c r="CS9" i="8"/>
  <c r="CK19" i="17"/>
  <c r="CS32" i="14"/>
  <c r="CS42"/>
  <c r="CK29" i="17"/>
  <c r="CS19" i="3"/>
  <c r="CK165" i="17" s="1"/>
  <c r="CS47" i="14"/>
  <c r="CK34" i="17" s="1"/>
  <c r="CS18" i="3"/>
  <c r="CK162" i="17" s="1"/>
  <c r="CT54" i="14"/>
  <c r="CK52" i="17"/>
  <c r="CS68" i="14"/>
  <c r="CL120" i="17"/>
  <c r="CT139" i="14"/>
  <c r="CU20" i="10"/>
  <c r="CU164" i="14" s="1"/>
  <c r="CS29" i="7"/>
  <c r="CK106" i="17"/>
  <c r="CS122" i="14"/>
  <c r="CS127"/>
  <c r="CK111" i="17" s="1"/>
  <c r="CS15" i="3"/>
  <c r="CK153" i="17" s="1"/>
  <c r="CS14" i="3"/>
  <c r="CK150" i="17" s="1"/>
  <c r="CK48"/>
  <c r="CS64" i="14"/>
  <c r="CT50"/>
  <c r="CL118" i="17"/>
  <c r="CU20" i="8"/>
  <c r="CU162" i="14" s="1"/>
  <c r="CT137"/>
  <c r="CS183"/>
  <c r="CK139" i="17"/>
  <c r="CS22" i="7"/>
  <c r="CS16" i="3"/>
  <c r="CK156" i="17" s="1"/>
  <c r="CS17" i="3"/>
  <c r="CK159" i="17" s="1"/>
  <c r="CS188" i="14"/>
  <c r="CK144" i="17" s="1"/>
  <c r="CT19" i="11"/>
  <c r="CS154" i="14"/>
  <c r="CS36" i="11"/>
  <c r="CT45" i="10"/>
  <c r="CT56" i="14"/>
  <c r="CK54" i="17"/>
  <c r="CS70" i="14"/>
  <c r="CT45" i="4"/>
  <c r="CU20"/>
  <c r="CU158" i="14" s="1"/>
  <c r="CT133"/>
  <c r="CL114" i="17"/>
  <c r="CK21"/>
  <c r="CS9" i="10"/>
  <c r="CS34" i="14"/>
  <c r="CS218"/>
  <c r="CS35" i="11"/>
  <c r="CS44" i="7"/>
  <c r="CT29" i="5"/>
  <c r="CT120" i="14"/>
  <c r="CL104" i="17"/>
  <c r="CL137"/>
  <c r="CT22" i="5"/>
  <c r="CT181" i="14"/>
  <c r="CT44" i="5"/>
  <c r="CS21" i="6" l="1"/>
  <c r="CS171" i="14"/>
  <c r="CK127" i="17"/>
  <c r="CL119"/>
  <c r="CU20" i="9"/>
  <c r="CU163" i="14" s="1"/>
  <c r="CT138"/>
  <c r="CK61" i="17"/>
  <c r="CS54" i="6"/>
  <c r="CS213" i="14" s="1"/>
  <c r="CS77"/>
  <c r="CT91"/>
  <c r="CL75" i="17"/>
  <c r="CK20"/>
  <c r="CS33" i="14"/>
  <c r="CS9" i="9"/>
  <c r="CT28" i="6"/>
  <c r="CS110" i="14"/>
  <c r="CK94" i="17"/>
  <c r="CS69" i="14"/>
  <c r="CT55"/>
  <c r="CK53" i="17"/>
  <c r="CT12" i="10"/>
  <c r="CL43" i="17"/>
  <c r="CU20" i="11"/>
  <c r="CT140" i="14"/>
  <c r="CL121" i="17"/>
  <c r="CT11" i="8"/>
  <c r="CT10"/>
  <c r="CS21" i="14"/>
  <c r="CK8" i="17"/>
  <c r="CT45" i="11"/>
  <c r="CK62" i="17"/>
  <c r="CS78" i="14"/>
  <c r="CS54" i="7"/>
  <c r="CS83" i="14"/>
  <c r="CK67" i="17" s="1"/>
  <c r="CS62" i="3"/>
  <c r="CK213" i="17" s="1"/>
  <c r="CS61" i="3"/>
  <c r="CK210" i="17" s="1"/>
  <c r="CL37"/>
  <c r="CT12" i="4"/>
  <c r="CL41" i="17"/>
  <c r="CT12" i="8"/>
  <c r="CK55" i="17"/>
  <c r="CT57" i="14"/>
  <c r="CS71"/>
  <c r="CK22" i="17"/>
  <c r="CS9" i="11"/>
  <c r="CS35" i="14"/>
  <c r="CS17"/>
  <c r="CK4" i="17"/>
  <c r="CT10" i="4"/>
  <c r="CT11"/>
  <c r="CT11" i="10"/>
  <c r="CT10"/>
  <c r="CS23" i="14"/>
  <c r="CK10" i="17"/>
  <c r="CT86" i="14"/>
  <c r="CL70" i="17"/>
  <c r="CT92" i="14"/>
  <c r="CL76" i="17"/>
  <c r="CS21" i="7"/>
  <c r="CK128" i="17"/>
  <c r="CS172" i="14"/>
  <c r="CS32" i="3"/>
  <c r="CK174" i="17" s="1"/>
  <c r="CS177" i="14"/>
  <c r="CK133" i="17" s="1"/>
  <c r="CS33" i="3"/>
  <c r="CK177" i="17" s="1"/>
  <c r="CS111" i="14"/>
  <c r="CK95" i="17"/>
  <c r="CT28" i="7"/>
  <c r="CS43" i="3"/>
  <c r="CK189" i="17" s="1"/>
  <c r="CS116" i="14"/>
  <c r="CK100" i="17" s="1"/>
  <c r="CS42" i="3"/>
  <c r="CK186" i="17" s="1"/>
  <c r="CL60"/>
  <c r="CT54" i="5"/>
  <c r="CT212" i="14" s="1"/>
  <c r="CT76"/>
  <c r="CL93" i="17"/>
  <c r="CT109" i="14"/>
  <c r="CU28" i="5"/>
  <c r="CT21"/>
  <c r="CL126" i="17"/>
  <c r="CT170" i="14"/>
  <c r="CK9" i="17" l="1"/>
  <c r="CT11" i="9"/>
  <c r="CS22" i="14"/>
  <c r="CT10" i="9"/>
  <c r="CT19" i="6"/>
  <c r="CS149" i="14"/>
  <c r="CS36" i="6"/>
  <c r="CS35"/>
  <c r="CT12" i="9"/>
  <c r="CL42" i="17"/>
  <c r="CT99" i="14"/>
  <c r="CL83" i="17"/>
  <c r="CT45" i="6"/>
  <c r="CL136" i="17"/>
  <c r="CT22" i="4"/>
  <c r="CT180" i="14"/>
  <c r="CT12" i="11"/>
  <c r="CL44" i="17"/>
  <c r="CT39" i="14"/>
  <c r="CL26" i="17"/>
  <c r="CT22" i="8"/>
  <c r="CT184" i="14"/>
  <c r="CL140" i="17"/>
  <c r="CU165" i="14"/>
  <c r="CT100"/>
  <c r="CL84" i="17"/>
  <c r="CT105" i="14"/>
  <c r="CL89" i="17" s="1"/>
  <c r="CT39" i="3"/>
  <c r="CL180" i="17" s="1"/>
  <c r="CT40" i="3"/>
  <c r="CL183" i="17" s="1"/>
  <c r="CT19" i="7"/>
  <c r="CS150" i="14"/>
  <c r="CS28" i="3"/>
  <c r="CS27"/>
  <c r="CS36" i="7"/>
  <c r="CS155" i="14"/>
  <c r="CT44" i="4"/>
  <c r="CT119" i="14"/>
  <c r="CT29" i="4"/>
  <c r="CL103" i="17"/>
  <c r="CT44" i="10"/>
  <c r="CT125" i="14"/>
  <c r="CL109" i="17"/>
  <c r="CT29" i="10"/>
  <c r="CT43" i="14"/>
  <c r="CL30" i="17"/>
  <c r="CS214" i="14"/>
  <c r="CS72" i="3"/>
  <c r="CS219" i="14"/>
  <c r="CS71" i="3"/>
  <c r="CT45" i="14"/>
  <c r="CL32" i="17"/>
  <c r="CT186" i="14"/>
  <c r="CT22" i="10"/>
  <c r="CL142" i="17"/>
  <c r="CS24" i="14"/>
  <c r="CT11" i="11"/>
  <c r="CK11" i="17"/>
  <c r="CT10" i="11"/>
  <c r="CL77" i="17"/>
  <c r="CT93" i="14"/>
  <c r="CL107" i="17"/>
  <c r="CT44" i="8"/>
  <c r="CT29"/>
  <c r="CT123" i="14"/>
  <c r="CS35" i="7"/>
  <c r="CT36" i="5"/>
  <c r="CU19"/>
  <c r="CT148" i="14"/>
  <c r="CM82" i="17"/>
  <c r="CU98" i="14"/>
  <c r="CU45" i="5"/>
  <c r="CT35"/>
  <c r="CL72" i="17" l="1"/>
  <c r="CT88" i="14"/>
  <c r="CL31" i="17"/>
  <c r="CT44" i="14"/>
  <c r="CS9" i="6"/>
  <c r="CS30" i="14"/>
  <c r="CK17" i="17"/>
  <c r="CL116"/>
  <c r="CT135" i="14"/>
  <c r="CU20" i="6"/>
  <c r="CU160" i="14" s="1"/>
  <c r="CK50" i="17"/>
  <c r="CT52" i="14"/>
  <c r="CS66"/>
  <c r="CL141" i="17"/>
  <c r="CT22" i="9"/>
  <c r="CT185" i="14"/>
  <c r="CT124"/>
  <c r="CT29" i="9"/>
  <c r="CT44"/>
  <c r="CL108" i="17"/>
  <c r="CK51"/>
  <c r="CT53" i="14"/>
  <c r="CS67"/>
  <c r="CS49" i="3"/>
  <c r="CK192" i="17" s="1"/>
  <c r="CS50" i="3"/>
  <c r="CK195" i="17" s="1"/>
  <c r="CS72" i="14"/>
  <c r="CK56" i="17" s="1"/>
  <c r="CT79" i="14"/>
  <c r="CL63" i="17"/>
  <c r="CT54" i="8"/>
  <c r="CT215" i="14" s="1"/>
  <c r="CT187"/>
  <c r="CT22" i="11"/>
  <c r="CL143" i="17"/>
  <c r="CT112" i="14"/>
  <c r="CU28" i="8"/>
  <c r="CL96" i="17"/>
  <c r="CT114" i="14"/>
  <c r="CL98" i="17"/>
  <c r="CU28" i="10"/>
  <c r="CL92" i="17"/>
  <c r="CT108" i="14"/>
  <c r="CU28" i="4"/>
  <c r="CS9" i="7"/>
  <c r="CS31" i="14"/>
  <c r="CK18" i="17"/>
  <c r="CS36" i="14"/>
  <c r="CK23" i="17" s="1"/>
  <c r="CS51" i="3"/>
  <c r="CK198" i="17" s="1"/>
  <c r="CS52" i="3"/>
  <c r="CK201" i="17" s="1"/>
  <c r="CT136" i="14"/>
  <c r="CL117" i="17"/>
  <c r="CU20" i="7"/>
  <c r="CT141" i="14"/>
  <c r="CL122" i="17" s="1"/>
  <c r="CT25" i="3"/>
  <c r="CL168" i="17" s="1"/>
  <c r="CT26" i="3"/>
  <c r="CL171" i="17" s="1"/>
  <c r="CT169" i="14"/>
  <c r="CT21" i="4"/>
  <c r="CL125" i="17"/>
  <c r="CT29" i="11"/>
  <c r="CT44"/>
  <c r="CL110" i="17"/>
  <c r="CT126" i="14"/>
  <c r="CT81"/>
  <c r="CL65" i="17"/>
  <c r="CT54" i="10"/>
  <c r="CT21" i="8"/>
  <c r="CL129" i="17"/>
  <c r="CT173" i="14"/>
  <c r="CL131" i="17"/>
  <c r="CT175" i="14"/>
  <c r="CT21" i="10"/>
  <c r="CL59" i="17"/>
  <c r="CT75" i="14"/>
  <c r="CT54" i="4"/>
  <c r="CT46" i="14"/>
  <c r="CL33" i="17"/>
  <c r="CT45" i="7"/>
  <c r="CM71" i="17"/>
  <c r="CU87" i="14"/>
  <c r="CT29"/>
  <c r="CT9" i="5"/>
  <c r="CL16" i="17"/>
  <c r="CL49"/>
  <c r="CT65" i="14"/>
  <c r="CU51"/>
  <c r="CV20" i="5"/>
  <c r="CV159" i="14" s="1"/>
  <c r="CM115" i="17"/>
  <c r="CU134" i="14"/>
  <c r="CL64" i="17" l="1"/>
  <c r="CT54" i="9"/>
  <c r="CT80" i="14"/>
  <c r="CT174"/>
  <c r="CT21" i="9"/>
  <c r="CL130" i="17"/>
  <c r="CS19" i="14"/>
  <c r="CT11" i="6"/>
  <c r="CK6" i="17"/>
  <c r="CT10" i="6"/>
  <c r="CU28" i="9"/>
  <c r="CT113" i="14"/>
  <c r="CL97" i="17"/>
  <c r="CT12" i="6"/>
  <c r="CL39" i="17"/>
  <c r="CT211" i="14"/>
  <c r="CT35" i="4"/>
  <c r="CT36" i="10"/>
  <c r="CT153" i="14"/>
  <c r="CU19" i="10"/>
  <c r="CU28" i="11"/>
  <c r="CL99" i="17"/>
  <c r="CT115" i="14"/>
  <c r="CU97"/>
  <c r="CM81" i="17"/>
  <c r="CT82" i="14"/>
  <c r="CL66" i="17"/>
  <c r="CT54" i="11"/>
  <c r="CT147" i="14"/>
  <c r="CT36" i="4"/>
  <c r="CU19"/>
  <c r="CU161" i="14"/>
  <c r="CU29" i="3"/>
  <c r="CU166" i="14"/>
  <c r="CU30" i="3"/>
  <c r="CT10" i="7"/>
  <c r="CS20" i="14"/>
  <c r="CK7" i="17"/>
  <c r="CT11" i="7"/>
  <c r="CS13" i="3"/>
  <c r="CK147" i="17" s="1"/>
  <c r="CS12" i="3"/>
  <c r="CK1" i="17" s="1"/>
  <c r="CS25" i="14"/>
  <c r="CK12" i="17" s="1"/>
  <c r="CT12" i="7"/>
  <c r="CL40" i="17"/>
  <c r="CT58" i="14"/>
  <c r="CL45" i="17" s="1"/>
  <c r="CT54" i="3"/>
  <c r="CL204" i="17" s="1"/>
  <c r="CT55" i="3"/>
  <c r="CL207" i="17" s="1"/>
  <c r="CT35" i="8"/>
  <c r="CT217" i="14"/>
  <c r="CT35" i="10"/>
  <c r="CM87" i="17"/>
  <c r="CU103" i="14"/>
  <c r="CU101"/>
  <c r="CM85" i="17"/>
  <c r="CL73"/>
  <c r="CT89" i="14"/>
  <c r="CT65" i="3"/>
  <c r="CL219" i="17" s="1"/>
  <c r="CT64" i="3"/>
  <c r="CL216" i="17" s="1"/>
  <c r="CT94" i="14"/>
  <c r="CL78" i="17" s="1"/>
  <c r="CT36" i="8"/>
  <c r="CU19"/>
  <c r="CT151" i="14"/>
  <c r="CT176"/>
  <c r="CT21" i="11"/>
  <c r="CL132" i="17"/>
  <c r="CU12" i="5"/>
  <c r="CM38" i="17"/>
  <c r="CT18" i="14"/>
  <c r="CU11" i="5"/>
  <c r="CL5" i="17"/>
  <c r="CU10" i="5"/>
  <c r="CM86" i="17" l="1"/>
  <c r="CU102" i="14"/>
  <c r="CU19" i="9"/>
  <c r="CT152" i="14"/>
  <c r="CT36" i="9"/>
  <c r="CL28" i="17"/>
  <c r="CT41" i="14"/>
  <c r="CT182"/>
  <c r="CT22" i="6"/>
  <c r="CL138" i="17"/>
  <c r="CT29" i="6"/>
  <c r="CT44"/>
  <c r="CL105" i="17"/>
  <c r="CT121" i="14"/>
  <c r="CT216"/>
  <c r="CT35" i="9"/>
  <c r="CV20" i="8"/>
  <c r="CV162" i="14" s="1"/>
  <c r="CU137"/>
  <c r="CM118" i="17"/>
  <c r="CL29"/>
  <c r="CT42" i="14"/>
  <c r="CT19" i="3"/>
  <c r="CL165" i="17" s="1"/>
  <c r="CT18" i="3"/>
  <c r="CL162" i="17" s="1"/>
  <c r="CT47" i="14"/>
  <c r="CL34" i="17" s="1"/>
  <c r="CT29" i="7"/>
  <c r="CL106" i="17"/>
  <c r="CT122" i="14"/>
  <c r="CT14" i="3"/>
  <c r="CL150" i="17" s="1"/>
  <c r="CT127" i="14"/>
  <c r="CL111" i="17" s="1"/>
  <c r="CT15" i="3"/>
  <c r="CL153" i="17" s="1"/>
  <c r="CV20" i="4"/>
  <c r="CU45"/>
  <c r="CM114" i="17"/>
  <c r="CU133" i="14"/>
  <c r="CU139"/>
  <c r="CM120" i="17"/>
  <c r="CU45" i="10"/>
  <c r="CV20"/>
  <c r="CV164" i="14" s="1"/>
  <c r="CU45" i="8"/>
  <c r="CU54" i="14"/>
  <c r="CL52" i="17"/>
  <c r="CT68" i="14"/>
  <c r="CT22" i="7"/>
  <c r="CL139" i="17"/>
  <c r="CT183" i="14"/>
  <c r="CT17" i="3"/>
  <c r="CL159" i="17" s="1"/>
  <c r="CT188" i="14"/>
  <c r="CL144" i="17" s="1"/>
  <c r="CT16" i="3"/>
  <c r="CL156" i="17" s="1"/>
  <c r="CT218" i="14"/>
  <c r="CT35" i="11"/>
  <c r="CU50" i="14"/>
  <c r="CT64"/>
  <c r="CL48" i="17"/>
  <c r="CU104" i="14"/>
  <c r="CM88" i="17"/>
  <c r="CL21"/>
  <c r="CT9" i="10"/>
  <c r="CT34" i="14"/>
  <c r="CT154"/>
  <c r="CT36" i="11"/>
  <c r="CU19"/>
  <c r="CT9" i="8"/>
  <c r="CT32" i="14"/>
  <c r="CL19" i="17"/>
  <c r="CU56" i="14"/>
  <c r="CL54" i="17"/>
  <c r="CT70" i="14"/>
  <c r="CT9" i="4"/>
  <c r="CL15" i="17"/>
  <c r="CT28" i="14"/>
  <c r="CT44" i="7"/>
  <c r="CU40" i="14"/>
  <c r="CM27" i="17"/>
  <c r="CU181" i="14"/>
  <c r="CU22" i="5"/>
  <c r="CM137" i="17"/>
  <c r="CU29" i="5"/>
  <c r="CU120" i="14"/>
  <c r="CM104" i="17"/>
  <c r="CU44" i="5"/>
  <c r="CT110" i="14" l="1"/>
  <c r="CL94" i="17"/>
  <c r="CU28" i="6"/>
  <c r="CT21"/>
  <c r="CL127" i="17"/>
  <c r="CT171" i="14"/>
  <c r="CT33"/>
  <c r="CT9" i="9"/>
  <c r="CL20" i="17"/>
  <c r="CU138" i="14"/>
  <c r="CV20" i="9"/>
  <c r="CV163" i="14" s="1"/>
  <c r="CM119" i="17"/>
  <c r="CU45" i="9"/>
  <c r="CL53" i="17"/>
  <c r="CT69" i="14"/>
  <c r="CU55"/>
  <c r="CT54" i="6"/>
  <c r="CT213" i="14" s="1"/>
  <c r="CL61" i="17"/>
  <c r="CT77" i="14"/>
  <c r="CU10" i="4"/>
  <c r="CL4" i="17"/>
  <c r="CT17" i="14"/>
  <c r="CU11" i="4"/>
  <c r="CT35" i="14"/>
  <c r="CL22" i="17"/>
  <c r="CT9" i="11"/>
  <c r="CL128" i="17"/>
  <c r="CT172" i="14"/>
  <c r="CT21" i="7"/>
  <c r="CT32" i="3"/>
  <c r="CL174" i="17" s="1"/>
  <c r="CT33" i="3"/>
  <c r="CL177" i="17" s="1"/>
  <c r="CT177" i="14"/>
  <c r="CL133" i="17" s="1"/>
  <c r="CU90" i="14"/>
  <c r="CM74" i="17"/>
  <c r="CM43"/>
  <c r="CU12" i="10"/>
  <c r="CU140" i="14"/>
  <c r="CV20" i="11"/>
  <c r="CV165" i="14" s="1"/>
  <c r="CM121" i="17"/>
  <c r="CT23" i="14"/>
  <c r="CU10" i="10"/>
  <c r="CU11"/>
  <c r="CL10" i="17"/>
  <c r="CM41"/>
  <c r="CU12" i="8"/>
  <c r="CV158" i="14"/>
  <c r="CU45" i="11"/>
  <c r="CT54" i="7"/>
  <c r="CT78" i="14"/>
  <c r="CL62" i="17"/>
  <c r="CT62" i="3"/>
  <c r="CL213" i="17" s="1"/>
  <c r="CT35" i="7"/>
  <c r="CT83" i="14"/>
  <c r="CL67" i="17" s="1"/>
  <c r="CT61" i="3"/>
  <c r="CL210" i="17" s="1"/>
  <c r="CU11" i="8"/>
  <c r="CU10"/>
  <c r="CL8" i="17"/>
  <c r="CT21" i="14"/>
  <c r="CM37" i="17"/>
  <c r="CU12" i="4"/>
  <c r="CU92" i="14"/>
  <c r="CM76" i="17"/>
  <c r="CT71" i="14"/>
  <c r="CU57"/>
  <c r="CL55" i="17"/>
  <c r="CU86" i="14"/>
  <c r="CM70" i="17"/>
  <c r="CU28" i="7"/>
  <c r="CL95" i="17"/>
  <c r="CT111" i="14"/>
  <c r="CT42" i="3"/>
  <c r="CL186" i="17" s="1"/>
  <c r="CT116" i="14"/>
  <c r="CL100" i="17" s="1"/>
  <c r="CT43" i="3"/>
  <c r="CL189" i="17" s="1"/>
  <c r="CU54" i="5"/>
  <c r="CU212" i="14" s="1"/>
  <c r="CM60" i="17"/>
  <c r="CU76" i="14"/>
  <c r="CV28" i="5"/>
  <c r="CM93" i="17"/>
  <c r="CU109" i="14"/>
  <c r="CU170"/>
  <c r="CM126" i="17"/>
  <c r="CU21" i="5"/>
  <c r="CT35" i="6" l="1"/>
  <c r="CT66" i="14" s="1"/>
  <c r="CM75" i="17"/>
  <c r="CU91" i="14"/>
  <c r="CU99"/>
  <c r="CM83" i="17"/>
  <c r="CU12" i="9"/>
  <c r="CM42" i="17"/>
  <c r="CT22" i="14"/>
  <c r="CU10" i="9"/>
  <c r="CU11"/>
  <c r="CL9" i="17"/>
  <c r="CT36" i="6"/>
  <c r="CU19"/>
  <c r="CT149" i="14"/>
  <c r="CU100"/>
  <c r="CM84" i="17"/>
  <c r="CU40" i="3"/>
  <c r="CM183" i="17" s="1"/>
  <c r="CU39" i="3"/>
  <c r="CM180" i="17" s="1"/>
  <c r="CU105" i="14"/>
  <c r="CM89" i="17" s="1"/>
  <c r="CU22" i="8"/>
  <c r="CU184" i="14"/>
  <c r="CM140" i="17"/>
  <c r="CU53" i="14"/>
  <c r="CT67"/>
  <c r="CL51" i="17"/>
  <c r="CT49" i="3"/>
  <c r="CL192" i="17" s="1"/>
  <c r="CT214" i="14"/>
  <c r="CT71" i="3"/>
  <c r="CT72"/>
  <c r="CT219" i="14"/>
  <c r="CU22" i="4"/>
  <c r="CM136" i="17"/>
  <c r="CU180" i="14"/>
  <c r="CU12" i="11"/>
  <c r="CM44" i="17"/>
  <c r="CU45" i="14"/>
  <c r="CM32" i="17"/>
  <c r="CU39" i="14"/>
  <c r="CM26" i="17"/>
  <c r="CU43" i="14"/>
  <c r="CM30" i="17"/>
  <c r="CM142"/>
  <c r="CU22" i="10"/>
  <c r="CU186" i="14"/>
  <c r="CT150"/>
  <c r="CU19" i="7"/>
  <c r="CT28" i="3"/>
  <c r="CT155" i="14"/>
  <c r="CT27" i="3"/>
  <c r="CT36" i="7"/>
  <c r="CU123" i="14"/>
  <c r="CM107" i="17"/>
  <c r="CU44" i="8"/>
  <c r="CU29"/>
  <c r="CM77" i="17"/>
  <c r="CU93" i="14"/>
  <c r="CU125"/>
  <c r="CM109" i="17"/>
  <c r="CU44" i="10"/>
  <c r="CU29"/>
  <c r="CL11" i="17"/>
  <c r="CU11" i="11"/>
  <c r="CU10"/>
  <c r="CT24" i="14"/>
  <c r="CU119"/>
  <c r="CM103" i="17"/>
  <c r="CU44" i="4"/>
  <c r="CU29"/>
  <c r="CV19" i="5"/>
  <c r="CU148" i="14"/>
  <c r="CU36" i="5"/>
  <c r="CV98" i="14"/>
  <c r="CN82" i="17"/>
  <c r="CU35" i="5"/>
  <c r="CT72" i="14" l="1"/>
  <c r="CL56" i="17" s="1"/>
  <c r="CT50" i="3"/>
  <c r="CL195" i="17" s="1"/>
  <c r="CL50"/>
  <c r="CU52" i="14"/>
  <c r="CU12" i="6" s="1"/>
  <c r="CT9"/>
  <c r="CT30" i="14"/>
  <c r="CL17" i="17"/>
  <c r="CU44" i="9"/>
  <c r="CU29"/>
  <c r="CU124" i="14"/>
  <c r="CM108" i="17"/>
  <c r="CM31"/>
  <c r="CU44" i="14"/>
  <c r="CM116" i="17"/>
  <c r="CV20" i="6"/>
  <c r="CV160" i="14" s="1"/>
  <c r="CU135"/>
  <c r="CU185"/>
  <c r="CM141" i="17"/>
  <c r="CU22" i="9"/>
  <c r="CM39" i="17"/>
  <c r="CU45" i="6"/>
  <c r="CV28" i="4"/>
  <c r="CM92" i="17"/>
  <c r="CU108" i="14"/>
  <c r="CU79"/>
  <c r="CU54" i="8"/>
  <c r="CU215" i="14" s="1"/>
  <c r="CM63" i="17"/>
  <c r="CV28" i="8"/>
  <c r="CU112" i="14"/>
  <c r="CM96" i="17"/>
  <c r="CL18"/>
  <c r="CT9" i="7"/>
  <c r="CT31" i="14"/>
  <c r="CT51" i="3"/>
  <c r="CL198" i="17" s="1"/>
  <c r="CT52" i="3"/>
  <c r="CL201" i="17" s="1"/>
  <c r="CT36" i="14"/>
  <c r="CL23" i="17" s="1"/>
  <c r="CU136" i="14"/>
  <c r="CM117" i="17"/>
  <c r="CV20" i="7"/>
  <c r="CU25" i="3"/>
  <c r="CM168" i="17" s="1"/>
  <c r="CU26" i="3"/>
  <c r="CM171" i="17" s="1"/>
  <c r="CU141" i="14"/>
  <c r="CM122" i="17" s="1"/>
  <c r="CM40"/>
  <c r="CU12" i="7"/>
  <c r="CU58" i="14"/>
  <c r="CM45" i="17" s="1"/>
  <c r="CU54" i="3"/>
  <c r="CM204" i="17" s="1"/>
  <c r="CU55" i="3"/>
  <c r="CM207" i="17" s="1"/>
  <c r="CU45" i="7"/>
  <c r="CU54" i="10"/>
  <c r="CU217" i="14" s="1"/>
  <c r="CU81"/>
  <c r="CM65" i="17"/>
  <c r="CU175" i="14"/>
  <c r="CM131" i="17"/>
  <c r="CU21" i="10"/>
  <c r="CU173" i="14"/>
  <c r="CM129" i="17"/>
  <c r="CU21" i="8"/>
  <c r="CU126" i="14"/>
  <c r="CU44" i="11"/>
  <c r="CU29"/>
  <c r="CM110" i="17"/>
  <c r="CU75" i="14"/>
  <c r="CM59" i="17"/>
  <c r="CU54" i="4"/>
  <c r="CU22" i="11"/>
  <c r="CM143" i="17"/>
  <c r="CU187" i="14"/>
  <c r="CM98" i="17"/>
  <c r="CV28" i="10"/>
  <c r="CU114" i="14"/>
  <c r="CU46"/>
  <c r="CM33" i="17"/>
  <c r="CU21" i="4"/>
  <c r="CU169" i="14"/>
  <c r="CM125" i="17"/>
  <c r="CV45" i="5"/>
  <c r="CW20"/>
  <c r="CW159" i="14" s="1"/>
  <c r="CN115" i="17"/>
  <c r="CV134" i="14"/>
  <c r="CU65"/>
  <c r="CM49" i="17"/>
  <c r="CV51" i="14"/>
  <c r="CU29"/>
  <c r="CU9" i="5"/>
  <c r="CM16" i="17"/>
  <c r="CM28" l="1"/>
  <c r="CU41" i="14"/>
  <c r="CU21" i="9"/>
  <c r="CU174" i="14"/>
  <c r="CM130" i="17"/>
  <c r="CV28" i="9"/>
  <c r="CU113" i="14"/>
  <c r="CM97" i="17"/>
  <c r="CU10" i="6"/>
  <c r="CL6" i="17"/>
  <c r="CU11" i="6"/>
  <c r="CT19" i="14"/>
  <c r="CM72" i="17"/>
  <c r="CU88" i="14"/>
  <c r="CU44" i="6"/>
  <c r="CU80" i="14"/>
  <c r="CU54" i="9"/>
  <c r="CU216" i="14" s="1"/>
  <c r="CM64" i="17"/>
  <c r="CU35" i="9"/>
  <c r="CU35" i="8"/>
  <c r="CU68" i="14" s="1"/>
  <c r="CU82"/>
  <c r="CU54" i="11"/>
  <c r="CM66" i="17"/>
  <c r="CM73"/>
  <c r="CU89" i="14"/>
  <c r="CU65" i="3"/>
  <c r="CM219" i="17" s="1"/>
  <c r="CU64" i="3"/>
  <c r="CM216" i="17" s="1"/>
  <c r="CU94" i="14"/>
  <c r="CM78" i="17" s="1"/>
  <c r="CU42" i="14"/>
  <c r="CM29" i="17"/>
  <c r="CU18" i="3"/>
  <c r="CM162" i="17" s="1"/>
  <c r="CU47" i="14"/>
  <c r="CM34" i="17" s="1"/>
  <c r="CU19" i="3"/>
  <c r="CM165" i="17" s="1"/>
  <c r="CT20" i="14"/>
  <c r="CU11" i="7"/>
  <c r="CL7" i="17"/>
  <c r="CU10" i="7"/>
  <c r="CT13" i="3"/>
  <c r="CL147" i="17" s="1"/>
  <c r="CT25" i="14"/>
  <c r="CL12" i="17" s="1"/>
  <c r="CT12" i="3"/>
  <c r="CL1" i="17" s="1"/>
  <c r="CN85"/>
  <c r="CV101" i="14"/>
  <c r="CN81" i="17"/>
  <c r="CV97" i="14"/>
  <c r="CU35" i="10"/>
  <c r="CU211" i="14"/>
  <c r="CU35" i="4"/>
  <c r="CV28" i="11"/>
  <c r="CU115" i="14"/>
  <c r="CM99" i="17"/>
  <c r="CU36" i="8"/>
  <c r="CU151" i="14"/>
  <c r="CV19" i="8"/>
  <c r="CV45" s="1"/>
  <c r="CV54" i="14"/>
  <c r="CU36" i="4"/>
  <c r="CU147" i="14"/>
  <c r="CV19" i="4"/>
  <c r="CN87" i="17"/>
  <c r="CV103" i="14"/>
  <c r="CU176"/>
  <c r="CU21" i="11"/>
  <c r="CM132" i="17"/>
  <c r="CV19" i="10"/>
  <c r="CU36"/>
  <c r="CU153" i="14"/>
  <c r="CV161"/>
  <c r="CV30" i="3"/>
  <c r="CV29"/>
  <c r="CV166" i="14"/>
  <c r="CM5" i="17"/>
  <c r="CV11" i="5"/>
  <c r="CV44" s="1"/>
  <c r="CU18" i="14"/>
  <c r="CV10" i="5"/>
  <c r="CN71" i="17"/>
  <c r="CV87" i="14"/>
  <c r="CN38" i="17"/>
  <c r="CV12" i="5"/>
  <c r="CV55" i="14" l="1"/>
  <c r="CU69"/>
  <c r="CM53" i="17"/>
  <c r="CU77" i="14"/>
  <c r="CU54" i="6"/>
  <c r="CM61" i="17"/>
  <c r="CU29" i="6"/>
  <c r="CU121" i="14"/>
  <c r="CM105" i="17"/>
  <c r="CM138"/>
  <c r="CU22" i="6"/>
  <c r="CU182" i="14"/>
  <c r="CV19" i="9"/>
  <c r="CU152" i="14"/>
  <c r="CU36" i="9"/>
  <c r="CN86" i="17"/>
  <c r="CV102" i="14"/>
  <c r="CM52" i="17"/>
  <c r="CV19" i="11"/>
  <c r="CU154" i="14"/>
  <c r="CU36" i="11"/>
  <c r="CU70" i="14"/>
  <c r="CV56"/>
  <c r="CM54" i="17"/>
  <c r="CV90" i="14"/>
  <c r="CN74" i="17"/>
  <c r="CV45" i="4"/>
  <c r="CW20"/>
  <c r="CV133" i="14"/>
  <c r="CN114" i="17"/>
  <c r="CM19"/>
  <c r="CU9" i="8"/>
  <c r="CU32" i="14"/>
  <c r="CV50"/>
  <c r="CU64"/>
  <c r="CM48" i="17"/>
  <c r="CU122" i="14"/>
  <c r="CM106" i="17"/>
  <c r="CU29" i="7"/>
  <c r="CU14" i="3"/>
  <c r="CM150" i="17" s="1"/>
  <c r="CU15" i="3"/>
  <c r="CM153" i="17" s="1"/>
  <c r="CU127" i="14"/>
  <c r="CM111" i="17" s="1"/>
  <c r="CW20" i="10"/>
  <c r="CW164" i="14" s="1"/>
  <c r="CV139"/>
  <c r="CV45" i="10"/>
  <c r="CN120" i="17"/>
  <c r="CU28" i="14"/>
  <c r="CU9" i="4"/>
  <c r="CM15" i="17"/>
  <c r="CN41"/>
  <c r="CV12" i="8"/>
  <c r="CN88" i="17"/>
  <c r="CV104" i="14"/>
  <c r="CU218"/>
  <c r="CU35" i="11"/>
  <c r="CU44" i="7"/>
  <c r="CU34" i="14"/>
  <c r="CU9" i="10"/>
  <c r="CM21" i="17"/>
  <c r="CW20" i="8"/>
  <c r="CW162" i="14" s="1"/>
  <c r="CV137"/>
  <c r="CN118" i="17"/>
  <c r="CU22" i="7"/>
  <c r="CM139" i="17"/>
  <c r="CU183" i="14"/>
  <c r="CU188"/>
  <c r="CM144" i="17" s="1"/>
  <c r="CU17" i="3"/>
  <c r="CM159" i="17" s="1"/>
  <c r="CU16" i="3"/>
  <c r="CM156" i="17" s="1"/>
  <c r="CN27"/>
  <c r="CV40" i="14"/>
  <c r="CN60" i="17"/>
  <c r="CV76" i="14"/>
  <c r="CV54" i="5"/>
  <c r="CV212" i="14" s="1"/>
  <c r="CN104" i="17"/>
  <c r="CV120" i="14"/>
  <c r="CV29" i="5"/>
  <c r="CV22"/>
  <c r="CV181" i="14"/>
  <c r="CN137" i="17"/>
  <c r="CU9" i="9" l="1"/>
  <c r="CU33" i="14"/>
  <c r="CM20" i="17"/>
  <c r="CV138" i="14"/>
  <c r="CN119" i="17"/>
  <c r="CV45" i="9"/>
  <c r="CW20"/>
  <c r="CW163" i="14" s="1"/>
  <c r="CU21" i="6"/>
  <c r="CU171" i="14"/>
  <c r="CM127" i="17"/>
  <c r="CV28" i="6"/>
  <c r="CM94" i="17"/>
  <c r="CU110" i="14"/>
  <c r="CU35" i="6"/>
  <c r="CU213" i="14"/>
  <c r="CN42" i="17"/>
  <c r="CV12" i="9"/>
  <c r="CV35" i="5"/>
  <c r="CN49" i="17" s="1"/>
  <c r="CM62"/>
  <c r="CU54" i="7"/>
  <c r="CU78" i="14"/>
  <c r="CU61" i="3"/>
  <c r="CM210" i="17" s="1"/>
  <c r="CU83" i="14"/>
  <c r="CM67" i="17" s="1"/>
  <c r="CU62" i="3"/>
  <c r="CM213" i="17" s="1"/>
  <c r="CV92" i="14"/>
  <c r="CN76" i="17"/>
  <c r="CV11" i="8"/>
  <c r="CU21" i="14"/>
  <c r="CM8" i="17"/>
  <c r="CV10" i="8"/>
  <c r="CW158" i="14"/>
  <c r="CW20" i="11"/>
  <c r="CW165" i="14" s="1"/>
  <c r="CV45" i="11"/>
  <c r="CN121" i="17"/>
  <c r="CV140" i="14"/>
  <c r="CM128" i="17"/>
  <c r="CU172" i="14"/>
  <c r="CU21" i="7"/>
  <c r="CU177" i="14"/>
  <c r="CM133" i="17" s="1"/>
  <c r="CU32" i="3"/>
  <c r="CM174" i="17" s="1"/>
  <c r="CU33" i="3"/>
  <c r="CM177" i="17" s="1"/>
  <c r="CV10" i="10"/>
  <c r="CU23" i="14"/>
  <c r="CM10" i="17"/>
  <c r="CV11" i="10"/>
  <c r="CV43" i="14"/>
  <c r="CN30" i="17"/>
  <c r="CM95"/>
  <c r="CV28" i="7"/>
  <c r="CU111" i="14"/>
  <c r="CU42" i="3"/>
  <c r="CM186" i="17" s="1"/>
  <c r="CU43" i="3"/>
  <c r="CM189" i="17" s="1"/>
  <c r="CU116" i="14"/>
  <c r="CM100" i="17" s="1"/>
  <c r="CU9" i="11"/>
  <c r="CU35" i="14"/>
  <c r="CM22" i="17"/>
  <c r="CU71" i="14"/>
  <c r="CM55" i="17"/>
  <c r="CV57" i="14"/>
  <c r="CU17"/>
  <c r="CV10" i="4"/>
  <c r="CV11"/>
  <c r="CM4" i="17"/>
  <c r="CN37"/>
  <c r="CV12" i="4"/>
  <c r="CV44"/>
  <c r="CN70" i="17"/>
  <c r="CV86" i="14"/>
  <c r="CN43" i="17"/>
  <c r="CV12" i="10"/>
  <c r="CV21" i="5"/>
  <c r="CN126" i="17"/>
  <c r="CV170" i="14"/>
  <c r="CV109"/>
  <c r="CW28" i="5"/>
  <c r="CN93" i="17"/>
  <c r="CW51" i="14"/>
  <c r="CV65"/>
  <c r="CN31" i="17" l="1"/>
  <c r="CV44" i="14"/>
  <c r="CN83" i="17"/>
  <c r="CV99" i="14"/>
  <c r="CM9" i="17"/>
  <c r="CU22" i="14"/>
  <c r="CV11" i="9"/>
  <c r="CV10"/>
  <c r="CM50" i="17"/>
  <c r="CV52" i="14"/>
  <c r="CU66"/>
  <c r="CU149"/>
  <c r="CU36" i="6"/>
  <c r="CV19"/>
  <c r="CN75" i="17"/>
  <c r="CV91" i="14"/>
  <c r="CN26" i="17"/>
  <c r="CV39" i="14"/>
  <c r="CV180"/>
  <c r="CN136" i="17"/>
  <c r="CV22" i="4"/>
  <c r="CV100" i="14"/>
  <c r="CN84" i="17"/>
  <c r="CV39" i="3"/>
  <c r="CN180" i="17" s="1"/>
  <c r="CV40" i="3"/>
  <c r="CN183" i="17" s="1"/>
  <c r="CV105" i="14"/>
  <c r="CN89" i="17" s="1"/>
  <c r="CV125" i="14"/>
  <c r="CV29" i="10"/>
  <c r="CV44"/>
  <c r="CN109" i="17"/>
  <c r="CV22" i="8"/>
  <c r="CN140" i="17"/>
  <c r="CV184" i="14"/>
  <c r="CV45"/>
  <c r="CN32" i="17"/>
  <c r="CV54" i="4"/>
  <c r="CV211" i="14" s="1"/>
  <c r="CN59" i="17"/>
  <c r="CV75" i="14"/>
  <c r="CV119"/>
  <c r="CN103" i="17"/>
  <c r="CV29" i="4"/>
  <c r="CV186" i="14"/>
  <c r="CN142" i="17"/>
  <c r="CV22" i="10"/>
  <c r="CU150" i="14"/>
  <c r="CV19" i="7"/>
  <c r="CV45" s="1"/>
  <c r="CU36"/>
  <c r="CU27" i="3"/>
  <c r="CU28"/>
  <c r="CU155" i="14"/>
  <c r="CN107" i="17"/>
  <c r="CV29" i="8"/>
  <c r="CV123" i="14"/>
  <c r="CV44" i="8"/>
  <c r="CU214" i="14"/>
  <c r="CU71" i="3"/>
  <c r="CU72"/>
  <c r="CU219" i="14"/>
  <c r="CV10" i="11"/>
  <c r="CM11" i="17"/>
  <c r="CU24" i="14"/>
  <c r="CV11" i="11"/>
  <c r="CV44" s="1"/>
  <c r="CV93" i="14"/>
  <c r="CN77" i="17"/>
  <c r="CV12" i="11"/>
  <c r="CN44" i="17"/>
  <c r="CU35" i="7"/>
  <c r="CW12" i="5"/>
  <c r="CO38" i="17"/>
  <c r="CO82"/>
  <c r="CW98" i="14"/>
  <c r="CW19" i="5"/>
  <c r="CV148" i="14"/>
  <c r="CV36" i="5"/>
  <c r="CV135" i="14" l="1"/>
  <c r="CW20" i="6"/>
  <c r="CW160" i="14" s="1"/>
  <c r="CN116" i="17"/>
  <c r="CV12" i="6"/>
  <c r="CN39" i="17"/>
  <c r="CN141"/>
  <c r="CV185" i="14"/>
  <c r="CV22" i="9"/>
  <c r="CV45" i="6"/>
  <c r="CM17" i="17"/>
  <c r="CU9" i="6"/>
  <c r="CU30" i="14"/>
  <c r="CN108" i="17"/>
  <c r="CV124" i="14"/>
  <c r="CV44" i="9"/>
  <c r="CV29"/>
  <c r="CV35" i="4"/>
  <c r="CV46" i="14"/>
  <c r="CN33" i="17"/>
  <c r="CU31" i="14"/>
  <c r="CM18" i="17"/>
  <c r="CU9" i="7"/>
  <c r="CU51" i="3"/>
  <c r="CM198" i="17" s="1"/>
  <c r="CU52" i="3"/>
  <c r="CM201" i="17" s="1"/>
  <c r="CU36" i="14"/>
  <c r="CM23" i="17" s="1"/>
  <c r="CV81" i="14"/>
  <c r="CV54" i="10"/>
  <c r="CV217" i="14" s="1"/>
  <c r="CN65" i="17"/>
  <c r="CN73"/>
  <c r="CV89" i="14"/>
  <c r="CV65" i="3"/>
  <c r="CN219" i="17" s="1"/>
  <c r="CV64" i="3"/>
  <c r="CN216" i="17" s="1"/>
  <c r="CV94" i="14"/>
  <c r="CN78" i="17" s="1"/>
  <c r="CN66"/>
  <c r="CV82" i="14"/>
  <c r="CV54" i="11"/>
  <c r="CN110" i="17"/>
  <c r="CV126" i="14"/>
  <c r="CV29" i="11"/>
  <c r="CV54" i="8"/>
  <c r="CV79" i="14"/>
  <c r="CN63" i="17"/>
  <c r="CV175" i="14"/>
  <c r="CN131" i="17"/>
  <c r="CV21" i="10"/>
  <c r="CW28" i="4"/>
  <c r="CN92" i="17"/>
  <c r="CV108" i="14"/>
  <c r="CV173"/>
  <c r="CN129" i="17"/>
  <c r="CV21" i="8"/>
  <c r="CN143" i="17"/>
  <c r="CV187" i="14"/>
  <c r="CV22" i="11"/>
  <c r="CM51" i="17"/>
  <c r="CU67" i="14"/>
  <c r="CV53"/>
  <c r="CU72"/>
  <c r="CM56" i="17" s="1"/>
  <c r="CU49" i="3"/>
  <c r="CM192" i="17" s="1"/>
  <c r="CU50" i="3"/>
  <c r="CM195" i="17" s="1"/>
  <c r="CN96"/>
  <c r="CW28" i="8"/>
  <c r="CV112" i="14"/>
  <c r="CW20" i="7"/>
  <c r="CV136" i="14"/>
  <c r="CN117" i="17"/>
  <c r="CV141" i="14"/>
  <c r="CN122" i="17" s="1"/>
  <c r="CV25" i="3"/>
  <c r="CN168" i="17" s="1"/>
  <c r="CV26" i="3"/>
  <c r="CN171" i="17" s="1"/>
  <c r="CN98"/>
  <c r="CW28" i="10"/>
  <c r="CV114" i="14"/>
  <c r="CV169"/>
  <c r="CV21" i="4"/>
  <c r="CN125" i="17"/>
  <c r="CW134" i="14"/>
  <c r="CO115" i="17"/>
  <c r="CX20" i="5"/>
  <c r="CX159" i="14" s="1"/>
  <c r="CV29"/>
  <c r="CN16" i="17"/>
  <c r="CV9" i="5"/>
  <c r="CW40" i="14"/>
  <c r="CO27" i="17"/>
  <c r="CW45" i="5"/>
  <c r="CN64" i="17" l="1"/>
  <c r="CV54" i="9"/>
  <c r="CV80" i="14"/>
  <c r="CM6" i="17"/>
  <c r="CU19" i="14"/>
  <c r="CV10" i="6"/>
  <c r="CV11"/>
  <c r="CV44" s="1"/>
  <c r="CV88" i="14"/>
  <c r="CN72" i="17"/>
  <c r="CN97"/>
  <c r="CW28" i="9"/>
  <c r="CV113" i="14"/>
  <c r="CV21" i="9"/>
  <c r="CV174" i="14"/>
  <c r="CN130" i="17"/>
  <c r="CV41" i="14"/>
  <c r="CN28" i="17"/>
  <c r="CN48"/>
  <c r="CW50" i="14"/>
  <c r="CV64"/>
  <c r="CV35" i="10"/>
  <c r="CV176" i="14"/>
  <c r="CN132" i="17"/>
  <c r="CV21" i="11"/>
  <c r="CO81" i="17"/>
  <c r="CW97" i="14"/>
  <c r="CW28" i="11"/>
  <c r="CV115" i="14"/>
  <c r="CN99" i="17"/>
  <c r="CW161" i="14"/>
  <c r="CW30" i="3"/>
  <c r="CW166" i="14"/>
  <c r="CW29" i="3"/>
  <c r="CV36" i="8"/>
  <c r="CW19"/>
  <c r="CV151" i="14"/>
  <c r="CV215"/>
  <c r="CV35" i="8"/>
  <c r="CV218" i="14"/>
  <c r="CV35" i="11"/>
  <c r="CN54" i="17"/>
  <c r="CV70" i="14"/>
  <c r="CW56"/>
  <c r="CV10" i="7"/>
  <c r="CU20" i="14"/>
  <c r="CV11" i="7"/>
  <c r="CM7" i="17"/>
  <c r="CU13" i="3"/>
  <c r="CM147" i="17" s="1"/>
  <c r="CU25" i="14"/>
  <c r="CM12" i="17" s="1"/>
  <c r="CU12" i="3"/>
  <c r="CM1" i="17" s="1"/>
  <c r="CV153" i="14"/>
  <c r="CV36" i="10"/>
  <c r="CW19"/>
  <c r="CV36" i="4"/>
  <c r="CW19"/>
  <c r="CV147" i="14"/>
  <c r="CO87" i="17"/>
  <c r="CW103" i="14"/>
  <c r="CO85" i="17"/>
  <c r="CW101" i="14"/>
  <c r="CV12" i="7"/>
  <c r="CN40" i="17"/>
  <c r="CV55" i="3"/>
  <c r="CN207" i="17" s="1"/>
  <c r="CV58" i="14"/>
  <c r="CN45" i="17" s="1"/>
  <c r="CV54" i="3"/>
  <c r="CN204" i="17" s="1"/>
  <c r="CN5"/>
  <c r="CW10" i="5"/>
  <c r="CW11"/>
  <c r="CW44" s="1"/>
  <c r="CV18" i="14"/>
  <c r="CW87"/>
  <c r="CO71" i="17"/>
  <c r="CN105" l="1"/>
  <c r="CV29" i="6"/>
  <c r="CV121" i="14"/>
  <c r="CV36" i="9"/>
  <c r="CW19"/>
  <c r="CV152" i="14"/>
  <c r="CW102"/>
  <c r="CO86" i="17"/>
  <c r="CV77" i="14"/>
  <c r="CN61" i="17"/>
  <c r="CV54" i="6"/>
  <c r="CV213" i="14" s="1"/>
  <c r="CV182"/>
  <c r="CN138" i="17"/>
  <c r="CV22" i="6"/>
  <c r="CV35" i="9"/>
  <c r="CV216" i="14"/>
  <c r="CO37" i="17"/>
  <c r="CW12" i="4"/>
  <c r="CO120" i="17"/>
  <c r="CW139" i="14"/>
  <c r="CX20" i="10"/>
  <c r="CX164" i="14" s="1"/>
  <c r="CW45" i="10"/>
  <c r="CO88" i="17"/>
  <c r="CW104" i="14"/>
  <c r="CW19" i="11"/>
  <c r="CV154" i="14"/>
  <c r="CV36" i="11"/>
  <c r="CV28" i="14"/>
  <c r="CV9" i="4"/>
  <c r="CN15" i="17"/>
  <c r="CV29" i="7"/>
  <c r="CV122" i="14"/>
  <c r="CN106" i="17"/>
  <c r="CV15" i="3"/>
  <c r="CN153" i="17" s="1"/>
  <c r="CV14" i="3"/>
  <c r="CN150" i="17" s="1"/>
  <c r="CV127" i="14"/>
  <c r="CN111" i="17" s="1"/>
  <c r="CV44" i="7"/>
  <c r="CN52" i="17"/>
  <c r="CV68" i="14"/>
  <c r="CW54"/>
  <c r="CV9" i="8"/>
  <c r="CV32" i="14"/>
  <c r="CN19" i="17"/>
  <c r="CW45" i="4"/>
  <c r="CO114" i="17"/>
  <c r="CX20" i="4"/>
  <c r="CX158" i="14" s="1"/>
  <c r="CW133"/>
  <c r="CW12" i="10"/>
  <c r="CO43" i="17"/>
  <c r="CW45" i="8"/>
  <c r="CW137" i="14"/>
  <c r="CO118" i="17"/>
  <c r="CX20" i="8"/>
  <c r="CX162" i="14" s="1"/>
  <c r="CV42"/>
  <c r="CN29" i="17"/>
  <c r="CV18" i="3"/>
  <c r="CN162" i="17" s="1"/>
  <c r="CV47" i="14"/>
  <c r="CN34" i="17" s="1"/>
  <c r="CV19" i="3"/>
  <c r="CN165" i="17" s="1"/>
  <c r="CV9" i="10"/>
  <c r="CV34" i="14"/>
  <c r="CN21" i="17"/>
  <c r="CN139"/>
  <c r="CV22" i="7"/>
  <c r="CV183" i="14"/>
  <c r="CV17" i="3"/>
  <c r="CN159" i="17" s="1"/>
  <c r="CV188" i="14"/>
  <c r="CN144" i="17" s="1"/>
  <c r="CV16" i="3"/>
  <c r="CN156" i="17" s="1"/>
  <c r="CW57" i="14"/>
  <c r="CN55" i="17"/>
  <c r="CV71" i="14"/>
  <c r="CO137" i="17"/>
  <c r="CW181" i="14"/>
  <c r="CW22" i="5"/>
  <c r="CO60" i="17"/>
  <c r="CW54" i="5"/>
  <c r="CW212" i="14" s="1"/>
  <c r="CW76"/>
  <c r="CO104" i="17"/>
  <c r="CW120" i="14"/>
  <c r="CW29" i="5"/>
  <c r="CV35" i="6" l="1"/>
  <c r="CV171" i="14"/>
  <c r="CN127" i="17"/>
  <c r="CV21" i="6"/>
  <c r="CO119" i="17"/>
  <c r="CW45" i="9"/>
  <c r="CW138" i="14"/>
  <c r="CX20" i="9"/>
  <c r="CX163" i="14" s="1"/>
  <c r="CW55"/>
  <c r="CV69"/>
  <c r="CN53" i="17"/>
  <c r="CW52" i="14"/>
  <c r="CV66"/>
  <c r="CN50" i="17"/>
  <c r="CV33" i="14"/>
  <c r="CV9" i="9"/>
  <c r="CN20" i="17"/>
  <c r="CN94"/>
  <c r="CW28" i="6"/>
  <c r="CV110" i="14"/>
  <c r="CW39"/>
  <c r="CO26" i="17"/>
  <c r="CV21" i="7"/>
  <c r="CN128" i="17"/>
  <c r="CV172" i="14"/>
  <c r="CV177"/>
  <c r="CN133" i="17" s="1"/>
  <c r="CV33" i="3"/>
  <c r="CN177" i="17" s="1"/>
  <c r="CV32" i="3"/>
  <c r="CN174" i="17" s="1"/>
  <c r="CN10"/>
  <c r="CW11" i="10"/>
  <c r="CV23" i="14"/>
  <c r="CW10" i="10"/>
  <c r="CO74" i="17"/>
  <c r="CW90" i="14"/>
  <c r="CO41" i="17"/>
  <c r="CW12" i="8"/>
  <c r="CV9" i="11"/>
  <c r="CN22" i="17"/>
  <c r="CV35" i="14"/>
  <c r="CW12" i="11"/>
  <c r="CO44" i="17"/>
  <c r="CN8"/>
  <c r="CW10" i="8"/>
  <c r="CW11"/>
  <c r="CV21" i="14"/>
  <c r="CN62" i="17"/>
  <c r="CV78" i="14"/>
  <c r="CV54" i="7"/>
  <c r="CV62" i="3"/>
  <c r="CN213" i="17" s="1"/>
  <c r="CV61" i="3"/>
  <c r="CN210" i="17" s="1"/>
  <c r="CV83" i="14"/>
  <c r="CN67" i="17" s="1"/>
  <c r="CW45" i="14"/>
  <c r="CO32" i="17"/>
  <c r="CO121"/>
  <c r="CW140" i="14"/>
  <c r="CW45" i="11"/>
  <c r="CX20"/>
  <c r="CW86" i="14"/>
  <c r="CO70" i="17"/>
  <c r="CW28" i="7"/>
  <c r="CN95" i="17"/>
  <c r="CV111" i="14"/>
  <c r="CV116"/>
  <c r="CN100" i="17" s="1"/>
  <c r="CV43" i="3"/>
  <c r="CN189" i="17" s="1"/>
  <c r="CV42" i="3"/>
  <c r="CN186" i="17" s="1"/>
  <c r="CW11" i="4"/>
  <c r="CW10"/>
  <c r="CN4" i="17"/>
  <c r="CV17" i="14"/>
  <c r="CW92"/>
  <c r="CO76" i="17"/>
  <c r="CO93"/>
  <c r="CW109" i="14"/>
  <c r="CX28" i="5"/>
  <c r="CW21"/>
  <c r="CO126" i="17"/>
  <c r="CW170" i="14"/>
  <c r="CW35" i="5"/>
  <c r="CW11" i="9" l="1"/>
  <c r="CV22" i="14"/>
  <c r="CW10" i="9"/>
  <c r="CN9" i="17"/>
  <c r="CO39"/>
  <c r="CW12" i="6"/>
  <c r="CO75" i="17"/>
  <c r="CW91" i="14"/>
  <c r="CV36" i="6"/>
  <c r="CV149" i="14"/>
  <c r="CW19" i="6"/>
  <c r="CW45" s="1"/>
  <c r="CO83" i="17"/>
  <c r="CW99" i="14"/>
  <c r="CW12" i="9"/>
  <c r="CO42" i="17"/>
  <c r="CW44" i="4"/>
  <c r="CO103" i="17"/>
  <c r="CW119" i="14"/>
  <c r="CW29" i="4"/>
  <c r="CW184" i="14"/>
  <c r="CW22" i="8"/>
  <c r="CO140" i="17"/>
  <c r="CV214" i="14"/>
  <c r="CV219"/>
  <c r="CV71" i="3"/>
  <c r="CV72"/>
  <c r="CW44" i="8"/>
  <c r="CO107" i="17"/>
  <c r="CW123" i="14"/>
  <c r="CW29" i="8"/>
  <c r="CW46" i="14"/>
  <c r="CO33" i="17"/>
  <c r="CW43" i="14"/>
  <c r="CO30" i="17"/>
  <c r="CO109"/>
  <c r="CW29" i="10"/>
  <c r="CW44"/>
  <c r="CW125" i="14"/>
  <c r="CW100"/>
  <c r="CO84" i="17"/>
  <c r="CW105" i="14"/>
  <c r="CO89" i="17" s="1"/>
  <c r="CW39" i="3"/>
  <c r="CO180" i="17" s="1"/>
  <c r="CW40" i="3"/>
  <c r="CO183" i="17" s="1"/>
  <c r="CO77"/>
  <c r="CW93" i="14"/>
  <c r="CV24"/>
  <c r="CN11" i="17"/>
  <c r="CW11" i="11"/>
  <c r="CW10"/>
  <c r="CV150" i="14"/>
  <c r="CW19" i="7"/>
  <c r="CV155" i="14"/>
  <c r="CV27" i="3"/>
  <c r="CV28"/>
  <c r="CV36" i="7"/>
  <c r="CV35"/>
  <c r="CW22" i="4"/>
  <c r="CW180" i="14"/>
  <c r="CO136" i="17"/>
  <c r="CX165" i="14"/>
  <c r="CW22" i="10"/>
  <c r="CW186" i="14"/>
  <c r="CO142" i="17"/>
  <c r="CW148" i="14"/>
  <c r="CW36" i="5"/>
  <c r="CX19"/>
  <c r="CO49" i="17"/>
  <c r="CW65" i="14"/>
  <c r="CX51"/>
  <c r="CX98"/>
  <c r="CP82" i="17"/>
  <c r="CO31" l="1"/>
  <c r="CW44" i="14"/>
  <c r="CO116" i="17"/>
  <c r="CX20" i="6"/>
  <c r="CX160" i="14" s="1"/>
  <c r="CW135"/>
  <c r="CV30"/>
  <c r="CN17" i="17"/>
  <c r="CV9" i="6"/>
  <c r="CW22" i="9"/>
  <c r="CO141" i="17"/>
  <c r="CW185" i="14"/>
  <c r="CW124"/>
  <c r="CW44" i="9"/>
  <c r="CW29"/>
  <c r="CO108" i="17"/>
  <c r="CO72"/>
  <c r="CW88" i="14"/>
  <c r="CO28" i="17"/>
  <c r="CW41" i="14"/>
  <c r="CV67"/>
  <c r="CN51" i="17"/>
  <c r="CV50" i="3"/>
  <c r="CN195" i="17" s="1"/>
  <c r="CV49" i="3"/>
  <c r="CN192" i="17" s="1"/>
  <c r="CV72" i="14"/>
  <c r="CN56" i="17" s="1"/>
  <c r="CW53" i="14"/>
  <c r="CW29" i="11"/>
  <c r="CW126" i="14"/>
  <c r="CO110" i="17"/>
  <c r="CW54" i="10"/>
  <c r="CW81" i="14"/>
  <c r="CO65" i="17"/>
  <c r="CW173" i="14"/>
  <c r="CO129" i="17"/>
  <c r="CW21" i="8"/>
  <c r="CW169" i="14"/>
  <c r="CO125" i="17"/>
  <c r="CW21" i="4"/>
  <c r="CW22" i="11"/>
  <c r="CW187" i="14"/>
  <c r="CO143" i="17"/>
  <c r="CW112" i="14"/>
  <c r="CO96" i="17"/>
  <c r="CX28" i="8"/>
  <c r="CW54" i="4"/>
  <c r="CW35" s="1"/>
  <c r="CO59" i="17"/>
  <c r="CW75" i="14"/>
  <c r="CW54" i="8"/>
  <c r="CW79" i="14"/>
  <c r="CO63" i="17"/>
  <c r="CO92"/>
  <c r="CW108" i="14"/>
  <c r="CX28" i="4"/>
  <c r="CO131" i="17"/>
  <c r="CW21" i="10"/>
  <c r="CW175" i="14"/>
  <c r="CN18" i="17"/>
  <c r="CV9" i="7"/>
  <c r="CV31" i="14"/>
  <c r="CV51" i="3"/>
  <c r="CN198" i="17" s="1"/>
  <c r="CV52" i="3"/>
  <c r="CN201" i="17" s="1"/>
  <c r="CV36" i="14"/>
  <c r="CN23" i="17" s="1"/>
  <c r="CW45" i="7"/>
  <c r="CO117" i="17"/>
  <c r="CW136" i="14"/>
  <c r="CX20" i="7"/>
  <c r="CW25" i="3"/>
  <c r="CO168" i="17" s="1"/>
  <c r="CW26" i="3"/>
  <c r="CO171" i="17" s="1"/>
  <c r="CW141" i="14"/>
  <c r="CO122" i="17" s="1"/>
  <c r="CX28" i="10"/>
  <c r="CW114" i="14"/>
  <c r="CO98" i="17"/>
  <c r="CW44" i="11"/>
  <c r="CW29" i="14"/>
  <c r="CW9" i="5"/>
  <c r="CO16" i="17"/>
  <c r="CX45" i="5"/>
  <c r="CX134" i="14"/>
  <c r="CP115" i="17"/>
  <c r="CY20" i="5"/>
  <c r="CY159" i="14" s="1"/>
  <c r="CX12" i="5"/>
  <c r="CP38" i="17"/>
  <c r="CW54" i="9" l="1"/>
  <c r="CO64" i="17"/>
  <c r="CW80" i="14"/>
  <c r="CW174"/>
  <c r="CW21" i="9"/>
  <c r="CO130" i="17"/>
  <c r="CW113" i="14"/>
  <c r="CO97" i="17"/>
  <c r="CX28" i="9"/>
  <c r="CW11" i="6"/>
  <c r="CN6" i="17"/>
  <c r="CV19" i="14"/>
  <c r="CW10" i="6"/>
  <c r="CX50" i="14"/>
  <c r="CO48" i="17"/>
  <c r="CW64" i="14"/>
  <c r="CW153"/>
  <c r="CW36" i="10"/>
  <c r="CX19"/>
  <c r="CX45" s="1"/>
  <c r="CW36" i="4"/>
  <c r="CX19"/>
  <c r="CW147" i="14"/>
  <c r="CW217"/>
  <c r="CW35" i="10"/>
  <c r="CW12" i="7"/>
  <c r="CO40" i="17"/>
  <c r="CW54" i="3"/>
  <c r="CO204" i="17" s="1"/>
  <c r="CW58" i="14"/>
  <c r="CO45" i="17" s="1"/>
  <c r="CW55" i="3"/>
  <c r="CO207" i="17" s="1"/>
  <c r="CW54" i="11"/>
  <c r="CW218" i="14" s="1"/>
  <c r="CW82"/>
  <c r="CO66" i="17"/>
  <c r="CW215" i="14"/>
  <c r="CW35" i="8"/>
  <c r="CW21" i="11"/>
  <c r="CO132" i="17"/>
  <c r="CW176" i="14"/>
  <c r="CW36" i="8"/>
  <c r="CW151" i="14"/>
  <c r="CX19" i="8"/>
  <c r="CX28" i="11"/>
  <c r="CW115" i="14"/>
  <c r="CO99" i="17"/>
  <c r="CN7"/>
  <c r="CW11" i="7"/>
  <c r="CV20" i="14"/>
  <c r="CW10" i="7"/>
  <c r="CV25" i="14"/>
  <c r="CN12" i="17" s="1"/>
  <c r="CV13" i="3"/>
  <c r="CN147" i="17" s="1"/>
  <c r="CV12" i="3"/>
  <c r="CN1" i="17" s="1"/>
  <c r="CX97" i="14"/>
  <c r="CP81" i="17"/>
  <c r="CW211" i="14"/>
  <c r="CP85" i="17"/>
  <c r="CX101" i="14"/>
  <c r="CP87" i="17"/>
  <c r="CX103" i="14"/>
  <c r="CX161"/>
  <c r="CX166"/>
  <c r="CX30" i="3"/>
  <c r="CX29"/>
  <c r="CO73" i="17"/>
  <c r="CW89" i="14"/>
  <c r="CW65" i="3"/>
  <c r="CO219" i="17" s="1"/>
  <c r="CW64" i="3"/>
  <c r="CO216" i="17" s="1"/>
  <c r="CW94" i="14"/>
  <c r="CO78" i="17" s="1"/>
  <c r="CX40" i="14"/>
  <c r="CP27" i="17"/>
  <c r="CP71"/>
  <c r="CX87" i="14"/>
  <c r="CW18"/>
  <c r="CX10" i="5"/>
  <c r="CX11"/>
  <c r="CO5" i="17"/>
  <c r="CW22" i="6" l="1"/>
  <c r="CW182" i="14"/>
  <c r="CO138" i="17"/>
  <c r="CP86"/>
  <c r="CX102" i="14"/>
  <c r="CW152"/>
  <c r="CW36" i="9"/>
  <c r="CX19"/>
  <c r="CW216" i="14"/>
  <c r="CW35" i="9"/>
  <c r="CW44" i="6"/>
  <c r="CW121" i="14"/>
  <c r="CW29" i="6"/>
  <c r="CO105" i="17"/>
  <c r="CW35" i="11"/>
  <c r="CO55" i="17" s="1"/>
  <c r="CX92" i="14"/>
  <c r="CP76" i="17"/>
  <c r="CW22" i="7"/>
  <c r="CO139" i="17"/>
  <c r="CW183" i="14"/>
  <c r="CW188"/>
  <c r="CO144" i="17" s="1"/>
  <c r="CW16" i="3"/>
  <c r="CO156" i="17" s="1"/>
  <c r="CW17" i="3"/>
  <c r="CO159" i="17" s="1"/>
  <c r="CX104" i="14"/>
  <c r="CP88" i="17"/>
  <c r="CO21"/>
  <c r="CW9" i="10"/>
  <c r="CW34" i="14"/>
  <c r="CP37" i="17"/>
  <c r="CX12" i="4"/>
  <c r="CO19" i="17"/>
  <c r="CW9" i="8"/>
  <c r="CW32" i="14"/>
  <c r="CX139"/>
  <c r="CY20" i="10"/>
  <c r="CY164" i="14" s="1"/>
  <c r="CP120" i="17"/>
  <c r="CW29" i="7"/>
  <c r="CO106" i="17"/>
  <c r="CW122" i="14"/>
  <c r="CW127"/>
  <c r="CO111" i="17" s="1"/>
  <c r="CW15" i="3"/>
  <c r="CO153" i="17" s="1"/>
  <c r="CW14" i="3"/>
  <c r="CO150" i="17" s="1"/>
  <c r="CX19" i="11"/>
  <c r="CW36"/>
  <c r="CW154" i="14"/>
  <c r="CW68"/>
  <c r="CO52" i="17"/>
  <c r="CX54" i="14"/>
  <c r="CX56"/>
  <c r="CO54" i="17"/>
  <c r="CW70" i="14"/>
  <c r="CW28"/>
  <c r="CO15" i="17"/>
  <c r="CW9" i="4"/>
  <c r="CX45" i="8"/>
  <c r="CX137" i="14"/>
  <c r="CP118" i="17"/>
  <c r="CY20" i="8"/>
  <c r="CY162" i="14" s="1"/>
  <c r="CO29" i="17"/>
  <c r="CW42" i="14"/>
  <c r="CW18" i="3"/>
  <c r="CO162" i="17" s="1"/>
  <c r="CW47" i="14"/>
  <c r="CO34" i="17" s="1"/>
  <c r="CW19" i="3"/>
  <c r="CO165" i="17" s="1"/>
  <c r="CX45" i="4"/>
  <c r="CX133" i="14"/>
  <c r="CP114" i="17"/>
  <c r="CY20" i="4"/>
  <c r="CY158" i="14" s="1"/>
  <c r="CW44" i="7"/>
  <c r="CX29" i="5"/>
  <c r="CP104" i="17"/>
  <c r="CX120" i="14"/>
  <c r="CX44" i="5"/>
  <c r="CX181" i="14"/>
  <c r="CX22" i="5"/>
  <c r="CP137" i="17"/>
  <c r="CX57" i="14" l="1"/>
  <c r="CP44" i="17" s="1"/>
  <c r="CO53"/>
  <c r="CW69" i="14"/>
  <c r="CX55"/>
  <c r="CX138"/>
  <c r="CP119" i="17"/>
  <c r="CY20" i="9"/>
  <c r="CY163" i="14" s="1"/>
  <c r="CO127" i="17"/>
  <c r="CW171" i="14"/>
  <c r="CW21" i="6"/>
  <c r="CW110" i="14"/>
  <c r="CX28" i="6"/>
  <c r="CO94" i="17"/>
  <c r="CW77" i="14"/>
  <c r="CO61" i="17"/>
  <c r="CW54" i="6"/>
  <c r="CW213" i="14" s="1"/>
  <c r="CO20" i="17"/>
  <c r="CW9" i="9"/>
  <c r="CW33" i="14"/>
  <c r="CX45" i="9"/>
  <c r="CW71" i="14"/>
  <c r="CO4" i="17"/>
  <c r="CX11" i="4"/>
  <c r="CX44" s="1"/>
  <c r="CW17" i="14"/>
  <c r="CX10" i="4"/>
  <c r="CX12" i="8"/>
  <c r="CP41" i="17"/>
  <c r="CO22"/>
  <c r="CW9" i="11"/>
  <c r="CW35" i="14"/>
  <c r="CX12" i="11"/>
  <c r="CO10" i="17"/>
  <c r="CW23" i="14"/>
  <c r="CX10" i="10"/>
  <c r="CX11"/>
  <c r="CX90" i="14"/>
  <c r="CP74" i="17"/>
  <c r="CX12" i="10"/>
  <c r="CP43" i="17"/>
  <c r="CX28" i="7"/>
  <c r="CO95" i="17"/>
  <c r="CW111" i="14"/>
  <c r="CW42" i="3"/>
  <c r="CO186" i="17" s="1"/>
  <c r="CW116" i="14"/>
  <c r="CO100" i="17" s="1"/>
  <c r="CW43" i="3"/>
  <c r="CO189" i="17" s="1"/>
  <c r="CO8"/>
  <c r="CX10" i="8"/>
  <c r="CX11"/>
  <c r="CW21" i="14"/>
  <c r="CP70" i="17"/>
  <c r="CX86" i="14"/>
  <c r="CO128" i="17"/>
  <c r="CW172" i="14"/>
  <c r="CW21" i="7"/>
  <c r="CW177" i="14"/>
  <c r="CO133" i="17" s="1"/>
  <c r="CW33" i="3"/>
  <c r="CO177" i="17" s="1"/>
  <c r="CW32" i="3"/>
  <c r="CO174" i="17" s="1"/>
  <c r="CO62"/>
  <c r="CW54" i="7"/>
  <c r="CW78" i="14"/>
  <c r="CW62" i="3"/>
  <c r="CO213" i="17" s="1"/>
  <c r="CW61" i="3"/>
  <c r="CO210" i="17" s="1"/>
  <c r="CW83" i="14"/>
  <c r="CO67" i="17" s="1"/>
  <c r="CX45" i="11"/>
  <c r="CY20"/>
  <c r="CP121" i="17"/>
  <c r="CX140" i="14"/>
  <c r="CP26" i="17"/>
  <c r="CX39" i="14"/>
  <c r="CX44" i="8"/>
  <c r="CX79" i="14" s="1"/>
  <c r="CX170"/>
  <c r="CP126" i="17"/>
  <c r="CX21" i="5"/>
  <c r="CX54"/>
  <c r="CX212" i="14" s="1"/>
  <c r="CX76"/>
  <c r="CP60" i="17"/>
  <c r="CP93"/>
  <c r="CX109" i="14"/>
  <c r="CY28" i="5"/>
  <c r="CX99" i="14" l="1"/>
  <c r="CP83" i="17"/>
  <c r="CX19" i="6"/>
  <c r="CX45" s="1"/>
  <c r="CW36"/>
  <c r="CW149" i="14"/>
  <c r="CP42" i="17"/>
  <c r="CX12" i="9"/>
  <c r="CX91" i="14"/>
  <c r="CP75" i="17"/>
  <c r="CX11" i="9"/>
  <c r="CX10"/>
  <c r="CW22" i="14"/>
  <c r="CO9" i="17"/>
  <c r="CW35" i="6"/>
  <c r="CX75" i="14"/>
  <c r="CP59" i="17"/>
  <c r="CX54" i="4"/>
  <c r="CX211" i="14" s="1"/>
  <c r="CX35" i="5"/>
  <c r="CP49" i="17" s="1"/>
  <c r="CX93" i="14"/>
  <c r="CP77" i="17"/>
  <c r="CX19" i="7"/>
  <c r="CW150" i="14"/>
  <c r="CW27" i="3"/>
  <c r="CW155" i="14"/>
  <c r="CW28" i="3"/>
  <c r="CW36" i="7"/>
  <c r="CX43" i="14"/>
  <c r="CP30" i="17"/>
  <c r="CY165" i="14"/>
  <c r="CW214"/>
  <c r="CW219"/>
  <c r="CW72" i="3"/>
  <c r="CW71"/>
  <c r="CX45" i="14"/>
  <c r="CP32" i="17"/>
  <c r="CX186" i="14"/>
  <c r="CP142" i="17"/>
  <c r="CX22" i="10"/>
  <c r="CP33" i="17"/>
  <c r="CX46" i="14"/>
  <c r="CX29" i="4"/>
  <c r="CP103" i="17"/>
  <c r="CX119" i="14"/>
  <c r="CX54" i="8"/>
  <c r="CX184" i="14"/>
  <c r="CP140" i="17"/>
  <c r="CX22" i="8"/>
  <c r="CX125" i="14"/>
  <c r="CP109" i="17"/>
  <c r="CX29" i="10"/>
  <c r="CX44"/>
  <c r="CP63" i="17"/>
  <c r="CX29" i="8"/>
  <c r="CP107" i="17"/>
  <c r="CX123" i="14"/>
  <c r="CP84" i="17"/>
  <c r="CX100" i="14"/>
  <c r="CX45" i="7"/>
  <c r="CX40" i="3"/>
  <c r="CP183" i="17" s="1"/>
  <c r="CX39" i="3"/>
  <c r="CP180" i="17" s="1"/>
  <c r="CX105" i="14"/>
  <c r="CP89" i="17" s="1"/>
  <c r="CX11" i="11"/>
  <c r="CX10"/>
  <c r="CW24" i="14"/>
  <c r="CO11" i="17"/>
  <c r="CX180" i="14"/>
  <c r="CX22" i="4"/>
  <c r="CP136" i="17"/>
  <c r="CW35" i="7"/>
  <c r="CQ82" i="17"/>
  <c r="CY98" i="14"/>
  <c r="CX65"/>
  <c r="CY19" i="5"/>
  <c r="CX148" i="14"/>
  <c r="CX36" i="5"/>
  <c r="CX52" i="14" l="1"/>
  <c r="CW66"/>
  <c r="CO50" i="17"/>
  <c r="CX124" i="14"/>
  <c r="CX29" i="9"/>
  <c r="CX44"/>
  <c r="CP108" i="17"/>
  <c r="CO17"/>
  <c r="CW30" i="14"/>
  <c r="CW9" i="6"/>
  <c r="CX88" i="14"/>
  <c r="CP72" i="17"/>
  <c r="CX185" i="14"/>
  <c r="CP141" i="17"/>
  <c r="CX22" i="9"/>
  <c r="CX44" i="14"/>
  <c r="CP31" i="17"/>
  <c r="CY20" i="6"/>
  <c r="CY160" i="14" s="1"/>
  <c r="CX135"/>
  <c r="CP116" i="17"/>
  <c r="CY51" i="14"/>
  <c r="CY12" i="5" s="1"/>
  <c r="CX35" i="4"/>
  <c r="CW67" i="14"/>
  <c r="CO51" i="17"/>
  <c r="CX53" i="14"/>
  <c r="CW72"/>
  <c r="CO56" i="17" s="1"/>
  <c r="CW50" i="3"/>
  <c r="CO195" i="17" s="1"/>
  <c r="CW49" i="3"/>
  <c r="CO192" i="17" s="1"/>
  <c r="CP73"/>
  <c r="CX89" i="14"/>
  <c r="CX64" i="3"/>
  <c r="CP216" i="17" s="1"/>
  <c r="CX65" i="3"/>
  <c r="CP219" i="17" s="1"/>
  <c r="CX94" i="14"/>
  <c r="CP78" i="17" s="1"/>
  <c r="CX54" i="10"/>
  <c r="CX217" i="14" s="1"/>
  <c r="CP65" i="17"/>
  <c r="CX81" i="14"/>
  <c r="CP129" i="17"/>
  <c r="CX21" i="8"/>
  <c r="CX173" i="14"/>
  <c r="CX44" i="11"/>
  <c r="CP110" i="17"/>
  <c r="CX126" i="14"/>
  <c r="CX29" i="11"/>
  <c r="CX215" i="14"/>
  <c r="CX35" i="8"/>
  <c r="CX169" i="14"/>
  <c r="CP125" i="17"/>
  <c r="CX21" i="4"/>
  <c r="CX187" i="14"/>
  <c r="CX22" i="11"/>
  <c r="CP143" i="17"/>
  <c r="CY28" i="4"/>
  <c r="CP92" i="17"/>
  <c r="CX108" i="14"/>
  <c r="CX136"/>
  <c r="CY20" i="7"/>
  <c r="CP117" i="17"/>
  <c r="CX26" i="3"/>
  <c r="CP171" i="17" s="1"/>
  <c r="CX141" i="14"/>
  <c r="CP122" i="17" s="1"/>
  <c r="CX25" i="3"/>
  <c r="CP168" i="17" s="1"/>
  <c r="CY28" i="8"/>
  <c r="CX112" i="14"/>
  <c r="CP96" i="17"/>
  <c r="CX114" i="14"/>
  <c r="CY28" i="10"/>
  <c r="CP98" i="17"/>
  <c r="CP131"/>
  <c r="CX21" i="10"/>
  <c r="CX175" i="14"/>
  <c r="CW31"/>
  <c r="CW9" i="7"/>
  <c r="CO18" i="17"/>
  <c r="CW52" i="3"/>
  <c r="CO201" i="17" s="1"/>
  <c r="CW36" i="14"/>
  <c r="CO23" i="17" s="1"/>
  <c r="CW51" i="3"/>
  <c r="CO198" i="17" s="1"/>
  <c r="CP16"/>
  <c r="CX9" i="5"/>
  <c r="CX29" i="14"/>
  <c r="CQ38" i="17"/>
  <c r="CY45" i="5"/>
  <c r="CZ20"/>
  <c r="CQ115" i="17"/>
  <c r="CY134" i="14"/>
  <c r="CX21" i="9" l="1"/>
  <c r="CP130" i="17"/>
  <c r="CX174" i="14"/>
  <c r="CX113"/>
  <c r="CP97" i="17"/>
  <c r="CY28" i="9"/>
  <c r="CP39" i="17"/>
  <c r="CX12" i="6"/>
  <c r="CW19" i="14"/>
  <c r="CX10" i="6"/>
  <c r="CX11"/>
  <c r="CO6" i="17"/>
  <c r="CX80" i="14"/>
  <c r="CP64" i="17"/>
  <c r="CX54" i="9"/>
  <c r="CP48" i="17"/>
  <c r="CX64" i="14"/>
  <c r="CY50"/>
  <c r="CY161"/>
  <c r="CY30" i="3"/>
  <c r="CY166" i="14"/>
  <c r="CY29" i="3"/>
  <c r="CW20" i="14"/>
  <c r="CX11" i="7"/>
  <c r="CX10"/>
  <c r="CO7" i="17"/>
  <c r="CW13" i="3"/>
  <c r="CO147" i="17" s="1"/>
  <c r="CW12" i="3"/>
  <c r="CO1" i="17" s="1"/>
  <c r="CW25" i="14"/>
  <c r="CO12" i="17" s="1"/>
  <c r="CY103" i="14"/>
  <c r="CQ87" i="17"/>
  <c r="CQ85"/>
  <c r="CY101" i="14"/>
  <c r="CQ81" i="17"/>
  <c r="CY97" i="14"/>
  <c r="CX36" i="4"/>
  <c r="CY19"/>
  <c r="CX147" i="14"/>
  <c r="CY28" i="11"/>
  <c r="CX115" i="14"/>
  <c r="CP99" i="17"/>
  <c r="CX35" i="10"/>
  <c r="CX153" i="14"/>
  <c r="CX36" i="10"/>
  <c r="CY19"/>
  <c r="CP52" i="17"/>
  <c r="CY54" i="14"/>
  <c r="CX68"/>
  <c r="CX82"/>
  <c r="CX54" i="11"/>
  <c r="CX218" i="14" s="1"/>
  <c r="CP66" i="17"/>
  <c r="CX35" i="11"/>
  <c r="CX151" i="14"/>
  <c r="CX36" i="8"/>
  <c r="CY19"/>
  <c r="CX21" i="11"/>
  <c r="CX176" i="14"/>
  <c r="CP132" i="17"/>
  <c r="CX12" i="7"/>
  <c r="CP40" i="17"/>
  <c r="CX54" i="3"/>
  <c r="CP204" i="17" s="1"/>
  <c r="CX55" i="3"/>
  <c r="CP207" i="17" s="1"/>
  <c r="CX58" i="14"/>
  <c r="CP45" i="17" s="1"/>
  <c r="CY87" i="14"/>
  <c r="CQ71" i="17"/>
  <c r="CQ27"/>
  <c r="CY40" i="14"/>
  <c r="CP5" i="17"/>
  <c r="CX18" i="14"/>
  <c r="CY11" i="5"/>
  <c r="CY44" s="1"/>
  <c r="CY10"/>
  <c r="CZ159" i="14"/>
  <c r="DA159"/>
  <c r="DA20" i="5"/>
  <c r="CX216" i="14" l="1"/>
  <c r="CX35" i="9"/>
  <c r="CX44" i="6"/>
  <c r="CX29"/>
  <c r="CP105" i="17"/>
  <c r="CX121" i="14"/>
  <c r="CY19" i="9"/>
  <c r="CX152" i="14"/>
  <c r="CX36" i="9"/>
  <c r="CX182" i="14"/>
  <c r="CP138" i="17"/>
  <c r="CX22" i="6"/>
  <c r="CP28" i="17"/>
  <c r="CX41" i="14"/>
  <c r="CY102"/>
  <c r="CQ86" i="17"/>
  <c r="CQ37"/>
  <c r="CY12" i="4"/>
  <c r="CP29" i="17"/>
  <c r="CX42" i="14"/>
  <c r="CX47"/>
  <c r="CP34" i="17" s="1"/>
  <c r="CX18" i="3"/>
  <c r="CP162" i="17" s="1"/>
  <c r="CX19" i="3"/>
  <c r="CP165" i="17" s="1"/>
  <c r="CY57" i="14"/>
  <c r="CX71"/>
  <c r="CP55" i="17"/>
  <c r="CQ41"/>
  <c r="CY12" i="8"/>
  <c r="CY104" i="14"/>
  <c r="CQ88" i="17"/>
  <c r="CP15"/>
  <c r="CX28" i="14"/>
  <c r="CX9" i="4"/>
  <c r="CP106" i="17"/>
  <c r="CX122" i="14"/>
  <c r="CX29" i="7"/>
  <c r="CX14" i="3"/>
  <c r="CP150" i="17" s="1"/>
  <c r="CX15" i="3"/>
  <c r="CP153" i="17" s="1"/>
  <c r="CX127" i="14"/>
  <c r="CP111" i="17" s="1"/>
  <c r="CX44" i="7"/>
  <c r="CX36" i="11"/>
  <c r="CY19"/>
  <c r="CX154" i="14"/>
  <c r="CX34"/>
  <c r="CP21" i="17"/>
  <c r="CX9" i="10"/>
  <c r="CY133" i="14"/>
  <c r="CQ114" i="17"/>
  <c r="CZ20" i="4"/>
  <c r="CX22" i="7"/>
  <c r="CX183" i="14"/>
  <c r="CP139" i="17"/>
  <c r="CX17" i="3"/>
  <c r="CP159" i="17" s="1"/>
  <c r="CX188" i="14"/>
  <c r="CP144" i="17" s="1"/>
  <c r="CX16" i="3"/>
  <c r="CP156" i="17" s="1"/>
  <c r="CY45" i="4"/>
  <c r="CX32" i="14"/>
  <c r="CP19" i="17"/>
  <c r="CX9" i="8"/>
  <c r="CQ120" i="17"/>
  <c r="CZ20" i="10"/>
  <c r="CY139" i="14"/>
  <c r="CY45" i="8"/>
  <c r="CQ118" i="17"/>
  <c r="CZ20" i="8"/>
  <c r="CY137" i="14"/>
  <c r="CY56"/>
  <c r="CX70"/>
  <c r="CP54" i="17"/>
  <c r="CY45" i="10"/>
  <c r="CQ60" i="17"/>
  <c r="CY76" i="14"/>
  <c r="CY54" i="5"/>
  <c r="CY212" i="14" s="1"/>
  <c r="CQ137" i="17"/>
  <c r="CY181" i="14"/>
  <c r="CY22" i="5"/>
  <c r="CY29"/>
  <c r="CQ104" i="17"/>
  <c r="CY120" i="14"/>
  <c r="CX9" i="9" l="1"/>
  <c r="CP20" i="17"/>
  <c r="CX33" i="14"/>
  <c r="CY45" i="9"/>
  <c r="CY138" i="14"/>
  <c r="CQ119" i="17"/>
  <c r="CZ20" i="9"/>
  <c r="CP61" i="17"/>
  <c r="CX54" i="6"/>
  <c r="CX213" i="14" s="1"/>
  <c r="CX77"/>
  <c r="CX35" i="6"/>
  <c r="CP127" i="17"/>
  <c r="CX21" i="6"/>
  <c r="CX171" i="14"/>
  <c r="CX110"/>
  <c r="CY28" i="6"/>
  <c r="CP94" i="17"/>
  <c r="CY55" i="14"/>
  <c r="CX69"/>
  <c r="CP53" i="17"/>
  <c r="CQ26"/>
  <c r="CY39" i="14"/>
  <c r="CY12" i="10"/>
  <c r="CQ43" i="17"/>
  <c r="CQ74"/>
  <c r="CY90" i="14"/>
  <c r="CY86"/>
  <c r="CQ70" i="17"/>
  <c r="CX54" i="7"/>
  <c r="CX35" s="1"/>
  <c r="CX78" i="14"/>
  <c r="CP62" i="17"/>
  <c r="CX83" i="14"/>
  <c r="CP67" i="17" s="1"/>
  <c r="CX62" i="3"/>
  <c r="CP213" i="17" s="1"/>
  <c r="CX61" i="3"/>
  <c r="CP210" i="17" s="1"/>
  <c r="CY28" i="7"/>
  <c r="CX111" i="14"/>
  <c r="CP95" i="17"/>
  <c r="CX42" i="3"/>
  <c r="CP186" i="17" s="1"/>
  <c r="CX43" i="3"/>
  <c r="CP189" i="17" s="1"/>
  <c r="CX116" i="14"/>
  <c r="CP100" i="17" s="1"/>
  <c r="CY43" i="14"/>
  <c r="CQ30" i="17"/>
  <c r="CZ164" i="14"/>
  <c r="DA20" i="10"/>
  <c r="DA164" i="14"/>
  <c r="CZ158"/>
  <c r="DA158"/>
  <c r="DA20" i="4"/>
  <c r="CP22" i="17"/>
  <c r="CX9" i="11"/>
  <c r="CX35" i="14"/>
  <c r="CX17"/>
  <c r="CP4" i="17"/>
  <c r="CY11" i="4"/>
  <c r="CY10"/>
  <c r="CZ162" i="14"/>
  <c r="DA20" i="8"/>
  <c r="DA162" i="14"/>
  <c r="CP128" i="17"/>
  <c r="CX21" i="7"/>
  <c r="CX172" i="14"/>
  <c r="CX177"/>
  <c r="CP133" i="17" s="1"/>
  <c r="CX32" i="3"/>
  <c r="CP174" i="17" s="1"/>
  <c r="CX33" i="3"/>
  <c r="CP177" i="17" s="1"/>
  <c r="CP10"/>
  <c r="CY10" i="10"/>
  <c r="CY11"/>
  <c r="CY44" s="1"/>
  <c r="CX23" i="14"/>
  <c r="CQ121" i="17"/>
  <c r="CY140" i="14"/>
  <c r="CZ20" i="11"/>
  <c r="CY45"/>
  <c r="CQ44" i="17"/>
  <c r="CY12" i="11"/>
  <c r="CY92" i="14"/>
  <c r="CQ76" i="17"/>
  <c r="CP8"/>
  <c r="CY11" i="8"/>
  <c r="CY10"/>
  <c r="CX21" i="14"/>
  <c r="CZ28" i="5"/>
  <c r="CY109" i="14"/>
  <c r="CQ93" i="17"/>
  <c r="CY170" i="14"/>
  <c r="CY21" i="5"/>
  <c r="CQ126" i="17"/>
  <c r="CY35" i="5"/>
  <c r="CX149" i="14" l="1"/>
  <c r="CX36" i="6"/>
  <c r="CY19"/>
  <c r="CY52" i="14"/>
  <c r="CP50" i="17"/>
  <c r="CX66" i="14"/>
  <c r="CZ163"/>
  <c r="DA20" i="9"/>
  <c r="DA163" i="14"/>
  <c r="CY10" i="9"/>
  <c r="CX22" i="14"/>
  <c r="CY11" i="9"/>
  <c r="CP9" i="17"/>
  <c r="CY12" i="9"/>
  <c r="CQ42" i="17"/>
  <c r="CY99" i="14"/>
  <c r="CY45" i="6"/>
  <c r="CQ83" i="17"/>
  <c r="CY91" i="14"/>
  <c r="CQ75" i="17"/>
  <c r="CQ65"/>
  <c r="CY81" i="14"/>
  <c r="CY54" i="10"/>
  <c r="CY217" i="14" s="1"/>
  <c r="CY184"/>
  <c r="CY22" i="8"/>
  <c r="CQ140" i="17"/>
  <c r="CZ165" i="14"/>
  <c r="DA20" i="11"/>
  <c r="DA165" i="14"/>
  <c r="CX150"/>
  <c r="CY19" i="7"/>
  <c r="CY45" s="1"/>
  <c r="CX27" i="3"/>
  <c r="CX155" i="14"/>
  <c r="CX36" i="7"/>
  <c r="CX28" i="3"/>
  <c r="CY93" i="14"/>
  <c r="CQ77" i="17"/>
  <c r="CY100" i="14"/>
  <c r="CQ84" i="17"/>
  <c r="CY105" i="14"/>
  <c r="CQ89" i="17" s="1"/>
  <c r="CY39" i="3"/>
  <c r="CQ180" i="17" s="1"/>
  <c r="CY40" i="3"/>
  <c r="CQ183" i="17" s="1"/>
  <c r="CP51"/>
  <c r="CX67" i="14"/>
  <c r="CY53"/>
  <c r="CX72"/>
  <c r="CP56" i="17" s="1"/>
  <c r="CX50" i="3"/>
  <c r="CP195" i="17" s="1"/>
  <c r="CX49" i="3"/>
  <c r="CP192" i="17" s="1"/>
  <c r="CY45" i="14"/>
  <c r="CQ32" i="17"/>
  <c r="CX214" i="14"/>
  <c r="CX72" i="3"/>
  <c r="CX219" i="14"/>
  <c r="CX71" i="3"/>
  <c r="CY22" i="10"/>
  <c r="CY186" i="14"/>
  <c r="CQ142" i="17"/>
  <c r="CY119" i="14"/>
  <c r="CY44" i="4"/>
  <c r="CY29"/>
  <c r="CQ103" i="17"/>
  <c r="CP11"/>
  <c r="CX24" i="14"/>
  <c r="CY11" i="11"/>
  <c r="CY44" s="1"/>
  <c r="CY10"/>
  <c r="CY29" i="8"/>
  <c r="CY44"/>
  <c r="CY123" i="14"/>
  <c r="CQ107" i="17"/>
  <c r="CQ33"/>
  <c r="CY46" i="14"/>
  <c r="CQ109" i="17"/>
  <c r="CY29" i="10"/>
  <c r="CY125" i="14"/>
  <c r="CY22" i="4"/>
  <c r="CQ136" i="17"/>
  <c r="CY180" i="14"/>
  <c r="CZ51"/>
  <c r="CY65"/>
  <c r="CQ49" i="17"/>
  <c r="CZ19" i="5"/>
  <c r="CY148" i="14"/>
  <c r="CY36" i="5"/>
  <c r="CZ98" i="14"/>
  <c r="DA98"/>
  <c r="DA28" i="5"/>
  <c r="CR82" i="17"/>
  <c r="CQ72" l="1"/>
  <c r="CY88" i="14"/>
  <c r="CQ116" i="17"/>
  <c r="CZ20" i="6"/>
  <c r="CY135" i="14"/>
  <c r="CQ31" i="17"/>
  <c r="CY44" i="14"/>
  <c r="CQ108" i="17"/>
  <c r="CY29" i="9"/>
  <c r="CY124" i="14"/>
  <c r="CY44" i="9"/>
  <c r="CY22"/>
  <c r="CY185" i="14"/>
  <c r="CQ141" i="17"/>
  <c r="CY12" i="6"/>
  <c r="CQ39" i="17"/>
  <c r="CX9" i="6"/>
  <c r="CX30" i="14"/>
  <c r="CP17" i="17"/>
  <c r="CY54" i="11"/>
  <c r="CY218" i="14" s="1"/>
  <c r="CQ66" i="17"/>
  <c r="CY82" i="14"/>
  <c r="CY35" i="10"/>
  <c r="CY79" i="14"/>
  <c r="CQ63" i="17"/>
  <c r="CY54" i="8"/>
  <c r="CQ59" i="17"/>
  <c r="CY54" i="4"/>
  <c r="CY75" i="14"/>
  <c r="CQ131" i="17"/>
  <c r="CY175" i="14"/>
  <c r="CY21" i="10"/>
  <c r="CQ73" i="17"/>
  <c r="CY89" i="14"/>
  <c r="CY94"/>
  <c r="CQ78" i="17" s="1"/>
  <c r="CY64" i="3"/>
  <c r="CQ216" i="17" s="1"/>
  <c r="CY65" i="3"/>
  <c r="CQ219" i="17" s="1"/>
  <c r="CZ28" i="10"/>
  <c r="CQ98" i="17"/>
  <c r="CY114" i="14"/>
  <c r="CQ110" i="17"/>
  <c r="CY29" i="11"/>
  <c r="CY126" i="14"/>
  <c r="CQ129" i="17"/>
  <c r="CY173" i="14"/>
  <c r="CY21" i="8"/>
  <c r="CZ56" i="14"/>
  <c r="CY70"/>
  <c r="CQ54" i="17"/>
  <c r="CY22" i="11"/>
  <c r="CQ143" i="17"/>
  <c r="CY187" i="14"/>
  <c r="CQ92" i="17"/>
  <c r="CY108" i="14"/>
  <c r="CZ28" i="4"/>
  <c r="CY12" i="7"/>
  <c r="CQ40" i="17"/>
  <c r="CY54" i="3"/>
  <c r="CQ204" i="17" s="1"/>
  <c r="CY58" i="14"/>
  <c r="CQ45" i="17" s="1"/>
  <c r="CY55" i="3"/>
  <c r="CQ207" i="17" s="1"/>
  <c r="CP18"/>
  <c r="CX9" i="7"/>
  <c r="CX31" i="14"/>
  <c r="CX51" i="3"/>
  <c r="CP198" i="17" s="1"/>
  <c r="CX36" i="14"/>
  <c r="CP23" i="17" s="1"/>
  <c r="CX52" i="3"/>
  <c r="CP201" i="17" s="1"/>
  <c r="CY21" i="4"/>
  <c r="CY169" i="14"/>
  <c r="CQ125" i="17"/>
  <c r="CY112" i="14"/>
  <c r="CZ28" i="8"/>
  <c r="CQ96" i="17"/>
  <c r="CY136" i="14"/>
  <c r="CQ117" i="17"/>
  <c r="CZ20" i="7"/>
  <c r="CY141" i="14"/>
  <c r="CQ122" i="17" s="1"/>
  <c r="CY25" i="3"/>
  <c r="CQ168" i="17" s="1"/>
  <c r="CY26" i="3"/>
  <c r="CQ171" i="17" s="1"/>
  <c r="CR115"/>
  <c r="DA134" i="14"/>
  <c r="CZ134"/>
  <c r="DA19" i="5"/>
  <c r="DB20"/>
  <c r="DB159" i="14" s="1"/>
  <c r="CY35" i="11"/>
  <c r="DA51" i="14"/>
  <c r="CZ12" i="5"/>
  <c r="CR38" i="17"/>
  <c r="CY29" i="14"/>
  <c r="CQ16" i="17"/>
  <c r="CY9" i="5"/>
  <c r="CZ45"/>
  <c r="CY71" i="14"/>
  <c r="CY10" i="6" l="1"/>
  <c r="CX19" i="14"/>
  <c r="CP6" i="17"/>
  <c r="CY11" i="6"/>
  <c r="CQ28" i="17"/>
  <c r="CY41" i="14"/>
  <c r="CY80"/>
  <c r="CQ64" i="17"/>
  <c r="CY54" i="9"/>
  <c r="CY113" i="14"/>
  <c r="CZ28" i="9"/>
  <c r="CQ97" i="17"/>
  <c r="CY174" i="14"/>
  <c r="CQ130" i="17"/>
  <c r="CY21" i="9"/>
  <c r="DA20" i="6"/>
  <c r="CZ160" i="14"/>
  <c r="DA160"/>
  <c r="CY42"/>
  <c r="CQ29" i="17"/>
  <c r="CY47" i="14"/>
  <c r="CQ34" i="17" s="1"/>
  <c r="CY18" i="3"/>
  <c r="CQ162" i="17" s="1"/>
  <c r="CY19" i="3"/>
  <c r="CQ165" i="17" s="1"/>
  <c r="CZ19" i="8"/>
  <c r="CY151" i="14"/>
  <c r="CY36" i="8"/>
  <c r="CY115" i="14"/>
  <c r="CQ99" i="17"/>
  <c r="CZ28" i="11"/>
  <c r="DA28" i="10"/>
  <c r="DA103" i="14"/>
  <c r="CR87" i="17"/>
  <c r="CZ103" i="14"/>
  <c r="CZ19" i="4"/>
  <c r="CY147" i="14"/>
  <c r="CY36" i="4"/>
  <c r="CP7" i="17"/>
  <c r="CX20" i="14"/>
  <c r="CY10" i="7"/>
  <c r="CY11"/>
  <c r="CX13" i="3"/>
  <c r="CP147" i="17" s="1"/>
  <c r="CX25" i="14"/>
  <c r="CP12" i="17" s="1"/>
  <c r="CX12" i="3"/>
  <c r="CP1" i="17" s="1"/>
  <c r="CY21" i="11"/>
  <c r="CY176" i="14"/>
  <c r="CQ132" i="17"/>
  <c r="CZ12" i="10"/>
  <c r="DA56" i="14"/>
  <c r="CR43" i="17"/>
  <c r="CY211" i="14"/>
  <c r="CY215"/>
  <c r="CY35" i="8"/>
  <c r="DA20" i="7"/>
  <c r="CZ161" i="14"/>
  <c r="DA161"/>
  <c r="CZ166"/>
  <c r="DA166" s="1"/>
  <c r="CZ29" i="3"/>
  <c r="DA29" s="1"/>
  <c r="CZ30"/>
  <c r="DA30" s="1"/>
  <c r="DA28" i="8"/>
  <c r="DA101" i="14"/>
  <c r="CZ101"/>
  <c r="CZ45" i="8"/>
  <c r="CR85" i="17"/>
  <c r="DA97" i="14"/>
  <c r="CR81" i="17"/>
  <c r="DA28" i="4"/>
  <c r="CZ97" i="14"/>
  <c r="CY36" i="10"/>
  <c r="CZ19"/>
  <c r="CY153" i="14"/>
  <c r="CY35" i="4"/>
  <c r="DA87" i="14"/>
  <c r="CR71" i="17"/>
  <c r="CZ87" i="14"/>
  <c r="DA45" i="5"/>
  <c r="CQ55" i="17"/>
  <c r="CZ10" i="5"/>
  <c r="CZ11"/>
  <c r="CQ5" i="17"/>
  <c r="CY18" i="14"/>
  <c r="DA12" i="5"/>
  <c r="CZ40" i="14"/>
  <c r="CR27" i="17"/>
  <c r="DA40" i="14"/>
  <c r="CZ57"/>
  <c r="CR44" i="17" s="1"/>
  <c r="CZ12" i="11" l="1"/>
  <c r="DA57" i="14"/>
  <c r="CZ19" i="9"/>
  <c r="CY36"/>
  <c r="CY152" i="14"/>
  <c r="DA28" i="9"/>
  <c r="CR86" i="17"/>
  <c r="CZ102" i="14"/>
  <c r="DA102"/>
  <c r="CY216"/>
  <c r="CY35" i="9"/>
  <c r="CY22" i="6"/>
  <c r="CY182" i="14"/>
  <c r="CQ138" i="17"/>
  <c r="CY44" i="6"/>
  <c r="CY29"/>
  <c r="CQ105" i="17"/>
  <c r="CY121" i="14"/>
  <c r="CQ48" i="17"/>
  <c r="CZ50" i="14"/>
  <c r="CY64"/>
  <c r="CQ21" i="17"/>
  <c r="CY9" i="10"/>
  <c r="CY34" i="14"/>
  <c r="CY22" i="7"/>
  <c r="CY183" i="14"/>
  <c r="CQ139" i="17"/>
  <c r="CY188" i="14"/>
  <c r="CQ144" i="17" s="1"/>
  <c r="CY17" i="3"/>
  <c r="CQ159" i="17" s="1"/>
  <c r="CY16" i="3"/>
  <c r="CQ156" i="17" s="1"/>
  <c r="CY28" i="14"/>
  <c r="CQ15" i="17"/>
  <c r="CY9" i="4"/>
  <c r="CZ45"/>
  <c r="CR114" i="17"/>
  <c r="DB20" i="4"/>
  <c r="DB158" i="14" s="1"/>
  <c r="DA133"/>
  <c r="CZ133"/>
  <c r="DA19" i="4"/>
  <c r="DA137" i="14"/>
  <c r="CR118" i="17"/>
  <c r="DA19" i="8"/>
  <c r="DB20"/>
  <c r="DB162" i="14" s="1"/>
  <c r="CZ137"/>
  <c r="DA139"/>
  <c r="CZ139"/>
  <c r="DA19" i="10"/>
  <c r="CR120" i="17"/>
  <c r="DB20" i="10"/>
  <c r="DB164" i="14" s="1"/>
  <c r="CY68"/>
  <c r="CQ52" i="17"/>
  <c r="CZ54" i="14"/>
  <c r="CZ19" i="11"/>
  <c r="CY154" i="14"/>
  <c r="CY36" i="11"/>
  <c r="CY29" i="7"/>
  <c r="CY122" i="14"/>
  <c r="CQ106" i="17"/>
  <c r="CY15" i="3"/>
  <c r="CQ153" i="17" s="1"/>
  <c r="CY127" i="14"/>
  <c r="CQ111" i="17" s="1"/>
  <c r="CY14" i="3"/>
  <c r="CQ150" i="17" s="1"/>
  <c r="CY44" i="7"/>
  <c r="CR88" i="17"/>
  <c r="CZ104" i="14"/>
  <c r="DA28" i="11"/>
  <c r="DA104" i="14"/>
  <c r="CQ19" i="17"/>
  <c r="CY9" i="8"/>
  <c r="CY32" i="14"/>
  <c r="CR74" i="17"/>
  <c r="DA90" i="14"/>
  <c r="CZ90"/>
  <c r="DA45" i="8"/>
  <c r="DA45" i="14"/>
  <c r="DA12" i="10"/>
  <c r="CZ45" i="14"/>
  <c r="CR32" i="17"/>
  <c r="CZ45" i="10"/>
  <c r="CR104" i="17"/>
  <c r="DA120" i="14"/>
  <c r="CZ120"/>
  <c r="DA11" i="5"/>
  <c r="CZ29"/>
  <c r="CZ44"/>
  <c r="CR137" i="17"/>
  <c r="DA181" i="14"/>
  <c r="DA10" i="5"/>
  <c r="CZ181" i="14"/>
  <c r="CZ22" i="5"/>
  <c r="CZ46" i="14"/>
  <c r="CR33" i="17"/>
  <c r="DA46" i="14"/>
  <c r="DA12" i="11"/>
  <c r="CQ61" i="17" l="1"/>
  <c r="CY54" i="6"/>
  <c r="CY213" i="14" s="1"/>
  <c r="CY77"/>
  <c r="CY35" i="6"/>
  <c r="CZ55" i="14"/>
  <c r="CY69"/>
  <c r="CQ53" i="17"/>
  <c r="DB20" i="9"/>
  <c r="DB163" i="14" s="1"/>
  <c r="DA138"/>
  <c r="CZ45" i="9"/>
  <c r="CR119" i="17"/>
  <c r="DA19" i="9"/>
  <c r="CZ138" i="14"/>
  <c r="CQ94" i="17"/>
  <c r="CZ28" i="6"/>
  <c r="CY110" i="14"/>
  <c r="CQ127" i="17"/>
  <c r="CY21" i="6"/>
  <c r="CY171" i="14"/>
  <c r="CY33"/>
  <c r="CY9" i="9"/>
  <c r="CQ20" i="17"/>
  <c r="DA45" i="10"/>
  <c r="CR76" i="17"/>
  <c r="DA92" i="14"/>
  <c r="CZ92"/>
  <c r="CY9" i="11"/>
  <c r="CY35" i="14"/>
  <c r="CQ22" i="17"/>
  <c r="DA45" i="4"/>
  <c r="DA86" i="14"/>
  <c r="CZ86"/>
  <c r="CR70" i="17"/>
  <c r="CQ95"/>
  <c r="CY111" i="14"/>
  <c r="CZ28" i="7"/>
  <c r="CY43" i="3"/>
  <c r="CQ189" i="17" s="1"/>
  <c r="CY116" i="14"/>
  <c r="CQ100" i="17" s="1"/>
  <c r="CY42" i="3"/>
  <c r="CQ186" i="17" s="1"/>
  <c r="CZ11" i="10"/>
  <c r="CY23" i="14"/>
  <c r="CQ10" i="17"/>
  <c r="CZ10" i="10"/>
  <c r="CZ12" i="4"/>
  <c r="DA50" i="14"/>
  <c r="CR37" i="17"/>
  <c r="DB20" i="11"/>
  <c r="CZ45"/>
  <c r="DA19"/>
  <c r="CR121" i="17"/>
  <c r="CZ140" i="14"/>
  <c r="DA140"/>
  <c r="CZ12" i="8"/>
  <c r="CR41" i="17"/>
  <c r="DA54" i="14"/>
  <c r="CZ11" i="8"/>
  <c r="CQ8" i="17"/>
  <c r="CZ10" i="8"/>
  <c r="CY21" i="14"/>
  <c r="CY78"/>
  <c r="CQ62" i="17"/>
  <c r="CY54" i="7"/>
  <c r="CY61" i="3"/>
  <c r="CQ210" i="17" s="1"/>
  <c r="CY83" i="14"/>
  <c r="CQ67" i="17" s="1"/>
  <c r="CY62" i="3"/>
  <c r="CQ213" i="17" s="1"/>
  <c r="CZ10" i="4"/>
  <c r="CQ4" i="17"/>
  <c r="CZ11" i="4"/>
  <c r="CY17" i="14"/>
  <c r="CY172"/>
  <c r="CY21" i="7"/>
  <c r="CQ128" i="17"/>
  <c r="CY33" i="3"/>
  <c r="CQ177" i="17" s="1"/>
  <c r="CY177" i="14"/>
  <c r="CQ133" i="17" s="1"/>
  <c r="CY32" i="3"/>
  <c r="CQ174" i="17" s="1"/>
  <c r="CZ44" i="10"/>
  <c r="CZ81" i="14" s="1"/>
  <c r="CR93" i="17"/>
  <c r="CZ109" i="14"/>
  <c r="DB28" i="5"/>
  <c r="DA29"/>
  <c r="DA109" i="14"/>
  <c r="CZ170"/>
  <c r="DA22" i="5"/>
  <c r="DA170" i="14"/>
  <c r="CR126" i="17"/>
  <c r="CZ21" i="5"/>
  <c r="CR60" i="17"/>
  <c r="CZ54" i="5"/>
  <c r="CZ76" i="14"/>
  <c r="DA44" i="5"/>
  <c r="DA76" i="14"/>
  <c r="DA81" l="1"/>
  <c r="CZ54" i="10"/>
  <c r="DA44"/>
  <c r="CY22" i="14"/>
  <c r="CZ10" i="9"/>
  <c r="CQ9" i="17"/>
  <c r="CZ11" i="9"/>
  <c r="CR83" i="17"/>
  <c r="CZ99" i="14"/>
  <c r="DA28" i="6"/>
  <c r="DA99" i="14"/>
  <c r="CZ12" i="9"/>
  <c r="CR42" i="17"/>
  <c r="DA55" i="14"/>
  <c r="CY36" i="6"/>
  <c r="CY149" i="14"/>
  <c r="CZ19" i="6"/>
  <c r="CZ91" i="14"/>
  <c r="CR75" i="17"/>
  <c r="DA91" i="14"/>
  <c r="DA45" i="9"/>
  <c r="CY66" i="14"/>
  <c r="CZ52"/>
  <c r="CQ50" i="17"/>
  <c r="CZ19" i="7"/>
  <c r="CY150" i="14"/>
  <c r="CY28" i="3"/>
  <c r="CY36" i="7"/>
  <c r="CY155" i="14"/>
  <c r="CY27" i="3"/>
  <c r="CZ29" i="8"/>
  <c r="CZ44"/>
  <c r="DA11"/>
  <c r="CZ123" i="14"/>
  <c r="DA123"/>
  <c r="CR107" i="17"/>
  <c r="DA45" i="11"/>
  <c r="DA93" i="14"/>
  <c r="CR77" i="17"/>
  <c r="CZ93" i="14"/>
  <c r="DA119"/>
  <c r="CZ29" i="4"/>
  <c r="CZ119" i="14"/>
  <c r="CZ44" i="4"/>
  <c r="CR103" i="17"/>
  <c r="DA11" i="4"/>
  <c r="DA12" i="8"/>
  <c r="CR30" i="17"/>
  <c r="DA43" i="14"/>
  <c r="CZ43"/>
  <c r="CZ22" i="10"/>
  <c r="CZ186" i="14"/>
  <c r="DA10" i="10"/>
  <c r="CR142" i="17"/>
  <c r="DA186" i="14"/>
  <c r="CZ10" i="11"/>
  <c r="CZ11"/>
  <c r="CQ11" i="17"/>
  <c r="CY24" i="14"/>
  <c r="CY214"/>
  <c r="CY219"/>
  <c r="CY71" i="3"/>
  <c r="CY72"/>
  <c r="CR140" i="17"/>
  <c r="CZ22" i="8"/>
  <c r="CZ184" i="14"/>
  <c r="DA10" i="8"/>
  <c r="DA184" i="14"/>
  <c r="DA12" i="4"/>
  <c r="CR26" i="17"/>
  <c r="CZ39" i="14"/>
  <c r="DA39"/>
  <c r="DA11" i="10"/>
  <c r="CZ125" i="14"/>
  <c r="DA125"/>
  <c r="CZ29" i="10"/>
  <c r="CR109" i="17"/>
  <c r="DA100" i="14"/>
  <c r="CZ100"/>
  <c r="CR84" i="17"/>
  <c r="CZ45" i="7"/>
  <c r="DA28"/>
  <c r="CZ39" i="3"/>
  <c r="CZ40"/>
  <c r="CZ105" i="14"/>
  <c r="DA10" i="4"/>
  <c r="CZ22"/>
  <c r="CZ180" i="14"/>
  <c r="DA180"/>
  <c r="CR136" i="17"/>
  <c r="DB165" i="14"/>
  <c r="CR65" i="17"/>
  <c r="CY35" i="7"/>
  <c r="CZ217" i="14"/>
  <c r="DA217"/>
  <c r="DA54" i="10"/>
  <c r="CZ35" i="5"/>
  <c r="DA212" i="14"/>
  <c r="DA54" i="5"/>
  <c r="CZ212" i="14"/>
  <c r="DB98"/>
  <c r="CS82" i="17"/>
  <c r="DA148" i="14"/>
  <c r="DB19" i="5"/>
  <c r="DB45" s="1"/>
  <c r="DA21"/>
  <c r="CZ148" i="14"/>
  <c r="CZ36" i="5"/>
  <c r="CZ35" i="10"/>
  <c r="CZ12" i="6" l="1"/>
  <c r="CR39" i="17"/>
  <c r="DA52" i="14"/>
  <c r="CZ135"/>
  <c r="DA19" i="6"/>
  <c r="CR116" i="17"/>
  <c r="DA135" i="14"/>
  <c r="DB20" i="6"/>
  <c r="DB160" i="14" s="1"/>
  <c r="CY9" i="6"/>
  <c r="CY30" i="14"/>
  <c r="CQ17" i="17"/>
  <c r="CZ45" i="6"/>
  <c r="CZ94" i="14" s="1"/>
  <c r="CZ44"/>
  <c r="DA12" i="9"/>
  <c r="DA44" i="14"/>
  <c r="CR31" i="17"/>
  <c r="CR108"/>
  <c r="CZ124" i="14"/>
  <c r="CZ29" i="9"/>
  <c r="DA124" i="14"/>
  <c r="CZ44" i="9"/>
  <c r="DA11"/>
  <c r="DA10"/>
  <c r="CZ185" i="14"/>
  <c r="DA185"/>
  <c r="CR141" i="17"/>
  <c r="CZ22" i="9"/>
  <c r="CR180" i="17"/>
  <c r="DA39" i="3"/>
  <c r="CZ136" i="14"/>
  <c r="DA19" i="7"/>
  <c r="CR117" i="17"/>
  <c r="DB20" i="7"/>
  <c r="DA136" i="14"/>
  <c r="CZ26" i="3"/>
  <c r="CZ25"/>
  <c r="CZ141" i="14"/>
  <c r="CR183" i="17"/>
  <c r="DA40" i="3"/>
  <c r="DB28" i="10"/>
  <c r="CZ114" i="14"/>
  <c r="CR98" i="17"/>
  <c r="DA114" i="14"/>
  <c r="DA29" i="10"/>
  <c r="DA108" i="14"/>
  <c r="CR92" i="17"/>
  <c r="CZ108" i="14"/>
  <c r="DB28" i="4"/>
  <c r="DA29"/>
  <c r="CQ51" i="17"/>
  <c r="CZ53" i="14"/>
  <c r="CY67"/>
  <c r="CY72"/>
  <c r="CQ56" i="17" s="1"/>
  <c r="CY50" i="3"/>
  <c r="CQ195" i="17" s="1"/>
  <c r="CY49" i="3"/>
  <c r="CQ192" i="17" s="1"/>
  <c r="CZ21" i="4"/>
  <c r="CR125" i="17"/>
  <c r="DA22" i="4"/>
  <c r="CZ169" i="14"/>
  <c r="DA169"/>
  <c r="CR89" i="17"/>
  <c r="DA105" i="14"/>
  <c r="DA89"/>
  <c r="DA45" i="7"/>
  <c r="CR73" i="17"/>
  <c r="CZ89" i="14"/>
  <c r="CZ65" i="3"/>
  <c r="CZ187" i="14"/>
  <c r="CZ22" i="11"/>
  <c r="DA187" i="14"/>
  <c r="DA10" i="11"/>
  <c r="CR143" i="17"/>
  <c r="DA112" i="14"/>
  <c r="DA29" i="8"/>
  <c r="DB28"/>
  <c r="CZ112" i="14"/>
  <c r="CR96" i="17"/>
  <c r="DA173" i="14"/>
  <c r="CZ173"/>
  <c r="CZ21" i="8"/>
  <c r="CR129" i="17"/>
  <c r="DA22" i="8"/>
  <c r="CZ44" i="11"/>
  <c r="CZ29"/>
  <c r="DA126" i="14"/>
  <c r="DA11" i="11"/>
  <c r="CR110" i="17"/>
  <c r="CZ126" i="14"/>
  <c r="CZ21" i="10"/>
  <c r="DA22"/>
  <c r="DA175" i="14"/>
  <c r="CZ175"/>
  <c r="CR131" i="17"/>
  <c r="DA75" i="14"/>
  <c r="CZ75"/>
  <c r="CZ54" i="4"/>
  <c r="CR59" i="17"/>
  <c r="DA44" i="4"/>
  <c r="CZ54" i="8"/>
  <c r="DA44"/>
  <c r="CZ79" i="14"/>
  <c r="CR63" i="17"/>
  <c r="DA79" i="14"/>
  <c r="CY31"/>
  <c r="CY9" i="7"/>
  <c r="CQ18" i="17"/>
  <c r="CY52" i="3"/>
  <c r="CQ201" i="17" s="1"/>
  <c r="CY51" i="3"/>
  <c r="CQ198" i="17" s="1"/>
  <c r="CY36" i="14"/>
  <c r="CQ23" i="17" s="1"/>
  <c r="DB134" i="14"/>
  <c r="DC20" i="5"/>
  <c r="DC159" i="14" s="1"/>
  <c r="CS115" i="17"/>
  <c r="DA29" i="14"/>
  <c r="DA36" i="5"/>
  <c r="CZ29" i="14"/>
  <c r="CZ9" i="5"/>
  <c r="CR16" i="17"/>
  <c r="DA65" i="14"/>
  <c r="DA35" i="5"/>
  <c r="CR49" i="17"/>
  <c r="CZ65" i="14"/>
  <c r="DB51"/>
  <c r="DB87"/>
  <c r="CS71" i="17"/>
  <c r="CZ70" i="14"/>
  <c r="DB56"/>
  <c r="DA70"/>
  <c r="CR54" i="17"/>
  <c r="DA35" i="10"/>
  <c r="CZ64" i="3" l="1"/>
  <c r="DA22" i="9"/>
  <c r="DA174" i="14"/>
  <c r="CZ174"/>
  <c r="CR130" i="17"/>
  <c r="CZ21" i="9"/>
  <c r="CZ80" i="14"/>
  <c r="CR64" i="17"/>
  <c r="DA44" i="9"/>
  <c r="DA80" i="14"/>
  <c r="CZ54" i="9"/>
  <c r="CR97" i="17"/>
  <c r="DB28" i="9"/>
  <c r="DA113" i="14"/>
  <c r="DA29" i="9"/>
  <c r="CZ113" i="14"/>
  <c r="CQ6" i="17"/>
  <c r="CZ10" i="6"/>
  <c r="CZ11"/>
  <c r="CY19" i="14"/>
  <c r="DA12" i="6"/>
  <c r="CR28" i="17"/>
  <c r="CZ41" i="14"/>
  <c r="DA41"/>
  <c r="CZ88"/>
  <c r="DA45" i="6"/>
  <c r="DA88" i="14"/>
  <c r="CR72" i="17"/>
  <c r="CZ44" i="6"/>
  <c r="CZ35" i="8"/>
  <c r="DA215" i="14"/>
  <c r="DA54" i="8"/>
  <c r="CZ215" i="14"/>
  <c r="DA65" i="3"/>
  <c r="CR219" i="17"/>
  <c r="DA26" i="3"/>
  <c r="CR171" i="17"/>
  <c r="CZ211" i="14"/>
  <c r="CZ35" i="4"/>
  <c r="DA211" i="14"/>
  <c r="DA54" i="4"/>
  <c r="CR66" i="17"/>
  <c r="CZ82" i="14"/>
  <c r="DA44" i="11"/>
  <c r="CZ54"/>
  <c r="DA82" i="14"/>
  <c r="DB101"/>
  <c r="CS85" i="17"/>
  <c r="CR216"/>
  <c r="DA64" i="3"/>
  <c r="DA53" i="14"/>
  <c r="CZ12" i="7"/>
  <c r="CR40" i="17"/>
  <c r="CZ55" i="3"/>
  <c r="CZ54"/>
  <c r="CZ58" i="14"/>
  <c r="CS87" i="17"/>
  <c r="DB103" i="14"/>
  <c r="CR168" i="17"/>
  <c r="DA25" i="3"/>
  <c r="CZ11" i="7"/>
  <c r="CQ7" i="17"/>
  <c r="CZ10" i="7"/>
  <c r="CY20" i="14"/>
  <c r="CY25"/>
  <c r="CQ12" i="17" s="1"/>
  <c r="CY12" i="3"/>
  <c r="CQ1" i="17" s="1"/>
  <c r="CY13" i="3"/>
  <c r="CQ147" i="17" s="1"/>
  <c r="DA29" i="11"/>
  <c r="CZ115" i="14"/>
  <c r="DA115"/>
  <c r="CR99" i="17"/>
  <c r="DB28" i="11"/>
  <c r="CZ151" i="14"/>
  <c r="DA21" i="8"/>
  <c r="CZ36"/>
  <c r="DB19"/>
  <c r="DA151" i="14"/>
  <c r="CZ147"/>
  <c r="DA147"/>
  <c r="DA21" i="4"/>
  <c r="CZ36"/>
  <c r="DB19"/>
  <c r="DB97" i="14"/>
  <c r="CS81" i="17"/>
  <c r="DA141" i="14"/>
  <c r="CR122" i="17"/>
  <c r="DB161" i="14"/>
  <c r="DB30" i="3"/>
  <c r="DB166" i="14"/>
  <c r="DB29" i="3"/>
  <c r="CZ153" i="14"/>
  <c r="DA21" i="10"/>
  <c r="DA153" i="14"/>
  <c r="DB19" i="10"/>
  <c r="CZ36"/>
  <c r="CR132" i="17"/>
  <c r="DA176" i="14"/>
  <c r="CZ21" i="11"/>
  <c r="DA22"/>
  <c r="CZ176" i="14"/>
  <c r="CR78" i="17"/>
  <c r="DA94" i="14"/>
  <c r="DB12" i="10"/>
  <c r="CS43" i="17"/>
  <c r="DA9" i="5"/>
  <c r="DB10"/>
  <c r="DA18" i="14"/>
  <c r="CZ18"/>
  <c r="DB11" i="5"/>
  <c r="CR5" i="17"/>
  <c r="CS38"/>
  <c r="DB12" i="5"/>
  <c r="CZ182" i="14" l="1"/>
  <c r="DA10" i="6"/>
  <c r="DA182" i="14"/>
  <c r="CR138" i="17"/>
  <c r="CZ22" i="6"/>
  <c r="DA152" i="14"/>
  <c r="CZ152"/>
  <c r="DA21" i="9"/>
  <c r="CZ36"/>
  <c r="DB19"/>
  <c r="CZ77" i="14"/>
  <c r="CZ54" i="6"/>
  <c r="CR61" i="17"/>
  <c r="DA77" i="14"/>
  <c r="DA44" i="6"/>
  <c r="CR105" i="17"/>
  <c r="DA11" i="6"/>
  <c r="DA121" i="14"/>
  <c r="CZ121"/>
  <c r="CZ29" i="6"/>
  <c r="CS86" i="17"/>
  <c r="DB102" i="14"/>
  <c r="DA54" i="9"/>
  <c r="DA216" i="14"/>
  <c r="CZ216"/>
  <c r="CZ35" i="9"/>
  <c r="CR15" i="17"/>
  <c r="CZ28" i="14"/>
  <c r="DA36" i="4"/>
  <c r="CZ9"/>
  <c r="DA28" i="14"/>
  <c r="DA32"/>
  <c r="CZ9" i="8"/>
  <c r="CR19" i="17"/>
  <c r="CZ32" i="14"/>
  <c r="DA36" i="8"/>
  <c r="DA58" i="14"/>
  <c r="CR45" i="17"/>
  <c r="DA42" i="14"/>
  <c r="CZ42"/>
  <c r="CR29" i="17"/>
  <c r="DA12" i="7"/>
  <c r="CZ18" i="3"/>
  <c r="CZ19"/>
  <c r="CZ47" i="14"/>
  <c r="CZ35" i="11"/>
  <c r="CZ218" i="14"/>
  <c r="DA54" i="11"/>
  <c r="DA218" i="14"/>
  <c r="CZ68"/>
  <c r="CR52" i="17"/>
  <c r="DA68" i="14"/>
  <c r="DA35" i="8"/>
  <c r="DB54" i="14"/>
  <c r="DC20" i="4"/>
  <c r="DB45"/>
  <c r="CS114" i="17"/>
  <c r="DB133" i="14"/>
  <c r="DB137"/>
  <c r="CS118" i="17"/>
  <c r="DC20" i="8"/>
  <c r="DC162" i="14" s="1"/>
  <c r="DB104"/>
  <c r="CS88" i="17"/>
  <c r="CZ29" i="7"/>
  <c r="DA122" i="14"/>
  <c r="DA11" i="7"/>
  <c r="CZ122" i="14"/>
  <c r="CR106" i="17"/>
  <c r="CZ14" i="3"/>
  <c r="CZ15"/>
  <c r="CZ127" i="14"/>
  <c r="CZ44" i="7"/>
  <c r="DA64" i="14"/>
  <c r="CZ64"/>
  <c r="CR48" i="17"/>
  <c r="DB50" i="14"/>
  <c r="DA35" i="4"/>
  <c r="DB45" i="10"/>
  <c r="DB139" i="14"/>
  <c r="CS120" i="17"/>
  <c r="DC20" i="10"/>
  <c r="DC164" i="14" s="1"/>
  <c r="DA55" i="3"/>
  <c r="CR207" i="17"/>
  <c r="DA154" i="14"/>
  <c r="DA21" i="11"/>
  <c r="CZ36"/>
  <c r="DB19"/>
  <c r="CZ154" i="14"/>
  <c r="DA36" i="10"/>
  <c r="CR21" i="17"/>
  <c r="CZ9" i="10"/>
  <c r="DA34" i="14"/>
  <c r="CZ34"/>
  <c r="CZ183"/>
  <c r="DA10" i="7"/>
  <c r="CZ22"/>
  <c r="CR139" i="17"/>
  <c r="DA183" i="14"/>
  <c r="CZ188"/>
  <c r="CZ17" i="3"/>
  <c r="CZ16"/>
  <c r="DA54"/>
  <c r="CR204" i="17"/>
  <c r="DB45" i="8"/>
  <c r="DB29" i="5"/>
  <c r="DB120" i="14"/>
  <c r="CS104" i="17"/>
  <c r="DB44" i="5"/>
  <c r="CS27" i="17"/>
  <c r="DB40" i="14"/>
  <c r="DB181"/>
  <c r="DB22" i="5"/>
  <c r="CS137" i="17"/>
  <c r="CS32"/>
  <c r="DB45" i="14"/>
  <c r="DA36" i="9" l="1"/>
  <c r="CR20" i="17"/>
  <c r="CZ33" i="14"/>
  <c r="DA33"/>
  <c r="CZ9" i="9"/>
  <c r="CR127" i="17"/>
  <c r="DA171" i="14"/>
  <c r="DA22" i="6"/>
  <c r="CZ171" i="14"/>
  <c r="CZ21" i="6"/>
  <c r="CR53" i="17"/>
  <c r="CZ69" i="14"/>
  <c r="DB55"/>
  <c r="DA35" i="9"/>
  <c r="DA69" i="14"/>
  <c r="CZ110"/>
  <c r="DA110"/>
  <c r="DA29" i="6"/>
  <c r="DB28"/>
  <c r="CR94" i="17"/>
  <c r="CZ213" i="14"/>
  <c r="DA54" i="6"/>
  <c r="CZ35"/>
  <c r="DA213" i="14"/>
  <c r="CS119" i="17"/>
  <c r="DB45" i="9"/>
  <c r="DB138" i="14"/>
  <c r="DC20" i="9"/>
  <c r="DC163" i="14" s="1"/>
  <c r="DA188"/>
  <c r="CR144" i="17"/>
  <c r="CZ23" i="14"/>
  <c r="DB11" i="10"/>
  <c r="DB10"/>
  <c r="DA9"/>
  <c r="CR10" i="17"/>
  <c r="DA23" i="14"/>
  <c r="DC20" i="11"/>
  <c r="DC165" i="14" s="1"/>
  <c r="CS121" i="17"/>
  <c r="DB45" i="11"/>
  <c r="DB140" i="14"/>
  <c r="CR62" i="17"/>
  <c r="DA78" i="14"/>
  <c r="DA44" i="7"/>
  <c r="CZ54"/>
  <c r="CZ78" i="14"/>
  <c r="CZ35" i="7"/>
  <c r="CZ62" i="3"/>
  <c r="CZ83" i="14"/>
  <c r="CZ61" i="3"/>
  <c r="CR95" i="17"/>
  <c r="CZ111" i="14"/>
  <c r="DB28" i="7"/>
  <c r="DA111" i="14"/>
  <c r="DA29" i="7"/>
  <c r="CZ116" i="14"/>
  <c r="CZ42" i="3"/>
  <c r="CZ43"/>
  <c r="DA47" i="14"/>
  <c r="CR34" i="17"/>
  <c r="CR4"/>
  <c r="DB10" i="4"/>
  <c r="DB11"/>
  <c r="DA17" i="14"/>
  <c r="CZ17"/>
  <c r="DA9" i="4"/>
  <c r="CR159" i="17"/>
  <c r="DA17" i="3"/>
  <c r="DA22" i="7"/>
  <c r="CZ21"/>
  <c r="DA172" i="14"/>
  <c r="CZ172"/>
  <c r="CR128" i="17"/>
  <c r="CZ33" i="3"/>
  <c r="CZ32"/>
  <c r="CZ177" i="14"/>
  <c r="DA14" i="3"/>
  <c r="CR150" i="17"/>
  <c r="CZ71" i="14"/>
  <c r="DB57"/>
  <c r="DA71"/>
  <c r="DA35" i="11"/>
  <c r="CR55" i="17"/>
  <c r="CR162"/>
  <c r="DA18" i="3"/>
  <c r="DB90" i="14"/>
  <c r="CS74" i="17"/>
  <c r="CR156"/>
  <c r="DA16" i="3"/>
  <c r="CR153" i="17"/>
  <c r="DA15" i="3"/>
  <c r="DC158" i="14"/>
  <c r="DB12" i="8"/>
  <c r="CS41" i="17"/>
  <c r="CR22"/>
  <c r="CZ35" i="14"/>
  <c r="CZ9" i="11"/>
  <c r="DA36"/>
  <c r="DA35" i="14"/>
  <c r="DB92"/>
  <c r="CS76" i="17"/>
  <c r="DB12" i="4"/>
  <c r="CS37" i="17"/>
  <c r="DA127" i="14"/>
  <c r="CR111" i="17"/>
  <c r="DB44" i="4"/>
  <c r="CS70" i="17"/>
  <c r="DB86" i="14"/>
  <c r="DA19" i="3"/>
  <c r="CR165" i="17"/>
  <c r="CR8"/>
  <c r="DA21" i="14"/>
  <c r="DB11" i="8"/>
  <c r="DB10"/>
  <c r="CZ21" i="14"/>
  <c r="DA9" i="8"/>
  <c r="DB44"/>
  <c r="DB54" s="1"/>
  <c r="DB215" i="14" s="1"/>
  <c r="DB21" i="5"/>
  <c r="DB170" i="14"/>
  <c r="CS126" i="17"/>
  <c r="DB54" i="5"/>
  <c r="DB212" i="14" s="1"/>
  <c r="DB76"/>
  <c r="CS60" i="17"/>
  <c r="DC28" i="5"/>
  <c r="CS93" i="17"/>
  <c r="DB109" i="14"/>
  <c r="DB79" l="1"/>
  <c r="CS63" i="17"/>
  <c r="DA66" i="14"/>
  <c r="CZ66"/>
  <c r="DA35" i="6"/>
  <c r="CR50" i="17"/>
  <c r="DB52" i="14"/>
  <c r="DB99"/>
  <c r="CS83" i="17"/>
  <c r="CS42"/>
  <c r="DB12" i="9"/>
  <c r="DB10"/>
  <c r="DA22" i="14"/>
  <c r="DA9" i="9"/>
  <c r="CR9" i="17"/>
  <c r="DB11" i="9"/>
  <c r="CZ22" i="14"/>
  <c r="CS75" i="17"/>
  <c r="DB91" i="14"/>
  <c r="DA21" i="6"/>
  <c r="DA149" i="14"/>
  <c r="CZ36" i="6"/>
  <c r="DB19"/>
  <c r="CZ149" i="14"/>
  <c r="DB43"/>
  <c r="CS30" i="17"/>
  <c r="CS44"/>
  <c r="DB12" i="11"/>
  <c r="CR177" i="17"/>
  <c r="DA33" i="3"/>
  <c r="DA150" i="14"/>
  <c r="DB19" i="7"/>
  <c r="CZ150" i="14"/>
  <c r="DA21" i="7"/>
  <c r="CZ28" i="3"/>
  <c r="DA28" s="1"/>
  <c r="CZ27"/>
  <c r="DA27" s="1"/>
  <c r="CZ155" i="14"/>
  <c r="DA155" s="1"/>
  <c r="CZ36" i="7"/>
  <c r="CS136" i="17"/>
  <c r="DB180" i="14"/>
  <c r="DB22" i="4"/>
  <c r="DA43" i="3"/>
  <c r="CR189" i="17"/>
  <c r="CR210"/>
  <c r="DA61" i="3"/>
  <c r="DB186" i="14"/>
  <c r="CS142" i="17"/>
  <c r="DB22" i="10"/>
  <c r="DA32" i="3"/>
  <c r="CR174" i="17"/>
  <c r="CS103"/>
  <c r="DB29" i="4"/>
  <c r="DB119" i="14"/>
  <c r="DA67"/>
  <c r="CR51" i="17"/>
  <c r="DA35" i="7"/>
  <c r="CZ67" i="14"/>
  <c r="DB53"/>
  <c r="CZ72"/>
  <c r="CZ49" i="3"/>
  <c r="CZ50"/>
  <c r="DB35" i="5"/>
  <c r="DB123" i="14"/>
  <c r="CS107" i="17"/>
  <c r="DB29" i="8"/>
  <c r="DA24" i="14"/>
  <c r="CR11" i="17"/>
  <c r="CZ24" i="14"/>
  <c r="DB10" i="11"/>
  <c r="DA9"/>
  <c r="DB11"/>
  <c r="CR133" i="17"/>
  <c r="DA177" i="14"/>
  <c r="DA116"/>
  <c r="CR100" i="17"/>
  <c r="CR213"/>
  <c r="DA62" i="3"/>
  <c r="DB93" i="14"/>
  <c r="CS77" i="17"/>
  <c r="DB184" i="14"/>
  <c r="DB22" i="8"/>
  <c r="CS140" i="17"/>
  <c r="CS59"/>
  <c r="DB54" i="4"/>
  <c r="DB75" i="14"/>
  <c r="CS26" i="17"/>
  <c r="DB39" i="14"/>
  <c r="DA42" i="3"/>
  <c r="CR186" i="17"/>
  <c r="CS84"/>
  <c r="DB100" i="14"/>
  <c r="DB45" i="7"/>
  <c r="DB40" i="3"/>
  <c r="CS183" i="17" s="1"/>
  <c r="DB105" i="14"/>
  <c r="CS89" i="17" s="1"/>
  <c r="DB39" i="3"/>
  <c r="CS180" i="17" s="1"/>
  <c r="CR67"/>
  <c r="DA83" i="14"/>
  <c r="DA54" i="7"/>
  <c r="CZ214" i="14"/>
  <c r="DA214"/>
  <c r="CZ71" i="3"/>
  <c r="DA71" s="1"/>
  <c r="CZ72"/>
  <c r="DA72" s="1"/>
  <c r="CZ219" i="14"/>
  <c r="DA219" s="1"/>
  <c r="DB29" i="10"/>
  <c r="CS109" i="17"/>
  <c r="DB125" i="14"/>
  <c r="DB44" i="10"/>
  <c r="CT82" i="17"/>
  <c r="DC98" i="14"/>
  <c r="CS49" i="17"/>
  <c r="DC51" i="14"/>
  <c r="DB65"/>
  <c r="DC19" i="5"/>
  <c r="DB148" i="14"/>
  <c r="DB36" i="5"/>
  <c r="DB35" i="8"/>
  <c r="DB45" i="6" l="1"/>
  <c r="DC20"/>
  <c r="DC160" i="14" s="1"/>
  <c r="CS116" i="17"/>
  <c r="DB135" i="14"/>
  <c r="DB44"/>
  <c r="CS31" i="17"/>
  <c r="DB12" i="6"/>
  <c r="CS39" i="17"/>
  <c r="CR17"/>
  <c r="DA36" i="6"/>
  <c r="CZ30" i="14"/>
  <c r="CZ9" i="6"/>
  <c r="DA30" i="14"/>
  <c r="CS108" i="17"/>
  <c r="DB124" i="14"/>
  <c r="DB44" i="9"/>
  <c r="DB29"/>
  <c r="DB185" i="14"/>
  <c r="DB22" i="9"/>
  <c r="CS141" i="17"/>
  <c r="DB29" i="11"/>
  <c r="CS110" i="17"/>
  <c r="DB126" i="14"/>
  <c r="DB44" i="11"/>
  <c r="CR192" i="17"/>
  <c r="DA49" i="3"/>
  <c r="DB108" i="14"/>
  <c r="CS92" i="17"/>
  <c r="DC28" i="4"/>
  <c r="DB21"/>
  <c r="CS125" i="17"/>
  <c r="DB169" i="14"/>
  <c r="DB211"/>
  <c r="DB35" i="4"/>
  <c r="DB112" i="14"/>
  <c r="DC28" i="8"/>
  <c r="CS96" i="17"/>
  <c r="CR195"/>
  <c r="DA50" i="3"/>
  <c r="DA31" i="14"/>
  <c r="CZ31"/>
  <c r="CZ9" i="7"/>
  <c r="CR18" i="17"/>
  <c r="DA36" i="7"/>
  <c r="CZ52" i="3"/>
  <c r="CZ36" i="14"/>
  <c r="CZ51" i="3"/>
  <c r="DB54" i="10"/>
  <c r="CS65" i="17"/>
  <c r="DB81" i="14"/>
  <c r="DB173"/>
  <c r="CS129" i="17"/>
  <c r="DB21" i="8"/>
  <c r="DB187" i="14"/>
  <c r="CS143" i="17"/>
  <c r="DB22" i="11"/>
  <c r="DB12" i="7"/>
  <c r="CS40" i="17"/>
  <c r="DB55" i="3"/>
  <c r="CS207" i="17" s="1"/>
  <c r="DB54" i="3"/>
  <c r="CS204" i="17" s="1"/>
  <c r="DB58" i="14"/>
  <c r="CS45" i="17" s="1"/>
  <c r="DC28" i="10"/>
  <c r="DB114" i="14"/>
  <c r="CS98" i="17"/>
  <c r="DB89" i="14"/>
  <c r="CS73" i="17"/>
  <c r="DB94" i="14"/>
  <c r="CS78" i="17" s="1"/>
  <c r="DB64" i="3"/>
  <c r="CS216" i="17" s="1"/>
  <c r="DB65" i="3"/>
  <c r="CS219" i="17" s="1"/>
  <c r="DA72" i="14"/>
  <c r="CR56" i="17"/>
  <c r="CS131"/>
  <c r="DB21" i="10"/>
  <c r="DB175" i="14"/>
  <c r="DC20" i="7"/>
  <c r="CS117" i="17"/>
  <c r="DB136" i="14"/>
  <c r="DB25" i="3"/>
  <c r="CS168" i="17" s="1"/>
  <c r="DB141" i="14"/>
  <c r="CS122" i="17" s="1"/>
  <c r="DB26" i="3"/>
  <c r="CS171" i="17" s="1"/>
  <c r="DB46" i="14"/>
  <c r="CS33" i="17"/>
  <c r="DC45" i="5"/>
  <c r="CT115" i="17"/>
  <c r="DC134" i="14"/>
  <c r="DD20" i="5"/>
  <c r="DD159" i="14" s="1"/>
  <c r="DB9" i="5"/>
  <c r="CS16" i="17"/>
  <c r="DB29" i="14"/>
  <c r="CT38" i="17"/>
  <c r="DC12" i="5"/>
  <c r="DB68" i="14"/>
  <c r="CS52" i="17"/>
  <c r="DC54" i="14"/>
  <c r="DB21" i="9" l="1"/>
  <c r="CS130" i="17"/>
  <c r="DB174" i="14"/>
  <c r="DB113"/>
  <c r="DC28" i="9"/>
  <c r="CS97" i="17"/>
  <c r="CS28"/>
  <c r="DB41" i="14"/>
  <c r="DB88"/>
  <c r="CS72" i="17"/>
  <c r="DB80" i="14"/>
  <c r="CS64" i="17"/>
  <c r="DB54" i="9"/>
  <c r="CR6" i="17"/>
  <c r="CZ19" i="14"/>
  <c r="DA19"/>
  <c r="DB11" i="6"/>
  <c r="DB44" s="1"/>
  <c r="DB10"/>
  <c r="DA9"/>
  <c r="DB217" i="14"/>
  <c r="DB35" i="10"/>
  <c r="DB36" i="4"/>
  <c r="DC19"/>
  <c r="DB147" i="14"/>
  <c r="CS99" i="17"/>
  <c r="DB115" i="14"/>
  <c r="DC28" i="11"/>
  <c r="DC161" i="14"/>
  <c r="DC30" i="3"/>
  <c r="DC29"/>
  <c r="DC166" i="14"/>
  <c r="DB21" i="11"/>
  <c r="CS132" i="17"/>
  <c r="DB176" i="14"/>
  <c r="DB36" i="8"/>
  <c r="DB151" i="14"/>
  <c r="DC19" i="8"/>
  <c r="DA52" i="3"/>
  <c r="CR201" i="17"/>
  <c r="DC101" i="14"/>
  <c r="CT85" i="17"/>
  <c r="DB42" i="14"/>
  <c r="CS29" i="17"/>
  <c r="DB18" i="3"/>
  <c r="CS162" i="17" s="1"/>
  <c r="DB19" i="3"/>
  <c r="CS165" i="17" s="1"/>
  <c r="DB47" i="14"/>
  <c r="CS34" i="17" s="1"/>
  <c r="CR23"/>
  <c r="DA36" i="14"/>
  <c r="DA20"/>
  <c r="DA9" i="7"/>
  <c r="CZ20" i="14"/>
  <c r="DB10" i="7"/>
  <c r="CR7" i="17"/>
  <c r="DB11" i="7"/>
  <c r="CZ12" i="3"/>
  <c r="CZ13"/>
  <c r="CZ25" i="14"/>
  <c r="DB36" i="10"/>
  <c r="DB153" i="14"/>
  <c r="DC19" i="10"/>
  <c r="DC103" i="14"/>
  <c r="CT87" i="17"/>
  <c r="DA51" i="3"/>
  <c r="CR198" i="17"/>
  <c r="DC50" i="14"/>
  <c r="CS48" i="17"/>
  <c r="DB64" i="14"/>
  <c r="CT81" i="17"/>
  <c r="DC97" i="14"/>
  <c r="DC45" i="4"/>
  <c r="CS66" i="17"/>
  <c r="DB82" i="14"/>
  <c r="DB54" i="11"/>
  <c r="DC87" i="14"/>
  <c r="CT71" i="17"/>
  <c r="CT27"/>
  <c r="DC40" i="14"/>
  <c r="CS5" i="17"/>
  <c r="DB18" i="14"/>
  <c r="DC10" i="5"/>
  <c r="DC11"/>
  <c r="DC44" s="1"/>
  <c r="CT41" i="17"/>
  <c r="DC12" i="8"/>
  <c r="DB22" i="6" l="1"/>
  <c r="DB182" i="14"/>
  <c r="CS138" i="17"/>
  <c r="DB77" i="14"/>
  <c r="DB54" i="6"/>
  <c r="CS61" i="17"/>
  <c r="CT86"/>
  <c r="DC102" i="14"/>
  <c r="DB152"/>
  <c r="DB36" i="9"/>
  <c r="DC19"/>
  <c r="DC45" s="1"/>
  <c r="DB121" i="14"/>
  <c r="CS105" i="17"/>
  <c r="DB29" i="6"/>
  <c r="DB35" i="9"/>
  <c r="DB216" i="14"/>
  <c r="DA12" i="3"/>
  <c r="CR1" i="17"/>
  <c r="DB36" i="11"/>
  <c r="DC19"/>
  <c r="DB154" i="14"/>
  <c r="DC86"/>
  <c r="CT70" i="17"/>
  <c r="CT120"/>
  <c r="DD20" i="10"/>
  <c r="DD164" i="14" s="1"/>
  <c r="DC45" i="10"/>
  <c r="DC139" i="14"/>
  <c r="DA13" i="3"/>
  <c r="CR147" i="17"/>
  <c r="CS139"/>
  <c r="DB183" i="14"/>
  <c r="DB22" i="7"/>
  <c r="DB188" i="14"/>
  <c r="CS144" i="17" s="1"/>
  <c r="DB17" i="3"/>
  <c r="CS159" i="17" s="1"/>
  <c r="DB16" i="3"/>
  <c r="CS156" i="17" s="1"/>
  <c r="DC137" i="14"/>
  <c r="DD20" i="8"/>
  <c r="DD162" i="14" s="1"/>
  <c r="CT118" i="17"/>
  <c r="DB9" i="4"/>
  <c r="CS15" i="17"/>
  <c r="DB28" i="14"/>
  <c r="DB70"/>
  <c r="DC56"/>
  <c r="CS54" i="17"/>
  <c r="CR12"/>
  <c r="DA25" i="14"/>
  <c r="DB35" i="11"/>
  <c r="DB218" i="14"/>
  <c r="CT37" i="17"/>
  <c r="DC12" i="4"/>
  <c r="CS21" i="17"/>
  <c r="DB9" i="10"/>
  <c r="DB34" i="14"/>
  <c r="DB29" i="7"/>
  <c r="CS106" i="17"/>
  <c r="DB122" i="14"/>
  <c r="DB15" i="3"/>
  <c r="CS153" i="17" s="1"/>
  <c r="DB14" i="3"/>
  <c r="CS150" i="17" s="1"/>
  <c r="DB127" i="14"/>
  <c r="CS111" i="17" s="1"/>
  <c r="DB44" i="7"/>
  <c r="CS19" i="17"/>
  <c r="DB9" i="8"/>
  <c r="DB32" i="14"/>
  <c r="DC45" i="11"/>
  <c r="CT88" i="17"/>
  <c r="DC104" i="14"/>
  <c r="DD20" i="4"/>
  <c r="DD158" i="14" s="1"/>
  <c r="DC133"/>
  <c r="CT114" i="17"/>
  <c r="DC45" i="8"/>
  <c r="CT104" i="17"/>
  <c r="DC29" i="5"/>
  <c r="DC120" i="14"/>
  <c r="DC54" i="5"/>
  <c r="DC212" i="14" s="1"/>
  <c r="DC76"/>
  <c r="CT60" i="17"/>
  <c r="DC43" i="14"/>
  <c r="CT30" i="17"/>
  <c r="DC181" i="14"/>
  <c r="CT137" i="17"/>
  <c r="DC22" i="5"/>
  <c r="DC91" i="14" l="1"/>
  <c r="CT75" i="17"/>
  <c r="DC28" i="6"/>
  <c r="DB110" i="14"/>
  <c r="CS94" i="17"/>
  <c r="DB9" i="9"/>
  <c r="DB33" i="14"/>
  <c r="CS20" i="17"/>
  <c r="DB213" i="14"/>
  <c r="DB35" i="6"/>
  <c r="CS127" i="17"/>
  <c r="DB21" i="6"/>
  <c r="DB171" i="14"/>
  <c r="CS53" i="17"/>
  <c r="DC55" i="14"/>
  <c r="DB69"/>
  <c r="CT119" i="17"/>
  <c r="DD20" i="9"/>
  <c r="DD163" i="14" s="1"/>
  <c r="DC138"/>
  <c r="DC35" i="5"/>
  <c r="DB54" i="7"/>
  <c r="CS62" i="17"/>
  <c r="DB78" i="14"/>
  <c r="DB83"/>
  <c r="CS67" i="17" s="1"/>
  <c r="DB35" i="7"/>
  <c r="DB62" i="3"/>
  <c r="CS213" i="17" s="1"/>
  <c r="DB61" i="3"/>
  <c r="CS210" i="17" s="1"/>
  <c r="CS10"/>
  <c r="DC11" i="10"/>
  <c r="DC10"/>
  <c r="DB23" i="14"/>
  <c r="CT76" i="17"/>
  <c r="DC92" i="14"/>
  <c r="DC93"/>
  <c r="CT77" i="17"/>
  <c r="DC12" i="10"/>
  <c r="CT43" i="17"/>
  <c r="DB17" i="14"/>
  <c r="CS4" i="17"/>
  <c r="DC10" i="4"/>
  <c r="DC11"/>
  <c r="DB35" i="14"/>
  <c r="CS22" i="17"/>
  <c r="DB9" i="11"/>
  <c r="DC28" i="7"/>
  <c r="DB111" i="14"/>
  <c r="CS95" i="17"/>
  <c r="DB42" i="3"/>
  <c r="CS186" i="17" s="1"/>
  <c r="DB116" i="14"/>
  <c r="CS100" i="17" s="1"/>
  <c r="DB43" i="3"/>
  <c r="CS189" i="17" s="1"/>
  <c r="CT26"/>
  <c r="DC39" i="14"/>
  <c r="DB172"/>
  <c r="DB21" i="7"/>
  <c r="CS128" i="17"/>
  <c r="DB33" i="3"/>
  <c r="CS177" i="17" s="1"/>
  <c r="DB32" i="3"/>
  <c r="CS174" i="17" s="1"/>
  <c r="DB177" i="14"/>
  <c r="CS133" i="17" s="1"/>
  <c r="CT121"/>
  <c r="DC140" i="14"/>
  <c r="DD20" i="11"/>
  <c r="DD165" i="14" s="1"/>
  <c r="CT74" i="17"/>
  <c r="DC90" i="14"/>
  <c r="DB21"/>
  <c r="DC10" i="8"/>
  <c r="DC11"/>
  <c r="CS8" i="17"/>
  <c r="DC57" i="14"/>
  <c r="CS55" i="17"/>
  <c r="DB71" i="14"/>
  <c r="DC109"/>
  <c r="DD28" i="5"/>
  <c r="CT93" i="17"/>
  <c r="CT49"/>
  <c r="DD51" i="14"/>
  <c r="DC65"/>
  <c r="DC21" i="5"/>
  <c r="CT126" i="17"/>
  <c r="DC170" i="14"/>
  <c r="CT42" i="17" l="1"/>
  <c r="DC12" i="9"/>
  <c r="DC99" i="14"/>
  <c r="CT83" i="17"/>
  <c r="DB149" i="14"/>
  <c r="DC19" i="6"/>
  <c r="DB36"/>
  <c r="DC52" i="14"/>
  <c r="DB66"/>
  <c r="CS50" i="17"/>
  <c r="DC11" i="9"/>
  <c r="DB22" i="14"/>
  <c r="CS9" i="17"/>
  <c r="DC10" i="9"/>
  <c r="DC123" i="14"/>
  <c r="CT107" i="17"/>
  <c r="DC29" i="8"/>
  <c r="DB150" i="14"/>
  <c r="DC19" i="7"/>
  <c r="DB27" i="3"/>
  <c r="DB28"/>
  <c r="DB155" i="14"/>
  <c r="DB36" i="7"/>
  <c r="DC125" i="14"/>
  <c r="DC44" i="10"/>
  <c r="CT109" i="17"/>
  <c r="DC29" i="10"/>
  <c r="DC53" i="14"/>
  <c r="CS51" i="17"/>
  <c r="DB67" i="14"/>
  <c r="DB72"/>
  <c r="CS56" i="17" s="1"/>
  <c r="DB49" i="3"/>
  <c r="CS192" i="17" s="1"/>
  <c r="DB50" i="3"/>
  <c r="CS195" i="17" s="1"/>
  <c r="DB214" i="14"/>
  <c r="DB219"/>
  <c r="DB72" i="3"/>
  <c r="DB71"/>
  <c r="DC22" i="4"/>
  <c r="DC180" i="14"/>
  <c r="CT136" i="17"/>
  <c r="DC45" i="14"/>
  <c r="CT32" i="17"/>
  <c r="DC186" i="14"/>
  <c r="DC22" i="10"/>
  <c r="CT142" i="17"/>
  <c r="CT44"/>
  <c r="DC12" i="11"/>
  <c r="DC10"/>
  <c r="DB24" i="14"/>
  <c r="CS11" i="17"/>
  <c r="DC11" i="11"/>
  <c r="DC44" i="4"/>
  <c r="DC29"/>
  <c r="DC119" i="14"/>
  <c r="CT103" i="17"/>
  <c r="CT140"/>
  <c r="DC184" i="14"/>
  <c r="DC22" i="8"/>
  <c r="CT84" i="17"/>
  <c r="DC100" i="14"/>
  <c r="DC105"/>
  <c r="CT89" i="17" s="1"/>
  <c r="DC39" i="3"/>
  <c r="CT180" i="17" s="1"/>
  <c r="DC40" i="3"/>
  <c r="CT183" i="17" s="1"/>
  <c r="DC44" i="8"/>
  <c r="CU38" i="17"/>
  <c r="DD12" i="5"/>
  <c r="DD19"/>
  <c r="DD45" s="1"/>
  <c r="DC148" i="14"/>
  <c r="DC36" i="5"/>
  <c r="DD98" i="14"/>
  <c r="CU82" i="17"/>
  <c r="CT141" l="1"/>
  <c r="DC22" i="9"/>
  <c r="DC185" i="14"/>
  <c r="DC12" i="6"/>
  <c r="CT39" i="17"/>
  <c r="DC135" i="14"/>
  <c r="DD20" i="6"/>
  <c r="DD160" i="14" s="1"/>
  <c r="CT116" i="17"/>
  <c r="DC45" i="6"/>
  <c r="DC29" i="9"/>
  <c r="DC124" i="14"/>
  <c r="CT108" i="17"/>
  <c r="DC44" i="9"/>
  <c r="CS17" i="17"/>
  <c r="DB9" i="6"/>
  <c r="DB30" i="14"/>
  <c r="DC44"/>
  <c r="CT31" i="17"/>
  <c r="DC46" i="14"/>
  <c r="CT33" i="17"/>
  <c r="CT40"/>
  <c r="DC12" i="7"/>
  <c r="DC58" i="14"/>
  <c r="CT45" i="17" s="1"/>
  <c r="DC54" i="3"/>
  <c r="CT204" i="17" s="1"/>
  <c r="DC55" i="3"/>
  <c r="CT207" i="17" s="1"/>
  <c r="DB9" i="7"/>
  <c r="CS18" i="17"/>
  <c r="DB31" i="14"/>
  <c r="DB52" i="3"/>
  <c r="CS201" i="17" s="1"/>
  <c r="DB36" i="14"/>
  <c r="CS23" i="17" s="1"/>
  <c r="DB51" i="3"/>
  <c r="CS198" i="17" s="1"/>
  <c r="DC45" i="7"/>
  <c r="DD20"/>
  <c r="DC136" i="14"/>
  <c r="CT117" i="17"/>
  <c r="DC25" i="3"/>
  <c r="CT168" i="17" s="1"/>
  <c r="DC26" i="3"/>
  <c r="CT171" i="17" s="1"/>
  <c r="DC141" i="14"/>
  <c r="CT122" i="17" s="1"/>
  <c r="CT63"/>
  <c r="DC54" i="8"/>
  <c r="DC79" i="14"/>
  <c r="CT129" i="17"/>
  <c r="DC21" i="8"/>
  <c r="DC173" i="14"/>
  <c r="DC29" i="11"/>
  <c r="CT110" i="17"/>
  <c r="DC126" i="14"/>
  <c r="DC44" i="11"/>
  <c r="DC175" i="14"/>
  <c r="DC21" i="10"/>
  <c r="CT131" i="17"/>
  <c r="DC54" i="10"/>
  <c r="DC217" i="14" s="1"/>
  <c r="CT65" i="17"/>
  <c r="DC81" i="14"/>
  <c r="DC54" i="4"/>
  <c r="CT59" i="17"/>
  <c r="DC75" i="14"/>
  <c r="DC187"/>
  <c r="DC22" i="11"/>
  <c r="CT143" i="17"/>
  <c r="CT125"/>
  <c r="DC169" i="14"/>
  <c r="DC21" i="4"/>
  <c r="CT96" i="17"/>
  <c r="DC112" i="14"/>
  <c r="DD28" i="8"/>
  <c r="DD28" i="4"/>
  <c r="CT92" i="17"/>
  <c r="DC108" i="14"/>
  <c r="CT98" i="17"/>
  <c r="DD28" i="10"/>
  <c r="DC114" i="14"/>
  <c r="DE20" i="5"/>
  <c r="DE159" i="14" s="1"/>
  <c r="DD134"/>
  <c r="CU115" i="17"/>
  <c r="CU27"/>
  <c r="DD40" i="14"/>
  <c r="CU71" i="17"/>
  <c r="DD87" i="14"/>
  <c r="CT16" i="17"/>
  <c r="DC9" i="5"/>
  <c r="DC29" i="14"/>
  <c r="DC35" i="10" l="1"/>
  <c r="CT54" i="17" s="1"/>
  <c r="CS6"/>
  <c r="DC11" i="6"/>
  <c r="DB19" i="14"/>
  <c r="DC10" i="6"/>
  <c r="DC80" i="14"/>
  <c r="CT64" i="17"/>
  <c r="DC54" i="9"/>
  <c r="CT72" i="17"/>
  <c r="DC88" i="14"/>
  <c r="DC44" i="6"/>
  <c r="DC113" i="14"/>
  <c r="DD28" i="9"/>
  <c r="CT97" i="17"/>
  <c r="CT28"/>
  <c r="DC41" i="14"/>
  <c r="DC21" i="9"/>
  <c r="DC174" i="14"/>
  <c r="CT130" i="17"/>
  <c r="DC147" i="14"/>
  <c r="DC36" i="4"/>
  <c r="DD19"/>
  <c r="DC176" i="14"/>
  <c r="DC21" i="11"/>
  <c r="CT132" i="17"/>
  <c r="DC211" i="14"/>
  <c r="DC36" i="10"/>
  <c r="DC153" i="14"/>
  <c r="DD19" i="10"/>
  <c r="DD45" s="1"/>
  <c r="DC151" i="14"/>
  <c r="DC36" i="8"/>
  <c r="DD19"/>
  <c r="DD45" s="1"/>
  <c r="DC215" i="14"/>
  <c r="DC35" i="8"/>
  <c r="CT73" i="17"/>
  <c r="DC89" i="14"/>
  <c r="DC94"/>
  <c r="CT78" i="17" s="1"/>
  <c r="DC65" i="3"/>
  <c r="CT219" i="17" s="1"/>
  <c r="DC64" i="3"/>
  <c r="CT216" i="17" s="1"/>
  <c r="CU85"/>
  <c r="DD101" i="14"/>
  <c r="DC82"/>
  <c r="DC54" i="11"/>
  <c r="DC218" i="14" s="1"/>
  <c r="CT66" i="17"/>
  <c r="DD161" i="14"/>
  <c r="DD30" i="3"/>
  <c r="DD29"/>
  <c r="DD166" i="14"/>
  <c r="CU87" i="17"/>
  <c r="DD103" i="14"/>
  <c r="DD97"/>
  <c r="CU81" i="17"/>
  <c r="CT99"/>
  <c r="DD28" i="11"/>
  <c r="DC115" i="14"/>
  <c r="DC10" i="7"/>
  <c r="DC11"/>
  <c r="DB20" i="14"/>
  <c r="CS7" i="17"/>
  <c r="DB13" i="3"/>
  <c r="CS147" i="17" s="1"/>
  <c r="DB12" i="3"/>
  <c r="CS1" i="17" s="1"/>
  <c r="DB25" i="14"/>
  <c r="CS12" i="17" s="1"/>
  <c r="CT29"/>
  <c r="DC42" i="14"/>
  <c r="DC47"/>
  <c r="CT34" i="17" s="1"/>
  <c r="DC18" i="3"/>
  <c r="CT162" i="17" s="1"/>
  <c r="DC19" i="3"/>
  <c r="CT165" i="17" s="1"/>
  <c r="DD45" i="4"/>
  <c r="CU70" i="17" s="1"/>
  <c r="DC35" i="4"/>
  <c r="DD11" i="5"/>
  <c r="CT5" i="17"/>
  <c r="DC18" i="14"/>
  <c r="DD10" i="5"/>
  <c r="DD56" i="14" l="1"/>
  <c r="DC70"/>
  <c r="DD86"/>
  <c r="DC35" i="9"/>
  <c r="DC216" i="14"/>
  <c r="DC152"/>
  <c r="DD19" i="9"/>
  <c r="DC36"/>
  <c r="DD45"/>
  <c r="CU86" i="17"/>
  <c r="DD102" i="14"/>
  <c r="DC54" i="6"/>
  <c r="DC77" i="14"/>
  <c r="CT61" i="17"/>
  <c r="DC22" i="6"/>
  <c r="DC182" i="14"/>
  <c r="CT138" i="17"/>
  <c r="DC29" i="6"/>
  <c r="DC121" i="14"/>
  <c r="CT105" i="17"/>
  <c r="DD90" i="14"/>
  <c r="CU74" i="17"/>
  <c r="CT106"/>
  <c r="DC122" i="14"/>
  <c r="DC29" i="7"/>
  <c r="DC127" i="14"/>
  <c r="CT111" i="17" s="1"/>
  <c r="DC14" i="3"/>
  <c r="CT150" i="17" s="1"/>
  <c r="DC15" i="3"/>
  <c r="CT153" i="17" s="1"/>
  <c r="DD92" i="14"/>
  <c r="CU76" i="17"/>
  <c r="DC68" i="14"/>
  <c r="DD54"/>
  <c r="CT52" i="17"/>
  <c r="DC9" i="8"/>
  <c r="DC32" i="14"/>
  <c r="CT19" i="17"/>
  <c r="CT21"/>
  <c r="DC34" i="14"/>
  <c r="DC9" i="10"/>
  <c r="CU88" i="17"/>
  <c r="DD104" i="14"/>
  <c r="CU118" i="17"/>
  <c r="DE20" i="8"/>
  <c r="DE162" i="14" s="1"/>
  <c r="DD137"/>
  <c r="DD139"/>
  <c r="CU120" i="17"/>
  <c r="DE20" i="10"/>
  <c r="DE164" i="14" s="1"/>
  <c r="DD19" i="11"/>
  <c r="DC154" i="14"/>
  <c r="DC36" i="11"/>
  <c r="DC28" i="14"/>
  <c r="CT15" i="17"/>
  <c r="DC9" i="4"/>
  <c r="DC35" i="11"/>
  <c r="DC64" i="14"/>
  <c r="DD50"/>
  <c r="CT48" i="17"/>
  <c r="DC183" i="14"/>
  <c r="DC22" i="7"/>
  <c r="CT139" i="17"/>
  <c r="DC17" i="3"/>
  <c r="CT159" i="17" s="1"/>
  <c r="DC16" i="3"/>
  <c r="CT156" i="17" s="1"/>
  <c r="DC188" i="14"/>
  <c r="CT144" i="17" s="1"/>
  <c r="DD133" i="14"/>
  <c r="CU114" i="17"/>
  <c r="DE20" i="4"/>
  <c r="DC44" i="7"/>
  <c r="DD22" i="5"/>
  <c r="DD181" i="14"/>
  <c r="CU137" i="17"/>
  <c r="CU104"/>
  <c r="DD120" i="14"/>
  <c r="DD29" i="5"/>
  <c r="DD44"/>
  <c r="DD12" i="10" l="1"/>
  <c r="CU43" i="17"/>
  <c r="DC110" i="14"/>
  <c r="DD28" i="6"/>
  <c r="CT94" i="17"/>
  <c r="DC35" i="6"/>
  <c r="DC213" i="14"/>
  <c r="DC33"/>
  <c r="DC9" i="9"/>
  <c r="CT20" i="17"/>
  <c r="DD55" i="14"/>
  <c r="CT53" i="17"/>
  <c r="DC69" i="14"/>
  <c r="DC21" i="6"/>
  <c r="CT127" i="17"/>
  <c r="DC171" i="14"/>
  <c r="DD91"/>
  <c r="CU75" i="17"/>
  <c r="CU119"/>
  <c r="DE20" i="9"/>
  <c r="DE163" i="14" s="1"/>
  <c r="DD138"/>
  <c r="DE158"/>
  <c r="CU37" i="17"/>
  <c r="DD12" i="4"/>
  <c r="CT22" i="17"/>
  <c r="DC35" i="14"/>
  <c r="DC9" i="11"/>
  <c r="DD12" i="8"/>
  <c r="CU41" i="17"/>
  <c r="CT128"/>
  <c r="DC172" i="14"/>
  <c r="DC21" i="7"/>
  <c r="DC32" i="3"/>
  <c r="CT174" i="17" s="1"/>
  <c r="DC177" i="14"/>
  <c r="CT133" i="17" s="1"/>
  <c r="DC33" i="3"/>
  <c r="CT177" i="17" s="1"/>
  <c r="DD57" i="14"/>
  <c r="CT55" i="17"/>
  <c r="DC71" i="14"/>
  <c r="DD28" i="7"/>
  <c r="DC111" i="14"/>
  <c r="CT95" i="17"/>
  <c r="DC43" i="3"/>
  <c r="CT189" i="17" s="1"/>
  <c r="DC116" i="14"/>
  <c r="CT100" i="17" s="1"/>
  <c r="DC42" i="3"/>
  <c r="CT186" i="17" s="1"/>
  <c r="CT62"/>
  <c r="DC54" i="7"/>
  <c r="DC78" i="14"/>
  <c r="DC61" i="3"/>
  <c r="CT210" i="17" s="1"/>
  <c r="DC62" i="3"/>
  <c r="CT213" i="17" s="1"/>
  <c r="DC83" i="14"/>
  <c r="CT67" i="17" s="1"/>
  <c r="DD140" i="14"/>
  <c r="DD45" i="11"/>
  <c r="DE20"/>
  <c r="CU121" i="17"/>
  <c r="DD11" i="8"/>
  <c r="DC21" i="14"/>
  <c r="DD10" i="8"/>
  <c r="CT8" i="17"/>
  <c r="DD10" i="4"/>
  <c r="DD11"/>
  <c r="CT4" i="17"/>
  <c r="DC17" i="14"/>
  <c r="DD11" i="10"/>
  <c r="DD10"/>
  <c r="CT10" i="17"/>
  <c r="DC23" i="14"/>
  <c r="DE28" i="5"/>
  <c r="DD109" i="14"/>
  <c r="CU93" i="17"/>
  <c r="DD170" i="14"/>
  <c r="CU126" i="17"/>
  <c r="DD21" i="5"/>
  <c r="CU60" i="17"/>
  <c r="DD54" i="5"/>
  <c r="DD212" i="14" s="1"/>
  <c r="DD76"/>
  <c r="DD45" l="1"/>
  <c r="CU32" i="17"/>
  <c r="DD35" i="5"/>
  <c r="CU42" i="17"/>
  <c r="DD12" i="9"/>
  <c r="DD10"/>
  <c r="DC22" i="14"/>
  <c r="DD11" i="9"/>
  <c r="CT9" i="17"/>
  <c r="DD19" i="6"/>
  <c r="DC149" i="14"/>
  <c r="DC36" i="6"/>
  <c r="CT50" i="17"/>
  <c r="DD52" i="14"/>
  <c r="DC66"/>
  <c r="DD99"/>
  <c r="CU83" i="17"/>
  <c r="DD45" i="6"/>
  <c r="DD29" i="10"/>
  <c r="DD44"/>
  <c r="CU109" i="17"/>
  <c r="DD125" i="14"/>
  <c r="CU136" i="17"/>
  <c r="DD22" i="4"/>
  <c r="DD180" i="14"/>
  <c r="DD123"/>
  <c r="DD29" i="8"/>
  <c r="CU107" i="17"/>
  <c r="DD44" i="8"/>
  <c r="DD22" i="10"/>
  <c r="DD186" i="14"/>
  <c r="CU142" i="17"/>
  <c r="DD44" i="4"/>
  <c r="DD29"/>
  <c r="CU103" i="17"/>
  <c r="DD119" i="14"/>
  <c r="DD93"/>
  <c r="CU77" i="17"/>
  <c r="DC214" i="14"/>
  <c r="DC219"/>
  <c r="DC72" i="3"/>
  <c r="DC71"/>
  <c r="CU44" i="17"/>
  <c r="DD12" i="11"/>
  <c r="DC150" i="14"/>
  <c r="DD19" i="7"/>
  <c r="DC28" i="3"/>
  <c r="DC36" i="7"/>
  <c r="DC155" i="14"/>
  <c r="DC27" i="3"/>
  <c r="CU30" i="17"/>
  <c r="DD43" i="14"/>
  <c r="DD39"/>
  <c r="CU26" i="17"/>
  <c r="CU140"/>
  <c r="DD22" i="8"/>
  <c r="DD184" i="14"/>
  <c r="DE165"/>
  <c r="DD100"/>
  <c r="CU84" i="17"/>
  <c r="DD105" i="14"/>
  <c r="CU89" i="17" s="1"/>
  <c r="DD39" i="3"/>
  <c r="CU180" i="17" s="1"/>
  <c r="DD40" i="3"/>
  <c r="CU183" i="17" s="1"/>
  <c r="DD11" i="11"/>
  <c r="DC24" i="14"/>
  <c r="DD10" i="11"/>
  <c r="CT11" i="17"/>
  <c r="DC35" i="7"/>
  <c r="DD148" i="14"/>
  <c r="DE19" i="5"/>
  <c r="DD36"/>
  <c r="DD65" i="14"/>
  <c r="DE51"/>
  <c r="CU49" i="17"/>
  <c r="DE98" i="14"/>
  <c r="CV82" i="17"/>
  <c r="DD88" i="14" l="1"/>
  <c r="CU72" i="17"/>
  <c r="DD12" i="6"/>
  <c r="CU39" i="17"/>
  <c r="DC9" i="6"/>
  <c r="CT17" i="17"/>
  <c r="DC30" i="14"/>
  <c r="CU116" i="17"/>
  <c r="DD135" i="14"/>
  <c r="DE20" i="6"/>
  <c r="DE160" i="14" s="1"/>
  <c r="DD44" i="9"/>
  <c r="DD124" i="14"/>
  <c r="CU108" i="17"/>
  <c r="DD29" i="9"/>
  <c r="DD22"/>
  <c r="DD185" i="14"/>
  <c r="CU141" i="17"/>
  <c r="CU31"/>
  <c r="DD44" i="14"/>
  <c r="DD187"/>
  <c r="CU143" i="17"/>
  <c r="DD22" i="11"/>
  <c r="CU129" i="17"/>
  <c r="DD173" i="14"/>
  <c r="DD21" i="8"/>
  <c r="DD45" i="7"/>
  <c r="DD136" i="14"/>
  <c r="DE20" i="7"/>
  <c r="CU117" i="17"/>
  <c r="DD141" i="14"/>
  <c r="CU122" i="17" s="1"/>
  <c r="DD25" i="3"/>
  <c r="CU168" i="17" s="1"/>
  <c r="DD26" i="3"/>
  <c r="CU171" i="17" s="1"/>
  <c r="CU96"/>
  <c r="DD112" i="14"/>
  <c r="DE28" i="8"/>
  <c r="DE28" i="10"/>
  <c r="CU98" i="17"/>
  <c r="DD114" i="14"/>
  <c r="DD169"/>
  <c r="CU125" i="17"/>
  <c r="DD21" i="4"/>
  <c r="DD54" i="10"/>
  <c r="DD81" i="14"/>
  <c r="CU65" i="17"/>
  <c r="DC67" i="14"/>
  <c r="DD53"/>
  <c r="CT51" i="17"/>
  <c r="DC72" i="14"/>
  <c r="CT56" i="17" s="1"/>
  <c r="DC50" i="3"/>
  <c r="CT195" i="17" s="1"/>
  <c r="DC49" i="3"/>
  <c r="CT192" i="17" s="1"/>
  <c r="DD29" i="11"/>
  <c r="CU110" i="17"/>
  <c r="DD44" i="11"/>
  <c r="DD126" i="14"/>
  <c r="DC9" i="7"/>
  <c r="DC31" i="14"/>
  <c r="CT18" i="17"/>
  <c r="DC36" i="14"/>
  <c r="CT23" i="17" s="1"/>
  <c r="DC52" i="3"/>
  <c r="CT201" i="17" s="1"/>
  <c r="DC51" i="3"/>
  <c r="CT198" i="17" s="1"/>
  <c r="DD46" i="14"/>
  <c r="CU33" i="17"/>
  <c r="CU59"/>
  <c r="DD54" i="4"/>
  <c r="DD35" s="1"/>
  <c r="DD75" i="14"/>
  <c r="DD54" i="8"/>
  <c r="DD215" i="14" s="1"/>
  <c r="DD79"/>
  <c r="CU63" i="17"/>
  <c r="DD108" i="14"/>
  <c r="DE28" i="4"/>
  <c r="CU92" i="17"/>
  <c r="DD175" i="14"/>
  <c r="CU131" i="17"/>
  <c r="DD21" i="10"/>
  <c r="DE134" i="14"/>
  <c r="DF20" i="5"/>
  <c r="DF159" i="14" s="1"/>
  <c r="CV115" i="17"/>
  <c r="DD29" i="14"/>
  <c r="DD9" i="5"/>
  <c r="CU16" i="17"/>
  <c r="DE12" i="5"/>
  <c r="CV38" i="17"/>
  <c r="DE45" i="5"/>
  <c r="DD174" i="14" l="1"/>
  <c r="DD21" i="9"/>
  <c r="CU130" i="17"/>
  <c r="DD54" i="9"/>
  <c r="DD80" i="14"/>
  <c r="CU64" i="17"/>
  <c r="DC19" i="14"/>
  <c r="CT6" i="17"/>
  <c r="DD10" i="6"/>
  <c r="DD11"/>
  <c r="DD41" i="14"/>
  <c r="CU28" i="17"/>
  <c r="DE28" i="9"/>
  <c r="CU97" i="17"/>
  <c r="DD113" i="14"/>
  <c r="DD35" i="8"/>
  <c r="CU52" i="17" s="1"/>
  <c r="DD82" i="14"/>
  <c r="DD54" i="11"/>
  <c r="DD218" i="14" s="1"/>
  <c r="CU66" i="17"/>
  <c r="CU40"/>
  <c r="DD12" i="7"/>
  <c r="DD54" i="3"/>
  <c r="CU204" i="17" s="1"/>
  <c r="DD55" i="3"/>
  <c r="CU207" i="17" s="1"/>
  <c r="DD58" i="14"/>
  <c r="CU45" i="17" s="1"/>
  <c r="DD217" i="14"/>
  <c r="DD35" i="10"/>
  <c r="DE103" i="14"/>
  <c r="CV87" i="17"/>
  <c r="DE161" i="14"/>
  <c r="DE30" i="3"/>
  <c r="DE166" i="14"/>
  <c r="DE29" i="3"/>
  <c r="DE50" i="14"/>
  <c r="DD64"/>
  <c r="CU48" i="17"/>
  <c r="DD36" i="8"/>
  <c r="DE19"/>
  <c r="DD151" i="14"/>
  <c r="DC20"/>
  <c r="DD10" i="7"/>
  <c r="CT7" i="17"/>
  <c r="DC13" i="3"/>
  <c r="CT147" i="17" s="1"/>
  <c r="DC12" i="3"/>
  <c r="CT1" i="17" s="1"/>
  <c r="DD11" i="7"/>
  <c r="DD44" s="1"/>
  <c r="DC25" i="14"/>
  <c r="CT12" i="17" s="1"/>
  <c r="DE28" i="11"/>
  <c r="DD115" i="14"/>
  <c r="CU99" i="17"/>
  <c r="CU73"/>
  <c r="DD89" i="14"/>
  <c r="DD94"/>
  <c r="CU78" i="17" s="1"/>
  <c r="DD64" i="3"/>
  <c r="CU216" i="17" s="1"/>
  <c r="DD65" i="3"/>
  <c r="CU219" i="17" s="1"/>
  <c r="DD21" i="11"/>
  <c r="CU132" i="17"/>
  <c r="DD176" i="14"/>
  <c r="DD153"/>
  <c r="DE19" i="10"/>
  <c r="DD36"/>
  <c r="CV81" i="17"/>
  <c r="DE97" i="14"/>
  <c r="DD211"/>
  <c r="DD147"/>
  <c r="DD36" i="4"/>
  <c r="DE19"/>
  <c r="DE45" s="1"/>
  <c r="DE101" i="14"/>
  <c r="CV85" i="17"/>
  <c r="DE40" i="14"/>
  <c r="CV27" i="17"/>
  <c r="DD18" i="14"/>
  <c r="DE10" i="5"/>
  <c r="DE11"/>
  <c r="DE44" s="1"/>
  <c r="CU5" i="17"/>
  <c r="DE87" i="14"/>
  <c r="CV71" i="17"/>
  <c r="DD68" i="14" l="1"/>
  <c r="DE54"/>
  <c r="DE102"/>
  <c r="CV86" i="17"/>
  <c r="DD182" i="14"/>
  <c r="CU138" i="17"/>
  <c r="DD22" i="6"/>
  <c r="DD29"/>
  <c r="CU105" i="17"/>
  <c r="DD44" i="6"/>
  <c r="DD121" i="14"/>
  <c r="DD216"/>
  <c r="DD35" i="9"/>
  <c r="DD152" i="14"/>
  <c r="DD36" i="9"/>
  <c r="DE19"/>
  <c r="CV70" i="17"/>
  <c r="DE86" i="14"/>
  <c r="DE45" i="10"/>
  <c r="CV120" i="17"/>
  <c r="DF20" i="10"/>
  <c r="DF164" i="14" s="1"/>
  <c r="DE139"/>
  <c r="DD36" i="11"/>
  <c r="DE19"/>
  <c r="DD154" i="14"/>
  <c r="DD29" i="7"/>
  <c r="CU106" i="17"/>
  <c r="DD122" i="14"/>
  <c r="DD14" i="3"/>
  <c r="CU150" i="17" s="1"/>
  <c r="DD15" i="3"/>
  <c r="CU153" i="17" s="1"/>
  <c r="DD127" i="14"/>
  <c r="CU111" i="17" s="1"/>
  <c r="DD22" i="7"/>
  <c r="DD183" i="14"/>
  <c r="CU139" i="17"/>
  <c r="DD17" i="3"/>
  <c r="CU159" i="17" s="1"/>
  <c r="DD188" i="14"/>
  <c r="CU144" i="17" s="1"/>
  <c r="DD16" i="3"/>
  <c r="CU156" i="17" s="1"/>
  <c r="CV37"/>
  <c r="DE12" i="4"/>
  <c r="CU21" i="17"/>
  <c r="DD9" i="10"/>
  <c r="DD34" i="14"/>
  <c r="DD32"/>
  <c r="DD9" i="8"/>
  <c r="CU19" i="17"/>
  <c r="DD42" i="14"/>
  <c r="CU29" i="17"/>
  <c r="DD19" i="3"/>
  <c r="CU165" i="17" s="1"/>
  <c r="DD18" i="3"/>
  <c r="CU162" i="17" s="1"/>
  <c r="DD47" i="14"/>
  <c r="CU34" i="17" s="1"/>
  <c r="DD9" i="4"/>
  <c r="DD28" i="14"/>
  <c r="CU15" i="17"/>
  <c r="DD78" i="14"/>
  <c r="CU62" i="17"/>
  <c r="DD54" i="7"/>
  <c r="DD62" i="3"/>
  <c r="CU213" i="17" s="1"/>
  <c r="DD61" i="3"/>
  <c r="CU210" i="17" s="1"/>
  <c r="DD35" i="7"/>
  <c r="DD83" i="14"/>
  <c r="CU67" i="17" s="1"/>
  <c r="DE12" i="8"/>
  <c r="CV41" i="17"/>
  <c r="DE45" i="8"/>
  <c r="DF20"/>
  <c r="DF162" i="14" s="1"/>
  <c r="CV118" i="17"/>
  <c r="DE137" i="14"/>
  <c r="DE56"/>
  <c r="DD70"/>
  <c r="CU54" i="17"/>
  <c r="DD35" i="11"/>
  <c r="DF20" i="4"/>
  <c r="DF158" i="14" s="1"/>
  <c r="DE133"/>
  <c r="CV114" i="17"/>
  <c r="DE45" i="11"/>
  <c r="CV88" i="17"/>
  <c r="DE104" i="14"/>
  <c r="DE181"/>
  <c r="CV137" i="17"/>
  <c r="DE22" i="5"/>
  <c r="DE54"/>
  <c r="DE212" i="14" s="1"/>
  <c r="CV60" i="17"/>
  <c r="DE76" i="14"/>
  <c r="DE29" i="5"/>
  <c r="CV104" i="17"/>
  <c r="DE120" i="14"/>
  <c r="DD9" i="9" l="1"/>
  <c r="DD33" i="14"/>
  <c r="CU20" i="17"/>
  <c r="DE55" i="14"/>
  <c r="DD69"/>
  <c r="CU53" i="17"/>
  <c r="DD21" i="6"/>
  <c r="DD171" i="14"/>
  <c r="CU127" i="17"/>
  <c r="DE45" i="9"/>
  <c r="CV119" i="17"/>
  <c r="DF20" i="9"/>
  <c r="DF163" i="14" s="1"/>
  <c r="DE138"/>
  <c r="CU61" i="17"/>
  <c r="DD54" i="6"/>
  <c r="DD213" i="14" s="1"/>
  <c r="DD77"/>
  <c r="DD35" i="6"/>
  <c r="DE28"/>
  <c r="CU94" i="17"/>
  <c r="DD110" i="14"/>
  <c r="DE35" i="5"/>
  <c r="DD49" i="3"/>
  <c r="CU192" i="17" s="1"/>
  <c r="DE43" i="14"/>
  <c r="CV30" i="17"/>
  <c r="CU95"/>
  <c r="DE28" i="7"/>
  <c r="DD111" i="14"/>
  <c r="DD42" i="3"/>
  <c r="CU186" i="17" s="1"/>
  <c r="DD43" i="3"/>
  <c r="CU189" i="17" s="1"/>
  <c r="DD116" i="14"/>
  <c r="CU100" i="17" s="1"/>
  <c r="DE93" i="14"/>
  <c r="CV77" i="17"/>
  <c r="DE57" i="14"/>
  <c r="CU55" i="17"/>
  <c r="DD71" i="14"/>
  <c r="CV26" i="17"/>
  <c r="DE39" i="14"/>
  <c r="DD9" i="11"/>
  <c r="CU22" i="17"/>
  <c r="DD35" i="14"/>
  <c r="CV76" i="17"/>
  <c r="DE92" i="14"/>
  <c r="CV43" i="17"/>
  <c r="DE12" i="10"/>
  <c r="CV74" i="17"/>
  <c r="DE90" i="14"/>
  <c r="DE53"/>
  <c r="CU51" i="17"/>
  <c r="DD67" i="14"/>
  <c r="DE11" i="8"/>
  <c r="CU8" i="17"/>
  <c r="DD21" i="14"/>
  <c r="DE10" i="8"/>
  <c r="DD21" i="7"/>
  <c r="CU128" i="17"/>
  <c r="DD172" i="14"/>
  <c r="DD33" i="3"/>
  <c r="CU177" i="17" s="1"/>
  <c r="DD177" i="14"/>
  <c r="CU133" i="17" s="1"/>
  <c r="DD32" i="3"/>
  <c r="CU174" i="17" s="1"/>
  <c r="DE140" i="14"/>
  <c r="DF20" i="11"/>
  <c r="DF165" i="14" s="1"/>
  <c r="CV121" i="17"/>
  <c r="DD214" i="14"/>
  <c r="DD72" i="3"/>
  <c r="DD71"/>
  <c r="DD219" i="14"/>
  <c r="DE11" i="4"/>
  <c r="CU4" i="17"/>
  <c r="DD17" i="14"/>
  <c r="DE10" i="4"/>
  <c r="DE10" i="10"/>
  <c r="DE11"/>
  <c r="DD23" i="14"/>
  <c r="CU10" i="17"/>
  <c r="DD50" i="3"/>
  <c r="CU195" i="17" s="1"/>
  <c r="DE65" i="14"/>
  <c r="DF51"/>
  <c r="CV49" i="17"/>
  <c r="DF28" i="5"/>
  <c r="DE109" i="14"/>
  <c r="CV93" i="17"/>
  <c r="DE170" i="14"/>
  <c r="CV126" i="17"/>
  <c r="DE21" i="5"/>
  <c r="DE52" i="14" l="1"/>
  <c r="CU50" i="17"/>
  <c r="DD66" i="14"/>
  <c r="DD72"/>
  <c r="CU56" i="17" s="1"/>
  <c r="DE19" i="6"/>
  <c r="DD36"/>
  <c r="DD149" i="14"/>
  <c r="DE11" i="9"/>
  <c r="DD22" i="14"/>
  <c r="DE10" i="9"/>
  <c r="CU9" i="17"/>
  <c r="DE99" i="14"/>
  <c r="CV83" i="17"/>
  <c r="DE45" i="6"/>
  <c r="CV75" i="17"/>
  <c r="DE91" i="14"/>
  <c r="CV42" i="17"/>
  <c r="DE12" i="9"/>
  <c r="DE22" i="10"/>
  <c r="DE186" i="14"/>
  <c r="CV142" i="17"/>
  <c r="DE184" i="14"/>
  <c r="CV140" i="17"/>
  <c r="DE22" i="8"/>
  <c r="DE10" i="11"/>
  <c r="CU11" i="17"/>
  <c r="DD24" i="14"/>
  <c r="DE11" i="11"/>
  <c r="DE22" i="4"/>
  <c r="CV136" i="17"/>
  <c r="DE180" i="14"/>
  <c r="DE19" i="7"/>
  <c r="DE45" s="1"/>
  <c r="DD150" i="14"/>
  <c r="DD155"/>
  <c r="DD28" i="3"/>
  <c r="DD27"/>
  <c r="DD36" i="7"/>
  <c r="CV107" i="17"/>
  <c r="DE123" i="14"/>
  <c r="DE29" i="8"/>
  <c r="CV109" i="17"/>
  <c r="DE44" i="10"/>
  <c r="DE29"/>
  <c r="DE125" i="14"/>
  <c r="DE119"/>
  <c r="DE29" i="4"/>
  <c r="CV103" i="17"/>
  <c r="DE44" i="4"/>
  <c r="CV40" i="17"/>
  <c r="DE12" i="7"/>
  <c r="DE45" i="14"/>
  <c r="CV32" i="17"/>
  <c r="DE54" i="3"/>
  <c r="CV204" i="17" s="1"/>
  <c r="CV44"/>
  <c r="DE12" i="11"/>
  <c r="DE55" i="3"/>
  <c r="CV207" i="17" s="1"/>
  <c r="DE100" i="14"/>
  <c r="CV84" i="17"/>
  <c r="DE105" i="14"/>
  <c r="CV89" i="17" s="1"/>
  <c r="DE39" i="3"/>
  <c r="CV180" i="17" s="1"/>
  <c r="DE40" i="3"/>
  <c r="CV183" i="17" s="1"/>
  <c r="DE44" i="8"/>
  <c r="DE58" i="14"/>
  <c r="CV45" i="17" s="1"/>
  <c r="CW38"/>
  <c r="DF12" i="5"/>
  <c r="CW82" i="17"/>
  <c r="DF98" i="14"/>
  <c r="DE36" i="5"/>
  <c r="DF19"/>
  <c r="DF45" s="1"/>
  <c r="DE148" i="14"/>
  <c r="DF20" i="6" l="1"/>
  <c r="DF160" i="14" s="1"/>
  <c r="DE135"/>
  <c r="CV116" i="17"/>
  <c r="DE12" i="6"/>
  <c r="DE47" i="14" s="1"/>
  <c r="CV34" i="17" s="1"/>
  <c r="CV39"/>
  <c r="DE44" i="14"/>
  <c r="CV31" i="17"/>
  <c r="CV72"/>
  <c r="DE88" i="14"/>
  <c r="CV141" i="17"/>
  <c r="DE22" i="9"/>
  <c r="DE185" i="14"/>
  <c r="CV108" i="17"/>
  <c r="DE124" i="14"/>
  <c r="DE29" i="9"/>
  <c r="DE44"/>
  <c r="CU17" i="17"/>
  <c r="DD9" i="6"/>
  <c r="DD30" i="14"/>
  <c r="DE18" i="3"/>
  <c r="CV162" i="17" s="1"/>
  <c r="DE75" i="14"/>
  <c r="CV59" i="17"/>
  <c r="DE54" i="4"/>
  <c r="DE35" s="1"/>
  <c r="DE21" i="10"/>
  <c r="DE175" i="14"/>
  <c r="CV131" i="17"/>
  <c r="DE89" i="14"/>
  <c r="CV73" i="17"/>
  <c r="DE65" i="3"/>
  <c r="CV219" i="17" s="1"/>
  <c r="DE64" i="3"/>
  <c r="CV216" i="17" s="1"/>
  <c r="DE94" i="14"/>
  <c r="CV78" i="17" s="1"/>
  <c r="DE112" i="14"/>
  <c r="CV96" i="17"/>
  <c r="DF28" i="8"/>
  <c r="DF20" i="7"/>
  <c r="CV117" i="17"/>
  <c r="DE136" i="14"/>
  <c r="DE25" i="3"/>
  <c r="CV168" i="17" s="1"/>
  <c r="DE26" i="3"/>
  <c r="CV171" i="17" s="1"/>
  <c r="DE141" i="14"/>
  <c r="CV122" i="17" s="1"/>
  <c r="DE21" i="8"/>
  <c r="DE173" i="14"/>
  <c r="CV129" i="17"/>
  <c r="DE42" i="14"/>
  <c r="CV29" i="17"/>
  <c r="DE19" i="3"/>
  <c r="CV165" i="17" s="1"/>
  <c r="DE108" i="14"/>
  <c r="DF28" i="4"/>
  <c r="CV92" i="17"/>
  <c r="DE54" i="10"/>
  <c r="DE217" i="14" s="1"/>
  <c r="CV65" i="17"/>
  <c r="DE81" i="14"/>
  <c r="CU18" i="17"/>
  <c r="DD31" i="14"/>
  <c r="DD9" i="7"/>
  <c r="DD51" i="3"/>
  <c r="CU198" i="17" s="1"/>
  <c r="DD52" i="3"/>
  <c r="CU201" i="17" s="1"/>
  <c r="DD36" i="14"/>
  <c r="CU23" i="17" s="1"/>
  <c r="DE44" i="11"/>
  <c r="DE126" i="14"/>
  <c r="CV110" i="17"/>
  <c r="DE29" i="11"/>
  <c r="DE79" i="14"/>
  <c r="CV63" i="17"/>
  <c r="DE54" i="8"/>
  <c r="DE215" i="14" s="1"/>
  <c r="DE46"/>
  <c r="CV33" i="17"/>
  <c r="DE114" i="14"/>
  <c r="CV98" i="17"/>
  <c r="DF28" i="10"/>
  <c r="DE169" i="14"/>
  <c r="CV125" i="17"/>
  <c r="DE21" i="4"/>
  <c r="DE187" i="14"/>
  <c r="DE22" i="11"/>
  <c r="CV143" i="17"/>
  <c r="DF87" i="14"/>
  <c r="CW71" i="17"/>
  <c r="DF40" i="14"/>
  <c r="CW27" i="17"/>
  <c r="DE29" i="14"/>
  <c r="DE9" i="5"/>
  <c r="CV16" i="17"/>
  <c r="CW115"/>
  <c r="DF134" i="14"/>
  <c r="DG20" i="5"/>
  <c r="DG159" i="14" s="1"/>
  <c r="DE113" l="1"/>
  <c r="CV97" i="17"/>
  <c r="DF28" i="9"/>
  <c r="DE21"/>
  <c r="DE174" i="14"/>
  <c r="CV130" i="17"/>
  <c r="DD19" i="14"/>
  <c r="DE10" i="6"/>
  <c r="DE11"/>
  <c r="CU6" i="17"/>
  <c r="DE80" i="14"/>
  <c r="CV64" i="17"/>
  <c r="DE54" i="9"/>
  <c r="DE216" i="14" s="1"/>
  <c r="DE41"/>
  <c r="CV28" i="17"/>
  <c r="CW81"/>
  <c r="DF97" i="14"/>
  <c r="DF50"/>
  <c r="CV48" i="17"/>
  <c r="DE64" i="14"/>
  <c r="DE36" i="4"/>
  <c r="DF19"/>
  <c r="DF45" s="1"/>
  <c r="DE147" i="14"/>
  <c r="DE151"/>
  <c r="DF19" i="8"/>
  <c r="DE36"/>
  <c r="DF103" i="14"/>
  <c r="CW87" i="17"/>
  <c r="DF28" i="11"/>
  <c r="CV99" i="17"/>
  <c r="DE115" i="14"/>
  <c r="DF101"/>
  <c r="CW85" i="17"/>
  <c r="DF45" i="8"/>
  <c r="DE211" i="14"/>
  <c r="DE176"/>
  <c r="CV132" i="17"/>
  <c r="DE21" i="11"/>
  <c r="CV66" i="17"/>
  <c r="DE82" i="14"/>
  <c r="DE54" i="11"/>
  <c r="DE218" i="14" s="1"/>
  <c r="DE11" i="7"/>
  <c r="DE10"/>
  <c r="DD20" i="14"/>
  <c r="CU7" i="17"/>
  <c r="DD25" i="14"/>
  <c r="CU12" i="17" s="1"/>
  <c r="DD12" i="3"/>
  <c r="CU1" i="17" s="1"/>
  <c r="DD13" i="3"/>
  <c r="CU147" i="17" s="1"/>
  <c r="DF161" i="14"/>
  <c r="DF166"/>
  <c r="DF30" i="3"/>
  <c r="DF29"/>
  <c r="DF19" i="10"/>
  <c r="DE36"/>
  <c r="DE153" i="14"/>
  <c r="DE35" i="8"/>
  <c r="DE35" i="10"/>
  <c r="CV5" i="17"/>
  <c r="DE18" i="14"/>
  <c r="DF11" i="5"/>
  <c r="DF10"/>
  <c r="CV105" i="17" l="1"/>
  <c r="DE29" i="6"/>
  <c r="DE44"/>
  <c r="DE121" i="14"/>
  <c r="DF102"/>
  <c r="CW86" i="17"/>
  <c r="CV138"/>
  <c r="DE22" i="6"/>
  <c r="DE182" i="14"/>
  <c r="DE152"/>
  <c r="DF19" i="9"/>
  <c r="DF45" s="1"/>
  <c r="DE36"/>
  <c r="DE35"/>
  <c r="DF56" i="14"/>
  <c r="DE70"/>
  <c r="CV54" i="17"/>
  <c r="CW120"/>
  <c r="DF139" i="14"/>
  <c r="DG20" i="10"/>
  <c r="DG164" i="14" s="1"/>
  <c r="CW88" i="17"/>
  <c r="DF104" i="14"/>
  <c r="DF86"/>
  <c r="CW70" i="17"/>
  <c r="DF45" i="10"/>
  <c r="CV21" i="17"/>
  <c r="DE34" i="14"/>
  <c r="DE9" i="10"/>
  <c r="DE122" i="14"/>
  <c r="DE29" i="7"/>
  <c r="CV106" i="17"/>
  <c r="DE15" i="3"/>
  <c r="CV153" i="17" s="1"/>
  <c r="DE14" i="3"/>
  <c r="CV150" i="17" s="1"/>
  <c r="DE127" i="14"/>
  <c r="CV111" i="17" s="1"/>
  <c r="DE44" i="7"/>
  <c r="DF19" i="11"/>
  <c r="DE36"/>
  <c r="DE154" i="14"/>
  <c r="DF90"/>
  <c r="CW74" i="17"/>
  <c r="CV15"/>
  <c r="DE9" i="4"/>
  <c r="DE28" i="14"/>
  <c r="CW37" i="17"/>
  <c r="DF12" i="4"/>
  <c r="CV139" i="17"/>
  <c r="DE22" i="7"/>
  <c r="DE183" i="14"/>
  <c r="DE16" i="3"/>
  <c r="CV156" i="17" s="1"/>
  <c r="DE17" i="3"/>
  <c r="CV159" i="17" s="1"/>
  <c r="DE188" i="14"/>
  <c r="CV144" i="17" s="1"/>
  <c r="CW118"/>
  <c r="DG20" i="8"/>
  <c r="DG162" i="14" s="1"/>
  <c r="DF137"/>
  <c r="CW114" i="17"/>
  <c r="DG20" i="4"/>
  <c r="DG158" i="14" s="1"/>
  <c r="DF133"/>
  <c r="DE35" i="11"/>
  <c r="DE68" i="14"/>
  <c r="CV52" i="17"/>
  <c r="DF54" i="14"/>
  <c r="DE32"/>
  <c r="CV19" i="17"/>
  <c r="DE9" i="8"/>
  <c r="CW137" i="17"/>
  <c r="DF22" i="5"/>
  <c r="DF181" i="14"/>
  <c r="CW104" i="17"/>
  <c r="DF29" i="5"/>
  <c r="DF120" i="14"/>
  <c r="DF44" i="5"/>
  <c r="DF91" i="14" l="1"/>
  <c r="CW75" i="17"/>
  <c r="DE9" i="9"/>
  <c r="DE33" i="14"/>
  <c r="CV20" i="17"/>
  <c r="CV127"/>
  <c r="DE21" i="6"/>
  <c r="DE171" i="14"/>
  <c r="DE54" i="6"/>
  <c r="DE213" i="14" s="1"/>
  <c r="DE77"/>
  <c r="CV61" i="17"/>
  <c r="DF55" i="14"/>
  <c r="CV53" i="17"/>
  <c r="DE69" i="14"/>
  <c r="DG20" i="9"/>
  <c r="DG163" i="14" s="1"/>
  <c r="DF138"/>
  <c r="CW119" i="17"/>
  <c r="DF28" i="6"/>
  <c r="DE110" i="14"/>
  <c r="CV94" i="17"/>
  <c r="DF57" i="14"/>
  <c r="CV55" i="17"/>
  <c r="DE71" i="14"/>
  <c r="DF39"/>
  <c r="CW26" i="17"/>
  <c r="DE17" i="14"/>
  <c r="CV4" i="17"/>
  <c r="DF10" i="4"/>
  <c r="DF11"/>
  <c r="DF140" i="14"/>
  <c r="DG20" i="11"/>
  <c r="DG165" i="14" s="1"/>
  <c r="CW121" i="17"/>
  <c r="DF11" i="10"/>
  <c r="DE23" i="14"/>
  <c r="CV10" i="17"/>
  <c r="DF10" i="10"/>
  <c r="CW43" i="17"/>
  <c r="DF12" i="10"/>
  <c r="DE9" i="11"/>
  <c r="CV22" i="17"/>
  <c r="DE35" i="14"/>
  <c r="DF92"/>
  <c r="CW76" i="17"/>
  <c r="DF45" i="11"/>
  <c r="DF11" i="8"/>
  <c r="CV8" i="17"/>
  <c r="DF10" i="8"/>
  <c r="DE21" i="14"/>
  <c r="CV128" i="17"/>
  <c r="DE21" i="7"/>
  <c r="DE172" i="14"/>
  <c r="DE33" i="3"/>
  <c r="CV177" i="17" s="1"/>
  <c r="DE32" i="3"/>
  <c r="CV174" i="17" s="1"/>
  <c r="DE177" i="14"/>
  <c r="CV133" i="17" s="1"/>
  <c r="DF28" i="7"/>
  <c r="CV95" i="17"/>
  <c r="DE111" i="14"/>
  <c r="DE116"/>
  <c r="CV100" i="17" s="1"/>
  <c r="DE42" i="3"/>
  <c r="CV186" i="17" s="1"/>
  <c r="DE43" i="3"/>
  <c r="CV189" i="17" s="1"/>
  <c r="CW41"/>
  <c r="DF12" i="8"/>
  <c r="DE78" i="14"/>
  <c r="CV62" i="17"/>
  <c r="DE54" i="7"/>
  <c r="DE61" i="3"/>
  <c r="CV210" i="17" s="1"/>
  <c r="DE62" i="3"/>
  <c r="CV213" i="17" s="1"/>
  <c r="DE83" i="14"/>
  <c r="CV67" i="17" s="1"/>
  <c r="DF54" i="5"/>
  <c r="DF212" i="14" s="1"/>
  <c r="CW60" i="17"/>
  <c r="DF76" i="14"/>
  <c r="DF21" i="5"/>
  <c r="CW126" i="17"/>
  <c r="DF170" i="14"/>
  <c r="CW93" i="17"/>
  <c r="DF109" i="14"/>
  <c r="DG28" i="5"/>
  <c r="CW83" i="17" l="1"/>
  <c r="DF99" i="14"/>
  <c r="DF12" i="9"/>
  <c r="CW42" i="17"/>
  <c r="DE149" i="14"/>
  <c r="DF19" i="6"/>
  <c r="DE36"/>
  <c r="DF11" i="9"/>
  <c r="DE22" i="14"/>
  <c r="DF10" i="9"/>
  <c r="CV9" i="17"/>
  <c r="DE35" i="6"/>
  <c r="DF35" i="5"/>
  <c r="DE214" i="14"/>
  <c r="DE219"/>
  <c r="DE71" i="3"/>
  <c r="DE72"/>
  <c r="DF29" i="8"/>
  <c r="DF123" i="14"/>
  <c r="CW107" i="17"/>
  <c r="DF44" i="8"/>
  <c r="CW32" i="17"/>
  <c r="DF45" i="14"/>
  <c r="DF43"/>
  <c r="CW30" i="17"/>
  <c r="DE36" i="7"/>
  <c r="DF19"/>
  <c r="DF45" s="1"/>
  <c r="DE150" i="14"/>
  <c r="DE155"/>
  <c r="DE27" i="3"/>
  <c r="DE28"/>
  <c r="DF12" i="11"/>
  <c r="CW44" i="17"/>
  <c r="CW84"/>
  <c r="DF100" i="14"/>
  <c r="DF105"/>
  <c r="CW89" i="17" s="1"/>
  <c r="DF40" i="3"/>
  <c r="CW183" i="17" s="1"/>
  <c r="DF39" i="3"/>
  <c r="CW180" i="17" s="1"/>
  <c r="CW140"/>
  <c r="DF22" i="8"/>
  <c r="DF184" i="14"/>
  <c r="DE24"/>
  <c r="CV11" i="17"/>
  <c r="DF10" i="11"/>
  <c r="DF11"/>
  <c r="DF22" i="10"/>
  <c r="CW142" i="17"/>
  <c r="DF186" i="14"/>
  <c r="CW136" i="17"/>
  <c r="DF22" i="4"/>
  <c r="DF180" i="14"/>
  <c r="DE35" i="7"/>
  <c r="DF93" i="14"/>
  <c r="CW77" i="17"/>
  <c r="DF29" i="10"/>
  <c r="DF44"/>
  <c r="CW109" i="17"/>
  <c r="DF125" i="14"/>
  <c r="CW103" i="17"/>
  <c r="DF29" i="4"/>
  <c r="DF44"/>
  <c r="DF119" i="14"/>
  <c r="DG19" i="5"/>
  <c r="DF148" i="14"/>
  <c r="DF36" i="5"/>
  <c r="CX82" i="17"/>
  <c r="DG98" i="14"/>
  <c r="DF65"/>
  <c r="CW49" i="17"/>
  <c r="DG51" i="14"/>
  <c r="DE66" l="1"/>
  <c r="DF52"/>
  <c r="CV50" i="17"/>
  <c r="CW141"/>
  <c r="DF22" i="9"/>
  <c r="DF185" i="14"/>
  <c r="CW108" i="17"/>
  <c r="DF29" i="9"/>
  <c r="DF44"/>
  <c r="DF124" i="14"/>
  <c r="CW116" i="17"/>
  <c r="DF135" i="14"/>
  <c r="DG20" i="6"/>
  <c r="DG160" i="14" s="1"/>
  <c r="DF45" i="6"/>
  <c r="DE30" i="14"/>
  <c r="DE9" i="6"/>
  <c r="CV17" i="17"/>
  <c r="CW31"/>
  <c r="DF44" i="14"/>
  <c r="DG28" i="4"/>
  <c r="CW92" i="17"/>
  <c r="DF108" i="14"/>
  <c r="CW65" i="17"/>
  <c r="DF81" i="14"/>
  <c r="DF54" i="10"/>
  <c r="DF217" i="14" s="1"/>
  <c r="DF29" i="11"/>
  <c r="DF44"/>
  <c r="CW110" i="17"/>
  <c r="DF126" i="14"/>
  <c r="DG20" i="7"/>
  <c r="DF136" i="14"/>
  <c r="CW117" i="17"/>
  <c r="DF26" i="3"/>
  <c r="CW171" i="17" s="1"/>
  <c r="DF25" i="3"/>
  <c r="CW168" i="17" s="1"/>
  <c r="DF141" i="14"/>
  <c r="CW122" i="17" s="1"/>
  <c r="CW96"/>
  <c r="DG28" i="8"/>
  <c r="DF112" i="14"/>
  <c r="DF75"/>
  <c r="DF54" i="4"/>
  <c r="CW59" i="17"/>
  <c r="DF21" i="4"/>
  <c r="CW125" i="17"/>
  <c r="DF169" i="14"/>
  <c r="CW131" i="17"/>
  <c r="DF21" i="10"/>
  <c r="DF175" i="14"/>
  <c r="DF46"/>
  <c r="CW33" i="17"/>
  <c r="DF173" i="14"/>
  <c r="CW129" i="17"/>
  <c r="DF21" i="8"/>
  <c r="DG28" i="10"/>
  <c r="DF114" i="14"/>
  <c r="CW98" i="17"/>
  <c r="DE50" i="3"/>
  <c r="CV195" i="17" s="1"/>
  <c r="CV51"/>
  <c r="DF53" i="14"/>
  <c r="DE67"/>
  <c r="DE49" i="3"/>
  <c r="CV192" i="17" s="1"/>
  <c r="DE72" i="14"/>
  <c r="CV56" i="17" s="1"/>
  <c r="CW143"/>
  <c r="DF187" i="14"/>
  <c r="DF22" i="11"/>
  <c r="CW73" i="17"/>
  <c r="DF89" i="14"/>
  <c r="DF94"/>
  <c r="CW78" i="17" s="1"/>
  <c r="DF64" i="3"/>
  <c r="CW216" i="17" s="1"/>
  <c r="DF65" i="3"/>
  <c r="CW219" i="17" s="1"/>
  <c r="DE9" i="7"/>
  <c r="DE31" i="14"/>
  <c r="CV18" i="17"/>
  <c r="DE36" i="14"/>
  <c r="CV23" i="17" s="1"/>
  <c r="DE51" i="3"/>
  <c r="CV198" i="17" s="1"/>
  <c r="DE52" i="3"/>
  <c r="CV201" i="17" s="1"/>
  <c r="DF54" i="8"/>
  <c r="DF215" i="14" s="1"/>
  <c r="DF79"/>
  <c r="CW63" i="17"/>
  <c r="DF35" i="4"/>
  <c r="DG50" i="14" s="1"/>
  <c r="DH20" i="5"/>
  <c r="DH159" i="14" s="1"/>
  <c r="CX115" i="17"/>
  <c r="DG134" i="14"/>
  <c r="DF64"/>
  <c r="CW16" i="17"/>
  <c r="DF29" i="14"/>
  <c r="DF9" i="5"/>
  <c r="DG45"/>
  <c r="CX38" i="17"/>
  <c r="DG12" i="5"/>
  <c r="CW64" i="17" l="1"/>
  <c r="DF54" i="9"/>
  <c r="DF80" i="14"/>
  <c r="DF21" i="9"/>
  <c r="CW130" i="17"/>
  <c r="DF174" i="14"/>
  <c r="DF11" i="6"/>
  <c r="DF44" s="1"/>
  <c r="DE19" i="14"/>
  <c r="CV6" i="17"/>
  <c r="DF10" i="6"/>
  <c r="CW72" i="17"/>
  <c r="DF88" i="14"/>
  <c r="DG28" i="9"/>
  <c r="CW97" i="17"/>
  <c r="DF113" i="14"/>
  <c r="CW39" i="17"/>
  <c r="DF12" i="6"/>
  <c r="CW48" i="17"/>
  <c r="DF176" i="14"/>
  <c r="DF21" i="11"/>
  <c r="CW132" i="17"/>
  <c r="DG161" i="14"/>
  <c r="DG29" i="3"/>
  <c r="DG30"/>
  <c r="DG166" i="14"/>
  <c r="CW99" i="17"/>
  <c r="DF115" i="14"/>
  <c r="DG28" i="11"/>
  <c r="DG97" i="14"/>
  <c r="CX81" i="17"/>
  <c r="DG103" i="14"/>
  <c r="CX87" i="17"/>
  <c r="DF36" i="8"/>
  <c r="DF151" i="14"/>
  <c r="DG19" i="8"/>
  <c r="DG19" i="4"/>
  <c r="DF147" i="14"/>
  <c r="DF36" i="4"/>
  <c r="CW66" i="17"/>
  <c r="DF82" i="14"/>
  <c r="DF54" i="11"/>
  <c r="DF218" i="14" s="1"/>
  <c r="DF11" i="7"/>
  <c r="CV7" i="17"/>
  <c r="DF10" i="7"/>
  <c r="DE20" i="14"/>
  <c r="DE25"/>
  <c r="CV12" i="17" s="1"/>
  <c r="DE13" i="3"/>
  <c r="CV147" i="17" s="1"/>
  <c r="DE12" i="3"/>
  <c r="CV1" i="17" s="1"/>
  <c r="CW40"/>
  <c r="DF12" i="7"/>
  <c r="DF58" i="14"/>
  <c r="CW45" i="17" s="1"/>
  <c r="DF55" i="3"/>
  <c r="CW207" i="17" s="1"/>
  <c r="DF54" i="3"/>
  <c r="CW204" i="17" s="1"/>
  <c r="DF211" i="14"/>
  <c r="DF36" i="10"/>
  <c r="DF153" i="14"/>
  <c r="DG19" i="10"/>
  <c r="DG101" i="14"/>
  <c r="CX85" i="17"/>
  <c r="DF35" i="8"/>
  <c r="DF35" i="10"/>
  <c r="CX37" i="17"/>
  <c r="DG12" i="4"/>
  <c r="DG11" i="5"/>
  <c r="DG44" s="1"/>
  <c r="DG10"/>
  <c r="CW5" i="17"/>
  <c r="DF18" i="14"/>
  <c r="CX27" i="17"/>
  <c r="DG40" i="14"/>
  <c r="CX71" i="17"/>
  <c r="DG87" i="14"/>
  <c r="CW105" i="17" l="1"/>
  <c r="DF29" i="6"/>
  <c r="DF121" i="14"/>
  <c r="DF35" i="11"/>
  <c r="CW55" i="17" s="1"/>
  <c r="DF41" i="14"/>
  <c r="CW28" i="17"/>
  <c r="CX86"/>
  <c r="DG102" i="14"/>
  <c r="CW61" i="17"/>
  <c r="DF54" i="6"/>
  <c r="DF77" i="14"/>
  <c r="CW138" i="17"/>
  <c r="DF182" i="14"/>
  <c r="DF22" i="6"/>
  <c r="DG19" i="9"/>
  <c r="DG45" s="1"/>
  <c r="DF36"/>
  <c r="DF152" i="14"/>
  <c r="DF216"/>
  <c r="DF35" i="9"/>
  <c r="CW29" i="17"/>
  <c r="DF42" i="14"/>
  <c r="DF47"/>
  <c r="CW34" i="17" s="1"/>
  <c r="DF18" i="3"/>
  <c r="CW162" i="17" s="1"/>
  <c r="DF19" i="3"/>
  <c r="CW165" i="17" s="1"/>
  <c r="DF122" i="14"/>
  <c r="DF29" i="7"/>
  <c r="CW106" i="17"/>
  <c r="DF14" i="3"/>
  <c r="CW150" i="17" s="1"/>
  <c r="DF15" i="3"/>
  <c r="CW153" i="17" s="1"/>
  <c r="DF127" i="14"/>
  <c r="CW111" i="17" s="1"/>
  <c r="DF44" i="7"/>
  <c r="DF71" i="14"/>
  <c r="DG57"/>
  <c r="DG45" i="4"/>
  <c r="CX114" i="17"/>
  <c r="DH20" i="4"/>
  <c r="DH158" i="14" s="1"/>
  <c r="DG133"/>
  <c r="CX88" i="17"/>
  <c r="DG104" i="14"/>
  <c r="CW52" i="17"/>
  <c r="DG54" i="14"/>
  <c r="DF68"/>
  <c r="CX120" i="17"/>
  <c r="DH20" i="10"/>
  <c r="DH164" i="14" s="1"/>
  <c r="DG45" i="10"/>
  <c r="DG139" i="14"/>
  <c r="DF9" i="8"/>
  <c r="CW19" i="17"/>
  <c r="DF32" i="14"/>
  <c r="DF22" i="7"/>
  <c r="CW139" i="17"/>
  <c r="DF183" i="14"/>
  <c r="DF17" i="3"/>
  <c r="CW159" i="17" s="1"/>
  <c r="DF188" i="14"/>
  <c r="CW144" i="17" s="1"/>
  <c r="DF16" i="3"/>
  <c r="CW156" i="17" s="1"/>
  <c r="DG56" i="14"/>
  <c r="DF70"/>
  <c r="CW54" i="17"/>
  <c r="CW21"/>
  <c r="DF34" i="14"/>
  <c r="DF9" i="10"/>
  <c r="DF9" i="4"/>
  <c r="DF28" i="14"/>
  <c r="CW15" i="17"/>
  <c r="DG45" i="8"/>
  <c r="DH20"/>
  <c r="DH162" i="14" s="1"/>
  <c r="CX118" i="17"/>
  <c r="DG137" i="14"/>
  <c r="DF36" i="11"/>
  <c r="DG19"/>
  <c r="DF154" i="14"/>
  <c r="DG22" i="5"/>
  <c r="CX137" i="17"/>
  <c r="DG181" i="14"/>
  <c r="DG39"/>
  <c r="CX26" i="17"/>
  <c r="CX60"/>
  <c r="DG76" i="14"/>
  <c r="DG54" i="5"/>
  <c r="DG212" i="14" s="1"/>
  <c r="CX104" i="17"/>
  <c r="DG120" i="14"/>
  <c r="DG29" i="5"/>
  <c r="CX75" i="17" l="1"/>
  <c r="DG91" i="14"/>
  <c r="DF33"/>
  <c r="DF9" i="9"/>
  <c r="CW20" i="17"/>
  <c r="DF21" i="6"/>
  <c r="DF171" i="14"/>
  <c r="CW127" i="17"/>
  <c r="DF35" i="6"/>
  <c r="DF213" i="14"/>
  <c r="DG55"/>
  <c r="DF69"/>
  <c r="CW53" i="17"/>
  <c r="CX119"/>
  <c r="DH20" i="9"/>
  <c r="DH163" i="14" s="1"/>
  <c r="DG138"/>
  <c r="DG28" i="6"/>
  <c r="DF110" i="14"/>
  <c r="CW94" i="17"/>
  <c r="DG35" i="5"/>
  <c r="DG90" i="14"/>
  <c r="CX74" i="17"/>
  <c r="DG12" i="10"/>
  <c r="CX43" i="17"/>
  <c r="CX70"/>
  <c r="DG86" i="14"/>
  <c r="DF78"/>
  <c r="DF54" i="7"/>
  <c r="DF35" s="1"/>
  <c r="CW62" i="17"/>
  <c r="DF83" i="14"/>
  <c r="CW67" i="17" s="1"/>
  <c r="DF61" i="3"/>
  <c r="CW210" i="17" s="1"/>
  <c r="DF62" i="3"/>
  <c r="CW213" i="17" s="1"/>
  <c r="DF9" i="11"/>
  <c r="CW22" i="17"/>
  <c r="DF35" i="14"/>
  <c r="DG11" i="10"/>
  <c r="DF23" i="14"/>
  <c r="CW10" i="17"/>
  <c r="DG10" i="10"/>
  <c r="DG45" i="11"/>
  <c r="CX121" i="17"/>
  <c r="DG140" i="14"/>
  <c r="DH20" i="11"/>
  <c r="CW128" i="17"/>
  <c r="DF172" i="14"/>
  <c r="DF21" i="7"/>
  <c r="DF177" i="14"/>
  <c r="CW133" i="17" s="1"/>
  <c r="DF33" i="3"/>
  <c r="CW177" i="17" s="1"/>
  <c r="DF32" i="3"/>
  <c r="CW174" i="17" s="1"/>
  <c r="CX76"/>
  <c r="DG44" i="10"/>
  <c r="DG92" i="14"/>
  <c r="CX41" i="17"/>
  <c r="DG12" i="8"/>
  <c r="DF17" i="14"/>
  <c r="DG10" i="4"/>
  <c r="DG11"/>
  <c r="CW4" i="17"/>
  <c r="CW8"/>
  <c r="DF21" i="14"/>
  <c r="DG11" i="8"/>
  <c r="DG10"/>
  <c r="DG12" i="11"/>
  <c r="CX44" i="17"/>
  <c r="DF111" i="14"/>
  <c r="CW95" i="17"/>
  <c r="DG28" i="7"/>
  <c r="DF42" i="3"/>
  <c r="CW186" i="17" s="1"/>
  <c r="DF43" i="3"/>
  <c r="CW189" i="17" s="1"/>
  <c r="DF116" i="14"/>
  <c r="CW100" i="17" s="1"/>
  <c r="DG109" i="14"/>
  <c r="DH28" i="5"/>
  <c r="CX93" i="17"/>
  <c r="CX49"/>
  <c r="DG65" i="14"/>
  <c r="DH51"/>
  <c r="DG170"/>
  <c r="DG21" i="5"/>
  <c r="CX126" i="17"/>
  <c r="CX83" l="1"/>
  <c r="DG99" i="14"/>
  <c r="DG12" i="9"/>
  <c r="CX42" i="17"/>
  <c r="CW50"/>
  <c r="DF66" i="14"/>
  <c r="DG52"/>
  <c r="DF149"/>
  <c r="DG19" i="6"/>
  <c r="DG45" s="1"/>
  <c r="DF36"/>
  <c r="DG11" i="9"/>
  <c r="DF22" i="14"/>
  <c r="CW9" i="17"/>
  <c r="DG10" i="9"/>
  <c r="DG22" i="8"/>
  <c r="DG184" i="14"/>
  <c r="CX140" i="17"/>
  <c r="DG119" i="14"/>
  <c r="CX103" i="17"/>
  <c r="DG29" i="4"/>
  <c r="DG44"/>
  <c r="DG100" i="14"/>
  <c r="CX84" i="17"/>
  <c r="DG40" i="3"/>
  <c r="CX183" i="17" s="1"/>
  <c r="DG105" i="14"/>
  <c r="CX89" i="17" s="1"/>
  <c r="DG39" i="3"/>
  <c r="CX180" i="17" s="1"/>
  <c r="DG46" i="14"/>
  <c r="CX33" i="17"/>
  <c r="CX30"/>
  <c r="DG43" i="14"/>
  <c r="DG19" i="7"/>
  <c r="DF150" i="14"/>
  <c r="DF27" i="3"/>
  <c r="DF28"/>
  <c r="DF36" i="7"/>
  <c r="DF155" i="14"/>
  <c r="CX142" i="17"/>
  <c r="DG186" i="14"/>
  <c r="DG22" i="10"/>
  <c r="DF214" i="14"/>
  <c r="DF71" i="3"/>
  <c r="DF72"/>
  <c r="DF219" i="14"/>
  <c r="DG54" i="10"/>
  <c r="DG81" i="14"/>
  <c r="CX65" i="17"/>
  <c r="DH165" i="14"/>
  <c r="DG29" i="10"/>
  <c r="DG125" i="14"/>
  <c r="CX109" i="17"/>
  <c r="DF67" i="14"/>
  <c r="DF50" i="3"/>
  <c r="CW195" i="17" s="1"/>
  <c r="CW51"/>
  <c r="DF72" i="14"/>
  <c r="CW56" i="17" s="1"/>
  <c r="DF49" i="3"/>
  <c r="CW192" i="17" s="1"/>
  <c r="DG53" i="14"/>
  <c r="CX32" i="17"/>
  <c r="DG45" i="14"/>
  <c r="DG44" i="8"/>
  <c r="DG29"/>
  <c r="DG123" i="14"/>
  <c r="CX107" i="17"/>
  <c r="DG22" i="4"/>
  <c r="DG180" i="14"/>
  <c r="CX136" i="17"/>
  <c r="CX77"/>
  <c r="DG93" i="14"/>
  <c r="CW11" i="17"/>
  <c r="DF24" i="14"/>
  <c r="DG10" i="11"/>
  <c r="DG11"/>
  <c r="DH12" i="5"/>
  <c r="CY38" i="17"/>
  <c r="CY82"/>
  <c r="DH98" i="14"/>
  <c r="DH19" i="5"/>
  <c r="DG148" i="14"/>
  <c r="DG36" i="5"/>
  <c r="DG88" i="14" l="1"/>
  <c r="CX72" i="17"/>
  <c r="CX141"/>
  <c r="DG185" i="14"/>
  <c r="DG22" i="9"/>
  <c r="DF30" i="14"/>
  <c r="CW17" i="17"/>
  <c r="DF9" i="6"/>
  <c r="DG29" i="9"/>
  <c r="DG124" i="14"/>
  <c r="DG44" i="9"/>
  <c r="CX108" i="17"/>
  <c r="CX116"/>
  <c r="DG135" i="14"/>
  <c r="DH20" i="6"/>
  <c r="DH160" i="14" s="1"/>
  <c r="DG12" i="6"/>
  <c r="CX39" i="17"/>
  <c r="CX31"/>
  <c r="DG44" i="14"/>
  <c r="DG187"/>
  <c r="DG22" i="11"/>
  <c r="CX143" i="17"/>
  <c r="DG21" i="10"/>
  <c r="DG175" i="14"/>
  <c r="CX131" i="17"/>
  <c r="DF31" i="14"/>
  <c r="CW18" i="17"/>
  <c r="DF9" i="7"/>
  <c r="DF36" i="14"/>
  <c r="CW23" i="17" s="1"/>
  <c r="DF52" i="3"/>
  <c r="CW201" i="17" s="1"/>
  <c r="DF51" i="3"/>
  <c r="CW198" i="17" s="1"/>
  <c r="DH20" i="7"/>
  <c r="DG136" i="14"/>
  <c r="CX117" i="17"/>
  <c r="DG26" i="3"/>
  <c r="CX171" i="17" s="1"/>
  <c r="DG25" i="3"/>
  <c r="CX168" i="17" s="1"/>
  <c r="DG141" i="14"/>
  <c r="CX122" i="17" s="1"/>
  <c r="DG21" i="8"/>
  <c r="CX129" i="17"/>
  <c r="DG173" i="14"/>
  <c r="DG45" i="7"/>
  <c r="CX110" i="17"/>
  <c r="DG126" i="14"/>
  <c r="DG44" i="11"/>
  <c r="DG29"/>
  <c r="CX125" i="17"/>
  <c r="DG21" i="4"/>
  <c r="DG169" i="14"/>
  <c r="DG79"/>
  <c r="DG54" i="8"/>
  <c r="CX63" i="17"/>
  <c r="DG217" i="14"/>
  <c r="DG35" i="10"/>
  <c r="DH28" i="4"/>
  <c r="CX92" i="17"/>
  <c r="DG108" i="14"/>
  <c r="CX96" i="17"/>
  <c r="DH28" i="8"/>
  <c r="DG112" i="14"/>
  <c r="CX98" i="17"/>
  <c r="DG114" i="14"/>
  <c r="DH28" i="10"/>
  <c r="DG54" i="4"/>
  <c r="DG75" i="14"/>
  <c r="CX59" i="17"/>
  <c r="DG55" i="3"/>
  <c r="CX207" i="17" s="1"/>
  <c r="DG12" i="7"/>
  <c r="CX40" i="17"/>
  <c r="DG58" i="14"/>
  <c r="CX45" i="17" s="1"/>
  <c r="DG54" i="3"/>
  <c r="CX204" i="17" s="1"/>
  <c r="DI20" i="5"/>
  <c r="DI159" i="14" s="1"/>
  <c r="DH134"/>
  <c r="CY115" i="17"/>
  <c r="DH45" i="5"/>
  <c r="DG29" i="14"/>
  <c r="DG9" i="5"/>
  <c r="CX16" i="17"/>
  <c r="DH40" i="14"/>
  <c r="CY27" i="17"/>
  <c r="CX28" l="1"/>
  <c r="DG41" i="14"/>
  <c r="DG11" i="6"/>
  <c r="DG10"/>
  <c r="CW6" i="17"/>
  <c r="DF19" i="14"/>
  <c r="DG54" i="9"/>
  <c r="DG80" i="14"/>
  <c r="CX64" i="17"/>
  <c r="DH28" i="9"/>
  <c r="DG113" i="14"/>
  <c r="CX97" i="17"/>
  <c r="DG174" i="14"/>
  <c r="CX130" i="17"/>
  <c r="DG21" i="9"/>
  <c r="CX29" i="17"/>
  <c r="DG18" i="3"/>
  <c r="CX162" i="17" s="1"/>
  <c r="DG42" i="14"/>
  <c r="DG47"/>
  <c r="CX34" i="17" s="1"/>
  <c r="DG19" i="3"/>
  <c r="CX165" i="17" s="1"/>
  <c r="DG35" i="4"/>
  <c r="DG211" i="14"/>
  <c r="DH19" i="8"/>
  <c r="DG36"/>
  <c r="DG151" i="14"/>
  <c r="DG176"/>
  <c r="CX132" i="17"/>
  <c r="DG21" i="11"/>
  <c r="DH56" i="14"/>
  <c r="CX54" i="17"/>
  <c r="DG70" i="14"/>
  <c r="DG147"/>
  <c r="DG36" i="4"/>
  <c r="DH19"/>
  <c r="DG82" i="14"/>
  <c r="DG54" i="11"/>
  <c r="CX66" i="17"/>
  <c r="DH19" i="10"/>
  <c r="DG36"/>
  <c r="DG153" i="14"/>
  <c r="CY87" i="17"/>
  <c r="DH103" i="14"/>
  <c r="CY85" i="17"/>
  <c r="DH101" i="14"/>
  <c r="DH97"/>
  <c r="CY81" i="17"/>
  <c r="DG215" i="14"/>
  <c r="DG35" i="8"/>
  <c r="CX99" i="17"/>
  <c r="DG115" i="14"/>
  <c r="DH28" i="11"/>
  <c r="CX73" i="17"/>
  <c r="DG89" i="14"/>
  <c r="DG64" i="3"/>
  <c r="CX216" i="17" s="1"/>
  <c r="DG94" i="14"/>
  <c r="CX78" i="17" s="1"/>
  <c r="DG65" i="3"/>
  <c r="CX219" i="17" s="1"/>
  <c r="DH161" i="14"/>
  <c r="DH29" i="3"/>
  <c r="DH30"/>
  <c r="DH166" i="14"/>
  <c r="DF20"/>
  <c r="DG10" i="7"/>
  <c r="DG11"/>
  <c r="DG44" s="1"/>
  <c r="CW7" i="17"/>
  <c r="DF12" i="3"/>
  <c r="CW1" i="17" s="1"/>
  <c r="DF13" i="3"/>
  <c r="CW147" i="17" s="1"/>
  <c r="DF25" i="14"/>
  <c r="CW12" i="17" s="1"/>
  <c r="DH11" i="5"/>
  <c r="CX5" i="17"/>
  <c r="DH10" i="5"/>
  <c r="DG18" i="14"/>
  <c r="CY71" i="17"/>
  <c r="DH87" i="14"/>
  <c r="DG152" l="1"/>
  <c r="DH19" i="9"/>
  <c r="DG36"/>
  <c r="DG216" i="14"/>
  <c r="DG35" i="9"/>
  <c r="CX105" i="17"/>
  <c r="DG29" i="6"/>
  <c r="DG121" i="14"/>
  <c r="DG44" i="6"/>
  <c r="DH102" i="14"/>
  <c r="CY86" i="17"/>
  <c r="DG22" i="6"/>
  <c r="DG182" i="14"/>
  <c r="CX138" i="17"/>
  <c r="CX106"/>
  <c r="DG29" i="7"/>
  <c r="DG122" i="14"/>
  <c r="DG15" i="3"/>
  <c r="CX153" i="17" s="1"/>
  <c r="DG127" i="14"/>
  <c r="CX111" i="17" s="1"/>
  <c r="DG14" i="3"/>
  <c r="CX150" i="17" s="1"/>
  <c r="DH133" i="14"/>
  <c r="CY114" i="17"/>
  <c r="DI20" i="4"/>
  <c r="DI158" i="14" s="1"/>
  <c r="DH45" i="4"/>
  <c r="DI20" i="10"/>
  <c r="DI164" i="14" s="1"/>
  <c r="DH139"/>
  <c r="CY120" i="17"/>
  <c r="DH45" i="10"/>
  <c r="DG154" i="14"/>
  <c r="DG36" i="11"/>
  <c r="DH19"/>
  <c r="DH45" i="8"/>
  <c r="CY118" i="17"/>
  <c r="DI20" i="8"/>
  <c r="DI162" i="14" s="1"/>
  <c r="DH137"/>
  <c r="DG35" i="7"/>
  <c r="CX62" i="17"/>
  <c r="DG78" i="14"/>
  <c r="DG54" i="7"/>
  <c r="DG61" i="3"/>
  <c r="CX210" i="17" s="1"/>
  <c r="DG62" i="3"/>
  <c r="CX213" i="17" s="1"/>
  <c r="DG83" i="14"/>
  <c r="CX67" i="17" s="1"/>
  <c r="DG34" i="14"/>
  <c r="CX21" i="17"/>
  <c r="DG9" i="10"/>
  <c r="CY43" i="17"/>
  <c r="DH12" i="10"/>
  <c r="DG9" i="8"/>
  <c r="CX19" i="17"/>
  <c r="DG32" i="14"/>
  <c r="CX48" i="17"/>
  <c r="DH50" i="14"/>
  <c r="DG64"/>
  <c r="DG183"/>
  <c r="CX139" i="17"/>
  <c r="DG22" i="7"/>
  <c r="DG16" i="3"/>
  <c r="CX156" i="17" s="1"/>
  <c r="DG17" i="3"/>
  <c r="CX159" i="17" s="1"/>
  <c r="DG188" i="14"/>
  <c r="CX144" i="17" s="1"/>
  <c r="CY88"/>
  <c r="DH104" i="14"/>
  <c r="DH54"/>
  <c r="CX52" i="17"/>
  <c r="DG68" i="14"/>
  <c r="DG218"/>
  <c r="DG35" i="11"/>
  <c r="DG28" i="14"/>
  <c r="DG9" i="4"/>
  <c r="CX15" i="17"/>
  <c r="DH44" i="5"/>
  <c r="DH120" i="14"/>
  <c r="DH29" i="5"/>
  <c r="CY104" i="17"/>
  <c r="DH22" i="5"/>
  <c r="CY137" i="17"/>
  <c r="DH181" i="14"/>
  <c r="DG21" i="6" l="1"/>
  <c r="DG171" i="14"/>
  <c r="CX127" i="17"/>
  <c r="DI20" i="9"/>
  <c r="DI163" i="14" s="1"/>
  <c r="DH138"/>
  <c r="DH45" i="9"/>
  <c r="CY119" i="17"/>
  <c r="DG54" i="6"/>
  <c r="DG213" i="14" s="1"/>
  <c r="DG77"/>
  <c r="CX61" i="17"/>
  <c r="DH28" i="6"/>
  <c r="DG110" i="14"/>
  <c r="CX94" i="17"/>
  <c r="DG69" i="14"/>
  <c r="CX53" i="17"/>
  <c r="DH55" i="14"/>
  <c r="CX20" i="17"/>
  <c r="DG9" i="9"/>
  <c r="DG33" i="14"/>
  <c r="DH11" i="4"/>
  <c r="CX4" i="17"/>
  <c r="DG17" i="14"/>
  <c r="DH10" i="4"/>
  <c r="CY37" i="17"/>
  <c r="DH12" i="4"/>
  <c r="DH10" i="8"/>
  <c r="DG21" i="14"/>
  <c r="CX8" i="17"/>
  <c r="DH11" i="8"/>
  <c r="DH44" s="1"/>
  <c r="DH45" i="14"/>
  <c r="CY32" i="17"/>
  <c r="DG214" i="14"/>
  <c r="DG72" i="3"/>
  <c r="DH45" i="11"/>
  <c r="CY121" i="17"/>
  <c r="DH140" i="14"/>
  <c r="DI20" i="11"/>
  <c r="CX51" i="17"/>
  <c r="DH53" i="14"/>
  <c r="DG67"/>
  <c r="DH90"/>
  <c r="CY74" i="17"/>
  <c r="DH92" i="14"/>
  <c r="CY76" i="17"/>
  <c r="DH44" i="4"/>
  <c r="CY70" i="17"/>
  <c r="DH86" i="14"/>
  <c r="DH28" i="7"/>
  <c r="CX95" i="17"/>
  <c r="DG111" i="14"/>
  <c r="DG116"/>
  <c r="CX100" i="17" s="1"/>
  <c r="DG42" i="3"/>
  <c r="CX186" i="17" s="1"/>
  <c r="DG43" i="3"/>
  <c r="CX189" i="17" s="1"/>
  <c r="DG71" i="14"/>
  <c r="DH57"/>
  <c r="CX55" i="17"/>
  <c r="DH12" i="8"/>
  <c r="CY41" i="17"/>
  <c r="CX10"/>
  <c r="DG23" i="14"/>
  <c r="DH11" i="10"/>
  <c r="DH10"/>
  <c r="CX128" i="17"/>
  <c r="DG172" i="14"/>
  <c r="DG21" i="7"/>
  <c r="DG32" i="3"/>
  <c r="CX174" i="17" s="1"/>
  <c r="DG177" i="14"/>
  <c r="CX133" i="17" s="1"/>
  <c r="DG33" i="3"/>
  <c r="CX177" i="17" s="1"/>
  <c r="DG9" i="11"/>
  <c r="CX22" i="17"/>
  <c r="DG35" i="14"/>
  <c r="DH109"/>
  <c r="CY93" i="17"/>
  <c r="DI28" i="5"/>
  <c r="DH21"/>
  <c r="CY126" i="17"/>
  <c r="DH170" i="14"/>
  <c r="CY60" i="17"/>
  <c r="DH76" i="14"/>
  <c r="DH54" i="5"/>
  <c r="DH212" i="14" s="1"/>
  <c r="DG71" i="3" l="1"/>
  <c r="CY83" i="17"/>
  <c r="DH99" i="14"/>
  <c r="CY75" i="17"/>
  <c r="DH91" i="14"/>
  <c r="DH10" i="9"/>
  <c r="DH11"/>
  <c r="DG22" i="14"/>
  <c r="CX9" i="17"/>
  <c r="DH12" i="9"/>
  <c r="CY42" i="17"/>
  <c r="DG149" i="14"/>
  <c r="DG36" i="6"/>
  <c r="DH19"/>
  <c r="DH45" s="1"/>
  <c r="DG219" i="14"/>
  <c r="DG35" i="6"/>
  <c r="DI165" i="14"/>
  <c r="DH22" i="4"/>
  <c r="DH180" i="14"/>
  <c r="CY136" i="17"/>
  <c r="DH119" i="14"/>
  <c r="CY103" i="17"/>
  <c r="DH29" i="4"/>
  <c r="DH19" i="7"/>
  <c r="DG150" i="14"/>
  <c r="DG155"/>
  <c r="DG28" i="3"/>
  <c r="DG36" i="7"/>
  <c r="DG27" i="3"/>
  <c r="DH44" i="10"/>
  <c r="CY109" i="17"/>
  <c r="DH125" i="14"/>
  <c r="DH29" i="10"/>
  <c r="DH43" i="14"/>
  <c r="CY30" i="17"/>
  <c r="DH75" i="14"/>
  <c r="CY59" i="17"/>
  <c r="DH54" i="4"/>
  <c r="DH211" i="14" s="1"/>
  <c r="CY77" i="17"/>
  <c r="DH93" i="14"/>
  <c r="DH22" i="10"/>
  <c r="DH186" i="14"/>
  <c r="CY142" i="17"/>
  <c r="CY40"/>
  <c r="DH12" i="7"/>
  <c r="DH123" i="14"/>
  <c r="CY107" i="17"/>
  <c r="DH29" i="8"/>
  <c r="DH39" i="14"/>
  <c r="CY26" i="17"/>
  <c r="DH11" i="11"/>
  <c r="DG24" i="14"/>
  <c r="CX11" i="17"/>
  <c r="DH10" i="11"/>
  <c r="CY44" i="17"/>
  <c r="DH12" i="11"/>
  <c r="CY84" i="17"/>
  <c r="DH100" i="14"/>
  <c r="DH40" i="3"/>
  <c r="CY183" i="17" s="1"/>
  <c r="DH45" i="7"/>
  <c r="DH105" i="14"/>
  <c r="CY89" i="17" s="1"/>
  <c r="DH39" i="3"/>
  <c r="CY180" i="17" s="1"/>
  <c r="DH79" i="14"/>
  <c r="CY63" i="17"/>
  <c r="DH54" i="8"/>
  <c r="DH215" i="14" s="1"/>
  <c r="DH22" i="8"/>
  <c r="DH184" i="14"/>
  <c r="CY140" i="17"/>
  <c r="DH35" i="5"/>
  <c r="DI51" i="14" s="1"/>
  <c r="DH148"/>
  <c r="DH36" i="5"/>
  <c r="DI19"/>
  <c r="DI45" s="1"/>
  <c r="DI98" i="14"/>
  <c r="CZ82" i="17"/>
  <c r="DH65" i="14"/>
  <c r="CY49" i="17" l="1"/>
  <c r="CY72"/>
  <c r="DH88" i="14"/>
  <c r="DG30"/>
  <c r="DG9" i="6"/>
  <c r="CX17" i="17"/>
  <c r="DH44" i="9"/>
  <c r="CY108" i="17"/>
  <c r="DH124" i="14"/>
  <c r="DH29" i="9"/>
  <c r="CX50" i="17"/>
  <c r="DG66" i="14"/>
  <c r="DH52"/>
  <c r="DG72"/>
  <c r="CX56" i="17" s="1"/>
  <c r="DG50" i="3"/>
  <c r="CX195" i="17" s="1"/>
  <c r="DG49" i="3"/>
  <c r="CX192" i="17" s="1"/>
  <c r="CY116"/>
  <c r="DI20" i="6"/>
  <c r="DI160" i="14" s="1"/>
  <c r="DH135"/>
  <c r="DH44"/>
  <c r="CY31" i="17"/>
  <c r="CY141"/>
  <c r="DH185" i="14"/>
  <c r="DH22" i="9"/>
  <c r="DH35" i="8"/>
  <c r="CY52" i="17" s="1"/>
  <c r="CY73"/>
  <c r="DH89" i="14"/>
  <c r="DH64" i="3"/>
  <c r="CY216" i="17" s="1"/>
  <c r="DH65" i="3"/>
  <c r="CY219" i="17" s="1"/>
  <c r="DH94" i="14"/>
  <c r="CY78" i="17" s="1"/>
  <c r="DH46" i="14"/>
  <c r="CY33" i="17"/>
  <c r="CY29"/>
  <c r="DH42" i="14"/>
  <c r="DH175"/>
  <c r="CY131" i="17"/>
  <c r="DH21" i="10"/>
  <c r="DH81" i="14"/>
  <c r="CY65" i="17"/>
  <c r="DH54" i="10"/>
  <c r="DH217" i="14" s="1"/>
  <c r="DH68"/>
  <c r="DI28" i="4"/>
  <c r="DH108" i="14"/>
  <c r="CY92" i="17"/>
  <c r="DH173" i="14"/>
  <c r="CY129" i="17"/>
  <c r="DH21" i="8"/>
  <c r="DH22" i="11"/>
  <c r="CY143" i="17"/>
  <c r="DH187" i="14"/>
  <c r="CY96" i="17"/>
  <c r="DI28" i="8"/>
  <c r="DH112" i="14"/>
  <c r="DG9" i="7"/>
  <c r="CX18" i="17"/>
  <c r="DG31" i="14"/>
  <c r="DG51" i="3"/>
  <c r="CX198" i="17" s="1"/>
  <c r="DG52" i="3"/>
  <c r="CX201" i="17" s="1"/>
  <c r="DG36" i="14"/>
  <c r="CX23" i="17" s="1"/>
  <c r="DH136" i="14"/>
  <c r="DI20" i="7"/>
  <c r="CY117" i="17"/>
  <c r="DH25" i="3"/>
  <c r="CY168" i="17" s="1"/>
  <c r="DH141" i="14"/>
  <c r="CY122" i="17" s="1"/>
  <c r="DH26" i="3"/>
  <c r="CY171" i="17" s="1"/>
  <c r="DH35" i="4"/>
  <c r="DH126" i="14"/>
  <c r="DH29" i="11"/>
  <c r="CY110" i="17"/>
  <c r="DH44" i="11"/>
  <c r="DH114" i="14"/>
  <c r="CY98" i="17"/>
  <c r="DI28" i="10"/>
  <c r="DH169" i="14"/>
  <c r="DH21" i="4"/>
  <c r="CY125" i="17"/>
  <c r="CZ71"/>
  <c r="DI87" i="14"/>
  <c r="DH9" i="5"/>
  <c r="DH29" i="14"/>
  <c r="CY16" i="17"/>
  <c r="CZ38"/>
  <c r="DI12" i="5"/>
  <c r="CZ115" i="17"/>
  <c r="DJ20" i="5"/>
  <c r="DJ159" i="14" s="1"/>
  <c r="DI134"/>
  <c r="DI54" l="1"/>
  <c r="CZ41" i="17" s="1"/>
  <c r="CY39"/>
  <c r="DH12" i="6"/>
  <c r="DH55" i="3"/>
  <c r="CY207" i="17" s="1"/>
  <c r="DH58" i="14"/>
  <c r="CY45" i="17" s="1"/>
  <c r="DH54" i="3"/>
  <c r="CY204" i="17" s="1"/>
  <c r="DH80" i="14"/>
  <c r="CY64" i="17"/>
  <c r="DH54" i="9"/>
  <c r="DH216" i="14" s="1"/>
  <c r="DH11" i="6"/>
  <c r="DH10"/>
  <c r="DG19" i="14"/>
  <c r="CX6" i="17"/>
  <c r="DH21" i="9"/>
  <c r="DH174" i="14"/>
  <c r="CY130" i="17"/>
  <c r="DH113" i="14"/>
  <c r="DI28" i="9"/>
  <c r="CY97" i="17"/>
  <c r="DH35" i="10"/>
  <c r="CY54" i="17" s="1"/>
  <c r="CY66"/>
  <c r="DH82" i="14"/>
  <c r="DH54" i="11"/>
  <c r="DI161" i="14"/>
  <c r="DI29" i="3"/>
  <c r="DI166" i="14"/>
  <c r="DI30" i="3"/>
  <c r="DI101" i="14"/>
  <c r="CZ85" i="17"/>
  <c r="DH21" i="11"/>
  <c r="CY132" i="17"/>
  <c r="DH176" i="14"/>
  <c r="DI12" i="8"/>
  <c r="DH36" i="4"/>
  <c r="DI19"/>
  <c r="DH147" i="14"/>
  <c r="CY48" i="17"/>
  <c r="DH64" i="14"/>
  <c r="DI50"/>
  <c r="DG20"/>
  <c r="DH10" i="7"/>
  <c r="DH11"/>
  <c r="CX7" i="17"/>
  <c r="DG25" i="14"/>
  <c r="CX12" i="17" s="1"/>
  <c r="DG12" i="3"/>
  <c r="CX1" i="17" s="1"/>
  <c r="DG13" i="3"/>
  <c r="CX147" i="17" s="1"/>
  <c r="DI97" i="14"/>
  <c r="CZ81" i="17"/>
  <c r="DH153" i="14"/>
  <c r="DH36" i="10"/>
  <c r="DI19"/>
  <c r="DI45" s="1"/>
  <c r="DI28" i="11"/>
  <c r="CY99" i="17"/>
  <c r="DH115" i="14"/>
  <c r="CZ87" i="17"/>
  <c r="DI103" i="14"/>
  <c r="DH36" i="8"/>
  <c r="DI19"/>
  <c r="DH151" i="14"/>
  <c r="DI40"/>
  <c r="CZ27" i="17"/>
  <c r="DH18" i="14"/>
  <c r="DI11" i="5"/>
  <c r="DI10"/>
  <c r="CY5" i="17"/>
  <c r="DI56" i="14" l="1"/>
  <c r="CZ43" i="17" s="1"/>
  <c r="DH35" i="9"/>
  <c r="CY53" i="17" s="1"/>
  <c r="CY138"/>
  <c r="DH22" i="6"/>
  <c r="DH182" i="14"/>
  <c r="DH69"/>
  <c r="DI55"/>
  <c r="CZ86" i="17"/>
  <c r="DI102" i="14"/>
  <c r="DI19" i="9"/>
  <c r="DH152" i="14"/>
  <c r="DH36" i="9"/>
  <c r="DH121" i="14"/>
  <c r="CY105" i="17"/>
  <c r="DH29" i="6"/>
  <c r="DH44"/>
  <c r="DH41" i="14"/>
  <c r="CY28" i="17"/>
  <c r="DH47" i="14"/>
  <c r="CY34" i="17" s="1"/>
  <c r="DH18" i="3"/>
  <c r="CY162" i="17" s="1"/>
  <c r="DH19" i="3"/>
  <c r="CY165" i="17" s="1"/>
  <c r="DH70" i="14"/>
  <c r="DI137"/>
  <c r="CZ118" i="17"/>
  <c r="DJ20" i="8"/>
  <c r="DJ162" i="14" s="1"/>
  <c r="DI139"/>
  <c r="DJ20" i="10"/>
  <c r="DJ164" i="14" s="1"/>
  <c r="CZ120" i="17"/>
  <c r="CZ30"/>
  <c r="DI43" i="14"/>
  <c r="DH154"/>
  <c r="DH36" i="11"/>
  <c r="DI19"/>
  <c r="DI45" s="1"/>
  <c r="CZ76" i="17"/>
  <c r="DI92" i="14"/>
  <c r="DH183"/>
  <c r="CY139" i="17"/>
  <c r="DH22" i="7"/>
  <c r="DH17" i="3"/>
  <c r="CY159" i="17" s="1"/>
  <c r="DH188" i="14"/>
  <c r="CY144" i="17" s="1"/>
  <c r="DH16" i="3"/>
  <c r="CY156" i="17" s="1"/>
  <c r="CY15"/>
  <c r="DH9" i="4"/>
  <c r="DH28" i="14"/>
  <c r="DI104"/>
  <c r="CZ88" i="17"/>
  <c r="DH29" i="7"/>
  <c r="DH122" i="14"/>
  <c r="CY106" i="17"/>
  <c r="DH14" i="3"/>
  <c r="CY150" i="17" s="1"/>
  <c r="DH127" i="14"/>
  <c r="CY111" i="17" s="1"/>
  <c r="DH15" i="3"/>
  <c r="CY153" i="17" s="1"/>
  <c r="DH44" i="7"/>
  <c r="DI12" i="10"/>
  <c r="DH218" i="14"/>
  <c r="DH35" i="11"/>
  <c r="DH9" i="8"/>
  <c r="DH32" i="14"/>
  <c r="CY19" i="17"/>
  <c r="DH9" i="10"/>
  <c r="CY21" i="17"/>
  <c r="DH34" i="14"/>
  <c r="CZ37" i="17"/>
  <c r="DI12" i="4"/>
  <c r="DI133" i="14"/>
  <c r="CZ114" i="17"/>
  <c r="DJ20" i="4"/>
  <c r="DJ158" i="14" s="1"/>
  <c r="DI45" i="4"/>
  <c r="DI45" i="8"/>
  <c r="DI181" i="14"/>
  <c r="CZ137" i="17"/>
  <c r="DI22" i="5"/>
  <c r="DI120" i="14"/>
  <c r="DI29" i="5"/>
  <c r="CZ104" i="17"/>
  <c r="DI44" i="5"/>
  <c r="CY61" i="17" l="1"/>
  <c r="DH54" i="6"/>
  <c r="DH213" i="14" s="1"/>
  <c r="DH77"/>
  <c r="DH35" i="6"/>
  <c r="CY20" i="17"/>
  <c r="DH33" i="14"/>
  <c r="DH9" i="9"/>
  <c r="CZ119" i="17"/>
  <c r="DI45" i="9"/>
  <c r="DJ20"/>
  <c r="DJ163" i="14" s="1"/>
  <c r="DI138"/>
  <c r="DI28" i="6"/>
  <c r="CY94" i="17"/>
  <c r="DH110" i="14"/>
  <c r="DI12" i="9"/>
  <c r="CZ42" i="17"/>
  <c r="DH171" i="14"/>
  <c r="DH21" i="6"/>
  <c r="CY127" i="17"/>
  <c r="DH21" i="7"/>
  <c r="CY128" i="17"/>
  <c r="DH172" i="14"/>
  <c r="DH177"/>
  <c r="CY133" i="17" s="1"/>
  <c r="DH32" i="3"/>
  <c r="CY174" i="17" s="1"/>
  <c r="DH33" i="3"/>
  <c r="CY177" i="17" s="1"/>
  <c r="DI90" i="14"/>
  <c r="CZ74" i="17"/>
  <c r="DH23" i="14"/>
  <c r="DI11" i="10"/>
  <c r="CY10" i="17"/>
  <c r="DI10" i="10"/>
  <c r="DI11" i="8"/>
  <c r="CY8" i="17"/>
  <c r="DI10" i="8"/>
  <c r="DH21" i="14"/>
  <c r="CY55" i="17"/>
  <c r="DH71" i="14"/>
  <c r="DI57"/>
  <c r="CY62" i="17"/>
  <c r="DH78" i="14"/>
  <c r="DH54" i="7"/>
  <c r="DH62" i="3"/>
  <c r="CY213" i="17" s="1"/>
  <c r="DH83" i="14"/>
  <c r="CY67" i="17" s="1"/>
  <c r="DH61" i="3"/>
  <c r="CY210" i="17" s="1"/>
  <c r="CZ77"/>
  <c r="DI93" i="14"/>
  <c r="CY4" i="17"/>
  <c r="DI11" i="4"/>
  <c r="DI44" s="1"/>
  <c r="DI10"/>
  <c r="DH17" i="14"/>
  <c r="CZ26" i="17"/>
  <c r="DI39" i="14"/>
  <c r="DI86"/>
  <c r="CZ70" i="17"/>
  <c r="CZ32"/>
  <c r="DI45" i="14"/>
  <c r="DH35"/>
  <c r="DH9" i="11"/>
  <c r="CY22" i="17"/>
  <c r="DH111" i="14"/>
  <c r="CY95" i="17"/>
  <c r="DI28" i="7"/>
  <c r="DH43" i="3"/>
  <c r="CY189" i="17" s="1"/>
  <c r="DH42" i="3"/>
  <c r="CY186" i="17" s="1"/>
  <c r="DH116" i="14"/>
  <c r="CY100" i="17" s="1"/>
  <c r="DJ20" i="11"/>
  <c r="DI140" i="14"/>
  <c r="CZ121" i="17"/>
  <c r="DI44" i="8"/>
  <c r="DI79" i="14" s="1"/>
  <c r="DJ28" i="5"/>
  <c r="CZ93" i="17"/>
  <c r="DI109" i="14"/>
  <c r="CZ60" i="17"/>
  <c r="DI76" i="14"/>
  <c r="DI54" i="5"/>
  <c r="DI212" i="14" s="1"/>
  <c r="DI170"/>
  <c r="DI21" i="5"/>
  <c r="CZ126" i="17"/>
  <c r="DI44" i="14" l="1"/>
  <c r="CZ31" i="17"/>
  <c r="CZ75"/>
  <c r="DI91" i="14"/>
  <c r="DI11" i="9"/>
  <c r="DH22" i="14"/>
  <c r="DI10" i="9"/>
  <c r="CY9" i="17"/>
  <c r="CZ63"/>
  <c r="DH36" i="6"/>
  <c r="DH149" i="14"/>
  <c r="DI19" i="6"/>
  <c r="DI45" s="1"/>
  <c r="CZ83" i="17"/>
  <c r="DI99" i="14"/>
  <c r="DI52"/>
  <c r="DH66"/>
  <c r="CY50" i="17"/>
  <c r="DJ165" i="14"/>
  <c r="CZ84" i="17"/>
  <c r="DI100" i="14"/>
  <c r="DI105"/>
  <c r="CZ89" i="17" s="1"/>
  <c r="DI39" i="3"/>
  <c r="CZ180" i="17" s="1"/>
  <c r="DI40" i="3"/>
  <c r="CZ183" i="17" s="1"/>
  <c r="CZ107"/>
  <c r="DI29" i="8"/>
  <c r="DI123" i="14"/>
  <c r="DI19" i="7"/>
  <c r="DH150" i="14"/>
  <c r="DH36" i="7"/>
  <c r="DH155" i="14"/>
  <c r="DH27" i="3"/>
  <c r="DH28"/>
  <c r="DI54" i="8"/>
  <c r="DI215" i="14" s="1"/>
  <c r="DI54" i="4"/>
  <c r="DI211" i="14" s="1"/>
  <c r="DI75"/>
  <c r="CZ59" i="17"/>
  <c r="DH214" i="14"/>
  <c r="DH219"/>
  <c r="DH71" i="3"/>
  <c r="DH72"/>
  <c r="DI180" i="14"/>
  <c r="DI22" i="4"/>
  <c r="CZ136" i="17"/>
  <c r="CZ44"/>
  <c r="DI12" i="11"/>
  <c r="DI22" i="8"/>
  <c r="DI184" i="14"/>
  <c r="CZ140" i="17"/>
  <c r="DI35" i="8"/>
  <c r="CZ52" i="17" s="1"/>
  <c r="DI35" i="5"/>
  <c r="DJ51" i="14" s="1"/>
  <c r="DH35" i="7"/>
  <c r="DI29" i="4"/>
  <c r="CZ103" i="17"/>
  <c r="DI119" i="14"/>
  <c r="DI29" i="10"/>
  <c r="DI125" i="14"/>
  <c r="CZ109" i="17"/>
  <c r="DI44" i="10"/>
  <c r="DH24" i="14"/>
  <c r="DI10" i="11"/>
  <c r="DI11"/>
  <c r="CY11" i="17"/>
  <c r="DI186" i="14"/>
  <c r="CZ142" i="17"/>
  <c r="DI22" i="10"/>
  <c r="DI35" i="4"/>
  <c r="CZ48" i="17" s="1"/>
  <c r="DI68" i="14"/>
  <c r="CZ49" i="17"/>
  <c r="DJ19" i="5"/>
  <c r="DI148" i="14"/>
  <c r="DI36" i="5"/>
  <c r="DA82" i="17"/>
  <c r="DJ98" i="14"/>
  <c r="DJ54" l="1"/>
  <c r="DA41" i="17" s="1"/>
  <c r="DI64" i="14"/>
  <c r="DJ50"/>
  <c r="DJ12" i="4" s="1"/>
  <c r="DI65" i="14"/>
  <c r="CZ72" i="17"/>
  <c r="DI88" i="14"/>
  <c r="DI185"/>
  <c r="CZ141" i="17"/>
  <c r="DI22" i="9"/>
  <c r="DI44"/>
  <c r="DI29"/>
  <c r="CZ108" i="17"/>
  <c r="DI124" i="14"/>
  <c r="DI12" i="6"/>
  <c r="CZ39" i="17"/>
  <c r="CZ116"/>
  <c r="DI135" i="14"/>
  <c r="DJ20" i="6"/>
  <c r="DJ160" i="14" s="1"/>
  <c r="DH9" i="6"/>
  <c r="DH30" i="14"/>
  <c r="CY17" i="17"/>
  <c r="DI46" i="14"/>
  <c r="CZ33" i="17"/>
  <c r="DI187" i="14"/>
  <c r="DI22" i="11"/>
  <c r="CZ143" i="17"/>
  <c r="DI114" i="14"/>
  <c r="DJ28" i="10"/>
  <c r="CZ98" i="17"/>
  <c r="CY51"/>
  <c r="DI53" i="14"/>
  <c r="DH67"/>
  <c r="DH49" i="3"/>
  <c r="CY192" i="17" s="1"/>
  <c r="DH72" i="14"/>
  <c r="CY56" i="17" s="1"/>
  <c r="DH50" i="3"/>
  <c r="CY195" i="17" s="1"/>
  <c r="DI169" i="14"/>
  <c r="DI21" i="4"/>
  <c r="CZ125" i="17"/>
  <c r="CZ117"/>
  <c r="DI136" i="14"/>
  <c r="DJ20" i="7"/>
  <c r="DI141" i="14"/>
  <c r="CZ122" i="17" s="1"/>
  <c r="DI26" i="3"/>
  <c r="CZ171" i="17" s="1"/>
  <c r="DI25" i="3"/>
  <c r="CZ168" i="17" s="1"/>
  <c r="DI126" i="14"/>
  <c r="DI44" i="11"/>
  <c r="DI29"/>
  <c r="CZ110" i="17"/>
  <c r="DI173" i="14"/>
  <c r="CZ129" i="17"/>
  <c r="DI21" i="8"/>
  <c r="DH31" i="14"/>
  <c r="DH9" i="7"/>
  <c r="CY18" i="17"/>
  <c r="DH51" i="3"/>
  <c r="CY198" i="17" s="1"/>
  <c r="DH36" i="14"/>
  <c r="CY23" i="17" s="1"/>
  <c r="DH52" i="3"/>
  <c r="CY201" i="17" s="1"/>
  <c r="DJ28" i="8"/>
  <c r="CZ96" i="17"/>
  <c r="DI112" i="14"/>
  <c r="DI45" i="7"/>
  <c r="DI21" i="10"/>
  <c r="CZ131" i="17"/>
  <c r="DI175" i="14"/>
  <c r="DI54" i="10"/>
  <c r="DI81" i="14"/>
  <c r="CZ65" i="17"/>
  <c r="DJ28" i="4"/>
  <c r="CZ92" i="17"/>
  <c r="DI108" i="14"/>
  <c r="DA38" i="17"/>
  <c r="DJ12" i="5"/>
  <c r="DJ12" i="8"/>
  <c r="DI29" i="14"/>
  <c r="DI9" i="5"/>
  <c r="CZ16" i="17"/>
  <c r="DA37"/>
  <c r="DJ45" i="5"/>
  <c r="DK20"/>
  <c r="DK159" i="14" s="1"/>
  <c r="DA115" i="17"/>
  <c r="DJ134" i="14"/>
  <c r="DI10" i="6" l="1"/>
  <c r="DI11"/>
  <c r="DH19" i="14"/>
  <c r="CY6" i="17"/>
  <c r="CZ97"/>
  <c r="DI113" i="14"/>
  <c r="DJ28" i="9"/>
  <c r="DI174" i="14"/>
  <c r="CZ130" i="17"/>
  <c r="DI21" i="9"/>
  <c r="CZ28" i="17"/>
  <c r="DI41" i="14"/>
  <c r="CZ64" i="17"/>
  <c r="DI54" i="9"/>
  <c r="DI216" i="14" s="1"/>
  <c r="DI80"/>
  <c r="DI35" i="9"/>
  <c r="DI36" i="8"/>
  <c r="DI151" i="14"/>
  <c r="DJ19" i="8"/>
  <c r="DI36" i="4"/>
  <c r="DI147" i="14"/>
  <c r="DJ19" i="4"/>
  <c r="DJ19" i="10"/>
  <c r="DI36"/>
  <c r="DI153" i="14"/>
  <c r="DA85" i="17"/>
  <c r="DJ45" i="8"/>
  <c r="DJ101" i="14"/>
  <c r="DI54" i="11"/>
  <c r="CZ66" i="17"/>
  <c r="DI82" i="14"/>
  <c r="DJ103"/>
  <c r="DA87" i="17"/>
  <c r="CZ99"/>
  <c r="DJ28" i="11"/>
  <c r="DI115" i="14"/>
  <c r="DJ97"/>
  <c r="DA81" i="17"/>
  <c r="DJ45" i="4"/>
  <c r="DJ161" i="14"/>
  <c r="DJ29" i="3"/>
  <c r="DJ166" i="14"/>
  <c r="DJ30" i="3"/>
  <c r="DI21" i="11"/>
  <c r="DI176" i="14"/>
  <c r="CZ132" i="17"/>
  <c r="DI217" i="14"/>
  <c r="DI35" i="10"/>
  <c r="DI89" i="14"/>
  <c r="CZ73" i="17"/>
  <c r="DI94" i="14"/>
  <c r="CZ78" i="17" s="1"/>
  <c r="DI64" i="3"/>
  <c r="CZ216" i="17" s="1"/>
  <c r="DI65" i="3"/>
  <c r="CZ219" i="17" s="1"/>
  <c r="DI10" i="7"/>
  <c r="DH20" i="14"/>
  <c r="DI11" i="7"/>
  <c r="DI44" s="1"/>
  <c r="CY7" i="17"/>
  <c r="DH25" i="14"/>
  <c r="CY12" i="17" s="1"/>
  <c r="DH12" i="3"/>
  <c r="CY1" i="17" s="1"/>
  <c r="DH13" i="3"/>
  <c r="CY147" i="17" s="1"/>
  <c r="DI12" i="7"/>
  <c r="CZ40" i="17"/>
  <c r="DI58" i="14"/>
  <c r="CZ45" i="17" s="1"/>
  <c r="DI54" i="3"/>
  <c r="CZ204" i="17" s="1"/>
  <c r="DI55" i="3"/>
  <c r="CZ207" i="17" s="1"/>
  <c r="DJ11" i="5"/>
  <c r="DI18" i="14"/>
  <c r="DJ10" i="5"/>
  <c r="CZ5" i="17"/>
  <c r="DJ39" i="14"/>
  <c r="DA26" i="17"/>
  <c r="DJ43" i="14"/>
  <c r="DA30" i="17"/>
  <c r="DJ40" i="14"/>
  <c r="DA27" i="17"/>
  <c r="DA71"/>
  <c r="DJ87" i="14"/>
  <c r="DJ44" i="5"/>
  <c r="DA86" i="17" l="1"/>
  <c r="DJ102" i="14"/>
  <c r="CZ138" i="17"/>
  <c r="DI22" i="6"/>
  <c r="DI182" i="14"/>
  <c r="DI69"/>
  <c r="CZ53" i="17"/>
  <c r="DJ55" i="14"/>
  <c r="DI36" i="9"/>
  <c r="DI152" i="14"/>
  <c r="DJ19" i="9"/>
  <c r="DI29" i="6"/>
  <c r="DI44"/>
  <c r="DI61" i="3" s="1"/>
  <c r="CZ210" i="17" s="1"/>
  <c r="CZ105"/>
  <c r="DI121" i="14"/>
  <c r="DI54" i="7"/>
  <c r="DI78" i="14"/>
  <c r="CZ62" i="17"/>
  <c r="DI62" i="3"/>
  <c r="CZ213" i="17" s="1"/>
  <c r="DJ56" i="14"/>
  <c r="DI70"/>
  <c r="CZ54" i="17"/>
  <c r="DI183" i="14"/>
  <c r="CZ139" i="17"/>
  <c r="DI22" i="7"/>
  <c r="DI16" i="3"/>
  <c r="CZ156" i="17" s="1"/>
  <c r="DI188" i="14"/>
  <c r="CZ144" i="17" s="1"/>
  <c r="DI17" i="3"/>
  <c r="CZ159" i="17" s="1"/>
  <c r="DI218" i="14"/>
  <c r="DI35" i="11"/>
  <c r="DJ133" i="14"/>
  <c r="DA114" i="17"/>
  <c r="DK20" i="4"/>
  <c r="DK158" i="14" s="1"/>
  <c r="CZ15" i="17"/>
  <c r="DI9" i="4"/>
  <c r="DI28" i="14"/>
  <c r="DI32"/>
  <c r="DI9" i="8"/>
  <c r="CZ19" i="17"/>
  <c r="DJ90" i="14"/>
  <c r="DA74" i="17"/>
  <c r="DJ45" i="10"/>
  <c r="DJ139" i="14"/>
  <c r="DK20" i="10"/>
  <c r="DK164" i="14" s="1"/>
  <c r="DA120" i="17"/>
  <c r="DI29" i="7"/>
  <c r="DI122" i="14"/>
  <c r="CZ106" i="17"/>
  <c r="DI127" i="14"/>
  <c r="CZ111" i="17" s="1"/>
  <c r="DI14" i="3"/>
  <c r="CZ150" i="17" s="1"/>
  <c r="DI15" i="3"/>
  <c r="CZ153" i="17" s="1"/>
  <c r="CZ21"/>
  <c r="DI34" i="14"/>
  <c r="DI9" i="10"/>
  <c r="DJ137" i="14"/>
  <c r="DA118" i="17"/>
  <c r="DK20" i="8"/>
  <c r="DK162" i="14" s="1"/>
  <c r="DI42"/>
  <c r="CZ29" i="17"/>
  <c r="DI19" i="3"/>
  <c r="CZ165" i="17" s="1"/>
  <c r="DI18" i="3"/>
  <c r="CZ162" i="17" s="1"/>
  <c r="DI47" i="14"/>
  <c r="CZ34" i="17" s="1"/>
  <c r="DI154" i="14"/>
  <c r="DI36" i="11"/>
  <c r="DJ19"/>
  <c r="DA70" i="17"/>
  <c r="DJ86" i="14"/>
  <c r="DJ104"/>
  <c r="DA88" i="17"/>
  <c r="DA60"/>
  <c r="DJ54" i="5"/>
  <c r="DJ76" i="14"/>
  <c r="DJ29" i="5"/>
  <c r="DA104" i="17"/>
  <c r="DJ120" i="14"/>
  <c r="DJ22" i="5"/>
  <c r="DA137" i="17"/>
  <c r="DJ181" i="14"/>
  <c r="DI83" l="1"/>
  <c r="CZ67" i="17" s="1"/>
  <c r="DI77" i="14"/>
  <c r="CZ61" i="17"/>
  <c r="DI54" i="6"/>
  <c r="DI213" i="14" s="1"/>
  <c r="DJ45" i="9"/>
  <c r="DJ138" i="14"/>
  <c r="DA119" i="17"/>
  <c r="DK20" i="9"/>
  <c r="DK163" i="14" s="1"/>
  <c r="DI9" i="9"/>
  <c r="DI33" i="14"/>
  <c r="CZ20" i="17"/>
  <c r="CZ94"/>
  <c r="DI110" i="14"/>
  <c r="DJ28" i="6"/>
  <c r="DJ12" i="9"/>
  <c r="DA42" i="17"/>
  <c r="DI171" i="14"/>
  <c r="DI21" i="6"/>
  <c r="CZ127" i="17"/>
  <c r="DJ140" i="14"/>
  <c r="DJ45" i="11"/>
  <c r="DK20"/>
  <c r="DK165" i="14" s="1"/>
  <c r="DA121" i="17"/>
  <c r="DI111" i="14"/>
  <c r="CZ95" i="17"/>
  <c r="DJ28" i="7"/>
  <c r="DI43" i="3"/>
  <c r="CZ189" i="17" s="1"/>
  <c r="DI116" i="14"/>
  <c r="CZ100" i="17" s="1"/>
  <c r="DI42" i="3"/>
  <c r="CZ186" i="17" s="1"/>
  <c r="DJ92" i="14"/>
  <c r="DA76" i="17"/>
  <c r="DJ11" i="4"/>
  <c r="DI17" i="14"/>
  <c r="CZ4" i="17"/>
  <c r="DJ10" i="4"/>
  <c r="DJ57" i="14"/>
  <c r="CZ55" i="17"/>
  <c r="DI71" i="14"/>
  <c r="DI214"/>
  <c r="DI219"/>
  <c r="DI72" i="3"/>
  <c r="DI71"/>
  <c r="DI9" i="11"/>
  <c r="CZ22" i="17"/>
  <c r="DI35" i="14"/>
  <c r="DI23"/>
  <c r="DJ11" i="10"/>
  <c r="DJ44" s="1"/>
  <c r="CZ10" i="17"/>
  <c r="DJ10" i="10"/>
  <c r="CZ8" i="17"/>
  <c r="DI21" i="14"/>
  <c r="DJ10" i="8"/>
  <c r="DJ11"/>
  <c r="CZ128" i="17"/>
  <c r="DI21" i="7"/>
  <c r="DI172" i="14"/>
  <c r="DI33" i="3"/>
  <c r="CZ177" i="17" s="1"/>
  <c r="DI177" i="14"/>
  <c r="CZ133" i="17" s="1"/>
  <c r="DI32" i="3"/>
  <c r="CZ174" i="17" s="1"/>
  <c r="DA43"/>
  <c r="DJ12" i="10"/>
  <c r="DI35" i="7"/>
  <c r="DJ35" i="5"/>
  <c r="DJ212" i="14"/>
  <c r="DA93" i="17"/>
  <c r="DK28" i="5"/>
  <c r="DJ109" i="14"/>
  <c r="DA126" i="17"/>
  <c r="DJ170" i="14"/>
  <c r="DJ21" i="5"/>
  <c r="DI35" i="6" l="1"/>
  <c r="CZ50" i="17" s="1"/>
  <c r="DJ44" i="14"/>
  <c r="DA31" i="17"/>
  <c r="CZ9"/>
  <c r="DI22" i="14"/>
  <c r="DJ10" i="9"/>
  <c r="DJ11"/>
  <c r="DJ91" i="14"/>
  <c r="DA75" i="17"/>
  <c r="DI36" i="6"/>
  <c r="DI149" i="14"/>
  <c r="DJ19" i="6"/>
  <c r="DJ99" i="14"/>
  <c r="DJ45" i="6"/>
  <c r="DA83" i="17"/>
  <c r="DA65"/>
  <c r="DJ54" i="10"/>
  <c r="DJ217" i="14" s="1"/>
  <c r="DJ81"/>
  <c r="DJ45"/>
  <c r="DA32" i="17"/>
  <c r="DJ186" i="14"/>
  <c r="DA142" i="17"/>
  <c r="DJ22" i="10"/>
  <c r="DJ93" i="14"/>
  <c r="DA77" i="17"/>
  <c r="DJ53" i="14"/>
  <c r="CZ51" i="17"/>
  <c r="DI67" i="14"/>
  <c r="DJ22" i="8"/>
  <c r="DJ184" i="14"/>
  <c r="DA140" i="17"/>
  <c r="DA44"/>
  <c r="DJ12" i="11"/>
  <c r="DJ29" i="4"/>
  <c r="DJ44"/>
  <c r="DJ119" i="14"/>
  <c r="DA103" i="17"/>
  <c r="DJ100" i="14"/>
  <c r="DA84" i="17"/>
  <c r="DJ40" i="3"/>
  <c r="DA183" i="17" s="1"/>
  <c r="DJ39" i="3"/>
  <c r="DA180" i="17" s="1"/>
  <c r="DJ105" i="14"/>
  <c r="DA89" i="17" s="1"/>
  <c r="DA107"/>
  <c r="DJ123" i="14"/>
  <c r="DJ29" i="8"/>
  <c r="DJ44"/>
  <c r="DJ19" i="7"/>
  <c r="DI150" i="14"/>
  <c r="DI155"/>
  <c r="DI27" i="3"/>
  <c r="DI28"/>
  <c r="DI36" i="7"/>
  <c r="DJ29" i="10"/>
  <c r="DJ125" i="14"/>
  <c r="DA109" i="17"/>
  <c r="CZ11"/>
  <c r="DJ10" i="11"/>
  <c r="DI24" i="14"/>
  <c r="DJ11" i="11"/>
  <c r="DJ22" i="4"/>
  <c r="DJ180" i="14"/>
  <c r="DA136" i="17"/>
  <c r="DB82"/>
  <c r="DK98" i="14"/>
  <c r="DK51"/>
  <c r="DA49" i="17"/>
  <c r="DJ65" i="14"/>
  <c r="DJ148"/>
  <c r="DJ36" i="5"/>
  <c r="DK19"/>
  <c r="DK45" s="1"/>
  <c r="DI72" i="14" l="1"/>
  <c r="CZ56" i="17" s="1"/>
  <c r="DI66" i="14"/>
  <c r="DI50" i="3"/>
  <c r="CZ195" i="17" s="1"/>
  <c r="DI49" i="3"/>
  <c r="CZ192" i="17" s="1"/>
  <c r="DJ52" i="14"/>
  <c r="DA39" i="17" s="1"/>
  <c r="DJ88" i="14"/>
  <c r="DA72" i="17"/>
  <c r="DJ135" i="14"/>
  <c r="DA116" i="17"/>
  <c r="DK20" i="6"/>
  <c r="DK160" i="14" s="1"/>
  <c r="DI9" i="6"/>
  <c r="DI30" i="14"/>
  <c r="CZ17" i="17"/>
  <c r="DJ185" i="14"/>
  <c r="DA141" i="17"/>
  <c r="DJ22" i="9"/>
  <c r="DJ29"/>
  <c r="DJ44"/>
  <c r="DJ124" i="14"/>
  <c r="DA108" i="17"/>
  <c r="DA143"/>
  <c r="DJ22" i="11"/>
  <c r="DJ187" i="14"/>
  <c r="DJ54" i="8"/>
  <c r="DJ215" i="14" s="1"/>
  <c r="DJ79"/>
  <c r="DA63" i="17"/>
  <c r="DJ114" i="14"/>
  <c r="DK28" i="10"/>
  <c r="DA98" i="17"/>
  <c r="DK28" i="8"/>
  <c r="DJ112" i="14"/>
  <c r="DA96" i="17"/>
  <c r="DJ175" i="14"/>
  <c r="DA131" i="17"/>
  <c r="DJ21" i="10"/>
  <c r="DJ21" i="4"/>
  <c r="DJ169" i="14"/>
  <c r="DA125" i="17"/>
  <c r="DJ46" i="14"/>
  <c r="DA33" i="17"/>
  <c r="DK20" i="7"/>
  <c r="DA117" i="17"/>
  <c r="DJ136" i="14"/>
  <c r="DJ141"/>
  <c r="DA122" i="17" s="1"/>
  <c r="DJ25" i="3"/>
  <c r="DA168" i="17" s="1"/>
  <c r="DJ26" i="3"/>
  <c r="DA171" i="17" s="1"/>
  <c r="DJ108" i="14"/>
  <c r="DA92" i="17"/>
  <c r="DK28" i="4"/>
  <c r="DJ45" i="7"/>
  <c r="DJ35" i="10"/>
  <c r="DJ173" i="14"/>
  <c r="DA129" i="17"/>
  <c r="DJ21" i="8"/>
  <c r="DJ44" i="11"/>
  <c r="DA110" i="17"/>
  <c r="DJ126" i="14"/>
  <c r="DJ29" i="11"/>
  <c r="DI9" i="7"/>
  <c r="CZ18" i="17"/>
  <c r="DI31" i="14"/>
  <c r="DI52" i="3"/>
  <c r="CZ201" i="17" s="1"/>
  <c r="DI36" i="14"/>
  <c r="CZ23" i="17" s="1"/>
  <c r="DI51" i="3"/>
  <c r="CZ198" i="17" s="1"/>
  <c r="DJ54" i="4"/>
  <c r="DJ75" i="14"/>
  <c r="DA59" i="17"/>
  <c r="DA40"/>
  <c r="DJ12" i="7"/>
  <c r="DJ55" i="3"/>
  <c r="DA207" i="17" s="1"/>
  <c r="DK87" i="14"/>
  <c r="DB71" i="17"/>
  <c r="DA16"/>
  <c r="DJ29" i="14"/>
  <c r="DJ9" i="5"/>
  <c r="DK12"/>
  <c r="DB38" i="17"/>
  <c r="DL20" i="5"/>
  <c r="DL159" i="14" s="1"/>
  <c r="DB115" i="17"/>
  <c r="DK134" i="14"/>
  <c r="DJ12" i="6" l="1"/>
  <c r="DA28" i="17" s="1"/>
  <c r="DJ54" i="3"/>
  <c r="DA204" i="17" s="1"/>
  <c r="DJ58" i="14"/>
  <c r="DA45" i="17" s="1"/>
  <c r="DA64"/>
  <c r="DJ54" i="9"/>
  <c r="DJ80" i="14"/>
  <c r="DJ174"/>
  <c r="DJ21" i="9"/>
  <c r="DA130" i="17"/>
  <c r="DJ113" i="14"/>
  <c r="DK28" i="9"/>
  <c r="DA97" i="17"/>
  <c r="CZ6"/>
  <c r="DI19" i="14"/>
  <c r="DJ11" i="6"/>
  <c r="DJ10"/>
  <c r="DJ41" i="14"/>
  <c r="DJ10" i="7"/>
  <c r="DI20" i="14"/>
  <c r="CZ7" i="17"/>
  <c r="DJ11" i="7"/>
  <c r="DI12" i="3"/>
  <c r="CZ1" i="17" s="1"/>
  <c r="DI25" i="14"/>
  <c r="CZ12" i="17" s="1"/>
  <c r="DI13" i="3"/>
  <c r="CZ147" i="17" s="1"/>
  <c r="DJ82" i="14"/>
  <c r="DA66" i="17"/>
  <c r="DJ54" i="11"/>
  <c r="DJ218" i="14" s="1"/>
  <c r="DA54" i="17"/>
  <c r="DJ70" i="14"/>
  <c r="DK56"/>
  <c r="DK161"/>
  <c r="DK29" i="3"/>
  <c r="DK30"/>
  <c r="DK166" i="14"/>
  <c r="DK103"/>
  <c r="DB87" i="17"/>
  <c r="DJ42" i="14"/>
  <c r="DA29" i="17"/>
  <c r="DJ47" i="14"/>
  <c r="DA34" i="17" s="1"/>
  <c r="DJ18" i="3"/>
  <c r="DA162" i="17" s="1"/>
  <c r="DJ19" i="3"/>
  <c r="DA165" i="17" s="1"/>
  <c r="DB81"/>
  <c r="DK97" i="14"/>
  <c r="DJ211"/>
  <c r="DJ35" i="4"/>
  <c r="DK19" i="10"/>
  <c r="DK45" s="1"/>
  <c r="DJ153" i="14"/>
  <c r="DJ36" i="10"/>
  <c r="DK101" i="14"/>
  <c r="DB85" i="17"/>
  <c r="DJ21" i="11"/>
  <c r="DA132" i="17"/>
  <c r="DJ176" i="14"/>
  <c r="DJ35" i="8"/>
  <c r="DA99" i="17"/>
  <c r="DK28" i="11"/>
  <c r="DJ115" i="14"/>
  <c r="DJ36" i="8"/>
  <c r="DK19"/>
  <c r="DK45" s="1"/>
  <c r="DJ151" i="14"/>
  <c r="DJ89"/>
  <c r="DA73" i="17"/>
  <c r="DJ65" i="3"/>
  <c r="DA219" i="17" s="1"/>
  <c r="DJ94" i="14"/>
  <c r="DA78" i="17" s="1"/>
  <c r="DJ64" i="3"/>
  <c r="DA216" i="17" s="1"/>
  <c r="DK19" i="4"/>
  <c r="DJ147" i="14"/>
  <c r="DJ36" i="4"/>
  <c r="DK40" i="14"/>
  <c r="DB27" i="17"/>
  <c r="DK10" i="5"/>
  <c r="DK11"/>
  <c r="DA5" i="17"/>
  <c r="DJ18" i="14"/>
  <c r="DJ22" i="6" l="1"/>
  <c r="DA138" i="17"/>
  <c r="DJ182" i="14"/>
  <c r="DJ36" i="9"/>
  <c r="DJ152" i="14"/>
  <c r="DK19" i="9"/>
  <c r="DJ44" i="6"/>
  <c r="DJ121" i="14"/>
  <c r="DA105" i="17"/>
  <c r="DJ29" i="6"/>
  <c r="DK102" i="14"/>
  <c r="DB86" i="17"/>
  <c r="DJ35" i="9"/>
  <c r="DJ216" i="14"/>
  <c r="DB76" i="17"/>
  <c r="DK92" i="14"/>
  <c r="DK133"/>
  <c r="DL20" i="4"/>
  <c r="DL158" i="14" s="1"/>
  <c r="DK45" i="4"/>
  <c r="DB114" i="17"/>
  <c r="DA19"/>
  <c r="DJ32" i="14"/>
  <c r="DJ9" i="8"/>
  <c r="DJ68" i="14"/>
  <c r="DA52" i="17"/>
  <c r="DK54" i="14"/>
  <c r="DK19" i="11"/>
  <c r="DJ36"/>
  <c r="DJ154" i="14"/>
  <c r="DK90"/>
  <c r="DB74" i="17"/>
  <c r="DK50" i="14"/>
  <c r="DJ64"/>
  <c r="DA48" i="17"/>
  <c r="DB43"/>
  <c r="DK12" i="10"/>
  <c r="DJ9"/>
  <c r="DJ34" i="14"/>
  <c r="DA21" i="17"/>
  <c r="DJ183" i="14"/>
  <c r="DA139" i="17"/>
  <c r="DJ22" i="7"/>
  <c r="DJ16" i="3"/>
  <c r="DA156" i="17" s="1"/>
  <c r="DJ17" i="3"/>
  <c r="DA159" i="17" s="1"/>
  <c r="DJ188" i="14"/>
  <c r="DA144" i="17" s="1"/>
  <c r="DB118"/>
  <c r="DL20" i="8"/>
  <c r="DL162" i="14" s="1"/>
  <c r="DK137"/>
  <c r="DK139"/>
  <c r="DL20" i="10"/>
  <c r="DL164" i="14" s="1"/>
  <c r="DB120" i="17"/>
  <c r="DJ35" i="11"/>
  <c r="DJ28" i="14"/>
  <c r="DA15" i="17"/>
  <c r="DJ9" i="4"/>
  <c r="DB88" i="17"/>
  <c r="DK104" i="14"/>
  <c r="DJ44" i="7"/>
  <c r="DJ122" i="14"/>
  <c r="DA106" i="17"/>
  <c r="DJ29" i="7"/>
  <c r="DJ15" i="3"/>
  <c r="DA153" i="17" s="1"/>
  <c r="DJ14" i="3"/>
  <c r="DA150" i="17" s="1"/>
  <c r="DJ127" i="14"/>
  <c r="DA111" i="17" s="1"/>
  <c r="DB137"/>
  <c r="DK181" i="14"/>
  <c r="DK22" i="5"/>
  <c r="DB104" i="17"/>
  <c r="DK29" i="5"/>
  <c r="DK120" i="14"/>
  <c r="DK44" i="5"/>
  <c r="DA53" i="17" l="1"/>
  <c r="DJ69" i="14"/>
  <c r="DK55"/>
  <c r="DA61" i="17"/>
  <c r="DJ77" i="14"/>
  <c r="DJ54" i="6"/>
  <c r="DJ213" i="14" s="1"/>
  <c r="DJ21" i="6"/>
  <c r="DJ171" i="14"/>
  <c r="DA127" i="17"/>
  <c r="DJ110" i="14"/>
  <c r="DK28" i="6"/>
  <c r="DA94" i="17"/>
  <c r="DK45" i="9"/>
  <c r="DK138" i="14"/>
  <c r="DB119" i="17"/>
  <c r="DL20" i="9"/>
  <c r="DL163" i="14" s="1"/>
  <c r="DJ33"/>
  <c r="DA20" i="17"/>
  <c r="DJ9" i="9"/>
  <c r="DJ54" i="7"/>
  <c r="DA62" i="17"/>
  <c r="DJ78" i="14"/>
  <c r="DJ61" i="3"/>
  <c r="DA210" i="17" s="1"/>
  <c r="DJ83" i="14"/>
  <c r="DA67" i="17" s="1"/>
  <c r="DJ62" i="3"/>
  <c r="DA213" i="17" s="1"/>
  <c r="DJ71" i="14"/>
  <c r="DK57"/>
  <c r="DA55" i="17"/>
  <c r="DK45" i="14"/>
  <c r="DB32" i="17"/>
  <c r="DK45" i="11"/>
  <c r="DB121" i="17"/>
  <c r="DK140" i="14"/>
  <c r="DL20" i="11"/>
  <c r="DK11" i="8"/>
  <c r="DK10"/>
  <c r="DJ21" i="14"/>
  <c r="DA8" i="17"/>
  <c r="DK86" i="14"/>
  <c r="DB70" i="17"/>
  <c r="DJ9" i="11"/>
  <c r="DJ35" i="14"/>
  <c r="DA22" i="17"/>
  <c r="DA4"/>
  <c r="DJ17" i="14"/>
  <c r="DK10" i="4"/>
  <c r="DK11"/>
  <c r="DA128" i="17"/>
  <c r="DJ21" i="7"/>
  <c r="DJ172" i="14"/>
  <c r="DJ177"/>
  <c r="DA133" i="17" s="1"/>
  <c r="DJ32" i="3"/>
  <c r="DA174" i="17" s="1"/>
  <c r="DJ33" i="3"/>
  <c r="DA177" i="17" s="1"/>
  <c r="DK10" i="10"/>
  <c r="DA10" i="17"/>
  <c r="DJ23" i="14"/>
  <c r="DK11" i="10"/>
  <c r="DK12" i="4"/>
  <c r="DB37" i="17"/>
  <c r="DJ111" i="14"/>
  <c r="DK28" i="7"/>
  <c r="DA95" i="17"/>
  <c r="DJ116" i="14"/>
  <c r="DA100" i="17" s="1"/>
  <c r="DJ42" i="3"/>
  <c r="DA186" i="17" s="1"/>
  <c r="DJ43" i="3"/>
  <c r="DA189" i="17" s="1"/>
  <c r="DB41"/>
  <c r="DK12" i="8"/>
  <c r="DL28" i="5"/>
  <c r="DB93" i="17"/>
  <c r="DK109" i="14"/>
  <c r="DK170"/>
  <c r="DK21" i="5"/>
  <c r="DB126" i="17"/>
  <c r="DB60"/>
  <c r="DK76" i="14"/>
  <c r="DK54" i="5"/>
  <c r="DK212" i="14" s="1"/>
  <c r="DB42" i="17" l="1"/>
  <c r="DK12" i="9"/>
  <c r="DJ35" i="6"/>
  <c r="DK10" i="9"/>
  <c r="DA9" i="17"/>
  <c r="DJ22" i="14"/>
  <c r="DK11" i="9"/>
  <c r="DB75" i="17"/>
  <c r="DK91" i="14"/>
  <c r="DK99"/>
  <c r="DB83" i="17"/>
  <c r="DK19" i="6"/>
  <c r="DK45" s="1"/>
  <c r="DJ36"/>
  <c r="DJ149" i="14"/>
  <c r="DK22" i="4"/>
  <c r="DB136" i="17"/>
  <c r="DK180" i="14"/>
  <c r="DB107" i="17"/>
  <c r="DK123" i="14"/>
  <c r="DK29" i="8"/>
  <c r="DK44"/>
  <c r="DB77" i="17"/>
  <c r="DK93" i="14"/>
  <c r="DB44" i="17"/>
  <c r="DK12" i="11"/>
  <c r="DJ214" i="14"/>
  <c r="DJ72" i="3"/>
  <c r="DJ71"/>
  <c r="DJ219" i="14"/>
  <c r="DB103" i="17"/>
  <c r="DK29" i="4"/>
  <c r="DK119" i="14"/>
  <c r="DK44" i="4"/>
  <c r="DK184" i="14"/>
  <c r="DB140" i="17"/>
  <c r="DK22" i="8"/>
  <c r="DK44" i="10"/>
  <c r="DK29"/>
  <c r="DB109" i="17"/>
  <c r="DK125" i="14"/>
  <c r="DK19" i="7"/>
  <c r="DK45" s="1"/>
  <c r="DJ150" i="14"/>
  <c r="DJ155"/>
  <c r="DJ28" i="3"/>
  <c r="DJ27"/>
  <c r="DJ36" i="7"/>
  <c r="DJ35"/>
  <c r="DK100" i="14"/>
  <c r="DB84" i="17"/>
  <c r="DK39" i="3"/>
  <c r="DB180" i="17" s="1"/>
  <c r="DK40" i="3"/>
  <c r="DB183" i="17" s="1"/>
  <c r="DK105" i="14"/>
  <c r="DB89" i="17" s="1"/>
  <c r="DK11" i="11"/>
  <c r="DK10"/>
  <c r="DA11" i="17"/>
  <c r="DJ24" i="14"/>
  <c r="DB30" i="17"/>
  <c r="DK43" i="14"/>
  <c r="DB26" i="17"/>
  <c r="DK39" i="14"/>
  <c r="DK22" i="10"/>
  <c r="DB142" i="17"/>
  <c r="DK186" i="14"/>
  <c r="DL165"/>
  <c r="DC82" i="17"/>
  <c r="DL98" i="14"/>
  <c r="DK148"/>
  <c r="DK36" i="5"/>
  <c r="DL19"/>
  <c r="DK35"/>
  <c r="DB116" i="17" l="1"/>
  <c r="DL20" i="6"/>
  <c r="DL160" i="14" s="1"/>
  <c r="DK135"/>
  <c r="DK29" i="9"/>
  <c r="DK44"/>
  <c r="DB108" i="17"/>
  <c r="DK124" i="14"/>
  <c r="DK52"/>
  <c r="DJ66"/>
  <c r="DA50" i="17"/>
  <c r="DJ9" i="6"/>
  <c r="DJ30" i="14"/>
  <c r="DA17" i="17"/>
  <c r="DB72"/>
  <c r="DK88" i="14"/>
  <c r="DK185"/>
  <c r="DK22" i="9"/>
  <c r="DB141" i="17"/>
  <c r="DB31"/>
  <c r="DK44" i="14"/>
  <c r="DB143" i="17"/>
  <c r="DK22" i="11"/>
  <c r="DK187" i="14"/>
  <c r="DB110" i="17"/>
  <c r="DK126" i="14"/>
  <c r="DK44" i="11"/>
  <c r="DK29"/>
  <c r="DJ31" i="14"/>
  <c r="DJ9" i="7"/>
  <c r="DA18" i="17"/>
  <c r="DJ51" i="3"/>
  <c r="DA198" i="17" s="1"/>
  <c r="DJ52" i="3"/>
  <c r="DA201" i="17" s="1"/>
  <c r="DJ36" i="14"/>
  <c r="DA23" i="17" s="1"/>
  <c r="DL28" i="10"/>
  <c r="DK114" i="14"/>
  <c r="DB98" i="17"/>
  <c r="DL28" i="4"/>
  <c r="DK108" i="14"/>
  <c r="DB92" i="17"/>
  <c r="DB125"/>
  <c r="DK169" i="14"/>
  <c r="DK21" i="4"/>
  <c r="DJ67" i="14"/>
  <c r="DA51" i="17"/>
  <c r="DK53" i="14"/>
  <c r="DJ49" i="3"/>
  <c r="DA192" i="17" s="1"/>
  <c r="DJ72" i="14"/>
  <c r="DA56" i="17" s="1"/>
  <c r="DJ50" i="3"/>
  <c r="DA195" i="17" s="1"/>
  <c r="DK89" i="14"/>
  <c r="DB73" i="17"/>
  <c r="DK94" i="14"/>
  <c r="DB78" i="17" s="1"/>
  <c r="DK65" i="3"/>
  <c r="DB219" i="17" s="1"/>
  <c r="DK64" i="3"/>
  <c r="DB216" i="17" s="1"/>
  <c r="DB129"/>
  <c r="DK173" i="14"/>
  <c r="DK21" i="8"/>
  <c r="DB33" i="17"/>
  <c r="DK46" i="14"/>
  <c r="DK54" i="8"/>
  <c r="DK79" i="14"/>
  <c r="DB63" i="17"/>
  <c r="DB96"/>
  <c r="DK112" i="14"/>
  <c r="DL28" i="8"/>
  <c r="DK21" i="10"/>
  <c r="DK175" i="14"/>
  <c r="DB131" i="17"/>
  <c r="DK136" i="14"/>
  <c r="DL20" i="7"/>
  <c r="DB117" i="17"/>
  <c r="DK26" i="3"/>
  <c r="DB171" i="17" s="1"/>
  <c r="DK25" i="3"/>
  <c r="DB168" i="17" s="1"/>
  <c r="DK141" i="14"/>
  <c r="DB122" i="17" s="1"/>
  <c r="DK54" i="10"/>
  <c r="DK81" i="14"/>
  <c r="DB65" i="17"/>
  <c r="DK75" i="14"/>
  <c r="DB59" i="17"/>
  <c r="DK54" i="4"/>
  <c r="DB49" i="17"/>
  <c r="DL51" i="14"/>
  <c r="DK65"/>
  <c r="DK29"/>
  <c r="DK9" i="5"/>
  <c r="DB16" i="17"/>
  <c r="DL45" i="5"/>
  <c r="DL134" i="14"/>
  <c r="DM20" i="5"/>
  <c r="DC115" i="17"/>
  <c r="DK174" i="14" l="1"/>
  <c r="DB130" i="17"/>
  <c r="DK21" i="9"/>
  <c r="DJ19" i="14"/>
  <c r="DA6" i="17"/>
  <c r="DK10" i="6"/>
  <c r="DK11"/>
  <c r="DK54" i="9"/>
  <c r="DK80" i="14"/>
  <c r="DB64" i="17"/>
  <c r="DB39"/>
  <c r="DK12" i="6"/>
  <c r="DL28" i="9"/>
  <c r="DK113" i="14"/>
  <c r="DB97" i="17"/>
  <c r="DK211" i="14"/>
  <c r="DK35" i="4"/>
  <c r="DL19" i="8"/>
  <c r="DK151" i="14"/>
  <c r="DK36" i="8"/>
  <c r="DL28" i="11"/>
  <c r="DK115" i="14"/>
  <c r="DB99" i="17"/>
  <c r="DC85"/>
  <c r="DL101" i="14"/>
  <c r="DL161"/>
  <c r="DL166"/>
  <c r="DL29" i="3"/>
  <c r="DL30"/>
  <c r="DL19" i="10"/>
  <c r="DL45" s="1"/>
  <c r="DK36"/>
  <c r="DK153" i="14"/>
  <c r="DK12" i="7"/>
  <c r="DB40" i="17"/>
  <c r="DK55" i="3"/>
  <c r="DB207" i="17" s="1"/>
  <c r="DK54" i="3"/>
  <c r="DB204" i="17" s="1"/>
  <c r="DK58" i="14"/>
  <c r="DB45" i="17" s="1"/>
  <c r="DC81"/>
  <c r="DL97" i="14"/>
  <c r="DK11" i="7"/>
  <c r="DJ20" i="14"/>
  <c r="DA7" i="17"/>
  <c r="DK10" i="7"/>
  <c r="DJ12" i="3"/>
  <c r="DA1" i="17" s="1"/>
  <c r="DJ13" i="3"/>
  <c r="DA147" i="17" s="1"/>
  <c r="DJ25" i="14"/>
  <c r="DA12" i="17" s="1"/>
  <c r="DK176" i="14"/>
  <c r="DB132" i="17"/>
  <c r="DK21" i="11"/>
  <c r="DK217" i="14"/>
  <c r="DK35" i="10"/>
  <c r="DK215" i="14"/>
  <c r="DK35" i="8"/>
  <c r="DL19" i="4"/>
  <c r="DK147" i="14"/>
  <c r="DK36" i="4"/>
  <c r="DL103" i="14"/>
  <c r="DC87" i="17"/>
  <c r="DB66"/>
  <c r="DK82" i="14"/>
  <c r="DK54" i="11"/>
  <c r="DK218" i="14" s="1"/>
  <c r="DL11" i="5"/>
  <c r="DL44" s="1"/>
  <c r="DL10"/>
  <c r="DK18" i="14"/>
  <c r="DB5" i="17"/>
  <c r="DL87" i="14"/>
  <c r="DC71" i="17"/>
  <c r="DC38"/>
  <c r="DL12" i="5"/>
  <c r="DN20"/>
  <c r="DN159" i="14"/>
  <c r="DM159"/>
  <c r="DL102" l="1"/>
  <c r="DC86" i="17"/>
  <c r="DK29" i="6"/>
  <c r="DK44"/>
  <c r="DK121" i="14"/>
  <c r="DB105" i="17"/>
  <c r="DK152" i="14"/>
  <c r="DL19" i="9"/>
  <c r="DK36"/>
  <c r="DB28" i="17"/>
  <c r="DK41" i="14"/>
  <c r="DK216"/>
  <c r="DK35" i="9"/>
  <c r="DK22" i="6"/>
  <c r="DK182" i="14"/>
  <c r="DB138" i="17"/>
  <c r="DK28" i="14"/>
  <c r="DK9" i="4"/>
  <c r="DB15" i="17"/>
  <c r="DK122" i="14"/>
  <c r="DK29" i="7"/>
  <c r="DB106" i="17"/>
  <c r="DK15" i="3"/>
  <c r="DB153" i="17" s="1"/>
  <c r="DK127" i="14"/>
  <c r="DB111" i="17" s="1"/>
  <c r="DK44" i="7"/>
  <c r="DK14" i="3"/>
  <c r="DB150" i="17" s="1"/>
  <c r="DK9" i="10"/>
  <c r="DB21" i="17"/>
  <c r="DK34" i="14"/>
  <c r="DL133"/>
  <c r="DL45" i="4"/>
  <c r="DC114" i="17"/>
  <c r="DM20" i="4"/>
  <c r="DK154" i="14"/>
  <c r="DK36" i="11"/>
  <c r="DL19"/>
  <c r="DB29" i="17"/>
  <c r="DK42" i="14"/>
  <c r="DK18" i="3"/>
  <c r="DB162" i="17" s="1"/>
  <c r="DK47" i="14"/>
  <c r="DB34" i="17" s="1"/>
  <c r="DK19" i="3"/>
  <c r="DB165" i="17" s="1"/>
  <c r="DL45" i="11"/>
  <c r="DC88" i="17"/>
  <c r="DL104" i="14"/>
  <c r="DL50"/>
  <c r="DB48" i="17"/>
  <c r="DK64" i="14"/>
  <c r="DC76" i="17"/>
  <c r="DL92" i="14"/>
  <c r="DB54" i="17"/>
  <c r="DK70" i="14"/>
  <c r="DL56"/>
  <c r="DK9" i="8"/>
  <c r="DB19" i="17"/>
  <c r="DK32" i="14"/>
  <c r="DB52" i="17"/>
  <c r="DK68" i="14"/>
  <c r="DL54"/>
  <c r="DK22" i="7"/>
  <c r="DB139" i="17"/>
  <c r="DK183" i="14"/>
  <c r="DK16" i="3"/>
  <c r="DB156" i="17" s="1"/>
  <c r="DK188" i="14"/>
  <c r="DB144" i="17" s="1"/>
  <c r="DK17" i="3"/>
  <c r="DB159" i="17" s="1"/>
  <c r="DC120"/>
  <c r="DL139" i="14"/>
  <c r="DM20" i="10"/>
  <c r="DL137" i="14"/>
  <c r="DC118" i="17"/>
  <c r="DL45" i="8"/>
  <c r="DM20"/>
  <c r="DK35" i="11"/>
  <c r="DL54" i="5"/>
  <c r="DL76" i="14"/>
  <c r="DC60" i="17"/>
  <c r="DL120" i="14"/>
  <c r="DL29" i="5"/>
  <c r="DC104" i="17"/>
  <c r="DC27"/>
  <c r="DL40" i="14"/>
  <c r="DL181"/>
  <c r="DL22" i="5"/>
  <c r="DC137" i="17"/>
  <c r="DK69" i="14" l="1"/>
  <c r="DL55"/>
  <c r="DB53" i="17"/>
  <c r="DK9" i="9"/>
  <c r="DK33" i="14"/>
  <c r="DB20" i="17"/>
  <c r="DK110" i="14"/>
  <c r="DL28" i="6"/>
  <c r="DB94" i="17"/>
  <c r="DK171" i="14"/>
  <c r="DB127" i="17"/>
  <c r="DK21" i="6"/>
  <c r="DL45" i="9"/>
  <c r="DL138" i="14"/>
  <c r="DC119" i="17"/>
  <c r="DM20" i="9"/>
  <c r="DK77" i="14"/>
  <c r="DK54" i="6"/>
  <c r="DK213" i="14" s="1"/>
  <c r="DB61" i="17"/>
  <c r="DL10" i="4"/>
  <c r="DL11"/>
  <c r="DK17" i="14"/>
  <c r="DB4" i="17"/>
  <c r="DL57" i="14"/>
  <c r="DK71"/>
  <c r="DB55" i="17"/>
  <c r="DL12" i="10"/>
  <c r="DC43" i="17"/>
  <c r="DC121"/>
  <c r="DL140" i="14"/>
  <c r="DM20" i="11"/>
  <c r="DN158" i="14"/>
  <c r="DM158"/>
  <c r="DN20" i="4"/>
  <c r="DL44"/>
  <c r="DC70" i="17"/>
  <c r="DL86" i="14"/>
  <c r="DK54" i="7"/>
  <c r="DK35" s="1"/>
  <c r="DB62" i="17"/>
  <c r="DK78" i="14"/>
  <c r="DK61" i="3"/>
  <c r="DB210" i="17" s="1"/>
  <c r="DK83" i="14"/>
  <c r="DB67" i="17" s="1"/>
  <c r="DK62" i="3"/>
  <c r="DB213" i="17" s="1"/>
  <c r="DB95"/>
  <c r="DK111" i="14"/>
  <c r="DL28" i="7"/>
  <c r="DK42" i="3"/>
  <c r="DB186" i="17" s="1"/>
  <c r="DK43" i="3"/>
  <c r="DB189" i="17" s="1"/>
  <c r="DK116" i="14"/>
  <c r="DB100" i="17" s="1"/>
  <c r="DL90" i="14"/>
  <c r="DC74" i="17"/>
  <c r="DC41"/>
  <c r="DL12" i="8"/>
  <c r="DC37" i="17"/>
  <c r="DL12" i="4"/>
  <c r="DB10" i="17"/>
  <c r="DL11" i="10"/>
  <c r="DL10"/>
  <c r="DK23" i="14"/>
  <c r="DL10" i="8"/>
  <c r="DL11"/>
  <c r="DK21" i="14"/>
  <c r="DB8" i="17"/>
  <c r="DN20" i="8"/>
  <c r="DM162" i="14"/>
  <c r="DN162"/>
  <c r="DM164"/>
  <c r="DN20" i="10"/>
  <c r="DN164" i="14"/>
  <c r="DK21" i="7"/>
  <c r="DB128" i="17"/>
  <c r="DK172" i="14"/>
  <c r="DK33" i="3"/>
  <c r="DB177" i="17" s="1"/>
  <c r="DK177" i="14"/>
  <c r="DB133" i="17" s="1"/>
  <c r="DK32" i="3"/>
  <c r="DB174" i="17" s="1"/>
  <c r="DL93" i="14"/>
  <c r="DC77" i="17"/>
  <c r="DK9" i="11"/>
  <c r="DB22" i="17"/>
  <c r="DK35" i="14"/>
  <c r="DL21" i="5"/>
  <c r="DL170" i="14"/>
  <c r="DC126" i="17"/>
  <c r="DC93"/>
  <c r="DM28" i="5"/>
  <c r="DL109" i="14"/>
  <c r="DL35" i="5"/>
  <c r="DL212" i="14"/>
  <c r="DK35" i="6" l="1"/>
  <c r="DL52" i="14" s="1"/>
  <c r="DC75" i="17"/>
  <c r="DL91" i="14"/>
  <c r="DN163"/>
  <c r="DM163"/>
  <c r="DN20" i="9"/>
  <c r="DK36" i="6"/>
  <c r="DK149" i="14"/>
  <c r="DL19" i="6"/>
  <c r="DL45" s="1"/>
  <c r="DL99" i="14"/>
  <c r="DC83" i="17"/>
  <c r="DK22" i="14"/>
  <c r="DB9" i="17"/>
  <c r="DL11" i="9"/>
  <c r="DL10"/>
  <c r="DC42" i="17"/>
  <c r="DL12" i="9"/>
  <c r="DL44" i="8"/>
  <c r="DL29"/>
  <c r="DL123" i="14"/>
  <c r="DC107" i="17"/>
  <c r="DC109"/>
  <c r="DL125" i="14"/>
  <c r="DL29" i="10"/>
  <c r="DL44"/>
  <c r="DC26" i="17"/>
  <c r="DL39" i="14"/>
  <c r="DC136" i="17"/>
  <c r="DL22" i="4"/>
  <c r="DL180" i="14"/>
  <c r="DB11" i="17"/>
  <c r="DL10" i="11"/>
  <c r="DL11"/>
  <c r="DK24" i="14"/>
  <c r="DL186"/>
  <c r="DC142" i="17"/>
  <c r="DL22" i="10"/>
  <c r="DL43" i="14"/>
  <c r="DC30" i="17"/>
  <c r="DK214" i="14"/>
  <c r="DK219"/>
  <c r="DK72" i="3"/>
  <c r="DK71"/>
  <c r="DC59" i="17"/>
  <c r="DL75" i="14"/>
  <c r="DL54" i="4"/>
  <c r="DN20" i="11"/>
  <c r="DN165" i="14"/>
  <c r="DM165"/>
  <c r="DL45"/>
  <c r="DC32" i="17"/>
  <c r="DL29" i="4"/>
  <c r="DL119" i="14"/>
  <c r="DC103" i="17"/>
  <c r="DK150" i="14"/>
  <c r="DL19" i="7"/>
  <c r="DK155" i="14"/>
  <c r="DK28" i="3"/>
  <c r="DK36" i="7"/>
  <c r="DK27" i="3"/>
  <c r="DC140" i="17"/>
  <c r="DL184" i="14"/>
  <c r="DL22" i="8"/>
  <c r="DC84" i="17"/>
  <c r="DL100" i="14"/>
  <c r="DL40" i="3"/>
  <c r="DC183" i="17" s="1"/>
  <c r="DL39" i="3"/>
  <c r="DC180" i="17" s="1"/>
  <c r="DL105" i="14"/>
  <c r="DC89" i="17" s="1"/>
  <c r="DB51"/>
  <c r="DK67" i="14"/>
  <c r="DL53"/>
  <c r="DL12" i="11"/>
  <c r="DC44" i="17"/>
  <c r="DM98" i="14"/>
  <c r="DN28" i="5"/>
  <c r="DN98" i="14"/>
  <c r="DD82" i="17"/>
  <c r="DL148" i="14"/>
  <c r="DM19" i="5"/>
  <c r="DL36"/>
  <c r="DC49" i="17"/>
  <c r="DL65" i="14"/>
  <c r="DM51"/>
  <c r="DK50" i="3" l="1"/>
  <c r="DB195" i="17" s="1"/>
  <c r="DK72" i="14"/>
  <c r="DB56" i="17" s="1"/>
  <c r="DK49" i="3"/>
  <c r="DB192" i="17" s="1"/>
  <c r="DK66" i="14"/>
  <c r="DB50" i="17"/>
  <c r="DL29" i="9"/>
  <c r="DL44"/>
  <c r="DC108" i="17"/>
  <c r="DL124" i="14"/>
  <c r="DL135"/>
  <c r="DM20" i="6"/>
  <c r="DC116" i="17"/>
  <c r="DK30" i="14"/>
  <c r="DB17" i="17"/>
  <c r="DK9" i="6"/>
  <c r="DC39" i="17"/>
  <c r="DL12" i="6"/>
  <c r="DC31" i="17"/>
  <c r="DL44" i="14"/>
  <c r="DC141" i="17"/>
  <c r="DL185" i="14"/>
  <c r="DL22" i="9"/>
  <c r="DL88" i="14"/>
  <c r="DC72" i="17"/>
  <c r="DL54" i="8"/>
  <c r="DC63" i="17"/>
  <c r="DL79" i="14"/>
  <c r="DC33" i="17"/>
  <c r="DL46" i="14"/>
  <c r="DC40" i="17"/>
  <c r="DL12" i="7"/>
  <c r="DL54" i="3"/>
  <c r="DC204" i="17" s="1"/>
  <c r="DL55" i="3"/>
  <c r="DC207" i="17" s="1"/>
  <c r="DL58" i="14"/>
  <c r="DC45" i="17" s="1"/>
  <c r="DL21" i="8"/>
  <c r="DL173" i="14"/>
  <c r="DC129" i="17"/>
  <c r="DL45" i="7"/>
  <c r="DL136" i="14"/>
  <c r="DC117" i="17"/>
  <c r="DM20" i="7"/>
  <c r="DL141" i="14"/>
  <c r="DC122" i="17" s="1"/>
  <c r="DL25" i="3"/>
  <c r="DC168" i="17" s="1"/>
  <c r="DL26" i="3"/>
  <c r="DC171" i="17" s="1"/>
  <c r="DM28" i="4"/>
  <c r="DL108" i="14"/>
  <c r="DC92" i="17"/>
  <c r="DL22" i="11"/>
  <c r="DC143" i="17"/>
  <c r="DL187" i="14"/>
  <c r="DL21" i="4"/>
  <c r="DC125" i="17"/>
  <c r="DL169" i="14"/>
  <c r="DL114"/>
  <c r="DC98" i="17"/>
  <c r="DM28" i="10"/>
  <c r="DK31" i="14"/>
  <c r="DB18" i="17"/>
  <c r="DK9" i="7"/>
  <c r="DK52" i="3"/>
  <c r="DB201" i="17" s="1"/>
  <c r="DK36" i="14"/>
  <c r="DB23" i="17" s="1"/>
  <c r="DK51" i="3"/>
  <c r="DB198" i="17" s="1"/>
  <c r="DC96"/>
  <c r="DM28" i="8"/>
  <c r="DL112" i="14"/>
  <c r="DL211"/>
  <c r="DL35" i="4"/>
  <c r="DL21" i="10"/>
  <c r="DC131" i="17"/>
  <c r="DL175" i="14"/>
  <c r="DL126"/>
  <c r="DL29" i="11"/>
  <c r="DL44"/>
  <c r="DC110" i="17"/>
  <c r="DL81" i="14"/>
  <c r="DL54" i="10"/>
  <c r="DC65" i="17"/>
  <c r="DM45" i="5"/>
  <c r="DN19"/>
  <c r="DO20"/>
  <c r="DO159" i="14" s="1"/>
  <c r="DD115" i="17"/>
  <c r="DM134" i="14"/>
  <c r="DN134"/>
  <c r="DM12" i="5"/>
  <c r="DD38" i="17"/>
  <c r="DN51" i="14"/>
  <c r="DL9" i="5"/>
  <c r="DC16" i="17"/>
  <c r="DL29" i="14"/>
  <c r="DL174" l="1"/>
  <c r="DL21" i="9"/>
  <c r="DC130" i="17"/>
  <c r="DM28" i="9"/>
  <c r="DL113" i="14"/>
  <c r="DC97" i="17"/>
  <c r="DL41" i="14"/>
  <c r="DC28" i="17"/>
  <c r="DL11" i="6"/>
  <c r="DL10"/>
  <c r="DB6" i="17"/>
  <c r="DK19" i="14"/>
  <c r="DN160"/>
  <c r="DM160"/>
  <c r="DN20" i="6"/>
  <c r="DL80" i="14"/>
  <c r="DL54" i="9"/>
  <c r="DC64" i="17"/>
  <c r="DL82" i="14"/>
  <c r="DC66" i="17"/>
  <c r="DL54" i="11"/>
  <c r="DL218" i="14" s="1"/>
  <c r="DN97"/>
  <c r="DD81" i="17"/>
  <c r="DM97" i="14"/>
  <c r="DN28" i="4"/>
  <c r="DL64" i="14"/>
  <c r="DM50"/>
  <c r="DC48" i="17"/>
  <c r="DK20" i="14"/>
  <c r="DB7" i="17"/>
  <c r="DL10" i="7"/>
  <c r="DL11"/>
  <c r="DK13" i="3"/>
  <c r="DB147" i="17" s="1"/>
  <c r="DK12" i="3"/>
  <c r="DB1" i="17" s="1"/>
  <c r="DK25" i="14"/>
  <c r="DB12" i="17" s="1"/>
  <c r="DD87"/>
  <c r="DN28" i="10"/>
  <c r="DM103" i="14"/>
  <c r="DN103"/>
  <c r="DL89"/>
  <c r="DC73" i="17"/>
  <c r="DL44" i="7"/>
  <c r="DL65" i="3"/>
  <c r="DC219" i="17" s="1"/>
  <c r="DL94" i="14"/>
  <c r="DC78" i="17" s="1"/>
  <c r="DL64" i="3"/>
  <c r="DC216" i="17" s="1"/>
  <c r="DL21" i="11"/>
  <c r="DC132" i="17"/>
  <c r="DL176" i="14"/>
  <c r="DN161"/>
  <c r="DN20" i="7"/>
  <c r="DM161" i="14"/>
  <c r="DM166"/>
  <c r="DN166" s="1"/>
  <c r="DM29" i="3"/>
  <c r="DN29" s="1"/>
  <c r="DM30"/>
  <c r="DN30" s="1"/>
  <c r="DL153" i="14"/>
  <c r="DL36" i="10"/>
  <c r="DM19"/>
  <c r="DM101" i="14"/>
  <c r="DN28" i="8"/>
  <c r="DD85" i="17"/>
  <c r="DN101" i="14"/>
  <c r="DL217"/>
  <c r="DL35" i="10"/>
  <c r="DM28" i="11"/>
  <c r="DC99" i="17"/>
  <c r="DL115" i="14"/>
  <c r="DL36" i="4"/>
  <c r="DM19"/>
  <c r="DL147" i="14"/>
  <c r="DL151"/>
  <c r="DL36" i="8"/>
  <c r="DM19"/>
  <c r="DL42" i="14"/>
  <c r="DC29" i="17"/>
  <c r="DL18" i="3"/>
  <c r="DC162" i="17" s="1"/>
  <c r="DL47" i="14"/>
  <c r="DC34" i="17" s="1"/>
  <c r="DL19" i="3"/>
  <c r="DC165" i="17" s="1"/>
  <c r="DL215" i="14"/>
  <c r="DL35" i="8"/>
  <c r="DD27" i="17"/>
  <c r="DN40" i="14"/>
  <c r="DM40"/>
  <c r="DN12" i="5"/>
  <c r="DN45"/>
  <c r="DM87" i="14"/>
  <c r="DD71" i="17"/>
  <c r="DN87" i="14"/>
  <c r="DM11" i="5"/>
  <c r="DM10"/>
  <c r="DC5" i="17"/>
  <c r="DL18" i="14"/>
  <c r="DL35" i="11" l="1"/>
  <c r="DL216" i="14"/>
  <c r="DL35" i="9"/>
  <c r="DL29" i="6"/>
  <c r="DL44"/>
  <c r="DL62" i="3" s="1"/>
  <c r="DC213" i="17" s="1"/>
  <c r="DL121" i="14"/>
  <c r="DC105" i="17"/>
  <c r="DC138"/>
  <c r="DL182" i="14"/>
  <c r="DL22" i="6"/>
  <c r="DD86" i="17"/>
  <c r="DN102" i="14"/>
  <c r="DN28" i="9"/>
  <c r="DM102" i="14"/>
  <c r="DM19" i="9"/>
  <c r="DL152" i="14"/>
  <c r="DL36" i="9"/>
  <c r="DO20" i="8"/>
  <c r="DO162" i="14" s="1"/>
  <c r="DD118" i="17"/>
  <c r="DM137" i="14"/>
  <c r="DM45" i="8"/>
  <c r="DN19"/>
  <c r="DN137" i="14"/>
  <c r="DN28" i="11"/>
  <c r="DN104" i="14"/>
  <c r="DD88" i="17"/>
  <c r="DM104" i="14"/>
  <c r="DL9" i="10"/>
  <c r="DL34" i="14"/>
  <c r="DC21" i="17"/>
  <c r="DN19" i="10"/>
  <c r="DM139" i="14"/>
  <c r="DD120" i="17"/>
  <c r="DO20" i="10"/>
  <c r="DO164" i="14" s="1"/>
  <c r="DN139"/>
  <c r="DL54" i="7"/>
  <c r="DL35" s="1"/>
  <c r="DL78" i="14"/>
  <c r="DC62" i="17"/>
  <c r="DL61" i="3"/>
  <c r="DC210" i="17" s="1"/>
  <c r="DL22" i="7"/>
  <c r="DC139" i="17"/>
  <c r="DL183" i="14"/>
  <c r="DL16" i="3"/>
  <c r="DC156" i="17" s="1"/>
  <c r="DL188" i="14"/>
  <c r="DC144" i="17" s="1"/>
  <c r="DL17" i="3"/>
  <c r="DC159" i="17" s="1"/>
  <c r="DD37"/>
  <c r="DN50" i="14"/>
  <c r="DM12" i="4"/>
  <c r="DM45" i="10"/>
  <c r="DL154" i="14"/>
  <c r="DL36" i="11"/>
  <c r="DM19"/>
  <c r="DL122" i="14"/>
  <c r="DL29" i="7"/>
  <c r="DC106" i="17"/>
  <c r="DL14" i="3"/>
  <c r="DC150" i="17" s="1"/>
  <c r="DL127" i="14"/>
  <c r="DC111" i="17" s="1"/>
  <c r="DL15" i="3"/>
  <c r="DC153" i="17" s="1"/>
  <c r="DL68" i="14"/>
  <c r="DC52" i="17"/>
  <c r="DM54" i="14"/>
  <c r="DM45" i="4"/>
  <c r="DO20"/>
  <c r="DN133" i="14"/>
  <c r="DD114" i="17"/>
  <c r="DN19" i="4"/>
  <c r="DM133" i="14"/>
  <c r="DL32"/>
  <c r="DC19" i="17"/>
  <c r="DL9" i="8"/>
  <c r="DL9" i="4"/>
  <c r="DL28" i="14"/>
  <c r="DC15" i="17"/>
  <c r="DM56" i="14"/>
  <c r="DC54" i="17"/>
  <c r="DL70" i="14"/>
  <c r="DD104" i="17"/>
  <c r="DM120" i="14"/>
  <c r="DN11" i="5"/>
  <c r="DM29"/>
  <c r="DN120" i="14"/>
  <c r="DM44" i="5"/>
  <c r="DN181" i="14"/>
  <c r="DM181"/>
  <c r="DD137" i="17"/>
  <c r="DM22" i="5"/>
  <c r="DN10"/>
  <c r="DL71" i="14" l="1"/>
  <c r="DC55" i="17"/>
  <c r="DM57" i="14"/>
  <c r="DL83"/>
  <c r="DC67" i="17" s="1"/>
  <c r="DL171" i="14"/>
  <c r="DL21" i="6"/>
  <c r="DC127" i="17"/>
  <c r="DL110" i="14"/>
  <c r="DM28" i="6"/>
  <c r="DC94" i="17"/>
  <c r="DL33" i="14"/>
  <c r="DC20" i="17"/>
  <c r="DL9" i="9"/>
  <c r="DM45"/>
  <c r="DO20"/>
  <c r="DO163" i="14" s="1"/>
  <c r="DN19" i="9"/>
  <c r="DM138" i="14"/>
  <c r="DD119" i="17"/>
  <c r="DN138" i="14"/>
  <c r="DC61" i="17"/>
  <c r="DL77" i="14"/>
  <c r="DL54" i="6"/>
  <c r="DL219" i="14" s="1"/>
  <c r="DC53" i="17"/>
  <c r="DM55" i="14"/>
  <c r="DL69"/>
  <c r="DL67"/>
  <c r="DC51" i="17"/>
  <c r="DM53" i="14"/>
  <c r="DL17"/>
  <c r="DC4" i="17"/>
  <c r="DM11" i="4"/>
  <c r="DM10"/>
  <c r="DO158" i="14"/>
  <c r="DN19" i="11"/>
  <c r="DO20"/>
  <c r="DO165" i="14" s="1"/>
  <c r="DD121" i="17"/>
  <c r="DN140" i="14"/>
  <c r="DM140"/>
  <c r="DN92"/>
  <c r="DD76" i="17"/>
  <c r="DM92" i="14"/>
  <c r="DN45" i="10"/>
  <c r="DN12" i="4"/>
  <c r="DN39" i="14"/>
  <c r="DM39"/>
  <c r="DD26" i="17"/>
  <c r="DC128"/>
  <c r="DL172" i="14"/>
  <c r="DL21" i="7"/>
  <c r="DL33" i="3"/>
  <c r="DC177" i="17" s="1"/>
  <c r="DL177" i="14"/>
  <c r="DC133" i="17" s="1"/>
  <c r="DL32" i="3"/>
  <c r="DC174" i="17" s="1"/>
  <c r="DN45" i="8"/>
  <c r="DN90" i="14"/>
  <c r="DM90"/>
  <c r="DD74" i="17"/>
  <c r="DD41"/>
  <c r="DM12" i="8"/>
  <c r="DN54" i="14"/>
  <c r="DM28" i="7"/>
  <c r="DL111" i="14"/>
  <c r="DC95" i="17"/>
  <c r="DL116" i="14"/>
  <c r="DC100" i="17" s="1"/>
  <c r="DL42" i="3"/>
  <c r="DC186" i="17" s="1"/>
  <c r="DL43" i="3"/>
  <c r="DC189" i="17" s="1"/>
  <c r="DD43"/>
  <c r="DM12" i="10"/>
  <c r="DN56" i="14"/>
  <c r="DM11" i="8"/>
  <c r="DC8" i="17"/>
  <c r="DL21" i="14"/>
  <c r="DM10" i="8"/>
  <c r="DN86" i="14"/>
  <c r="DD70" i="17"/>
  <c r="DM86" i="14"/>
  <c r="DN45" i="4"/>
  <c r="DL9" i="11"/>
  <c r="DL35" i="14"/>
  <c r="DC22" i="17"/>
  <c r="DL214" i="14"/>
  <c r="DM11" i="10"/>
  <c r="DM10"/>
  <c r="DL23" i="14"/>
  <c r="DC10" i="17"/>
  <c r="DM45" i="11"/>
  <c r="DM54" i="5"/>
  <c r="DD60" i="17"/>
  <c r="DN76" i="14"/>
  <c r="DM76"/>
  <c r="DN44" i="5"/>
  <c r="DM170" i="14"/>
  <c r="DN22" i="5"/>
  <c r="DM21"/>
  <c r="DN170" i="14"/>
  <c r="DD126" i="17"/>
  <c r="DD93"/>
  <c r="DO28" i="5"/>
  <c r="DN109" i="14"/>
  <c r="DN29" i="5"/>
  <c r="DM109" i="14"/>
  <c r="DL72" i="3" l="1"/>
  <c r="DL71"/>
  <c r="DD44" i="17"/>
  <c r="DN57" i="14"/>
  <c r="DM12" i="11"/>
  <c r="DC9" i="17"/>
  <c r="DM10" i="9"/>
  <c r="DL22" i="14"/>
  <c r="DM11" i="9"/>
  <c r="DM99" i="14"/>
  <c r="DN28" i="6"/>
  <c r="DN99" i="14"/>
  <c r="DD83" i="17"/>
  <c r="DD42"/>
  <c r="DN55" i="14"/>
  <c r="DM12" i="9"/>
  <c r="DL35" i="6"/>
  <c r="DL213" i="14"/>
  <c r="DN91"/>
  <c r="DN45" i="9"/>
  <c r="DD75" i="17"/>
  <c r="DM91" i="14"/>
  <c r="DM19" i="6"/>
  <c r="DL36"/>
  <c r="DL149" i="14"/>
  <c r="DD77" i="17"/>
  <c r="DN45" i="11"/>
  <c r="DN93" i="14"/>
  <c r="DM93"/>
  <c r="DN10" i="10"/>
  <c r="DD142" i="17"/>
  <c r="DM186" i="14"/>
  <c r="DM22" i="10"/>
  <c r="DN186" i="14"/>
  <c r="DM11" i="11"/>
  <c r="DM44" s="1"/>
  <c r="DM10"/>
  <c r="DC11" i="17"/>
  <c r="DL24" i="14"/>
  <c r="DD107" i="17"/>
  <c r="DN123" i="14"/>
  <c r="DN11" i="8"/>
  <c r="DM29"/>
  <c r="DM123" i="14"/>
  <c r="DN43"/>
  <c r="DM43"/>
  <c r="DD30" i="17"/>
  <c r="DN12" i="8"/>
  <c r="DM19" i="7"/>
  <c r="DM45" s="1"/>
  <c r="DL150" i="14"/>
  <c r="DL28" i="3"/>
  <c r="DL155" i="14"/>
  <c r="DL36" i="7"/>
  <c r="DL27" i="3"/>
  <c r="DN11" i="4"/>
  <c r="DM119" i="14"/>
  <c r="DM29" i="4"/>
  <c r="DD103" i="17"/>
  <c r="DM44" i="4"/>
  <c r="DN119" i="14"/>
  <c r="DN10" i="4"/>
  <c r="DM180" i="14"/>
  <c r="DN180"/>
  <c r="DM22" i="4"/>
  <c r="DD136" i="17"/>
  <c r="DM45" i="14"/>
  <c r="DN45"/>
  <c r="DN12" i="10"/>
  <c r="DD32" i="17"/>
  <c r="DN100" i="14"/>
  <c r="DD84" i="17"/>
  <c r="DN28" i="7"/>
  <c r="DM100" i="14"/>
  <c r="DM105"/>
  <c r="DM40" i="3"/>
  <c r="DM39"/>
  <c r="DM12" i="7"/>
  <c r="DN53" i="14"/>
  <c r="DD40" i="17"/>
  <c r="DM29" i="10"/>
  <c r="DD109" i="17"/>
  <c r="DN125" i="14"/>
  <c r="DM125"/>
  <c r="DN11" i="10"/>
  <c r="DM44"/>
  <c r="DM22" i="8"/>
  <c r="DM184" i="14"/>
  <c r="DN10" i="8"/>
  <c r="DD140" i="17"/>
  <c r="DN184" i="14"/>
  <c r="DM44" i="8"/>
  <c r="DN54" i="5"/>
  <c r="DN212" i="14"/>
  <c r="DM212"/>
  <c r="DO98"/>
  <c r="DE82" i="17"/>
  <c r="DN148" i="14"/>
  <c r="DO19" i="5"/>
  <c r="DN21"/>
  <c r="DM148" i="14"/>
  <c r="DM36" i="5"/>
  <c r="DM35"/>
  <c r="DM54" i="11" l="1"/>
  <c r="DM35" s="1"/>
  <c r="DD55" i="17" s="1"/>
  <c r="DN82" i="14"/>
  <c r="DD66" i="17"/>
  <c r="DM82" i="14"/>
  <c r="DN44" i="11"/>
  <c r="DM46" i="14"/>
  <c r="DN46"/>
  <c r="DD33" i="17"/>
  <c r="DN12" i="11"/>
  <c r="DO20" i="6"/>
  <c r="DO160" i="14" s="1"/>
  <c r="DN135"/>
  <c r="DM135"/>
  <c r="DN19" i="6"/>
  <c r="DD116" i="17"/>
  <c r="DM52" i="14"/>
  <c r="DC50" i="17"/>
  <c r="DL66" i="14"/>
  <c r="DL50" i="3"/>
  <c r="DC195" i="17" s="1"/>
  <c r="DL72" i="14"/>
  <c r="DC56" i="17" s="1"/>
  <c r="DL49" i="3"/>
  <c r="DC192" i="17" s="1"/>
  <c r="DM45" i="6"/>
  <c r="DM94" i="14" s="1"/>
  <c r="DL9" i="6"/>
  <c r="DL30" i="14"/>
  <c r="DC17" i="17"/>
  <c r="DD31"/>
  <c r="DN12" i="9"/>
  <c r="DM44" i="14"/>
  <c r="DN44"/>
  <c r="DD108" i="17"/>
  <c r="DN11" i="9"/>
  <c r="DN124" i="14"/>
  <c r="DM44" i="9"/>
  <c r="DM29"/>
  <c r="DM124" i="14"/>
  <c r="DN10" i="9"/>
  <c r="DM185" i="14"/>
  <c r="DM22" i="9"/>
  <c r="DN185" i="14"/>
  <c r="DD141" i="17"/>
  <c r="DM54" i="8"/>
  <c r="DM35" s="1"/>
  <c r="DM79" i="14"/>
  <c r="DN44" i="8"/>
  <c r="DN79" i="14"/>
  <c r="DD63" i="17"/>
  <c r="DM89" i="14"/>
  <c r="DN45" i="7"/>
  <c r="DN89" i="14"/>
  <c r="DD73" i="17"/>
  <c r="DM65" i="3"/>
  <c r="DN10" i="11"/>
  <c r="DM22"/>
  <c r="DD143" i="17"/>
  <c r="DM187" i="14"/>
  <c r="DN187"/>
  <c r="DM175"/>
  <c r="DN175"/>
  <c r="DM21" i="10"/>
  <c r="DD131" i="17"/>
  <c r="DN22" i="10"/>
  <c r="DD89" i="17"/>
  <c r="DN105" i="14"/>
  <c r="DN44" i="4"/>
  <c r="DM54"/>
  <c r="DM35" s="1"/>
  <c r="DD59" i="17"/>
  <c r="DN75" i="14"/>
  <c r="DM75"/>
  <c r="DM42"/>
  <c r="DN12" i="7"/>
  <c r="DN42" i="14"/>
  <c r="DD29" i="17"/>
  <c r="DL31" i="14"/>
  <c r="DC18" i="17"/>
  <c r="DL9" i="7"/>
  <c r="DL51" i="3"/>
  <c r="DC198" i="17" s="1"/>
  <c r="DL52" i="3"/>
  <c r="DC201" i="17" s="1"/>
  <c r="DL36" i="14"/>
  <c r="DC23" i="17" s="1"/>
  <c r="DD117"/>
  <c r="DN136" i="14"/>
  <c r="DN19" i="7"/>
  <c r="DO20"/>
  <c r="DM136" i="14"/>
  <c r="DM141"/>
  <c r="DM26" i="3"/>
  <c r="DM25"/>
  <c r="DM21" i="8"/>
  <c r="DM173" i="14"/>
  <c r="DD129" i="17"/>
  <c r="DN22" i="8"/>
  <c r="DN173" i="14"/>
  <c r="DM114"/>
  <c r="DD98" i="17"/>
  <c r="DN114" i="14"/>
  <c r="DN29" i="10"/>
  <c r="DO28"/>
  <c r="DD183" i="17"/>
  <c r="DN40" i="3"/>
  <c r="DM169" i="14"/>
  <c r="DM21" i="4"/>
  <c r="DD125" i="17"/>
  <c r="DN169" i="14"/>
  <c r="DN22" i="4"/>
  <c r="DN29" i="8"/>
  <c r="DM112" i="14"/>
  <c r="DN112"/>
  <c r="DD96" i="17"/>
  <c r="DO28" i="8"/>
  <c r="DM54" i="10"/>
  <c r="DN44"/>
  <c r="DN81" i="14"/>
  <c r="DD65" i="17"/>
  <c r="DM81" i="14"/>
  <c r="DD180" i="17"/>
  <c r="DN39" i="3"/>
  <c r="DM108" i="14"/>
  <c r="DO28" i="4"/>
  <c r="DD92" i="17"/>
  <c r="DN29" i="4"/>
  <c r="DN108" i="14"/>
  <c r="DM126"/>
  <c r="DN126"/>
  <c r="DM29" i="11"/>
  <c r="DD110" i="17"/>
  <c r="DN11" i="11"/>
  <c r="DE115" i="17"/>
  <c r="DP20" i="5"/>
  <c r="DP159" i="14" s="1"/>
  <c r="DO134"/>
  <c r="DN29"/>
  <c r="DM29"/>
  <c r="DM9" i="5"/>
  <c r="DD16" i="17"/>
  <c r="DN36" i="5"/>
  <c r="DN35"/>
  <c r="DN65" i="14"/>
  <c r="DD49" i="17"/>
  <c r="DM65" i="14"/>
  <c r="DO51"/>
  <c r="DO45" i="5"/>
  <c r="DM71" i="14"/>
  <c r="DM218"/>
  <c r="DN218" l="1"/>
  <c r="DN71"/>
  <c r="DM64" i="3"/>
  <c r="DN64" s="1"/>
  <c r="DN54" i="11"/>
  <c r="DO57" i="14"/>
  <c r="DO12" i="11" s="1"/>
  <c r="DN35"/>
  <c r="DM80" i="14"/>
  <c r="DM54" i="9"/>
  <c r="DD64" i="17"/>
  <c r="DN80" i="14"/>
  <c r="DN44" i="9"/>
  <c r="DM10" i="6"/>
  <c r="DC6" i="17"/>
  <c r="DM11" i="6"/>
  <c r="DL19" i="14"/>
  <c r="DD130" i="17"/>
  <c r="DN22" i="9"/>
  <c r="DM21"/>
  <c r="DN174" i="14"/>
  <c r="DM174"/>
  <c r="DD97" i="17"/>
  <c r="DO28" i="9"/>
  <c r="DN29"/>
  <c r="DN113" i="14"/>
  <c r="DM113"/>
  <c r="DN88"/>
  <c r="DD72" i="17"/>
  <c r="DN45" i="6"/>
  <c r="DM88" i="14"/>
  <c r="DM44" i="6"/>
  <c r="DD39" i="17"/>
  <c r="DM12" i="6"/>
  <c r="DN52" i="14"/>
  <c r="DM54" i="3"/>
  <c r="DM58" i="14"/>
  <c r="DM55" i="3"/>
  <c r="DM115" i="14"/>
  <c r="DO28" i="11"/>
  <c r="DN29"/>
  <c r="DN115" i="14"/>
  <c r="DD99" i="17"/>
  <c r="DO19" i="4"/>
  <c r="DO45" s="1"/>
  <c r="DN147" i="14"/>
  <c r="DN21" i="4"/>
  <c r="DM36"/>
  <c r="DM147" i="14"/>
  <c r="DE87" i="17"/>
  <c r="DO103" i="14"/>
  <c r="DD171" i="17"/>
  <c r="DN26" i="3"/>
  <c r="DN22" i="11"/>
  <c r="DD132" i="17"/>
  <c r="DM21" i="11"/>
  <c r="DM176" i="14"/>
  <c r="DN176"/>
  <c r="DN215"/>
  <c r="DN54" i="8"/>
  <c r="DM215" i="14"/>
  <c r="DM35" i="10"/>
  <c r="DM217" i="14"/>
  <c r="DN217"/>
  <c r="DN54" i="10"/>
  <c r="DO161" i="14"/>
  <c r="DO30" i="3"/>
  <c r="DO166" i="14"/>
  <c r="DO29" i="3"/>
  <c r="DN94" i="14"/>
  <c r="DD78" i="17"/>
  <c r="DN68" i="14"/>
  <c r="DM68"/>
  <c r="DN35" i="8"/>
  <c r="DO54" i="14"/>
  <c r="DD52" i="17"/>
  <c r="DO101" i="14"/>
  <c r="DE85" i="17"/>
  <c r="DN151" i="14"/>
  <c r="DN21" i="8"/>
  <c r="DO19"/>
  <c r="DO45" s="1"/>
  <c r="DM36"/>
  <c r="DM151" i="14"/>
  <c r="DL20"/>
  <c r="DC7" i="17"/>
  <c r="DM11" i="7"/>
  <c r="DM10"/>
  <c r="DL12" i="3"/>
  <c r="DC1" i="17" s="1"/>
  <c r="DL25" i="14"/>
  <c r="DC12" i="17" s="1"/>
  <c r="DL13" i="3"/>
  <c r="DC147" i="17" s="1"/>
  <c r="DN153" i="14"/>
  <c r="DM153"/>
  <c r="DO19" i="10"/>
  <c r="DN21"/>
  <c r="DM36"/>
  <c r="DD216" i="17"/>
  <c r="DN25" i="3"/>
  <c r="DD168" i="17"/>
  <c r="DN35" i="4"/>
  <c r="DD48" i="17"/>
  <c r="DM64" i="14"/>
  <c r="DO50"/>
  <c r="DN64"/>
  <c r="DE81" i="17"/>
  <c r="DO97" i="14"/>
  <c r="DD122" i="17"/>
  <c r="DN141" i="14"/>
  <c r="DN54" i="4"/>
  <c r="DM211" i="14"/>
  <c r="DN211"/>
  <c r="DN65" i="3"/>
  <c r="DD219" i="17"/>
  <c r="DD5"/>
  <c r="DO10" i="5"/>
  <c r="DO11"/>
  <c r="DN9"/>
  <c r="DN18" i="14"/>
  <c r="DM18"/>
  <c r="DE71" i="17"/>
  <c r="DO87" i="14"/>
  <c r="DO12" i="5"/>
  <c r="DE38" i="17"/>
  <c r="DE44"/>
  <c r="DN58" i="14" l="1"/>
  <c r="DD45" i="17"/>
  <c r="DD207"/>
  <c r="DN55" i="3"/>
  <c r="DN54"/>
  <c r="DD204" i="17"/>
  <c r="DM41" i="14"/>
  <c r="DD28" i="17"/>
  <c r="DN12" i="6"/>
  <c r="DN41" i="14"/>
  <c r="DM19" i="3"/>
  <c r="DM47" i="14"/>
  <c r="DM18" i="3"/>
  <c r="DM54" i="6"/>
  <c r="DD61" i="17"/>
  <c r="DN77" i="14"/>
  <c r="DN44" i="6"/>
  <c r="DM77" i="14"/>
  <c r="DE86" i="17"/>
  <c r="DO102" i="14"/>
  <c r="DN21" i="9"/>
  <c r="DO19"/>
  <c r="DM36"/>
  <c r="DM152" i="14"/>
  <c r="DN152"/>
  <c r="DM29" i="6"/>
  <c r="DM121" i="14"/>
  <c r="DD105" i="17"/>
  <c r="DN121" i="14"/>
  <c r="DN11" i="6"/>
  <c r="DD138" i="17"/>
  <c r="DN182" i="14"/>
  <c r="DM22" i="6"/>
  <c r="DN10"/>
  <c r="DM182" i="14"/>
  <c r="DM35" i="9"/>
  <c r="DM216" i="14"/>
  <c r="DN54" i="9"/>
  <c r="DN216" i="14"/>
  <c r="DE74" i="17"/>
  <c r="DO90" i="14"/>
  <c r="DE70" i="17"/>
  <c r="DO86" i="14"/>
  <c r="DE37" i="17"/>
  <c r="DO12" i="4"/>
  <c r="DD106" i="17"/>
  <c r="DM29" i="7"/>
  <c r="DM122" i="14"/>
  <c r="DN122"/>
  <c r="DN11" i="7"/>
  <c r="DM14" i="3"/>
  <c r="DM15"/>
  <c r="DM127" i="14"/>
  <c r="DM44" i="7"/>
  <c r="DM9" i="8"/>
  <c r="DN36"/>
  <c r="DM32" i="14"/>
  <c r="DD19" i="17"/>
  <c r="DN32" i="14"/>
  <c r="DE41" i="17"/>
  <c r="DO12" i="8"/>
  <c r="DO139" i="14"/>
  <c r="DP20" i="10"/>
  <c r="DP164" i="14" s="1"/>
  <c r="DE120" i="17"/>
  <c r="DO45" i="10"/>
  <c r="DM183" i="14"/>
  <c r="DM22" i="7"/>
  <c r="DD139" i="17"/>
  <c r="DN183" i="14"/>
  <c r="DN10" i="7"/>
  <c r="DM17" i="3"/>
  <c r="DM188" i="14"/>
  <c r="DM16" i="3"/>
  <c r="DD54" i="17"/>
  <c r="DN35" i="10"/>
  <c r="DM70" i="14"/>
  <c r="DO56"/>
  <c r="DN70"/>
  <c r="DM154"/>
  <c r="DO19" i="11"/>
  <c r="DN154" i="14"/>
  <c r="DN21" i="11"/>
  <c r="DM36"/>
  <c r="DM28" i="14"/>
  <c r="DM9" i="4"/>
  <c r="DN28" i="14"/>
  <c r="DN36" i="4"/>
  <c r="DD15" i="17"/>
  <c r="DM9" i="10"/>
  <c r="DD21" i="17"/>
  <c r="DM34" i="14"/>
  <c r="DN34"/>
  <c r="DN36" i="10"/>
  <c r="DP20" i="8"/>
  <c r="DP162" i="14" s="1"/>
  <c r="DO137"/>
  <c r="DE118" i="17"/>
  <c r="DO133" i="14"/>
  <c r="DE114" i="17"/>
  <c r="DP20" i="4"/>
  <c r="DO104" i="14"/>
  <c r="DE88" i="17"/>
  <c r="DO22" i="5"/>
  <c r="DE137" i="17"/>
  <c r="DO181" i="14"/>
  <c r="DO40"/>
  <c r="DE27" i="17"/>
  <c r="DO44" i="5"/>
  <c r="DO120" i="14"/>
  <c r="DO29" i="5"/>
  <c r="DE104" i="17"/>
  <c r="DO46" i="14"/>
  <c r="DE33" i="17"/>
  <c r="DN22" i="6" l="1"/>
  <c r="DM21"/>
  <c r="DN171" i="14"/>
  <c r="DD127" i="17"/>
  <c r="DM171" i="14"/>
  <c r="DM33"/>
  <c r="DD20" i="17"/>
  <c r="DN33" i="14"/>
  <c r="DN36" i="9"/>
  <c r="DM9"/>
  <c r="DN18" i="3"/>
  <c r="DD162" i="17"/>
  <c r="DN19" i="3"/>
  <c r="DD165" i="17"/>
  <c r="DD53"/>
  <c r="DN35" i="9"/>
  <c r="DM69" i="14"/>
  <c r="DN69"/>
  <c r="DO55"/>
  <c r="DO28" i="6"/>
  <c r="DN110" i="14"/>
  <c r="DM110"/>
  <c r="DD94" i="17"/>
  <c r="DN29" i="6"/>
  <c r="DO138" i="14"/>
  <c r="DE119" i="17"/>
  <c r="DP20" i="9"/>
  <c r="DP163" i="14" s="1"/>
  <c r="DO45" i="9"/>
  <c r="DN54" i="6"/>
  <c r="DM213" i="14"/>
  <c r="DN213"/>
  <c r="DM35" i="6"/>
  <c r="DD34" i="17"/>
  <c r="DN47" i="14"/>
  <c r="DD10" i="17"/>
  <c r="DO11" i="10"/>
  <c r="DN23" i="14"/>
  <c r="DM23"/>
  <c r="DN9" i="10"/>
  <c r="DO10"/>
  <c r="DE43" i="17"/>
  <c r="DO12" i="10"/>
  <c r="DO140" i="14"/>
  <c r="DP20" i="11"/>
  <c r="DP165" i="14" s="1"/>
  <c r="DE121" i="17"/>
  <c r="DO45" i="11"/>
  <c r="DN188" i="14"/>
  <c r="DD144" i="17"/>
  <c r="DM54" i="7"/>
  <c r="DM35" s="1"/>
  <c r="DD62" i="17"/>
  <c r="DN44" i="7"/>
  <c r="DM78" i="14"/>
  <c r="DN78"/>
  <c r="DM83"/>
  <c r="DM61" i="3"/>
  <c r="DM62"/>
  <c r="DN9" i="8"/>
  <c r="DO11"/>
  <c r="DN21" i="14"/>
  <c r="DD8" i="17"/>
  <c r="DM21" i="14"/>
  <c r="DO10" i="8"/>
  <c r="DN14" i="3"/>
  <c r="DD150" i="17"/>
  <c r="DD95"/>
  <c r="DN29" i="7"/>
  <c r="DM111" i="14"/>
  <c r="DO28" i="7"/>
  <c r="DN111" i="14"/>
  <c r="DM116"/>
  <c r="DM43" i="3"/>
  <c r="DM42"/>
  <c r="DD156" i="17"/>
  <c r="DN16" i="3"/>
  <c r="DD153" i="17"/>
  <c r="DN15" i="3"/>
  <c r="DN9" i="4"/>
  <c r="DM17" i="14"/>
  <c r="DO10" i="4"/>
  <c r="DN17" i="14"/>
  <c r="DD4" i="17"/>
  <c r="DO11" i="4"/>
  <c r="DO92" i="14"/>
  <c r="DE76" i="17"/>
  <c r="DP158" i="14"/>
  <c r="DM35"/>
  <c r="DN35"/>
  <c r="DN36" i="11"/>
  <c r="DM9"/>
  <c r="DD22" i="17"/>
  <c r="DN17" i="3"/>
  <c r="DD159" i="17"/>
  <c r="DN172" i="14"/>
  <c r="DD128" i="17"/>
  <c r="DN22" i="7"/>
  <c r="DM21"/>
  <c r="DM172" i="14"/>
  <c r="DM177"/>
  <c r="DM33" i="3"/>
  <c r="DM32"/>
  <c r="DO43" i="14"/>
  <c r="DE30" i="17"/>
  <c r="DN127" i="14"/>
  <c r="DD111" i="17"/>
  <c r="DO39" i="14"/>
  <c r="DE26" i="17"/>
  <c r="DO44" i="10"/>
  <c r="DO81" i="14" s="1"/>
  <c r="DO170"/>
  <c r="DE126" i="17"/>
  <c r="DO21" i="5"/>
  <c r="DO54" i="10"/>
  <c r="DO217" i="14" s="1"/>
  <c r="DO76"/>
  <c r="DO54" i="5"/>
  <c r="DO212" i="14" s="1"/>
  <c r="DE60" i="17"/>
  <c r="DP28" i="5"/>
  <c r="DE93" i="17"/>
  <c r="DO109" i="14"/>
  <c r="DO12" i="9" l="1"/>
  <c r="DE42" i="17"/>
  <c r="DM66" i="14"/>
  <c r="DD50" i="17"/>
  <c r="DN66" i="14"/>
  <c r="DN35" i="6"/>
  <c r="DO52" i="14"/>
  <c r="DO91"/>
  <c r="DE75" i="17"/>
  <c r="DO99" i="14"/>
  <c r="DE83" i="17"/>
  <c r="DO10" i="9"/>
  <c r="DN9"/>
  <c r="DO11"/>
  <c r="DN22" i="14"/>
  <c r="DD9" i="17"/>
  <c r="DM22" i="14"/>
  <c r="DO19" i="6"/>
  <c r="DM36"/>
  <c r="DN21"/>
  <c r="DN149" i="14"/>
  <c r="DM149"/>
  <c r="DO180"/>
  <c r="DE136" i="17"/>
  <c r="DO22" i="4"/>
  <c r="DE77" i="17"/>
  <c r="DO93" i="14"/>
  <c r="DN33" i="3"/>
  <c r="DD177" i="17"/>
  <c r="DN42" i="3"/>
  <c r="DD186" i="17"/>
  <c r="DE84"/>
  <c r="DO100" i="14"/>
  <c r="DO40" i="3"/>
  <c r="DE183" i="17" s="1"/>
  <c r="DO105" i="14"/>
  <c r="DE89" i="17" s="1"/>
  <c r="DO39" i="3"/>
  <c r="DE180" i="17" s="1"/>
  <c r="DN83" i="14"/>
  <c r="DD67" i="17"/>
  <c r="DE142"/>
  <c r="DO186" i="14"/>
  <c r="DO22" i="10"/>
  <c r="DE109" i="17"/>
  <c r="DO125" i="14"/>
  <c r="DO29" i="10"/>
  <c r="DE65" i="17"/>
  <c r="DN177" i="14"/>
  <c r="DD133" i="17"/>
  <c r="DN43" i="3"/>
  <c r="DD189" i="17"/>
  <c r="DN67" i="14"/>
  <c r="DM67"/>
  <c r="DN35" i="7"/>
  <c r="DD51" i="17"/>
  <c r="DO53" i="14"/>
  <c r="DM72"/>
  <c r="DM50" i="3"/>
  <c r="DM49"/>
  <c r="DN32"/>
  <c r="DD174" i="17"/>
  <c r="DM36" i="7"/>
  <c r="DN150" i="14"/>
  <c r="DN21" i="7"/>
  <c r="DM150" i="14"/>
  <c r="DO19" i="7"/>
  <c r="DM28" i="3"/>
  <c r="DN28" s="1"/>
  <c r="DM155" i="14"/>
  <c r="DN155" s="1"/>
  <c r="DM27" i="3"/>
  <c r="DN27" s="1"/>
  <c r="DD210" i="17"/>
  <c r="DN61" i="3"/>
  <c r="DN24" i="14"/>
  <c r="DN9" i="11"/>
  <c r="DD11" i="17"/>
  <c r="DO10" i="11"/>
  <c r="DM24" i="14"/>
  <c r="DO11" i="11"/>
  <c r="DO119" i="14"/>
  <c r="DE103" i="17"/>
  <c r="DO29" i="4"/>
  <c r="DO44"/>
  <c r="DN116" i="14"/>
  <c r="DD100" i="17"/>
  <c r="DO22" i="8"/>
  <c r="DO184" i="14"/>
  <c r="DE140" i="17"/>
  <c r="DE107"/>
  <c r="DO123" i="14"/>
  <c r="DO44" i="8"/>
  <c r="DO29"/>
  <c r="DD213" i="17"/>
  <c r="DN62" i="3"/>
  <c r="DM214" i="14"/>
  <c r="DN214"/>
  <c r="DN54" i="7"/>
  <c r="DM71" i="3"/>
  <c r="DN71" s="1"/>
  <c r="DM219" i="14"/>
  <c r="DN219" s="1"/>
  <c r="DM72" i="3"/>
  <c r="DN72" s="1"/>
  <c r="DE32" i="17"/>
  <c r="DO45" i="14"/>
  <c r="DO35" i="5"/>
  <c r="DO65" i="14" s="1"/>
  <c r="DP98"/>
  <c r="DF82" i="17"/>
  <c r="DP19" i="5"/>
  <c r="DO148" i="14"/>
  <c r="DO36" i="5"/>
  <c r="DO35" i="10"/>
  <c r="DP51" i="14" l="1"/>
  <c r="DE49" i="17"/>
  <c r="DO135" i="14"/>
  <c r="DE116" i="17"/>
  <c r="DP20" i="6"/>
  <c r="DP160" i="14" s="1"/>
  <c r="DO44" i="9"/>
  <c r="DO124" i="14"/>
  <c r="DE108" i="17"/>
  <c r="DO29" i="9"/>
  <c r="DE141" i="17"/>
  <c r="DO22" i="9"/>
  <c r="DO185" i="14"/>
  <c r="DO12" i="6"/>
  <c r="DE39" i="17"/>
  <c r="DO44" i="14"/>
  <c r="DE31" i="17"/>
  <c r="DM9" i="6"/>
  <c r="DN36"/>
  <c r="DM30" i="14"/>
  <c r="DD17" i="17"/>
  <c r="DN30" i="14"/>
  <c r="DO45" i="6"/>
  <c r="DE129" i="17"/>
  <c r="DO173" i="14"/>
  <c r="DO21" i="8"/>
  <c r="DP28" i="4"/>
  <c r="DO108" i="14"/>
  <c r="DE92" i="17"/>
  <c r="DN72" i="14"/>
  <c r="DD56" i="17"/>
  <c r="DE98"/>
  <c r="DP28" i="10"/>
  <c r="DO114" i="14"/>
  <c r="DO112"/>
  <c r="DP28" i="8"/>
  <c r="DE96" i="17"/>
  <c r="DO79" i="14"/>
  <c r="DE63" i="17"/>
  <c r="DO54" i="8"/>
  <c r="DE59" i="17"/>
  <c r="DO54" i="4"/>
  <c r="DO211" i="14" s="1"/>
  <c r="DO75"/>
  <c r="DO29" i="11"/>
  <c r="DE110" i="17"/>
  <c r="DO126" i="14"/>
  <c r="DO45" i="7"/>
  <c r="DP20"/>
  <c r="DO136" i="14"/>
  <c r="DE117" i="17"/>
  <c r="DO26" i="3"/>
  <c r="DE171" i="17" s="1"/>
  <c r="DO25" i="3"/>
  <c r="DE168" i="17" s="1"/>
  <c r="DO141" i="14"/>
  <c r="DE122" i="17" s="1"/>
  <c r="DN36" i="7"/>
  <c r="DM9"/>
  <c r="DD18" i="17"/>
  <c r="DM31" i="14"/>
  <c r="DN31"/>
  <c r="DM51" i="3"/>
  <c r="DM52"/>
  <c r="DM36" i="14"/>
  <c r="DD195" i="17"/>
  <c r="DN50" i="3"/>
  <c r="DE131" i="17"/>
  <c r="DO21" i="10"/>
  <c r="DO175" i="14"/>
  <c r="DO44" i="11"/>
  <c r="DN49" i="3"/>
  <c r="DD192" i="17"/>
  <c r="DO169" i="14"/>
  <c r="DE125" i="17"/>
  <c r="DO21" i="4"/>
  <c r="DO187" i="14"/>
  <c r="DE143" i="17"/>
  <c r="DO22" i="11"/>
  <c r="DO12" i="7"/>
  <c r="DE40" i="17"/>
  <c r="DO58" i="14"/>
  <c r="DE45" i="17" s="1"/>
  <c r="DO55" i="3"/>
  <c r="DE207" i="17" s="1"/>
  <c r="DO54" i="3"/>
  <c r="DE204" i="17" s="1"/>
  <c r="DP45" i="5"/>
  <c r="DF115" i="17"/>
  <c r="DP134" i="14"/>
  <c r="DQ20" i="5"/>
  <c r="DQ159" i="14" s="1"/>
  <c r="DO29"/>
  <c r="DE16" i="17"/>
  <c r="DO9" i="5"/>
  <c r="DF38" i="17"/>
  <c r="DP12" i="5"/>
  <c r="DP56" i="14"/>
  <c r="DO70"/>
  <c r="DE54" i="17"/>
  <c r="DM19" i="14" l="1"/>
  <c r="DD6" i="17"/>
  <c r="DN9" i="6"/>
  <c r="DO11"/>
  <c r="DN19" i="14"/>
  <c r="DO10" i="6"/>
  <c r="DE28" i="17"/>
  <c r="DO41" i="14"/>
  <c r="DO174"/>
  <c r="DO21" i="9"/>
  <c r="DE130" i="17"/>
  <c r="DO113" i="14"/>
  <c r="DE97" i="17"/>
  <c r="DP28" i="9"/>
  <c r="DO88" i="14"/>
  <c r="DO44" i="6"/>
  <c r="DE72" i="17"/>
  <c r="DO80" i="14"/>
  <c r="DO54" i="9"/>
  <c r="DO216" i="14" s="1"/>
  <c r="DE64" i="17"/>
  <c r="DO35" i="9"/>
  <c r="DN52" i="3"/>
  <c r="DD201" i="17"/>
  <c r="DE132"/>
  <c r="DO21" i="11"/>
  <c r="DO176" i="14"/>
  <c r="DP19" i="10"/>
  <c r="DO36"/>
  <c r="DO153" i="14"/>
  <c r="DD23" i="17"/>
  <c r="DN36" i="14"/>
  <c r="DO35" i="4"/>
  <c r="DP161" i="14"/>
  <c r="DP29" i="3"/>
  <c r="DP30"/>
  <c r="DP166" i="14"/>
  <c r="DE99" i="17"/>
  <c r="DO115" i="14"/>
  <c r="DP28" i="11"/>
  <c r="DO215" i="14"/>
  <c r="DO35" i="8"/>
  <c r="DF85" i="17"/>
  <c r="DP101" i="14"/>
  <c r="DO42"/>
  <c r="DE29" i="17"/>
  <c r="DO19" i="3"/>
  <c r="DE165" i="17" s="1"/>
  <c r="DO18" i="3"/>
  <c r="DE162" i="17" s="1"/>
  <c r="DO47" i="14"/>
  <c r="DE34" i="17" s="1"/>
  <c r="DF87"/>
  <c r="DP103" i="14"/>
  <c r="DP19" i="8"/>
  <c r="DP45" s="1"/>
  <c r="DO36"/>
  <c r="DO151" i="14"/>
  <c r="DO147"/>
  <c r="DO36" i="4"/>
  <c r="DP19"/>
  <c r="DO82" i="14"/>
  <c r="DO54" i="11"/>
  <c r="DO35" s="1"/>
  <c r="DE66" i="17"/>
  <c r="DD198"/>
  <c r="DN51" i="3"/>
  <c r="DM20" i="14"/>
  <c r="DO11" i="7"/>
  <c r="DO44" s="1"/>
  <c r="DD7" i="17"/>
  <c r="DO10" i="7"/>
  <c r="DN9"/>
  <c r="DN20" i="14"/>
  <c r="DM12" i="3"/>
  <c r="DM25" i="14"/>
  <c r="DM13" i="3"/>
  <c r="DO89" i="14"/>
  <c r="DE73" i="17"/>
  <c r="DO65" i="3"/>
  <c r="DE219" i="17" s="1"/>
  <c r="DO94" i="14"/>
  <c r="DE78" i="17" s="1"/>
  <c r="DO64" i="3"/>
  <c r="DE216" i="17" s="1"/>
  <c r="DP45" i="4"/>
  <c r="DF81" i="17"/>
  <c r="DP97" i="14"/>
  <c r="DF43" i="17"/>
  <c r="DP12" i="10"/>
  <c r="DF27" i="17"/>
  <c r="DP40" i="14"/>
  <c r="DF71" i="17"/>
  <c r="DP87" i="14"/>
  <c r="DE5" i="17"/>
  <c r="DO18" i="14"/>
  <c r="DP11" i="5"/>
  <c r="DP10"/>
  <c r="DE53" i="17" l="1"/>
  <c r="DP55" i="14"/>
  <c r="DO69"/>
  <c r="DO77"/>
  <c r="DO54" i="6"/>
  <c r="DO213" i="14" s="1"/>
  <c r="DE61" i="17"/>
  <c r="DO35" i="6"/>
  <c r="DF86" i="17"/>
  <c r="DP102" i="14"/>
  <c r="DP19" i="9"/>
  <c r="DO36"/>
  <c r="DO152" i="14"/>
  <c r="DO182"/>
  <c r="DO22" i="6"/>
  <c r="DE138" i="17"/>
  <c r="DO29" i="6"/>
  <c r="DE105" i="17"/>
  <c r="DO121" i="14"/>
  <c r="DF74" i="17"/>
  <c r="DP90" i="14"/>
  <c r="DE62" i="17"/>
  <c r="DO78" i="14"/>
  <c r="DO54" i="7"/>
  <c r="DO71" i="3" s="1"/>
  <c r="DO61"/>
  <c r="DE210" i="17" s="1"/>
  <c r="DO62" i="3"/>
  <c r="DE213" i="17" s="1"/>
  <c r="DO83" i="14"/>
  <c r="DE67" i="17" s="1"/>
  <c r="DP86" i="14"/>
  <c r="DF70" i="17"/>
  <c r="DN25" i="14"/>
  <c r="DD12" i="17"/>
  <c r="DE139"/>
  <c r="DO22" i="7"/>
  <c r="DO183" i="14"/>
  <c r="DO17" i="3"/>
  <c r="DE159" i="17" s="1"/>
  <c r="DO16" i="3"/>
  <c r="DE156" i="17" s="1"/>
  <c r="DO188" i="14"/>
  <c r="DE144" i="17" s="1"/>
  <c r="DF114"/>
  <c r="DQ20" i="4"/>
  <c r="DP133" i="14"/>
  <c r="DP54"/>
  <c r="DE52" i="17"/>
  <c r="DO68" i="14"/>
  <c r="DO154"/>
  <c r="DO36" i="11"/>
  <c r="DP19"/>
  <c r="DN13" i="3"/>
  <c r="DD147" i="17"/>
  <c r="DO218" i="14"/>
  <c r="DO122"/>
  <c r="DE106" i="17"/>
  <c r="DO29" i="7"/>
  <c r="DO127" i="14"/>
  <c r="DE111" i="17" s="1"/>
  <c r="DO15" i="3"/>
  <c r="DE153" i="17" s="1"/>
  <c r="DO14" i="3"/>
  <c r="DE150" i="17" s="1"/>
  <c r="DE15"/>
  <c r="DO9" i="4"/>
  <c r="DO28" i="14"/>
  <c r="DF118" i="17"/>
  <c r="DP137" i="14"/>
  <c r="DQ20" i="8"/>
  <c r="DQ162" i="14" s="1"/>
  <c r="DF88" i="17"/>
  <c r="DP104" i="14"/>
  <c r="DF120" i="17"/>
  <c r="DP45" i="10"/>
  <c r="DQ20"/>
  <c r="DQ164" i="14" s="1"/>
  <c r="DP139"/>
  <c r="DN12" i="3"/>
  <c r="DD1" i="17"/>
  <c r="DP57" i="14"/>
  <c r="DE55" i="17"/>
  <c r="DO71" i="14"/>
  <c r="DO9" i="8"/>
  <c r="DO32" i="14"/>
  <c r="DE19" i="17"/>
  <c r="DP50" i="14"/>
  <c r="DE48" i="17"/>
  <c r="DO64" i="14"/>
  <c r="DO34"/>
  <c r="DE21" i="17"/>
  <c r="DO9" i="10"/>
  <c r="DP22" i="5"/>
  <c r="DF137" i="17"/>
  <c r="DP181" i="14"/>
  <c r="DP45"/>
  <c r="DF32" i="17"/>
  <c r="DP29" i="5"/>
  <c r="DF104" i="17"/>
  <c r="DP120" i="14"/>
  <c r="DP44" i="5"/>
  <c r="DO33" i="14" l="1"/>
  <c r="DE20" i="17"/>
  <c r="DO9" i="9"/>
  <c r="DO66" i="14"/>
  <c r="DP52"/>
  <c r="DE50" i="17"/>
  <c r="DE94"/>
  <c r="DP28" i="6"/>
  <c r="DO110" i="14"/>
  <c r="DO21" i="6"/>
  <c r="DE127" i="17"/>
  <c r="DO171" i="14"/>
  <c r="DP45" i="9"/>
  <c r="DP138" i="14"/>
  <c r="DF119" i="17"/>
  <c r="DQ20" i="9"/>
  <c r="DQ163" i="14" s="1"/>
  <c r="DF42" i="17"/>
  <c r="DP12" i="9"/>
  <c r="DO35" i="7"/>
  <c r="DO50" i="3" s="1"/>
  <c r="DE195" i="17" s="1"/>
  <c r="DP12" i="11"/>
  <c r="DF44" i="17"/>
  <c r="DP28" i="7"/>
  <c r="DE95" i="17"/>
  <c r="DO111" i="14"/>
  <c r="DO43" i="3"/>
  <c r="DE189" i="17" s="1"/>
  <c r="DO42" i="3"/>
  <c r="DE186" i="17" s="1"/>
  <c r="DO116" i="14"/>
  <c r="DE100" i="17" s="1"/>
  <c r="DP12" i="8"/>
  <c r="DF41" i="17"/>
  <c r="DO21" i="7"/>
  <c r="DE128" i="17"/>
  <c r="DO172" i="14"/>
  <c r="DO32" i="3"/>
  <c r="DE174" i="17" s="1"/>
  <c r="DO33" i="3"/>
  <c r="DE177" i="17" s="1"/>
  <c r="DO177" i="14"/>
  <c r="DE133" i="17" s="1"/>
  <c r="DP11" i="10"/>
  <c r="DP44" s="1"/>
  <c r="DO23" i="14"/>
  <c r="DE10" i="17"/>
  <c r="DP10" i="10"/>
  <c r="DF37" i="17"/>
  <c r="DP12" i="4"/>
  <c r="DP11"/>
  <c r="DP10"/>
  <c r="DE4" i="17"/>
  <c r="DO17" i="14"/>
  <c r="DE22" i="17"/>
  <c r="DO35" i="14"/>
  <c r="DO9" i="11"/>
  <c r="DO49" i="3"/>
  <c r="DE192" i="17" s="1"/>
  <c r="DE51"/>
  <c r="DP53" i="14"/>
  <c r="DP58" s="1"/>
  <c r="DF45" i="17" s="1"/>
  <c r="DO67" i="14"/>
  <c r="DO21"/>
  <c r="DP11" i="8"/>
  <c r="DE8" i="17"/>
  <c r="DP10" i="8"/>
  <c r="DP92" i="14"/>
  <c r="DF76" i="17"/>
  <c r="DP45" i="11"/>
  <c r="DP140" i="14"/>
  <c r="DQ20" i="11"/>
  <c r="DQ165" i="14" s="1"/>
  <c r="DF121" i="17"/>
  <c r="DQ158" i="14"/>
  <c r="DO214"/>
  <c r="DO72" i="3"/>
  <c r="DO219" i="14"/>
  <c r="DO72"/>
  <c r="DE56" i="17" s="1"/>
  <c r="DP76" i="14"/>
  <c r="DP54" i="5"/>
  <c r="DP212" i="14" s="1"/>
  <c r="DF60" i="17"/>
  <c r="DQ28" i="5"/>
  <c r="DF93" i="17"/>
  <c r="DP109" i="14"/>
  <c r="DP170"/>
  <c r="DF126" i="17"/>
  <c r="DP21" i="5"/>
  <c r="DP91" i="14" l="1"/>
  <c r="DF75" i="17"/>
  <c r="DP12" i="6"/>
  <c r="DF39" i="17"/>
  <c r="DP10" i="9"/>
  <c r="DE9" i="17"/>
  <c r="DP11" i="9"/>
  <c r="DO22" i="14"/>
  <c r="DP44"/>
  <c r="DF31" i="17"/>
  <c r="DO149" i="14"/>
  <c r="DP19" i="6"/>
  <c r="DO36"/>
  <c r="DF83" i="17"/>
  <c r="DP99" i="14"/>
  <c r="DP45" i="6"/>
  <c r="DP81" i="14"/>
  <c r="DP54" i="10"/>
  <c r="DP217" i="14" s="1"/>
  <c r="DF142" i="17"/>
  <c r="DP22" i="10"/>
  <c r="DP186" i="14"/>
  <c r="DP12" i="7"/>
  <c r="DF40" i="17"/>
  <c r="DP184" i="14"/>
  <c r="DF140" i="17"/>
  <c r="DP22" i="8"/>
  <c r="DP119" i="14"/>
  <c r="DF103" i="17"/>
  <c r="DP44" i="4"/>
  <c r="DP29"/>
  <c r="DF26" i="17"/>
  <c r="DP39" i="14"/>
  <c r="DP29" i="8"/>
  <c r="DF107" i="17"/>
  <c r="DP44" i="8"/>
  <c r="DP123" i="14"/>
  <c r="DF77" i="17"/>
  <c r="DP93" i="14"/>
  <c r="DE11" i="17"/>
  <c r="DP10" i="11"/>
  <c r="DO24" i="14"/>
  <c r="DP11" i="11"/>
  <c r="DP125" i="14"/>
  <c r="DF109" i="17"/>
  <c r="DP29" i="10"/>
  <c r="DF30" i="17"/>
  <c r="DP43" i="14"/>
  <c r="DF33" i="17"/>
  <c r="DP46" i="14"/>
  <c r="DP22" i="4"/>
  <c r="DP180" i="14"/>
  <c r="DF136" i="17"/>
  <c r="DO150" i="14"/>
  <c r="DP19" i="7"/>
  <c r="DO28" i="3"/>
  <c r="DO36" i="7"/>
  <c r="DO155" i="14"/>
  <c r="DO27" i="3"/>
  <c r="DP100" i="14"/>
  <c r="DF84" i="17"/>
  <c r="DP105" i="14"/>
  <c r="DF89" i="17" s="1"/>
  <c r="DP39" i="3"/>
  <c r="DF180" i="17" s="1"/>
  <c r="DP40" i="3"/>
  <c r="DF183" i="17" s="1"/>
  <c r="DF65"/>
  <c r="DP55" i="3"/>
  <c r="DF207" i="17" s="1"/>
  <c r="DP54" i="3"/>
  <c r="DF204" i="17" s="1"/>
  <c r="DQ19" i="5"/>
  <c r="DP148" i="14"/>
  <c r="DP36" i="5"/>
  <c r="DQ98" i="14"/>
  <c r="DG82" i="17"/>
  <c r="DP35" i="5"/>
  <c r="DP18" i="3" l="1"/>
  <c r="DF162" i="17" s="1"/>
  <c r="DP35" i="10"/>
  <c r="DO30" i="14"/>
  <c r="DE17" i="17"/>
  <c r="DO9" i="6"/>
  <c r="DP29" i="9"/>
  <c r="DP124" i="14"/>
  <c r="DP44" i="9"/>
  <c r="DF108" i="17"/>
  <c r="DF141"/>
  <c r="DP22" i="9"/>
  <c r="DP185" i="14"/>
  <c r="DP41"/>
  <c r="DF28" i="17"/>
  <c r="DP88" i="14"/>
  <c r="DF72" i="17"/>
  <c r="DQ20" i="6"/>
  <c r="DQ160" i="14" s="1"/>
  <c r="DP135"/>
  <c r="DF116" i="17"/>
  <c r="DP21" i="4"/>
  <c r="DF125" i="17"/>
  <c r="DP169" i="14"/>
  <c r="DP112"/>
  <c r="DQ28" i="8"/>
  <c r="DF96" i="17"/>
  <c r="DQ28" i="10"/>
  <c r="DP114" i="14"/>
  <c r="DF98" i="17"/>
  <c r="DF59"/>
  <c r="DP54" i="4"/>
  <c r="DP211" i="14" s="1"/>
  <c r="DP75"/>
  <c r="DP42"/>
  <c r="DF29" i="17"/>
  <c r="DP45" i="7"/>
  <c r="DQ20"/>
  <c r="DP136" i="14"/>
  <c r="DF117" i="17"/>
  <c r="DP25" i="3"/>
  <c r="DF168" i="17" s="1"/>
  <c r="DP26" i="3"/>
  <c r="DF171" i="17" s="1"/>
  <c r="DP141" i="14"/>
  <c r="DF122" i="17" s="1"/>
  <c r="DF110"/>
  <c r="DP29" i="11"/>
  <c r="DP126" i="14"/>
  <c r="DP44" i="11"/>
  <c r="DF63" i="17"/>
  <c r="DP54" i="8"/>
  <c r="DP215" i="14" s="1"/>
  <c r="DP79"/>
  <c r="DF92" i="17"/>
  <c r="DP108" i="14"/>
  <c r="DQ28" i="4"/>
  <c r="DF131" i="17"/>
  <c r="DP175" i="14"/>
  <c r="DP21" i="10"/>
  <c r="DE18" i="17"/>
  <c r="DO9" i="7"/>
  <c r="DO31" i="14"/>
  <c r="DO52" i="3"/>
  <c r="DE201" i="17" s="1"/>
  <c r="DO36" i="14"/>
  <c r="DE23" i="17" s="1"/>
  <c r="DO51" i="3"/>
  <c r="DE198" i="17" s="1"/>
  <c r="DF143"/>
  <c r="DP187" i="14"/>
  <c r="DP22" i="11"/>
  <c r="DF129" i="17"/>
  <c r="DP173" i="14"/>
  <c r="DP21" i="8"/>
  <c r="DP19" i="3"/>
  <c r="DF165" i="17" s="1"/>
  <c r="DP47" i="14"/>
  <c r="DF34" i="17" s="1"/>
  <c r="DQ56" i="14"/>
  <c r="DF54" i="17"/>
  <c r="DP70" i="14"/>
  <c r="DQ45" i="5"/>
  <c r="DR20"/>
  <c r="DR159" i="14" s="1"/>
  <c r="DQ134"/>
  <c r="DG115" i="17"/>
  <c r="DP65" i="14"/>
  <c r="DQ51"/>
  <c r="DF49" i="17"/>
  <c r="DF16"/>
  <c r="DP29" i="14"/>
  <c r="DP9" i="5"/>
  <c r="DP174" i="14" l="1"/>
  <c r="DP21" i="9"/>
  <c r="DF130" i="17"/>
  <c r="DP10" i="6"/>
  <c r="DO19" i="14"/>
  <c r="DE6" i="17"/>
  <c r="DP11" i="6"/>
  <c r="DP80" i="14"/>
  <c r="DF64" i="17"/>
  <c r="DP54" i="9"/>
  <c r="DP113" i="14"/>
  <c r="DF97" i="17"/>
  <c r="DQ28" i="9"/>
  <c r="DP35" i="4"/>
  <c r="DF48" i="17" s="1"/>
  <c r="DF66"/>
  <c r="DP82" i="14"/>
  <c r="DP54" i="11"/>
  <c r="DG87" i="17"/>
  <c r="DQ103" i="14"/>
  <c r="DP147"/>
  <c r="DP36" i="4"/>
  <c r="DQ19"/>
  <c r="DQ45" s="1"/>
  <c r="DP151" i="14"/>
  <c r="DQ19" i="8"/>
  <c r="DP36"/>
  <c r="DP153" i="14"/>
  <c r="DP36" i="10"/>
  <c r="DQ19"/>
  <c r="DF132" i="17"/>
  <c r="DP176" i="14"/>
  <c r="DP21" i="11"/>
  <c r="DQ97" i="14"/>
  <c r="DG81" i="17"/>
  <c r="DQ28" i="11"/>
  <c r="DF99" i="17"/>
  <c r="DP115" i="14"/>
  <c r="DF73" i="17"/>
  <c r="DP89" i="14"/>
  <c r="DP94"/>
  <c r="DF78" i="17" s="1"/>
  <c r="DP64" i="3"/>
  <c r="DF216" i="17" s="1"/>
  <c r="DP65" i="3"/>
  <c r="DF219" i="17" s="1"/>
  <c r="DP64" i="14"/>
  <c r="DQ50"/>
  <c r="DE7" i="17"/>
  <c r="DP11" i="7"/>
  <c r="DO20" i="14"/>
  <c r="DP10" i="7"/>
  <c r="DO13" i="3"/>
  <c r="DE147" i="17" s="1"/>
  <c r="DO12" i="3"/>
  <c r="DE1" i="17" s="1"/>
  <c r="DO25" i="14"/>
  <c r="DE12" i="17" s="1"/>
  <c r="DQ161" i="14"/>
  <c r="DQ29" i="3"/>
  <c r="DQ30"/>
  <c r="DQ166" i="14"/>
  <c r="DG85" i="17"/>
  <c r="DQ101" i="14"/>
  <c r="DP35" i="8"/>
  <c r="DQ87" i="14"/>
  <c r="DG71" i="17"/>
  <c r="DQ11" i="5"/>
  <c r="DP18" i="14"/>
  <c r="DF5" i="17"/>
  <c r="DQ10" i="5"/>
  <c r="DQ12"/>
  <c r="DG38" i="17"/>
  <c r="DG43"/>
  <c r="DQ12" i="10"/>
  <c r="DQ102" i="14" l="1"/>
  <c r="DG86" i="17"/>
  <c r="DF105"/>
  <c r="DP121" i="14"/>
  <c r="DP29" i="6"/>
  <c r="DP44"/>
  <c r="DP216" i="14"/>
  <c r="DP35" i="9"/>
  <c r="DP182" i="14"/>
  <c r="DF138" i="17"/>
  <c r="DP22" i="6"/>
  <c r="DP152" i="14"/>
  <c r="DQ19" i="9"/>
  <c r="DP36"/>
  <c r="DG70" i="17"/>
  <c r="DQ86" i="14"/>
  <c r="DF52" i="17"/>
  <c r="DP68" i="14"/>
  <c r="DQ54"/>
  <c r="DQ104"/>
  <c r="DG88" i="17"/>
  <c r="DR20" i="10"/>
  <c r="DR164" i="14" s="1"/>
  <c r="DG120" i="17"/>
  <c r="DQ139" i="14"/>
  <c r="DQ45" i="8"/>
  <c r="DR20"/>
  <c r="DR162" i="14" s="1"/>
  <c r="DQ137"/>
  <c r="DG118" i="17"/>
  <c r="DP9" i="4"/>
  <c r="DF15" i="17"/>
  <c r="DP28" i="14"/>
  <c r="DP122"/>
  <c r="DF106" i="17"/>
  <c r="DP29" i="7"/>
  <c r="DP127" i="14"/>
  <c r="DF111" i="17" s="1"/>
  <c r="DP14" i="3"/>
  <c r="DF150" i="17" s="1"/>
  <c r="DP15" i="3"/>
  <c r="DF153" i="17" s="1"/>
  <c r="DP32" i="14"/>
  <c r="DP9" i="8"/>
  <c r="DF19" i="17"/>
  <c r="DP44" i="7"/>
  <c r="DQ45" i="10"/>
  <c r="DQ19" i="11"/>
  <c r="DQ45" s="1"/>
  <c r="DP154" i="14"/>
  <c r="DP36" i="11"/>
  <c r="DR20" i="4"/>
  <c r="DR158" i="14" s="1"/>
  <c r="DG114" i="17"/>
  <c r="DQ133" i="14"/>
  <c r="DP22" i="7"/>
  <c r="DF139" i="17"/>
  <c r="DP183" i="14"/>
  <c r="DP188"/>
  <c r="DF144" i="17" s="1"/>
  <c r="DP17" i="3"/>
  <c r="DF159" i="17" s="1"/>
  <c r="DP16" i="3"/>
  <c r="DF156" i="17" s="1"/>
  <c r="DQ12" i="4"/>
  <c r="DG37" i="17"/>
  <c r="DP34" i="14"/>
  <c r="DP9" i="10"/>
  <c r="DF21" i="17"/>
  <c r="DP218" i="14"/>
  <c r="DP35" i="11"/>
  <c r="DQ120" i="14"/>
  <c r="DQ29" i="5"/>
  <c r="DG104" i="17"/>
  <c r="DG27"/>
  <c r="DQ40" i="14"/>
  <c r="DG137" i="17"/>
  <c r="DQ22" i="5"/>
  <c r="DQ181" i="14"/>
  <c r="DG32" i="17"/>
  <c r="DQ45" i="14"/>
  <c r="DQ44" i="5"/>
  <c r="DQ45" i="9" l="1"/>
  <c r="DQ138" i="14"/>
  <c r="DR20" i="9"/>
  <c r="DR163" i="14" s="1"/>
  <c r="DG119" i="17"/>
  <c r="DF127"/>
  <c r="DP171" i="14"/>
  <c r="DP21" i="6"/>
  <c r="DF94" i="17"/>
  <c r="DQ28" i="6"/>
  <c r="DP110" i="14"/>
  <c r="DF20" i="17"/>
  <c r="DP9" i="9"/>
  <c r="DP33" i="14"/>
  <c r="DF53" i="17"/>
  <c r="DP69" i="14"/>
  <c r="DQ55"/>
  <c r="DF61" i="17"/>
  <c r="DP77" i="14"/>
  <c r="DP54" i="6"/>
  <c r="DP213" i="14" s="1"/>
  <c r="DP71"/>
  <c r="DF55" i="17"/>
  <c r="DQ57" i="14"/>
  <c r="DF10" i="17"/>
  <c r="DQ10" i="10"/>
  <c r="DQ11"/>
  <c r="DP23" i="14"/>
  <c r="DF22" i="17"/>
  <c r="DP9" i="11"/>
  <c r="DP35" i="14"/>
  <c r="DG77" i="17"/>
  <c r="DQ93" i="14"/>
  <c r="DG26" i="17"/>
  <c r="DQ39" i="14"/>
  <c r="DQ11" i="4"/>
  <c r="DP17" i="14"/>
  <c r="DF4" i="17"/>
  <c r="DQ10" i="4"/>
  <c r="DP21" i="7"/>
  <c r="DF128" i="17"/>
  <c r="DP172" i="14"/>
  <c r="DP33" i="3"/>
  <c r="DF177" i="17" s="1"/>
  <c r="DP177" i="14"/>
  <c r="DF133" i="17" s="1"/>
  <c r="DP32" i="3"/>
  <c r="DF174" i="17" s="1"/>
  <c r="DF62"/>
  <c r="DP78" i="14"/>
  <c r="DP54" i="7"/>
  <c r="DP62" i="3"/>
  <c r="DF213" i="17" s="1"/>
  <c r="DP83" i="14"/>
  <c r="DF67" i="17" s="1"/>
  <c r="DP61" i="3"/>
  <c r="DF210" i="17" s="1"/>
  <c r="DQ28" i="7"/>
  <c r="DF95" i="17"/>
  <c r="DP111" i="14"/>
  <c r="DP42" i="3"/>
  <c r="DF186" i="17" s="1"/>
  <c r="DP116" i="14"/>
  <c r="DF100" i="17" s="1"/>
  <c r="DP43" i="3"/>
  <c r="DF189" i="17" s="1"/>
  <c r="DQ12" i="8"/>
  <c r="DG41" i="17"/>
  <c r="DQ92" i="14"/>
  <c r="DG76" i="17"/>
  <c r="DQ11" i="8"/>
  <c r="DP21" i="14"/>
  <c r="DF8" i="17"/>
  <c r="DQ10" i="8"/>
  <c r="DG74" i="17"/>
  <c r="DQ90" i="14"/>
  <c r="DG121" i="17"/>
  <c r="DQ140" i="14"/>
  <c r="DR20" i="11"/>
  <c r="DR165" i="14" s="1"/>
  <c r="DR28" i="5"/>
  <c r="DG93" i="17"/>
  <c r="DQ109" i="14"/>
  <c r="DQ54" i="5"/>
  <c r="DQ212" i="14" s="1"/>
  <c r="DG60" i="17"/>
  <c r="DQ76" i="14"/>
  <c r="DQ170"/>
  <c r="DQ21" i="5"/>
  <c r="DG126" i="17"/>
  <c r="DG83" l="1"/>
  <c r="DQ99" i="14"/>
  <c r="DP149"/>
  <c r="DQ19" i="6"/>
  <c r="DP36"/>
  <c r="DG75" i="17"/>
  <c r="DQ91" i="14"/>
  <c r="DQ12" i="9"/>
  <c r="DG42" i="17"/>
  <c r="DQ10" i="9"/>
  <c r="DP22" i="14"/>
  <c r="DF9" i="17"/>
  <c r="DQ11" i="9"/>
  <c r="DP35" i="6"/>
  <c r="DQ29" i="8"/>
  <c r="DG107" i="17"/>
  <c r="DQ123" i="14"/>
  <c r="DP35" i="7"/>
  <c r="DP214" i="14"/>
  <c r="DP72" i="3"/>
  <c r="DP219" i="14"/>
  <c r="DP71" i="3"/>
  <c r="DP150" i="14"/>
  <c r="DP36" i="7"/>
  <c r="DQ19"/>
  <c r="DQ45" s="1"/>
  <c r="DP155" i="14"/>
  <c r="DP27" i="3"/>
  <c r="DP28"/>
  <c r="DQ119" i="14"/>
  <c r="DQ44" i="4"/>
  <c r="DQ29"/>
  <c r="DG103" i="17"/>
  <c r="DQ35" i="5"/>
  <c r="DG49" i="17" s="1"/>
  <c r="DQ22" i="8"/>
  <c r="DG140" i="17"/>
  <c r="DQ184" i="14"/>
  <c r="DQ11" i="11"/>
  <c r="DP24" i="14"/>
  <c r="DF11" i="17"/>
  <c r="DQ10" i="11"/>
  <c r="DQ125" i="14"/>
  <c r="DQ29" i="10"/>
  <c r="DG109" i="17"/>
  <c r="DG84"/>
  <c r="DQ100" i="14"/>
  <c r="DQ40" i="3"/>
  <c r="DG183" i="17" s="1"/>
  <c r="DQ39" i="3"/>
  <c r="DG180" i="17" s="1"/>
  <c r="DQ105" i="14"/>
  <c r="DG89" i="17" s="1"/>
  <c r="DQ12" i="11"/>
  <c r="DG44" i="17"/>
  <c r="DQ43" i="14"/>
  <c r="DG30" i="17"/>
  <c r="DQ180" i="14"/>
  <c r="DQ22" i="4"/>
  <c r="DG136" i="17"/>
  <c r="DQ22" i="10"/>
  <c r="DQ186" i="14"/>
  <c r="DG142" i="17"/>
  <c r="DQ44" i="10"/>
  <c r="DQ44" i="8"/>
  <c r="DR98" i="14"/>
  <c r="DH82" i="17"/>
  <c r="DR19" i="5"/>
  <c r="DQ148" i="14"/>
  <c r="DQ36" i="5"/>
  <c r="DP66" i="14" l="1"/>
  <c r="DF50" i="17"/>
  <c r="DQ52" i="14"/>
  <c r="DQ22" i="9"/>
  <c r="DG141" i="17"/>
  <c r="DQ185" i="14"/>
  <c r="DQ44"/>
  <c r="DG31" i="17"/>
  <c r="DG116"/>
  <c r="DR20" i="6"/>
  <c r="DR160" i="14" s="1"/>
  <c r="DQ135"/>
  <c r="DQ45" i="6"/>
  <c r="DQ29" i="9"/>
  <c r="DG108" i="17"/>
  <c r="DQ124" i="14"/>
  <c r="DQ44" i="9"/>
  <c r="DP30" i="14"/>
  <c r="DF17" i="17"/>
  <c r="DP9" i="6"/>
  <c r="DQ187" i="14"/>
  <c r="DG143" i="17"/>
  <c r="DQ22" i="11"/>
  <c r="DQ54" i="10"/>
  <c r="DQ81" i="14"/>
  <c r="DG65" i="17"/>
  <c r="DP9" i="7"/>
  <c r="DF18" i="17"/>
  <c r="DP31" i="14"/>
  <c r="DP52" i="3"/>
  <c r="DF201" i="17" s="1"/>
  <c r="DP36" i="14"/>
  <c r="DF23" i="17" s="1"/>
  <c r="DP51" i="3"/>
  <c r="DF198" i="17" s="1"/>
  <c r="DG131"/>
  <c r="DQ21" i="10"/>
  <c r="DQ175" i="14"/>
  <c r="DG98" i="17"/>
  <c r="DR28" i="10"/>
  <c r="DQ114" i="14"/>
  <c r="DG129" i="17"/>
  <c r="DQ21" i="8"/>
  <c r="DQ173" i="14"/>
  <c r="DG59" i="17"/>
  <c r="DQ75" i="14"/>
  <c r="DQ54" i="4"/>
  <c r="DR20" i="7"/>
  <c r="DQ136" i="14"/>
  <c r="DG117" i="17"/>
  <c r="DQ25" i="3"/>
  <c r="DG168" i="17" s="1"/>
  <c r="DQ26" i="3"/>
  <c r="DG171" i="17" s="1"/>
  <c r="DQ141" i="14"/>
  <c r="DG122" i="17" s="1"/>
  <c r="DQ65" i="14"/>
  <c r="DR51"/>
  <c r="DR12" i="5" s="1"/>
  <c r="DQ79" i="14"/>
  <c r="DG63" i="17"/>
  <c r="DQ54" i="8"/>
  <c r="DQ215" i="14" s="1"/>
  <c r="DG125" i="17"/>
  <c r="DQ21" i="4"/>
  <c r="DQ169" i="14"/>
  <c r="DG73" i="17"/>
  <c r="DQ89" i="14"/>
  <c r="DQ65" i="3"/>
  <c r="DG219" i="17" s="1"/>
  <c r="DQ64" i="3"/>
  <c r="DG216" i="17" s="1"/>
  <c r="DQ94" i="14"/>
  <c r="DG78" i="17" s="1"/>
  <c r="DG96"/>
  <c r="DQ112" i="14"/>
  <c r="DR28" i="8"/>
  <c r="DG110" i="17"/>
  <c r="DQ126" i="14"/>
  <c r="DQ44" i="11"/>
  <c r="DQ29"/>
  <c r="DG33" i="17"/>
  <c r="DQ46" i="14"/>
  <c r="DR28" i="4"/>
  <c r="DQ108" i="14"/>
  <c r="DG92" i="17"/>
  <c r="DQ53" i="14"/>
  <c r="DP67"/>
  <c r="DF51" i="17"/>
  <c r="DP72" i="14"/>
  <c r="DF56" i="17" s="1"/>
  <c r="DP50" i="3"/>
  <c r="DF195" i="17" s="1"/>
  <c r="DP49" i="3"/>
  <c r="DF192" i="17" s="1"/>
  <c r="DR45" i="5"/>
  <c r="DS20"/>
  <c r="DS159" i="14" s="1"/>
  <c r="DR134"/>
  <c r="DH115" i="17"/>
  <c r="DH38"/>
  <c r="DQ9" i="5"/>
  <c r="DG16" i="17"/>
  <c r="DQ29" i="14"/>
  <c r="DF6" i="17" l="1"/>
  <c r="DQ10" i="6"/>
  <c r="DQ11"/>
  <c r="DP19" i="14"/>
  <c r="DQ113"/>
  <c r="DG97" i="17"/>
  <c r="DR28" i="9"/>
  <c r="DQ12" i="6"/>
  <c r="DG39" i="17"/>
  <c r="DQ80" i="14"/>
  <c r="DQ54" i="9"/>
  <c r="DG64" i="17"/>
  <c r="DQ88" i="14"/>
  <c r="DG72" i="17"/>
  <c r="DQ44" i="6"/>
  <c r="DG130" i="17"/>
  <c r="DQ21" i="9"/>
  <c r="DQ174" i="14"/>
  <c r="DQ12" i="7"/>
  <c r="DG40" i="17"/>
  <c r="DQ54" i="3"/>
  <c r="DG204" i="17" s="1"/>
  <c r="DQ55" i="3"/>
  <c r="DG207" i="17" s="1"/>
  <c r="DQ58" i="14"/>
  <c r="DG45" i="17" s="1"/>
  <c r="DQ211" i="14"/>
  <c r="DQ35" i="4"/>
  <c r="DR28" i="11"/>
  <c r="DQ115" i="14"/>
  <c r="DG99" i="17"/>
  <c r="DQ153" i="14"/>
  <c r="DQ36" i="10"/>
  <c r="DR19"/>
  <c r="DQ217" i="14"/>
  <c r="DQ35" i="10"/>
  <c r="DQ36" i="4"/>
  <c r="DR19"/>
  <c r="DR45" s="1"/>
  <c r="DQ147" i="14"/>
  <c r="DR19" i="8"/>
  <c r="DQ151" i="14"/>
  <c r="DQ36" i="8"/>
  <c r="DF7" i="17"/>
  <c r="DQ11" i="7"/>
  <c r="DQ10"/>
  <c r="DP20" i="14"/>
  <c r="DP12" i="3"/>
  <c r="DF1" i="17" s="1"/>
  <c r="DP25" i="14"/>
  <c r="DF12" i="17" s="1"/>
  <c r="DP13" i="3"/>
  <c r="DF147" i="17" s="1"/>
  <c r="DR97" i="14"/>
  <c r="DH81" i="17"/>
  <c r="DG66"/>
  <c r="DQ82" i="14"/>
  <c r="DQ54" i="11"/>
  <c r="DQ218" i="14" s="1"/>
  <c r="DH85" i="17"/>
  <c r="DR101" i="14"/>
  <c r="DR161"/>
  <c r="DR30" i="3"/>
  <c r="DR29"/>
  <c r="DR166" i="14"/>
  <c r="DR103"/>
  <c r="DH87" i="17"/>
  <c r="DG132"/>
  <c r="DQ21" i="11"/>
  <c r="DQ176" i="14"/>
  <c r="DQ35" i="8"/>
  <c r="DG5" i="17"/>
  <c r="DR11" i="5"/>
  <c r="DR44" s="1"/>
  <c r="DQ18" i="14"/>
  <c r="DR10" i="5"/>
  <c r="DR40" i="14"/>
  <c r="DH27" i="17"/>
  <c r="DR87" i="14"/>
  <c r="DH71" i="17"/>
  <c r="DQ36" i="9" l="1"/>
  <c r="DQ152" i="14"/>
  <c r="DR19" i="9"/>
  <c r="DQ77" i="14"/>
  <c r="DQ54" i="6"/>
  <c r="DQ213" i="14" s="1"/>
  <c r="DG61" i="17"/>
  <c r="DQ35" i="6"/>
  <c r="DQ216" i="14"/>
  <c r="DQ35" i="9"/>
  <c r="DR102" i="14"/>
  <c r="DH86" i="17"/>
  <c r="DG105"/>
  <c r="DQ121" i="14"/>
  <c r="DQ29" i="6"/>
  <c r="DG28" i="17"/>
  <c r="DQ41" i="14"/>
  <c r="DQ22" i="6"/>
  <c r="DQ182" i="14"/>
  <c r="DG138" i="17"/>
  <c r="DR86" i="14"/>
  <c r="DH70" i="17"/>
  <c r="DQ36" i="11"/>
  <c r="DQ154" i="14"/>
  <c r="DR19" i="11"/>
  <c r="DR45" s="1"/>
  <c r="DQ32" i="14"/>
  <c r="DQ9" i="8"/>
  <c r="DG19" i="17"/>
  <c r="DR56" i="14"/>
  <c r="DQ70"/>
  <c r="DG54" i="17"/>
  <c r="DQ68" i="14"/>
  <c r="DR54"/>
  <c r="DG52" i="17"/>
  <c r="DQ122" i="14"/>
  <c r="DG106" i="17"/>
  <c r="DQ29" i="7"/>
  <c r="DQ14" i="3"/>
  <c r="DG150" i="17" s="1"/>
  <c r="DQ127" i="14"/>
  <c r="DG111" i="17" s="1"/>
  <c r="DQ44" i="7"/>
  <c r="DQ15" i="3"/>
  <c r="DG153" i="17" s="1"/>
  <c r="DS20" i="8"/>
  <c r="DS162" i="14" s="1"/>
  <c r="DR45" i="8"/>
  <c r="DR137" i="14"/>
  <c r="DH118" i="17"/>
  <c r="DH114"/>
  <c r="DS20" i="4"/>
  <c r="DR133" i="14"/>
  <c r="DQ9" i="10"/>
  <c r="DG21" i="17"/>
  <c r="DQ34" i="14"/>
  <c r="DR104"/>
  <c r="DH88" i="17"/>
  <c r="DG48"/>
  <c r="DQ64" i="14"/>
  <c r="DR50"/>
  <c r="DG29" i="17"/>
  <c r="DQ42" i="14"/>
  <c r="DQ47"/>
  <c r="DG34" i="17" s="1"/>
  <c r="DQ18" i="3"/>
  <c r="DG162" i="17" s="1"/>
  <c r="DQ19" i="3"/>
  <c r="DG165" i="17" s="1"/>
  <c r="DG139"/>
  <c r="DQ183" i="14"/>
  <c r="DQ22" i="7"/>
  <c r="DQ17" i="3"/>
  <c r="DG159" i="17" s="1"/>
  <c r="DQ16" i="3"/>
  <c r="DG156" i="17" s="1"/>
  <c r="DQ188" i="14"/>
  <c r="DG144" i="17" s="1"/>
  <c r="DQ28" i="14"/>
  <c r="DG15" i="17"/>
  <c r="DQ9" i="4"/>
  <c r="DR139" i="14"/>
  <c r="DR45" i="10"/>
  <c r="DS20"/>
  <c r="DS164" i="14" s="1"/>
  <c r="DH120" i="17"/>
  <c r="DQ35" i="11"/>
  <c r="DR22" i="5"/>
  <c r="DR181" i="14"/>
  <c r="DH137" i="17"/>
  <c r="DH60"/>
  <c r="DR54" i="5"/>
  <c r="DR212" i="14" s="1"/>
  <c r="DR76"/>
  <c r="DR29" i="5"/>
  <c r="DR120" i="14"/>
  <c r="DH104" i="17"/>
  <c r="DQ21" i="6" l="1"/>
  <c r="DG127" i="17"/>
  <c r="DQ171" i="14"/>
  <c r="DQ69"/>
  <c r="DR55"/>
  <c r="DG53" i="17"/>
  <c r="DQ66" i="14"/>
  <c r="DG50" i="17"/>
  <c r="DR52" i="14"/>
  <c r="DH119" i="17"/>
  <c r="DS20" i="9"/>
  <c r="DS163" i="14" s="1"/>
  <c r="DR138"/>
  <c r="DR45" i="9"/>
  <c r="DQ33" i="14"/>
  <c r="DQ9" i="9"/>
  <c r="DG20" i="17"/>
  <c r="DQ110" i="14"/>
  <c r="DR28" i="6"/>
  <c r="DG94" i="17"/>
  <c r="DR57" i="14"/>
  <c r="DQ71"/>
  <c r="DG55" i="17"/>
  <c r="DR11" i="4"/>
  <c r="DR10"/>
  <c r="DG4" i="17"/>
  <c r="DQ17" i="14"/>
  <c r="DQ172"/>
  <c r="DQ21" i="7"/>
  <c r="DG128" i="17"/>
  <c r="DQ32" i="3"/>
  <c r="DG174" i="17" s="1"/>
  <c r="DQ33" i="3"/>
  <c r="DG177" i="17" s="1"/>
  <c r="DQ177" i="14"/>
  <c r="DG133" i="17" s="1"/>
  <c r="DQ111" i="14"/>
  <c r="DG95" i="17"/>
  <c r="DR28" i="7"/>
  <c r="DQ43" i="3"/>
  <c r="DG189" i="17" s="1"/>
  <c r="DQ42" i="3"/>
  <c r="DG186" i="17" s="1"/>
  <c r="DQ116" i="14"/>
  <c r="DG100" i="17" s="1"/>
  <c r="DR12" i="8"/>
  <c r="DH41" i="17"/>
  <c r="DS158" i="14"/>
  <c r="DR92"/>
  <c r="DH76" i="17"/>
  <c r="DR12" i="4"/>
  <c r="DH37" i="17"/>
  <c r="DQ54" i="7"/>
  <c r="DG62" i="17"/>
  <c r="DQ78" i="14"/>
  <c r="DQ61" i="3"/>
  <c r="DG210" i="17" s="1"/>
  <c r="DQ62" i="3"/>
  <c r="DG213" i="17" s="1"/>
  <c r="DQ83" i="14"/>
  <c r="DG67" i="17" s="1"/>
  <c r="DH43"/>
  <c r="DR12" i="10"/>
  <c r="DH77" i="17"/>
  <c r="DR93" i="14"/>
  <c r="DS20" i="11"/>
  <c r="DS165" i="14" s="1"/>
  <c r="DH121" i="17"/>
  <c r="DR140" i="14"/>
  <c r="DR11" i="10"/>
  <c r="DR10"/>
  <c r="DQ23" i="14"/>
  <c r="DG10" i="17"/>
  <c r="DH74"/>
  <c r="DR90" i="14"/>
  <c r="DQ21"/>
  <c r="DR10" i="8"/>
  <c r="DG8" i="17"/>
  <c r="DR11" i="8"/>
  <c r="DG22" i="17"/>
  <c r="DQ9" i="11"/>
  <c r="DQ35" i="14"/>
  <c r="DH93" i="17"/>
  <c r="DR109" i="14"/>
  <c r="DS28" i="5"/>
  <c r="DR21"/>
  <c r="DH126" i="17"/>
  <c r="DR170" i="14"/>
  <c r="DR35" i="5"/>
  <c r="DQ22" i="14" l="1"/>
  <c r="DG9" i="17"/>
  <c r="DR10" i="9"/>
  <c r="DR11"/>
  <c r="DR91" i="14"/>
  <c r="DH75" i="17"/>
  <c r="DH39"/>
  <c r="DR12" i="6"/>
  <c r="DR12" i="9"/>
  <c r="DH42" i="17"/>
  <c r="DR19" i="6"/>
  <c r="DR45" s="1"/>
  <c r="DQ36"/>
  <c r="DQ149" i="14"/>
  <c r="DH83" i="17"/>
  <c r="DR99" i="14"/>
  <c r="DR45"/>
  <c r="DH32" i="17"/>
  <c r="DH136"/>
  <c r="DR22" i="4"/>
  <c r="DR180" i="14"/>
  <c r="DR123"/>
  <c r="DR44" i="8"/>
  <c r="DH107" i="17"/>
  <c r="DR29" i="8"/>
  <c r="DQ214" i="14"/>
  <c r="DQ219"/>
  <c r="DQ71" i="3"/>
  <c r="DQ72"/>
  <c r="DR12" i="11"/>
  <c r="DH44" i="17"/>
  <c r="DR125" i="14"/>
  <c r="DR29" i="10"/>
  <c r="DR44"/>
  <c r="DH109" i="17"/>
  <c r="DH30"/>
  <c r="DR43" i="14"/>
  <c r="DH84" i="17"/>
  <c r="DR100" i="14"/>
  <c r="DR39" i="3"/>
  <c r="DH180" i="17" s="1"/>
  <c r="DR105" i="14"/>
  <c r="DH89" i="17" s="1"/>
  <c r="DR40" i="3"/>
  <c r="DH183" i="17" s="1"/>
  <c r="DQ24" i="14"/>
  <c r="DR11" i="11"/>
  <c r="DR10"/>
  <c r="DG11" i="17"/>
  <c r="DR184" i="14"/>
  <c r="DH140" i="17"/>
  <c r="DR22" i="8"/>
  <c r="DH142" i="17"/>
  <c r="DR186" i="14"/>
  <c r="DR22" i="10"/>
  <c r="DH26" i="17"/>
  <c r="DR39" i="14"/>
  <c r="DQ150"/>
  <c r="DR19" i="7"/>
  <c r="DR45" s="1"/>
  <c r="DQ27" i="3"/>
  <c r="DQ155" i="14"/>
  <c r="DQ28" i="3"/>
  <c r="DQ36" i="7"/>
  <c r="DR29" i="4"/>
  <c r="DR44"/>
  <c r="DH103" i="17"/>
  <c r="DR119" i="14"/>
  <c r="DQ35" i="7"/>
  <c r="DH49" i="17"/>
  <c r="DS51" i="14"/>
  <c r="DR65"/>
  <c r="DR36" i="5"/>
  <c r="DS19"/>
  <c r="DR148" i="14"/>
  <c r="DI82" i="17"/>
  <c r="DS98" i="14"/>
  <c r="DH116" i="17" l="1"/>
  <c r="DR135" i="14"/>
  <c r="DS20" i="6"/>
  <c r="DS160" i="14" s="1"/>
  <c r="DR44"/>
  <c r="DH31" i="17"/>
  <c r="DH141"/>
  <c r="DR22" i="9"/>
  <c r="DR185" i="14"/>
  <c r="DR88"/>
  <c r="DH72" i="17"/>
  <c r="DG17"/>
  <c r="DQ9" i="6"/>
  <c r="DQ30" i="14"/>
  <c r="DR41"/>
  <c r="DH28" i="17"/>
  <c r="DH108"/>
  <c r="DR124" i="14"/>
  <c r="DR29" i="9"/>
  <c r="DR44"/>
  <c r="DR75" i="14"/>
  <c r="DR54" i="4"/>
  <c r="DR211" i="14" s="1"/>
  <c r="DH59" i="17"/>
  <c r="DS28" i="8"/>
  <c r="DR112" i="14"/>
  <c r="DH96" i="17"/>
  <c r="DR21" i="10"/>
  <c r="DH131" i="17"/>
  <c r="DR175" i="14"/>
  <c r="DR29" i="11"/>
  <c r="DH110" i="17"/>
  <c r="DR126" i="14"/>
  <c r="DR44" i="11"/>
  <c r="DR89" i="14"/>
  <c r="DH73" i="17"/>
  <c r="DR64" i="3"/>
  <c r="DH216" i="17" s="1"/>
  <c r="DR65" i="3"/>
  <c r="DH219" i="17" s="1"/>
  <c r="DR94" i="14"/>
  <c r="DH78" i="17" s="1"/>
  <c r="DR114" i="14"/>
  <c r="DH98" i="17"/>
  <c r="DS28" i="10"/>
  <c r="DG18" i="17"/>
  <c r="DQ9" i="7"/>
  <c r="DQ31" i="14"/>
  <c r="DQ51" i="3"/>
  <c r="DG198" i="17" s="1"/>
  <c r="DQ36" i="14"/>
  <c r="DG23" i="17" s="1"/>
  <c r="DQ52" i="3"/>
  <c r="DG201" i="17" s="1"/>
  <c r="DR136" i="14"/>
  <c r="DH117" i="17"/>
  <c r="DS20" i="7"/>
  <c r="DR25" i="3"/>
  <c r="DH168" i="17" s="1"/>
  <c r="DR141" i="14"/>
  <c r="DH122" i="17" s="1"/>
  <c r="DR26" i="3"/>
  <c r="DH171" i="17" s="1"/>
  <c r="DR173" i="14"/>
  <c r="DR21" i="8"/>
  <c r="DH129" i="17"/>
  <c r="DR187" i="14"/>
  <c r="DH143" i="17"/>
  <c r="DR22" i="11"/>
  <c r="DH65" i="17"/>
  <c r="DR81" i="14"/>
  <c r="DR54" i="10"/>
  <c r="DH33" i="17"/>
  <c r="DR46" i="14"/>
  <c r="DH63" i="17"/>
  <c r="DR79" i="14"/>
  <c r="DR54" i="8"/>
  <c r="DR35" i="4"/>
  <c r="DS50" i="14" s="1"/>
  <c r="DG51" i="17"/>
  <c r="DQ67" i="14"/>
  <c r="DR53"/>
  <c r="DQ49" i="3"/>
  <c r="DG192" i="17" s="1"/>
  <c r="DQ50" i="3"/>
  <c r="DG195" i="17" s="1"/>
  <c r="DQ72" i="14"/>
  <c r="DG56" i="17" s="1"/>
  <c r="DS28" i="4"/>
  <c r="DH92" i="17"/>
  <c r="DR108" i="14"/>
  <c r="DR21" i="4"/>
  <c r="DR169" i="14"/>
  <c r="DH125" i="17"/>
  <c r="DS12" i="5"/>
  <c r="DI38" i="17"/>
  <c r="DR9" i="5"/>
  <c r="DH16" i="17"/>
  <c r="DR29" i="14"/>
  <c r="DS45" i="5"/>
  <c r="DS134" i="14"/>
  <c r="DI115" i="17"/>
  <c r="DT20" i="5"/>
  <c r="DT159" i="14" s="1"/>
  <c r="DH48" i="17" l="1"/>
  <c r="DR54" i="9"/>
  <c r="DH64" i="17"/>
  <c r="DR80" i="14"/>
  <c r="DR174"/>
  <c r="DR21" i="9"/>
  <c r="DH130" i="17"/>
  <c r="DH97"/>
  <c r="DR113" i="14"/>
  <c r="DS28" i="9"/>
  <c r="DQ19" i="14"/>
  <c r="DR11" i="6"/>
  <c r="DR10"/>
  <c r="DG6" i="17"/>
  <c r="DR64" i="14"/>
  <c r="DR36" i="4"/>
  <c r="DS19"/>
  <c r="DR147" i="14"/>
  <c r="DR54" i="11"/>
  <c r="DR218" i="14" s="1"/>
  <c r="DR82"/>
  <c r="DH66" i="17"/>
  <c r="DS97" i="14"/>
  <c r="DI81" i="17"/>
  <c r="DR12" i="7"/>
  <c r="DH40" i="17"/>
  <c r="DR54" i="3"/>
  <c r="DH204" i="17" s="1"/>
  <c r="DR55" i="3"/>
  <c r="DH207" i="17" s="1"/>
  <c r="DR58" i="14"/>
  <c r="DH45" i="17" s="1"/>
  <c r="DR215" i="14"/>
  <c r="DR35" i="8"/>
  <c r="DR217" i="14"/>
  <c r="DR35" i="10"/>
  <c r="DS161" i="14"/>
  <c r="DS29" i="3"/>
  <c r="DS30"/>
  <c r="DS166" i="14"/>
  <c r="DI87" i="17"/>
  <c r="DS103" i="14"/>
  <c r="DS28" i="11"/>
  <c r="DR115" i="14"/>
  <c r="DH99" i="17"/>
  <c r="DR36" i="10"/>
  <c r="DS19"/>
  <c r="DR153" i="14"/>
  <c r="DR176"/>
  <c r="DR21" i="11"/>
  <c r="DH132" i="17"/>
  <c r="DS19" i="8"/>
  <c r="DS45" s="1"/>
  <c r="DR151" i="14"/>
  <c r="DR36" i="8"/>
  <c r="DR10" i="7"/>
  <c r="DQ20" i="14"/>
  <c r="DG7" i="17"/>
  <c r="DR11" i="7"/>
  <c r="DQ25" i="14"/>
  <c r="DG12" i="17" s="1"/>
  <c r="DQ12" i="3"/>
  <c r="DG1" i="17" s="1"/>
  <c r="DQ13" i="3"/>
  <c r="DG147" i="17" s="1"/>
  <c r="DI85"/>
  <c r="DS101" i="14"/>
  <c r="DI71" i="17"/>
  <c r="DS87" i="14"/>
  <c r="DI27" i="17"/>
  <c r="DS40" i="14"/>
  <c r="DR18"/>
  <c r="DH5" i="17"/>
  <c r="DS11" i="5"/>
  <c r="DS44" s="1"/>
  <c r="DS10"/>
  <c r="DS12" i="4"/>
  <c r="DI37" i="17"/>
  <c r="DR121" i="14" l="1"/>
  <c r="DR44" i="6"/>
  <c r="DR29"/>
  <c r="DH105" i="17"/>
  <c r="DS102" i="14"/>
  <c r="DI86" i="17"/>
  <c r="DS19" i="9"/>
  <c r="DR36"/>
  <c r="DR152" i="14"/>
  <c r="DR216"/>
  <c r="DR35" i="9"/>
  <c r="DH138" i="17"/>
  <c r="DR182" i="14"/>
  <c r="DR22" i="6"/>
  <c r="DR35" i="11"/>
  <c r="DS57" i="14" s="1"/>
  <c r="DI74" i="17"/>
  <c r="DS90" i="14"/>
  <c r="DS133"/>
  <c r="DI114" i="17"/>
  <c r="DT20" i="4"/>
  <c r="DR9" i="10"/>
  <c r="DR34" i="14"/>
  <c r="DH21" i="17"/>
  <c r="DS54" i="14"/>
  <c r="DR68"/>
  <c r="DH52" i="17"/>
  <c r="DR71" i="14"/>
  <c r="DR28"/>
  <c r="DH15" i="17"/>
  <c r="DR9" i="4"/>
  <c r="DR29" i="7"/>
  <c r="DR122" i="14"/>
  <c r="DH106" i="17"/>
  <c r="DR127" i="14"/>
  <c r="DH111" i="17" s="1"/>
  <c r="DR15" i="3"/>
  <c r="DH153" i="17" s="1"/>
  <c r="DR44" i="7"/>
  <c r="DR14" i="3"/>
  <c r="DH150" i="17" s="1"/>
  <c r="DR9" i="8"/>
  <c r="DH19" i="17"/>
  <c r="DR32" i="14"/>
  <c r="DR36" i="11"/>
  <c r="DR154" i="14"/>
  <c r="DS19" i="11"/>
  <c r="DS45" i="10"/>
  <c r="DS139" i="14"/>
  <c r="DI120" i="17"/>
  <c r="DT20" i="10"/>
  <c r="DT164" i="14" s="1"/>
  <c r="DI88" i="17"/>
  <c r="DS104" i="14"/>
  <c r="DR70"/>
  <c r="DS56"/>
  <c r="DH54" i="17"/>
  <c r="DH29"/>
  <c r="DR42" i="14"/>
  <c r="DR19" i="3"/>
  <c r="DH165" i="17" s="1"/>
  <c r="DR47" i="14"/>
  <c r="DH34" i="17" s="1"/>
  <c r="DR18" i="3"/>
  <c r="DH162" i="17" s="1"/>
  <c r="DS137" i="14"/>
  <c r="DI118" i="17"/>
  <c r="DT20" i="8"/>
  <c r="DT162" i="14" s="1"/>
  <c r="DR22" i="7"/>
  <c r="DH139" i="17"/>
  <c r="DR183" i="14"/>
  <c r="DR188"/>
  <c r="DH144" i="17" s="1"/>
  <c r="DR17" i="3"/>
  <c r="DH159" i="17" s="1"/>
  <c r="DR16" i="3"/>
  <c r="DH156" i="17" s="1"/>
  <c r="DS45" i="4"/>
  <c r="DI60" i="17"/>
  <c r="DS76" i="14"/>
  <c r="DS54" i="5"/>
  <c r="DS212" i="14" s="1"/>
  <c r="DS22" i="5"/>
  <c r="DI137" i="17"/>
  <c r="DS181" i="14"/>
  <c r="DS29" i="5"/>
  <c r="DS120" i="14"/>
  <c r="DI104" i="17"/>
  <c r="DS39" i="14"/>
  <c r="DI26" i="17"/>
  <c r="DH55" l="1"/>
  <c r="DS55" i="14"/>
  <c r="DR69"/>
  <c r="DH53" i="17"/>
  <c r="DS45" i="9"/>
  <c r="DI119" i="17"/>
  <c r="DS138" i="14"/>
  <c r="DT20" i="9"/>
  <c r="DT163" i="14" s="1"/>
  <c r="DR110"/>
  <c r="DS28" i="6"/>
  <c r="DH94" i="17"/>
  <c r="DR21" i="6"/>
  <c r="DR171" i="14"/>
  <c r="DH127" i="17"/>
  <c r="DH20"/>
  <c r="DR9" i="9"/>
  <c r="DR33" i="14"/>
  <c r="DH61" i="17"/>
  <c r="DR54" i="6"/>
  <c r="DR213" i="14" s="1"/>
  <c r="DR77"/>
  <c r="DR35" i="6"/>
  <c r="DH8" i="17"/>
  <c r="DR21" i="14"/>
  <c r="DS11" i="8"/>
  <c r="DS10"/>
  <c r="DR17" i="14"/>
  <c r="DS10" i="4"/>
  <c r="DH4" i="17"/>
  <c r="DS11" i="4"/>
  <c r="DT158" i="14"/>
  <c r="DH22" i="17"/>
  <c r="DR35" i="14"/>
  <c r="DR9" i="11"/>
  <c r="DR172" i="14"/>
  <c r="DR21" i="7"/>
  <c r="DH128" i="17"/>
  <c r="DR32" i="3"/>
  <c r="DH174" i="17" s="1"/>
  <c r="DR177" i="14"/>
  <c r="DH133" i="17" s="1"/>
  <c r="DR33" i="3"/>
  <c r="DH177" i="17" s="1"/>
  <c r="DS140" i="14"/>
  <c r="DT20" i="11"/>
  <c r="DI121" i="17"/>
  <c r="DR111" i="14"/>
  <c r="DH95" i="17"/>
  <c r="DS28" i="7"/>
  <c r="DR43" i="3"/>
  <c r="DH189" i="17" s="1"/>
  <c r="DR42" i="3"/>
  <c r="DH186" i="17" s="1"/>
  <c r="DR116" i="14"/>
  <c r="DH100" i="17" s="1"/>
  <c r="DI44"/>
  <c r="DS12" i="11"/>
  <c r="DS12" i="8"/>
  <c r="DI41" i="17"/>
  <c r="DS35" i="5"/>
  <c r="DT51" i="14" s="1"/>
  <c r="DS86"/>
  <c r="DI70" i="17"/>
  <c r="DI43"/>
  <c r="DS12" i="10"/>
  <c r="DI76" i="17"/>
  <c r="DS92" i="14"/>
  <c r="DR78"/>
  <c r="DH62" i="17"/>
  <c r="DR54" i="7"/>
  <c r="DR35" s="1"/>
  <c r="DR61" i="3"/>
  <c r="DH210" i="17" s="1"/>
  <c r="DR83" i="14"/>
  <c r="DH67" i="17" s="1"/>
  <c r="DR62" i="3"/>
  <c r="DH213" i="17" s="1"/>
  <c r="DS11" i="10"/>
  <c r="DS10"/>
  <c r="DH10" i="17"/>
  <c r="DR23" i="14"/>
  <c r="DS45" i="11"/>
  <c r="DI126" i="17"/>
  <c r="DS21" i="5"/>
  <c r="DS170" i="14"/>
  <c r="DS109"/>
  <c r="DI93" i="17"/>
  <c r="DT28" i="5"/>
  <c r="DS65" i="14" l="1"/>
  <c r="DH9" i="17"/>
  <c r="DS10" i="9"/>
  <c r="DS11"/>
  <c r="DS44" s="1"/>
  <c r="DR22" i="14"/>
  <c r="DR149"/>
  <c r="DR36" i="6"/>
  <c r="DS19"/>
  <c r="DS45" s="1"/>
  <c r="DS99" i="14"/>
  <c r="DI83" i="17"/>
  <c r="DS12" i="9"/>
  <c r="DI42" i="17"/>
  <c r="DR66" i="14"/>
  <c r="DS52"/>
  <c r="DH50" i="17"/>
  <c r="DS91" i="14"/>
  <c r="DI75" i="17"/>
  <c r="DR67" i="14"/>
  <c r="DH51" i="17"/>
  <c r="DS53" i="14"/>
  <c r="DR50" i="3"/>
  <c r="DH195" i="17" s="1"/>
  <c r="DR72" i="14"/>
  <c r="DH56" i="17" s="1"/>
  <c r="DR49" i="3"/>
  <c r="DH192" i="17" s="1"/>
  <c r="DS100" i="14"/>
  <c r="DI84" i="17"/>
  <c r="DS39" i="3"/>
  <c r="DI180" i="17" s="1"/>
  <c r="DS105" i="14"/>
  <c r="DI89" i="17" s="1"/>
  <c r="DS40" i="3"/>
  <c r="DI183" i="17" s="1"/>
  <c r="DT165" i="14"/>
  <c r="DS29" i="10"/>
  <c r="DI109" i="17"/>
  <c r="DS44" i="10"/>
  <c r="DS125" i="14"/>
  <c r="DH11" i="17"/>
  <c r="DR24" i="14"/>
  <c r="DS10" i="11"/>
  <c r="DS11"/>
  <c r="DS44" i="4"/>
  <c r="DS29"/>
  <c r="DI103" i="17"/>
  <c r="DS119" i="14"/>
  <c r="DI140" i="17"/>
  <c r="DS22" i="8"/>
  <c r="DS184" i="14"/>
  <c r="DI77" i="17"/>
  <c r="DS93" i="14"/>
  <c r="DS45"/>
  <c r="DI32" i="17"/>
  <c r="DI33"/>
  <c r="DS46" i="14"/>
  <c r="DS180"/>
  <c r="DS22" i="4"/>
  <c r="DI136" i="17"/>
  <c r="DI49"/>
  <c r="DS22" i="10"/>
  <c r="DS186" i="14"/>
  <c r="DI142" i="17"/>
  <c r="DR214" i="14"/>
  <c r="DR72" i="3"/>
  <c r="DR71"/>
  <c r="DR219" i="14"/>
  <c r="DS43"/>
  <c r="DI30" i="17"/>
  <c r="DS19" i="7"/>
  <c r="DR150" i="14"/>
  <c r="DR155"/>
  <c r="DR28" i="3"/>
  <c r="DR27"/>
  <c r="DR36" i="7"/>
  <c r="DI107" i="17"/>
  <c r="DS44" i="8"/>
  <c r="DS123" i="14"/>
  <c r="DS29" i="8"/>
  <c r="DJ82" i="17"/>
  <c r="DT98" i="14"/>
  <c r="DJ38" i="17"/>
  <c r="DT12" i="5"/>
  <c r="DS36"/>
  <c r="DT19"/>
  <c r="DS148" i="14"/>
  <c r="DS80" l="1"/>
  <c r="DS54" i="9"/>
  <c r="DI64" i="17"/>
  <c r="DI31"/>
  <c r="DS44" i="14"/>
  <c r="DI116" i="17"/>
  <c r="DS135" i="14"/>
  <c r="DT20" i="6"/>
  <c r="DT160" i="14" s="1"/>
  <c r="DS29" i="9"/>
  <c r="DS124" i="14"/>
  <c r="DI108" i="17"/>
  <c r="DI39"/>
  <c r="DS12" i="6"/>
  <c r="DS88" i="14"/>
  <c r="DI72" i="17"/>
  <c r="DR30" i="14"/>
  <c r="DH17" i="17"/>
  <c r="DR9" i="6"/>
  <c r="DS185" i="14"/>
  <c r="DS22" i="9"/>
  <c r="DI141" i="17"/>
  <c r="DS22" i="11"/>
  <c r="DI143" i="17"/>
  <c r="DS187" i="14"/>
  <c r="DS175"/>
  <c r="DI131" i="17"/>
  <c r="DS21" i="10"/>
  <c r="DS126" i="14"/>
  <c r="DI110" i="17"/>
  <c r="DS29" i="11"/>
  <c r="DS44"/>
  <c r="DT28" i="10"/>
  <c r="DS114" i="14"/>
  <c r="DI98" i="17"/>
  <c r="DT28" i="8"/>
  <c r="DS112" i="14"/>
  <c r="DI96" i="17"/>
  <c r="DS45" i="7"/>
  <c r="DT20"/>
  <c r="DS136" i="14"/>
  <c r="DI117" i="17"/>
  <c r="DS26" i="3"/>
  <c r="DI171" i="17" s="1"/>
  <c r="DS25" i="3"/>
  <c r="DI168" i="17" s="1"/>
  <c r="DS141" i="14"/>
  <c r="DI122" i="17" s="1"/>
  <c r="DS54" i="4"/>
  <c r="DI59" i="17"/>
  <c r="DS75" i="14"/>
  <c r="DS12" i="7"/>
  <c r="DI40" i="17"/>
  <c r="DS55" i="3"/>
  <c r="DI207" i="17" s="1"/>
  <c r="DS58" i="14"/>
  <c r="DI45" i="17" s="1"/>
  <c r="DS54" i="3"/>
  <c r="DI204" i="17" s="1"/>
  <c r="DS54" i="8"/>
  <c r="DS215" i="14" s="1"/>
  <c r="DS79"/>
  <c r="DI63" i="17"/>
  <c r="DS21" i="8"/>
  <c r="DI129" i="17"/>
  <c r="DS173" i="14"/>
  <c r="DR9" i="7"/>
  <c r="DH18" i="17"/>
  <c r="DR31" i="14"/>
  <c r="DR51" i="3"/>
  <c r="DH198" i="17" s="1"/>
  <c r="DR52" i="3"/>
  <c r="DH201" i="17" s="1"/>
  <c r="DR36" i="14"/>
  <c r="DH23" i="17" s="1"/>
  <c r="DS21" i="4"/>
  <c r="DS169" i="14"/>
  <c r="DI125" i="17"/>
  <c r="DI92"/>
  <c r="DT28" i="4"/>
  <c r="DS108" i="14"/>
  <c r="DI65" i="17"/>
  <c r="DS81" i="14"/>
  <c r="DS54" i="10"/>
  <c r="DS217" i="14" s="1"/>
  <c r="DJ115" i="17"/>
  <c r="DU20" i="5"/>
  <c r="DU159" i="14" s="1"/>
  <c r="DT134"/>
  <c r="DT45" i="5"/>
  <c r="DI16" i="17"/>
  <c r="DS29" i="14"/>
  <c r="DS9" i="5"/>
  <c r="DJ27" i="17"/>
  <c r="DT40" i="14"/>
  <c r="DS41" l="1"/>
  <c r="DI28" i="17"/>
  <c r="DT28" i="9"/>
  <c r="DI97" i="17"/>
  <c r="DS113" i="14"/>
  <c r="DS174"/>
  <c r="DS21" i="9"/>
  <c r="DI130" i="17"/>
  <c r="DS11" i="6"/>
  <c r="DH6" i="17"/>
  <c r="DR19" i="14"/>
  <c r="DS10" i="6"/>
  <c r="DS216" i="14"/>
  <c r="DS35" i="9"/>
  <c r="DS35" i="10"/>
  <c r="DS35" i="8"/>
  <c r="DH7" i="17"/>
  <c r="DS10" i="7"/>
  <c r="DR20" i="14"/>
  <c r="DS11" i="7"/>
  <c r="DR12" i="3"/>
  <c r="DH1" i="17" s="1"/>
  <c r="DR13" i="3"/>
  <c r="DH147" i="17" s="1"/>
  <c r="DR25" i="14"/>
  <c r="DH12" i="17" s="1"/>
  <c r="DT161" i="14"/>
  <c r="DT166"/>
  <c r="DT30" i="3"/>
  <c r="DT29"/>
  <c r="DT101" i="14"/>
  <c r="DJ85" i="17"/>
  <c r="DS54" i="11"/>
  <c r="DI66" i="17"/>
  <c r="DS82" i="14"/>
  <c r="DS36" i="8"/>
  <c r="DT19"/>
  <c r="DS151" i="14"/>
  <c r="DS42"/>
  <c r="DI29" i="17"/>
  <c r="DS19" i="3"/>
  <c r="DI165" i="17" s="1"/>
  <c r="DS47" i="14"/>
  <c r="DI34" i="17" s="1"/>
  <c r="DS18" i="3"/>
  <c r="DI162" i="17" s="1"/>
  <c r="DJ87"/>
  <c r="DT103" i="14"/>
  <c r="DS70"/>
  <c r="DI54" i="17"/>
  <c r="DT56" i="14"/>
  <c r="DT19" i="4"/>
  <c r="DS36"/>
  <c r="DS147" i="14"/>
  <c r="DS68"/>
  <c r="DT54"/>
  <c r="DI52" i="17"/>
  <c r="DS211" i="14"/>
  <c r="DS35" i="4"/>
  <c r="DI132" i="17"/>
  <c r="DS21" i="11"/>
  <c r="DS176" i="14"/>
  <c r="DT97"/>
  <c r="DT45" i="4"/>
  <c r="DJ81" i="17"/>
  <c r="DI73"/>
  <c r="DS89" i="14"/>
  <c r="DS44" i="7"/>
  <c r="DS64" i="3"/>
  <c r="DI216" i="17" s="1"/>
  <c r="DS65" i="3"/>
  <c r="DI219" i="17" s="1"/>
  <c r="DS94" i="14"/>
  <c r="DI78" i="17" s="1"/>
  <c r="DS115" i="14"/>
  <c r="DT28" i="11"/>
  <c r="DI99" i="17"/>
  <c r="DT19" i="10"/>
  <c r="DS36"/>
  <c r="DS153" i="14"/>
  <c r="DT87"/>
  <c r="DJ71" i="17"/>
  <c r="DI5"/>
  <c r="DS18" i="14"/>
  <c r="DT10" i="5"/>
  <c r="DT11"/>
  <c r="DS44" i="6" l="1"/>
  <c r="DI105" i="17"/>
  <c r="DS29" i="6"/>
  <c r="DS121" i="14"/>
  <c r="DS36" i="9"/>
  <c r="DT19"/>
  <c r="DS152" i="14"/>
  <c r="DT102"/>
  <c r="DJ86" i="17"/>
  <c r="DS69" i="14"/>
  <c r="DI53" i="17"/>
  <c r="DT55" i="14"/>
  <c r="DS22" i="6"/>
  <c r="DS182" i="14"/>
  <c r="DI138" i="17"/>
  <c r="DI48"/>
  <c r="DT50" i="14"/>
  <c r="DS64"/>
  <c r="DT12" i="10"/>
  <c r="DJ43" i="17"/>
  <c r="DT45" i="10"/>
  <c r="DU20"/>
  <c r="DU164" i="14" s="1"/>
  <c r="DT139"/>
  <c r="DJ120" i="17"/>
  <c r="DT12" i="8"/>
  <c r="DJ41" i="17"/>
  <c r="DT133" i="14"/>
  <c r="DJ114" i="17"/>
  <c r="DU20" i="4"/>
  <c r="DS29" i="7"/>
  <c r="DS122" i="14"/>
  <c r="DI106" i="17"/>
  <c r="DS127" i="14"/>
  <c r="DI111" i="17" s="1"/>
  <c r="DS15" i="3"/>
  <c r="DI153" i="17" s="1"/>
  <c r="DS14" i="3"/>
  <c r="DI150" i="17" s="1"/>
  <c r="DI21"/>
  <c r="DS9" i="10"/>
  <c r="DS34" i="14"/>
  <c r="DI62" i="17"/>
  <c r="DS78" i="14"/>
  <c r="DS54" i="7"/>
  <c r="DS62" i="3"/>
  <c r="DI213" i="17" s="1"/>
  <c r="DS83" i="14"/>
  <c r="DI67" i="17" s="1"/>
  <c r="DS28" i="14"/>
  <c r="DS9" i="4"/>
  <c r="DI15" i="17"/>
  <c r="DI19"/>
  <c r="DS32" i="14"/>
  <c r="DS9" i="8"/>
  <c r="DS61" i="3"/>
  <c r="DI210" i="17" s="1"/>
  <c r="DJ88"/>
  <c r="DT104" i="14"/>
  <c r="DT86"/>
  <c r="DJ70" i="17"/>
  <c r="DT19" i="11"/>
  <c r="DS36"/>
  <c r="DS154" i="14"/>
  <c r="DT45" i="8"/>
  <c r="DU20"/>
  <c r="DU162" i="14" s="1"/>
  <c r="DT137"/>
  <c r="DJ118" i="17"/>
  <c r="DS35" i="11"/>
  <c r="DS218" i="14"/>
  <c r="DS22" i="7"/>
  <c r="DS183" i="14"/>
  <c r="DI139" i="17"/>
  <c r="DS188" i="14"/>
  <c r="DI144" i="17" s="1"/>
  <c r="DS17" i="3"/>
  <c r="DI159" i="17" s="1"/>
  <c r="DS16" i="3"/>
  <c r="DI156" i="17" s="1"/>
  <c r="DT181" i="14"/>
  <c r="DT22" i="5"/>
  <c r="DJ137" i="17"/>
  <c r="DT29" i="5"/>
  <c r="DJ104" i="17"/>
  <c r="DT120" i="14"/>
  <c r="DT44" i="5"/>
  <c r="DS171" i="14" l="1"/>
  <c r="DS21" i="6"/>
  <c r="DI127" i="17"/>
  <c r="DS9" i="9"/>
  <c r="DS33" i="14"/>
  <c r="DI20" i="17"/>
  <c r="DI94"/>
  <c r="DT28" i="6"/>
  <c r="DS110" i="14"/>
  <c r="DI61" i="17"/>
  <c r="DS54" i="6"/>
  <c r="DS77" i="14"/>
  <c r="DT12" i="9"/>
  <c r="DJ42" i="17"/>
  <c r="DJ119"/>
  <c r="DT138" i="14"/>
  <c r="DU20" i="9"/>
  <c r="DU163" i="14" s="1"/>
  <c r="DT45" i="9"/>
  <c r="DS21" i="7"/>
  <c r="DS172" i="14"/>
  <c r="DI128" i="17"/>
  <c r="DS177" i="14"/>
  <c r="DI133" i="17" s="1"/>
  <c r="DS33" i="3"/>
  <c r="DI177" i="17" s="1"/>
  <c r="DS32" i="3"/>
  <c r="DI174" i="17" s="1"/>
  <c r="DS9" i="11"/>
  <c r="DS35" i="14"/>
  <c r="DI22" i="17"/>
  <c r="DU158" i="14"/>
  <c r="DJ76" i="17"/>
  <c r="DT92" i="14"/>
  <c r="DI55" i="17"/>
  <c r="DS71" i="14"/>
  <c r="DT57"/>
  <c r="DT90"/>
  <c r="DJ74" i="17"/>
  <c r="DT11" i="8"/>
  <c r="DI8" i="17"/>
  <c r="DT10" i="8"/>
  <c r="DS21" i="14"/>
  <c r="DT45"/>
  <c r="DJ32" i="17"/>
  <c r="DT12" i="4"/>
  <c r="DJ37" i="17"/>
  <c r="DT10" i="4"/>
  <c r="DT11"/>
  <c r="DI4" i="17"/>
  <c r="DS17" i="14"/>
  <c r="DS35" i="7"/>
  <c r="DS214" i="14"/>
  <c r="DS219"/>
  <c r="DS71" i="3"/>
  <c r="DS72"/>
  <c r="DI10" i="17"/>
  <c r="DT11" i="10"/>
  <c r="DS23" i="14"/>
  <c r="DT10" i="10"/>
  <c r="DS111" i="14"/>
  <c r="DI95" i="17"/>
  <c r="DT28" i="7"/>
  <c r="DS43" i="3"/>
  <c r="DI189" i="17" s="1"/>
  <c r="DS116" i="14"/>
  <c r="DI100" i="17" s="1"/>
  <c r="DS42" i="3"/>
  <c r="DI186" i="17" s="1"/>
  <c r="DU20" i="11"/>
  <c r="DJ121" i="17"/>
  <c r="DT140" i="14"/>
  <c r="DT45" i="11"/>
  <c r="DJ30" i="17"/>
  <c r="DT43" i="14"/>
  <c r="DT54" i="5"/>
  <c r="DJ60" i="17"/>
  <c r="DT76" i="14"/>
  <c r="DU28" i="5"/>
  <c r="DJ93" i="17"/>
  <c r="DT109" i="14"/>
  <c r="DJ126" i="17"/>
  <c r="DT170" i="14"/>
  <c r="DT21" i="5"/>
  <c r="DJ31" i="17" l="1"/>
  <c r="DT44" i="14"/>
  <c r="DS35" i="6"/>
  <c r="DS72" i="14" s="1"/>
  <c r="DI56" i="17" s="1"/>
  <c r="DS213" i="14"/>
  <c r="DT91"/>
  <c r="DJ75" i="17"/>
  <c r="DJ83"/>
  <c r="DT99" i="14"/>
  <c r="DI9" i="17"/>
  <c r="DT11" i="9"/>
  <c r="DS22" i="14"/>
  <c r="DT10" i="9"/>
  <c r="DT19" i="6"/>
  <c r="DT45" s="1"/>
  <c r="DS36"/>
  <c r="DS149" i="14"/>
  <c r="DT44" i="4"/>
  <c r="DJ103" i="17"/>
  <c r="DT29" i="4"/>
  <c r="DT119" i="14"/>
  <c r="DT123"/>
  <c r="DJ107" i="17"/>
  <c r="DT29" i="8"/>
  <c r="DT12" i="11"/>
  <c r="DJ44" i="17"/>
  <c r="DT19" i="7"/>
  <c r="DS150" i="14"/>
  <c r="DS27" i="3"/>
  <c r="DS155" i="14"/>
  <c r="DS36" i="7"/>
  <c r="DS28" i="3"/>
  <c r="DT53" i="14"/>
  <c r="DS67"/>
  <c r="DI51" i="17"/>
  <c r="DS49" i="3"/>
  <c r="DI192" i="17" s="1"/>
  <c r="DT22" i="4"/>
  <c r="DJ136" i="17"/>
  <c r="DT180" i="14"/>
  <c r="DI11" i="17"/>
  <c r="DT10" i="11"/>
  <c r="DS24" i="14"/>
  <c r="DT11" i="11"/>
  <c r="DJ77" i="17"/>
  <c r="DT93" i="14"/>
  <c r="DT125"/>
  <c r="DJ109" i="17"/>
  <c r="DT29" i="10"/>
  <c r="DT44"/>
  <c r="DJ26" i="17"/>
  <c r="DT39" i="14"/>
  <c r="DT44" i="8"/>
  <c r="DT22" i="10"/>
  <c r="DJ142" i="17"/>
  <c r="DT186" i="14"/>
  <c r="DU165"/>
  <c r="DT100"/>
  <c r="DJ84" i="17"/>
  <c r="DT45" i="7"/>
  <c r="DT39" i="3"/>
  <c r="DJ180" i="17" s="1"/>
  <c r="DT40" i="3"/>
  <c r="DJ183" i="17" s="1"/>
  <c r="DT105" i="14"/>
  <c r="DJ89" i="17" s="1"/>
  <c r="DJ140"/>
  <c r="DT22" i="8"/>
  <c r="DT184" i="14"/>
  <c r="DT36" i="5"/>
  <c r="DU19"/>
  <c r="DT148" i="14"/>
  <c r="DK82" i="17"/>
  <c r="DU98" i="14"/>
  <c r="DT35" i="5"/>
  <c r="DT212" i="14"/>
  <c r="DS50" i="3" l="1"/>
  <c r="DI195" i="17" s="1"/>
  <c r="DT135" i="14"/>
  <c r="DJ116" i="17"/>
  <c r="DU20" i="6"/>
  <c r="DU160" i="14" s="1"/>
  <c r="DI50" i="17"/>
  <c r="DS66" i="14"/>
  <c r="DT52"/>
  <c r="DT58" s="1"/>
  <c r="DJ45" i="17" s="1"/>
  <c r="DS30" i="14"/>
  <c r="DS9" i="6"/>
  <c r="DI17" i="17"/>
  <c r="DT185" i="14"/>
  <c r="DT22" i="9"/>
  <c r="DJ141" i="17"/>
  <c r="DJ108"/>
  <c r="DT124" i="14"/>
  <c r="DT29" i="9"/>
  <c r="DT88" i="14"/>
  <c r="DJ72" i="17"/>
  <c r="DT44" i="9"/>
  <c r="DT89" i="14"/>
  <c r="DJ73" i="17"/>
  <c r="DT65" i="3"/>
  <c r="DJ219" i="17" s="1"/>
  <c r="DT94" i="14"/>
  <c r="DJ78" i="17" s="1"/>
  <c r="DT64" i="3"/>
  <c r="DJ216" i="17" s="1"/>
  <c r="DT54" i="8"/>
  <c r="DT215" i="14" s="1"/>
  <c r="DT79"/>
  <c r="DJ63" i="17"/>
  <c r="DT54" i="10"/>
  <c r="DJ65" i="17"/>
  <c r="DT81" i="14"/>
  <c r="DT169"/>
  <c r="DT21" i="4"/>
  <c r="DJ125" i="17"/>
  <c r="DI18"/>
  <c r="DS31" i="14"/>
  <c r="DS9" i="7"/>
  <c r="DS36" i="14"/>
  <c r="DI23" i="17" s="1"/>
  <c r="DS52" i="3"/>
  <c r="DI201" i="17" s="1"/>
  <c r="DS51" i="3"/>
  <c r="DI198" i="17" s="1"/>
  <c r="DJ117"/>
  <c r="DU20" i="7"/>
  <c r="DT136" i="14"/>
  <c r="DT25" i="3"/>
  <c r="DJ168" i="17" s="1"/>
  <c r="DT26" i="3"/>
  <c r="DJ171" i="17" s="1"/>
  <c r="DT141" i="14"/>
  <c r="DJ122" i="17" s="1"/>
  <c r="DT54" i="4"/>
  <c r="DJ59" i="17"/>
  <c r="DT75" i="14"/>
  <c r="DT173"/>
  <c r="DT21" i="8"/>
  <c r="DJ129" i="17"/>
  <c r="DT21" i="10"/>
  <c r="DJ131" i="17"/>
  <c r="DT175" i="14"/>
  <c r="DT12" i="7"/>
  <c r="DJ40" i="17"/>
  <c r="DT54" i="3"/>
  <c r="DJ204" i="17" s="1"/>
  <c r="DJ33"/>
  <c r="DT46" i="14"/>
  <c r="DT29" i="11"/>
  <c r="DJ110" i="17"/>
  <c r="DT126" i="14"/>
  <c r="DT112"/>
  <c r="DU28" i="8"/>
  <c r="DJ96" i="17"/>
  <c r="DT114" i="14"/>
  <c r="DJ98" i="17"/>
  <c r="DU28" i="10"/>
  <c r="DT22" i="11"/>
  <c r="DJ143" i="17"/>
  <c r="DT187" i="14"/>
  <c r="DJ92" i="17"/>
  <c r="DT108" i="14"/>
  <c r="DU28" i="4"/>
  <c r="DT44" i="11"/>
  <c r="DU45" i="5"/>
  <c r="DV20"/>
  <c r="DV159" i="14" s="1"/>
  <c r="DK115" i="17"/>
  <c r="DU134" i="14"/>
  <c r="DT9" i="5"/>
  <c r="DJ16" i="17"/>
  <c r="DT29" i="14"/>
  <c r="DT65"/>
  <c r="DJ49" i="17"/>
  <c r="DU51" i="14"/>
  <c r="DT55" i="3" l="1"/>
  <c r="DJ207" i="17" s="1"/>
  <c r="DT35" i="8"/>
  <c r="DT68" i="14" s="1"/>
  <c r="DJ97" i="17"/>
  <c r="DT113" i="14"/>
  <c r="DU28" i="9"/>
  <c r="DJ130" i="17"/>
  <c r="DT21" i="9"/>
  <c r="DT174" i="14"/>
  <c r="DT80"/>
  <c r="DJ64" i="17"/>
  <c r="DT54" i="9"/>
  <c r="DT216" i="14" s="1"/>
  <c r="DS19"/>
  <c r="DT11" i="6"/>
  <c r="DI6" i="17"/>
  <c r="DT10" i="6"/>
  <c r="DJ39" i="17"/>
  <c r="DT12" i="6"/>
  <c r="DT18" i="3" s="1"/>
  <c r="DJ162" i="17" s="1"/>
  <c r="DK81"/>
  <c r="DU97" i="14"/>
  <c r="DT153"/>
  <c r="DU19" i="10"/>
  <c r="DU45" s="1"/>
  <c r="DT36"/>
  <c r="DT11" i="7"/>
  <c r="DI7" i="17"/>
  <c r="DT10" i="7"/>
  <c r="DS20" i="14"/>
  <c r="DS12" i="3"/>
  <c r="DI1" i="17" s="1"/>
  <c r="DS25" i="14"/>
  <c r="DI12" i="17" s="1"/>
  <c r="DS13" i="3"/>
  <c r="DI147" i="17" s="1"/>
  <c r="DT36" i="4"/>
  <c r="DU19"/>
  <c r="DU45" s="1"/>
  <c r="DT147" i="14"/>
  <c r="DU54"/>
  <c r="DU103"/>
  <c r="DK87" i="17"/>
  <c r="DU101" i="14"/>
  <c r="DK85" i="17"/>
  <c r="DJ99"/>
  <c r="DU28" i="11"/>
  <c r="DT115" i="14"/>
  <c r="DU161"/>
  <c r="DU30" i="3"/>
  <c r="DU29"/>
  <c r="DU166" i="14"/>
  <c r="DT217"/>
  <c r="DT35" i="10"/>
  <c r="DT82" i="14"/>
  <c r="DJ66" i="17"/>
  <c r="DT54" i="11"/>
  <c r="DT218" i="14" s="1"/>
  <c r="DJ29" i="17"/>
  <c r="DT42" i="14"/>
  <c r="DT19" i="3"/>
  <c r="DJ165" i="17" s="1"/>
  <c r="DU19" i="8"/>
  <c r="DT151" i="14"/>
  <c r="DT36" i="8"/>
  <c r="DT211" i="14"/>
  <c r="DT176"/>
  <c r="DT21" i="11"/>
  <c r="DJ132" i="17"/>
  <c r="DT35" i="4"/>
  <c r="DJ5" i="17"/>
  <c r="DT18" i="14"/>
  <c r="DU11" i="5"/>
  <c r="DU10"/>
  <c r="DK71" i="17"/>
  <c r="DU87" i="14"/>
  <c r="DK38" i="17"/>
  <c r="DU12" i="5"/>
  <c r="DJ52" i="17" l="1"/>
  <c r="DT47" i="14"/>
  <c r="DJ34" i="17" s="1"/>
  <c r="DT152" i="14"/>
  <c r="DT36" i="9"/>
  <c r="DU19"/>
  <c r="DU102" i="14"/>
  <c r="DK86" i="17"/>
  <c r="DT41" i="14"/>
  <c r="DJ28" i="17"/>
  <c r="DJ138"/>
  <c r="DT182" i="14"/>
  <c r="DT22" i="6"/>
  <c r="DJ105" i="17"/>
  <c r="DT29" i="6"/>
  <c r="DT121" i="14"/>
  <c r="DT44" i="6"/>
  <c r="DT35" i="9"/>
  <c r="DT35" i="11"/>
  <c r="DT71" i="14" s="1"/>
  <c r="DU137"/>
  <c r="DK118" i="17"/>
  <c r="DU45" i="8"/>
  <c r="DV20"/>
  <c r="DV162" i="14" s="1"/>
  <c r="DJ15" i="17"/>
  <c r="DT9" i="4"/>
  <c r="DT28" i="14"/>
  <c r="DT34"/>
  <c r="DT9" i="10"/>
  <c r="DJ21" i="17"/>
  <c r="DJ106"/>
  <c r="DT29" i="7"/>
  <c r="DT122" i="14"/>
  <c r="DT14" i="3"/>
  <c r="DJ150" i="17" s="1"/>
  <c r="DT127" i="14"/>
  <c r="DJ111" i="17" s="1"/>
  <c r="DT15" i="3"/>
  <c r="DJ153" i="17" s="1"/>
  <c r="DT44" i="7"/>
  <c r="DT32" i="14"/>
  <c r="DT9" i="8"/>
  <c r="DJ19" i="17"/>
  <c r="DK88"/>
  <c r="DU104" i="14"/>
  <c r="DU92"/>
  <c r="DK76" i="17"/>
  <c r="DU12" i="8"/>
  <c r="DK41" i="17"/>
  <c r="DV20" i="4"/>
  <c r="DV158" i="14" s="1"/>
  <c r="DK114" i="17"/>
  <c r="DU133" i="14"/>
  <c r="DU57"/>
  <c r="DU56"/>
  <c r="DT70"/>
  <c r="DJ54" i="17"/>
  <c r="DK70"/>
  <c r="DU86" i="14"/>
  <c r="DU50"/>
  <c r="DJ48" i="17"/>
  <c r="DT64" i="14"/>
  <c r="DU19" i="11"/>
  <c r="DT154" i="14"/>
  <c r="DT36" i="11"/>
  <c r="DJ139" i="17"/>
  <c r="DT183" i="14"/>
  <c r="DT22" i="7"/>
  <c r="DT16" i="3"/>
  <c r="DJ156" i="17" s="1"/>
  <c r="DT188" i="14"/>
  <c r="DJ144" i="17" s="1"/>
  <c r="DT17" i="3"/>
  <c r="DJ159" i="17" s="1"/>
  <c r="DK120"/>
  <c r="DV20" i="10"/>
  <c r="DV164" i="14" s="1"/>
  <c r="DU139"/>
  <c r="DU120"/>
  <c r="DU29" i="5"/>
  <c r="DK104" i="17"/>
  <c r="DU181" i="14"/>
  <c r="DK137" i="17"/>
  <c r="DU22" i="5"/>
  <c r="DU40" i="14"/>
  <c r="DK27" i="17"/>
  <c r="DU44" i="5"/>
  <c r="DJ55" i="17" l="1"/>
  <c r="DU55" i="14"/>
  <c r="DT69"/>
  <c r="DJ53" i="17"/>
  <c r="DU45" i="9"/>
  <c r="DV20"/>
  <c r="DV163" i="14" s="1"/>
  <c r="DU138"/>
  <c r="DK119" i="17"/>
  <c r="DT77" i="14"/>
  <c r="DJ61" i="17"/>
  <c r="DT54" i="6"/>
  <c r="DT213" i="14" s="1"/>
  <c r="DU28" i="6"/>
  <c r="DJ94" i="17"/>
  <c r="DT110" i="14"/>
  <c r="DT21" i="6"/>
  <c r="DT171" i="14"/>
  <c r="DJ127" i="17"/>
  <c r="DT33" i="14"/>
  <c r="DJ20" i="17"/>
  <c r="DT9" i="9"/>
  <c r="DT172" i="14"/>
  <c r="DT21" i="7"/>
  <c r="DJ128" i="17"/>
  <c r="DT177" i="14"/>
  <c r="DJ133" i="17" s="1"/>
  <c r="DT32" i="3"/>
  <c r="DJ174" i="17" s="1"/>
  <c r="DT33" i="3"/>
  <c r="DJ177" i="17" s="1"/>
  <c r="DU11" i="4"/>
  <c r="DU10"/>
  <c r="DJ4" i="17"/>
  <c r="DT17" i="14"/>
  <c r="DU12" i="10"/>
  <c r="DK43" i="17"/>
  <c r="DU43" i="14"/>
  <c r="DK30" i="17"/>
  <c r="DT111" i="14"/>
  <c r="DU28" i="7"/>
  <c r="DJ95" i="17"/>
  <c r="DT116" i="14"/>
  <c r="DJ100" i="17" s="1"/>
  <c r="DT42" i="3"/>
  <c r="DJ186" i="17" s="1"/>
  <c r="DT43" i="3"/>
  <c r="DJ189" i="17" s="1"/>
  <c r="DU90" i="14"/>
  <c r="DK74" i="17"/>
  <c r="DV20" i="11"/>
  <c r="DU45"/>
  <c r="DK121" i="17"/>
  <c r="DU140" i="14"/>
  <c r="DT9" i="11"/>
  <c r="DJ22" i="17"/>
  <c r="DT35" i="14"/>
  <c r="DU12" i="4"/>
  <c r="DK37" i="17"/>
  <c r="DU12" i="11"/>
  <c r="DK44" i="17"/>
  <c r="DU10" i="8"/>
  <c r="DJ8" i="17"/>
  <c r="DT21" i="14"/>
  <c r="DU11" i="8"/>
  <c r="DT54" i="7"/>
  <c r="DT35" s="1"/>
  <c r="DJ62" i="17"/>
  <c r="DT78" i="14"/>
  <c r="DT62" i="3"/>
  <c r="DJ213" i="17" s="1"/>
  <c r="DT83" i="14"/>
  <c r="DJ67" i="17" s="1"/>
  <c r="DT61" i="3"/>
  <c r="DJ210" i="17" s="1"/>
  <c r="DT23" i="14"/>
  <c r="DJ10" i="17"/>
  <c r="DU11" i="10"/>
  <c r="DU10"/>
  <c r="DK93" i="17"/>
  <c r="DV28" i="5"/>
  <c r="DU109" i="14"/>
  <c r="DU54" i="5"/>
  <c r="DU212" i="14" s="1"/>
  <c r="DU76"/>
  <c r="DK60" i="17"/>
  <c r="DU21" i="5"/>
  <c r="DU170" i="14"/>
  <c r="DK126" i="17"/>
  <c r="DT149" i="14" l="1"/>
  <c r="DT36" i="6"/>
  <c r="DU19"/>
  <c r="DU12" i="9"/>
  <c r="DK42" i="17"/>
  <c r="DT35" i="6"/>
  <c r="DT50" i="3" s="1"/>
  <c r="DJ195" i="17" s="1"/>
  <c r="DT22" i="14"/>
  <c r="DJ9" i="17"/>
  <c r="DU10" i="9"/>
  <c r="DU11"/>
  <c r="DU99" i="14"/>
  <c r="DK83" i="17"/>
  <c r="DU91" i="14"/>
  <c r="DK75" i="17"/>
  <c r="DU35" i="5"/>
  <c r="DV51" i="14" s="1"/>
  <c r="DU53"/>
  <c r="DT67"/>
  <c r="DJ51" i="17"/>
  <c r="DT72" i="14"/>
  <c r="DJ56" i="17" s="1"/>
  <c r="DK140"/>
  <c r="DU22" i="8"/>
  <c r="DU184" i="14"/>
  <c r="DU100"/>
  <c r="DK84" i="17"/>
  <c r="DU105" i="14"/>
  <c r="DK89" i="17" s="1"/>
  <c r="DU40" i="3"/>
  <c r="DK183" i="17" s="1"/>
  <c r="DU39" i="3"/>
  <c r="DK180" i="17" s="1"/>
  <c r="DU44" i="8"/>
  <c r="DK107" i="17"/>
  <c r="DU123" i="14"/>
  <c r="DU29" i="8"/>
  <c r="DK32" i="17"/>
  <c r="DU45" i="14"/>
  <c r="DT150"/>
  <c r="DU19" i="7"/>
  <c r="DT27" i="3"/>
  <c r="DT36" i="7"/>
  <c r="DT155" i="14"/>
  <c r="DT28" i="3"/>
  <c r="DU29" i="10"/>
  <c r="DU44"/>
  <c r="DU125" i="14"/>
  <c r="DK109" i="17"/>
  <c r="DK26"/>
  <c r="DU39" i="14"/>
  <c r="DV165"/>
  <c r="DU29" i="4"/>
  <c r="DU119" i="14"/>
  <c r="DU44" i="4"/>
  <c r="DK103" i="17"/>
  <c r="DT214" i="14"/>
  <c r="DT72" i="3"/>
  <c r="DT71"/>
  <c r="DT219" i="14"/>
  <c r="DU22" i="10"/>
  <c r="DK142" i="17"/>
  <c r="DU186" i="14"/>
  <c r="DU46"/>
  <c r="DK33" i="17"/>
  <c r="DJ11"/>
  <c r="DU10" i="11"/>
  <c r="DT24" i="14"/>
  <c r="DU11" i="11"/>
  <c r="DK77" i="17"/>
  <c r="DU93" i="14"/>
  <c r="DK136" i="17"/>
  <c r="DU180" i="14"/>
  <c r="DU22" i="4"/>
  <c r="DV19" i="5"/>
  <c r="DU148" i="14"/>
  <c r="DU36" i="5"/>
  <c r="DV98" i="14"/>
  <c r="DL82" i="17"/>
  <c r="DK49"/>
  <c r="DU65" i="14" l="1"/>
  <c r="DT49" i="3"/>
  <c r="DJ192" i="17" s="1"/>
  <c r="DU22" i="9"/>
  <c r="DK141" i="17"/>
  <c r="DU185" i="14"/>
  <c r="DU45" i="6"/>
  <c r="DK116" i="17"/>
  <c r="DV20" i="6"/>
  <c r="DV160" i="14" s="1"/>
  <c r="DU135"/>
  <c r="DK108" i="17"/>
  <c r="DU29" i="9"/>
  <c r="DU44"/>
  <c r="DU124" i="14"/>
  <c r="DU52"/>
  <c r="DJ50" i="17"/>
  <c r="DT66" i="14"/>
  <c r="DK31" i="17"/>
  <c r="DU44" i="14"/>
  <c r="DT30"/>
  <c r="DJ17" i="17"/>
  <c r="DT9" i="6"/>
  <c r="DK110" i="17"/>
  <c r="DU126" i="14"/>
  <c r="DU44" i="11"/>
  <c r="DU29"/>
  <c r="DK59" i="17"/>
  <c r="DU75" i="14"/>
  <c r="DU54" i="4"/>
  <c r="DU45" i="7"/>
  <c r="DU136" i="14"/>
  <c r="DK117" i="17"/>
  <c r="DV20" i="7"/>
  <c r="DU25" i="3"/>
  <c r="DK168" i="17" s="1"/>
  <c r="DU26" i="3"/>
  <c r="DK171" i="17" s="1"/>
  <c r="DU141" i="14"/>
  <c r="DK122" i="17" s="1"/>
  <c r="DK40"/>
  <c r="DU12" i="7"/>
  <c r="DU55" i="3"/>
  <c r="DK207" i="17" s="1"/>
  <c r="DU54" i="3"/>
  <c r="DK204" i="17" s="1"/>
  <c r="DU58" i="14"/>
  <c r="DK45" i="17" s="1"/>
  <c r="DU114" i="14"/>
  <c r="DK98" i="17"/>
  <c r="DV28" i="10"/>
  <c r="DK125" i="17"/>
  <c r="DU169" i="14"/>
  <c r="DU21" i="4"/>
  <c r="DU187" i="14"/>
  <c r="DU22" i="11"/>
  <c r="DK143" i="17"/>
  <c r="DK92"/>
  <c r="DV28" i="4"/>
  <c r="DU108" i="14"/>
  <c r="DU81"/>
  <c r="DU54" i="10"/>
  <c r="DK65" i="17"/>
  <c r="DJ18"/>
  <c r="DT9" i="7"/>
  <c r="DT31" i="14"/>
  <c r="DT52" i="3"/>
  <c r="DJ201" i="17" s="1"/>
  <c r="DT36" i="14"/>
  <c r="DJ23" i="17" s="1"/>
  <c r="DT51" i="3"/>
  <c r="DJ198" i="17" s="1"/>
  <c r="DU79" i="14"/>
  <c r="DU54" i="8"/>
  <c r="DK63" i="17"/>
  <c r="DK96"/>
  <c r="DV28" i="8"/>
  <c r="DU112" i="14"/>
  <c r="DK131" i="17"/>
  <c r="DU175" i="14"/>
  <c r="DU21" i="10"/>
  <c r="DK129" i="17"/>
  <c r="DU21" i="8"/>
  <c r="DU173" i="14"/>
  <c r="DU29"/>
  <c r="DU9" i="5"/>
  <c r="DK16" i="17"/>
  <c r="DV12" i="5"/>
  <c r="DL38" i="17"/>
  <c r="DV134" i="14"/>
  <c r="DL115" i="17"/>
  <c r="DW20" i="5"/>
  <c r="DW159" i="14" s="1"/>
  <c r="DV45" i="5"/>
  <c r="DJ6" i="17" l="1"/>
  <c r="DT19" i="14"/>
  <c r="DU11" i="6"/>
  <c r="DU10"/>
  <c r="DK97" i="17"/>
  <c r="DV28" i="9"/>
  <c r="DU113" i="14"/>
  <c r="DU174"/>
  <c r="DK130" i="17"/>
  <c r="DU21" i="9"/>
  <c r="DK39" i="17"/>
  <c r="DU12" i="6"/>
  <c r="DK64" i="17"/>
  <c r="DU54" i="9"/>
  <c r="DU216" i="14" s="1"/>
  <c r="DU80"/>
  <c r="DU35" i="9"/>
  <c r="DU88" i="14"/>
  <c r="DK72" i="17"/>
  <c r="DU44" i="6"/>
  <c r="DU151" i="14"/>
  <c r="DV19" i="8"/>
  <c r="DU36"/>
  <c r="DL87" i="17"/>
  <c r="DV103" i="14"/>
  <c r="DU153"/>
  <c r="DV19" i="10"/>
  <c r="DU36"/>
  <c r="DV101" i="14"/>
  <c r="DL85" i="17"/>
  <c r="DU10" i="7"/>
  <c r="DT20" i="14"/>
  <c r="DJ7" i="17"/>
  <c r="DU11" i="7"/>
  <c r="DT13" i="3"/>
  <c r="DJ147" i="17" s="1"/>
  <c r="DT25" i="14"/>
  <c r="DJ12" i="17" s="1"/>
  <c r="DT12" i="3"/>
  <c r="DJ1" i="17" s="1"/>
  <c r="DV19" i="4"/>
  <c r="DU147" i="14"/>
  <c r="DU36" i="4"/>
  <c r="DU54" i="11"/>
  <c r="DU218" i="14" s="1"/>
  <c r="DK66" i="17"/>
  <c r="DU82" i="14"/>
  <c r="DU35" i="10"/>
  <c r="DU217" i="14"/>
  <c r="DU215"/>
  <c r="DU35" i="8"/>
  <c r="DU176" i="14"/>
  <c r="DK132" i="17"/>
  <c r="DU21" i="11"/>
  <c r="DV161" i="14"/>
  <c r="DV30" i="3"/>
  <c r="DV166" i="14"/>
  <c r="DV29" i="3"/>
  <c r="DV97" i="14"/>
  <c r="DL81" i="17"/>
  <c r="DU211" i="14"/>
  <c r="DU35" i="4"/>
  <c r="DU115" i="14"/>
  <c r="DK99" i="17"/>
  <c r="DV28" i="11"/>
  <c r="DU42" i="14"/>
  <c r="DK29" i="17"/>
  <c r="DU19" i="3"/>
  <c r="DK165" i="17" s="1"/>
  <c r="DU47" i="14"/>
  <c r="DK34" i="17" s="1"/>
  <c r="DU18" i="3"/>
  <c r="DK162" i="17" s="1"/>
  <c r="DU89" i="14"/>
  <c r="DK73" i="17"/>
  <c r="DU65" i="3"/>
  <c r="DK219" i="17" s="1"/>
  <c r="DU94" i="14"/>
  <c r="DK78" i="17" s="1"/>
  <c r="DU64" i="3"/>
  <c r="DK216" i="17" s="1"/>
  <c r="DU44" i="7"/>
  <c r="DV45" i="10"/>
  <c r="DV92" i="14" s="1"/>
  <c r="DL71" i="17"/>
  <c r="DV87" i="14"/>
  <c r="DU18"/>
  <c r="DV10" i="5"/>
  <c r="DV11"/>
  <c r="DV44" s="1"/>
  <c r="DK5" i="17"/>
  <c r="DV40" i="14"/>
  <c r="DL27" i="17"/>
  <c r="DL76" l="1"/>
  <c r="DU54" i="6"/>
  <c r="DU77" i="14"/>
  <c r="DK61" i="17"/>
  <c r="DU29" i="6"/>
  <c r="DK105" i="17"/>
  <c r="DU121" i="14"/>
  <c r="DU69"/>
  <c r="DK53" i="17"/>
  <c r="DV55" i="14"/>
  <c r="DK28" i="17"/>
  <c r="DU41" i="14"/>
  <c r="DV19" i="9"/>
  <c r="DU152" i="14"/>
  <c r="DU36" i="9"/>
  <c r="DL86" i="17"/>
  <c r="DV102" i="14"/>
  <c r="DK138" i="17"/>
  <c r="DU182" i="14"/>
  <c r="DU22" i="6"/>
  <c r="DU9" i="10"/>
  <c r="DU34" i="14"/>
  <c r="DK21" i="17"/>
  <c r="DU64" i="14"/>
  <c r="DV50"/>
  <c r="DK48" i="17"/>
  <c r="DU70" i="14"/>
  <c r="DV56"/>
  <c r="DK54" i="17"/>
  <c r="DV45" i="4"/>
  <c r="DW20"/>
  <c r="DW158" i="14" s="1"/>
  <c r="DV133"/>
  <c r="DL114" i="17"/>
  <c r="DU29" i="7"/>
  <c r="DU122" i="14"/>
  <c r="DK106" i="17"/>
  <c r="DU127" i="14"/>
  <c r="DK111" i="17" s="1"/>
  <c r="DU14" i="3"/>
  <c r="DK150" i="17" s="1"/>
  <c r="DU15" i="3"/>
  <c r="DK153" i="17" s="1"/>
  <c r="DV137" i="14"/>
  <c r="DV45" i="8"/>
  <c r="DW20"/>
  <c r="DW162" i="14" s="1"/>
  <c r="DL118" i="17"/>
  <c r="DU154" i="14"/>
  <c r="DU36" i="11"/>
  <c r="DV19"/>
  <c r="DV54" i="14"/>
  <c r="DK52" i="17"/>
  <c r="DU68" i="14"/>
  <c r="DK15" i="17"/>
  <c r="DU28" i="14"/>
  <c r="DU9" i="4"/>
  <c r="DK62" i="17"/>
  <c r="DU78" i="14"/>
  <c r="DU54" i="7"/>
  <c r="DU35" s="1"/>
  <c r="DU83" i="14"/>
  <c r="DK67" i="17" s="1"/>
  <c r="DU61" i="3"/>
  <c r="DK210" i="17" s="1"/>
  <c r="DU62" i="3"/>
  <c r="DK213" i="17" s="1"/>
  <c r="DL88"/>
  <c r="DV104" i="14"/>
  <c r="DU22" i="7"/>
  <c r="DK139" i="17"/>
  <c r="DU183" i="14"/>
  <c r="DU188"/>
  <c r="DK144" i="17" s="1"/>
  <c r="DU16" i="3"/>
  <c r="DK156" i="17" s="1"/>
  <c r="DU17" i="3"/>
  <c r="DK159" i="17" s="1"/>
  <c r="DW20" i="10"/>
  <c r="DW164" i="14" s="1"/>
  <c r="DL120" i="17"/>
  <c r="DV139" i="14"/>
  <c r="DU32"/>
  <c r="DU9" i="8"/>
  <c r="DK19" i="17"/>
  <c r="DU35" i="11"/>
  <c r="DL137" i="17"/>
  <c r="DV22" i="5"/>
  <c r="DV181" i="14"/>
  <c r="DV76"/>
  <c r="DV54" i="5"/>
  <c r="DV212" i="14" s="1"/>
  <c r="DL60" i="17"/>
  <c r="DV29" i="5"/>
  <c r="DV120" i="14"/>
  <c r="DL104" i="17"/>
  <c r="DU171" i="14" l="1"/>
  <c r="DU21" i="6"/>
  <c r="DK127" i="17"/>
  <c r="DV12" i="9"/>
  <c r="DL42" i="17"/>
  <c r="DU213" i="14"/>
  <c r="DU35" i="6"/>
  <c r="DU50" i="3" s="1"/>
  <c r="DK195" i="17" s="1"/>
  <c r="DK20"/>
  <c r="DU9" i="9"/>
  <c r="DU33" i="14"/>
  <c r="DV45" i="9"/>
  <c r="DW20"/>
  <c r="DW163" i="14" s="1"/>
  <c r="DV138"/>
  <c r="DL119" i="17"/>
  <c r="DU110" i="14"/>
  <c r="DV28" i="6"/>
  <c r="DK94" i="17"/>
  <c r="DK95"/>
  <c r="DV28" i="7"/>
  <c r="DU111" i="14"/>
  <c r="DU43" i="3"/>
  <c r="DK189" i="17" s="1"/>
  <c r="DU42" i="3"/>
  <c r="DK186" i="17" s="1"/>
  <c r="DU116" i="14"/>
  <c r="DK100" i="17" s="1"/>
  <c r="DU214" i="14"/>
  <c r="DU72" i="3"/>
  <c r="DU219" i="14"/>
  <c r="DU71" i="3"/>
  <c r="DW20" i="11"/>
  <c r="DL121" i="17"/>
  <c r="DV140" i="14"/>
  <c r="DV45" i="11"/>
  <c r="DV10" i="10"/>
  <c r="DK10" i="17"/>
  <c r="DU23" i="14"/>
  <c r="DV11" i="10"/>
  <c r="DU9" i="11"/>
  <c r="DK22" i="17"/>
  <c r="DU35" i="14"/>
  <c r="DV86"/>
  <c r="DL70" i="17"/>
  <c r="DU21" i="14"/>
  <c r="DV10" i="8"/>
  <c r="DK8" i="17"/>
  <c r="DV11" i="8"/>
  <c r="DV53" i="14"/>
  <c r="DU67"/>
  <c r="DK51" i="17"/>
  <c r="DU17" i="14"/>
  <c r="DK4" i="17"/>
  <c r="DV11" i="4"/>
  <c r="DV10"/>
  <c r="DV12" i="8"/>
  <c r="DL41" i="17"/>
  <c r="DL43"/>
  <c r="DV12" i="10"/>
  <c r="DV57" i="14"/>
  <c r="DU71"/>
  <c r="DK55" i="17"/>
  <c r="DU172" i="14"/>
  <c r="DK128" i="17"/>
  <c r="DU21" i="7"/>
  <c r="DU177" i="14"/>
  <c r="DK133" i="17" s="1"/>
  <c r="DU33" i="3"/>
  <c r="DK177" i="17" s="1"/>
  <c r="DU32" i="3"/>
  <c r="DK174" i="17" s="1"/>
  <c r="DL74"/>
  <c r="DV90" i="14"/>
  <c r="DL37" i="17"/>
  <c r="DV12" i="4"/>
  <c r="DV35" i="5"/>
  <c r="DL93" i="17"/>
  <c r="DV109" i="14"/>
  <c r="DW28" i="5"/>
  <c r="DL126" i="17"/>
  <c r="DV170" i="14"/>
  <c r="DV21" i="5"/>
  <c r="DU49" i="3" l="1"/>
  <c r="DK192" i="17" s="1"/>
  <c r="DU72" i="14"/>
  <c r="DK56" i="17" s="1"/>
  <c r="DV91" i="14"/>
  <c r="DL75" i="17"/>
  <c r="DK9"/>
  <c r="DV10" i="9"/>
  <c r="DV11"/>
  <c r="DU22" i="14"/>
  <c r="DK50" i="17"/>
  <c r="DU66" i="14"/>
  <c r="DV52"/>
  <c r="DL83" i="17"/>
  <c r="DV99" i="14"/>
  <c r="DV44"/>
  <c r="DL31" i="17"/>
  <c r="DU149" i="14"/>
  <c r="DU36" i="6"/>
  <c r="DV19"/>
  <c r="DV58" i="14"/>
  <c r="DL45" i="17" s="1"/>
  <c r="DV39" i="14"/>
  <c r="DL26" i="17"/>
  <c r="DL103"/>
  <c r="DV29" i="4"/>
  <c r="DV119" i="14"/>
  <c r="DL107" i="17"/>
  <c r="DV29" i="8"/>
  <c r="DV44"/>
  <c r="DV123" i="14"/>
  <c r="DK11" i="17"/>
  <c r="DU24" i="14"/>
  <c r="DV11" i="11"/>
  <c r="DV10"/>
  <c r="DV12"/>
  <c r="DL44" i="17"/>
  <c r="DV180" i="14"/>
  <c r="DL136" i="17"/>
  <c r="DV22" i="4"/>
  <c r="DV184" i="14"/>
  <c r="DV22" i="8"/>
  <c r="DL140" i="17"/>
  <c r="DV44" i="4"/>
  <c r="DL77" i="17"/>
  <c r="DV93" i="14"/>
  <c r="DV19" i="7"/>
  <c r="DU150" i="14"/>
  <c r="DU36" i="7"/>
  <c r="DU155" i="14"/>
  <c r="DU28" i="3"/>
  <c r="DU27"/>
  <c r="DV100" i="14"/>
  <c r="DL84" i="17"/>
  <c r="DV45" i="7"/>
  <c r="DV39" i="3"/>
  <c r="DL180" i="17" s="1"/>
  <c r="DV40" i="3"/>
  <c r="DL183" i="17" s="1"/>
  <c r="DV105" i="14"/>
  <c r="DL89" i="17" s="1"/>
  <c r="DL32"/>
  <c r="DV45" i="14"/>
  <c r="DV44" i="10"/>
  <c r="DV29"/>
  <c r="DV125" i="14"/>
  <c r="DL109" i="17"/>
  <c r="DL30"/>
  <c r="DV43" i="14"/>
  <c r="DV12" i="7"/>
  <c r="DL40" i="17"/>
  <c r="DL142"/>
  <c r="DV22" i="10"/>
  <c r="DV186" i="14"/>
  <c r="DW165"/>
  <c r="DW51"/>
  <c r="DV65"/>
  <c r="DL49" i="17"/>
  <c r="DM82"/>
  <c r="DW98" i="14"/>
  <c r="DV148"/>
  <c r="DW19" i="5"/>
  <c r="DW45" s="1"/>
  <c r="DV36"/>
  <c r="DL116" i="17" l="1"/>
  <c r="DV135" i="14"/>
  <c r="DW20" i="6"/>
  <c r="DW160" i="14" s="1"/>
  <c r="DV12" i="6"/>
  <c r="DV18" i="3" s="1"/>
  <c r="DL162" i="17" s="1"/>
  <c r="DL39"/>
  <c r="DV55" i="3"/>
  <c r="DL207" i="17" s="1"/>
  <c r="DV54" i="3"/>
  <c r="DL204" i="17" s="1"/>
  <c r="DV44" i="9"/>
  <c r="DV124" i="14"/>
  <c r="DV29" i="9"/>
  <c r="DL108" i="17"/>
  <c r="DK17"/>
  <c r="DU9" i="6"/>
  <c r="DU30" i="14"/>
  <c r="DV185"/>
  <c r="DL141" i="17"/>
  <c r="DV22" i="9"/>
  <c r="DV47" i="14"/>
  <c r="DL34" i="17" s="1"/>
  <c r="DV45" i="6"/>
  <c r="DV65" i="3" s="1"/>
  <c r="DL219" i="17" s="1"/>
  <c r="DL98"/>
  <c r="DW28" i="10"/>
  <c r="DV114" i="14"/>
  <c r="DV81"/>
  <c r="DL65" i="17"/>
  <c r="DV54" i="10"/>
  <c r="DV217" i="14" s="1"/>
  <c r="DV29" i="11"/>
  <c r="DL110" i="17"/>
  <c r="DV126" i="14"/>
  <c r="DW28" i="8"/>
  <c r="DL96" i="17"/>
  <c r="DV112" i="14"/>
  <c r="DV44" i="11"/>
  <c r="DV75" i="14"/>
  <c r="DL59" i="17"/>
  <c r="DV54" i="4"/>
  <c r="DV173" i="14"/>
  <c r="DV21" i="8"/>
  <c r="DL129" i="17"/>
  <c r="DV22" i="11"/>
  <c r="DL143" i="17"/>
  <c r="DV187" i="14"/>
  <c r="DW28" i="4"/>
  <c r="DL92" i="17"/>
  <c r="DV108" i="14"/>
  <c r="DV175"/>
  <c r="DV21" i="10"/>
  <c r="DL131" i="17"/>
  <c r="DL73"/>
  <c r="DV89" i="14"/>
  <c r="DV136"/>
  <c r="DW20" i="7"/>
  <c r="DL117" i="17"/>
  <c r="DV26" i="3"/>
  <c r="DL171" i="17" s="1"/>
  <c r="DV141" i="14"/>
  <c r="DL122" i="17" s="1"/>
  <c r="DV25" i="3"/>
  <c r="DL168" i="17" s="1"/>
  <c r="DL63"/>
  <c r="DV79" i="14"/>
  <c r="DV54" i="8"/>
  <c r="DV215" i="14" s="1"/>
  <c r="DV42"/>
  <c r="DL29" i="17"/>
  <c r="DV21" i="4"/>
  <c r="DL125" i="17"/>
  <c r="DV169" i="14"/>
  <c r="DV46"/>
  <c r="DL33" i="17"/>
  <c r="DV64" i="3"/>
  <c r="DL216" i="17" s="1"/>
  <c r="DK18"/>
  <c r="DU9" i="7"/>
  <c r="DU31" i="14"/>
  <c r="DU36"/>
  <c r="DK23" i="17" s="1"/>
  <c r="DU52" i="3"/>
  <c r="DK201" i="17" s="1"/>
  <c r="DU51" i="3"/>
  <c r="DK198" i="17" s="1"/>
  <c r="DV19" i="3"/>
  <c r="DL165" i="17" s="1"/>
  <c r="DV29" i="14"/>
  <c r="DV9" i="5"/>
  <c r="DL16" i="17"/>
  <c r="DM71"/>
  <c r="DW87" i="14"/>
  <c r="DM38" i="17"/>
  <c r="DW12" i="5"/>
  <c r="DX20"/>
  <c r="DX159" i="14" s="1"/>
  <c r="DM115" i="17"/>
  <c r="DW134" i="14"/>
  <c r="DV94" l="1"/>
  <c r="DL78" i="17" s="1"/>
  <c r="DL72"/>
  <c r="DV88" i="14"/>
  <c r="DV21" i="9"/>
  <c r="DV174" i="14"/>
  <c r="DL130" i="17"/>
  <c r="DK6"/>
  <c r="DU19" i="14"/>
  <c r="DV11" i="6"/>
  <c r="DV10"/>
  <c r="DW28" i="9"/>
  <c r="DL97" i="17"/>
  <c r="DV113" i="14"/>
  <c r="DV80"/>
  <c r="DV54" i="9"/>
  <c r="DV216" i="14" s="1"/>
  <c r="DL64" i="17"/>
  <c r="DV35" i="9"/>
  <c r="DL28" i="17"/>
  <c r="DV41" i="14"/>
  <c r="DV36" i="4"/>
  <c r="DV147" i="14"/>
  <c r="DW19" i="4"/>
  <c r="DW161" i="14"/>
  <c r="DW29" i="3"/>
  <c r="DW30"/>
  <c r="DW166" i="14"/>
  <c r="DL99" i="17"/>
  <c r="DV115" i="14"/>
  <c r="DW28" i="11"/>
  <c r="DK7" i="17"/>
  <c r="DU20" i="14"/>
  <c r="DV11" i="7"/>
  <c r="DV10"/>
  <c r="DU12" i="3"/>
  <c r="DK1" i="17" s="1"/>
  <c r="DU13" i="3"/>
  <c r="DK147" i="17" s="1"/>
  <c r="DU25" i="14"/>
  <c r="DK12" i="17" s="1"/>
  <c r="DW19" i="10"/>
  <c r="DV153" i="14"/>
  <c r="DV36" i="10"/>
  <c r="DW45" i="4"/>
  <c r="DW97" i="14"/>
  <c r="DM81" i="17"/>
  <c r="DV211" i="14"/>
  <c r="DV35" i="4"/>
  <c r="DM87" i="17"/>
  <c r="DW103" i="14"/>
  <c r="DV35" i="8"/>
  <c r="DV176" i="14"/>
  <c r="DV21" i="11"/>
  <c r="DL132" i="17"/>
  <c r="DL66"/>
  <c r="DV82" i="14"/>
  <c r="DV54" i="11"/>
  <c r="DV218" i="14" s="1"/>
  <c r="DV35" i="10"/>
  <c r="DV36" i="8"/>
  <c r="DW19"/>
  <c r="DV151" i="14"/>
  <c r="DM85" i="17"/>
  <c r="DW101" i="14"/>
  <c r="DL5" i="17"/>
  <c r="DW10" i="5"/>
  <c r="DW11"/>
  <c r="DV18" i="14"/>
  <c r="DW40"/>
  <c r="DM27" i="17"/>
  <c r="DW55" i="14" l="1"/>
  <c r="DV69"/>
  <c r="DL53" i="17"/>
  <c r="DM86"/>
  <c r="DW102" i="14"/>
  <c r="DV121"/>
  <c r="DL105" i="17"/>
  <c r="DV29" i="6"/>
  <c r="DV44"/>
  <c r="DV22"/>
  <c r="DV182" i="14"/>
  <c r="DL138" i="17"/>
  <c r="DV36" i="9"/>
  <c r="DW19"/>
  <c r="DV152" i="14"/>
  <c r="DV35" i="11"/>
  <c r="DW57" i="14" s="1"/>
  <c r="DW19" i="11"/>
  <c r="DV154" i="14"/>
  <c r="DV36" i="11"/>
  <c r="DL52" i="17"/>
  <c r="DW54" i="14"/>
  <c r="DV68"/>
  <c r="DW50"/>
  <c r="DV64"/>
  <c r="DL48" i="17"/>
  <c r="DW45" i="10"/>
  <c r="DM120" i="17"/>
  <c r="DW139" i="14"/>
  <c r="DX20" i="10"/>
  <c r="DX164" i="14" s="1"/>
  <c r="DV22" i="7"/>
  <c r="DL139" i="17"/>
  <c r="DV183" i="14"/>
  <c r="DV188"/>
  <c r="DL144" i="17" s="1"/>
  <c r="DV17" i="3"/>
  <c r="DL159" i="17" s="1"/>
  <c r="DV16" i="3"/>
  <c r="DL156" i="17" s="1"/>
  <c r="DW104" i="14"/>
  <c r="DM88" i="17"/>
  <c r="DV9" i="8"/>
  <c r="DV32" i="14"/>
  <c r="DL19" i="17"/>
  <c r="DV34" i="14"/>
  <c r="DL21" i="17"/>
  <c r="DV9" i="10"/>
  <c r="DX20" i="4"/>
  <c r="DX158" i="14" s="1"/>
  <c r="DM114" i="17"/>
  <c r="DW133" i="14"/>
  <c r="DM118" i="17"/>
  <c r="DX20" i="8"/>
  <c r="DX162" i="14" s="1"/>
  <c r="DW137"/>
  <c r="DW45" i="8"/>
  <c r="DV70" i="14"/>
  <c r="DL54" i="17"/>
  <c r="DW56" i="14"/>
  <c r="DM70" i="17"/>
  <c r="DW86" i="14"/>
  <c r="DV44" i="7"/>
  <c r="DL106" i="17"/>
  <c r="DV29" i="7"/>
  <c r="DV122" i="14"/>
  <c r="DV15" i="3"/>
  <c r="DL153" i="17" s="1"/>
  <c r="DV14" i="3"/>
  <c r="DL150" i="17" s="1"/>
  <c r="DV127" i="14"/>
  <c r="DL111" i="17" s="1"/>
  <c r="DL15"/>
  <c r="DV9" i="4"/>
  <c r="DV28" i="14"/>
  <c r="DM104" i="17"/>
  <c r="DW29" i="5"/>
  <c r="DW120" i="14"/>
  <c r="DW44" i="5"/>
  <c r="DW181" i="14"/>
  <c r="DW22" i="5"/>
  <c r="DM137" i="17"/>
  <c r="DL55" l="1"/>
  <c r="DV71" i="14"/>
  <c r="DV9" i="9"/>
  <c r="DV33" i="14"/>
  <c r="DL20" i="17"/>
  <c r="DL61"/>
  <c r="DV54" i="6"/>
  <c r="DV213" i="14" s="1"/>
  <c r="DV77"/>
  <c r="DV35" i="6"/>
  <c r="DM42" i="17"/>
  <c r="DW12" i="9"/>
  <c r="DX20"/>
  <c r="DX163" i="14" s="1"/>
  <c r="DM119" i="17"/>
  <c r="DW138" i="14"/>
  <c r="DW45" i="9"/>
  <c r="DL127" i="17"/>
  <c r="DV21" i="6"/>
  <c r="DV171" i="14"/>
  <c r="DL94" i="17"/>
  <c r="DV110" i="14"/>
  <c r="DW28" i="6"/>
  <c r="DM37" i="17"/>
  <c r="DW12" i="4"/>
  <c r="DV35" i="14"/>
  <c r="DV9" i="11"/>
  <c r="DL22" i="17"/>
  <c r="DM44"/>
  <c r="DW12" i="11"/>
  <c r="DL62" i="17"/>
  <c r="DV54" i="7"/>
  <c r="DV78" i="14"/>
  <c r="DV83"/>
  <c r="DL67" i="17" s="1"/>
  <c r="DV61" i="3"/>
  <c r="DL210" i="17" s="1"/>
  <c r="DV62" i="3"/>
  <c r="DL213" i="17" s="1"/>
  <c r="DW10" i="4"/>
  <c r="DW11"/>
  <c r="DL4" i="17"/>
  <c r="DV17" i="14"/>
  <c r="DW12" i="10"/>
  <c r="DM43" i="17"/>
  <c r="DW10" i="8"/>
  <c r="DL8" i="17"/>
  <c r="DW11" i="8"/>
  <c r="DV21" i="14"/>
  <c r="DV21" i="7"/>
  <c r="DL128" i="17"/>
  <c r="DV172" i="14"/>
  <c r="DV33" i="3"/>
  <c r="DL177" i="17" s="1"/>
  <c r="DV32" i="3"/>
  <c r="DL174" i="17" s="1"/>
  <c r="DV177" i="14"/>
  <c r="DL133" i="17" s="1"/>
  <c r="DW92" i="14"/>
  <c r="DM76" i="17"/>
  <c r="DW12" i="8"/>
  <c r="DM41" i="17"/>
  <c r="DW45" i="11"/>
  <c r="DW140" i="14"/>
  <c r="DX20" i="11"/>
  <c r="DM121" i="17"/>
  <c r="DV111" i="14"/>
  <c r="DW28" i="7"/>
  <c r="DL95" i="17"/>
  <c r="DV42" i="3"/>
  <c r="DL186" i="17" s="1"/>
  <c r="DV43" i="3"/>
  <c r="DL189" i="17" s="1"/>
  <c r="DV116" i="14"/>
  <c r="DL100" i="17" s="1"/>
  <c r="DW90" i="14"/>
  <c r="DM74" i="17"/>
  <c r="DW11" i="10"/>
  <c r="DV23" i="14"/>
  <c r="DW10" i="10"/>
  <c r="DL10" i="17"/>
  <c r="DW54" i="5"/>
  <c r="DM60" i="17"/>
  <c r="DW76" i="14"/>
  <c r="DM126" i="17"/>
  <c r="DW21" i="5"/>
  <c r="DW170" i="14"/>
  <c r="DW109"/>
  <c r="DX28" i="5"/>
  <c r="DM93" i="17"/>
  <c r="DM83" l="1"/>
  <c r="DW99" i="14"/>
  <c r="DV36" i="6"/>
  <c r="DV149" i="14"/>
  <c r="DW19" i="6"/>
  <c r="DW45" s="1"/>
  <c r="DW91" i="14"/>
  <c r="DM75" i="17"/>
  <c r="DM31"/>
  <c r="DW44" i="14"/>
  <c r="DW52"/>
  <c r="DV66"/>
  <c r="DL50" i="17"/>
  <c r="DW10" i="9"/>
  <c r="DV22" i="14"/>
  <c r="DL9" i="17"/>
  <c r="DW11" i="9"/>
  <c r="DW44" s="1"/>
  <c r="DM84" i="17"/>
  <c r="DW100" i="14"/>
  <c r="DW39" i="3"/>
  <c r="DM180" i="17" s="1"/>
  <c r="DW40" i="3"/>
  <c r="DM183" i="17" s="1"/>
  <c r="DW105" i="14"/>
  <c r="DM89" i="17" s="1"/>
  <c r="DX165" i="14"/>
  <c r="DM30" i="17"/>
  <c r="DW43" i="14"/>
  <c r="DM107" i="17"/>
  <c r="DW29" i="8"/>
  <c r="DW123" i="14"/>
  <c r="DW44" i="8"/>
  <c r="DM32" i="17"/>
  <c r="DW45" i="14"/>
  <c r="DW22" i="4"/>
  <c r="DM136" i="17"/>
  <c r="DW180" i="14"/>
  <c r="DV214"/>
  <c r="DV71" i="3"/>
  <c r="DV219" i="14"/>
  <c r="DV72" i="3"/>
  <c r="DW39" i="14"/>
  <c r="DM26" i="17"/>
  <c r="DW186" i="14"/>
  <c r="DM142" i="17"/>
  <c r="DW22" i="10"/>
  <c r="DW44" i="4"/>
  <c r="DW29"/>
  <c r="DM103" i="17"/>
  <c r="DW119" i="14"/>
  <c r="DM77" i="17"/>
  <c r="DW93" i="14"/>
  <c r="DM140" i="17"/>
  <c r="DW22" i="8"/>
  <c r="DW184" i="14"/>
  <c r="DW46"/>
  <c r="DM33" i="17"/>
  <c r="DV35" i="7"/>
  <c r="DM109" i="17"/>
  <c r="DW125" i="14"/>
  <c r="DW29" i="10"/>
  <c r="DV150" i="14"/>
  <c r="DW19" i="7"/>
  <c r="DV36"/>
  <c r="DV28" i="3"/>
  <c r="DV155" i="14"/>
  <c r="DV27" i="3"/>
  <c r="DL11" i="17"/>
  <c r="DW10" i="11"/>
  <c r="DV24" i="14"/>
  <c r="DW11" i="11"/>
  <c r="DW44" i="10"/>
  <c r="DN82" i="17"/>
  <c r="DX98" i="14"/>
  <c r="DX19" i="5"/>
  <c r="DW148" i="14"/>
  <c r="DW36" i="5"/>
  <c r="DW35"/>
  <c r="DW212" i="14"/>
  <c r="DW88" l="1"/>
  <c r="DM72" i="17"/>
  <c r="DM64"/>
  <c r="DW80" i="14"/>
  <c r="DW54" i="9"/>
  <c r="DW216" i="14" s="1"/>
  <c r="DW185"/>
  <c r="DW22" i="9"/>
  <c r="DM141" i="17"/>
  <c r="DW124" i="14"/>
  <c r="DM108" i="17"/>
  <c r="DW29" i="9"/>
  <c r="DW12" i="6"/>
  <c r="DM39" i="17"/>
  <c r="DX20" i="6"/>
  <c r="DX160" i="14" s="1"/>
  <c r="DW135"/>
  <c r="DM116" i="17"/>
  <c r="DL17"/>
  <c r="DV9" i="6"/>
  <c r="DV30" i="14"/>
  <c r="DW187"/>
  <c r="DW22" i="11"/>
  <c r="DM143" i="17"/>
  <c r="DV31" i="14"/>
  <c r="DV9" i="7"/>
  <c r="DL18" i="17"/>
  <c r="DV52" i="3"/>
  <c r="DL201" i="17" s="1"/>
  <c r="DV51" i="3"/>
  <c r="DL198" i="17" s="1"/>
  <c r="DV36" i="14"/>
  <c r="DL23" i="17" s="1"/>
  <c r="DX28" i="4"/>
  <c r="DM92" i="17"/>
  <c r="DW108" i="14"/>
  <c r="DW79"/>
  <c r="DM63" i="17"/>
  <c r="DW54" i="8"/>
  <c r="DW215" i="14" s="1"/>
  <c r="DX28" i="10"/>
  <c r="DW114" i="14"/>
  <c r="DM98" i="17"/>
  <c r="DW44" i="11"/>
  <c r="DW126" i="14"/>
  <c r="DM110" i="17"/>
  <c r="DW29" i="11"/>
  <c r="DW53" i="14"/>
  <c r="DL51" i="17"/>
  <c r="DV67" i="14"/>
  <c r="DV50" i="3"/>
  <c r="DL195" i="17" s="1"/>
  <c r="DV49" i="3"/>
  <c r="DL192" i="17" s="1"/>
  <c r="DV72" i="14"/>
  <c r="DL56" i="17" s="1"/>
  <c r="DM129"/>
  <c r="DW173" i="14"/>
  <c r="DW21" i="8"/>
  <c r="DM131" i="17"/>
  <c r="DW21" i="10"/>
  <c r="DW175" i="14"/>
  <c r="DM96" i="17"/>
  <c r="DW112" i="14"/>
  <c r="DX28" i="8"/>
  <c r="DW54" i="10"/>
  <c r="DW217" i="14" s="1"/>
  <c r="DW81"/>
  <c r="DM65" i="17"/>
  <c r="DW45" i="7"/>
  <c r="DX20"/>
  <c r="DW136" i="14"/>
  <c r="DM117" i="17"/>
  <c r="DW26" i="3"/>
  <c r="DM171" i="17" s="1"/>
  <c r="DW25" i="3"/>
  <c r="DM168" i="17" s="1"/>
  <c r="DW141" i="14"/>
  <c r="DM122" i="17" s="1"/>
  <c r="DM59"/>
  <c r="DW75" i="14"/>
  <c r="DW54" i="4"/>
  <c r="DW169" i="14"/>
  <c r="DM125" i="17"/>
  <c r="DW21" i="4"/>
  <c r="DW65" i="14"/>
  <c r="DM49" i="17"/>
  <c r="DX51" i="14"/>
  <c r="DN115" i="17"/>
  <c r="DX134" i="14"/>
  <c r="DY20" i="5"/>
  <c r="DY159" i="14" s="1"/>
  <c r="DX45" i="5"/>
  <c r="DM16" i="17"/>
  <c r="DW9" i="5"/>
  <c r="DW29" i="14"/>
  <c r="DW35" i="9" l="1"/>
  <c r="DX55" i="14" s="1"/>
  <c r="DW113"/>
  <c r="DM97" i="17"/>
  <c r="DX28" i="9"/>
  <c r="DW21"/>
  <c r="DM130" i="17"/>
  <c r="DW174" i="14"/>
  <c r="DV19"/>
  <c r="DW10" i="6"/>
  <c r="DW11"/>
  <c r="DL6" i="17"/>
  <c r="DM28"/>
  <c r="DW41" i="14"/>
  <c r="DX101"/>
  <c r="DN85" i="17"/>
  <c r="DW36" i="10"/>
  <c r="DX19"/>
  <c r="DW153" i="14"/>
  <c r="DL7" i="17"/>
  <c r="DW11" i="7"/>
  <c r="DW44" s="1"/>
  <c r="DV20" i="14"/>
  <c r="DW10" i="7"/>
  <c r="DV13" i="3"/>
  <c r="DL147" i="17" s="1"/>
  <c r="DV25" i="14"/>
  <c r="DL12" i="17" s="1"/>
  <c r="DV12" i="3"/>
  <c r="DL1" i="17" s="1"/>
  <c r="DW35" i="10"/>
  <c r="DM73" i="17"/>
  <c r="DW89" i="14"/>
  <c r="DW94"/>
  <c r="DM78" i="17" s="1"/>
  <c r="DW65" i="3"/>
  <c r="DM219" i="17" s="1"/>
  <c r="DW64" i="3"/>
  <c r="DM216" i="17" s="1"/>
  <c r="DX28" i="11"/>
  <c r="DW115" i="14"/>
  <c r="DM99" i="17"/>
  <c r="DW176" i="14"/>
  <c r="DW21" i="11"/>
  <c r="DM132" i="17"/>
  <c r="DX161" i="14"/>
  <c r="DX166"/>
  <c r="DX29" i="3"/>
  <c r="DX30"/>
  <c r="DX19" i="8"/>
  <c r="DX45" s="1"/>
  <c r="DW151" i="14"/>
  <c r="DW36" i="8"/>
  <c r="DM40" i="17"/>
  <c r="DW12" i="7"/>
  <c r="DW58" i="14"/>
  <c r="DM45" i="17" s="1"/>
  <c r="DW55" i="3"/>
  <c r="DM207" i="17" s="1"/>
  <c r="DW54" i="3"/>
  <c r="DM204" i="17" s="1"/>
  <c r="DM66"/>
  <c r="DW82" i="14"/>
  <c r="DW54" i="11"/>
  <c r="DN87" i="17"/>
  <c r="DX103" i="14"/>
  <c r="DX45" i="10"/>
  <c r="DX19" i="4"/>
  <c r="DW147" i="14"/>
  <c r="DW36" i="4"/>
  <c r="DW211" i="14"/>
  <c r="DW35" i="4"/>
  <c r="DN81" i="17"/>
  <c r="DX97" i="14"/>
  <c r="DW35" i="8"/>
  <c r="DN71" i="17"/>
  <c r="DX87" i="14"/>
  <c r="DM5" i="17"/>
  <c r="DX10" i="5"/>
  <c r="DW18" i="14"/>
  <c r="DX11" i="5"/>
  <c r="DX44" s="1"/>
  <c r="DX12"/>
  <c r="DN38" i="17"/>
  <c r="DW69" i="14" l="1"/>
  <c r="DM53" i="17"/>
  <c r="DW22" i="6"/>
  <c r="DW182" i="14"/>
  <c r="DM138" i="17"/>
  <c r="DN42"/>
  <c r="DX12" i="9"/>
  <c r="DN86" i="17"/>
  <c r="DX102" i="14"/>
  <c r="DW121"/>
  <c r="DW29" i="6"/>
  <c r="DM105" i="17"/>
  <c r="DW44" i="6"/>
  <c r="DW61" i="3" s="1"/>
  <c r="DM210" i="17" s="1"/>
  <c r="DW152" i="14"/>
  <c r="DW36" i="9"/>
  <c r="DX19"/>
  <c r="DN74" i="17"/>
  <c r="DX90" i="14"/>
  <c r="DM52" i="17"/>
  <c r="DX54" i="14"/>
  <c r="DW68"/>
  <c r="DX50"/>
  <c r="DW64"/>
  <c r="DM48" i="17"/>
  <c r="DW218" i="14"/>
  <c r="DW35" i="11"/>
  <c r="DN88" i="17"/>
  <c r="DX104" i="14"/>
  <c r="DW54" i="7"/>
  <c r="DW35" s="1"/>
  <c r="DW78" i="14"/>
  <c r="DM62" i="17"/>
  <c r="DW62" i="3"/>
  <c r="DM213" i="17" s="1"/>
  <c r="DY20" i="10"/>
  <c r="DY164" i="14" s="1"/>
  <c r="DX139"/>
  <c r="DN120" i="17"/>
  <c r="DW42" i="14"/>
  <c r="DM29" i="17"/>
  <c r="DW47" i="14"/>
  <c r="DM34" i="17" s="1"/>
  <c r="DW19" i="3"/>
  <c r="DM165" i="17" s="1"/>
  <c r="DW18" i="3"/>
  <c r="DM162" i="17" s="1"/>
  <c r="DY20" i="8"/>
  <c r="DY162" i="14" s="1"/>
  <c r="DN118" i="17"/>
  <c r="DX137" i="14"/>
  <c r="DM54" i="17"/>
  <c r="DW70" i="14"/>
  <c r="DX56"/>
  <c r="DM139" i="17"/>
  <c r="DW183" i="14"/>
  <c r="DW22" i="7"/>
  <c r="DW17" i="3"/>
  <c r="DM159" i="17" s="1"/>
  <c r="DW188" i="14"/>
  <c r="DM144" i="17" s="1"/>
  <c r="DW16" i="3"/>
  <c r="DM156" i="17" s="1"/>
  <c r="DW28" i="14"/>
  <c r="DW9" i="4"/>
  <c r="DM15" i="17"/>
  <c r="DX133" i="14"/>
  <c r="DX45" i="4"/>
  <c r="DN114" i="17"/>
  <c r="DY20" i="4"/>
  <c r="DX92" i="14"/>
  <c r="DN76" i="17"/>
  <c r="DW32" i="14"/>
  <c r="DM19" i="17"/>
  <c r="DW9" i="8"/>
  <c r="DW36" i="11"/>
  <c r="DX19"/>
  <c r="DW154" i="14"/>
  <c r="DM106" i="17"/>
  <c r="DW29" i="7"/>
  <c r="DW122" i="14"/>
  <c r="DW14" i="3"/>
  <c r="DM150" i="17" s="1"/>
  <c r="DW15" i="3"/>
  <c r="DM153" i="17" s="1"/>
  <c r="DW127" i="14"/>
  <c r="DM111" i="17" s="1"/>
  <c r="DW9" i="10"/>
  <c r="DW34" i="14"/>
  <c r="DM21" i="17"/>
  <c r="DX29" i="5"/>
  <c r="DN104" i="17"/>
  <c r="DX120" i="14"/>
  <c r="DX76"/>
  <c r="DX54" i="5"/>
  <c r="DX212" i="14" s="1"/>
  <c r="DN60" i="17"/>
  <c r="DX35" i="5"/>
  <c r="DN137" i="17"/>
  <c r="DX22" i="5"/>
  <c r="DX181" i="14"/>
  <c r="DN27" i="17"/>
  <c r="DX40" i="14"/>
  <c r="DX45" i="9" l="1"/>
  <c r="DN119" i="17"/>
  <c r="DY20" i="9"/>
  <c r="DY163" i="14" s="1"/>
  <c r="DX138"/>
  <c r="DX44"/>
  <c r="DN31" i="17"/>
  <c r="DM127"/>
  <c r="DW21" i="6"/>
  <c r="DW171" i="14"/>
  <c r="DW33"/>
  <c r="DM20" i="17"/>
  <c r="DW9" i="9"/>
  <c r="DM61" i="17"/>
  <c r="DW77" i="14"/>
  <c r="DW54" i="6"/>
  <c r="DW213" i="14" s="1"/>
  <c r="DW110"/>
  <c r="DX28" i="6"/>
  <c r="DM94" i="17"/>
  <c r="DW83" i="14"/>
  <c r="DM67" i="17" s="1"/>
  <c r="DW23" i="14"/>
  <c r="DX11" i="10"/>
  <c r="DM10" i="17"/>
  <c r="DX10" i="10"/>
  <c r="DX140" i="14"/>
  <c r="DY20" i="11"/>
  <c r="DY165" i="14" s="1"/>
  <c r="DN121" i="17"/>
  <c r="DW21" i="7"/>
  <c r="DW172" i="14"/>
  <c r="DM128" i="17"/>
  <c r="DW32" i="3"/>
  <c r="DM174" i="17" s="1"/>
  <c r="DW33" i="3"/>
  <c r="DM177" i="17" s="1"/>
  <c r="DW177" i="14"/>
  <c r="DM133" i="17" s="1"/>
  <c r="DX10" i="8"/>
  <c r="DW21" i="14"/>
  <c r="DM8" i="17"/>
  <c r="DX11" i="8"/>
  <c r="DY158" i="14"/>
  <c r="DX12" i="10"/>
  <c r="DN43" i="17"/>
  <c r="DX53" i="14"/>
  <c r="DM51" i="17"/>
  <c r="DW67" i="14"/>
  <c r="DN37" i="17"/>
  <c r="DX12" i="4"/>
  <c r="DN70" i="17"/>
  <c r="DX86" i="14"/>
  <c r="DW17"/>
  <c r="DX11" i="4"/>
  <c r="DX10"/>
  <c r="DM4" i="17"/>
  <c r="DW214" i="14"/>
  <c r="DW219"/>
  <c r="DW71"/>
  <c r="DX57"/>
  <c r="DM55" i="17"/>
  <c r="DM95"/>
  <c r="DX28" i="7"/>
  <c r="DW111" i="14"/>
  <c r="DW43" i="3"/>
  <c r="DM189" i="17" s="1"/>
  <c r="DW116" i="14"/>
  <c r="DM100" i="17" s="1"/>
  <c r="DW42" i="3"/>
  <c r="DM186" i="17" s="1"/>
  <c r="DW35" i="14"/>
  <c r="DW9" i="11"/>
  <c r="DM22" i="17"/>
  <c r="DN41"/>
  <c r="DX12" i="8"/>
  <c r="DX45" i="11"/>
  <c r="DY51" i="14"/>
  <c r="DX65"/>
  <c r="DN49" i="17"/>
  <c r="DN126"/>
  <c r="DX21" i="5"/>
  <c r="DX170" i="14"/>
  <c r="DY28" i="5"/>
  <c r="DN93" i="17"/>
  <c r="DX109" i="14"/>
  <c r="DW72" i="3" l="1"/>
  <c r="DW71"/>
  <c r="DW35" i="6"/>
  <c r="DX52" i="14" s="1"/>
  <c r="DN75" i="17"/>
  <c r="DX91" i="14"/>
  <c r="DX99"/>
  <c r="DN83" i="17"/>
  <c r="DW22" i="14"/>
  <c r="DX10" i="9"/>
  <c r="DM9" i="17"/>
  <c r="DX11" i="9"/>
  <c r="DX19" i="6"/>
  <c r="DW36"/>
  <c r="DW149" i="14"/>
  <c r="DX93"/>
  <c r="DN77" i="17"/>
  <c r="DM11"/>
  <c r="DX11" i="11"/>
  <c r="DX10"/>
  <c r="DW24" i="14"/>
  <c r="DX29" i="8"/>
  <c r="DX123" i="14"/>
  <c r="DX44" i="8"/>
  <c r="DN107" i="17"/>
  <c r="DN84"/>
  <c r="DX100" i="14"/>
  <c r="DX40" i="3"/>
  <c r="DN183" i="17" s="1"/>
  <c r="DX39" i="3"/>
  <c r="DN180" i="17" s="1"/>
  <c r="DX105" i="14"/>
  <c r="DN89" i="17" s="1"/>
  <c r="DN103"/>
  <c r="DX29" i="4"/>
  <c r="DX119" i="14"/>
  <c r="DX39"/>
  <c r="DN26" i="17"/>
  <c r="DN32"/>
  <c r="DX45" i="14"/>
  <c r="DN140" i="17"/>
  <c r="DX22" i="8"/>
  <c r="DX184" i="14"/>
  <c r="DX44" i="10"/>
  <c r="DX29"/>
  <c r="DN109" i="17"/>
  <c r="DX125" i="14"/>
  <c r="DX12" i="11"/>
  <c r="DN44" i="17"/>
  <c r="DX180" i="14"/>
  <c r="DX22" i="4"/>
  <c r="DN136" i="17"/>
  <c r="DX44" i="4"/>
  <c r="DN30" i="17"/>
  <c r="DX43" i="14"/>
  <c r="DX12" i="7"/>
  <c r="DN40" i="17"/>
  <c r="DW150" i="14"/>
  <c r="DX19" i="7"/>
  <c r="DW155" i="14"/>
  <c r="DW27" i="3"/>
  <c r="DW36" i="7"/>
  <c r="DW28" i="3"/>
  <c r="DX186" i="14"/>
  <c r="DN142" i="17"/>
  <c r="DX22" i="10"/>
  <c r="DY19" i="5"/>
  <c r="DY45" s="1"/>
  <c r="DX148" i="14"/>
  <c r="DX36" i="5"/>
  <c r="DO38" i="17"/>
  <c r="DY12" i="5"/>
  <c r="DO82" i="17"/>
  <c r="DY98" i="14"/>
  <c r="DX58" l="1"/>
  <c r="DN45" i="17" s="1"/>
  <c r="DX55" i="3"/>
  <c r="DN207" i="17" s="1"/>
  <c r="DX54" i="3"/>
  <c r="DN204" i="17" s="1"/>
  <c r="DW49" i="3"/>
  <c r="DM192" i="17" s="1"/>
  <c r="DW72" i="14"/>
  <c r="DM56" i="17" s="1"/>
  <c r="DW50" i="3"/>
  <c r="DM195" i="17" s="1"/>
  <c r="DM50"/>
  <c r="DW66" i="14"/>
  <c r="DN116" i="17"/>
  <c r="DY20" i="6"/>
  <c r="DY160" i="14" s="1"/>
  <c r="DX135"/>
  <c r="DN39" i="17"/>
  <c r="DX12" i="6"/>
  <c r="DX19" i="3" s="1"/>
  <c r="DN165" i="17" s="1"/>
  <c r="DX45" i="6"/>
  <c r="DW30" i="14"/>
  <c r="DW9" i="6"/>
  <c r="DM17" i="17"/>
  <c r="DX44" i="9"/>
  <c r="DX124" i="14"/>
  <c r="DN108" i="17"/>
  <c r="DX29" i="9"/>
  <c r="DX185" i="14"/>
  <c r="DN141" i="17"/>
  <c r="DX22" i="9"/>
  <c r="DX47" i="14"/>
  <c r="DN34" i="17" s="1"/>
  <c r="DN117"/>
  <c r="DX136" i="14"/>
  <c r="DY20" i="7"/>
  <c r="DX141" i="14"/>
  <c r="DN122" i="17" s="1"/>
  <c r="DX26" i="3"/>
  <c r="DN171" i="17" s="1"/>
  <c r="DX25" i="3"/>
  <c r="DN168" i="17" s="1"/>
  <c r="DX54" i="4"/>
  <c r="DX211" i="14" s="1"/>
  <c r="DX75"/>
  <c r="DN59" i="17"/>
  <c r="DX114" i="14"/>
  <c r="DY28" i="10"/>
  <c r="DN98" i="17"/>
  <c r="DN110"/>
  <c r="DX44" i="11"/>
  <c r="DX126" i="14"/>
  <c r="DX29" i="11"/>
  <c r="DX45" i="7"/>
  <c r="DX21" i="8"/>
  <c r="DX173" i="14"/>
  <c r="DN129" i="17"/>
  <c r="DN63"/>
  <c r="DX79" i="14"/>
  <c r="DX54" i="8"/>
  <c r="DX215" i="14" s="1"/>
  <c r="DN143" i="17"/>
  <c r="DX187" i="14"/>
  <c r="DX22" i="11"/>
  <c r="DX169" i="14"/>
  <c r="DX21" i="4"/>
  <c r="DN125" i="17"/>
  <c r="DY28" i="4"/>
  <c r="DN92" i="17"/>
  <c r="DX108" i="14"/>
  <c r="DX21" i="10"/>
  <c r="DX175" i="14"/>
  <c r="DN131" i="17"/>
  <c r="DW31" i="14"/>
  <c r="DW9" i="7"/>
  <c r="DM18" i="17"/>
  <c r="DW51" i="3"/>
  <c r="DM198" i="17" s="1"/>
  <c r="DW52" i="3"/>
  <c r="DM201" i="17" s="1"/>
  <c r="DW36" i="14"/>
  <c r="DM23" i="17" s="1"/>
  <c r="DN29"/>
  <c r="DX42" i="14"/>
  <c r="DX18" i="3"/>
  <c r="DN162" i="17" s="1"/>
  <c r="DN33"/>
  <c r="DX46" i="14"/>
  <c r="DN65" i="17"/>
  <c r="DX54" i="10"/>
  <c r="DX217" i="14" s="1"/>
  <c r="DX81"/>
  <c r="DX112"/>
  <c r="DY28" i="8"/>
  <c r="DN96" i="17"/>
  <c r="DY87" i="14"/>
  <c r="DO71" i="17"/>
  <c r="DY40" i="14"/>
  <c r="DO27" i="17"/>
  <c r="DY134" i="14"/>
  <c r="DZ20" i="5"/>
  <c r="DO115" i="17"/>
  <c r="DX29" i="14"/>
  <c r="DX9" i="5"/>
  <c r="DN16" i="17"/>
  <c r="DN97" l="1"/>
  <c r="DX113" i="14"/>
  <c r="DY28" i="9"/>
  <c r="DX41" i="14"/>
  <c r="DN28" i="17"/>
  <c r="DX174" i="14"/>
  <c r="DN130" i="17"/>
  <c r="DX21" i="9"/>
  <c r="DX80" i="14"/>
  <c r="DN64" i="17"/>
  <c r="DX54" i="9"/>
  <c r="DX11" i="6"/>
  <c r="DX10"/>
  <c r="DW19" i="14"/>
  <c r="DM6" i="17"/>
  <c r="DN72"/>
  <c r="DX88" i="14"/>
  <c r="DX44" i="6"/>
  <c r="DX35" i="4"/>
  <c r="DN48" i="17" s="1"/>
  <c r="DX151" i="14"/>
  <c r="DY19" i="8"/>
  <c r="DY45" s="1"/>
  <c r="DO74" i="17" s="1"/>
  <c r="DX36" i="8"/>
  <c r="DX89" i="14"/>
  <c r="DN73" i="17"/>
  <c r="DX65" i="3"/>
  <c r="DN219" i="17" s="1"/>
  <c r="DX94" i="14"/>
  <c r="DN78" i="17" s="1"/>
  <c r="DX64" i="3"/>
  <c r="DN216" i="17" s="1"/>
  <c r="DX36" i="4"/>
  <c r="DY19"/>
  <c r="DY45" s="1"/>
  <c r="DX147" i="14"/>
  <c r="DN66" i="17"/>
  <c r="DX82" i="14"/>
  <c r="DX54" i="11"/>
  <c r="DX35" i="8"/>
  <c r="DO85" i="17"/>
  <c r="DY101" i="14"/>
  <c r="DX176"/>
  <c r="DN132" i="17"/>
  <c r="DX21" i="11"/>
  <c r="DY103" i="14"/>
  <c r="DO87" i="17"/>
  <c r="DY161" i="14"/>
  <c r="DY30" i="3"/>
  <c r="DY166" i="14"/>
  <c r="DY29" i="3"/>
  <c r="DX11" i="7"/>
  <c r="DX10"/>
  <c r="DM7" i="17"/>
  <c r="DW20" i="14"/>
  <c r="DW13" i="3"/>
  <c r="DM147" i="17" s="1"/>
  <c r="DW12" i="3"/>
  <c r="DM1" i="17" s="1"/>
  <c r="DW25" i="14"/>
  <c r="DM12" i="17" s="1"/>
  <c r="DX153" i="14"/>
  <c r="DY19" i="10"/>
  <c r="DX36"/>
  <c r="DO81" i="17"/>
  <c r="DY97" i="14"/>
  <c r="DN99" i="17"/>
  <c r="DY28" i="11"/>
  <c r="DX115" i="14"/>
  <c r="DX35" i="10"/>
  <c r="DY10" i="5"/>
  <c r="DN5" i="17"/>
  <c r="DX18" i="14"/>
  <c r="DY11" i="5"/>
  <c r="EA159" i="14"/>
  <c r="EA20" i="5"/>
  <c r="DZ159" i="14"/>
  <c r="DY50" l="1"/>
  <c r="DY12" i="4" s="1"/>
  <c r="DX182" i="14"/>
  <c r="DN138" i="17"/>
  <c r="DX22" i="6"/>
  <c r="DX216" i="14"/>
  <c r="DX35" i="9"/>
  <c r="DO86" i="17"/>
  <c r="DY102" i="14"/>
  <c r="DX54" i="6"/>
  <c r="DX77" i="14"/>
  <c r="DN61" i="17"/>
  <c r="DX29" i="6"/>
  <c r="DX121" i="14"/>
  <c r="DN105" i="17"/>
  <c r="DX152" i="14"/>
  <c r="DY19" i="9"/>
  <c r="DX36"/>
  <c r="DX64" i="14"/>
  <c r="DY90"/>
  <c r="DY56"/>
  <c r="DX70"/>
  <c r="DN54" i="17"/>
  <c r="DX32" i="14"/>
  <c r="DN19" i="17"/>
  <c r="DX9" i="8"/>
  <c r="DO88" i="17"/>
  <c r="DY104" i="14"/>
  <c r="DY86"/>
  <c r="DO70" i="17"/>
  <c r="DY19" i="11"/>
  <c r="DY45" s="1"/>
  <c r="DX154" i="14"/>
  <c r="DX36" i="11"/>
  <c r="DO37" i="17"/>
  <c r="DX9" i="4"/>
  <c r="DX28" i="14"/>
  <c r="DN15" i="17"/>
  <c r="DZ20" i="10"/>
  <c r="DY45"/>
  <c r="DY139" i="14"/>
  <c r="DO120" i="17"/>
  <c r="DX29" i="7"/>
  <c r="DX122" i="14"/>
  <c r="DN106" i="17"/>
  <c r="DX14" i="3"/>
  <c r="DN150" i="17" s="1"/>
  <c r="DX15" i="3"/>
  <c r="DN153" i="17" s="1"/>
  <c r="DX127" i="14"/>
  <c r="DN111" i="17" s="1"/>
  <c r="DY133" i="14"/>
  <c r="DZ20" i="4"/>
  <c r="DO114" i="17"/>
  <c r="DX34" i="14"/>
  <c r="DN21" i="17"/>
  <c r="DX9" i="10"/>
  <c r="DN139" i="17"/>
  <c r="DX183" i="14"/>
  <c r="DX22" i="7"/>
  <c r="DX188" i="14"/>
  <c r="DN144" i="17" s="1"/>
  <c r="DX17" i="3"/>
  <c r="DN159" i="17" s="1"/>
  <c r="DX16" i="3"/>
  <c r="DN156" i="17" s="1"/>
  <c r="DY54" i="14"/>
  <c r="DN52" i="17"/>
  <c r="DX68" i="14"/>
  <c r="DX218"/>
  <c r="DX35" i="11"/>
  <c r="DO118" i="17"/>
  <c r="DY137" i="14"/>
  <c r="DZ20" i="8"/>
  <c r="DX44" i="7"/>
  <c r="DO137" i="17"/>
  <c r="DY181" i="14"/>
  <c r="DY22" i="5"/>
  <c r="DO104" i="17"/>
  <c r="DY120" i="14"/>
  <c r="DY29" i="5"/>
  <c r="DY44"/>
  <c r="DY45" i="9" l="1"/>
  <c r="DY138" i="14"/>
  <c r="DO119" i="17"/>
  <c r="DZ20" i="9"/>
  <c r="DX110" i="14"/>
  <c r="DN94" i="17"/>
  <c r="DY28" i="6"/>
  <c r="DN53" i="17"/>
  <c r="DX69" i="14"/>
  <c r="DY55"/>
  <c r="DN127" i="17"/>
  <c r="DX21" i="6"/>
  <c r="DX171" i="14"/>
  <c r="DX33"/>
  <c r="DN20" i="17"/>
  <c r="DX9" i="9"/>
  <c r="DX35" i="6"/>
  <c r="DX213" i="14"/>
  <c r="DX71"/>
  <c r="DY57"/>
  <c r="DN55" i="17"/>
  <c r="DY12" i="8"/>
  <c r="DO41" i="17"/>
  <c r="DX21" i="7"/>
  <c r="DN128" i="17"/>
  <c r="DX172" i="14"/>
  <c r="DX33" i="3"/>
  <c r="DN177" i="17" s="1"/>
  <c r="DX177" i="14"/>
  <c r="DN133" i="17" s="1"/>
  <c r="DX32" i="3"/>
  <c r="DN174" i="17" s="1"/>
  <c r="DY92" i="14"/>
  <c r="DO76" i="17"/>
  <c r="DO43"/>
  <c r="DY12" i="10"/>
  <c r="DX54" i="7"/>
  <c r="DX78" i="14"/>
  <c r="DX35" i="7"/>
  <c r="DN62" i="17"/>
  <c r="DX61" i="3"/>
  <c r="DN210" i="17" s="1"/>
  <c r="DX83" i="14"/>
  <c r="DN67" i="17" s="1"/>
  <c r="DX62" i="3"/>
  <c r="DN213" i="17" s="1"/>
  <c r="DY11" i="10"/>
  <c r="DY10"/>
  <c r="DX23" i="14"/>
  <c r="DN10" i="17"/>
  <c r="EA20" i="4"/>
  <c r="EA158" i="14"/>
  <c r="DZ158"/>
  <c r="DO26" i="17"/>
  <c r="DY39" i="14"/>
  <c r="DZ20" i="11"/>
  <c r="DO121" i="17"/>
  <c r="DY140" i="14"/>
  <c r="DY11" i="8"/>
  <c r="DX21" i="14"/>
  <c r="DN8" i="17"/>
  <c r="DY10" i="8"/>
  <c r="DX17" i="14"/>
  <c r="DY10" i="4"/>
  <c r="DY11"/>
  <c r="DN4" i="17"/>
  <c r="DY93" i="14"/>
  <c r="DO77" i="17"/>
  <c r="EA20" i="8"/>
  <c r="EA162" i="14"/>
  <c r="DZ162"/>
  <c r="DY28" i="7"/>
  <c r="DX111" i="14"/>
  <c r="DN95" i="17"/>
  <c r="DX42" i="3"/>
  <c r="DN186" i="17" s="1"/>
  <c r="DX43" i="3"/>
  <c r="DN189" i="17" s="1"/>
  <c r="DX116" i="14"/>
  <c r="DN100" i="17" s="1"/>
  <c r="EA20" i="10"/>
  <c r="DZ164" i="14"/>
  <c r="EA164"/>
  <c r="DX9" i="11"/>
  <c r="DN22" i="17"/>
  <c r="DX35" i="14"/>
  <c r="DY109"/>
  <c r="DZ28" i="5"/>
  <c r="DO93" i="17"/>
  <c r="DY54" i="5"/>
  <c r="DY212" i="14" s="1"/>
  <c r="DY76"/>
  <c r="DO60" i="17"/>
  <c r="DO126"/>
  <c r="DY21" i="5"/>
  <c r="DY170" i="14"/>
  <c r="DN50" i="17" l="1"/>
  <c r="DY52" i="14"/>
  <c r="DX66"/>
  <c r="DO83" i="17"/>
  <c r="DY99" i="14"/>
  <c r="DO75" i="17"/>
  <c r="DY91" i="14"/>
  <c r="DY11" i="9"/>
  <c r="DN9" i="17"/>
  <c r="DX22" i="14"/>
  <c r="DY10" i="9"/>
  <c r="DX149" i="14"/>
  <c r="DY19" i="6"/>
  <c r="DX36"/>
  <c r="DY12" i="9"/>
  <c r="DO42" i="17"/>
  <c r="EA163" i="14"/>
  <c r="DZ163"/>
  <c r="EA20" i="9"/>
  <c r="DO84" i="17"/>
  <c r="DY100" i="14"/>
  <c r="DY105"/>
  <c r="DO89" i="17" s="1"/>
  <c r="DY39" i="3"/>
  <c r="DO180" i="17" s="1"/>
  <c r="DY40" i="3"/>
  <c r="DO183" i="17" s="1"/>
  <c r="DY184" i="14"/>
  <c r="DO140" i="17"/>
  <c r="DY22" i="8"/>
  <c r="DN51" i="17"/>
  <c r="DY53" i="14"/>
  <c r="DX67"/>
  <c r="DX49" i="3"/>
  <c r="DN192" i="17" s="1"/>
  <c r="DX72" i="14"/>
  <c r="DN56" i="17" s="1"/>
  <c r="DX50" i="3"/>
  <c r="DN195" i="17" s="1"/>
  <c r="DY44" i="8"/>
  <c r="DY123" i="14"/>
  <c r="DO107" i="17"/>
  <c r="DY29" i="8"/>
  <c r="DO109" i="17"/>
  <c r="DY29" i="10"/>
  <c r="DY125" i="14"/>
  <c r="DO32" i="17"/>
  <c r="DY45" i="14"/>
  <c r="DX36" i="7"/>
  <c r="DY19"/>
  <c r="DX150" i="14"/>
  <c r="DX28" i="3"/>
  <c r="DX155" i="14"/>
  <c r="DX27" i="3"/>
  <c r="DO44" i="17"/>
  <c r="DY12" i="11"/>
  <c r="DY11"/>
  <c r="DN11" i="17"/>
  <c r="DY10" i="11"/>
  <c r="DX24" i="14"/>
  <c r="DY180"/>
  <c r="DO136" i="17"/>
  <c r="DY22" i="4"/>
  <c r="EA20" i="11"/>
  <c r="DZ165" i="14"/>
  <c r="EA165"/>
  <c r="DY186"/>
  <c r="DO142" i="17"/>
  <c r="DY22" i="10"/>
  <c r="DX214" i="14"/>
  <c r="DX72" i="3"/>
  <c r="DX219" i="14"/>
  <c r="DX71" i="3"/>
  <c r="DY44" i="4"/>
  <c r="DO103" i="17"/>
  <c r="DY29" i="4"/>
  <c r="DY119" i="14"/>
  <c r="DY43"/>
  <c r="DO30" i="17"/>
  <c r="DY44" i="10"/>
  <c r="DZ19" i="5"/>
  <c r="DZ45" s="1"/>
  <c r="DY148" i="14"/>
  <c r="DY36" i="5"/>
  <c r="DP82" i="17"/>
  <c r="DZ98" i="14"/>
  <c r="EA98"/>
  <c r="EA28" i="5"/>
  <c r="DY35"/>
  <c r="DN17" i="17" l="1"/>
  <c r="DX9" i="6"/>
  <c r="DX30" i="14"/>
  <c r="DY124"/>
  <c r="DO108" i="17"/>
  <c r="DY44" i="9"/>
  <c r="DY29"/>
  <c r="DO31" i="17"/>
  <c r="DY44" i="14"/>
  <c r="DO116" i="17"/>
  <c r="DY135" i="14"/>
  <c r="DZ20" i="6"/>
  <c r="DY22" i="9"/>
  <c r="DY185" i="14"/>
  <c r="DO141" i="17"/>
  <c r="DY12" i="6"/>
  <c r="DO39" i="17"/>
  <c r="DY45" i="6"/>
  <c r="DY81" i="14"/>
  <c r="DY54" i="10"/>
  <c r="DY217" i="14" s="1"/>
  <c r="DO65" i="17"/>
  <c r="DY75" i="14"/>
  <c r="DO59" i="17"/>
  <c r="DY54" i="4"/>
  <c r="DY211" i="14" s="1"/>
  <c r="DY169"/>
  <c r="DY21" i="4"/>
  <c r="DO125" i="17"/>
  <c r="DO143"/>
  <c r="DY187" i="14"/>
  <c r="DY22" i="11"/>
  <c r="DO33" i="17"/>
  <c r="DY46" i="14"/>
  <c r="DY54" i="8"/>
  <c r="DY215" i="14" s="1"/>
  <c r="DO63" i="17"/>
  <c r="DY79" i="14"/>
  <c r="DY12" i="7"/>
  <c r="DY19" i="3" s="1"/>
  <c r="DO165" i="17" s="1"/>
  <c r="DO40"/>
  <c r="DY55" i="3"/>
  <c r="DO207" i="17" s="1"/>
  <c r="DY54" i="3"/>
  <c r="DO204" i="17" s="1"/>
  <c r="DY58" i="14"/>
  <c r="DO45" i="17" s="1"/>
  <c r="DN18"/>
  <c r="DX9" i="7"/>
  <c r="DX31" i="14"/>
  <c r="DX36"/>
  <c r="DN23" i="17" s="1"/>
  <c r="DX51" i="3"/>
  <c r="DN198" i="17" s="1"/>
  <c r="DX52" i="3"/>
  <c r="DN201" i="17" s="1"/>
  <c r="DY114" i="14"/>
  <c r="DO98" i="17"/>
  <c r="DZ28" i="10"/>
  <c r="DY108" i="14"/>
  <c r="DZ28" i="4"/>
  <c r="DO92" i="17"/>
  <c r="DO110"/>
  <c r="DY44" i="11"/>
  <c r="DY126" i="14"/>
  <c r="DY29" i="11"/>
  <c r="DY45" i="7"/>
  <c r="DZ20"/>
  <c r="DY136" i="14"/>
  <c r="DO117" i="17"/>
  <c r="DY25" i="3"/>
  <c r="DO168" i="17" s="1"/>
  <c r="DY26" i="3"/>
  <c r="DO171" i="17" s="1"/>
  <c r="DY141" i="14"/>
  <c r="DO122" i="17" s="1"/>
  <c r="DO129"/>
  <c r="DY21" i="8"/>
  <c r="DY173" i="14"/>
  <c r="DY175"/>
  <c r="DO131" i="17"/>
  <c r="DY21" i="10"/>
  <c r="DZ28" i="8"/>
  <c r="DO96" i="17"/>
  <c r="DY112" i="14"/>
  <c r="EA87"/>
  <c r="EA45" i="5"/>
  <c r="DZ87" i="14"/>
  <c r="DP71" i="17"/>
  <c r="DZ51" i="14"/>
  <c r="DO49" i="17"/>
  <c r="DY65" i="14"/>
  <c r="DO16" i="17"/>
  <c r="DY29" i="14"/>
  <c r="DY9" i="5"/>
  <c r="EA19"/>
  <c r="EB20"/>
  <c r="EB159" i="14" s="1"/>
  <c r="DP115" i="17"/>
  <c r="DZ134" i="14"/>
  <c r="EA134"/>
  <c r="DY174" l="1"/>
  <c r="DY21" i="9"/>
  <c r="DO130" i="17"/>
  <c r="DZ28" i="9"/>
  <c r="DY113" i="14"/>
  <c r="DO97" i="17"/>
  <c r="DY88" i="14"/>
  <c r="DO72" i="17"/>
  <c r="DY41" i="14"/>
  <c r="DO28" i="17"/>
  <c r="EA20" i="6"/>
  <c r="EA160" i="14"/>
  <c r="DZ160"/>
  <c r="DY54" i="9"/>
  <c r="DY80" i="14"/>
  <c r="DO64" i="17"/>
  <c r="DY11" i="6"/>
  <c r="DY44" s="1"/>
  <c r="DX19" i="14"/>
  <c r="DY10" i="6"/>
  <c r="DN6" i="17"/>
  <c r="DY35" i="8"/>
  <c r="DZ54" i="14" s="1"/>
  <c r="EA103"/>
  <c r="DZ103"/>
  <c r="DP87" i="17"/>
  <c r="EA28" i="10"/>
  <c r="DZ19"/>
  <c r="DY36"/>
  <c r="DY153" i="14"/>
  <c r="DY36" i="8"/>
  <c r="DZ19"/>
  <c r="DY151" i="14"/>
  <c r="DZ28" i="11"/>
  <c r="DO99" i="17"/>
  <c r="DY115" i="14"/>
  <c r="DZ97"/>
  <c r="DP81" i="17"/>
  <c r="EA28" i="4"/>
  <c r="EA97" i="14"/>
  <c r="DY11" i="7"/>
  <c r="DY44" s="1"/>
  <c r="DY10"/>
  <c r="DN7" i="17"/>
  <c r="DX20" i="14"/>
  <c r="DX13" i="3"/>
  <c r="DN147" i="17" s="1"/>
  <c r="DX25" i="14"/>
  <c r="DN12" i="17" s="1"/>
  <c r="DX12" i="3"/>
  <c r="DN1" i="17" s="1"/>
  <c r="DP85"/>
  <c r="DZ101" i="14"/>
  <c r="EA28" i="8"/>
  <c r="EA101" i="14"/>
  <c r="DO73" i="17"/>
  <c r="DY89" i="14"/>
  <c r="DY94"/>
  <c r="DO78" i="17" s="1"/>
  <c r="DY64" i="3"/>
  <c r="DO216" i="17" s="1"/>
  <c r="DY65" i="3"/>
  <c r="DO219" i="17" s="1"/>
  <c r="DO52"/>
  <c r="DY36" i="4"/>
  <c r="DZ19"/>
  <c r="DY147" i="14"/>
  <c r="DY35" i="4"/>
  <c r="EA20" i="7"/>
  <c r="DZ161" i="14"/>
  <c r="EA161"/>
  <c r="DZ30" i="3"/>
  <c r="EA30" s="1"/>
  <c r="DZ29"/>
  <c r="EA29" s="1"/>
  <c r="DZ166" i="14"/>
  <c r="EA166" s="1"/>
  <c r="DO66" i="17"/>
  <c r="DY82" i="14"/>
  <c r="DY54" i="11"/>
  <c r="DO29" i="17"/>
  <c r="DY42" i="14"/>
  <c r="DY47"/>
  <c r="DO34" i="17" s="1"/>
  <c r="DY18" i="3"/>
  <c r="DO162" i="17" s="1"/>
  <c r="DO132"/>
  <c r="DY21" i="11"/>
  <c r="DY176" i="14"/>
  <c r="DY35" i="10"/>
  <c r="DZ12" i="5"/>
  <c r="EA51" i="14"/>
  <c r="DP38" i="17"/>
  <c r="DY18" i="14"/>
  <c r="DO5" i="17"/>
  <c r="DZ10" i="5"/>
  <c r="DZ11"/>
  <c r="DY68" i="14" l="1"/>
  <c r="DY54" i="6"/>
  <c r="DY213" i="14" s="1"/>
  <c r="DO61" i="17"/>
  <c r="DY77" i="14"/>
  <c r="DY216"/>
  <c r="DY35" i="9"/>
  <c r="DY22" i="6"/>
  <c r="DO138" i="17"/>
  <c r="DY182" i="14"/>
  <c r="DY121"/>
  <c r="DO105" i="17"/>
  <c r="DY29" i="6"/>
  <c r="EA28" i="9"/>
  <c r="DZ102" i="14"/>
  <c r="DP86" i="17"/>
  <c r="EA102" i="14"/>
  <c r="DY36" i="9"/>
  <c r="DY152" i="14"/>
  <c r="DZ19" i="9"/>
  <c r="DY70" i="14"/>
  <c r="DZ56"/>
  <c r="DO54" i="17"/>
  <c r="DZ50" i="14"/>
  <c r="DY64"/>
  <c r="DO48" i="17"/>
  <c r="DZ137" i="14"/>
  <c r="DP118" i="17"/>
  <c r="EB20" i="8"/>
  <c r="EB162" i="14" s="1"/>
  <c r="EA19" i="8"/>
  <c r="DZ45"/>
  <c r="EA137" i="14"/>
  <c r="EA19" i="10"/>
  <c r="EA139" i="14"/>
  <c r="DZ139"/>
  <c r="DP120" i="17"/>
  <c r="EB20" i="10"/>
  <c r="EB164" i="14" s="1"/>
  <c r="DZ45" i="10"/>
  <c r="DY36" i="11"/>
  <c r="DZ19"/>
  <c r="DZ45" s="1"/>
  <c r="DY154" i="14"/>
  <c r="DO15" i="17"/>
  <c r="DY9" i="4"/>
  <c r="DY28" i="14"/>
  <c r="DY29" i="7"/>
  <c r="DO106" i="17"/>
  <c r="DY122" i="14"/>
  <c r="DY15" i="3"/>
  <c r="DO153" i="17" s="1"/>
  <c r="DY14" i="3"/>
  <c r="DO150" i="17" s="1"/>
  <c r="DY127" i="14"/>
  <c r="DO111" i="17" s="1"/>
  <c r="DY34" i="14"/>
  <c r="DO21" i="17"/>
  <c r="DY9" i="10"/>
  <c r="DY35" i="11"/>
  <c r="DY218" i="14"/>
  <c r="DP114" i="17"/>
  <c r="EA133" i="14"/>
  <c r="DZ133"/>
  <c r="DZ45" i="4"/>
  <c r="EB20"/>
  <c r="EB158" i="14" s="1"/>
  <c r="EA19" i="4"/>
  <c r="DY78" i="14"/>
  <c r="DY54" i="7"/>
  <c r="DO62" i="17"/>
  <c r="DY62" i="3"/>
  <c r="DO213" i="17" s="1"/>
  <c r="DY61" i="3"/>
  <c r="DO210" i="17" s="1"/>
  <c r="DY22" i="7"/>
  <c r="DY183" i="14"/>
  <c r="DO139" i="17"/>
  <c r="DY16" i="3"/>
  <c r="DO156" i="17" s="1"/>
  <c r="DY17" i="3"/>
  <c r="DO159" i="17" s="1"/>
  <c r="DY188" i="14"/>
  <c r="DO144" i="17" s="1"/>
  <c r="DP88"/>
  <c r="EA28" i="11"/>
  <c r="DZ104" i="14"/>
  <c r="EA104"/>
  <c r="DZ12" i="8"/>
  <c r="EA54" i="14"/>
  <c r="DP41" i="17"/>
  <c r="DO19"/>
  <c r="DY32" i="14"/>
  <c r="DY9" i="8"/>
  <c r="DY83" i="14"/>
  <c r="DO67" i="17" s="1"/>
  <c r="DZ22" i="5"/>
  <c r="DP137" i="17"/>
  <c r="DZ181" i="14"/>
  <c r="EA181"/>
  <c r="EA10" i="5"/>
  <c r="DP27" i="17"/>
  <c r="EA12" i="5"/>
  <c r="EA40" i="14"/>
  <c r="DZ40"/>
  <c r="DZ29" i="5"/>
  <c r="DP104" i="17"/>
  <c r="DZ120" i="14"/>
  <c r="EA11" i="5"/>
  <c r="EA120" i="14"/>
  <c r="DZ44" i="5"/>
  <c r="DZ138" i="14" l="1"/>
  <c r="DP119" i="17"/>
  <c r="DZ45" i="9"/>
  <c r="EA138" i="14"/>
  <c r="EB20" i="9"/>
  <c r="EB163" i="14" s="1"/>
  <c r="EA19" i="9"/>
  <c r="DO20" i="17"/>
  <c r="DY9" i="9"/>
  <c r="DY33" i="14"/>
  <c r="DY171"/>
  <c r="DY21" i="6"/>
  <c r="DO127" i="17"/>
  <c r="DZ28" i="6"/>
  <c r="DY110" i="14"/>
  <c r="DO94" i="17"/>
  <c r="DZ55" i="14"/>
  <c r="DY69"/>
  <c r="DO53" i="17"/>
  <c r="DY35" i="6"/>
  <c r="DP30" i="17"/>
  <c r="EA12" i="8"/>
  <c r="DZ43" i="14"/>
  <c r="EA43"/>
  <c r="DY71"/>
  <c r="DZ57"/>
  <c r="DO55" i="17"/>
  <c r="DY17" i="14"/>
  <c r="DZ10" i="4"/>
  <c r="DZ11"/>
  <c r="DO4" i="17"/>
  <c r="DO22"/>
  <c r="DY9" i="11"/>
  <c r="DY35" i="14"/>
  <c r="DZ11" i="8"/>
  <c r="DZ44" s="1"/>
  <c r="DZ10"/>
  <c r="DO8" i="17"/>
  <c r="DY21" i="14"/>
  <c r="DP77" i="17"/>
  <c r="EA93" i="14"/>
  <c r="EA45" i="11"/>
  <c r="DZ93" i="14"/>
  <c r="DY214"/>
  <c r="DY71" i="3"/>
  <c r="DY219" i="14"/>
  <c r="DY72" i="3"/>
  <c r="DZ86" i="14"/>
  <c r="DP70" i="17"/>
  <c r="EA45" i="4"/>
  <c r="EA86" i="14"/>
  <c r="DP121" i="17"/>
  <c r="DZ140" i="14"/>
  <c r="EA19" i="11"/>
  <c r="EA140" i="14"/>
  <c r="EB20" i="11"/>
  <c r="EB165" i="14" s="1"/>
  <c r="DP37" i="17"/>
  <c r="DZ12" i="4"/>
  <c r="EA50" i="14"/>
  <c r="DP43" i="17"/>
  <c r="DZ12" i="10"/>
  <c r="EA56" i="14"/>
  <c r="DY172"/>
  <c r="DO128" i="17"/>
  <c r="DY21" i="7"/>
  <c r="DY33" i="3"/>
  <c r="DO177" i="17" s="1"/>
  <c r="DY177" i="14"/>
  <c r="DO133" i="17" s="1"/>
  <c r="DY32" i="3"/>
  <c r="DO174" i="17" s="1"/>
  <c r="DY23" i="14"/>
  <c r="DO10" i="17"/>
  <c r="DZ10" i="10"/>
  <c r="DZ11"/>
  <c r="DY111" i="14"/>
  <c r="DZ28" i="7"/>
  <c r="DO95" i="17"/>
  <c r="DY116" i="14"/>
  <c r="DO100" i="17" s="1"/>
  <c r="DY43" i="3"/>
  <c r="DO189" i="17" s="1"/>
  <c r="DY42" i="3"/>
  <c r="DO186" i="17" s="1"/>
  <c r="EA92" i="14"/>
  <c r="DP76" i="17"/>
  <c r="DZ92" i="14"/>
  <c r="EA45" i="10"/>
  <c r="DZ90" i="14"/>
  <c r="EA45" i="8"/>
  <c r="DP74" i="17"/>
  <c r="EA90" i="14"/>
  <c r="DY35" i="7"/>
  <c r="EA29" i="5"/>
  <c r="DP93" i="17"/>
  <c r="DZ109" i="14"/>
  <c r="EB28" i="5"/>
  <c r="EA109" i="14"/>
  <c r="EA170"/>
  <c r="DZ21" i="5"/>
  <c r="DP126" i="17"/>
  <c r="DZ170" i="14"/>
  <c r="EA22" i="5"/>
  <c r="DZ76" i="14"/>
  <c r="EA76"/>
  <c r="EA44" i="5"/>
  <c r="DZ54"/>
  <c r="DP60" i="17"/>
  <c r="DY66" i="14" l="1"/>
  <c r="DZ52"/>
  <c r="DO50" i="17"/>
  <c r="EA28" i="6"/>
  <c r="DP83" i="17"/>
  <c r="EA99" i="14"/>
  <c r="DZ99"/>
  <c r="DZ19" i="6"/>
  <c r="DZ45" s="1"/>
  <c r="DY36"/>
  <c r="DY149" i="14"/>
  <c r="DP75" i="17"/>
  <c r="EA91" i="14"/>
  <c r="EA45" i="9"/>
  <c r="DZ91" i="14"/>
  <c r="EA55"/>
  <c r="DZ12" i="9"/>
  <c r="DP42" i="17"/>
  <c r="DO9"/>
  <c r="DZ11" i="9"/>
  <c r="DZ10"/>
  <c r="DY22" i="14"/>
  <c r="DO51" i="17"/>
  <c r="DY67" i="14"/>
  <c r="DZ53"/>
  <c r="DY49" i="3"/>
  <c r="DO192" i="17" s="1"/>
  <c r="DY50" i="3"/>
  <c r="DO195" i="17" s="1"/>
  <c r="DY72" i="14"/>
  <c r="DO56" i="17" s="1"/>
  <c r="DZ125" i="14"/>
  <c r="EA125"/>
  <c r="EA11" i="10"/>
  <c r="DZ29"/>
  <c r="DZ44"/>
  <c r="DP109" i="17"/>
  <c r="DZ39" i="14"/>
  <c r="EA12" i="4"/>
  <c r="EA39" i="14"/>
  <c r="DP26" i="17"/>
  <c r="DY150" i="14"/>
  <c r="DZ19" i="7"/>
  <c r="DY27" i="3"/>
  <c r="DY28"/>
  <c r="DY36" i="7"/>
  <c r="DY155" i="14"/>
  <c r="DP107" i="17"/>
  <c r="EA11" i="8"/>
  <c r="DZ29"/>
  <c r="EA123" i="14"/>
  <c r="DZ123"/>
  <c r="EA10" i="4"/>
  <c r="EA180" i="14"/>
  <c r="DZ180"/>
  <c r="DZ22" i="4"/>
  <c r="DP136" i="17"/>
  <c r="EA57" i="14"/>
  <c r="DZ12" i="11"/>
  <c r="DP44" i="17"/>
  <c r="EA100" i="14"/>
  <c r="DZ100"/>
  <c r="EA28" i="7"/>
  <c r="DP84" i="17"/>
  <c r="DZ45" i="7"/>
  <c r="DZ105" i="14"/>
  <c r="DZ39" i="3"/>
  <c r="DZ40"/>
  <c r="DZ45" i="14"/>
  <c r="DP32" i="17"/>
  <c r="EA12" i="10"/>
  <c r="EA45" i="14"/>
  <c r="EA10" i="8"/>
  <c r="EA184" i="14"/>
  <c r="DZ22" i="8"/>
  <c r="DZ184" i="14"/>
  <c r="DP140" i="17"/>
  <c r="DZ44" i="4"/>
  <c r="EA119" i="14"/>
  <c r="EA11" i="4"/>
  <c r="DZ29"/>
  <c r="DZ119" i="14"/>
  <c r="DP103" i="17"/>
  <c r="EA44" i="8"/>
  <c r="EA79" i="14"/>
  <c r="DP63" i="17"/>
  <c r="DZ54" i="8"/>
  <c r="DZ79" i="14"/>
  <c r="DZ186"/>
  <c r="DZ22" i="10"/>
  <c r="EA10"/>
  <c r="DP142" i="17"/>
  <c r="EA186" i="14"/>
  <c r="DO11" i="17"/>
  <c r="DZ10" i="11"/>
  <c r="DY24" i="14"/>
  <c r="DZ11" i="11"/>
  <c r="DQ82" i="17"/>
  <c r="EB98" i="14"/>
  <c r="DZ35" i="5"/>
  <c r="EA212" i="14"/>
  <c r="EA54" i="5"/>
  <c r="DZ212" i="14"/>
  <c r="DZ148"/>
  <c r="EA148"/>
  <c r="EA21" i="5"/>
  <c r="EB19"/>
  <c r="DZ36"/>
  <c r="DP141" i="17" l="1"/>
  <c r="DZ22" i="9"/>
  <c r="DZ185" i="14"/>
  <c r="EA10" i="9"/>
  <c r="EA185" i="14"/>
  <c r="DP31" i="17"/>
  <c r="DZ44" i="14"/>
  <c r="EA44"/>
  <c r="EA12" i="9"/>
  <c r="EB20" i="6"/>
  <c r="EB160" i="14" s="1"/>
  <c r="DZ135"/>
  <c r="EA19" i="6"/>
  <c r="DP116" i="17"/>
  <c r="EA135" i="14"/>
  <c r="DZ44" i="9"/>
  <c r="EA11"/>
  <c r="DP108" i="17"/>
  <c r="DZ29" i="9"/>
  <c r="EA124" i="14"/>
  <c r="DZ124"/>
  <c r="DY30"/>
  <c r="DY9" i="6"/>
  <c r="DO17" i="17"/>
  <c r="DP72"/>
  <c r="EA88" i="14"/>
  <c r="DZ88"/>
  <c r="EA45" i="6"/>
  <c r="DP39" i="17"/>
  <c r="EA52" i="14"/>
  <c r="DZ12" i="6"/>
  <c r="EA40" i="3"/>
  <c r="DP183" i="17"/>
  <c r="DZ112" i="14"/>
  <c r="DP96" i="17"/>
  <c r="EA29" i="8"/>
  <c r="EA112" i="14"/>
  <c r="EB28" i="8"/>
  <c r="DY31" i="14"/>
  <c r="DY9" i="7"/>
  <c r="DO18" i="17"/>
  <c r="DY52" i="3"/>
  <c r="DO201" i="17" s="1"/>
  <c r="DY36" i="14"/>
  <c r="DO23" i="17" s="1"/>
  <c r="DY51" i="3"/>
  <c r="DO198" i="17" s="1"/>
  <c r="DZ29" i="11"/>
  <c r="EA126" i="14"/>
  <c r="DP110" i="17"/>
  <c r="EA11" i="11"/>
  <c r="DZ126" i="14"/>
  <c r="DZ44" i="11"/>
  <c r="EA29" i="4"/>
  <c r="EA108" i="14"/>
  <c r="DP92" i="17"/>
  <c r="EB28" i="4"/>
  <c r="DZ108" i="14"/>
  <c r="DZ89"/>
  <c r="EA89"/>
  <c r="DP73" i="17"/>
  <c r="EA45" i="7"/>
  <c r="DZ64" i="3"/>
  <c r="DZ94" i="14"/>
  <c r="DZ65" i="3"/>
  <c r="DP33" i="17"/>
  <c r="DZ46" i="14"/>
  <c r="EA46"/>
  <c r="EA12" i="11"/>
  <c r="EA136" i="14"/>
  <c r="DP117" i="17"/>
  <c r="EA19" i="7"/>
  <c r="DZ136" i="14"/>
  <c r="EB20" i="7"/>
  <c r="DZ25" i="3"/>
  <c r="DZ141" i="14"/>
  <c r="DZ26" i="3"/>
  <c r="DZ21" i="10"/>
  <c r="DP131" i="17"/>
  <c r="EA22" i="10"/>
  <c r="EA175" i="14"/>
  <c r="DZ175"/>
  <c r="DZ54" i="4"/>
  <c r="DZ35" s="1"/>
  <c r="DP59" i="17"/>
  <c r="EA44" i="4"/>
  <c r="DZ75" i="14"/>
  <c r="EA75"/>
  <c r="EA105"/>
  <c r="DP89" i="17"/>
  <c r="DZ21" i="4"/>
  <c r="DP125" i="17"/>
  <c r="EA22" i="4"/>
  <c r="DZ169" i="14"/>
  <c r="EA169"/>
  <c r="DP98" i="17"/>
  <c r="EA114" i="14"/>
  <c r="EA29" i="10"/>
  <c r="EB28"/>
  <c r="DZ114" i="14"/>
  <c r="DZ12" i="7"/>
  <c r="DP40" i="17"/>
  <c r="EA53" i="14"/>
  <c r="DZ58"/>
  <c r="DZ55" i="3"/>
  <c r="DZ54"/>
  <c r="DZ22" i="11"/>
  <c r="DZ187" i="14"/>
  <c r="EA10" i="11"/>
  <c r="EA187" i="14"/>
  <c r="DP143" i="17"/>
  <c r="DZ35" i="8"/>
  <c r="EA54"/>
  <c r="EA215" i="14"/>
  <c r="DZ215"/>
  <c r="DZ173"/>
  <c r="EA173"/>
  <c r="DZ21" i="8"/>
  <c r="DP129" i="17"/>
  <c r="EA22" i="8"/>
  <c r="DP180" i="17"/>
  <c r="EA39" i="3"/>
  <c r="DZ81" i="14"/>
  <c r="DZ54" i="10"/>
  <c r="EA81" i="14"/>
  <c r="DP65" i="17"/>
  <c r="EA44" i="10"/>
  <c r="EB45" i="5"/>
  <c r="DQ115" i="17"/>
  <c r="EB134" i="14"/>
  <c r="EC20" i="5"/>
  <c r="EC159" i="14" s="1"/>
  <c r="EA65"/>
  <c r="DZ65"/>
  <c r="DP49" i="17"/>
  <c r="EA35" i="5"/>
  <c r="EB51" i="14"/>
  <c r="DZ29"/>
  <c r="EA36" i="5"/>
  <c r="EA29" i="14"/>
  <c r="DP16" i="17"/>
  <c r="DZ9" i="5"/>
  <c r="DZ80" i="14" l="1"/>
  <c r="DZ54" i="9"/>
  <c r="DP64" i="17"/>
  <c r="EA80" i="14"/>
  <c r="EA44" i="9"/>
  <c r="DP28" i="17"/>
  <c r="EA12" i="6"/>
  <c r="EA41" i="14"/>
  <c r="DZ41"/>
  <c r="DY19"/>
  <c r="DO6" i="17"/>
  <c r="DZ10" i="6"/>
  <c r="DZ11"/>
  <c r="EB28" i="9"/>
  <c r="EA113" i="14"/>
  <c r="DZ113"/>
  <c r="EA29" i="9"/>
  <c r="DP97" i="17"/>
  <c r="EA174" i="14"/>
  <c r="EA22" i="9"/>
  <c r="DZ21"/>
  <c r="DZ174" i="14"/>
  <c r="DP130" i="17"/>
  <c r="DP204"/>
  <c r="EA54" i="3"/>
  <c r="EB103" i="14"/>
  <c r="DQ87" i="17"/>
  <c r="EA147" i="14"/>
  <c r="DZ36" i="4"/>
  <c r="EB19"/>
  <c r="DZ147" i="14"/>
  <c r="EA21" i="4"/>
  <c r="DP48" i="17"/>
  <c r="EA64" i="14"/>
  <c r="EB50"/>
  <c r="EA35" i="4"/>
  <c r="DZ64" i="14"/>
  <c r="EA141"/>
  <c r="DP122" i="17"/>
  <c r="EA94" i="14"/>
  <c r="DP78" i="17"/>
  <c r="EB97" i="14"/>
  <c r="DQ81" i="17"/>
  <c r="EB45" i="4"/>
  <c r="EA44" i="11"/>
  <c r="DP66" i="17"/>
  <c r="DZ82" i="14"/>
  <c r="DZ54" i="11"/>
  <c r="EA82" i="14"/>
  <c r="EB19" i="8"/>
  <c r="DZ36"/>
  <c r="DZ151" i="14"/>
  <c r="EA151"/>
  <c r="EA21" i="8"/>
  <c r="EA26" i="3"/>
  <c r="DP171" i="17"/>
  <c r="DP219"/>
  <c r="EA65" i="3"/>
  <c r="DO7" i="17"/>
  <c r="DZ11" i="7"/>
  <c r="DZ10"/>
  <c r="DY20" i="14"/>
  <c r="DY25"/>
  <c r="DO12" i="17" s="1"/>
  <c r="DY12" i="3"/>
  <c r="DO1" i="17" s="1"/>
  <c r="DY13" i="3"/>
  <c r="DO147" i="17" s="1"/>
  <c r="EA176" i="14"/>
  <c r="DZ176"/>
  <c r="EA22" i="11"/>
  <c r="DZ21"/>
  <c r="DP132" i="17"/>
  <c r="EA58" i="14"/>
  <c r="DP45" i="17"/>
  <c r="EB19" i="10"/>
  <c r="DZ36"/>
  <c r="EA21"/>
  <c r="EA153" i="14"/>
  <c r="DZ153"/>
  <c r="EB161"/>
  <c r="EB29" i="3"/>
  <c r="EB30"/>
  <c r="EB166" i="14"/>
  <c r="DZ35" i="10"/>
  <c r="EA54"/>
  <c r="DZ217" i="14"/>
  <c r="EA217"/>
  <c r="EA68"/>
  <c r="EA35" i="8"/>
  <c r="DZ68" i="14"/>
  <c r="DP52" i="17"/>
  <c r="EB54" i="14"/>
  <c r="EA55" i="3"/>
  <c r="DP207" i="17"/>
  <c r="DZ42" i="14"/>
  <c r="EA42"/>
  <c r="EA12" i="7"/>
  <c r="DP29" i="17"/>
  <c r="DZ47" i="14"/>
  <c r="DZ19" i="3"/>
  <c r="DZ18"/>
  <c r="EA211" i="14"/>
  <c r="EA54" i="4"/>
  <c r="DZ211" i="14"/>
  <c r="DP168" i="17"/>
  <c r="EA25" i="3"/>
  <c r="EA64"/>
  <c r="DP216" i="17"/>
  <c r="DP99"/>
  <c r="EB28" i="11"/>
  <c r="EA29"/>
  <c r="DZ115" i="14"/>
  <c r="EA115"/>
  <c r="DQ85" i="17"/>
  <c r="EB101" i="14"/>
  <c r="DQ38" i="17"/>
  <c r="EB12" i="5"/>
  <c r="DQ71" i="17"/>
  <c r="EB87" i="14"/>
  <c r="DP5" i="17"/>
  <c r="EB10" i="5"/>
  <c r="EA18" i="14"/>
  <c r="DZ18"/>
  <c r="EA9" i="5"/>
  <c r="EB11"/>
  <c r="EB19" i="9" l="1"/>
  <c r="EA21"/>
  <c r="DZ152" i="14"/>
  <c r="EA152"/>
  <c r="DZ36" i="9"/>
  <c r="DZ44" i="6"/>
  <c r="DZ29"/>
  <c r="EA11"/>
  <c r="EA121" i="14"/>
  <c r="DZ121"/>
  <c r="DP105" i="17"/>
  <c r="EB102" i="14"/>
  <c r="DQ86" i="17"/>
  <c r="EA10" i="6"/>
  <c r="DP138" i="17"/>
  <c r="DZ22" i="6"/>
  <c r="DZ182" i="14"/>
  <c r="EA182"/>
  <c r="DZ35" i="9"/>
  <c r="EA54"/>
  <c r="DZ216" i="14"/>
  <c r="EA216"/>
  <c r="DP165" i="17"/>
  <c r="EA19" i="3"/>
  <c r="DQ41" i="17"/>
  <c r="EB12" i="8"/>
  <c r="DP54" i="17"/>
  <c r="EA35" i="10"/>
  <c r="EB56" i="14"/>
  <c r="EA70"/>
  <c r="DZ70"/>
  <c r="DP21" i="17"/>
  <c r="EA34" i="14"/>
  <c r="EA36" i="10"/>
  <c r="DZ34" i="14"/>
  <c r="DZ9" i="10"/>
  <c r="DQ118" i="17"/>
  <c r="EB137" i="14"/>
  <c r="EC20" i="8"/>
  <c r="EC162" i="14" s="1"/>
  <c r="EB45" i="8"/>
  <c r="EC20" i="4"/>
  <c r="DQ114" i="17"/>
  <c r="EB133" i="14"/>
  <c r="EB104"/>
  <c r="DQ88" i="17"/>
  <c r="EA18" i="3"/>
  <c r="DP162" i="17"/>
  <c r="EA36" i="8"/>
  <c r="EA32" i="14"/>
  <c r="DP19" i="17"/>
  <c r="DZ9" i="8"/>
  <c r="DZ32" i="14"/>
  <c r="EB12" i="4"/>
  <c r="DQ37" i="17"/>
  <c r="EA122" i="14"/>
  <c r="DZ122"/>
  <c r="DP106" i="17"/>
  <c r="DZ29" i="7"/>
  <c r="EA11"/>
  <c r="DZ14" i="3"/>
  <c r="DZ127" i="14"/>
  <c r="DZ15" i="3"/>
  <c r="DZ44" i="7"/>
  <c r="EA54" i="11"/>
  <c r="DZ35"/>
  <c r="DZ218" i="14"/>
  <c r="EA218"/>
  <c r="DQ70" i="17"/>
  <c r="EB86" i="14"/>
  <c r="EA28"/>
  <c r="DZ9" i="4"/>
  <c r="DZ28" i="14"/>
  <c r="DP15" i="17"/>
  <c r="EA36" i="4"/>
  <c r="EA47" i="14"/>
  <c r="DP34" i="17"/>
  <c r="EB45" i="10"/>
  <c r="EB139" i="14"/>
  <c r="DQ120" i="17"/>
  <c r="EC20" i="10"/>
  <c r="EC164" i="14" s="1"/>
  <c r="EA21" i="11"/>
  <c r="DZ154" i="14"/>
  <c r="DZ36" i="11"/>
  <c r="EB19"/>
  <c r="EA154" i="14"/>
  <c r="EA10" i="7"/>
  <c r="DP139" i="17"/>
  <c r="DZ183" i="14"/>
  <c r="DZ22" i="7"/>
  <c r="EA183" i="14"/>
  <c r="DZ188"/>
  <c r="DZ16" i="3"/>
  <c r="DZ17"/>
  <c r="DQ27" i="17"/>
  <c r="EB40" i="14"/>
  <c r="DQ104" i="17"/>
  <c r="EB120" i="14"/>
  <c r="EB29" i="5"/>
  <c r="EB181" i="14"/>
  <c r="EB22" i="5"/>
  <c r="DQ137" i="17"/>
  <c r="EB44" i="5"/>
  <c r="DP53" i="17" l="1"/>
  <c r="EB55" i="14"/>
  <c r="EA35" i="9"/>
  <c r="DZ69" i="14"/>
  <c r="EA69"/>
  <c r="EB28" i="6"/>
  <c r="EA110" i="14"/>
  <c r="DZ110"/>
  <c r="EA29" i="6"/>
  <c r="DP94" i="17"/>
  <c r="EA33" i="14"/>
  <c r="DZ33"/>
  <c r="DP20" i="17"/>
  <c r="EA36" i="9"/>
  <c r="DZ9"/>
  <c r="DQ119" i="17"/>
  <c r="EB45" i="9"/>
  <c r="EC20"/>
  <c r="EC163" i="14" s="1"/>
  <c r="EB138"/>
  <c r="DP127" i="17"/>
  <c r="DZ21" i="6"/>
  <c r="EA171" i="14"/>
  <c r="DZ171"/>
  <c r="EA22" i="6"/>
  <c r="DZ54"/>
  <c r="EA44"/>
  <c r="DZ77" i="14"/>
  <c r="EA77"/>
  <c r="DP61" i="17"/>
  <c r="DZ17" i="14"/>
  <c r="EB10" i="4"/>
  <c r="EA9"/>
  <c r="EB11"/>
  <c r="DP4" i="17"/>
  <c r="EA17" i="14"/>
  <c r="EA14" i="3"/>
  <c r="DP150" i="17"/>
  <c r="EA188" i="14"/>
  <c r="DP144" i="17"/>
  <c r="DP22"/>
  <c r="EA35" i="14"/>
  <c r="DZ9" i="11"/>
  <c r="DZ35" i="14"/>
  <c r="EA36" i="11"/>
  <c r="EA127" i="14"/>
  <c r="DP111" i="17"/>
  <c r="EB39" i="14"/>
  <c r="DQ26" i="17"/>
  <c r="EB90" i="14"/>
  <c r="DQ74" i="17"/>
  <c r="EA23" i="14"/>
  <c r="EA9" i="10"/>
  <c r="EB11"/>
  <c r="EB10"/>
  <c r="DZ23" i="14"/>
  <c r="DP10" i="17"/>
  <c r="EA16" i="3"/>
  <c r="DP156" i="17"/>
  <c r="EC20" i="11"/>
  <c r="DQ121" i="17"/>
  <c r="EB45" i="11"/>
  <c r="EB140" i="14"/>
  <c r="DZ71"/>
  <c r="EB57"/>
  <c r="EA35" i="11"/>
  <c r="EA71" i="14"/>
  <c r="DP55" i="17"/>
  <c r="EA15" i="3"/>
  <c r="DP153" i="17"/>
  <c r="DZ111" i="14"/>
  <c r="EB28" i="7"/>
  <c r="EA29"/>
  <c r="EA111" i="14"/>
  <c r="DP95" i="17"/>
  <c r="DZ42" i="3"/>
  <c r="DZ43"/>
  <c r="DZ116" i="14"/>
  <c r="EC158"/>
  <c r="EB12" i="10"/>
  <c r="DQ43" i="17"/>
  <c r="EA17" i="3"/>
  <c r="DP159" i="17"/>
  <c r="DZ172" i="14"/>
  <c r="EA172"/>
  <c r="DP128" i="17"/>
  <c r="DZ21" i="7"/>
  <c r="EA22"/>
  <c r="DZ177" i="14"/>
  <c r="DZ32" i="3"/>
  <c r="DZ33"/>
  <c r="DQ76" i="17"/>
  <c r="EB92" i="14"/>
  <c r="EA44" i="7"/>
  <c r="DZ78" i="14"/>
  <c r="DZ54" i="7"/>
  <c r="DP62" i="17"/>
  <c r="EA78" i="14"/>
  <c r="DZ83"/>
  <c r="DZ61" i="3"/>
  <c r="DZ62"/>
  <c r="DP8" i="17"/>
  <c r="EA9" i="8"/>
  <c r="EB10"/>
  <c r="EA21" i="14"/>
  <c r="DZ21"/>
  <c r="EB11" i="8"/>
  <c r="EB43" i="14"/>
  <c r="DQ30" i="17"/>
  <c r="EB54" i="5"/>
  <c r="EB212" i="14" s="1"/>
  <c r="DQ60" i="17"/>
  <c r="EB76" i="14"/>
  <c r="EB109"/>
  <c r="DQ93" i="17"/>
  <c r="EC28" i="5"/>
  <c r="EB21"/>
  <c r="EB170" i="14"/>
  <c r="DQ126" i="17"/>
  <c r="EA213" i="14" l="1"/>
  <c r="DZ213"/>
  <c r="EA54" i="6"/>
  <c r="EA21"/>
  <c r="DZ36"/>
  <c r="DZ149" i="14"/>
  <c r="EB19" i="6"/>
  <c r="EA149" i="14"/>
  <c r="EB91"/>
  <c r="DQ75" i="17"/>
  <c r="EA22" i="14"/>
  <c r="DP9" i="17"/>
  <c r="EB11" i="9"/>
  <c r="EB10"/>
  <c r="EA9"/>
  <c r="DZ22" i="14"/>
  <c r="EB99"/>
  <c r="DQ83" i="17"/>
  <c r="EB45" i="6"/>
  <c r="DQ42" i="17"/>
  <c r="EB12" i="9"/>
  <c r="DZ35" i="6"/>
  <c r="DQ32" i="17"/>
  <c r="EB45" i="14"/>
  <c r="DP189" i="17"/>
  <c r="EA43" i="3"/>
  <c r="EB12" i="11"/>
  <c r="DQ44" i="17"/>
  <c r="EB123" i="14"/>
  <c r="DQ107" i="17"/>
  <c r="EB29" i="8"/>
  <c r="EA83" i="14"/>
  <c r="DP67" i="17"/>
  <c r="EA177" i="14"/>
  <c r="DP133" i="17"/>
  <c r="DP100"/>
  <c r="EA116" i="14"/>
  <c r="DQ77" i="17"/>
  <c r="EB93" i="14"/>
  <c r="DQ109" i="17"/>
  <c r="EB29" i="10"/>
  <c r="EB44"/>
  <c r="EB125" i="14"/>
  <c r="DP11" i="17"/>
  <c r="EB11" i="11"/>
  <c r="DZ24" i="14"/>
  <c r="EA24"/>
  <c r="EB10" i="11"/>
  <c r="EA9"/>
  <c r="EB44" i="4"/>
  <c r="EB119" i="14"/>
  <c r="EB29" i="4"/>
  <c r="DQ103" i="17"/>
  <c r="EB22" i="8"/>
  <c r="EB184" i="14"/>
  <c r="DQ140" i="17"/>
  <c r="EA61" i="3"/>
  <c r="DP210" i="17"/>
  <c r="DZ35" i="7"/>
  <c r="EA214" i="14"/>
  <c r="EA54" i="7"/>
  <c r="DZ214" i="14"/>
  <c r="DZ71" i="3"/>
  <c r="EA71" s="1"/>
  <c r="DZ219" i="14"/>
  <c r="EA219" s="1"/>
  <c r="DZ72" i="3"/>
  <c r="EA72" s="1"/>
  <c r="DP174" i="17"/>
  <c r="EA32" i="3"/>
  <c r="EB22" i="10"/>
  <c r="EB186" i="14"/>
  <c r="DQ142" i="17"/>
  <c r="EB44" i="8"/>
  <c r="EA62" i="3"/>
  <c r="DP213" i="17"/>
  <c r="DP177"/>
  <c r="EA33" i="3"/>
  <c r="EB19" i="7"/>
  <c r="EB45" s="1"/>
  <c r="EA150" i="14"/>
  <c r="DZ150"/>
  <c r="EA21" i="7"/>
  <c r="DZ28" i="3"/>
  <c r="EA28" s="1"/>
  <c r="DZ155" i="14"/>
  <c r="EA155" s="1"/>
  <c r="DZ36" i="7"/>
  <c r="DZ27" i="3"/>
  <c r="EA27" s="1"/>
  <c r="EA42"/>
  <c r="DP186" i="17"/>
  <c r="EB100" i="14"/>
  <c r="DQ84" i="17"/>
  <c r="EB39" i="3"/>
  <c r="DQ180" i="17" s="1"/>
  <c r="EB105" i="14"/>
  <c r="DQ89" i="17" s="1"/>
  <c r="EB40" i="3"/>
  <c r="DQ183" i="17" s="1"/>
  <c r="EC165" i="14"/>
  <c r="EB22" i="4"/>
  <c r="DQ136" i="17"/>
  <c r="EB180" i="14"/>
  <c r="EB148"/>
  <c r="EC19" i="5"/>
  <c r="EC45" s="1"/>
  <c r="EB36"/>
  <c r="DR82" i="17"/>
  <c r="EC98" i="14"/>
  <c r="EB35" i="5"/>
  <c r="EB44" i="14" l="1"/>
  <c r="DQ31" i="17"/>
  <c r="DQ72"/>
  <c r="EB88" i="14"/>
  <c r="EB44" i="9"/>
  <c r="EB124" i="14"/>
  <c r="EB29" i="9"/>
  <c r="DQ108" i="17"/>
  <c r="DQ116"/>
  <c r="EC20" i="6"/>
  <c r="EC160" i="14" s="1"/>
  <c r="EB135"/>
  <c r="DZ30"/>
  <c r="DP17" i="17"/>
  <c r="EA30" i="14"/>
  <c r="DZ9" i="6"/>
  <c r="EA36"/>
  <c r="EA66" i="14"/>
  <c r="DZ66"/>
  <c r="EA35" i="6"/>
  <c r="DP50" i="17"/>
  <c r="EB52" i="14"/>
  <c r="EB185"/>
  <c r="EB22" i="9"/>
  <c r="DQ141" i="17"/>
  <c r="EB89" i="14"/>
  <c r="DQ73" i="17"/>
  <c r="EB65" i="3"/>
  <c r="DQ219" i="17" s="1"/>
  <c r="EB94" i="14"/>
  <c r="DQ78" i="17" s="1"/>
  <c r="EB64" i="3"/>
  <c r="DQ216" i="17" s="1"/>
  <c r="EB21" i="4"/>
  <c r="EB169" i="14"/>
  <c r="DQ125" i="17"/>
  <c r="EA31" i="14"/>
  <c r="DZ31"/>
  <c r="DP18" i="17"/>
  <c r="DZ9" i="7"/>
  <c r="EA36"/>
  <c r="DZ52" i="3"/>
  <c r="DZ36" i="14"/>
  <c r="DZ51" i="3"/>
  <c r="DP51" i="17"/>
  <c r="EB53" i="14"/>
  <c r="EA67"/>
  <c r="EA35" i="7"/>
  <c r="DZ67" i="14"/>
  <c r="DZ72"/>
  <c r="DZ50" i="3"/>
  <c r="DZ49"/>
  <c r="EB112" i="14"/>
  <c r="EC28" i="8"/>
  <c r="DQ96" i="17"/>
  <c r="EB46" i="14"/>
  <c r="DQ33" i="17"/>
  <c r="DQ63"/>
  <c r="EB79" i="14"/>
  <c r="EB54" i="8"/>
  <c r="EB215" i="14" s="1"/>
  <c r="DQ92" i="17"/>
  <c r="EC28" i="4"/>
  <c r="EB108" i="14"/>
  <c r="EB22" i="11"/>
  <c r="DQ143" i="17"/>
  <c r="EB187" i="14"/>
  <c r="EB136"/>
  <c r="DQ117" i="17"/>
  <c r="EC20" i="7"/>
  <c r="EB26" i="3"/>
  <c r="DQ171" i="17" s="1"/>
  <c r="EB141" i="14"/>
  <c r="DQ122" i="17" s="1"/>
  <c r="EB25" i="3"/>
  <c r="DQ168" i="17" s="1"/>
  <c r="DQ110"/>
  <c r="EB126" i="14"/>
  <c r="EB29" i="11"/>
  <c r="EB44"/>
  <c r="EB114" i="14"/>
  <c r="DQ98" i="17"/>
  <c r="EC28" i="10"/>
  <c r="EB21"/>
  <c r="DQ131" i="17"/>
  <c r="EB175" i="14"/>
  <c r="DQ129" i="17"/>
  <c r="EB173" i="14"/>
  <c r="EB21" i="8"/>
  <c r="EB54" i="4"/>
  <c r="DQ59" i="17"/>
  <c r="EB75" i="14"/>
  <c r="EB54" i="10"/>
  <c r="DQ65" i="17"/>
  <c r="EB81" i="14"/>
  <c r="DQ49" i="17"/>
  <c r="EB65" i="14"/>
  <c r="EC51"/>
  <c r="DR71" i="17"/>
  <c r="EC87" i="14"/>
  <c r="DR115" i="17"/>
  <c r="ED20" i="5"/>
  <c r="ED159" i="14" s="1"/>
  <c r="EC134"/>
  <c r="DQ16" i="17"/>
  <c r="EB29" i="14"/>
  <c r="EB9" i="5"/>
  <c r="EB21" i="9" l="1"/>
  <c r="DQ130" i="17"/>
  <c r="EB174" i="14"/>
  <c r="EB12" i="6"/>
  <c r="DQ39" i="17"/>
  <c r="DP6"/>
  <c r="EB11" i="6"/>
  <c r="EA9"/>
  <c r="EA19" i="14"/>
  <c r="DZ19"/>
  <c r="EB10" i="6"/>
  <c r="EC28" i="9"/>
  <c r="EB113" i="14"/>
  <c r="DQ97" i="17"/>
  <c r="EB54" i="9"/>
  <c r="EB216" i="14" s="1"/>
  <c r="EB80"/>
  <c r="DQ64" i="17"/>
  <c r="EB35" i="8"/>
  <c r="DQ52" i="17" s="1"/>
  <c r="EB36" i="10"/>
  <c r="EB153" i="14"/>
  <c r="EC19" i="10"/>
  <c r="DR87" i="17"/>
  <c r="EC103" i="14"/>
  <c r="EC28" i="11"/>
  <c r="DQ99" i="17"/>
  <c r="EB115" i="14"/>
  <c r="EC97"/>
  <c r="DR81" i="17"/>
  <c r="EA49" i="3"/>
  <c r="DP192" i="17"/>
  <c r="EA51" i="3"/>
  <c r="DP198" i="17"/>
  <c r="DZ20" i="14"/>
  <c r="EB10" i="7"/>
  <c r="EA20" i="14"/>
  <c r="DP7" i="17"/>
  <c r="EB11" i="7"/>
  <c r="EA9"/>
  <c r="DZ25" i="14"/>
  <c r="DZ12" i="3"/>
  <c r="DZ13"/>
  <c r="EB35" i="10"/>
  <c r="EB217" i="14"/>
  <c r="EB36" i="8"/>
  <c r="EB151" i="14"/>
  <c r="EC19" i="8"/>
  <c r="DQ66" i="17"/>
  <c r="EB82" i="14"/>
  <c r="EB54" i="11"/>
  <c r="EB176" i="14"/>
  <c r="DQ132" i="17"/>
  <c r="EB21" i="11"/>
  <c r="EB211" i="14"/>
  <c r="EB35" i="4"/>
  <c r="EC161" i="14"/>
  <c r="EC29" i="3"/>
  <c r="EC166" i="14"/>
  <c r="EC30" i="3"/>
  <c r="EB68" i="14"/>
  <c r="EC101"/>
  <c r="DR85" i="17"/>
  <c r="DP56"/>
  <c r="EA72" i="14"/>
  <c r="EB12" i="7"/>
  <c r="DQ40" i="17"/>
  <c r="EB55" i="3"/>
  <c r="DQ207" i="17" s="1"/>
  <c r="EB54" i="3"/>
  <c r="DQ204" i="17" s="1"/>
  <c r="EB58" i="14"/>
  <c r="DQ45" i="17" s="1"/>
  <c r="DP201"/>
  <c r="EA52" i="3"/>
  <c r="EC19" i="4"/>
  <c r="EC45" s="1"/>
  <c r="EB147" i="14"/>
  <c r="EB36" i="4"/>
  <c r="EA50" i="3"/>
  <c r="DP195" i="17"/>
  <c r="EA36" i="14"/>
  <c r="DP23" i="17"/>
  <c r="EC10" i="5"/>
  <c r="EB18" i="14"/>
  <c r="EC11" i="5"/>
  <c r="DQ5" i="17"/>
  <c r="DR38"/>
  <c r="EC12" i="5"/>
  <c r="EC54" i="14" l="1"/>
  <c r="EC12" i="8" s="1"/>
  <c r="EB22" i="6"/>
  <c r="EB182" i="14"/>
  <c r="DQ138" i="17"/>
  <c r="DQ105"/>
  <c r="EB29" i="6"/>
  <c r="EB121" i="14"/>
  <c r="EB44" i="6"/>
  <c r="EC19" i="9"/>
  <c r="EB152" i="14"/>
  <c r="EB36" i="9"/>
  <c r="EC102" i="14"/>
  <c r="DR86" i="17"/>
  <c r="EB41" i="14"/>
  <c r="DQ28" i="17"/>
  <c r="EB35" i="9"/>
  <c r="EC86" i="14"/>
  <c r="DR70" i="17"/>
  <c r="EC45" i="8"/>
  <c r="EC137" i="14"/>
  <c r="ED20" i="8"/>
  <c r="ED162" i="14" s="1"/>
  <c r="DR118" i="17"/>
  <c r="EC56" i="14"/>
  <c r="DQ54" i="17"/>
  <c r="EB70" i="14"/>
  <c r="EB183"/>
  <c r="DQ139" i="17"/>
  <c r="EB22" i="7"/>
  <c r="EB188" i="14"/>
  <c r="DQ144" i="17" s="1"/>
  <c r="EB16" i="3"/>
  <c r="DQ156" i="17" s="1"/>
  <c r="EB17" i="3"/>
  <c r="DQ159" i="17" s="1"/>
  <c r="EB9" i="10"/>
  <c r="DQ21" i="17"/>
  <c r="EB34" i="14"/>
  <c r="DQ15" i="17"/>
  <c r="EB28" i="14"/>
  <c r="EB9" i="4"/>
  <c r="EB36" i="11"/>
  <c r="EC19"/>
  <c r="EC45" s="1"/>
  <c r="EB154" i="14"/>
  <c r="EB218"/>
  <c r="EA25"/>
  <c r="DP12" i="17"/>
  <c r="DR88"/>
  <c r="EC104" i="14"/>
  <c r="DR41" i="17"/>
  <c r="EB9" i="8"/>
  <c r="EB32" i="14"/>
  <c r="DQ19" i="17"/>
  <c r="DP1"/>
  <c r="EA12" i="3"/>
  <c r="EC45" i="10"/>
  <c r="ED20"/>
  <c r="ED164" i="14" s="1"/>
  <c r="EC139"/>
  <c r="DR120" i="17"/>
  <c r="EB35" i="11"/>
  <c r="ED20" i="4"/>
  <c r="ED158" i="14" s="1"/>
  <c r="DR114" i="17"/>
  <c r="EC133" i="14"/>
  <c r="EB42"/>
  <c r="DQ29" i="17"/>
  <c r="EB19" i="3"/>
  <c r="DQ165" i="17" s="1"/>
  <c r="EB18" i="3"/>
  <c r="DQ162" i="17" s="1"/>
  <c r="EB47" i="14"/>
  <c r="DQ34" i="17" s="1"/>
  <c r="DQ48"/>
  <c r="EC50" i="14"/>
  <c r="EB64"/>
  <c r="EA13" i="3"/>
  <c r="DP147" i="17"/>
  <c r="EB29" i="7"/>
  <c r="DQ106" i="17"/>
  <c r="EB122" i="14"/>
  <c r="EB15" i="3"/>
  <c r="DQ153" i="17" s="1"/>
  <c r="EB14" i="3"/>
  <c r="DQ150" i="17" s="1"/>
  <c r="EB44" i="7"/>
  <c r="EB127" i="14"/>
  <c r="DQ111" i="17" s="1"/>
  <c r="EC181" i="14"/>
  <c r="EC22" i="5"/>
  <c r="DR137" i="17"/>
  <c r="EC40" i="14"/>
  <c r="DR27" i="17"/>
  <c r="EC120" i="14"/>
  <c r="DR104" i="17"/>
  <c r="EC29" i="5"/>
  <c r="EC44"/>
  <c r="EB69" i="14" l="1"/>
  <c r="EC55"/>
  <c r="DQ53" i="17"/>
  <c r="EB54" i="6"/>
  <c r="EB213" i="14" s="1"/>
  <c r="EB77"/>
  <c r="DQ61" i="17"/>
  <c r="EB110" i="14"/>
  <c r="DQ94" i="17"/>
  <c r="EC28" i="6"/>
  <c r="EB171" i="14"/>
  <c r="DQ127" i="17"/>
  <c r="EB21" i="6"/>
  <c r="EB9" i="9"/>
  <c r="EB33" i="14"/>
  <c r="DQ20" i="17"/>
  <c r="EC138" i="14"/>
  <c r="ED20" i="9"/>
  <c r="ED163" i="14" s="1"/>
  <c r="DR119" i="17"/>
  <c r="EC45" i="9"/>
  <c r="DQ62" i="17"/>
  <c r="EB78" i="14"/>
  <c r="EB54" i="7"/>
  <c r="EB61" i="3"/>
  <c r="DQ210" i="17" s="1"/>
  <c r="EB83" i="14"/>
  <c r="DQ67" i="17" s="1"/>
  <c r="EB62" i="3"/>
  <c r="DQ213" i="17" s="1"/>
  <c r="EC92" i="14"/>
  <c r="DR76" i="17"/>
  <c r="EC93" i="14"/>
  <c r="DR77" i="17"/>
  <c r="EB17" i="14"/>
  <c r="EC10" i="4"/>
  <c r="EC11"/>
  <c r="DQ4" i="17"/>
  <c r="EC11" i="10"/>
  <c r="EC10"/>
  <c r="DQ10" i="17"/>
  <c r="EB23" i="14"/>
  <c r="EB172"/>
  <c r="DQ128" i="17"/>
  <c r="EB21" i="7"/>
  <c r="EB177" i="14"/>
  <c r="DQ133" i="17" s="1"/>
  <c r="EB32" i="3"/>
  <c r="DQ174" i="17" s="1"/>
  <c r="EB33" i="3"/>
  <c r="DQ177" i="17" s="1"/>
  <c r="EC57" i="14"/>
  <c r="EB71"/>
  <c r="DQ55" i="17"/>
  <c r="EC43" i="14"/>
  <c r="DR30" i="17"/>
  <c r="DR37"/>
  <c r="EC12" i="4"/>
  <c r="DQ22" i="17"/>
  <c r="EB35" i="14"/>
  <c r="EB9" i="11"/>
  <c r="EC28" i="7"/>
  <c r="EB111" i="14"/>
  <c r="DQ95" i="17"/>
  <c r="EB42" i="3"/>
  <c r="DQ186" i="17" s="1"/>
  <c r="EB116" i="14"/>
  <c r="DQ100" i="17" s="1"/>
  <c r="EB43" i="3"/>
  <c r="DQ189" i="17" s="1"/>
  <c r="EC11" i="8"/>
  <c r="EC10"/>
  <c r="EB21" i="14"/>
  <c r="DQ8" i="17"/>
  <c r="DR121"/>
  <c r="EC140" i="14"/>
  <c r="ED20" i="11"/>
  <c r="EC12" i="10"/>
  <c r="DR43" i="17"/>
  <c r="DR74"/>
  <c r="EC90" i="14"/>
  <c r="ED28" i="5"/>
  <c r="EC109" i="14"/>
  <c r="DR93" i="17"/>
  <c r="EC21" i="5"/>
  <c r="DR126" i="17"/>
  <c r="EC170" i="14"/>
  <c r="EC35" i="5"/>
  <c r="DR60" i="17"/>
  <c r="EC76" i="14"/>
  <c r="EC54" i="5"/>
  <c r="EC212" i="14" s="1"/>
  <c r="EB36" i="6" l="1"/>
  <c r="EB149" i="14"/>
  <c r="EC19" i="6"/>
  <c r="EB35"/>
  <c r="DR75" i="17"/>
  <c r="EC91" i="14"/>
  <c r="EC11" i="9"/>
  <c r="DQ9" i="17"/>
  <c r="EB22" i="14"/>
  <c r="EC10" i="9"/>
  <c r="EC99" i="14"/>
  <c r="DR83" i="17"/>
  <c r="EC45" i="6"/>
  <c r="DR42" i="17"/>
  <c r="EC12" i="9"/>
  <c r="DR32" i="17"/>
  <c r="EC45" i="14"/>
  <c r="EC100"/>
  <c r="DR84" i="17"/>
  <c r="EC40" i="3"/>
  <c r="DR183" i="17" s="1"/>
  <c r="EC105" i="14"/>
  <c r="DR89" i="17" s="1"/>
  <c r="EC39" i="3"/>
  <c r="DR180" i="17" s="1"/>
  <c r="DQ11"/>
  <c r="EB24" i="14"/>
  <c r="EC10" i="11"/>
  <c r="EC11"/>
  <c r="ED165" i="14"/>
  <c r="EC29" i="10"/>
  <c r="EC125" i="14"/>
  <c r="EC44" i="10"/>
  <c r="DR109" i="17"/>
  <c r="EC180" i="14"/>
  <c r="DR136" i="17"/>
  <c r="EC22" i="4"/>
  <c r="EC44" i="8"/>
  <c r="EC29"/>
  <c r="EC123" i="14"/>
  <c r="DR107" i="17"/>
  <c r="EC22" i="10"/>
  <c r="EC186" i="14"/>
  <c r="DR142" i="17"/>
  <c r="EC44" i="4"/>
  <c r="EC119" i="14"/>
  <c r="DR103" i="17"/>
  <c r="EC29" i="4"/>
  <c r="EB35" i="7"/>
  <c r="EB214" i="14"/>
  <c r="EB72" i="3"/>
  <c r="EB71"/>
  <c r="EB219" i="14"/>
  <c r="DR140" i="17"/>
  <c r="EC22" i="8"/>
  <c r="EC184" i="14"/>
  <c r="EC39"/>
  <c r="DR26" i="17"/>
  <c r="DR44"/>
  <c r="EC12" i="11"/>
  <c r="EB150" i="14"/>
  <c r="EC19" i="7"/>
  <c r="EC45" s="1"/>
  <c r="EB155" i="14"/>
  <c r="EB27" i="3"/>
  <c r="EB36" i="7"/>
  <c r="EB28" i="3"/>
  <c r="EC65" i="14"/>
  <c r="DR49" i="17"/>
  <c r="ED51" i="14"/>
  <c r="EC148"/>
  <c r="ED19" i="5"/>
  <c r="ED45" s="1"/>
  <c r="EC36"/>
  <c r="DS82" i="17"/>
  <c r="ED98" i="14"/>
  <c r="EC44" l="1"/>
  <c r="DR31" i="17"/>
  <c r="EC88" i="14"/>
  <c r="DR72" i="17"/>
  <c r="EC29" i="9"/>
  <c r="DR108" i="17"/>
  <c r="EC124" i="14"/>
  <c r="EC44" i="9"/>
  <c r="ED20" i="6"/>
  <c r="ED160" i="14" s="1"/>
  <c r="EC135"/>
  <c r="DR116" i="17"/>
  <c r="EB9" i="6"/>
  <c r="EB30" i="14"/>
  <c r="DQ17" i="17"/>
  <c r="EC22" i="9"/>
  <c r="EC185" i="14"/>
  <c r="DR141" i="17"/>
  <c r="EC52" i="14"/>
  <c r="EB66"/>
  <c r="DQ50" i="17"/>
  <c r="DR73"/>
  <c r="EC89" i="14"/>
  <c r="EC94"/>
  <c r="DR78" i="17" s="1"/>
  <c r="EC65" i="3"/>
  <c r="DR219" i="17" s="1"/>
  <c r="EC64" i="3"/>
  <c r="DR216" i="17" s="1"/>
  <c r="DR96"/>
  <c r="ED28" i="8"/>
  <c r="EC112" i="14"/>
  <c r="DR65" i="17"/>
  <c r="EC81" i="14"/>
  <c r="EC54" i="10"/>
  <c r="EC46" i="14"/>
  <c r="DR33" i="17"/>
  <c r="EC108" i="14"/>
  <c r="ED28" i="4"/>
  <c r="DR92" i="17"/>
  <c r="EC169" i="14"/>
  <c r="EC21" i="4"/>
  <c r="DR125" i="17"/>
  <c r="DQ18"/>
  <c r="EB9" i="7"/>
  <c r="EB31" i="14"/>
  <c r="EB52" i="3"/>
  <c r="DQ201" i="17" s="1"/>
  <c r="EB36" i="14"/>
  <c r="DQ23" i="17" s="1"/>
  <c r="EB51" i="3"/>
  <c r="DQ198" i="17" s="1"/>
  <c r="DR129"/>
  <c r="EC21" i="8"/>
  <c r="EC173" i="14"/>
  <c r="EB67"/>
  <c r="DQ51" i="17"/>
  <c r="EC53" i="14"/>
  <c r="EB49" i="3"/>
  <c r="DQ192" i="17" s="1"/>
  <c r="EB50" i="3"/>
  <c r="DQ195" i="17" s="1"/>
  <c r="EB72" i="14"/>
  <c r="DQ56" i="17" s="1"/>
  <c r="EC54" i="4"/>
  <c r="EC75" i="14"/>
  <c r="DR59" i="17"/>
  <c r="ED28" i="10"/>
  <c r="EC114" i="14"/>
  <c r="DR98" i="17"/>
  <c r="DR143"/>
  <c r="EC187" i="14"/>
  <c r="EC22" i="11"/>
  <c r="DR117" i="17"/>
  <c r="ED20" i="7"/>
  <c r="EC136" i="14"/>
  <c r="EC25" i="3"/>
  <c r="DR168" i="17" s="1"/>
  <c r="EC26" i="3"/>
  <c r="DR171" i="17" s="1"/>
  <c r="EC141" i="14"/>
  <c r="DR122" i="17" s="1"/>
  <c r="EC175" i="14"/>
  <c r="EC21" i="10"/>
  <c r="DR131" i="17"/>
  <c r="DR63"/>
  <c r="EC54" i="8"/>
  <c r="EC215" i="14" s="1"/>
  <c r="EC79"/>
  <c r="EC44" i="11"/>
  <c r="EC29"/>
  <c r="DR110" i="17"/>
  <c r="EC126" i="14"/>
  <c r="EE20" i="5"/>
  <c r="EE159" i="14" s="1"/>
  <c r="DS115" i="17"/>
  <c r="ED134" i="14"/>
  <c r="ED87"/>
  <c r="DS71" i="17"/>
  <c r="EC9" i="5"/>
  <c r="DR16" i="17"/>
  <c r="EC29" i="14"/>
  <c r="ED12" i="5"/>
  <c r="DS38" i="17"/>
  <c r="DR130" l="1"/>
  <c r="EC21" i="9"/>
  <c r="EC174" i="14"/>
  <c r="ED28" i="9"/>
  <c r="DR97" i="17"/>
  <c r="EC113" i="14"/>
  <c r="EC12" i="6"/>
  <c r="DR39" i="17"/>
  <c r="EC11" i="6"/>
  <c r="DQ6" i="17"/>
  <c r="EC10" i="6"/>
  <c r="EB19" i="14"/>
  <c r="EC54" i="9"/>
  <c r="EC80" i="14"/>
  <c r="DR64" i="17"/>
  <c r="EC35" i="8"/>
  <c r="ED54" i="14" s="1"/>
  <c r="EC82"/>
  <c r="EC54" i="11"/>
  <c r="DR66" i="17"/>
  <c r="ED161" i="14"/>
  <c r="ED166"/>
  <c r="ED29" i="3"/>
  <c r="ED30"/>
  <c r="ED103" i="14"/>
  <c r="DS87" i="17"/>
  <c r="ED19" i="4"/>
  <c r="ED45" s="1"/>
  <c r="EC147" i="14"/>
  <c r="EC36" i="4"/>
  <c r="ED28" i="11"/>
  <c r="DR99" i="17"/>
  <c r="EC115" i="14"/>
  <c r="DR52" i="17"/>
  <c r="EC68" i="14"/>
  <c r="EC211"/>
  <c r="EC35" i="4"/>
  <c r="DR40" i="17"/>
  <c r="EC12" i="7"/>
  <c r="EC58" i="14"/>
  <c r="DR45" i="17" s="1"/>
  <c r="EC54" i="3"/>
  <c r="DR204" i="17" s="1"/>
  <c r="EC55" i="3"/>
  <c r="DR207" i="17" s="1"/>
  <c r="ED19" i="8"/>
  <c r="EC36"/>
  <c r="EC151" i="14"/>
  <c r="ED19" i="10"/>
  <c r="EC36"/>
  <c r="EC153" i="14"/>
  <c r="EC176"/>
  <c r="EC21" i="11"/>
  <c r="DR132" i="17"/>
  <c r="ED97" i="14"/>
  <c r="DS81" i="17"/>
  <c r="EC217" i="14"/>
  <c r="EC35" i="10"/>
  <c r="DS85" i="17"/>
  <c r="ED101" i="14"/>
  <c r="DQ7" i="17"/>
  <c r="EB20" i="14"/>
  <c r="EC11" i="7"/>
  <c r="EC10"/>
  <c r="EB25" i="14"/>
  <c r="DQ12" i="17" s="1"/>
  <c r="EB13" i="3"/>
  <c r="DQ147" i="17" s="1"/>
  <c r="EB12" i="3"/>
  <c r="DQ1" i="17" s="1"/>
  <c r="ED40" i="14"/>
  <c r="DS27" i="17"/>
  <c r="ED10" i="5"/>
  <c r="EC18" i="14"/>
  <c r="DR5" i="17"/>
  <c r="ED11" i="5"/>
  <c r="EC216" i="14" l="1"/>
  <c r="EC35" i="9"/>
  <c r="EC22" i="6"/>
  <c r="DR138" i="17"/>
  <c r="EC182" i="14"/>
  <c r="EC121"/>
  <c r="EC44" i="6"/>
  <c r="EC29"/>
  <c r="DR105" i="17"/>
  <c r="EC41" i="14"/>
  <c r="DR28" i="17"/>
  <c r="ED102" i="14"/>
  <c r="DS86" i="17"/>
  <c r="EC152" i="14"/>
  <c r="ED19" i="9"/>
  <c r="EC36"/>
  <c r="EC42" i="14"/>
  <c r="DR29" i="17"/>
  <c r="EC47" i="14"/>
  <c r="DR34" i="17" s="1"/>
  <c r="EC19" i="3"/>
  <c r="DR165" i="17" s="1"/>
  <c r="EC18" i="3"/>
  <c r="DR162" i="17" s="1"/>
  <c r="DR15"/>
  <c r="EC9" i="4"/>
  <c r="EC28" i="14"/>
  <c r="DR54" i="17"/>
  <c r="ED56" i="14"/>
  <c r="EC70"/>
  <c r="EC36" i="11"/>
  <c r="ED19"/>
  <c r="ED45" s="1"/>
  <c r="EC154" i="14"/>
  <c r="DS120" i="17"/>
  <c r="ED45" i="10"/>
  <c r="EE20"/>
  <c r="EE164" i="14" s="1"/>
  <c r="ED139"/>
  <c r="DS118" i="17"/>
  <c r="ED45" i="8"/>
  <c r="EE20"/>
  <c r="EE162" i="14" s="1"/>
  <c r="ED137"/>
  <c r="ED12" i="8"/>
  <c r="DS41" i="17"/>
  <c r="ED104" i="14"/>
  <c r="DS88" i="17"/>
  <c r="DR106"/>
  <c r="EC29" i="7"/>
  <c r="EC122" i="14"/>
  <c r="EC14" i="3"/>
  <c r="DR150" i="17" s="1"/>
  <c r="EC127" i="14"/>
  <c r="DR111" i="17" s="1"/>
  <c r="EC44" i="7"/>
  <c r="EC15" i="3"/>
  <c r="DR153" i="17" s="1"/>
  <c r="DS70"/>
  <c r="ED86" i="14"/>
  <c r="EC9" i="10"/>
  <c r="EC34" i="14"/>
  <c r="DR21" i="17"/>
  <c r="EC32" i="14"/>
  <c r="DR19" i="17"/>
  <c r="EC9" i="8"/>
  <c r="DS114" i="17"/>
  <c r="EE20" i="4"/>
  <c r="ED133" i="14"/>
  <c r="EC35" i="11"/>
  <c r="EC218" i="14"/>
  <c r="EC22" i="7"/>
  <c r="DR139" i="17"/>
  <c r="EC183" i="14"/>
  <c r="EC188"/>
  <c r="DR144" i="17" s="1"/>
  <c r="EC16" i="3"/>
  <c r="DR156" i="17" s="1"/>
  <c r="EC17" i="3"/>
  <c r="DR159" i="17" s="1"/>
  <c r="ED50" i="14"/>
  <c r="DR48" i="17"/>
  <c r="EC64" i="14"/>
  <c r="DS137" i="17"/>
  <c r="ED181" i="14"/>
  <c r="ED22" i="5"/>
  <c r="ED29"/>
  <c r="DS104" i="17"/>
  <c r="ED120" i="14"/>
  <c r="ED44" i="5"/>
  <c r="ED138" i="14" l="1"/>
  <c r="DS119" i="17"/>
  <c r="ED45" i="9"/>
  <c r="EE20"/>
  <c r="EE163" i="14" s="1"/>
  <c r="EC77"/>
  <c r="DR61" i="17"/>
  <c r="EC54" i="6"/>
  <c r="EC213" i="14" s="1"/>
  <c r="DR127" i="17"/>
  <c r="EC171" i="14"/>
  <c r="EC21" i="6"/>
  <c r="EC33" i="14"/>
  <c r="DR20" i="17"/>
  <c r="EC9" i="9"/>
  <c r="EC110" i="14"/>
  <c r="DR94" i="17"/>
  <c r="ED28" i="6"/>
  <c r="DR53" i="17"/>
  <c r="ED55" i="14"/>
  <c r="EC69"/>
  <c r="DS74" i="17"/>
  <c r="ED90" i="14"/>
  <c r="DS76" i="17"/>
  <c r="ED92" i="14"/>
  <c r="DR22" i="17"/>
  <c r="EC35" i="14"/>
  <c r="EC9" i="11"/>
  <c r="EC71" i="14"/>
  <c r="ED57"/>
  <c r="DR55" i="17"/>
  <c r="EE158" i="14"/>
  <c r="ED10" i="10"/>
  <c r="ED11"/>
  <c r="DR10" i="17"/>
  <c r="EC23" i="14"/>
  <c r="DR62" i="17"/>
  <c r="EC54" i="7"/>
  <c r="EC78" i="14"/>
  <c r="EC35" i="7"/>
  <c r="EC83" i="14"/>
  <c r="DR67" i="17" s="1"/>
  <c r="EC61" i="3"/>
  <c r="DR210" i="17" s="1"/>
  <c r="EC62" i="3"/>
  <c r="DR213" i="17" s="1"/>
  <c r="EC111" i="14"/>
  <c r="ED28" i="7"/>
  <c r="DR95" i="17"/>
  <c r="EC43" i="3"/>
  <c r="DR189" i="17" s="1"/>
  <c r="EC42" i="3"/>
  <c r="DR186" i="17" s="1"/>
  <c r="EC116" i="14"/>
  <c r="DR100" i="17" s="1"/>
  <c r="EE20" i="11"/>
  <c r="EE165" i="14" s="1"/>
  <c r="DS121" i="17"/>
  <c r="ED140" i="14"/>
  <c r="ED12" i="10"/>
  <c r="DS43" i="17"/>
  <c r="DR8"/>
  <c r="ED11" i="8"/>
  <c r="ED44" s="1"/>
  <c r="EC21" i="14"/>
  <c r="ED10" i="8"/>
  <c r="ED93" i="14"/>
  <c r="DS77" i="17"/>
  <c r="ED11" i="4"/>
  <c r="ED10"/>
  <c r="EC17" i="14"/>
  <c r="DR4" i="17"/>
  <c r="ED12" i="4"/>
  <c r="DS37" i="17"/>
  <c r="EC21" i="7"/>
  <c r="EC172" i="14"/>
  <c r="DR128" i="17"/>
  <c r="EC177" i="14"/>
  <c r="DR133" i="17" s="1"/>
  <c r="EC33" i="3"/>
  <c r="DR177" i="17" s="1"/>
  <c r="EC32" i="3"/>
  <c r="DR174" i="17" s="1"/>
  <c r="DS30"/>
  <c r="ED43" i="14"/>
  <c r="ED54" i="5"/>
  <c r="ED212" i="14" s="1"/>
  <c r="DS60" i="17"/>
  <c r="ED76" i="14"/>
  <c r="ED170"/>
  <c r="DS126" i="17"/>
  <c r="ED21" i="5"/>
  <c r="DS93" i="17"/>
  <c r="ED109" i="14"/>
  <c r="EE28" i="5"/>
  <c r="DS42" i="17" l="1"/>
  <c r="ED12" i="9"/>
  <c r="DS83" i="17"/>
  <c r="ED99" i="14"/>
  <c r="ED19" i="6"/>
  <c r="ED45" s="1"/>
  <c r="EC149" i="14"/>
  <c r="EC36" i="6"/>
  <c r="DS75" i="17"/>
  <c r="ED91" i="14"/>
  <c r="ED10" i="9"/>
  <c r="DR9" i="17"/>
  <c r="EC22" i="14"/>
  <c r="ED11" i="9"/>
  <c r="EC35" i="6"/>
  <c r="EC50" i="3" s="1"/>
  <c r="DR195" i="17" s="1"/>
  <c r="DS63"/>
  <c r="ED54" i="8"/>
  <c r="ED215" i="14" s="1"/>
  <c r="ED79"/>
  <c r="ED22" i="8"/>
  <c r="ED184" i="14"/>
  <c r="DS140" i="17"/>
  <c r="EC214" i="14"/>
  <c r="EC72" i="3"/>
  <c r="EC71"/>
  <c r="EC219" i="14"/>
  <c r="ED125"/>
  <c r="DS109" i="17"/>
  <c r="ED29" i="10"/>
  <c r="ED19" i="7"/>
  <c r="ED45" s="1"/>
  <c r="EC150" i="14"/>
  <c r="EC27" i="3"/>
  <c r="EC28"/>
  <c r="EC155" i="14"/>
  <c r="EC36" i="7"/>
  <c r="DS136" i="17"/>
  <c r="ED22" i="4"/>
  <c r="ED180" i="14"/>
  <c r="ED44" i="10"/>
  <c r="ED39" i="14"/>
  <c r="DS26" i="17"/>
  <c r="ED29" i="8"/>
  <c r="ED123" i="14"/>
  <c r="DS107" i="17"/>
  <c r="EC67" i="14"/>
  <c r="DR51" i="17"/>
  <c r="ED53" i="14"/>
  <c r="EC49" i="3"/>
  <c r="DR192" i="17" s="1"/>
  <c r="EC24" i="14"/>
  <c r="ED11" i="11"/>
  <c r="ED10"/>
  <c r="DR11" i="17"/>
  <c r="ED44" i="4"/>
  <c r="ED29"/>
  <c r="ED119" i="14"/>
  <c r="DS103" i="17"/>
  <c r="ED45" i="14"/>
  <c r="DS32" i="17"/>
  <c r="DS84"/>
  <c r="ED100" i="14"/>
  <c r="ED40" i="3"/>
  <c r="DS183" i="17" s="1"/>
  <c r="ED39" i="3"/>
  <c r="DS180" i="17" s="1"/>
  <c r="ED105" i="14"/>
  <c r="DS89" i="17" s="1"/>
  <c r="ED186" i="14"/>
  <c r="DS142" i="17"/>
  <c r="ED22" i="10"/>
  <c r="DS44" i="17"/>
  <c r="ED12" i="11"/>
  <c r="EE98" i="14"/>
  <c r="DT82" i="17"/>
  <c r="ED36" i="5"/>
  <c r="EE19"/>
  <c r="ED148" i="14"/>
  <c r="ED35" i="5"/>
  <c r="EC72" i="14" l="1"/>
  <c r="DR56" i="17" s="1"/>
  <c r="ED88" i="14"/>
  <c r="DS72" i="17"/>
  <c r="ED124" i="14"/>
  <c r="ED44" i="9"/>
  <c r="ED29"/>
  <c r="DS108" i="17"/>
  <c r="ED52" i="14"/>
  <c r="ED54" i="3" s="1"/>
  <c r="DS204" i="17" s="1"/>
  <c r="EC66" i="14"/>
  <c r="DR50" i="17"/>
  <c r="DS141"/>
  <c r="ED185" i="14"/>
  <c r="ED22" i="9"/>
  <c r="EC30" i="14"/>
  <c r="DR17" i="17"/>
  <c r="EC9" i="6"/>
  <c r="ED135" i="14"/>
  <c r="EE20" i="6"/>
  <c r="EE160" i="14" s="1"/>
  <c r="DS116" i="17"/>
  <c r="DS31"/>
  <c r="ED44" i="14"/>
  <c r="ED35" i="8"/>
  <c r="ED68" i="14" s="1"/>
  <c r="ED108"/>
  <c r="EE28" i="4"/>
  <c r="DS92" i="17"/>
  <c r="ED187" i="14"/>
  <c r="ED22" i="11"/>
  <c r="DS143" i="17"/>
  <c r="ED54" i="10"/>
  <c r="ED217" i="14" s="1"/>
  <c r="ED81"/>
  <c r="DS65" i="17"/>
  <c r="ED114" i="14"/>
  <c r="DS98" i="17"/>
  <c r="EE28" i="10"/>
  <c r="DS33" i="17"/>
  <c r="ED46" i="14"/>
  <c r="EE20" i="7"/>
  <c r="ED136" i="14"/>
  <c r="DS117" i="17"/>
  <c r="ED25" i="3"/>
  <c r="DS168" i="17" s="1"/>
  <c r="ED26" i="3"/>
  <c r="DS171" i="17" s="1"/>
  <c r="ED141" i="14"/>
  <c r="DS122" i="17" s="1"/>
  <c r="ED21" i="10"/>
  <c r="ED175" i="14"/>
  <c r="DS131" i="17"/>
  <c r="ED89" i="14"/>
  <c r="DS73" i="17"/>
  <c r="ED64" i="3"/>
  <c r="DS216" i="17" s="1"/>
  <c r="ED94" i="14"/>
  <c r="DS78" i="17" s="1"/>
  <c r="ED65" i="3"/>
  <c r="DS219" i="17" s="1"/>
  <c r="ED75" i="14"/>
  <c r="DS59" i="17"/>
  <c r="ED54" i="4"/>
  <c r="DS96" i="17"/>
  <c r="EE28" i="8"/>
  <c r="ED112" i="14"/>
  <c r="ED21" i="4"/>
  <c r="DS125" i="17"/>
  <c r="ED169" i="14"/>
  <c r="EC31"/>
  <c r="EC9" i="7"/>
  <c r="DR18" i="17"/>
  <c r="EC51" i="3"/>
  <c r="DR198" i="17" s="1"/>
  <c r="EC36" i="14"/>
  <c r="DR23" i="17" s="1"/>
  <c r="EC52" i="3"/>
  <c r="DR201" i="17" s="1"/>
  <c r="ED126" i="14"/>
  <c r="ED29" i="11"/>
  <c r="ED44"/>
  <c r="DS110" i="17"/>
  <c r="ED12" i="7"/>
  <c r="DS40" i="17"/>
  <c r="ED55" i="3"/>
  <c r="DS207" i="17" s="1"/>
  <c r="DS129"/>
  <c r="ED173" i="14"/>
  <c r="ED21" i="8"/>
  <c r="DS16" i="17"/>
  <c r="ED29" i="14"/>
  <c r="ED9" i="5"/>
  <c r="DT115" i="17"/>
  <c r="EE134" i="14"/>
  <c r="EF20" i="5"/>
  <c r="EF159" i="14" s="1"/>
  <c r="EE51"/>
  <c r="DS49" i="17"/>
  <c r="ED65" i="14"/>
  <c r="EE45" i="5"/>
  <c r="DS52" i="17" l="1"/>
  <c r="EE54" i="14"/>
  <c r="DT41" i="17" s="1"/>
  <c r="ED174" i="14"/>
  <c r="ED21" i="9"/>
  <c r="DS130" i="17"/>
  <c r="ED80" i="14"/>
  <c r="DS64" i="17"/>
  <c r="ED54" i="9"/>
  <c r="EC19" i="14"/>
  <c r="DR6" i="17"/>
  <c r="ED10" i="6"/>
  <c r="ED11"/>
  <c r="DS39" i="17"/>
  <c r="ED12" i="6"/>
  <c r="ED18" i="3" s="1"/>
  <c r="DS162" i="17" s="1"/>
  <c r="ED58" i="14"/>
  <c r="DS45" i="17" s="1"/>
  <c r="DS97"/>
  <c r="EE28" i="9"/>
  <c r="ED113" i="14"/>
  <c r="DS29" i="17"/>
  <c r="ED42" i="14"/>
  <c r="EC20"/>
  <c r="DR7" i="17"/>
  <c r="ED10" i="7"/>
  <c r="ED11"/>
  <c r="EC12" i="3"/>
  <c r="DR1" i="17" s="1"/>
  <c r="EC25" i="14"/>
  <c r="DR12" i="17" s="1"/>
  <c r="EC13" i="3"/>
  <c r="DR147" i="17" s="1"/>
  <c r="EE161" i="14"/>
  <c r="EE30" i="3"/>
  <c r="EE29"/>
  <c r="EE166" i="14"/>
  <c r="EE28" i="11"/>
  <c r="ED115" i="14"/>
  <c r="DS99" i="17"/>
  <c r="DT85"/>
  <c r="EE101" i="14"/>
  <c r="ED211"/>
  <c r="ED35" i="4"/>
  <c r="EE19" i="10"/>
  <c r="ED36"/>
  <c r="ED153" i="14"/>
  <c r="DT81" i="17"/>
  <c r="EE97" i="14"/>
  <c r="ED35" i="10"/>
  <c r="EE19" i="8"/>
  <c r="ED151" i="14"/>
  <c r="ED36" i="8"/>
  <c r="DS66" i="17"/>
  <c r="ED82" i="14"/>
  <c r="ED54" i="11"/>
  <c r="ED36" i="4"/>
  <c r="EE19"/>
  <c r="EE45" s="1"/>
  <c r="ED147" i="14"/>
  <c r="EE103"/>
  <c r="DT87" i="17"/>
  <c r="ED176" i="14"/>
  <c r="ED21" i="11"/>
  <c r="DS132" i="17"/>
  <c r="DS5"/>
  <c r="ED18" i="14"/>
  <c r="EE11" i="5"/>
  <c r="EE10"/>
  <c r="DT38" i="17"/>
  <c r="EE12" i="5"/>
  <c r="DT71" i="17"/>
  <c r="EE87" i="14"/>
  <c r="EE44" i="5"/>
  <c r="EE12" i="8" l="1"/>
  <c r="DT30" i="17" s="1"/>
  <c r="ED19" i="3"/>
  <c r="DS165" i="17" s="1"/>
  <c r="ED47" i="14"/>
  <c r="DS34" i="17" s="1"/>
  <c r="DT86"/>
  <c r="EE102" i="14"/>
  <c r="DS138" i="17"/>
  <c r="ED22" i="6"/>
  <c r="ED182" i="14"/>
  <c r="ED41"/>
  <c r="DS28" i="17"/>
  <c r="DS105"/>
  <c r="ED29" i="6"/>
  <c r="ED121" i="14"/>
  <c r="ED44" i="6"/>
  <c r="ED35" i="9"/>
  <c r="ED216" i="14"/>
  <c r="ED152"/>
  <c r="EE19" i="9"/>
  <c r="ED36"/>
  <c r="EE19" i="11"/>
  <c r="ED154" i="14"/>
  <c r="ED36" i="11"/>
  <c r="EF20" i="8"/>
  <c r="EF162" i="14" s="1"/>
  <c r="EE137"/>
  <c r="DT118" i="17"/>
  <c r="DT70"/>
  <c r="EE86" i="14"/>
  <c r="EF20" i="10"/>
  <c r="EF164" i="14" s="1"/>
  <c r="EE45" i="10"/>
  <c r="EE139" i="14"/>
  <c r="DT120" i="17"/>
  <c r="ED22" i="7"/>
  <c r="ED183" i="14"/>
  <c r="DS139" i="17"/>
  <c r="ED17" i="3"/>
  <c r="DS159" i="17" s="1"/>
  <c r="ED16" i="3"/>
  <c r="DS156" i="17" s="1"/>
  <c r="ED188" i="14"/>
  <c r="DS144" i="17" s="1"/>
  <c r="ED218" i="14"/>
  <c r="ED35" i="11"/>
  <c r="ED34" i="14"/>
  <c r="DS21" i="17"/>
  <c r="ED9" i="10"/>
  <c r="EE43" i="14"/>
  <c r="EE45" i="11"/>
  <c r="DT88" i="17"/>
  <c r="EE104" i="14"/>
  <c r="DS106" i="17"/>
  <c r="ED122" i="14"/>
  <c r="ED29" i="7"/>
  <c r="ED127" i="14"/>
  <c r="DS111" i="17" s="1"/>
  <c r="ED14" i="3"/>
  <c r="DS150" i="17" s="1"/>
  <c r="ED15" i="3"/>
  <c r="DS153" i="17" s="1"/>
  <c r="ED44" i="7"/>
  <c r="ED9" i="4"/>
  <c r="ED28" i="14"/>
  <c r="DS15" i="17"/>
  <c r="ED32" i="14"/>
  <c r="DS19" i="17"/>
  <c r="ED9" i="8"/>
  <c r="EE133" i="14"/>
  <c r="DT114" i="17"/>
  <c r="EF20" i="4"/>
  <c r="DS54" i="17"/>
  <c r="ED70" i="14"/>
  <c r="EE56"/>
  <c r="EE50"/>
  <c r="ED64"/>
  <c r="DS48" i="17"/>
  <c r="EE45" i="8"/>
  <c r="EE181" i="14"/>
  <c r="EE22" i="5"/>
  <c r="DT137" i="17"/>
  <c r="DT27"/>
  <c r="EE40" i="14"/>
  <c r="EE76"/>
  <c r="EE54" i="5"/>
  <c r="EE212" i="14" s="1"/>
  <c r="DT60" i="17"/>
  <c r="EE120" i="14"/>
  <c r="EE29" i="5"/>
  <c r="DT104" i="17"/>
  <c r="EE138" i="14" l="1"/>
  <c r="DT119" i="17"/>
  <c r="EF20" i="9"/>
  <c r="EF163" i="14" s="1"/>
  <c r="EE45" i="9"/>
  <c r="ED54" i="6"/>
  <c r="ED213" i="14" s="1"/>
  <c r="ED77"/>
  <c r="DS61" i="17"/>
  <c r="DS94"/>
  <c r="EE28" i="6"/>
  <c r="ED110" i="14"/>
  <c r="DS20" i="17"/>
  <c r="ED9" i="9"/>
  <c r="ED33" i="14"/>
  <c r="EE55"/>
  <c r="ED69"/>
  <c r="DS53" i="17"/>
  <c r="ED171" i="14"/>
  <c r="ED21" i="6"/>
  <c r="DS127" i="17"/>
  <c r="DT37"/>
  <c r="EE12" i="4"/>
  <c r="EF158" i="14"/>
  <c r="DS128" i="17"/>
  <c r="ED172" i="14"/>
  <c r="ED21" i="7"/>
  <c r="ED33" i="3"/>
  <c r="DS177" i="17" s="1"/>
  <c r="ED177" i="14"/>
  <c r="DS133" i="17" s="1"/>
  <c r="ED32" i="3"/>
  <c r="DS174" i="17" s="1"/>
  <c r="DS4"/>
  <c r="EE10" i="4"/>
  <c r="EE11"/>
  <c r="ED17" i="14"/>
  <c r="DT121" i="17"/>
  <c r="EE140" i="14"/>
  <c r="EF20" i="11"/>
  <c r="DT74" i="17"/>
  <c r="EE90" i="14"/>
  <c r="EE11" i="8"/>
  <c r="EE10"/>
  <c r="DS8" i="17"/>
  <c r="ED21" i="14"/>
  <c r="EE93"/>
  <c r="DT77" i="17"/>
  <c r="DS10"/>
  <c r="EE11" i="10"/>
  <c r="EE10"/>
  <c r="ED23" i="14"/>
  <c r="DT76" i="17"/>
  <c r="EE92" i="14"/>
  <c r="DT43" i="17"/>
  <c r="EE12" i="10"/>
  <c r="ED78" i="14"/>
  <c r="ED54" i="7"/>
  <c r="DS62" i="17"/>
  <c r="ED61" i="3"/>
  <c r="DS210" i="17" s="1"/>
  <c r="ED62" i="3"/>
  <c r="DS213" i="17" s="1"/>
  <c r="ED83" i="14"/>
  <c r="DS67" i="17" s="1"/>
  <c r="EE28" i="7"/>
  <c r="ED111" i="14"/>
  <c r="DS95" i="17"/>
  <c r="ED116" i="14"/>
  <c r="DS100" i="17" s="1"/>
  <c r="ED42" i="3"/>
  <c r="DS186" i="17" s="1"/>
  <c r="ED43" i="3"/>
  <c r="DS189" i="17" s="1"/>
  <c r="ED71" i="14"/>
  <c r="EE57"/>
  <c r="DS55" i="17"/>
  <c r="ED9" i="11"/>
  <c r="ED35" i="14"/>
  <c r="DS22" i="17"/>
  <c r="EE35" i="5"/>
  <c r="EE21"/>
  <c r="DT126" i="17"/>
  <c r="EE170" i="14"/>
  <c r="DT93" i="17"/>
  <c r="EE109" i="14"/>
  <c r="EF28" i="5"/>
  <c r="ED35" i="6" l="1"/>
  <c r="EE52" i="14" s="1"/>
  <c r="EE19" i="6"/>
  <c r="EE45" s="1"/>
  <c r="ED36"/>
  <c r="ED149" i="14"/>
  <c r="EE12" i="9"/>
  <c r="DT42" i="17"/>
  <c r="ED22" i="14"/>
  <c r="EE11" i="9"/>
  <c r="EE10"/>
  <c r="DS9" i="17"/>
  <c r="DT83"/>
  <c r="EE99" i="14"/>
  <c r="EE91"/>
  <c r="DT75" i="17"/>
  <c r="EE186" i="14"/>
  <c r="DT142" i="17"/>
  <c r="EE22" i="10"/>
  <c r="DT107" i="17"/>
  <c r="EE29" i="8"/>
  <c r="EE123" i="14"/>
  <c r="EE44" i="8"/>
  <c r="DS11" i="17"/>
  <c r="ED24" i="14"/>
  <c r="EE10" i="11"/>
  <c r="EE11"/>
  <c r="ED214" i="14"/>
  <c r="ED219"/>
  <c r="ED71" i="3"/>
  <c r="ED72"/>
  <c r="EE184" i="14"/>
  <c r="DT140" i="17"/>
  <c r="EE22" i="8"/>
  <c r="EF165" i="14"/>
  <c r="EE29" i="4"/>
  <c r="EE44"/>
  <c r="EE119" i="14"/>
  <c r="DT103" i="17"/>
  <c r="EE19" i="7"/>
  <c r="EE45" s="1"/>
  <c r="ED150" i="14"/>
  <c r="ED28" i="3"/>
  <c r="ED36" i="7"/>
  <c r="ED27" i="3"/>
  <c r="ED155" i="14"/>
  <c r="EE39"/>
  <c r="DT26" i="17"/>
  <c r="EE12" i="11"/>
  <c r="DT44" i="17"/>
  <c r="EE100" i="14"/>
  <c r="DT84" i="17"/>
  <c r="EE105" i="14"/>
  <c r="DT89" i="17" s="1"/>
  <c r="EE40" i="3"/>
  <c r="DT183" i="17" s="1"/>
  <c r="EE39" i="3"/>
  <c r="DT180" i="17" s="1"/>
  <c r="DT32"/>
  <c r="EE45" i="14"/>
  <c r="EE29" i="10"/>
  <c r="EE125" i="14"/>
  <c r="DT109" i="17"/>
  <c r="EE44" i="10"/>
  <c r="EE180" i="14"/>
  <c r="DT136" i="17"/>
  <c r="EE22" i="4"/>
  <c r="ED35" i="7"/>
  <c r="DU82" i="17"/>
  <c r="EF98" i="14"/>
  <c r="EF19" i="5"/>
  <c r="EF45" s="1"/>
  <c r="EE148" i="14"/>
  <c r="EE36" i="5"/>
  <c r="DT49" i="17"/>
  <c r="EF51" i="14"/>
  <c r="EE65"/>
  <c r="ED66" l="1"/>
  <c r="DS50" i="17"/>
  <c r="DT39"/>
  <c r="EE12" i="6"/>
  <c r="EE44" i="9"/>
  <c r="EE124" i="14"/>
  <c r="DT108" i="17"/>
  <c r="EE29" i="9"/>
  <c r="DT116" i="17"/>
  <c r="EF20" i="6"/>
  <c r="EF160" i="14" s="1"/>
  <c r="EE135"/>
  <c r="EE88"/>
  <c r="DT72" i="17"/>
  <c r="DT141"/>
  <c r="EE22" i="9"/>
  <c r="EE185" i="14"/>
  <c r="EE44"/>
  <c r="DT31" i="17"/>
  <c r="ED30" i="14"/>
  <c r="DS17" i="17"/>
  <c r="ED9" i="6"/>
  <c r="DT125" i="17"/>
  <c r="EE21" i="4"/>
  <c r="EE169" i="14"/>
  <c r="EE89"/>
  <c r="DT73" i="17"/>
  <c r="EE65" i="3"/>
  <c r="DT219" i="17" s="1"/>
  <c r="EE64" i="3"/>
  <c r="DT216" i="17" s="1"/>
  <c r="EE94" i="14"/>
  <c r="DT78" i="17" s="1"/>
  <c r="DS18"/>
  <c r="ED31" i="14"/>
  <c r="ED9" i="7"/>
  <c r="ED51" i="3"/>
  <c r="DS198" i="17" s="1"/>
  <c r="ED52" i="3"/>
  <c r="DS201" i="17" s="1"/>
  <c r="ED36" i="14"/>
  <c r="DS23" i="17" s="1"/>
  <c r="EE173" i="14"/>
  <c r="DT129" i="17"/>
  <c r="EE21" i="8"/>
  <c r="EE187" i="14"/>
  <c r="EE22" i="11"/>
  <c r="DT143" i="17"/>
  <c r="DT63"/>
  <c r="EE54" i="8"/>
  <c r="EE79" i="14"/>
  <c r="DT131" i="17"/>
  <c r="EE21" i="10"/>
  <c r="EE175" i="14"/>
  <c r="DS51" i="17"/>
  <c r="EE53" i="14"/>
  <c r="ED67"/>
  <c r="ED50" i="3"/>
  <c r="DS195" i="17" s="1"/>
  <c r="ED72" i="14"/>
  <c r="DS56" i="17" s="1"/>
  <c r="ED49" i="3"/>
  <c r="DS192" i="17" s="1"/>
  <c r="EE81" i="14"/>
  <c r="DT65" i="17"/>
  <c r="EE54" i="10"/>
  <c r="EE217" i="14" s="1"/>
  <c r="EE46"/>
  <c r="DT33" i="17"/>
  <c r="DT117"/>
  <c r="EF20" i="7"/>
  <c r="EE136" i="14"/>
  <c r="EE26" i="3"/>
  <c r="DT171" i="17" s="1"/>
  <c r="EE25" i="3"/>
  <c r="DT168" i="17" s="1"/>
  <c r="EE141" i="14"/>
  <c r="DT122" i="17" s="1"/>
  <c r="EE54" i="4"/>
  <c r="EE211" i="14" s="1"/>
  <c r="EE75"/>
  <c r="EE35" i="4"/>
  <c r="DT59" i="17"/>
  <c r="EE29" i="11"/>
  <c r="EE44"/>
  <c r="EE126" i="14"/>
  <c r="DT110" i="17"/>
  <c r="EE114" i="14"/>
  <c r="DT98" i="17"/>
  <c r="EF28" i="10"/>
  <c r="DT96" i="17"/>
  <c r="EE112" i="14"/>
  <c r="EF28" i="8"/>
  <c r="EE108" i="14"/>
  <c r="DT92" i="17"/>
  <c r="EF28" i="4"/>
  <c r="EF87" i="14"/>
  <c r="DU71" i="17"/>
  <c r="DT16"/>
  <c r="EE29" i="14"/>
  <c r="EE9" i="5"/>
  <c r="DU38" i="17"/>
  <c r="EF12" i="5"/>
  <c r="EF134" i="14"/>
  <c r="EG20" i="5"/>
  <c r="EG159" i="14" s="1"/>
  <c r="DU115" i="17"/>
  <c r="EE113" i="14" l="1"/>
  <c r="EF28" i="9"/>
  <c r="DT97" i="17"/>
  <c r="EE41" i="14"/>
  <c r="DT28" i="17"/>
  <c r="ED19" i="14"/>
  <c r="DS6" i="17"/>
  <c r="EE10" i="6"/>
  <c r="EE11"/>
  <c r="EE174" i="14"/>
  <c r="EE21" i="9"/>
  <c r="DT130" i="17"/>
  <c r="EE54" i="9"/>
  <c r="EE216" i="14" s="1"/>
  <c r="EE80"/>
  <c r="DT64" i="17"/>
  <c r="EF161" i="14"/>
  <c r="EF30" i="3"/>
  <c r="EF29"/>
  <c r="EF166" i="14"/>
  <c r="EE10" i="7"/>
  <c r="DS7" i="17"/>
  <c r="ED20" i="14"/>
  <c r="EE11" i="7"/>
  <c r="ED12" i="3"/>
  <c r="DS1" i="17" s="1"/>
  <c r="ED25" i="14"/>
  <c r="DS12" i="17" s="1"/>
  <c r="ED13" i="3"/>
  <c r="DS147" i="17" s="1"/>
  <c r="EE35" i="10"/>
  <c r="DU81" i="17"/>
  <c r="EF97" i="14"/>
  <c r="EF28" i="11"/>
  <c r="DT99" i="17"/>
  <c r="EE115" i="14"/>
  <c r="EE64"/>
  <c r="DT48" i="17"/>
  <c r="EF50" i="14"/>
  <c r="EE12" i="7"/>
  <c r="DT40" i="17"/>
  <c r="EE55" i="3"/>
  <c r="DT207" i="17" s="1"/>
  <c r="EE58" i="14"/>
  <c r="DT45" i="17" s="1"/>
  <c r="EE54" i="3"/>
  <c r="DT204" i="17" s="1"/>
  <c r="EE21" i="11"/>
  <c r="EE176" i="14"/>
  <c r="DT132" i="17"/>
  <c r="EF19" i="4"/>
  <c r="EE147" i="14"/>
  <c r="EE36" i="4"/>
  <c r="DU85" i="17"/>
  <c r="EF101" i="14"/>
  <c r="EE54" i="11"/>
  <c r="EE82" i="14"/>
  <c r="DT66" i="17"/>
  <c r="EE153" i="14"/>
  <c r="EE36" i="10"/>
  <c r="EF19"/>
  <c r="EF19" i="8"/>
  <c r="EF45" s="1"/>
  <c r="EE36"/>
  <c r="EE151" i="14"/>
  <c r="DU87" i="17"/>
  <c r="EF103" i="14"/>
  <c r="EE215"/>
  <c r="EE35" i="8"/>
  <c r="DU27" i="17"/>
  <c r="EF40" i="14"/>
  <c r="EE18"/>
  <c r="EF10" i="5"/>
  <c r="EF11"/>
  <c r="DT5" i="17"/>
  <c r="EE35" i="9" l="1"/>
  <c r="EF55" i="14" s="1"/>
  <c r="EE152"/>
  <c r="EF19" i="9"/>
  <c r="EE36"/>
  <c r="EE121" i="14"/>
  <c r="EE29" i="6"/>
  <c r="DT105" i="17"/>
  <c r="EE44" i="6"/>
  <c r="EE69" i="14"/>
  <c r="DT53" i="17"/>
  <c r="EE182" i="14"/>
  <c r="DT138" i="17"/>
  <c r="EE22" i="6"/>
  <c r="EF102" i="14"/>
  <c r="DU86" i="17"/>
  <c r="DU74"/>
  <c r="EF90" i="14"/>
  <c r="EF139"/>
  <c r="DU120" i="17"/>
  <c r="EG20" i="10"/>
  <c r="EG164" i="14" s="1"/>
  <c r="EF45" i="10"/>
  <c r="EF56" i="14"/>
  <c r="DT54" i="17"/>
  <c r="EE70" i="14"/>
  <c r="EE29" i="7"/>
  <c r="EE122" i="14"/>
  <c r="DT106" i="17"/>
  <c r="EE15" i="3"/>
  <c r="DT153" i="17" s="1"/>
  <c r="EE127" i="14"/>
  <c r="DT111" i="17" s="1"/>
  <c r="EE44" i="7"/>
  <c r="EE14" i="3"/>
  <c r="DT150" i="17" s="1"/>
  <c r="EG20" i="8"/>
  <c r="EG162" i="14" s="1"/>
  <c r="EF137"/>
  <c r="DU118" i="17"/>
  <c r="DU114"/>
  <c r="EG20" i="4"/>
  <c r="EF133" i="14"/>
  <c r="DU88" i="17"/>
  <c r="EF104" i="14"/>
  <c r="DT139" i="17"/>
  <c r="EE22" i="7"/>
  <c r="EE183" i="14"/>
  <c r="EE17" i="3"/>
  <c r="DT159" i="17" s="1"/>
  <c r="EE188" i="14"/>
  <c r="DT144" i="17" s="1"/>
  <c r="EE16" i="3"/>
  <c r="DT156" i="17" s="1"/>
  <c r="EF45" i="4"/>
  <c r="EE9" i="8"/>
  <c r="EE32" i="14"/>
  <c r="DT19" i="17"/>
  <c r="EF19" i="11"/>
  <c r="EE36"/>
  <c r="EE154" i="14"/>
  <c r="DU37" i="17"/>
  <c r="EF12" i="4"/>
  <c r="EF54" i="14"/>
  <c r="EE68"/>
  <c r="DT52" i="17"/>
  <c r="EE34" i="14"/>
  <c r="DT21" i="17"/>
  <c r="EE9" i="10"/>
  <c r="EE35" i="11"/>
  <c r="EE218" i="14"/>
  <c r="EE28"/>
  <c r="DT15" i="17"/>
  <c r="EE9" i="4"/>
  <c r="DT29" i="17"/>
  <c r="EE42" i="14"/>
  <c r="EE47"/>
  <c r="DT34" i="17" s="1"/>
  <c r="EE19" i="3"/>
  <c r="DT165" i="17" s="1"/>
  <c r="EE18" i="3"/>
  <c r="DT162" i="17" s="1"/>
  <c r="EF22" i="5"/>
  <c r="DU137" i="17"/>
  <c r="EF181" i="14"/>
  <c r="EF120"/>
  <c r="EF29" i="5"/>
  <c r="DU104" i="17"/>
  <c r="EF44" i="5"/>
  <c r="EE171" i="14" l="1"/>
  <c r="DT127" i="17"/>
  <c r="EE21" i="6"/>
  <c r="DU42" i="17"/>
  <c r="EF12" i="9"/>
  <c r="EE54" i="6"/>
  <c r="EE213" i="14" s="1"/>
  <c r="EE77"/>
  <c r="DT61" i="17"/>
  <c r="DT94"/>
  <c r="EF28" i="6"/>
  <c r="EE110" i="14"/>
  <c r="DT20" i="17"/>
  <c r="EE33" i="14"/>
  <c r="EE9" i="9"/>
  <c r="EF45"/>
  <c r="DU119" i="17"/>
  <c r="EG20" i="9"/>
  <c r="EG163" i="14" s="1"/>
  <c r="EF138"/>
  <c r="EF11" i="10"/>
  <c r="EE23" i="14"/>
  <c r="DT10" i="17"/>
  <c r="EF10" i="10"/>
  <c r="EE35" i="14"/>
  <c r="EE9" i="11"/>
  <c r="DT22" i="17"/>
  <c r="EE21" i="7"/>
  <c r="DT128" i="17"/>
  <c r="EE172" i="14"/>
  <c r="EE33" i="3"/>
  <c r="DT177" i="17" s="1"/>
  <c r="EE32" i="3"/>
  <c r="DT174" i="17" s="1"/>
  <c r="EE177" i="14"/>
  <c r="DT133" i="17" s="1"/>
  <c r="EF28" i="7"/>
  <c r="EE111" i="14"/>
  <c r="DT95" i="17"/>
  <c r="EE43" i="3"/>
  <c r="DT189" i="17" s="1"/>
  <c r="EE42" i="3"/>
  <c r="DT186" i="17" s="1"/>
  <c r="EE116" i="14"/>
  <c r="DT100" i="17" s="1"/>
  <c r="EF92" i="14"/>
  <c r="DU76" i="17"/>
  <c r="EF11" i="4"/>
  <c r="EF10"/>
  <c r="EE17" i="14"/>
  <c r="DT4" i="17"/>
  <c r="EF57" i="14"/>
  <c r="EE71"/>
  <c r="DT55" i="17"/>
  <c r="DU70"/>
  <c r="EF86" i="14"/>
  <c r="EE78"/>
  <c r="DT62" i="17"/>
  <c r="EE54" i="7"/>
  <c r="EE61" i="3"/>
  <c r="DT210" i="17" s="1"/>
  <c r="EE62" i="3"/>
  <c r="DT213" i="17" s="1"/>
  <c r="EE83" i="14"/>
  <c r="DT67" i="17" s="1"/>
  <c r="EF12" i="10"/>
  <c r="DU43" i="17"/>
  <c r="EF12" i="8"/>
  <c r="DU41" i="17"/>
  <c r="EF39" i="14"/>
  <c r="DU26" i="17"/>
  <c r="EF45" i="11"/>
  <c r="EF140" i="14"/>
  <c r="EG20" i="11"/>
  <c r="EG165" i="14" s="1"/>
  <c r="DU121" i="17"/>
  <c r="EF10" i="8"/>
  <c r="EE21" i="14"/>
  <c r="DT8" i="17"/>
  <c r="EF11" i="8"/>
  <c r="EG158" i="14"/>
  <c r="DU93" i="17"/>
  <c r="EF109" i="14"/>
  <c r="EG28" i="5"/>
  <c r="EF170" i="14"/>
  <c r="EF21" i="5"/>
  <c r="DU126" i="17"/>
  <c r="DU60"/>
  <c r="EF54" i="5"/>
  <c r="EF212" i="14" s="1"/>
  <c r="EF76"/>
  <c r="EF35" i="5" l="1"/>
  <c r="EF65" i="14" s="1"/>
  <c r="DT9" i="17"/>
  <c r="EF11" i="9"/>
  <c r="EE22" i="14"/>
  <c r="EF10" i="9"/>
  <c r="DU83" i="17"/>
  <c r="EF99" i="14"/>
  <c r="DU31" i="17"/>
  <c r="EF44" i="14"/>
  <c r="EF19" i="6"/>
  <c r="EF45" s="1"/>
  <c r="EE36"/>
  <c r="EE149" i="14"/>
  <c r="EE35" i="6"/>
  <c r="EF91" i="14"/>
  <c r="DU75" i="17"/>
  <c r="EF184" i="14"/>
  <c r="DU140" i="17"/>
  <c r="EF22" i="8"/>
  <c r="EF93" i="14"/>
  <c r="DU77" i="17"/>
  <c r="EF29" i="10"/>
  <c r="EF125" i="14"/>
  <c r="DU109" i="17"/>
  <c r="EF44" i="10"/>
  <c r="EF45" i="14"/>
  <c r="DU32" i="17"/>
  <c r="EE35" i="7"/>
  <c r="EE214" i="14"/>
  <c r="EE219"/>
  <c r="EE72" i="3"/>
  <c r="EE71"/>
  <c r="EF19" i="7"/>
  <c r="EE150" i="14"/>
  <c r="EE155"/>
  <c r="EE28" i="3"/>
  <c r="EE27"/>
  <c r="EE36" i="7"/>
  <c r="EF11" i="11"/>
  <c r="EF10"/>
  <c r="EE24" i="14"/>
  <c r="DT11" i="17"/>
  <c r="EF12" i="11"/>
  <c r="DU44" i="17"/>
  <c r="EF22" i="4"/>
  <c r="EF180" i="14"/>
  <c r="DU136" i="17"/>
  <c r="EF44" i="8"/>
  <c r="EF29"/>
  <c r="EF123" i="14"/>
  <c r="DU107" i="17"/>
  <c r="DU30"/>
  <c r="EF43" i="14"/>
  <c r="EF29" i="4"/>
  <c r="EF119" i="14"/>
  <c r="EF44" i="4"/>
  <c r="DU103" i="17"/>
  <c r="EF100" i="14"/>
  <c r="DU84" i="17"/>
  <c r="EF105" i="14"/>
  <c r="DU89" i="17" s="1"/>
  <c r="EF40" i="3"/>
  <c r="DU183" i="17" s="1"/>
  <c r="EF39" i="3"/>
  <c r="DU180" i="17" s="1"/>
  <c r="EF22" i="10"/>
  <c r="DU142" i="17"/>
  <c r="EF186" i="14"/>
  <c r="EG98"/>
  <c r="DV82" i="17"/>
  <c r="DU49"/>
  <c r="EG19" i="5"/>
  <c r="EF148" i="14"/>
  <c r="EF36" i="5"/>
  <c r="EG51" i="14" l="1"/>
  <c r="DU72" i="17"/>
  <c r="EF88" i="14"/>
  <c r="EE66"/>
  <c r="EF52"/>
  <c r="DT50" i="17"/>
  <c r="DT17"/>
  <c r="EE9" i="6"/>
  <c r="EE30" i="14"/>
  <c r="EG20" i="6"/>
  <c r="EG160" i="14" s="1"/>
  <c r="EF135"/>
  <c r="DU116" i="17"/>
  <c r="EF22" i="9"/>
  <c r="EF185" i="14"/>
  <c r="DU141" i="17"/>
  <c r="EF124" i="14"/>
  <c r="DU108" i="17"/>
  <c r="EF44" i="9"/>
  <c r="EF29"/>
  <c r="EF112" i="14"/>
  <c r="EG28" i="8"/>
  <c r="DU96" i="17"/>
  <c r="DU143"/>
  <c r="EF187" i="14"/>
  <c r="EF22" i="11"/>
  <c r="DU98" i="17"/>
  <c r="EG28" i="10"/>
  <c r="EF114" i="14"/>
  <c r="EG28" i="4"/>
  <c r="EF108" i="14"/>
  <c r="DU92" i="17"/>
  <c r="EF45" i="7"/>
  <c r="EF136" i="14"/>
  <c r="DU117" i="17"/>
  <c r="EG20" i="7"/>
  <c r="EF26" i="3"/>
  <c r="DU171" i="17" s="1"/>
  <c r="EF141" i="14"/>
  <c r="DU122" i="17" s="1"/>
  <c r="EF25" i="3"/>
  <c r="DU168" i="17" s="1"/>
  <c r="DU131"/>
  <c r="EF175" i="14"/>
  <c r="EF21" i="10"/>
  <c r="EF21" i="4"/>
  <c r="EF169" i="14"/>
  <c r="DU125" i="17"/>
  <c r="DT18"/>
  <c r="EE31" i="14"/>
  <c r="EE9" i="7"/>
  <c r="EE36" i="14"/>
  <c r="DT23" i="17" s="1"/>
  <c r="EE52" i="3"/>
  <c r="DT201" i="17" s="1"/>
  <c r="EE51" i="3"/>
  <c r="DT198" i="17" s="1"/>
  <c r="EE67" i="14"/>
  <c r="DT51" i="17"/>
  <c r="EE49" i="3"/>
  <c r="DT192" i="17" s="1"/>
  <c r="EE72" i="14"/>
  <c r="DT56" i="17" s="1"/>
  <c r="EF53" i="14"/>
  <c r="EE50" i="3"/>
  <c r="DT195" i="17" s="1"/>
  <c r="EF173" i="14"/>
  <c r="EF21" i="8"/>
  <c r="DU129" i="17"/>
  <c r="DU59"/>
  <c r="EF54" i="4"/>
  <c r="EF75" i="14"/>
  <c r="EF79"/>
  <c r="DU63" i="17"/>
  <c r="EF54" i="8"/>
  <c r="DU33" i="17"/>
  <c r="EF46" i="14"/>
  <c r="DU110" i="17"/>
  <c r="EF44" i="11"/>
  <c r="EF126" i="14"/>
  <c r="EF29" i="11"/>
  <c r="DU65" i="17"/>
  <c r="EF54" i="10"/>
  <c r="EF81" i="14"/>
  <c r="EF9" i="5"/>
  <c r="DU16" i="17"/>
  <c r="EF29" i="14"/>
  <c r="DV38" i="17"/>
  <c r="EG12" i="5"/>
  <c r="EG45"/>
  <c r="DV115" i="17"/>
  <c r="EG134" i="14"/>
  <c r="EH20" i="5"/>
  <c r="EH159" i="14" s="1"/>
  <c r="DU97" i="17" l="1"/>
  <c r="EF113" i="14"/>
  <c r="EG28" i="9"/>
  <c r="EF21"/>
  <c r="DU130" i="17"/>
  <c r="EF174" i="14"/>
  <c r="EF12" i="6"/>
  <c r="DU39" i="17"/>
  <c r="DU64"/>
  <c r="EF54" i="9"/>
  <c r="EF80" i="14"/>
  <c r="EF11" i="6"/>
  <c r="EE19" i="14"/>
  <c r="DT6" i="17"/>
  <c r="EF10" i="6"/>
  <c r="EF211" i="14"/>
  <c r="EF35" i="4"/>
  <c r="EF36" i="8"/>
  <c r="EF151" i="14"/>
  <c r="EG19" i="8"/>
  <c r="EG45" s="1"/>
  <c r="EF217" i="14"/>
  <c r="EF35" i="10"/>
  <c r="DU66" i="17"/>
  <c r="EF82" i="14"/>
  <c r="EF54" i="11"/>
  <c r="EF218" i="14" s="1"/>
  <c r="EF215"/>
  <c r="EF35" i="8"/>
  <c r="EF12" i="7"/>
  <c r="DU40" i="17"/>
  <c r="EF55" i="3"/>
  <c r="DU207" i="17" s="1"/>
  <c r="EF54" i="3"/>
  <c r="DU204" i="17" s="1"/>
  <c r="EF58" i="14"/>
  <c r="DU45" i="17" s="1"/>
  <c r="EF10" i="7"/>
  <c r="EE20" i="14"/>
  <c r="DT7" i="17"/>
  <c r="EF11" i="7"/>
  <c r="EF44" s="1"/>
  <c r="EE13" i="3"/>
  <c r="DT147" i="17" s="1"/>
  <c r="EE25" i="14"/>
  <c r="DT12" i="17" s="1"/>
  <c r="EE12" i="3"/>
  <c r="DT1" i="17" s="1"/>
  <c r="EF21" i="11"/>
  <c r="DU132" i="17"/>
  <c r="EF176" i="14"/>
  <c r="EG101"/>
  <c r="DV85" i="17"/>
  <c r="EF153" i="14"/>
  <c r="EG19" i="10"/>
  <c r="EG45" s="1"/>
  <c r="EF36"/>
  <c r="EG161" i="14"/>
  <c r="EG29" i="3"/>
  <c r="EG30"/>
  <c r="EG166" i="14"/>
  <c r="DV81" i="17"/>
  <c r="EG97" i="14"/>
  <c r="EG28" i="11"/>
  <c r="EF115" i="14"/>
  <c r="DU99" i="17"/>
  <c r="EF147" i="14"/>
  <c r="EF36" i="4"/>
  <c r="EG19"/>
  <c r="EG45" s="1"/>
  <c r="DU73" i="17"/>
  <c r="EF89" i="14"/>
  <c r="EF94"/>
  <c r="DU78" i="17" s="1"/>
  <c r="EF65" i="3"/>
  <c r="DU219" i="17" s="1"/>
  <c r="EF64" i="3"/>
  <c r="DU216" i="17" s="1"/>
  <c r="EG103" i="14"/>
  <c r="DV87" i="17"/>
  <c r="EG40" i="14"/>
  <c r="DV27" i="17"/>
  <c r="EG11" i="5"/>
  <c r="EG44" s="1"/>
  <c r="DU5" i="17"/>
  <c r="EF18" i="14"/>
  <c r="EG10" i="5"/>
  <c r="EG87" i="14"/>
  <c r="DV71" i="17"/>
  <c r="DU138" l="1"/>
  <c r="EF22" i="6"/>
  <c r="EF182" i="14"/>
  <c r="DU28" i="17"/>
  <c r="EF41" i="14"/>
  <c r="DV86" i="17"/>
  <c r="EG102" i="14"/>
  <c r="DU105" i="17"/>
  <c r="EF29" i="6"/>
  <c r="EF121" i="14"/>
  <c r="EF44" i="6"/>
  <c r="EF62" i="3" s="1"/>
  <c r="DU213" i="17" s="1"/>
  <c r="EF35" i="9"/>
  <c r="EF216" i="14"/>
  <c r="EF152"/>
  <c r="EF36" i="9"/>
  <c r="EG19"/>
  <c r="DV76" i="17"/>
  <c r="EG92" i="14"/>
  <c r="DV120" i="17"/>
  <c r="EH20" i="10"/>
  <c r="EH164" i="14" s="1"/>
  <c r="EG139"/>
  <c r="DV74" i="17"/>
  <c r="EG90" i="14"/>
  <c r="DV70" i="17"/>
  <c r="EG86" i="14"/>
  <c r="EF34"/>
  <c r="EF9" i="10"/>
  <c r="DU21" i="17"/>
  <c r="EF36" i="11"/>
  <c r="EG19"/>
  <c r="EG45" s="1"/>
  <c r="EF154" i="14"/>
  <c r="EG54"/>
  <c r="EF68"/>
  <c r="DU52" i="17"/>
  <c r="EF32" i="14"/>
  <c r="DU19" i="17"/>
  <c r="EF9" i="8"/>
  <c r="DU62" i="17"/>
  <c r="EF78" i="14"/>
  <c r="EF54" i="7"/>
  <c r="EF61" i="3"/>
  <c r="DU210" i="17" s="1"/>
  <c r="EF35" i="7"/>
  <c r="EF83" i="14"/>
  <c r="DU67" i="17" s="1"/>
  <c r="EF9" i="4"/>
  <c r="EF28" i="14"/>
  <c r="DU15" i="17"/>
  <c r="EF122" i="14"/>
  <c r="DU106" i="17"/>
  <c r="EF29" i="7"/>
  <c r="EF14" i="3"/>
  <c r="DU150" i="17" s="1"/>
  <c r="EF127" i="14"/>
  <c r="DU111" i="17" s="1"/>
  <c r="EF15" i="3"/>
  <c r="DU153" i="17" s="1"/>
  <c r="EF42" i="14"/>
  <c r="DU29" i="17"/>
  <c r="EF19" i="3"/>
  <c r="DU165" i="17" s="1"/>
  <c r="EF47" i="14"/>
  <c r="DU34" i="17" s="1"/>
  <c r="EF18" i="3"/>
  <c r="DU162" i="17" s="1"/>
  <c r="DV114"/>
  <c r="EH20" i="4"/>
  <c r="EG133" i="14"/>
  <c r="DV88" i="17"/>
  <c r="EG104" i="14"/>
  <c r="DU139" i="17"/>
  <c r="EF22" i="7"/>
  <c r="EF183" i="14"/>
  <c r="EF17" i="3"/>
  <c r="DU159" i="17" s="1"/>
  <c r="EF16" i="3"/>
  <c r="DU156" i="17" s="1"/>
  <c r="EF188" i="14"/>
  <c r="DU144" i="17" s="1"/>
  <c r="EF70" i="14"/>
  <c r="EG56"/>
  <c r="DU54" i="17"/>
  <c r="DV118"/>
  <c r="EH20" i="8"/>
  <c r="EH162" i="14" s="1"/>
  <c r="EG137"/>
  <c r="DU48" i="17"/>
  <c r="EF64" i="14"/>
  <c r="EG50"/>
  <c r="EF35" i="11"/>
  <c r="EG22" i="5"/>
  <c r="DV137" i="17"/>
  <c r="EG181" i="14"/>
  <c r="DV104" i="17"/>
  <c r="EG120" i="14"/>
  <c r="EG29" i="5"/>
  <c r="EG54"/>
  <c r="EG212" i="14" s="1"/>
  <c r="DV60" i="17"/>
  <c r="EG76" i="14"/>
  <c r="EG35" i="5" l="1"/>
  <c r="EF9" i="9"/>
  <c r="EF33" i="14"/>
  <c r="DU20" i="17"/>
  <c r="EF54" i="6"/>
  <c r="EF213" i="14" s="1"/>
  <c r="EF77"/>
  <c r="DU61" i="17"/>
  <c r="EF110" i="14"/>
  <c r="EG28" i="6"/>
  <c r="DU94" i="17"/>
  <c r="DV119"/>
  <c r="EG138" i="14"/>
  <c r="EH20" i="9"/>
  <c r="EH163" i="14" s="1"/>
  <c r="EG45" i="9"/>
  <c r="EG55" i="14"/>
  <c r="EF69"/>
  <c r="DU53" i="17"/>
  <c r="DU127"/>
  <c r="EF21" i="6"/>
  <c r="EF171" i="14"/>
  <c r="EF71"/>
  <c r="EG57"/>
  <c r="DU55" i="17"/>
  <c r="EF21" i="7"/>
  <c r="EF172" i="14"/>
  <c r="DU128" i="17"/>
  <c r="EF33" i="3"/>
  <c r="DU177" i="17" s="1"/>
  <c r="EF32" i="3"/>
  <c r="DU174" i="17" s="1"/>
  <c r="EF177" i="14"/>
  <c r="DU133" i="17" s="1"/>
  <c r="EG93" i="14"/>
  <c r="DV77" i="17"/>
  <c r="EH158" i="14"/>
  <c r="EG28" i="7"/>
  <c r="DU95" i="17"/>
  <c r="EF111" i="14"/>
  <c r="EF116"/>
  <c r="DU100" i="17" s="1"/>
  <c r="EF42" i="3"/>
  <c r="DU186" i="17" s="1"/>
  <c r="EF43" i="3"/>
  <c r="DU189" i="17" s="1"/>
  <c r="EG53" i="14"/>
  <c r="EF67"/>
  <c r="DU51" i="17"/>
  <c r="EH20" i="11"/>
  <c r="EH165" i="14" s="1"/>
  <c r="DV121" i="17"/>
  <c r="EG140" i="14"/>
  <c r="EG10" i="10"/>
  <c r="EF23" i="14"/>
  <c r="DU10" i="17"/>
  <c r="EG11" i="10"/>
  <c r="EG12" i="4"/>
  <c r="DV37" i="17"/>
  <c r="EG12" i="10"/>
  <c r="DV43" i="17"/>
  <c r="EF214" i="14"/>
  <c r="EF219"/>
  <c r="EG12" i="8"/>
  <c r="DV41" i="17"/>
  <c r="EF17" i="14"/>
  <c r="DU4" i="17"/>
  <c r="EG11" i="4"/>
  <c r="EG10"/>
  <c r="EF21" i="14"/>
  <c r="DU8" i="17"/>
  <c r="EG11" i="8"/>
  <c r="EG10"/>
  <c r="EF35" i="14"/>
  <c r="EF9" i="11"/>
  <c r="DU22" i="17"/>
  <c r="DV49"/>
  <c r="EG65" i="14"/>
  <c r="EH51"/>
  <c r="EG170"/>
  <c r="DV126" i="17"/>
  <c r="EG21" i="5"/>
  <c r="DV93" i="17"/>
  <c r="EG109" i="14"/>
  <c r="EH28" i="5"/>
  <c r="EF72" i="3" l="1"/>
  <c r="EF71"/>
  <c r="EF36" i="6"/>
  <c r="EF149" i="14"/>
  <c r="EG19" i="6"/>
  <c r="EG45" s="1"/>
  <c r="EG12" i="9"/>
  <c r="DV42" i="17"/>
  <c r="EG99" i="14"/>
  <c r="DV83" i="17"/>
  <c r="EF22" i="14"/>
  <c r="DU9" i="17"/>
  <c r="EG11" i="9"/>
  <c r="EG10"/>
  <c r="EF35" i="6"/>
  <c r="EG91" i="14"/>
  <c r="DV75" i="17"/>
  <c r="DV140"/>
  <c r="EG22" i="8"/>
  <c r="EG184" i="14"/>
  <c r="DV136" i="17"/>
  <c r="EG22" i="4"/>
  <c r="EG180" i="14"/>
  <c r="EG43"/>
  <c r="DV30" i="17"/>
  <c r="DV26"/>
  <c r="EG39" i="14"/>
  <c r="EG186"/>
  <c r="DV142" i="17"/>
  <c r="EG22" i="10"/>
  <c r="EG12" i="7"/>
  <c r="DV40" i="17"/>
  <c r="EG12" i="11"/>
  <c r="DV44" i="17"/>
  <c r="EG10" i="11"/>
  <c r="EG11"/>
  <c r="EF24" i="14"/>
  <c r="DU11" i="17"/>
  <c r="EG45" i="14"/>
  <c r="DV32" i="17"/>
  <c r="DV84"/>
  <c r="EG100" i="14"/>
  <c r="EG40" i="3"/>
  <c r="DV183" i="17" s="1"/>
  <c r="EG39" i="3"/>
  <c r="DV180" i="17" s="1"/>
  <c r="EG105" i="14"/>
  <c r="DV89" i="17" s="1"/>
  <c r="DV107"/>
  <c r="EG44" i="8"/>
  <c r="EG29"/>
  <c r="EG123" i="14"/>
  <c r="DV103" i="17"/>
  <c r="EG44" i="4"/>
  <c r="EG29"/>
  <c r="EG119" i="14"/>
  <c r="EG44" i="10"/>
  <c r="EG29"/>
  <c r="EG125" i="14"/>
  <c r="DV109" i="17"/>
  <c r="EG19" i="7"/>
  <c r="EF150" i="14"/>
  <c r="EF28" i="3"/>
  <c r="EF155" i="14"/>
  <c r="EF27" i="3"/>
  <c r="EF36" i="7"/>
  <c r="DW82" i="17"/>
  <c r="EH98" i="14"/>
  <c r="DW38" i="17"/>
  <c r="EH12" i="5"/>
  <c r="EG36"/>
  <c r="EH19"/>
  <c r="EG148" i="14"/>
  <c r="EG52" l="1"/>
  <c r="DU50" i="17"/>
  <c r="EF72" i="14"/>
  <c r="DU56" i="17" s="1"/>
  <c r="EF66" i="14"/>
  <c r="EF50" i="3"/>
  <c r="DU195" i="17" s="1"/>
  <c r="EF49" i="3"/>
  <c r="DU192" i="17" s="1"/>
  <c r="EG44" i="9"/>
  <c r="DV108" i="17"/>
  <c r="EG124" i="14"/>
  <c r="EG29" i="9"/>
  <c r="DV116" i="17"/>
  <c r="EH20" i="6"/>
  <c r="EH160" i="14" s="1"/>
  <c r="EG135"/>
  <c r="EF30"/>
  <c r="EF9" i="6"/>
  <c r="DU17" i="17"/>
  <c r="DV141"/>
  <c r="EG22" i="9"/>
  <c r="EG185" i="14"/>
  <c r="EG88"/>
  <c r="DV72" i="17"/>
  <c r="DV31"/>
  <c r="EG44" i="14"/>
  <c r="DV29" i="17"/>
  <c r="EG42" i="14"/>
  <c r="EG21" i="4"/>
  <c r="EG169" i="14"/>
  <c r="DV125" i="17"/>
  <c r="EG45" i="7"/>
  <c r="EH20"/>
  <c r="DV117" i="17"/>
  <c r="EG136" i="14"/>
  <c r="EG25" i="3"/>
  <c r="DV168" i="17" s="1"/>
  <c r="EG141" i="14"/>
  <c r="DV122" i="17" s="1"/>
  <c r="EG26" i="3"/>
  <c r="DV171" i="17" s="1"/>
  <c r="DV65"/>
  <c r="EG54" i="10"/>
  <c r="EG81" i="14"/>
  <c r="EG187"/>
  <c r="EG22" i="11"/>
  <c r="DV143" i="17"/>
  <c r="EG173" i="14"/>
  <c r="EG21" i="8"/>
  <c r="DV129" i="17"/>
  <c r="EF31" i="14"/>
  <c r="DU18" i="17"/>
  <c r="EF9" i="7"/>
  <c r="EF36" i="14"/>
  <c r="DU23" i="17" s="1"/>
  <c r="EF51" i="3"/>
  <c r="DU198" i="17" s="1"/>
  <c r="EF52" i="3"/>
  <c r="DU201" i="17" s="1"/>
  <c r="DV98"/>
  <c r="EH28" i="10"/>
  <c r="EG114" i="14"/>
  <c r="DV59" i="17"/>
  <c r="EG54" i="4"/>
  <c r="EG75" i="14"/>
  <c r="EG79"/>
  <c r="DV63" i="17"/>
  <c r="EG54" i="8"/>
  <c r="EG29" i="11"/>
  <c r="DV110" i="17"/>
  <c r="EG126" i="14"/>
  <c r="EG44" i="11"/>
  <c r="DV92" i="17"/>
  <c r="EH28" i="4"/>
  <c r="EG108" i="14"/>
  <c r="EG112"/>
  <c r="DV96" i="17"/>
  <c r="EH28" i="8"/>
  <c r="DV33" i="17"/>
  <c r="EG46" i="14"/>
  <c r="DV131" i="17"/>
  <c r="EG21" i="10"/>
  <c r="EG175" i="14"/>
  <c r="DV16" i="17"/>
  <c r="EG29" i="14"/>
  <c r="EG9" i="5"/>
  <c r="EH45"/>
  <c r="EI20"/>
  <c r="EI159" i="14" s="1"/>
  <c r="DW115" i="17"/>
  <c r="EH134" i="14"/>
  <c r="EH40"/>
  <c r="DW27" i="17"/>
  <c r="EG11" i="6" l="1"/>
  <c r="EG10"/>
  <c r="EF19" i="14"/>
  <c r="DU6" i="17"/>
  <c r="DV64"/>
  <c r="EG80" i="14"/>
  <c r="EG54" i="9"/>
  <c r="EG216" i="14" s="1"/>
  <c r="EG54" i="3"/>
  <c r="DV204" i="17" s="1"/>
  <c r="EG55" i="3"/>
  <c r="DV207" i="17" s="1"/>
  <c r="EG12" i="6"/>
  <c r="DV39" i="17"/>
  <c r="EG58" i="14"/>
  <c r="DV45" i="17" s="1"/>
  <c r="EG21" i="9"/>
  <c r="DV130" i="17"/>
  <c r="EG174" i="14"/>
  <c r="DV97" i="17"/>
  <c r="EH28" i="9"/>
  <c r="EG113" i="14"/>
  <c r="EG115"/>
  <c r="EH28" i="11"/>
  <c r="DV99" i="17"/>
  <c r="EH103" i="14"/>
  <c r="DW87" i="17"/>
  <c r="DV132"/>
  <c r="EG176" i="14"/>
  <c r="EG21" i="11"/>
  <c r="EG217" i="14"/>
  <c r="EG35" i="10"/>
  <c r="DV73" i="17"/>
  <c r="EG89" i="14"/>
  <c r="EG64" i="3"/>
  <c r="DV216" i="17" s="1"/>
  <c r="EG65" i="3"/>
  <c r="DV219" i="17" s="1"/>
  <c r="EG94" i="14"/>
  <c r="DV78" i="17" s="1"/>
  <c r="EH161" i="14"/>
  <c r="EH30" i="3"/>
  <c r="EH29"/>
  <c r="EH166" i="14"/>
  <c r="EG147"/>
  <c r="EG36" i="4"/>
  <c r="EH19"/>
  <c r="EG215" i="14"/>
  <c r="EG35" i="8"/>
  <c r="EG211" i="14"/>
  <c r="EG35" i="4"/>
  <c r="EG36" i="8"/>
  <c r="EG151" i="14"/>
  <c r="EH19" i="8"/>
  <c r="EH45" s="1"/>
  <c r="EH19" i="10"/>
  <c r="EH45" s="1"/>
  <c r="EG36"/>
  <c r="EG153" i="14"/>
  <c r="EH101"/>
  <c r="DW85" i="17"/>
  <c r="EH97" i="14"/>
  <c r="DW81" i="17"/>
  <c r="EG82" i="14"/>
  <c r="DV66" i="17"/>
  <c r="EG54" i="11"/>
  <c r="EF20" i="14"/>
  <c r="DU7" i="17"/>
  <c r="EG11" i="7"/>
  <c r="EG44" s="1"/>
  <c r="EG10"/>
  <c r="EF12" i="3"/>
  <c r="DU1" i="17" s="1"/>
  <c r="EF13" i="3"/>
  <c r="DU147" i="17" s="1"/>
  <c r="EF25" i="14"/>
  <c r="DU12" i="17" s="1"/>
  <c r="EG18" i="14"/>
  <c r="EH10" i="5"/>
  <c r="EH11"/>
  <c r="EH44" s="1"/>
  <c r="DV5" i="17"/>
  <c r="EH87" i="14"/>
  <c r="DW71" i="17"/>
  <c r="EG35" i="9" l="1"/>
  <c r="DV53" i="17" s="1"/>
  <c r="EG41" i="14"/>
  <c r="DV28" i="17"/>
  <c r="EG18" i="3"/>
  <c r="DV162" i="17" s="1"/>
  <c r="EG19" i="3"/>
  <c r="DV165" i="17" s="1"/>
  <c r="EG47" i="14"/>
  <c r="DV34" i="17" s="1"/>
  <c r="EG29" i="6"/>
  <c r="EG44"/>
  <c r="EG62" i="3" s="1"/>
  <c r="DV213" i="17" s="1"/>
  <c r="EG121" i="14"/>
  <c r="DV105" i="17"/>
  <c r="DW86"/>
  <c r="EH102" i="14"/>
  <c r="EH19" i="9"/>
  <c r="EG36"/>
  <c r="EG152" i="14"/>
  <c r="EG22" i="6"/>
  <c r="EG182" i="14"/>
  <c r="DV138" i="17"/>
  <c r="EH92" i="14"/>
  <c r="DW76" i="17"/>
  <c r="EG54" i="7"/>
  <c r="DV62" i="17"/>
  <c r="EG78" i="14"/>
  <c r="EG61" i="3"/>
  <c r="DV210" i="17" s="1"/>
  <c r="EG35" i="7"/>
  <c r="EG83" i="14"/>
  <c r="DV67" i="17" s="1"/>
  <c r="EG22" i="7"/>
  <c r="DV139" i="17"/>
  <c r="EG183" i="14"/>
  <c r="EG17" i="3"/>
  <c r="DV159" i="17" s="1"/>
  <c r="EG188" i="14"/>
  <c r="DV144" i="17" s="1"/>
  <c r="EG16" i="3"/>
  <c r="DV156" i="17" s="1"/>
  <c r="EG218" i="14"/>
  <c r="EG35" i="11"/>
  <c r="EG9" i="8"/>
  <c r="EG32" i="14"/>
  <c r="DV19" i="17"/>
  <c r="EH19" i="11"/>
  <c r="EG154" i="14"/>
  <c r="EG36" i="11"/>
  <c r="EH90" i="14"/>
  <c r="DW74" i="17"/>
  <c r="EI20" i="10"/>
  <c r="EI164" i="14" s="1"/>
  <c r="EH139"/>
  <c r="DW120" i="17"/>
  <c r="EG68" i="14"/>
  <c r="DV52" i="17"/>
  <c r="EH54" i="14"/>
  <c r="DW114" i="17"/>
  <c r="EI20" i="4"/>
  <c r="EH133" i="14"/>
  <c r="DV21" i="17"/>
  <c r="EG9" i="10"/>
  <c r="EG34" i="14"/>
  <c r="EH137"/>
  <c r="DW118" i="17"/>
  <c r="EI20" i="8"/>
  <c r="EI162" i="14" s="1"/>
  <c r="EG70"/>
  <c r="EH56"/>
  <c r="DV54" i="17"/>
  <c r="DW88"/>
  <c r="EH104" i="14"/>
  <c r="EG122"/>
  <c r="DV106" i="17"/>
  <c r="EG29" i="7"/>
  <c r="EG127" i="14"/>
  <c r="DV111" i="17" s="1"/>
  <c r="EG15" i="3"/>
  <c r="DV153" i="17" s="1"/>
  <c r="EG14" i="3"/>
  <c r="DV150" i="17" s="1"/>
  <c r="EH50" i="14"/>
  <c r="DV48" i="17"/>
  <c r="EG64" i="14"/>
  <c r="DV15" i="17"/>
  <c r="EG9" i="4"/>
  <c r="EG28" i="14"/>
  <c r="EH45" i="4"/>
  <c r="EH22" i="5"/>
  <c r="DW137" i="17"/>
  <c r="EH181" i="14"/>
  <c r="EH54" i="5"/>
  <c r="EH212" i="14" s="1"/>
  <c r="DW60" i="17"/>
  <c r="EH76" i="14"/>
  <c r="EH120"/>
  <c r="EH29" i="5"/>
  <c r="DW104" i="17"/>
  <c r="EG69" i="14" l="1"/>
  <c r="EH55"/>
  <c r="EH12" i="9" s="1"/>
  <c r="EG9"/>
  <c r="EG33" i="14"/>
  <c r="DV20" i="17"/>
  <c r="EG77" i="14"/>
  <c r="DV61" i="17"/>
  <c r="EG54" i="6"/>
  <c r="EG213" i="14" s="1"/>
  <c r="DV127" i="17"/>
  <c r="EG21" i="6"/>
  <c r="EG171" i="14"/>
  <c r="DW119" i="17"/>
  <c r="EI20" i="9"/>
  <c r="EI163" i="14" s="1"/>
  <c r="EH138"/>
  <c r="EH45" i="9"/>
  <c r="EH28" i="6"/>
  <c r="DV94" i="17"/>
  <c r="EG110" i="14"/>
  <c r="DV10" i="17"/>
  <c r="EH11" i="10"/>
  <c r="EH10"/>
  <c r="EG23" i="14"/>
  <c r="EH45" i="11"/>
  <c r="EH140" i="14"/>
  <c r="DW121" i="17"/>
  <c r="EI20" i="11"/>
  <c r="EI165" i="14" s="1"/>
  <c r="DV55" i="17"/>
  <c r="EH57" i="14"/>
  <c r="EG71"/>
  <c r="DW70" i="17"/>
  <c r="EH86" i="14"/>
  <c r="DW43" i="17"/>
  <c r="EH12" i="10"/>
  <c r="DW41" i="17"/>
  <c r="EH12" i="8"/>
  <c r="EH10"/>
  <c r="EH11"/>
  <c r="EG21" i="14"/>
  <c r="DV8" i="17"/>
  <c r="EG172" i="14"/>
  <c r="EG21" i="7"/>
  <c r="DV128" i="17"/>
  <c r="EG32" i="3"/>
  <c r="DV174" i="17" s="1"/>
  <c r="EG177" i="14"/>
  <c r="DV133" i="17" s="1"/>
  <c r="EG33" i="3"/>
  <c r="DV177" i="17" s="1"/>
  <c r="EG9" i="11"/>
  <c r="DV22" i="17"/>
  <c r="EG35" i="14"/>
  <c r="EG67"/>
  <c r="EH53"/>
  <c r="DV51" i="17"/>
  <c r="EG214" i="14"/>
  <c r="DV4" i="17"/>
  <c r="EH10" i="4"/>
  <c r="EH11"/>
  <c r="EG17" i="14"/>
  <c r="DW37" i="17"/>
  <c r="EH12" i="4"/>
  <c r="EG111" i="14"/>
  <c r="EH28" i="7"/>
  <c r="DV95" i="17"/>
  <c r="EG116" i="14"/>
  <c r="DV100" i="17" s="1"/>
  <c r="EG42" i="3"/>
  <c r="DV186" i="17" s="1"/>
  <c r="EG43" i="3"/>
  <c r="DV189" i="17" s="1"/>
  <c r="EI158" i="14"/>
  <c r="EH35" i="5"/>
  <c r="EI51" i="14" s="1"/>
  <c r="DW93" i="17"/>
  <c r="EH109" i="14"/>
  <c r="EI28" i="5"/>
  <c r="EH21"/>
  <c r="DW126" i="17"/>
  <c r="EH170" i="14"/>
  <c r="EG72" i="3" l="1"/>
  <c r="DW42" i="17"/>
  <c r="EG71" i="3"/>
  <c r="EG219" i="14"/>
  <c r="EH99"/>
  <c r="DW83" i="17"/>
  <c r="EG36" i="6"/>
  <c r="EG149" i="14"/>
  <c r="EH19" i="6"/>
  <c r="EH45" s="1"/>
  <c r="EH10" i="9"/>
  <c r="EH11"/>
  <c r="DV9" i="17"/>
  <c r="EG22" i="14"/>
  <c r="EH44"/>
  <c r="DW31" i="17"/>
  <c r="EG35" i="6"/>
  <c r="EH91" i="14"/>
  <c r="DW75" i="17"/>
  <c r="DW49"/>
  <c r="EH65" i="14"/>
  <c r="DW84" i="17"/>
  <c r="EH100" i="14"/>
  <c r="EH105"/>
  <c r="DW89" i="17" s="1"/>
  <c r="EH39" i="3"/>
  <c r="DW180" i="17" s="1"/>
  <c r="EH40" i="3"/>
  <c r="DW183" i="17" s="1"/>
  <c r="EG36" i="7"/>
  <c r="EH19"/>
  <c r="EG150" i="14"/>
  <c r="EG27" i="3"/>
  <c r="EG28"/>
  <c r="EG155" i="14"/>
  <c r="EH44" i="8"/>
  <c r="EH29"/>
  <c r="EH123" i="14"/>
  <c r="DW107" i="17"/>
  <c r="DW77"/>
  <c r="EH93" i="14"/>
  <c r="DW136" i="17"/>
  <c r="EH22" i="4"/>
  <c r="EH180" i="14"/>
  <c r="DW109" i="17"/>
  <c r="EH125" i="14"/>
  <c r="EH29" i="10"/>
  <c r="EH44"/>
  <c r="EH39" i="14"/>
  <c r="DW26" i="17"/>
  <c r="EH29" i="4"/>
  <c r="EH119" i="14"/>
  <c r="DW103" i="17"/>
  <c r="EH12" i="7"/>
  <c r="DW40" i="17"/>
  <c r="DV11"/>
  <c r="EH11" i="11"/>
  <c r="EH10"/>
  <c r="EG24" i="14"/>
  <c r="DW30" i="17"/>
  <c r="EH43" i="14"/>
  <c r="EH45"/>
  <c r="DW32" i="17"/>
  <c r="DW44"/>
  <c r="EH12" i="11"/>
  <c r="EH22" i="10"/>
  <c r="EH186" i="14"/>
  <c r="DW142" i="17"/>
  <c r="EH44" i="4"/>
  <c r="EH184" i="14"/>
  <c r="DW140" i="17"/>
  <c r="EH22" i="8"/>
  <c r="EH148" i="14"/>
  <c r="EI19" i="5"/>
  <c r="EH36"/>
  <c r="EI98" i="14"/>
  <c r="DX82" i="17"/>
  <c r="DX38"/>
  <c r="EI12" i="5"/>
  <c r="DW72" i="17" l="1"/>
  <c r="EH88" i="14"/>
  <c r="EH52"/>
  <c r="EG66"/>
  <c r="DV50" i="17"/>
  <c r="EG72" i="14"/>
  <c r="DV56" i="17" s="1"/>
  <c r="EG50" i="3"/>
  <c r="DV195" i="17" s="1"/>
  <c r="EG49" i="3"/>
  <c r="DV192" i="17" s="1"/>
  <c r="EH22" i="9"/>
  <c r="DW141" i="17"/>
  <c r="EH185" i="14"/>
  <c r="EH124"/>
  <c r="DW108" i="17"/>
  <c r="EH29" i="9"/>
  <c r="EH44"/>
  <c r="EH135" i="14"/>
  <c r="DW116" i="17"/>
  <c r="EI20" i="6"/>
  <c r="EI160" i="14" s="1"/>
  <c r="EG9" i="6"/>
  <c r="EG30" i="14"/>
  <c r="DV17" i="17"/>
  <c r="EH112" i="14"/>
  <c r="EI28" i="8"/>
  <c r="DW96" i="17"/>
  <c r="EH173" i="14"/>
  <c r="DW129" i="17"/>
  <c r="EH21" i="8"/>
  <c r="DW110" i="17"/>
  <c r="EH126" i="14"/>
  <c r="EH29" i="11"/>
  <c r="EH44"/>
  <c r="EH42" i="14"/>
  <c r="DW29" i="17"/>
  <c r="DW98"/>
  <c r="EI28" i="10"/>
  <c r="EH114" i="14"/>
  <c r="DW125" i="17"/>
  <c r="EH21" i="4"/>
  <c r="EH169" i="14"/>
  <c r="EG9" i="7"/>
  <c r="EG31" i="14"/>
  <c r="DV18" i="17"/>
  <c r="EG36" i="14"/>
  <c r="DV23" i="17" s="1"/>
  <c r="EG52" i="3"/>
  <c r="DV201" i="17" s="1"/>
  <c r="EG51" i="3"/>
  <c r="DV198" i="17" s="1"/>
  <c r="DW59"/>
  <c r="EH54" i="4"/>
  <c r="EH75" i="14"/>
  <c r="DW33" i="17"/>
  <c r="EH46" i="14"/>
  <c r="DW143" i="17"/>
  <c r="EH187" i="14"/>
  <c r="EH22" i="11"/>
  <c r="DW92" i="17"/>
  <c r="EI28" i="4"/>
  <c r="EH108" i="14"/>
  <c r="EH81"/>
  <c r="DW65" i="17"/>
  <c r="EH54" i="10"/>
  <c r="EH217" i="14" s="1"/>
  <c r="EH45" i="7"/>
  <c r="EI20"/>
  <c r="EH136" i="14"/>
  <c r="DW117" i="17"/>
  <c r="EH25" i="3"/>
  <c r="DW168" i="17" s="1"/>
  <c r="EH141" i="14"/>
  <c r="DW122" i="17" s="1"/>
  <c r="EH26" i="3"/>
  <c r="DW171" i="17" s="1"/>
  <c r="EH21" i="10"/>
  <c r="DW131" i="17"/>
  <c r="EH175" i="14"/>
  <c r="DW63" i="17"/>
  <c r="EH54" i="8"/>
  <c r="EH215" i="14" s="1"/>
  <c r="EH79"/>
  <c r="EI45" i="5"/>
  <c r="EI134" i="14"/>
  <c r="EJ20" i="5"/>
  <c r="EJ159" i="14" s="1"/>
  <c r="DX115" i="17"/>
  <c r="DX27"/>
  <c r="EI40" i="14"/>
  <c r="EH29"/>
  <c r="EH9" i="5"/>
  <c r="DW16" i="17"/>
  <c r="EH35" i="10" l="1"/>
  <c r="EH70" i="14" s="1"/>
  <c r="DW97" i="17"/>
  <c r="EI28" i="9"/>
  <c r="EH113" i="14"/>
  <c r="EH11" i="6"/>
  <c r="EG19" i="14"/>
  <c r="DV6" i="17"/>
  <c r="EH10" i="6"/>
  <c r="EH80" i="14"/>
  <c r="EH54" i="9"/>
  <c r="EH216" i="14" s="1"/>
  <c r="DW64" i="17"/>
  <c r="EH21" i="9"/>
  <c r="EH174" i="14"/>
  <c r="DW130" i="17"/>
  <c r="EH12" i="6"/>
  <c r="EH58" i="14"/>
  <c r="DW45" i="17" s="1"/>
  <c r="DW39"/>
  <c r="EH54" i="3"/>
  <c r="DW204" i="17" s="1"/>
  <c r="EH55" i="3"/>
  <c r="DW207" i="17" s="1"/>
  <c r="EH35" i="8"/>
  <c r="EH68" i="14" s="1"/>
  <c r="EH36" i="4"/>
  <c r="EI19"/>
  <c r="EH147" i="14"/>
  <c r="EI103"/>
  <c r="DX87" i="17"/>
  <c r="DW52"/>
  <c r="EH153" i="14"/>
  <c r="EI19" i="10"/>
  <c r="EH36"/>
  <c r="EI56" i="14"/>
  <c r="DX81" i="17"/>
  <c r="EI97" i="14"/>
  <c r="EH21" i="11"/>
  <c r="EH176" i="14"/>
  <c r="DW132" i="17"/>
  <c r="EI28" i="11"/>
  <c r="DW99" i="17"/>
  <c r="EH115" i="14"/>
  <c r="EH151"/>
  <c r="EH36" i="8"/>
  <c r="EI19"/>
  <c r="EI45" s="1"/>
  <c r="EI101" i="14"/>
  <c r="DX85" i="17"/>
  <c r="EH89" i="14"/>
  <c r="DW73" i="17"/>
  <c r="EH94" i="14"/>
  <c r="DW78" i="17" s="1"/>
  <c r="EH64" i="3"/>
  <c r="DW216" i="17" s="1"/>
  <c r="EH65" i="3"/>
  <c r="DW219" i="17" s="1"/>
  <c r="EH211" i="14"/>
  <c r="EH35" i="4"/>
  <c r="EH11" i="7"/>
  <c r="EH44" s="1"/>
  <c r="DV7" i="17"/>
  <c r="EG20" i="14"/>
  <c r="EH10" i="7"/>
  <c r="EG12" i="3"/>
  <c r="DV1" i="17" s="1"/>
  <c r="EG13" i="3"/>
  <c r="DV147" i="17" s="1"/>
  <c r="EG25" i="14"/>
  <c r="DV12" i="17" s="1"/>
  <c r="EH82" i="14"/>
  <c r="EH54" i="11"/>
  <c r="DW66" i="17"/>
  <c r="EI161" i="14"/>
  <c r="EI166"/>
  <c r="EI30" i="3"/>
  <c r="EI29"/>
  <c r="EI87" i="14"/>
  <c r="DX71" i="17"/>
  <c r="DW5"/>
  <c r="EH18" i="14"/>
  <c r="EI11" i="5"/>
  <c r="EI44" s="1"/>
  <c r="EI10"/>
  <c r="DW54" i="17" l="1"/>
  <c r="EI54" i="14"/>
  <c r="EI12" i="8" s="1"/>
  <c r="EH35" i="9"/>
  <c r="EI55" i="14" s="1"/>
  <c r="DW28" i="17"/>
  <c r="EH41" i="14"/>
  <c r="EH19" i="3"/>
  <c r="DW165" i="17" s="1"/>
  <c r="EH47" i="14"/>
  <c r="DW34" i="17" s="1"/>
  <c r="EH18" i="3"/>
  <c r="DW162" i="17" s="1"/>
  <c r="EH22" i="6"/>
  <c r="DW138" i="17"/>
  <c r="EH182" i="14"/>
  <c r="EH152"/>
  <c r="EI19" i="9"/>
  <c r="EH36"/>
  <c r="DW53" i="17"/>
  <c r="EH121" i="14"/>
  <c r="DW105" i="17"/>
  <c r="EH29" i="6"/>
  <c r="EH44"/>
  <c r="EH61" i="3" s="1"/>
  <c r="DW210" i="17" s="1"/>
  <c r="DX86"/>
  <c r="EI102" i="14"/>
  <c r="EH54" i="7"/>
  <c r="EH35" s="1"/>
  <c r="EH78" i="14"/>
  <c r="DW62" i="17"/>
  <c r="EH62" i="3"/>
  <c r="DW213" i="17" s="1"/>
  <c r="DX43"/>
  <c r="EI12" i="10"/>
  <c r="DW139" i="17"/>
  <c r="EH22" i="7"/>
  <c r="EH183" i="14"/>
  <c r="EH188"/>
  <c r="DW144" i="17" s="1"/>
  <c r="EH16" i="3"/>
  <c r="DW156" i="17" s="1"/>
  <c r="EH17" i="3"/>
  <c r="DW159" i="17" s="1"/>
  <c r="EH64" i="14"/>
  <c r="DW48" i="17"/>
  <c r="EI50" i="14"/>
  <c r="EI45" i="10"/>
  <c r="EJ20"/>
  <c r="EJ164" i="14" s="1"/>
  <c r="EI139"/>
  <c r="DX120" i="17"/>
  <c r="EI133" i="14"/>
  <c r="DX114" i="17"/>
  <c r="EI45" i="4"/>
  <c r="EJ20"/>
  <c r="DW106" i="17"/>
  <c r="EH29" i="7"/>
  <c r="EH122" i="14"/>
  <c r="EH127"/>
  <c r="DW111" i="17" s="1"/>
  <c r="EH15" i="3"/>
  <c r="DW153" i="17" s="1"/>
  <c r="EH14" i="3"/>
  <c r="DW150" i="17" s="1"/>
  <c r="DX74"/>
  <c r="EI90" i="14"/>
  <c r="DW19" i="17"/>
  <c r="EH9" i="8"/>
  <c r="EH32" i="14"/>
  <c r="EI104"/>
  <c r="DX88" i="17"/>
  <c r="EH36" i="11"/>
  <c r="EI19"/>
  <c r="EH154" i="14"/>
  <c r="DW21" i="17"/>
  <c r="EH9" i="10"/>
  <c r="EH34" i="14"/>
  <c r="EH28"/>
  <c r="DW15" i="17"/>
  <c r="EH9" i="4"/>
  <c r="EH218" i="14"/>
  <c r="EH35" i="11"/>
  <c r="DX118" i="17"/>
  <c r="EJ20" i="8"/>
  <c r="EJ162" i="14" s="1"/>
  <c r="EI137"/>
  <c r="EI181"/>
  <c r="EI22" i="5"/>
  <c r="DX137" i="17"/>
  <c r="EI76" i="14"/>
  <c r="EI54" i="5"/>
  <c r="EI212" i="14" s="1"/>
  <c r="DX60" i="17"/>
  <c r="DX104"/>
  <c r="EI120" i="14"/>
  <c r="EI29" i="5"/>
  <c r="EH69" i="14" l="1"/>
  <c r="DX41" i="17"/>
  <c r="EH83" i="14"/>
  <c r="DW67" i="17" s="1"/>
  <c r="EI28" i="6"/>
  <c r="EH110" i="14"/>
  <c r="DW94" i="17"/>
  <c r="EI12" i="9"/>
  <c r="DX42" i="17"/>
  <c r="DW20"/>
  <c r="EH9" i="9"/>
  <c r="EH33" i="14"/>
  <c r="EH77"/>
  <c r="DW61" i="17"/>
  <c r="EH54" i="6"/>
  <c r="EH213" i="14" s="1"/>
  <c r="DX119" i="17"/>
  <c r="EI138" i="14"/>
  <c r="EI45" i="9"/>
  <c r="EJ20"/>
  <c r="EJ163" i="14" s="1"/>
  <c r="EH21" i="6"/>
  <c r="EH171" i="14"/>
  <c r="DW127" i="17"/>
  <c r="EI57" i="14"/>
  <c r="EH71"/>
  <c r="DW55" i="17"/>
  <c r="DW8"/>
  <c r="EI11" i="8"/>
  <c r="EI10"/>
  <c r="EH21" i="14"/>
  <c r="EH111"/>
  <c r="DW95" i="17"/>
  <c r="EI28" i="7"/>
  <c r="EH42" i="3"/>
  <c r="DW186" i="17" s="1"/>
  <c r="EH116" i="14"/>
  <c r="DW100" i="17" s="1"/>
  <c r="EH43" i="3"/>
  <c r="DW189" i="17" s="1"/>
  <c r="EI12" i="4"/>
  <c r="DX37" i="17"/>
  <c r="EH172" i="14"/>
  <c r="DW128" i="17"/>
  <c r="EH21" i="7"/>
  <c r="EH177" i="14"/>
  <c r="DW133" i="17" s="1"/>
  <c r="EH33" i="3"/>
  <c r="DW177" i="17" s="1"/>
  <c r="EH32" i="3"/>
  <c r="DW174" i="17" s="1"/>
  <c r="EH214" i="14"/>
  <c r="EH71" i="3"/>
  <c r="DX30" i="17"/>
  <c r="EI43" i="14"/>
  <c r="DX70" i="17"/>
  <c r="EI86" i="14"/>
  <c r="DW51" i="17"/>
  <c r="EH67" i="14"/>
  <c r="EI53"/>
  <c r="EH9" i="11"/>
  <c r="DW22" i="17"/>
  <c r="EH35" i="14"/>
  <c r="DX76" i="17"/>
  <c r="EI92" i="14"/>
  <c r="DW4" i="17"/>
  <c r="EI11" i="4"/>
  <c r="EI10"/>
  <c r="EH17" i="14"/>
  <c r="EI10" i="10"/>
  <c r="EI11"/>
  <c r="EH23" i="14"/>
  <c r="DW10" i="17"/>
  <c r="EJ158" i="14"/>
  <c r="EI45" i="11"/>
  <c r="EJ20"/>
  <c r="EJ165" i="14" s="1"/>
  <c r="DX121" i="17"/>
  <c r="EI140" i="14"/>
  <c r="DX32" i="17"/>
  <c r="EI45" i="14"/>
  <c r="EI35" i="5"/>
  <c r="EJ51" i="14" s="1"/>
  <c r="EI109"/>
  <c r="EJ28" i="5"/>
  <c r="DX93" i="17"/>
  <c r="EI21" i="5"/>
  <c r="EI170" i="14"/>
  <c r="DX126" i="17"/>
  <c r="EH72" i="3" l="1"/>
  <c r="EH219" i="14"/>
  <c r="EH149"/>
  <c r="EI19" i="6"/>
  <c r="EH36"/>
  <c r="DX75" i="17"/>
  <c r="EI91" i="14"/>
  <c r="EI10" i="9"/>
  <c r="EH22" i="14"/>
  <c r="DW9" i="17"/>
  <c r="EI11" i="9"/>
  <c r="DX83" i="17"/>
  <c r="EI99" i="14"/>
  <c r="EI45" i="6"/>
  <c r="EI44" i="14"/>
  <c r="DX31" i="17"/>
  <c r="EH35" i="6"/>
  <c r="DX49" i="17"/>
  <c r="EI65" i="14"/>
  <c r="DX136" i="17"/>
  <c r="EI22" i="4"/>
  <c r="EI180" i="14"/>
  <c r="EI19" i="7"/>
  <c r="EI45" s="1"/>
  <c r="EH150" i="14"/>
  <c r="EH36" i="7"/>
  <c r="EH27" i="3"/>
  <c r="EH155" i="14"/>
  <c r="EH28" i="3"/>
  <c r="DX26" i="17"/>
  <c r="EI39" i="14"/>
  <c r="EI12" i="7"/>
  <c r="DX40" i="17"/>
  <c r="EI29" i="8"/>
  <c r="EI44"/>
  <c r="DX107" i="17"/>
  <c r="EI123" i="14"/>
  <c r="DX44" i="17"/>
  <c r="EI12" i="11"/>
  <c r="EI186" i="14"/>
  <c r="DX142" i="17"/>
  <c r="EI22" i="10"/>
  <c r="DX84" i="17"/>
  <c r="EI100" i="14"/>
  <c r="EI105"/>
  <c r="DX89" i="17" s="1"/>
  <c r="EI39" i="3"/>
  <c r="DX180" i="17" s="1"/>
  <c r="EI40" i="3"/>
  <c r="DX183" i="17" s="1"/>
  <c r="DX140"/>
  <c r="EI22" i="8"/>
  <c r="EI184" i="14"/>
  <c r="DX77" i="17"/>
  <c r="EI93" i="14"/>
  <c r="EI29" i="4"/>
  <c r="DX103" i="17"/>
  <c r="EI44" i="4"/>
  <c r="EI119" i="14"/>
  <c r="EI125"/>
  <c r="DX109" i="17"/>
  <c r="EI44" i="10"/>
  <c r="EI29"/>
  <c r="DW11" i="17"/>
  <c r="EI11" i="11"/>
  <c r="EI10"/>
  <c r="EH24" i="14"/>
  <c r="DY82" i="17"/>
  <c r="EJ98" i="14"/>
  <c r="EI36" i="5"/>
  <c r="EJ19"/>
  <c r="EI148" i="14"/>
  <c r="DY38" i="17"/>
  <c r="EJ12" i="5"/>
  <c r="EH66" i="14" l="1"/>
  <c r="EI52"/>
  <c r="DW50" i="17"/>
  <c r="EH50" i="3"/>
  <c r="DW195" i="17" s="1"/>
  <c r="EH72" i="14"/>
  <c r="DW56" i="17" s="1"/>
  <c r="EH49" i="3"/>
  <c r="DW192" i="17" s="1"/>
  <c r="EI44" i="9"/>
  <c r="DX108" i="17"/>
  <c r="EI29" i="9"/>
  <c r="EI124" i="14"/>
  <c r="DW17" i="17"/>
  <c r="EH9" i="6"/>
  <c r="EH30" i="14"/>
  <c r="DX72" i="17"/>
  <c r="EI88" i="14"/>
  <c r="EI22" i="9"/>
  <c r="EI185" i="14"/>
  <c r="DX141" i="17"/>
  <c r="EJ20" i="6"/>
  <c r="EJ160" i="14" s="1"/>
  <c r="DX116" i="17"/>
  <c r="EI135" i="14"/>
  <c r="DX143" i="17"/>
  <c r="EI187" i="14"/>
  <c r="EI22" i="11"/>
  <c r="DX98" i="17"/>
  <c r="EJ28" i="10"/>
  <c r="EI114" i="14"/>
  <c r="EI173"/>
  <c r="DX129" i="17"/>
  <c r="EI21" i="8"/>
  <c r="DX131" i="17"/>
  <c r="EI175" i="14"/>
  <c r="EI21" i="10"/>
  <c r="EI79" i="14"/>
  <c r="EI54" i="8"/>
  <c r="DX63" i="17"/>
  <c r="EI42" i="14"/>
  <c r="DX29" i="17"/>
  <c r="DX92"/>
  <c r="EI108" i="14"/>
  <c r="EJ28" i="4"/>
  <c r="DX73" i="17"/>
  <c r="EI89" i="14"/>
  <c r="EI94"/>
  <c r="DX78" i="17" s="1"/>
  <c r="EI64" i="3"/>
  <c r="DX216" i="17" s="1"/>
  <c r="EI65" i="3"/>
  <c r="DX219" i="17" s="1"/>
  <c r="DX33"/>
  <c r="EI46" i="14"/>
  <c r="EI136"/>
  <c r="DX117" i="17"/>
  <c r="EJ20" i="7"/>
  <c r="EI25" i="3"/>
  <c r="DX168" i="17" s="1"/>
  <c r="EI141" i="14"/>
  <c r="DX122" i="17" s="1"/>
  <c r="EI26" i="3"/>
  <c r="DX171" i="17" s="1"/>
  <c r="EI126" i="14"/>
  <c r="EI29" i="11"/>
  <c r="EI44"/>
  <c r="DX110" i="17"/>
  <c r="EI81" i="14"/>
  <c r="EI54" i="10"/>
  <c r="DX65" i="17"/>
  <c r="EI75" i="14"/>
  <c r="DX59" i="17"/>
  <c r="EI54" i="4"/>
  <c r="EJ28" i="8"/>
  <c r="DX96" i="17"/>
  <c r="EI112" i="14"/>
  <c r="EH9" i="7"/>
  <c r="EH31" i="14"/>
  <c r="DW18" i="17"/>
  <c r="EH36" i="14"/>
  <c r="DW23" i="17" s="1"/>
  <c r="EH51" i="3"/>
  <c r="DW198" i="17" s="1"/>
  <c r="EH52" i="3"/>
  <c r="DW201" i="17" s="1"/>
  <c r="DX125"/>
  <c r="EI21" i="4"/>
  <c r="EI169" i="14"/>
  <c r="EI29"/>
  <c r="EI9" i="5"/>
  <c r="DX16" i="17"/>
  <c r="EJ134" i="14"/>
  <c r="EK20" i="5"/>
  <c r="EK159" i="14" s="1"/>
  <c r="DY115" i="17"/>
  <c r="EJ45" i="5"/>
  <c r="DY27" i="17"/>
  <c r="EJ40" i="14"/>
  <c r="EI174" l="1"/>
  <c r="DX130" i="17"/>
  <c r="EI21" i="9"/>
  <c r="EH19" i="14"/>
  <c r="EI10" i="6"/>
  <c r="EI11"/>
  <c r="DW6" i="17"/>
  <c r="DX39"/>
  <c r="EI12" i="6"/>
  <c r="EI54" i="3"/>
  <c r="DX204" i="17" s="1"/>
  <c r="EI58" i="14"/>
  <c r="DX45" i="17" s="1"/>
  <c r="EI55" i="3"/>
  <c r="DX207" i="17" s="1"/>
  <c r="EJ28" i="9"/>
  <c r="DX97" i="17"/>
  <c r="EI113" i="14"/>
  <c r="EI54" i="9"/>
  <c r="EI216" i="14" s="1"/>
  <c r="EI80"/>
  <c r="DX64" i="17"/>
  <c r="EI211" i="14"/>
  <c r="EI35" i="4"/>
  <c r="EI217" i="14"/>
  <c r="EI35" i="10"/>
  <c r="EJ28" i="11"/>
  <c r="DX99" i="17"/>
  <c r="EI115" i="14"/>
  <c r="EI36" i="10"/>
  <c r="EI153" i="14"/>
  <c r="EJ19" i="10"/>
  <c r="EJ19" i="4"/>
  <c r="EI147" i="14"/>
  <c r="EI36" i="4"/>
  <c r="EJ101" i="14"/>
  <c r="DY85" i="17"/>
  <c r="EI54" i="11"/>
  <c r="DX66" i="17"/>
  <c r="EI82" i="14"/>
  <c r="EJ19" i="8"/>
  <c r="EJ45" s="1"/>
  <c r="EI151" i="14"/>
  <c r="EI36" i="8"/>
  <c r="DY87" i="17"/>
  <c r="EJ103" i="14"/>
  <c r="EJ161"/>
  <c r="EJ166"/>
  <c r="EJ30" i="3"/>
  <c r="EJ29"/>
  <c r="EJ97" i="14"/>
  <c r="DY81" i="17"/>
  <c r="EI215" i="14"/>
  <c r="EI35" i="8"/>
  <c r="DW7" i="17"/>
  <c r="EH20" i="14"/>
  <c r="EI11" i="7"/>
  <c r="EI10"/>
  <c r="EH25" i="14"/>
  <c r="DW12" i="17" s="1"/>
  <c r="EH12" i="3"/>
  <c r="DW1" i="17" s="1"/>
  <c r="EH13" i="3"/>
  <c r="DW147" i="17" s="1"/>
  <c r="EI21" i="11"/>
  <c r="EI176" i="14"/>
  <c r="DX132" i="17"/>
  <c r="DY71"/>
  <c r="EJ87" i="14"/>
  <c r="EI18"/>
  <c r="EJ10" i="5"/>
  <c r="EJ11"/>
  <c r="EJ44" s="1"/>
  <c r="DX5" i="17"/>
  <c r="EJ102" i="14" l="1"/>
  <c r="DY86" i="17"/>
  <c r="DX28"/>
  <c r="EI41" i="14"/>
  <c r="EI19" i="3"/>
  <c r="DX165" i="17" s="1"/>
  <c r="EI47" i="14"/>
  <c r="DX34" i="17" s="1"/>
  <c r="EI18" i="3"/>
  <c r="DX162" i="17" s="1"/>
  <c r="EI182" i="14"/>
  <c r="DX138" i="17"/>
  <c r="EI22" i="6"/>
  <c r="EI36" i="9"/>
  <c r="EJ19"/>
  <c r="EI152" i="14"/>
  <c r="EI35" i="9"/>
  <c r="DX105" i="17"/>
  <c r="EI29" i="6"/>
  <c r="EI121" i="14"/>
  <c r="EI44" i="6"/>
  <c r="EI122" i="14"/>
  <c r="EI29" i="7"/>
  <c r="DX106" i="17"/>
  <c r="EI14" i="3"/>
  <c r="DX150" i="17" s="1"/>
  <c r="EI127" i="14"/>
  <c r="DX111" i="17" s="1"/>
  <c r="EI15" i="3"/>
  <c r="DX153" i="17" s="1"/>
  <c r="EI44" i="7"/>
  <c r="EI218" i="14"/>
  <c r="EI35" i="11"/>
  <c r="DY74" i="17"/>
  <c r="EJ90" i="14"/>
  <c r="EI28"/>
  <c r="DX15" i="17"/>
  <c r="EI9" i="4"/>
  <c r="DY114" i="17"/>
  <c r="EK20" i="4"/>
  <c r="EK158" i="14" s="1"/>
  <c r="EJ45" i="4"/>
  <c r="EJ133" i="14"/>
  <c r="EI34"/>
  <c r="DX21" i="17"/>
  <c r="EI9" i="10"/>
  <c r="EI70" i="14"/>
  <c r="DX54" i="17"/>
  <c r="EJ56" i="14"/>
  <c r="EI183"/>
  <c r="EI22" i="7"/>
  <c r="DX139" i="17"/>
  <c r="EI188" i="14"/>
  <c r="DX144" i="17" s="1"/>
  <c r="EI16" i="3"/>
  <c r="DX156" i="17" s="1"/>
  <c r="EI17" i="3"/>
  <c r="DX159" i="17" s="1"/>
  <c r="EI32" i="14"/>
  <c r="DX19" i="17"/>
  <c r="EI9" i="8"/>
  <c r="EJ104" i="14"/>
  <c r="DY88" i="17"/>
  <c r="EJ50" i="14"/>
  <c r="DX48" i="17"/>
  <c r="EI64" i="14"/>
  <c r="EI36" i="11"/>
  <c r="EJ19"/>
  <c r="EI154" i="14"/>
  <c r="EJ139"/>
  <c r="DY120" i="17"/>
  <c r="EK20" i="10"/>
  <c r="EK164" i="14" s="1"/>
  <c r="EJ45" i="10"/>
  <c r="EJ54" i="14"/>
  <c r="EI68"/>
  <c r="DX52" i="17"/>
  <c r="EK20" i="8"/>
  <c r="EK162" i="14" s="1"/>
  <c r="EJ137"/>
  <c r="DY118" i="17"/>
  <c r="EJ181" i="14"/>
  <c r="EJ22" i="5"/>
  <c r="DY137" i="17"/>
  <c r="DY60"/>
  <c r="EJ76" i="14"/>
  <c r="EJ54" i="5"/>
  <c r="EJ212" i="14" s="1"/>
  <c r="DY104" i="17"/>
  <c r="EJ120" i="14"/>
  <c r="EJ29" i="5"/>
  <c r="EI33" i="14" l="1"/>
  <c r="DX20" i="17"/>
  <c r="EI9" i="9"/>
  <c r="DX61" i="17"/>
  <c r="EI54" i="6"/>
  <c r="EI213" i="14" s="1"/>
  <c r="EI77"/>
  <c r="EI35" i="6"/>
  <c r="EJ28"/>
  <c r="DX94" i="17"/>
  <c r="EI110" i="14"/>
  <c r="EI69"/>
  <c r="DX53" i="17"/>
  <c r="EJ55" i="14"/>
  <c r="EJ138"/>
  <c r="DY119" i="17"/>
  <c r="EK20" i="9"/>
  <c r="EK163" i="14" s="1"/>
  <c r="EJ45" i="9"/>
  <c r="EI171" i="14"/>
  <c r="DX127" i="17"/>
  <c r="EI21" i="6"/>
  <c r="EJ12" i="8"/>
  <c r="DY41" i="17"/>
  <c r="EI71" i="14"/>
  <c r="DX55" i="17"/>
  <c r="EJ57" i="14"/>
  <c r="EJ12" i="10"/>
  <c r="DY43" i="17"/>
  <c r="EJ86" i="14"/>
  <c r="DY70" i="17"/>
  <c r="DX4"/>
  <c r="EJ11" i="4"/>
  <c r="EI17" i="14"/>
  <c r="EJ10" i="4"/>
  <c r="EJ28" i="7"/>
  <c r="EI111" i="14"/>
  <c r="DX95" i="17"/>
  <c r="EI43" i="3"/>
  <c r="DX189" i="17" s="1"/>
  <c r="EI116" i="14"/>
  <c r="DX100" i="17" s="1"/>
  <c r="EI42" i="3"/>
  <c r="DX186" i="17" s="1"/>
  <c r="DX22"/>
  <c r="EI9" i="11"/>
  <c r="EI35" i="14"/>
  <c r="EJ12" i="4"/>
  <c r="DY37" i="17"/>
  <c r="EI21" i="14"/>
  <c r="EJ10" i="8"/>
  <c r="EJ11"/>
  <c r="DX8" i="17"/>
  <c r="EJ11" i="10"/>
  <c r="DX10" i="17"/>
  <c r="EI23" i="14"/>
  <c r="EJ10" i="10"/>
  <c r="DX62" i="17"/>
  <c r="EI78" i="14"/>
  <c r="EI54" i="7"/>
  <c r="EI35" s="1"/>
  <c r="EI61" i="3"/>
  <c r="DX210" i="17" s="1"/>
  <c r="EI62" i="3"/>
  <c r="DX213" i="17" s="1"/>
  <c r="EI83" i="14"/>
  <c r="DX67" i="17" s="1"/>
  <c r="EJ92" i="14"/>
  <c r="DY76" i="17"/>
  <c r="EJ140" i="14"/>
  <c r="EK20" i="11"/>
  <c r="EK165" i="14" s="1"/>
  <c r="DY121" i="17"/>
  <c r="EJ45" i="11"/>
  <c r="EI172" i="14"/>
  <c r="EI21" i="7"/>
  <c r="DX128" i="17"/>
  <c r="EI33" i="3"/>
  <c r="DX177" i="17" s="1"/>
  <c r="EI32" i="3"/>
  <c r="DX174" i="17" s="1"/>
  <c r="EI177" i="14"/>
  <c r="DX133" i="17" s="1"/>
  <c r="EJ35" i="5"/>
  <c r="DY49" i="17" s="1"/>
  <c r="EJ109" i="14"/>
  <c r="DY93" i="17"/>
  <c r="EK28" i="5"/>
  <c r="DY126" i="17"/>
  <c r="EJ21" i="5"/>
  <c r="EJ170" i="14"/>
  <c r="EK51" l="1"/>
  <c r="DZ38" i="17" s="1"/>
  <c r="EJ65" i="14"/>
  <c r="DY75" i="17"/>
  <c r="EJ91" i="14"/>
  <c r="DY42" i="17"/>
  <c r="EJ12" i="9"/>
  <c r="EI66" i="14"/>
  <c r="DX50" i="17"/>
  <c r="EJ52" i="14"/>
  <c r="EI22"/>
  <c r="DX9" i="17"/>
  <c r="EJ10" i="9"/>
  <c r="EJ11"/>
  <c r="EI149" i="14"/>
  <c r="EJ19" i="6"/>
  <c r="EI36"/>
  <c r="DY83" i="17"/>
  <c r="EJ99" i="14"/>
  <c r="EJ45" i="6"/>
  <c r="EI67" i="14"/>
  <c r="DX51" i="17"/>
  <c r="EJ53" i="14"/>
  <c r="EI72"/>
  <c r="DX56" i="17" s="1"/>
  <c r="EI50" i="3"/>
  <c r="DX195" i="17" s="1"/>
  <c r="EI49" i="3"/>
  <c r="DX192" i="17" s="1"/>
  <c r="EJ22" i="10"/>
  <c r="EJ186" i="14"/>
  <c r="DY142" i="17"/>
  <c r="DY103"/>
  <c r="EJ119" i="14"/>
  <c r="EJ29" i="4"/>
  <c r="EJ44"/>
  <c r="EJ12" i="11"/>
  <c r="DY44" i="17"/>
  <c r="DY30"/>
  <c r="EJ43" i="14"/>
  <c r="EJ19" i="7"/>
  <c r="EI150" i="14"/>
  <c r="EI36" i="7"/>
  <c r="EI28" i="3"/>
  <c r="EI155" i="14"/>
  <c r="EI27" i="3"/>
  <c r="EJ29" i="10"/>
  <c r="EJ125" i="14"/>
  <c r="EJ44" i="10"/>
  <c r="DY109" i="17"/>
  <c r="EJ11" i="11"/>
  <c r="DX11" i="17"/>
  <c r="EI24" i="14"/>
  <c r="EJ10" i="11"/>
  <c r="EJ45" i="14"/>
  <c r="DY32" i="17"/>
  <c r="EJ22" i="8"/>
  <c r="EJ184" i="14"/>
  <c r="DY140" i="17"/>
  <c r="EJ180" i="14"/>
  <c r="DY136" i="17"/>
  <c r="EJ22" i="4"/>
  <c r="EJ93" i="14"/>
  <c r="DY77" i="17"/>
  <c r="EI214" i="14"/>
  <c r="EI71" i="3"/>
  <c r="EI72"/>
  <c r="EI219" i="14"/>
  <c r="DY107" i="17"/>
  <c r="EJ44" i="8"/>
  <c r="EJ29"/>
  <c r="EJ123" i="14"/>
  <c r="EJ39"/>
  <c r="DY26" i="17"/>
  <c r="EJ45" i="7"/>
  <c r="DY84" i="17"/>
  <c r="EJ100" i="14"/>
  <c r="EJ105"/>
  <c r="DY89" i="17" s="1"/>
  <c r="EJ39" i="3"/>
  <c r="DY180" i="17" s="1"/>
  <c r="EJ40" i="3"/>
  <c r="DY183" i="17" s="1"/>
  <c r="EJ36" i="5"/>
  <c r="EK19"/>
  <c r="EK45" s="1"/>
  <c r="EJ148" i="14"/>
  <c r="DZ82" i="17"/>
  <c r="EK98" i="14"/>
  <c r="EK12" i="5" l="1"/>
  <c r="EK40" i="14" s="1"/>
  <c r="DY72" i="17"/>
  <c r="EJ88" i="14"/>
  <c r="DY116" i="17"/>
  <c r="EJ135" i="14"/>
  <c r="EK20" i="6"/>
  <c r="EK160" i="14" s="1"/>
  <c r="EJ44" i="9"/>
  <c r="EJ124" i="14"/>
  <c r="DY108" i="17"/>
  <c r="EJ29" i="9"/>
  <c r="DY39" i="17"/>
  <c r="EJ12" i="6"/>
  <c r="EI9"/>
  <c r="DX17" i="17"/>
  <c r="EI30" i="14"/>
  <c r="EJ22" i="9"/>
  <c r="EJ185" i="14"/>
  <c r="DY141" i="17"/>
  <c r="DY31"/>
  <c r="EJ44" i="14"/>
  <c r="EJ21" i="8"/>
  <c r="DY129" i="17"/>
  <c r="EJ173" i="14"/>
  <c r="DY131" i="17"/>
  <c r="EJ175" i="14"/>
  <c r="EJ21" i="10"/>
  <c r="EJ12" i="7"/>
  <c r="DY40" i="17"/>
  <c r="EJ54" i="3"/>
  <c r="DY204" i="17" s="1"/>
  <c r="EJ58" i="14"/>
  <c r="DY45" i="17" s="1"/>
  <c r="EJ55" i="3"/>
  <c r="DY207" i="17" s="1"/>
  <c r="EJ54" i="8"/>
  <c r="EJ215" i="14" s="1"/>
  <c r="EJ79"/>
  <c r="DY63" i="17"/>
  <c r="EJ169" i="14"/>
  <c r="DY125" i="17"/>
  <c r="EJ21" i="4"/>
  <c r="EJ187" i="14"/>
  <c r="DY143" i="17"/>
  <c r="EJ22" i="11"/>
  <c r="EK28" i="10"/>
  <c r="DY98" i="17"/>
  <c r="EJ114" i="14"/>
  <c r="DX18" i="17"/>
  <c r="EI9" i="7"/>
  <c r="EI31" i="14"/>
  <c r="EI52" i="3"/>
  <c r="DX201" i="17" s="1"/>
  <c r="EI51" i="3"/>
  <c r="DX198" i="17" s="1"/>
  <c r="EI36" i="14"/>
  <c r="DX23" i="17" s="1"/>
  <c r="EJ108" i="14"/>
  <c r="DY92" i="17"/>
  <c r="EK28" i="4"/>
  <c r="EJ89" i="14"/>
  <c r="DY73" i="17"/>
  <c r="EJ94" i="14"/>
  <c r="DY78" i="17" s="1"/>
  <c r="EJ65" i="3"/>
  <c r="DY219" i="17" s="1"/>
  <c r="EJ64" i="3"/>
  <c r="DY216" i="17" s="1"/>
  <c r="DY96"/>
  <c r="EK28" i="8"/>
  <c r="EJ112" i="14"/>
  <c r="EJ44" i="11"/>
  <c r="EJ29"/>
  <c r="DY110" i="17"/>
  <c r="EJ126" i="14"/>
  <c r="DY59" i="17"/>
  <c r="EJ54" i="4"/>
  <c r="EJ75" i="14"/>
  <c r="EJ81"/>
  <c r="DY65" i="17"/>
  <c r="EJ54" i="10"/>
  <c r="EJ136" i="14"/>
  <c r="EK20" i="7"/>
  <c r="DY117" i="17"/>
  <c r="EJ141" i="14"/>
  <c r="DY122" i="17" s="1"/>
  <c r="EJ26" i="3"/>
  <c r="DY171" i="17" s="1"/>
  <c r="EJ25" i="3"/>
  <c r="DY168" i="17" s="1"/>
  <c r="DY33"/>
  <c r="EJ46" i="14"/>
  <c r="EJ9" i="5"/>
  <c r="DY16" i="17"/>
  <c r="EJ29" i="14"/>
  <c r="EK87"/>
  <c r="DZ71" i="17"/>
  <c r="EK134" i="14"/>
  <c r="DZ115" i="17"/>
  <c r="EL20" i="5"/>
  <c r="EL159" i="14" s="1"/>
  <c r="DZ27" i="17"/>
  <c r="DY130" l="1"/>
  <c r="EJ21" i="9"/>
  <c r="EJ174" i="14"/>
  <c r="EJ41"/>
  <c r="DY28" i="17"/>
  <c r="EJ113" i="14"/>
  <c r="EK28" i="9"/>
  <c r="DY97" i="17"/>
  <c r="EI19" i="14"/>
  <c r="EJ10" i="6"/>
  <c r="EJ11"/>
  <c r="DX6" i="17"/>
  <c r="DY64"/>
  <c r="EJ54" i="9"/>
  <c r="EJ216" i="14" s="1"/>
  <c r="EJ80"/>
  <c r="DY66" i="17"/>
  <c r="EJ82" i="14"/>
  <c r="EJ54" i="11"/>
  <c r="EJ218" i="14" s="1"/>
  <c r="EK19" i="8"/>
  <c r="EJ36"/>
  <c r="EJ151" i="14"/>
  <c r="EJ35" i="8"/>
  <c r="EJ217" i="14"/>
  <c r="EJ35" i="10"/>
  <c r="EJ211" i="14"/>
  <c r="DY99" i="17"/>
  <c r="EJ115" i="14"/>
  <c r="EK28" i="11"/>
  <c r="EJ36" i="4"/>
  <c r="EK19"/>
  <c r="EJ147" i="14"/>
  <c r="EJ153"/>
  <c r="EJ36" i="10"/>
  <c r="EK19"/>
  <c r="DY132" i="17"/>
  <c r="EJ21" i="11"/>
  <c r="EJ176" i="14"/>
  <c r="DY29" i="17"/>
  <c r="EJ42" i="14"/>
  <c r="EJ47"/>
  <c r="DY34" i="17" s="1"/>
  <c r="EJ19" i="3"/>
  <c r="DY165" i="17" s="1"/>
  <c r="EJ18" i="3"/>
  <c r="DY162" i="17" s="1"/>
  <c r="EK161" i="14"/>
  <c r="EK30" i="3"/>
  <c r="EK166" i="14"/>
  <c r="EK29" i="3"/>
  <c r="DZ85" i="17"/>
  <c r="EK101" i="14"/>
  <c r="EK45" i="8"/>
  <c r="EK97" i="14"/>
  <c r="DZ81" i="17"/>
  <c r="EJ11" i="7"/>
  <c r="EI20" i="14"/>
  <c r="EJ10" i="7"/>
  <c r="DX7" i="17"/>
  <c r="EI12" i="3"/>
  <c r="DX1" i="17" s="1"/>
  <c r="EI13" i="3"/>
  <c r="DX147" i="17" s="1"/>
  <c r="EI25" i="14"/>
  <c r="DX12" i="17" s="1"/>
  <c r="EK45" i="10"/>
  <c r="EK103" i="14"/>
  <c r="DZ87" i="17"/>
  <c r="EJ35" i="4"/>
  <c r="EJ18" i="14"/>
  <c r="EK10" i="5"/>
  <c r="DY5" i="17"/>
  <c r="EK11" i="5"/>
  <c r="EJ35" i="9" l="1"/>
  <c r="EJ69" i="14" s="1"/>
  <c r="DY105" i="17"/>
  <c r="EJ44" i="6"/>
  <c r="EJ29"/>
  <c r="EJ121" i="14"/>
  <c r="DZ86" i="17"/>
  <c r="EK102" i="14"/>
  <c r="EJ22" i="6"/>
  <c r="EJ182" i="14"/>
  <c r="DY138" i="17"/>
  <c r="EK19" i="9"/>
  <c r="EJ36"/>
  <c r="EJ152" i="14"/>
  <c r="DZ76" i="17"/>
  <c r="EK92" i="14"/>
  <c r="EJ9" i="10"/>
  <c r="EJ34" i="14"/>
  <c r="DY21" i="17"/>
  <c r="DY15"/>
  <c r="EJ28" i="14"/>
  <c r="EJ9" i="4"/>
  <c r="EJ70" i="14"/>
  <c r="DY54" i="17"/>
  <c r="EK56" i="14"/>
  <c r="EJ32"/>
  <c r="EJ9" i="8"/>
  <c r="DY19" i="17"/>
  <c r="EJ122" i="14"/>
  <c r="DY106" i="17"/>
  <c r="EJ29" i="7"/>
  <c r="EJ127" i="14"/>
  <c r="DY111" i="17" s="1"/>
  <c r="EJ15" i="3"/>
  <c r="DY153" i="17" s="1"/>
  <c r="EJ14" i="3"/>
  <c r="DY150" i="17" s="1"/>
  <c r="EJ44" i="7"/>
  <c r="DZ74" i="17"/>
  <c r="EK90" i="14"/>
  <c r="DZ120" i="17"/>
  <c r="EK139" i="14"/>
  <c r="EL20" i="10"/>
  <c r="EL164" i="14" s="1"/>
  <c r="DZ114" i="17"/>
  <c r="EK133" i="14"/>
  <c r="EL20" i="4"/>
  <c r="EK45"/>
  <c r="DY52" i="17"/>
  <c r="EK54" i="14"/>
  <c r="EJ68"/>
  <c r="EK50"/>
  <c r="EJ64"/>
  <c r="DY48" i="17"/>
  <c r="DY139"/>
  <c r="EJ22" i="7"/>
  <c r="EJ183" i="14"/>
  <c r="EJ188"/>
  <c r="DY144" i="17" s="1"/>
  <c r="EJ17" i="3"/>
  <c r="DY159" i="17" s="1"/>
  <c r="EJ16" i="3"/>
  <c r="DY156" i="17" s="1"/>
  <c r="EK19" i="11"/>
  <c r="EJ154" i="14"/>
  <c r="EJ36" i="11"/>
  <c r="EK104" i="14"/>
  <c r="EK45" i="11"/>
  <c r="DZ88" i="17"/>
  <c r="DZ118"/>
  <c r="EK137" i="14"/>
  <c r="EL20" i="8"/>
  <c r="EL162" i="14" s="1"/>
  <c r="EJ35" i="11"/>
  <c r="DZ137" i="17"/>
  <c r="EK22" i="5"/>
  <c r="EK181" i="14"/>
  <c r="EK29" i="5"/>
  <c r="DZ104" i="17"/>
  <c r="EK120" i="14"/>
  <c r="EK44" i="5"/>
  <c r="DY53" i="17" l="1"/>
  <c r="EK55" i="14"/>
  <c r="DZ42" i="17" s="1"/>
  <c r="DZ119"/>
  <c r="EK45" i="9"/>
  <c r="EL20"/>
  <c r="EL163" i="14" s="1"/>
  <c r="EK138"/>
  <c r="EJ110"/>
  <c r="EK28" i="6"/>
  <c r="DY94" i="17"/>
  <c r="EJ9" i="9"/>
  <c r="EJ33" i="14"/>
  <c r="DY20" i="17"/>
  <c r="EJ21" i="6"/>
  <c r="EJ171" i="14"/>
  <c r="DY127" i="17"/>
  <c r="EK12" i="9"/>
  <c r="EJ77" i="14"/>
  <c r="EJ54" i="6"/>
  <c r="EJ213" i="14" s="1"/>
  <c r="DY61" i="17"/>
  <c r="EJ35" i="6"/>
  <c r="EK57" i="14"/>
  <c r="EJ71"/>
  <c r="DY55" i="17"/>
  <c r="DZ37"/>
  <c r="EK12" i="4"/>
  <c r="DZ43" i="17"/>
  <c r="EK12" i="10"/>
  <c r="EJ9" i="11"/>
  <c r="DY22" i="17"/>
  <c r="EJ35" i="14"/>
  <c r="DZ70" i="17"/>
  <c r="EK86" i="14"/>
  <c r="DY4" i="17"/>
  <c r="EJ17" i="14"/>
  <c r="EK11" i="4"/>
  <c r="EK10"/>
  <c r="EJ172" i="14"/>
  <c r="EJ21" i="7"/>
  <c r="DY128" i="17"/>
  <c r="EJ33" i="3"/>
  <c r="DY177" i="17" s="1"/>
  <c r="EJ177" i="14"/>
  <c r="DY133" i="17" s="1"/>
  <c r="EJ32" i="3"/>
  <c r="DY174" i="17" s="1"/>
  <c r="DY62"/>
  <c r="EJ54" i="7"/>
  <c r="EJ78" i="14"/>
  <c r="EJ35" i="7"/>
  <c r="EJ83" i="14"/>
  <c r="DY67" i="17" s="1"/>
  <c r="EJ61" i="3"/>
  <c r="DY210" i="17" s="1"/>
  <c r="EJ62" i="3"/>
  <c r="DY213" i="17" s="1"/>
  <c r="EJ111" i="14"/>
  <c r="EK28" i="7"/>
  <c r="DY95" i="17"/>
  <c r="EJ43" i="3"/>
  <c r="DY189" i="17" s="1"/>
  <c r="EJ42" i="3"/>
  <c r="DY186" i="17" s="1"/>
  <c r="EJ116" i="14"/>
  <c r="DY100" i="17" s="1"/>
  <c r="EK11" i="8"/>
  <c r="EK10"/>
  <c r="DY8" i="17"/>
  <c r="EJ21" i="14"/>
  <c r="EK10" i="10"/>
  <c r="EK11"/>
  <c r="DY10" i="17"/>
  <c r="EJ23" i="14"/>
  <c r="EK93"/>
  <c r="DZ77" i="17"/>
  <c r="EL20" i="11"/>
  <c r="EK140" i="14"/>
  <c r="DZ121" i="17"/>
  <c r="DZ41"/>
  <c r="EK12" i="8"/>
  <c r="EL158" i="14"/>
  <c r="DZ126" i="17"/>
  <c r="EK170" i="14"/>
  <c r="EK21" i="5"/>
  <c r="EK54"/>
  <c r="EK212" i="14" s="1"/>
  <c r="EK76"/>
  <c r="DZ60" i="17"/>
  <c r="EL28" i="5"/>
  <c r="EK109" i="14"/>
  <c r="DZ93" i="17"/>
  <c r="EK35" i="5" l="1"/>
  <c r="EK65" i="14" s="1"/>
  <c r="EJ66"/>
  <c r="EK52"/>
  <c r="DY50" i="17"/>
  <c r="EJ149" i="14"/>
  <c r="EJ36" i="6"/>
  <c r="EK19"/>
  <c r="EK45" s="1"/>
  <c r="DZ31" i="17"/>
  <c r="EK44" i="14"/>
  <c r="EK11" i="9"/>
  <c r="EK10"/>
  <c r="EJ22" i="14"/>
  <c r="DY9" i="17"/>
  <c r="DZ83"/>
  <c r="EK99" i="14"/>
  <c r="DZ75" i="17"/>
  <c r="EK91" i="14"/>
  <c r="DZ30" i="17"/>
  <c r="EK43" i="14"/>
  <c r="EL165"/>
  <c r="EK53"/>
  <c r="EJ67"/>
  <c r="DY51" i="17"/>
  <c r="EJ72" i="14"/>
  <c r="DY56" i="17" s="1"/>
  <c r="EJ50" i="3"/>
  <c r="DY195" i="17" s="1"/>
  <c r="EK180" i="14"/>
  <c r="EK22" i="4"/>
  <c r="DZ136" i="17"/>
  <c r="EJ49" i="3"/>
  <c r="DY192" i="17" s="1"/>
  <c r="DZ84"/>
  <c r="EK100" i="14"/>
  <c r="EK105"/>
  <c r="DZ89" i="17" s="1"/>
  <c r="EK39" i="3"/>
  <c r="DZ180" i="17" s="1"/>
  <c r="EK40" i="3"/>
  <c r="DZ183" i="17" s="1"/>
  <c r="EK45" i="14"/>
  <c r="DZ32" i="17"/>
  <c r="DZ26"/>
  <c r="EK39" i="14"/>
  <c r="EK58"/>
  <c r="DZ45" i="17" s="1"/>
  <c r="EK12" i="11"/>
  <c r="DZ44" i="17"/>
  <c r="DZ142"/>
  <c r="EK186" i="14"/>
  <c r="EK22" i="10"/>
  <c r="EK123" i="14"/>
  <c r="DZ107" i="17"/>
  <c r="EK29" i="8"/>
  <c r="EK44"/>
  <c r="EJ214" i="14"/>
  <c r="EJ219"/>
  <c r="EJ72" i="3"/>
  <c r="EJ71"/>
  <c r="EK19" i="7"/>
  <c r="EJ150" i="14"/>
  <c r="EJ27" i="3"/>
  <c r="EJ155" i="14"/>
  <c r="EJ28" i="3"/>
  <c r="EJ36" i="7"/>
  <c r="DY11" i="17"/>
  <c r="EJ24" i="14"/>
  <c r="EK10" i="11"/>
  <c r="EK11"/>
  <c r="DZ109" i="17"/>
  <c r="EK44" i="10"/>
  <c r="EK29"/>
  <c r="EK125" i="14"/>
  <c r="EK22" i="8"/>
  <c r="EK184" i="14"/>
  <c r="DZ140" i="17"/>
  <c r="DZ103"/>
  <c r="EK44" i="4"/>
  <c r="EK119" i="14"/>
  <c r="EK29" i="4"/>
  <c r="EK148" i="14"/>
  <c r="EK36" i="5"/>
  <c r="EL19"/>
  <c r="EL45" s="1"/>
  <c r="EA82" i="17"/>
  <c r="EL98" i="14"/>
  <c r="EL51" l="1"/>
  <c r="EA38" i="17" s="1"/>
  <c r="DZ49"/>
  <c r="DZ72"/>
  <c r="EK88" i="14"/>
  <c r="EK44" i="9"/>
  <c r="DZ108" i="17"/>
  <c r="EK29" i="9"/>
  <c r="EK124" i="14"/>
  <c r="EJ30"/>
  <c r="DY17" i="17"/>
  <c r="EJ9" i="6"/>
  <c r="DZ141" i="17"/>
  <c r="EK185" i="14"/>
  <c r="EK22" i="9"/>
  <c r="EL20" i="6"/>
  <c r="EL160" i="14" s="1"/>
  <c r="DZ116" i="17"/>
  <c r="EK135" i="14"/>
  <c r="DZ39" i="17"/>
  <c r="EK12" i="6"/>
  <c r="EL28" i="4"/>
  <c r="DZ92" i="17"/>
  <c r="EK108" i="14"/>
  <c r="EK126"/>
  <c r="EK29" i="11"/>
  <c r="DZ110" i="17"/>
  <c r="EK44" i="11"/>
  <c r="EL28" i="8"/>
  <c r="EK112" i="14"/>
  <c r="DZ96" i="17"/>
  <c r="EK12" i="7"/>
  <c r="DZ40" i="17"/>
  <c r="EK55" i="3"/>
  <c r="DZ207" i="17" s="1"/>
  <c r="EK54" i="3"/>
  <c r="DZ204" i="17" s="1"/>
  <c r="DZ129"/>
  <c r="EK21" i="8"/>
  <c r="EK173" i="14"/>
  <c r="EK79"/>
  <c r="DZ63" i="17"/>
  <c r="EK54" i="8"/>
  <c r="EK215" i="14" s="1"/>
  <c r="EK175"/>
  <c r="DZ131" i="17"/>
  <c r="EK21" i="10"/>
  <c r="DZ33" i="17"/>
  <c r="EK46" i="14"/>
  <c r="EK75"/>
  <c r="EK54" i="4"/>
  <c r="DZ59" i="17"/>
  <c r="EK81" i="14"/>
  <c r="DZ65" i="17"/>
  <c r="EK54" i="10"/>
  <c r="EK217" i="14" s="1"/>
  <c r="EK45" i="7"/>
  <c r="DZ117" i="17"/>
  <c r="EK136" i="14"/>
  <c r="EL20" i="7"/>
  <c r="EK25" i="3"/>
  <c r="DZ168" i="17" s="1"/>
  <c r="EK141" i="14"/>
  <c r="DZ122" i="17" s="1"/>
  <c r="EK26" i="3"/>
  <c r="DZ171" i="17" s="1"/>
  <c r="EK114" i="14"/>
  <c r="DZ98" i="17"/>
  <c r="EL28" i="10"/>
  <c r="EK22" i="11"/>
  <c r="EK187" i="14"/>
  <c r="DZ143" i="17"/>
  <c r="EJ9" i="7"/>
  <c r="EJ31" i="14"/>
  <c r="DY18" i="17"/>
  <c r="EJ51" i="3"/>
  <c r="DY198" i="17" s="1"/>
  <c r="EJ52" i="3"/>
  <c r="DY201" i="17" s="1"/>
  <c r="EJ36" i="14"/>
  <c r="DY23" i="17" s="1"/>
  <c r="EK169" i="14"/>
  <c r="EK21" i="4"/>
  <c r="DZ125" i="17"/>
  <c r="EK29" i="14"/>
  <c r="EK9" i="5"/>
  <c r="DZ16" i="17"/>
  <c r="EL87" i="14"/>
  <c r="EA71" i="17"/>
  <c r="EA115"/>
  <c r="EM20" i="5"/>
  <c r="EL134" i="14"/>
  <c r="EL12" i="5"/>
  <c r="EK41" i="14" l="1"/>
  <c r="DZ28" i="17"/>
  <c r="EJ19" i="14"/>
  <c r="EK11" i="6"/>
  <c r="EK10"/>
  <c r="DY6" i="17"/>
  <c r="DZ97"/>
  <c r="EK113" i="14"/>
  <c r="EL28" i="9"/>
  <c r="EK80" i="14"/>
  <c r="DZ64" i="17"/>
  <c r="EK54" i="9"/>
  <c r="EK216" i="14" s="1"/>
  <c r="EK21" i="9"/>
  <c r="EK174" i="14"/>
  <c r="DZ130" i="17"/>
  <c r="EK35" i="10"/>
  <c r="EK70" i="14" s="1"/>
  <c r="EK21" i="11"/>
  <c r="DZ132" i="17"/>
  <c r="EK176" i="14"/>
  <c r="EL161"/>
  <c r="EL29" i="3"/>
  <c r="EL166" i="14"/>
  <c r="EL30" i="3"/>
  <c r="EL19" i="10"/>
  <c r="EK36"/>
  <c r="EK153" i="14"/>
  <c r="EL19" i="8"/>
  <c r="EL45" s="1"/>
  <c r="EK36"/>
  <c r="EK151" i="14"/>
  <c r="EL101"/>
  <c r="EA85" i="17"/>
  <c r="EA81"/>
  <c r="EL97" i="14"/>
  <c r="DZ73" i="17"/>
  <c r="EK89" i="14"/>
  <c r="EK65" i="3"/>
  <c r="DZ219" i="17" s="1"/>
  <c r="EK94" i="14"/>
  <c r="DZ78" i="17" s="1"/>
  <c r="EK64" i="3"/>
  <c r="DZ216" i="17" s="1"/>
  <c r="DZ99"/>
  <c r="EK115" i="14"/>
  <c r="EL28" i="11"/>
  <c r="EK36" i="4"/>
  <c r="EL19"/>
  <c r="EL45" s="1"/>
  <c r="EK147" i="14"/>
  <c r="EL103"/>
  <c r="EA87" i="17"/>
  <c r="EK11" i="7"/>
  <c r="EK10"/>
  <c r="EJ20" i="14"/>
  <c r="DY7" i="17"/>
  <c r="EJ13" i="3"/>
  <c r="DY147" i="17" s="1"/>
  <c r="EJ25" i="14"/>
  <c r="DY12" i="17" s="1"/>
  <c r="EJ12" i="3"/>
  <c r="DY1" i="17" s="1"/>
  <c r="EL56" i="14"/>
  <c r="EK211"/>
  <c r="EK35" i="4"/>
  <c r="DZ29" i="17"/>
  <c r="EK42" i="14"/>
  <c r="EK19" i="3"/>
  <c r="DZ165" i="17" s="1"/>
  <c r="EK47" i="14"/>
  <c r="DZ34" i="17" s="1"/>
  <c r="EK18" i="3"/>
  <c r="DZ162" i="17" s="1"/>
  <c r="EK82" i="14"/>
  <c r="DZ66" i="17"/>
  <c r="EK54" i="11"/>
  <c r="EK35" i="8"/>
  <c r="EL40" i="14"/>
  <c r="EA27" i="17"/>
  <c r="DZ5"/>
  <c r="EL11" i="5"/>
  <c r="EL10"/>
  <c r="EK18" i="14"/>
  <c r="EN20" i="5"/>
  <c r="EM159" i="14"/>
  <c r="EN159"/>
  <c r="EK35" i="9" l="1"/>
  <c r="EK69" i="14" s="1"/>
  <c r="EL102"/>
  <c r="EA86" i="17"/>
  <c r="DZ138"/>
  <c r="EK22" i="6"/>
  <c r="EK182" i="14"/>
  <c r="EL19" i="9"/>
  <c r="EK36"/>
  <c r="EK152" i="14"/>
  <c r="EK29" i="6"/>
  <c r="DZ105" i="17"/>
  <c r="EK44" i="6"/>
  <c r="EK121" i="14"/>
  <c r="DZ54" i="17"/>
  <c r="EA70"/>
  <c r="EL86" i="14"/>
  <c r="DZ52" i="17"/>
  <c r="EL54" i="14"/>
  <c r="EK68"/>
  <c r="EK64"/>
  <c r="EL50"/>
  <c r="DZ48" i="17"/>
  <c r="DZ21"/>
  <c r="EK9" i="10"/>
  <c r="EK34" i="14"/>
  <c r="EK36" i="11"/>
  <c r="EL19"/>
  <c r="EK154" i="14"/>
  <c r="EA43" i="17"/>
  <c r="EL12" i="10"/>
  <c r="EK29" i="7"/>
  <c r="EK122" i="14"/>
  <c r="DZ106" i="17"/>
  <c r="EK127" i="14"/>
  <c r="DZ111" i="17" s="1"/>
  <c r="EK14" i="3"/>
  <c r="DZ150" i="17" s="1"/>
  <c r="EK15" i="3"/>
  <c r="DZ153" i="17" s="1"/>
  <c r="EA114"/>
  <c r="EM20" i="4"/>
  <c r="EL133" i="14"/>
  <c r="EA74" i="17"/>
  <c r="EL90" i="14"/>
  <c r="EK22" i="7"/>
  <c r="DZ139" i="17"/>
  <c r="EK183" i="14"/>
  <c r="EK17" i="3"/>
  <c r="DZ159" i="17" s="1"/>
  <c r="EK16" i="3"/>
  <c r="DZ156" i="17" s="1"/>
  <c r="EK188" i="14"/>
  <c r="DZ144" i="17" s="1"/>
  <c r="EA118"/>
  <c r="EL137" i="14"/>
  <c r="EM20" i="8"/>
  <c r="EK44" i="7"/>
  <c r="EK218" i="14"/>
  <c r="EK35" i="11"/>
  <c r="DZ15" i="17"/>
  <c r="EK9" i="4"/>
  <c r="EK28" i="14"/>
  <c r="EL45" i="11"/>
  <c r="EA88" i="17"/>
  <c r="EL104" i="14"/>
  <c r="EK32"/>
  <c r="DZ19" i="17"/>
  <c r="EK9" i="8"/>
  <c r="EA120" i="17"/>
  <c r="EM20" i="10"/>
  <c r="EL139" i="14"/>
  <c r="EL45" i="10"/>
  <c r="EL29" i="5"/>
  <c r="EA104" i="17"/>
  <c r="EL120" i="14"/>
  <c r="EL44" i="5"/>
  <c r="EA137" i="17"/>
  <c r="EL181" i="14"/>
  <c r="EL22" i="5"/>
  <c r="EL55" i="14" l="1"/>
  <c r="EA42" i="17" s="1"/>
  <c r="DZ53"/>
  <c r="EL45" i="9"/>
  <c r="EL138" i="14"/>
  <c r="EA119" i="17"/>
  <c r="EM20" i="9"/>
  <c r="DZ127" i="17"/>
  <c r="EK171" i="14"/>
  <c r="EK21" i="6"/>
  <c r="DZ61" i="17"/>
  <c r="EK77" i="14"/>
  <c r="EK54" i="6"/>
  <c r="EK213" i="14" s="1"/>
  <c r="EK110"/>
  <c r="EL28" i="6"/>
  <c r="DZ94" i="17"/>
  <c r="EK9" i="9"/>
  <c r="EK33" i="14"/>
  <c r="DZ20" i="17"/>
  <c r="EL92" i="14"/>
  <c r="EA76" i="17"/>
  <c r="EK21" i="14"/>
  <c r="DZ8" i="17"/>
  <c r="EL10" i="8"/>
  <c r="EL11"/>
  <c r="EL10" i="4"/>
  <c r="EL11"/>
  <c r="DZ4" i="17"/>
  <c r="EK17" i="14"/>
  <c r="EK78"/>
  <c r="EK54" i="7"/>
  <c r="EK35" s="1"/>
  <c r="DZ62" i="17"/>
  <c r="EK83" i="14"/>
  <c r="DZ67" i="17" s="1"/>
  <c r="EK61" i="3"/>
  <c r="DZ210" i="17" s="1"/>
  <c r="EK62" i="3"/>
  <c r="DZ213" i="17" s="1"/>
  <c r="EL28" i="7"/>
  <c r="DZ95" i="17"/>
  <c r="EK111" i="14"/>
  <c r="EK42" i="3"/>
  <c r="DZ186" i="17" s="1"/>
  <c r="EK116" i="14"/>
  <c r="DZ100" i="17" s="1"/>
  <c r="EK43" i="3"/>
  <c r="DZ189" i="17" s="1"/>
  <c r="EM20" i="11"/>
  <c r="EA121" i="17"/>
  <c r="EL140" i="14"/>
  <c r="DZ10" i="17"/>
  <c r="EK23" i="14"/>
  <c r="EL11" i="10"/>
  <c r="EL10"/>
  <c r="EN164" i="14"/>
  <c r="EM164"/>
  <c r="EN20" i="10"/>
  <c r="EL57" i="14"/>
  <c r="EK71"/>
  <c r="DZ55" i="17"/>
  <c r="EL12" i="4"/>
  <c r="EA37" i="17"/>
  <c r="EL12" i="8"/>
  <c r="EA41" i="17"/>
  <c r="EA77"/>
  <c r="EL93" i="14"/>
  <c r="EN20" i="8"/>
  <c r="EN162" i="14"/>
  <c r="EM162"/>
  <c r="DZ128" i="17"/>
  <c r="EK172" i="14"/>
  <c r="EK21" i="7"/>
  <c r="EK32" i="3"/>
  <c r="DZ174" i="17" s="1"/>
  <c r="EK177" i="14"/>
  <c r="DZ133" i="17" s="1"/>
  <c r="EK33" i="3"/>
  <c r="DZ177" i="17" s="1"/>
  <c r="EM158" i="14"/>
  <c r="EN158"/>
  <c r="EN20" i="4"/>
  <c r="EA32" i="17"/>
  <c r="EL45" i="14"/>
  <c r="DZ22" i="17"/>
  <c r="EK35" i="14"/>
  <c r="EK9" i="11"/>
  <c r="EL170" i="14"/>
  <c r="EA126" i="17"/>
  <c r="EL21" i="5"/>
  <c r="EL109" i="14"/>
  <c r="EA93" i="17"/>
  <c r="EM28" i="5"/>
  <c r="EL76" i="14"/>
  <c r="EA60" i="17"/>
  <c r="EL54" i="5"/>
  <c r="EL212" i="14" s="1"/>
  <c r="EK35" i="6" l="1"/>
  <c r="EL52" i="14" s="1"/>
  <c r="EL12" i="9"/>
  <c r="EL44" i="14" s="1"/>
  <c r="EK22"/>
  <c r="EL10" i="9"/>
  <c r="DZ9" i="17"/>
  <c r="EL11" i="9"/>
  <c r="EL99" i="14"/>
  <c r="EA83" i="17"/>
  <c r="EK66" i="14"/>
  <c r="DZ50" i="17"/>
  <c r="EL19" i="6"/>
  <c r="EK36"/>
  <c r="EK149" i="14"/>
  <c r="EA75" i="17"/>
  <c r="EL91" i="14"/>
  <c r="EM163"/>
  <c r="EN20" i="9"/>
  <c r="EN163" i="14"/>
  <c r="DZ11" i="17"/>
  <c r="EL10" i="11"/>
  <c r="EL11"/>
  <c r="EK24" i="14"/>
  <c r="EL12" i="11"/>
  <c r="EA44" i="17"/>
  <c r="EL186" i="14"/>
  <c r="EL22" i="10"/>
  <c r="EA142" i="17"/>
  <c r="EN20" i="11"/>
  <c r="EN165" i="14"/>
  <c r="EM165"/>
  <c r="EL43"/>
  <c r="EA30" i="17"/>
  <c r="EL100" i="14"/>
  <c r="EA84" i="17"/>
  <c r="EL39" i="3"/>
  <c r="EA180" i="17" s="1"/>
  <c r="EL40" i="3"/>
  <c r="EA183" i="17" s="1"/>
  <c r="EL105" i="14"/>
  <c r="EA89" i="17" s="1"/>
  <c r="EL184" i="14"/>
  <c r="EL22" i="8"/>
  <c r="EA140" i="17"/>
  <c r="EA26"/>
  <c r="EL39" i="14"/>
  <c r="EL53"/>
  <c r="DZ51" i="17"/>
  <c r="EK67" i="14"/>
  <c r="EK72"/>
  <c r="DZ56" i="17" s="1"/>
  <c r="EK49" i="3"/>
  <c r="DZ192" i="17" s="1"/>
  <c r="EK50" i="3"/>
  <c r="DZ195" i="17" s="1"/>
  <c r="EL44" i="4"/>
  <c r="EL119" i="14"/>
  <c r="EL29" i="4"/>
  <c r="EA103" i="17"/>
  <c r="EL123" i="14"/>
  <c r="EL44" i="8"/>
  <c r="EA107" i="17"/>
  <c r="EL29" i="8"/>
  <c r="EK150" i="14"/>
  <c r="EL19" i="7"/>
  <c r="EK36"/>
  <c r="EK27" i="3"/>
  <c r="EK28"/>
  <c r="EK155" i="14"/>
  <c r="EL29" i="10"/>
  <c r="EA109" i="17"/>
  <c r="EL125" i="14"/>
  <c r="EL44" i="10"/>
  <c r="EK214" i="14"/>
  <c r="EK219"/>
  <c r="EK71" i="3"/>
  <c r="EK72"/>
  <c r="EA136" i="17"/>
  <c r="EL22" i="4"/>
  <c r="EL180" i="14"/>
  <c r="EN28" i="5"/>
  <c r="EB82" i="17"/>
  <c r="EN98" i="14"/>
  <c r="EM98"/>
  <c r="EL148"/>
  <c r="EM19" i="5"/>
  <c r="EL36"/>
  <c r="EL35"/>
  <c r="EA31" i="17" l="1"/>
  <c r="EA116"/>
  <c r="EM20" i="6"/>
  <c r="EL135" i="14"/>
  <c r="EA39" i="17"/>
  <c r="EL12" i="6"/>
  <c r="EL45"/>
  <c r="EK30" i="14"/>
  <c r="DZ17" i="17"/>
  <c r="EK9" i="6"/>
  <c r="EL29" i="9"/>
  <c r="EL44"/>
  <c r="EA108" i="17"/>
  <c r="EL124" i="14"/>
  <c r="EA141" i="17"/>
  <c r="EL185" i="14"/>
  <c r="EL22" i="9"/>
  <c r="EM28" i="10"/>
  <c r="EA98" i="17"/>
  <c r="EL114" i="14"/>
  <c r="EL112"/>
  <c r="EM28" i="8"/>
  <c r="EA96" i="17"/>
  <c r="EA33"/>
  <c r="EL46" i="14"/>
  <c r="EL21" i="4"/>
  <c r="EL169" i="14"/>
  <c r="EA125" i="17"/>
  <c r="EL12" i="7"/>
  <c r="EA40" i="17"/>
  <c r="EL58" i="14"/>
  <c r="EA45" i="17" s="1"/>
  <c r="EL54" i="3"/>
  <c r="EA204" i="17" s="1"/>
  <c r="EL55" i="3"/>
  <c r="EA207" i="17" s="1"/>
  <c r="EL22" i="11"/>
  <c r="EA143" i="17"/>
  <c r="EL187" i="14"/>
  <c r="EA117" i="17"/>
  <c r="EM20" i="7"/>
  <c r="EL136" i="14"/>
  <c r="EL141"/>
  <c r="EA122" i="17" s="1"/>
  <c r="EL25" i="3"/>
  <c r="EA168" i="17" s="1"/>
  <c r="EL26" i="3"/>
  <c r="EA171" i="17" s="1"/>
  <c r="EL79" i="14"/>
  <c r="EA63" i="17"/>
  <c r="EL54" i="8"/>
  <c r="EL215" i="14" s="1"/>
  <c r="EL173"/>
  <c r="EL21" i="8"/>
  <c r="EA129" i="17"/>
  <c r="EL44" i="11"/>
  <c r="EA110" i="17"/>
  <c r="EL126" i="14"/>
  <c r="EL29" i="11"/>
  <c r="EL81" i="14"/>
  <c r="EL54" i="10"/>
  <c r="EL217" i="14" s="1"/>
  <c r="EA65" i="17"/>
  <c r="EK9" i="7"/>
  <c r="DZ18" i="17"/>
  <c r="EK31" i="14"/>
  <c r="EK52" i="3"/>
  <c r="DZ201" i="17" s="1"/>
  <c r="EK36" i="14"/>
  <c r="DZ23" i="17" s="1"/>
  <c r="EK51" i="3"/>
  <c r="DZ198" i="17" s="1"/>
  <c r="EA92"/>
  <c r="EL108" i="14"/>
  <c r="EM28" i="4"/>
  <c r="EA59" i="17"/>
  <c r="EL54" i="4"/>
  <c r="EL75" i="14"/>
  <c r="EL175"/>
  <c r="EA131" i="17"/>
  <c r="EL21" i="10"/>
  <c r="EL45" i="7"/>
  <c r="EA49" i="17"/>
  <c r="EL65" i="14"/>
  <c r="EM51"/>
  <c r="EN19" i="5"/>
  <c r="EB115" i="17"/>
  <c r="EM134" i="14"/>
  <c r="EN134"/>
  <c r="EA16" i="17"/>
  <c r="EL29" i="14"/>
  <c r="EL9" i="5"/>
  <c r="EM45"/>
  <c r="EL80" i="14" l="1"/>
  <c r="EA64" i="17"/>
  <c r="EL54" i="9"/>
  <c r="EK19" i="14"/>
  <c r="EL11" i="6"/>
  <c r="EL44" s="1"/>
  <c r="EL10"/>
  <c r="DZ6" i="17"/>
  <c r="EL41" i="14"/>
  <c r="EA28" i="17"/>
  <c r="EL174" i="14"/>
  <c r="EL21" i="9"/>
  <c r="EA130" i="17"/>
  <c r="EM28" i="9"/>
  <c r="EA97" i="17"/>
  <c r="EL113" i="14"/>
  <c r="EA72" i="17"/>
  <c r="EL88" i="14"/>
  <c r="EM160"/>
  <c r="EN160"/>
  <c r="EN20" i="6"/>
  <c r="EL35" i="8"/>
  <c r="EM54" i="14" s="1"/>
  <c r="EL35" i="10"/>
  <c r="EL89" i="14"/>
  <c r="EA73" i="17"/>
  <c r="EL64" i="3"/>
  <c r="EA216" i="17" s="1"/>
  <c r="EL65" i="3"/>
  <c r="EA219" i="17" s="1"/>
  <c r="EL94" i="14"/>
  <c r="EA78" i="17" s="1"/>
  <c r="EL153" i="14"/>
  <c r="EM19" i="10"/>
  <c r="EL36"/>
  <c r="EL211" i="14"/>
  <c r="DZ7" i="17"/>
  <c r="EK20" i="14"/>
  <c r="EL10" i="7"/>
  <c r="EL11"/>
  <c r="EK25" i="14"/>
  <c r="DZ12" i="17" s="1"/>
  <c r="EK13" i="3"/>
  <c r="DZ147" i="17" s="1"/>
  <c r="EK12" i="3"/>
  <c r="DZ1" i="17" s="1"/>
  <c r="EM28" i="11"/>
  <c r="EA99" i="17"/>
  <c r="EL115" i="14"/>
  <c r="EN20" i="7"/>
  <c r="EM161" i="14"/>
  <c r="EN161"/>
  <c r="EM30" i="3"/>
  <c r="EN30" s="1"/>
  <c r="EM29"/>
  <c r="EN29" s="1"/>
  <c r="EM166" i="14"/>
  <c r="EN166" s="1"/>
  <c r="EL21" i="11"/>
  <c r="EA132" i="17"/>
  <c r="EL176" i="14"/>
  <c r="EM19" i="4"/>
  <c r="EL147" i="14"/>
  <c r="EL36" i="4"/>
  <c r="EN101" i="14"/>
  <c r="EN28" i="8"/>
  <c r="EB85" i="17"/>
  <c r="EM101" i="14"/>
  <c r="EM103"/>
  <c r="EB87" i="17"/>
  <c r="EN28" i="10"/>
  <c r="EN103" i="14"/>
  <c r="EN28" i="4"/>
  <c r="EB81" i="17"/>
  <c r="EM97" i="14"/>
  <c r="EN97"/>
  <c r="EL82"/>
  <c r="EA66" i="17"/>
  <c r="EL54" i="11"/>
  <c r="EA54" i="17"/>
  <c r="EL70" i="14"/>
  <c r="EM56"/>
  <c r="EL36" i="8"/>
  <c r="EM19"/>
  <c r="EL151" i="14"/>
  <c r="EA29" i="17"/>
  <c r="EL42" i="14"/>
  <c r="EL18" i="3"/>
  <c r="EA162" i="17" s="1"/>
  <c r="EL19" i="3"/>
  <c r="EA165" i="17" s="1"/>
  <c r="EL47" i="14"/>
  <c r="EA34" i="17" s="1"/>
  <c r="EL35" i="4"/>
  <c r="EL18" i="14"/>
  <c r="EM10" i="5"/>
  <c r="EM11"/>
  <c r="EA5" i="17"/>
  <c r="EN45" i="5"/>
  <c r="EN87" i="14"/>
  <c r="EM87"/>
  <c r="EB71" i="17"/>
  <c r="EN51" i="14"/>
  <c r="EB38" i="17"/>
  <c r="EM12" i="5"/>
  <c r="EL68" i="14" l="1"/>
  <c r="EM102"/>
  <c r="EN28" i="9"/>
  <c r="EN102" i="14"/>
  <c r="EB86" i="17"/>
  <c r="EL36" i="9"/>
  <c r="EL152" i="14"/>
  <c r="EM19" i="9"/>
  <c r="EL29" i="6"/>
  <c r="EA105" i="17"/>
  <c r="EL121" i="14"/>
  <c r="EL216"/>
  <c r="EL35" i="9"/>
  <c r="EL77" i="14"/>
  <c r="EA61" i="17"/>
  <c r="EL54" i="6"/>
  <c r="EL182" i="14"/>
  <c r="EA138" i="17"/>
  <c r="EL22" i="6"/>
  <c r="EA52" i="17"/>
  <c r="EM45" i="8"/>
  <c r="EN137" i="14"/>
  <c r="EN19" i="8"/>
  <c r="EB118" i="17"/>
  <c r="EM137" i="14"/>
  <c r="EA15" i="17"/>
  <c r="EL9" i="4"/>
  <c r="EL28" i="14"/>
  <c r="EB43" i="17"/>
  <c r="EN56" i="14"/>
  <c r="EM12" i="10"/>
  <c r="EN133" i="14"/>
  <c r="EN19" i="4"/>
  <c r="EM45"/>
  <c r="EB114" i="17"/>
  <c r="EM133" i="14"/>
  <c r="EM12" i="8"/>
  <c r="EN54" i="14"/>
  <c r="EB41" i="17"/>
  <c r="EA139"/>
  <c r="EL22" i="7"/>
  <c r="EL183" i="14"/>
  <c r="EL16" i="3"/>
  <c r="EA156" i="17" s="1"/>
  <c r="EL17" i="3"/>
  <c r="EA159" i="17" s="1"/>
  <c r="EL188" i="14"/>
  <c r="EA144" i="17" s="1"/>
  <c r="EM45" i="10"/>
  <c r="EN139" i="14"/>
  <c r="EM139"/>
  <c r="EB120" i="17"/>
  <c r="EN19" i="10"/>
  <c r="EL64" i="14"/>
  <c r="EM50"/>
  <c r="EA48" i="17"/>
  <c r="EL9" i="8"/>
  <c r="EA19" i="17"/>
  <c r="EL32" i="14"/>
  <c r="EL218"/>
  <c r="EL35" i="11"/>
  <c r="EM19"/>
  <c r="EL154" i="14"/>
  <c r="EL36" i="11"/>
  <c r="EB88" i="17"/>
  <c r="EN28" i="11"/>
  <c r="EN104" i="14"/>
  <c r="EM104"/>
  <c r="EL44" i="7"/>
  <c r="EL29"/>
  <c r="EL122" i="14"/>
  <c r="EA106" i="17"/>
  <c r="EL15" i="3"/>
  <c r="EA153" i="17" s="1"/>
  <c r="EL127" i="14"/>
  <c r="EA111" i="17" s="1"/>
  <c r="EL14" i="3"/>
  <c r="EA150" i="17" s="1"/>
  <c r="EL9" i="10"/>
  <c r="EA21" i="17"/>
  <c r="EL34" i="14"/>
  <c r="EB27" i="17"/>
  <c r="EN12" i="5"/>
  <c r="EN40" i="14"/>
  <c r="EM40"/>
  <c r="EM181"/>
  <c r="EB137" i="17"/>
  <c r="EM22" i="5"/>
  <c r="EN10"/>
  <c r="EN181" i="14"/>
  <c r="EM44" i="5"/>
  <c r="EM29"/>
  <c r="EB104" i="17"/>
  <c r="EN11" i="5"/>
  <c r="EN120" i="14"/>
  <c r="EM120"/>
  <c r="EL171" l="1"/>
  <c r="EL21" i="6"/>
  <c r="EA127" i="17"/>
  <c r="EM55" i="14"/>
  <c r="EL69"/>
  <c r="EA53" i="17"/>
  <c r="EM28" i="6"/>
  <c r="EA94" i="17"/>
  <c r="EL110" i="14"/>
  <c r="EL213"/>
  <c r="EL35" i="6"/>
  <c r="EN19" i="9"/>
  <c r="EN138" i="14"/>
  <c r="EM138"/>
  <c r="EB119" i="17"/>
  <c r="EL33" i="14"/>
  <c r="EA20" i="17"/>
  <c r="EL9" i="9"/>
  <c r="EM45"/>
  <c r="EL78" i="14"/>
  <c r="EL54" i="7"/>
  <c r="EA62" i="17"/>
  <c r="EL62" i="3"/>
  <c r="EA213" i="17" s="1"/>
  <c r="EL83" i="14"/>
  <c r="EA67" i="17" s="1"/>
  <c r="EL61" i="3"/>
  <c r="EA210" i="17" s="1"/>
  <c r="EN12" i="10"/>
  <c r="EM45" i="14"/>
  <c r="EB32" i="17"/>
  <c r="EN45" i="14"/>
  <c r="EL111"/>
  <c r="EA95" i="17"/>
  <c r="EM28" i="7"/>
  <c r="EL43" i="3"/>
  <c r="EA189" i="17" s="1"/>
  <c r="EL116" i="14"/>
  <c r="EA100" i="17" s="1"/>
  <c r="EL42" i="3"/>
  <c r="EA186" i="17" s="1"/>
  <c r="EN19" i="11"/>
  <c r="EM140" i="14"/>
  <c r="EN140"/>
  <c r="EB121" i="17"/>
  <c r="EM45" i="11"/>
  <c r="EB37" i="17"/>
  <c r="EM12" i="4"/>
  <c r="EN50" i="14"/>
  <c r="EL17"/>
  <c r="EM11" i="4"/>
  <c r="EM10"/>
  <c r="EA4" i="17"/>
  <c r="EL21" i="7"/>
  <c r="EL172" i="14"/>
  <c r="EA128" i="17"/>
  <c r="EL177" i="14"/>
  <c r="EA133" i="17" s="1"/>
  <c r="EL32" i="3"/>
  <c r="EA174" i="17" s="1"/>
  <c r="EL33" i="3"/>
  <c r="EA177" i="17" s="1"/>
  <c r="EN43" i="14"/>
  <c r="EN12" i="8"/>
  <c r="EB30" i="17"/>
  <c r="EM43" i="14"/>
  <c r="EA10" i="17"/>
  <c r="EM10" i="10"/>
  <c r="EM11"/>
  <c r="EL23" i="14"/>
  <c r="EL9" i="11"/>
  <c r="EL35" i="14"/>
  <c r="EA22" i="17"/>
  <c r="EM57" i="14"/>
  <c r="EA55" i="17"/>
  <c r="EL71" i="14"/>
  <c r="EA8" i="17"/>
  <c r="EL21" i="14"/>
  <c r="EM10" i="8"/>
  <c r="EM11"/>
  <c r="EN45" i="10"/>
  <c r="EN92" i="14"/>
  <c r="EM92"/>
  <c r="EB76" i="17"/>
  <c r="EN45" i="4"/>
  <c r="EM86" i="14"/>
  <c r="EN86"/>
  <c r="EB70" i="17"/>
  <c r="EB74"/>
  <c r="EM44" i="8"/>
  <c r="EN45"/>
  <c r="EM90" i="14"/>
  <c r="EN90"/>
  <c r="EN170"/>
  <c r="EM21" i="5"/>
  <c r="EB126" i="17"/>
  <c r="EN22" i="5"/>
  <c r="EM170" i="14"/>
  <c r="EN76"/>
  <c r="EM54" i="5"/>
  <c r="EM35" s="1"/>
  <c r="EB60" i="17"/>
  <c r="EM76" i="14"/>
  <c r="EN44" i="5"/>
  <c r="EM109" i="14"/>
  <c r="EB93" i="17"/>
  <c r="EN29" i="5"/>
  <c r="EN109" i="14"/>
  <c r="EB75" i="17" l="1"/>
  <c r="EN45" i="9"/>
  <c r="EN91" i="14"/>
  <c r="EM91"/>
  <c r="EA50" i="17"/>
  <c r="EM52" i="14"/>
  <c r="EL66"/>
  <c r="EN28" i="6"/>
  <c r="EB83" i="17"/>
  <c r="EN99" i="14"/>
  <c r="EM99"/>
  <c r="EM10" i="9"/>
  <c r="EA9" i="17"/>
  <c r="EM11" i="9"/>
  <c r="EL22" i="14"/>
  <c r="EM12" i="9"/>
  <c r="EN55" i="14"/>
  <c r="EB42" i="17"/>
  <c r="EL149" i="14"/>
  <c r="EM19" i="6"/>
  <c r="EL36"/>
  <c r="EM29" i="10"/>
  <c r="EM44"/>
  <c r="EM125" i="14"/>
  <c r="EN11" i="10"/>
  <c r="EB109" i="17"/>
  <c r="EN125" i="14"/>
  <c r="EM19" i="7"/>
  <c r="EM45" s="1"/>
  <c r="EL150" i="14"/>
  <c r="EL27" i="3"/>
  <c r="EL155" i="14"/>
  <c r="EL36" i="7"/>
  <c r="EL28" i="3"/>
  <c r="EM100" i="14"/>
  <c r="EN100"/>
  <c r="EB84" i="17"/>
  <c r="EN28" i="7"/>
  <c r="EM40" i="3"/>
  <c r="EM105" i="14"/>
  <c r="EM39" i="3"/>
  <c r="EN44" i="8"/>
  <c r="EM79" i="14"/>
  <c r="EM54" i="8"/>
  <c r="EM35" s="1"/>
  <c r="EB63" i="17"/>
  <c r="EN79" i="14"/>
  <c r="EB44" i="17"/>
  <c r="EM12" i="11"/>
  <c r="EN57" i="14"/>
  <c r="EB77" i="17"/>
  <c r="EM93" i="14"/>
  <c r="EN45" i="11"/>
  <c r="EN93" i="14"/>
  <c r="EL214"/>
  <c r="EL71" i="3"/>
  <c r="EL219" i="14"/>
  <c r="EL72" i="3"/>
  <c r="EM22" i="8"/>
  <c r="EB140" i="17"/>
  <c r="EM184" i="14"/>
  <c r="EN184"/>
  <c r="EN10" i="8"/>
  <c r="EM11" i="11"/>
  <c r="EA11" i="17"/>
  <c r="EL24" i="14"/>
  <c r="EM10" i="11"/>
  <c r="EB136" i="17"/>
  <c r="EN10" i="4"/>
  <c r="EN180" i="14"/>
  <c r="EM22" i="4"/>
  <c r="EM180" i="14"/>
  <c r="EN119"/>
  <c r="EN11" i="4"/>
  <c r="EM44"/>
  <c r="EM29"/>
  <c r="EM119" i="14"/>
  <c r="EB103" i="17"/>
  <c r="EL35" i="7"/>
  <c r="EM29" i="8"/>
  <c r="EM123" i="14"/>
  <c r="EB107" i="17"/>
  <c r="EN11" i="8"/>
  <c r="EN123" i="14"/>
  <c r="EB142" i="17"/>
  <c r="EM22" i="10"/>
  <c r="EM186" i="14"/>
  <c r="EN186"/>
  <c r="EN10" i="10"/>
  <c r="EB26" i="17"/>
  <c r="EN39" i="14"/>
  <c r="EN12" i="4"/>
  <c r="EM39" i="14"/>
  <c r="EM65"/>
  <c r="EN35" i="5"/>
  <c r="EN65" i="14"/>
  <c r="EB49" i="17"/>
  <c r="EN212" i="14"/>
  <c r="EM212"/>
  <c r="EN54" i="5"/>
  <c r="EN21"/>
  <c r="EN148" i="14"/>
  <c r="EM148"/>
  <c r="EM36" i="5"/>
  <c r="EL30" i="14" l="1"/>
  <c r="EL9" i="6"/>
  <c r="EA17" i="17"/>
  <c r="EM45" i="6"/>
  <c r="EN19"/>
  <c r="EM135" i="14"/>
  <c r="EN135"/>
  <c r="EB116" i="17"/>
  <c r="EB31"/>
  <c r="EN44" i="14"/>
  <c r="EN12" i="9"/>
  <c r="EM44" i="14"/>
  <c r="EB108" i="17"/>
  <c r="EN124" i="14"/>
  <c r="EM44" i="9"/>
  <c r="EN11"/>
  <c r="EM29"/>
  <c r="EM124" i="14"/>
  <c r="EB141" i="17"/>
  <c r="EN185" i="14"/>
  <c r="EM22" i="9"/>
  <c r="EN10"/>
  <c r="EM185" i="14"/>
  <c r="EB39" i="17"/>
  <c r="EM12" i="6"/>
  <c r="EN52" i="14"/>
  <c r="EN29" i="4"/>
  <c r="EM108" i="14"/>
  <c r="EB92" i="17"/>
  <c r="EN108" i="14"/>
  <c r="EM126"/>
  <c r="EM29" i="11"/>
  <c r="EB110" i="17"/>
  <c r="EN126" i="14"/>
  <c r="EN11" i="11"/>
  <c r="EN12"/>
  <c r="EN46" i="14"/>
  <c r="EB33" i="17"/>
  <c r="EM46" i="14"/>
  <c r="EN39" i="3"/>
  <c r="EB180" i="17"/>
  <c r="EN114" i="14"/>
  <c r="EN29" i="10"/>
  <c r="EM114" i="14"/>
  <c r="EB98" i="17"/>
  <c r="EN175" i="14"/>
  <c r="EM175"/>
  <c r="EB131" i="17"/>
  <c r="EM21" i="10"/>
  <c r="EN22"/>
  <c r="EN22" i="4"/>
  <c r="EM169" i="14"/>
  <c r="EM21" i="4"/>
  <c r="EB125" i="17"/>
  <c r="EN169" i="14"/>
  <c r="EN89"/>
  <c r="EB73" i="17"/>
  <c r="EM89" i="14"/>
  <c r="EN45" i="7"/>
  <c r="EM65" i="3"/>
  <c r="EM94" i="14"/>
  <c r="EM64" i="3"/>
  <c r="EB65" i="17"/>
  <c r="EM54" i="10"/>
  <c r="EN44"/>
  <c r="EM81" i="14"/>
  <c r="EN81"/>
  <c r="EA51" i="17"/>
  <c r="EL67" i="14"/>
  <c r="EM53"/>
  <c r="EL49" i="3"/>
  <c r="EA192" i="17" s="1"/>
  <c r="EL72" i="14"/>
  <c r="EA56" i="17" s="1"/>
  <c r="EL50" i="3"/>
  <c r="EA195" i="17" s="1"/>
  <c r="EN68" i="14"/>
  <c r="EB52" i="17"/>
  <c r="EM68" i="14"/>
  <c r="EN35" i="8"/>
  <c r="EB183" i="17"/>
  <c r="EN40" i="3"/>
  <c r="EL31" i="14"/>
  <c r="EL9" i="7"/>
  <c r="EA18" i="17"/>
  <c r="EL36" i="14"/>
  <c r="EA23" i="17" s="1"/>
  <c r="EL51" i="3"/>
  <c r="EA198" i="17" s="1"/>
  <c r="EL52" i="3"/>
  <c r="EA201" i="17" s="1"/>
  <c r="EB117"/>
  <c r="EN136" i="14"/>
  <c r="EN19" i="7"/>
  <c r="EM136" i="14"/>
  <c r="EM26" i="3"/>
  <c r="EM141" i="14"/>
  <c r="EM25" i="3"/>
  <c r="EM44" i="11"/>
  <c r="EN112" i="14"/>
  <c r="EB96" i="17"/>
  <c r="EM112" i="14"/>
  <c r="EN29" i="8"/>
  <c r="EN44" i="4"/>
  <c r="EM75" i="14"/>
  <c r="EN75"/>
  <c r="EM54" i="4"/>
  <c r="EB59" i="17"/>
  <c r="EM22" i="11"/>
  <c r="EN187" i="14"/>
  <c r="EN10" i="11"/>
  <c r="EM187" i="14"/>
  <c r="EB143" i="17"/>
  <c r="EM21" i="8"/>
  <c r="EN173" i="14"/>
  <c r="EN22" i="8"/>
  <c r="EB129" i="17"/>
  <c r="EM173" i="14"/>
  <c r="EM215"/>
  <c r="EN54" i="8"/>
  <c r="EN215" i="14"/>
  <c r="EN105"/>
  <c r="EB89" i="17"/>
  <c r="EM9" i="5"/>
  <c r="EN29" i="14"/>
  <c r="EN36" i="5"/>
  <c r="EM29" i="14"/>
  <c r="EB16" i="17"/>
  <c r="EB28" l="1"/>
  <c r="EN12" i="6"/>
  <c r="EN41" i="14"/>
  <c r="EM41"/>
  <c r="EB130" i="17"/>
  <c r="EM174" i="14"/>
  <c r="EN22" i="9"/>
  <c r="EN174" i="14"/>
  <c r="EM21" i="9"/>
  <c r="EN29"/>
  <c r="EB97" i="17"/>
  <c r="EM113" i="14"/>
  <c r="EN113"/>
  <c r="EN44" i="9"/>
  <c r="EB64" i="17"/>
  <c r="EM80" i="14"/>
  <c r="EN80"/>
  <c r="EM54" i="9"/>
  <c r="EN45" i="6"/>
  <c r="EN88" i="14"/>
  <c r="EM88"/>
  <c r="EB72" i="17"/>
  <c r="EM11" i="6"/>
  <c r="EM44" s="1"/>
  <c r="EM10"/>
  <c r="EA6" i="17"/>
  <c r="EL19" i="14"/>
  <c r="EB122" i="17"/>
  <c r="EN141" i="14"/>
  <c r="EM217"/>
  <c r="EN54" i="10"/>
  <c r="EN217" i="14"/>
  <c r="EN147"/>
  <c r="EM147"/>
  <c r="EN21" i="4"/>
  <c r="EM36"/>
  <c r="EM153" i="14"/>
  <c r="EN153"/>
  <c r="EN21" i="10"/>
  <c r="EM36"/>
  <c r="EM176" i="14"/>
  <c r="EN176"/>
  <c r="EN22" i="11"/>
  <c r="EB132" i="17"/>
  <c r="EM21" i="11"/>
  <c r="EM35" i="4"/>
  <c r="EM211" i="14"/>
  <c r="EN54" i="4"/>
  <c r="EN211" i="14"/>
  <c r="EB171" i="17"/>
  <c r="EN26" i="3"/>
  <c r="EM12" i="7"/>
  <c r="EB40" i="17"/>
  <c r="EN53" i="14"/>
  <c r="EM55" i="3"/>
  <c r="EM58" i="14"/>
  <c r="EM54" i="3"/>
  <c r="EN65"/>
  <c r="EB219" i="17"/>
  <c r="EN25" i="3"/>
  <c r="EB168" i="17"/>
  <c r="EN94" i="14"/>
  <c r="EB78" i="17"/>
  <c r="EM35" i="10"/>
  <c r="EM151" i="14"/>
  <c r="EN151"/>
  <c r="EN21" i="8"/>
  <c r="EM36"/>
  <c r="EN82" i="14"/>
  <c r="EM82"/>
  <c r="EM54" i="11"/>
  <c r="EM35" s="1"/>
  <c r="EB66" i="17"/>
  <c r="EN44" i="11"/>
  <c r="EM11" i="7"/>
  <c r="EA7" i="17"/>
  <c r="EL20" i="14"/>
  <c r="EM10" i="7"/>
  <c r="EL25" i="14"/>
  <c r="EA12" i="17" s="1"/>
  <c r="EL12" i="3"/>
  <c r="EA1" i="17" s="1"/>
  <c r="EL13" i="3"/>
  <c r="EA147" i="17" s="1"/>
  <c r="EN64" i="3"/>
  <c r="EB216" i="17"/>
  <c r="EM115" i="14"/>
  <c r="EN29" i="11"/>
  <c r="EB99" i="17"/>
  <c r="EN115" i="14"/>
  <c r="EN18"/>
  <c r="EN9" i="5"/>
  <c r="EB5" i="17"/>
  <c r="EM18" i="14"/>
  <c r="EN44" i="6" l="1"/>
  <c r="EM77" i="14"/>
  <c r="EB61" i="17"/>
  <c r="EN77" i="14"/>
  <c r="EM54" i="6"/>
  <c r="EM35" s="1"/>
  <c r="EM22"/>
  <c r="EN182" i="14"/>
  <c r="EB138" i="17"/>
  <c r="EN10" i="6"/>
  <c r="EM182" i="14"/>
  <c r="EM152"/>
  <c r="EN152"/>
  <c r="EN21" i="9"/>
  <c r="EM36"/>
  <c r="EB105" i="17"/>
  <c r="EN11" i="6"/>
  <c r="EM121" i="14"/>
  <c r="EN121"/>
  <c r="EM29" i="6"/>
  <c r="EM216" i="14"/>
  <c r="EM35" i="9"/>
  <c r="EN216" i="14"/>
  <c r="EN54" i="9"/>
  <c r="EN36" i="8"/>
  <c r="EM32" i="14"/>
  <c r="EB19" i="17"/>
  <c r="EM9" i="8"/>
  <c r="EN32" i="14"/>
  <c r="EB54" i="17"/>
  <c r="EN35" i="10"/>
  <c r="EN70" i="14"/>
  <c r="EM70"/>
  <c r="EN54" i="3"/>
  <c r="EB204" i="17"/>
  <c r="EM9" i="10"/>
  <c r="EB21" i="17"/>
  <c r="EM34" i="14"/>
  <c r="EN36" i="10"/>
  <c r="EN34" i="14"/>
  <c r="EM9" i="4"/>
  <c r="EN28" i="14"/>
  <c r="EM28"/>
  <c r="EN36" i="4"/>
  <c r="EB15" i="17"/>
  <c r="EM22" i="7"/>
  <c r="EB139" i="17"/>
  <c r="EM183" i="14"/>
  <c r="EN10" i="7"/>
  <c r="EN183" i="14"/>
  <c r="EM188"/>
  <c r="EM17" i="3"/>
  <c r="EM16"/>
  <c r="EN35" i="11"/>
  <c r="EM71" i="14"/>
  <c r="EN71"/>
  <c r="EB55" i="17"/>
  <c r="EN55" i="3"/>
  <c r="EB207" i="17"/>
  <c r="EM64" i="14"/>
  <c r="EN64"/>
  <c r="EN35" i="4"/>
  <c r="EB48" i="17"/>
  <c r="EM36" i="11"/>
  <c r="EN154" i="14"/>
  <c r="EM154"/>
  <c r="EN21" i="11"/>
  <c r="EM29" i="7"/>
  <c r="EM122" i="14"/>
  <c r="EB106" i="17"/>
  <c r="EN122" i="14"/>
  <c r="EN11" i="7"/>
  <c r="EM15" i="3"/>
  <c r="EM127" i="14"/>
  <c r="EM44" i="7"/>
  <c r="EM14" i="3"/>
  <c r="EN218" i="14"/>
  <c r="EN54" i="11"/>
  <c r="EM218" i="14"/>
  <c r="EN58"/>
  <c r="EB45" i="17"/>
  <c r="EN42" i="14"/>
  <c r="EN12" i="7"/>
  <c r="EM42" i="14"/>
  <c r="EB29" i="17"/>
  <c r="EM47" i="14"/>
  <c r="EM19" i="3"/>
  <c r="EM18"/>
  <c r="EB50" i="17" l="1"/>
  <c r="EM66" i="14"/>
  <c r="EN35" i="6"/>
  <c r="EN66" i="14"/>
  <c r="EM33"/>
  <c r="EB20" i="17"/>
  <c r="EN33" i="14"/>
  <c r="EM9" i="9"/>
  <c r="EN36"/>
  <c r="EN22" i="6"/>
  <c r="EM171" i="14"/>
  <c r="EB127" i="17"/>
  <c r="EN171" i="14"/>
  <c r="EM21" i="6"/>
  <c r="EN54"/>
  <c r="EN213" i="14"/>
  <c r="EM213"/>
  <c r="EM69"/>
  <c r="EN69"/>
  <c r="EB53" i="17"/>
  <c r="EN35" i="9"/>
  <c r="EN110" i="14"/>
  <c r="EM110"/>
  <c r="EB94" i="17"/>
  <c r="EN29" i="6"/>
  <c r="EB22" i="17"/>
  <c r="EN36" i="11"/>
  <c r="EN35" i="14"/>
  <c r="EM9" i="11"/>
  <c r="EM35" i="14"/>
  <c r="EN47"/>
  <c r="EB34" i="17"/>
  <c r="EN44" i="7"/>
  <c r="EB62" i="17"/>
  <c r="EM54" i="7"/>
  <c r="EM78" i="14"/>
  <c r="EN78"/>
  <c r="EM62" i="3"/>
  <c r="EM83" i="14"/>
  <c r="EM61" i="3"/>
  <c r="EM172" i="14"/>
  <c r="EM21" i="7"/>
  <c r="EN22"/>
  <c r="EN172" i="14"/>
  <c r="EB128" i="17"/>
  <c r="EM33" i="3"/>
  <c r="EM32"/>
  <c r="EM177" i="14"/>
  <c r="EB4" i="17"/>
  <c r="EM17" i="14"/>
  <c r="EN9" i="4"/>
  <c r="EN17" i="14"/>
  <c r="EN19" i="3"/>
  <c r="EB165" i="17"/>
  <c r="EN29" i="7"/>
  <c r="EM111" i="14"/>
  <c r="EB95" i="17"/>
  <c r="EN111" i="14"/>
  <c r="EM42" i="3"/>
  <c r="EM43"/>
  <c r="EM116" i="14"/>
  <c r="EN15" i="3"/>
  <c r="EB153" i="17"/>
  <c r="EN17" i="3"/>
  <c r="EB159" i="17"/>
  <c r="EB150"/>
  <c r="EN14" i="3"/>
  <c r="EN188" i="14"/>
  <c r="EB144" i="17"/>
  <c r="EB162"/>
  <c r="EN18" i="3"/>
  <c r="EB111" i="17"/>
  <c r="EN127" i="14"/>
  <c r="EN16" i="3"/>
  <c r="EB156" i="17"/>
  <c r="EN23" i="14"/>
  <c r="EM23"/>
  <c r="EB10" i="17"/>
  <c r="EN9" i="10"/>
  <c r="EN9" i="8"/>
  <c r="EN21" i="14"/>
  <c r="EM21"/>
  <c r="EB8" i="17"/>
  <c r="EN149" i="14" l="1"/>
  <c r="EM149"/>
  <c r="EN21" i="6"/>
  <c r="EM36"/>
  <c r="EN9" i="9"/>
  <c r="EB9" i="17"/>
  <c r="EM22" i="14"/>
  <c r="EN22"/>
  <c r="EB177" i="17"/>
  <c r="EN33" i="3"/>
  <c r="EM150" i="14"/>
  <c r="EN150"/>
  <c r="EN21" i="7"/>
  <c r="EM27" i="3"/>
  <c r="EN27" s="1"/>
  <c r="EM155" i="14"/>
  <c r="EN155" s="1"/>
  <c r="EM28" i="3"/>
  <c r="EN28" s="1"/>
  <c r="EM36" i="7"/>
  <c r="EN54"/>
  <c r="EM214" i="14"/>
  <c r="EN214"/>
  <c r="EM72" i="3"/>
  <c r="EN72" s="1"/>
  <c r="EM219" i="14"/>
  <c r="EN219" s="1"/>
  <c r="EM71" i="3"/>
  <c r="EN71" s="1"/>
  <c r="EN116" i="14"/>
  <c r="EB100" i="17"/>
  <c r="EM35" i="7"/>
  <c r="EN42" i="3"/>
  <c r="EB186" i="17"/>
  <c r="EB174"/>
  <c r="EN32" i="3"/>
  <c r="EN83" i="14"/>
  <c r="EB67" i="17"/>
  <c r="EB213"/>
  <c r="EN62" i="3"/>
  <c r="EB189" i="17"/>
  <c r="EN43" i="3"/>
  <c r="EB133" i="17"/>
  <c r="EN177" i="14"/>
  <c r="EB210" i="17"/>
  <c r="EN61" i="3"/>
  <c r="EN24" i="14"/>
  <c r="EN9" i="11"/>
  <c r="EM24" i="14"/>
  <c r="EB11" i="17"/>
  <c r="EN30" i="14" l="1"/>
  <c r="EB17" i="17"/>
  <c r="EN36" i="6"/>
  <c r="EM9"/>
  <c r="EM30" i="14"/>
  <c r="EB18" i="17"/>
  <c r="EN36" i="7"/>
  <c r="EM31" i="14"/>
  <c r="EM9" i="7"/>
  <c r="EN31" i="14"/>
  <c r="EM51" i="3"/>
  <c r="EM36" i="14"/>
  <c r="EM52" i="3"/>
  <c r="EB51" i="17"/>
  <c r="EN67" i="14"/>
  <c r="EN35" i="7"/>
  <c r="EM67" i="14"/>
  <c r="EM50" i="3"/>
  <c r="EM49"/>
  <c r="EM72" i="14"/>
  <c r="EN9" i="6" l="1"/>
  <c r="EB6" i="17"/>
  <c r="EN19" i="14"/>
  <c r="EM19"/>
  <c r="EB195" i="17"/>
  <c r="EN50" i="3"/>
  <c r="EN49"/>
  <c r="EB192" i="17"/>
  <c r="EN72" i="14"/>
  <c r="EB56" i="17"/>
  <c r="EB23"/>
  <c r="EN36" i="14"/>
  <c r="EB198" i="17"/>
  <c r="EN51" i="3"/>
  <c r="EB201" i="17"/>
  <c r="EN52" i="3"/>
  <c r="EM20" i="14"/>
  <c r="EN9" i="7"/>
  <c r="EB7" i="17"/>
  <c r="EN20" i="14"/>
  <c r="EM12" i="3"/>
  <c r="EM25" i="14"/>
  <c r="EM13" i="3"/>
  <c r="EN12" l="1"/>
  <c r="EB1" i="17"/>
  <c r="EB12"/>
  <c r="EN25" i="14"/>
  <c r="EN13" i="3"/>
  <c r="EB147" i="17"/>
</calcChain>
</file>

<file path=xl/comments1.xml><?xml version="1.0" encoding="utf-8"?>
<comments xmlns="http://schemas.openxmlformats.org/spreadsheetml/2006/main">
  <authors>
    <author>VISTA$</author>
  </authors>
  <commentList>
    <comment ref="A8" authorId="0">
      <text>
        <r>
          <rPr>
            <b/>
            <sz val="8"/>
            <rFont val="Arial"/>
            <family val="2"/>
          </rPr>
          <t>Name by which this model is known, as it appears
at the top of each worksheet
(variable Model_Name)</t>
        </r>
      </text>
    </comment>
    <comment ref="A13" authorId="0">
      <text>
        <r>
          <rPr>
            <b/>
            <sz val="8"/>
            <rFont val="Arial"/>
            <family val="2"/>
          </rPr>
          <t>The characteristic time needed for long-term
expected demand to adjust to changes in aggregate
demand, expressed in years
(variable Time_Smooth_Long_Demand)</t>
        </r>
      </text>
    </comment>
    <comment ref="A14" authorId="0">
      <text>
        <r>
          <rPr>
            <b/>
            <sz val="8"/>
            <rFont val="Arial"/>
            <family val="2"/>
          </rPr>
          <t>The characteristic time needed for short-term
expected demand to adjust to changes in aggregate
demand, expressed in years
(variable Time_Smooth_Short_Demand)</t>
        </r>
      </text>
    </comment>
    <comment ref="A19" authorId="0">
      <text>
        <r>
          <rPr>
            <b/>
            <sz val="8"/>
            <rFont val="Arial"/>
            <family val="2"/>
          </rPr>
          <t>The average lifetime of capital stock expressed in
years, in each time period
(variable Capital_Avg_Life)</t>
        </r>
      </text>
    </comment>
    <comment ref="A20" authorId="0">
      <text>
        <r>
          <rPr>
            <b/>
            <sz val="8"/>
            <rFont val="Arial"/>
            <family val="2"/>
          </rPr>
          <t>The capital productivity exponent used in the
production function
(variable Capital_Expon)</t>
        </r>
      </text>
    </comment>
    <comment ref="A21" authorId="0">
      <text>
        <r>
          <rPr>
            <b/>
            <sz val="8"/>
            <rFont val="Arial"/>
            <family val="2"/>
          </rPr>
          <t>Flexibility of capacity unitlization. Measures how
well the capital stock responds to short-term
changes in demand.
(variable Flexibility_Capacity_Utilization)</t>
        </r>
      </text>
    </comment>
    <comment ref="A22" authorId="0">
      <text>
        <r>
          <rPr>
            <b/>
            <sz val="8"/>
            <rFont val="Arial"/>
            <family val="2"/>
          </rPr>
          <t>The characteristic time needed for the stock of
capital to adjust to changes in demand, expressed
in years
(variable Time_Adjust_Capital)</t>
        </r>
      </text>
    </comment>
    <comment ref="A27" authorId="0">
      <text>
        <r>
          <rPr>
            <b/>
            <sz val="8"/>
            <rFont val="Arial"/>
            <family val="2"/>
          </rPr>
          <t>The equilibrium level of employment (in millions
of full-time-equivalent man-periods)
(variable Employment_Equilib)</t>
        </r>
      </text>
    </comment>
    <comment ref="A28" authorId="0">
      <text>
        <r>
          <rPr>
            <b/>
            <sz val="8"/>
            <rFont val="Arial"/>
            <family val="2"/>
          </rPr>
          <t>The characteristic time needed for the level of
employment to respond to changes in demand,
expressed in years
(variable Time_Adjust_Employment)</t>
        </r>
      </text>
    </comment>
    <comment ref="A29" authorId="0">
      <text>
        <r>
          <rPr>
            <b/>
            <sz val="8"/>
            <rFont val="Arial"/>
            <family val="2"/>
          </rPr>
          <t>The ratio (equilibrium real wage) / (national
income). This is a numerical input parameter of
the model.
(variable Real_Wage_Equilib_pct)</t>
        </r>
      </text>
    </comment>
    <comment ref="A34" authorId="0">
      <text>
        <r>
          <rPr>
            <b/>
            <sz val="8"/>
            <rFont val="Arial"/>
            <family val="2"/>
          </rPr>
          <t>The propensity to consume, expressed as a percent
of output, in each time period
(variable Consumption_Avg_Propensity)</t>
        </r>
      </text>
    </comment>
    <comment ref="A35" authorId="0">
      <text>
        <r>
          <rPr>
            <b/>
            <sz val="8"/>
            <rFont val="Arial"/>
            <family val="2"/>
          </rPr>
          <t>The characteristic time needed for consumers to
adjust their expectation of permanent income as
their incomes change, expressed in years
(variable Time_Smooth_Income)</t>
        </r>
      </text>
    </comment>
    <comment ref="A40" authorId="0">
      <text>
        <r>
          <rPr>
            <b/>
            <sz val="8"/>
            <rFont val="Arial"/>
            <family val="2"/>
          </rPr>
          <t>Equilibrium annual output (in millions)
(variable Output_Equilib_Yr)</t>
        </r>
      </text>
    </comment>
    <comment ref="A45" authorId="0">
      <text>
        <r>
          <rPr>
            <b/>
            <sz val="8"/>
            <rFont val="Arial"/>
            <family val="2"/>
          </rPr>
          <t>The long-term annual interest rate on debt. This
is a numerical input parameter of the model.
(variable Interest_Rate_Long_Yr)</t>
        </r>
      </text>
    </comment>
    <comment ref="A50" authorId="0">
      <text>
        <r>
          <rPr>
            <b/>
            <sz val="8"/>
            <rFont val="Arial"/>
            <family val="2"/>
          </rPr>
          <t>The ratio (equilibrium government spending) /
(equilibrium output). This is a numerical input to
the model.
(variable Gov_Spend_Equilib_pct)</t>
        </r>
      </text>
    </comment>
    <comment ref="A51" authorId="0">
      <text>
        <r>
          <rPr>
            <b/>
            <sz val="8"/>
            <rFont val="Arial"/>
            <family val="2"/>
          </rPr>
          <t>The ratio (equilibrium government transfer
payments) / (equilibrium output). This is a
numerical input to the model.
(variable Gov_Transfers_Equilib_pct)</t>
        </r>
      </text>
    </comment>
    <comment ref="A52" authorId="0">
      <text>
        <r>
          <rPr>
            <b/>
            <sz val="8"/>
            <rFont val="Arial"/>
            <family val="2"/>
          </rPr>
          <t>The average rate of taxation of all kinds
including local, state and federal. This is a
numerical input parameter of the model.
(variable Tax_Rate)</t>
        </r>
      </text>
    </comment>
    <comment ref="A57" authorId="0">
      <text>
        <r>
          <rPr>
            <b/>
            <sz val="8"/>
            <rFont val="Arial"/>
            <family val="2"/>
          </rPr>
          <t>The ratio (std dev of random shock) / (national
income). This parameter does not depend on time
because the model is based on an equilibrium
economy with random shocks. This is a numerical
input parameter of the model.
(variable Shock_Std_Dev_pct)</t>
        </r>
      </text>
    </comment>
    <comment ref="A58" authorId="0">
      <text>
        <r>
          <rPr>
            <b/>
            <sz val="8"/>
            <rFont val="Arial"/>
            <family val="2"/>
          </rPr>
          <t>The limit in outliers for random shocks, expressed
in terms of the cumulative tail probability below
which shocks are not allowed.</t>
        </r>
      </text>
    </comment>
  </commentList>
</comments>
</file>

<file path=xl/comments10.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comments11.xml><?xml version="1.0" encoding="utf-8"?>
<comments xmlns="http://schemas.openxmlformats.org/spreadsheetml/2006/main">
  <authors>
    <author>VISTA$</author>
  </authors>
  <commentList>
    <comment ref="B7"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B9" authorId="0">
      <text>
        <r>
          <rPr>
            <b/>
            <sz val="8"/>
            <rFont val="Arial"/>
            <family val="2"/>
          </rPr>
          <t>The average lifetime of capital stock expressed in
years, in each time period
(variable Capital_Avg_Life)</t>
        </r>
      </text>
    </comment>
    <comment ref="B11" authorId="0">
      <text>
        <r>
          <rPr>
            <b/>
            <sz val="8"/>
            <rFont val="Arial"/>
            <family val="2"/>
          </rPr>
          <t>The capital depreciation expense in each time
period (in millions)
(variable Capital_Depreciation)</t>
        </r>
      </text>
    </comment>
    <comment ref="B13" authorId="0">
      <text>
        <r>
          <rPr>
            <b/>
            <sz val="8"/>
            <rFont val="Arial"/>
            <family val="2"/>
          </rPr>
          <t>Average over trials of capital depreciation
expense in each time period (in millions)
(variable Capital_Depreciation_mean)</t>
        </r>
      </text>
    </comment>
    <comment ref="B15" authorId="0">
      <text>
        <r>
          <rPr>
            <b/>
            <sz val="8"/>
            <rFont val="Arial"/>
            <family val="2"/>
          </rPr>
          <t>Standard deviation of capital depreciation expense
in each time period (in millions)
(variable Capital_Depreciation_stdev)</t>
        </r>
      </text>
    </comment>
    <comment ref="B17" authorId="0">
      <text>
        <r>
          <rPr>
            <b/>
            <sz val="8"/>
            <rFont val="Arial"/>
            <family val="2"/>
          </rPr>
          <t>The desired capital stock in each time period (in
millions)
(variable Capital_Desired)</t>
        </r>
      </text>
    </comment>
    <comment ref="B19" authorId="0">
      <text>
        <r>
          <rPr>
            <b/>
            <sz val="8"/>
            <rFont val="Arial"/>
            <family val="2"/>
          </rPr>
          <t>Average over trials of desired capital stock in
each time period (in millions)
(variable Capital_Desired_mean)</t>
        </r>
      </text>
    </comment>
    <comment ref="B21" authorId="0">
      <text>
        <r>
          <rPr>
            <b/>
            <sz val="8"/>
            <rFont val="Arial"/>
            <family val="2"/>
          </rPr>
          <t>Standard deviation over trials of desired capital
stock in each time period (in millions)
(variable Capital_Desired_stdev)</t>
        </r>
      </text>
    </comment>
    <comment ref="B23" authorId="0">
      <text>
        <r>
          <rPr>
            <b/>
            <sz val="8"/>
            <rFont val="Arial"/>
            <family val="2"/>
          </rPr>
          <t>This is a numerical input parameter of the model.
(variable Capital_Equilib)</t>
        </r>
      </text>
    </comment>
    <comment ref="B25" authorId="0">
      <text>
        <r>
          <rPr>
            <b/>
            <sz val="8"/>
            <rFont val="Arial"/>
            <family val="2"/>
          </rPr>
          <t>The capital productivity exponent used in the
production function
(variable Capital_Expon)</t>
        </r>
      </text>
    </comment>
    <comment ref="B27" authorId="0">
      <text>
        <r>
          <rPr>
            <b/>
            <sz val="8"/>
            <rFont val="Arial"/>
            <family val="2"/>
          </rPr>
          <t>Capital investmnent in each time period (in
millions)
(variable Capital_Investment)</t>
        </r>
      </text>
    </comment>
    <comment ref="B29" authorId="0">
      <text>
        <r>
          <rPr>
            <b/>
            <sz val="8"/>
            <rFont val="Arial"/>
            <family val="2"/>
          </rPr>
          <t>Mean value over trials of Capital investmnent in
each time period (in millions)
(variable Capital_Investment_mean)</t>
        </r>
      </text>
    </comment>
    <comment ref="B31" authorId="0">
      <text>
        <r>
          <rPr>
            <b/>
            <sz val="8"/>
            <rFont val="Arial"/>
            <family val="2"/>
          </rPr>
          <t>Standard deviation over trials of Capital
investmnent in each time period (in millions)
(variable Capital_Investment_stdev)</t>
        </r>
      </text>
    </comment>
    <comment ref="B33" authorId="0">
      <text>
        <r>
          <rPr>
            <b/>
            <sz val="8"/>
            <rFont val="Arial"/>
            <family val="2"/>
          </rPr>
          <t>Mean value over trials of the capital stock, in
each time period (expressed in millions). The net
capital investment in the previous time period
determines the change in capital in each time
period, to avoid circularity
(variable Capital_mean)</t>
        </r>
      </text>
    </comment>
    <comment ref="B35" authorId="0">
      <text>
        <r>
          <rPr>
            <b/>
            <sz val="8"/>
            <rFont val="Arial"/>
            <family val="2"/>
          </rPr>
          <t>Standard deviation over trials of the capital
stock, in each time period (expressed in
millions). The net capital investment in the
previous time period determines the change in
capital in each time period, to avoid circularity
(variable Capital_stdev)</t>
        </r>
      </text>
    </comment>
    <comment ref="B37" authorId="0">
      <text>
        <r>
          <rPr>
            <b/>
            <sz val="8"/>
            <rFont val="Arial"/>
            <family val="2"/>
          </rPr>
          <t>Consumption spending, in each time period (in
millions)</t>
        </r>
      </text>
    </comment>
    <comment ref="B39" authorId="0">
      <text>
        <r>
          <rPr>
            <b/>
            <sz val="8"/>
            <rFont val="Arial"/>
            <family val="2"/>
          </rPr>
          <t>The propensity to consume, expressed as a percent
of output, in each time period
(variable Consumption_Avg_Propensity)</t>
        </r>
      </text>
    </comment>
    <comment ref="B41" authorId="0">
      <text>
        <r>
          <rPr>
            <b/>
            <sz val="8"/>
            <rFont val="Arial"/>
            <family val="2"/>
          </rPr>
          <t>Mean value over trials of Consumption spending, in
each time period (in millions)
(variable Consumption_mean)</t>
        </r>
      </text>
    </comment>
    <comment ref="B43" authorId="0">
      <text>
        <r>
          <rPr>
            <b/>
            <sz val="8"/>
            <rFont val="Arial"/>
            <family val="2"/>
          </rPr>
          <t>Standard deviation over trials of Consumption
spending, in each time period (in millions)
(variable Consumption_stdev)</t>
        </r>
      </text>
    </comment>
    <comment ref="B45" authorId="0">
      <text>
        <r>
          <rPr>
            <b/>
            <sz val="8"/>
            <rFont val="Arial"/>
            <family val="2"/>
          </rPr>
          <t>The aggregate demand for goods and services in the
economy, in each time period
(variable Demand_Aggregate)</t>
        </r>
      </text>
    </comment>
    <comment ref="B47" authorId="0">
      <text>
        <r>
          <rPr>
            <b/>
            <sz val="8"/>
            <rFont val="Arial"/>
            <family val="2"/>
          </rPr>
          <t>Mean value over trials of aggregate demand for
goods and services, in each time period
(variable Demand_Aggregate_mean)</t>
        </r>
      </text>
    </comment>
    <comment ref="B49" authorId="0">
      <text>
        <r>
          <rPr>
            <b/>
            <sz val="8"/>
            <rFont val="Arial"/>
            <family val="2"/>
          </rPr>
          <t>Standard deviation over trials of aggregate demand
for goods and services, in each time period
(variable Demand_Aggregate_stdev)</t>
        </r>
      </text>
    </comment>
    <comment ref="B51" authorId="0">
      <text>
        <r>
          <rPr>
            <b/>
            <sz val="8"/>
            <rFont val="Arial"/>
            <family val="2"/>
          </rPr>
          <t>The long-term expected demand for goods and
services per time period, in each time period (in
millions)
(variable Demand_Expected_Long)</t>
        </r>
      </text>
    </comment>
    <comment ref="B53" authorId="0">
      <text>
        <r>
          <rPr>
            <b/>
            <sz val="8"/>
            <rFont val="Arial"/>
            <family val="2"/>
          </rPr>
          <t>Mean value over trials of long-term expected
demand for goods and services per time period, in
each time period (in millions)
(variable Demand_Expected_Long_mean)</t>
        </r>
      </text>
    </comment>
    <comment ref="B55" authorId="0">
      <text>
        <r>
          <rPr>
            <b/>
            <sz val="8"/>
            <rFont val="Arial"/>
            <family val="2"/>
          </rPr>
          <t>Standard deviation over trials of long-term
expected demand for goods and services per time
period, in each time period (in millions)
(variable Demand_Expected_Long_stdev)</t>
        </r>
      </text>
    </comment>
    <comment ref="B57" authorId="0">
      <text>
        <r>
          <rPr>
            <b/>
            <sz val="8"/>
            <rFont val="Arial"/>
            <family val="2"/>
          </rPr>
          <t>Short-term expected demand for goods and services
per time period, in each time period (in millions)
(variable Demand_Expected_Short)</t>
        </r>
      </text>
    </comment>
    <comment ref="B59" authorId="0">
      <text>
        <r>
          <rPr>
            <b/>
            <sz val="8"/>
            <rFont val="Arial"/>
            <family val="2"/>
          </rPr>
          <t>Mean value over trials of short-term expected
demand for goods and services per time period, in
each time period (in millions)
(variable Demand_Expected_Short_mean)</t>
        </r>
      </text>
    </comment>
    <comment ref="B61" authorId="0">
      <text>
        <r>
          <rPr>
            <b/>
            <sz val="8"/>
            <rFont val="Arial"/>
            <family val="2"/>
          </rPr>
          <t>Standard deviation over trials of short-term
expected demand for goods and services per time
period, in each time period (in millions)
(variable Demand_Expected_Short_stdev)</t>
        </r>
      </text>
    </comment>
    <comment ref="B63" authorId="0">
      <text>
        <r>
          <rPr>
            <b/>
            <sz val="8"/>
            <rFont val="Arial"/>
            <family val="2"/>
          </rPr>
          <t>The length of each time period in model time,
expressed in years</t>
        </r>
      </text>
    </comment>
    <comment ref="B65" authorId="0">
      <text>
        <r>
          <rPr>
            <b/>
            <sz val="8"/>
            <rFont val="Arial"/>
            <family val="2"/>
          </rPr>
          <t>The level of employment in each time period
(expressed in millions of full-time-equivalent
man-periods)</t>
        </r>
      </text>
    </comment>
    <comment ref="B67" authorId="0">
      <text>
        <r>
          <rPr>
            <b/>
            <sz val="8"/>
            <rFont val="Arial"/>
            <family val="2"/>
          </rPr>
          <t>The desired level of employment in each time
period (expressed in millions of
full-time-equivalent man-periods)
(variable Employment_Desired)</t>
        </r>
      </text>
    </comment>
    <comment ref="B69" authorId="0">
      <text>
        <r>
          <rPr>
            <b/>
            <sz val="8"/>
            <rFont val="Arial"/>
            <family val="2"/>
          </rPr>
          <t>Average over trials of desired level of employment
in each time period (expressed in millions of
full-time-equivalent man-periods)
(variable Employment_Desired_mean)</t>
        </r>
      </text>
    </comment>
    <comment ref="B71" authorId="0">
      <text>
        <r>
          <rPr>
            <b/>
            <sz val="8"/>
            <rFont val="Arial"/>
            <family val="2"/>
          </rPr>
          <t>Standard deviation over trials of desired level of
employment in each time period (expressed in
millions of full-time-equivalent man-periods)
(variable Employment_Desired_stdev)</t>
        </r>
      </text>
    </comment>
    <comment ref="B73" authorId="0">
      <text>
        <r>
          <rPr>
            <b/>
            <sz val="8"/>
            <rFont val="Arial"/>
            <family val="2"/>
          </rPr>
          <t>The equilibrium level of employment (in millions
of full-time-equivalent man-periods)
(variable Employment_Equilib)</t>
        </r>
      </text>
    </comment>
    <comment ref="B75" authorId="0">
      <text>
        <r>
          <rPr>
            <b/>
            <sz val="8"/>
            <rFont val="Arial"/>
            <family val="2"/>
          </rPr>
          <t>Mean value over trials of Employment in each time
period (expressed in millions of
full-time-equivalent man-periods)
(variable Employment_mean)</t>
        </r>
      </text>
    </comment>
    <comment ref="B77" authorId="0">
      <text>
        <r>
          <rPr>
            <b/>
            <sz val="8"/>
            <rFont val="Arial"/>
            <family val="2"/>
          </rPr>
          <t>Standard deviation over trials of Employment in
each time period (expressed in millions of
full-time-equivalent man-periods)
(variable Employment_stdev)</t>
        </r>
      </text>
    </comment>
    <comment ref="B79" authorId="0">
      <text>
        <r>
          <rPr>
            <b/>
            <sz val="8"/>
            <rFont val="Arial"/>
            <family val="2"/>
          </rPr>
          <t>The amount of goods and services sold in the
economy, in each time period (in millions)
(variable Final_Sales)</t>
        </r>
      </text>
    </comment>
    <comment ref="B81" authorId="0">
      <text>
        <r>
          <rPr>
            <b/>
            <sz val="8"/>
            <rFont val="Arial"/>
            <family val="2"/>
          </rPr>
          <t>Mean value over trials of the amount of goods and
services sold in the economy, in each time period
(in millions)
(variable Final_Sales_mean)</t>
        </r>
      </text>
    </comment>
    <comment ref="B83" authorId="0">
      <text>
        <r>
          <rPr>
            <b/>
            <sz val="8"/>
            <rFont val="Arial"/>
            <family val="2"/>
          </rPr>
          <t>Standard deviation over trials of the amount of
goods and services sold in the economy, in each
time period (in millions)
(variable Final_Sales_stdev)</t>
        </r>
      </text>
    </comment>
    <comment ref="B85" authorId="0">
      <text>
        <r>
          <rPr>
            <b/>
            <sz val="8"/>
            <rFont val="Arial"/>
            <family val="2"/>
          </rPr>
          <t>Flexibility of capacity unitlization. Measures how
well the capital stock responds to short-term
changes in demand.
(variable Flexibility_Capacity_Utilization)</t>
        </r>
      </text>
    </comment>
    <comment ref="B87" authorId="0">
      <text>
        <r>
          <rPr>
            <b/>
            <sz val="8"/>
            <rFont val="Arial"/>
            <family val="2"/>
          </rPr>
          <t>Government spending when the economy is in
equilibrium
(variable Gov_Spend_Equilib)</t>
        </r>
      </text>
    </comment>
    <comment ref="B89" authorId="0">
      <text>
        <r>
          <rPr>
            <b/>
            <sz val="8"/>
            <rFont val="Arial"/>
            <family val="2"/>
          </rPr>
          <t>The ratio (equilibrium government spending) /
(equilibrium output). This is a numerical input to
the model.
(variable Gov_Spend_Equilib_pct)</t>
        </r>
      </text>
    </comment>
    <comment ref="B91" authorId="0">
      <text>
        <r>
          <rPr>
            <b/>
            <sz val="8"/>
            <rFont val="Arial"/>
            <family val="2"/>
          </rPr>
          <t>Total government spending, in each time period (in
millions)
(variable Gov_Spending)</t>
        </r>
      </text>
    </comment>
    <comment ref="B93" authorId="0">
      <text>
        <r>
          <rPr>
            <b/>
            <sz val="8"/>
            <rFont val="Arial"/>
            <family val="2"/>
          </rPr>
          <t>Total government transfer payments, in each time
period (in millions)
(variable Gov_Transfers)</t>
        </r>
      </text>
    </comment>
    <comment ref="B95" authorId="0">
      <text>
        <r>
          <rPr>
            <b/>
            <sz val="8"/>
            <rFont val="Arial"/>
            <family val="2"/>
          </rPr>
          <t>The equilibrium level of government transfer
payments in each time period, given current
policies (in millions)
(variable Gov_Transfers_Equilib)</t>
        </r>
      </text>
    </comment>
    <comment ref="B97" authorId="0">
      <text>
        <r>
          <rPr>
            <b/>
            <sz val="8"/>
            <rFont val="Arial"/>
            <family val="2"/>
          </rPr>
          <t>The ratio (equilibrium government transfer
payments) / (equilibrium output). This is a
numerical input to the model.
(variable Gov_Transfers_Equilib_pct)</t>
        </r>
      </text>
    </comment>
    <comment ref="B99" authorId="0">
      <text>
        <r>
          <rPr>
            <b/>
            <sz val="8"/>
            <rFont val="Arial"/>
            <family val="2"/>
          </rPr>
          <t>Current disposable income, in each time period (in
millions)
(variable Income_Current_Disposable)</t>
        </r>
      </text>
    </comment>
    <comment ref="B101" authorId="0">
      <text>
        <r>
          <rPr>
            <b/>
            <sz val="8"/>
            <rFont val="Arial"/>
            <family val="2"/>
          </rPr>
          <t>Mean value over trials of Current disposable
income, in each time period (in millions)
(variable Income_Current_Disposable_mean)</t>
        </r>
      </text>
    </comment>
    <comment ref="B103" authorId="0">
      <text>
        <r>
          <rPr>
            <b/>
            <sz val="8"/>
            <rFont val="Arial"/>
            <family val="2"/>
          </rPr>
          <t>Standard deviation over trials of Current
disposable income, in each time period (in
millions)
(variable Income_Current_Disposable_stdev)</t>
        </r>
      </text>
    </comment>
    <comment ref="B105" authorId="0">
      <text>
        <r>
          <rPr>
            <b/>
            <sz val="8"/>
            <rFont val="Arial"/>
            <family val="2"/>
          </rPr>
          <t>Consumers' expectation of their permanent income
per time period, in each time period (in $
millions). This variable enters into consumers'
decisions about how much of their income to spend.
(variable Income_Permanent)</t>
        </r>
      </text>
    </comment>
    <comment ref="B107" authorId="0">
      <text>
        <r>
          <rPr>
            <b/>
            <sz val="8"/>
            <rFont val="Arial"/>
            <family val="2"/>
          </rPr>
          <t>Average over trials of consumers' expectation of
their permanent income per time period, in each
time period (in $ millions). This variable enters
into consumers' decisions about how much of their
income to spend.
(variable Income_Permanent_mean)</t>
        </r>
      </text>
    </comment>
    <comment ref="B109" authorId="0">
      <text>
        <r>
          <rPr>
            <b/>
            <sz val="8"/>
            <rFont val="Arial"/>
            <family val="2"/>
          </rPr>
          <t>Standard deviation over trials of consumers'
expectation of their permanent income per time
period, in each time period (in $ millions). This
variable enters into consumers' decisions about
how much of their income to spend.
(variable Income_Permanent_stdev)</t>
        </r>
      </text>
    </comment>
    <comment ref="B111" authorId="0">
      <text>
        <r>
          <rPr>
            <b/>
            <sz val="8"/>
            <rFont val="Arial"/>
            <family val="2"/>
          </rPr>
          <t>The long-term interest rate per period on debt
(variable Interest_Rate_Long)</t>
        </r>
      </text>
    </comment>
    <comment ref="B113" authorId="0">
      <text>
        <r>
          <rPr>
            <b/>
            <sz val="8"/>
            <rFont val="Arial"/>
            <family val="2"/>
          </rPr>
          <t>The long-term annual interest rate on debt. This
is a numerical input parameter of the model.
(variable Interest_Rate_Long_Yr)</t>
        </r>
      </text>
    </comment>
    <comment ref="B115" authorId="0">
      <text>
        <r>
          <rPr>
            <b/>
            <sz val="8"/>
            <rFont val="Arial"/>
            <family val="2"/>
          </rPr>
          <t>Name by which this model is known, as it appears
at the top of each worksheet
(variable Model_Name)</t>
        </r>
      </text>
    </comment>
    <comment ref="B117" authorId="0">
      <text>
        <r>
          <rPr>
            <b/>
            <sz val="8"/>
            <rFont val="Arial"/>
            <family val="2"/>
          </rPr>
          <t>The total output per time period, in each time
period (in millions)</t>
        </r>
      </text>
    </comment>
    <comment ref="B119" authorId="0">
      <text>
        <r>
          <rPr>
            <b/>
            <sz val="8"/>
            <rFont val="Arial"/>
            <family val="2"/>
          </rPr>
          <t>Equilibrium output per time period (in millions)
(variable Output_Equilib)</t>
        </r>
      </text>
    </comment>
    <comment ref="B121" authorId="0">
      <text>
        <r>
          <rPr>
            <b/>
            <sz val="8"/>
            <rFont val="Arial"/>
            <family val="2"/>
          </rPr>
          <t>Equilibrium annual output (in millions)
(variable Output_Equilib_Yr)</t>
        </r>
      </text>
    </comment>
    <comment ref="B123" authorId="0">
      <text>
        <r>
          <rPr>
            <b/>
            <sz val="8"/>
            <rFont val="Arial"/>
            <family val="2"/>
          </rPr>
          <t>Mean value over trials of total output per time
period, in each time period (in millions)
(variable Output_mean)</t>
        </r>
      </text>
    </comment>
    <comment ref="B12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B127" authorId="0">
      <text>
        <r>
          <rPr>
            <b/>
            <sz val="8"/>
            <rFont val="Arial"/>
            <family val="2"/>
          </rPr>
          <t>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Output_Potential_mean)</t>
        </r>
      </text>
    </comment>
    <comment ref="B129" authorId="0">
      <text>
        <r>
          <rPr>
            <b/>
            <sz val="8"/>
            <rFont val="Arial"/>
            <family val="2"/>
          </rPr>
          <t>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Output_Potential_stdev)</t>
        </r>
      </text>
    </comment>
    <comment ref="B131" authorId="0">
      <text>
        <r>
          <rPr>
            <b/>
            <sz val="8"/>
            <rFont val="Arial"/>
            <family val="2"/>
          </rPr>
          <t>Standard deviation over trials of total output per
time period, in each time period (in millions)
(variable Output_stdev)</t>
        </r>
      </text>
    </comment>
    <comment ref="B133" authorId="0">
      <text>
        <r>
          <rPr>
            <b/>
            <sz val="8"/>
            <rFont val="Arial"/>
            <family val="2"/>
          </rPr>
          <t>The real wage per time period when the economy is
in equilibrium (expressed in $ millions per
million full time equivalent man-periods)
(variable Real_Wage_Equilib)</t>
        </r>
      </text>
    </comment>
    <comment ref="B135" authorId="0">
      <text>
        <r>
          <rPr>
            <b/>
            <sz val="8"/>
            <rFont val="Arial"/>
            <family val="2"/>
          </rPr>
          <t>The ratio (equilibrium real wage) / (national
income). This is a numerical input parameter of
the model.
(variable Real_Wage_Equilib_pct)</t>
        </r>
      </text>
    </comment>
    <comment ref="B137" authorId="0">
      <text>
        <r>
          <rPr>
            <b/>
            <sz val="8"/>
            <rFont val="Arial"/>
            <family val="2"/>
          </rPr>
          <t>A random shock to the aggregate demand of the
economy, in each time period
(variable Shock_Aggregate_Demand)</t>
        </r>
      </text>
    </comment>
    <comment ref="B139" authorId="0">
      <text>
        <r>
          <rPr>
            <b/>
            <sz val="8"/>
            <rFont val="Arial"/>
            <family val="2"/>
          </rPr>
          <t>Mean value over trials of shocks to the aggregate
demand of the economy, in each time period
(variable Shock_Aggregate_Demand_mean)</t>
        </r>
      </text>
    </comment>
    <comment ref="B141" authorId="0">
      <text>
        <r>
          <rPr>
            <b/>
            <sz val="8"/>
            <rFont val="Arial"/>
            <family val="2"/>
          </rPr>
          <t>Standard deviation over trials of shocks to the
aggregate demand of the economy, in each time
period
(variable Shock_Aggregate_Demand_stdev)</t>
        </r>
      </text>
    </comment>
    <comment ref="B143" authorId="0">
      <text>
        <r>
          <rPr>
            <b/>
            <sz val="8"/>
            <rFont val="Arial"/>
            <family val="2"/>
          </rPr>
          <t>The limit in outliers for random shocks, expressed
in terms of the cumulative tail probability below
which shocks are not allowed.</t>
        </r>
      </text>
    </comment>
    <comment ref="B145" authorId="0">
      <text>
        <r>
          <rPr>
            <b/>
            <sz val="8"/>
            <rFont val="Arial"/>
            <family val="2"/>
          </rPr>
          <t>A random shock to the output of the economy, in
each time period
(variable Shock_Output)</t>
        </r>
      </text>
    </comment>
    <comment ref="B147" authorId="0">
      <text>
        <r>
          <rPr>
            <b/>
            <sz val="8"/>
            <rFont val="Arial"/>
            <family val="2"/>
          </rPr>
          <t>Mean value over trials of random shock to the
output of the economy, in each time period
(variable Shock_Output_mean)</t>
        </r>
      </text>
    </comment>
    <comment ref="B149" authorId="0">
      <text>
        <r>
          <rPr>
            <b/>
            <sz val="8"/>
            <rFont val="Arial"/>
            <family val="2"/>
          </rPr>
          <t>Standard deviation over trials of random shock to
the output of the economy, in each time period
(variable Shock_Output_stdev)</t>
        </r>
      </text>
    </comment>
    <comment ref="B151" authorId="0">
      <text>
        <r>
          <rPr>
            <b/>
            <sz val="8"/>
            <rFont val="Arial"/>
            <family val="2"/>
          </rPr>
          <t>The standard deviation of all the random shock
terms in the model. The std dev changes as the
sqrt of the time period because it is a
"Gauss-Wiener process", which generalizes a
Gaussian random walk to time steps of all sizes.</t>
        </r>
      </text>
    </comment>
    <comment ref="B153" authorId="0">
      <text>
        <r>
          <rPr>
            <b/>
            <sz val="8"/>
            <rFont val="Arial"/>
            <family val="2"/>
          </rPr>
          <t>The ratio (std dev of random shock) / (national
income). This parameter does not depend on time
because the model is based on an equilibrium
economy with random shocks. This is a numerical
input parameter of the model.
(variable Shock_Std_Dev_pct)</t>
        </r>
      </text>
    </comment>
    <comment ref="B155" authorId="0">
      <text>
        <r>
          <rPr>
            <b/>
            <sz val="8"/>
            <rFont val="Arial"/>
            <family val="2"/>
          </rPr>
          <t>Total taxes in the economy (in $ millions), in
each time period</t>
        </r>
      </text>
    </comment>
    <comment ref="B157" authorId="0">
      <text>
        <r>
          <rPr>
            <b/>
            <sz val="8"/>
            <rFont val="Arial"/>
            <family val="2"/>
          </rPr>
          <t>Mean value over trials of total taxes (in
millions), in each time period
(variable Tax_mean)</t>
        </r>
      </text>
    </comment>
    <comment ref="B159" authorId="0">
      <text>
        <r>
          <rPr>
            <b/>
            <sz val="8"/>
            <rFont val="Arial"/>
            <family val="2"/>
          </rPr>
          <t>The average rate of taxation of all kinds
including local, state and federal. This is a
numerical input parameter of the model.
(variable Tax_Rate)</t>
        </r>
      </text>
    </comment>
    <comment ref="B161" authorId="0">
      <text>
        <r>
          <rPr>
            <b/>
            <sz val="8"/>
            <rFont val="Arial"/>
            <family val="2"/>
          </rPr>
          <t>Standard deviation over trials of total taxes (in
millions), in each time period
(variable Tax_stdev)</t>
        </r>
      </text>
    </comment>
    <comment ref="B163" authorId="0">
      <text>
        <r>
          <rPr>
            <b/>
            <sz val="8"/>
            <rFont val="Arial"/>
            <family val="2"/>
          </rPr>
          <t>Time in years from the beginning of Model Time</t>
        </r>
      </text>
    </comment>
    <comment ref="B165" authorId="0">
      <text>
        <r>
          <rPr>
            <b/>
            <sz val="8"/>
            <rFont val="Arial"/>
            <family val="2"/>
          </rPr>
          <t>The characteristic time needed for the stock of
capital to adjust to changes in demand, expressed
in years
(variable Time_Adjust_Capital)</t>
        </r>
      </text>
    </comment>
    <comment ref="B167" authorId="0">
      <text>
        <r>
          <rPr>
            <b/>
            <sz val="8"/>
            <rFont val="Arial"/>
            <family val="2"/>
          </rPr>
          <t>The characteristic time needed for the level of
employment to respond to changes in demand,
expressed in years
(variable Time_Adjust_Employment)</t>
        </r>
      </text>
    </comment>
    <comment ref="B169" authorId="0">
      <text>
        <r>
          <rPr>
            <b/>
            <sz val="8"/>
            <rFont val="Arial"/>
            <family val="2"/>
          </rPr>
          <t>The characteristic time needed for consumers to
adjust their expectation of permanent income as
their incomes change, expressed in years
(variable Time_Smooth_Income)</t>
        </r>
      </text>
    </comment>
    <comment ref="B171" authorId="0">
      <text>
        <r>
          <rPr>
            <b/>
            <sz val="8"/>
            <rFont val="Arial"/>
            <family val="2"/>
          </rPr>
          <t>The characteristic time needed for long-term
expected demand to adjust to changes in aggregate
demand, expressed in years
(variable Time_Smooth_Long_Demand)</t>
        </r>
      </text>
    </comment>
    <comment ref="B173" authorId="0">
      <text>
        <r>
          <rPr>
            <b/>
            <sz val="8"/>
            <rFont val="Arial"/>
            <family val="2"/>
          </rPr>
          <t>The characteristic time needed for short-term
expected demand to adjust to changes in aggregate
demand, expressed in years
(variable Time_Smooth_Short_Demand)</t>
        </r>
      </text>
    </comment>
  </commentList>
</comments>
</file>

<file path=xl/comments12.xml><?xml version="1.0" encoding="utf-8"?>
<comments xmlns="http://schemas.openxmlformats.org/spreadsheetml/2006/main">
  <authors>
    <author>VISTA$</author>
  </authors>
  <commentList>
    <comment ref="A6" authorId="0">
      <text>
        <r>
          <rPr>
            <b/>
            <sz val="8"/>
            <rFont val="Arial"/>
            <family val="2"/>
          </rPr>
          <t>Equilibrium output per time period (in millions)
(variable Output_Equilib)</t>
        </r>
      </text>
    </comment>
    <comment ref="A9" authorId="0">
      <text>
        <r>
          <rPr>
            <b/>
            <sz val="8"/>
            <rFont val="Arial"/>
            <family val="2"/>
          </rPr>
          <t>Government spending when the economy is in
equilibrium
(variable Gov_Spend_Equilib)</t>
        </r>
      </text>
    </comment>
    <comment ref="A12" authorId="0">
      <text>
        <r>
          <rPr>
            <b/>
            <sz val="8"/>
            <rFont val="Arial"/>
            <family val="2"/>
          </rPr>
          <t>The equilibrium level of government transfer
payments in each time period, given current
policies (in millions)
(variable Gov_Transfers_Equilib)</t>
        </r>
      </text>
    </comment>
    <comment ref="A15" authorId="0">
      <text>
        <r>
          <rPr>
            <b/>
            <sz val="8"/>
            <rFont val="Arial"/>
            <family val="2"/>
          </rPr>
          <t>The aggregate demand for goods and services in the
economy, in each time period
(variable Demand_Aggregate)</t>
        </r>
      </text>
    </comment>
    <comment ref="A26" authorId="0">
      <text>
        <r>
          <rPr>
            <b/>
            <sz val="8"/>
            <rFont val="Arial"/>
            <family val="2"/>
          </rPr>
          <t>The amount of goods and services sold in the
economy, in each time period (in millions)
(variable Final_Sales)</t>
        </r>
      </text>
    </comment>
    <comment ref="A37" authorId="0">
      <text>
        <r>
          <rPr>
            <b/>
            <sz val="8"/>
            <rFont val="Arial"/>
            <family val="2"/>
          </rPr>
          <t>Consumption spending, in each time period (in
millions)</t>
        </r>
      </text>
    </comment>
    <comment ref="A48" authorId="0">
      <text>
        <r>
          <rPr>
            <b/>
            <sz val="8"/>
            <rFont val="Arial"/>
            <family val="2"/>
          </rPr>
          <t>Consumers' expectation of their permanent income
per time period, in each time period (in $
millions). This variable enters into consumers'
decisions about how much of their income to spend.
(variable Income_Permanent)</t>
        </r>
      </text>
    </comment>
    <comment ref="A59" authorId="0">
      <text>
        <r>
          <rPr>
            <b/>
            <sz val="8"/>
            <rFont val="Arial"/>
            <family val="2"/>
          </rPr>
          <t>The length of each time period in model time,
expressed in years</t>
        </r>
      </text>
    </comment>
    <comment ref="A62" authorId="0">
      <text>
        <r>
          <rPr>
            <b/>
            <sz val="8"/>
            <rFont val="Arial"/>
            <family val="2"/>
          </rPr>
          <t>Current disposable income, in each time period (in
millions)
(variable Income_Current_Disposable)</t>
        </r>
      </text>
    </comment>
    <comment ref="A73" authorId="0">
      <text>
        <r>
          <rPr>
            <b/>
            <sz val="8"/>
            <rFont val="Arial"/>
            <family val="2"/>
          </rPr>
          <t>The total output per time period, in each time
period (in millions)</t>
        </r>
      </text>
    </comment>
    <comment ref="A84"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95" authorId="0">
      <text>
        <r>
          <rPr>
            <b/>
            <sz val="8"/>
            <rFont val="Arial"/>
            <family val="2"/>
          </rPr>
          <t>The level of employment in each time period
(expressed in millions of full-time-equivalent
man-periods)</t>
        </r>
      </text>
    </comment>
    <comment ref="A106" authorId="0">
      <text>
        <r>
          <rPr>
            <b/>
            <sz val="8"/>
            <rFont val="Arial"/>
            <family val="2"/>
          </rPr>
          <t>The desired level of employment in each time
period (expressed in millions of
full-time-equivalent man-periods)
(variable Employment_Desired)</t>
        </r>
      </text>
    </comment>
    <comment ref="A117" authorId="0">
      <text>
        <r>
          <rPr>
            <b/>
            <sz val="8"/>
            <rFont val="Arial"/>
            <family val="2"/>
          </rPr>
          <t>Short-term expected demand for goods and services
per time period, in each time period (in millions)
(variable Demand_Expected_Short)</t>
        </r>
      </text>
    </comment>
    <comment ref="A128" authorId="0">
      <text>
        <r>
          <rPr>
            <b/>
            <sz val="8"/>
            <rFont val="Arial"/>
            <family val="2"/>
          </rPr>
          <t>The real wage per time period when the economy is
in equilibrium (expressed in $ millions per
million full time equivalent man-periods)
(variable Real_Wage_Equilib)</t>
        </r>
      </text>
    </comment>
    <comment ref="A131"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142" authorId="0">
      <text>
        <r>
          <rPr>
            <b/>
            <sz val="8"/>
            <rFont val="Arial"/>
            <family val="2"/>
          </rPr>
          <t>The long-term interest rate per period on debt
(variable Interest_Rate_Long)</t>
        </r>
      </text>
    </comment>
    <comment ref="A145" authorId="0">
      <text>
        <r>
          <rPr>
            <b/>
            <sz val="8"/>
            <rFont val="Arial"/>
            <family val="2"/>
          </rPr>
          <t>Capital investmnent in each time period (in
millions)
(variable Capital_Investment)</t>
        </r>
      </text>
    </comment>
    <comment ref="A156" authorId="0">
      <text>
        <r>
          <rPr>
            <b/>
            <sz val="8"/>
            <rFont val="Arial"/>
            <family val="2"/>
          </rPr>
          <t>The capital depreciation expense in each time
period (in millions)
(variable Capital_Depreciation)</t>
        </r>
      </text>
    </comment>
    <comment ref="A167" authorId="0">
      <text>
        <r>
          <rPr>
            <b/>
            <sz val="8"/>
            <rFont val="Arial"/>
            <family val="2"/>
          </rPr>
          <t>The desired capital stock in each time period (in
millions)
(variable Capital_Desired)</t>
        </r>
      </text>
    </comment>
    <comment ref="A178" authorId="0">
      <text>
        <r>
          <rPr>
            <b/>
            <sz val="8"/>
            <rFont val="Arial"/>
            <family val="2"/>
          </rPr>
          <t>The long-term expected demand for goods and
services per time period, in each time period (in
millions)
(variable Demand_Expected_Long)</t>
        </r>
      </text>
    </comment>
    <comment ref="A189" authorId="0">
      <text>
        <r>
          <rPr>
            <b/>
            <sz val="8"/>
            <rFont val="Arial"/>
            <family val="2"/>
          </rPr>
          <t>Time in years from the beginning of Model Time</t>
        </r>
      </text>
    </comment>
    <comment ref="A192" authorId="0">
      <text>
        <r>
          <rPr>
            <b/>
            <sz val="8"/>
            <rFont val="Arial"/>
            <family val="2"/>
          </rPr>
          <t>This is a numerical input parameter of the model.
(variable Capital_Equilib)</t>
        </r>
      </text>
    </comment>
    <comment ref="A195" authorId="0">
      <text>
        <r>
          <rPr>
            <b/>
            <sz val="8"/>
            <rFont val="Arial"/>
            <family val="2"/>
          </rPr>
          <t>A random shock to the output of the economy, in
each time period
(variable Shock_Output)</t>
        </r>
      </text>
    </comment>
    <comment ref="A206" authorId="0">
      <text>
        <r>
          <rPr>
            <b/>
            <sz val="8"/>
            <rFont val="Arial"/>
            <family val="2"/>
          </rPr>
          <t>The standard deviation of all the random shock
terms in the model. The std dev changes as the
sqrt of the time period because it is a
"Gauss-Wiener process", which generalizes a
Gaussian random walk to time steps of all sizes.</t>
        </r>
      </text>
    </comment>
    <comment ref="A209" authorId="0">
      <text>
        <r>
          <rPr>
            <b/>
            <sz val="8"/>
            <rFont val="Arial"/>
            <family val="2"/>
          </rPr>
          <t>Total taxes in the economy (in $ millions), in
each time period</t>
        </r>
      </text>
    </comment>
    <comment ref="A220" authorId="0">
      <text>
        <r>
          <rPr>
            <b/>
            <sz val="8"/>
            <rFont val="Arial"/>
            <family val="2"/>
          </rPr>
          <t>Total government transfer payments, in each time
period (in millions)
(variable Gov_Transfers)</t>
        </r>
      </text>
    </comment>
    <comment ref="A231" authorId="0">
      <text>
        <r>
          <rPr>
            <b/>
            <sz val="8"/>
            <rFont val="Arial"/>
            <family val="2"/>
          </rPr>
          <t>Total government spending, in each time period (in
millions)
(variable Gov_Spending)</t>
        </r>
      </text>
    </comment>
    <comment ref="A242" authorId="0">
      <text>
        <r>
          <rPr>
            <b/>
            <sz val="8"/>
            <rFont val="Arial"/>
            <family val="2"/>
          </rPr>
          <t>A random shock to the aggregate demand of the
economy, in each time period
(variable Shock_Aggregate_Demand)</t>
        </r>
      </text>
    </comment>
  </commentList>
</comments>
</file>

<file path=xl/comments2.xml><?xml version="1.0" encoding="utf-8"?>
<comments xmlns="http://schemas.openxmlformats.org/spreadsheetml/2006/main">
  <authors>
    <author>VISTA$</author>
  </authors>
  <commentList>
    <comment ref="A12" authorId="0">
      <text>
        <r>
          <rPr>
            <b/>
            <sz val="8"/>
            <rFont val="Arial"/>
            <family val="2"/>
          </rPr>
          <t>Mean value over trials of aggregate demand for
goods and services, in each time period
(variable Demand_Aggregate_mean)</t>
        </r>
      </text>
    </comment>
    <comment ref="A13" authorId="0">
      <text>
        <r>
          <rPr>
            <b/>
            <sz val="8"/>
            <rFont val="Arial"/>
            <family val="2"/>
          </rPr>
          <t>Standard deviation over trials of aggregate demand
for goods and services, in each time period
(variable Demand_Aggregate_stdev)</t>
        </r>
      </text>
    </comment>
    <comment ref="A14" authorId="0">
      <text>
        <r>
          <rPr>
            <b/>
            <sz val="8"/>
            <rFont val="Arial"/>
            <family val="2"/>
          </rPr>
          <t>Mean value over trials of short-term expected
demand for goods and services per time period, in
each time period (in millions)
(variable Demand_Expected_Short_mean)</t>
        </r>
      </text>
    </comment>
    <comment ref="A15" authorId="0">
      <text>
        <r>
          <rPr>
            <b/>
            <sz val="8"/>
            <rFont val="Arial"/>
            <family val="2"/>
          </rPr>
          <t>Standard deviation over trials of short-term
expected demand for goods and services per time
period, in each time period (in millions)
(variable Demand_Expected_Short_stdev)</t>
        </r>
      </text>
    </comment>
    <comment ref="A16" authorId="0">
      <text>
        <r>
          <rPr>
            <b/>
            <sz val="8"/>
            <rFont val="Arial"/>
            <family val="2"/>
          </rPr>
          <t>Mean value over trials of long-term expected
demand for goods and services per time period, in
each time period (in millions)
(variable Demand_Expected_Long_mean)</t>
        </r>
      </text>
    </comment>
    <comment ref="A17" authorId="0">
      <text>
        <r>
          <rPr>
            <b/>
            <sz val="8"/>
            <rFont val="Arial"/>
            <family val="2"/>
          </rPr>
          <t>Standard deviation over trials of long-term
expected demand for goods and services per time
period, in each time period (in millions)
(variable Demand_Expected_Long_stdev)</t>
        </r>
      </text>
    </comment>
    <comment ref="A18" authorId="0">
      <text>
        <r>
          <rPr>
            <b/>
            <sz val="8"/>
            <rFont val="Arial"/>
            <family val="2"/>
          </rPr>
          <t>Mean value over trials of Consumption spending, in
each time period (in millions)
(variable Consumption_mean)</t>
        </r>
      </text>
    </comment>
    <comment ref="A19" authorId="0">
      <text>
        <r>
          <rPr>
            <b/>
            <sz val="8"/>
            <rFont val="Arial"/>
            <family val="2"/>
          </rPr>
          <t>Standard deviation over trials of Consumption
spending, in each time period (in millions)
(variable Consumption_stdev)</t>
        </r>
      </text>
    </comment>
    <comment ref="A25" authorId="0">
      <text>
        <r>
          <rPr>
            <b/>
            <sz val="8"/>
            <rFont val="Arial"/>
            <family val="2"/>
          </rPr>
          <t>Mean value over trials of the capital stock, in
each time period (expressed in millions). The net
capital investment in the previous time period
determines the change in capital in each time
period, to avoid circularity
(variable Capital_mean)</t>
        </r>
      </text>
    </comment>
    <comment ref="A26" authorId="0">
      <text>
        <r>
          <rPr>
            <b/>
            <sz val="8"/>
            <rFont val="Arial"/>
            <family val="2"/>
          </rPr>
          <t>Standard deviation over trials of the capital
stock, in each time period (expressed in
millions). The net capital investment in the
previous time period determines the change in
capital in each time period, to avoid circularity
(variable Capital_stdev)</t>
        </r>
      </text>
    </comment>
    <comment ref="A27" authorId="0">
      <text>
        <r>
          <rPr>
            <b/>
            <sz val="8"/>
            <rFont val="Arial"/>
            <family val="2"/>
          </rPr>
          <t>Mean value over trials of Capital investmnent in
each time period (in millions)
(variable Capital_Investment_mean)</t>
        </r>
      </text>
    </comment>
    <comment ref="A28" authorId="0">
      <text>
        <r>
          <rPr>
            <b/>
            <sz val="8"/>
            <rFont val="Arial"/>
            <family val="2"/>
          </rPr>
          <t>Standard deviation over trials of Capital
investmnent in each time period (in millions)
(variable Capital_Investment_stdev)</t>
        </r>
      </text>
    </comment>
    <comment ref="A29" authorId="0">
      <text>
        <r>
          <rPr>
            <b/>
            <sz val="8"/>
            <rFont val="Arial"/>
            <family val="2"/>
          </rPr>
          <t>Average over trials of capital depreciation
expense in each time period (in millions)
(variable Capital_Depreciation_mean)</t>
        </r>
      </text>
    </comment>
    <comment ref="A30" authorId="0">
      <text>
        <r>
          <rPr>
            <b/>
            <sz val="8"/>
            <rFont val="Arial"/>
            <family val="2"/>
          </rPr>
          <t>Standard deviation of capital depreciation expense
in each time period (in millions)
(variable Capital_Depreciation_stdev)</t>
        </r>
      </text>
    </comment>
    <comment ref="A32" authorId="0">
      <text>
        <r>
          <rPr>
            <b/>
            <sz val="8"/>
            <rFont val="Arial"/>
            <family val="2"/>
          </rPr>
          <t>Average over trials of desired capital stock in
each time period (in millions)
(variable Capital_Desired_mean)</t>
        </r>
      </text>
    </comment>
    <comment ref="A33" authorId="0">
      <text>
        <r>
          <rPr>
            <b/>
            <sz val="8"/>
            <rFont val="Arial"/>
            <family val="2"/>
          </rPr>
          <t>Standard deviation over trials of desired capital
stock in each time period (in millions)
(variable Capital_Desired_stdev)</t>
        </r>
      </text>
    </comment>
    <comment ref="A39" authorId="0">
      <text>
        <r>
          <rPr>
            <b/>
            <sz val="8"/>
            <rFont val="Arial"/>
            <family val="2"/>
          </rPr>
          <t>Mean value over trials of Employment in each time
period (expressed in millions of
full-time-equivalent man-periods)
(variable Employment_mean)</t>
        </r>
      </text>
    </comment>
    <comment ref="A40" authorId="0">
      <text>
        <r>
          <rPr>
            <b/>
            <sz val="8"/>
            <rFont val="Arial"/>
            <family val="2"/>
          </rPr>
          <t>Standard deviation over trials of Employment in
each time period (expressed in millions of
full-time-equivalent man-periods)
(variable Employment_stdev)</t>
        </r>
      </text>
    </comment>
    <comment ref="A42" authorId="0">
      <text>
        <r>
          <rPr>
            <b/>
            <sz val="8"/>
            <rFont val="Arial"/>
            <family val="2"/>
          </rPr>
          <t>Average over trials of desired level of employment
in each time period (expressed in millions of
full-time-equivalent man-periods)
(variable Employment_Desired_mean)</t>
        </r>
      </text>
    </comment>
    <comment ref="A43" authorId="0">
      <text>
        <r>
          <rPr>
            <b/>
            <sz val="8"/>
            <rFont val="Arial"/>
            <family val="2"/>
          </rPr>
          <t>Standard deviation over trials of desired level of
employment in each time period (expressed in
millions of full-time-equivalent man-periods)
(variable Employment_Desired_stdev)</t>
        </r>
      </text>
    </comment>
    <comment ref="A49" authorId="0">
      <text>
        <r>
          <rPr>
            <b/>
            <sz val="8"/>
            <rFont val="Arial"/>
            <family val="2"/>
          </rPr>
          <t>Mean value over trials of Current disposable
income, in each time period (in millions)
(variable Income_Current_Disposable_mean)</t>
        </r>
      </text>
    </comment>
    <comment ref="A50" authorId="0">
      <text>
        <r>
          <rPr>
            <b/>
            <sz val="8"/>
            <rFont val="Arial"/>
            <family val="2"/>
          </rPr>
          <t>Standard deviation over trials of Current
disposable income, in each time period (in
millions)
(variable Income_Current_Disposable_stdev)</t>
        </r>
      </text>
    </comment>
    <comment ref="A51" authorId="0">
      <text>
        <r>
          <rPr>
            <b/>
            <sz val="8"/>
            <rFont val="Arial"/>
            <family val="2"/>
          </rPr>
          <t>Mean value over trials of the amount of goods and
services sold in the economy, in each time period
(in millions)
(variable Final_Sales_mean)</t>
        </r>
      </text>
    </comment>
    <comment ref="A52" authorId="0">
      <text>
        <r>
          <rPr>
            <b/>
            <sz val="8"/>
            <rFont val="Arial"/>
            <family val="2"/>
          </rPr>
          <t>Standard deviation over trials of the amount of
goods and services sold in the economy, in each
time period (in millions)
(variable Final_Sales_stdev)</t>
        </r>
      </text>
    </comment>
    <comment ref="A54" authorId="0">
      <text>
        <r>
          <rPr>
            <b/>
            <sz val="8"/>
            <rFont val="Arial"/>
            <family val="2"/>
          </rPr>
          <t>Average over trials of consumers' expectation of
their permanent income per time period, in each
time period (in $ millions). This variable enters
into consumers' decisions about how much of their
income to spend.
(variable Income_Permanent_mean)</t>
        </r>
      </text>
    </comment>
    <comment ref="A55" authorId="0">
      <text>
        <r>
          <rPr>
            <b/>
            <sz val="8"/>
            <rFont val="Arial"/>
            <family val="2"/>
          </rPr>
          <t>Standard deviation over trials of consumers'
expectation of their permanent income per time
period, in each time period (in $ millions). This
variable enters into consumers' decisions about
how much of their income to spend.
(variable Income_Permanent_stdev)</t>
        </r>
      </text>
    </comment>
    <comment ref="A61" authorId="0">
      <text>
        <r>
          <rPr>
            <b/>
            <sz val="8"/>
            <rFont val="Arial"/>
            <family val="2"/>
          </rPr>
          <t>Mean value over trials of total output per time
period, in each time period (in millions)
(variable Output_mean)</t>
        </r>
      </text>
    </comment>
    <comment ref="A62" authorId="0">
      <text>
        <r>
          <rPr>
            <b/>
            <sz val="8"/>
            <rFont val="Arial"/>
            <family val="2"/>
          </rPr>
          <t>Standard deviation over trials of total output per
time period, in each time period (in millions)
(variable Output_stdev)</t>
        </r>
      </text>
    </comment>
    <comment ref="A64" authorId="0">
      <text>
        <r>
          <rPr>
            <b/>
            <sz val="8"/>
            <rFont val="Arial"/>
            <family val="2"/>
          </rPr>
          <t>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Output_Potential_mean)</t>
        </r>
      </text>
    </comment>
    <comment ref="A65" authorId="0">
      <text>
        <r>
          <rPr>
            <b/>
            <sz val="8"/>
            <rFont val="Arial"/>
            <family val="2"/>
          </rPr>
          <t>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Output_Potential_stdev)</t>
        </r>
      </text>
    </comment>
    <comment ref="A71" authorId="0">
      <text>
        <r>
          <rPr>
            <b/>
            <sz val="8"/>
            <rFont val="Arial"/>
            <family val="2"/>
          </rPr>
          <t>Mean value over trials of total taxes (in
millions), in each time period
(variable Tax_mean)</t>
        </r>
      </text>
    </comment>
    <comment ref="A72" authorId="0">
      <text>
        <r>
          <rPr>
            <b/>
            <sz val="8"/>
            <rFont val="Arial"/>
            <family val="2"/>
          </rPr>
          <t>Standard deviation over trials of total taxes (in
millions), in each time period
(variable Tax_stdev)</t>
        </r>
      </text>
    </comment>
    <comment ref="A78" authorId="0">
      <text>
        <r>
          <rPr>
            <b/>
            <sz val="8"/>
            <rFont val="Arial"/>
            <family val="2"/>
          </rPr>
          <t>Mean value over trials of shocks to the aggregate
demand of the economy, in each time period
(variable Shock_Aggregate_Demand_mean)</t>
        </r>
      </text>
    </comment>
    <comment ref="A79" authorId="0">
      <text>
        <r>
          <rPr>
            <b/>
            <sz val="8"/>
            <rFont val="Arial"/>
            <family val="2"/>
          </rPr>
          <t>Standard deviation over trials of shocks to the
aggregate demand of the economy, in each time
period
(variable Shock_Aggregate_Demand_stdev)</t>
        </r>
      </text>
    </comment>
    <comment ref="A80" authorId="0">
      <text>
        <r>
          <rPr>
            <b/>
            <sz val="8"/>
            <rFont val="Arial"/>
            <family val="2"/>
          </rPr>
          <t>Mean value over trials of random shock to the
output of the economy, in each time period
(variable Shock_Output_mean)</t>
        </r>
      </text>
    </comment>
    <comment ref="A81" authorId="0">
      <text>
        <r>
          <rPr>
            <b/>
            <sz val="8"/>
            <rFont val="Arial"/>
            <family val="2"/>
          </rPr>
          <t>Standard deviation over trials of random shock to
the output of the economy, in each time period
(variable Shock_Output_stdev)</t>
        </r>
      </text>
    </comment>
  </commentList>
</comments>
</file>

<file path=xl/comments3.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comments4.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comments5.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comments6.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comments7.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comments8.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comments9.xml><?xml version="1.0" encoding="utf-8"?>
<comments xmlns="http://schemas.openxmlformats.org/spreadsheetml/2006/main">
  <authors>
    <author>VISTA$</author>
  </authors>
  <commentList>
    <comment ref="A9" authorId="0">
      <text>
        <r>
          <rPr>
            <b/>
            <sz val="8"/>
            <rFont val="Arial"/>
            <family val="2"/>
          </rPr>
          <t>The aggregate demand for goods and services in the
economy, in each time period
(variable Demand_Aggregate)</t>
        </r>
      </text>
    </comment>
    <comment ref="A10" authorId="0">
      <text>
        <r>
          <rPr>
            <b/>
            <sz val="8"/>
            <rFont val="Arial"/>
            <family val="2"/>
          </rPr>
          <t>The long-term expected demand for goods and
services per time period, in each time period (in
millions)
(variable Demand_Expected_Long)</t>
        </r>
      </text>
    </comment>
    <comment ref="A11" authorId="0">
      <text>
        <r>
          <rPr>
            <b/>
            <sz val="8"/>
            <rFont val="Arial"/>
            <family val="2"/>
          </rPr>
          <t>Short-term expected demand for goods and services
per time period, in each time period (in millions)
(variable Demand_Expected_Short)</t>
        </r>
      </text>
    </comment>
    <comment ref="A12" authorId="0">
      <text>
        <r>
          <rPr>
            <b/>
            <sz val="8"/>
            <rFont val="Arial"/>
            <family val="2"/>
          </rPr>
          <t>Consumption spending, in each time period (in
millions)</t>
        </r>
      </text>
    </comment>
    <comment ref="A13" authorId="0">
      <text>
        <r>
          <rPr>
            <b/>
            <sz val="8"/>
            <rFont val="Arial"/>
            <family val="2"/>
          </rPr>
          <t>A random shock to the aggregate demand of the
economy, in each time period
(variable Shock_Aggregate_Demand)</t>
        </r>
      </text>
    </comment>
    <comment ref="A19" author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text>
        <r>
          <rPr>
            <b/>
            <sz val="8"/>
            <rFont val="Arial"/>
            <family val="2"/>
          </rPr>
          <t>The capital depreciation expense in each time
period (in millions)
(variable Capital_Depreciation)</t>
        </r>
      </text>
    </comment>
    <comment ref="A21" authorId="0">
      <text>
        <r>
          <rPr>
            <b/>
            <sz val="8"/>
            <rFont val="Arial"/>
            <family val="2"/>
          </rPr>
          <t>Capital investmnent in each time period (in
millions)
(variable Capital_Investment)</t>
        </r>
      </text>
    </comment>
    <comment ref="A22" authorId="0">
      <text>
        <r>
          <rPr>
            <b/>
            <sz val="8"/>
            <rFont val="Arial"/>
            <family val="2"/>
          </rPr>
          <t>The desired capital stock in each time period (in
millions)
(variable Capital_Desired)</t>
        </r>
      </text>
    </comment>
    <comment ref="A28" authorId="0">
      <text>
        <r>
          <rPr>
            <b/>
            <sz val="8"/>
            <rFont val="Arial"/>
            <family val="2"/>
          </rPr>
          <t>The level of employment in each time period
(expressed in millions of full-time-equivalent
man-periods)</t>
        </r>
      </text>
    </comment>
    <comment ref="A29" authorId="0">
      <text>
        <r>
          <rPr>
            <b/>
            <sz val="8"/>
            <rFont val="Arial"/>
            <family val="2"/>
          </rPr>
          <t>The desired level of employment in each time
period (expressed in millions of
full-time-equivalent man-periods)
(variable Employment_Desired)</t>
        </r>
      </text>
    </comment>
    <comment ref="A35" authorId="0">
      <text>
        <r>
          <rPr>
            <b/>
            <sz val="8"/>
            <rFont val="Arial"/>
            <family val="2"/>
          </rPr>
          <t>Current disposable income, in each time period (in
millions)
(variable Income_Current_Disposable)</t>
        </r>
      </text>
    </comment>
    <comment ref="A36" authorId="0">
      <text>
        <r>
          <rPr>
            <b/>
            <sz val="8"/>
            <rFont val="Arial"/>
            <family val="2"/>
          </rPr>
          <t>The amount of goods and services sold in the
economy, in each time period (in millions)
(variable Final_Sales)</t>
        </r>
      </text>
    </comment>
    <comment ref="A37" authorId="0">
      <text>
        <r>
          <rPr>
            <b/>
            <sz val="8"/>
            <rFont val="Arial"/>
            <family val="2"/>
          </rPr>
          <t>Total government spending, in each time period (in
millions)
(variable Gov_Spending)</t>
        </r>
      </text>
    </comment>
    <comment ref="A38" authorId="0">
      <text>
        <r>
          <rPr>
            <b/>
            <sz val="8"/>
            <rFont val="Arial"/>
            <family val="2"/>
          </rPr>
          <t>Total government transfer payments, in each time
period (in millions)
(variable Gov_Transfers)</t>
        </r>
      </text>
    </comment>
    <comment ref="A44" authorId="0">
      <text>
        <r>
          <rPr>
            <b/>
            <sz val="8"/>
            <rFont val="Arial"/>
            <family val="2"/>
          </rPr>
          <t>The total output per time period, in each time
period (in millions)</t>
        </r>
      </text>
    </comment>
    <comment ref="A45" author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text>
        <r>
          <rPr>
            <b/>
            <sz val="8"/>
            <rFont val="Arial"/>
            <family val="2"/>
          </rPr>
          <t>A random shock to the output of the economy, in
each time period
(variable Shock_Output)</t>
        </r>
      </text>
    </comment>
    <comment ref="A52" authorId="0">
      <text>
        <r>
          <rPr>
            <b/>
            <sz val="8"/>
            <rFont val="Arial"/>
            <family val="2"/>
          </rPr>
          <t>Total government spending, in each time period (in
millions)
(variable Gov_Spending)</t>
        </r>
      </text>
    </comment>
    <comment ref="A53" authorId="0">
      <text>
        <r>
          <rPr>
            <b/>
            <sz val="8"/>
            <rFont val="Arial"/>
            <family val="2"/>
          </rPr>
          <t>Total government transfer payments, in each time
period (in millions)
(variable Gov_Transfers)</t>
        </r>
      </text>
    </comment>
    <comment ref="A54" authorId="0">
      <text>
        <r>
          <rPr>
            <b/>
            <sz val="8"/>
            <rFont val="Arial"/>
            <family val="2"/>
          </rPr>
          <t>Total taxes in the economy (in $ millions), in
each time period</t>
        </r>
      </text>
    </comment>
    <comment ref="A60" authorId="0">
      <text>
        <r>
          <rPr>
            <b/>
            <sz val="8"/>
            <rFont val="Arial"/>
            <family val="2"/>
          </rPr>
          <t>A random shock to the aggregate demand of the
economy, in each time period
(variable Shock_Aggregate_Demand)</t>
        </r>
      </text>
    </comment>
    <comment ref="A61" authorId="0">
      <text>
        <r>
          <rPr>
            <b/>
            <sz val="8"/>
            <rFont val="Arial"/>
            <family val="2"/>
          </rPr>
          <t>A random shock to the output of the economy, in
each time period
(variable Shock_Output)</t>
        </r>
      </text>
    </comment>
  </commentList>
</comments>
</file>

<file path=xl/sharedStrings.xml><?xml version="1.0" encoding="utf-8"?>
<sst xmlns="http://schemas.openxmlformats.org/spreadsheetml/2006/main" count="1171" uniqueCount="899">
  <si>
    <t>Time_Adjust_Employment[]|</t>
  </si>
  <si>
    <t>ZZZ_Ranges!Capital_stdev</t>
  </si>
  <si>
    <t>Gov_Spending</t>
  </si>
  <si>
    <t>ZZZ_Ranges!Capital_Trials_Trial_07</t>
  </si>
  <si>
    <t>average(ranged("Trials", Demand_Expected_Short))</t>
  </si>
  <si>
    <t>:A:-1:Time_Adjust_Employment</t>
  </si>
  <si>
    <t>ZZZ_Ranges!Income_Permanent_Trials</t>
  </si>
  <si>
    <t>:A:0:Income_Current_Disposable_mean</t>
  </si>
  <si>
    <t>:A:-1:Income_Current_Disposable_mean</t>
  </si>
  <si>
    <t>Mean value over trials of long-term expected demand for goods and services per time period, in each time period (in millions)</t>
  </si>
  <si>
    <t>Demand_Aggregate_stdev</t>
  </si>
  <si>
    <t>The level of employment in each time period (expressed in millions of full-time-equivalent man-periods)</t>
  </si>
  <si>
    <t>Short-term expected demand for goods and services per time period, in each time period (in millions)</t>
  </si>
  <si>
    <t>ZZZ_Ranges!Employment_Desired_Trials_Trial_03</t>
  </si>
  <si>
    <t>ZZZ_Ranges!Employment_Desired_Trials_Trial_02</t>
  </si>
  <si>
    <t>ZZZ_Ranges!Employment_Desired_Trials_Trial_05</t>
  </si>
  <si>
    <t>Output_mean</t>
  </si>
  <si>
    <t>ZZZ_Ranges!Employment_Desired_Trials_Trial_07</t>
  </si>
  <si>
    <t>stdev(ranged("Trials", Capital))</t>
  </si>
  <si>
    <t>ZZZ_Ranges!Employment_Desired_Trials_Trial_08</t>
  </si>
  <si>
    <t>:A:0:Consumption_Avg_Propensity</t>
  </si>
  <si>
    <t>Tax_Rate[]|=('(Other Computations)'!B11+'(Other Computations)'!B14)/'(Other Computations)'!B8</t>
  </si>
  <si>
    <t>:A:0:Capital_Investment_mean</t>
  </si>
  <si>
    <t>:A:0:Capital_Desired_stdev</t>
  </si>
  <si>
    <t>:A:-1:Gov_Spend_Equilib_pct</t>
  </si>
  <si>
    <t>Shock_Cutoff[]|</t>
  </si>
  <si>
    <t>ZZZ_Ranges!Employment_Time_Period</t>
  </si>
  <si>
    <t>:A:-1:Real_Wage_Equilib</t>
  </si>
  <si>
    <t>:A:-1:Time</t>
  </si>
  <si>
    <t>:A:0:Shock_Output_mean</t>
  </si>
  <si>
    <t>:A:-1:Demand_Expected_Short_stdev</t>
  </si>
  <si>
    <t>:A:-1:Gov_Spend_Equilib</t>
  </si>
  <si>
    <t>Capital_Investment_mean</t>
  </si>
  <si>
    <t>var(Output_Potential*(1-Flexibility_Capacity_Utilization)+Demand_Expected_Short*Flexibility_Capacity_Utilization+Shock_Output, "Trials")</t>
  </si>
  <si>
    <t>ZZZ_Ranges!Demand_Aggregate_Trials_Trial_07</t>
  </si>
  <si>
    <t>ZZZ_Ranges!Income_Permanent_Trials_Trial_02</t>
  </si>
  <si>
    <t>:A:0:Output_Potential_stdev</t>
  </si>
  <si>
    <t>Employment_Desired_mean</t>
  </si>
  <si>
    <t>:D:0:Trials.Trial_01</t>
  </si>
  <si>
    <t>Trial 04</t>
  </si>
  <si>
    <t>ZZZ_Ranges!Income_Permanent_Trials_Trial_06</t>
  </si>
  <si>
    <t>ZZZ_Ranges!Consumption_Trials_Trial_06</t>
  </si>
  <si>
    <t>Output_Potential</t>
  </si>
  <si>
    <t>ZZZ_Ranges!Employment_Desired_stdev_Time_Period</t>
  </si>
  <si>
    <t>Gov_Spend_Equilib</t>
  </si>
  <si>
    <t>:A:-1:Shock_Output_stdev</t>
  </si>
  <si>
    <t>:A:-1:Interest_Rate_Long</t>
  </si>
  <si>
    <t>Real_Wage_Equilib_pct</t>
  </si>
  <si>
    <t>ZZZ_Ranges!Capital_Desired_Trials_Trial_03</t>
  </si>
  <si>
    <t>Employment_Desired</t>
  </si>
  <si>
    <t>Interest_Rate_Long_Yr</t>
  </si>
  <si>
    <t>Total As</t>
  </si>
  <si>
    <t>Employment_stdev</t>
  </si>
  <si>
    <t>:A:0:Tax_stdev</t>
  </si>
  <si>
    <t>ZZZ_Ranges!Income_Permanent_stdev_Time_Period</t>
  </si>
  <si>
    <t>Standard deviation over trials of desired level of employment in each time period (expressed in millions of full-time-equivalent man-periods)</t>
  </si>
  <si>
    <t>dt</t>
  </si>
  <si>
    <t>stdev(ranged("Trials", Shock_Output))</t>
  </si>
  <si>
    <t>ZZZ_Ranges!Final_Sales_Trials_Trial_01</t>
  </si>
  <si>
    <t>The amount of goods and services sold in the economy, in each time period (in millions)</t>
  </si>
  <si>
    <t>ZZZ_Ranges!Consumption_mean</t>
  </si>
  <si>
    <t>ZZZ_Ranges!Output_Potential_Trials_Trial_08</t>
  </si>
  <si>
    <t>Aggregate Demand</t>
  </si>
  <si>
    <t>ZZZ_Ranges!Final_Sales_stdev_Time_Period</t>
  </si>
  <si>
    <t>:A:-1:Demand_Expected_Short_mean</t>
  </si>
  <si>
    <t>:A:0:Real_Wage_Equilib</t>
  </si>
  <si>
    <t>:A:-1:Shock_Std_Dev_pct</t>
  </si>
  <si>
    <t>Shock_Output</t>
  </si>
  <si>
    <t>Demand_Expected_Long_stdev</t>
  </si>
  <si>
    <t>Standard deviation over trials of total taxes (in millions), in each time period</t>
  </si>
  <si>
    <t>ZZZ_Ranges!Capital_Trials_Trial_03</t>
  </si>
  <si>
    <t>Average over trials of capital depreciation expense in each time period (in millions)</t>
  </si>
  <si>
    <t>Final_Sales+0+Shock_Aggregate_Demand</t>
  </si>
  <si>
    <t>average(ranged("Trials", Income_Permanent))</t>
  </si>
  <si>
    <t>Flexibility Capacity Utilization</t>
  </si>
  <si>
    <t>:A:0:Gov_Spending</t>
  </si>
  <si>
    <t>ZZZ_Ranges!Output_Potential_mean</t>
  </si>
  <si>
    <t>ZZZ_Ranges!Consumption_mean_Date</t>
  </si>
  <si>
    <t>Standard deviation over trials of short-term expected demand for goods and services per time period, in each time period (in millions)</t>
  </si>
  <si>
    <t>:D:0:Trials.Trial_05</t>
  </si>
  <si>
    <t>ZZZ_Ranges!Demand_Aggregate_mean</t>
  </si>
  <si>
    <t>ZZZ_Ranges!Demand_Aggregate_Date</t>
  </si>
  <si>
    <t>The average rate of taxation of all kinds including local, state and federal. This is a numerical input parameter of the model.</t>
  </si>
  <si>
    <t>var(preve(Capital_Expon*Output_Equilib/(1/Capital_Avg_Life/periods_per("year")+Interest_Rate_Long), capital+capital_investment-capital_depreciation), "Trials")</t>
  </si>
  <si>
    <t>:A:0:Time_Adjust_Employment</t>
  </si>
  <si>
    <t>:D:0:Trials</t>
  </si>
  <si>
    <t xml:space="preserve">  Trial_04</t>
  </si>
  <si>
    <t>ZZZ_Ranges!Income_Permanent_mean</t>
  </si>
  <si>
    <t>:A:0:Income_Current_Disposable</t>
  </si>
  <si>
    <t>ZZZ_Ranges!Capital_Trials</t>
  </si>
  <si>
    <t>:A:0:Demand_Expected_Long_mean</t>
  </si>
  <si>
    <t>ZZZ_Ranges!Consumption_Trials_Trial_03</t>
  </si>
  <si>
    <t>:A:-1:Capital_mean</t>
  </si>
  <si>
    <t>ZZZ_Ranges!Final_Sales_Trials_Trial_08</t>
  </si>
  <si>
    <t>:A:-1:Capital_Desired_stdev</t>
  </si>
  <si>
    <t>:A:-1:Capital_Investment_mean</t>
  </si>
  <si>
    <t>Capital Exponent</t>
  </si>
  <si>
    <t>Permanent Income std dev</t>
  </si>
  <si>
    <t>ZZZ_Ranges!Output_Trials</t>
  </si>
  <si>
    <t>Tax Rate</t>
  </si>
  <si>
    <t>Government spending when the economy is in equilibrium</t>
  </si>
  <si>
    <t>ZZZ_Ranges!Demand_Expected_Long_Trials_Trial_08</t>
  </si>
  <si>
    <t xml:space="preserve">  Trial_03</t>
  </si>
  <si>
    <t>Display Item As</t>
  </si>
  <si>
    <t>ZZZ_Ranges!Capital_stdev_Time_Period</t>
  </si>
  <si>
    <t>:A:0:Interest_Rate_Long</t>
  </si>
  <si>
    <t>:A:0:Income_Current_Disposable_stdev</t>
  </si>
  <si>
    <t>:A:-1:dt</t>
  </si>
  <si>
    <t>stdev(ranged("Trials", Consumption))</t>
  </si>
  <si>
    <t>ZZZ_Ranges!Output_mean</t>
  </si>
  <si>
    <t>Capital</t>
  </si>
  <si>
    <t>ZZZ_Ranges!Final_Sales_Trials_Trial_06</t>
  </si>
  <si>
    <t>:A:0:Demand_Expected_Short</t>
  </si>
  <si>
    <t>Standard deviation over trials of the capital stock, in each time period (expressed in millions). The net capital investment in the previous time period determines the change in capital in each time period, to avoid circularity</t>
  </si>
  <si>
    <t>ZZZ_Ranges!Demand_Expected_Short_Trials_Trial_01</t>
  </si>
  <si>
    <t>ZZZ_Ranges!Income_Current_Disposable_Trials</t>
  </si>
  <si>
    <t>preve(Output_Equilib)+dt*preve(0, Demand_Aggregate-Demand_Expected_Long)/Time_Smooth_Long_Demand/periods_per("year")</t>
  </si>
  <si>
    <t>ZZZ_Ranges!Final_Sales_stdev</t>
  </si>
  <si>
    <t>:A:0:Capital_Investment_stdev</t>
  </si>
  <si>
    <t>:D:0:Trials.Trial_03</t>
  </si>
  <si>
    <t>ZZZ_Ranges!Demand_Expected_Short_Trials_Trial_07</t>
  </si>
  <si>
    <t>:A:0:Shock_Aggregate_Demand_mean</t>
  </si>
  <si>
    <t>Cur Disposable Income std dev</t>
  </si>
  <si>
    <t>ZZZ_Ranges!Income_Current_Disposable_Time_Period</t>
  </si>
  <si>
    <t>Income_Current_Disposable</t>
  </si>
  <si>
    <t>:A:0:Demand_Expected_Long_stdev</t>
  </si>
  <si>
    <t>Trial 07</t>
  </si>
  <si>
    <t>Employment_Equilib[]|</t>
  </si>
  <si>
    <t>ZZZ_Ranges!Employment_Trials_Trial_08</t>
  </si>
  <si>
    <t>Final_Sales_stdev</t>
  </si>
  <si>
    <t>ZZZ_Ranges!Income_Permanent_Trials_Trial_05</t>
  </si>
  <si>
    <t>ZZZ_Ranges!Income_Current_Disposable_Trials_Trial_06</t>
  </si>
  <si>
    <t>:A:-1:Demand_Aggregate</t>
  </si>
  <si>
    <t>The limit in outliers for random shocks, expressed in terms of the cumulative tail probability below which shocks are not allowed.</t>
  </si>
  <si>
    <t>ZZZ_Ranges!Demand_Expected_Short_Trials</t>
  </si>
  <si>
    <t>average(ranged("Trials", Tax))</t>
  </si>
  <si>
    <t>ZZZ_Ranges!Employment_Trials_Trial_02</t>
  </si>
  <si>
    <t>Aggregate Demand std dev</t>
  </si>
  <si>
    <t>average(ranged("Trials", Consumption))</t>
  </si>
  <si>
    <t>Real_Wage_Equilib_pct[]|</t>
  </si>
  <si>
    <t>ZZZ_Ranges!Employment_Trials_Trial_06</t>
  </si>
  <si>
    <t>The characteristic time needed for short-term expected demand to adjust to changes in aggregate demand, expressed in years</t>
  </si>
  <si>
    <t>:A:-1:Output_Potential</t>
  </si>
  <si>
    <t>ZZZ_Ranges!Employment_Desired_Trials_Trial_04</t>
  </si>
  <si>
    <t>ZZZ_Ranges!Employment_Desired_Trials_Trial_06</t>
  </si>
  <si>
    <t>average(ranged("Trials", Final_Sales))</t>
  </si>
  <si>
    <t>Total taxes in the economy (in $ millions), in each time period</t>
  </si>
  <si>
    <t>:A:-1:Output_Equilib_Yr</t>
  </si>
  <si>
    <t>:A:0:Tax</t>
  </si>
  <si>
    <t>ZZZ_Ranges!Demand_Expected_Long_stdev_Date</t>
  </si>
  <si>
    <t>Capital Depreciation std dev</t>
  </si>
  <si>
    <t>ZZZ_Ranges!Output_Potential_stdev_Time_Period</t>
  </si>
  <si>
    <t>ZZZ_Ranges!Capital_Trials_Trial_05</t>
  </si>
  <si>
    <t>:A:0:Time_Smooth_Short_Demand</t>
  </si>
  <si>
    <t>Time_Smooth_Income[]|</t>
  </si>
  <si>
    <t>Average over trials of consumers' expectation of their permanent income per time period, in each time period (in $ millions). This variable enters into consumers' decisions about how much of their income to spend.</t>
  </si>
  <si>
    <t>ZZZ_Ranges!Output_Potential_Trials_Trial_07</t>
  </si>
  <si>
    <t>ZZZ_Ranges!Demand_Expected_Short_mean</t>
  </si>
  <si>
    <t>:A:-1:Demand_Aggregate_mean</t>
  </si>
  <si>
    <t>Demand_Expected_Long</t>
  </si>
  <si>
    <t>ZZZ_Ranges!Demand_Expected_Short_Trials_Trial_02</t>
  </si>
  <si>
    <t>:SD:0:1/1/2010</t>
  </si>
  <si>
    <t>ZZZ_Ranges!Income_Current_Disposable_Trials_Trial_03</t>
  </si>
  <si>
    <t>Equilib Real Wage</t>
  </si>
  <si>
    <t xml:space="preserve">  Trial_08</t>
  </si>
  <si>
    <t>A random shock to the aggregate demand of the economy, in each time period</t>
  </si>
  <si>
    <t>Model_Name</t>
  </si>
  <si>
    <t>ZZZ_Ranges!Income_Current_Disposable_mean_Date</t>
  </si>
  <si>
    <t>stdev(ranged("Trials", Final_Sales))</t>
  </si>
  <si>
    <t>Long Interest Rate</t>
  </si>
  <si>
    <t xml:space="preserve">  Trial_06</t>
  </si>
  <si>
    <t>ZZZ_Ranges!Consumption_Trials_Trial_08</t>
  </si>
  <si>
    <t>:A:-1:Final_Sales</t>
  </si>
  <si>
    <t>:A:-1:Shock_Aggregate_Demand_mean</t>
  </si>
  <si>
    <t>Income_Current_Disposable_stdev</t>
  </si>
  <si>
    <t>ZZZ_Ranges!Capital_Desired_mean_Date</t>
  </si>
  <si>
    <t>The equilibrium level of employment (in millions of full-time-equivalent man-periods)</t>
  </si>
  <si>
    <t>:A:0:Income_Permanent_stdev</t>
  </si>
  <si>
    <t>:A:-1:Employment</t>
  </si>
  <si>
    <t>stdev(ranged("Trials", Employment_Desired))</t>
  </si>
  <si>
    <t>Standard deviation over trials of desired capital stock in each time period (in millions)</t>
  </si>
  <si>
    <t>:A:0:Final_Sales</t>
  </si>
  <si>
    <t>:A:-1:Capital_Depreciation_mean</t>
  </si>
  <si>
    <t>Time Adjust Employment</t>
  </si>
  <si>
    <t>:D:0:Trials.Trial_06</t>
  </si>
  <si>
    <t>:A:-1:Final_Sales_mean</t>
  </si>
  <si>
    <t>:A:0:Capital_Expon</t>
  </si>
  <si>
    <t>:A:-1:Employment_Desired_stdev</t>
  </si>
  <si>
    <t>ZZZ_Ranges!Output_mean_Date</t>
  </si>
  <si>
    <t>ZZZ_Ranges!Demand_Expected_Short_Trials_Trial_06</t>
  </si>
  <si>
    <t>:A:-1:Capital_Avg_Life</t>
  </si>
  <si>
    <t>The capital depreciation expense in each time period (in millions)</t>
  </si>
  <si>
    <t>Desired Employment</t>
  </si>
  <si>
    <t>Capital_Desired_mean</t>
  </si>
  <si>
    <t>:D:-1:Trials</t>
  </si>
  <si>
    <t>ZZZ_Ranges!Income_Current_Disposable_stdev_Date</t>
  </si>
  <si>
    <t>:A:0:Capital_Depreciation</t>
  </si>
  <si>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t>
  </si>
  <si>
    <t>ZZZ_Ranges!Capital_Desired_Trials_Trial_06</t>
  </si>
  <si>
    <t>The length of each time period in model time, expressed in years</t>
  </si>
  <si>
    <t>average(ranged("Trials", Capital_Investment))</t>
  </si>
  <si>
    <t>Mean value over trials of short-term expected demand for goods and services per time period, in each time period (in millions)</t>
  </si>
  <si>
    <t>:A:-1:Income_Permanent_stdev</t>
  </si>
  <si>
    <t>ZZZ_Ranges!Capital_stdev_Date</t>
  </si>
  <si>
    <t>Interest_Rate_Long</t>
  </si>
  <si>
    <t>Output_stdev</t>
  </si>
  <si>
    <t>Time_Smooth_Income</t>
  </si>
  <si>
    <t>ZZZ_Ranges!Income_Current_Disposable_mean</t>
  </si>
  <si>
    <t>ZZZ_Ranges!Capital_Trials_Trial_04</t>
  </si>
  <si>
    <t>Demand_Expected_Long_mean</t>
  </si>
  <si>
    <t>The real wage per time period when the economy is in equilibrium (expressed in $ millions per million full time equivalent man-periods)</t>
  </si>
  <si>
    <t>ZZZ_Ranges!Income_Current_Disposable_Trials_Trial_02</t>
  </si>
  <si>
    <t>Mean value over trials of random shock to the output of the economy, in each time period</t>
  </si>
  <si>
    <t>Tax_Rate</t>
  </si>
  <si>
    <t>Consumption+Capital_Investment+Gov_Spending</t>
  </si>
  <si>
    <t>Income_Permanent</t>
  </si>
  <si>
    <t>Income_Current_Disposable_mean</t>
  </si>
  <si>
    <t>ZZZ_Ranges!Output_Potential_Trials_Trial_06</t>
  </si>
  <si>
    <t>ZZZ_Ranges!Demand_Aggregate_Trials_Trial_05</t>
  </si>
  <si>
    <t>Capital_Desired_stdev</t>
  </si>
  <si>
    <t>:A:-1:Employment_mean</t>
  </si>
  <si>
    <t>:A:0:Shock_Aggregate_Demand</t>
  </si>
  <si>
    <t>ZZZ_Ranges!Demand_Expected_Long_Trials</t>
  </si>
  <si>
    <t>The long-term annual interest rate on debt. This is a numerical input parameter of the model.</t>
  </si>
  <si>
    <t>Aggregate Demand Shock</t>
  </si>
  <si>
    <t>ZZZ_Ranges!Employment_mean</t>
  </si>
  <si>
    <t>Shock_Std_Dev_pct*sqrt(dt)*Output_Equilib</t>
  </si>
  <si>
    <t>Consumers' expectation of their permanent income per time period, in each time period (in $ millions). This variable enters into consumers' decisions about how much of their income to spend.</t>
  </si>
  <si>
    <t>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t>
  </si>
  <si>
    <t>Trials</t>
  </si>
  <si>
    <t>Capital_Depreciation_stdev</t>
  </si>
  <si>
    <t>Trial 06</t>
  </si>
  <si>
    <t>:D:2:Trials.Trial_01</t>
  </si>
  <si>
    <t>Standard deviation over trials of Consumption spending, in each time period (in millions)</t>
  </si>
  <si>
    <t>Variable</t>
  </si>
  <si>
    <t>Output Shock std dev</t>
  </si>
  <si>
    <t>Output</t>
  </si>
  <si>
    <t>ZZZ_Ranges!Income_Current_Disposable_Trials_Trial_05</t>
  </si>
  <si>
    <t>ZZZ_Ranges!Capital_Trials_Trial_02</t>
  </si>
  <si>
    <t>:A:0:Capital</t>
  </si>
  <si>
    <t>ZZZ_Ranges!Demand_Expected_Long_Time_Period</t>
  </si>
  <si>
    <t>ZZZ_Ranges!Demand_Expected_Short_Trials_Trial_08</t>
  </si>
  <si>
    <t>Employment</t>
  </si>
  <si>
    <t>ZZZ_Ranges!Demand_Expected_Short_stdev_Date</t>
  </si>
  <si>
    <t>ZZZ_Ranges!Demand_Expected_Long_Trials_Trial_05</t>
  </si>
  <si>
    <t>:WS:</t>
  </si>
  <si>
    <t>:A:0:Consumption</t>
  </si>
  <si>
    <t>ZZZ_Ranges!Income_Permanent_Trials_Trial_08</t>
  </si>
  <si>
    <t>:A:-1:Income_Current_Disposable_stdev</t>
  </si>
  <si>
    <t>Tax_mean</t>
  </si>
  <si>
    <t>:A:0:Consumption_mean</t>
  </si>
  <si>
    <t>:A:0:Time_Smooth_Income</t>
  </si>
  <si>
    <t>ZZZ_Ranges!Capital_Desired_mean</t>
  </si>
  <si>
    <t>Flexibility_Capacity_Utilization</t>
  </si>
  <si>
    <t>:A:0:Shock_Std_Dev_pct</t>
  </si>
  <si>
    <t>stdev(ranged("Trials", Capital_Desired))</t>
  </si>
  <si>
    <t>Standard deviation over trials of random shock to the output of the economy, in each time period</t>
  </si>
  <si>
    <t>Consumption_Avg_Propensity[]|</t>
  </si>
  <si>
    <t>:A:-1:Capital_stdev</t>
  </si>
  <si>
    <t>Capital_Desired</t>
  </si>
  <si>
    <t>:A:-1:Time_Smooth_Income</t>
  </si>
  <si>
    <t>Tax_stdev</t>
  </si>
  <si>
    <t>1/periods_per("year")</t>
  </si>
  <si>
    <t>ZZZ_Ranges!Demand_Aggregate_stdev_Date</t>
  </si>
  <si>
    <t>Capital_Avg_Life[]|</t>
  </si>
  <si>
    <t>:A:0:Output_mean</t>
  </si>
  <si>
    <t>ZZZ_Ranges!Demand_Expected_Long_Date</t>
  </si>
  <si>
    <t>ZZZ_Ranges!Demand_Expected_Short_Time_Period</t>
  </si>
  <si>
    <t>average(ranged("Trials", Employment_Desired))</t>
  </si>
  <si>
    <t>ZZZ_Ranges!Capital_mean_Time_Period</t>
  </si>
  <si>
    <t>:A:0:Gov_Spend_Equilib</t>
  </si>
  <si>
    <t>ZZZ_Ranges!Demand_Expected_Long_Trials_Trial_03</t>
  </si>
  <si>
    <t>The characteristic time needed for the level of employment to respond to changes in demand, expressed in years</t>
  </si>
  <si>
    <t>:A:-1:Tax_stdev</t>
  </si>
  <si>
    <t>:A:0:Demand_Aggregate_mean</t>
  </si>
  <si>
    <t>Capital_Expon</t>
  </si>
  <si>
    <t>Capital_Investment</t>
  </si>
  <si>
    <t>Aggregate Demand Shock std dev</t>
  </si>
  <si>
    <t>ZZZ_Ranges!Consumption_Date</t>
  </si>
  <si>
    <t>var((1-Capital_Expon)*Demand_Expected_Short/Real_Wage_Equilib, "Trials")</t>
  </si>
  <si>
    <t>ZZZ_Ranges!Demand_Expected_Long_mean</t>
  </si>
  <si>
    <t>ZZZ_Ranges!Demand_Expected_Long_Trials_Trial_04</t>
  </si>
  <si>
    <t>Demand_Expected_Short</t>
  </si>
  <si>
    <t>ZZZ_Ranges!Employment_Desired_Time_Period</t>
  </si>
  <si>
    <t>ZZZ_Ranges!Capital_Desired_mean_Time_Period</t>
  </si>
  <si>
    <t>ZZZ_Ranges!Income_Current_Disposable_Date</t>
  </si>
  <si>
    <t>ZZZ_Ranges!Consumption_mean_Time_Period</t>
  </si>
  <si>
    <t>The characteristic time needed for the stock of capital to adjust to changes in demand, expressed in years</t>
  </si>
  <si>
    <t>Mean value over trials of Capital investmnent in each time period (in millions)</t>
  </si>
  <si>
    <t>ZZZ_Ranges!Consumption_stdev</t>
  </si>
  <si>
    <t>Standard deviation over trials of Employment in each time period (expressed in millions of full-time-equivalent man-periods)</t>
  </si>
  <si>
    <t>The ratio (equilibrium real wage) / (national income). This is a numerical input parameter of the model.</t>
  </si>
  <si>
    <t>var(Tax_Rate*Output, "Trials")</t>
  </si>
  <si>
    <t>Consumption</t>
  </si>
  <si>
    <t>:A:-1:Shock_Std_Dev</t>
  </si>
  <si>
    <t>Dimension Index</t>
  </si>
  <si>
    <t>ZZZ_Ranges!Employment_Desired_mean_Time_Period</t>
  </si>
  <si>
    <t xml:space="preserve">  Trial_02</t>
  </si>
  <si>
    <t>average(ranged("Trials", Demand_Aggregate))</t>
  </si>
  <si>
    <t>ZZZ_Ranges!Capital_Desired_Trials</t>
  </si>
  <si>
    <t>Gov_Transfers_Equilib_pct[]|</t>
  </si>
  <si>
    <t>average(ranged("Trials", Capital_Depreciation))</t>
  </si>
  <si>
    <t>:A:0:Model_Name</t>
  </si>
  <si>
    <t>:A:0:Flexibility_Capacity_Utilization</t>
  </si>
  <si>
    <t>:A:-1:Capital_Desired</t>
  </si>
  <si>
    <t>Desired Capital</t>
  </si>
  <si>
    <t>Capital Investment std dev</t>
  </si>
  <si>
    <t>:A:-1:Time_Smooth_Short_Demand</t>
  </si>
  <si>
    <t>ZZZ_Ranges!Employment_Desired_Trials_Trial_01</t>
  </si>
  <si>
    <t>Time_Adjust_Capital</t>
  </si>
  <si>
    <t>Model_Name[]|</t>
  </si>
  <si>
    <t>Standard deviation over trials of Current disposable income, in each time period (in millions)</t>
  </si>
  <si>
    <t>Standard deviation over trials of consumers' expectation of their permanent income per time period, in each time period (in $ millions). This variable enters into consumers' decisions about how much of their income to spend.</t>
  </si>
  <si>
    <t>:A:0:Capital_mean</t>
  </si>
  <si>
    <t>:A:0:Employment_mean</t>
  </si>
  <si>
    <t>Demand_Aggregate_mean</t>
  </si>
  <si>
    <t>ZZZ_Ranges!Income_Permanent_Date</t>
  </si>
  <si>
    <t>Mean value over trials of total output per time period, in each time period (in millions)</t>
  </si>
  <si>
    <t>ZZZ_Ranges!Income_Permanent_stdev_Date</t>
  </si>
  <si>
    <t>ZZZ_Ranges!Demand_Expected_Long_Trials_Trial_02</t>
  </si>
  <si>
    <t>:A:0:Tax_mean</t>
  </si>
  <si>
    <t>:A:-1:Consumption_Avg_Propensity</t>
  </si>
  <si>
    <t>ZZZ_Ranges!Demand_Aggregate_Trials_Trial_06</t>
  </si>
  <si>
    <t>:A:0:Output_Equilib_Yr</t>
  </si>
  <si>
    <t>:A:-1:Final_Sales_stdev</t>
  </si>
  <si>
    <t>Shock_Aggregate_Demand_stdev</t>
  </si>
  <si>
    <t>The desired level of employment in each time period (expressed in millions of full-time-equivalent man-periods)</t>
  </si>
  <si>
    <t>average(ranged("Trials", Capital))</t>
  </si>
  <si>
    <t>ZZZ_Ranges!Final_Sales_mean_Time_Period</t>
  </si>
  <si>
    <t>:A:-1:Employment_Equilib</t>
  </si>
  <si>
    <t>The average lifetime of capital stock expressed in years, in each time period</t>
  </si>
  <si>
    <t>ZZZ_Ranges!Income_Current_Disposable_Trials_Trial_04</t>
  </si>
  <si>
    <t>Standard deviation over trials of Capital investmnent in each time period (in millions)</t>
  </si>
  <si>
    <t>ZZZ_Ranges!Output_Trials_Trial_04</t>
  </si>
  <si>
    <t>Income_Permanent_stdev</t>
  </si>
  <si>
    <t>Total government spending, in each time period (in millions)</t>
  </si>
  <si>
    <t>ZZZ_Ranges!Output_Trials_Trial_01</t>
  </si>
  <si>
    <t>ZZZ_Ranges!Employment_mean_Time_Period</t>
  </si>
  <si>
    <t>Display As</t>
  </si>
  <si>
    <t>Output_Equilib_Yr[]|=14*10^6</t>
  </si>
  <si>
    <t>ZZZ_Ranges!Income_Permanent_mean_Date</t>
  </si>
  <si>
    <t>:A:0:Capital_Depreciation_stdev</t>
  </si>
  <si>
    <t>ZZZ_Ranges!Output_Trials_Trial_08</t>
  </si>
  <si>
    <t>:A:-1:Consumption_stdev</t>
  </si>
  <si>
    <t>Short Expected Demand</t>
  </si>
  <si>
    <t>ZZZ_Ranges!Income_Permanent_stdev</t>
  </si>
  <si>
    <t>Real_Wage_Equilib_pct*Output_Equilib/Employment_Equilib</t>
  </si>
  <si>
    <t>var(Capital_Expon*Demand_Expected_Long/(1/Capital_Avg_Life/periods_per("year")+Interest_Rate_Long), "Trials")</t>
  </si>
  <si>
    <t>ZZZ_Ranges!Income_Current_Disposable_Trials_Trial_07</t>
  </si>
  <si>
    <t>ZZZ_Ranges!Employment_stdev_Time_Period</t>
  </si>
  <si>
    <t>ZZZ_Ranges!Demand_Aggregate_mean_Date</t>
  </si>
  <si>
    <t>ZZZ_Ranges!Income_Permanent_Trials_Trial_03</t>
  </si>
  <si>
    <t>Mean value over trials of shocks to the aggregate demand of the economy, in each time period</t>
  </si>
  <si>
    <t>:A:-1:Gov_Transfers_Equilib</t>
  </si>
  <si>
    <t>:A:-1:Tax_Rate</t>
  </si>
  <si>
    <t>ZZZ_Ranges!Consumption_Trials_Trial_07</t>
  </si>
  <si>
    <t>ZZZ_Ranges!Capital_Time_Period</t>
  </si>
  <si>
    <t>:A:0:Employment_Desired_mean</t>
  </si>
  <si>
    <t>ZZZ_Ranges!Consumption_Time_Period</t>
  </si>
  <si>
    <t>Employment_Equilib</t>
  </si>
  <si>
    <t>Final_Sales_mean</t>
  </si>
  <si>
    <t>:A:0:Capital_Investment</t>
  </si>
  <si>
    <t>:A:0:Gov_Transfers_Equilib</t>
  </si>
  <si>
    <t>Output_Potential_stdev</t>
  </si>
  <si>
    <t>Output-Tax+Gov_Transfers</t>
  </si>
  <si>
    <t>:A:0:Demand_Expected_Long</t>
  </si>
  <si>
    <t>Interest_Rate_Long_Yr[]|</t>
  </si>
  <si>
    <t>stdev(ranged("Trials", Demand_Aggregate))</t>
  </si>
  <si>
    <t>:A:0:Final_Sales_mean</t>
  </si>
  <si>
    <t>:A:0:Demand_Aggregate_stdev</t>
  </si>
  <si>
    <t>The propensity to consume, expressed as a percent of output, in each time period</t>
  </si>
  <si>
    <t>ZZZ_Ranges!Income_Current_Disposable_mean_Time_Period</t>
  </si>
  <si>
    <t>Trial 01</t>
  </si>
  <si>
    <t>Mean value over trials of aggregate demand for goods and services, in each time period</t>
  </si>
  <si>
    <t>ZZZ_Ranges!Output_Potential_stdev_Date</t>
  </si>
  <si>
    <t>:D:0:Trials.Trial_08</t>
  </si>
  <si>
    <t>:A:0:Output_Potential_mean</t>
  </si>
  <si>
    <t>ZZZ_Ranges!Employment_Desired_Date</t>
  </si>
  <si>
    <t>ZZZ_Ranges!Consumption_Trials</t>
  </si>
  <si>
    <t>:A:-1:Consumption</t>
  </si>
  <si>
    <t>average(ranged("Trials", Employment))</t>
  </si>
  <si>
    <t>ZZZ_Ranges!Capital_Desired_Trials_Trial_01</t>
  </si>
  <si>
    <t>ZZZ_Ranges!Demand_Aggregate_Trials_Trial_02</t>
  </si>
  <si>
    <t>ZZZ_Ranges!Output_Potential_Time_Period</t>
  </si>
  <si>
    <t>Capital std dev</t>
  </si>
  <si>
    <t>Permanent Income</t>
  </si>
  <si>
    <t>Global</t>
  </si>
  <si>
    <t>:A:-1:Capital_Desired_mean</t>
  </si>
  <si>
    <t>Equilibrium Gov Spend %</t>
  </si>
  <si>
    <t>:A:0:Shock_Output_stdev</t>
  </si>
  <si>
    <t>average(ranged("Trials", Output_Potential))</t>
  </si>
  <si>
    <t>:A:-1:Demand_Expected_Long_mean</t>
  </si>
  <si>
    <t>:A:0:Final_Sales_stdev</t>
  </si>
  <si>
    <t>ZZZ_Ranges!Demand_Expected_Short_Trials_Trial_04</t>
  </si>
  <si>
    <t>Flexibility_Capacity_Utilization[]|</t>
  </si>
  <si>
    <t>ZZZ_Ranges!Demand_Aggregate_Trials_Trial_03</t>
  </si>
  <si>
    <t>Capital_mean</t>
  </si>
  <si>
    <t>Gov_Transfers_Equilib</t>
  </si>
  <si>
    <t>14*10^6</t>
  </si>
  <si>
    <t>Short Expected Demand std dev</t>
  </si>
  <si>
    <t>A random shock to the output of the economy, in each time period</t>
  </si>
  <si>
    <t>stdev(ranged("Trials", Employment))</t>
  </si>
  <si>
    <t>The aggregate demand for goods and services in the economy, in each time period</t>
  </si>
  <si>
    <t>Capital_stdev</t>
  </si>
  <si>
    <t>ZZZ_Ranges!Output_Potential_Trials_Trial_04</t>
  </si>
  <si>
    <t>Desired Employment std dev</t>
  </si>
  <si>
    <t>Level As</t>
  </si>
  <si>
    <t>Long Annual Interest Rate</t>
  </si>
  <si>
    <t>This is a numerical input parameter of the model.</t>
  </si>
  <si>
    <t>ZZZ_Ranges!Income_Permanent_Time_Period</t>
  </si>
  <si>
    <t>ZZZ_Ranges!Output_Potential_Trials_Trial_05</t>
  </si>
  <si>
    <t>:A:0:Capital_Depreciation_mean</t>
  </si>
  <si>
    <t>ZZZ_Ranges!Demand_Aggregate_stdev</t>
  </si>
  <si>
    <t>Trial 08</t>
  </si>
  <si>
    <t>ZZZ_Ranges!Demand_Expected_Short_mean_Time_Period</t>
  </si>
  <si>
    <t>ZZZ_Ranges!Output_Potential_Trials</t>
  </si>
  <si>
    <t>Trial 03</t>
  </si>
  <si>
    <t>average(ranged("Trials", Income_Current_Disposable))</t>
  </si>
  <si>
    <t>The long-term expected demand for goods and services per time period, in each time period (in millions)</t>
  </si>
  <si>
    <t>Flexibility of capacity unitlization. Measures how well the capital stock responds to short-term changes in demand.</t>
  </si>
  <si>
    <t>:A:-1:Output</t>
  </si>
  <si>
    <t>Shock_Cutoff</t>
  </si>
  <si>
    <t>ZZZ_Ranges!Demand_Expected_Long_Trials_Trial_07</t>
  </si>
  <si>
    <t>Gov_Spend_Equilib_pct[]|</t>
  </si>
  <si>
    <t>:A:0:Employment_Equilib</t>
  </si>
  <si>
    <t>ZZZ_Ranges!Final_Sales_stdev_Date</t>
  </si>
  <si>
    <t>ZZZ_Ranges!Employment_Trials</t>
  </si>
  <si>
    <t>Time</t>
  </si>
  <si>
    <t>var(preve(Output_Equilib-Gov_Spend_Equilib)+dt*preve(0, Income_Current_Disposable-Income_Permanent)/Time_Smooth_Income/periods_per("year"), "Trials")</t>
  </si>
  <si>
    <t>Standard deviation of capital depreciation expense in each time period (in millions)</t>
  </si>
  <si>
    <t>Standard deviation over trials of total output per time period, in each time period (in millions)</t>
  </si>
  <si>
    <t>Equilibrium output per time period (in millions)</t>
  </si>
  <si>
    <t>Potential Output std dev</t>
  </si>
  <si>
    <t>Time_Adjust_Capital[]|</t>
  </si>
  <si>
    <t>:A:-1:Demand_Expected_Short</t>
  </si>
  <si>
    <t>Employment_mean</t>
  </si>
  <si>
    <t>:A:-1:Employment_Desired_mean</t>
  </si>
  <si>
    <t>ZZZ_Ranges!Capital_Desired_stdev</t>
  </si>
  <si>
    <t>:A:0:Tax_Rate</t>
  </si>
  <si>
    <t>ZZZ_Ranges!Demand_Expected_Short_Trials_Trial_05</t>
  </si>
  <si>
    <t>Desired Capital std dev</t>
  </si>
  <si>
    <t>Time_Smooth_Short_Demand</t>
  </si>
  <si>
    <t>ZZZ_Ranges!Consumption_stdev_Time_Period</t>
  </si>
  <si>
    <t>The standard deviation of all the random shock terms in the model. The std dev changes as the sqrt of the time period because it is a "Gauss-Wiener process", which generalizes a Gaussian random walk to time steps of all sizes.</t>
  </si>
  <si>
    <t>:WS:Output1</t>
  </si>
  <si>
    <t>Equilib Gov Spending</t>
  </si>
  <si>
    <t>ZZZ_Ranges!Capital_Desired_Date</t>
  </si>
  <si>
    <t>Shock_Aggregate_Demand</t>
  </si>
  <si>
    <t>Time_Smooth_Short_Demand[]|</t>
  </si>
  <si>
    <t>Capital Investment</t>
  </si>
  <si>
    <t>ZZZ_Ranges!Final_Sales_mean</t>
  </si>
  <si>
    <t>ZZZ_Ranges!Final_Sales_Trials_Trial_04</t>
  </si>
  <si>
    <t>:A:-1:Capital_Depreciation_stdev</t>
  </si>
  <si>
    <t>Display Label</t>
  </si>
  <si>
    <t>ZZZ_Ranges!Final_Sales_Trials_Trial_05</t>
  </si>
  <si>
    <t>ZZZ_Ranges!Output_Time_Period</t>
  </si>
  <si>
    <t>:A:-1:Output_Equilib</t>
  </si>
  <si>
    <t>:A:-1:Employment_Desired</t>
  </si>
  <si>
    <t>:A:-1:Gov_Spending</t>
  </si>
  <si>
    <t>Output_Equilib_Yr/periods_per("year")</t>
  </si>
  <si>
    <t>preve(Employment_Equilib)+dt*preve(0, Employment_Desired-Employment)/Time_Adjust_Employment/periods_per("year")</t>
  </si>
  <si>
    <t>Tax std dev</t>
  </si>
  <si>
    <t>ZZZ_Ranges!Output_Potential_mean_Date</t>
  </si>
  <si>
    <t>:A:-1:Shock_Output_mean</t>
  </si>
  <si>
    <t>The ratio (std dev of random shock) / (national income). This parameter does not depend on time because the model is based on an equilibrium economy with random shocks. This is a numerical input parameter of the model.</t>
  </si>
  <si>
    <t>:A:-1:Flexibility_Capacity_Utilization</t>
  </si>
  <si>
    <t>Consumption spending, in each time period (in millions)</t>
  </si>
  <si>
    <t>Time_Smooth_Long_Demand[]|</t>
  </si>
  <si>
    <t>Income_Permanent_mean</t>
  </si>
  <si>
    <t>average(ranged("Trials", Shock_Output))</t>
  </si>
  <si>
    <t>Equilib Gov Transfers</t>
  </si>
  <si>
    <t>ZZZ_Ranges!Consumption_Trials_Trial_04</t>
  </si>
  <si>
    <t>:A:0:Capital_Equilib</t>
  </si>
  <si>
    <t>:A:0:Time_Smooth_Long_Demand</t>
  </si>
  <si>
    <t>Consumption_mean</t>
  </si>
  <si>
    <t>ZZZ_Ranges!Capital_Desired_stdev_Date</t>
  </si>
  <si>
    <t>ZZZ_Ranges!Final_Sales_Trials_Trial_02</t>
  </si>
  <si>
    <t>:A:0:Demand_Expected_Short_mean</t>
  </si>
  <si>
    <t>ZZZ_Ranges!Employment_stdev</t>
  </si>
  <si>
    <t>The desired capital stock in each time period (in millions)</t>
  </si>
  <si>
    <t>The total output per time period, in each time period (in millions)</t>
  </si>
  <si>
    <t xml:space="preserve">  Trial_05</t>
  </si>
  <si>
    <t>Output Shock</t>
  </si>
  <si>
    <t>:A:0:Employment_Desired_stdev</t>
  </si>
  <si>
    <t>ZZZ_Ranges!Employment_stdev_Date</t>
  </si>
  <si>
    <t>Capital_Avg_Life</t>
  </si>
  <si>
    <t>ZZZ_Ranges!Capital_Trials_Trial_01</t>
  </si>
  <si>
    <t>:A:0:Output_Equilib</t>
  </si>
  <si>
    <t>:A:-1:Capital_Investment</t>
  </si>
  <si>
    <t>:A:0:Shock_Output</t>
  </si>
  <si>
    <t>average(ranged("Trials", Output))</t>
  </si>
  <si>
    <t>:A:0:Output_stdev</t>
  </si>
  <si>
    <t>:A:-1:Capital_Expon</t>
  </si>
  <si>
    <t>:A:0:Output_Potential</t>
  </si>
  <si>
    <t>Mean value over trials of Current disposable income, in each time period (in millions)</t>
  </si>
  <si>
    <t>ZZZ_Ranges!Demand_Aggregate_mean_Time_Period</t>
  </si>
  <si>
    <t>ZZZ_Ranges!Demand_Aggregate_Trials_Trial_04</t>
  </si>
  <si>
    <t>ZZZ_Ranges!Income_Permanent_Trials_Trial_01</t>
  </si>
  <si>
    <t>Gov Transfers</t>
  </si>
  <si>
    <t>ZZZ_Ranges!Demand_Expected_Short_Trials_Trial_03</t>
  </si>
  <si>
    <t>ZZZ_Ranges!Employment_mean_Date</t>
  </si>
  <si>
    <t>Final Sales</t>
  </si>
  <si>
    <t>:A:-1:Income_Current_Disposable</t>
  </si>
  <si>
    <t>ZZZ_Ranges!Capital_Desired_Trials_Trial_04</t>
  </si>
  <si>
    <t>ZZZ_Ranges!Output_Potential_Trials_Trial_01</t>
  </si>
  <si>
    <t>Trial 02</t>
  </si>
  <si>
    <t>Standard deviation over trials of shocks to the aggregate demand of the economy, in each time period</t>
  </si>
  <si>
    <t>Gov_Transfers_Equilib_pct</t>
  </si>
  <si>
    <t>ZZZ_Ranges!Demand_Expected_Short_Date</t>
  </si>
  <si>
    <t>ZZZ_Ranges!Employment_Trials_Trial_04</t>
  </si>
  <si>
    <t>ZZZ_Ranges!Employment_Trials_Trial_05</t>
  </si>
  <si>
    <t>Model Start</t>
  </si>
  <si>
    <t>Capital investmnent in each time period (in millions)</t>
  </si>
  <si>
    <t>Equilibrium Output</t>
  </si>
  <si>
    <t>Demand_Expected_Short_stdev</t>
  </si>
  <si>
    <t>Test Model</t>
  </si>
  <si>
    <t>:D:1:Trials</t>
  </si>
  <si>
    <t>ZZZ_Ranges!Employment_Desired_stdev_Date</t>
  </si>
  <si>
    <t>stdev(ranged("Trials", Capital_Depreciation))</t>
  </si>
  <si>
    <t>The ratio (equilibrium government spending) / (equilibrium output). This is a numerical input to the model.</t>
  </si>
  <si>
    <t>:A:0:Output</t>
  </si>
  <si>
    <t>:A:-1:Shock_Output</t>
  </si>
  <si>
    <t>ZZZ_Ranges!Demand_Expected_Long_stdev_Time_Period</t>
  </si>
  <si>
    <t>ZZZ_Ranges!Employment_Trials_Trial_01</t>
  </si>
  <si>
    <t>Capital_Depreciation_mean</t>
  </si>
  <si>
    <t>ZZZ_Ranges!Employment_Trials_Trial_03</t>
  </si>
  <si>
    <t>Mean value over trials of Employment in each time period (expressed in millions of full-time-equivalent man-periods)</t>
  </si>
  <si>
    <t>ZZZ_Ranges!Output_Potential_Date</t>
  </si>
  <si>
    <t>Name by which this model is known, as it appears at the top of each worksheet</t>
  </si>
  <si>
    <t>ZZZ_Ranges!Employment_Trials_Trial_07</t>
  </si>
  <si>
    <t>:A:-1:Output_Potential_stdev</t>
  </si>
  <si>
    <t>:A:-1:Output_Potential_mean</t>
  </si>
  <si>
    <t>:A:-1:Time_Adjust_Capital</t>
  </si>
  <si>
    <t>:A:-1:Model_Name</t>
  </si>
  <si>
    <t>:A:-1:Capital_Investment_stdev</t>
  </si>
  <si>
    <t>:A:0:Employment</t>
  </si>
  <si>
    <t>Capital_Investment_stdev</t>
  </si>
  <si>
    <t>:D:2:Trials</t>
  </si>
  <si>
    <t>Shock_Aggregate_Demand_mean</t>
  </si>
  <si>
    <t>Capital Depreciation</t>
  </si>
  <si>
    <t>ZZZ_Ranges!Consumption_Trials_Trial_02</t>
  </si>
  <si>
    <t>Demand_Aggregate</t>
  </si>
  <si>
    <t>ZZZ_Ranges!Employment_Desired_Trials</t>
  </si>
  <si>
    <t>Shock_Output_stdev</t>
  </si>
  <si>
    <t>Shock_Std_Dev</t>
  </si>
  <si>
    <t>:A:0:Shock_Aggregate_Demand_stdev</t>
  </si>
  <si>
    <t>Gov_Transfers_Equilib_pct*Output_Equilib</t>
  </si>
  <si>
    <t>ZZZ_Ranges!Demand_Aggregate_Trials_Trial_08</t>
  </si>
  <si>
    <t>ZZZ_Ranges!Capital_Trials_Trial_06</t>
  </si>
  <si>
    <t>Tax</t>
  </si>
  <si>
    <t>Consumption_Avg_Propensity</t>
  </si>
  <si>
    <t>ZZZ_Ranges!Capital_Desired_Trials_Trial_05</t>
  </si>
  <si>
    <t>:A:-1:Demand_Expected_Long_stdev</t>
  </si>
  <si>
    <t>:A:-1:Demand_Aggregate_stdev</t>
  </si>
  <si>
    <t>ZZZ_Ranges!Demand_Aggregate_stdev_Time_Period</t>
  </si>
  <si>
    <t>ZZZ_Ranges!Final_Sales_Time_Period</t>
  </si>
  <si>
    <t>:A:0:Income_Permanent_mean</t>
  </si>
  <si>
    <t>Time Smooth Income</t>
  </si>
  <si>
    <t>Data:</t>
  </si>
  <si>
    <t>Potential Output</t>
  </si>
  <si>
    <t>Avg Propensity Consume</t>
  </si>
  <si>
    <t>:D:0:Trials.Trial_02</t>
  </si>
  <si>
    <t>Employment std dev</t>
  </si>
  <si>
    <t>ZZZ_Ranges!Output_Trials_Trial_06</t>
  </si>
  <si>
    <t>Gov Spending</t>
  </si>
  <si>
    <t>:A:-1:Shock_Aggregate_Demand</t>
  </si>
  <si>
    <t>Consumption std dev</t>
  </si>
  <si>
    <t>ZZZ_Ranges!Employment_Date</t>
  </si>
  <si>
    <t>ZZZ_Ranges!Income_Current_Disposable_stdev</t>
  </si>
  <si>
    <t>ZZZ_Ranges!Demand_Expected_Long_mean_Time_Period</t>
  </si>
  <si>
    <t>preve(Output_Equilib)+dt*preve(0, Demand_Aggregate-Demand_Expected_Short)/Time_Smooth_Short_Demand/periods_per("year")</t>
  </si>
  <si>
    <t>Final_Sales</t>
  </si>
  <si>
    <t>ZZZ_Ranges!Consumption_Trials_Trial_05</t>
  </si>
  <si>
    <t>average(ranged("Trials", Demand_Expected_Long))</t>
  </si>
  <si>
    <t>var(Capital_Depreciation+(Capital_Desired-Capital)/Time_Adjust_Capital/periods_per("year"), "Trials")</t>
  </si>
  <si>
    <t>Mean value over trials of the amount of goods and services sold in the economy, in each time period (in millions)</t>
  </si>
  <si>
    <t>stdev(ranged("Trials", Capital_Investment))</t>
  </si>
  <si>
    <t>ZZZ_Ranges!Demand_Aggregate_Trials_Trial_01</t>
  </si>
  <si>
    <t>:A:0:Income_Permanent</t>
  </si>
  <si>
    <t>:A:0:Shock_Cutoff</t>
  </si>
  <si>
    <t>ZZZ_Ranges!Demand_Expected_Short_mean_Date</t>
  </si>
  <si>
    <t>The characteristic time needed for long-term expected demand to adjust to changes in aggregate demand, expressed in years</t>
  </si>
  <si>
    <t>:A:-1:Capital_Depreciation</t>
  </si>
  <si>
    <t>ZZZ_Ranges!Output_stdev_Time_Period</t>
  </si>
  <si>
    <t>ZZZ_Ranges!Demand_Expected_Long_stdev</t>
  </si>
  <si>
    <t>ZZZ_Ranges!Final_Sales_Trials_Trial_03</t>
  </si>
  <si>
    <t>Total</t>
  </si>
  <si>
    <t>The long-term interest rate per period on debt</t>
  </si>
  <si>
    <t>ZZZ_Ranges!Capital_Desired_Trials_Trial_02</t>
  </si>
  <si>
    <t>ZZZ_Ranges!Demand_Aggregate_Time_Period</t>
  </si>
  <si>
    <t>:A:0:Capital_Avg_Life</t>
  </si>
  <si>
    <t>Real_Wage_Equilib</t>
  </si>
  <si>
    <t xml:space="preserve">  Trial_07</t>
  </si>
  <si>
    <t>Equilibrium Employment</t>
  </si>
  <si>
    <t>ZZZ_Ranges!Employment_Desired_mean_Date</t>
  </si>
  <si>
    <t>Capital_Equilib</t>
  </si>
  <si>
    <t>:A:-1:Tax_mean</t>
  </si>
  <si>
    <t>:A:-1:Shock_Aggregate_Demand_stdev</t>
  </si>
  <si>
    <t>var(norminv(rand()*(1-2*Shock_Cutoff)+Shock_Cutoff, 0.0, Shock_Std_Dev), "Trials")</t>
  </si>
  <si>
    <t>Capital_Expon*Output_Equilib/(1/Capital_Avg_Life/periods_per("year")+Interest_Rate_Long)</t>
  </si>
  <si>
    <t>:A:0:Capital_Desired</t>
  </si>
  <si>
    <t>Standard deviation over trials of aggregate demand for goods and services, in each time period</t>
  </si>
  <si>
    <t>Comment</t>
  </si>
  <si>
    <t>stdev(ranged("Trials", Income_Permanent))</t>
  </si>
  <si>
    <t>Output_Equilib</t>
  </si>
  <si>
    <t>:A:0:Demand_Expected_Short_stdev</t>
  </si>
  <si>
    <t>Output_Potential_mean</t>
  </si>
  <si>
    <t>Average over trials of desired capital stock in each time period (in millions)</t>
  </si>
  <si>
    <t>Time Smooth Long Demand</t>
  </si>
  <si>
    <t>ZZZ_Ranges!Capital_Trials_Trial_08</t>
  </si>
  <si>
    <t>preve(0)+1/periods_per("year")</t>
  </si>
  <si>
    <t>Average over trials of desired level of employment in each time period (expressed in millions of full-time-equivalent man-periods)</t>
  </si>
  <si>
    <t>ZZZ_Ranges!Capital_Desired_Trials_Trial_08</t>
  </si>
  <si>
    <t>ZZZ_Ranges!Output_mean_Time_Period</t>
  </si>
  <si>
    <t>ZZZ_Ranges!Income_Current_Disposable_stdev_Time_Period</t>
  </si>
  <si>
    <t>stdev(ranged("Trials", Tax))</t>
  </si>
  <si>
    <t>Output_Equilib_Yr</t>
  </si>
  <si>
    <t>ZZZ_Ranges!Income_Permanent_mean_Time_Period</t>
  </si>
  <si>
    <t>var(preve(Capital_Desired, Capital)/Capital_Avg_Life/periods_per("year"), "Trials")</t>
  </si>
  <si>
    <t>Shock_Std_Dev_pct</t>
  </si>
  <si>
    <t>ZZZ_Ranges!Output_stdev_Date</t>
  </si>
  <si>
    <t>Shock_Output_mean</t>
  </si>
  <si>
    <t>Formula / Data</t>
  </si>
  <si>
    <t>ZZZ_Ranges!Demand_Expected_Short_stdev_Time_Period</t>
  </si>
  <si>
    <t>The capital productivity exponent used in the production function</t>
  </si>
  <si>
    <t>Equilib Capital</t>
  </si>
  <si>
    <t>Capital_Expon[]|</t>
  </si>
  <si>
    <t>ZZZ_Ranges!Capital_Desired_Time_Period</t>
  </si>
  <si>
    <t>:A:-1:Tax</t>
  </si>
  <si>
    <t>:A:-1:Shock_Cutoff</t>
  </si>
  <si>
    <t>Current Disposable Income</t>
  </si>
  <si>
    <t>Gov_Transfers</t>
  </si>
  <si>
    <t>ZZZ_Ranges!Output_Potential_stdev</t>
  </si>
  <si>
    <t>Time Adjust Capital</t>
  </si>
  <si>
    <t>:A:0:Capital_stdev</t>
  </si>
  <si>
    <t>ZZZ_Ranges!Employment_Desired_stdev</t>
  </si>
  <si>
    <t>Shock Std Deviation %</t>
  </si>
  <si>
    <t>Equilibrium annual output (in millions)</t>
  </si>
  <si>
    <t>Output std dev</t>
  </si>
  <si>
    <t>:A:0:Consumption_stdev</t>
  </si>
  <si>
    <t>:A:-1:Output_mean</t>
  </si>
  <si>
    <t>:A:-1:Demand_Expected_Long</t>
  </si>
  <si>
    <t>Equilibrium Gov Transfers %</t>
  </si>
  <si>
    <t>ZZZ_Ranges!Income_Current_Disposable_Trials_Trial_01</t>
  </si>
  <si>
    <t>average(ranged("Trials", Capital_Desired))</t>
  </si>
  <si>
    <t>:A:0:Employment_Desired</t>
  </si>
  <si>
    <t>:A:-1:Real_Wage_Equilib_pct</t>
  </si>
  <si>
    <t>ZZZ_Ranges!Output_Trials_Trial_07</t>
  </si>
  <si>
    <t>:A:0:Employment_stdev</t>
  </si>
  <si>
    <t>:A:0:Gov_Spend_Equilib_pct</t>
  </si>
  <si>
    <t>ZZZ_Ranges!Output_Trials_Trial_03</t>
  </si>
  <si>
    <t>ZZZ_Ranges!Output_Trials_Trial_02</t>
  </si>
  <si>
    <t>ZZZ_Ranges!Final_Sales_Trials_Trial_07</t>
  </si>
  <si>
    <t>The equilibrium level of government transfer payments in each time period, given current policies (in millions)</t>
  </si>
  <si>
    <t>Standard deviation over trials of long-term expected demand for goods and services per time period, in each time period (in millions)</t>
  </si>
  <si>
    <t>Avg Life Capital</t>
  </si>
  <si>
    <t>:A:0:Real_Wage_Equilib_pct</t>
  </si>
  <si>
    <t>:A:-1:Capital_Equilib</t>
  </si>
  <si>
    <t>:A:-1:Gov_Transfers</t>
  </si>
  <si>
    <t>ZZZ_Ranges!Demand_Expected_Long_mean_Date</t>
  </si>
  <si>
    <t>average(ranged("Trials", Shock_Aggregate_Demand))</t>
  </si>
  <si>
    <t>Long Expected Demand</t>
  </si>
  <si>
    <t>The characteristic time needed for consumers to adjust their expectation of permanent income as their incomes change, expressed in years</t>
  </si>
  <si>
    <t>:A:0:dt</t>
  </si>
  <si>
    <t>:A:-1:Income_Permanent_mean</t>
  </si>
  <si>
    <t>Time in years from the beginning of Model Time</t>
  </si>
  <si>
    <t>ZZZ_Ranges!Income_Permanent_Trials_Trial_04</t>
  </si>
  <si>
    <t>ZZZ_Ranges!Consumption_stdev_Date</t>
  </si>
  <si>
    <t>ZZZ_Ranges!Capital_mean</t>
  </si>
  <si>
    <t>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t>
  </si>
  <si>
    <t>Gov_Spend_Equilib_pct</t>
  </si>
  <si>
    <t>Time_Adjust_Employment</t>
  </si>
  <si>
    <t>:A:0:Interest_Rate_Long_Yr</t>
  </si>
  <si>
    <t>Equilibrium Real Wage %</t>
  </si>
  <si>
    <t>Employment_Desired_stdev</t>
  </si>
  <si>
    <t>Equilibrium Annual Output</t>
  </si>
  <si>
    <t>:A:-1:Income_Permanent</t>
  </si>
  <si>
    <t>:A:0:Capital_Desired_mean</t>
  </si>
  <si>
    <t>:A:0:Shock_Std_Dev</t>
  </si>
  <si>
    <t>:A:0:Time</t>
  </si>
  <si>
    <t>stdev(ranged("Trials", Output))</t>
  </si>
  <si>
    <t>Mean value over trials of Consumption spending, in each time period (in millions)</t>
  </si>
  <si>
    <t>ZZZ_Ranges!Output_Potential_Trials_Trial_03</t>
  </si>
  <si>
    <t>ZZZ_Ranges!Final_Sales_Trials</t>
  </si>
  <si>
    <t>stdev(ranged("Trials", Demand_Expected_Long))</t>
  </si>
  <si>
    <t>Model Name</t>
  </si>
  <si>
    <t>ZZZ_Ranges!Capital_Desired_Trials_Trial_07</t>
  </si>
  <si>
    <t>Trial 05</t>
  </si>
  <si>
    <t>var(Output_Equilib*(Employment/Employment_Equilib)^(1-Capital_Expon)*(Capital/Capital_Equilib)^Capital_Expon, "Trials")</t>
  </si>
  <si>
    <t>(Gov_Spend_Equilib+Gov_Transfers_Equilib)/Output_Equilib</t>
  </si>
  <si>
    <t>Long Expected Demand std dev</t>
  </si>
  <si>
    <t>Gov_Spend_Equilib_pct*Output_Equilib</t>
  </si>
  <si>
    <t>:D:0:Trials.Trial_07</t>
  </si>
  <si>
    <t>:A:-1:Output_stdev</t>
  </si>
  <si>
    <t>Demand_Expected_Short_mean</t>
  </si>
  <si>
    <t>ZZZ_Ranges!Output_Trials_Trial_05</t>
  </si>
  <si>
    <t>:A:-1:Gov_Transfers_Equilib_pct</t>
  </si>
  <si>
    <t>ZZZ_Ranges!Demand_Expected_Long_Trials_Trial_06</t>
  </si>
  <si>
    <t>:A:-1:Capital</t>
  </si>
  <si>
    <t>stdev(ranged("Trials", Output_Potential))</t>
  </si>
  <si>
    <t>ZZZ_Ranges!Income_Permanent_Trials_Trial_07</t>
  </si>
  <si>
    <t>ZZZ_Ranges!Income_Current_Disposable_Trials_Trial_08</t>
  </si>
  <si>
    <t>ZZZ_Ranges!Employment_Desired_mean</t>
  </si>
  <si>
    <t>:A:0:Gov_Transfers</t>
  </si>
  <si>
    <t>Standard deviation over trials of the amount of goods and services sold in the economy, in each time period (in millions)</t>
  </si>
  <si>
    <t>ZZZ_Ranges!Output_Potential_mean_Time_Period</t>
  </si>
  <si>
    <t>stdev(ranged("Trials", Income_Current_Disposable))</t>
  </si>
  <si>
    <t>stdev(ranged("Trials", Demand_Expected_Short))</t>
  </si>
  <si>
    <t>:A:0:Time_Adjust_Capital</t>
  </si>
  <si>
    <t>:A:-1:Employment_stdev</t>
  </si>
  <si>
    <t>Consumption_Avg_Propensity*Income_Permanent</t>
  </si>
  <si>
    <t>:A:-1:Consumption_mean</t>
  </si>
  <si>
    <t>Total government transfer payments, in each time period (in millions)</t>
  </si>
  <si>
    <t>Mean value over trials of the capital stock, in each time period (expressed in millions). The net capital investment in the previous time period determines the change in capital in each time period, to avoid circularity</t>
  </si>
  <si>
    <t>ZZZ_Ranges!Output_Date</t>
  </si>
  <si>
    <t>ZZZ_Ranges!Output_stdev</t>
  </si>
  <si>
    <t>ZZZ_Ranges!Capital_Date</t>
  </si>
  <si>
    <t>The ratio (equilibrium government transfer payments) / (equilibrium output). This is a numerical input to the model.</t>
  </si>
  <si>
    <t>The capital stock, in each time period (expressed in millions). The net capital investment in the previous time period determines the change in capital in each time period, to avoid circularity</t>
  </si>
  <si>
    <t>Mean value over trials of total taxes (in millions), in each time period</t>
  </si>
  <si>
    <t>ZZZ_Ranges!Consumption_Trials_Trial_01</t>
  </si>
  <si>
    <t>Time_Smooth_Long_Demand</t>
  </si>
  <si>
    <t>Final Sales std dev</t>
  </si>
  <si>
    <t>Dimension (item)</t>
  </si>
  <si>
    <t>ZZZ_Ranges!Demand_Aggregate_Trials</t>
  </si>
  <si>
    <t>ZZZ_Ranges!Capital_Desired_stdev_Time_Period</t>
  </si>
  <si>
    <t>:A:0:Demand_Aggregate</t>
  </si>
  <si>
    <t>:A:-1:Time_Smooth_Long_Demand</t>
  </si>
  <si>
    <t>:A:-1:Interest_Rate_Long_Yr</t>
  </si>
  <si>
    <t>Shock_Std_Dev_pct[]|</t>
  </si>
  <si>
    <t>ZZZ_Ranges!Demand_Expected_Short_stdev</t>
  </si>
  <si>
    <t xml:space="preserve">  Trial_01</t>
  </si>
  <si>
    <t>Capital_Depreciation</t>
  </si>
  <si>
    <t>ZZZ_Ranges!Capital_mean_Date</t>
  </si>
  <si>
    <t>ZZZ_Ranges!Final_Sales_mean_Date</t>
  </si>
  <si>
    <t>Consumption_stdev</t>
  </si>
  <si>
    <t>:A:0:Gov_Transfers_Equilib_pct</t>
  </si>
  <si>
    <t>:D:0:Trials.Trial_04</t>
  </si>
  <si>
    <t>ZZZ_Ranges!Output_Potential_Trials_Trial_02</t>
  </si>
  <si>
    <t>(1+Interest_Rate_Long_Yr)^(1/periods_per("year"))-1</t>
  </si>
  <si>
    <t>ZZZ_Ranges!Demand_Expected_Long_Trials_Trial_01</t>
  </si>
  <si>
    <t>Current disposable income, in each time period (in millions)</t>
  </si>
  <si>
    <t>ZZZ_Ranges!Final_Sales_Date</t>
  </si>
  <si>
    <t>stdev(ranged("Trials", Shock_Aggregate_Demand))</t>
  </si>
  <si>
    <t>Time Smooth Short Demand</t>
  </si>
  <si>
    <t>Inventory: inventory(t=0) = output_equilib * net_inventory_coverage</t>
  </si>
  <si>
    <t>Money supply: money(t=0) = income_equilib * prices_equilib / equilib_velocity_money</t>
  </si>
  <si>
    <t>Prices: prices(t=0) = prices_equilib</t>
  </si>
  <si>
    <t>Long run equilibrium demand:  demand_expected_long(t=0) = output_equilib</t>
  </si>
  <si>
    <t>The initial condition for capital is changed to include the interest rate in the second Forrester model.</t>
  </si>
  <si>
    <t>Capital:  capital(t=0) = capital_expon * output_equilib * (1/capital_avg_life +interest_rate_long)</t>
  </si>
  <si>
    <t>Permanent income:   income_permanent(t=0) = output_equilib - equilibrium_govt_spend</t>
  </si>
  <si>
    <t>Short run equilibrium demand:  demand_expected_short(t=0) = output_equilib</t>
  </si>
  <si>
    <t>Employment: employment(t=0) = employment_equilib</t>
  </si>
  <si>
    <t>output_average was added in the second Forrester model.</t>
  </si>
  <si>
    <t>Average output: output_average(t=0) = output_equilib</t>
  </si>
  <si>
    <t>5. Initial conditions</t>
  </si>
  <si>
    <t>The equilibrium price level determines the ratio of the money to output: prices_equilib = 1.0</t>
  </si>
  <si>
    <t>equilibrium income velocity of money: equilib_velocity_money = 6.0</t>
  </si>
  <si>
    <t>slope of the Phillips curve: phillips_slope = 0.175</t>
  </si>
  <si>
    <t>natural rate of unemployment: unemployment_rate_natural = 5%</t>
  </si>
  <si>
    <r>
      <t>•</t>
    </r>
    <r>
      <rPr>
        <sz val="10"/>
        <rFont val="Arial"/>
        <family val="2"/>
      </rPr>
      <t xml:space="preserve"> Prices and Money</t>
    </r>
  </si>
  <si>
    <t>Tax rate (set to cover government spending and transfers with no surplus or deficit): 
   tax_rate : (equilibrium_govt_spend+equilibrium_govt_transfers) / output_equilib</t>
  </si>
  <si>
    <t>Equilibrium government transfers pct: gov_transfers_equilib_pct  = 10% (gov_transfers_equilib : 0.1 * output_equilib)</t>
  </si>
  <si>
    <t>Equilibrium government spending pct:  gov_spend_equilib_pct = 20% (gov_spend_equilib : 0.2 * output_equilib)</t>
  </si>
  <si>
    <r>
      <t>•</t>
    </r>
    <r>
      <rPr>
        <sz val="10"/>
        <rFont val="Arial"/>
        <family val="2"/>
      </rPr>
      <t xml:space="preserve"> Government Spending</t>
    </r>
  </si>
  <si>
    <t>Time to adjust inventory: time_adjust_inventory = 0.4</t>
  </si>
  <si>
    <t>Ratio of inventory to sales: net_inventory_coverage = 0.3</t>
  </si>
  <si>
    <t>(Added in the second Forrester model)</t>
  </si>
  <si>
    <t>Time to smooth average output: time_smooth_output_average = 3.0</t>
  </si>
  <si>
    <t>Annual equilibrium national output: output_equilib = $ 14.0 * 10^6 millions</t>
  </si>
  <si>
    <r>
      <t>•</t>
    </r>
    <r>
      <rPr>
        <sz val="10"/>
        <rFont val="Arial"/>
        <family val="2"/>
      </rPr>
      <t xml:space="preserve"> Output</t>
    </r>
  </si>
  <si>
    <t>Interest elasticity of money: money_interest_elasticity  = -1.0</t>
  </si>
  <si>
    <t xml:space="preserve">Income elasticity of money demand: demand_income_elasticity  = 0.7 </t>
  </si>
  <si>
    <t>Flexibility of capacity utilization: flexibility_capacity_utilization = 3.0</t>
  </si>
  <si>
    <t>Time to adjust capital: time_adjust_capital = 3.0</t>
  </si>
  <si>
    <t>Equilibrium capital: capital_equilib =
    capital_expon * output_equilib / (1/capital_avg_life + interest_rate_long)</t>
  </si>
  <si>
    <t>Average life of capital: capital_avg_life = 14.0</t>
  </si>
  <si>
    <t>long run interest rate: interest_rate_long = 3.0%</t>
  </si>
  <si>
    <t>Exponent on capital in the production function: capital_expon = 0.25</t>
  </si>
  <si>
    <r>
      <t>•</t>
    </r>
    <r>
      <rPr>
        <sz val="10"/>
        <rFont val="Arial"/>
        <family val="2"/>
      </rPr>
      <t xml:space="preserve"> Capital Investment</t>
    </r>
  </si>
  <si>
    <t>Time to smooth unemployment is added in this fourth Forrester model.</t>
  </si>
  <si>
    <t>Time to smooth unemployment: time_smooth_unemployment = 1.0</t>
  </si>
  <si>
    <t>Time to adjust employment : time_adjust_employment = 0.4</t>
  </si>
  <si>
    <t>Real wage $ million per million-man-year (set so that wages are 75% of national income):
 real_wage = 0.75 * output_equilib / employment_equilib</t>
  </si>
  <si>
    <t>Expected labor (million man-years per year): employment_equilib = 100</t>
  </si>
  <si>
    <t>• Labor</t>
  </si>
  <si>
    <t>Time to smooth long run demand: time_smooth_long_demand : 3.0</t>
  </si>
  <si>
    <t>Time to smooth short run demand: time_smooth_short_demand : 0.5</t>
  </si>
  <si>
    <t>Time to smooth income: time_smooth_income = 2.5</t>
  </si>
  <si>
    <t>Average propensity to consume: consumption_avg_propensity = 0.78</t>
  </si>
  <si>
    <t>• Demand</t>
  </si>
  <si>
    <t>4. Numerical parameters</t>
  </si>
  <si>
    <t>gov_spending(t) := gov_spend_equilib</t>
  </si>
  <si>
    <t>gov_transfers(t) := gov_transfers_equilib</t>
  </si>
  <si>
    <t>tax(t) := tax_rate * output(t)</t>
  </si>
  <si>
    <t>• Government Sector</t>
  </si>
  <si>
    <t>Desired capital is changed in the second Forrester model to use time-varying interest rate.</t>
  </si>
  <si>
    <t>capital_desired(t) := 
    capital_expon * demand_expected_long(t) / (1/capital_avg_life + interest_rate)</t>
  </si>
  <si>
    <t>capital_depreciation(t) := capital / capital_avg_life</t>
  </si>
  <si>
    <t>capital_investment(t) :=capital_depreciation(t) + ( capital_desired(t) – capital(t) ) / time_adjust_capital</t>
  </si>
  <si>
    <t>The time-varying interest rate is changed in the third model to use prices and money supply.</t>
  </si>
  <si>
    <t>interest_rate(t) := interest_rate_long *
   ( money_supply * (money_equilib_velocity/output_equilib/prices )
   * ( (output_equilib / output_average) ^ money_income_elasticity ) ^ (1/money_interest_elasticity)</t>
  </si>
  <si>
    <t>The time-varying interest rate is added in the second Forrester model.</t>
  </si>
  <si>
    <t>interest_rate(t) := interest_rate_long *
   ( (output / output_average) ^ (- money_income_elasticity) ) ^ (1/money_interest_elasticity)</t>
  </si>
  <si>
    <t xml:space="preserve">• Capital Investment </t>
  </si>
  <si>
    <t>income_current_disposable(t):=output(t) - ( tax(t) - gov_transfers(t) )</t>
  </si>
  <si>
    <t>consumption(t) := consumption_avg_propensity * income_permanent</t>
  </si>
  <si>
    <t>final_sales(t) :=consumption(t) + capital_invest(t) + gov_spending(t)</t>
  </si>
  <si>
    <t>Aggregate demand is altered to include desired inventory investment in this fourth Forrester model.</t>
  </si>
  <si>
    <t>demand_aggregate(t):= final_sales(t) + desired_inventory_investment(t) + demand_aggregate_noise(t)</t>
  </si>
  <si>
    <t>unemployment_rate(t):= (employment_equilib / (1 – unemployment_rate_natural) - employment) /
     (employment)equilib / (1 – unemployment_rate_natural))</t>
  </si>
  <si>
    <t>employment_desired(t) :=
     (1-capital_expon) * demand_expected_short(t) / real_wage</t>
  </si>
  <si>
    <t>• Labor Market</t>
  </si>
  <si>
    <t>The inventory variables are added in this fourth Forrester model.</t>
  </si>
  <si>
    <t>desired inventory_investment(t) := (desired inventory - inventory) / time_adjust_inventory</t>
  </si>
  <si>
    <t>desired inventory(t) := natural_inventory_coverage * long_expected_demand</t>
  </si>
  <si>
    <t>output_potential(t):= 
    output_equilib * (employment(t) / employment_equilib) ^ (1-capital_expon) *
     (capital / capital_equilib) ^ capital_expon</t>
  </si>
  <si>
    <t>output(t) := output_potential(t) * (1-flexibility_capacity_utilization) + demand_expected_short(t) *
     flexibility_capacity_utilization + output_noise(t)</t>
  </si>
  <si>
    <t>• Output</t>
  </si>
  <si>
    <t>3. Five types of auxiliary functions appear in the evolution equations</t>
  </si>
  <si>
    <t>• d unemployment_rate_lagged(t) / dt =
    (unemployment_rate(t) - unemployment_rate_lagged(t)) / time_smooth_unemployment</t>
  </si>
  <si>
    <t>• d money_supply(t) / dt = 0</t>
  </si>
  <si>
    <t>• d prices(t) / dt = prices(t)* Phillips_slope * (unemployment_rate_natural / unemployment_rate(t) - 1)</t>
  </si>
  <si>
    <t>• d output_average(t) / dt = (output(t) - output_average(t) ) / time_smooth_output_average</t>
  </si>
  <si>
    <t>• d demand_expected_long(t) / dt =
    (demand_aggregate(t) - demand_expected_long(t) ) / time_smooth_long_demand</t>
  </si>
  <si>
    <r>
      <t xml:space="preserve">• </t>
    </r>
    <r>
      <rPr>
        <sz val="10"/>
        <rFont val="Calibri"/>
        <family val="2"/>
      </rPr>
      <t>Δ</t>
    </r>
    <r>
      <rPr>
        <sz val="10"/>
        <rFont val="Arial"/>
        <family val="2"/>
      </rPr>
      <t xml:space="preserve"> capital(t)  = capital_investment(t) - capital_depreciation(t)</t>
    </r>
  </si>
  <si>
    <t>• d income_permanent(t) / dt =
    (income_current_disposable(t) - income_permanent(t) )/ time_smooth_income</t>
  </si>
  <si>
    <t>• d demand_expected_short(t) / dt 
    = (demand_aggregate(t) - demand_expected_short(t)) / time_smooth_short_demand</t>
  </si>
  <si>
    <t>• d employment(t) /dt = (employment_desired(t) - employment(t)) / time_adjust_employment</t>
  </si>
  <si>
    <t>2. Ten time-evolution equations</t>
  </si>
  <si>
    <t>unemployment_rate_lagged(t)</t>
  </si>
  <si>
    <t>inventory(t)</t>
  </si>
  <si>
    <t>money_supply(t)</t>
  </si>
  <si>
    <t>prices(t)</t>
  </si>
  <si>
    <t>output_average(t)</t>
  </si>
  <si>
    <t>demand_expected_long(t)</t>
  </si>
  <si>
    <t>capital(t)</t>
  </si>
  <si>
    <t>income_permanent(t)</t>
  </si>
  <si>
    <t>demand_expected_short(t)</t>
  </si>
  <si>
    <t>employment(t)</t>
  </si>
  <si>
    <t>1. Ten time-evolution variables</t>
  </si>
  <si>
    <t>Red indicates a change in the fourth model compared to the third model.</t>
  </si>
  <si>
    <t>Green indicates a change in the third model compared to the second model.</t>
  </si>
  <si>
    <t>Purple indicates a change in the second model compared to the first model.</t>
  </si>
  <si>
    <t>Technical notes: Overview of Modified Multiplier-Accelerator Model</t>
  </si>
  <si>
    <t>2. Customize this Excel workbook to make a job evaluation model that fits your situation.</t>
  </si>
  <si>
    <t>1. Use this workbook as-is, if it fits your employment situation. You can change the data in the dark blue input
    cells. You can change the display names of dimension items and variables in dark blue cells on the
    worksheet "Labels."</t>
  </si>
  <si>
    <t>Suggestions for using this model</t>
  </si>
  <si>
    <t>As you explore the model, we suggest that you</t>
  </si>
  <si>
    <t>This model also includes a lagged unemployment variable which does not affect the rest of the model and is used only for analysis.</t>
  </si>
  <si>
    <t xml:space="preserve">This fourth model adds an inventory adjustment mechanism. Adjustment of inventory is a significant factor in short-term business cycles.  Meltzer outlined early macroeconomic inventory adjustment models in 1941. </t>
  </si>
  <si>
    <t>The third model extends the second model by adding a variable price level with a constant money supply to the production and financial markets. It is based on the aggregate supply aggregate demand model.</t>
  </si>
  <si>
    <t>The second model extends the first macro-economic model by adding a rudimentary financial market to the production economy. It has a variable interest rate and a variable demand for capital.  The financial market model is based on the IS-LM model presented by Hicks in 1937.</t>
  </si>
  <si>
    <t>It uses one of four economic models of increasing complexity in "A Dynamic Synthesis of Basic Macroeconomic Theory: Implications for Stabilization and Policy Analysis," by Nathan B. Forrester, thesis at M.I.T. Sloan School of Management, 1982.</t>
  </si>
  <si>
    <t>This model perfroms Monte Carlo simulation to a dynamic macro-economic model of a national economy. It reports mean and standard deviation over time for economic variables, and optionally the values of the variables for each Monte Carlo trial.</t>
  </si>
  <si>
    <t>Description of the Macro-Economic Model</t>
  </si>
  <si>
    <r>
      <rPr>
        <sz val="10"/>
        <rFont val="Times New Roman"/>
        <family val="1"/>
      </rPr>
      <t>•</t>
    </r>
    <r>
      <rPr>
        <sz val="10"/>
        <rFont val="Arial"/>
        <family val="2"/>
      </rPr>
      <t xml:space="preserve"> </t>
    </r>
    <r>
      <rPr>
        <sz val="10"/>
        <rFont val="Arial"/>
        <family val="2"/>
      </rPr>
      <t>Our staff has extensive experience in many areas of business and engineering analysis.</t>
    </r>
  </si>
  <si>
    <t>Click "+" for more information.</t>
  </si>
  <si>
    <r>
      <rPr>
        <sz val="10"/>
        <rFont val="Calibri"/>
        <family val="2"/>
      </rPr>
      <t>−</t>
    </r>
    <r>
      <rPr>
        <sz val="10"/>
        <rFont val="Arial"/>
        <family val="2"/>
      </rPr>
      <t xml:space="preserve"> Each table has an Excel comment that provides a variable name and explains the variable. </t>
    </r>
  </si>
  <si>
    <r>
      <rPr>
        <sz val="10"/>
        <rFont val="Times New Roman"/>
        <family val="1"/>
      </rPr>
      <t>−</t>
    </r>
    <r>
      <rPr>
        <sz val="10"/>
        <rFont val="Arial"/>
        <family val="2"/>
      </rPr>
      <t xml:space="preserve"> Edit names of dimension items in once place (such as products, departments, expense accounts).</t>
    </r>
  </si>
  <si>
    <r>
      <rPr>
        <sz val="10"/>
        <rFont val="Times New Roman"/>
        <family val="1"/>
      </rPr>
      <t>−</t>
    </r>
    <r>
      <rPr>
        <sz val="10"/>
        <rFont val="Arial"/>
        <family val="2"/>
      </rPr>
      <t xml:space="preserve"> Edit the model start date of a template, so your template is not out of date when the start date changes.</t>
    </r>
  </si>
  <si>
    <r>
      <rPr>
        <sz val="10"/>
        <rFont val="Times New Roman"/>
        <family val="1"/>
      </rPr>
      <t>−</t>
    </r>
    <r>
      <rPr>
        <sz val="10"/>
        <rFont val="Arial"/>
        <family val="2"/>
      </rPr>
      <t xml:space="preserve"> Edit input data in clearly marked input cells.</t>
    </r>
  </si>
  <si>
    <r>
      <rPr>
        <sz val="10"/>
        <rFont val="Times New Roman"/>
        <family val="1"/>
      </rPr>
      <t>•</t>
    </r>
    <r>
      <rPr>
        <sz val="10"/>
        <rFont val="Arial"/>
        <family val="2"/>
      </rPr>
      <t xml:space="preserve"> You can edit many aspects of your Excel template after receiving it. (Click on "+" for more information.)</t>
    </r>
  </si>
  <si>
    <r>
      <rPr>
        <sz val="10"/>
        <rFont val="Calibri"/>
        <family val="2"/>
      </rPr>
      <t>−</t>
    </r>
    <r>
      <rPr>
        <sz val="10"/>
        <rFont val="Arial"/>
        <family val="2"/>
      </rPr>
      <t xml:space="preserve"> These features </t>
    </r>
    <r>
      <rPr>
        <sz val="10"/>
        <rFont val="Arial"/>
        <family val="2"/>
      </rPr>
      <t>address the most serious problem with conventional spreadsheet templates: You can
   customize a template in many ways without having to interpret and edit numerous cell formulas.</t>
    </r>
  </si>
  <si>
    <r>
      <rPr>
        <sz val="10"/>
        <rFont val="Times New Roman"/>
        <family val="1"/>
      </rPr>
      <t>−</t>
    </r>
    <r>
      <rPr>
        <sz val="10"/>
        <rFont val="Arial"/>
        <family val="2"/>
      </rPr>
      <t xml:space="preserve"> Include or exclude entire sub-models in the template.</t>
    </r>
  </si>
  <si>
    <r>
      <rPr>
        <sz val="10"/>
        <rFont val="Times New Roman"/>
        <family val="1"/>
      </rPr>
      <t>−</t>
    </r>
    <r>
      <rPr>
        <sz val="10"/>
        <rFont val="Arial"/>
        <family val="2"/>
      </rPr>
      <t xml:space="preserve"> Specify the items in a dimension and levels of hierarchy (such as product families and products).</t>
    </r>
  </si>
  <si>
    <r>
      <rPr>
        <sz val="10"/>
        <rFont val="Calibri"/>
        <family val="2"/>
      </rPr>
      <t>−</t>
    </r>
    <r>
      <rPr>
        <sz val="10"/>
        <rFont val="Arial"/>
        <family val="2"/>
      </rPr>
      <t xml:space="preserve"> Specify the starting time, time range, time grain and rollup time grains (such as annual sums).</t>
    </r>
  </si>
  <si>
    <t>Precise customizations vary from template to template. Examples:</t>
  </si>
  <si>
    <r>
      <rPr>
        <sz val="10"/>
        <rFont val="Times New Roman"/>
        <family val="1"/>
      </rPr>
      <t>•</t>
    </r>
    <r>
      <rPr>
        <sz val="10"/>
        <rFont val="Arial"/>
        <family val="2"/>
      </rPr>
      <t xml:space="preserve"> You can specify custom features by filling out a simple form. (Click on "+" for more information.)</t>
    </r>
  </si>
  <si>
    <t>1. Order a customized version of this template.</t>
  </si>
  <si>
    <r>
      <t xml:space="preserve">A </t>
    </r>
    <r>
      <rPr>
        <b/>
        <i/>
        <sz val="10"/>
        <rFont val="Arial"/>
        <family val="2"/>
      </rPr>
      <t>customized</t>
    </r>
    <r>
      <rPr>
        <b/>
        <sz val="10"/>
        <rFont val="Arial"/>
        <family val="2"/>
      </rPr>
      <t xml:space="preserve"> template</t>
    </r>
    <r>
      <rPr>
        <sz val="10"/>
        <rFont val="Arial"/>
        <family val="2"/>
      </rPr>
      <t xml:space="preserve"> is a flexible model that you can adapt to your situation by filling in a simple form, without editing a spreadsheet or its formulas. For example, you can specify time range and time grain; number and names of items in a dimension (such as your products and product families); and include or exclude major features. The resulting spreadsheet matches your needs better than any standard template.</t>
    </r>
  </si>
  <si>
    <t>This is a small and somewhat simplified working sample of the template.</t>
  </si>
  <si>
    <t>You can customize this template by filling in a simple form, without editing a spreadsheet.</t>
  </si>
  <si>
    <t>Monte Carlo Dynamic Simulation of an Economy</t>
  </si>
  <si>
    <t>Explore our customized templates.</t>
  </si>
  <si>
    <t>Learn more about consulting services.</t>
  </si>
  <si>
    <r>
      <t xml:space="preserve">• </t>
    </r>
    <r>
      <rPr>
        <b/>
        <sz val="10"/>
        <color indexed="10"/>
        <rFont val="Calibri"/>
        <family val="2"/>
      </rPr>
      <t>Δ</t>
    </r>
    <r>
      <rPr>
        <b/>
        <sz val="10"/>
        <color indexed="10"/>
        <rFont val="Arial"/>
        <family val="2"/>
      </rPr>
      <t xml:space="preserve"> inventory(t)  = output(t) - final_sales(t)</t>
    </r>
  </si>
  <si>
    <t>Please visit our website at www.finmodel.at.ua</t>
  </si>
  <si>
    <t>Please visit our website at www.sites.google.com/site/bpogroupfinance</t>
  </si>
  <si>
    <t>or contact us at BPO.infosource@gmail.com</t>
  </si>
  <si>
    <t>FinModel provides you with customized templates in three ways.</t>
  </si>
  <si>
    <t>• FinModel Excel templates are easier to understand. (Click on "+" for more information.)</t>
  </si>
  <si>
    <t>− Worksheet "Formulas" expresses the entire model with named variables and symbolic formulas. Although
   the symbolic formulas are not executable in Excel, they are what the model is made from in FinModel.</t>
  </si>
  <si>
    <t>− You never need to read inscrutable cell formulas to understand a FinModel customized template.</t>
  </si>
  <si>
    <t>2. If you want more customizations, retain FinModel Software to build them for you.</t>
  </si>
  <si>
    <t>• FinModel technology enables us to offer you more value for your consulting dollar.</t>
  </si>
  <si>
    <t>3. Use the FinModel Authoring Environment to build and customize your spreadsheet models.</t>
  </si>
  <si>
    <t>The FinModel Authoring Environment is a SaaS application for developing and maintaining business models and delivering them in conventional spreadsheets.</t>
  </si>
  <si>
    <t>Click "+" to learn more about FinModel technology that makes customized template possible.</t>
  </si>
  <si>
    <t>This Excel workbook was generated using FinModel, a revolutionary new spreadsheet technology. FinModel allows you to develop business models using readable formulas, while avoiding the details of cell addresses and hard-to-change sheet layouts. The end result is a conventional Excel workbook just like this one. We built FinModel because we believe that spreadsheets are a great way of communicating results but we think it's just too hard to use them to develop reliable, maintainable, expressive and collaborative models.</t>
  </si>
  <si>
    <t>You'll get a glimpse of FinModel's advantages when you take a look at the "Formulas" tab and realize how few separate, readable formulas are needed to produce all of the other worksheets. In addition to formulas, FinModel knows about the "dimensions" in your model (e.g., products, locations, departments) as well as the time series that you're using (e.g., 5 years in quarters.) FinModel raises the level of thinking and acting from individual cells to natural modeling concepts.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</si>
  <si>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The FinModel authoring environment raises the level of thinking and acting from individual cells to natural modeling concepts like variables, dimensions, time series and accounting types.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</si>
  <si>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We have more to tell you about FinModel and we'd like to hear about your needs for templates and models.</t>
  </si>
  <si>
    <t>FinModel Software is solely responsible for any errors in this derivative work.</t>
  </si>
  <si>
    <t>• Read some of the Excel comments that are attached to Analysis Variables throughout the workbook.
  These comments also appear in FinModel in convenient places.</t>
  </si>
  <si>
    <t>• View worksheet "Formulas" which shows the named variables and symbolic formulas of the model
   in a compact and readable form. The symbolic formulas are not active in this Excel workbook, but they
   give you some idea how the model works, and how it looks in FinModel.</t>
  </si>
  <si>
    <t>3. Use FinModel to edit the formulas in this model, using named variables, symbolic formulas (and far fewer
    formulas), segmentation dimensions and time series, without ever touching a cell address -- and end up with
    a conventional Excel workbook.</t>
  </si>
  <si>
    <t>To do this, go the the FinModel website below and request a trial account for FinModel.</t>
  </si>
</sst>
</file>

<file path=xl/styles.xml><?xml version="1.0" encoding="utf-8"?>
<styleSheet xmlns="http://schemas.openxmlformats.org/spreadsheetml/2006/main">
  <numFmts count="10">
    <numFmt numFmtId="6" formatCode="&quot;$&quot;#,##0_);[Red]\(&quot;$&quot;#,##0\)"/>
    <numFmt numFmtId="8" formatCode="&quot;$&quot;#,##0.00_);[Red]\(&quot;$&quot;#,##0.00\)"/>
    <numFmt numFmtId="164" formatCode="#,##0.0%"/>
    <numFmt numFmtId="165" formatCode="#,##0.00%"/>
    <numFmt numFmtId="166" formatCode="m\/d\/yyyy"/>
    <numFmt numFmtId="167" formatCode="&quot;$&quot;#,##0.000_);[Red]\(&quot;$&quot;#,##0.000\)"/>
    <numFmt numFmtId="168" formatCode="#,##0.000"/>
    <numFmt numFmtId="169" formatCode="#,##0.0"/>
    <numFmt numFmtId="170" formatCode="#,##0%"/>
    <numFmt numFmtId="171" formatCode="&quot;$&quot;#,##0.0_);[Red]\(&quot;$&quot;#,##0.0\)"/>
  </numFmts>
  <fonts count="47">
    <font>
      <sz val="10"/>
      <name val="Arial"/>
      <family val="2"/>
    </font>
    <font>
      <sz val="10"/>
      <name val="Arial"/>
      <family val="2"/>
    </font>
    <font>
      <b/>
      <sz val="8"/>
      <color indexed="8"/>
      <name val="Arial"/>
      <family val="2"/>
    </font>
    <font>
      <b/>
      <i/>
      <sz val="8"/>
      <color indexed="8"/>
      <name val="Arial"/>
      <family val="2"/>
    </font>
    <font>
      <sz val="8"/>
      <color indexed="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0"/>
      <color indexed="8"/>
      <name val="Arial"/>
      <family val="2"/>
    </font>
    <font>
      <sz val="8"/>
      <color indexed="8"/>
      <name val="Arial"/>
      <family val="2"/>
    </font>
    <font>
      <b/>
      <sz val="8"/>
      <color indexed="8"/>
      <name val="Arial"/>
      <family val="2"/>
    </font>
    <font>
      <b/>
      <u/>
      <sz val="9"/>
      <color indexed="8"/>
      <name val="Arial"/>
      <family val="2"/>
    </font>
    <font>
      <i/>
      <sz val="8"/>
      <color indexed="8"/>
      <name val="Arial"/>
      <family val="2"/>
    </font>
    <font>
      <b/>
      <i/>
      <sz val="8"/>
      <color indexed="8"/>
      <name val="Arial"/>
      <family val="2"/>
    </font>
    <font>
      <b/>
      <sz val="8"/>
      <name val="Arial"/>
      <family val="2"/>
    </font>
    <font>
      <b/>
      <sz val="10"/>
      <color indexed="10"/>
      <name val="Arial"/>
      <family val="2"/>
    </font>
    <font>
      <u/>
      <sz val="10"/>
      <name val="Arial"/>
      <family val="2"/>
    </font>
    <font>
      <b/>
      <sz val="10"/>
      <color indexed="10"/>
      <name val="Calibri"/>
      <family val="2"/>
    </font>
    <font>
      <sz val="10"/>
      <name val="Calibri"/>
      <family val="2"/>
    </font>
    <font>
      <b/>
      <sz val="10"/>
      <name val="Arial"/>
      <family val="2"/>
    </font>
    <font>
      <i/>
      <sz val="10"/>
      <name val="Arial"/>
      <family val="2"/>
    </font>
    <font>
      <sz val="10"/>
      <name val="Times New Roman"/>
      <family val="1"/>
    </font>
    <font>
      <b/>
      <sz val="11"/>
      <name val="Arial"/>
      <family val="2"/>
    </font>
    <font>
      <b/>
      <i/>
      <sz val="10"/>
      <name val="Arial"/>
      <family val="2"/>
    </font>
    <font>
      <b/>
      <sz val="12"/>
      <name val="Arial"/>
      <family val="2"/>
    </font>
    <font>
      <u/>
      <sz val="10"/>
      <color theme="10"/>
      <name val="Arial"/>
      <family val="2"/>
    </font>
    <font>
      <b/>
      <sz val="10"/>
      <color rgb="FFFF0000"/>
      <name val="Arial"/>
      <family val="2"/>
    </font>
    <font>
      <b/>
      <sz val="10"/>
      <color rgb="FF009900"/>
      <name val="Arial"/>
      <family val="2"/>
    </font>
    <font>
      <b/>
      <sz val="10"/>
      <color rgb="FF660066"/>
      <name val="Arial"/>
      <family val="2"/>
    </font>
    <font>
      <sz val="10"/>
      <color rgb="FFFF0000"/>
      <name val="Arial"/>
      <family val="2"/>
    </font>
    <font>
      <b/>
      <sz val="11"/>
      <color rgb="FFFF0000"/>
      <name val="Arial"/>
      <family val="2"/>
    </font>
    <font>
      <b/>
      <sz val="14"/>
      <name val="Arial"/>
      <family val="2"/>
    </font>
  </fonts>
  <fills count="18">
    <fill>
      <patternFill patternType="none"/>
    </fill>
    <fill>
      <patternFill patternType="gray125"/>
    </fill>
    <fill>
      <patternFill patternType="solid">
        <fgColor indexed="28"/>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22"/>
        <bgColor indexed="64"/>
      </patternFill>
    </fill>
    <fill>
      <patternFill patternType="solid">
        <fgColor indexed="49"/>
        <bgColor indexed="64"/>
      </patternFill>
    </fill>
    <fill>
      <patternFill patternType="solid">
        <fgColor indexed="10"/>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29"/>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indexed="30"/>
        <bgColor indexed="64"/>
      </patternFill>
    </fill>
    <fill>
      <patternFill patternType="solid">
        <fgColor rgb="FFCCCCFF"/>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8"/>
      </bottom>
      <diagonal/>
    </border>
    <border>
      <left/>
      <right/>
      <top/>
      <bottom style="medium">
        <color indexed="28"/>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9"/>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236">
    <xf numFmtId="0" fontId="0" fillId="0" borderId="0">
      <alignment vertical="center"/>
    </xf>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9" fillId="5" borderId="1" applyNumberFormat="0" applyAlignment="0" applyProtection="0"/>
    <xf numFmtId="0" fontId="10" fillId="13" borderId="2" applyNumberFormat="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40" fillId="0" borderId="0" applyNumberFormat="0" applyFill="0" applyBorder="0" applyAlignment="0" applyProtection="0">
      <alignment vertical="top"/>
      <protection locked="0"/>
    </xf>
    <xf numFmtId="0" fontId="16" fillId="3" borderId="1" applyNumberFormat="0" applyAlignment="0" applyProtection="0"/>
    <xf numFmtId="0" fontId="17" fillId="0" borderId="6" applyNumberFormat="0" applyFill="0" applyAlignment="0" applyProtection="0"/>
    <xf numFmtId="0" fontId="23" fillId="14" borderId="0" applyNumberFormat="0" applyFont="0" applyFill="0" applyBorder="0" applyAlignment="0" applyProtection="0">
      <alignment vertical="top" shrinkToFit="1"/>
    </xf>
    <xf numFmtId="0" fontId="24" fillId="14" borderId="0" applyNumberFormat="0" applyFont="0" applyFill="0" applyBorder="0" applyAlignment="0" applyProtection="0">
      <alignment vertical="top" shrinkToFit="1"/>
    </xf>
    <xf numFmtId="0" fontId="25" fillId="14" borderId="7" applyNumberFormat="0" applyFont="0" applyFill="0" applyBorder="0" applyAlignment="0" applyProtection="0">
      <alignment vertical="top" shrinkToFit="1"/>
    </xf>
    <xf numFmtId="0" fontId="25" fillId="15" borderId="7">
      <alignment horizontal="left" vertical="top" shrinkToFit="1"/>
      <protection locked="0"/>
    </xf>
    <xf numFmtId="0" fontId="26" fillId="14" borderId="0" applyNumberFormat="0" applyFont="0" applyFill="0" applyBorder="0" applyAlignment="0" applyProtection="0">
      <alignment vertical="top" shrinkToFit="1"/>
    </xf>
    <xf numFmtId="0" fontId="25" fillId="14" borderId="8" applyNumberFormat="0" applyFont="0" applyFill="0" applyBorder="0" applyAlignment="0" applyProtection="0">
      <alignment vertical="top" shrinkToFit="1"/>
    </xf>
    <xf numFmtId="4" fontId="25" fillId="15" borderId="8" applyNumberFormat="0" applyFont="0" applyFill="0" applyBorder="0" applyAlignment="0" applyProtection="0">
      <alignment horizontal="right" vertical="top" shrinkToFit="1"/>
      <protection locked="0"/>
    </xf>
    <xf numFmtId="0" fontId="25" fillId="14" borderId="9" applyNumberFormat="0" applyFont="0" applyFill="0" applyBorder="0" applyAlignment="0" applyProtection="0">
      <alignment vertical="top" shrinkToFit="1"/>
    </xf>
    <xf numFmtId="4" fontId="25" fillId="15" borderId="9" applyNumberFormat="0" applyFont="0" applyFill="0" applyBorder="0" applyAlignment="0" applyProtection="0">
      <alignment horizontal="right" vertical="top" shrinkToFit="1"/>
      <protection locked="0"/>
    </xf>
    <xf numFmtId="0" fontId="25" fillId="14" borderId="10" applyNumberFormat="0" applyFont="0" applyFill="0" applyBorder="0" applyAlignment="0" applyProtection="0">
      <alignment vertical="top" shrinkToFit="1"/>
    </xf>
    <xf numFmtId="4" fontId="25" fillId="15" borderId="10" applyNumberFormat="0" applyFont="0" applyFill="0" applyBorder="0" applyAlignment="0" applyProtection="0">
      <alignment horizontal="right" vertical="top" shrinkToFit="1"/>
      <protection locked="0"/>
    </xf>
    <xf numFmtId="170" fontId="25" fillId="15" borderId="9" applyNumberFormat="0" applyFont="0" applyFill="0" applyBorder="0" applyAlignment="0" applyProtection="0">
      <alignment horizontal="right" vertical="top" shrinkToFit="1"/>
      <protection locked="0"/>
    </xf>
    <xf numFmtId="170" fontId="25" fillId="15" borderId="8" applyNumberFormat="0" applyFont="0" applyFill="0" applyBorder="0" applyAlignment="0" applyProtection="0">
      <alignment horizontal="right" vertical="top" shrinkToFit="1"/>
      <protection locked="0"/>
    </xf>
    <xf numFmtId="6" fontId="25" fillId="15" borderId="7">
      <alignment horizontal="right" vertical="top" shrinkToFit="1"/>
      <protection locked="0"/>
    </xf>
    <xf numFmtId="164" fontId="25" fillId="15" borderId="7">
      <alignment horizontal="right" vertical="top" shrinkToFit="1"/>
      <protection locked="0"/>
    </xf>
    <xf numFmtId="170" fontId="25" fillId="15" borderId="10">
      <alignment horizontal="right" vertical="top" shrinkToFit="1"/>
      <protection locked="0"/>
    </xf>
    <xf numFmtId="164" fontId="25" fillId="15" borderId="9">
      <alignment horizontal="right" vertical="top" shrinkToFit="1"/>
      <protection locked="0"/>
    </xf>
    <xf numFmtId="0" fontId="25" fillId="14" borderId="11" applyNumberFormat="0" applyFont="0" applyFill="0" applyBorder="0" applyAlignment="0" applyProtection="0">
      <alignment horizontal="center" vertical="top" shrinkToFit="1"/>
    </xf>
    <xf numFmtId="0" fontId="25" fillId="14" borderId="12" applyNumberFormat="0" applyFont="0" applyFill="0" applyBorder="0" applyAlignment="0" applyProtection="0">
      <alignment horizontal="center" vertical="top" shrinkToFit="1"/>
    </xf>
    <xf numFmtId="0" fontId="25" fillId="14" borderId="7" applyNumberFormat="0" applyFont="0" applyFill="0" applyBorder="0" applyAlignment="0" applyProtection="0">
      <alignment horizontal="center" vertical="top" shrinkToFit="1"/>
    </xf>
    <xf numFmtId="6" fontId="24" fillId="14" borderId="13" applyNumberFormat="0" applyFont="0" applyFill="0" applyBorder="0" applyAlignment="0" applyProtection="0">
      <alignment horizontal="right" vertical="top" shrinkToFit="1"/>
    </xf>
    <xf numFmtId="6" fontId="25" fillId="14" borderId="8" applyNumberFormat="0" applyFont="0" applyFill="0" applyBorder="0" applyAlignment="0" applyProtection="0">
      <alignment horizontal="right" vertical="top" shrinkToFit="1"/>
    </xf>
    <xf numFmtId="6" fontId="24" fillId="14" borderId="0" applyNumberFormat="0" applyFont="0" applyFill="0" applyBorder="0" applyAlignment="0" applyProtection="0">
      <alignment horizontal="right" vertical="top" shrinkToFit="1"/>
    </xf>
    <xf numFmtId="6" fontId="25" fillId="14" borderId="10" applyNumberFormat="0" applyFont="0" applyFill="0" applyBorder="0" applyAlignment="0" applyProtection="0">
      <alignment horizontal="right" vertical="top" shrinkToFit="1"/>
    </xf>
    <xf numFmtId="171" fontId="24" fillId="14" borderId="0" applyNumberFormat="0" applyFont="0" applyFill="0" applyBorder="0" applyAlignment="0" applyProtection="0">
      <alignment horizontal="right" vertical="top" shrinkToFit="1"/>
    </xf>
    <xf numFmtId="171" fontId="25" fillId="14" borderId="10" applyNumberFormat="0" applyFont="0" applyFill="0" applyBorder="0" applyAlignment="0" applyProtection="0">
      <alignment horizontal="right" vertical="top" shrinkToFit="1"/>
    </xf>
    <xf numFmtId="6" fontId="24" fillId="14" borderId="14" applyNumberFormat="0" applyFont="0" applyFill="0" applyBorder="0" applyAlignment="0" applyProtection="0">
      <alignment horizontal="right" vertical="top" shrinkToFit="1"/>
    </xf>
    <xf numFmtId="6" fontId="25" fillId="14" borderId="9" applyNumberFormat="0" applyFont="0" applyFill="0" applyBorder="0" applyAlignment="0" applyProtection="0">
      <alignment horizontal="right" vertical="top" shrinkToFit="1"/>
    </xf>
    <xf numFmtId="0" fontId="25" fillId="14" borderId="0" applyNumberFormat="0" applyFont="0" applyFill="0" applyBorder="0" applyAlignment="0" applyProtection="0">
      <alignment vertical="top" shrinkToFit="1"/>
    </xf>
    <xf numFmtId="4" fontId="24" fillId="14" borderId="13" applyNumberFormat="0" applyFont="0" applyFill="0" applyBorder="0" applyAlignment="0" applyProtection="0">
      <alignment horizontal="right" vertical="top" shrinkToFit="1"/>
    </xf>
    <xf numFmtId="4" fontId="25" fillId="14" borderId="8" applyNumberFormat="0" applyFont="0" applyFill="0" applyBorder="0" applyAlignment="0" applyProtection="0">
      <alignment horizontal="right" vertical="top" shrinkToFit="1"/>
    </xf>
    <xf numFmtId="4" fontId="24" fillId="14" borderId="14" applyNumberFormat="0" applyFont="0" applyFill="0" applyBorder="0" applyAlignment="0" applyProtection="0">
      <alignment horizontal="right" vertical="top" shrinkToFit="1"/>
    </xf>
    <xf numFmtId="4" fontId="25" fillId="14" borderId="9" applyNumberFormat="0" applyFont="0" applyFill="0" applyBorder="0" applyAlignment="0" applyProtection="0">
      <alignment horizontal="right" vertical="top" shrinkToFit="1"/>
    </xf>
    <xf numFmtId="0" fontId="25" fillId="14" borderId="12" applyNumberFormat="0" applyFont="0" applyFill="0" applyBorder="0" applyAlignment="0" applyProtection="0">
      <alignment horizontal="left" vertical="top" shrinkToFit="1"/>
    </xf>
    <xf numFmtId="0" fontId="25" fillId="2" borderId="0" applyNumberFormat="0" applyFont="0" applyFill="0" applyBorder="0" applyAlignment="0" applyProtection="0">
      <alignment vertical="top" shrinkToFit="1"/>
    </xf>
    <xf numFmtId="0" fontId="27" fillId="2" borderId="0" applyNumberFormat="0" applyFont="0" applyFill="0" applyBorder="0" applyAlignment="0" applyProtection="0">
      <alignment vertical="top" shrinkToFit="1"/>
    </xf>
    <xf numFmtId="0" fontId="25" fillId="2" borderId="0" applyNumberFormat="0" applyFont="0" applyFill="0" applyBorder="0" applyAlignment="0" applyProtection="0">
      <alignment horizontal="right" vertical="top" shrinkToFit="1"/>
    </xf>
    <xf numFmtId="0" fontId="24" fillId="2" borderId="0" applyNumberFormat="0" applyFont="0" applyFill="0" applyBorder="0" applyAlignment="0" applyProtection="0">
      <alignment vertical="top" shrinkToFit="1"/>
    </xf>
    <xf numFmtId="0" fontId="25" fillId="14" borderId="12" applyNumberFormat="0" applyFont="0" applyFill="0" applyBorder="0" applyAlignment="0" applyProtection="0">
      <alignment vertical="top" shrinkToFit="1"/>
    </xf>
    <xf numFmtId="0" fontId="27" fillId="14" borderId="12" applyNumberFormat="0" applyFont="0" applyFill="0" applyBorder="0" applyAlignment="0" applyProtection="0">
      <alignment vertical="top" shrinkToFit="1"/>
    </xf>
    <xf numFmtId="0" fontId="25" fillId="14" borderId="12" applyNumberFormat="0" applyFont="0" applyFill="0" applyBorder="0" applyAlignment="0" applyProtection="0">
      <alignment horizontal="right" vertical="top" shrinkToFit="1"/>
    </xf>
    <xf numFmtId="0" fontId="24" fillId="14" borderId="12" applyNumberFormat="0" applyFont="0" applyFill="0" applyBorder="0" applyAlignment="0" applyProtection="0">
      <alignment vertical="top" shrinkToFit="1"/>
    </xf>
    <xf numFmtId="166" fontId="24" fillId="14" borderId="12" applyNumberFormat="0" applyFont="0" applyFill="0" applyBorder="0" applyAlignment="0" applyProtection="0">
      <alignment horizontal="right" vertical="top" shrinkToFit="1"/>
    </xf>
    <xf numFmtId="166" fontId="25" fillId="14" borderId="7" applyNumberFormat="0" applyFont="0" applyFill="0" applyBorder="0" applyAlignment="0" applyProtection="0">
      <alignment horizontal="right" vertical="top" shrinkToFit="1"/>
    </xf>
    <xf numFmtId="6" fontId="24" fillId="14" borderId="15" applyNumberFormat="0" applyFont="0" applyFill="0" applyBorder="0" applyAlignment="0" applyProtection="0">
      <alignment horizontal="right" vertical="top" shrinkToFit="1"/>
    </xf>
    <xf numFmtId="0" fontId="25" fillId="14" borderId="11" applyNumberFormat="0" applyFont="0" applyFill="0" applyBorder="0" applyAlignment="0" applyProtection="0">
      <alignment vertical="top" shrinkToFit="1"/>
    </xf>
    <xf numFmtId="6" fontId="25" fillId="14" borderId="12" applyNumberFormat="0" applyFont="0" applyFill="0" applyBorder="0" applyAlignment="0" applyProtection="0">
      <alignment horizontal="right" vertical="top" shrinkToFit="1"/>
    </xf>
    <xf numFmtId="6" fontId="25" fillId="14" borderId="7" applyNumberFormat="0" applyFont="0" applyFill="0" applyBorder="0" applyAlignment="0" applyProtection="0">
      <alignment horizontal="right" vertical="top" shrinkToFit="1"/>
    </xf>
    <xf numFmtId="4" fontId="24" fillId="14" borderId="15">
      <alignment horizontal="right" vertical="top" shrinkToFit="1"/>
    </xf>
    <xf numFmtId="4" fontId="24" fillId="14" borderId="0" applyNumberFormat="0" applyFont="0" applyFill="0" applyBorder="0" applyAlignment="0" applyProtection="0">
      <alignment horizontal="right" vertical="top" shrinkToFit="1"/>
    </xf>
    <xf numFmtId="4" fontId="25" fillId="14" borderId="10" applyNumberFormat="0" applyFont="0" applyFill="0" applyBorder="0" applyAlignment="0" applyProtection="0">
      <alignment horizontal="right" vertical="top" shrinkToFit="1"/>
    </xf>
    <xf numFmtId="4" fontId="25" fillId="14" borderId="12" applyNumberFormat="0" applyFont="0" applyFill="0" applyBorder="0" applyAlignment="0" applyProtection="0">
      <alignment horizontal="right" vertical="top" shrinkToFit="1"/>
    </xf>
    <xf numFmtId="4" fontId="25" fillId="14" borderId="7" applyNumberFormat="0" applyFont="0" applyFill="0" applyBorder="0" applyAlignment="0" applyProtection="0">
      <alignment horizontal="right" vertical="top" shrinkToFit="1"/>
    </xf>
    <xf numFmtId="165" fontId="24" fillId="14" borderId="15">
      <alignment horizontal="right" vertical="top" shrinkToFit="1"/>
    </xf>
    <xf numFmtId="4" fontId="24" fillId="14" borderId="12" applyNumberFormat="0" applyFont="0" applyFill="0" applyBorder="0" applyAlignment="0" applyProtection="0">
      <alignment horizontal="right" vertical="top" shrinkToFit="1"/>
    </xf>
    <xf numFmtId="0" fontId="25" fillId="14" borderId="16" applyNumberFormat="0" applyFont="0" applyFill="0" applyBorder="0" applyAlignment="0" applyProtection="0">
      <alignment horizontal="left" vertical="top" shrinkToFit="1"/>
    </xf>
    <xf numFmtId="166" fontId="24" fillId="15" borderId="16">
      <alignment vertical="top" shrinkToFit="1"/>
      <protection locked="0"/>
    </xf>
    <xf numFmtId="0" fontId="25" fillId="14" borderId="17" applyNumberFormat="0" applyFont="0" applyFill="0" applyBorder="0" applyAlignment="0" applyProtection="0">
      <alignment horizontal="left" vertical="top" shrinkToFit="1"/>
    </xf>
    <xf numFmtId="0" fontId="24" fillId="14" borderId="16" applyNumberFormat="0" applyFont="0" applyFill="0" applyBorder="0" applyAlignment="0" applyProtection="0">
      <alignment vertical="top" shrinkToFit="1"/>
    </xf>
    <xf numFmtId="0" fontId="24" fillId="15" borderId="16" applyNumberFormat="0" applyFont="0" applyFill="0" applyBorder="0" applyAlignment="0" applyProtection="0">
      <alignment vertical="top" shrinkToFit="1"/>
      <protection locked="0"/>
    </xf>
    <xf numFmtId="0" fontId="25" fillId="15" borderId="16" applyNumberFormat="0" applyFont="0" applyFill="0" applyBorder="0" applyAlignment="0" applyProtection="0">
      <alignment vertical="top" shrinkToFit="1"/>
      <protection locked="0"/>
    </xf>
    <xf numFmtId="0" fontId="28" fillId="15" borderId="16" applyNumberFormat="0" applyFont="0" applyFill="0" applyBorder="0" applyAlignment="0" applyProtection="0">
      <alignment vertical="top" shrinkToFit="1"/>
      <protection locked="0"/>
    </xf>
    <xf numFmtId="0" fontId="3" fillId="15" borderId="16" applyNumberFormat="0" applyFont="0" applyFill="0" applyBorder="0" applyAlignment="0" applyProtection="0">
      <alignment vertical="top" shrinkToFit="1"/>
      <protection locked="0"/>
    </xf>
    <xf numFmtId="0" fontId="4" fillId="2" borderId="16" applyNumberFormat="0" applyFont="0" applyFill="0" applyBorder="0" applyAlignment="0" applyProtection="0">
      <alignment vertical="top" shrinkToFit="1"/>
      <protection locked="0"/>
    </xf>
    <xf numFmtId="0" fontId="2" fillId="2" borderId="16" applyNumberFormat="0" applyFont="0" applyFill="0" applyBorder="0" applyAlignment="0" applyProtection="0">
      <alignment vertical="top" shrinkToFit="1"/>
      <protection locked="0"/>
    </xf>
    <xf numFmtId="0" fontId="3" fillId="2" borderId="16" applyNumberFormat="0" applyFont="0" applyFill="0" applyBorder="0" applyAlignment="0" applyProtection="0">
      <alignment vertical="top" shrinkToFit="1"/>
      <protection locked="0"/>
    </xf>
    <xf numFmtId="0" fontId="2" fillId="12" borderId="8" applyNumberFormat="0" applyFont="0" applyFill="0" applyBorder="0" applyAlignment="0" applyProtection="0">
      <alignment horizontal="left" vertical="top"/>
    </xf>
    <xf numFmtId="0" fontId="3" fillId="2" borderId="0" applyNumberFormat="0" applyFont="0" applyFill="0" applyBorder="0" applyAlignment="0" applyProtection="0">
      <alignment horizontal="left" vertical="top"/>
    </xf>
    <xf numFmtId="0" fontId="3" fillId="12" borderId="0" applyNumberFormat="0" applyFont="0" applyFill="0" applyBorder="0" applyAlignment="0" applyProtection="0">
      <alignment horizontal="left" vertical="top"/>
    </xf>
    <xf numFmtId="0" fontId="3" fillId="12" borderId="10" applyNumberFormat="0" applyFont="0" applyFill="0" applyBorder="0" applyAlignment="0" applyProtection="0">
      <alignment horizontal="left" vertical="top"/>
    </xf>
    <xf numFmtId="0" fontId="2" fillId="12" borderId="0" applyNumberFormat="0" applyFont="0" applyFill="0" applyBorder="0" applyAlignment="0" applyProtection="0">
      <alignment horizontal="left" vertical="top"/>
    </xf>
    <xf numFmtId="0" fontId="2" fillId="12" borderId="10" applyNumberFormat="0" applyFont="0" applyFill="0" applyBorder="0" applyAlignment="0" applyProtection="0">
      <alignment horizontal="left" vertical="top"/>
    </xf>
    <xf numFmtId="4" fontId="2" fillId="12" borderId="13" applyNumberFormat="0" applyFont="0" applyFill="0" applyBorder="0" applyAlignment="0" applyProtection="0">
      <alignment horizontal="right" vertical="top"/>
    </xf>
    <xf numFmtId="4" fontId="2" fillId="12" borderId="18" applyNumberFormat="0" applyFont="0" applyFill="0" applyBorder="0" applyAlignment="0" applyProtection="0">
      <alignment horizontal="right" vertical="top"/>
    </xf>
    <xf numFmtId="4" fontId="3" fillId="2" borderId="0" applyNumberFormat="0" applyFont="0" applyFill="0" applyBorder="0" applyAlignment="0" applyProtection="0">
      <alignment horizontal="right" vertical="top"/>
    </xf>
    <xf numFmtId="4" fontId="3" fillId="2" borderId="19" applyNumberFormat="0" applyFont="0" applyFill="0" applyBorder="0" applyAlignment="0" applyProtection="0">
      <alignment horizontal="right" vertical="top"/>
    </xf>
    <xf numFmtId="167" fontId="4" fillId="12" borderId="0" applyNumberFormat="0" applyFont="0" applyFill="0" applyBorder="0" applyAlignment="0" applyProtection="0">
      <alignment horizontal="right" vertical="top"/>
    </xf>
    <xf numFmtId="168" fontId="2" fillId="2" borderId="0" applyNumberFormat="0" applyFont="0" applyFill="0" applyBorder="0" applyAlignment="0" applyProtection="0">
      <alignment horizontal="right" vertical="top"/>
    </xf>
    <xf numFmtId="168" fontId="2" fillId="12" borderId="10" applyNumberFormat="0" applyFont="0" applyFill="0" applyBorder="0" applyAlignment="0" applyProtection="0">
      <alignment horizontal="right" vertical="top"/>
    </xf>
    <xf numFmtId="8" fontId="2" fillId="2" borderId="0" applyNumberFormat="0" applyFont="0" applyFill="0" applyBorder="0" applyAlignment="0" applyProtection="0">
      <alignment horizontal="right" vertical="top"/>
    </xf>
    <xf numFmtId="167" fontId="2" fillId="2" borderId="0" applyNumberFormat="0" applyFont="0" applyFill="0" applyBorder="0" applyAlignment="0" applyProtection="0">
      <alignment horizontal="right" vertical="top"/>
    </xf>
    <xf numFmtId="4" fontId="3" fillId="12" borderId="0" applyNumberFormat="0" applyFont="0" applyFill="0" applyBorder="0" applyAlignment="0" applyProtection="0">
      <alignment horizontal="right" vertical="top"/>
    </xf>
    <xf numFmtId="4" fontId="3" fillId="12" borderId="19" applyNumberFormat="0" applyFont="0" applyFill="0" applyBorder="0" applyAlignment="0" applyProtection="0">
      <alignment horizontal="right" vertical="top"/>
    </xf>
    <xf numFmtId="4" fontId="4" fillId="2" borderId="0" applyNumberFormat="0" applyFont="0" applyFill="0" applyBorder="0" applyAlignment="0" applyProtection="0">
      <alignment horizontal="right" vertical="top"/>
    </xf>
    <xf numFmtId="4" fontId="4" fillId="2" borderId="19" applyNumberFormat="0" applyFont="0" applyFill="0" applyBorder="0" applyAlignment="0" applyProtection="0">
      <alignment horizontal="right" vertical="top"/>
    </xf>
    <xf numFmtId="164" fontId="2" fillId="12" borderId="12" applyProtection="0">
      <alignment horizontal="right" vertical="top"/>
    </xf>
    <xf numFmtId="164" fontId="2" fillId="12" borderId="7" applyNumberFormat="0" applyFont="0" applyFill="0" applyBorder="0" applyAlignment="0" applyProtection="0">
      <alignment horizontal="right" vertical="top"/>
    </xf>
    <xf numFmtId="164" fontId="2" fillId="2" borderId="12" applyNumberFormat="0" applyFont="0" applyFill="0" applyBorder="0" applyAlignment="0" applyProtection="0">
      <alignment horizontal="right" vertical="top"/>
    </xf>
    <xf numFmtId="164" fontId="2" fillId="12" borderId="13" applyNumberFormat="0" applyFont="0" applyFill="0" applyBorder="0" applyAlignment="0" applyProtection="0">
      <alignment horizontal="right" vertical="top"/>
    </xf>
    <xf numFmtId="164" fontId="2" fillId="12" borderId="8" applyNumberFormat="0" applyFont="0" applyFill="0" applyBorder="0" applyAlignment="0" applyProtection="0">
      <alignment horizontal="right" vertical="top"/>
    </xf>
    <xf numFmtId="4" fontId="2" fillId="12" borderId="0" applyNumberFormat="0" applyFont="0" applyFill="0" applyBorder="0" applyAlignment="0" applyProtection="0">
      <alignment horizontal="right" vertical="top"/>
    </xf>
    <xf numFmtId="4" fontId="2" fillId="12" borderId="10" applyNumberFormat="0" applyFont="0" applyFill="0" applyBorder="0" applyAlignment="0" applyProtection="0">
      <alignment horizontal="right" vertical="top"/>
    </xf>
    <xf numFmtId="164" fontId="2" fillId="12" borderId="14" applyNumberFormat="0" applyFont="0" applyFill="0" applyBorder="0" applyAlignment="0" applyProtection="0">
      <alignment horizontal="right" vertical="top"/>
    </xf>
    <xf numFmtId="3" fontId="2" fillId="12" borderId="13" applyNumberFormat="0" applyFont="0" applyFill="0" applyBorder="0" applyAlignment="0" applyProtection="0">
      <alignment horizontal="right" vertical="top"/>
    </xf>
    <xf numFmtId="3" fontId="2" fillId="12" borderId="8" applyNumberFormat="0" applyFont="0" applyFill="0" applyBorder="0" applyAlignment="0" applyProtection="0">
      <alignment horizontal="right" vertical="top"/>
    </xf>
    <xf numFmtId="3" fontId="2" fillId="2" borderId="13" applyNumberFormat="0" applyFont="0" applyFill="0" applyBorder="0" applyAlignment="0" applyProtection="0">
      <alignment horizontal="right" vertical="top"/>
    </xf>
    <xf numFmtId="3" fontId="4" fillId="12" borderId="0" applyNumberFormat="0" applyFont="0" applyFill="0" applyBorder="0" applyAlignment="0" applyProtection="0">
      <alignment horizontal="right" vertical="top"/>
    </xf>
    <xf numFmtId="169" fontId="2" fillId="2" borderId="0" applyNumberFormat="0" applyFont="0" applyFill="0" applyBorder="0" applyAlignment="0" applyProtection="0">
      <alignment horizontal="right" vertical="top"/>
    </xf>
    <xf numFmtId="6" fontId="2" fillId="12" borderId="0" applyNumberFormat="0" applyFont="0" applyFill="0" applyBorder="0" applyAlignment="0" applyProtection="0">
      <alignment horizontal="right" vertical="top"/>
    </xf>
    <xf numFmtId="6" fontId="2" fillId="12" borderId="10" applyNumberFormat="0" applyFont="0" applyFill="0" applyBorder="0" applyAlignment="0" applyProtection="0">
      <alignment horizontal="right" vertical="top"/>
    </xf>
    <xf numFmtId="6" fontId="3" fillId="2" borderId="0" applyNumberFormat="0" applyFont="0" applyFill="0" applyBorder="0" applyAlignment="0" applyProtection="0">
      <alignment horizontal="right" vertical="top"/>
    </xf>
    <xf numFmtId="6" fontId="3" fillId="12" borderId="10" applyNumberFormat="0" applyFont="0" applyFill="0" applyBorder="0" applyAlignment="0" applyProtection="0">
      <alignment horizontal="right" vertical="top"/>
    </xf>
    <xf numFmtId="0" fontId="2" fillId="2" borderId="8" applyProtection="0">
      <alignment horizontal="left" vertical="top"/>
    </xf>
    <xf numFmtId="3" fontId="3" fillId="2" borderId="0" applyNumberFormat="0" applyFont="0" applyFill="0" applyBorder="0" applyAlignment="0" applyProtection="0">
      <alignment horizontal="right" vertical="top"/>
    </xf>
    <xf numFmtId="3" fontId="2" fillId="12" borderId="14" applyNumberFormat="0" applyFont="0" applyFill="0" applyBorder="0" applyAlignment="0" applyProtection="0">
      <alignment horizontal="right" vertical="top"/>
    </xf>
    <xf numFmtId="3" fontId="2" fillId="12" borderId="9" applyNumberFormat="0" applyFont="0" applyFill="0" applyBorder="0" applyAlignment="0" applyProtection="0">
      <alignment horizontal="right" vertical="top"/>
    </xf>
    <xf numFmtId="169" fontId="3" fillId="2" borderId="0" applyNumberFormat="0" applyFont="0" applyFill="0" applyBorder="0" applyAlignment="0" applyProtection="0">
      <alignment horizontal="right" vertical="top"/>
    </xf>
    <xf numFmtId="6" fontId="2" fillId="2" borderId="0" applyNumberFormat="0" applyFont="0" applyFill="0" applyBorder="0" applyAlignment="0" applyProtection="0">
      <alignment horizontal="right" vertical="top"/>
    </xf>
    <xf numFmtId="6" fontId="2" fillId="2" borderId="14" applyNumberFormat="0" applyFont="0" applyFill="0" applyBorder="0" applyAlignment="0" applyProtection="0">
      <alignment horizontal="right" vertical="top"/>
    </xf>
    <xf numFmtId="6" fontId="2" fillId="12" borderId="9" applyNumberFormat="0" applyFont="0" applyFill="0" applyBorder="0" applyAlignment="0" applyProtection="0">
      <alignment horizontal="right" vertical="top"/>
    </xf>
    <xf numFmtId="6" fontId="2" fillId="2" borderId="12" applyNumberFormat="0" applyFont="0" applyFill="0" applyBorder="0" applyAlignment="0" applyProtection="0">
      <alignment horizontal="right" vertical="top"/>
    </xf>
    <xf numFmtId="6" fontId="2" fillId="12" borderId="7" applyNumberFormat="0" applyFont="0" applyFill="0" applyBorder="0" applyAlignment="0" applyProtection="0">
      <alignment horizontal="right" vertical="top"/>
    </xf>
    <xf numFmtId="164" fontId="2" fillId="2" borderId="13" applyProtection="0">
      <alignment horizontal="right" vertical="top"/>
    </xf>
    <xf numFmtId="6" fontId="2" fillId="12" borderId="13" applyNumberFormat="0" applyFont="0" applyFill="0" applyBorder="0" applyAlignment="0" applyProtection="0">
      <alignment horizontal="right" vertical="top"/>
    </xf>
    <xf numFmtId="6" fontId="2" fillId="12" borderId="8" applyNumberFormat="0" applyFont="0" applyFill="0" applyBorder="0" applyAlignment="0" applyProtection="0">
      <alignment horizontal="right" vertical="top"/>
    </xf>
    <xf numFmtId="6" fontId="4" fillId="12" borderId="0" applyNumberFormat="0" applyFont="0" applyFill="0" applyBorder="0" applyAlignment="0" applyProtection="0">
      <alignment horizontal="right" vertical="top"/>
    </xf>
    <xf numFmtId="6" fontId="2" fillId="12" borderId="12" applyNumberFormat="0" applyFont="0" applyFill="0" applyBorder="0" applyAlignment="0" applyProtection="0">
      <alignment horizontal="right" vertical="top"/>
    </xf>
    <xf numFmtId="6" fontId="3" fillId="12" borderId="0" applyNumberFormat="0" applyFont="0" applyFill="0" applyBorder="0" applyAlignment="0" applyProtection="0">
      <alignment horizontal="right" vertical="top"/>
    </xf>
    <xf numFmtId="6" fontId="2" fillId="12" borderId="14" applyNumberFormat="0" applyFont="0" applyFill="0" applyBorder="0" applyAlignment="0" applyProtection="0">
      <alignment horizontal="right" vertical="top"/>
    </xf>
    <xf numFmtId="6" fontId="2" fillId="16" borderId="14" applyNumberFormat="0" applyFont="0" applyFill="0" applyBorder="0" applyAlignment="0" applyProtection="0">
      <alignment horizontal="right" vertical="top"/>
    </xf>
    <xf numFmtId="6" fontId="4" fillId="16" borderId="0" applyNumberFormat="0" applyFont="0" applyFill="0" applyBorder="0" applyAlignment="0" applyProtection="0">
      <alignment horizontal="right" vertical="top"/>
    </xf>
    <xf numFmtId="0" fontId="4" fillId="14" borderId="0" applyNumberFormat="0" applyFont="0" applyFill="0" applyBorder="0" applyAlignment="0" applyProtection="0">
      <alignment vertical="top"/>
    </xf>
    <xf numFmtId="4" fontId="2" fillId="12" borderId="8" applyNumberFormat="0" applyFont="0" applyFill="0" applyBorder="0" applyAlignment="0" applyProtection="0">
      <alignment horizontal="right" vertical="top"/>
    </xf>
    <xf numFmtId="4" fontId="2" fillId="12" borderId="14" applyNumberFormat="0" applyFont="0" applyFill="0" applyBorder="0" applyAlignment="0" applyProtection="0">
      <alignment horizontal="right" vertical="top"/>
    </xf>
    <xf numFmtId="4" fontId="2" fillId="12" borderId="9" applyNumberFormat="0" applyFont="0" applyFill="0" applyBorder="0" applyAlignment="0" applyProtection="0">
      <alignment horizontal="right" vertical="top"/>
    </xf>
    <xf numFmtId="164" fontId="4" fillId="12" borderId="0" applyNumberFormat="0" applyFont="0" applyFill="0" applyBorder="0" applyAlignment="0" applyProtection="0">
      <alignment horizontal="right" vertical="top"/>
    </xf>
    <xf numFmtId="170" fontId="4" fillId="12" borderId="0" applyNumberFormat="0" applyFont="0" applyFill="0" applyBorder="0" applyAlignment="0" applyProtection="0">
      <alignment horizontal="right" vertical="top"/>
    </xf>
    <xf numFmtId="170" fontId="2" fillId="12" borderId="14" applyNumberFormat="0" applyFont="0" applyFill="0" applyBorder="0" applyAlignment="0" applyProtection="0">
      <alignment horizontal="right" vertical="top"/>
    </xf>
    <xf numFmtId="170" fontId="2" fillId="12" borderId="9" applyNumberFormat="0" applyFont="0" applyFill="0" applyBorder="0" applyAlignment="0" applyProtection="0">
      <alignment horizontal="right" vertical="top"/>
    </xf>
    <xf numFmtId="167" fontId="4" fillId="16" borderId="0" applyNumberFormat="0" applyFont="0" applyFill="0" applyBorder="0" applyAlignment="0" applyProtection="0">
      <alignment horizontal="right" vertical="top"/>
    </xf>
    <xf numFmtId="164" fontId="4" fillId="16" borderId="0" applyNumberFormat="0" applyFont="0" applyFill="0" applyBorder="0" applyAlignment="0" applyProtection="0">
      <alignment horizontal="right" vertical="top"/>
    </xf>
    <xf numFmtId="169" fontId="4" fillId="16" borderId="0" applyNumberFormat="0" applyFont="0" applyFill="0" applyBorder="0" applyAlignment="0" applyProtection="0">
      <alignment horizontal="right" vertical="top"/>
    </xf>
    <xf numFmtId="164" fontId="2" fillId="16" borderId="14" applyNumberFormat="0" applyFont="0" applyFill="0" applyBorder="0" applyAlignment="0" applyProtection="0">
      <alignment horizontal="right" vertical="top"/>
    </xf>
    <xf numFmtId="3" fontId="4" fillId="16" borderId="0" applyNumberFormat="0" applyFont="0" applyFill="0" applyBorder="0" applyAlignment="0" applyProtection="0">
      <alignment horizontal="right" vertical="top"/>
    </xf>
    <xf numFmtId="170" fontId="2" fillId="12" borderId="13" applyNumberFormat="0" applyFont="0" applyFill="0" applyBorder="0" applyAlignment="0" applyProtection="0">
      <alignment horizontal="right" vertical="top"/>
    </xf>
    <xf numFmtId="170" fontId="2" fillId="12" borderId="8" applyNumberFormat="0" applyFont="0" applyFill="0" applyBorder="0" applyAlignment="0" applyProtection="0">
      <alignment horizontal="right" vertical="top"/>
    </xf>
    <xf numFmtId="170" fontId="4" fillId="16" borderId="0" applyNumberFormat="0" applyFont="0" applyFill="0" applyBorder="0" applyAlignment="0" applyProtection="0">
      <alignment horizontal="right" vertical="top"/>
    </xf>
    <xf numFmtId="0" fontId="3" fillId="15" borderId="9" applyNumberFormat="0" applyFont="0" applyFill="0" applyBorder="0" applyAlignment="0" applyProtection="0">
      <alignment vertical="top"/>
    </xf>
    <xf numFmtId="6" fontId="3" fillId="12" borderId="14" applyNumberFormat="0" applyFont="0" applyFill="0" applyBorder="0" applyAlignment="0" applyProtection="0">
      <alignment horizontal="right" vertical="top"/>
    </xf>
    <xf numFmtId="6" fontId="3" fillId="12" borderId="9" applyNumberFormat="0" applyFont="0" applyFill="0" applyBorder="0" applyAlignment="0" applyProtection="0">
      <alignment horizontal="right" vertical="top"/>
    </xf>
    <xf numFmtId="171" fontId="2" fillId="12" borderId="0" applyNumberFormat="0" applyFont="0" applyFill="0" applyBorder="0" applyAlignment="0" applyProtection="0">
      <alignment horizontal="right" vertical="top"/>
    </xf>
    <xf numFmtId="171" fontId="2" fillId="12" borderId="10" applyNumberFormat="0" applyFont="0" applyFill="0" applyBorder="0" applyAlignment="0" applyProtection="0">
      <alignment horizontal="right" vertical="top"/>
    </xf>
    <xf numFmtId="171" fontId="3" fillId="12" borderId="0" applyNumberFormat="0" applyFont="0" applyFill="0" applyBorder="0" applyAlignment="0" applyProtection="0">
      <alignment horizontal="right" vertical="top"/>
    </xf>
    <xf numFmtId="171" fontId="3" fillId="12" borderId="10" applyNumberFormat="0" applyFont="0" applyFill="0" applyBorder="0" applyAlignment="0" applyProtection="0">
      <alignment horizontal="right" vertical="top"/>
    </xf>
    <xf numFmtId="171" fontId="2" fillId="12" borderId="14" applyNumberFormat="0" applyFont="0" applyFill="0" applyBorder="0" applyAlignment="0" applyProtection="0">
      <alignment horizontal="right" vertical="top"/>
    </xf>
    <xf numFmtId="171" fontId="2" fillId="12" borderId="9" applyNumberFormat="0" applyFont="0" applyFill="0" applyBorder="0" applyAlignment="0" applyProtection="0">
      <alignment horizontal="right" vertical="top"/>
    </xf>
    <xf numFmtId="0" fontId="3" fillId="16" borderId="0" applyNumberFormat="0" applyFont="0" applyFill="0" applyBorder="0" applyAlignment="0" applyProtection="0">
      <alignment horizontal="left" vertical="top"/>
    </xf>
    <xf numFmtId="4" fontId="3" fillId="16" borderId="0" applyNumberFormat="0" applyFont="0" applyFill="0" applyBorder="0" applyAlignment="0" applyProtection="0">
      <alignment horizontal="right" vertical="top"/>
    </xf>
    <xf numFmtId="4" fontId="3" fillId="16" borderId="19" applyNumberFormat="0" applyFont="0" applyFill="0" applyBorder="0" applyAlignment="0" applyProtection="0">
      <alignment horizontal="right" vertical="top"/>
    </xf>
    <xf numFmtId="4" fontId="3" fillId="16" borderId="14" applyNumberFormat="0" applyFont="0" applyFill="0" applyBorder="0" applyAlignment="0" applyProtection="0">
      <alignment horizontal="right" vertical="top"/>
    </xf>
    <xf numFmtId="4" fontId="3" fillId="16" borderId="20" applyProtection="0">
      <alignment horizontal="right" vertical="top"/>
    </xf>
    <xf numFmtId="168" fontId="2" fillId="16" borderId="0" applyNumberFormat="0" applyFont="0" applyFill="0" applyBorder="0" applyAlignment="0" applyProtection="0">
      <alignment horizontal="right" vertical="top"/>
    </xf>
    <xf numFmtId="8" fontId="2" fillId="16" borderId="0" applyNumberFormat="0" applyFont="0" applyFill="0" applyBorder="0" applyAlignment="0" applyProtection="0">
      <alignment horizontal="right" vertical="top"/>
    </xf>
    <xf numFmtId="167" fontId="2" fillId="16" borderId="0" applyNumberFormat="0" applyFont="0" applyFill="0" applyBorder="0" applyAlignment="0" applyProtection="0">
      <alignment horizontal="right" vertical="top"/>
    </xf>
    <xf numFmtId="167" fontId="2" fillId="16" borderId="14" applyNumberFormat="0" applyFont="0" applyFill="0" applyBorder="0" applyAlignment="0" applyProtection="0">
      <alignment horizontal="right" vertical="top"/>
    </xf>
    <xf numFmtId="4" fontId="4" fillId="16" borderId="0" applyNumberFormat="0" applyFont="0" applyFill="0" applyBorder="0" applyAlignment="0" applyProtection="0">
      <alignment horizontal="right" vertical="top"/>
    </xf>
    <xf numFmtId="4" fontId="4" fillId="16" borderId="19" applyNumberFormat="0" applyFont="0" applyFill="0" applyBorder="0" applyAlignment="0" applyProtection="0">
      <alignment horizontal="right" vertical="top"/>
    </xf>
    <xf numFmtId="4" fontId="3" fillId="12" borderId="10" applyNumberFormat="0" applyFont="0" applyFill="0" applyBorder="0" applyAlignment="0" applyProtection="0">
      <alignment horizontal="right" vertical="top"/>
    </xf>
    <xf numFmtId="4" fontId="4" fillId="12" borderId="0" applyNumberFormat="0" applyFont="0" applyFill="0" applyBorder="0" applyAlignment="0" applyProtection="0">
      <alignment horizontal="right" vertical="top"/>
    </xf>
    <xf numFmtId="8" fontId="4" fillId="16" borderId="0" applyNumberFormat="0" applyFont="0" applyFill="0" applyBorder="0" applyAlignment="0" applyProtection="0">
      <alignment horizontal="right" vertical="top"/>
    </xf>
    <xf numFmtId="164" fontId="2" fillId="16" borderId="0" applyNumberFormat="0" applyFont="0" applyFill="0" applyBorder="0" applyAlignment="0" applyProtection="0">
      <alignment horizontal="right" vertical="top"/>
    </xf>
    <xf numFmtId="164" fontId="3" fillId="16" borderId="0" applyNumberFormat="0" applyFont="0" applyFill="0" applyBorder="0" applyAlignment="0" applyProtection="0">
      <alignment horizontal="right" vertical="top"/>
    </xf>
    <xf numFmtId="169" fontId="4" fillId="16" borderId="19" applyNumberFormat="0" applyFont="0" applyFill="0" applyBorder="0" applyAlignment="0" applyProtection="0">
      <alignment horizontal="right" vertical="top"/>
    </xf>
    <xf numFmtId="169" fontId="3" fillId="12" borderId="14" applyNumberFormat="0" applyFont="0" applyFill="0" applyBorder="0" applyAlignment="0" applyProtection="0">
      <alignment horizontal="right" vertical="top"/>
    </xf>
    <xf numFmtId="169" fontId="3" fillId="12" borderId="9" applyProtection="0">
      <alignment horizontal="right" vertical="top"/>
    </xf>
    <xf numFmtId="6" fontId="4" fillId="12" borderId="13" applyNumberFormat="0" applyFont="0" applyFill="0" applyBorder="0" applyAlignment="0" applyProtection="0">
      <alignment horizontal="right" vertical="top"/>
    </xf>
    <xf numFmtId="164" fontId="4" fillId="12" borderId="14" applyNumberFormat="0" applyFont="0" applyFill="0" applyBorder="0" applyAlignment="0" applyProtection="0">
      <alignment horizontal="right" vertical="top"/>
    </xf>
    <xf numFmtId="6" fontId="4" fillId="12" borderId="14" applyNumberFormat="0" applyFont="0" applyFill="0" applyBorder="0" applyAlignment="0" applyProtection="0">
      <alignment horizontal="right" vertical="top"/>
    </xf>
    <xf numFmtId="3" fontId="2" fillId="16" borderId="0" applyNumberFormat="0" applyFont="0" applyFill="0" applyBorder="0" applyAlignment="0" applyProtection="0">
      <alignment horizontal="right" vertical="top"/>
    </xf>
    <xf numFmtId="169" fontId="2" fillId="16" borderId="0" applyNumberFormat="0" applyFont="0" applyFill="0" applyBorder="0" applyAlignment="0" applyProtection="0">
      <alignment horizontal="right" vertical="top"/>
    </xf>
    <xf numFmtId="0" fontId="2" fillId="16" borderId="8" applyProtection="0">
      <alignment horizontal="left" vertical="top"/>
    </xf>
    <xf numFmtId="6" fontId="3" fillId="16" borderId="0" applyNumberFormat="0" applyFont="0" applyFill="0" applyBorder="0" applyAlignment="0" applyProtection="0">
      <alignment horizontal="right" vertical="top"/>
    </xf>
    <xf numFmtId="3" fontId="3" fillId="16" borderId="0" applyNumberFormat="0" applyFont="0" applyFill="0" applyBorder="0" applyAlignment="0" applyProtection="0">
      <alignment horizontal="right" vertical="top"/>
    </xf>
    <xf numFmtId="6" fontId="2" fillId="16" borderId="13" applyNumberFormat="0" applyFont="0" applyFill="0" applyBorder="0" applyAlignment="0" applyProtection="0">
      <alignment horizontal="right" vertical="top"/>
    </xf>
    <xf numFmtId="6" fontId="2" fillId="16" borderId="0" applyNumberFormat="0" applyFont="0" applyFill="0" applyBorder="0" applyAlignment="0" applyProtection="0">
      <alignment horizontal="right" vertical="top"/>
    </xf>
    <xf numFmtId="6" fontId="4" fillId="12" borderId="12" applyNumberFormat="0" applyFont="0" applyFill="0" applyBorder="0" applyAlignment="0" applyProtection="0">
      <alignment horizontal="right" vertical="top"/>
    </xf>
    <xf numFmtId="164" fontId="4" fillId="16" borderId="14" applyProtection="0">
      <alignment horizontal="right" vertical="top"/>
    </xf>
    <xf numFmtId="164" fontId="4" fillId="12" borderId="13" applyNumberFormat="0" applyFont="0" applyFill="0" applyBorder="0" applyAlignment="0" applyProtection="0">
      <alignment horizontal="right" vertical="top"/>
    </xf>
    <xf numFmtId="4" fontId="2" fillId="12" borderId="12" applyNumberFormat="0" applyFont="0" applyFill="0" applyBorder="0" applyAlignment="0" applyProtection="0">
      <alignment horizontal="right" vertical="top"/>
    </xf>
    <xf numFmtId="4" fontId="2" fillId="12" borderId="7" applyNumberFormat="0" applyFont="0" applyFill="0" applyBorder="0" applyAlignment="0" applyProtection="0">
      <alignment horizontal="right" vertical="top"/>
    </xf>
    <xf numFmtId="0" fontId="2" fillId="5" borderId="11" applyNumberFormat="0" applyFont="0" applyFill="0" applyBorder="0" applyAlignment="0" applyProtection="0">
      <alignment vertical="top"/>
    </xf>
    <xf numFmtId="8" fontId="2" fillId="12" borderId="12" applyNumberFormat="0" applyFont="0" applyFill="0" applyBorder="0" applyAlignment="0" applyProtection="0">
      <alignment horizontal="right" vertical="top"/>
    </xf>
    <xf numFmtId="8" fontId="2" fillId="12" borderId="7" applyNumberFormat="0" applyFont="0" applyFill="0" applyBorder="0" applyAlignment="0" applyProtection="0">
      <alignment horizontal="right" vertical="top"/>
    </xf>
    <xf numFmtId="8" fontId="3" fillId="12" borderId="14" applyNumberFormat="0" applyFont="0" applyFill="0" applyBorder="0" applyAlignment="0" applyProtection="0">
      <alignment horizontal="right" vertical="top"/>
    </xf>
    <xf numFmtId="8" fontId="3" fillId="12" borderId="9" applyNumberFormat="0" applyFont="0" applyFill="0" applyBorder="0" applyAlignment="0" applyProtection="0">
      <alignment horizontal="right" vertical="top"/>
    </xf>
    <xf numFmtId="8" fontId="2" fillId="12" borderId="14" applyNumberFormat="0" applyFont="0" applyFill="0" applyBorder="0" applyAlignment="0" applyProtection="0">
      <alignment horizontal="right" vertical="top"/>
    </xf>
    <xf numFmtId="8" fontId="2" fillId="12" borderId="9" applyNumberFormat="0" applyFont="0" applyFill="0" applyBorder="0" applyAlignment="0" applyProtection="0">
      <alignment horizontal="right" vertical="top"/>
    </xf>
    <xf numFmtId="171" fontId="2" fillId="12" borderId="13" applyNumberFormat="0" applyFont="0" applyFill="0" applyBorder="0" applyAlignment="0" applyProtection="0">
      <alignment horizontal="right" vertical="top"/>
    </xf>
    <xf numFmtId="171" fontId="2" fillId="12" borderId="8" applyNumberFormat="0" applyFont="0" applyFill="0" applyBorder="0" applyAlignment="0" applyProtection="0">
      <alignment horizontal="right" vertical="top"/>
    </xf>
    <xf numFmtId="171" fontId="2" fillId="12" borderId="12" applyNumberFormat="0" applyFont="0" applyFill="0" applyBorder="0" applyAlignment="0" applyProtection="0">
      <alignment horizontal="right" vertical="top"/>
    </xf>
    <xf numFmtId="171" fontId="2" fillId="12" borderId="7" applyNumberFormat="0" applyFont="0" applyFill="0" applyBorder="0" applyAlignment="0" applyProtection="0">
      <alignment horizontal="right" vertical="top"/>
    </xf>
    <xf numFmtId="0" fontId="18" fillId="4" borderId="0" applyNumberFormat="0" applyBorder="0" applyAlignment="0" applyProtection="0"/>
    <xf numFmtId="0" fontId="1" fillId="0" borderId="21">
      <alignment vertical="center"/>
    </xf>
    <xf numFmtId="0" fontId="1" fillId="0" borderId="26">
      <alignment vertical="center"/>
    </xf>
    <xf numFmtId="0" fontId="1" fillId="4" borderId="22" applyNumberFormat="0" applyFont="0" applyAlignment="0" applyProtection="0"/>
    <xf numFmtId="0" fontId="19" fillId="5" borderId="23" applyNumberFormat="0" applyAlignment="0" applyProtection="0"/>
    <xf numFmtId="0" fontId="20" fillId="0" borderId="0" applyNumberFormat="0" applyFill="0" applyBorder="0" applyAlignment="0" applyProtection="0"/>
    <xf numFmtId="0" fontId="21" fillId="0" borderId="24" applyNumberFormat="0" applyFill="0" applyAlignment="0" applyProtection="0"/>
    <xf numFmtId="0" fontId="22" fillId="0" borderId="0" applyNumberFormat="0" applyFill="0" applyBorder="0" applyAlignment="0" applyProtection="0"/>
  </cellStyleXfs>
  <cellXfs count="120">
    <xf numFmtId="0" fontId="0" fillId="0" borderId="0" xfId="0">
      <alignment vertical="center"/>
    </xf>
    <xf numFmtId="0" fontId="5" fillId="0" borderId="0" xfId="0" applyFont="1">
      <alignment vertical="center"/>
    </xf>
    <xf numFmtId="0" fontId="24" fillId="14" borderId="0" xfId="38">
      <alignment vertical="top" shrinkToFit="1"/>
    </xf>
    <xf numFmtId="0" fontId="26" fillId="14" borderId="0" xfId="41">
      <alignment vertical="top" shrinkToFit="1"/>
    </xf>
    <xf numFmtId="166" fontId="0" fillId="0" borderId="0" xfId="0" applyNumberFormat="1">
      <alignment vertical="center"/>
    </xf>
    <xf numFmtId="0" fontId="25" fillId="14" borderId="7" xfId="39">
      <alignment vertical="top" shrinkToFit="1"/>
    </xf>
    <xf numFmtId="0" fontId="25" fillId="15" borderId="7" xfId="40">
      <alignment horizontal="left" vertical="top" shrinkToFit="1"/>
      <protection locked="0"/>
    </xf>
    <xf numFmtId="0" fontId="25" fillId="14" borderId="8" xfId="42">
      <alignment vertical="top" shrinkToFit="1"/>
    </xf>
    <xf numFmtId="4" fontId="25" fillId="15" borderId="8" xfId="43">
      <alignment horizontal="right" vertical="top" shrinkToFit="1"/>
      <protection locked="0"/>
    </xf>
    <xf numFmtId="0" fontId="25" fillId="14" borderId="9" xfId="44">
      <alignment vertical="top" shrinkToFit="1"/>
    </xf>
    <xf numFmtId="4" fontId="25" fillId="15" borderId="9" xfId="45">
      <alignment horizontal="right" vertical="top" shrinkToFit="1"/>
      <protection locked="0"/>
    </xf>
    <xf numFmtId="0" fontId="25" fillId="14" borderId="10" xfId="46">
      <alignment vertical="top" shrinkToFit="1"/>
    </xf>
    <xf numFmtId="4" fontId="25" fillId="15" borderId="10" xfId="47">
      <alignment horizontal="right" vertical="top" shrinkToFit="1"/>
      <protection locked="0"/>
    </xf>
    <xf numFmtId="170" fontId="25" fillId="15" borderId="9" xfId="48">
      <alignment horizontal="right" vertical="top" shrinkToFit="1"/>
      <protection locked="0"/>
    </xf>
    <xf numFmtId="170" fontId="25" fillId="15" borderId="8" xfId="49">
      <alignment horizontal="right" vertical="top" shrinkToFit="1"/>
      <protection locked="0"/>
    </xf>
    <xf numFmtId="6" fontId="25" fillId="15" borderId="7" xfId="50">
      <alignment horizontal="right" vertical="top" shrinkToFit="1"/>
      <protection locked="0"/>
    </xf>
    <xf numFmtId="164" fontId="25" fillId="15" borderId="7" xfId="51">
      <alignment horizontal="right" vertical="top" shrinkToFit="1"/>
      <protection locked="0"/>
    </xf>
    <xf numFmtId="170" fontId="25" fillId="15" borderId="10" xfId="52">
      <alignment horizontal="right" vertical="top" shrinkToFit="1"/>
      <protection locked="0"/>
    </xf>
    <xf numFmtId="164" fontId="25" fillId="15" borderId="9" xfId="53">
      <alignment horizontal="right" vertical="top" shrinkToFit="1"/>
      <protection locked="0"/>
    </xf>
    <xf numFmtId="0" fontId="25" fillId="14" borderId="11" xfId="54">
      <alignment horizontal="center" vertical="top" shrinkToFit="1"/>
    </xf>
    <xf numFmtId="0" fontId="25" fillId="14" borderId="12" xfId="55">
      <alignment horizontal="center" vertical="top" shrinkToFit="1"/>
    </xf>
    <xf numFmtId="0" fontId="25" fillId="14" borderId="7" xfId="56">
      <alignment horizontal="center" vertical="top" shrinkToFit="1"/>
    </xf>
    <xf numFmtId="6" fontId="24" fillId="14" borderId="13" xfId="57">
      <alignment horizontal="right" vertical="top" shrinkToFit="1"/>
    </xf>
    <xf numFmtId="6" fontId="25" fillId="14" borderId="8" xfId="58">
      <alignment horizontal="right" vertical="top" shrinkToFit="1"/>
    </xf>
    <xf numFmtId="6" fontId="24" fillId="14" borderId="0" xfId="59">
      <alignment horizontal="right" vertical="top" shrinkToFit="1"/>
    </xf>
    <xf numFmtId="6" fontId="25" fillId="14" borderId="10" xfId="60">
      <alignment horizontal="right" vertical="top" shrinkToFit="1"/>
    </xf>
    <xf numFmtId="171" fontId="24" fillId="14" borderId="0" xfId="61">
      <alignment horizontal="right" vertical="top" shrinkToFit="1"/>
    </xf>
    <xf numFmtId="171" fontId="25" fillId="14" borderId="10" xfId="62">
      <alignment horizontal="right" vertical="top" shrinkToFit="1"/>
    </xf>
    <xf numFmtId="6" fontId="24" fillId="14" borderId="14" xfId="63">
      <alignment horizontal="right" vertical="top" shrinkToFit="1"/>
    </xf>
    <xf numFmtId="6" fontId="25" fillId="14" borderId="9" xfId="64">
      <alignment horizontal="right" vertical="top" shrinkToFit="1"/>
    </xf>
    <xf numFmtId="0" fontId="25" fillId="14" borderId="0" xfId="65">
      <alignment vertical="top" shrinkToFit="1"/>
    </xf>
    <xf numFmtId="4" fontId="24" fillId="14" borderId="13" xfId="66">
      <alignment horizontal="right" vertical="top" shrinkToFit="1"/>
    </xf>
    <xf numFmtId="4" fontId="25" fillId="14" borderId="8" xfId="67">
      <alignment horizontal="right" vertical="top" shrinkToFit="1"/>
    </xf>
    <xf numFmtId="4" fontId="24" fillId="14" borderId="14" xfId="68">
      <alignment horizontal="right" vertical="top" shrinkToFit="1"/>
    </xf>
    <xf numFmtId="4" fontId="25" fillId="14" borderId="9" xfId="69">
      <alignment horizontal="right" vertical="top" shrinkToFit="1"/>
    </xf>
    <xf numFmtId="0" fontId="25" fillId="14" borderId="12" xfId="70">
      <alignment horizontal="left" vertical="top" shrinkToFit="1"/>
    </xf>
    <xf numFmtId="0" fontId="25" fillId="2" borderId="0" xfId="71">
      <alignment vertical="top" shrinkToFit="1"/>
    </xf>
    <xf numFmtId="0" fontId="27" fillId="2" borderId="0" xfId="72">
      <alignment vertical="top" shrinkToFit="1"/>
    </xf>
    <xf numFmtId="0" fontId="25" fillId="2" borderId="0" xfId="73">
      <alignment horizontal="right" vertical="top" shrinkToFit="1"/>
    </xf>
    <xf numFmtId="0" fontId="24" fillId="2" borderId="0" xfId="74">
      <alignment vertical="top" shrinkToFit="1"/>
    </xf>
    <xf numFmtId="0" fontId="25" fillId="14" borderId="12" xfId="75">
      <alignment vertical="top" shrinkToFit="1"/>
    </xf>
    <xf numFmtId="0" fontId="27" fillId="14" borderId="12" xfId="76">
      <alignment vertical="top" shrinkToFit="1"/>
    </xf>
    <xf numFmtId="0" fontId="25" fillId="14" borderId="12" xfId="77">
      <alignment horizontal="right" vertical="top" shrinkToFit="1"/>
    </xf>
    <xf numFmtId="0" fontId="24" fillId="14" borderId="12" xfId="78">
      <alignment vertical="top" shrinkToFit="1"/>
    </xf>
    <xf numFmtId="166" fontId="24" fillId="14" borderId="12" xfId="79">
      <alignment horizontal="right" vertical="top" shrinkToFit="1"/>
    </xf>
    <xf numFmtId="166" fontId="25" fillId="14" borderId="7" xfId="80">
      <alignment horizontal="right" vertical="top" shrinkToFit="1"/>
    </xf>
    <xf numFmtId="6" fontId="24" fillId="14" borderId="15" xfId="81">
      <alignment horizontal="right" vertical="top" shrinkToFit="1"/>
    </xf>
    <xf numFmtId="0" fontId="25" fillId="14" borderId="11" xfId="82">
      <alignment vertical="top" shrinkToFit="1"/>
    </xf>
    <xf numFmtId="6" fontId="25" fillId="14" borderId="12" xfId="83">
      <alignment horizontal="right" vertical="top" shrinkToFit="1"/>
    </xf>
    <xf numFmtId="6" fontId="25" fillId="14" borderId="7" xfId="84">
      <alignment horizontal="right" vertical="top" shrinkToFit="1"/>
    </xf>
    <xf numFmtId="4" fontId="24" fillId="14" borderId="15" xfId="85">
      <alignment horizontal="right" vertical="top" shrinkToFit="1"/>
    </xf>
    <xf numFmtId="4" fontId="24" fillId="14" borderId="0" xfId="86">
      <alignment horizontal="right" vertical="top" shrinkToFit="1"/>
    </xf>
    <xf numFmtId="4" fontId="25" fillId="14" borderId="10" xfId="87">
      <alignment horizontal="right" vertical="top" shrinkToFit="1"/>
    </xf>
    <xf numFmtId="4" fontId="25" fillId="14" borderId="12" xfId="88">
      <alignment horizontal="right" vertical="top" shrinkToFit="1"/>
    </xf>
    <xf numFmtId="4" fontId="25" fillId="14" borderId="7" xfId="89">
      <alignment horizontal="right" vertical="top" shrinkToFit="1"/>
    </xf>
    <xf numFmtId="165" fontId="24" fillId="14" borderId="15" xfId="90">
      <alignment horizontal="right" vertical="top" shrinkToFit="1"/>
    </xf>
    <xf numFmtId="4" fontId="24" fillId="14" borderId="12" xfId="91">
      <alignment horizontal="right" vertical="top" shrinkToFit="1"/>
    </xf>
    <xf numFmtId="0" fontId="25" fillId="14" borderId="16" xfId="92">
      <alignment horizontal="left" vertical="top" shrinkToFit="1"/>
    </xf>
    <xf numFmtId="166" fontId="24" fillId="15" borderId="16" xfId="93">
      <alignment vertical="top" shrinkToFit="1"/>
      <protection locked="0"/>
    </xf>
    <xf numFmtId="0" fontId="25" fillId="14" borderId="17" xfId="94">
      <alignment horizontal="left" vertical="top" shrinkToFit="1"/>
    </xf>
    <xf numFmtId="0" fontId="24" fillId="15" borderId="16" xfId="96">
      <alignment vertical="top" shrinkToFit="1"/>
      <protection locked="0"/>
    </xf>
    <xf numFmtId="0" fontId="24" fillId="14" borderId="16" xfId="95">
      <alignment vertical="top" shrinkToFit="1"/>
    </xf>
    <xf numFmtId="0" fontId="25" fillId="15" borderId="16" xfId="97">
      <alignment vertical="top" shrinkToFit="1"/>
      <protection locked="0"/>
    </xf>
    <xf numFmtId="0" fontId="28" fillId="15" borderId="16" xfId="98">
      <alignment vertical="top" shrinkToFit="1"/>
      <protection locked="0"/>
    </xf>
    <xf numFmtId="6" fontId="0" fillId="0" borderId="0" xfId="0" applyNumberFormat="1">
      <alignment vertical="center"/>
    </xf>
    <xf numFmtId="4" fontId="0" fillId="0" borderId="0" xfId="0" applyNumberFormat="1">
      <alignment vertical="center"/>
    </xf>
    <xf numFmtId="171" fontId="0" fillId="0" borderId="0" xfId="0" applyNumberFormat="1">
      <alignment vertical="center"/>
    </xf>
    <xf numFmtId="0" fontId="25" fillId="14" borderId="17" xfId="94" applyAlignment="1">
      <alignment horizontal="left" vertical="top" wrapText="1" shrinkToFit="1"/>
    </xf>
    <xf numFmtId="0" fontId="24" fillId="15" borderId="16" xfId="96" applyAlignment="1">
      <alignment vertical="top" wrapText="1" shrinkToFit="1"/>
      <protection locked="0"/>
    </xf>
    <xf numFmtId="0" fontId="0" fillId="0" borderId="0" xfId="0" applyAlignment="1">
      <alignment vertical="center" wrapText="1"/>
    </xf>
    <xf numFmtId="0" fontId="0" fillId="0" borderId="26" xfId="0" applyBorder="1">
      <alignment vertical="center"/>
    </xf>
    <xf numFmtId="0" fontId="0" fillId="0" borderId="26" xfId="0" applyBorder="1" applyAlignment="1">
      <alignment vertical="center" wrapText="1"/>
    </xf>
    <xf numFmtId="0" fontId="41" fillId="0" borderId="21" xfId="0" applyFont="1" applyBorder="1" applyAlignment="1">
      <alignment horizontal="left" vertical="center" wrapText="1" indent="2"/>
    </xf>
    <xf numFmtId="0" fontId="42" fillId="0" borderId="21" xfId="0" applyFont="1" applyBorder="1" applyAlignment="1">
      <alignment horizontal="left" vertical="center" wrapText="1" indent="2"/>
    </xf>
    <xf numFmtId="0" fontId="0" fillId="0" borderId="26" xfId="0" applyBorder="1" applyAlignment="1">
      <alignment horizontal="left" vertical="center" wrapText="1" indent="2"/>
    </xf>
    <xf numFmtId="0" fontId="43" fillId="0" borderId="21" xfId="0" applyFont="1" applyBorder="1" applyAlignment="1">
      <alignment horizontal="left" vertical="center" wrapText="1" indent="3"/>
    </xf>
    <xf numFmtId="0" fontId="43" fillId="0" borderId="21" xfId="0" applyFont="1" applyBorder="1" applyAlignment="1">
      <alignment horizontal="left" vertical="center" wrapText="1" indent="2"/>
    </xf>
    <xf numFmtId="0" fontId="0" fillId="0" borderId="21" xfId="0" applyBorder="1" applyAlignment="1">
      <alignment horizontal="left" vertical="center" wrapText="1" indent="3"/>
    </xf>
    <xf numFmtId="0" fontId="31" fillId="0" borderId="21" xfId="0" applyFont="1" applyBorder="1" applyAlignment="1">
      <alignment vertical="center" wrapText="1"/>
    </xf>
    <xf numFmtId="0" fontId="1" fillId="0" borderId="21" xfId="0" applyFont="1" applyBorder="1" applyAlignment="1">
      <alignment vertical="center" wrapText="1"/>
    </xf>
    <xf numFmtId="0" fontId="1" fillId="0" borderId="21" xfId="0" applyFont="1" applyBorder="1" applyAlignment="1">
      <alignment horizontal="left" vertical="center" wrapText="1" indent="1"/>
    </xf>
    <xf numFmtId="0" fontId="0" fillId="0" borderId="26" xfId="0" applyBorder="1" applyAlignment="1">
      <alignment horizontal="left" vertical="center" wrapText="1" indent="1"/>
    </xf>
    <xf numFmtId="0" fontId="42" fillId="0" borderId="21" xfId="0" applyFont="1" applyBorder="1" applyAlignment="1">
      <alignment horizontal="left" vertical="center" wrapText="1" indent="3"/>
    </xf>
    <xf numFmtId="0" fontId="31" fillId="0" borderId="21" xfId="0" applyFont="1" applyBorder="1" applyAlignment="1">
      <alignment horizontal="left" vertical="center" wrapText="1"/>
    </xf>
    <xf numFmtId="0" fontId="41" fillId="0" borderId="21" xfId="0" applyFont="1" applyBorder="1" applyAlignment="1">
      <alignment horizontal="left" vertical="center" wrapText="1" indent="1"/>
    </xf>
    <xf numFmtId="0" fontId="42" fillId="0" borderId="21" xfId="0" applyFont="1" applyBorder="1" applyAlignment="1">
      <alignment horizontal="left" vertical="center" wrapText="1" indent="1"/>
    </xf>
    <xf numFmtId="0" fontId="43" fillId="0" borderId="21" xfId="0" applyFont="1" applyBorder="1" applyAlignment="1">
      <alignment horizontal="left" vertical="center" wrapText="1" indent="1"/>
    </xf>
    <xf numFmtId="0" fontId="41" fillId="0" borderId="25" xfId="0" applyFont="1" applyBorder="1" applyAlignment="1">
      <alignment horizontal="left" vertical="center" wrapText="1" indent="2"/>
    </xf>
    <xf numFmtId="0" fontId="42" fillId="0" borderId="25" xfId="0" applyFont="1" applyBorder="1" applyAlignment="1">
      <alignment horizontal="left" vertical="center" wrapText="1" indent="2"/>
    </xf>
    <xf numFmtId="0" fontId="43" fillId="0" borderId="25" xfId="0" applyFont="1" applyBorder="1" applyAlignment="1">
      <alignment horizontal="left" vertical="center" wrapText="1" indent="2"/>
    </xf>
    <xf numFmtId="0" fontId="0" fillId="0" borderId="25" xfId="0" applyBorder="1" applyAlignment="1">
      <alignment horizontal="left" vertical="center" wrapText="1" indent="2"/>
    </xf>
    <xf numFmtId="0" fontId="0" fillId="0" borderId="21" xfId="0" applyBorder="1" applyAlignment="1">
      <alignment horizontal="left" vertical="center" wrapText="1"/>
    </xf>
    <xf numFmtId="0" fontId="41" fillId="0" borderId="21" xfId="0" applyFont="1" applyBorder="1" applyAlignment="1">
      <alignment horizontal="left" vertical="center" wrapText="1"/>
    </xf>
    <xf numFmtId="0" fontId="42" fillId="0" borderId="21" xfId="0" applyFont="1" applyBorder="1" applyAlignment="1">
      <alignment horizontal="left" vertical="center" wrapText="1"/>
    </xf>
    <xf numFmtId="0" fontId="43" fillId="0" borderId="21" xfId="0" applyFont="1" applyBorder="1" applyAlignment="1">
      <alignment horizontal="left" vertical="center" wrapText="1"/>
    </xf>
    <xf numFmtId="0" fontId="34" fillId="0" borderId="21" xfId="0" applyFont="1" applyBorder="1" applyAlignment="1">
      <alignment horizontal="left" vertical="center" wrapText="1"/>
    </xf>
    <xf numFmtId="0" fontId="0" fillId="0" borderId="27" xfId="0" applyBorder="1" applyAlignment="1">
      <alignment vertical="center" wrapText="1"/>
    </xf>
    <xf numFmtId="0" fontId="0" fillId="17" borderId="7" xfId="0" applyFill="1" applyBorder="1" applyAlignment="1">
      <alignment vertical="center" wrapText="1"/>
    </xf>
    <xf numFmtId="0" fontId="0" fillId="0" borderId="28" xfId="0" applyBorder="1" applyAlignment="1">
      <alignment vertical="center" wrapText="1"/>
    </xf>
    <xf numFmtId="0" fontId="35" fillId="0" borderId="21" xfId="0" applyFont="1" applyBorder="1" applyAlignment="1">
      <alignment horizontal="left" vertical="center" wrapText="1"/>
    </xf>
    <xf numFmtId="0" fontId="35" fillId="0" borderId="21" xfId="0" applyFont="1" applyBorder="1" applyAlignment="1">
      <alignment vertical="center" wrapText="1"/>
    </xf>
    <xf numFmtId="0" fontId="34" fillId="0" borderId="26" xfId="0" applyFont="1" applyBorder="1" applyAlignment="1">
      <alignment vertical="center" wrapText="1"/>
    </xf>
    <xf numFmtId="0" fontId="0" fillId="0" borderId="21" xfId="0" applyNumberFormat="1" applyBorder="1" applyAlignment="1">
      <alignment vertical="center" wrapText="1"/>
    </xf>
    <xf numFmtId="0" fontId="40" fillId="0" borderId="21" xfId="34" applyBorder="1" applyAlignment="1" applyProtection="1">
      <alignment vertical="center" wrapText="1"/>
    </xf>
    <xf numFmtId="0" fontId="1" fillId="0" borderId="21" xfId="230" applyFont="1" applyBorder="1" applyAlignment="1">
      <alignment vertical="center" wrapText="1"/>
    </xf>
    <xf numFmtId="0" fontId="0" fillId="0" borderId="26" xfId="0" applyFont="1" applyBorder="1" applyAlignment="1">
      <alignment vertical="center" wrapText="1"/>
    </xf>
    <xf numFmtId="0" fontId="0" fillId="0" borderId="26" xfId="0" applyNumberFormat="1" applyBorder="1" applyAlignment="1">
      <alignment horizontal="left" vertical="center" wrapText="1"/>
    </xf>
    <xf numFmtId="0" fontId="1" fillId="0" borderId="21" xfId="230" applyFont="1" applyBorder="1" applyAlignment="1">
      <alignment vertical="top" wrapText="1"/>
    </xf>
    <xf numFmtId="0" fontId="1" fillId="0" borderId="21" xfId="230" applyNumberFormat="1" applyFont="1" applyBorder="1" applyAlignment="1">
      <alignment vertical="center" wrapText="1"/>
    </xf>
    <xf numFmtId="0" fontId="0" fillId="0" borderId="0" xfId="0" applyBorder="1" applyAlignment="1">
      <alignment vertical="center" wrapText="1"/>
    </xf>
    <xf numFmtId="0" fontId="1" fillId="0" borderId="21" xfId="230" applyFont="1" applyBorder="1" applyAlignment="1">
      <alignment horizontal="left" vertical="center" wrapText="1" indent="1"/>
    </xf>
    <xf numFmtId="0" fontId="40" fillId="0" borderId="26" xfId="34" applyBorder="1" applyAlignment="1" applyProtection="1">
      <alignment horizontal="left" vertical="center" wrapText="1" indent="1"/>
    </xf>
    <xf numFmtId="0" fontId="37" fillId="0" borderId="26" xfId="0" applyFont="1" applyBorder="1" applyAlignment="1">
      <alignment vertical="center" wrapText="1"/>
    </xf>
    <xf numFmtId="0" fontId="44" fillId="0" borderId="21" xfId="0" applyFont="1" applyBorder="1" applyAlignment="1">
      <alignment vertical="center" wrapText="1"/>
    </xf>
    <xf numFmtId="0" fontId="45" fillId="0" borderId="21" xfId="0" applyFont="1" applyBorder="1" applyAlignment="1">
      <alignment vertical="center" wrapText="1"/>
    </xf>
    <xf numFmtId="0" fontId="39" fillId="0" borderId="26" xfId="0" applyFont="1" applyBorder="1" applyAlignment="1">
      <alignment horizontal="left" vertical="center" wrapText="1" indent="4"/>
    </xf>
    <xf numFmtId="0" fontId="46" fillId="0" borderId="21" xfId="0" applyFont="1" applyBorder="1" applyAlignment="1">
      <alignment horizontal="center" vertical="center" wrapText="1"/>
    </xf>
    <xf numFmtId="0" fontId="24" fillId="14" borderId="0" xfId="38">
      <alignment vertical="top" shrinkToFit="1"/>
    </xf>
    <xf numFmtId="0" fontId="26" fillId="14" borderId="0" xfId="41">
      <alignment vertical="top" shrinkToFit="1"/>
    </xf>
    <xf numFmtId="0" fontId="23" fillId="14" borderId="0" xfId="37">
      <alignment vertical="top" shrinkToFit="1"/>
    </xf>
  </cellXfs>
  <cellStyles count="23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MSSStyle001" xfId="37"/>
    <cellStyle name="MSSStyle002" xfId="38"/>
    <cellStyle name="MSSStyle003" xfId="39"/>
    <cellStyle name="MSSStyle004" xfId="40"/>
    <cellStyle name="MSSStyle005" xfId="41"/>
    <cellStyle name="MSSStyle006" xfId="42"/>
    <cellStyle name="MSSStyle007" xfId="43"/>
    <cellStyle name="MSSStyle008" xfId="44"/>
    <cellStyle name="MSSStyle009" xfId="45"/>
    <cellStyle name="MSSStyle010" xfId="46"/>
    <cellStyle name="MSSStyle011" xfId="47"/>
    <cellStyle name="MSSStyle012" xfId="48"/>
    <cellStyle name="MSSStyle013" xfId="49"/>
    <cellStyle name="MSSStyle014" xfId="50"/>
    <cellStyle name="MSSStyle015" xfId="51"/>
    <cellStyle name="MSSStyle016" xfId="52"/>
    <cellStyle name="MSSStyle017" xfId="53"/>
    <cellStyle name="MSSStyle018" xfId="54"/>
    <cellStyle name="MSSStyle019" xfId="55"/>
    <cellStyle name="MSSStyle020" xfId="56"/>
    <cellStyle name="MSSStyle021" xfId="57"/>
    <cellStyle name="MSSStyle022" xfId="58"/>
    <cellStyle name="MSSStyle023" xfId="59"/>
    <cellStyle name="MSSStyle024" xfId="60"/>
    <cellStyle name="MSSStyle025" xfId="61"/>
    <cellStyle name="MSSStyle026" xfId="62"/>
    <cellStyle name="MSSStyle027" xfId="63"/>
    <cellStyle name="MSSStyle028" xfId="64"/>
    <cellStyle name="MSSStyle029" xfId="65"/>
    <cellStyle name="MSSStyle030" xfId="66"/>
    <cellStyle name="MSSStyle031" xfId="67"/>
    <cellStyle name="MSSStyle032" xfId="68"/>
    <cellStyle name="MSSStyle033" xfId="69"/>
    <cellStyle name="MSSStyle034" xfId="70"/>
    <cellStyle name="MSSStyle035" xfId="71"/>
    <cellStyle name="MSSStyle036" xfId="72"/>
    <cellStyle name="MSSStyle037" xfId="73"/>
    <cellStyle name="MSSStyle038" xfId="74"/>
    <cellStyle name="MSSStyle039" xfId="75"/>
    <cellStyle name="MSSStyle040" xfId="76"/>
    <cellStyle name="MSSStyle041" xfId="77"/>
    <cellStyle name="MSSStyle042" xfId="78"/>
    <cellStyle name="MSSStyle043" xfId="79"/>
    <cellStyle name="MSSStyle044" xfId="80"/>
    <cellStyle name="MSSStyle045" xfId="81"/>
    <cellStyle name="MSSStyle046" xfId="82"/>
    <cellStyle name="MSSStyle047" xfId="83"/>
    <cellStyle name="MSSStyle048" xfId="84"/>
    <cellStyle name="MSSStyle049" xfId="85"/>
    <cellStyle name="MSSStyle050" xfId="86"/>
    <cellStyle name="MSSStyle051" xfId="87"/>
    <cellStyle name="MSSStyle052" xfId="88"/>
    <cellStyle name="MSSStyle053" xfId="89"/>
    <cellStyle name="MSSStyle054" xfId="90"/>
    <cellStyle name="MSSStyle055" xfId="91"/>
    <cellStyle name="MSSStyle056" xfId="92"/>
    <cellStyle name="MSSStyle057" xfId="93"/>
    <cellStyle name="MSSStyle058" xfId="94"/>
    <cellStyle name="MSSStyle059" xfId="95"/>
    <cellStyle name="MSSStyle060" xfId="96"/>
    <cellStyle name="MSSStyle061" xfId="97"/>
    <cellStyle name="MSSStyle062" xfId="98"/>
    <cellStyle name="MSSStyle063" xfId="99"/>
    <cellStyle name="MSSStyle064" xfId="100"/>
    <cellStyle name="MSSStyle065" xfId="101"/>
    <cellStyle name="MSSStyle066" xfId="102"/>
    <cellStyle name="MSSStyle067" xfId="103"/>
    <cellStyle name="MSSStyle068" xfId="104"/>
    <cellStyle name="MSSStyle069" xfId="105"/>
    <cellStyle name="MSSStyle070" xfId="106"/>
    <cellStyle name="MSSStyle071" xfId="107"/>
    <cellStyle name="MSSStyle072" xfId="108"/>
    <cellStyle name="MSSStyle073" xfId="109"/>
    <cellStyle name="MSSStyle074" xfId="110"/>
    <cellStyle name="MSSStyle075" xfId="111"/>
    <cellStyle name="MSSStyle076" xfId="112"/>
    <cellStyle name="MSSStyle077" xfId="113"/>
    <cellStyle name="MSSStyle078" xfId="114"/>
    <cellStyle name="MSSStyle079" xfId="115"/>
    <cellStyle name="MSSStyle080" xfId="116"/>
    <cellStyle name="MSSStyle081" xfId="117"/>
    <cellStyle name="MSSStyle082" xfId="118"/>
    <cellStyle name="MSSStyle083" xfId="119"/>
    <cellStyle name="MSSStyle084" xfId="120"/>
    <cellStyle name="MSSStyle085" xfId="121"/>
    <cellStyle name="MSSStyle086" xfId="122"/>
    <cellStyle name="MSSStyle087" xfId="123"/>
    <cellStyle name="MSSStyle088" xfId="124"/>
    <cellStyle name="MSSStyle089" xfId="125"/>
    <cellStyle name="MSSStyle090" xfId="126"/>
    <cellStyle name="MSSStyle091" xfId="127"/>
    <cellStyle name="MSSStyle092" xfId="128"/>
    <cellStyle name="MSSStyle093" xfId="129"/>
    <cellStyle name="MSSStyle094" xfId="130"/>
    <cellStyle name="MSSStyle095" xfId="131"/>
    <cellStyle name="MSSStyle096" xfId="132"/>
    <cellStyle name="MSSStyle097" xfId="133"/>
    <cellStyle name="MSSStyle098" xfId="134"/>
    <cellStyle name="MSSStyle099" xfId="135"/>
    <cellStyle name="MSSStyle100" xfId="136"/>
    <cellStyle name="MSSStyle101" xfId="137"/>
    <cellStyle name="MSSStyle102" xfId="138"/>
    <cellStyle name="MSSStyle103" xfId="139"/>
    <cellStyle name="MSSStyle104" xfId="140"/>
    <cellStyle name="MSSStyle105" xfId="141"/>
    <cellStyle name="MSSStyle106" xfId="142"/>
    <cellStyle name="MSSStyle107" xfId="143"/>
    <cellStyle name="MSSStyle108" xfId="144"/>
    <cellStyle name="MSSStyle109" xfId="145"/>
    <cellStyle name="MSSStyle110" xfId="146"/>
    <cellStyle name="MSSStyle111" xfId="147"/>
    <cellStyle name="MSSStyle112" xfId="148"/>
    <cellStyle name="MSSStyle113" xfId="149"/>
    <cellStyle name="MSSStyle114" xfId="150"/>
    <cellStyle name="MSSStyle115" xfId="151"/>
    <cellStyle name="MSSStyle116" xfId="152"/>
    <cellStyle name="MSSStyle117" xfId="153"/>
    <cellStyle name="MSSStyle118" xfId="154"/>
    <cellStyle name="MSSStyle119" xfId="155"/>
    <cellStyle name="MSSStyle120" xfId="156"/>
    <cellStyle name="MSSStyle121" xfId="157"/>
    <cellStyle name="MSSStyle122" xfId="158"/>
    <cellStyle name="MSSStyle123" xfId="159"/>
    <cellStyle name="MSSStyle124" xfId="160"/>
    <cellStyle name="MSSStyle125" xfId="161"/>
    <cellStyle name="MSSStyle126" xfId="162"/>
    <cellStyle name="MSSStyle127" xfId="163"/>
    <cellStyle name="MSSStyle128" xfId="164"/>
    <cellStyle name="MSSStyle129" xfId="165"/>
    <cellStyle name="MSSStyle130" xfId="166"/>
    <cellStyle name="MSSStyle131" xfId="167"/>
    <cellStyle name="MSSStyle132" xfId="168"/>
    <cellStyle name="MSSStyle133" xfId="169"/>
    <cellStyle name="MSSStyle134" xfId="170"/>
    <cellStyle name="MSSStyle135" xfId="171"/>
    <cellStyle name="MSSStyle136" xfId="172"/>
    <cellStyle name="MSSStyle137" xfId="173"/>
    <cellStyle name="MSSStyle138" xfId="174"/>
    <cellStyle name="MSSStyle139" xfId="175"/>
    <cellStyle name="MSSStyle140" xfId="176"/>
    <cellStyle name="MSSStyle141" xfId="177"/>
    <cellStyle name="MSSStyle142" xfId="178"/>
    <cellStyle name="MSSStyle143" xfId="179"/>
    <cellStyle name="MSSStyle144" xfId="180"/>
    <cellStyle name="MSSStyle145" xfId="181"/>
    <cellStyle name="MSSStyle146" xfId="182"/>
    <cellStyle name="MSSStyle147" xfId="183"/>
    <cellStyle name="MSSStyle148" xfId="184"/>
    <cellStyle name="MSSStyle149" xfId="185"/>
    <cellStyle name="MSSStyle150" xfId="186"/>
    <cellStyle name="MSSStyle151" xfId="187"/>
    <cellStyle name="MSSStyle152" xfId="188"/>
    <cellStyle name="MSSStyle153" xfId="189"/>
    <cellStyle name="MSSStyle154" xfId="190"/>
    <cellStyle name="MSSStyle155" xfId="191"/>
    <cellStyle name="MSSStyle156" xfId="192"/>
    <cellStyle name="MSSStyle157" xfId="193"/>
    <cellStyle name="MSSStyle158" xfId="194"/>
    <cellStyle name="MSSStyle159" xfId="195"/>
    <cellStyle name="MSSStyle160" xfId="196"/>
    <cellStyle name="MSSStyle161" xfId="197"/>
    <cellStyle name="MSSStyle162" xfId="198"/>
    <cellStyle name="MSSStyle163" xfId="199"/>
    <cellStyle name="MSSStyle164" xfId="200"/>
    <cellStyle name="MSSStyle165" xfId="201"/>
    <cellStyle name="MSSStyle166" xfId="202"/>
    <cellStyle name="MSSStyle167" xfId="203"/>
    <cellStyle name="MSSStyle168" xfId="204"/>
    <cellStyle name="MSSStyle169" xfId="205"/>
    <cellStyle name="MSSStyle170" xfId="206"/>
    <cellStyle name="MSSStyle171" xfId="207"/>
    <cellStyle name="MSSStyle172" xfId="208"/>
    <cellStyle name="MSSStyle173" xfId="209"/>
    <cellStyle name="MSSStyle174" xfId="210"/>
    <cellStyle name="MSSStyle175" xfId="211"/>
    <cellStyle name="MSSStyle176" xfId="212"/>
    <cellStyle name="MSSStyle177" xfId="213"/>
    <cellStyle name="MSSStyle178" xfId="214"/>
    <cellStyle name="MSSStyle179" xfId="215"/>
    <cellStyle name="MSSStyle180" xfId="216"/>
    <cellStyle name="MSSStyle181" xfId="217"/>
    <cellStyle name="MSSStyle182" xfId="218"/>
    <cellStyle name="MSSStyle183" xfId="219"/>
    <cellStyle name="MSSStyle184" xfId="220"/>
    <cellStyle name="MSSStyle185" xfId="221"/>
    <cellStyle name="MSSStyle186" xfId="222"/>
    <cellStyle name="MSSStyle187" xfId="223"/>
    <cellStyle name="MSSStyle188" xfId="224"/>
    <cellStyle name="MSSStyle189" xfId="225"/>
    <cellStyle name="MSSStyle190" xfId="226"/>
    <cellStyle name="MSSStyle191" xfId="227"/>
    <cellStyle name="Neutral" xfId="228" builtinId="28" customBuiltin="1"/>
    <cellStyle name="Normal" xfId="0" builtinId="0"/>
    <cellStyle name="Normal 2" xfId="229"/>
    <cellStyle name="Normal 2 2" xfId="230"/>
    <cellStyle name="Note" xfId="231" builtinId="10" customBuiltin="1"/>
    <cellStyle name="Output" xfId="232" builtinId="21" customBuiltin="1"/>
    <cellStyle name="Title" xfId="233" builtinId="15" customBuiltin="1"/>
    <cellStyle name="Total" xfId="234" builtinId="25" customBuiltin="1"/>
    <cellStyle name="Warning Text" xfId="235"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000000"/>
      <rgbColor rgb="00FFFFFF"/>
      <rgbColor rgb="00ADD8E6"/>
      <rgbColor rgb="00F0F0F0"/>
      <rgbColor rgb="00FFE0EC"/>
      <rgbColor rgb="00E0FFFF"/>
      <rgbColor rgb="00F0F0F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uk-UA"/>
  <c:chart>
    <c:title>
      <c:tx>
        <c:rich>
          <a:bodyPr/>
          <a:lstStyle/>
          <a:p>
            <a:pPr>
              <a:defRPr sz="1400" b="1" i="0" u="none" strike="noStrike" baseline="0">
                <a:solidFill>
                  <a:srgbClr val="000000"/>
                </a:solidFill>
                <a:latin typeface="Arial"/>
                <a:ea typeface="Arial"/>
                <a:cs typeface="Arial"/>
              </a:defRPr>
            </a:pPr>
            <a:r>
              <a:rPr lang="en-US"/>
              <a:t>Production</a:t>
            </a:r>
          </a:p>
        </c:rich>
      </c:tx>
      <c:layout>
        <c:manualLayout>
          <c:xMode val="edge"/>
          <c:yMode val="edge"/>
          <c:x val="0.44104309158410693"/>
          <c:y val="2.6865704286964158E-2"/>
        </c:manualLayout>
      </c:layout>
      <c:spPr>
        <a:solidFill>
          <a:srgbClr val="FFFFFF"/>
        </a:solidFill>
        <a:ln w="25400">
          <a:noFill/>
        </a:ln>
      </c:spPr>
    </c:title>
    <c:plotArea>
      <c:layout>
        <c:manualLayout>
          <c:layoutTarget val="inner"/>
          <c:xMode val="edge"/>
          <c:yMode val="edge"/>
          <c:x val="0.18367346938775511"/>
          <c:y val="8.0597014925373148E-2"/>
          <c:w val="0.7879818594104312"/>
          <c:h val="0.51044776119402957"/>
        </c:manualLayout>
      </c:layout>
      <c:lineChart>
        <c:grouping val="standard"/>
        <c:ser>
          <c:idx val="0"/>
          <c:order val="0"/>
          <c:tx>
            <c:v>Output</c:v>
          </c:tx>
          <c:spPr>
            <a:ln w="25400">
              <a:solidFill>
                <a:srgbClr val="0000FF"/>
              </a:solidFill>
              <a:prstDash val="solid"/>
            </a:ln>
          </c:spPr>
          <c:marker>
            <c:symbol val="none"/>
          </c:marker>
          <c:cat>
            <c:strRef>
              <c:f>[0]!Output_Potential_Time_Period</c:f>
              <c:strCache>
                <c:ptCount val="132"/>
                <c:pt idx="0">
                  <c:v>Jan 2010</c:v>
                </c:pt>
                <c:pt idx="1">
                  <c:v>Feb 2010</c:v>
                </c:pt>
                <c:pt idx="2">
                  <c:v>Mar 2010</c:v>
                </c:pt>
                <c:pt idx="3">
                  <c:v>Apr 2010</c:v>
                </c:pt>
                <c:pt idx="4">
                  <c:v>May 2010</c:v>
                </c:pt>
                <c:pt idx="5">
                  <c:v>Jun 2010</c:v>
                </c:pt>
                <c:pt idx="6">
                  <c:v>Jul 2010</c:v>
                </c:pt>
                <c:pt idx="7">
                  <c:v>Aug 2010</c:v>
                </c:pt>
                <c:pt idx="8">
                  <c:v>Sep 2010</c:v>
                </c:pt>
                <c:pt idx="9">
                  <c:v>Oct 2010</c:v>
                </c:pt>
                <c:pt idx="10">
                  <c:v>Nov 2010</c:v>
                </c:pt>
                <c:pt idx="11">
                  <c:v>Dec 2010</c:v>
                </c:pt>
                <c:pt idx="12">
                  <c:v>Jan 2011</c:v>
                </c:pt>
                <c:pt idx="13">
                  <c:v>Feb 2011</c:v>
                </c:pt>
                <c:pt idx="14">
                  <c:v>Mar 2011</c:v>
                </c:pt>
                <c:pt idx="15">
                  <c:v>Apr 2011</c:v>
                </c:pt>
                <c:pt idx="16">
                  <c:v>May 2011</c:v>
                </c:pt>
                <c:pt idx="17">
                  <c:v>Jun 2011</c:v>
                </c:pt>
                <c:pt idx="18">
                  <c:v>Jul 2011</c:v>
                </c:pt>
                <c:pt idx="19">
                  <c:v>Aug 2011</c:v>
                </c:pt>
                <c:pt idx="20">
                  <c:v>Sep 2011</c:v>
                </c:pt>
                <c:pt idx="21">
                  <c:v>Oct 2011</c:v>
                </c:pt>
                <c:pt idx="22">
                  <c:v>Nov 2011</c:v>
                </c:pt>
                <c:pt idx="23">
                  <c:v>Dec 2011</c:v>
                </c:pt>
                <c:pt idx="24">
                  <c:v>Jan 2012</c:v>
                </c:pt>
                <c:pt idx="25">
                  <c:v>Feb 2012</c:v>
                </c:pt>
                <c:pt idx="26">
                  <c:v>Mar 2012</c:v>
                </c:pt>
                <c:pt idx="27">
                  <c:v>Apr 2012</c:v>
                </c:pt>
                <c:pt idx="28">
                  <c:v>May 2012</c:v>
                </c:pt>
                <c:pt idx="29">
                  <c:v>Jun 2012</c:v>
                </c:pt>
                <c:pt idx="30">
                  <c:v>Jul 2012</c:v>
                </c:pt>
                <c:pt idx="31">
                  <c:v>Aug 2012</c:v>
                </c:pt>
                <c:pt idx="32">
                  <c:v>Sep 2012</c:v>
                </c:pt>
                <c:pt idx="33">
                  <c:v>Oct 2012</c:v>
                </c:pt>
                <c:pt idx="34">
                  <c:v>Nov 2012</c:v>
                </c:pt>
                <c:pt idx="35">
                  <c:v>Dec 2012</c:v>
                </c:pt>
                <c:pt idx="36">
                  <c:v>Jan 2013</c:v>
                </c:pt>
                <c:pt idx="37">
                  <c:v>Feb 2013</c:v>
                </c:pt>
                <c:pt idx="38">
                  <c:v>Mar 2013</c:v>
                </c:pt>
                <c:pt idx="39">
                  <c:v>Apr 2013</c:v>
                </c:pt>
                <c:pt idx="40">
                  <c:v>May 2013</c:v>
                </c:pt>
                <c:pt idx="41">
                  <c:v>Jun 2013</c:v>
                </c:pt>
                <c:pt idx="42">
                  <c:v>Jul 2013</c:v>
                </c:pt>
                <c:pt idx="43">
                  <c:v>Aug 2013</c:v>
                </c:pt>
                <c:pt idx="44">
                  <c:v>Sep 2013</c:v>
                </c:pt>
                <c:pt idx="45">
                  <c:v>Oct 2013</c:v>
                </c:pt>
                <c:pt idx="46">
                  <c:v>Nov 2013</c:v>
                </c:pt>
                <c:pt idx="47">
                  <c:v>Dec 2013</c:v>
                </c:pt>
                <c:pt idx="48">
                  <c:v>Jan 2014</c:v>
                </c:pt>
                <c:pt idx="49">
                  <c:v>Feb 2014</c:v>
                </c:pt>
                <c:pt idx="50">
                  <c:v>Mar 2014</c:v>
                </c:pt>
                <c:pt idx="51">
                  <c:v>Apr 2014</c:v>
                </c:pt>
                <c:pt idx="52">
                  <c:v>May 2014</c:v>
                </c:pt>
                <c:pt idx="53">
                  <c:v>Jun 2014</c:v>
                </c:pt>
                <c:pt idx="54">
                  <c:v>Jul 2014</c:v>
                </c:pt>
                <c:pt idx="55">
                  <c:v>Aug 2014</c:v>
                </c:pt>
                <c:pt idx="56">
                  <c:v>Sep 2014</c:v>
                </c:pt>
                <c:pt idx="57">
                  <c:v>Oct 2014</c:v>
                </c:pt>
                <c:pt idx="58">
                  <c:v>Nov 2014</c:v>
                </c:pt>
                <c:pt idx="59">
                  <c:v>Dec 2014</c:v>
                </c:pt>
                <c:pt idx="60">
                  <c:v>Jan 2015</c:v>
                </c:pt>
                <c:pt idx="61">
                  <c:v>Feb 2015</c:v>
                </c:pt>
                <c:pt idx="62">
                  <c:v>Mar 2015</c:v>
                </c:pt>
                <c:pt idx="63">
                  <c:v>Apr 2015</c:v>
                </c:pt>
                <c:pt idx="64">
                  <c:v>May 2015</c:v>
                </c:pt>
                <c:pt idx="65">
                  <c:v>Jun 2015</c:v>
                </c:pt>
                <c:pt idx="66">
                  <c:v>Jul 2015</c:v>
                </c:pt>
                <c:pt idx="67">
                  <c:v>Aug 2015</c:v>
                </c:pt>
                <c:pt idx="68">
                  <c:v>Sep 2015</c:v>
                </c:pt>
                <c:pt idx="69">
                  <c:v>Oct 2015</c:v>
                </c:pt>
                <c:pt idx="70">
                  <c:v>Nov 2015</c:v>
                </c:pt>
                <c:pt idx="71">
                  <c:v>Dec 2015</c:v>
                </c:pt>
                <c:pt idx="72">
                  <c:v>Jan 2016</c:v>
                </c:pt>
                <c:pt idx="73">
                  <c:v>Feb 2016</c:v>
                </c:pt>
                <c:pt idx="74">
                  <c:v>Mar 2016</c:v>
                </c:pt>
                <c:pt idx="75">
                  <c:v>Apr 2016</c:v>
                </c:pt>
                <c:pt idx="76">
                  <c:v>May 2016</c:v>
                </c:pt>
                <c:pt idx="77">
                  <c:v>Jun 2016</c:v>
                </c:pt>
                <c:pt idx="78">
                  <c:v>Jul 2016</c:v>
                </c:pt>
                <c:pt idx="79">
                  <c:v>Aug 2016</c:v>
                </c:pt>
                <c:pt idx="80">
                  <c:v>Sep 2016</c:v>
                </c:pt>
                <c:pt idx="81">
                  <c:v>Oct 2016</c:v>
                </c:pt>
                <c:pt idx="82">
                  <c:v>Nov 2016</c:v>
                </c:pt>
                <c:pt idx="83">
                  <c:v>Dec 2016</c:v>
                </c:pt>
                <c:pt idx="84">
                  <c:v>Jan 2017</c:v>
                </c:pt>
                <c:pt idx="85">
                  <c:v>Feb 2017</c:v>
                </c:pt>
                <c:pt idx="86">
                  <c:v>Mar 2017</c:v>
                </c:pt>
                <c:pt idx="87">
                  <c:v>Apr 2017</c:v>
                </c:pt>
                <c:pt idx="88">
                  <c:v>May 2017</c:v>
                </c:pt>
                <c:pt idx="89">
                  <c:v>Jun 2017</c:v>
                </c:pt>
                <c:pt idx="90">
                  <c:v>Jul 2017</c:v>
                </c:pt>
                <c:pt idx="91">
                  <c:v>Aug 2017</c:v>
                </c:pt>
                <c:pt idx="92">
                  <c:v>Sep 2017</c:v>
                </c:pt>
                <c:pt idx="93">
                  <c:v>Oct 2017</c:v>
                </c:pt>
                <c:pt idx="94">
                  <c:v>Nov 2017</c:v>
                </c:pt>
                <c:pt idx="95">
                  <c:v>Dec 2017</c:v>
                </c:pt>
                <c:pt idx="96">
                  <c:v>Jan 2018</c:v>
                </c:pt>
                <c:pt idx="97">
                  <c:v>Feb 2018</c:v>
                </c:pt>
                <c:pt idx="98">
                  <c:v>Mar 2018</c:v>
                </c:pt>
                <c:pt idx="99">
                  <c:v>Apr 2018</c:v>
                </c:pt>
                <c:pt idx="100">
                  <c:v>May 2018</c:v>
                </c:pt>
                <c:pt idx="101">
                  <c:v>Jun 2018</c:v>
                </c:pt>
                <c:pt idx="102">
                  <c:v>Jul 2018</c:v>
                </c:pt>
                <c:pt idx="103">
                  <c:v>Aug 2018</c:v>
                </c:pt>
                <c:pt idx="104">
                  <c:v>Sep 2018</c:v>
                </c:pt>
                <c:pt idx="105">
                  <c:v>Oct 2018</c:v>
                </c:pt>
                <c:pt idx="106">
                  <c:v>Nov 2018</c:v>
                </c:pt>
                <c:pt idx="107">
                  <c:v>Dec 2018</c:v>
                </c:pt>
                <c:pt idx="108">
                  <c:v>Jan 2019</c:v>
                </c:pt>
                <c:pt idx="109">
                  <c:v>Feb 2019</c:v>
                </c:pt>
                <c:pt idx="110">
                  <c:v>Mar 2019</c:v>
                </c:pt>
                <c:pt idx="111">
                  <c:v>Apr 2019</c:v>
                </c:pt>
                <c:pt idx="112">
                  <c:v>May 2019</c:v>
                </c:pt>
                <c:pt idx="113">
                  <c:v>Jun 2019</c:v>
                </c:pt>
                <c:pt idx="114">
                  <c:v>Jul 2019</c:v>
                </c:pt>
                <c:pt idx="115">
                  <c:v>Aug 2019</c:v>
                </c:pt>
                <c:pt idx="116">
                  <c:v>Sep 2019</c:v>
                </c:pt>
                <c:pt idx="117">
                  <c:v>Oct 2019</c:v>
                </c:pt>
                <c:pt idx="118">
                  <c:v>Nov 2019</c:v>
                </c:pt>
                <c:pt idx="119">
                  <c:v>Dec 2019</c:v>
                </c:pt>
                <c:pt idx="120">
                  <c:v>Jan 2020</c:v>
                </c:pt>
                <c:pt idx="121">
                  <c:v>Feb 2020</c:v>
                </c:pt>
                <c:pt idx="122">
                  <c:v>Mar 2020</c:v>
                </c:pt>
                <c:pt idx="123">
                  <c:v>Apr 2020</c:v>
                </c:pt>
                <c:pt idx="124">
                  <c:v>May 2020</c:v>
                </c:pt>
                <c:pt idx="125">
                  <c:v>Jun 2020</c:v>
                </c:pt>
                <c:pt idx="126">
                  <c:v>Jul 2020</c:v>
                </c:pt>
                <c:pt idx="127">
                  <c:v>Aug 2020</c:v>
                </c:pt>
                <c:pt idx="128">
                  <c:v>Sep 2020</c:v>
                </c:pt>
                <c:pt idx="129">
                  <c:v>Oct 2020</c:v>
                </c:pt>
                <c:pt idx="130">
                  <c:v>Nov 2020</c:v>
                </c:pt>
                <c:pt idx="131">
                  <c:v>Dec 2020</c:v>
                </c:pt>
              </c:strCache>
            </c:strRef>
          </c:cat>
          <c:val>
            <c:numRef>
              <c:f>[0]!Output_mean</c:f>
              <c:numCache>
                <c:formatCode>"$"#,##0_);[Red]\("$"#,##0\)</c:formatCode>
                <c:ptCount val="132"/>
                <c:pt idx="0">
                  <c:v>1183691.1334526055</c:v>
                </c:pt>
                <c:pt idx="1">
                  <c:v>1160847.6945944387</c:v>
                </c:pt>
                <c:pt idx="2">
                  <c:v>1156006.4061059998</c:v>
                </c:pt>
                <c:pt idx="3">
                  <c:v>1159260.67831627</c:v>
                </c:pt>
                <c:pt idx="4">
                  <c:v>1155660.3720044997</c:v>
                </c:pt>
                <c:pt idx="5">
                  <c:v>1154418.5022020945</c:v>
                </c:pt>
                <c:pt idx="6">
                  <c:v>1159565.4944223496</c:v>
                </c:pt>
                <c:pt idx="7">
                  <c:v>1165610.1687348904</c:v>
                </c:pt>
                <c:pt idx="8">
                  <c:v>1166090.9132513544</c:v>
                </c:pt>
                <c:pt idx="9">
                  <c:v>1181828.8996921643</c:v>
                </c:pt>
                <c:pt idx="10">
                  <c:v>1161323.0933939801</c:v>
                </c:pt>
                <c:pt idx="11">
                  <c:v>1147877.3449998507</c:v>
                </c:pt>
                <c:pt idx="12">
                  <c:v>1150282.5817741621</c:v>
                </c:pt>
                <c:pt idx="13">
                  <c:v>1152732.1852495393</c:v>
                </c:pt>
                <c:pt idx="14">
                  <c:v>1137673.4983999918</c:v>
                </c:pt>
                <c:pt idx="15">
                  <c:v>1156066.6647627973</c:v>
                </c:pt>
                <c:pt idx="16">
                  <c:v>1142761.5044701938</c:v>
                </c:pt>
                <c:pt idx="17">
                  <c:v>1146163.2536193195</c:v>
                </c:pt>
                <c:pt idx="18">
                  <c:v>1150730.1978045716</c:v>
                </c:pt>
                <c:pt idx="19">
                  <c:v>1144232.6090296931</c:v>
                </c:pt>
                <c:pt idx="20">
                  <c:v>1143825.7710607518</c:v>
                </c:pt>
                <c:pt idx="21">
                  <c:v>1139524.2636278626</c:v>
                </c:pt>
                <c:pt idx="22">
                  <c:v>1148760.2853411664</c:v>
                </c:pt>
                <c:pt idx="23">
                  <c:v>1129539.7017185537</c:v>
                </c:pt>
                <c:pt idx="24">
                  <c:v>1139522.2209514545</c:v>
                </c:pt>
                <c:pt idx="25">
                  <c:v>1131808.7173314195</c:v>
                </c:pt>
                <c:pt idx="26">
                  <c:v>1133632.3189723212</c:v>
                </c:pt>
                <c:pt idx="27">
                  <c:v>1116979.5874760593</c:v>
                </c:pt>
                <c:pt idx="28">
                  <c:v>1116466.6066956578</c:v>
                </c:pt>
                <c:pt idx="29">
                  <c:v>1121600.7257227593</c:v>
                </c:pt>
                <c:pt idx="30">
                  <c:v>1119151.2798682244</c:v>
                </c:pt>
                <c:pt idx="31">
                  <c:v>1130948.4236712293</c:v>
                </c:pt>
                <c:pt idx="32">
                  <c:v>1126512.589046692</c:v>
                </c:pt>
                <c:pt idx="33">
                  <c:v>1127620.1975507741</c:v>
                </c:pt>
                <c:pt idx="34">
                  <c:v>1119140.4457566878</c:v>
                </c:pt>
                <c:pt idx="35">
                  <c:v>1127665.127462633</c:v>
                </c:pt>
                <c:pt idx="36">
                  <c:v>1110550.4941718481</c:v>
                </c:pt>
                <c:pt idx="37">
                  <c:v>1113355.1476799666</c:v>
                </c:pt>
                <c:pt idx="38">
                  <c:v>1101962.197678118</c:v>
                </c:pt>
                <c:pt idx="39">
                  <c:v>1101878.2639476995</c:v>
                </c:pt>
                <c:pt idx="40">
                  <c:v>1120500.5457494848</c:v>
                </c:pt>
                <c:pt idx="41">
                  <c:v>1110545.8512328388</c:v>
                </c:pt>
                <c:pt idx="42">
                  <c:v>1106783.8452355152</c:v>
                </c:pt>
                <c:pt idx="43">
                  <c:v>1085296.5682990348</c:v>
                </c:pt>
                <c:pt idx="44">
                  <c:v>1090691.8379096377</c:v>
                </c:pt>
                <c:pt idx="45">
                  <c:v>1094882.0328574481</c:v>
                </c:pt>
                <c:pt idx="46">
                  <c:v>1119169.036312981</c:v>
                </c:pt>
                <c:pt idx="47">
                  <c:v>1085756.7639448259</c:v>
                </c:pt>
                <c:pt idx="48">
                  <c:v>1112627.2619378979</c:v>
                </c:pt>
                <c:pt idx="49">
                  <c:v>1089488.0522323982</c:v>
                </c:pt>
                <c:pt idx="50">
                  <c:v>1086175.5096749864</c:v>
                </c:pt>
                <c:pt idx="51">
                  <c:v>1085407.3044366238</c:v>
                </c:pt>
                <c:pt idx="52">
                  <c:v>1078201.9574166255</c:v>
                </c:pt>
                <c:pt idx="53">
                  <c:v>1085154.6023755139</c:v>
                </c:pt>
                <c:pt idx="54">
                  <c:v>1096798.526667563</c:v>
                </c:pt>
                <c:pt idx="55">
                  <c:v>1085583.5193895234</c:v>
                </c:pt>
                <c:pt idx="56">
                  <c:v>1077001.4364806504</c:v>
                </c:pt>
                <c:pt idx="57">
                  <c:v>1107328.3669906352</c:v>
                </c:pt>
                <c:pt idx="58">
                  <c:v>1103594.0735468692</c:v>
                </c:pt>
                <c:pt idx="59">
                  <c:v>1075550.6715059062</c:v>
                </c:pt>
                <c:pt idx="60">
                  <c:v>1076637.0580146692</c:v>
                </c:pt>
                <c:pt idx="61">
                  <c:v>1072470.1351452237</c:v>
                </c:pt>
                <c:pt idx="62">
                  <c:v>1090192.4633441437</c:v>
                </c:pt>
                <c:pt idx="63">
                  <c:v>1070648.3870773283</c:v>
                </c:pt>
                <c:pt idx="64">
                  <c:v>1073827.547648693</c:v>
                </c:pt>
                <c:pt idx="65">
                  <c:v>1070531.5100706532</c:v>
                </c:pt>
                <c:pt idx="66">
                  <c:v>1092713.514182854</c:v>
                </c:pt>
                <c:pt idx="67">
                  <c:v>1068647.2058728475</c:v>
                </c:pt>
                <c:pt idx="68">
                  <c:v>1063616.4254875467</c:v>
                </c:pt>
                <c:pt idx="69">
                  <c:v>1075966.9413397801</c:v>
                </c:pt>
                <c:pt idx="70">
                  <c:v>1069078.6231605539</c:v>
                </c:pt>
                <c:pt idx="71">
                  <c:v>1062021.7794760889</c:v>
                </c:pt>
                <c:pt idx="72">
                  <c:v>1059186.1115858925</c:v>
                </c:pt>
                <c:pt idx="73">
                  <c:v>1069981.5889552564</c:v>
                </c:pt>
                <c:pt idx="74">
                  <c:v>1068688.9924844424</c:v>
                </c:pt>
                <c:pt idx="75">
                  <c:v>1043286.9152424245</c:v>
                </c:pt>
                <c:pt idx="76">
                  <c:v>1060315.162082979</c:v>
                </c:pt>
                <c:pt idx="77">
                  <c:v>1068017.0662121216</c:v>
                </c:pt>
                <c:pt idx="78">
                  <c:v>1079790.9643921088</c:v>
                </c:pt>
                <c:pt idx="79">
                  <c:v>1055628.1468479049</c:v>
                </c:pt>
                <c:pt idx="80">
                  <c:v>1055258.4161969398</c:v>
                </c:pt>
                <c:pt idx="81">
                  <c:v>1056129.0404466153</c:v>
                </c:pt>
                <c:pt idx="82">
                  <c:v>1042520.1640820452</c:v>
                </c:pt>
                <c:pt idx="83">
                  <c:v>1043965.2535724263</c:v>
                </c:pt>
                <c:pt idx="84">
                  <c:v>1029699.3441289477</c:v>
                </c:pt>
                <c:pt idx="85">
                  <c:v>1063472.8981384248</c:v>
                </c:pt>
                <c:pt idx="86">
                  <c:v>1039699.8932906872</c:v>
                </c:pt>
                <c:pt idx="87">
                  <c:v>1048317.5542756806</c:v>
                </c:pt>
                <c:pt idx="88">
                  <c:v>1049926.9967832188</c:v>
                </c:pt>
                <c:pt idx="89">
                  <c:v>1047758.8809309115</c:v>
                </c:pt>
                <c:pt idx="90">
                  <c:v>1053013.0472520413</c:v>
                </c:pt>
                <c:pt idx="91">
                  <c:v>1035417.3833195055</c:v>
                </c:pt>
                <c:pt idx="92">
                  <c:v>1056697.2455532886</c:v>
                </c:pt>
                <c:pt idx="93">
                  <c:v>1047360.7368387637</c:v>
                </c:pt>
                <c:pt idx="94">
                  <c:v>1042615.0475615592</c:v>
                </c:pt>
                <c:pt idx="95">
                  <c:v>1043375.9784486819</c:v>
                </c:pt>
                <c:pt idx="96">
                  <c:v>1012762.8807851425</c:v>
                </c:pt>
                <c:pt idx="97">
                  <c:v>1045116.9265468395</c:v>
                </c:pt>
                <c:pt idx="98">
                  <c:v>1054967.1007809225</c:v>
                </c:pt>
                <c:pt idx="99">
                  <c:v>1042177.2103188641</c:v>
                </c:pt>
                <c:pt idx="100">
                  <c:v>1032533.3783852019</c:v>
                </c:pt>
                <c:pt idx="101">
                  <c:v>1028990.8436904809</c:v>
                </c:pt>
                <c:pt idx="102">
                  <c:v>1044981.4273119377</c:v>
                </c:pt>
                <c:pt idx="103">
                  <c:v>1026248.463503912</c:v>
                </c:pt>
                <c:pt idx="104">
                  <c:v>1040932.9792444329</c:v>
                </c:pt>
                <c:pt idx="105">
                  <c:v>1049510.7313535998</c:v>
                </c:pt>
                <c:pt idx="106">
                  <c:v>1040631.3302464503</c:v>
                </c:pt>
                <c:pt idx="107">
                  <c:v>1031383.8871658962</c:v>
                </c:pt>
                <c:pt idx="108">
                  <c:v>1045999.5185983665</c:v>
                </c:pt>
                <c:pt idx="109">
                  <c:v>1028636.79858462</c:v>
                </c:pt>
                <c:pt idx="110">
                  <c:v>1026851.4874323916</c:v>
                </c:pt>
                <c:pt idx="111">
                  <c:v>1034139.4002135996</c:v>
                </c:pt>
                <c:pt idx="112">
                  <c:v>1048298.5149649309</c:v>
                </c:pt>
                <c:pt idx="113">
                  <c:v>1016773.891991618</c:v>
                </c:pt>
                <c:pt idx="114">
                  <c:v>1018046.3153698819</c:v>
                </c:pt>
                <c:pt idx="115">
                  <c:v>1029150.5063536414</c:v>
                </c:pt>
                <c:pt idx="116">
                  <c:v>1035054.9297822256</c:v>
                </c:pt>
                <c:pt idx="117">
                  <c:v>1019467.6404180971</c:v>
                </c:pt>
                <c:pt idx="118">
                  <c:v>1039800.9738331063</c:v>
                </c:pt>
                <c:pt idx="119">
                  <c:v>1003192.3704495988</c:v>
                </c:pt>
                <c:pt idx="120">
                  <c:v>1013579.50690839</c:v>
                </c:pt>
                <c:pt idx="121">
                  <c:v>1034751.3507324331</c:v>
                </c:pt>
                <c:pt idx="122">
                  <c:v>1021062.4890482565</c:v>
                </c:pt>
                <c:pt idx="123">
                  <c:v>1019842.1928723991</c:v>
                </c:pt>
                <c:pt idx="124">
                  <c:v>1025356.389316239</c:v>
                </c:pt>
                <c:pt idx="125">
                  <c:v>1004608.7282224904</c:v>
                </c:pt>
                <c:pt idx="126">
                  <c:v>1027854.5202427924</c:v>
                </c:pt>
                <c:pt idx="127">
                  <c:v>1016252.7097228981</c:v>
                </c:pt>
                <c:pt idx="128">
                  <c:v>1023553.1925237585</c:v>
                </c:pt>
                <c:pt idx="129">
                  <c:v>1008159.0654560524</c:v>
                </c:pt>
                <c:pt idx="130">
                  <c:v>1008938.0942736698</c:v>
                </c:pt>
                <c:pt idx="131">
                  <c:v>1002726.9996540805</c:v>
                </c:pt>
              </c:numCache>
            </c:numRef>
          </c:val>
        </c:ser>
        <c:marker val="1"/>
        <c:axId val="84096896"/>
        <c:axId val="84098432"/>
      </c:lineChart>
      <c:catAx>
        <c:axId val="84096896"/>
        <c:scaling>
          <c:orientation val="minMax"/>
        </c:scaling>
        <c:axPos val="b"/>
        <c:numFmt formatCode="General" sourceLinked="1"/>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uk-UA"/>
          </a:p>
        </c:txPr>
        <c:crossAx val="84098432"/>
        <c:crosses val="autoZero"/>
        <c:lblAlgn val="ctr"/>
        <c:lblOffset val="100"/>
        <c:tickLblSkip val="3"/>
        <c:tickMarkSkip val="1"/>
      </c:catAx>
      <c:valAx>
        <c:axId val="84098432"/>
        <c:scaling>
          <c:orientation val="minMax"/>
        </c:scaling>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1.81406146428752E-2"/>
              <c:y val="0.18507467816522941"/>
            </c:manualLayout>
          </c:layout>
          <c:spPr>
            <a:noFill/>
            <a:ln w="25400">
              <a:noFill/>
            </a:ln>
          </c:spPr>
        </c:title>
        <c:numFmt formatCode="\$#,##0_);[Red]\(\$#,##0\)" sourceLinked="0"/>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uk-UA"/>
          </a:p>
        </c:txPr>
        <c:crossAx val="84096896"/>
        <c:crosses val="autoZero"/>
        <c:crossBetween val="between"/>
      </c:valAx>
      <c:spPr>
        <a:solidFill>
          <a:srgbClr val="FFFFFF"/>
        </a:solidFill>
        <a:ln w="25400">
          <a:noFill/>
        </a:ln>
      </c:spPr>
    </c:plotArea>
    <c:legend>
      <c:legendPos val="r"/>
      <c:layout>
        <c:manualLayout>
          <c:xMode val="edge"/>
          <c:yMode val="edge"/>
          <c:x val="0.32539677727147126"/>
          <c:y val="0.90149262592175927"/>
          <c:w val="0.39455780371734428"/>
          <c:h val="6.5671791026121792E-2"/>
        </c:manualLayout>
      </c:layout>
      <c:spPr>
        <a:noFill/>
        <a:ln w="25400">
          <a:noFill/>
        </a:ln>
      </c:spPr>
      <c:txPr>
        <a:bodyPr/>
        <a:lstStyle/>
        <a:p>
          <a:pPr>
            <a:defRPr sz="920" b="0" i="0" u="none" strike="noStrike" baseline="0">
              <a:solidFill>
                <a:srgbClr val="000000"/>
              </a:solidFill>
              <a:latin typeface="Arial"/>
              <a:ea typeface="Arial"/>
              <a:cs typeface="Arial"/>
            </a:defRPr>
          </a:pPr>
          <a:endParaRPr lang="uk-UA"/>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uk-UA"/>
    </a:p>
  </c:txPr>
  <c:printSettings>
    <c:headerFooter alignWithMargins="0">
      <c:oddFooter>&amp;C</c:oddFooter>
    </c:headerFooter>
    <c:pageMargins b="0.75000000000000178" l="0.70000000000000062" r="0.70000000000000062" t="0.75000000000000178"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uk-UA"/>
  <c:chart>
    <c:title>
      <c:tx>
        <c:rich>
          <a:bodyPr/>
          <a:lstStyle/>
          <a:p>
            <a:pPr>
              <a:defRPr sz="1400" b="1" i="0" u="none" strike="noStrike" baseline="0">
                <a:solidFill>
                  <a:srgbClr val="000000"/>
                </a:solidFill>
                <a:latin typeface="Arial"/>
                <a:ea typeface="Arial"/>
                <a:cs typeface="Arial"/>
              </a:defRPr>
            </a:pPr>
            <a:r>
              <a:rPr lang="en-US"/>
              <a:t>Income</a:t>
            </a:r>
          </a:p>
        </c:rich>
      </c:tx>
      <c:layout>
        <c:manualLayout>
          <c:xMode val="edge"/>
          <c:yMode val="edge"/>
          <c:x val="0.45691608480989737"/>
          <c:y val="2.6865704286964158E-2"/>
        </c:manualLayout>
      </c:layout>
      <c:spPr>
        <a:solidFill>
          <a:srgbClr val="FFFFFF"/>
        </a:solidFill>
        <a:ln w="25400">
          <a:noFill/>
        </a:ln>
      </c:spPr>
    </c:title>
    <c:plotArea>
      <c:layout>
        <c:manualLayout>
          <c:layoutTarget val="inner"/>
          <c:xMode val="edge"/>
          <c:yMode val="edge"/>
          <c:x val="0.19501133786848088"/>
          <c:y val="9.5522388059701507E-2"/>
          <c:w val="0.76757369614512505"/>
          <c:h val="0.4925373134328358"/>
        </c:manualLayout>
      </c:layout>
      <c:lineChart>
        <c:grouping val="standard"/>
        <c:ser>
          <c:idx val="0"/>
          <c:order val="0"/>
          <c:tx>
            <c:v>Consumption</c:v>
          </c:tx>
          <c:spPr>
            <a:ln w="25400">
              <a:solidFill>
                <a:srgbClr val="000000"/>
              </a:solidFill>
              <a:prstDash val="solid"/>
            </a:ln>
          </c:spPr>
          <c:marker>
            <c:symbol val="none"/>
          </c:marker>
          <c:cat>
            <c:strRef>
              <c:f>[0]!Consumption_Time_Period</c:f>
              <c:strCache>
                <c:ptCount val="132"/>
                <c:pt idx="0">
                  <c:v>Jan 2010</c:v>
                </c:pt>
                <c:pt idx="1">
                  <c:v>Feb 2010</c:v>
                </c:pt>
                <c:pt idx="2">
                  <c:v>Mar 2010</c:v>
                </c:pt>
                <c:pt idx="3">
                  <c:v>Apr 2010</c:v>
                </c:pt>
                <c:pt idx="4">
                  <c:v>May 2010</c:v>
                </c:pt>
                <c:pt idx="5">
                  <c:v>Jun 2010</c:v>
                </c:pt>
                <c:pt idx="6">
                  <c:v>Jul 2010</c:v>
                </c:pt>
                <c:pt idx="7">
                  <c:v>Aug 2010</c:v>
                </c:pt>
                <c:pt idx="8">
                  <c:v>Sep 2010</c:v>
                </c:pt>
                <c:pt idx="9">
                  <c:v>Oct 2010</c:v>
                </c:pt>
                <c:pt idx="10">
                  <c:v>Nov 2010</c:v>
                </c:pt>
                <c:pt idx="11">
                  <c:v>Dec 2010</c:v>
                </c:pt>
                <c:pt idx="12">
                  <c:v>Jan 2011</c:v>
                </c:pt>
                <c:pt idx="13">
                  <c:v>Feb 2011</c:v>
                </c:pt>
                <c:pt idx="14">
                  <c:v>Mar 2011</c:v>
                </c:pt>
                <c:pt idx="15">
                  <c:v>Apr 2011</c:v>
                </c:pt>
                <c:pt idx="16">
                  <c:v>May 2011</c:v>
                </c:pt>
                <c:pt idx="17">
                  <c:v>Jun 2011</c:v>
                </c:pt>
                <c:pt idx="18">
                  <c:v>Jul 2011</c:v>
                </c:pt>
                <c:pt idx="19">
                  <c:v>Aug 2011</c:v>
                </c:pt>
                <c:pt idx="20">
                  <c:v>Sep 2011</c:v>
                </c:pt>
                <c:pt idx="21">
                  <c:v>Oct 2011</c:v>
                </c:pt>
                <c:pt idx="22">
                  <c:v>Nov 2011</c:v>
                </c:pt>
                <c:pt idx="23">
                  <c:v>Dec 2011</c:v>
                </c:pt>
                <c:pt idx="24">
                  <c:v>Jan 2012</c:v>
                </c:pt>
                <c:pt idx="25">
                  <c:v>Feb 2012</c:v>
                </c:pt>
                <c:pt idx="26">
                  <c:v>Mar 2012</c:v>
                </c:pt>
                <c:pt idx="27">
                  <c:v>Apr 2012</c:v>
                </c:pt>
                <c:pt idx="28">
                  <c:v>May 2012</c:v>
                </c:pt>
                <c:pt idx="29">
                  <c:v>Jun 2012</c:v>
                </c:pt>
                <c:pt idx="30">
                  <c:v>Jul 2012</c:v>
                </c:pt>
                <c:pt idx="31">
                  <c:v>Aug 2012</c:v>
                </c:pt>
                <c:pt idx="32">
                  <c:v>Sep 2012</c:v>
                </c:pt>
                <c:pt idx="33">
                  <c:v>Oct 2012</c:v>
                </c:pt>
                <c:pt idx="34">
                  <c:v>Nov 2012</c:v>
                </c:pt>
                <c:pt idx="35">
                  <c:v>Dec 2012</c:v>
                </c:pt>
                <c:pt idx="36">
                  <c:v>Jan 2013</c:v>
                </c:pt>
                <c:pt idx="37">
                  <c:v>Feb 2013</c:v>
                </c:pt>
                <c:pt idx="38">
                  <c:v>Mar 2013</c:v>
                </c:pt>
                <c:pt idx="39">
                  <c:v>Apr 2013</c:v>
                </c:pt>
                <c:pt idx="40">
                  <c:v>May 2013</c:v>
                </c:pt>
                <c:pt idx="41">
                  <c:v>Jun 2013</c:v>
                </c:pt>
                <c:pt idx="42">
                  <c:v>Jul 2013</c:v>
                </c:pt>
                <c:pt idx="43">
                  <c:v>Aug 2013</c:v>
                </c:pt>
                <c:pt idx="44">
                  <c:v>Sep 2013</c:v>
                </c:pt>
                <c:pt idx="45">
                  <c:v>Oct 2013</c:v>
                </c:pt>
                <c:pt idx="46">
                  <c:v>Nov 2013</c:v>
                </c:pt>
                <c:pt idx="47">
                  <c:v>Dec 2013</c:v>
                </c:pt>
                <c:pt idx="48">
                  <c:v>Jan 2014</c:v>
                </c:pt>
                <c:pt idx="49">
                  <c:v>Feb 2014</c:v>
                </c:pt>
                <c:pt idx="50">
                  <c:v>Mar 2014</c:v>
                </c:pt>
                <c:pt idx="51">
                  <c:v>Apr 2014</c:v>
                </c:pt>
                <c:pt idx="52">
                  <c:v>May 2014</c:v>
                </c:pt>
                <c:pt idx="53">
                  <c:v>Jun 2014</c:v>
                </c:pt>
                <c:pt idx="54">
                  <c:v>Jul 2014</c:v>
                </c:pt>
                <c:pt idx="55">
                  <c:v>Aug 2014</c:v>
                </c:pt>
                <c:pt idx="56">
                  <c:v>Sep 2014</c:v>
                </c:pt>
                <c:pt idx="57">
                  <c:v>Oct 2014</c:v>
                </c:pt>
                <c:pt idx="58">
                  <c:v>Nov 2014</c:v>
                </c:pt>
                <c:pt idx="59">
                  <c:v>Dec 2014</c:v>
                </c:pt>
                <c:pt idx="60">
                  <c:v>Jan 2015</c:v>
                </c:pt>
                <c:pt idx="61">
                  <c:v>Feb 2015</c:v>
                </c:pt>
                <c:pt idx="62">
                  <c:v>Mar 2015</c:v>
                </c:pt>
                <c:pt idx="63">
                  <c:v>Apr 2015</c:v>
                </c:pt>
                <c:pt idx="64">
                  <c:v>May 2015</c:v>
                </c:pt>
                <c:pt idx="65">
                  <c:v>Jun 2015</c:v>
                </c:pt>
                <c:pt idx="66">
                  <c:v>Jul 2015</c:v>
                </c:pt>
                <c:pt idx="67">
                  <c:v>Aug 2015</c:v>
                </c:pt>
                <c:pt idx="68">
                  <c:v>Sep 2015</c:v>
                </c:pt>
                <c:pt idx="69">
                  <c:v>Oct 2015</c:v>
                </c:pt>
                <c:pt idx="70">
                  <c:v>Nov 2015</c:v>
                </c:pt>
                <c:pt idx="71">
                  <c:v>Dec 2015</c:v>
                </c:pt>
                <c:pt idx="72">
                  <c:v>Jan 2016</c:v>
                </c:pt>
                <c:pt idx="73">
                  <c:v>Feb 2016</c:v>
                </c:pt>
                <c:pt idx="74">
                  <c:v>Mar 2016</c:v>
                </c:pt>
                <c:pt idx="75">
                  <c:v>Apr 2016</c:v>
                </c:pt>
                <c:pt idx="76">
                  <c:v>May 2016</c:v>
                </c:pt>
                <c:pt idx="77">
                  <c:v>Jun 2016</c:v>
                </c:pt>
                <c:pt idx="78">
                  <c:v>Jul 2016</c:v>
                </c:pt>
                <c:pt idx="79">
                  <c:v>Aug 2016</c:v>
                </c:pt>
                <c:pt idx="80">
                  <c:v>Sep 2016</c:v>
                </c:pt>
                <c:pt idx="81">
                  <c:v>Oct 2016</c:v>
                </c:pt>
                <c:pt idx="82">
                  <c:v>Nov 2016</c:v>
                </c:pt>
                <c:pt idx="83">
                  <c:v>Dec 2016</c:v>
                </c:pt>
                <c:pt idx="84">
                  <c:v>Jan 2017</c:v>
                </c:pt>
                <c:pt idx="85">
                  <c:v>Feb 2017</c:v>
                </c:pt>
                <c:pt idx="86">
                  <c:v>Mar 2017</c:v>
                </c:pt>
                <c:pt idx="87">
                  <c:v>Apr 2017</c:v>
                </c:pt>
                <c:pt idx="88">
                  <c:v>May 2017</c:v>
                </c:pt>
                <c:pt idx="89">
                  <c:v>Jun 2017</c:v>
                </c:pt>
                <c:pt idx="90">
                  <c:v>Jul 2017</c:v>
                </c:pt>
                <c:pt idx="91">
                  <c:v>Aug 2017</c:v>
                </c:pt>
                <c:pt idx="92">
                  <c:v>Sep 2017</c:v>
                </c:pt>
                <c:pt idx="93">
                  <c:v>Oct 2017</c:v>
                </c:pt>
                <c:pt idx="94">
                  <c:v>Nov 2017</c:v>
                </c:pt>
                <c:pt idx="95">
                  <c:v>Dec 2017</c:v>
                </c:pt>
                <c:pt idx="96">
                  <c:v>Jan 2018</c:v>
                </c:pt>
                <c:pt idx="97">
                  <c:v>Feb 2018</c:v>
                </c:pt>
                <c:pt idx="98">
                  <c:v>Mar 2018</c:v>
                </c:pt>
                <c:pt idx="99">
                  <c:v>Apr 2018</c:v>
                </c:pt>
                <c:pt idx="100">
                  <c:v>May 2018</c:v>
                </c:pt>
                <c:pt idx="101">
                  <c:v>Jun 2018</c:v>
                </c:pt>
                <c:pt idx="102">
                  <c:v>Jul 2018</c:v>
                </c:pt>
                <c:pt idx="103">
                  <c:v>Aug 2018</c:v>
                </c:pt>
                <c:pt idx="104">
                  <c:v>Sep 2018</c:v>
                </c:pt>
                <c:pt idx="105">
                  <c:v>Oct 2018</c:v>
                </c:pt>
                <c:pt idx="106">
                  <c:v>Nov 2018</c:v>
                </c:pt>
                <c:pt idx="107">
                  <c:v>Dec 2018</c:v>
                </c:pt>
                <c:pt idx="108">
                  <c:v>Jan 2019</c:v>
                </c:pt>
                <c:pt idx="109">
                  <c:v>Feb 2019</c:v>
                </c:pt>
                <c:pt idx="110">
                  <c:v>Mar 2019</c:v>
                </c:pt>
                <c:pt idx="111">
                  <c:v>Apr 2019</c:v>
                </c:pt>
                <c:pt idx="112">
                  <c:v>May 2019</c:v>
                </c:pt>
                <c:pt idx="113">
                  <c:v>Jun 2019</c:v>
                </c:pt>
                <c:pt idx="114">
                  <c:v>Jul 2019</c:v>
                </c:pt>
                <c:pt idx="115">
                  <c:v>Aug 2019</c:v>
                </c:pt>
                <c:pt idx="116">
                  <c:v>Sep 2019</c:v>
                </c:pt>
                <c:pt idx="117">
                  <c:v>Oct 2019</c:v>
                </c:pt>
                <c:pt idx="118">
                  <c:v>Nov 2019</c:v>
                </c:pt>
                <c:pt idx="119">
                  <c:v>Dec 2019</c:v>
                </c:pt>
                <c:pt idx="120">
                  <c:v>Jan 2020</c:v>
                </c:pt>
                <c:pt idx="121">
                  <c:v>Feb 2020</c:v>
                </c:pt>
                <c:pt idx="122">
                  <c:v>Mar 2020</c:v>
                </c:pt>
                <c:pt idx="123">
                  <c:v>Apr 2020</c:v>
                </c:pt>
                <c:pt idx="124">
                  <c:v>May 2020</c:v>
                </c:pt>
                <c:pt idx="125">
                  <c:v>Jun 2020</c:v>
                </c:pt>
                <c:pt idx="126">
                  <c:v>Jul 2020</c:v>
                </c:pt>
                <c:pt idx="127">
                  <c:v>Aug 2020</c:v>
                </c:pt>
                <c:pt idx="128">
                  <c:v>Sep 2020</c:v>
                </c:pt>
                <c:pt idx="129">
                  <c:v>Oct 2020</c:v>
                </c:pt>
                <c:pt idx="130">
                  <c:v>Nov 2020</c:v>
                </c:pt>
                <c:pt idx="131">
                  <c:v>Dec 2020</c:v>
                </c:pt>
              </c:strCache>
            </c:strRef>
          </c:cat>
          <c:val>
            <c:numRef>
              <c:f>[0]!Consumption_mean</c:f>
              <c:numCache>
                <c:formatCode>"$"#,##0_);[Red]\("$"#,##0\)</c:formatCode>
                <c:ptCount val="132"/>
                <c:pt idx="0">
                  <c:v>728000</c:v>
                </c:pt>
                <c:pt idx="1">
                  <c:v>727804.63988573651</c:v>
                </c:pt>
                <c:pt idx="2">
                  <c:v>727575.17655618885</c:v>
                </c:pt>
                <c:pt idx="3">
                  <c:v>727339.00800390448</c:v>
                </c:pt>
                <c:pt idx="4">
                  <c:v>727108.43112156226</c:v>
                </c:pt>
                <c:pt idx="5">
                  <c:v>726873.03426598699</c:v>
                </c:pt>
                <c:pt idx="6">
                  <c:v>726636.40778803255</c:v>
                </c:pt>
                <c:pt idx="7">
                  <c:v>726408.24487738404</c:v>
                </c:pt>
                <c:pt idx="8">
                  <c:v>726189.88350863929</c:v>
                </c:pt>
                <c:pt idx="9">
                  <c:v>725972.85782843526</c:v>
                </c:pt>
                <c:pt idx="10">
                  <c:v>725780.30427677825</c:v>
                </c:pt>
                <c:pt idx="11">
                  <c:v>725557.18512321252</c:v>
                </c:pt>
                <c:pt idx="12">
                  <c:v>725314.2930266757</c:v>
                </c:pt>
                <c:pt idx="13">
                  <c:v>725075.7235728479</c:v>
                </c:pt>
                <c:pt idx="14">
                  <c:v>724841.53204388509</c:v>
                </c:pt>
                <c:pt idx="15">
                  <c:v>724585.15203855874</c:v>
                </c:pt>
                <c:pt idx="16">
                  <c:v>724357.38050223084</c:v>
                </c:pt>
                <c:pt idx="17">
                  <c:v>724110.06217150437</c:v>
                </c:pt>
                <c:pt idx="18">
                  <c:v>723868.59015568404</c:v>
                </c:pt>
                <c:pt idx="19">
                  <c:v>723634.71542747738</c:v>
                </c:pt>
                <c:pt idx="20">
                  <c:v>723391.63567498489</c:v>
                </c:pt>
                <c:pt idx="21">
                  <c:v>723148.61410644115</c:v>
                </c:pt>
                <c:pt idx="22">
                  <c:v>722899.74364486989</c:v>
                </c:pt>
                <c:pt idx="23">
                  <c:v>722665.57245640142</c:v>
                </c:pt>
                <c:pt idx="24">
                  <c:v>722402.90052496246</c:v>
                </c:pt>
                <c:pt idx="25">
                  <c:v>722156.09839194722</c:v>
                </c:pt>
                <c:pt idx="26">
                  <c:v>721898.28300658893</c:v>
                </c:pt>
                <c:pt idx="27">
                  <c:v>721643.94957090088</c:v>
                </c:pt>
                <c:pt idx="28">
                  <c:v>721365.06597420922</c:v>
                </c:pt>
                <c:pt idx="29">
                  <c:v>721086.17903332482</c:v>
                </c:pt>
                <c:pt idx="30">
                  <c:v>720815.85352557851</c:v>
                </c:pt>
                <c:pt idx="31">
                  <c:v>720542.56392914092</c:v>
                </c:pt>
                <c:pt idx="32">
                  <c:v>720287.92580523912</c:v>
                </c:pt>
                <c:pt idx="33">
                  <c:v>720027.26732694544</c:v>
                </c:pt>
                <c:pt idx="34">
                  <c:v>719769.01277287805</c:v>
                </c:pt>
                <c:pt idx="35">
                  <c:v>719498.61463568441</c:v>
                </c:pt>
                <c:pt idx="36">
                  <c:v>719241.89670501463</c:v>
                </c:pt>
                <c:pt idx="37">
                  <c:v>718959.93468588369</c:v>
                </c:pt>
                <c:pt idx="38">
                  <c:v>718683.0096190708</c:v>
                </c:pt>
                <c:pt idx="39">
                  <c:v>718389.57448105188</c:v>
                </c:pt>
                <c:pt idx="40">
                  <c:v>718096.82714114746</c:v>
                </c:pt>
                <c:pt idx="41">
                  <c:v>717833.13678236434</c:v>
                </c:pt>
                <c:pt idx="42">
                  <c:v>717555.08094344987</c:v>
                </c:pt>
                <c:pt idx="43">
                  <c:v>717272.09177276969</c:v>
                </c:pt>
                <c:pt idx="44">
                  <c:v>716957.29964643216</c:v>
                </c:pt>
                <c:pt idx="45">
                  <c:v>716651.56476824393</c:v>
                </c:pt>
                <c:pt idx="46">
                  <c:v>716353.03428261029</c:v>
                </c:pt>
                <c:pt idx="47">
                  <c:v>716092.16833690007</c:v>
                </c:pt>
                <c:pt idx="48">
                  <c:v>715781.35173905815</c:v>
                </c:pt>
                <c:pt idx="49">
                  <c:v>715512.15210927778</c:v>
                </c:pt>
                <c:pt idx="50">
                  <c:v>715208.60578819341</c:v>
                </c:pt>
                <c:pt idx="51">
                  <c:v>714900.87862845545</c:v>
                </c:pt>
                <c:pt idx="52">
                  <c:v>714592.84115510527</c:v>
                </c:pt>
                <c:pt idx="53">
                  <c:v>714274.73123175628</c:v>
                </c:pt>
                <c:pt idx="54">
                  <c:v>713968.04979193769</c:v>
                </c:pt>
                <c:pt idx="55">
                  <c:v>713679.88019685028</c:v>
                </c:pt>
                <c:pt idx="56">
                  <c:v>713375.50164515525</c:v>
                </c:pt>
                <c:pt idx="57">
                  <c:v>713058.95243035897</c:v>
                </c:pt>
                <c:pt idx="58">
                  <c:v>712789.2783635438</c:v>
                </c:pt>
                <c:pt idx="59">
                  <c:v>712514.68971296877</c:v>
                </c:pt>
                <c:pt idx="60">
                  <c:v>712198.33131555002</c:v>
                </c:pt>
                <c:pt idx="61">
                  <c:v>711884.49937766255</c:v>
                </c:pt>
                <c:pt idx="62">
                  <c:v>711565.21936213924</c:v>
                </c:pt>
                <c:pt idx="63">
                  <c:v>711273.70509998302</c:v>
                </c:pt>
                <c:pt idx="64">
                  <c:v>710953.35875066137</c:v>
                </c:pt>
                <c:pt idx="65">
                  <c:v>710638.72397917695</c:v>
                </c:pt>
                <c:pt idx="66">
                  <c:v>710319.96420284186</c:v>
                </c:pt>
                <c:pt idx="67">
                  <c:v>710035.73257656675</c:v>
                </c:pt>
                <c:pt idx="68">
                  <c:v>709715.78991498356</c:v>
                </c:pt>
                <c:pt idx="69">
                  <c:v>709389.10596609814</c:v>
                </c:pt>
                <c:pt idx="70">
                  <c:v>709082.06108833523</c:v>
                </c:pt>
                <c:pt idx="71">
                  <c:v>708765.42183043901</c:v>
                </c:pt>
                <c:pt idx="72">
                  <c:v>708438.95924644882</c:v>
                </c:pt>
                <c:pt idx="73">
                  <c:v>708109.1027400028</c:v>
                </c:pt>
                <c:pt idx="74">
                  <c:v>707796.53564230714</c:v>
                </c:pt>
                <c:pt idx="75">
                  <c:v>707482.87634856871</c:v>
                </c:pt>
                <c:pt idx="76">
                  <c:v>707131.56184682925</c:v>
                </c:pt>
                <c:pt idx="77">
                  <c:v>706807.04939308064</c:v>
                </c:pt>
                <c:pt idx="78">
                  <c:v>706495.11958407715</c:v>
                </c:pt>
                <c:pt idx="79">
                  <c:v>706201.91332567169</c:v>
                </c:pt>
                <c:pt idx="80">
                  <c:v>705872.87458915298</c:v>
                </c:pt>
                <c:pt idx="81">
                  <c:v>705544.18909097067</c:v>
                </c:pt>
                <c:pt idx="82">
                  <c:v>705217.73705483985</c:v>
                </c:pt>
                <c:pt idx="83">
                  <c:v>704871.55170076748</c:v>
                </c:pt>
                <c:pt idx="84">
                  <c:v>704528.51969173923</c:v>
                </c:pt>
                <c:pt idx="85">
                  <c:v>704164.80392007984</c:v>
                </c:pt>
                <c:pt idx="86">
                  <c:v>703853.32169358945</c:v>
                </c:pt>
                <c:pt idx="87">
                  <c:v>703506.64897148707</c:v>
                </c:pt>
                <c:pt idx="88">
                  <c:v>703174.00934832892</c:v>
                </c:pt>
                <c:pt idx="89">
                  <c:v>702844.73471192701</c:v>
                </c:pt>
                <c:pt idx="90">
                  <c:v>702513.08641825023</c:v>
                </c:pt>
                <c:pt idx="91">
                  <c:v>702190.32818875404</c:v>
                </c:pt>
                <c:pt idx="92">
                  <c:v>701841.77975293098</c:v>
                </c:pt>
                <c:pt idx="93">
                  <c:v>701526.47396492865</c:v>
                </c:pt>
                <c:pt idx="94">
                  <c:v>701197.88365478709</c:v>
                </c:pt>
                <c:pt idx="95">
                  <c:v>700863.00846676982</c:v>
                </c:pt>
                <c:pt idx="96">
                  <c:v>700530.21756612044</c:v>
                </c:pt>
                <c:pt idx="97">
                  <c:v>700151.92121984973</c:v>
                </c:pt>
                <c:pt idx="98">
                  <c:v>699823.74599950179</c:v>
                </c:pt>
                <c:pt idx="99">
                  <c:v>699511.42180790985</c:v>
                </c:pt>
                <c:pt idx="100">
                  <c:v>699180.56718298257</c:v>
                </c:pt>
                <c:pt idx="101">
                  <c:v>698836.00512024737</c:v>
                </c:pt>
                <c:pt idx="102">
                  <c:v>698487.02733006608</c:v>
                </c:pt>
                <c:pt idx="103">
                  <c:v>698163.27130779461</c:v>
                </c:pt>
                <c:pt idx="104">
                  <c:v>697812.00294603175</c:v>
                </c:pt>
                <c:pt idx="105">
                  <c:v>697483.98184525792</c:v>
                </c:pt>
                <c:pt idx="106">
                  <c:v>697169.88150490739</c:v>
                </c:pt>
                <c:pt idx="107">
                  <c:v>696843.18657382298</c:v>
                </c:pt>
                <c:pt idx="108">
                  <c:v>696503.37383998639</c:v>
                </c:pt>
                <c:pt idx="109">
                  <c:v>696186.67207141616</c:v>
                </c:pt>
                <c:pt idx="110">
                  <c:v>695844.51657129324</c:v>
                </c:pt>
                <c:pt idx="111">
                  <c:v>695500.60378120106</c:v>
                </c:pt>
                <c:pt idx="112">
                  <c:v>695168.69963879941</c:v>
                </c:pt>
                <c:pt idx="113">
                  <c:v>694859.19210972183</c:v>
                </c:pt>
                <c:pt idx="114">
                  <c:v>694502.73197893763</c:v>
                </c:pt>
                <c:pt idx="115">
                  <c:v>694149.1918573071</c:v>
                </c:pt>
                <c:pt idx="116">
                  <c:v>693813.4751478954</c:v>
                </c:pt>
                <c:pt idx="117">
                  <c:v>693487.64602709876</c:v>
                </c:pt>
                <c:pt idx="118">
                  <c:v>693139.08126499085</c:v>
                </c:pt>
                <c:pt idx="119">
                  <c:v>692822.32362734608</c:v>
                </c:pt>
                <c:pt idx="120">
                  <c:v>692450.9228235631</c:v>
                </c:pt>
                <c:pt idx="121">
                  <c:v>692096.30751230882</c:v>
                </c:pt>
                <c:pt idx="122">
                  <c:v>691774.78787338536</c:v>
                </c:pt>
                <c:pt idx="123">
                  <c:v>691433.39990434924</c:v>
                </c:pt>
                <c:pt idx="124">
                  <c:v>691091.10945269361</c:v>
                </c:pt>
                <c:pt idx="125">
                  <c:v>690758.13300578785</c:v>
                </c:pt>
                <c:pt idx="126">
                  <c:v>690394.61420746497</c:v>
                </c:pt>
                <c:pt idx="127">
                  <c:v>690067.36130147905</c:v>
                </c:pt>
                <c:pt idx="128">
                  <c:v>689723.42135205469</c:v>
                </c:pt>
                <c:pt idx="129">
                  <c:v>689391.50919029338</c:v>
                </c:pt>
                <c:pt idx="130">
                  <c:v>689037.1712473731</c:v>
                </c:pt>
                <c:pt idx="131">
                  <c:v>688684.9991035565</c:v>
                </c:pt>
              </c:numCache>
            </c:numRef>
          </c:val>
        </c:ser>
        <c:ser>
          <c:idx val="1"/>
          <c:order val="1"/>
          <c:tx>
            <c:v>Current Disposable Income</c:v>
          </c:tx>
          <c:spPr>
            <a:ln w="25400">
              <a:solidFill>
                <a:srgbClr val="993366"/>
              </a:solidFill>
              <a:prstDash val="solid"/>
            </a:ln>
          </c:spPr>
          <c:marker>
            <c:symbol val="none"/>
          </c:marker>
          <c:cat>
            <c:strRef>
              <c:f>[0]!Consumption_Time_Period</c:f>
              <c:strCache>
                <c:ptCount val="132"/>
                <c:pt idx="0">
                  <c:v>Jan 2010</c:v>
                </c:pt>
                <c:pt idx="1">
                  <c:v>Feb 2010</c:v>
                </c:pt>
                <c:pt idx="2">
                  <c:v>Mar 2010</c:v>
                </c:pt>
                <c:pt idx="3">
                  <c:v>Apr 2010</c:v>
                </c:pt>
                <c:pt idx="4">
                  <c:v>May 2010</c:v>
                </c:pt>
                <c:pt idx="5">
                  <c:v>Jun 2010</c:v>
                </c:pt>
                <c:pt idx="6">
                  <c:v>Jul 2010</c:v>
                </c:pt>
                <c:pt idx="7">
                  <c:v>Aug 2010</c:v>
                </c:pt>
                <c:pt idx="8">
                  <c:v>Sep 2010</c:v>
                </c:pt>
                <c:pt idx="9">
                  <c:v>Oct 2010</c:v>
                </c:pt>
                <c:pt idx="10">
                  <c:v>Nov 2010</c:v>
                </c:pt>
                <c:pt idx="11">
                  <c:v>Dec 2010</c:v>
                </c:pt>
                <c:pt idx="12">
                  <c:v>Jan 2011</c:v>
                </c:pt>
                <c:pt idx="13">
                  <c:v>Feb 2011</c:v>
                </c:pt>
                <c:pt idx="14">
                  <c:v>Mar 2011</c:v>
                </c:pt>
                <c:pt idx="15">
                  <c:v>Apr 2011</c:v>
                </c:pt>
                <c:pt idx="16">
                  <c:v>May 2011</c:v>
                </c:pt>
                <c:pt idx="17">
                  <c:v>Jun 2011</c:v>
                </c:pt>
                <c:pt idx="18">
                  <c:v>Jul 2011</c:v>
                </c:pt>
                <c:pt idx="19">
                  <c:v>Aug 2011</c:v>
                </c:pt>
                <c:pt idx="20">
                  <c:v>Sep 2011</c:v>
                </c:pt>
                <c:pt idx="21">
                  <c:v>Oct 2011</c:v>
                </c:pt>
                <c:pt idx="22">
                  <c:v>Nov 2011</c:v>
                </c:pt>
                <c:pt idx="23">
                  <c:v>Dec 2011</c:v>
                </c:pt>
                <c:pt idx="24">
                  <c:v>Jan 2012</c:v>
                </c:pt>
                <c:pt idx="25">
                  <c:v>Feb 2012</c:v>
                </c:pt>
                <c:pt idx="26">
                  <c:v>Mar 2012</c:v>
                </c:pt>
                <c:pt idx="27">
                  <c:v>Apr 2012</c:v>
                </c:pt>
                <c:pt idx="28">
                  <c:v>May 2012</c:v>
                </c:pt>
                <c:pt idx="29">
                  <c:v>Jun 2012</c:v>
                </c:pt>
                <c:pt idx="30">
                  <c:v>Jul 2012</c:v>
                </c:pt>
                <c:pt idx="31">
                  <c:v>Aug 2012</c:v>
                </c:pt>
                <c:pt idx="32">
                  <c:v>Sep 2012</c:v>
                </c:pt>
                <c:pt idx="33">
                  <c:v>Oct 2012</c:v>
                </c:pt>
                <c:pt idx="34">
                  <c:v>Nov 2012</c:v>
                </c:pt>
                <c:pt idx="35">
                  <c:v>Dec 2012</c:v>
                </c:pt>
                <c:pt idx="36">
                  <c:v>Jan 2013</c:v>
                </c:pt>
                <c:pt idx="37">
                  <c:v>Feb 2013</c:v>
                </c:pt>
                <c:pt idx="38">
                  <c:v>Mar 2013</c:v>
                </c:pt>
                <c:pt idx="39">
                  <c:v>Apr 2013</c:v>
                </c:pt>
                <c:pt idx="40">
                  <c:v>May 2013</c:v>
                </c:pt>
                <c:pt idx="41">
                  <c:v>Jun 2013</c:v>
                </c:pt>
                <c:pt idx="42">
                  <c:v>Jul 2013</c:v>
                </c:pt>
                <c:pt idx="43">
                  <c:v>Aug 2013</c:v>
                </c:pt>
                <c:pt idx="44">
                  <c:v>Sep 2013</c:v>
                </c:pt>
                <c:pt idx="45">
                  <c:v>Oct 2013</c:v>
                </c:pt>
                <c:pt idx="46">
                  <c:v>Nov 2013</c:v>
                </c:pt>
                <c:pt idx="47">
                  <c:v>Dec 2013</c:v>
                </c:pt>
                <c:pt idx="48">
                  <c:v>Jan 2014</c:v>
                </c:pt>
                <c:pt idx="49">
                  <c:v>Feb 2014</c:v>
                </c:pt>
                <c:pt idx="50">
                  <c:v>Mar 2014</c:v>
                </c:pt>
                <c:pt idx="51">
                  <c:v>Apr 2014</c:v>
                </c:pt>
                <c:pt idx="52">
                  <c:v>May 2014</c:v>
                </c:pt>
                <c:pt idx="53">
                  <c:v>Jun 2014</c:v>
                </c:pt>
                <c:pt idx="54">
                  <c:v>Jul 2014</c:v>
                </c:pt>
                <c:pt idx="55">
                  <c:v>Aug 2014</c:v>
                </c:pt>
                <c:pt idx="56">
                  <c:v>Sep 2014</c:v>
                </c:pt>
                <c:pt idx="57">
                  <c:v>Oct 2014</c:v>
                </c:pt>
                <c:pt idx="58">
                  <c:v>Nov 2014</c:v>
                </c:pt>
                <c:pt idx="59">
                  <c:v>Dec 2014</c:v>
                </c:pt>
                <c:pt idx="60">
                  <c:v>Jan 2015</c:v>
                </c:pt>
                <c:pt idx="61">
                  <c:v>Feb 2015</c:v>
                </c:pt>
                <c:pt idx="62">
                  <c:v>Mar 2015</c:v>
                </c:pt>
                <c:pt idx="63">
                  <c:v>Apr 2015</c:v>
                </c:pt>
                <c:pt idx="64">
                  <c:v>May 2015</c:v>
                </c:pt>
                <c:pt idx="65">
                  <c:v>Jun 2015</c:v>
                </c:pt>
                <c:pt idx="66">
                  <c:v>Jul 2015</c:v>
                </c:pt>
                <c:pt idx="67">
                  <c:v>Aug 2015</c:v>
                </c:pt>
                <c:pt idx="68">
                  <c:v>Sep 2015</c:v>
                </c:pt>
                <c:pt idx="69">
                  <c:v>Oct 2015</c:v>
                </c:pt>
                <c:pt idx="70">
                  <c:v>Nov 2015</c:v>
                </c:pt>
                <c:pt idx="71">
                  <c:v>Dec 2015</c:v>
                </c:pt>
                <c:pt idx="72">
                  <c:v>Jan 2016</c:v>
                </c:pt>
                <c:pt idx="73">
                  <c:v>Feb 2016</c:v>
                </c:pt>
                <c:pt idx="74">
                  <c:v>Mar 2016</c:v>
                </c:pt>
                <c:pt idx="75">
                  <c:v>Apr 2016</c:v>
                </c:pt>
                <c:pt idx="76">
                  <c:v>May 2016</c:v>
                </c:pt>
                <c:pt idx="77">
                  <c:v>Jun 2016</c:v>
                </c:pt>
                <c:pt idx="78">
                  <c:v>Jul 2016</c:v>
                </c:pt>
                <c:pt idx="79">
                  <c:v>Aug 2016</c:v>
                </c:pt>
                <c:pt idx="80">
                  <c:v>Sep 2016</c:v>
                </c:pt>
                <c:pt idx="81">
                  <c:v>Oct 2016</c:v>
                </c:pt>
                <c:pt idx="82">
                  <c:v>Nov 2016</c:v>
                </c:pt>
                <c:pt idx="83">
                  <c:v>Dec 2016</c:v>
                </c:pt>
                <c:pt idx="84">
                  <c:v>Jan 2017</c:v>
                </c:pt>
                <c:pt idx="85">
                  <c:v>Feb 2017</c:v>
                </c:pt>
                <c:pt idx="86">
                  <c:v>Mar 2017</c:v>
                </c:pt>
                <c:pt idx="87">
                  <c:v>Apr 2017</c:v>
                </c:pt>
                <c:pt idx="88">
                  <c:v>May 2017</c:v>
                </c:pt>
                <c:pt idx="89">
                  <c:v>Jun 2017</c:v>
                </c:pt>
                <c:pt idx="90">
                  <c:v>Jul 2017</c:v>
                </c:pt>
                <c:pt idx="91">
                  <c:v>Aug 2017</c:v>
                </c:pt>
                <c:pt idx="92">
                  <c:v>Sep 2017</c:v>
                </c:pt>
                <c:pt idx="93">
                  <c:v>Oct 2017</c:v>
                </c:pt>
                <c:pt idx="94">
                  <c:v>Nov 2017</c:v>
                </c:pt>
                <c:pt idx="95">
                  <c:v>Dec 2017</c:v>
                </c:pt>
                <c:pt idx="96">
                  <c:v>Jan 2018</c:v>
                </c:pt>
                <c:pt idx="97">
                  <c:v>Feb 2018</c:v>
                </c:pt>
                <c:pt idx="98">
                  <c:v>Mar 2018</c:v>
                </c:pt>
                <c:pt idx="99">
                  <c:v>Apr 2018</c:v>
                </c:pt>
                <c:pt idx="100">
                  <c:v>May 2018</c:v>
                </c:pt>
                <c:pt idx="101">
                  <c:v>Jun 2018</c:v>
                </c:pt>
                <c:pt idx="102">
                  <c:v>Jul 2018</c:v>
                </c:pt>
                <c:pt idx="103">
                  <c:v>Aug 2018</c:v>
                </c:pt>
                <c:pt idx="104">
                  <c:v>Sep 2018</c:v>
                </c:pt>
                <c:pt idx="105">
                  <c:v>Oct 2018</c:v>
                </c:pt>
                <c:pt idx="106">
                  <c:v>Nov 2018</c:v>
                </c:pt>
                <c:pt idx="107">
                  <c:v>Dec 2018</c:v>
                </c:pt>
                <c:pt idx="108">
                  <c:v>Jan 2019</c:v>
                </c:pt>
                <c:pt idx="109">
                  <c:v>Feb 2019</c:v>
                </c:pt>
                <c:pt idx="110">
                  <c:v>Mar 2019</c:v>
                </c:pt>
                <c:pt idx="111">
                  <c:v>Apr 2019</c:v>
                </c:pt>
                <c:pt idx="112">
                  <c:v>May 2019</c:v>
                </c:pt>
                <c:pt idx="113">
                  <c:v>Jun 2019</c:v>
                </c:pt>
                <c:pt idx="114">
                  <c:v>Jul 2019</c:v>
                </c:pt>
                <c:pt idx="115">
                  <c:v>Aug 2019</c:v>
                </c:pt>
                <c:pt idx="116">
                  <c:v>Sep 2019</c:v>
                </c:pt>
                <c:pt idx="117">
                  <c:v>Oct 2019</c:v>
                </c:pt>
                <c:pt idx="118">
                  <c:v>Nov 2019</c:v>
                </c:pt>
                <c:pt idx="119">
                  <c:v>Dec 2019</c:v>
                </c:pt>
                <c:pt idx="120">
                  <c:v>Jan 2020</c:v>
                </c:pt>
                <c:pt idx="121">
                  <c:v>Feb 2020</c:v>
                </c:pt>
                <c:pt idx="122">
                  <c:v>Mar 2020</c:v>
                </c:pt>
                <c:pt idx="123">
                  <c:v>Apr 2020</c:v>
                </c:pt>
                <c:pt idx="124">
                  <c:v>May 2020</c:v>
                </c:pt>
                <c:pt idx="125">
                  <c:v>Jun 2020</c:v>
                </c:pt>
                <c:pt idx="126">
                  <c:v>Jul 2020</c:v>
                </c:pt>
                <c:pt idx="127">
                  <c:v>Aug 2020</c:v>
                </c:pt>
                <c:pt idx="128">
                  <c:v>Sep 2020</c:v>
                </c:pt>
                <c:pt idx="129">
                  <c:v>Oct 2020</c:v>
                </c:pt>
                <c:pt idx="130">
                  <c:v>Nov 2020</c:v>
                </c:pt>
                <c:pt idx="131">
                  <c:v>Dec 2020</c:v>
                </c:pt>
              </c:strCache>
            </c:strRef>
          </c:cat>
          <c:val>
            <c:numRef>
              <c:f>[0]!Income_Current_Disposable_mean</c:f>
              <c:numCache>
                <c:formatCode>"$"#,##0_);[Red]\("$"#,##0\)</c:formatCode>
                <c:ptCount val="132"/>
                <c:pt idx="0">
                  <c:v>843167.12675015721</c:v>
                </c:pt>
                <c:pt idx="1">
                  <c:v>827176.71954944043</c:v>
                </c:pt>
                <c:pt idx="2">
                  <c:v>823787.81760753319</c:v>
                </c:pt>
                <c:pt idx="3">
                  <c:v>826065.80815472233</c:v>
                </c:pt>
                <c:pt idx="4">
                  <c:v>823545.59373648313</c:v>
                </c:pt>
                <c:pt idx="5">
                  <c:v>822676.28487479943</c:v>
                </c:pt>
                <c:pt idx="6">
                  <c:v>826279.17942897801</c:v>
                </c:pt>
                <c:pt idx="7">
                  <c:v>830510.45144775661</c:v>
                </c:pt>
                <c:pt idx="8">
                  <c:v>830846.97260928131</c:v>
                </c:pt>
                <c:pt idx="9">
                  <c:v>841863.56311784848</c:v>
                </c:pt>
                <c:pt idx="10">
                  <c:v>827509.49870911927</c:v>
                </c:pt>
                <c:pt idx="11">
                  <c:v>818097.47483322863</c:v>
                </c:pt>
                <c:pt idx="12">
                  <c:v>819781.14057524689</c:v>
                </c:pt>
                <c:pt idx="13">
                  <c:v>821495.86300801078</c:v>
                </c:pt>
                <c:pt idx="14">
                  <c:v>810954.78221332759</c:v>
                </c:pt>
                <c:pt idx="15">
                  <c:v>823829.99866729148</c:v>
                </c:pt>
                <c:pt idx="16">
                  <c:v>814516.38646246877</c:v>
                </c:pt>
                <c:pt idx="17">
                  <c:v>816897.61086685699</c:v>
                </c:pt>
                <c:pt idx="18">
                  <c:v>820094.47179653356</c:v>
                </c:pt>
                <c:pt idx="19">
                  <c:v>815546.15965411859</c:v>
                </c:pt>
                <c:pt idx="20">
                  <c:v>815261.3730758595</c:v>
                </c:pt>
                <c:pt idx="21">
                  <c:v>812250.31787283707</c:v>
                </c:pt>
                <c:pt idx="22">
                  <c:v>818715.53307214973</c:v>
                </c:pt>
                <c:pt idx="23">
                  <c:v>805261.1245363208</c:v>
                </c:pt>
                <c:pt idx="24">
                  <c:v>812248.88799935137</c:v>
                </c:pt>
                <c:pt idx="25">
                  <c:v>806849.435465327</c:v>
                </c:pt>
                <c:pt idx="26">
                  <c:v>808125.95661395811</c:v>
                </c:pt>
                <c:pt idx="27">
                  <c:v>796469.04456657497</c:v>
                </c:pt>
                <c:pt idx="28">
                  <c:v>796109.95802029385</c:v>
                </c:pt>
                <c:pt idx="29">
                  <c:v>799703.841339265</c:v>
                </c:pt>
                <c:pt idx="30">
                  <c:v>797989.22924109036</c:v>
                </c:pt>
                <c:pt idx="31">
                  <c:v>806247.22990319389</c:v>
                </c:pt>
                <c:pt idx="32">
                  <c:v>803142.1456660179</c:v>
                </c:pt>
                <c:pt idx="33">
                  <c:v>803917.47161887528</c:v>
                </c:pt>
                <c:pt idx="34">
                  <c:v>797981.64536301454</c:v>
                </c:pt>
                <c:pt idx="35">
                  <c:v>803948.92255717632</c:v>
                </c:pt>
                <c:pt idx="36">
                  <c:v>791968.67925362708</c:v>
                </c:pt>
                <c:pt idx="37">
                  <c:v>793931.93670930993</c:v>
                </c:pt>
                <c:pt idx="38">
                  <c:v>785956.87170801591</c:v>
                </c:pt>
                <c:pt idx="39">
                  <c:v>785898.11809672287</c:v>
                </c:pt>
                <c:pt idx="40">
                  <c:v>798933.71535797266</c:v>
                </c:pt>
                <c:pt idx="41">
                  <c:v>791965.42919632047</c:v>
                </c:pt>
                <c:pt idx="42">
                  <c:v>789332.02499819384</c:v>
                </c:pt>
                <c:pt idx="43">
                  <c:v>774290.93114265765</c:v>
                </c:pt>
                <c:pt idx="44">
                  <c:v>778067.61987007968</c:v>
                </c:pt>
                <c:pt idx="45">
                  <c:v>781000.75633354695</c:v>
                </c:pt>
                <c:pt idx="46">
                  <c:v>798001.6587524201</c:v>
                </c:pt>
                <c:pt idx="47">
                  <c:v>774613.0680947114</c:v>
                </c:pt>
                <c:pt idx="48">
                  <c:v>793422.4166898618</c:v>
                </c:pt>
                <c:pt idx="49">
                  <c:v>777224.9698960121</c:v>
                </c:pt>
                <c:pt idx="50">
                  <c:v>774906.1901058238</c:v>
                </c:pt>
                <c:pt idx="51">
                  <c:v>774368.44643896993</c:v>
                </c:pt>
                <c:pt idx="52">
                  <c:v>769324.70352497115</c:v>
                </c:pt>
                <c:pt idx="53">
                  <c:v>774191.55499619315</c:v>
                </c:pt>
                <c:pt idx="54">
                  <c:v>782342.30200062739</c:v>
                </c:pt>
                <c:pt idx="55">
                  <c:v>774491.79690599977</c:v>
                </c:pt>
                <c:pt idx="56">
                  <c:v>768484.33886978857</c:v>
                </c:pt>
                <c:pt idx="57">
                  <c:v>789713.19022677792</c:v>
                </c:pt>
                <c:pt idx="58">
                  <c:v>787099.18481614185</c:v>
                </c:pt>
                <c:pt idx="59">
                  <c:v>767468.80338746787</c:v>
                </c:pt>
                <c:pt idx="60">
                  <c:v>768229.27394360187</c:v>
                </c:pt>
                <c:pt idx="61">
                  <c:v>765312.4279349898</c:v>
                </c:pt>
                <c:pt idx="62">
                  <c:v>777718.05767423403</c:v>
                </c:pt>
                <c:pt idx="63">
                  <c:v>764037.2042874631</c:v>
                </c:pt>
                <c:pt idx="64">
                  <c:v>766262.61668741866</c:v>
                </c:pt>
                <c:pt idx="65">
                  <c:v>763955.39038279047</c:v>
                </c:pt>
                <c:pt idx="66">
                  <c:v>779482.79326133116</c:v>
                </c:pt>
                <c:pt idx="67">
                  <c:v>762636.37744432664</c:v>
                </c:pt>
                <c:pt idx="68">
                  <c:v>759114.83117461612</c:v>
                </c:pt>
                <c:pt idx="69">
                  <c:v>767760.1922711794</c:v>
                </c:pt>
                <c:pt idx="70">
                  <c:v>762938.36954572087</c:v>
                </c:pt>
                <c:pt idx="71">
                  <c:v>757998.57896659547</c:v>
                </c:pt>
                <c:pt idx="72">
                  <c:v>756013.61144345801</c:v>
                </c:pt>
                <c:pt idx="73">
                  <c:v>763570.44560201268</c:v>
                </c:pt>
                <c:pt idx="74">
                  <c:v>762665.62807244319</c:v>
                </c:pt>
                <c:pt idx="75">
                  <c:v>744884.17400303041</c:v>
                </c:pt>
                <c:pt idx="76">
                  <c:v>756803.9467914186</c:v>
                </c:pt>
                <c:pt idx="77">
                  <c:v>762195.27968181856</c:v>
                </c:pt>
                <c:pt idx="78">
                  <c:v>770437.00840780954</c:v>
                </c:pt>
                <c:pt idx="79">
                  <c:v>753523.0361268667</c:v>
                </c:pt>
                <c:pt idx="80">
                  <c:v>753264.22467119119</c:v>
                </c:pt>
                <c:pt idx="81">
                  <c:v>753873.66164596402</c:v>
                </c:pt>
                <c:pt idx="82">
                  <c:v>744347.44819076499</c:v>
                </c:pt>
                <c:pt idx="83">
                  <c:v>745359.01083403174</c:v>
                </c:pt>
                <c:pt idx="84">
                  <c:v>735372.87422359677</c:v>
                </c:pt>
                <c:pt idx="85">
                  <c:v>759014.3620302307</c:v>
                </c:pt>
                <c:pt idx="86">
                  <c:v>742373.25863681454</c:v>
                </c:pt>
                <c:pt idx="87">
                  <c:v>748405.62132630963</c:v>
                </c:pt>
                <c:pt idx="88">
                  <c:v>749532.23108158668</c:v>
                </c:pt>
                <c:pt idx="89">
                  <c:v>748014.54998497141</c:v>
                </c:pt>
                <c:pt idx="90">
                  <c:v>751692.46640976216</c:v>
                </c:pt>
                <c:pt idx="91">
                  <c:v>739375.50165698712</c:v>
                </c:pt>
                <c:pt idx="92">
                  <c:v>754271.40522063547</c:v>
                </c:pt>
                <c:pt idx="93">
                  <c:v>747735.84912046802</c:v>
                </c:pt>
                <c:pt idx="94">
                  <c:v>744413.86662642483</c:v>
                </c:pt>
                <c:pt idx="95">
                  <c:v>744946.51824741054</c:v>
                </c:pt>
                <c:pt idx="96">
                  <c:v>723517.34988293319</c:v>
                </c:pt>
                <c:pt idx="97">
                  <c:v>746165.18191612116</c:v>
                </c:pt>
                <c:pt idx="98">
                  <c:v>753060.30387997907</c:v>
                </c:pt>
                <c:pt idx="99">
                  <c:v>744107.38055653835</c:v>
                </c:pt>
                <c:pt idx="100">
                  <c:v>737356.69820297463</c:v>
                </c:pt>
                <c:pt idx="101">
                  <c:v>734876.92391666991</c:v>
                </c:pt>
                <c:pt idx="102">
                  <c:v>746070.33245168964</c:v>
                </c:pt>
                <c:pt idx="103">
                  <c:v>732957.25778607163</c:v>
                </c:pt>
                <c:pt idx="104">
                  <c:v>743236.41880443646</c:v>
                </c:pt>
                <c:pt idx="105">
                  <c:v>749240.8452808531</c:v>
                </c:pt>
                <c:pt idx="106">
                  <c:v>743025.26450584852</c:v>
                </c:pt>
                <c:pt idx="107">
                  <c:v>736552.05434946064</c:v>
                </c:pt>
                <c:pt idx="108">
                  <c:v>746782.99635218992</c:v>
                </c:pt>
                <c:pt idx="109">
                  <c:v>734629.09234256728</c:v>
                </c:pt>
                <c:pt idx="110">
                  <c:v>733379.37453600729</c:v>
                </c:pt>
                <c:pt idx="111">
                  <c:v>738480.91348285286</c:v>
                </c:pt>
                <c:pt idx="112">
                  <c:v>748392.29380878503</c:v>
                </c:pt>
                <c:pt idx="113">
                  <c:v>726325.05772746587</c:v>
                </c:pt>
                <c:pt idx="114">
                  <c:v>727215.75409225083</c:v>
                </c:pt>
                <c:pt idx="115">
                  <c:v>734988.68778088235</c:v>
                </c:pt>
                <c:pt idx="116">
                  <c:v>739121.78418089112</c:v>
                </c:pt>
                <c:pt idx="117">
                  <c:v>728210.68162600137</c:v>
                </c:pt>
                <c:pt idx="118">
                  <c:v>742444.01501650759</c:v>
                </c:pt>
                <c:pt idx="119">
                  <c:v>716817.99264805252</c:v>
                </c:pt>
                <c:pt idx="120">
                  <c:v>724088.98816920631</c:v>
                </c:pt>
                <c:pt idx="121">
                  <c:v>738909.27884603664</c:v>
                </c:pt>
                <c:pt idx="122">
                  <c:v>729327.07566711295</c:v>
                </c:pt>
                <c:pt idx="123">
                  <c:v>728472.86834401265</c:v>
                </c:pt>
                <c:pt idx="124">
                  <c:v>732332.80585470074</c:v>
                </c:pt>
                <c:pt idx="125">
                  <c:v>717809.44308907655</c:v>
                </c:pt>
                <c:pt idx="126">
                  <c:v>734081.49750328821</c:v>
                </c:pt>
                <c:pt idx="127">
                  <c:v>725960.23013936204</c:v>
                </c:pt>
                <c:pt idx="128">
                  <c:v>731070.56809996418</c:v>
                </c:pt>
                <c:pt idx="129">
                  <c:v>720294.67915256997</c:v>
                </c:pt>
                <c:pt idx="130">
                  <c:v>720839.99932490219</c:v>
                </c:pt>
                <c:pt idx="131">
                  <c:v>716492.23309118976</c:v>
                </c:pt>
              </c:numCache>
            </c:numRef>
          </c:val>
        </c:ser>
        <c:ser>
          <c:idx val="2"/>
          <c:order val="2"/>
          <c:tx>
            <c:v>Final Sales</c:v>
          </c:tx>
          <c:spPr>
            <a:ln w="25400">
              <a:solidFill>
                <a:srgbClr val="008000"/>
              </a:solidFill>
              <a:prstDash val="solid"/>
            </a:ln>
          </c:spPr>
          <c:marker>
            <c:symbol val="none"/>
          </c:marker>
          <c:cat>
            <c:strRef>
              <c:f>[0]!Consumption_Time_Period</c:f>
              <c:strCache>
                <c:ptCount val="132"/>
                <c:pt idx="0">
                  <c:v>Jan 2010</c:v>
                </c:pt>
                <c:pt idx="1">
                  <c:v>Feb 2010</c:v>
                </c:pt>
                <c:pt idx="2">
                  <c:v>Mar 2010</c:v>
                </c:pt>
                <c:pt idx="3">
                  <c:v>Apr 2010</c:v>
                </c:pt>
                <c:pt idx="4">
                  <c:v>May 2010</c:v>
                </c:pt>
                <c:pt idx="5">
                  <c:v>Jun 2010</c:v>
                </c:pt>
                <c:pt idx="6">
                  <c:v>Jul 2010</c:v>
                </c:pt>
                <c:pt idx="7">
                  <c:v>Aug 2010</c:v>
                </c:pt>
                <c:pt idx="8">
                  <c:v>Sep 2010</c:v>
                </c:pt>
                <c:pt idx="9">
                  <c:v>Oct 2010</c:v>
                </c:pt>
                <c:pt idx="10">
                  <c:v>Nov 2010</c:v>
                </c:pt>
                <c:pt idx="11">
                  <c:v>Dec 2010</c:v>
                </c:pt>
                <c:pt idx="12">
                  <c:v>Jan 2011</c:v>
                </c:pt>
                <c:pt idx="13">
                  <c:v>Feb 2011</c:v>
                </c:pt>
                <c:pt idx="14">
                  <c:v>Mar 2011</c:v>
                </c:pt>
                <c:pt idx="15">
                  <c:v>Apr 2011</c:v>
                </c:pt>
                <c:pt idx="16">
                  <c:v>May 2011</c:v>
                </c:pt>
                <c:pt idx="17">
                  <c:v>Jun 2011</c:v>
                </c:pt>
                <c:pt idx="18">
                  <c:v>Jul 2011</c:v>
                </c:pt>
                <c:pt idx="19">
                  <c:v>Aug 2011</c:v>
                </c:pt>
                <c:pt idx="20">
                  <c:v>Sep 2011</c:v>
                </c:pt>
                <c:pt idx="21">
                  <c:v>Oct 2011</c:v>
                </c:pt>
                <c:pt idx="22">
                  <c:v>Nov 2011</c:v>
                </c:pt>
                <c:pt idx="23">
                  <c:v>Dec 2011</c:v>
                </c:pt>
                <c:pt idx="24">
                  <c:v>Jan 2012</c:v>
                </c:pt>
                <c:pt idx="25">
                  <c:v>Feb 2012</c:v>
                </c:pt>
                <c:pt idx="26">
                  <c:v>Mar 2012</c:v>
                </c:pt>
                <c:pt idx="27">
                  <c:v>Apr 2012</c:v>
                </c:pt>
                <c:pt idx="28">
                  <c:v>May 2012</c:v>
                </c:pt>
                <c:pt idx="29">
                  <c:v>Jun 2012</c:v>
                </c:pt>
                <c:pt idx="30">
                  <c:v>Jul 2012</c:v>
                </c:pt>
                <c:pt idx="31">
                  <c:v>Aug 2012</c:v>
                </c:pt>
                <c:pt idx="32">
                  <c:v>Sep 2012</c:v>
                </c:pt>
                <c:pt idx="33">
                  <c:v>Oct 2012</c:v>
                </c:pt>
                <c:pt idx="34">
                  <c:v>Nov 2012</c:v>
                </c:pt>
                <c:pt idx="35">
                  <c:v>Dec 2012</c:v>
                </c:pt>
                <c:pt idx="36">
                  <c:v>Jan 2013</c:v>
                </c:pt>
                <c:pt idx="37">
                  <c:v>Feb 2013</c:v>
                </c:pt>
                <c:pt idx="38">
                  <c:v>Mar 2013</c:v>
                </c:pt>
                <c:pt idx="39">
                  <c:v>Apr 2013</c:v>
                </c:pt>
                <c:pt idx="40">
                  <c:v>May 2013</c:v>
                </c:pt>
                <c:pt idx="41">
                  <c:v>Jun 2013</c:v>
                </c:pt>
                <c:pt idx="42">
                  <c:v>Jul 2013</c:v>
                </c:pt>
                <c:pt idx="43">
                  <c:v>Aug 2013</c:v>
                </c:pt>
                <c:pt idx="44">
                  <c:v>Sep 2013</c:v>
                </c:pt>
                <c:pt idx="45">
                  <c:v>Oct 2013</c:v>
                </c:pt>
                <c:pt idx="46">
                  <c:v>Nov 2013</c:v>
                </c:pt>
                <c:pt idx="47">
                  <c:v>Dec 2013</c:v>
                </c:pt>
                <c:pt idx="48">
                  <c:v>Jan 2014</c:v>
                </c:pt>
                <c:pt idx="49">
                  <c:v>Feb 2014</c:v>
                </c:pt>
                <c:pt idx="50">
                  <c:v>Mar 2014</c:v>
                </c:pt>
                <c:pt idx="51">
                  <c:v>Apr 2014</c:v>
                </c:pt>
                <c:pt idx="52">
                  <c:v>May 2014</c:v>
                </c:pt>
                <c:pt idx="53">
                  <c:v>Jun 2014</c:v>
                </c:pt>
                <c:pt idx="54">
                  <c:v>Jul 2014</c:v>
                </c:pt>
                <c:pt idx="55">
                  <c:v>Aug 2014</c:v>
                </c:pt>
                <c:pt idx="56">
                  <c:v>Sep 2014</c:v>
                </c:pt>
                <c:pt idx="57">
                  <c:v>Oct 2014</c:v>
                </c:pt>
                <c:pt idx="58">
                  <c:v>Nov 2014</c:v>
                </c:pt>
                <c:pt idx="59">
                  <c:v>Dec 2014</c:v>
                </c:pt>
                <c:pt idx="60">
                  <c:v>Jan 2015</c:v>
                </c:pt>
                <c:pt idx="61">
                  <c:v>Feb 2015</c:v>
                </c:pt>
                <c:pt idx="62">
                  <c:v>Mar 2015</c:v>
                </c:pt>
                <c:pt idx="63">
                  <c:v>Apr 2015</c:v>
                </c:pt>
                <c:pt idx="64">
                  <c:v>May 2015</c:v>
                </c:pt>
                <c:pt idx="65">
                  <c:v>Jun 2015</c:v>
                </c:pt>
                <c:pt idx="66">
                  <c:v>Jul 2015</c:v>
                </c:pt>
                <c:pt idx="67">
                  <c:v>Aug 2015</c:v>
                </c:pt>
                <c:pt idx="68">
                  <c:v>Sep 2015</c:v>
                </c:pt>
                <c:pt idx="69">
                  <c:v>Oct 2015</c:v>
                </c:pt>
                <c:pt idx="70">
                  <c:v>Nov 2015</c:v>
                </c:pt>
                <c:pt idx="71">
                  <c:v>Dec 2015</c:v>
                </c:pt>
                <c:pt idx="72">
                  <c:v>Jan 2016</c:v>
                </c:pt>
                <c:pt idx="73">
                  <c:v>Feb 2016</c:v>
                </c:pt>
                <c:pt idx="74">
                  <c:v>Mar 2016</c:v>
                </c:pt>
                <c:pt idx="75">
                  <c:v>Apr 2016</c:v>
                </c:pt>
                <c:pt idx="76">
                  <c:v>May 2016</c:v>
                </c:pt>
                <c:pt idx="77">
                  <c:v>Jun 2016</c:v>
                </c:pt>
                <c:pt idx="78">
                  <c:v>Jul 2016</c:v>
                </c:pt>
                <c:pt idx="79">
                  <c:v>Aug 2016</c:v>
                </c:pt>
                <c:pt idx="80">
                  <c:v>Sep 2016</c:v>
                </c:pt>
                <c:pt idx="81">
                  <c:v>Oct 2016</c:v>
                </c:pt>
                <c:pt idx="82">
                  <c:v>Nov 2016</c:v>
                </c:pt>
                <c:pt idx="83">
                  <c:v>Dec 2016</c:v>
                </c:pt>
                <c:pt idx="84">
                  <c:v>Jan 2017</c:v>
                </c:pt>
                <c:pt idx="85">
                  <c:v>Feb 2017</c:v>
                </c:pt>
                <c:pt idx="86">
                  <c:v>Mar 2017</c:v>
                </c:pt>
                <c:pt idx="87">
                  <c:v>Apr 2017</c:v>
                </c:pt>
                <c:pt idx="88">
                  <c:v>May 2017</c:v>
                </c:pt>
                <c:pt idx="89">
                  <c:v>Jun 2017</c:v>
                </c:pt>
                <c:pt idx="90">
                  <c:v>Jul 2017</c:v>
                </c:pt>
                <c:pt idx="91">
                  <c:v>Aug 2017</c:v>
                </c:pt>
                <c:pt idx="92">
                  <c:v>Sep 2017</c:v>
                </c:pt>
                <c:pt idx="93">
                  <c:v>Oct 2017</c:v>
                </c:pt>
                <c:pt idx="94">
                  <c:v>Nov 2017</c:v>
                </c:pt>
                <c:pt idx="95">
                  <c:v>Dec 2017</c:v>
                </c:pt>
                <c:pt idx="96">
                  <c:v>Jan 2018</c:v>
                </c:pt>
                <c:pt idx="97">
                  <c:v>Feb 2018</c:v>
                </c:pt>
                <c:pt idx="98">
                  <c:v>Mar 2018</c:v>
                </c:pt>
                <c:pt idx="99">
                  <c:v>Apr 2018</c:v>
                </c:pt>
                <c:pt idx="100">
                  <c:v>May 2018</c:v>
                </c:pt>
                <c:pt idx="101">
                  <c:v>Jun 2018</c:v>
                </c:pt>
                <c:pt idx="102">
                  <c:v>Jul 2018</c:v>
                </c:pt>
                <c:pt idx="103">
                  <c:v>Aug 2018</c:v>
                </c:pt>
                <c:pt idx="104">
                  <c:v>Sep 2018</c:v>
                </c:pt>
                <c:pt idx="105">
                  <c:v>Oct 2018</c:v>
                </c:pt>
                <c:pt idx="106">
                  <c:v>Nov 2018</c:v>
                </c:pt>
                <c:pt idx="107">
                  <c:v>Dec 2018</c:v>
                </c:pt>
                <c:pt idx="108">
                  <c:v>Jan 2019</c:v>
                </c:pt>
                <c:pt idx="109">
                  <c:v>Feb 2019</c:v>
                </c:pt>
                <c:pt idx="110">
                  <c:v>Mar 2019</c:v>
                </c:pt>
                <c:pt idx="111">
                  <c:v>Apr 2019</c:v>
                </c:pt>
                <c:pt idx="112">
                  <c:v>May 2019</c:v>
                </c:pt>
                <c:pt idx="113">
                  <c:v>Jun 2019</c:v>
                </c:pt>
                <c:pt idx="114">
                  <c:v>Jul 2019</c:v>
                </c:pt>
                <c:pt idx="115">
                  <c:v>Aug 2019</c:v>
                </c:pt>
                <c:pt idx="116">
                  <c:v>Sep 2019</c:v>
                </c:pt>
                <c:pt idx="117">
                  <c:v>Oct 2019</c:v>
                </c:pt>
                <c:pt idx="118">
                  <c:v>Nov 2019</c:v>
                </c:pt>
                <c:pt idx="119">
                  <c:v>Dec 2019</c:v>
                </c:pt>
                <c:pt idx="120">
                  <c:v>Jan 2020</c:v>
                </c:pt>
                <c:pt idx="121">
                  <c:v>Feb 2020</c:v>
                </c:pt>
                <c:pt idx="122">
                  <c:v>Mar 2020</c:v>
                </c:pt>
                <c:pt idx="123">
                  <c:v>Apr 2020</c:v>
                </c:pt>
                <c:pt idx="124">
                  <c:v>May 2020</c:v>
                </c:pt>
                <c:pt idx="125">
                  <c:v>Jun 2020</c:v>
                </c:pt>
                <c:pt idx="126">
                  <c:v>Jul 2020</c:v>
                </c:pt>
                <c:pt idx="127">
                  <c:v>Aug 2020</c:v>
                </c:pt>
                <c:pt idx="128">
                  <c:v>Sep 2020</c:v>
                </c:pt>
                <c:pt idx="129">
                  <c:v>Oct 2020</c:v>
                </c:pt>
                <c:pt idx="130">
                  <c:v>Nov 2020</c:v>
                </c:pt>
                <c:pt idx="131">
                  <c:v>Dec 2020</c:v>
                </c:pt>
              </c:strCache>
            </c:strRef>
          </c:cat>
          <c:val>
            <c:numRef>
              <c:f>[0]!Final_Sales_mean</c:f>
              <c:numCache>
                <c:formatCode>"$"#,##0_);[Red]\("$"#,##0\)</c:formatCode>
                <c:ptCount val="132"/>
                <c:pt idx="0">
                  <c:v>963388.68108289526</c:v>
                </c:pt>
                <c:pt idx="1">
                  <c:v>962794.07526662818</c:v>
                </c:pt>
                <c:pt idx="2">
                  <c:v>962170.68434914947</c:v>
                </c:pt>
                <c:pt idx="3">
                  <c:v>961577.93990586838</c:v>
                </c:pt>
                <c:pt idx="4">
                  <c:v>960979.21238180937</c:v>
                </c:pt>
                <c:pt idx="5">
                  <c:v>960397.44944277382</c:v>
                </c:pt>
                <c:pt idx="6">
                  <c:v>959793.62054143753</c:v>
                </c:pt>
                <c:pt idx="7">
                  <c:v>959251.67895275191</c:v>
                </c:pt>
                <c:pt idx="8">
                  <c:v>958709.26688449457</c:v>
                </c:pt>
                <c:pt idx="9">
                  <c:v>958146.29923290946</c:v>
                </c:pt>
                <c:pt idx="10">
                  <c:v>957629.98214063235</c:v>
                </c:pt>
                <c:pt idx="11">
                  <c:v>957105.65712512436</c:v>
                </c:pt>
                <c:pt idx="12">
                  <c:v>956570.56510495651</c:v>
                </c:pt>
                <c:pt idx="13">
                  <c:v>956047.18805386778</c:v>
                </c:pt>
                <c:pt idx="14">
                  <c:v>955492.53350046417</c:v>
                </c:pt>
                <c:pt idx="15">
                  <c:v>954982.07852537336</c:v>
                </c:pt>
                <c:pt idx="16">
                  <c:v>954502.10298625601</c:v>
                </c:pt>
                <c:pt idx="17">
                  <c:v>953959.78900181176</c:v>
                </c:pt>
                <c:pt idx="18">
                  <c:v>953462.9752230153</c:v>
                </c:pt>
                <c:pt idx="19">
                  <c:v>952961.87928931788</c:v>
                </c:pt>
                <c:pt idx="20">
                  <c:v>952460.14332939161</c:v>
                </c:pt>
                <c:pt idx="21">
                  <c:v>951998.29637837422</c:v>
                </c:pt>
                <c:pt idx="22">
                  <c:v>951519.74659710831</c:v>
                </c:pt>
                <c:pt idx="23">
                  <c:v>951043.41816616186</c:v>
                </c:pt>
                <c:pt idx="24">
                  <c:v>950512.63450492872</c:v>
                </c:pt>
                <c:pt idx="25">
                  <c:v>950051.78730664984</c:v>
                </c:pt>
                <c:pt idx="26">
                  <c:v>949543.35304684006</c:v>
                </c:pt>
                <c:pt idx="27">
                  <c:v>949067.41393336491</c:v>
                </c:pt>
                <c:pt idx="28">
                  <c:v>948532.36134213523</c:v>
                </c:pt>
                <c:pt idx="29">
                  <c:v>948012.22963335016</c:v>
                </c:pt>
                <c:pt idx="30">
                  <c:v>947501.63741055329</c:v>
                </c:pt>
                <c:pt idx="31">
                  <c:v>946989.60232288134</c:v>
                </c:pt>
                <c:pt idx="32">
                  <c:v>946523.50377132336</c:v>
                </c:pt>
                <c:pt idx="33">
                  <c:v>946031.68847315002</c:v>
                </c:pt>
                <c:pt idx="34">
                  <c:v>945536.91501355451</c:v>
                </c:pt>
                <c:pt idx="35">
                  <c:v>945050.40562319406</c:v>
                </c:pt>
                <c:pt idx="36">
                  <c:v>944579.19430401246</c:v>
                </c:pt>
                <c:pt idx="37">
                  <c:v>944117.81875369151</c:v>
                </c:pt>
                <c:pt idx="38">
                  <c:v>943670.01835026348</c:v>
                </c:pt>
                <c:pt idx="39">
                  <c:v>943196.81854970485</c:v>
                </c:pt>
                <c:pt idx="40">
                  <c:v>942757.87241243862</c:v>
                </c:pt>
                <c:pt idx="41">
                  <c:v>942310.71778104745</c:v>
                </c:pt>
                <c:pt idx="42">
                  <c:v>941842.82573350449</c:v>
                </c:pt>
                <c:pt idx="43">
                  <c:v>941383.78709784895</c:v>
                </c:pt>
                <c:pt idx="44">
                  <c:v>940899.72723031999</c:v>
                </c:pt>
                <c:pt idx="45">
                  <c:v>940389.1456150848</c:v>
                </c:pt>
                <c:pt idx="46">
                  <c:v>939920.2156920227</c:v>
                </c:pt>
                <c:pt idx="47">
                  <c:v>939472.504769183</c:v>
                </c:pt>
                <c:pt idx="48">
                  <c:v>939013.84087435738</c:v>
                </c:pt>
                <c:pt idx="49">
                  <c:v>938597.36032688746</c:v>
                </c:pt>
                <c:pt idx="50">
                  <c:v>938114.33115414798</c:v>
                </c:pt>
                <c:pt idx="51">
                  <c:v>937659.9226960839</c:v>
                </c:pt>
                <c:pt idx="52">
                  <c:v>937228.4832829982</c:v>
                </c:pt>
                <c:pt idx="53">
                  <c:v>936719.73694115819</c:v>
                </c:pt>
                <c:pt idx="54">
                  <c:v>936276.12482347479</c:v>
                </c:pt>
                <c:pt idx="55">
                  <c:v>935808.65920014633</c:v>
                </c:pt>
                <c:pt idx="56">
                  <c:v>935359.34501872933</c:v>
                </c:pt>
                <c:pt idx="57">
                  <c:v>934867.61167526874</c:v>
                </c:pt>
                <c:pt idx="58">
                  <c:v>934480.09713171236</c:v>
                </c:pt>
                <c:pt idx="59">
                  <c:v>934051.20003861911</c:v>
                </c:pt>
                <c:pt idx="60">
                  <c:v>933609.55197656853</c:v>
                </c:pt>
                <c:pt idx="61">
                  <c:v>933154.23194473342</c:v>
                </c:pt>
                <c:pt idx="62">
                  <c:v>932700.88706062175</c:v>
                </c:pt>
                <c:pt idx="63">
                  <c:v>932293.23780762637</c:v>
                </c:pt>
                <c:pt idx="64">
                  <c:v>931851.38997419109</c:v>
                </c:pt>
                <c:pt idx="65">
                  <c:v>931416.9729495385</c:v>
                </c:pt>
                <c:pt idx="66">
                  <c:v>930984.69137871801</c:v>
                </c:pt>
                <c:pt idx="67">
                  <c:v>930608.33201092412</c:v>
                </c:pt>
                <c:pt idx="68">
                  <c:v>930163.35432446958</c:v>
                </c:pt>
                <c:pt idx="69">
                  <c:v>929683.80650671967</c:v>
                </c:pt>
                <c:pt idx="70">
                  <c:v>929225.42106993007</c:v>
                </c:pt>
                <c:pt idx="71">
                  <c:v>928789.25173192983</c:v>
                </c:pt>
                <c:pt idx="72">
                  <c:v>928343.1026907668</c:v>
                </c:pt>
                <c:pt idx="73">
                  <c:v>927881.09102748265</c:v>
                </c:pt>
                <c:pt idx="74">
                  <c:v>927442.5088233588</c:v>
                </c:pt>
                <c:pt idx="75">
                  <c:v>926975.33390521118</c:v>
                </c:pt>
                <c:pt idx="76">
                  <c:v>926529.29084037337</c:v>
                </c:pt>
                <c:pt idx="77">
                  <c:v>926084.53067665419</c:v>
                </c:pt>
                <c:pt idx="78">
                  <c:v>925655.49823849497</c:v>
                </c:pt>
                <c:pt idx="79">
                  <c:v>925275.78009360691</c:v>
                </c:pt>
                <c:pt idx="80">
                  <c:v>924858.92827760335</c:v>
                </c:pt>
                <c:pt idx="81">
                  <c:v>924419.67641539988</c:v>
                </c:pt>
                <c:pt idx="82">
                  <c:v>923965.50306943571</c:v>
                </c:pt>
                <c:pt idx="83">
                  <c:v>923489.27136666887</c:v>
                </c:pt>
                <c:pt idx="84">
                  <c:v>923062.21912925784</c:v>
                </c:pt>
                <c:pt idx="85">
                  <c:v>922560.12333591725</c:v>
                </c:pt>
                <c:pt idx="86">
                  <c:v>922150.82487263705</c:v>
                </c:pt>
                <c:pt idx="87">
                  <c:v>921717.00834797544</c:v>
                </c:pt>
                <c:pt idx="88">
                  <c:v>921254.48158309807</c:v>
                </c:pt>
                <c:pt idx="89">
                  <c:v>920799.08697028924</c:v>
                </c:pt>
                <c:pt idx="90">
                  <c:v>920360.19123627851</c:v>
                </c:pt>
                <c:pt idx="91">
                  <c:v>919942.25954319199</c:v>
                </c:pt>
                <c:pt idx="92">
                  <c:v>919470.00735886162</c:v>
                </c:pt>
                <c:pt idx="93">
                  <c:v>919051.64400347206</c:v>
                </c:pt>
                <c:pt idx="94">
                  <c:v>918619.65299461898</c:v>
                </c:pt>
                <c:pt idx="95">
                  <c:v>918184.89327692252</c:v>
                </c:pt>
                <c:pt idx="96">
                  <c:v>917757.36496723187</c:v>
                </c:pt>
                <c:pt idx="97">
                  <c:v>917279.3433611861</c:v>
                </c:pt>
                <c:pt idx="98">
                  <c:v>916871.55796980776</c:v>
                </c:pt>
                <c:pt idx="99">
                  <c:v>916445.23070565914</c:v>
                </c:pt>
                <c:pt idx="100">
                  <c:v>916018.56786853157</c:v>
                </c:pt>
                <c:pt idx="101">
                  <c:v>915554.27496746462</c:v>
                </c:pt>
                <c:pt idx="102">
                  <c:v>915120.10808483581</c:v>
                </c:pt>
                <c:pt idx="103">
                  <c:v>914696.47327755881</c:v>
                </c:pt>
                <c:pt idx="104">
                  <c:v>914243.27706558141</c:v>
                </c:pt>
                <c:pt idx="105">
                  <c:v>913800.54951288493</c:v>
                </c:pt>
                <c:pt idx="106">
                  <c:v>913414.18933993415</c:v>
                </c:pt>
                <c:pt idx="107">
                  <c:v>912970.79710747837</c:v>
                </c:pt>
                <c:pt idx="108">
                  <c:v>912519.21776064404</c:v>
                </c:pt>
                <c:pt idx="109">
                  <c:v>912112.98751275009</c:v>
                </c:pt>
                <c:pt idx="110">
                  <c:v>911681.91144122998</c:v>
                </c:pt>
                <c:pt idx="111">
                  <c:v>911239.45054084179</c:v>
                </c:pt>
                <c:pt idx="112">
                  <c:v>910775.32712120551</c:v>
                </c:pt>
                <c:pt idx="113">
                  <c:v>910382.62732525123</c:v>
                </c:pt>
                <c:pt idx="114">
                  <c:v>909963.14604071819</c:v>
                </c:pt>
                <c:pt idx="115">
                  <c:v>909516.90210181312</c:v>
                </c:pt>
                <c:pt idx="116">
                  <c:v>909086.79324253311</c:v>
                </c:pt>
                <c:pt idx="117">
                  <c:v>908691.72941807238</c:v>
                </c:pt>
                <c:pt idx="118">
                  <c:v>908230.7317424569</c:v>
                </c:pt>
                <c:pt idx="119">
                  <c:v>907866.30459001882</c:v>
                </c:pt>
                <c:pt idx="120">
                  <c:v>907409.4861550529</c:v>
                </c:pt>
                <c:pt idx="121">
                  <c:v>906950.83036461996</c:v>
                </c:pt>
                <c:pt idx="122">
                  <c:v>906490.80273467198</c:v>
                </c:pt>
                <c:pt idx="123">
                  <c:v>906079.93446533079</c:v>
                </c:pt>
                <c:pt idx="124">
                  <c:v>905635.63020166382</c:v>
                </c:pt>
                <c:pt idx="125">
                  <c:v>905225.77992054448</c:v>
                </c:pt>
                <c:pt idx="126">
                  <c:v>904768.20205652865</c:v>
                </c:pt>
                <c:pt idx="127">
                  <c:v>904377.57072970248</c:v>
                </c:pt>
                <c:pt idx="128">
                  <c:v>903949.14652678324</c:v>
                </c:pt>
                <c:pt idx="129">
                  <c:v>903523.13760104007</c:v>
                </c:pt>
                <c:pt idx="130">
                  <c:v>903098.93035435048</c:v>
                </c:pt>
                <c:pt idx="131">
                  <c:v>902668.8246418694</c:v>
                </c:pt>
              </c:numCache>
            </c:numRef>
          </c:val>
        </c:ser>
        <c:marker val="1"/>
        <c:axId val="84575744"/>
        <c:axId val="84577280"/>
      </c:lineChart>
      <c:catAx>
        <c:axId val="84575744"/>
        <c:scaling>
          <c:orientation val="minMax"/>
        </c:scaling>
        <c:axPos val="b"/>
        <c:numFmt formatCode="General" sourceLinked="1"/>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uk-UA"/>
          </a:p>
        </c:txPr>
        <c:crossAx val="84577280"/>
        <c:crosses val="autoZero"/>
        <c:lblAlgn val="ctr"/>
        <c:lblOffset val="100"/>
        <c:tickLblSkip val="3"/>
        <c:tickMarkSkip val="1"/>
      </c:catAx>
      <c:valAx>
        <c:axId val="84577280"/>
        <c:scaling>
          <c:orientation val="minMax"/>
        </c:scaling>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1.9274425351417726E-2"/>
              <c:y val="0.19402980877390327"/>
            </c:manualLayout>
          </c:layout>
          <c:spPr>
            <a:noFill/>
            <a:ln w="25400">
              <a:noFill/>
            </a:ln>
          </c:spPr>
        </c:title>
        <c:numFmt formatCode="\$#,##0_);[Red]\(\$#,##0\)" sourceLinked="0"/>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uk-UA"/>
          </a:p>
        </c:txPr>
        <c:crossAx val="84575744"/>
        <c:crosses val="autoZero"/>
        <c:crossBetween val="between"/>
      </c:valAx>
      <c:spPr>
        <a:solidFill>
          <a:srgbClr val="FFFFFF"/>
        </a:solidFill>
        <a:ln w="25400">
          <a:noFill/>
        </a:ln>
      </c:spPr>
    </c:plotArea>
    <c:legend>
      <c:legendPos val="r"/>
      <c:layout>
        <c:manualLayout>
          <c:xMode val="edge"/>
          <c:yMode val="edge"/>
          <c:x val="0.11678000612324364"/>
          <c:y val="0.88358205224346953"/>
          <c:w val="0.84693876459100603"/>
          <c:h val="6.5671791026121792E-2"/>
        </c:manualLayout>
      </c:layout>
      <c:spPr>
        <a:noFill/>
        <a:ln w="25400">
          <a:noFill/>
        </a:ln>
      </c:spPr>
      <c:txPr>
        <a:bodyPr/>
        <a:lstStyle/>
        <a:p>
          <a:pPr>
            <a:defRPr sz="920" b="0" i="0" u="none" strike="noStrike" baseline="0">
              <a:solidFill>
                <a:srgbClr val="000000"/>
              </a:solidFill>
              <a:latin typeface="Arial"/>
              <a:ea typeface="Arial"/>
              <a:cs typeface="Arial"/>
            </a:defRPr>
          </a:pPr>
          <a:endParaRPr lang="uk-UA"/>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uk-UA"/>
    </a:p>
  </c:txPr>
  <c:printSettings>
    <c:headerFooter alignWithMargins="0">
      <c:oddFooter>&amp;C</c:oddFooter>
    </c:headerFooter>
    <c:pageMargins b="0.75000000000000178" l="0.70000000000000062" r="0.70000000000000062" t="0.75000000000000178"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uk-UA"/>
  <c:chart>
    <c:title>
      <c:tx>
        <c:rich>
          <a:bodyPr/>
          <a:lstStyle/>
          <a:p>
            <a:pPr>
              <a:defRPr sz="1400" b="1" i="0" u="none" strike="noStrike" baseline="0">
                <a:solidFill>
                  <a:srgbClr val="000000"/>
                </a:solidFill>
                <a:latin typeface="Arial"/>
                <a:ea typeface="Arial"/>
                <a:cs typeface="Arial"/>
              </a:defRPr>
            </a:pPr>
            <a:r>
              <a:rPr lang="en-US"/>
              <a:t>Employment</a:t>
            </a:r>
          </a:p>
        </c:rich>
      </c:tx>
      <c:layout>
        <c:manualLayout>
          <c:xMode val="edge"/>
          <c:yMode val="edge"/>
          <c:x val="0.43083903300309434"/>
          <c:y val="1.4925321834770661E-2"/>
        </c:manualLayout>
      </c:layout>
      <c:spPr>
        <a:solidFill>
          <a:srgbClr val="FFFFFF"/>
        </a:solidFill>
        <a:ln w="25400">
          <a:noFill/>
        </a:ln>
      </c:spPr>
    </c:title>
    <c:plotArea>
      <c:layout>
        <c:manualLayout>
          <c:layoutTarget val="inner"/>
          <c:xMode val="edge"/>
          <c:yMode val="edge"/>
          <c:x val="0.12131519274376418"/>
          <c:y val="6.5671641791044774E-2"/>
          <c:w val="0.83673469387755139"/>
          <c:h val="0.55522388059701488"/>
        </c:manualLayout>
      </c:layout>
      <c:lineChart>
        <c:grouping val="standard"/>
        <c:ser>
          <c:idx val="0"/>
          <c:order val="0"/>
          <c:tx>
            <c:v>Employment</c:v>
          </c:tx>
          <c:spPr>
            <a:ln w="25400">
              <a:solidFill>
                <a:srgbClr val="0000FF"/>
              </a:solidFill>
              <a:prstDash val="solid"/>
            </a:ln>
          </c:spPr>
          <c:marker>
            <c:symbol val="none"/>
          </c:marker>
          <c:cat>
            <c:strRef>
              <c:f>[0]!Employment_Time_Period</c:f>
              <c:strCache>
                <c:ptCount val="132"/>
                <c:pt idx="0">
                  <c:v>Jan 2010</c:v>
                </c:pt>
                <c:pt idx="1">
                  <c:v>Feb 2010</c:v>
                </c:pt>
                <c:pt idx="2">
                  <c:v>Mar 2010</c:v>
                </c:pt>
                <c:pt idx="3">
                  <c:v>Apr 2010</c:v>
                </c:pt>
                <c:pt idx="4">
                  <c:v>May 2010</c:v>
                </c:pt>
                <c:pt idx="5">
                  <c:v>Jun 2010</c:v>
                </c:pt>
                <c:pt idx="6">
                  <c:v>Jul 2010</c:v>
                </c:pt>
                <c:pt idx="7">
                  <c:v>Aug 2010</c:v>
                </c:pt>
                <c:pt idx="8">
                  <c:v>Sep 2010</c:v>
                </c:pt>
                <c:pt idx="9">
                  <c:v>Oct 2010</c:v>
                </c:pt>
                <c:pt idx="10">
                  <c:v>Nov 2010</c:v>
                </c:pt>
                <c:pt idx="11">
                  <c:v>Dec 2010</c:v>
                </c:pt>
                <c:pt idx="12">
                  <c:v>Jan 2011</c:v>
                </c:pt>
                <c:pt idx="13">
                  <c:v>Feb 2011</c:v>
                </c:pt>
                <c:pt idx="14">
                  <c:v>Mar 2011</c:v>
                </c:pt>
                <c:pt idx="15">
                  <c:v>Apr 2011</c:v>
                </c:pt>
                <c:pt idx="16">
                  <c:v>May 2011</c:v>
                </c:pt>
                <c:pt idx="17">
                  <c:v>Jun 2011</c:v>
                </c:pt>
                <c:pt idx="18">
                  <c:v>Jul 2011</c:v>
                </c:pt>
                <c:pt idx="19">
                  <c:v>Aug 2011</c:v>
                </c:pt>
                <c:pt idx="20">
                  <c:v>Sep 2011</c:v>
                </c:pt>
                <c:pt idx="21">
                  <c:v>Oct 2011</c:v>
                </c:pt>
                <c:pt idx="22">
                  <c:v>Nov 2011</c:v>
                </c:pt>
                <c:pt idx="23">
                  <c:v>Dec 2011</c:v>
                </c:pt>
                <c:pt idx="24">
                  <c:v>Jan 2012</c:v>
                </c:pt>
                <c:pt idx="25">
                  <c:v>Feb 2012</c:v>
                </c:pt>
                <c:pt idx="26">
                  <c:v>Mar 2012</c:v>
                </c:pt>
                <c:pt idx="27">
                  <c:v>Apr 2012</c:v>
                </c:pt>
                <c:pt idx="28">
                  <c:v>May 2012</c:v>
                </c:pt>
                <c:pt idx="29">
                  <c:v>Jun 2012</c:v>
                </c:pt>
                <c:pt idx="30">
                  <c:v>Jul 2012</c:v>
                </c:pt>
                <c:pt idx="31">
                  <c:v>Aug 2012</c:v>
                </c:pt>
                <c:pt idx="32">
                  <c:v>Sep 2012</c:v>
                </c:pt>
                <c:pt idx="33">
                  <c:v>Oct 2012</c:v>
                </c:pt>
                <c:pt idx="34">
                  <c:v>Nov 2012</c:v>
                </c:pt>
                <c:pt idx="35">
                  <c:v>Dec 2012</c:v>
                </c:pt>
                <c:pt idx="36">
                  <c:v>Jan 2013</c:v>
                </c:pt>
                <c:pt idx="37">
                  <c:v>Feb 2013</c:v>
                </c:pt>
                <c:pt idx="38">
                  <c:v>Mar 2013</c:v>
                </c:pt>
                <c:pt idx="39">
                  <c:v>Apr 2013</c:v>
                </c:pt>
                <c:pt idx="40">
                  <c:v>May 2013</c:v>
                </c:pt>
                <c:pt idx="41">
                  <c:v>Jun 2013</c:v>
                </c:pt>
                <c:pt idx="42">
                  <c:v>Jul 2013</c:v>
                </c:pt>
                <c:pt idx="43">
                  <c:v>Aug 2013</c:v>
                </c:pt>
                <c:pt idx="44">
                  <c:v>Sep 2013</c:v>
                </c:pt>
                <c:pt idx="45">
                  <c:v>Oct 2013</c:v>
                </c:pt>
                <c:pt idx="46">
                  <c:v>Nov 2013</c:v>
                </c:pt>
                <c:pt idx="47">
                  <c:v>Dec 2013</c:v>
                </c:pt>
                <c:pt idx="48">
                  <c:v>Jan 2014</c:v>
                </c:pt>
                <c:pt idx="49">
                  <c:v>Feb 2014</c:v>
                </c:pt>
                <c:pt idx="50">
                  <c:v>Mar 2014</c:v>
                </c:pt>
                <c:pt idx="51">
                  <c:v>Apr 2014</c:v>
                </c:pt>
                <c:pt idx="52">
                  <c:v>May 2014</c:v>
                </c:pt>
                <c:pt idx="53">
                  <c:v>Jun 2014</c:v>
                </c:pt>
                <c:pt idx="54">
                  <c:v>Jul 2014</c:v>
                </c:pt>
                <c:pt idx="55">
                  <c:v>Aug 2014</c:v>
                </c:pt>
                <c:pt idx="56">
                  <c:v>Sep 2014</c:v>
                </c:pt>
                <c:pt idx="57">
                  <c:v>Oct 2014</c:v>
                </c:pt>
                <c:pt idx="58">
                  <c:v>Nov 2014</c:v>
                </c:pt>
                <c:pt idx="59">
                  <c:v>Dec 2014</c:v>
                </c:pt>
                <c:pt idx="60">
                  <c:v>Jan 2015</c:v>
                </c:pt>
                <c:pt idx="61">
                  <c:v>Feb 2015</c:v>
                </c:pt>
                <c:pt idx="62">
                  <c:v>Mar 2015</c:v>
                </c:pt>
                <c:pt idx="63">
                  <c:v>Apr 2015</c:v>
                </c:pt>
                <c:pt idx="64">
                  <c:v>May 2015</c:v>
                </c:pt>
                <c:pt idx="65">
                  <c:v>Jun 2015</c:v>
                </c:pt>
                <c:pt idx="66">
                  <c:v>Jul 2015</c:v>
                </c:pt>
                <c:pt idx="67">
                  <c:v>Aug 2015</c:v>
                </c:pt>
                <c:pt idx="68">
                  <c:v>Sep 2015</c:v>
                </c:pt>
                <c:pt idx="69">
                  <c:v>Oct 2015</c:v>
                </c:pt>
                <c:pt idx="70">
                  <c:v>Nov 2015</c:v>
                </c:pt>
                <c:pt idx="71">
                  <c:v>Dec 2015</c:v>
                </c:pt>
                <c:pt idx="72">
                  <c:v>Jan 2016</c:v>
                </c:pt>
                <c:pt idx="73">
                  <c:v>Feb 2016</c:v>
                </c:pt>
                <c:pt idx="74">
                  <c:v>Mar 2016</c:v>
                </c:pt>
                <c:pt idx="75">
                  <c:v>Apr 2016</c:v>
                </c:pt>
                <c:pt idx="76">
                  <c:v>May 2016</c:v>
                </c:pt>
                <c:pt idx="77">
                  <c:v>Jun 2016</c:v>
                </c:pt>
                <c:pt idx="78">
                  <c:v>Jul 2016</c:v>
                </c:pt>
                <c:pt idx="79">
                  <c:v>Aug 2016</c:v>
                </c:pt>
                <c:pt idx="80">
                  <c:v>Sep 2016</c:v>
                </c:pt>
                <c:pt idx="81">
                  <c:v>Oct 2016</c:v>
                </c:pt>
                <c:pt idx="82">
                  <c:v>Nov 2016</c:v>
                </c:pt>
                <c:pt idx="83">
                  <c:v>Dec 2016</c:v>
                </c:pt>
                <c:pt idx="84">
                  <c:v>Jan 2017</c:v>
                </c:pt>
                <c:pt idx="85">
                  <c:v>Feb 2017</c:v>
                </c:pt>
                <c:pt idx="86">
                  <c:v>Mar 2017</c:v>
                </c:pt>
                <c:pt idx="87">
                  <c:v>Apr 2017</c:v>
                </c:pt>
                <c:pt idx="88">
                  <c:v>May 2017</c:v>
                </c:pt>
                <c:pt idx="89">
                  <c:v>Jun 2017</c:v>
                </c:pt>
                <c:pt idx="90">
                  <c:v>Jul 2017</c:v>
                </c:pt>
                <c:pt idx="91">
                  <c:v>Aug 2017</c:v>
                </c:pt>
                <c:pt idx="92">
                  <c:v>Sep 2017</c:v>
                </c:pt>
                <c:pt idx="93">
                  <c:v>Oct 2017</c:v>
                </c:pt>
                <c:pt idx="94">
                  <c:v>Nov 2017</c:v>
                </c:pt>
                <c:pt idx="95">
                  <c:v>Dec 2017</c:v>
                </c:pt>
                <c:pt idx="96">
                  <c:v>Jan 2018</c:v>
                </c:pt>
                <c:pt idx="97">
                  <c:v>Feb 2018</c:v>
                </c:pt>
                <c:pt idx="98">
                  <c:v>Mar 2018</c:v>
                </c:pt>
                <c:pt idx="99">
                  <c:v>Apr 2018</c:v>
                </c:pt>
                <c:pt idx="100">
                  <c:v>May 2018</c:v>
                </c:pt>
                <c:pt idx="101">
                  <c:v>Jun 2018</c:v>
                </c:pt>
                <c:pt idx="102">
                  <c:v>Jul 2018</c:v>
                </c:pt>
                <c:pt idx="103">
                  <c:v>Aug 2018</c:v>
                </c:pt>
                <c:pt idx="104">
                  <c:v>Sep 2018</c:v>
                </c:pt>
                <c:pt idx="105">
                  <c:v>Oct 2018</c:v>
                </c:pt>
                <c:pt idx="106">
                  <c:v>Nov 2018</c:v>
                </c:pt>
                <c:pt idx="107">
                  <c:v>Dec 2018</c:v>
                </c:pt>
                <c:pt idx="108">
                  <c:v>Jan 2019</c:v>
                </c:pt>
                <c:pt idx="109">
                  <c:v>Feb 2019</c:v>
                </c:pt>
                <c:pt idx="110">
                  <c:v>Mar 2019</c:v>
                </c:pt>
                <c:pt idx="111">
                  <c:v>Apr 2019</c:v>
                </c:pt>
                <c:pt idx="112">
                  <c:v>May 2019</c:v>
                </c:pt>
                <c:pt idx="113">
                  <c:v>Jun 2019</c:v>
                </c:pt>
                <c:pt idx="114">
                  <c:v>Jul 2019</c:v>
                </c:pt>
                <c:pt idx="115">
                  <c:v>Aug 2019</c:v>
                </c:pt>
                <c:pt idx="116">
                  <c:v>Sep 2019</c:v>
                </c:pt>
                <c:pt idx="117">
                  <c:v>Oct 2019</c:v>
                </c:pt>
                <c:pt idx="118">
                  <c:v>Nov 2019</c:v>
                </c:pt>
                <c:pt idx="119">
                  <c:v>Dec 2019</c:v>
                </c:pt>
                <c:pt idx="120">
                  <c:v>Jan 2020</c:v>
                </c:pt>
                <c:pt idx="121">
                  <c:v>Feb 2020</c:v>
                </c:pt>
                <c:pt idx="122">
                  <c:v>Mar 2020</c:v>
                </c:pt>
                <c:pt idx="123">
                  <c:v>Apr 2020</c:v>
                </c:pt>
                <c:pt idx="124">
                  <c:v>May 2020</c:v>
                </c:pt>
                <c:pt idx="125">
                  <c:v>Jun 2020</c:v>
                </c:pt>
                <c:pt idx="126">
                  <c:v>Jul 2020</c:v>
                </c:pt>
                <c:pt idx="127">
                  <c:v>Aug 2020</c:v>
                </c:pt>
                <c:pt idx="128">
                  <c:v>Sep 2020</c:v>
                </c:pt>
                <c:pt idx="129">
                  <c:v>Oct 2020</c:v>
                </c:pt>
                <c:pt idx="130">
                  <c:v>Nov 2020</c:v>
                </c:pt>
                <c:pt idx="131">
                  <c:v>Dec 2020</c:v>
                </c:pt>
              </c:strCache>
            </c:strRef>
          </c:cat>
          <c:val>
            <c:numRef>
              <c:f>[0]!Employment_mean</c:f>
              <c:numCache>
                <c:formatCode>#,##0.00</c:formatCode>
                <c:ptCount val="132"/>
                <c:pt idx="0">
                  <c:v>140</c:v>
                </c:pt>
                <c:pt idx="1">
                  <c:v>140</c:v>
                </c:pt>
                <c:pt idx="2">
                  <c:v>139.99395000178671</c:v>
                </c:pt>
                <c:pt idx="3">
                  <c:v>139.98193759609364</c:v>
                </c:pt>
                <c:pt idx="4">
                  <c:v>139.96457256643242</c:v>
                </c:pt>
                <c:pt idx="5">
                  <c:v>139.94172292078071</c:v>
                </c:pt>
                <c:pt idx="6">
                  <c:v>139.91375945764665</c:v>
                </c:pt>
                <c:pt idx="7">
                  <c:v>139.88040822557437</c:v>
                </c:pt>
                <c:pt idx="8">
                  <c:v>139.84251937158191</c:v>
                </c:pt>
                <c:pt idx="9">
                  <c:v>139.79997917505298</c:v>
                </c:pt>
                <c:pt idx="10">
                  <c:v>139.75249348218088</c:v>
                </c:pt>
                <c:pt idx="11">
                  <c:v>139.70043753684391</c:v>
                </c:pt>
                <c:pt idx="12">
                  <c:v>139.64419424301414</c:v>
                </c:pt>
                <c:pt idx="13">
                  <c:v>139.58393900210692</c:v>
                </c:pt>
                <c:pt idx="14">
                  <c:v>139.51982074433784</c:v>
                </c:pt>
                <c:pt idx="15">
                  <c:v>139.45133528185499</c:v>
                </c:pt>
                <c:pt idx="16">
                  <c:v>139.37952484108541</c:v>
                </c:pt>
                <c:pt idx="17">
                  <c:v>139.30445623518878</c:v>
                </c:pt>
                <c:pt idx="18">
                  <c:v>139.22551349925413</c:v>
                </c:pt>
                <c:pt idx="19">
                  <c:v>139.14333060720818</c:v>
                </c:pt>
                <c:pt idx="20">
                  <c:v>139.05776391213362</c:v>
                </c:pt>
                <c:pt idx="21">
                  <c:v>138.96897623243146</c:v>
                </c:pt>
                <c:pt idx="22">
                  <c:v>138.87760511969489</c:v>
                </c:pt>
                <c:pt idx="23">
                  <c:v>138.7835186129974</c:v>
                </c:pt>
                <c:pt idx="24">
                  <c:v>138.68655665322217</c:v>
                </c:pt>
                <c:pt idx="25">
                  <c:v>138.58635609938204</c:v>
                </c:pt>
                <c:pt idx="26">
                  <c:v>138.48376797572971</c:v>
                </c:pt>
                <c:pt idx="27">
                  <c:v>138.37827119121189</c:v>
                </c:pt>
                <c:pt idx="28">
                  <c:v>138.27033418131742</c:v>
                </c:pt>
                <c:pt idx="29">
                  <c:v>138.15946470883344</c:v>
                </c:pt>
                <c:pt idx="30">
                  <c:v>138.04591834320686</c:v>
                </c:pt>
                <c:pt idx="31">
                  <c:v>137.92974213140079</c:v>
                </c:pt>
                <c:pt idx="32">
                  <c:v>137.81098991669421</c:v>
                </c:pt>
                <c:pt idx="33">
                  <c:v>137.69010574467552</c:v>
                </c:pt>
                <c:pt idx="34">
                  <c:v>137.56682101010787</c:v>
                </c:pt>
                <c:pt idx="35">
                  <c:v>137.44108204666026</c:v>
                </c:pt>
                <c:pt idx="36">
                  <c:v>137.31322744292805</c:v>
                </c:pt>
                <c:pt idx="37">
                  <c:v>137.18331108112199</c:v>
                </c:pt>
                <c:pt idx="38">
                  <c:v>137.05189188370599</c:v>
                </c:pt>
                <c:pt idx="39">
                  <c:v>136.91912564403589</c:v>
                </c:pt>
                <c:pt idx="40">
                  <c:v>136.78490051891012</c:v>
                </c:pt>
                <c:pt idx="41">
                  <c:v>136.649747151349</c:v>
                </c:pt>
                <c:pt idx="42">
                  <c:v>136.51312284192818</c:v>
                </c:pt>
                <c:pt idx="43">
                  <c:v>136.37495038929876</c:v>
                </c:pt>
                <c:pt idx="44">
                  <c:v>136.23546134656283</c:v>
                </c:pt>
                <c:pt idx="45">
                  <c:v>136.09478128206916</c:v>
                </c:pt>
                <c:pt idx="46">
                  <c:v>135.95239226820567</c:v>
                </c:pt>
                <c:pt idx="47">
                  <c:v>135.80883730471533</c:v>
                </c:pt>
                <c:pt idx="48">
                  <c:v>135.66389063977772</c:v>
                </c:pt>
                <c:pt idx="49">
                  <c:v>135.51816364253327</c:v>
                </c:pt>
                <c:pt idx="50">
                  <c:v>135.37168590724795</c:v>
                </c:pt>
                <c:pt idx="51">
                  <c:v>135.22398667458145</c:v>
                </c:pt>
                <c:pt idx="52">
                  <c:v>135.07558046153932</c:v>
                </c:pt>
                <c:pt idx="53">
                  <c:v>134.92683963965277</c:v>
                </c:pt>
                <c:pt idx="54">
                  <c:v>134.77676135397661</c:v>
                </c:pt>
                <c:pt idx="55">
                  <c:v>134.6261741928509</c:v>
                </c:pt>
                <c:pt idx="56">
                  <c:v>134.47445590283581</c:v>
                </c:pt>
                <c:pt idx="57">
                  <c:v>134.32214254546017</c:v>
                </c:pt>
                <c:pt idx="58">
                  <c:v>134.16879415548212</c:v>
                </c:pt>
                <c:pt idx="59">
                  <c:v>134.01529529481127</c:v>
                </c:pt>
                <c:pt idx="60">
                  <c:v>133.86111047721843</c:v>
                </c:pt>
                <c:pt idx="61">
                  <c:v>133.70669174604438</c:v>
                </c:pt>
                <c:pt idx="62">
                  <c:v>133.55180849951398</c:v>
                </c:pt>
                <c:pt idx="63">
                  <c:v>133.39658549943454</c:v>
                </c:pt>
                <c:pt idx="64">
                  <c:v>133.24130781876187</c:v>
                </c:pt>
                <c:pt idx="65">
                  <c:v>133.0859062916131</c:v>
                </c:pt>
                <c:pt idx="66">
                  <c:v>132.93041732905135</c:v>
                </c:pt>
                <c:pt idx="67">
                  <c:v>132.77494636023422</c:v>
                </c:pt>
                <c:pt idx="68">
                  <c:v>132.61982763603194</c:v>
                </c:pt>
                <c:pt idx="69">
                  <c:v>132.46457135551194</c:v>
                </c:pt>
                <c:pt idx="70">
                  <c:v>132.30876302998664</c:v>
                </c:pt>
                <c:pt idx="71">
                  <c:v>132.15243620769851</c:v>
                </c:pt>
                <c:pt idx="72">
                  <c:v>131.99608574151387</c:v>
                </c:pt>
                <c:pt idx="73">
                  <c:v>131.83972121741036</c:v>
                </c:pt>
                <c:pt idx="74">
                  <c:v>131.68316253859123</c:v>
                </c:pt>
                <c:pt idx="75">
                  <c:v>131.52651159793146</c:v>
                </c:pt>
                <c:pt idx="76">
                  <c:v>131.36936134639998</c:v>
                </c:pt>
                <c:pt idx="77">
                  <c:v>131.21261203321191</c:v>
                </c:pt>
                <c:pt idx="78">
                  <c:v>131.05588767775177</c:v>
                </c:pt>
                <c:pt idx="79">
                  <c:v>130.89924154733438</c:v>
                </c:pt>
                <c:pt idx="80">
                  <c:v>130.74314484442377</c:v>
                </c:pt>
                <c:pt idx="81">
                  <c:v>130.58758448968189</c:v>
                </c:pt>
                <c:pt idx="82">
                  <c:v>130.43221933218251</c:v>
                </c:pt>
                <c:pt idx="83">
                  <c:v>130.27679332665247</c:v>
                </c:pt>
                <c:pt idx="84">
                  <c:v>130.12127733258899</c:v>
                </c:pt>
                <c:pt idx="85">
                  <c:v>129.96637635389163</c:v>
                </c:pt>
                <c:pt idx="86">
                  <c:v>129.81127344912053</c:v>
                </c:pt>
                <c:pt idx="87">
                  <c:v>129.65658666204604</c:v>
                </c:pt>
                <c:pt idx="88">
                  <c:v>129.5024851447684</c:v>
                </c:pt>
                <c:pt idx="89">
                  <c:v>129.34832457580066</c:v>
                </c:pt>
                <c:pt idx="90">
                  <c:v>129.19416498986709</c:v>
                </c:pt>
                <c:pt idx="91">
                  <c:v>129.04029899986344</c:v>
                </c:pt>
                <c:pt idx="92">
                  <c:v>128.88691540983586</c:v>
                </c:pt>
                <c:pt idx="93">
                  <c:v>128.73358563403011</c:v>
                </c:pt>
                <c:pt idx="94">
                  <c:v>128.58062550274025</c:v>
                </c:pt>
                <c:pt idx="95">
                  <c:v>128.42803487709421</c:v>
                </c:pt>
                <c:pt idx="96">
                  <c:v>128.27587008891871</c:v>
                </c:pt>
                <c:pt idx="97">
                  <c:v>128.12421199011115</c:v>
                </c:pt>
                <c:pt idx="98">
                  <c:v>127.97298728756856</c:v>
                </c:pt>
                <c:pt idx="99">
                  <c:v>127.82250254732068</c:v>
                </c:pt>
                <c:pt idx="100">
                  <c:v>127.67223829592152</c:v>
                </c:pt>
                <c:pt idx="101">
                  <c:v>127.5224705586155</c:v>
                </c:pt>
                <c:pt idx="102">
                  <c:v>127.37283980882967</c:v>
                </c:pt>
                <c:pt idx="103">
                  <c:v>127.22387110915382</c:v>
                </c:pt>
                <c:pt idx="104">
                  <c:v>127.07534494690671</c:v>
                </c:pt>
                <c:pt idx="105">
                  <c:v>126.92723034263572</c:v>
                </c:pt>
                <c:pt idx="106">
                  <c:v>126.77933495401301</c:v>
                </c:pt>
                <c:pt idx="107">
                  <c:v>126.6323035989014</c:v>
                </c:pt>
                <c:pt idx="108">
                  <c:v>126.48546481336449</c:v>
                </c:pt>
                <c:pt idx="109">
                  <c:v>126.33889201151948</c:v>
                </c:pt>
                <c:pt idx="110">
                  <c:v>126.19292471956152</c:v>
                </c:pt>
                <c:pt idx="111">
                  <c:v>126.04757378432345</c:v>
                </c:pt>
                <c:pt idx="112">
                  <c:v>125.90269279436325</c:v>
                </c:pt>
                <c:pt idx="113">
                  <c:v>125.75777097442165</c:v>
                </c:pt>
                <c:pt idx="114">
                  <c:v>125.61355208630629</c:v>
                </c:pt>
                <c:pt idx="115">
                  <c:v>125.47034477873687</c:v>
                </c:pt>
                <c:pt idx="116">
                  <c:v>125.32769732846477</c:v>
                </c:pt>
                <c:pt idx="117">
                  <c:v>125.18558074181288</c:v>
                </c:pt>
                <c:pt idx="118">
                  <c:v>125.04437545301454</c:v>
                </c:pt>
                <c:pt idx="119">
                  <c:v>124.9034257014827</c:v>
                </c:pt>
                <c:pt idx="120">
                  <c:v>124.76371007855892</c:v>
                </c:pt>
                <c:pt idx="121">
                  <c:v>124.62465647845703</c:v>
                </c:pt>
                <c:pt idx="122">
                  <c:v>124.48597726244502</c:v>
                </c:pt>
                <c:pt idx="123">
                  <c:v>124.34714832031858</c:v>
                </c:pt>
                <c:pt idx="124">
                  <c:v>124.2092161225832</c:v>
                </c:pt>
                <c:pt idx="125">
                  <c:v>124.0716900507403</c:v>
                </c:pt>
                <c:pt idx="126">
                  <c:v>123.93494765581384</c:v>
                </c:pt>
                <c:pt idx="127">
                  <c:v>123.79872753184212</c:v>
                </c:pt>
                <c:pt idx="128">
                  <c:v>123.6634915553575</c:v>
                </c:pt>
                <c:pt idx="129">
                  <c:v>123.52891779987958</c:v>
                </c:pt>
                <c:pt idx="130">
                  <c:v>123.39485599032223</c:v>
                </c:pt>
                <c:pt idx="131">
                  <c:v>123.26167064738202</c:v>
                </c:pt>
              </c:numCache>
            </c:numRef>
          </c:val>
        </c:ser>
        <c:marker val="1"/>
        <c:axId val="84597760"/>
        <c:axId val="84632320"/>
      </c:lineChart>
      <c:catAx>
        <c:axId val="84597760"/>
        <c:scaling>
          <c:orientation val="minMax"/>
        </c:scaling>
        <c:axPos val="b"/>
        <c:numFmt formatCode="General" sourceLinked="1"/>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uk-UA"/>
          </a:p>
        </c:txPr>
        <c:crossAx val="84632320"/>
        <c:crosses val="autoZero"/>
        <c:lblAlgn val="ctr"/>
        <c:lblOffset val="100"/>
        <c:tickLblSkip val="2"/>
        <c:tickMarkSkip val="1"/>
      </c:catAx>
      <c:valAx>
        <c:axId val="84632320"/>
        <c:scaling>
          <c:orientation val="minMax"/>
        </c:scaling>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millions of man-periods</a:t>
                </a:r>
              </a:p>
            </c:rich>
          </c:tx>
          <c:layout>
            <c:manualLayout>
              <c:xMode val="edge"/>
              <c:yMode val="edge"/>
              <c:x val="2.3809549287652752E-2"/>
              <c:y val="8.9552243469566375E-2"/>
            </c:manualLayout>
          </c:layout>
          <c:spPr>
            <a:noFill/>
            <a:ln w="25400">
              <a:noFill/>
            </a:ln>
          </c:spPr>
        </c:title>
        <c:numFmt formatCode="#,##0" sourceLinked="0"/>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uk-UA"/>
          </a:p>
        </c:txPr>
        <c:crossAx val="84597760"/>
        <c:crosses val="autoZero"/>
        <c:crossBetween val="between"/>
      </c:valAx>
      <c:spPr>
        <a:solidFill>
          <a:srgbClr val="FFFFFF"/>
        </a:solidFill>
        <a:ln w="25400">
          <a:noFill/>
        </a:ln>
      </c:spPr>
    </c:plotArea>
    <c:legend>
      <c:legendPos val="r"/>
      <c:layout>
        <c:manualLayout>
          <c:xMode val="edge"/>
          <c:yMode val="edge"/>
          <c:x val="0.2766439868855578"/>
          <c:y val="0.89850737407823988"/>
          <c:w val="0.4637188301632173"/>
          <c:h val="6.5671791026121792E-2"/>
        </c:manualLayout>
      </c:layout>
      <c:spPr>
        <a:noFill/>
        <a:ln w="25400">
          <a:noFill/>
        </a:ln>
      </c:spPr>
      <c:txPr>
        <a:bodyPr/>
        <a:lstStyle/>
        <a:p>
          <a:pPr>
            <a:defRPr sz="920" b="0" i="0" u="none" strike="noStrike" baseline="0">
              <a:solidFill>
                <a:srgbClr val="000000"/>
              </a:solidFill>
              <a:latin typeface="Arial"/>
              <a:ea typeface="Arial"/>
              <a:cs typeface="Arial"/>
            </a:defRPr>
          </a:pPr>
          <a:endParaRPr lang="uk-UA"/>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uk-UA"/>
    </a:p>
  </c:txPr>
  <c:printSettings>
    <c:headerFooter alignWithMargins="0">
      <c:oddFooter>&amp;C</c:oddFooter>
    </c:headerFooter>
    <c:pageMargins b="0.750000000000002" l="0.70000000000000062" r="0.70000000000000062" t="0.750000000000002"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uk-UA"/>
  <c:chart>
    <c:title>
      <c:tx>
        <c:rich>
          <a:bodyPr/>
          <a:lstStyle/>
          <a:p>
            <a:pPr>
              <a:defRPr sz="1400" b="1" i="0" u="none" strike="noStrike" baseline="0">
                <a:solidFill>
                  <a:srgbClr val="000000"/>
                </a:solidFill>
                <a:latin typeface="Arial"/>
                <a:ea typeface="Arial"/>
                <a:cs typeface="Arial"/>
              </a:defRPr>
            </a:pPr>
            <a:r>
              <a:rPr lang="en-US"/>
              <a:t>Capital</a:t>
            </a:r>
          </a:p>
        </c:rich>
      </c:tx>
      <c:layout>
        <c:manualLayout>
          <c:xMode val="edge"/>
          <c:yMode val="edge"/>
          <c:x val="0.46485264087175981"/>
          <c:y val="1.4925321834770661E-2"/>
        </c:manualLayout>
      </c:layout>
      <c:spPr>
        <a:solidFill>
          <a:srgbClr val="FFFFFF"/>
        </a:solidFill>
        <a:ln w="25400">
          <a:noFill/>
        </a:ln>
      </c:spPr>
    </c:title>
    <c:plotArea>
      <c:layout>
        <c:manualLayout>
          <c:layoutTarget val="inner"/>
          <c:xMode val="edge"/>
          <c:yMode val="edge"/>
          <c:x val="0.19614512471655327"/>
          <c:y val="8.6567164179104567E-2"/>
          <c:w val="0.76870748299319802"/>
          <c:h val="0.49850746268656732"/>
        </c:manualLayout>
      </c:layout>
      <c:lineChart>
        <c:grouping val="standard"/>
        <c:ser>
          <c:idx val="0"/>
          <c:order val="0"/>
          <c:tx>
            <c:v>Capital</c:v>
          </c:tx>
          <c:spPr>
            <a:ln w="25400">
              <a:solidFill>
                <a:srgbClr val="0000FF"/>
              </a:solidFill>
              <a:prstDash val="solid"/>
            </a:ln>
          </c:spPr>
          <c:marker>
            <c:symbol val="none"/>
          </c:marker>
          <c:cat>
            <c:strRef>
              <c:f>[0]!Capital_Time_Period</c:f>
              <c:strCache>
                <c:ptCount val="132"/>
                <c:pt idx="0">
                  <c:v>Jan 2010</c:v>
                </c:pt>
                <c:pt idx="1">
                  <c:v>Feb 2010</c:v>
                </c:pt>
                <c:pt idx="2">
                  <c:v>Mar 2010</c:v>
                </c:pt>
                <c:pt idx="3">
                  <c:v>Apr 2010</c:v>
                </c:pt>
                <c:pt idx="4">
                  <c:v>May 2010</c:v>
                </c:pt>
                <c:pt idx="5">
                  <c:v>Jun 2010</c:v>
                </c:pt>
                <c:pt idx="6">
                  <c:v>Jul 2010</c:v>
                </c:pt>
                <c:pt idx="7">
                  <c:v>Aug 2010</c:v>
                </c:pt>
                <c:pt idx="8">
                  <c:v>Sep 2010</c:v>
                </c:pt>
                <c:pt idx="9">
                  <c:v>Oct 2010</c:v>
                </c:pt>
                <c:pt idx="10">
                  <c:v>Nov 2010</c:v>
                </c:pt>
                <c:pt idx="11">
                  <c:v>Dec 2010</c:v>
                </c:pt>
                <c:pt idx="12">
                  <c:v>Jan 2011</c:v>
                </c:pt>
                <c:pt idx="13">
                  <c:v>Feb 2011</c:v>
                </c:pt>
                <c:pt idx="14">
                  <c:v>Mar 2011</c:v>
                </c:pt>
                <c:pt idx="15">
                  <c:v>Apr 2011</c:v>
                </c:pt>
                <c:pt idx="16">
                  <c:v>May 2011</c:v>
                </c:pt>
                <c:pt idx="17">
                  <c:v>Jun 2011</c:v>
                </c:pt>
                <c:pt idx="18">
                  <c:v>Jul 2011</c:v>
                </c:pt>
                <c:pt idx="19">
                  <c:v>Aug 2011</c:v>
                </c:pt>
                <c:pt idx="20">
                  <c:v>Sep 2011</c:v>
                </c:pt>
                <c:pt idx="21">
                  <c:v>Oct 2011</c:v>
                </c:pt>
                <c:pt idx="22">
                  <c:v>Nov 2011</c:v>
                </c:pt>
                <c:pt idx="23">
                  <c:v>Dec 2011</c:v>
                </c:pt>
                <c:pt idx="24">
                  <c:v>Jan 2012</c:v>
                </c:pt>
                <c:pt idx="25">
                  <c:v>Feb 2012</c:v>
                </c:pt>
                <c:pt idx="26">
                  <c:v>Mar 2012</c:v>
                </c:pt>
                <c:pt idx="27">
                  <c:v>Apr 2012</c:v>
                </c:pt>
                <c:pt idx="28">
                  <c:v>May 2012</c:v>
                </c:pt>
                <c:pt idx="29">
                  <c:v>Jun 2012</c:v>
                </c:pt>
                <c:pt idx="30">
                  <c:v>Jul 2012</c:v>
                </c:pt>
                <c:pt idx="31">
                  <c:v>Aug 2012</c:v>
                </c:pt>
                <c:pt idx="32">
                  <c:v>Sep 2012</c:v>
                </c:pt>
                <c:pt idx="33">
                  <c:v>Oct 2012</c:v>
                </c:pt>
                <c:pt idx="34">
                  <c:v>Nov 2012</c:v>
                </c:pt>
                <c:pt idx="35">
                  <c:v>Dec 2012</c:v>
                </c:pt>
                <c:pt idx="36">
                  <c:v>Jan 2013</c:v>
                </c:pt>
                <c:pt idx="37">
                  <c:v>Feb 2013</c:v>
                </c:pt>
                <c:pt idx="38">
                  <c:v>Mar 2013</c:v>
                </c:pt>
                <c:pt idx="39">
                  <c:v>Apr 2013</c:v>
                </c:pt>
                <c:pt idx="40">
                  <c:v>May 2013</c:v>
                </c:pt>
                <c:pt idx="41">
                  <c:v>Jun 2013</c:v>
                </c:pt>
                <c:pt idx="42">
                  <c:v>Jul 2013</c:v>
                </c:pt>
                <c:pt idx="43">
                  <c:v>Aug 2013</c:v>
                </c:pt>
                <c:pt idx="44">
                  <c:v>Sep 2013</c:v>
                </c:pt>
                <c:pt idx="45">
                  <c:v>Oct 2013</c:v>
                </c:pt>
                <c:pt idx="46">
                  <c:v>Nov 2013</c:v>
                </c:pt>
                <c:pt idx="47">
                  <c:v>Dec 2013</c:v>
                </c:pt>
                <c:pt idx="48">
                  <c:v>Jan 2014</c:v>
                </c:pt>
                <c:pt idx="49">
                  <c:v>Feb 2014</c:v>
                </c:pt>
                <c:pt idx="50">
                  <c:v>Mar 2014</c:v>
                </c:pt>
                <c:pt idx="51">
                  <c:v>Apr 2014</c:v>
                </c:pt>
                <c:pt idx="52">
                  <c:v>May 2014</c:v>
                </c:pt>
                <c:pt idx="53">
                  <c:v>Jun 2014</c:v>
                </c:pt>
                <c:pt idx="54">
                  <c:v>Jul 2014</c:v>
                </c:pt>
                <c:pt idx="55">
                  <c:v>Aug 2014</c:v>
                </c:pt>
                <c:pt idx="56">
                  <c:v>Sep 2014</c:v>
                </c:pt>
                <c:pt idx="57">
                  <c:v>Oct 2014</c:v>
                </c:pt>
                <c:pt idx="58">
                  <c:v>Nov 2014</c:v>
                </c:pt>
                <c:pt idx="59">
                  <c:v>Dec 2014</c:v>
                </c:pt>
                <c:pt idx="60">
                  <c:v>Jan 2015</c:v>
                </c:pt>
                <c:pt idx="61">
                  <c:v>Feb 2015</c:v>
                </c:pt>
                <c:pt idx="62">
                  <c:v>Mar 2015</c:v>
                </c:pt>
                <c:pt idx="63">
                  <c:v>Apr 2015</c:v>
                </c:pt>
                <c:pt idx="64">
                  <c:v>May 2015</c:v>
                </c:pt>
                <c:pt idx="65">
                  <c:v>Jun 2015</c:v>
                </c:pt>
                <c:pt idx="66">
                  <c:v>Jul 2015</c:v>
                </c:pt>
                <c:pt idx="67">
                  <c:v>Aug 2015</c:v>
                </c:pt>
                <c:pt idx="68">
                  <c:v>Sep 2015</c:v>
                </c:pt>
                <c:pt idx="69">
                  <c:v>Oct 2015</c:v>
                </c:pt>
                <c:pt idx="70">
                  <c:v>Nov 2015</c:v>
                </c:pt>
                <c:pt idx="71">
                  <c:v>Dec 2015</c:v>
                </c:pt>
                <c:pt idx="72">
                  <c:v>Jan 2016</c:v>
                </c:pt>
                <c:pt idx="73">
                  <c:v>Feb 2016</c:v>
                </c:pt>
                <c:pt idx="74">
                  <c:v>Mar 2016</c:v>
                </c:pt>
                <c:pt idx="75">
                  <c:v>Apr 2016</c:v>
                </c:pt>
                <c:pt idx="76">
                  <c:v>May 2016</c:v>
                </c:pt>
                <c:pt idx="77">
                  <c:v>Jun 2016</c:v>
                </c:pt>
                <c:pt idx="78">
                  <c:v>Jul 2016</c:v>
                </c:pt>
                <c:pt idx="79">
                  <c:v>Aug 2016</c:v>
                </c:pt>
                <c:pt idx="80">
                  <c:v>Sep 2016</c:v>
                </c:pt>
                <c:pt idx="81">
                  <c:v>Oct 2016</c:v>
                </c:pt>
                <c:pt idx="82">
                  <c:v>Nov 2016</c:v>
                </c:pt>
                <c:pt idx="83">
                  <c:v>Dec 2016</c:v>
                </c:pt>
                <c:pt idx="84">
                  <c:v>Jan 2017</c:v>
                </c:pt>
                <c:pt idx="85">
                  <c:v>Feb 2017</c:v>
                </c:pt>
                <c:pt idx="86">
                  <c:v>Mar 2017</c:v>
                </c:pt>
                <c:pt idx="87">
                  <c:v>Apr 2017</c:v>
                </c:pt>
                <c:pt idx="88">
                  <c:v>May 2017</c:v>
                </c:pt>
                <c:pt idx="89">
                  <c:v>Jun 2017</c:v>
                </c:pt>
                <c:pt idx="90">
                  <c:v>Jul 2017</c:v>
                </c:pt>
                <c:pt idx="91">
                  <c:v>Aug 2017</c:v>
                </c:pt>
                <c:pt idx="92">
                  <c:v>Sep 2017</c:v>
                </c:pt>
                <c:pt idx="93">
                  <c:v>Oct 2017</c:v>
                </c:pt>
                <c:pt idx="94">
                  <c:v>Nov 2017</c:v>
                </c:pt>
                <c:pt idx="95">
                  <c:v>Dec 2017</c:v>
                </c:pt>
                <c:pt idx="96">
                  <c:v>Jan 2018</c:v>
                </c:pt>
                <c:pt idx="97">
                  <c:v>Feb 2018</c:v>
                </c:pt>
                <c:pt idx="98">
                  <c:v>Mar 2018</c:v>
                </c:pt>
                <c:pt idx="99">
                  <c:v>Apr 2018</c:v>
                </c:pt>
                <c:pt idx="100">
                  <c:v>May 2018</c:v>
                </c:pt>
                <c:pt idx="101">
                  <c:v>Jun 2018</c:v>
                </c:pt>
                <c:pt idx="102">
                  <c:v>Jul 2018</c:v>
                </c:pt>
                <c:pt idx="103">
                  <c:v>Aug 2018</c:v>
                </c:pt>
                <c:pt idx="104">
                  <c:v>Sep 2018</c:v>
                </c:pt>
                <c:pt idx="105">
                  <c:v>Oct 2018</c:v>
                </c:pt>
                <c:pt idx="106">
                  <c:v>Nov 2018</c:v>
                </c:pt>
                <c:pt idx="107">
                  <c:v>Dec 2018</c:v>
                </c:pt>
                <c:pt idx="108">
                  <c:v>Jan 2019</c:v>
                </c:pt>
                <c:pt idx="109">
                  <c:v>Feb 2019</c:v>
                </c:pt>
                <c:pt idx="110">
                  <c:v>Mar 2019</c:v>
                </c:pt>
                <c:pt idx="111">
                  <c:v>Apr 2019</c:v>
                </c:pt>
                <c:pt idx="112">
                  <c:v>May 2019</c:v>
                </c:pt>
                <c:pt idx="113">
                  <c:v>Jun 2019</c:v>
                </c:pt>
                <c:pt idx="114">
                  <c:v>Jul 2019</c:v>
                </c:pt>
                <c:pt idx="115">
                  <c:v>Aug 2019</c:v>
                </c:pt>
                <c:pt idx="116">
                  <c:v>Sep 2019</c:v>
                </c:pt>
                <c:pt idx="117">
                  <c:v>Oct 2019</c:v>
                </c:pt>
                <c:pt idx="118">
                  <c:v>Nov 2019</c:v>
                </c:pt>
                <c:pt idx="119">
                  <c:v>Dec 2019</c:v>
                </c:pt>
                <c:pt idx="120">
                  <c:v>Jan 2020</c:v>
                </c:pt>
                <c:pt idx="121">
                  <c:v>Feb 2020</c:v>
                </c:pt>
                <c:pt idx="122">
                  <c:v>Mar 2020</c:v>
                </c:pt>
                <c:pt idx="123">
                  <c:v>Apr 2020</c:v>
                </c:pt>
                <c:pt idx="124">
                  <c:v>May 2020</c:v>
                </c:pt>
                <c:pt idx="125">
                  <c:v>Jun 2020</c:v>
                </c:pt>
                <c:pt idx="126">
                  <c:v>Jul 2020</c:v>
                </c:pt>
                <c:pt idx="127">
                  <c:v>Aug 2020</c:v>
                </c:pt>
                <c:pt idx="128">
                  <c:v>Sep 2020</c:v>
                </c:pt>
                <c:pt idx="129">
                  <c:v>Oct 2020</c:v>
                </c:pt>
                <c:pt idx="130">
                  <c:v>Nov 2020</c:v>
                </c:pt>
                <c:pt idx="131">
                  <c:v>Dec 2020</c:v>
                </c:pt>
              </c:strCache>
            </c:strRef>
          </c:cat>
          <c:val>
            <c:numRef>
              <c:f>[0]!Capital_mean</c:f>
              <c:numCache>
                <c:formatCode>"$"#,##0_);[Red]\("$"#,##0\)</c:formatCode>
                <c:ptCount val="132"/>
                <c:pt idx="0">
                  <c:v>34645298.421926446</c:v>
                </c:pt>
                <c:pt idx="1">
                  <c:v>34645298.421926446</c:v>
                </c:pt>
                <c:pt idx="2">
                  <c:v>34644899.176224455</c:v>
                </c:pt>
                <c:pt idx="3">
                  <c:v>34644106.002934523</c:v>
                </c:pt>
                <c:pt idx="4">
                  <c:v>34642958.630216107</c:v>
                </c:pt>
                <c:pt idx="5">
                  <c:v>34641447.828125551</c:v>
                </c:pt>
                <c:pt idx="6">
                  <c:v>34639597.489551045</c:v>
                </c:pt>
                <c:pt idx="7">
                  <c:v>34637388.941422753</c:v>
                </c:pt>
                <c:pt idx="8">
                  <c:v>34634877.628536507</c:v>
                </c:pt>
                <c:pt idx="9">
                  <c:v>34632055.411070563</c:v>
                </c:pt>
                <c:pt idx="10">
                  <c:v>34628902.199924216</c:v>
                </c:pt>
                <c:pt idx="11">
                  <c:v>34625442.024150752</c:v>
                </c:pt>
                <c:pt idx="12">
                  <c:v>34621699.411629304</c:v>
                </c:pt>
                <c:pt idx="13">
                  <c:v>34617685.19546859</c:v>
                </c:pt>
                <c:pt idx="14">
                  <c:v>34613408.449166104</c:v>
                </c:pt>
                <c:pt idx="15">
                  <c:v>34608835.133982994</c:v>
                </c:pt>
                <c:pt idx="16">
                  <c:v>34604033.200653337</c:v>
                </c:pt>
                <c:pt idx="17">
                  <c:v>34599006.285435081</c:v>
                </c:pt>
                <c:pt idx="18">
                  <c:v>34593712.957499593</c:v>
                </c:pt>
                <c:pt idx="19">
                  <c:v>34588194.209915526</c:v>
                </c:pt>
                <c:pt idx="20">
                  <c:v>34582439.749030352</c:v>
                </c:pt>
                <c:pt idx="21">
                  <c:v>34576459.481625736</c:v>
                </c:pt>
                <c:pt idx="22">
                  <c:v>34570294.641582012</c:v>
                </c:pt>
                <c:pt idx="23">
                  <c:v>34563935.719048373</c:v>
                </c:pt>
                <c:pt idx="24">
                  <c:v>34557371.33474873</c:v>
                </c:pt>
                <c:pt idx="25">
                  <c:v>34550576.68944864</c:v>
                </c:pt>
                <c:pt idx="26">
                  <c:v>34543607.072799362</c:v>
                </c:pt>
                <c:pt idx="27">
                  <c:v>34536427.281592898</c:v>
                </c:pt>
                <c:pt idx="28">
                  <c:v>34529067.37052203</c:v>
                </c:pt>
                <c:pt idx="29">
                  <c:v>34521494.027309045</c:v>
                </c:pt>
                <c:pt idx="30">
                  <c:v>34513723.248322628</c:v>
                </c:pt>
                <c:pt idx="31">
                  <c:v>34505757.282045051</c:v>
                </c:pt>
                <c:pt idx="32">
                  <c:v>34497598.824913062</c:v>
                </c:pt>
                <c:pt idx="33">
                  <c:v>34489276.323819347</c:v>
                </c:pt>
                <c:pt idx="34">
                  <c:v>34480771.228150591</c:v>
                </c:pt>
                <c:pt idx="35">
                  <c:v>34472079.152273305</c:v>
                </c:pt>
                <c:pt idx="36">
                  <c:v>34463221.590712294</c:v>
                </c:pt>
                <c:pt idx="37">
                  <c:v>34454201.274309665</c:v>
                </c:pt>
                <c:pt idx="38">
                  <c:v>34445054.26795657</c:v>
                </c:pt>
                <c:pt idx="39">
                  <c:v>34435790.078626387</c:v>
                </c:pt>
                <c:pt idx="40">
                  <c:v>34426400.571100064</c:v>
                </c:pt>
                <c:pt idx="41">
                  <c:v>34416920.008760482</c:v>
                </c:pt>
                <c:pt idx="42">
                  <c:v>34407311.872074045</c:v>
                </c:pt>
                <c:pt idx="43">
                  <c:v>34397570.331097677</c:v>
                </c:pt>
                <c:pt idx="44">
                  <c:v>34387709.931946121</c:v>
                </c:pt>
                <c:pt idx="45">
                  <c:v>34377738.250416331</c:v>
                </c:pt>
                <c:pt idx="46">
                  <c:v>34367620.415001586</c:v>
                </c:pt>
                <c:pt idx="47">
                  <c:v>34357391.535396621</c:v>
                </c:pt>
                <c:pt idx="48">
                  <c:v>34347036.036025323</c:v>
                </c:pt>
                <c:pt idx="49">
                  <c:v>34336593.575545162</c:v>
                </c:pt>
                <c:pt idx="50">
                  <c:v>34326065.474024527</c:v>
                </c:pt>
                <c:pt idx="51">
                  <c:v>34315420.047155097</c:v>
                </c:pt>
                <c:pt idx="52">
                  <c:v>34304690.606258295</c:v>
                </c:pt>
                <c:pt idx="53">
                  <c:v>34293901.129057884</c:v>
                </c:pt>
                <c:pt idx="54">
                  <c:v>34282984.881158605</c:v>
                </c:pt>
                <c:pt idx="55">
                  <c:v>34271995.925660037</c:v>
                </c:pt>
                <c:pt idx="56">
                  <c:v>34260892.651799291</c:v>
                </c:pt>
                <c:pt idx="57">
                  <c:v>34249709.852758229</c:v>
                </c:pt>
                <c:pt idx="58">
                  <c:v>34238417.960504331</c:v>
                </c:pt>
                <c:pt idx="59">
                  <c:v>34227074.792053699</c:v>
                </c:pt>
                <c:pt idx="60">
                  <c:v>34215644.528804913</c:v>
                </c:pt>
                <c:pt idx="61">
                  <c:v>34204156.494751334</c:v>
                </c:pt>
                <c:pt idx="62">
                  <c:v>34192595.009885035</c:v>
                </c:pt>
                <c:pt idx="63">
                  <c:v>34180967.841305241</c:v>
                </c:pt>
                <c:pt idx="64">
                  <c:v>34169293.356096901</c:v>
                </c:pt>
                <c:pt idx="65">
                  <c:v>34157566.57874123</c:v>
                </c:pt>
                <c:pt idx="66">
                  <c:v>34145789.51011578</c:v>
                </c:pt>
                <c:pt idx="67">
                  <c:v>34133968.721942008</c:v>
                </c:pt>
                <c:pt idx="68">
                  <c:v>34122125.907625675</c:v>
                </c:pt>
                <c:pt idx="69">
                  <c:v>34110228.420118846</c:v>
                </c:pt>
                <c:pt idx="70">
                  <c:v>34098248.561685503</c:v>
                </c:pt>
                <c:pt idx="71">
                  <c:v>34086188.181071147</c:v>
                </c:pt>
                <c:pt idx="72">
                  <c:v>34074079.579057842</c:v>
                </c:pt>
                <c:pt idx="73">
                  <c:v>34061923.078567214</c:v>
                </c:pt>
                <c:pt idx="74">
                  <c:v>34049706.497931734</c:v>
                </c:pt>
                <c:pt idx="75">
                  <c:v>34037436.262311786</c:v>
                </c:pt>
                <c:pt idx="76">
                  <c:v>34025085.228809319</c:v>
                </c:pt>
                <c:pt idx="77">
                  <c:v>34012712.503860526</c:v>
                </c:pt>
                <c:pt idx="78">
                  <c:v>34000293.049258344</c:v>
                </c:pt>
                <c:pt idx="79">
                  <c:v>33987830.139199294</c:v>
                </c:pt>
                <c:pt idx="80">
                  <c:v>33975354.642578788</c:v>
                </c:pt>
                <c:pt idx="81">
                  <c:v>33962865.516867243</c:v>
                </c:pt>
                <c:pt idx="82">
                  <c:v>33950340.083700135</c:v>
                </c:pt>
                <c:pt idx="83">
                  <c:v>33937761.269257188</c:v>
                </c:pt>
                <c:pt idx="84">
                  <c:v>33925126.964615345</c:v>
                </c:pt>
                <c:pt idx="85">
                  <c:v>33912483.51364062</c:v>
                </c:pt>
                <c:pt idx="86">
                  <c:v>33899776.886838511</c:v>
                </c:pt>
                <c:pt idx="87">
                  <c:v>33887047.702436365</c:v>
                </c:pt>
                <c:pt idx="88">
                  <c:v>33874307.008915007</c:v>
                </c:pt>
                <c:pt idx="89">
                  <c:v>33861512.197206706</c:v>
                </c:pt>
                <c:pt idx="90">
                  <c:v>33848667.10298343</c:v>
                </c:pt>
                <c:pt idx="91">
                  <c:v>33835790.920913316</c:v>
                </c:pt>
                <c:pt idx="92">
                  <c:v>33822896.024273813</c:v>
                </c:pt>
                <c:pt idx="93">
                  <c:v>33809954.067826688</c:v>
                </c:pt>
                <c:pt idx="94">
                  <c:v>33796985.80914931</c:v>
                </c:pt>
                <c:pt idx="95">
                  <c:v>33783991.185228266</c:v>
                </c:pt>
                <c:pt idx="96">
                  <c:v>33770973.868793488</c:v>
                </c:pt>
                <c:pt idx="97">
                  <c:v>33757939.163901575</c:v>
                </c:pt>
                <c:pt idx="98">
                  <c:v>33744882.217776291</c:v>
                </c:pt>
                <c:pt idx="99">
                  <c:v>33731823.24900908</c:v>
                </c:pt>
                <c:pt idx="100">
                  <c:v>33718727.997086734</c:v>
                </c:pt>
                <c:pt idx="101">
                  <c:v>33705614.668909132</c:v>
                </c:pt>
                <c:pt idx="102">
                  <c:v>33692459.557821311</c:v>
                </c:pt>
                <c:pt idx="103">
                  <c:v>33679297.313165911</c:v>
                </c:pt>
                <c:pt idx="104">
                  <c:v>33666113.493958168</c:v>
                </c:pt>
                <c:pt idx="105">
                  <c:v>33652906.093594588</c:v>
                </c:pt>
                <c:pt idx="106">
                  <c:v>33639662.461893417</c:v>
                </c:pt>
                <c:pt idx="107">
                  <c:v>33626425.185837992</c:v>
                </c:pt>
                <c:pt idx="108">
                  <c:v>33613150.043622285</c:v>
                </c:pt>
                <c:pt idx="109">
                  <c:v>33599841.92810344</c:v>
                </c:pt>
                <c:pt idx="110">
                  <c:v>33586523.302808918</c:v>
                </c:pt>
                <c:pt idx="111">
                  <c:v>33573194.971916333</c:v>
                </c:pt>
                <c:pt idx="112">
                  <c:v>33559847.370444968</c:v>
                </c:pt>
                <c:pt idx="113">
                  <c:v>33546446.884999305</c:v>
                </c:pt>
                <c:pt idx="114">
                  <c:v>33533042.657295514</c:v>
                </c:pt>
                <c:pt idx="115">
                  <c:v>33519655.173232295</c:v>
                </c:pt>
                <c:pt idx="116">
                  <c:v>33506254.772421475</c:v>
                </c:pt>
                <c:pt idx="117">
                  <c:v>33492839.666865923</c:v>
                </c:pt>
                <c:pt idx="118">
                  <c:v>33479435.090897247</c:v>
                </c:pt>
                <c:pt idx="119">
                  <c:v>33465997.933833838</c:v>
                </c:pt>
                <c:pt idx="120">
                  <c:v>33452592.896398321</c:v>
                </c:pt>
                <c:pt idx="121">
                  <c:v>33439182.424409367</c:v>
                </c:pt>
                <c:pt idx="122">
                  <c:v>33425747.70383073</c:v>
                </c:pt>
                <c:pt idx="123">
                  <c:v>33412254.299499106</c:v>
                </c:pt>
                <c:pt idx="124">
                  <c:v>33398771.383442048</c:v>
                </c:pt>
                <c:pt idx="125">
                  <c:v>33385266.771455906</c:v>
                </c:pt>
                <c:pt idx="126">
                  <c:v>33371765.541088268</c:v>
                </c:pt>
                <c:pt idx="127">
                  <c:v>33358250.636250094</c:v>
                </c:pt>
                <c:pt idx="128">
                  <c:v>33344752.717457555</c:v>
                </c:pt>
                <c:pt idx="129">
                  <c:v>33331250.760273654</c:v>
                </c:pt>
                <c:pt idx="130">
                  <c:v>33317735.051080488</c:v>
                </c:pt>
                <c:pt idx="131">
                  <c:v>33304229.841376312</c:v>
                </c:pt>
              </c:numCache>
            </c:numRef>
          </c:val>
        </c:ser>
        <c:marker val="1"/>
        <c:axId val="84660992"/>
        <c:axId val="84662528"/>
      </c:lineChart>
      <c:catAx>
        <c:axId val="84660992"/>
        <c:scaling>
          <c:orientation val="minMax"/>
        </c:scaling>
        <c:axPos val="b"/>
        <c:numFmt formatCode="General" sourceLinked="1"/>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uk-UA"/>
          </a:p>
        </c:txPr>
        <c:crossAx val="84662528"/>
        <c:crosses val="autoZero"/>
        <c:lblAlgn val="ctr"/>
        <c:lblOffset val="100"/>
        <c:tickLblSkip val="3"/>
        <c:tickMarkSkip val="1"/>
      </c:catAx>
      <c:valAx>
        <c:axId val="84662528"/>
        <c:scaling>
          <c:orientation val="minMax"/>
        </c:scaling>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3.0612294640972832E-2"/>
              <c:y val="0.20895513060867391"/>
            </c:manualLayout>
          </c:layout>
          <c:spPr>
            <a:noFill/>
            <a:ln w="25400">
              <a:noFill/>
            </a:ln>
          </c:spPr>
        </c:title>
        <c:numFmt formatCode="\$#,##0_);[Red]\(\$#,##0\)" sourceLinked="0"/>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uk-UA"/>
          </a:p>
        </c:txPr>
        <c:crossAx val="84660992"/>
        <c:crosses val="autoZero"/>
        <c:crossBetween val="between"/>
      </c:valAx>
      <c:spPr>
        <a:solidFill>
          <a:srgbClr val="FFFFFF"/>
        </a:solidFill>
        <a:ln w="25400">
          <a:noFill/>
        </a:ln>
      </c:spPr>
    </c:plotArea>
    <c:legend>
      <c:legendPos val="r"/>
      <c:layout>
        <c:manualLayout>
          <c:xMode val="edge"/>
          <c:yMode val="edge"/>
          <c:x val="0.37641718907446919"/>
          <c:y val="0.90447756530433665"/>
          <c:w val="0.30272103869236056"/>
          <c:h val="6.5671791026121792E-2"/>
        </c:manualLayout>
      </c:layout>
      <c:spPr>
        <a:noFill/>
        <a:ln w="25400">
          <a:noFill/>
        </a:ln>
      </c:spPr>
      <c:txPr>
        <a:bodyPr/>
        <a:lstStyle/>
        <a:p>
          <a:pPr>
            <a:defRPr sz="920" b="0" i="0" u="none" strike="noStrike" baseline="0">
              <a:solidFill>
                <a:srgbClr val="000000"/>
              </a:solidFill>
              <a:latin typeface="Arial"/>
              <a:ea typeface="Arial"/>
              <a:cs typeface="Arial"/>
            </a:defRPr>
          </a:pPr>
          <a:endParaRPr lang="uk-UA"/>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uk-UA"/>
    </a:p>
  </c:txPr>
  <c:printSettings>
    <c:headerFooter alignWithMargins="0">
      <c:oddFooter>&amp;C</c:oddFooter>
    </c:headerFooter>
    <c:pageMargins b="0.750000000000002" l="0.70000000000000062" r="0.70000000000000062" t="0.750000000000002"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uk-UA"/>
  <c:chart>
    <c:title>
      <c:tx>
        <c:rich>
          <a:bodyPr/>
          <a:lstStyle/>
          <a:p>
            <a:pPr>
              <a:defRPr sz="1400" b="1" i="0" u="none" strike="noStrike" baseline="0">
                <a:solidFill>
                  <a:srgbClr val="000000"/>
                </a:solidFill>
                <a:latin typeface="Arial"/>
                <a:ea typeface="Arial"/>
                <a:cs typeface="Arial"/>
              </a:defRPr>
            </a:pPr>
            <a:r>
              <a:rPr lang="en-US"/>
              <a:t>Demand</a:t>
            </a:r>
          </a:p>
        </c:rich>
      </c:tx>
      <c:layout>
        <c:manualLayout>
          <c:xMode val="edge"/>
          <c:yMode val="edge"/>
          <c:x val="0.45918370622698212"/>
          <c:y val="5.9701599800025047E-2"/>
        </c:manualLayout>
      </c:layout>
      <c:spPr>
        <a:solidFill>
          <a:srgbClr val="FFFFFF"/>
        </a:solidFill>
        <a:ln w="25400">
          <a:noFill/>
        </a:ln>
      </c:spPr>
    </c:title>
    <c:plotArea>
      <c:layout>
        <c:manualLayout>
          <c:layoutTarget val="inner"/>
          <c:xMode val="edge"/>
          <c:yMode val="edge"/>
          <c:x val="0.21201814058956936"/>
          <c:y val="9.8507462686567279E-2"/>
          <c:w val="0.74603174603174605"/>
          <c:h val="0.64776119402985111"/>
        </c:manualLayout>
      </c:layout>
      <c:lineChart>
        <c:grouping val="standard"/>
        <c:ser>
          <c:idx val="0"/>
          <c:order val="0"/>
          <c:tx>
            <c:v>Aggregate Demand</c:v>
          </c:tx>
          <c:spPr>
            <a:ln w="25400">
              <a:solidFill>
                <a:srgbClr val="0000FF"/>
              </a:solidFill>
              <a:prstDash val="solid"/>
            </a:ln>
          </c:spPr>
          <c:marker>
            <c:symbol val="none"/>
          </c:marker>
          <c:cat>
            <c:strRef>
              <c:f>[0]!Demand_Aggregate_Time_Period</c:f>
              <c:strCache>
                <c:ptCount val="132"/>
                <c:pt idx="0">
                  <c:v>Jan 2010</c:v>
                </c:pt>
                <c:pt idx="1">
                  <c:v>Feb 2010</c:v>
                </c:pt>
                <c:pt idx="2">
                  <c:v>Mar 2010</c:v>
                </c:pt>
                <c:pt idx="3">
                  <c:v>Apr 2010</c:v>
                </c:pt>
                <c:pt idx="4">
                  <c:v>May 2010</c:v>
                </c:pt>
                <c:pt idx="5">
                  <c:v>Jun 2010</c:v>
                </c:pt>
                <c:pt idx="6">
                  <c:v>Jul 2010</c:v>
                </c:pt>
                <c:pt idx="7">
                  <c:v>Aug 2010</c:v>
                </c:pt>
                <c:pt idx="8">
                  <c:v>Sep 2010</c:v>
                </c:pt>
                <c:pt idx="9">
                  <c:v>Oct 2010</c:v>
                </c:pt>
                <c:pt idx="10">
                  <c:v>Nov 2010</c:v>
                </c:pt>
                <c:pt idx="11">
                  <c:v>Dec 2010</c:v>
                </c:pt>
                <c:pt idx="12">
                  <c:v>Jan 2011</c:v>
                </c:pt>
                <c:pt idx="13">
                  <c:v>Feb 2011</c:v>
                </c:pt>
                <c:pt idx="14">
                  <c:v>Mar 2011</c:v>
                </c:pt>
                <c:pt idx="15">
                  <c:v>Apr 2011</c:v>
                </c:pt>
                <c:pt idx="16">
                  <c:v>May 2011</c:v>
                </c:pt>
                <c:pt idx="17">
                  <c:v>Jun 2011</c:v>
                </c:pt>
                <c:pt idx="18">
                  <c:v>Jul 2011</c:v>
                </c:pt>
                <c:pt idx="19">
                  <c:v>Aug 2011</c:v>
                </c:pt>
                <c:pt idx="20">
                  <c:v>Sep 2011</c:v>
                </c:pt>
                <c:pt idx="21">
                  <c:v>Oct 2011</c:v>
                </c:pt>
                <c:pt idx="22">
                  <c:v>Nov 2011</c:v>
                </c:pt>
                <c:pt idx="23">
                  <c:v>Dec 2011</c:v>
                </c:pt>
                <c:pt idx="24">
                  <c:v>Jan 2012</c:v>
                </c:pt>
                <c:pt idx="25">
                  <c:v>Feb 2012</c:v>
                </c:pt>
                <c:pt idx="26">
                  <c:v>Mar 2012</c:v>
                </c:pt>
                <c:pt idx="27">
                  <c:v>Apr 2012</c:v>
                </c:pt>
                <c:pt idx="28">
                  <c:v>May 2012</c:v>
                </c:pt>
                <c:pt idx="29">
                  <c:v>Jun 2012</c:v>
                </c:pt>
                <c:pt idx="30">
                  <c:v>Jul 2012</c:v>
                </c:pt>
                <c:pt idx="31">
                  <c:v>Aug 2012</c:v>
                </c:pt>
                <c:pt idx="32">
                  <c:v>Sep 2012</c:v>
                </c:pt>
                <c:pt idx="33">
                  <c:v>Oct 2012</c:v>
                </c:pt>
                <c:pt idx="34">
                  <c:v>Nov 2012</c:v>
                </c:pt>
                <c:pt idx="35">
                  <c:v>Dec 2012</c:v>
                </c:pt>
                <c:pt idx="36">
                  <c:v>Jan 2013</c:v>
                </c:pt>
                <c:pt idx="37">
                  <c:v>Feb 2013</c:v>
                </c:pt>
                <c:pt idx="38">
                  <c:v>Mar 2013</c:v>
                </c:pt>
                <c:pt idx="39">
                  <c:v>Apr 2013</c:v>
                </c:pt>
                <c:pt idx="40">
                  <c:v>May 2013</c:v>
                </c:pt>
                <c:pt idx="41">
                  <c:v>Jun 2013</c:v>
                </c:pt>
                <c:pt idx="42">
                  <c:v>Jul 2013</c:v>
                </c:pt>
                <c:pt idx="43">
                  <c:v>Aug 2013</c:v>
                </c:pt>
                <c:pt idx="44">
                  <c:v>Sep 2013</c:v>
                </c:pt>
                <c:pt idx="45">
                  <c:v>Oct 2013</c:v>
                </c:pt>
                <c:pt idx="46">
                  <c:v>Nov 2013</c:v>
                </c:pt>
                <c:pt idx="47">
                  <c:v>Dec 2013</c:v>
                </c:pt>
                <c:pt idx="48">
                  <c:v>Jan 2014</c:v>
                </c:pt>
                <c:pt idx="49">
                  <c:v>Feb 2014</c:v>
                </c:pt>
                <c:pt idx="50">
                  <c:v>Mar 2014</c:v>
                </c:pt>
                <c:pt idx="51">
                  <c:v>Apr 2014</c:v>
                </c:pt>
                <c:pt idx="52">
                  <c:v>May 2014</c:v>
                </c:pt>
                <c:pt idx="53">
                  <c:v>Jun 2014</c:v>
                </c:pt>
                <c:pt idx="54">
                  <c:v>Jul 2014</c:v>
                </c:pt>
                <c:pt idx="55">
                  <c:v>Aug 2014</c:v>
                </c:pt>
                <c:pt idx="56">
                  <c:v>Sep 2014</c:v>
                </c:pt>
                <c:pt idx="57">
                  <c:v>Oct 2014</c:v>
                </c:pt>
                <c:pt idx="58">
                  <c:v>Nov 2014</c:v>
                </c:pt>
                <c:pt idx="59">
                  <c:v>Dec 2014</c:v>
                </c:pt>
                <c:pt idx="60">
                  <c:v>Jan 2015</c:v>
                </c:pt>
                <c:pt idx="61">
                  <c:v>Feb 2015</c:v>
                </c:pt>
                <c:pt idx="62">
                  <c:v>Mar 2015</c:v>
                </c:pt>
                <c:pt idx="63">
                  <c:v>Apr 2015</c:v>
                </c:pt>
                <c:pt idx="64">
                  <c:v>May 2015</c:v>
                </c:pt>
                <c:pt idx="65">
                  <c:v>Jun 2015</c:v>
                </c:pt>
                <c:pt idx="66">
                  <c:v>Jul 2015</c:v>
                </c:pt>
                <c:pt idx="67">
                  <c:v>Aug 2015</c:v>
                </c:pt>
                <c:pt idx="68">
                  <c:v>Sep 2015</c:v>
                </c:pt>
                <c:pt idx="69">
                  <c:v>Oct 2015</c:v>
                </c:pt>
                <c:pt idx="70">
                  <c:v>Nov 2015</c:v>
                </c:pt>
                <c:pt idx="71">
                  <c:v>Dec 2015</c:v>
                </c:pt>
                <c:pt idx="72">
                  <c:v>Jan 2016</c:v>
                </c:pt>
                <c:pt idx="73">
                  <c:v>Feb 2016</c:v>
                </c:pt>
                <c:pt idx="74">
                  <c:v>Mar 2016</c:v>
                </c:pt>
                <c:pt idx="75">
                  <c:v>Apr 2016</c:v>
                </c:pt>
                <c:pt idx="76">
                  <c:v>May 2016</c:v>
                </c:pt>
                <c:pt idx="77">
                  <c:v>Jun 2016</c:v>
                </c:pt>
                <c:pt idx="78">
                  <c:v>Jul 2016</c:v>
                </c:pt>
                <c:pt idx="79">
                  <c:v>Aug 2016</c:v>
                </c:pt>
                <c:pt idx="80">
                  <c:v>Sep 2016</c:v>
                </c:pt>
                <c:pt idx="81">
                  <c:v>Oct 2016</c:v>
                </c:pt>
                <c:pt idx="82">
                  <c:v>Nov 2016</c:v>
                </c:pt>
                <c:pt idx="83">
                  <c:v>Dec 2016</c:v>
                </c:pt>
                <c:pt idx="84">
                  <c:v>Jan 2017</c:v>
                </c:pt>
                <c:pt idx="85">
                  <c:v>Feb 2017</c:v>
                </c:pt>
                <c:pt idx="86">
                  <c:v>Mar 2017</c:v>
                </c:pt>
                <c:pt idx="87">
                  <c:v>Apr 2017</c:v>
                </c:pt>
                <c:pt idx="88">
                  <c:v>May 2017</c:v>
                </c:pt>
                <c:pt idx="89">
                  <c:v>Jun 2017</c:v>
                </c:pt>
                <c:pt idx="90">
                  <c:v>Jul 2017</c:v>
                </c:pt>
                <c:pt idx="91">
                  <c:v>Aug 2017</c:v>
                </c:pt>
                <c:pt idx="92">
                  <c:v>Sep 2017</c:v>
                </c:pt>
                <c:pt idx="93">
                  <c:v>Oct 2017</c:v>
                </c:pt>
                <c:pt idx="94">
                  <c:v>Nov 2017</c:v>
                </c:pt>
                <c:pt idx="95">
                  <c:v>Dec 2017</c:v>
                </c:pt>
                <c:pt idx="96">
                  <c:v>Jan 2018</c:v>
                </c:pt>
                <c:pt idx="97">
                  <c:v>Feb 2018</c:v>
                </c:pt>
                <c:pt idx="98">
                  <c:v>Mar 2018</c:v>
                </c:pt>
                <c:pt idx="99">
                  <c:v>Apr 2018</c:v>
                </c:pt>
                <c:pt idx="100">
                  <c:v>May 2018</c:v>
                </c:pt>
                <c:pt idx="101">
                  <c:v>Jun 2018</c:v>
                </c:pt>
                <c:pt idx="102">
                  <c:v>Jul 2018</c:v>
                </c:pt>
                <c:pt idx="103">
                  <c:v>Aug 2018</c:v>
                </c:pt>
                <c:pt idx="104">
                  <c:v>Sep 2018</c:v>
                </c:pt>
                <c:pt idx="105">
                  <c:v>Oct 2018</c:v>
                </c:pt>
                <c:pt idx="106">
                  <c:v>Nov 2018</c:v>
                </c:pt>
                <c:pt idx="107">
                  <c:v>Dec 2018</c:v>
                </c:pt>
                <c:pt idx="108">
                  <c:v>Jan 2019</c:v>
                </c:pt>
                <c:pt idx="109">
                  <c:v>Feb 2019</c:v>
                </c:pt>
                <c:pt idx="110">
                  <c:v>Mar 2019</c:v>
                </c:pt>
                <c:pt idx="111">
                  <c:v>Apr 2019</c:v>
                </c:pt>
                <c:pt idx="112">
                  <c:v>May 2019</c:v>
                </c:pt>
                <c:pt idx="113">
                  <c:v>Jun 2019</c:v>
                </c:pt>
                <c:pt idx="114">
                  <c:v>Jul 2019</c:v>
                </c:pt>
                <c:pt idx="115">
                  <c:v>Aug 2019</c:v>
                </c:pt>
                <c:pt idx="116">
                  <c:v>Sep 2019</c:v>
                </c:pt>
                <c:pt idx="117">
                  <c:v>Oct 2019</c:v>
                </c:pt>
                <c:pt idx="118">
                  <c:v>Nov 2019</c:v>
                </c:pt>
                <c:pt idx="119">
                  <c:v>Dec 2019</c:v>
                </c:pt>
                <c:pt idx="120">
                  <c:v>Jan 2020</c:v>
                </c:pt>
                <c:pt idx="121">
                  <c:v>Feb 2020</c:v>
                </c:pt>
                <c:pt idx="122">
                  <c:v>Mar 2020</c:v>
                </c:pt>
                <c:pt idx="123">
                  <c:v>Apr 2020</c:v>
                </c:pt>
                <c:pt idx="124">
                  <c:v>May 2020</c:v>
                </c:pt>
                <c:pt idx="125">
                  <c:v>Jun 2020</c:v>
                </c:pt>
                <c:pt idx="126">
                  <c:v>Jul 2020</c:v>
                </c:pt>
                <c:pt idx="127">
                  <c:v>Aug 2020</c:v>
                </c:pt>
                <c:pt idx="128">
                  <c:v>Sep 2020</c:v>
                </c:pt>
                <c:pt idx="129">
                  <c:v>Oct 2020</c:v>
                </c:pt>
                <c:pt idx="130">
                  <c:v>Nov 2020</c:v>
                </c:pt>
                <c:pt idx="131">
                  <c:v>Dec 2020</c:v>
                </c:pt>
              </c:strCache>
            </c:strRef>
          </c:cat>
          <c:val>
            <c:numRef>
              <c:f>[0]!Demand_Aggregate_mean</c:f>
              <c:numCache>
                <c:formatCode>"$"#,##0_);[Red]\("$"#,##0\)</c:formatCode>
                <c:ptCount val="132"/>
                <c:pt idx="0">
                  <c:v>957578.72841491573</c:v>
                </c:pt>
                <c:pt idx="1">
                  <c:v>954071.86609622114</c:v>
                </c:pt>
                <c:pt idx="2">
                  <c:v>968656.16752651241</c:v>
                </c:pt>
                <c:pt idx="3">
                  <c:v>958213.58596899337</c:v>
                </c:pt>
                <c:pt idx="4">
                  <c:v>964960.28855873272</c:v>
                </c:pt>
                <c:pt idx="5">
                  <c:v>949779.18965158332</c:v>
                </c:pt>
                <c:pt idx="6">
                  <c:v>973108.45128015464</c:v>
                </c:pt>
                <c:pt idx="7">
                  <c:v>963999.70817384741</c:v>
                </c:pt>
                <c:pt idx="8">
                  <c:v>948494.56222496554</c:v>
                </c:pt>
                <c:pt idx="9">
                  <c:v>955767.35297238675</c:v>
                </c:pt>
                <c:pt idx="10">
                  <c:v>963668.92747531913</c:v>
                </c:pt>
                <c:pt idx="11">
                  <c:v>964774.66447466332</c:v>
                </c:pt>
                <c:pt idx="12">
                  <c:v>965120.09576464782</c:v>
                </c:pt>
                <c:pt idx="13">
                  <c:v>943021.17838837171</c:v>
                </c:pt>
                <c:pt idx="14">
                  <c:v>973789.62379757001</c:v>
                </c:pt>
                <c:pt idx="15">
                  <c:v>971936.99785959732</c:v>
                </c:pt>
                <c:pt idx="16">
                  <c:v>946532.01186026901</c:v>
                </c:pt>
                <c:pt idx="17">
                  <c:v>963632.51861146325</c:v>
                </c:pt>
                <c:pt idx="18">
                  <c:v>954510.85641463241</c:v>
                </c:pt>
                <c:pt idx="19">
                  <c:v>955798.49564917199</c:v>
                </c:pt>
                <c:pt idx="20">
                  <c:v>973640.55952068244</c:v>
                </c:pt>
                <c:pt idx="21">
                  <c:v>965549.98489126936</c:v>
                </c:pt>
                <c:pt idx="22">
                  <c:v>956324.29039918049</c:v>
                </c:pt>
                <c:pt idx="23">
                  <c:v>939884.59433365287</c:v>
                </c:pt>
                <c:pt idx="24">
                  <c:v>964990.29458739259</c:v>
                </c:pt>
                <c:pt idx="25">
                  <c:v>943567.80777101649</c:v>
                </c:pt>
                <c:pt idx="26">
                  <c:v>955760.68350249121</c:v>
                </c:pt>
                <c:pt idx="27">
                  <c:v>935234.38214608759</c:v>
                </c:pt>
                <c:pt idx="28">
                  <c:v>940000.32755496446</c:v>
                </c:pt>
                <c:pt idx="29">
                  <c:v>937811.31373295235</c:v>
                </c:pt>
                <c:pt idx="30">
                  <c:v>935885.68386739318</c:v>
                </c:pt>
                <c:pt idx="31">
                  <c:v>947481.68117355835</c:v>
                </c:pt>
                <c:pt idx="32">
                  <c:v>934906.56849880784</c:v>
                </c:pt>
                <c:pt idx="33">
                  <c:v>929451.88444828312</c:v>
                </c:pt>
                <c:pt idx="34">
                  <c:v>937475.56632538303</c:v>
                </c:pt>
                <c:pt idx="35">
                  <c:v>936005.01932490012</c:v>
                </c:pt>
                <c:pt idx="36">
                  <c:v>952029.22592815082</c:v>
                </c:pt>
                <c:pt idx="37">
                  <c:v>954707.74549801135</c:v>
                </c:pt>
                <c:pt idx="38">
                  <c:v>948292.47884031164</c:v>
                </c:pt>
                <c:pt idx="39">
                  <c:v>963949.51999835367</c:v>
                </c:pt>
                <c:pt idx="40">
                  <c:v>943072.78335271066</c:v>
                </c:pt>
                <c:pt idx="41">
                  <c:v>937689.80946392135</c:v>
                </c:pt>
                <c:pt idx="42">
                  <c:v>942881.75409673818</c:v>
                </c:pt>
                <c:pt idx="43">
                  <c:v>944648.04180840391</c:v>
                </c:pt>
                <c:pt idx="44">
                  <c:v>924299.75134690898</c:v>
                </c:pt>
                <c:pt idx="45">
                  <c:v>940047.82327416271</c:v>
                </c:pt>
                <c:pt idx="46">
                  <c:v>929800.03964669397</c:v>
                </c:pt>
                <c:pt idx="47">
                  <c:v>948229.62821722939</c:v>
                </c:pt>
                <c:pt idx="48">
                  <c:v>947201.75828052545</c:v>
                </c:pt>
                <c:pt idx="49">
                  <c:v>928907.1267535463</c:v>
                </c:pt>
                <c:pt idx="50">
                  <c:v>944148.96949904168</c:v>
                </c:pt>
                <c:pt idx="51">
                  <c:v>955023.76387157128</c:v>
                </c:pt>
                <c:pt idx="52">
                  <c:v>918767.00097409764</c:v>
                </c:pt>
                <c:pt idx="53">
                  <c:v>944719.04626400536</c:v>
                </c:pt>
                <c:pt idx="54">
                  <c:v>921413.72951714136</c:v>
                </c:pt>
                <c:pt idx="55">
                  <c:v>937463.50374202279</c:v>
                </c:pt>
                <c:pt idx="56">
                  <c:v>920351.31315172347</c:v>
                </c:pt>
                <c:pt idx="57">
                  <c:v>948534.65956094395</c:v>
                </c:pt>
                <c:pt idx="58">
                  <c:v>928587.84388152848</c:v>
                </c:pt>
                <c:pt idx="59">
                  <c:v>942190.47108829813</c:v>
                </c:pt>
                <c:pt idx="60">
                  <c:v>932683.37359303446</c:v>
                </c:pt>
                <c:pt idx="61">
                  <c:v>935206.64231002179</c:v>
                </c:pt>
                <c:pt idx="62">
                  <c:v>943401.13610866643</c:v>
                </c:pt>
                <c:pt idx="63">
                  <c:v>939658.18315358949</c:v>
                </c:pt>
                <c:pt idx="64">
                  <c:v>939488.81463070621</c:v>
                </c:pt>
                <c:pt idx="65">
                  <c:v>941743.0033445009</c:v>
                </c:pt>
                <c:pt idx="66">
                  <c:v>952018.40530681401</c:v>
                </c:pt>
                <c:pt idx="67">
                  <c:v>934175.71785829205</c:v>
                </c:pt>
                <c:pt idx="68">
                  <c:v>918409.77195479441</c:v>
                </c:pt>
                <c:pt idx="69">
                  <c:v>917679.18827243289</c:v>
                </c:pt>
                <c:pt idx="70">
                  <c:v>932922.92411415989</c:v>
                </c:pt>
                <c:pt idx="71">
                  <c:v>931925.9565762917</c:v>
                </c:pt>
                <c:pt idx="72">
                  <c:v>924383.70817585872</c:v>
                </c:pt>
                <c:pt idx="73">
                  <c:v>926392.40114015166</c:v>
                </c:pt>
                <c:pt idx="74">
                  <c:v>910920.48818409478</c:v>
                </c:pt>
                <c:pt idx="75">
                  <c:v>940188.42080929375</c:v>
                </c:pt>
                <c:pt idx="76">
                  <c:v>926317.95872067288</c:v>
                </c:pt>
                <c:pt idx="77">
                  <c:v>926879.58719141153</c:v>
                </c:pt>
                <c:pt idx="78">
                  <c:v>941942.79109687614</c:v>
                </c:pt>
                <c:pt idx="79">
                  <c:v>940778.76646328473</c:v>
                </c:pt>
                <c:pt idx="80">
                  <c:v>928267.04061628564</c:v>
                </c:pt>
                <c:pt idx="81">
                  <c:v>918332.59270938998</c:v>
                </c:pt>
                <c:pt idx="82">
                  <c:v>915965.07141221967</c:v>
                </c:pt>
                <c:pt idx="83">
                  <c:v>938937.60185267613</c:v>
                </c:pt>
                <c:pt idx="84">
                  <c:v>910072.35567141126</c:v>
                </c:pt>
                <c:pt idx="85">
                  <c:v>929923.02672330756</c:v>
                </c:pt>
                <c:pt idx="86">
                  <c:v>934925.80621650442</c:v>
                </c:pt>
                <c:pt idx="87">
                  <c:v>912001.09044518857</c:v>
                </c:pt>
                <c:pt idx="88">
                  <c:v>912727.93538310926</c:v>
                </c:pt>
                <c:pt idx="89">
                  <c:v>921557.02732740645</c:v>
                </c:pt>
                <c:pt idx="90">
                  <c:v>927114.51555202249</c:v>
                </c:pt>
                <c:pt idx="91">
                  <c:v>911541.3672761441</c:v>
                </c:pt>
                <c:pt idx="92">
                  <c:v>921236.38501313084</c:v>
                </c:pt>
                <c:pt idx="93">
                  <c:v>920353.05354190059</c:v>
                </c:pt>
                <c:pt idx="94">
                  <c:v>921424.27980650612</c:v>
                </c:pt>
                <c:pt idx="95">
                  <c:v>923406.83730281563</c:v>
                </c:pt>
                <c:pt idx="96">
                  <c:v>920153.0122779645</c:v>
                </c:pt>
                <c:pt idx="97">
                  <c:v>929952.18474531197</c:v>
                </c:pt>
                <c:pt idx="98">
                  <c:v>911538.13587184041</c:v>
                </c:pt>
                <c:pt idx="99">
                  <c:v>920061.65677676292</c:v>
                </c:pt>
                <c:pt idx="100">
                  <c:v>906920.45154005685</c:v>
                </c:pt>
                <c:pt idx="101">
                  <c:v>923966.49668722786</c:v>
                </c:pt>
                <c:pt idx="102">
                  <c:v>915848.2296269217</c:v>
                </c:pt>
                <c:pt idx="103">
                  <c:v>914014.11433792894</c:v>
                </c:pt>
                <c:pt idx="104">
                  <c:v>906573.52808304795</c:v>
                </c:pt>
                <c:pt idx="105">
                  <c:v>927860.89795208687</c:v>
                </c:pt>
                <c:pt idx="106">
                  <c:v>904355.79893188027</c:v>
                </c:pt>
                <c:pt idx="107">
                  <c:v>905875.70466976799</c:v>
                </c:pt>
                <c:pt idx="108">
                  <c:v>916673.33581439743</c:v>
                </c:pt>
                <c:pt idx="109">
                  <c:v>916480.71302198886</c:v>
                </c:pt>
                <c:pt idx="110">
                  <c:v>910870.00474171166</c:v>
                </c:pt>
                <c:pt idx="111">
                  <c:v>892513.89488843246</c:v>
                </c:pt>
                <c:pt idx="112">
                  <c:v>916966.86499823886</c:v>
                </c:pt>
                <c:pt idx="113">
                  <c:v>927185.24929053127</c:v>
                </c:pt>
                <c:pt idx="114">
                  <c:v>911464.37673795223</c:v>
                </c:pt>
                <c:pt idx="115">
                  <c:v>909873.60691119346</c:v>
                </c:pt>
                <c:pt idx="116">
                  <c:v>922406.01797095675</c:v>
                </c:pt>
                <c:pt idx="117">
                  <c:v>899542.82887738734</c:v>
                </c:pt>
                <c:pt idx="118">
                  <c:v>932462.21514791378</c:v>
                </c:pt>
                <c:pt idx="119">
                  <c:v>912848.5168132328</c:v>
                </c:pt>
                <c:pt idx="120">
                  <c:v>902458.41002376145</c:v>
                </c:pt>
                <c:pt idx="121">
                  <c:v>883590.7161791384</c:v>
                </c:pt>
                <c:pt idx="122">
                  <c:v>918439.37251297652</c:v>
                </c:pt>
                <c:pt idx="123">
                  <c:v>901295.17329197621</c:v>
                </c:pt>
                <c:pt idx="124">
                  <c:v>913632.51766374172</c:v>
                </c:pt>
                <c:pt idx="125">
                  <c:v>904298.64809735061</c:v>
                </c:pt>
                <c:pt idx="126">
                  <c:v>919685.63373012596</c:v>
                </c:pt>
                <c:pt idx="127">
                  <c:v>908487.56615388114</c:v>
                </c:pt>
                <c:pt idx="128">
                  <c:v>902882.29139334452</c:v>
                </c:pt>
                <c:pt idx="129">
                  <c:v>914911.58029855916</c:v>
                </c:pt>
                <c:pt idx="130">
                  <c:v>910441.46692930767</c:v>
                </c:pt>
                <c:pt idx="131">
                  <c:v>891448.92010504531</c:v>
                </c:pt>
              </c:numCache>
            </c:numRef>
          </c:val>
        </c:ser>
        <c:ser>
          <c:idx val="1"/>
          <c:order val="1"/>
          <c:tx>
            <c:v>Short Expected Demand</c:v>
          </c:tx>
          <c:spPr>
            <a:ln w="25400">
              <a:solidFill>
                <a:srgbClr val="993366"/>
              </a:solidFill>
              <a:prstDash val="solid"/>
            </a:ln>
          </c:spPr>
          <c:marker>
            <c:symbol val="none"/>
          </c:marker>
          <c:val>
            <c:numRef>
              <c:f>[0]!Demand_Expected_Short_mean</c:f>
              <c:numCache>
                <c:formatCode>"$"#,##0_);[Red]\("$"#,##0\)</c:formatCode>
                <c:ptCount val="132"/>
                <c:pt idx="0">
                  <c:v>1166666.6666666667</c:v>
                </c:pt>
                <c:pt idx="1">
                  <c:v>1163762.6675242814</c:v>
                </c:pt>
                <c:pt idx="2">
                  <c:v>1160850.2952822249</c:v>
                </c:pt>
                <c:pt idx="3">
                  <c:v>1158180.932396729</c:v>
                </c:pt>
                <c:pt idx="4">
                  <c:v>1155403.608140788</c:v>
                </c:pt>
                <c:pt idx="5">
                  <c:v>1152758.5620354819</c:v>
                </c:pt>
                <c:pt idx="6">
                  <c:v>1149939.4040857055</c:v>
                </c:pt>
                <c:pt idx="7">
                  <c:v>1147483.4186300728</c:v>
                </c:pt>
                <c:pt idx="8">
                  <c:v>1144935.0337626252</c:v>
                </c:pt>
                <c:pt idx="9">
                  <c:v>1142206.6938801578</c:v>
                </c:pt>
                <c:pt idx="10">
                  <c:v>1139617.258589772</c:v>
                </c:pt>
                <c:pt idx="11">
                  <c:v>1137173.5317687378</c:v>
                </c:pt>
                <c:pt idx="12">
                  <c:v>1134779.1030563202</c:v>
                </c:pt>
                <c:pt idx="13">
                  <c:v>1132422.727955047</c:v>
                </c:pt>
                <c:pt idx="14">
                  <c:v>1129792.1508777319</c:v>
                </c:pt>
                <c:pt idx="15">
                  <c:v>1127625.4491127299</c:v>
                </c:pt>
                <c:pt idx="16">
                  <c:v>1125463.109511992</c:v>
                </c:pt>
                <c:pt idx="17">
                  <c:v>1122977.9553779401</c:v>
                </c:pt>
                <c:pt idx="18">
                  <c:v>1120764.8243117388</c:v>
                </c:pt>
                <c:pt idx="19">
                  <c:v>1118455.7414242793</c:v>
                </c:pt>
                <c:pt idx="20">
                  <c:v>1116196.6130107359</c:v>
                </c:pt>
                <c:pt idx="21">
                  <c:v>1114216.6678233743</c:v>
                </c:pt>
                <c:pt idx="22">
                  <c:v>1112151.8527826504</c:v>
                </c:pt>
                <c:pt idx="23">
                  <c:v>1109987.58108288</c:v>
                </c:pt>
                <c:pt idx="24">
                  <c:v>1107625.0396002519</c:v>
                </c:pt>
                <c:pt idx="25">
                  <c:v>1105644.0014750734</c:v>
                </c:pt>
                <c:pt idx="26">
                  <c:v>1103392.9432291836</c:v>
                </c:pt>
                <c:pt idx="27">
                  <c:v>1101342.495177424</c:v>
                </c:pt>
                <c:pt idx="28">
                  <c:v>1099035.4380519891</c:v>
                </c:pt>
                <c:pt idx="29">
                  <c:v>1096826.6170728635</c:v>
                </c:pt>
                <c:pt idx="30">
                  <c:v>1094618.0711931426</c:v>
                </c:pt>
                <c:pt idx="31">
                  <c:v>1092413.4547025072</c:v>
                </c:pt>
                <c:pt idx="32">
                  <c:v>1090400.5134034939</c:v>
                </c:pt>
                <c:pt idx="33">
                  <c:v>1088240.8752798177</c:v>
                </c:pt>
                <c:pt idx="34">
                  <c:v>1086035.4726293797</c:v>
                </c:pt>
                <c:pt idx="35">
                  <c:v>1083972.1405973798</c:v>
                </c:pt>
                <c:pt idx="36">
                  <c:v>1081917.0416908176</c:v>
                </c:pt>
                <c:pt idx="37">
                  <c:v>1080113.0442496694</c:v>
                </c:pt>
                <c:pt idx="38">
                  <c:v>1078371.3039892297</c:v>
                </c:pt>
                <c:pt idx="39">
                  <c:v>1076564.6536399391</c:v>
                </c:pt>
                <c:pt idx="40">
                  <c:v>1075000.5545615838</c:v>
                </c:pt>
                <c:pt idx="41">
                  <c:v>1073168.2244059052</c:v>
                </c:pt>
                <c:pt idx="42">
                  <c:v>1071286.579753933</c:v>
                </c:pt>
                <c:pt idx="43">
                  <c:v>1069503.1793975832</c:v>
                </c:pt>
                <c:pt idx="44">
                  <c:v>1067769.0802644002</c:v>
                </c:pt>
                <c:pt idx="45">
                  <c:v>1065776.4506961016</c:v>
                </c:pt>
                <c:pt idx="46">
                  <c:v>1064030.2197596857</c:v>
                </c:pt>
                <c:pt idx="47">
                  <c:v>1062165.9117025607</c:v>
                </c:pt>
                <c:pt idx="48">
                  <c:v>1060583.4633208201</c:v>
                </c:pt>
                <c:pt idx="49">
                  <c:v>1059008.7174174828</c:v>
                </c:pt>
                <c:pt idx="50">
                  <c:v>1057201.7508804835</c:v>
                </c:pt>
                <c:pt idx="51">
                  <c:v>1055631.5733612969</c:v>
                </c:pt>
                <c:pt idx="52">
                  <c:v>1054234.2426739396</c:v>
                </c:pt>
                <c:pt idx="53">
                  <c:v>1052352.7532058861</c:v>
                </c:pt>
                <c:pt idx="54">
                  <c:v>1050857.8406094713</c:v>
                </c:pt>
                <c:pt idx="55">
                  <c:v>1049060.0057331889</c:v>
                </c:pt>
                <c:pt idx="56">
                  <c:v>1047510.0543166448</c:v>
                </c:pt>
                <c:pt idx="57">
                  <c:v>1045743.9606893543</c:v>
                </c:pt>
                <c:pt idx="58">
                  <c:v>1044393.8315070153</c:v>
                </c:pt>
                <c:pt idx="59">
                  <c:v>1042785.4150122169</c:v>
                </c:pt>
                <c:pt idx="60">
                  <c:v>1041388.2630132737</c:v>
                </c:pt>
                <c:pt idx="61">
                  <c:v>1039878.4728824369</c:v>
                </c:pt>
                <c:pt idx="62">
                  <c:v>1038424.6974578201</c:v>
                </c:pt>
                <c:pt idx="63">
                  <c:v>1037104.925772415</c:v>
                </c:pt>
                <c:pt idx="64">
                  <c:v>1035751.4987915981</c:v>
                </c:pt>
                <c:pt idx="65">
                  <c:v>1034414.5170671412</c:v>
                </c:pt>
                <c:pt idx="66">
                  <c:v>1033127.4127098824</c:v>
                </c:pt>
                <c:pt idx="67">
                  <c:v>1032000.8987181731</c:v>
                </c:pt>
                <c:pt idx="68">
                  <c:v>1030642.2156506748</c:v>
                </c:pt>
                <c:pt idx="69">
                  <c:v>1029083.4317104542</c:v>
                </c:pt>
                <c:pt idx="70">
                  <c:v>1027536.1505515927</c:v>
                </c:pt>
                <c:pt idx="71">
                  <c:v>1026222.077962184</c:v>
                </c:pt>
                <c:pt idx="72">
                  <c:v>1024912.4096096021</c:v>
                </c:pt>
                <c:pt idx="73">
                  <c:v>1023516.1776452446</c:v>
                </c:pt>
                <c:pt idx="74">
                  <c:v>1022167.2363048961</c:v>
                </c:pt>
                <c:pt idx="75">
                  <c:v>1020622.1425809962</c:v>
                </c:pt>
                <c:pt idx="76">
                  <c:v>1019505.0075563891</c:v>
                </c:pt>
                <c:pt idx="77">
                  <c:v>1018210.7429892262</c:v>
                </c:pt>
                <c:pt idx="78">
                  <c:v>1016942.2547142566</c:v>
                </c:pt>
                <c:pt idx="79">
                  <c:v>1015900.5954973487</c:v>
                </c:pt>
                <c:pt idx="80">
                  <c:v>1014857.2367607644</c:v>
                </c:pt>
                <c:pt idx="81">
                  <c:v>1013654.5951476467</c:v>
                </c:pt>
                <c:pt idx="82">
                  <c:v>1012330.6784471152</c:v>
                </c:pt>
                <c:pt idx="83">
                  <c:v>1010992.2672382974</c:v>
                </c:pt>
                <c:pt idx="84">
                  <c:v>1009991.5079968304</c:v>
                </c:pt>
                <c:pt idx="85">
                  <c:v>1008603.7419923107</c:v>
                </c:pt>
                <c:pt idx="86">
                  <c:v>1007510.9542802413</c:v>
                </c:pt>
                <c:pt idx="87">
                  <c:v>1006502.8272238004</c:v>
                </c:pt>
                <c:pt idx="88">
                  <c:v>1005190.3031018754</c:v>
                </c:pt>
                <c:pt idx="89">
                  <c:v>1003906.1035502257</c:v>
                </c:pt>
                <c:pt idx="90">
                  <c:v>1002762.3663804644</c:v>
                </c:pt>
                <c:pt idx="91">
                  <c:v>1001711.7017856248</c:v>
                </c:pt>
                <c:pt idx="92">
                  <c:v>1000459.3360285488</c:v>
                </c:pt>
                <c:pt idx="93">
                  <c:v>999359.01726444566</c:v>
                </c:pt>
                <c:pt idx="94">
                  <c:v>998261.7122127437</c:v>
                </c:pt>
                <c:pt idx="95">
                  <c:v>997194.52565154596</c:v>
                </c:pt>
                <c:pt idx="96">
                  <c:v>996169.69664670248</c:v>
                </c:pt>
                <c:pt idx="97">
                  <c:v>995113.90936380334</c:v>
                </c:pt>
                <c:pt idx="98">
                  <c:v>994208.88541076856</c:v>
                </c:pt>
                <c:pt idx="99">
                  <c:v>993060.68055606144</c:v>
                </c:pt>
                <c:pt idx="100">
                  <c:v>992046.80522579327</c:v>
                </c:pt>
                <c:pt idx="101">
                  <c:v>990864.49475793587</c:v>
                </c:pt>
                <c:pt idx="102">
                  <c:v>989935.35589584266</c:v>
                </c:pt>
                <c:pt idx="103">
                  <c:v>988906.36803099676</c:v>
                </c:pt>
                <c:pt idx="104">
                  <c:v>987866.19784081518</c:v>
                </c:pt>
                <c:pt idx="105">
                  <c:v>986737.13298306859</c:v>
                </c:pt>
                <c:pt idx="106">
                  <c:v>985919.40749652707</c:v>
                </c:pt>
                <c:pt idx="107">
                  <c:v>984786.57959979563</c:v>
                </c:pt>
                <c:pt idx="108">
                  <c:v>983690.59522576758</c:v>
                </c:pt>
                <c:pt idx="109">
                  <c:v>982759.79995616525</c:v>
                </c:pt>
                <c:pt idx="110">
                  <c:v>981839.25708207954</c:v>
                </c:pt>
                <c:pt idx="111">
                  <c:v>980853.57302179653</c:v>
                </c:pt>
                <c:pt idx="112">
                  <c:v>979626.63304772205</c:v>
                </c:pt>
                <c:pt idx="113">
                  <c:v>978756.3584914793</c:v>
                </c:pt>
                <c:pt idx="114">
                  <c:v>978040.09308591054</c:v>
                </c:pt>
                <c:pt idx="115">
                  <c:v>977115.43035885564</c:v>
                </c:pt>
                <c:pt idx="116">
                  <c:v>976181.51614430465</c:v>
                </c:pt>
                <c:pt idx="117">
                  <c:v>975434.63422523043</c:v>
                </c:pt>
                <c:pt idx="118">
                  <c:v>974380.58137317724</c:v>
                </c:pt>
                <c:pt idx="119">
                  <c:v>973798.38184227061</c:v>
                </c:pt>
                <c:pt idx="120">
                  <c:v>972951.85593908955</c:v>
                </c:pt>
                <c:pt idx="121">
                  <c:v>971972.78030137671</c:v>
                </c:pt>
                <c:pt idx="122">
                  <c:v>970745.25163301209</c:v>
                </c:pt>
                <c:pt idx="123">
                  <c:v>970018.78108967841</c:v>
                </c:pt>
                <c:pt idx="124">
                  <c:v>969064.28653693257</c:v>
                </c:pt>
                <c:pt idx="125">
                  <c:v>968294.40085813811</c:v>
                </c:pt>
                <c:pt idx="126">
                  <c:v>967405.57095868292</c:v>
                </c:pt>
                <c:pt idx="127">
                  <c:v>966742.79405273078</c:v>
                </c:pt>
                <c:pt idx="128">
                  <c:v>965933.6936652466</c:v>
                </c:pt>
                <c:pt idx="129">
                  <c:v>965057.97974480363</c:v>
                </c:pt>
                <c:pt idx="130">
                  <c:v>964361.50197471678</c:v>
                </c:pt>
                <c:pt idx="131">
                  <c:v>963612.61259908613</c:v>
                </c:pt>
              </c:numCache>
            </c:numRef>
          </c:val>
        </c:ser>
        <c:marker val="1"/>
        <c:axId val="82390016"/>
        <c:axId val="82408192"/>
      </c:lineChart>
      <c:catAx>
        <c:axId val="82390016"/>
        <c:scaling>
          <c:orientation val="minMax"/>
        </c:scaling>
        <c:axPos val="b"/>
        <c:numFmt formatCode="m\/d\/yyyy" sourceLinked="0"/>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uk-UA"/>
          </a:p>
        </c:txPr>
        <c:crossAx val="82408192"/>
        <c:crosses val="autoZero"/>
        <c:lblAlgn val="ctr"/>
        <c:lblOffset val="100"/>
        <c:tickLblSkip val="4"/>
        <c:tickMarkSkip val="1"/>
      </c:catAx>
      <c:valAx>
        <c:axId val="82408192"/>
        <c:scaling>
          <c:orientation val="minMax"/>
        </c:scaling>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1.2471679998097639E-2"/>
              <c:y val="0.44477596550431198"/>
            </c:manualLayout>
          </c:layout>
          <c:spPr>
            <a:noFill/>
            <a:ln w="25400">
              <a:noFill/>
            </a:ln>
          </c:spPr>
        </c:title>
        <c:numFmt formatCode="\$#,##0_);[Red]\(\$#,##0\)" sourceLinked="0"/>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uk-UA"/>
          </a:p>
        </c:txPr>
        <c:crossAx val="82390016"/>
        <c:crosses val="autoZero"/>
        <c:crossBetween val="between"/>
      </c:valAx>
      <c:spPr>
        <a:solidFill>
          <a:srgbClr val="FFFFFF"/>
        </a:solidFill>
        <a:ln w="25400">
          <a:noFill/>
        </a:ln>
      </c:spPr>
    </c:plotArea>
    <c:legend>
      <c:legendPos val="r"/>
      <c:layout>
        <c:manualLayout>
          <c:xMode val="edge"/>
          <c:yMode val="edge"/>
          <c:x val="0.18707484327765939"/>
          <c:y val="0.9343282089738788"/>
          <c:w val="0.69841265311824652"/>
          <c:h val="6.5671791026121792E-2"/>
        </c:manualLayout>
      </c:layout>
      <c:spPr>
        <a:noFill/>
        <a:ln w="25400">
          <a:noFill/>
        </a:ln>
      </c:spPr>
      <c:txPr>
        <a:bodyPr/>
        <a:lstStyle/>
        <a:p>
          <a:pPr>
            <a:defRPr sz="920" b="0" i="0" u="none" strike="noStrike" baseline="0">
              <a:solidFill>
                <a:srgbClr val="000000"/>
              </a:solidFill>
              <a:latin typeface="Arial"/>
              <a:ea typeface="Arial"/>
              <a:cs typeface="Arial"/>
            </a:defRPr>
          </a:pPr>
          <a:endParaRPr lang="uk-UA"/>
        </a:p>
      </c:txPr>
    </c:legend>
    <c:plotVisOnly val="1"/>
    <c:dispBlanksAs val="gap"/>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uk-UA"/>
    </a:p>
  </c:txPr>
  <c:printSettings>
    <c:headerFooter alignWithMargins="0">
      <c:oddFooter>&amp;C</c:oddFooter>
    </c:headerFooter>
    <c:pageMargins b="0.750000000000002" l="0.70000000000000062" r="0.70000000000000062" t="0.750000000000002"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1485900</xdr:colOff>
      <xdr:row>46</xdr:row>
      <xdr:rowOff>123825</xdr:rowOff>
    </xdr:from>
    <xdr:to>
      <xdr:col>0</xdr:col>
      <xdr:colOff>4695825</xdr:colOff>
      <xdr:row>46</xdr:row>
      <xdr:rowOff>1590675</xdr:rowOff>
    </xdr:to>
    <xdr:pic>
      <xdr:nvPicPr>
        <xdr:cNvPr id="534530" name="Picture 2" descr="workflow"/>
        <xdr:cNvPicPr>
          <a:picLocks noChangeAspect="1" noChangeArrowheads="1"/>
        </xdr:cNvPicPr>
      </xdr:nvPicPr>
      <xdr:blipFill>
        <a:blip xmlns:r="http://schemas.openxmlformats.org/officeDocument/2006/relationships" r:embed="rId1"/>
        <a:srcRect/>
        <a:stretch>
          <a:fillRect/>
        </a:stretch>
      </xdr:blipFill>
      <xdr:spPr bwMode="auto">
        <a:xfrm>
          <a:off x="1485900" y="4505325"/>
          <a:ext cx="3209925"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66</xdr:row>
      <xdr:rowOff>19050</xdr:rowOff>
    </xdr:from>
    <xdr:to>
      <xdr:col>13</xdr:col>
      <xdr:colOff>485775</xdr:colOff>
      <xdr:row>85</xdr:row>
      <xdr:rowOff>142875</xdr:rowOff>
    </xdr:to>
    <xdr:graphicFrame macro="">
      <xdr:nvGraphicFramePr>
        <xdr:cNvPr id="1262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87</xdr:row>
      <xdr:rowOff>28575</xdr:rowOff>
    </xdr:from>
    <xdr:to>
      <xdr:col>13</xdr:col>
      <xdr:colOff>485775</xdr:colOff>
      <xdr:row>106</xdr:row>
      <xdr:rowOff>152400</xdr:rowOff>
    </xdr:to>
    <xdr:graphicFrame macro="">
      <xdr:nvGraphicFramePr>
        <xdr:cNvPr id="1262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0</xdr:rowOff>
    </xdr:from>
    <xdr:to>
      <xdr:col>13</xdr:col>
      <xdr:colOff>485775</xdr:colOff>
      <xdr:row>63</xdr:row>
      <xdr:rowOff>123825</xdr:rowOff>
    </xdr:to>
    <xdr:graphicFrame macro="">
      <xdr:nvGraphicFramePr>
        <xdr:cNvPr id="126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0</xdr:rowOff>
    </xdr:from>
    <xdr:to>
      <xdr:col>13</xdr:col>
      <xdr:colOff>485775</xdr:colOff>
      <xdr:row>41</xdr:row>
      <xdr:rowOff>123825</xdr:rowOff>
    </xdr:to>
    <xdr:graphicFrame macro="">
      <xdr:nvGraphicFramePr>
        <xdr:cNvPr id="126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142875</xdr:rowOff>
    </xdr:from>
    <xdr:to>
      <xdr:col>13</xdr:col>
      <xdr:colOff>485775</xdr:colOff>
      <xdr:row>20</xdr:row>
      <xdr:rowOff>104775</xdr:rowOff>
    </xdr:to>
    <xdr:graphicFrame macro="">
      <xdr:nvGraphicFramePr>
        <xdr:cNvPr id="126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finmodel.at.ua/" TargetMode="External"/><Relationship Id="rId7" Type="http://schemas.openxmlformats.org/officeDocument/2006/relationships/drawing" Target="../drawings/drawing1.xml"/><Relationship Id="rId2" Type="http://schemas.openxmlformats.org/officeDocument/2006/relationships/hyperlink" Target="http://sites.google.com/site/bpogroupfinance/services" TargetMode="External"/><Relationship Id="rId1" Type="http://schemas.openxmlformats.org/officeDocument/2006/relationships/hyperlink" Target="http://finmodel.at.ua/load" TargetMode="External"/><Relationship Id="rId6" Type="http://schemas.openxmlformats.org/officeDocument/2006/relationships/printerSettings" Target="../printerSettings/printerSettings1.bin"/><Relationship Id="rId5" Type="http://schemas.openxmlformats.org/officeDocument/2006/relationships/hyperlink" Target="http://sites.google.com/site/bpogroupfinance/" TargetMode="External"/><Relationship Id="rId4" Type="http://schemas.openxmlformats.org/officeDocument/2006/relationships/hyperlink" Target="mailto:BPO.infosource@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sheetPr>
    <outlinePr summaryBelow="0" summaryRight="0"/>
  </sheetPr>
  <dimension ref="A2:A202"/>
  <sheetViews>
    <sheetView tabSelected="1" topLeftCell="A62" workbookViewId="0">
      <selection activeCell="A71" sqref="A71"/>
    </sheetView>
  </sheetViews>
  <sheetFormatPr defaultRowHeight="12.75" outlineLevelRow="2"/>
  <cols>
    <col min="1" max="1" width="98.7109375" style="71" customWidth="1"/>
    <col min="2" max="16384" width="9.140625" style="70"/>
  </cols>
  <sheetData>
    <row r="2" spans="1:1" ht="15.75">
      <c r="A2" s="115"/>
    </row>
    <row r="3" spans="1:1" ht="18">
      <c r="A3" s="116" t="s">
        <v>874</v>
      </c>
    </row>
    <row r="5" spans="1:1" ht="15">
      <c r="A5" s="114" t="s">
        <v>873</v>
      </c>
    </row>
    <row r="6" spans="1:1">
      <c r="A6" s="113" t="s">
        <v>872</v>
      </c>
    </row>
    <row r="7" spans="1:1">
      <c r="A7" s="105"/>
    </row>
    <row r="8" spans="1:1" ht="51">
      <c r="A8" s="71" t="s">
        <v>871</v>
      </c>
    </row>
    <row r="9" spans="1:1">
      <c r="A9" s="103"/>
    </row>
    <row r="10" spans="1:1">
      <c r="A10" s="105"/>
    </row>
    <row r="11" spans="1:1" ht="15">
      <c r="A11" s="112" t="s">
        <v>881</v>
      </c>
    </row>
    <row r="12" spans="1:1">
      <c r="A12" s="105"/>
    </row>
    <row r="13" spans="1:1" collapsed="1">
      <c r="A13" s="101" t="s">
        <v>870</v>
      </c>
    </row>
    <row r="14" spans="1:1" hidden="1" outlineLevel="1">
      <c r="A14" s="81" t="s">
        <v>858</v>
      </c>
    </row>
    <row r="15" spans="1:1" hidden="1" outlineLevel="2">
      <c r="A15" s="81" t="s">
        <v>869</v>
      </c>
    </row>
    <row r="16" spans="1:1" hidden="1" outlineLevel="2">
      <c r="A16" s="74" t="s">
        <v>868</v>
      </c>
    </row>
    <row r="17" spans="1:1" hidden="1" outlineLevel="2">
      <c r="A17" s="74" t="s">
        <v>867</v>
      </c>
    </row>
    <row r="18" spans="1:1" hidden="1" outlineLevel="2">
      <c r="A18" s="74" t="s">
        <v>866</v>
      </c>
    </row>
    <row r="19" spans="1:1" hidden="1" outlineLevel="2">
      <c r="A19" s="74" t="s">
        <v>865</v>
      </c>
    </row>
    <row r="20" spans="1:1" ht="25.5" hidden="1" outlineLevel="2">
      <c r="A20" s="74" t="s">
        <v>864</v>
      </c>
    </row>
    <row r="21" spans="1:1" hidden="1" outlineLevel="1">
      <c r="A21" s="81"/>
    </row>
    <row r="22" spans="1:1" hidden="1" outlineLevel="2">
      <c r="A22" s="81" t="s">
        <v>863</v>
      </c>
    </row>
    <row r="23" spans="1:1" hidden="1" outlineLevel="2">
      <c r="A23" s="74" t="s">
        <v>862</v>
      </c>
    </row>
    <row r="24" spans="1:1" hidden="1" outlineLevel="2">
      <c r="A24" s="74" t="s">
        <v>861</v>
      </c>
    </row>
    <row r="25" spans="1:1" hidden="1" outlineLevel="2">
      <c r="A25" s="74" t="s">
        <v>860</v>
      </c>
    </row>
    <row r="26" spans="1:1" hidden="1" outlineLevel="1">
      <c r="A26" s="105"/>
    </row>
    <row r="27" spans="1:1" hidden="1" outlineLevel="2">
      <c r="A27" s="81" t="s">
        <v>882</v>
      </c>
    </row>
    <row r="28" spans="1:1" hidden="1" outlineLevel="2">
      <c r="A28" s="74" t="s">
        <v>859</v>
      </c>
    </row>
    <row r="29" spans="1:1" ht="25.5" hidden="1" outlineLevel="2">
      <c r="A29" s="74" t="s">
        <v>883</v>
      </c>
    </row>
    <row r="30" spans="1:1" hidden="1" outlineLevel="1">
      <c r="A30" s="74" t="s">
        <v>884</v>
      </c>
    </row>
    <row r="31" spans="1:1">
      <c r="A31" s="81" t="s">
        <v>858</v>
      </c>
    </row>
    <row r="32" spans="1:1">
      <c r="A32" s="111" t="s">
        <v>875</v>
      </c>
    </row>
    <row r="33" spans="1:1">
      <c r="A33" s="105"/>
    </row>
    <row r="34" spans="1:1" collapsed="1">
      <c r="A34" s="101" t="s">
        <v>885</v>
      </c>
    </row>
    <row r="35" spans="1:1" hidden="1" outlineLevel="1">
      <c r="A35" s="81" t="s">
        <v>858</v>
      </c>
    </row>
    <row r="36" spans="1:1" hidden="1" outlineLevel="1">
      <c r="A36" s="81" t="s">
        <v>857</v>
      </c>
    </row>
    <row r="37" spans="1:1" hidden="1" outlineLevel="1">
      <c r="A37" s="81" t="s">
        <v>886</v>
      </c>
    </row>
    <row r="38" spans="1:1">
      <c r="A38" s="81" t="s">
        <v>858</v>
      </c>
    </row>
    <row r="39" spans="1:1">
      <c r="A39" s="111" t="s">
        <v>876</v>
      </c>
    </row>
    <row r="40" spans="1:1">
      <c r="A40" s="105"/>
    </row>
    <row r="41" spans="1:1">
      <c r="A41" s="101" t="s">
        <v>887</v>
      </c>
    </row>
    <row r="42" spans="1:1">
      <c r="A42" s="105"/>
    </row>
    <row r="43" spans="1:1" ht="25.5" collapsed="1">
      <c r="A43" s="110" t="s">
        <v>888</v>
      </c>
    </row>
    <row r="44" spans="1:1" hidden="1" outlineLevel="1">
      <c r="A44" s="81" t="s">
        <v>889</v>
      </c>
    </row>
    <row r="45" spans="1:1" hidden="1" outlineLevel="1">
      <c r="A45" s="109"/>
    </row>
    <row r="46" spans="1:1" ht="63.75" hidden="1" outlineLevel="1">
      <c r="A46" s="108" t="s">
        <v>890</v>
      </c>
    </row>
    <row r="47" spans="1:1" ht="140.1" hidden="1" customHeight="1" outlineLevel="1">
      <c r="A47" s="104"/>
    </row>
    <row r="48" spans="1:1" ht="89.25" hidden="1" outlineLevel="1">
      <c r="A48" s="107" t="s">
        <v>891</v>
      </c>
    </row>
    <row r="49" spans="1:1" hidden="1" outlineLevel="1">
      <c r="A49" s="107"/>
    </row>
    <row r="50" spans="1:1" ht="63.75">
      <c r="A50" s="106" t="s">
        <v>892</v>
      </c>
    </row>
    <row r="51" spans="1:1">
      <c r="A51" s="105"/>
    </row>
    <row r="52" spans="1:1">
      <c r="A52" s="104" t="s">
        <v>893</v>
      </c>
    </row>
    <row r="53" spans="1:1">
      <c r="A53" s="103" t="s">
        <v>878</v>
      </c>
    </row>
    <row r="54" spans="1:1">
      <c r="A54" s="103" t="s">
        <v>879</v>
      </c>
    </row>
    <row r="55" spans="1:1">
      <c r="A55" s="103" t="s">
        <v>880</v>
      </c>
    </row>
    <row r="56" spans="1:1">
      <c r="A56" s="97"/>
    </row>
    <row r="57" spans="1:1">
      <c r="A57" s="98"/>
    </row>
    <row r="58" spans="1:1">
      <c r="A58" s="101" t="s">
        <v>856</v>
      </c>
    </row>
    <row r="60" spans="1:1" ht="38.25">
      <c r="A60" s="71" t="s">
        <v>855</v>
      </c>
    </row>
    <row r="62" spans="1:1" ht="38.25">
      <c r="A62" s="71" t="s">
        <v>854</v>
      </c>
    </row>
    <row r="64" spans="1:1">
      <c r="A64" s="71" t="s">
        <v>894</v>
      </c>
    </row>
    <row r="66" spans="1:1" ht="38.25">
      <c r="A66" s="102" t="s">
        <v>853</v>
      </c>
    </row>
    <row r="67" spans="1:1">
      <c r="A67" s="102"/>
    </row>
    <row r="68" spans="1:1" ht="25.5">
      <c r="A68" s="102" t="s">
        <v>852</v>
      </c>
    </row>
    <row r="70" spans="1:1" ht="25.5">
      <c r="A70" s="71" t="s">
        <v>851</v>
      </c>
    </row>
    <row r="71" spans="1:1" ht="25.5">
      <c r="A71" s="71" t="s">
        <v>850</v>
      </c>
    </row>
    <row r="73" spans="1:1">
      <c r="A73" s="96" t="s">
        <v>849</v>
      </c>
    </row>
    <row r="74" spans="1:1" ht="25.5">
      <c r="A74" s="81" t="s">
        <v>895</v>
      </c>
    </row>
    <row r="75" spans="1:1" ht="38.25">
      <c r="A75" s="81" t="s">
        <v>896</v>
      </c>
    </row>
    <row r="77" spans="1:1">
      <c r="A77" s="101" t="s">
        <v>848</v>
      </c>
    </row>
    <row r="79" spans="1:1" ht="38.25">
      <c r="A79" s="71" t="s">
        <v>847</v>
      </c>
    </row>
    <row r="81" spans="1:1">
      <c r="A81" s="71" t="s">
        <v>846</v>
      </c>
    </row>
    <row r="83" spans="1:1" ht="38.25">
      <c r="A83" s="100" t="s">
        <v>897</v>
      </c>
    </row>
    <row r="84" spans="1:1">
      <c r="A84" s="99" t="s">
        <v>898</v>
      </c>
    </row>
    <row r="85" spans="1:1">
      <c r="A85" s="98"/>
    </row>
    <row r="86" spans="1:1">
      <c r="A86" s="97"/>
    </row>
    <row r="87" spans="1:1">
      <c r="A87" s="96"/>
    </row>
    <row r="88" spans="1:1">
      <c r="A88" s="95" t="s">
        <v>845</v>
      </c>
    </row>
    <row r="89" spans="1:1">
      <c r="A89" s="91"/>
    </row>
    <row r="90" spans="1:1">
      <c r="A90" s="94" t="s">
        <v>844</v>
      </c>
    </row>
    <row r="91" spans="1:1">
      <c r="A91" s="93" t="s">
        <v>843</v>
      </c>
    </row>
    <row r="92" spans="1:1">
      <c r="A92" s="92" t="s">
        <v>842</v>
      </c>
    </row>
    <row r="93" spans="1:1">
      <c r="A93" s="91"/>
    </row>
    <row r="94" spans="1:1">
      <c r="A94" s="78" t="s">
        <v>841</v>
      </c>
    </row>
    <row r="96" spans="1:1">
      <c r="A96" s="90" t="s">
        <v>840</v>
      </c>
    </row>
    <row r="97" spans="1:1">
      <c r="A97" s="90" t="s">
        <v>839</v>
      </c>
    </row>
    <row r="98" spans="1:1">
      <c r="A98" s="90" t="s">
        <v>838</v>
      </c>
    </row>
    <row r="99" spans="1:1">
      <c r="A99" s="90" t="s">
        <v>836</v>
      </c>
    </row>
    <row r="100" spans="1:1">
      <c r="A100" s="90" t="s">
        <v>837</v>
      </c>
    </row>
    <row r="101" spans="1:1">
      <c r="A101" s="90" t="s">
        <v>836</v>
      </c>
    </row>
    <row r="102" spans="1:1">
      <c r="A102" s="89" t="s">
        <v>835</v>
      </c>
    </row>
    <row r="103" spans="1:1">
      <c r="A103" s="88" t="s">
        <v>834</v>
      </c>
    </row>
    <row r="104" spans="1:1">
      <c r="A104" s="88" t="s">
        <v>833</v>
      </c>
    </row>
    <row r="105" spans="1:1">
      <c r="A105" s="87" t="s">
        <v>832</v>
      </c>
    </row>
    <row r="106" spans="1:1">
      <c r="A106" s="87" t="s">
        <v>831</v>
      </c>
    </row>
    <row r="108" spans="1:1">
      <c r="A108" s="78" t="s">
        <v>830</v>
      </c>
    </row>
    <row r="109" spans="1:1">
      <c r="A109" s="78"/>
    </row>
    <row r="110" spans="1:1">
      <c r="A110" s="81" t="s">
        <v>829</v>
      </c>
    </row>
    <row r="111" spans="1:1" ht="25.5">
      <c r="A111" s="81" t="s">
        <v>828</v>
      </c>
    </row>
    <row r="112" spans="1:1" ht="25.5">
      <c r="A112" s="81" t="s">
        <v>827</v>
      </c>
    </row>
    <row r="113" spans="1:1">
      <c r="A113" s="81" t="s">
        <v>826</v>
      </c>
    </row>
    <row r="114" spans="1:1" ht="25.5">
      <c r="A114" s="81" t="s">
        <v>825</v>
      </c>
    </row>
    <row r="115" spans="1:1">
      <c r="A115" s="86" t="s">
        <v>824</v>
      </c>
    </row>
    <row r="116" spans="1:1">
      <c r="A116" s="85" t="s">
        <v>823</v>
      </c>
    </row>
    <row r="117" spans="1:1">
      <c r="A117" s="85" t="s">
        <v>822</v>
      </c>
    </row>
    <row r="118" spans="1:1">
      <c r="A118" s="84" t="s">
        <v>877</v>
      </c>
    </row>
    <row r="119" spans="1:1" ht="25.5">
      <c r="A119" s="84" t="s">
        <v>821</v>
      </c>
    </row>
    <row r="120" spans="1:1">
      <c r="A120" s="81"/>
    </row>
    <row r="121" spans="1:1">
      <c r="A121" s="83" t="s">
        <v>820</v>
      </c>
    </row>
    <row r="122" spans="1:1">
      <c r="A122" s="83"/>
    </row>
    <row r="123" spans="1:1">
      <c r="A123" s="81" t="s">
        <v>819</v>
      </c>
    </row>
    <row r="124" spans="1:1" ht="25.5">
      <c r="A124" s="74" t="s">
        <v>818</v>
      </c>
    </row>
    <row r="125" spans="1:1" ht="38.25">
      <c r="A125" s="74" t="s">
        <v>817</v>
      </c>
    </row>
    <row r="126" spans="1:1">
      <c r="A126" s="74" t="s">
        <v>816</v>
      </c>
    </row>
    <row r="127" spans="1:1">
      <c r="A127" s="74" t="s">
        <v>815</v>
      </c>
    </row>
    <row r="128" spans="1:1">
      <c r="A128" s="77" t="s">
        <v>814</v>
      </c>
    </row>
    <row r="129" spans="1:1">
      <c r="A129" s="81" t="s">
        <v>813</v>
      </c>
    </row>
    <row r="130" spans="1:1" ht="25.5">
      <c r="A130" s="74" t="s">
        <v>812</v>
      </c>
    </row>
    <row r="131" spans="1:1" ht="25.5">
      <c r="A131" s="73" t="s">
        <v>811</v>
      </c>
    </row>
    <row r="132" spans="1:1">
      <c r="A132" s="81" t="s">
        <v>791</v>
      </c>
    </row>
    <row r="133" spans="1:1">
      <c r="A133" s="74" t="s">
        <v>810</v>
      </c>
    </row>
    <row r="134" spans="1:1">
      <c r="A134" s="77" t="s">
        <v>809</v>
      </c>
    </row>
    <row r="135" spans="1:1">
      <c r="A135" s="74" t="s">
        <v>808</v>
      </c>
    </row>
    <row r="136" spans="1:1">
      <c r="A136" s="74" t="s">
        <v>807</v>
      </c>
    </row>
    <row r="137" spans="1:1">
      <c r="A137" s="74" t="s">
        <v>806</v>
      </c>
    </row>
    <row r="138" spans="1:1">
      <c r="A138" s="81" t="s">
        <v>805</v>
      </c>
    </row>
    <row r="139" spans="1:1" ht="25.5">
      <c r="A139" s="76" t="s">
        <v>804</v>
      </c>
    </row>
    <row r="140" spans="1:1">
      <c r="A140" s="75" t="s">
        <v>803</v>
      </c>
    </row>
    <row r="141" spans="1:1" ht="38.25">
      <c r="A141" s="73" t="s">
        <v>802</v>
      </c>
    </row>
    <row r="142" spans="1:1">
      <c r="A142" s="82" t="s">
        <v>801</v>
      </c>
    </row>
    <row r="143" spans="1:1">
      <c r="A143" s="74" t="s">
        <v>800</v>
      </c>
    </row>
    <row r="144" spans="1:1">
      <c r="A144" s="74" t="s">
        <v>799</v>
      </c>
    </row>
    <row r="145" spans="1:1" ht="25.5">
      <c r="A145" s="76" t="s">
        <v>798</v>
      </c>
    </row>
    <row r="146" spans="1:1">
      <c r="A146" s="75" t="s">
        <v>797</v>
      </c>
    </row>
    <row r="147" spans="1:1">
      <c r="A147" s="81" t="s">
        <v>796</v>
      </c>
    </row>
    <row r="148" spans="1:1">
      <c r="A148" s="74" t="s">
        <v>795</v>
      </c>
    </row>
    <row r="149" spans="1:1">
      <c r="A149" s="74" t="s">
        <v>794</v>
      </c>
    </row>
    <row r="150" spans="1:1">
      <c r="A150" s="74" t="s">
        <v>793</v>
      </c>
    </row>
    <row r="152" spans="1:1">
      <c r="A152" s="78" t="s">
        <v>792</v>
      </c>
    </row>
    <row r="154" spans="1:1">
      <c r="A154" s="81" t="s">
        <v>791</v>
      </c>
    </row>
    <row r="155" spans="1:1">
      <c r="A155" s="74" t="s">
        <v>790</v>
      </c>
    </row>
    <row r="156" spans="1:1">
      <c r="A156" s="74" t="s">
        <v>789</v>
      </c>
    </row>
    <row r="157" spans="1:1">
      <c r="A157" s="74" t="s">
        <v>788</v>
      </c>
    </row>
    <row r="158" spans="1:1">
      <c r="A158" s="74" t="s">
        <v>787</v>
      </c>
    </row>
    <row r="159" spans="1:1">
      <c r="A159" s="81" t="s">
        <v>786</v>
      </c>
    </row>
    <row r="160" spans="1:1">
      <c r="A160" s="74" t="s">
        <v>785</v>
      </c>
    </row>
    <row r="161" spans="1:1" ht="25.5">
      <c r="A161" s="74" t="s">
        <v>784</v>
      </c>
    </row>
    <row r="162" spans="1:1">
      <c r="A162" s="74" t="s">
        <v>783</v>
      </c>
    </row>
    <row r="163" spans="1:1">
      <c r="A163" s="74" t="s">
        <v>782</v>
      </c>
    </row>
    <row r="164" spans="1:1">
      <c r="A164" s="77" t="s">
        <v>781</v>
      </c>
    </row>
    <row r="165" spans="1:1">
      <c r="A165" s="80" t="s">
        <v>780</v>
      </c>
    </row>
    <row r="166" spans="1:1">
      <c r="A166" s="74" t="s">
        <v>779</v>
      </c>
    </row>
    <row r="167" spans="1:1">
      <c r="A167" s="74" t="s">
        <v>778</v>
      </c>
    </row>
    <row r="168" spans="1:1">
      <c r="A168" s="74" t="s">
        <v>777</v>
      </c>
    </row>
    <row r="169" spans="1:1" ht="25.5">
      <c r="A169" s="76" t="s">
        <v>776</v>
      </c>
    </row>
    <row r="170" spans="1:1">
      <c r="A170" s="74" t="s">
        <v>775</v>
      </c>
    </row>
    <row r="171" spans="1:1">
      <c r="A171" s="74" t="s">
        <v>774</v>
      </c>
    </row>
    <row r="172" spans="1:1">
      <c r="A172" s="76" t="s">
        <v>773</v>
      </c>
    </row>
    <row r="173" spans="1:1">
      <c r="A173" s="76" t="s">
        <v>772</v>
      </c>
    </row>
    <row r="174" spans="1:1">
      <c r="A174" s="71" t="s">
        <v>771</v>
      </c>
    </row>
    <row r="175" spans="1:1">
      <c r="A175" s="74" t="s">
        <v>770</v>
      </c>
    </row>
    <row r="176" spans="1:1">
      <c r="A176" s="76" t="s">
        <v>769</v>
      </c>
    </row>
    <row r="177" spans="1:1">
      <c r="A177" s="77" t="s">
        <v>768</v>
      </c>
    </row>
    <row r="178" spans="1:1">
      <c r="A178" s="72" t="s">
        <v>767</v>
      </c>
    </row>
    <row r="179" spans="1:1">
      <c r="A179" s="72" t="s">
        <v>766</v>
      </c>
    </row>
    <row r="180" spans="1:1">
      <c r="A180" s="79" t="s">
        <v>765</v>
      </c>
    </row>
    <row r="181" spans="1:1">
      <c r="A181" s="74" t="s">
        <v>764</v>
      </c>
    </row>
    <row r="182" spans="1:1" ht="25.5">
      <c r="A182" s="74" t="s">
        <v>763</v>
      </c>
    </row>
    <row r="183" spans="1:1" ht="25.5">
      <c r="A183" s="74" t="s">
        <v>762</v>
      </c>
    </row>
    <row r="184" spans="1:1">
      <c r="A184" s="71" t="s">
        <v>761</v>
      </c>
    </row>
    <row r="185" spans="1:1">
      <c r="A185" s="73" t="s">
        <v>760</v>
      </c>
    </row>
    <row r="186" spans="1:1">
      <c r="A186" s="73" t="s">
        <v>759</v>
      </c>
    </row>
    <row r="187" spans="1:1">
      <c r="A187" s="73" t="s">
        <v>758</v>
      </c>
    </row>
    <row r="188" spans="1:1">
      <c r="A188" s="72" t="s">
        <v>757</v>
      </c>
    </row>
    <row r="190" spans="1:1">
      <c r="A190" s="78" t="s">
        <v>756</v>
      </c>
    </row>
    <row r="192" spans="1:1">
      <c r="A192" s="74" t="s">
        <v>755</v>
      </c>
    </row>
    <row r="193" spans="1:1">
      <c r="A193" s="77" t="s">
        <v>754</v>
      </c>
    </row>
    <row r="194" spans="1:1">
      <c r="A194" s="74" t="s">
        <v>753</v>
      </c>
    </row>
    <row r="195" spans="1:1">
      <c r="A195" s="74" t="s">
        <v>752</v>
      </c>
    </row>
    <row r="196" spans="1:1">
      <c r="A196" s="74" t="s">
        <v>751</v>
      </c>
    </row>
    <row r="197" spans="1:1">
      <c r="A197" s="76" t="s">
        <v>750</v>
      </c>
    </row>
    <row r="198" spans="1:1" ht="25.5">
      <c r="A198" s="75" t="s">
        <v>749</v>
      </c>
    </row>
    <row r="199" spans="1:1">
      <c r="A199" s="74" t="s">
        <v>748</v>
      </c>
    </row>
    <row r="200" spans="1:1">
      <c r="A200" s="73" t="s">
        <v>747</v>
      </c>
    </row>
    <row r="201" spans="1:1">
      <c r="A201" s="73" t="s">
        <v>746</v>
      </c>
    </row>
    <row r="202" spans="1:1">
      <c r="A202" s="72" t="s">
        <v>745</v>
      </c>
    </row>
  </sheetData>
  <hyperlinks>
    <hyperlink ref="A32" r:id="rId1"/>
    <hyperlink ref="A39" r:id="rId2"/>
    <hyperlink ref="A53" r:id="rId3"/>
    <hyperlink ref="A55" r:id="rId4"/>
    <hyperlink ref="A54" r:id="rId5"/>
  </hyperlinks>
  <printOptions horizontalCentered="1"/>
  <pageMargins left="0.45" right="0.45" top="0.5" bottom="0.5" header="0.3" footer="0.3"/>
  <pageSetup orientation="portrait" r:id="rId6"/>
  <headerFooter>
    <oddFooter>&amp;LModelSheet is a trademark of ModelSheet Software, LLC&amp;Rpage &amp;P of &amp;N</oddFooter>
  </headerFooter>
  <drawing r:id="rId7"/>
</worksheet>
</file>

<file path=xl/worksheets/sheet10.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6"</f>
        <v>Trial 6</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961105.61327711493</v>
      </c>
      <c r="C9" s="22">
        <f t="shared" ca="1" si="0"/>
        <v>1009404.6146561392</v>
      </c>
      <c r="D9" s="22">
        <f t="shared" ca="1" si="0"/>
        <v>967651.96429777809</v>
      </c>
      <c r="E9" s="22">
        <f t="shared" ca="1" si="0"/>
        <v>948325.27101350669</v>
      </c>
      <c r="F9" s="22">
        <f t="shared" ca="1" si="0"/>
        <v>981741.58002287732</v>
      </c>
      <c r="G9" s="22">
        <f t="shared" ca="1" si="0"/>
        <v>945095.2158605759</v>
      </c>
      <c r="H9" s="22">
        <f t="shared" ca="1" si="0"/>
        <v>985420.35041780351</v>
      </c>
      <c r="I9" s="22">
        <f t="shared" ca="1" si="0"/>
        <v>956909.94799956819</v>
      </c>
      <c r="J9" s="22">
        <f t="shared" ca="1" si="0"/>
        <v>951653.83049608429</v>
      </c>
      <c r="K9" s="22">
        <f t="shared" ca="1" si="0"/>
        <v>930494.09771299909</v>
      </c>
      <c r="L9" s="22">
        <f t="shared" ca="1" si="0"/>
        <v>939127.88944228075</v>
      </c>
      <c r="M9" s="22">
        <f t="shared" ca="1" si="0"/>
        <v>956439.25057012984</v>
      </c>
      <c r="N9" s="23">
        <f ca="1">SUM(B9:M9)</f>
        <v>11533369.625766857</v>
      </c>
      <c r="O9" s="22">
        <f t="shared" ref="O9:Z9" ca="1" si="1">O36+0+O13</f>
        <v>929533.75023804605</v>
      </c>
      <c r="P9" s="22">
        <f t="shared" ca="1" si="1"/>
        <v>966960.60268163052</v>
      </c>
      <c r="Q9" s="22">
        <f t="shared" ca="1" si="1"/>
        <v>964941.60925838829</v>
      </c>
      <c r="R9" s="22">
        <f t="shared" ca="1" si="1"/>
        <v>960113.94648801163</v>
      </c>
      <c r="S9" s="22">
        <f t="shared" ca="1" si="1"/>
        <v>916132.41960821627</v>
      </c>
      <c r="T9" s="22">
        <f t="shared" ca="1" si="1"/>
        <v>953502.78889371594</v>
      </c>
      <c r="U9" s="22">
        <f t="shared" ca="1" si="1"/>
        <v>969042.9091571524</v>
      </c>
      <c r="V9" s="22">
        <f t="shared" ca="1" si="1"/>
        <v>992475.72911315365</v>
      </c>
      <c r="W9" s="22">
        <f t="shared" ca="1" si="1"/>
        <v>973139.31222125643</v>
      </c>
      <c r="X9" s="22">
        <f t="shared" ca="1" si="1"/>
        <v>981758.01711798937</v>
      </c>
      <c r="Y9" s="22">
        <f t="shared" ca="1" si="1"/>
        <v>999784.70472868823</v>
      </c>
      <c r="Z9" s="22">
        <f t="shared" ca="1" si="1"/>
        <v>918369.9075815056</v>
      </c>
      <c r="AA9" s="23">
        <f ca="1">SUM(O9:Z9)</f>
        <v>11525755.697087757</v>
      </c>
      <c r="AB9" s="22">
        <f t="shared" ref="AB9:AM9" ca="1" si="2">AB36+0+AB13</f>
        <v>890154.71465268324</v>
      </c>
      <c r="AC9" s="22">
        <f t="shared" ca="1" si="2"/>
        <v>889651.24474240374</v>
      </c>
      <c r="AD9" s="22">
        <f t="shared" ca="1" si="2"/>
        <v>953826.6193024189</v>
      </c>
      <c r="AE9" s="22">
        <f t="shared" ca="1" si="2"/>
        <v>917693.13008219132</v>
      </c>
      <c r="AF9" s="22">
        <f t="shared" ca="1" si="2"/>
        <v>986177.36695256585</v>
      </c>
      <c r="AG9" s="22">
        <f t="shared" ca="1" si="2"/>
        <v>954643.73770396295</v>
      </c>
      <c r="AH9" s="22">
        <f t="shared" ca="1" si="2"/>
        <v>903407.78648437222</v>
      </c>
      <c r="AI9" s="22">
        <f t="shared" ca="1" si="2"/>
        <v>953668.94261564407</v>
      </c>
      <c r="AJ9" s="22">
        <f t="shared" ca="1" si="2"/>
        <v>915331.31083920435</v>
      </c>
      <c r="AK9" s="22">
        <f t="shared" ca="1" si="2"/>
        <v>900482.95493051759</v>
      </c>
      <c r="AL9" s="22">
        <f t="shared" ca="1" si="2"/>
        <v>925921.12240829342</v>
      </c>
      <c r="AM9" s="22">
        <f t="shared" ca="1" si="2"/>
        <v>955816.10245378711</v>
      </c>
      <c r="AN9" s="23">
        <f ca="1">SUM(AB9:AM9)</f>
        <v>11146775.033168044</v>
      </c>
      <c r="AO9" s="22">
        <f t="shared" ref="AO9:AZ9" ca="1" si="3">AO36+0+AO13</f>
        <v>931843.15674416255</v>
      </c>
      <c r="AP9" s="22">
        <f t="shared" ca="1" si="3"/>
        <v>939555.66051328683</v>
      </c>
      <c r="AQ9" s="22">
        <f t="shared" ca="1" si="3"/>
        <v>952561.19219767244</v>
      </c>
      <c r="AR9" s="22">
        <f t="shared" ca="1" si="3"/>
        <v>951797.84077364265</v>
      </c>
      <c r="AS9" s="22">
        <f t="shared" ca="1" si="3"/>
        <v>953253.91361315921</v>
      </c>
      <c r="AT9" s="22">
        <f t="shared" ca="1" si="3"/>
        <v>957955.86050840456</v>
      </c>
      <c r="AU9" s="22">
        <f t="shared" ca="1" si="3"/>
        <v>880600.29734459054</v>
      </c>
      <c r="AV9" s="22">
        <f t="shared" ca="1" si="3"/>
        <v>951595.89493406273</v>
      </c>
      <c r="AW9" s="22">
        <f t="shared" ca="1" si="3"/>
        <v>903393.47295590269</v>
      </c>
      <c r="AX9" s="22">
        <f t="shared" ca="1" si="3"/>
        <v>983151.74786049116</v>
      </c>
      <c r="AY9" s="22">
        <f t="shared" ca="1" si="3"/>
        <v>972791.44069306599</v>
      </c>
      <c r="AZ9" s="22">
        <f t="shared" ca="1" si="3"/>
        <v>950093.36181756377</v>
      </c>
      <c r="BA9" s="23">
        <f ca="1">SUM(AO9:AZ9)</f>
        <v>11328593.839956004</v>
      </c>
      <c r="BB9" s="22">
        <f t="shared" ref="BB9:BM9" ca="1" si="4">BB36+0+BB13</f>
        <v>936810.45069134422</v>
      </c>
      <c r="BC9" s="22">
        <f t="shared" ca="1" si="4"/>
        <v>985499.76535073062</v>
      </c>
      <c r="BD9" s="22">
        <f t="shared" ca="1" si="4"/>
        <v>984639.33518736833</v>
      </c>
      <c r="BE9" s="22">
        <f t="shared" ca="1" si="4"/>
        <v>943365.78051153629</v>
      </c>
      <c r="BF9" s="22">
        <f t="shared" ca="1" si="4"/>
        <v>929733.9661574316</v>
      </c>
      <c r="BG9" s="22">
        <f t="shared" ca="1" si="4"/>
        <v>957278.30520834296</v>
      </c>
      <c r="BH9" s="22">
        <f t="shared" ca="1" si="4"/>
        <v>948716.3244516385</v>
      </c>
      <c r="BI9" s="22">
        <f t="shared" ca="1" si="4"/>
        <v>884788.35016069899</v>
      </c>
      <c r="BJ9" s="22">
        <f t="shared" ca="1" si="4"/>
        <v>920940.22940795484</v>
      </c>
      <c r="BK9" s="22">
        <f t="shared" ca="1" si="4"/>
        <v>918826.75440398627</v>
      </c>
      <c r="BL9" s="22">
        <f t="shared" ca="1" si="4"/>
        <v>950025.63889478031</v>
      </c>
      <c r="BM9" s="22">
        <f t="shared" ca="1" si="4"/>
        <v>967414.90116343042</v>
      </c>
      <c r="BN9" s="23">
        <f ca="1">SUM(BB9:BM9)</f>
        <v>11328039.801589243</v>
      </c>
      <c r="BO9" s="22">
        <f t="shared" ref="BO9:BZ9" ca="1" si="5">BO36+0+BO13</f>
        <v>943737.66367964086</v>
      </c>
      <c r="BP9" s="22">
        <f t="shared" ca="1" si="5"/>
        <v>944336.95677744795</v>
      </c>
      <c r="BQ9" s="22">
        <f t="shared" ca="1" si="5"/>
        <v>932603.90553519374</v>
      </c>
      <c r="BR9" s="22">
        <f t="shared" ca="1" si="5"/>
        <v>963122.09687786596</v>
      </c>
      <c r="BS9" s="22">
        <f t="shared" ca="1" si="5"/>
        <v>917806.96312466927</v>
      </c>
      <c r="BT9" s="22">
        <f t="shared" ca="1" si="5"/>
        <v>929816.75342262723</v>
      </c>
      <c r="BU9" s="22">
        <f t="shared" ca="1" si="5"/>
        <v>979344.95263004897</v>
      </c>
      <c r="BV9" s="22">
        <f t="shared" ca="1" si="5"/>
        <v>960004.26484465855</v>
      </c>
      <c r="BW9" s="22">
        <f t="shared" ca="1" si="5"/>
        <v>932236.08529662481</v>
      </c>
      <c r="BX9" s="22">
        <f t="shared" ca="1" si="5"/>
        <v>868677.49284535029</v>
      </c>
      <c r="BY9" s="22">
        <f t="shared" ca="1" si="5"/>
        <v>884205.61119249393</v>
      </c>
      <c r="BZ9" s="22">
        <f t="shared" ca="1" si="5"/>
        <v>982001.34919513005</v>
      </c>
      <c r="CA9" s="23">
        <f ca="1">SUM(BO9:BZ9)</f>
        <v>11237894.095421754</v>
      </c>
      <c r="CB9" s="22">
        <f t="shared" ref="CB9:CM9" ca="1" si="6">CB36+0+CB13</f>
        <v>964262.62971943873</v>
      </c>
      <c r="CC9" s="22">
        <f t="shared" ca="1" si="6"/>
        <v>927834.22421193589</v>
      </c>
      <c r="CD9" s="22">
        <f t="shared" ca="1" si="6"/>
        <v>884750.47242040292</v>
      </c>
      <c r="CE9" s="22">
        <f t="shared" ca="1" si="6"/>
        <v>949641.59516744746</v>
      </c>
      <c r="CF9" s="22">
        <f t="shared" ca="1" si="6"/>
        <v>934263.8531546701</v>
      </c>
      <c r="CG9" s="22">
        <f t="shared" ca="1" si="6"/>
        <v>976614.19973764918</v>
      </c>
      <c r="CH9" s="22">
        <f t="shared" ca="1" si="6"/>
        <v>941832.50573665171</v>
      </c>
      <c r="CI9" s="22">
        <f t="shared" ca="1" si="6"/>
        <v>968330.88020151865</v>
      </c>
      <c r="CJ9" s="22">
        <f t="shared" ca="1" si="6"/>
        <v>958649.44329160627</v>
      </c>
      <c r="CK9" s="22">
        <f t="shared" ca="1" si="6"/>
        <v>901237.92916229204</v>
      </c>
      <c r="CL9" s="22">
        <f t="shared" ca="1" si="6"/>
        <v>866654.51058895711</v>
      </c>
      <c r="CM9" s="22">
        <f t="shared" ca="1" si="6"/>
        <v>968873.34590176167</v>
      </c>
      <c r="CN9" s="23">
        <f ca="1">SUM(CB9:CM9)</f>
        <v>11242945.589294331</v>
      </c>
      <c r="CO9" s="22">
        <f t="shared" ref="CO9:CZ9" ca="1" si="7">CO36+0+CO13</f>
        <v>881912.12342353072</v>
      </c>
      <c r="CP9" s="22">
        <f t="shared" ca="1" si="7"/>
        <v>885378.78599736746</v>
      </c>
      <c r="CQ9" s="22">
        <f t="shared" ca="1" si="7"/>
        <v>895101.80565032642</v>
      </c>
      <c r="CR9" s="22">
        <f t="shared" ca="1" si="7"/>
        <v>925636.76208188781</v>
      </c>
      <c r="CS9" s="22">
        <f t="shared" ca="1" si="7"/>
        <v>907721.07892655605</v>
      </c>
      <c r="CT9" s="22">
        <f t="shared" ca="1" si="7"/>
        <v>922436.69448193419</v>
      </c>
      <c r="CU9" s="22">
        <f t="shared" ca="1" si="7"/>
        <v>922365.41701696336</v>
      </c>
      <c r="CV9" s="22">
        <f t="shared" ca="1" si="7"/>
        <v>880085.83194888965</v>
      </c>
      <c r="CW9" s="22">
        <f t="shared" ca="1" si="7"/>
        <v>978215.39807982033</v>
      </c>
      <c r="CX9" s="22">
        <f t="shared" ca="1" si="7"/>
        <v>929527.21751775045</v>
      </c>
      <c r="CY9" s="22">
        <f t="shared" ca="1" si="7"/>
        <v>887676.83532420255</v>
      </c>
      <c r="CZ9" s="22">
        <f t="shared" ca="1" si="7"/>
        <v>921311.40415127738</v>
      </c>
      <c r="DA9" s="23">
        <f ca="1">SUM(CO9:CZ9)</f>
        <v>10937369.354600506</v>
      </c>
      <c r="DB9" s="22">
        <f t="shared" ref="DB9:DM9" ca="1" si="8">DB36+0+DB13</f>
        <v>942598.8013783684</v>
      </c>
      <c r="DC9" s="22">
        <f t="shared" ca="1" si="8"/>
        <v>888296.95499991486</v>
      </c>
      <c r="DD9" s="22">
        <f t="shared" ca="1" si="8"/>
        <v>899349.12931118137</v>
      </c>
      <c r="DE9" s="22">
        <f t="shared" ca="1" si="8"/>
        <v>915906.12915993016</v>
      </c>
      <c r="DF9" s="22">
        <f t="shared" ca="1" si="8"/>
        <v>962216.80981096451</v>
      </c>
      <c r="DG9" s="22">
        <f t="shared" ca="1" si="8"/>
        <v>926383.67553450493</v>
      </c>
      <c r="DH9" s="22">
        <f t="shared" ca="1" si="8"/>
        <v>866608.24227909604</v>
      </c>
      <c r="DI9" s="22">
        <f t="shared" ca="1" si="8"/>
        <v>923442.58367186238</v>
      </c>
      <c r="DJ9" s="22">
        <f t="shared" ca="1" si="8"/>
        <v>915091.70020503283</v>
      </c>
      <c r="DK9" s="22">
        <f t="shared" ca="1" si="8"/>
        <v>964765.12867550296</v>
      </c>
      <c r="DL9" s="22">
        <f t="shared" ca="1" si="8"/>
        <v>879503.36815124913</v>
      </c>
      <c r="DM9" s="22">
        <f t="shared" ca="1" si="8"/>
        <v>895172.72420490696</v>
      </c>
      <c r="DN9" s="23">
        <f ca="1">SUM(DB9:DM9)</f>
        <v>10979335.247382514</v>
      </c>
      <c r="DO9" s="22">
        <f t="shared" ref="DO9:DZ9" ca="1" si="9">DO36+0+DO13</f>
        <v>906014.63324592391</v>
      </c>
      <c r="DP9" s="22">
        <f t="shared" ca="1" si="9"/>
        <v>958851.01291190414</v>
      </c>
      <c r="DQ9" s="22">
        <f t="shared" ca="1" si="9"/>
        <v>891455.25392184337</v>
      </c>
      <c r="DR9" s="22">
        <f t="shared" ca="1" si="9"/>
        <v>884767.15009870706</v>
      </c>
      <c r="DS9" s="22">
        <f t="shared" ca="1" si="9"/>
        <v>916594.98709301359</v>
      </c>
      <c r="DT9" s="22">
        <f t="shared" ca="1" si="9"/>
        <v>954470.91913148807</v>
      </c>
      <c r="DU9" s="22">
        <f t="shared" ca="1" si="9"/>
        <v>864095.78947418521</v>
      </c>
      <c r="DV9" s="22">
        <f t="shared" ca="1" si="9"/>
        <v>947037.43407970993</v>
      </c>
      <c r="DW9" s="22">
        <f t="shared" ca="1" si="9"/>
        <v>919635.65011245047</v>
      </c>
      <c r="DX9" s="22">
        <f t="shared" ca="1" si="9"/>
        <v>896683.61769668432</v>
      </c>
      <c r="DY9" s="22">
        <f t="shared" ca="1" si="9"/>
        <v>962421.37130888703</v>
      </c>
      <c r="DZ9" s="22">
        <f t="shared" ca="1" si="9"/>
        <v>925070.68597688968</v>
      </c>
      <c r="EA9" s="23">
        <f ca="1">SUM(DO9:DZ9)</f>
        <v>11027098.505051685</v>
      </c>
      <c r="EB9" s="22">
        <f t="shared" ref="EB9:EM9" ca="1" si="10">EB36+0+EB13</f>
        <v>855495.61968677829</v>
      </c>
      <c r="EC9" s="22">
        <f t="shared" ca="1" si="10"/>
        <v>884656.59795201314</v>
      </c>
      <c r="ED9" s="22">
        <f t="shared" ca="1" si="10"/>
        <v>965635.61150295532</v>
      </c>
      <c r="EE9" s="22">
        <f t="shared" ca="1" si="10"/>
        <v>872319.14696623024</v>
      </c>
      <c r="EF9" s="22">
        <f t="shared" ca="1" si="10"/>
        <v>901005.18117852672</v>
      </c>
      <c r="EG9" s="22">
        <f t="shared" ca="1" si="10"/>
        <v>945195.80429882393</v>
      </c>
      <c r="EH9" s="22">
        <f t="shared" ca="1" si="10"/>
        <v>942755.63733331498</v>
      </c>
      <c r="EI9" s="22">
        <f t="shared" ca="1" si="10"/>
        <v>923104.80608429282</v>
      </c>
      <c r="EJ9" s="22">
        <f t="shared" ca="1" si="10"/>
        <v>897331.81934044964</v>
      </c>
      <c r="EK9" s="22">
        <f t="shared" ca="1" si="10"/>
        <v>908708.48092425789</v>
      </c>
      <c r="EL9" s="22">
        <f t="shared" ca="1" si="10"/>
        <v>908381.72216619446</v>
      </c>
      <c r="EM9" s="22">
        <f t="shared" ca="1" si="10"/>
        <v>865236.3940199354</v>
      </c>
      <c r="EN9" s="23">
        <f ca="1">SUM(EB9:EM9)</f>
        <v>10869826.821453771</v>
      </c>
    </row>
    <row r="10" spans="1:144" ht="12.75" customHeight="1" outlineLevel="1">
      <c r="A10" s="11" t="str">
        <f>Labels!B31</f>
        <v>Long Expected Demand</v>
      </c>
      <c r="B10" s="24">
        <f>'(Other Computations)'!B8+'(Other Computations)'!B61*0/Inputs!B13/12</f>
        <v>1166666.6666666667</v>
      </c>
      <c r="C10" s="24">
        <f ca="1">B10+'(Other Computations)'!B61*(B9-B10)/Inputs!B13/12</f>
        <v>1166190.8308949317</v>
      </c>
      <c r="D10" s="24">
        <f ca="1">C10+'(Other Computations)'!B61*(C9-C10)/Inputs!B13/12</f>
        <v>1165827.8998388234</v>
      </c>
      <c r="E10" s="24">
        <f ca="1">D10+'(Other Computations)'!B61*(D9-D10)/Inputs!B13/12</f>
        <v>1165369.1592472931</v>
      </c>
      <c r="F10" s="24">
        <f ca="1">E10+'(Other Computations)'!B61*(E9-E10)/Inputs!B13/12</f>
        <v>1164866.7428393445</v>
      </c>
      <c r="G10" s="24">
        <f ca="1">F10+'(Other Computations)'!B61*(F9-F10)/Inputs!B13/12</f>
        <v>1164442.8419994917</v>
      </c>
      <c r="H10" s="24">
        <f ca="1">G10+'(Other Computations)'!B61*(G9-G10)/Inputs!B13/12</f>
        <v>1163935.0928649108</v>
      </c>
      <c r="I10" s="24">
        <f ca="1">H10+'(Other Computations)'!B61*(H9-H10)/Inputs!B13/12</f>
        <v>1163521.8642944314</v>
      </c>
      <c r="J10" s="24">
        <f ca="1">I10+'(Other Computations)'!B61*(I9-I10)/Inputs!B13/12</f>
        <v>1163043.5959696749</v>
      </c>
      <c r="K10" s="24">
        <f ca="1">J10+'(Other Computations)'!B61*(J9-J10)/Inputs!B13/12</f>
        <v>1162554.2678088564</v>
      </c>
      <c r="L10" s="24">
        <f ca="1">K10+'(Other Computations)'!B61*(K9-K10)/Inputs!B13/12</f>
        <v>1162017.09148919</v>
      </c>
      <c r="M10" s="24">
        <f ca="1">L10+'(Other Computations)'!B61*(L9-L10)/Inputs!B13/12</f>
        <v>1161501.1442622296</v>
      </c>
      <c r="N10" s="25">
        <f ca="1">SUM(B10:M10)</f>
        <v>13969937.198175846</v>
      </c>
      <c r="O10" s="24">
        <f ca="1">M10+'(Other Computations)'!B61*(M9-M10)/Inputs!B13/12</f>
        <v>1161026.4639527572</v>
      </c>
      <c r="P10" s="24">
        <f ca="1">O10+'(Other Computations)'!B61*(O9-O10)/Inputs!B13/12</f>
        <v>1160490.6011895286</v>
      </c>
      <c r="Q10" s="24">
        <f ca="1">P10+'(Other Computations)'!B61*(P9-P10)/Inputs!B13/12</f>
        <v>1160042.6150818714</v>
      </c>
      <c r="R10" s="24">
        <f ca="1">Q10+'(Other Computations)'!B61*(Q9-Q10)/Inputs!B13/12</f>
        <v>1159590.992383206</v>
      </c>
      <c r="S10" s="24">
        <f ca="1">R10+'(Other Computations)'!B61*(R9-R10)/Inputs!B13/12</f>
        <v>1159129.2399621524</v>
      </c>
      <c r="T10" s="24">
        <f ca="1">S10+'(Other Computations)'!B61*(S9-S10)/Inputs!B13/12</f>
        <v>1158566.7473224443</v>
      </c>
      <c r="U10" s="24">
        <f ca="1">T10+'(Other Computations)'!B61*(T9-T10)/Inputs!B13/12</f>
        <v>1158092.062233489</v>
      </c>
      <c r="V10" s="24">
        <f ca="1">U10+'(Other Computations)'!B61*(U9-U10)/Inputs!B13/12</f>
        <v>1157654.4484532196</v>
      </c>
      <c r="W10" s="24">
        <f ca="1">V10+'(Other Computations)'!B61*(V9-V10)/Inputs!B13/12</f>
        <v>1157272.0903065992</v>
      </c>
      <c r="X10" s="24">
        <f ca="1">W10+'(Other Computations)'!B61*(W9-W10)/Inputs!B13/12</f>
        <v>1156845.8570239942</v>
      </c>
      <c r="Y10" s="24">
        <f ca="1">X10+'(Other Computations)'!B61*(X9-X10)/Inputs!B13/12</f>
        <v>1156440.561098286</v>
      </c>
      <c r="Z10" s="24">
        <f ca="1">Y10+'(Other Computations)'!B61*(Y9-Y10)/Inputs!B13/12</f>
        <v>1156077.931801134</v>
      </c>
      <c r="AA10" s="25">
        <f ca="1">SUM(O10:Z10)</f>
        <v>13901229.61080868</v>
      </c>
      <c r="AB10" s="24">
        <f ca="1">Z10+'(Other Computations)'!B61*(Z9-Z10)/Inputs!B13/12</f>
        <v>1155527.68174507</v>
      </c>
      <c r="AC10" s="24">
        <f ca="1">AB10+'(Other Computations)'!B61*(AB9-AB10)/Inputs!B13/12</f>
        <v>1154913.3924693933</v>
      </c>
      <c r="AD10" s="24">
        <f ca="1">AC10+'(Other Computations)'!B61*(AC9-AC10)/Inputs!B13/12</f>
        <v>1154299.3597200252</v>
      </c>
      <c r="AE10" s="24">
        <f ca="1">AD10+'(Other Computations)'!B61*(AD9-AD10)/Inputs!B13/12</f>
        <v>1153835.30245054</v>
      </c>
      <c r="AF10" s="24">
        <f ca="1">AE10+'(Other Computations)'!B61*(AE9-AE10)/Inputs!B13/12</f>
        <v>1153288.6770515393</v>
      </c>
      <c r="AG10" s="24">
        <f ca="1">AF10+'(Other Computations)'!B61*(AF9-AF10)/Inputs!B13/12</f>
        <v>1152901.8453151991</v>
      </c>
      <c r="AH10" s="24">
        <f ca="1">AG10+'(Other Computations)'!B61*(AG9-AG10)/Inputs!B13/12</f>
        <v>1152442.9145105435</v>
      </c>
      <c r="AI10" s="24">
        <f ca="1">AH10+'(Other Computations)'!B61*(AH9-AH10)/Inputs!B13/12</f>
        <v>1151866.4443067792</v>
      </c>
      <c r="AJ10" s="24">
        <f ca="1">AI10+'(Other Computations)'!B61*(AI9-AI10)/Inputs!B13/12</f>
        <v>1151407.6537936053</v>
      </c>
      <c r="AK10" s="24">
        <f ca="1">AJ10+'(Other Computations)'!B61*(AJ9-AJ10)/Inputs!B13/12</f>
        <v>1150861.1807775071</v>
      </c>
      <c r="AL10" s="24">
        <f ca="1">AK10+'(Other Computations)'!B61*(AK9-AK10)/Inputs!B13/12</f>
        <v>1150281.6015510096</v>
      </c>
      <c r="AM10" s="24">
        <f ca="1">AL10+'(Other Computations)'!B61*(AL9-AL10)/Inputs!B13/12</f>
        <v>1149762.2485900312</v>
      </c>
      <c r="AN10" s="25">
        <f ca="1">SUM(AB10:AM10)</f>
        <v>13831388.302281244</v>
      </c>
      <c r="AO10" s="24">
        <f ca="1">AM10+'(Other Computations)'!B61*(AM9-AM10)/Inputs!B13/12</f>
        <v>1149313.2991776788</v>
      </c>
      <c r="AP10" s="24">
        <f ca="1">AO10+'(Other Computations)'!B61*(AO9-AO10)/Inputs!B13/12</f>
        <v>1148809.8960701937</v>
      </c>
      <c r="AQ10" s="24">
        <f ca="1">AP10+'(Other Computations)'!B61*(AP9-AP10)/Inputs!B13/12</f>
        <v>1148325.5112656639</v>
      </c>
      <c r="AR10" s="24">
        <f ca="1">AQ10+'(Other Computations)'!B61*(AQ9-AQ10)/Inputs!B13/12</f>
        <v>1147872.3531196732</v>
      </c>
      <c r="AS10" s="24">
        <f ca="1">AR10+'(Other Computations)'!B61*(AR9-AR10)/Inputs!B13/12</f>
        <v>1147418.476933687</v>
      </c>
      <c r="AT10" s="24">
        <f ca="1">AS10+'(Other Computations)'!B61*(AS9-AS10)/Inputs!B13/12</f>
        <v>1146969.0219260005</v>
      </c>
      <c r="AU10" s="24">
        <f ca="1">AT10+'(Other Computations)'!B61*(AT9-AT10)/Inputs!B13/12</f>
        <v>1146531.4914597562</v>
      </c>
      <c r="AV10" s="24">
        <f ca="1">AU10+'(Other Computations)'!B61*(AU9-AU10)/Inputs!B13/12</f>
        <v>1145915.9099918969</v>
      </c>
      <c r="AW10" s="24">
        <f ca="1">AV10+'(Other Computations)'!B61*(AV9-AV10)/Inputs!B13/12</f>
        <v>1145466.095142226</v>
      </c>
      <c r="AX10" s="24">
        <f ca="1">AW10+'(Other Computations)'!B61*(AW9-AW10)/Inputs!B13/12</f>
        <v>1144905.7418501279</v>
      </c>
      <c r="AY10" s="24">
        <f ca="1">AX10+'(Other Computations)'!B61*(AX9-AX10)/Inputs!B13/12</f>
        <v>1144531.3113084852</v>
      </c>
      <c r="AZ10" s="24">
        <f ca="1">AY10+'(Other Computations)'!B61*(AY9-AY10)/Inputs!B13/12</f>
        <v>1144133.7653116903</v>
      </c>
      <c r="BA10" s="25">
        <f ca="1">SUM(AO10:AZ10)</f>
        <v>13760192.873557081</v>
      </c>
      <c r="BB10" s="24">
        <f ca="1">AZ10+'(Other Computations)'!B61*(AZ9-AZ10)/Inputs!B13/12</f>
        <v>1143684.5977110094</v>
      </c>
      <c r="BC10" s="24">
        <f ca="1">BB10+'(Other Computations)'!B61*(BB9-BB10)/Inputs!B13/12</f>
        <v>1143205.7223706862</v>
      </c>
      <c r="BD10" s="24">
        <f ca="1">BC10+'(Other Computations)'!B61*(BC9-BC10)/Inputs!B13/12</f>
        <v>1142840.6622849919</v>
      </c>
      <c r="BE10" s="24">
        <f ca="1">BD10+'(Other Computations)'!B61*(BD9-BD10)/Inputs!B13/12</f>
        <v>1142474.4555093029</v>
      </c>
      <c r="BF10" s="24">
        <f ca="1">BE10+'(Other Computations)'!B61*(BE9-BE10)/Inputs!B13/12</f>
        <v>1142013.55579866</v>
      </c>
      <c r="BG10" s="24">
        <f ca="1">BF10+'(Other Computations)'!B61*(BF9-BF10)/Inputs!B13/12</f>
        <v>1141522.1678596756</v>
      </c>
      <c r="BH10" s="24">
        <f ca="1">BG10+'(Other Computations)'!B61*(BG9-BG10)/Inputs!B13/12</f>
        <v>1141095.6774368717</v>
      </c>
      <c r="BI10" s="24">
        <f ca="1">BH10+'(Other Computations)'!B61*(BH9-BH10)/Inputs!B13/12</f>
        <v>1140650.354860517</v>
      </c>
      <c r="BJ10" s="24">
        <f ca="1">BI10+'(Other Computations)'!B61*(BI9-BI10)/Inputs!B13/12</f>
        <v>1140058.0817014896</v>
      </c>
      <c r="BK10" s="24">
        <f ca="1">BJ10+'(Other Computations)'!B61*(BJ9-BJ10)/Inputs!B13/12</f>
        <v>1139550.8644508102</v>
      </c>
      <c r="BL10" s="24">
        <f ca="1">BK10+'(Other Computations)'!B61*(BK9-BK10)/Inputs!B13/12</f>
        <v>1139039.9290108869</v>
      </c>
      <c r="BM10" s="24">
        <f ca="1">BL10+'(Other Computations)'!B61*(BL9-BL10)/Inputs!B13/12</f>
        <v>1138602.3959319144</v>
      </c>
      <c r="BN10" s="25">
        <f ca="1">SUM(BB10:BM10)</f>
        <v>13694738.464926815</v>
      </c>
      <c r="BO10" s="24">
        <f ca="1">BM10+'(Other Computations)'!B61*(BM9-BM10)/Inputs!B13/12</f>
        <v>1138206.1285829134</v>
      </c>
      <c r="BP10" s="24">
        <f ca="1">BO10+'(Other Computations)'!B61*(BO9-BO10)/Inputs!B13/12</f>
        <v>1137755.9700993411</v>
      </c>
      <c r="BQ10" s="24">
        <f ca="1">BP10+'(Other Computations)'!B61*(BP9-BP10)/Inputs!B13/12</f>
        <v>1137308.2409018367</v>
      </c>
      <c r="BR10" s="24">
        <f ca="1">BQ10+'(Other Computations)'!B61*(BQ9-BQ10)/Inputs!B13/12</f>
        <v>1136834.3882736731</v>
      </c>
      <c r="BS10" s="24">
        <f ca="1">BR10+'(Other Computations)'!B61*(BR9-BR10)/Inputs!B13/12</f>
        <v>1136432.2764880348</v>
      </c>
      <c r="BT10" s="24">
        <f ca="1">BS10+'(Other Computations)'!B61*(BS9-BS10)/Inputs!B13/12</f>
        <v>1135926.1993737677</v>
      </c>
      <c r="BU10" s="24">
        <f ca="1">BT10+'(Other Computations)'!B61*(BT9-BT10)/Inputs!B13/12</f>
        <v>1135449.0941748067</v>
      </c>
      <c r="BV10" s="24">
        <f ca="1">BU10+'(Other Computations)'!B61*(BU9-BU10)/Inputs!B13/12</f>
        <v>1135087.7419953051</v>
      </c>
      <c r="BW10" s="24">
        <f ca="1">BV10+'(Other Computations)'!B61*(BV9-BV10)/Inputs!B13/12</f>
        <v>1134682.4561685675</v>
      </c>
      <c r="BX10" s="24">
        <f ca="1">BW10+'(Other Computations)'!B61*(BW9-BW10)/Inputs!B13/12</f>
        <v>1134213.8303100676</v>
      </c>
      <c r="BY10" s="24">
        <f ca="1">BX10+'(Other Computations)'!B61*(BX9-BX10)/Inputs!B13/12</f>
        <v>1133599.1628622327</v>
      </c>
      <c r="BZ10" s="24">
        <f ca="1">BY10+'(Other Computations)'!B61*(BY9-BY10)/Inputs!B13/12</f>
        <v>1133021.8629741082</v>
      </c>
      <c r="CA10" s="25">
        <f ca="1">SUM(BO10:BZ10)</f>
        <v>13628517.352204654</v>
      </c>
      <c r="CB10" s="24">
        <f ca="1">BZ10+'(Other Computations)'!B61*(BZ9-BZ10)/Inputs!B13/12</f>
        <v>1132672.2784514716</v>
      </c>
      <c r="CC10" s="24">
        <f ca="1">CB10+'(Other Computations)'!B61*(CB9-CB10)/Inputs!B13/12</f>
        <v>1132282.4413016289</v>
      </c>
      <c r="CD10" s="24">
        <f ca="1">CC10+'(Other Computations)'!B61*(CC9-CC10)/Inputs!B13/12</f>
        <v>1131809.1815398473</v>
      </c>
      <c r="CE10" s="24">
        <f ca="1">CD10+'(Other Computations)'!B61*(CD9-CD10)/Inputs!B13/12</f>
        <v>1131237.2863798486</v>
      </c>
      <c r="CF10" s="24">
        <f ca="1">CE10+'(Other Computations)'!B61*(CE9-CE10)/Inputs!B13/12</f>
        <v>1130816.9259835237</v>
      </c>
      <c r="CG10" s="24">
        <f ca="1">CF10+'(Other Computations)'!B61*(CF9-CF10)/Inputs!B13/12</f>
        <v>1130361.9420186421</v>
      </c>
      <c r="CH10" s="24">
        <f ca="1">CG10+'(Other Computations)'!B61*(CG9-CG10)/Inputs!B13/12</f>
        <v>1130006.0444670657</v>
      </c>
      <c r="CI10" s="24">
        <f ca="1">CH10+'(Other Computations)'!B61*(CH9-CH10)/Inputs!B13/12</f>
        <v>1129570.4575718564</v>
      </c>
      <c r="CJ10" s="24">
        <f ca="1">CI10+'(Other Computations)'!B61*(CI9-CI10)/Inputs!B13/12</f>
        <v>1129197.2178094252</v>
      </c>
      <c r="CK10" s="24">
        <f ca="1">CJ10+'(Other Computations)'!B61*(CJ9-CJ10)/Inputs!B13/12</f>
        <v>1128802.4312943376</v>
      </c>
      <c r="CL10" s="24">
        <f ca="1">CK10+'(Other Computations)'!B61*(CK9-CK10)/Inputs!B13/12</f>
        <v>1128275.6616134765</v>
      </c>
      <c r="CM10" s="24">
        <f ca="1">CL10+'(Other Computations)'!B61*(CL9-CL10)/Inputs!B13/12</f>
        <v>1127670.0570972159</v>
      </c>
      <c r="CN10" s="25">
        <f ca="1">SUM(CB10:CM10)</f>
        <v>13562701.92552834</v>
      </c>
      <c r="CO10" s="24">
        <f ca="1">CM10+'(Other Computations)'!B61*(CM9-CM10)/Inputs!B13/12</f>
        <v>1127302.4721175968</v>
      </c>
      <c r="CP10" s="24">
        <f ca="1">CO10+'(Other Computations)'!B61*(CO9-CO10)/Inputs!B13/12</f>
        <v>1126734.4389030272</v>
      </c>
      <c r="CQ10" s="24">
        <f ca="1">CP10+'(Other Computations)'!B61*(CP9-CP10)/Inputs!B13/12</f>
        <v>1126175.7452620419</v>
      </c>
      <c r="CR10" s="24">
        <f ca="1">CQ10+'(Other Computations)'!B61*(CQ9-CQ10)/Inputs!B13/12</f>
        <v>1125640.8518833111</v>
      </c>
      <c r="CS10" s="24">
        <f ca="1">CR10+'(Other Computations)'!B61*(CR9-CR10)/Inputs!B13/12</f>
        <v>1125177.8794532153</v>
      </c>
      <c r="CT10" s="24">
        <f ca="1">CS10+'(Other Computations)'!B61*(CS9-CS10)/Inputs!B13/12</f>
        <v>1124674.507229774</v>
      </c>
      <c r="CU10" s="24">
        <f ca="1">CT10+'(Other Computations)'!B61*(CT9-CT10)/Inputs!B13/12</f>
        <v>1124206.3641447097</v>
      </c>
      <c r="CV10" s="24">
        <f ca="1">CU10+'(Other Computations)'!B61*(CU9-CU10)/Inputs!B13/12</f>
        <v>1123739.1397300621</v>
      </c>
      <c r="CW10" s="24">
        <f ca="1">CV10+'(Other Computations)'!B61*(CV9-CV10)/Inputs!B13/12</f>
        <v>1123175.1274435315</v>
      </c>
      <c r="CX10" s="24">
        <f ca="1">CW10+'(Other Computations)'!B61*(CW9-CW10)/Inputs!B13/12</f>
        <v>1122839.5725144488</v>
      </c>
      <c r="CY10" s="24">
        <f ca="1">CX10+'(Other Computations)'!B61*(CX9-CX10)/Inputs!B13/12</f>
        <v>1122392.0902112157</v>
      </c>
      <c r="CZ10" s="24">
        <f ca="1">CY10+'(Other Computations)'!B61*(CY9-CY10)/Inputs!B13/12</f>
        <v>1121848.7678619402</v>
      </c>
      <c r="DA10" s="25">
        <f ca="1">SUM(CO10:CZ10)</f>
        <v>13493906.956754874</v>
      </c>
      <c r="DB10" s="24">
        <f ca="1">CZ10+'(Other Computations)'!B61*(CZ9-CZ10)/Inputs!B13/12</f>
        <v>1121384.561001499</v>
      </c>
      <c r="DC10" s="24">
        <f ca="1">DB10+'(Other Computations)'!B61*(DB9-DB10)/Inputs!B13/12</f>
        <v>1120970.7050764454</v>
      </c>
      <c r="DD10" s="24">
        <f ca="1">DC10+'(Other Computations)'!B61*(DC9-DC10)/Inputs!B13/12</f>
        <v>1120432.1084327498</v>
      </c>
      <c r="DE10" s="24">
        <f ca="1">DD10+'(Other Computations)'!B61*(DD9-DD10)/Inputs!B13/12</f>
        <v>1119920.3422773757</v>
      </c>
      <c r="DF10" s="24">
        <f ca="1">DE10+'(Other Computations)'!B61*(DE9-DE10)/Inputs!B13/12</f>
        <v>1119448.0871544187</v>
      </c>
      <c r="DG10" s="24">
        <f ca="1">DF10+'(Other Computations)'!B61*(DF9-DF10)/Inputs!B13/12</f>
        <v>1119084.1258642718</v>
      </c>
      <c r="DH10" s="24">
        <f ca="1">DG10+'(Other Computations)'!B61*(DG9-DG10)/Inputs!B13/12</f>
        <v>1118638.0600070269</v>
      </c>
      <c r="DI10" s="24">
        <f ca="1">DH10+'(Other Computations)'!B61*(DH9-DH10)/Inputs!B13/12</f>
        <v>1118054.6576511753</v>
      </c>
      <c r="DJ10" s="24">
        <f ca="1">DI10+'(Other Computations)'!B61*(DI9-DI10)/Inputs!B13/12</f>
        <v>1117604.166739186</v>
      </c>
      <c r="DK10" s="24">
        <f ca="1">DJ10+'(Other Computations)'!B61*(DJ9-DJ10)/Inputs!B13/12</f>
        <v>1117135.3878814681</v>
      </c>
      <c r="DL10" s="24">
        <f ca="1">DK10+'(Other Computations)'!B61*(DK9-DK10)/Inputs!B13/12</f>
        <v>1116782.6789481209</v>
      </c>
      <c r="DM10" s="24">
        <f ca="1">DL10+'(Other Computations)'!B61*(DL9-DL10)/Inputs!B13/12</f>
        <v>1116233.4212842393</v>
      </c>
      <c r="DN10" s="25">
        <f ca="1">SUM(DB10:DM10)</f>
        <v>13425688.302317979</v>
      </c>
      <c r="DO10" s="24">
        <f ca="1">DM10+'(Other Computations)'!B61*(DM9-DM10)/Inputs!B13/12</f>
        <v>1115721.7067076669</v>
      </c>
      <c r="DP10" s="24">
        <f ca="1">DO10+'(Other Computations)'!B61*(DO9-DO10)/Inputs!B13/12</f>
        <v>1115236.2736672461</v>
      </c>
      <c r="DQ10" s="24">
        <f ca="1">DP10+'(Other Computations)'!B61*(DP9-DP10)/Inputs!B13/12</f>
        <v>1114874.2707488309</v>
      </c>
      <c r="DR10" s="24">
        <f ca="1">DQ10+'(Other Computations)'!B61*(DQ9-DQ10)/Inputs!B13/12</f>
        <v>1114357.0970987685</v>
      </c>
      <c r="DS10" s="24">
        <f ca="1">DR10+'(Other Computations)'!B61*(DR9-DR10)/Inputs!B13/12</f>
        <v>1113825.6388881202</v>
      </c>
      <c r="DT10" s="24">
        <f ca="1">DS10+'(Other Computations)'!B61*(DS9-DS10)/Inputs!B13/12</f>
        <v>1113369.0864534094</v>
      </c>
      <c r="DU10" s="24">
        <f ca="1">DT10+'(Other Computations)'!B61*(DT9-DT10)/Inputs!B13/12</f>
        <v>1113001.2666216458</v>
      </c>
      <c r="DV10" s="24">
        <f ca="1">DU10+'(Other Computations)'!B61*(DU9-DU10)/Inputs!B13/12</f>
        <v>1112425.0965356564</v>
      </c>
      <c r="DW10" s="24">
        <f ca="1">DV10+'(Other Computations)'!B61*(DV9-DV10)/Inputs!B13/12</f>
        <v>1112042.2547244157</v>
      </c>
      <c r="DX10" s="24">
        <f ca="1">DW10+'(Other Computations)'!B61*(DW9-DW10)/Inputs!B13/12</f>
        <v>1111596.8690655918</v>
      </c>
      <c r="DY10" s="24">
        <f ca="1">DX10+'(Other Computations)'!B61*(DX9-DX10)/Inputs!B13/12</f>
        <v>1111099.384687423</v>
      </c>
      <c r="DZ10" s="24">
        <f ca="1">DY10+'(Other Computations)'!B61*(DY9-DY10)/Inputs!B13/12</f>
        <v>1110755.2226194171</v>
      </c>
      <c r="EA10" s="25">
        <f ca="1">SUM(DO10:DZ10)</f>
        <v>13358304.167818192</v>
      </c>
      <c r="EB10" s="24">
        <f ca="1">DZ10+'(Other Computations)'!B61*(DZ9-DZ10)/Inputs!B13/12</f>
        <v>1110325.3973031149</v>
      </c>
      <c r="EC10" s="24">
        <f ca="1">EB10+'(Other Computations)'!B61*(EB9-EB10)/Inputs!B13/12</f>
        <v>1109735.5135586327</v>
      </c>
      <c r="ED10" s="24">
        <f ca="1">EC10+'(Other Computations)'!B61*(EC9-EC10)/Inputs!B13/12</f>
        <v>1109214.497550284</v>
      </c>
      <c r="EE10" s="24">
        <f ca="1">ED10+'(Other Computations)'!B61*(ED9-ED10)/Inputs!B13/12</f>
        <v>1108882.139017767</v>
      </c>
      <c r="EF10" s="24">
        <f ca="1">EE10+'(Other Computations)'!B61*(EE9-EE10)/Inputs!B13/12</f>
        <v>1108334.5394991292</v>
      </c>
      <c r="EG10" s="24">
        <f ca="1">EF10+'(Other Computations)'!B61*(EF9-EF10)/Inputs!B13/12</f>
        <v>1107854.6104289426</v>
      </c>
      <c r="EH10" s="24">
        <f ca="1">EG10+'(Other Computations)'!B61*(EG9-EG10)/Inputs!B13/12</f>
        <v>1107478.0854147526</v>
      </c>
      <c r="EI10" s="24">
        <f ca="1">EH10+'(Other Computations)'!B61*(EH9-EH10)/Inputs!B13/12</f>
        <v>1107096.7834516012</v>
      </c>
      <c r="EJ10" s="24">
        <f ca="1">EI10+'(Other Computations)'!B61*(EI9-EI10)/Inputs!B13/12</f>
        <v>1106670.8760965841</v>
      </c>
      <c r="EK10" s="24">
        <f ca="1">EJ10+'(Other Computations)'!B61*(EJ9-EJ10)/Inputs!B13/12</f>
        <v>1106186.2949466857</v>
      </c>
      <c r="EL10" s="24">
        <f ca="1">EK10+'(Other Computations)'!B61*(EK9-EK10)/Inputs!B13/12</f>
        <v>1105729.1703771893</v>
      </c>
      <c r="EM10" s="24">
        <f ca="1">EL10+'(Other Computations)'!B61*(EL9-EL10)/Inputs!B13/12</f>
        <v>1105272.3475804045</v>
      </c>
      <c r="EN10" s="25">
        <f ca="1">SUM(EB10:EM10)</f>
        <v>13292780.255225087</v>
      </c>
    </row>
    <row r="11" spans="1:144" ht="12.75" customHeight="1" outlineLevel="1">
      <c r="A11" s="11" t="str">
        <f>Labels!B34</f>
        <v>Short Expected Demand</v>
      </c>
      <c r="B11" s="24">
        <f>'(Other Computations)'!B8+'(Other Computations)'!B61*0/Inputs!B14/12</f>
        <v>1166666.6666666667</v>
      </c>
      <c r="C11" s="24">
        <f ca="1">B11+'(Other Computations)'!B61*(B9-B11)/Inputs!B14/12</f>
        <v>1163811.6520362564</v>
      </c>
      <c r="D11" s="24">
        <f ca="1">C11+'(Other Computations)'!B61*(C9-C11)/Inputs!B14/12</f>
        <v>1161667.1098504213</v>
      </c>
      <c r="E11" s="24">
        <f ca="1">D11+'(Other Computations)'!B61*(D9-D11)/Inputs!B14/12</f>
        <v>1158972.4550510792</v>
      </c>
      <c r="F11" s="24">
        <f ca="1">E11+'(Other Computations)'!B61*(E9-E11)/Inputs!B14/12</f>
        <v>1156046.799717224</v>
      </c>
      <c r="G11" s="24">
        <f ca="1">F11+'(Other Computations)'!B61*(F9-F11)/Inputs!B14/12</f>
        <v>1153625.8938881359</v>
      </c>
      <c r="H11" s="24">
        <f ca="1">G11+'(Other Computations)'!B61*(G9-G11)/Inputs!B14/12</f>
        <v>1150729.6344710866</v>
      </c>
      <c r="I11" s="24">
        <f ca="1">H11+'(Other Computations)'!B61*(H9-H11)/Inputs!B14/12</f>
        <v>1148433.6721925687</v>
      </c>
      <c r="J11" s="24">
        <f ca="1">I11+'(Other Computations)'!B61*(I9-I11)/Inputs!B14/12</f>
        <v>1145773.6204676658</v>
      </c>
      <c r="K11" s="24">
        <f ca="1">J11+'(Other Computations)'!B61*(J9-J11)/Inputs!B14/12</f>
        <v>1143077.5122736162</v>
      </c>
      <c r="L11" s="24">
        <f ca="1">K11+'(Other Computations)'!B61*(K9-K11)/Inputs!B14/12</f>
        <v>1140124.9648491631</v>
      </c>
      <c r="M11" s="24">
        <f ca="1">L11+'(Other Computations)'!B61*(L9-L11)/Inputs!B14/12</f>
        <v>1137333.3388018452</v>
      </c>
      <c r="N11" s="25">
        <f ca="1">SUM(B11:M11)</f>
        <v>13826263.320265729</v>
      </c>
      <c r="O11" s="24">
        <f ca="1">M11+'(Other Computations)'!B61*(M9-M11)/Inputs!B14/12</f>
        <v>1134820.9209097382</v>
      </c>
      <c r="P11" s="24">
        <f ca="1">O11+'(Other Computations)'!B61*(O9-O11)/Inputs!B14/12</f>
        <v>1131969.7102059647</v>
      </c>
      <c r="Q11" s="24">
        <f ca="1">P11+'(Other Computations)'!B61*(P9-P11)/Inputs!B14/12</f>
        <v>1129677.9170459046</v>
      </c>
      <c r="R11" s="24">
        <f ca="1">Q11+'(Other Computations)'!B61*(Q9-Q11)/Inputs!B14/12</f>
        <v>1127389.9127710778</v>
      </c>
      <c r="S11" s="24">
        <f ca="1">R11+'(Other Computations)'!B61*(R9-R11)/Inputs!B14/12</f>
        <v>1125066.6354615907</v>
      </c>
      <c r="T11" s="24">
        <f ca="1">S11+'(Other Computations)'!B61*(S9-S11)/Inputs!B14/12</f>
        <v>1122164.771352516</v>
      </c>
      <c r="U11" s="24">
        <f ca="1">T11+'(Other Computations)'!B61*(T9-T11)/Inputs!B14/12</f>
        <v>1119822.243818366</v>
      </c>
      <c r="V11" s="24">
        <f ca="1">U11+'(Other Computations)'!B61*(U9-U11)/Inputs!B14/12</f>
        <v>1117728.0863925158</v>
      </c>
      <c r="W11" s="24">
        <f ca="1">V11+'(Other Computations)'!B61*(V9-V11)/Inputs!B14/12</f>
        <v>1115988.4703191912</v>
      </c>
      <c r="X11" s="24">
        <f ca="1">W11+'(Other Computations)'!B61*(W9-W11)/Inputs!B14/12</f>
        <v>1114004.4542344976</v>
      </c>
      <c r="Y11" s="24">
        <f ca="1">X11+'(Other Computations)'!B61*(X9-X11)/Inputs!B14/12</f>
        <v>1112167.6981634351</v>
      </c>
      <c r="Z11" s="24">
        <f ca="1">Y11+'(Other Computations)'!B61*(Y9-Y11)/Inputs!B14/12</f>
        <v>1110606.8232546193</v>
      </c>
      <c r="AA11" s="25">
        <f ca="1">SUM(O11:Z11)</f>
        <v>13461407.643929416</v>
      </c>
      <c r="AB11" s="24">
        <f ca="1">Z11+'(Other Computations)'!B61*(Z9-Z11)/Inputs!B14/12</f>
        <v>1107936.8660924926</v>
      </c>
      <c r="AC11" s="24">
        <f ca="1">AB11+'(Other Computations)'!B61*(AB9-AB11)/Inputs!B14/12</f>
        <v>1104912.1139891618</v>
      </c>
      <c r="AD11" s="24">
        <f ca="1">AC11+'(Other Computations)'!B61*(AC9-AC11)/Inputs!B14/12</f>
        <v>1101922.3796940679</v>
      </c>
      <c r="AE11" s="24">
        <f ca="1">AD11+'(Other Computations)'!B61*(AD9-AD11)/Inputs!B14/12</f>
        <v>1099865.4941330727</v>
      </c>
      <c r="AF11" s="24">
        <f ca="1">AE11+'(Other Computations)'!B61*(AE9-AE11)/Inputs!B14/12</f>
        <v>1097335.3224101437</v>
      </c>
      <c r="AG11" s="24">
        <f ca="1">AF11+'(Other Computations)'!B61*(AF9-AF11)/Inputs!B14/12</f>
        <v>1095791.4619176774</v>
      </c>
      <c r="AH11" s="24">
        <f ca="1">AG11+'(Other Computations)'!B61*(AG9-AG11)/Inputs!B14/12</f>
        <v>1093831.0768591536</v>
      </c>
      <c r="AI11" s="24">
        <f ca="1">AH11+'(Other Computations)'!B61*(AH9-AH11)/Inputs!B14/12</f>
        <v>1091186.3089372816</v>
      </c>
      <c r="AJ11" s="24">
        <f ca="1">AI11+'(Other Computations)'!B61*(AI9-AI11)/Inputs!B14/12</f>
        <v>1089276.3455161478</v>
      </c>
      <c r="AK11" s="24">
        <f ca="1">AJ11+'(Other Computations)'!B61*(AJ9-AJ11)/Inputs!B14/12</f>
        <v>1086860.4422567459</v>
      </c>
      <c r="AL11" s="24">
        <f ca="1">AK11+'(Other Computations)'!B61*(AK9-AK11)/Inputs!B14/12</f>
        <v>1084271.8660438815</v>
      </c>
      <c r="AM11" s="24">
        <f ca="1">AL11+'(Other Computations)'!B61*(AL9-AL11)/Inputs!B14/12</f>
        <v>1082072.5501600539</v>
      </c>
      <c r="AN11" s="25">
        <f ca="1">SUM(AB11:AM11)</f>
        <v>13135262.22800988</v>
      </c>
      <c r="AO11" s="24">
        <f ca="1">AM11+'(Other Computations)'!B61*(AM9-AM11)/Inputs!B14/12</f>
        <v>1080318.9883863558</v>
      </c>
      <c r="AP11" s="24">
        <f ca="1">AO11+'(Other Computations)'!B61*(AO9-AO11)/Inputs!B14/12</f>
        <v>1078256.8240579921</v>
      </c>
      <c r="AQ11" s="24">
        <f ca="1">AP11+'(Other Computations)'!B61*(AP9-AP11)/Inputs!B14/12</f>
        <v>1076330.41900876</v>
      </c>
      <c r="AR11" s="24">
        <f ca="1">AQ11+'(Other Computations)'!B61*(AQ9-AQ11)/Inputs!B14/12</f>
        <v>1074611.4019697171</v>
      </c>
      <c r="AS11" s="24">
        <f ca="1">AR11+'(Other Computations)'!B61*(AR9-AR11)/Inputs!B14/12</f>
        <v>1072905.6580642161</v>
      </c>
      <c r="AT11" s="24">
        <f ca="1">AS11+'(Other Computations)'!B61*(AS9-AS11)/Inputs!B14/12</f>
        <v>1071243.8282801737</v>
      </c>
      <c r="AU11" s="24">
        <f ca="1">AT11+'(Other Computations)'!B61*(AT9-AT11)/Inputs!B14/12</f>
        <v>1069670.3842833436</v>
      </c>
      <c r="AV11" s="24">
        <f ca="1">AU11+'(Other Computations)'!B61*(AU9-AU11)/Inputs!B14/12</f>
        <v>1067044.4108536385</v>
      </c>
      <c r="AW11" s="24">
        <f ca="1">AV11+'(Other Computations)'!B61*(AV9-AV11)/Inputs!B14/12</f>
        <v>1065440.9592436445</v>
      </c>
      <c r="AX11" s="24">
        <f ca="1">AW11+'(Other Computations)'!B61*(AW9-AW11)/Inputs!B14/12</f>
        <v>1063190.2997118703</v>
      </c>
      <c r="AY11" s="24">
        <f ca="1">AX11+'(Other Computations)'!B61*(AX9-AX11)/Inputs!B14/12</f>
        <v>1062078.6531583788</v>
      </c>
      <c r="AZ11" s="24">
        <f ca="1">AY11+'(Other Computations)'!B61*(AY9-AY11)/Inputs!B14/12</f>
        <v>1060838.5529852496</v>
      </c>
      <c r="BA11" s="25">
        <f ca="1">SUM(AO11:AZ11)</f>
        <v>12841930.380003339</v>
      </c>
      <c r="BB11" s="24">
        <f ca="1">AZ11+'(Other Computations)'!B61*(AZ9-AZ11)/Inputs!B14/12</f>
        <v>1059300.4253301427</v>
      </c>
      <c r="BC11" s="24">
        <f ca="1">BB11+'(Other Computations)'!B61*(BB9-BB11)/Inputs!B14/12</f>
        <v>1057599.1756823817</v>
      </c>
      <c r="BD11" s="24">
        <f ca="1">BC11+'(Other Computations)'!B61*(BC9-BC11)/Inputs!B14/12</f>
        <v>1056597.7949833311</v>
      </c>
      <c r="BE11" s="24">
        <f ca="1">BD11+'(Other Computations)'!B61*(BD9-BD11)/Inputs!B14/12</f>
        <v>1055598.3719306095</v>
      </c>
      <c r="BF11" s="24">
        <f ca="1">BE11+'(Other Computations)'!B61*(BE9-BE11)/Inputs!B14/12</f>
        <v>1054039.5859386779</v>
      </c>
      <c r="BG11" s="24">
        <f ca="1">BF11+'(Other Computations)'!B61*(BF9-BF11)/Inputs!B14/12</f>
        <v>1052313.1189972716</v>
      </c>
      <c r="BH11" s="24">
        <f ca="1">BG11+'(Other Computations)'!B61*(BG9-BG11)/Inputs!B14/12</f>
        <v>1050993.191027981</v>
      </c>
      <c r="BI11" s="24">
        <f ca="1">BH11+'(Other Computations)'!B61*(BH9-BH11)/Inputs!B14/12</f>
        <v>1049572.6789921985</v>
      </c>
      <c r="BJ11" s="24">
        <f ca="1">BI11+'(Other Computations)'!B61*(BI9-BI11)/Inputs!B14/12</f>
        <v>1047284.0077584278</v>
      </c>
      <c r="BK11" s="24">
        <f ca="1">BJ11+'(Other Computations)'!B61*(BJ9-BJ11)/Inputs!B14/12</f>
        <v>1045529.2330591156</v>
      </c>
      <c r="BL11" s="24">
        <f ca="1">BK11+'(Other Computations)'!B61*(BK9-BK11)/Inputs!B14/12</f>
        <v>1043769.4764111277</v>
      </c>
      <c r="BM11" s="24">
        <f ca="1">BL11+'(Other Computations)'!B61*(BL9-BL11)/Inputs!B14/12</f>
        <v>1042467.4786678451</v>
      </c>
      <c r="BN11" s="25">
        <f ca="1">SUM(BB11:BM11)</f>
        <v>12615064.538779112</v>
      </c>
      <c r="BO11" s="24">
        <f ca="1">BM11+'(Other Computations)'!B61*(BM9-BM11)/Inputs!B14/12</f>
        <v>1041425.0817580615</v>
      </c>
      <c r="BP11" s="24">
        <f ca="1">BO11+'(Other Computations)'!B61*(BO9-BO11)/Inputs!B14/12</f>
        <v>1040068.3120625279</v>
      </c>
      <c r="BQ11" s="24">
        <f ca="1">BP11+'(Other Computations)'!B61*(BP9-BP11)/Inputs!B14/12</f>
        <v>1038738.7099057906</v>
      </c>
      <c r="BR11" s="24">
        <f ca="1">BQ11+'(Other Computations)'!B61*(BQ9-BQ11)/Inputs!B14/12</f>
        <v>1037264.6154006434</v>
      </c>
      <c r="BS11" s="24">
        <f ca="1">BR11+'(Other Computations)'!B61*(BR9-BR11)/Inputs!B14/12</f>
        <v>1036234.8581989382</v>
      </c>
      <c r="BT11" s="24">
        <f ca="1">BS11+'(Other Computations)'!B61*(BS9-BS11)/Inputs!B14/12</f>
        <v>1034590.0263229067</v>
      </c>
      <c r="BU11" s="24">
        <f ca="1">BT11+'(Other Computations)'!B61*(BT9-BT11)/Inputs!B14/12</f>
        <v>1033134.8419770695</v>
      </c>
      <c r="BV11" s="24">
        <f ca="1">BU11+'(Other Computations)'!B61*(BU9-BU11)/Inputs!B14/12</f>
        <v>1032387.7601805831</v>
      </c>
      <c r="BW11" s="24">
        <f ca="1">BV11+'(Other Computations)'!B61*(BV9-BV11)/Inputs!B14/12</f>
        <v>1031382.4338564731</v>
      </c>
      <c r="BX11" s="24">
        <f ca="1">BW11+'(Other Computations)'!B61*(BW9-BW11)/Inputs!B14/12</f>
        <v>1030005.4012375863</v>
      </c>
      <c r="BY11" s="24">
        <f ca="1">BX11+'(Other Computations)'!B61*(BX9-BX11)/Inputs!B14/12</f>
        <v>1027764.7358432497</v>
      </c>
      <c r="BZ11" s="24">
        <f ca="1">BY11+'(Other Computations)'!B61*(BY9-BY11)/Inputs!B14/12</f>
        <v>1025770.8591119893</v>
      </c>
      <c r="CA11" s="25">
        <f ca="1">SUM(BO11:BZ11)</f>
        <v>12408767.63585582</v>
      </c>
      <c r="CB11" s="24">
        <f ca="1">BZ11+'(Other Computations)'!B61*(BZ9-BZ11)/Inputs!B14/12</f>
        <v>1025162.9492520329</v>
      </c>
      <c r="CC11" s="24">
        <f ca="1">CB11+'(Other Computations)'!B61*(CB9-CB11)/Inputs!B14/12</f>
        <v>1024317.1114807469</v>
      </c>
      <c r="CD11" s="24">
        <f ca="1">CC11+'(Other Computations)'!B61*(CC9-CC11)/Inputs!B14/12</f>
        <v>1022977.0713797911</v>
      </c>
      <c r="CE11" s="24">
        <f ca="1">CD11+'(Other Computations)'!B61*(CD9-CD11)/Inputs!B14/12</f>
        <v>1021057.2575053552</v>
      </c>
      <c r="CF11" s="24">
        <f ca="1">CE11+'(Other Computations)'!B61*(CE9-CE11)/Inputs!B14/12</f>
        <v>1020065.3733062176</v>
      </c>
      <c r="CG11" s="24">
        <f ca="1">CF11+'(Other Computations)'!B61*(CF9-CF11)/Inputs!B14/12</f>
        <v>1018873.685526335</v>
      </c>
      <c r="CH11" s="24">
        <f ca="1">CG11+'(Other Computations)'!B61*(CG9-CG11)/Inputs!B14/12</f>
        <v>1018286.7482237144</v>
      </c>
      <c r="CI11" s="24">
        <f ca="1">CH11+'(Other Computations)'!B61*(CH9-CH11)/Inputs!B14/12</f>
        <v>1017224.8837447275</v>
      </c>
      <c r="CJ11" s="24">
        <f ca="1">CI11+'(Other Computations)'!B61*(CI9-CI11)/Inputs!B14/12</f>
        <v>1016545.8003621829</v>
      </c>
      <c r="CK11" s="24">
        <f ca="1">CJ11+'(Other Computations)'!B61*(CJ9-CJ11)/Inputs!B14/12</f>
        <v>1015741.6842917582</v>
      </c>
      <c r="CL11" s="24">
        <f ca="1">CK11+'(Other Computations)'!B61*(CK9-CK11)/Inputs!B14/12</f>
        <v>1014151.3543594045</v>
      </c>
      <c r="CM11" s="24">
        <f ca="1">CL11+'(Other Computations)'!B61*(CL9-CL11)/Inputs!B14/12</f>
        <v>1012102.787084815</v>
      </c>
      <c r="CN11" s="25">
        <f ca="1">SUM(CB11:CM11)</f>
        <v>12226506.706517082</v>
      </c>
      <c r="CO11" s="24">
        <f ca="1">CM11+'(Other Computations)'!B61*(CM9-CM11)/Inputs!B14/12</f>
        <v>1011502.3781794948</v>
      </c>
      <c r="CP11" s="24">
        <f ca="1">CO11+'(Other Computations)'!B61*(CO9-CO11)/Inputs!B14/12</f>
        <v>1009702.5135301064</v>
      </c>
      <c r="CQ11" s="24">
        <f ca="1">CP11+'(Other Computations)'!B61*(CP9-CP11)/Inputs!B14/12</f>
        <v>1007975.7950921517</v>
      </c>
      <c r="CR11" s="24">
        <f ca="1">CQ11+'(Other Computations)'!B61*(CQ9-CQ11)/Inputs!B14/12</f>
        <v>1006408.1007943486</v>
      </c>
      <c r="CS11" s="24">
        <f ca="1">CR11+'(Other Computations)'!B61*(CR9-CR11)/Inputs!B14/12</f>
        <v>1005286.2766455645</v>
      </c>
      <c r="CT11" s="24">
        <f ca="1">CS11+'(Other Computations)'!B61*(CS9-CS11)/Inputs!B14/12</f>
        <v>1003931.2044550227</v>
      </c>
      <c r="CU11" s="24">
        <f ca="1">CT11+'(Other Computations)'!B61*(CT9-CT11)/Inputs!B14/12</f>
        <v>1002799.3362609521</v>
      </c>
      <c r="CV11" s="24">
        <f ca="1">CU11+'(Other Computations)'!B61*(CU9-CU11)/Inputs!B14/12</f>
        <v>1001682.1984936744</v>
      </c>
      <c r="CW11" s="24">
        <f ca="1">CV11+'(Other Computations)'!B61*(CV9-CV11)/Inputs!B14/12</f>
        <v>999993.36006944126</v>
      </c>
      <c r="CX11" s="24">
        <f ca="1">CW11+'(Other Computations)'!B61*(CW9-CW11)/Inputs!B14/12</f>
        <v>999690.88837514096</v>
      </c>
      <c r="CY11" s="24">
        <f ca="1">CX11+'(Other Computations)'!B61*(CX9-CX11)/Inputs!B14/12</f>
        <v>998716.39294656611</v>
      </c>
      <c r="CZ11" s="24">
        <f ca="1">CY11+'(Other Computations)'!B61*(CY9-CY11)/Inputs!B14/12</f>
        <v>997174.17686847772</v>
      </c>
      <c r="DA11" s="25">
        <f ca="1">SUM(CO11:CZ11)</f>
        <v>12044862.621710941</v>
      </c>
      <c r="DB11" s="24">
        <f ca="1">CZ11+'(Other Computations)'!B61*(CZ9-CZ11)/Inputs!B14/12</f>
        <v>996120.52724740549</v>
      </c>
      <c r="DC11" s="24">
        <f ca="1">DB11+'(Other Computations)'!B61*(DB9-DB11)/Inputs!B14/12</f>
        <v>995377.16994366888</v>
      </c>
      <c r="DD11" s="24">
        <f ca="1">DC11+'(Other Computations)'!B61*(DC9-DC11)/Inputs!B14/12</f>
        <v>993889.9447361168</v>
      </c>
      <c r="DE11" s="24">
        <f ca="1">DD11+'(Other Computations)'!B61*(DD9-DD11)/Inputs!B14/12</f>
        <v>992576.87785521487</v>
      </c>
      <c r="DF11" s="24">
        <f ca="1">DE11+'(Other Computations)'!B61*(DE9-DE11)/Inputs!B14/12</f>
        <v>991512.0063455581</v>
      </c>
      <c r="DG11" s="24">
        <f ca="1">DF11+'(Other Computations)'!B61*(DF9-DF11)/Inputs!B14/12</f>
        <v>991105.128615911</v>
      </c>
      <c r="DH11" s="24">
        <f ca="1">DG11+'(Other Computations)'!B61*(DG9-DG11)/Inputs!B14/12</f>
        <v>990206.21954533597</v>
      </c>
      <c r="DI11" s="24">
        <f ca="1">DH11+'(Other Computations)'!B61*(DH9-DH11)/Inputs!B14/12</f>
        <v>988489.58097219374</v>
      </c>
      <c r="DJ11" s="24">
        <f ca="1">DI11+'(Other Computations)'!B61*(DI9-DI11)/Inputs!B14/12</f>
        <v>987586.15045413363</v>
      </c>
      <c r="DK11" s="24">
        <f ca="1">DJ11+'(Other Computations)'!B61*(DJ9-DJ11)/Inputs!B14/12</f>
        <v>986579.28308956278</v>
      </c>
      <c r="DL11" s="24">
        <f ca="1">DK11+'(Other Computations)'!B61*(DK9-DK11)/Inputs!B14/12</f>
        <v>986276.30872270081</v>
      </c>
      <c r="DM11" s="24">
        <f ca="1">DL11+'(Other Computations)'!B61*(DL9-DL11)/Inputs!B14/12</f>
        <v>984793.35121476394</v>
      </c>
      <c r="DN11" s="25">
        <f ca="1">SUM(DB11:DM11)</f>
        <v>11884512.548742566</v>
      </c>
      <c r="DO11" s="24">
        <f ca="1">DM11+'(Other Computations)'!B61*(DM9-DM11)/Inputs!B14/12</f>
        <v>983548.62028407142</v>
      </c>
      <c r="DP11" s="24">
        <f ca="1">DO11+'(Other Computations)'!B61*(DO9-DO11)/Inputs!B14/12</f>
        <v>982471.759352986</v>
      </c>
      <c r="DQ11" s="24">
        <f ca="1">DP11+'(Other Computations)'!B61*(DP9-DP11)/Inputs!B14/12</f>
        <v>982143.69343019323</v>
      </c>
      <c r="DR11" s="24">
        <f ca="1">DQ11+'(Other Computations)'!B61*(DQ9-DQ11)/Inputs!B14/12</f>
        <v>980884.13177035504</v>
      </c>
      <c r="DS11" s="24">
        <f ca="1">DR11+'(Other Computations)'!B61*(DR9-DR11)/Inputs!B14/12</f>
        <v>979549.17369158217</v>
      </c>
      <c r="DT11" s="24">
        <f ca="1">DS11+'(Other Computations)'!B61*(DS9-DS11)/Inputs!B14/12</f>
        <v>978674.8099888243</v>
      </c>
      <c r="DU11" s="24">
        <f ca="1">DT11+'(Other Computations)'!B61*(DT9-DT11)/Inputs!B14/12</f>
        <v>978338.64483802801</v>
      </c>
      <c r="DV11" s="24">
        <f ca="1">DU11+'(Other Computations)'!B61*(DU9-DU11)/Inputs!B14/12</f>
        <v>976751.93851353019</v>
      </c>
      <c r="DW11" s="24">
        <f ca="1">DV11+'(Other Computations)'!B61*(DV9-DV11)/Inputs!B14/12</f>
        <v>976339.23706306051</v>
      </c>
      <c r="DX11" s="24">
        <f ca="1">DW11+'(Other Computations)'!B61*(DW9-DW11)/Inputs!B14/12</f>
        <v>975551.68724430201</v>
      </c>
      <c r="DY11" s="24">
        <f ca="1">DX11+'(Other Computations)'!B61*(DX9-DX11)/Inputs!B14/12</f>
        <v>974456.297389474</v>
      </c>
      <c r="DZ11" s="24">
        <f ca="1">DY11+'(Other Computations)'!B61*(DY9-DY11)/Inputs!B14/12</f>
        <v>974289.1456383547</v>
      </c>
      <c r="EA11" s="25">
        <f ca="1">SUM(DO11:DZ11)</f>
        <v>11742999.139204761</v>
      </c>
      <c r="EB11" s="24">
        <f ca="1">DZ11+'(Other Computations)'!B61*(DZ9-DZ11)/Inputs!B14/12</f>
        <v>973605.5559208343</v>
      </c>
      <c r="EC11" s="24">
        <f ca="1">EB11+'(Other Computations)'!B61*(EB9-EB11)/Inputs!B14/12</f>
        <v>971965.14013980574</v>
      </c>
      <c r="ED11" s="24">
        <f ca="1">EC11+'(Other Computations)'!B61*(EC9-EC11)/Inputs!B14/12</f>
        <v>970752.52149830863</v>
      </c>
      <c r="EE11" s="24">
        <f ca="1">ED11+'(Other Computations)'!B61*(ED9-ED11)/Inputs!B14/12</f>
        <v>970681.45330392872</v>
      </c>
      <c r="EF11" s="24">
        <f ca="1">EE11+'(Other Computations)'!B61*(EE9-EE11)/Inputs!B14/12</f>
        <v>969315.31016034959</v>
      </c>
      <c r="EG11" s="24">
        <f ca="1">EF11+'(Other Computations)'!B61*(EF9-EF11)/Inputs!B14/12</f>
        <v>968366.55836893537</v>
      </c>
      <c r="EH11" s="24">
        <f ca="1">EG11+'(Other Computations)'!B61*(EG9-EG11)/Inputs!B14/12</f>
        <v>968044.74234018382</v>
      </c>
      <c r="EI11" s="24">
        <f ca="1">EH11+'(Other Computations)'!B61*(EH9-EH11)/Inputs!B14/12</f>
        <v>967693.50477064401</v>
      </c>
      <c r="EJ11" s="24">
        <f ca="1">EI11+'(Other Computations)'!B61*(EI9-EI11)/Inputs!B14/12</f>
        <v>967074.21728888911</v>
      </c>
      <c r="EK11" s="24">
        <f ca="1">EJ11+'(Other Computations)'!B61*(EJ9-EJ11)/Inputs!B14/12</f>
        <v>966105.57287293859</v>
      </c>
      <c r="EL11" s="24">
        <f ca="1">EK11+'(Other Computations)'!B61*(EK9-EK11)/Inputs!B14/12</f>
        <v>965308.39104031806</v>
      </c>
      <c r="EM11" s="24">
        <f ca="1">EL11+'(Other Computations)'!B61*(EL9-EL11)/Inputs!B14/12</f>
        <v>964517.74286151084</v>
      </c>
      <c r="EN11" s="25">
        <f ca="1">SUM(EB11:EM11)</f>
        <v>11623430.710566647</v>
      </c>
    </row>
    <row r="12" spans="1:144" ht="12.75" customHeight="1" outlineLevel="1">
      <c r="A12" s="11" t="str">
        <f>Labels!B24</f>
        <v>Consumption</v>
      </c>
      <c r="B12" s="24">
        <f>Inputs!B34*'(Other Computations)'!B55</f>
        <v>728000</v>
      </c>
      <c r="C12" s="24">
        <f ca="1">Inputs!B34*'(Other Computations)'!C55</f>
        <v>727737.58763140661</v>
      </c>
      <c r="D12" s="24">
        <f ca="1">Inputs!B34*'(Other Computations)'!D55</f>
        <v>727564.19721688109</v>
      </c>
      <c r="E12" s="24">
        <f ca="1">Inputs!B34*'(Other Computations)'!E55</f>
        <v>727285.65243223531</v>
      </c>
      <c r="F12" s="24">
        <f ca="1">Inputs!B34*'(Other Computations)'!F55</f>
        <v>727076.94637309946</v>
      </c>
      <c r="G12" s="24">
        <f ca="1">Inputs!B34*'(Other Computations)'!G55</f>
        <v>726806.82615528372</v>
      </c>
      <c r="H12" s="24">
        <f ca="1">Inputs!B34*'(Other Computations)'!H55</f>
        <v>726503.37870185915</v>
      </c>
      <c r="I12" s="24">
        <f ca="1">Inputs!B34*'(Other Computations)'!I55</f>
        <v>726230.85014740122</v>
      </c>
      <c r="J12" s="24">
        <f ca="1">Inputs!B34*'(Other Computations)'!J55</f>
        <v>726077.62155876996</v>
      </c>
      <c r="K12" s="24">
        <f ca="1">Inputs!B34*'(Other Computations)'!K55</f>
        <v>725867.4766753196</v>
      </c>
      <c r="L12" s="24">
        <f ca="1">Inputs!B34*'(Other Computations)'!L55</f>
        <v>725676.05785492703</v>
      </c>
      <c r="M12" s="24">
        <f ca="1">Inputs!B34*'(Other Computations)'!M55</f>
        <v>725455.47906652139</v>
      </c>
      <c r="N12" s="25">
        <f ca="1">SUM(B12:M12)</f>
        <v>8720282.0738137048</v>
      </c>
      <c r="O12" s="24">
        <f ca="1">Inputs!B34*'(Other Computations)'!O55</f>
        <v>725189.62900949968</v>
      </c>
      <c r="P12" s="24">
        <f ca="1">Inputs!B34*'(Other Computations)'!P55</f>
        <v>725002.224487709</v>
      </c>
      <c r="Q12" s="24">
        <f ca="1">Inputs!B34*'(Other Computations)'!Q55</f>
        <v>724709.54215486243</v>
      </c>
      <c r="R12" s="24">
        <f ca="1">Inputs!B34*'(Other Computations)'!R55</f>
        <v>724454.73883579846</v>
      </c>
      <c r="S12" s="24">
        <f ca="1">Inputs!B34*'(Other Computations)'!S55</f>
        <v>724213.62255915161</v>
      </c>
      <c r="T12" s="24">
        <f ca="1">Inputs!B34*'(Other Computations)'!T55</f>
        <v>723917.54582041071</v>
      </c>
      <c r="U12" s="24">
        <f ca="1">Inputs!B34*'(Other Computations)'!U55</f>
        <v>723703.30060392246</v>
      </c>
      <c r="V12" s="24">
        <f ca="1">Inputs!B34*'(Other Computations)'!V55</f>
        <v>723480.40634493076</v>
      </c>
      <c r="W12" s="24">
        <f ca="1">Inputs!B34*'(Other Computations)'!W55</f>
        <v>723179.47274497291</v>
      </c>
      <c r="X12" s="24">
        <f ca="1">Inputs!B34*'(Other Computations)'!X55</f>
        <v>722858.03470812377</v>
      </c>
      <c r="Y12" s="24">
        <f ca="1">Inputs!B34*'(Other Computations)'!Y55</f>
        <v>722608.12419619178</v>
      </c>
      <c r="Z12" s="24">
        <f ca="1">Inputs!B34*'(Other Computations)'!Z55</f>
        <v>722344.39425710018</v>
      </c>
      <c r="AA12" s="25">
        <f ca="1">SUM(O12:Z12)</f>
        <v>8685661.0357226748</v>
      </c>
      <c r="AB12" s="24">
        <f ca="1">Inputs!B34*'(Other Computations)'!AB55</f>
        <v>722103.1682521035</v>
      </c>
      <c r="AC12" s="24">
        <f ca="1">Inputs!B34*'(Other Computations)'!AC55</f>
        <v>721832.60647770716</v>
      </c>
      <c r="AD12" s="24">
        <f ca="1">Inputs!B34*'(Other Computations)'!AD55</f>
        <v>721503.03900968842</v>
      </c>
      <c r="AE12" s="24">
        <f ca="1">Inputs!B34*'(Other Computations)'!AE55</f>
        <v>721237.96882718848</v>
      </c>
      <c r="AF12" s="24">
        <f ca="1">Inputs!B34*'(Other Computations)'!AF55</f>
        <v>720953.33148032357</v>
      </c>
      <c r="AG12" s="24">
        <f ca="1">Inputs!B34*'(Other Computations)'!AG55</f>
        <v>720644.92614742776</v>
      </c>
      <c r="AH12" s="24">
        <f ca="1">Inputs!B34*'(Other Computations)'!AH55</f>
        <v>720472.04494173476</v>
      </c>
      <c r="AI12" s="24">
        <f ca="1">Inputs!B34*'(Other Computations)'!AI55</f>
        <v>720179.22142467252</v>
      </c>
      <c r="AJ12" s="24">
        <f ca="1">Inputs!B34*'(Other Computations)'!AJ55</f>
        <v>719890.15442959988</v>
      </c>
      <c r="AK12" s="24">
        <f ca="1">Inputs!B34*'(Other Computations)'!AK55</f>
        <v>719639.62617449358</v>
      </c>
      <c r="AL12" s="24">
        <f ca="1">Inputs!B34*'(Other Computations)'!AL55</f>
        <v>719428.95925053302</v>
      </c>
      <c r="AM12" s="24">
        <f ca="1">Inputs!B34*'(Other Computations)'!AM55</f>
        <v>719132.18083494634</v>
      </c>
      <c r="AN12" s="25">
        <f ca="1">SUM(AB12:AM12)</f>
        <v>8647017.2272504196</v>
      </c>
      <c r="AO12" s="24">
        <f ca="1">Inputs!B34*'(Other Computations)'!AO55</f>
        <v>718838.73865451512</v>
      </c>
      <c r="AP12" s="24">
        <f ca="1">Inputs!B34*'(Other Computations)'!AP55</f>
        <v>718644.11016071076</v>
      </c>
      <c r="AQ12" s="24">
        <f ca="1">Inputs!B34*'(Other Computations)'!AQ55</f>
        <v>718344.3244296466</v>
      </c>
      <c r="AR12" s="24">
        <f ca="1">Inputs!B34*'(Other Computations)'!AR55</f>
        <v>718044.36643640918</v>
      </c>
      <c r="AS12" s="24">
        <f ca="1">Inputs!B34*'(Other Computations)'!AS55</f>
        <v>717758.95393555227</v>
      </c>
      <c r="AT12" s="24">
        <f ca="1">Inputs!B34*'(Other Computations)'!AT55</f>
        <v>717418.54287471005</v>
      </c>
      <c r="AU12" s="24">
        <f ca="1">Inputs!B34*'(Other Computations)'!AU55</f>
        <v>717106.72271638236</v>
      </c>
      <c r="AV12" s="24">
        <f ca="1">Inputs!B34*'(Other Computations)'!AV55</f>
        <v>716736.57459074142</v>
      </c>
      <c r="AW12" s="24">
        <f ca="1">Inputs!B34*'(Other Computations)'!AW55</f>
        <v>716451.54714824562</v>
      </c>
      <c r="AX12" s="24">
        <f ca="1">Inputs!B34*'(Other Computations)'!AX55</f>
        <v>716106.16883424018</v>
      </c>
      <c r="AY12" s="24">
        <f ca="1">Inputs!B34*'(Other Computations)'!AY55</f>
        <v>715797.87158102181</v>
      </c>
      <c r="AZ12" s="24">
        <f ca="1">Inputs!B34*'(Other Computations)'!AZ55</f>
        <v>715466.29900548747</v>
      </c>
      <c r="BA12" s="25">
        <f ca="1">SUM(AO12:AZ12)</f>
        <v>8606714.2203676626</v>
      </c>
      <c r="BB12" s="24">
        <f ca="1">Inputs!B34*'(Other Computations)'!BB55</f>
        <v>715253.49931880867</v>
      </c>
      <c r="BC12" s="24">
        <f ca="1">Inputs!B34*'(Other Computations)'!BC55</f>
        <v>714985.35293573746</v>
      </c>
      <c r="BD12" s="24">
        <f ca="1">Inputs!B34*'(Other Computations)'!BD55</f>
        <v>714729.40767370444</v>
      </c>
      <c r="BE12" s="24">
        <f ca="1">Inputs!B34*'(Other Computations)'!BE55</f>
        <v>714365.3390865071</v>
      </c>
      <c r="BF12" s="24">
        <f ca="1">Inputs!B34*'(Other Computations)'!BF55</f>
        <v>714141.56412141374</v>
      </c>
      <c r="BG12" s="24">
        <f ca="1">Inputs!B34*'(Other Computations)'!BG55</f>
        <v>713818.85149713012</v>
      </c>
      <c r="BH12" s="24">
        <f ca="1">Inputs!B34*'(Other Computations)'!BH55</f>
        <v>713516.42666346463</v>
      </c>
      <c r="BI12" s="24">
        <f ca="1">Inputs!B34*'(Other Computations)'!BI55</f>
        <v>713235.62448308128</v>
      </c>
      <c r="BJ12" s="24">
        <f ca="1">Inputs!B34*'(Other Computations)'!BJ55</f>
        <v>712957.32778775506</v>
      </c>
      <c r="BK12" s="24">
        <f ca="1">Inputs!B34*'(Other Computations)'!BK55</f>
        <v>712681.34782490588</v>
      </c>
      <c r="BL12" s="24">
        <f ca="1">Inputs!B34*'(Other Computations)'!BL55</f>
        <v>712336.94298911036</v>
      </c>
      <c r="BM12" s="24">
        <f ca="1">Inputs!B34*'(Other Computations)'!BM55</f>
        <v>711990.88802405528</v>
      </c>
      <c r="BN12" s="25">
        <f ca="1">SUM(BB12:BM12)</f>
        <v>8564012.5724056736</v>
      </c>
      <c r="BO12" s="24">
        <f ca="1">Inputs!B34*'(Other Computations)'!BO55</f>
        <v>711630.474680744</v>
      </c>
      <c r="BP12" s="24">
        <f ca="1">Inputs!B34*'(Other Computations)'!BP55</f>
        <v>711321.14843894145</v>
      </c>
      <c r="BQ12" s="24">
        <f ca="1">Inputs!B34*'(Other Computations)'!BQ55</f>
        <v>710973.64753438288</v>
      </c>
      <c r="BR12" s="24">
        <f ca="1">Inputs!B34*'(Other Computations)'!BR55</f>
        <v>710739.88197933394</v>
      </c>
      <c r="BS12" s="24">
        <f ca="1">Inputs!B34*'(Other Computations)'!BS55</f>
        <v>710491.70284468809</v>
      </c>
      <c r="BT12" s="24">
        <f ca="1">Inputs!B34*'(Other Computations)'!BT55</f>
        <v>710151.29013160069</v>
      </c>
      <c r="BU12" s="24">
        <f ca="1">Inputs!B34*'(Other Computations)'!BU55</f>
        <v>709845.79205589101</v>
      </c>
      <c r="BV12" s="24">
        <f ca="1">Inputs!B34*'(Other Computations)'!BV55</f>
        <v>709586.19960709463</v>
      </c>
      <c r="BW12" s="24">
        <f ca="1">Inputs!B34*'(Other Computations)'!BW55</f>
        <v>709288.54211516853</v>
      </c>
      <c r="BX12" s="24">
        <f ca="1">Inputs!B34*'(Other Computations)'!BX55</f>
        <v>708964.9068967856</v>
      </c>
      <c r="BY12" s="24">
        <f ca="1">Inputs!B34*'(Other Computations)'!BY55</f>
        <v>708654.23785237689</v>
      </c>
      <c r="BZ12" s="24">
        <f ca="1">Inputs!B34*'(Other Computations)'!BZ55</f>
        <v>708343.36512779735</v>
      </c>
      <c r="CA12" s="25">
        <f ca="1">SUM(BO12:BZ12)</f>
        <v>8519991.189264806</v>
      </c>
      <c r="CB12" s="24">
        <f ca="1">Inputs!B34*'(Other Computations)'!CB55</f>
        <v>707939.81260857091</v>
      </c>
      <c r="CC12" s="24">
        <f ca="1">Inputs!B34*'(Other Computations)'!CC55</f>
        <v>707629.43473038403</v>
      </c>
      <c r="CD12" s="24">
        <f ca="1">Inputs!B34*'(Other Computations)'!CD55</f>
        <v>707385.8729099707</v>
      </c>
      <c r="CE12" s="24">
        <f ca="1">Inputs!B34*'(Other Computations)'!CE55</f>
        <v>707085.06789114373</v>
      </c>
      <c r="CF12" s="24">
        <f ca="1">Inputs!B34*'(Other Computations)'!CF55</f>
        <v>706766.80771576543</v>
      </c>
      <c r="CG12" s="24">
        <f ca="1">Inputs!B34*'(Other Computations)'!CG55</f>
        <v>706482.9349911341</v>
      </c>
      <c r="CH12" s="24">
        <f ca="1">Inputs!B34*'(Other Computations)'!CH55</f>
        <v>706185.17437129805</v>
      </c>
      <c r="CI12" s="24">
        <f ca="1">Inputs!B34*'(Other Computations)'!CI55</f>
        <v>705923.30658271234</v>
      </c>
      <c r="CJ12" s="24">
        <f ca="1">Inputs!B34*'(Other Computations)'!CJ55</f>
        <v>705514.39316225308</v>
      </c>
      <c r="CK12" s="24">
        <f ca="1">Inputs!B34*'(Other Computations)'!CK55</f>
        <v>705156.49768068374</v>
      </c>
      <c r="CL12" s="24">
        <f ca="1">Inputs!B34*'(Other Computations)'!CL55</f>
        <v>704773.75870564242</v>
      </c>
      <c r="CM12" s="24">
        <f ca="1">Inputs!B34*'(Other Computations)'!CM55</f>
        <v>704429.70437397144</v>
      </c>
      <c r="CN12" s="25">
        <f ca="1">SUM(CB12:CM12)</f>
        <v>8475272.7657235302</v>
      </c>
      <c r="CO12" s="24">
        <f ca="1">Inputs!B34*'(Other Computations)'!CO55</f>
        <v>704088.61101196136</v>
      </c>
      <c r="CP12" s="24">
        <f ca="1">Inputs!B34*'(Other Computations)'!CP55</f>
        <v>703777.83498570079</v>
      </c>
      <c r="CQ12" s="24">
        <f ca="1">Inputs!B34*'(Other Computations)'!CQ55</f>
        <v>703527.81213774346</v>
      </c>
      <c r="CR12" s="24">
        <f ca="1">Inputs!B34*'(Other Computations)'!CR55</f>
        <v>703182.36298505589</v>
      </c>
      <c r="CS12" s="24">
        <f ca="1">Inputs!B34*'(Other Computations)'!CS55</f>
        <v>702837.53299653251</v>
      </c>
      <c r="CT12" s="24">
        <f ca="1">Inputs!B34*'(Other Computations)'!CT55</f>
        <v>702577.65701098205</v>
      </c>
      <c r="CU12" s="24">
        <f ca="1">Inputs!B34*'(Other Computations)'!CU55</f>
        <v>702216.87949440058</v>
      </c>
      <c r="CV12" s="24">
        <f ca="1">Inputs!B34*'(Other Computations)'!CV55</f>
        <v>701836.58159447357</v>
      </c>
      <c r="CW12" s="24">
        <f ca="1">Inputs!B34*'(Other Computations)'!CW55</f>
        <v>701475.10318730155</v>
      </c>
      <c r="CX12" s="24">
        <f ca="1">Inputs!B34*'(Other Computations)'!CX55</f>
        <v>701161.05891008128</v>
      </c>
      <c r="CY12" s="24">
        <f ca="1">Inputs!B34*'(Other Computations)'!CY55</f>
        <v>700825.07340857701</v>
      </c>
      <c r="CZ12" s="24">
        <f ca="1">Inputs!B34*'(Other Computations)'!CZ55</f>
        <v>700414.83973082947</v>
      </c>
      <c r="DA12" s="25">
        <f ca="1">SUM(CO12:CZ12)</f>
        <v>8427921.3474536389</v>
      </c>
      <c r="DB12" s="24">
        <f ca="1">Inputs!B34*'(Other Computations)'!DB55</f>
        <v>700086.69517784088</v>
      </c>
      <c r="DC12" s="24">
        <f ca="1">Inputs!B34*'(Other Computations)'!DC55</f>
        <v>699753.38015644846</v>
      </c>
      <c r="DD12" s="24">
        <f ca="1">Inputs!B34*'(Other Computations)'!DD55</f>
        <v>699444.48028283869</v>
      </c>
      <c r="DE12" s="24">
        <f ca="1">Inputs!B34*'(Other Computations)'!DE55</f>
        <v>699110.52831299393</v>
      </c>
      <c r="DF12" s="24">
        <f ca="1">Inputs!B34*'(Other Computations)'!DF55</f>
        <v>698798.28521169547</v>
      </c>
      <c r="DG12" s="24">
        <f ca="1">Inputs!B34*'(Other Computations)'!DG55</f>
        <v>698513.38755316171</v>
      </c>
      <c r="DH12" s="24">
        <f ca="1">Inputs!B34*'(Other Computations)'!DH55</f>
        <v>698127.37206365366</v>
      </c>
      <c r="DI12" s="24">
        <f ca="1">Inputs!B34*'(Other Computations)'!DI55</f>
        <v>697765.84176463413</v>
      </c>
      <c r="DJ12" s="24">
        <f ca="1">Inputs!B34*'(Other Computations)'!DJ55</f>
        <v>697459.82548272586</v>
      </c>
      <c r="DK12" s="24">
        <f ca="1">Inputs!B34*'(Other Computations)'!DK55</f>
        <v>697109.6197853497</v>
      </c>
      <c r="DL12" s="24">
        <f ca="1">Inputs!B34*'(Other Computations)'!DL55</f>
        <v>696862.77403006644</v>
      </c>
      <c r="DM12" s="24">
        <f ca="1">Inputs!B34*'(Other Computations)'!DM55</f>
        <v>696532.11906469101</v>
      </c>
      <c r="DN12" s="25">
        <f ca="1">SUM(DB12:DM12)</f>
        <v>8379564.3088860996</v>
      </c>
      <c r="DO12" s="24">
        <f ca="1">Inputs!B34*'(Other Computations)'!DO55</f>
        <v>696183.68155669514</v>
      </c>
      <c r="DP12" s="24">
        <f ca="1">Inputs!B34*'(Other Computations)'!DP55</f>
        <v>695804.09945411002</v>
      </c>
      <c r="DQ12" s="24">
        <f ca="1">Inputs!B34*'(Other Computations)'!DQ55</f>
        <v>695467.13252608606</v>
      </c>
      <c r="DR12" s="24">
        <f ca="1">Inputs!B34*'(Other Computations)'!DR55</f>
        <v>695031.14259081648</v>
      </c>
      <c r="DS12" s="24">
        <f ca="1">Inputs!B34*'(Other Computations)'!DS55</f>
        <v>694668.82498848392</v>
      </c>
      <c r="DT12" s="24">
        <f ca="1">Inputs!B34*'(Other Computations)'!DT55</f>
        <v>694299.59835945535</v>
      </c>
      <c r="DU12" s="24">
        <f ca="1">Inputs!B34*'(Other Computations)'!DU55</f>
        <v>693913.4775063463</v>
      </c>
      <c r="DV12" s="24">
        <f ca="1">Inputs!B34*'(Other Computations)'!DV55</f>
        <v>693481.31292004802</v>
      </c>
      <c r="DW12" s="24">
        <f ca="1">Inputs!B34*'(Other Computations)'!DW55</f>
        <v>693123.50476813002</v>
      </c>
      <c r="DX12" s="24">
        <f ca="1">Inputs!B34*'(Other Computations)'!DX55</f>
        <v>692712.55396985984</v>
      </c>
      <c r="DY12" s="24">
        <f ca="1">Inputs!B34*'(Other Computations)'!DY55</f>
        <v>692323.68223623047</v>
      </c>
      <c r="DZ12" s="24">
        <f ca="1">Inputs!B34*'(Other Computations)'!DZ55</f>
        <v>692052.22457598429</v>
      </c>
      <c r="EA12" s="25">
        <f ca="1">SUM(DO12:DZ12)</f>
        <v>8329061.2354522469</v>
      </c>
      <c r="EB12" s="24">
        <f ca="1">Inputs!B34*'(Other Computations)'!EB55</f>
        <v>691680.74839712796</v>
      </c>
      <c r="EC12" s="24">
        <f ca="1">Inputs!B34*'(Other Computations)'!EC55</f>
        <v>691343.76284661621</v>
      </c>
      <c r="ED12" s="24">
        <f ca="1">Inputs!B34*'(Other Computations)'!ED55</f>
        <v>690973.05217558809</v>
      </c>
      <c r="EE12" s="24">
        <f ca="1">Inputs!B34*'(Other Computations)'!EE55</f>
        <v>690638.10813164199</v>
      </c>
      <c r="EF12" s="24">
        <f ca="1">Inputs!B34*'(Other Computations)'!EF55</f>
        <v>690344.22430456185</v>
      </c>
      <c r="EG12" s="24">
        <f ca="1">Inputs!B34*'(Other Computations)'!EG55</f>
        <v>690017.76131239033</v>
      </c>
      <c r="EH12" s="24">
        <f ca="1">Inputs!B34*'(Other Computations)'!EH55</f>
        <v>689630.15841029596</v>
      </c>
      <c r="EI12" s="24">
        <f ca="1">Inputs!B34*'(Other Computations)'!EI55</f>
        <v>689325.97922671947</v>
      </c>
      <c r="EJ12" s="24">
        <f ca="1">Inputs!B34*'(Other Computations)'!EJ55</f>
        <v>689036.2479620123</v>
      </c>
      <c r="EK12" s="24">
        <f ca="1">Inputs!B34*'(Other Computations)'!EK55</f>
        <v>688680.39638146362</v>
      </c>
      <c r="EL12" s="24">
        <f ca="1">Inputs!B34*'(Other Computations)'!EL55</f>
        <v>688314.97148590453</v>
      </c>
      <c r="EM12" s="24">
        <f ca="1">Inputs!B34*'(Other Computations)'!EM55</f>
        <v>688030.77672072221</v>
      </c>
      <c r="EN12" s="25">
        <f ca="1">SUM(EB12:EM12)</f>
        <v>8278016.1873550443</v>
      </c>
    </row>
    <row r="13" spans="1:144" ht="12.75" customHeight="1" outlineLevel="1">
      <c r="A13" s="9" t="str">
        <f>Labels!B74</f>
        <v>Aggregate Demand Shock</v>
      </c>
      <c r="B13" s="28">
        <f ca="1">NORMINV(RAND()*(1-2*Inputs!B58)+Inputs!B58,0,'(Other Computations)'!B208)</f>
        <v>-2283.0678057805508</v>
      </c>
      <c r="C13" s="28">
        <f ca="1">NORMINV(RAND()*(1-2*Inputs!B58)+Inputs!B58,0,'(Other Computations)'!B208)</f>
        <v>46670.857187351197</v>
      </c>
      <c r="D13" s="28">
        <f ca="1">NORMINV(RAND()*(1-2*Inputs!B58)+Inputs!B58,0,'(Other Computations)'!B208)</f>
        <v>5380.0716473019775</v>
      </c>
      <c r="E13" s="28">
        <f ca="1">NORMINV(RAND()*(1-2*Inputs!B58)+Inputs!B58,0,'(Other Computations)'!B208)</f>
        <v>-13306.24710837883</v>
      </c>
      <c r="F13" s="28">
        <f ca="1">NORMINV(RAND()*(1-2*Inputs!B58)+Inputs!B58,0,'(Other Computations)'!B208)</f>
        <v>20708.356546116564</v>
      </c>
      <c r="G13" s="28">
        <f ca="1">NORMINV(RAND()*(1-2*Inputs!B58)+Inputs!B58,0,'(Other Computations)'!B208)</f>
        <v>-15351.634833703096</v>
      </c>
      <c r="H13" s="28">
        <f ca="1">NORMINV(RAND()*(1-2*Inputs!B58)+Inputs!B58,0,'(Other Computations)'!B208)</f>
        <v>25656.047293789095</v>
      </c>
      <c r="I13" s="28">
        <f ca="1">NORMINV(RAND()*(1-2*Inputs!B58)+Inputs!B58,0,'(Other Computations)'!B208)</f>
        <v>-2289.1445230253321</v>
      </c>
      <c r="J13" s="28">
        <f ca="1">NORMINV(RAND()*(1-2*Inputs!B58)+Inputs!B58,0,'(Other Computations)'!B208)</f>
        <v>-7051.3378585951614</v>
      </c>
      <c r="K13" s="28">
        <f ca="1">NORMINV(RAND()*(1-2*Inputs!B58)+Inputs!B58,0,'(Other Computations)'!B208)</f>
        <v>-27658.541846250766</v>
      </c>
      <c r="L13" s="28">
        <f ca="1">NORMINV(RAND()*(1-2*Inputs!B58)+Inputs!B58,0,'(Other Computations)'!B208)</f>
        <v>-18458.640353590199</v>
      </c>
      <c r="M13" s="28">
        <f ca="1">NORMINV(RAND()*(1-2*Inputs!B58)+Inputs!B58,0,'(Other Computations)'!B208)</f>
        <v>-577.52657640848008</v>
      </c>
      <c r="N13" s="29">
        <f ca="1">SUM(B13:M13)</f>
        <v>11439.191768826426</v>
      </c>
      <c r="O13" s="28">
        <f ca="1">NORMINV(RAND()*(1-2*Inputs!B58)+Inputs!B58,0,'(Other Computations)'!B208)</f>
        <v>-26909.105290377043</v>
      </c>
      <c r="P13" s="28">
        <f ca="1">NORMINV(RAND()*(1-2*Inputs!B58)+Inputs!B58,0,'(Other Computations)'!B208)</f>
        <v>11057.667693800788</v>
      </c>
      <c r="Q13" s="28">
        <f ca="1">NORMINV(RAND()*(1-2*Inputs!B58)+Inputs!B58,0,'(Other Computations)'!B208)</f>
        <v>9603.9228099323191</v>
      </c>
      <c r="R13" s="28">
        <f ca="1">NORMINV(RAND()*(1-2*Inputs!B58)+Inputs!B58,0,'(Other Computations)'!B208)</f>
        <v>5301.6891739937291</v>
      </c>
      <c r="S13" s="28">
        <f ca="1">NORMINV(RAND()*(1-2*Inputs!B58)+Inputs!B58,0,'(Other Computations)'!B208)</f>
        <v>-38165.057477240181</v>
      </c>
      <c r="T13" s="28">
        <f ca="1">NORMINV(RAND()*(1-2*Inputs!B58)+Inputs!B58,0,'(Other Computations)'!B208)</f>
        <v>-147.23238512124351</v>
      </c>
      <c r="U13" s="28">
        <f ca="1">NORMINV(RAND()*(1-2*Inputs!B58)+Inputs!B58,0,'(Other Computations)'!B208)</f>
        <v>15878.587459563571</v>
      </c>
      <c r="V13" s="28">
        <f ca="1">NORMINV(RAND()*(1-2*Inputs!B58)+Inputs!B58,0,'(Other Computations)'!B208)</f>
        <v>39770.397826318287</v>
      </c>
      <c r="W13" s="28">
        <f ca="1">NORMINV(RAND()*(1-2*Inputs!B58)+Inputs!B58,0,'(Other Computations)'!B208)</f>
        <v>20921.203473940885</v>
      </c>
      <c r="X13" s="28">
        <f ca="1">NORMINV(RAND()*(1-2*Inputs!B58)+Inputs!B58,0,'(Other Computations)'!B208)</f>
        <v>30080.801434671233</v>
      </c>
      <c r="Y13" s="28">
        <f ca="1">NORMINV(RAND()*(1-2*Inputs!B58)+Inputs!B58,0,'(Other Computations)'!B208)</f>
        <v>48555.365032649577</v>
      </c>
      <c r="Z13" s="28">
        <f ca="1">NORMINV(RAND()*(1-2*Inputs!B58)+Inputs!B58,0,'(Other Computations)'!B208)</f>
        <v>-32436.338107572079</v>
      </c>
      <c r="AA13" s="29">
        <f ca="1">SUM(O13:Z13)</f>
        <v>83511.901644559839</v>
      </c>
      <c r="AB13" s="28">
        <f ca="1">NORMINV(RAND()*(1-2*Inputs!B58)+Inputs!B58,0,'(Other Computations)'!B208)</f>
        <v>-60098.611597360563</v>
      </c>
      <c r="AC13" s="28">
        <f ca="1">NORMINV(RAND()*(1-2*Inputs!B58)+Inputs!B58,0,'(Other Computations)'!B208)</f>
        <v>-59973.878735429993</v>
      </c>
      <c r="AD13" s="28">
        <f ca="1">NORMINV(RAND()*(1-2*Inputs!B58)+Inputs!B58,0,'(Other Computations)'!B208)</f>
        <v>4881.2599669345482</v>
      </c>
      <c r="AE13" s="28">
        <f ca="1">NORMINV(RAND()*(1-2*Inputs!B58)+Inputs!B58,0,'(Other Computations)'!B208)</f>
        <v>-30767.386874352589</v>
      </c>
      <c r="AF13" s="28">
        <f ca="1">NORMINV(RAND()*(1-2*Inputs!B58)+Inputs!B58,0,'(Other Computations)'!B208)</f>
        <v>38286.279150324037</v>
      </c>
      <c r="AG13" s="28">
        <f ca="1">NORMINV(RAND()*(1-2*Inputs!B58)+Inputs!B58,0,'(Other Computations)'!B208)</f>
        <v>7208.4028179452898</v>
      </c>
      <c r="AH13" s="28">
        <f ca="1">NORMINV(RAND()*(1-2*Inputs!B58)+Inputs!B58,0,'(Other Computations)'!B208)</f>
        <v>-43649.254983700914</v>
      </c>
      <c r="AI13" s="28">
        <f ca="1">NORMINV(RAND()*(1-2*Inputs!B58)+Inputs!B58,0,'(Other Computations)'!B208)</f>
        <v>7203.2871911084958</v>
      </c>
      <c r="AJ13" s="28">
        <f ca="1">NORMINV(RAND()*(1-2*Inputs!B58)+Inputs!B58,0,'(Other Computations)'!B208)</f>
        <v>-30649.827666432178</v>
      </c>
      <c r="AK13" s="28">
        <f ca="1">NORMINV(RAND()*(1-2*Inputs!B58)+Inputs!B58,0,'(Other Computations)'!B208)</f>
        <v>-44982.475814859295</v>
      </c>
      <c r="AL13" s="28">
        <f ca="1">NORMINV(RAND()*(1-2*Inputs!B58)+Inputs!B58,0,'(Other Computations)'!B208)</f>
        <v>-19046.266404317426</v>
      </c>
      <c r="AM13" s="28">
        <f ca="1">NORMINV(RAND()*(1-2*Inputs!B58)+Inputs!B58,0,'(Other Computations)'!B208)</f>
        <v>11377.887707969498</v>
      </c>
      <c r="AN13" s="29">
        <f ca="1">SUM(AB13:AM13)</f>
        <v>-220210.5852421711</v>
      </c>
      <c r="AO13" s="28">
        <f ca="1">NORMINV(RAND()*(1-2*Inputs!B58)+Inputs!B58,0,'(Other Computations)'!B208)</f>
        <v>-12130.904889451573</v>
      </c>
      <c r="AP13" s="28">
        <f ca="1">NORMINV(RAND()*(1-2*Inputs!B58)+Inputs!B58,0,'(Other Computations)'!B208)</f>
        <v>-4010.3354143193119</v>
      </c>
      <c r="AQ13" s="28">
        <f ca="1">NORMINV(RAND()*(1-2*Inputs!B58)+Inputs!B58,0,'(Other Computations)'!B208)</f>
        <v>9489.0067940463923</v>
      </c>
      <c r="AR13" s="28">
        <f ca="1">NORMINV(RAND()*(1-2*Inputs!B58)+Inputs!B58,0,'(Other Computations)'!B208)</f>
        <v>9190.961814281336</v>
      </c>
      <c r="AS13" s="28">
        <f ca="1">NORMINV(RAND()*(1-2*Inputs!B58)+Inputs!B58,0,'(Other Computations)'!B208)</f>
        <v>11096.173248393092</v>
      </c>
      <c r="AT13" s="28">
        <f ca="1">NORMINV(RAND()*(1-2*Inputs!B58)+Inputs!B58,0,'(Other Computations)'!B208)</f>
        <v>16296.28740222204</v>
      </c>
      <c r="AU13" s="28">
        <f ca="1">NORMINV(RAND()*(1-2*Inputs!B58)+Inputs!B58,0,'(Other Computations)'!B208)</f>
        <v>-60601.689380113901</v>
      </c>
      <c r="AV13" s="28">
        <f ca="1">NORMINV(RAND()*(1-2*Inputs!B58)+Inputs!B58,0,'(Other Computations)'!B208)</f>
        <v>11054.852486927763</v>
      </c>
      <c r="AW13" s="28">
        <f ca="1">NORMINV(RAND()*(1-2*Inputs!B58)+Inputs!B58,0,'(Other Computations)'!B208)</f>
        <v>-36714.414175823833</v>
      </c>
      <c r="AX13" s="28">
        <f ca="1">NORMINV(RAND()*(1-2*Inputs!B58)+Inputs!B58,0,'(Other Computations)'!B208)</f>
        <v>43627.456628149404</v>
      </c>
      <c r="AY13" s="28">
        <f ca="1">NORMINV(RAND()*(1-2*Inputs!B58)+Inputs!B58,0,'(Other Computations)'!B208)</f>
        <v>33655.890300159597</v>
      </c>
      <c r="AZ13" s="28">
        <f ca="1">NORMINV(RAND()*(1-2*Inputs!B58)+Inputs!B58,0,'(Other Computations)'!B208)</f>
        <v>11389.412066789859</v>
      </c>
      <c r="BA13" s="29">
        <f ca="1">SUM(AO13:AZ13)</f>
        <v>32342.696881260868</v>
      </c>
      <c r="BB13" s="28">
        <f ca="1">NORMINV(RAND()*(1-2*Inputs!B58)+Inputs!B58,0,'(Other Computations)'!B208)</f>
        <v>-1539.0293470772406</v>
      </c>
      <c r="BC13" s="28">
        <f ca="1">NORMINV(RAND()*(1-2*Inputs!B58)+Inputs!B58,0,'(Other Computations)'!B208)</f>
        <v>47582.623972125475</v>
      </c>
      <c r="BD13" s="28">
        <f ca="1">NORMINV(RAND()*(1-2*Inputs!B58)+Inputs!B58,0,'(Other Computations)'!B208)</f>
        <v>47046.09104110414</v>
      </c>
      <c r="BE13" s="28">
        <f ca="1">NORMINV(RAND()*(1-2*Inputs!B58)+Inputs!B58,0,'(Other Computations)'!B208)</f>
        <v>6205.9665598181491</v>
      </c>
      <c r="BF13" s="28">
        <f ca="1">NORMINV(RAND()*(1-2*Inputs!B58)+Inputs!B58,0,'(Other Computations)'!B208)</f>
        <v>-7054.734399441264</v>
      </c>
      <c r="BG13" s="28">
        <f ca="1">NORMINV(RAND()*(1-2*Inputs!B58)+Inputs!B58,0,'(Other Computations)'!B208)</f>
        <v>20982.510439637004</v>
      </c>
      <c r="BH13" s="28">
        <f ca="1">NORMINV(RAND()*(1-2*Inputs!B58)+Inputs!B58,0,'(Other Computations)'!B208)</f>
        <v>12837.149946210955</v>
      </c>
      <c r="BI13" s="28">
        <f ca="1">NORMINV(RAND()*(1-2*Inputs!B58)+Inputs!B58,0,'(Other Computations)'!B208)</f>
        <v>-50681.051673086142</v>
      </c>
      <c r="BJ13" s="28">
        <f ca="1">NORMINV(RAND()*(1-2*Inputs!B58)+Inputs!B58,0,'(Other Computations)'!B208)</f>
        <v>-14002.175883746388</v>
      </c>
      <c r="BK13" s="28">
        <f ca="1">NORMINV(RAND()*(1-2*Inputs!B58)+Inputs!B58,0,'(Other Computations)'!B208)</f>
        <v>-15665.85445500602</v>
      </c>
      <c r="BL13" s="28">
        <f ca="1">NORMINV(RAND()*(1-2*Inputs!B58)+Inputs!B58,0,'(Other Computations)'!B208)</f>
        <v>16052.398285690637</v>
      </c>
      <c r="BM13" s="28">
        <f ca="1">NORMINV(RAND()*(1-2*Inputs!B58)+Inputs!B58,0,'(Other Computations)'!B208)</f>
        <v>33899.760568741636</v>
      </c>
      <c r="BN13" s="29">
        <f ca="1">SUM(BB13:BM13)</f>
        <v>95663.655054970935</v>
      </c>
      <c r="BO13" s="28">
        <f ca="1">NORMINV(RAND()*(1-2*Inputs!B58)+Inputs!B58,0,'(Other Computations)'!B208)</f>
        <v>10660.338224798636</v>
      </c>
      <c r="BP13" s="28">
        <f ca="1">NORMINV(RAND()*(1-2*Inputs!B58)+Inputs!B58,0,'(Other Computations)'!B208)</f>
        <v>11690.811772764739</v>
      </c>
      <c r="BQ13" s="28">
        <f ca="1">NORMINV(RAND()*(1-2*Inputs!B58)+Inputs!B58,0,'(Other Computations)'!B208)</f>
        <v>423.67260692796714</v>
      </c>
      <c r="BR13" s="28">
        <f ca="1">NORMINV(RAND()*(1-2*Inputs!B58)+Inputs!B58,0,'(Other Computations)'!B208)</f>
        <v>31314.510683010565</v>
      </c>
      <c r="BS13" s="28">
        <f ca="1">NORMINV(RAND()*(1-2*Inputs!B58)+Inputs!B58,0,'(Other Computations)'!B208)</f>
        <v>-13674.400360100561</v>
      </c>
      <c r="BT13" s="28">
        <f ca="1">NORMINV(RAND()*(1-2*Inputs!B58)+Inputs!B58,0,'(Other Computations)'!B208)</f>
        <v>-1160.2352535830605</v>
      </c>
      <c r="BU13" s="28">
        <f ca="1">NORMINV(RAND()*(1-2*Inputs!B58)+Inputs!B58,0,'(Other Computations)'!B208)</f>
        <v>48810.945423578458</v>
      </c>
      <c r="BV13" s="28">
        <f ca="1">NORMINV(RAND()*(1-2*Inputs!B58)+Inputs!B58,0,'(Other Computations)'!B208)</f>
        <v>29770.516077360535</v>
      </c>
      <c r="BW13" s="28">
        <f ca="1">NORMINV(RAND()*(1-2*Inputs!B58)+Inputs!B58,0,'(Other Computations)'!B208)</f>
        <v>2378.1133511292969</v>
      </c>
      <c r="BX13" s="28">
        <f ca="1">NORMINV(RAND()*(1-2*Inputs!B58)+Inputs!B58,0,'(Other Computations)'!B208)</f>
        <v>-60726.871840965548</v>
      </c>
      <c r="BY13" s="28">
        <f ca="1">NORMINV(RAND()*(1-2*Inputs!B58)+Inputs!B58,0,'(Other Computations)'!B208)</f>
        <v>-44639.264807270687</v>
      </c>
      <c r="BZ13" s="28">
        <f ca="1">NORMINV(RAND()*(1-2*Inputs!B58)+Inputs!B58,0,'(Other Computations)'!B208)</f>
        <v>53680.730827053827</v>
      </c>
      <c r="CA13" s="29">
        <f ca="1">SUM(BO13:BZ13)</f>
        <v>68528.866704704182</v>
      </c>
      <c r="CB13" s="28">
        <f ca="1">NORMINV(RAND()*(1-2*Inputs!B58)+Inputs!B58,0,'(Other Computations)'!B208)</f>
        <v>36368.199780278956</v>
      </c>
      <c r="CC13" s="28">
        <f ca="1">NORMINV(RAND()*(1-2*Inputs!B58)+Inputs!B58,0,'(Other Computations)'!B208)</f>
        <v>308.21776699517739</v>
      </c>
      <c r="CD13" s="28">
        <f ca="1">NORMINV(RAND()*(1-2*Inputs!B58)+Inputs!B58,0,'(Other Computations)'!B208)</f>
        <v>-42405.008173214999</v>
      </c>
      <c r="CE13" s="28">
        <f ca="1">NORMINV(RAND()*(1-2*Inputs!B58)+Inputs!B58,0,'(Other Computations)'!B208)</f>
        <v>22993.634126085479</v>
      </c>
      <c r="CF13" s="28">
        <f ca="1">NORMINV(RAND()*(1-2*Inputs!B58)+Inputs!B58,0,'(Other Computations)'!B208)</f>
        <v>8012.4492629956221</v>
      </c>
      <c r="CG13" s="28">
        <f ca="1">NORMINV(RAND()*(1-2*Inputs!B58)+Inputs!B58,0,'(Other Computations)'!B208)</f>
        <v>50754.159229843244</v>
      </c>
      <c r="CH13" s="28">
        <f ca="1">NORMINV(RAND()*(1-2*Inputs!B58)+Inputs!B58,0,'(Other Computations)'!B208)</f>
        <v>16295.059446968611</v>
      </c>
      <c r="CI13" s="28">
        <f ca="1">NORMINV(RAND()*(1-2*Inputs!B58)+Inputs!B58,0,'(Other Computations)'!B208)</f>
        <v>43147.414257509132</v>
      </c>
      <c r="CJ13" s="28">
        <f ca="1">NORMINV(RAND()*(1-2*Inputs!B58)+Inputs!B58,0,'(Other Computations)'!B208)</f>
        <v>33914.762711792035</v>
      </c>
      <c r="CK13" s="28">
        <f ca="1">NORMINV(RAND()*(1-2*Inputs!B58)+Inputs!B58,0,'(Other Computations)'!B208)</f>
        <v>-23080.17913471437</v>
      </c>
      <c r="CL13" s="28">
        <f ca="1">NORMINV(RAND()*(1-2*Inputs!B58)+Inputs!B58,0,'(Other Computations)'!B208)</f>
        <v>-57113.107880520671</v>
      </c>
      <c r="CM13" s="28">
        <f ca="1">NORMINV(RAND()*(1-2*Inputs!B58)+Inputs!B58,0,'(Other Computations)'!B208)</f>
        <v>45679.841205512239</v>
      </c>
      <c r="CN13" s="29">
        <f ca="1">SUM(CB13:CM13)</f>
        <v>134875.44259953048</v>
      </c>
      <c r="CO13" s="28">
        <f ca="1">NORMINV(RAND()*(1-2*Inputs!B58)+Inputs!B58,0,'(Other Computations)'!B208)</f>
        <v>-40910.372018062619</v>
      </c>
      <c r="CP13" s="28">
        <f ca="1">NORMINV(RAND()*(1-2*Inputs!B58)+Inputs!B58,0,'(Other Computations)'!B208)</f>
        <v>-36935.527619925728</v>
      </c>
      <c r="CQ13" s="28">
        <f ca="1">NORMINV(RAND()*(1-2*Inputs!B58)+Inputs!B58,0,'(Other Computations)'!B208)</f>
        <v>-26776.462058192716</v>
      </c>
      <c r="CR13" s="28">
        <f ca="1">NORMINV(RAND()*(1-2*Inputs!B58)+Inputs!B58,0,'(Other Computations)'!B208)</f>
        <v>4267.9557978524808</v>
      </c>
      <c r="CS13" s="28">
        <f ca="1">NORMINV(RAND()*(1-2*Inputs!B58)+Inputs!B58,0,'(Other Computations)'!B208)</f>
        <v>-13200.024512649503</v>
      </c>
      <c r="CT13" s="28">
        <f ca="1">NORMINV(RAND()*(1-2*Inputs!B58)+Inputs!B58,0,'(Other Computations)'!B208)</f>
        <v>1911.4339644502252</v>
      </c>
      <c r="CU13" s="28">
        <f ca="1">NORMINV(RAND()*(1-2*Inputs!B58)+Inputs!B58,0,'(Other Computations)'!B208)</f>
        <v>2306.3372142021603</v>
      </c>
      <c r="CV13" s="28">
        <f ca="1">NORMINV(RAND()*(1-2*Inputs!B58)+Inputs!B58,0,'(Other Computations)'!B208)</f>
        <v>-39488.760840913936</v>
      </c>
      <c r="CW13" s="28">
        <f ca="1">NORMINV(RAND()*(1-2*Inputs!B58)+Inputs!B58,0,'(Other Computations)'!B208)</f>
        <v>59185.716432834502</v>
      </c>
      <c r="CX13" s="28">
        <f ca="1">NORMINV(RAND()*(1-2*Inputs!B58)+Inputs!B58,0,'(Other Computations)'!B208)</f>
        <v>10803.759878303406</v>
      </c>
      <c r="CY13" s="28">
        <f ca="1">NORMINV(RAND()*(1-2*Inputs!B58)+Inputs!B58,0,'(Other Computations)'!B208)</f>
        <v>-30623.142972067631</v>
      </c>
      <c r="CZ13" s="28">
        <f ca="1">NORMINV(RAND()*(1-2*Inputs!B58)+Inputs!B58,0,'(Other Computations)'!B208)</f>
        <v>3587.4278901587008</v>
      </c>
      <c r="DA13" s="29">
        <f ca="1">SUM(CO13:CZ13)</f>
        <v>-105871.65884401067</v>
      </c>
      <c r="DB13" s="28">
        <f ca="1">NORMINV(RAND()*(1-2*Inputs!B58)+Inputs!B58,0,'(Other Computations)'!B208)</f>
        <v>25301.069088703141</v>
      </c>
      <c r="DC13" s="28">
        <f ca="1">NORMINV(RAND()*(1-2*Inputs!B58)+Inputs!B58,0,'(Other Computations)'!B208)</f>
        <v>-28610.953980239123</v>
      </c>
      <c r="DD13" s="28">
        <f ca="1">NORMINV(RAND()*(1-2*Inputs!B58)+Inputs!B58,0,'(Other Computations)'!B208)</f>
        <v>-17089.764774852305</v>
      </c>
      <c r="DE13" s="28">
        <f ca="1">NORMINV(RAND()*(1-2*Inputs!B58)+Inputs!B58,0,'(Other Computations)'!B208)</f>
        <v>-63.245672163277774</v>
      </c>
      <c r="DF13" s="28">
        <f ca="1">NORMINV(RAND()*(1-2*Inputs!B58)+Inputs!B58,0,'(Other Computations)'!B208)</f>
        <v>46661.531962939654</v>
      </c>
      <c r="DG13" s="28">
        <f ca="1">NORMINV(RAND()*(1-2*Inputs!B58)+Inputs!B58,0,'(Other Computations)'!B208)</f>
        <v>11125.50246022719</v>
      </c>
      <c r="DH13" s="28">
        <f ca="1">NORMINV(RAND()*(1-2*Inputs!B58)+Inputs!B58,0,'(Other Computations)'!B208)</f>
        <v>-48182.001404811163</v>
      </c>
      <c r="DI13" s="28">
        <f ca="1">NORMINV(RAND()*(1-2*Inputs!B58)+Inputs!B58,0,'(Other Computations)'!B208)</f>
        <v>9208.5831066756873</v>
      </c>
      <c r="DJ13" s="28">
        <f ca="1">NORMINV(RAND()*(1-2*Inputs!B58)+Inputs!B58,0,'(Other Computations)'!B208)</f>
        <v>1245.5731940031794</v>
      </c>
      <c r="DK13" s="28">
        <f ca="1">NORMINV(RAND()*(1-2*Inputs!B58)+Inputs!B58,0,'(Other Computations)'!B208)</f>
        <v>51366.740862560036</v>
      </c>
      <c r="DL13" s="28">
        <f ca="1">NORMINV(RAND()*(1-2*Inputs!B58)+Inputs!B58,0,'(Other Computations)'!B208)</f>
        <v>-33646.882432091981</v>
      </c>
      <c r="DM13" s="28">
        <f ca="1">NORMINV(RAND()*(1-2*Inputs!B58)+Inputs!B58,0,'(Other Computations)'!B208)</f>
        <v>-17481.183385784756</v>
      </c>
      <c r="DN13" s="29">
        <f ca="1">SUM(DB13:DM13)</f>
        <v>-165.03097483372039</v>
      </c>
      <c r="DO13" s="28">
        <f ca="1">NORMINV(RAND()*(1-2*Inputs!B58)+Inputs!B58,0,'(Other Computations)'!B208)</f>
        <v>-6158.9882812895758</v>
      </c>
      <c r="DP13" s="28">
        <f ca="1">NORMINV(RAND()*(1-2*Inputs!B58)+Inputs!B58,0,'(Other Computations)'!B208)</f>
        <v>47166.177139048254</v>
      </c>
      <c r="DQ13" s="28">
        <f ca="1">NORMINV(RAND()*(1-2*Inputs!B58)+Inputs!B58,0,'(Other Computations)'!B208)</f>
        <v>-19885.748196471999</v>
      </c>
      <c r="DR13" s="28">
        <f ca="1">NORMINV(RAND()*(1-2*Inputs!B58)+Inputs!B58,0,'(Other Computations)'!B208)</f>
        <v>-26000.804117279418</v>
      </c>
      <c r="DS13" s="28">
        <f ca="1">NORMINV(RAND()*(1-2*Inputs!B58)+Inputs!B58,0,'(Other Computations)'!B208)</f>
        <v>6336.1618957952596</v>
      </c>
      <c r="DT13" s="28">
        <f ca="1">NORMINV(RAND()*(1-2*Inputs!B58)+Inputs!B58,0,'(Other Computations)'!B208)</f>
        <v>44664.804352238767</v>
      </c>
      <c r="DU13" s="28">
        <f ca="1">NORMINV(RAND()*(1-2*Inputs!B58)+Inputs!B58,0,'(Other Computations)'!B208)</f>
        <v>-45313.624636344422</v>
      </c>
      <c r="DV13" s="28">
        <f ca="1">NORMINV(RAND()*(1-2*Inputs!B58)+Inputs!B58,0,'(Other Computations)'!B208)</f>
        <v>38244.577818196442</v>
      </c>
      <c r="DW13" s="28">
        <f ca="1">NORMINV(RAND()*(1-2*Inputs!B58)+Inputs!B58,0,'(Other Computations)'!B208)</f>
        <v>11222.205058463538</v>
      </c>
      <c r="DX13" s="28">
        <f ca="1">NORMINV(RAND()*(1-2*Inputs!B58)+Inputs!B58,0,'(Other Computations)'!B208)</f>
        <v>-11243.452892593288</v>
      </c>
      <c r="DY13" s="28">
        <f ca="1">NORMINV(RAND()*(1-2*Inputs!B58)+Inputs!B58,0,'(Other Computations)'!B208)</f>
        <v>55001.356400894569</v>
      </c>
      <c r="DZ13" s="28">
        <f ca="1">NORMINV(RAND()*(1-2*Inputs!B58)+Inputs!B58,0,'(Other Computations)'!B208)</f>
        <v>17912.742911683938</v>
      </c>
      <c r="EA13" s="29">
        <f ca="1">SUM(DO13:DZ13)</f>
        <v>111945.40745234206</v>
      </c>
      <c r="EB13" s="28">
        <f ca="1">NORMINV(RAND()*(1-2*Inputs!B58)+Inputs!B58,0,'(Other Computations)'!B208)</f>
        <v>-51226.867037221113</v>
      </c>
      <c r="EC13" s="28">
        <f ca="1">NORMINV(RAND()*(1-2*Inputs!B58)+Inputs!B58,0,'(Other Computations)'!B208)</f>
        <v>-21532.980147661576</v>
      </c>
      <c r="ED13" s="28">
        <f ca="1">NORMINV(RAND()*(1-2*Inputs!B58)+Inputs!B58,0,'(Other Computations)'!B208)</f>
        <v>59952.527130339244</v>
      </c>
      <c r="EE13" s="28">
        <f ca="1">NORMINV(RAND()*(1-2*Inputs!B58)+Inputs!B58,0,'(Other Computations)'!B208)</f>
        <v>-33049.706999290742</v>
      </c>
      <c r="EF13" s="28">
        <f ca="1">NORMINV(RAND()*(1-2*Inputs!B58)+Inputs!B58,0,'(Other Computations)'!B208)</f>
        <v>-3909.8192854025951</v>
      </c>
      <c r="EG13" s="28">
        <f ca="1">NORMINV(RAND()*(1-2*Inputs!B58)+Inputs!B58,0,'(Other Computations)'!B208)</f>
        <v>40708.604251059078</v>
      </c>
      <c r="EH13" s="28">
        <f ca="1">NORMINV(RAND()*(1-2*Inputs!B58)+Inputs!B58,0,'(Other Computations)'!B208)</f>
        <v>38671.954652188222</v>
      </c>
      <c r="EI13" s="28">
        <f ca="1">NORMINV(RAND()*(1-2*Inputs!B58)+Inputs!B58,0,'(Other Computations)'!B208)</f>
        <v>19347.071905730012</v>
      </c>
      <c r="EJ13" s="28">
        <f ca="1">NORMINV(RAND()*(1-2*Inputs!B58)+Inputs!B58,0,'(Other Computations)'!B208)</f>
        <v>-6076.3757467876703</v>
      </c>
      <c r="EK13" s="28">
        <f ca="1">NORMINV(RAND()*(1-2*Inputs!B58)+Inputs!B58,0,'(Other Computations)'!B208)</f>
        <v>5764.5554392932709</v>
      </c>
      <c r="EL13" s="28">
        <f ca="1">NORMINV(RAND()*(1-2*Inputs!B58)+Inputs!B58,0,'(Other Computations)'!B208)</f>
        <v>5888.0706070610004</v>
      </c>
      <c r="EM13" s="28">
        <f ca="1">NORMINV(RAND()*(1-2*Inputs!B58)+Inputs!B58,0,'(Other Computations)'!B208)</f>
        <v>-36888.440273269429</v>
      </c>
      <c r="EN13" s="29">
        <f ca="1">SUM(EB13:EM13)</f>
        <v>17648.594496037695</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34644905.910680942</v>
      </c>
      <c r="E19" s="22">
        <f t="shared" ca="1" si="11"/>
        <v>34644224.925031647</v>
      </c>
      <c r="F19" s="22">
        <f t="shared" ca="1" si="11"/>
        <v>34643184.446014866</v>
      </c>
      <c r="G19" s="22">
        <f t="shared" ca="1" si="11"/>
        <v>34641758.431898102</v>
      </c>
      <c r="H19" s="22">
        <f t="shared" ca="1" si="11"/>
        <v>34640022.358544156</v>
      </c>
      <c r="I19" s="22">
        <f t="shared" ca="1" si="11"/>
        <v>34637915.673252635</v>
      </c>
      <c r="J19" s="22">
        <f t="shared" ca="1" si="11"/>
        <v>34635526.639684111</v>
      </c>
      <c r="K19" s="22">
        <f t="shared" ca="1" si="11"/>
        <v>34632809.450329706</v>
      </c>
      <c r="L19" s="22">
        <f t="shared" ca="1" si="11"/>
        <v>34629764.097501233</v>
      </c>
      <c r="M19" s="22">
        <f t="shared" ca="1" si="11"/>
        <v>34626360.227475926</v>
      </c>
      <c r="N19" s="23">
        <f ca="1">M19</f>
        <v>34626360.227475926</v>
      </c>
      <c r="O19" s="22">
        <f ca="1">M19+M21-M20</f>
        <v>34622625.310689859</v>
      </c>
      <c r="P19" s="22">
        <f t="shared" ref="P19:Z19" ca="1" si="12">O19+O21-O20</f>
        <v>34618602.583473809</v>
      </c>
      <c r="Q19" s="22">
        <f t="shared" ca="1" si="12"/>
        <v>34614249.571886495</v>
      </c>
      <c r="R19" s="22">
        <f t="shared" ca="1" si="12"/>
        <v>34609647.938897505</v>
      </c>
      <c r="S19" s="22">
        <f t="shared" ca="1" si="12"/>
        <v>34604801.5908764</v>
      </c>
      <c r="T19" s="22">
        <f t="shared" ca="1" si="12"/>
        <v>34599708.969575934</v>
      </c>
      <c r="U19" s="22">
        <f t="shared" ca="1" si="12"/>
        <v>34594293.816517234</v>
      </c>
      <c r="V19" s="22">
        <f t="shared" ca="1" si="12"/>
        <v>34588637.522315808</v>
      </c>
      <c r="W19" s="22">
        <f t="shared" ca="1" si="12"/>
        <v>34582777.365016542</v>
      </c>
      <c r="X19" s="22">
        <f t="shared" ca="1" si="12"/>
        <v>34576764.587195575</v>
      </c>
      <c r="Y19" s="22">
        <f t="shared" ca="1" si="12"/>
        <v>34570567.236236148</v>
      </c>
      <c r="Z19" s="22">
        <f t="shared" ca="1" si="12"/>
        <v>34564207.710145548</v>
      </c>
      <c r="AA19" s="23">
        <f ca="1">Z19</f>
        <v>34564207.710145548</v>
      </c>
      <c r="AB19" s="22">
        <f ca="1">Z19+Z21-Z20</f>
        <v>34557725.708980881</v>
      </c>
      <c r="AC19" s="22">
        <f t="shared" ref="AC19:AM19" ca="1" si="13">AB19+AB21-AB20</f>
        <v>34550969.86870414</v>
      </c>
      <c r="AD19" s="22">
        <f t="shared" ca="1" si="13"/>
        <v>34543894.97076986</v>
      </c>
      <c r="AE19" s="22">
        <f t="shared" ca="1" si="13"/>
        <v>34536510.089496225</v>
      </c>
      <c r="AF19" s="22">
        <f t="shared" ca="1" si="13"/>
        <v>34528947.548513852</v>
      </c>
      <c r="AG19" s="22">
        <f t="shared" ca="1" si="13"/>
        <v>34521144.173350669</v>
      </c>
      <c r="AH19" s="22">
        <f t="shared" ca="1" si="13"/>
        <v>34513238.465729058</v>
      </c>
      <c r="AI19" s="22">
        <f t="shared" ca="1" si="13"/>
        <v>34505173.794556886</v>
      </c>
      <c r="AJ19" s="22">
        <f t="shared" ca="1" si="13"/>
        <v>34496857.618641697</v>
      </c>
      <c r="AK19" s="22">
        <f t="shared" ca="1" si="13"/>
        <v>34488393.996797748</v>
      </c>
      <c r="AL19" s="22">
        <f t="shared" ca="1" si="13"/>
        <v>34479714.696495764</v>
      </c>
      <c r="AM19" s="22">
        <f t="shared" ca="1" si="13"/>
        <v>34470798.399886429</v>
      </c>
      <c r="AN19" s="23">
        <f ca="1">AM19</f>
        <v>34470798.399886429</v>
      </c>
      <c r="AO19" s="22">
        <f ca="1">AM19+AM21-AM20</f>
        <v>34461701.370127685</v>
      </c>
      <c r="AP19" s="22">
        <f t="shared" ref="AP19:AZ19" ca="1" si="14">AO19+AO21-AO20</f>
        <v>34452486.702631272</v>
      </c>
      <c r="AQ19" s="22">
        <f t="shared" ca="1" si="14"/>
        <v>34443112.746909313</v>
      </c>
      <c r="AR19" s="22">
        <f t="shared" ca="1" si="14"/>
        <v>34433599.615605727</v>
      </c>
      <c r="AS19" s="22">
        <f t="shared" ca="1" si="14"/>
        <v>34423976.933206603</v>
      </c>
      <c r="AT19" s="22">
        <f t="shared" ca="1" si="14"/>
        <v>34414247.150495306</v>
      </c>
      <c r="AU19" s="22">
        <f t="shared" ca="1" si="14"/>
        <v>34404416.889457688</v>
      </c>
      <c r="AV19" s="22">
        <f t="shared" ca="1" si="14"/>
        <v>34394498.777570203</v>
      </c>
      <c r="AW19" s="22">
        <f t="shared" ca="1" si="14"/>
        <v>34384348.382989347</v>
      </c>
      <c r="AX19" s="22">
        <f t="shared" ca="1" si="14"/>
        <v>34374108.89691586</v>
      </c>
      <c r="AY19" s="22">
        <f t="shared" ca="1" si="14"/>
        <v>34363691.612272359</v>
      </c>
      <c r="AZ19" s="22">
        <f t="shared" ca="1" si="14"/>
        <v>34353254.833364509</v>
      </c>
      <c r="BA19" s="23">
        <f ca="1">AZ19</f>
        <v>34353254.833364509</v>
      </c>
      <c r="BB19" s="22">
        <f ca="1">AZ19+AZ21-AZ20</f>
        <v>34342780.034036748</v>
      </c>
      <c r="BC19" s="22">
        <f t="shared" ref="BC19:BM19" ca="1" si="15">BB19+BB21-BB20</f>
        <v>34332225.688367285</v>
      </c>
      <c r="BD19" s="22">
        <f t="shared" ca="1" si="15"/>
        <v>34321569.500417076</v>
      </c>
      <c r="BE19" s="22">
        <f t="shared" ca="1" si="15"/>
        <v>34310908.183982685</v>
      </c>
      <c r="BF19" s="22">
        <f t="shared" ca="1" si="15"/>
        <v>34300240.935631126</v>
      </c>
      <c r="BG19" s="22">
        <f t="shared" ca="1" si="15"/>
        <v>34289489.809066691</v>
      </c>
      <c r="BH19" s="22">
        <f t="shared" ca="1" si="15"/>
        <v>34278631.984864265</v>
      </c>
      <c r="BI19" s="22">
        <f t="shared" ca="1" si="15"/>
        <v>34267723.960033216</v>
      </c>
      <c r="BJ19" s="22">
        <f t="shared" ca="1" si="15"/>
        <v>34256751.594616868</v>
      </c>
      <c r="BK19" s="22">
        <f t="shared" ca="1" si="15"/>
        <v>34245595.458072998</v>
      </c>
      <c r="BL19" s="22">
        <f t="shared" ca="1" si="15"/>
        <v>34234330.816758178</v>
      </c>
      <c r="BM19" s="22">
        <f t="shared" ca="1" si="15"/>
        <v>34222957.617603913</v>
      </c>
      <c r="BN19" s="23">
        <f ca="1">BM19</f>
        <v>34222957.617603913</v>
      </c>
      <c r="BO19" s="22">
        <f ca="1">BM19+BM21-BM20</f>
        <v>34211539.424836695</v>
      </c>
      <c r="BP19" s="22">
        <f t="shared" ref="BP19:BZ19" ca="1" si="16">BO19+BO21-BO20</f>
        <v>34200111.527886957</v>
      </c>
      <c r="BQ19" s="22">
        <f t="shared" ca="1" si="16"/>
        <v>34188629.742162004</v>
      </c>
      <c r="BR19" s="22">
        <f t="shared" ca="1" si="16"/>
        <v>34177097.568461321</v>
      </c>
      <c r="BS19" s="22">
        <f t="shared" ca="1" si="16"/>
        <v>34165494.857544929</v>
      </c>
      <c r="BT19" s="22">
        <f t="shared" ca="1" si="16"/>
        <v>34153882.746944167</v>
      </c>
      <c r="BU19" s="22">
        <f t="shared" ca="1" si="16"/>
        <v>34142175.738003388</v>
      </c>
      <c r="BV19" s="22">
        <f t="shared" ca="1" si="16"/>
        <v>34130400.365374543</v>
      </c>
      <c r="BW19" s="22">
        <f t="shared" ca="1" si="16"/>
        <v>34118654.011332341</v>
      </c>
      <c r="BX19" s="22">
        <f t="shared" ca="1" si="16"/>
        <v>34106899.629464015</v>
      </c>
      <c r="BY19" s="22">
        <f t="shared" ca="1" si="16"/>
        <v>34095085.194328949</v>
      </c>
      <c r="BZ19" s="22">
        <f t="shared" ca="1" si="16"/>
        <v>34083091.90611048</v>
      </c>
      <c r="CA19" s="23">
        <f ca="1">BZ19</f>
        <v>34083091.90611048</v>
      </c>
      <c r="CB19" s="22">
        <f ca="1">BZ19+BZ21-BZ20</f>
        <v>34070955.557003565</v>
      </c>
      <c r="CC19" s="22">
        <f t="shared" ref="CC19:CM19" ca="1" si="17">CB19+CB21-CB20</f>
        <v>34058867.960607305</v>
      </c>
      <c r="CD19" s="22">
        <f t="shared" ca="1" si="17"/>
        <v>34046794.558768272</v>
      </c>
      <c r="CE19" s="22">
        <f t="shared" ca="1" si="17"/>
        <v>34034666.142876878</v>
      </c>
      <c r="CF19" s="22">
        <f t="shared" ca="1" si="17"/>
        <v>34022402.877939194</v>
      </c>
      <c r="CG19" s="22">
        <f t="shared" ca="1" si="17"/>
        <v>34010133.508978933</v>
      </c>
      <c r="CH19" s="22">
        <f t="shared" ca="1" si="17"/>
        <v>33997829.644984066</v>
      </c>
      <c r="CI19" s="22">
        <f t="shared" ca="1" si="17"/>
        <v>33985573.97934901</v>
      </c>
      <c r="CJ19" s="22">
        <f t="shared" ca="1" si="17"/>
        <v>33973299.438442543</v>
      </c>
      <c r="CK19" s="22">
        <f t="shared" ca="1" si="17"/>
        <v>33961057.975983031</v>
      </c>
      <c r="CL19" s="22">
        <f t="shared" ca="1" si="17"/>
        <v>33948830.89946577</v>
      </c>
      <c r="CM19" s="22">
        <f t="shared" ca="1" si="17"/>
        <v>33936508.937943988</v>
      </c>
      <c r="CN19" s="23">
        <f ca="1">CM19</f>
        <v>33936508.937943988</v>
      </c>
      <c r="CO19" s="22">
        <f ca="1">CM19+CM21-CM20</f>
        <v>33924029.697198011</v>
      </c>
      <c r="CP19" s="22">
        <f t="shared" ref="CP19:CZ19" ca="1" si="18">CO19+CO21-CO20</f>
        <v>33911593.885568447</v>
      </c>
      <c r="CQ19" s="22">
        <f t="shared" ca="1" si="18"/>
        <v>33899034.949335769</v>
      </c>
      <c r="CR19" s="22">
        <f t="shared" ca="1" si="18"/>
        <v>33886364.012730539</v>
      </c>
      <c r="CS19" s="22">
        <f t="shared" ca="1" si="18"/>
        <v>33873603.819426335</v>
      </c>
      <c r="CT19" s="22">
        <f t="shared" ca="1" si="18"/>
        <v>33860816.175507516</v>
      </c>
      <c r="CU19" s="22">
        <f t="shared" ca="1" si="18"/>
        <v>33847968.518184096</v>
      </c>
      <c r="CV19" s="22">
        <f t="shared" ca="1" si="18"/>
        <v>33835091.574590631</v>
      </c>
      <c r="CW19" s="22">
        <f t="shared" ca="1" si="18"/>
        <v>33822186.916034862</v>
      </c>
      <c r="CX19" s="22">
        <f t="shared" ca="1" si="18"/>
        <v>33809175.473217219</v>
      </c>
      <c r="CY19" s="22">
        <f t="shared" ca="1" si="18"/>
        <v>33796248.664113045</v>
      </c>
      <c r="CZ19" s="22">
        <f t="shared" ca="1" si="18"/>
        <v>33783311.810231589</v>
      </c>
      <c r="DA19" s="23">
        <f ca="1">CZ19</f>
        <v>33783311.810231589</v>
      </c>
      <c r="DB19" s="22">
        <f ca="1">CZ19+CZ21-CZ20</f>
        <v>33770286.133285016</v>
      </c>
      <c r="DC19" s="22">
        <f t="shared" ref="DC19:DM19" ca="1" si="19">DB19+DB21-DB20</f>
        <v>33757239.362002604</v>
      </c>
      <c r="DD19" s="22">
        <f t="shared" ca="1" si="19"/>
        <v>33744213.616223425</v>
      </c>
      <c r="DE19" s="22">
        <f t="shared" ca="1" si="19"/>
        <v>33731105.414776601</v>
      </c>
      <c r="DF19" s="22">
        <f t="shared" ca="1" si="19"/>
        <v>33717939.180246755</v>
      </c>
      <c r="DG19" s="22">
        <f t="shared" ca="1" si="19"/>
        <v>33704749.116842754</v>
      </c>
      <c r="DH19" s="22">
        <f t="shared" ca="1" si="19"/>
        <v>33691625.216767162</v>
      </c>
      <c r="DI19" s="22">
        <f t="shared" ca="1" si="19"/>
        <v>33678497.915072881</v>
      </c>
      <c r="DJ19" s="22">
        <f t="shared" ca="1" si="19"/>
        <v>33665254.019011721</v>
      </c>
      <c r="DK19" s="22">
        <f t="shared" ca="1" si="19"/>
        <v>33652006.404378884</v>
      </c>
      <c r="DL19" s="22">
        <f t="shared" ca="1" si="19"/>
        <v>33638740.088959977</v>
      </c>
      <c r="DM19" s="22">
        <f t="shared" ca="1" si="19"/>
        <v>33625551.336915754</v>
      </c>
      <c r="DN19" s="23">
        <f ca="1">DM19</f>
        <v>33625551.336915754</v>
      </c>
      <c r="DO19" s="22">
        <f ca="1">DM19+DM21-DM20</f>
        <v>33612275.863007471</v>
      </c>
      <c r="DP19" s="22">
        <f t="shared" ref="DP19:DZ19" ca="1" si="20">DO19+DO21-DO20</f>
        <v>33598947.045020156</v>
      </c>
      <c r="DQ19" s="22">
        <f t="shared" ca="1" si="20"/>
        <v>33585588.044059098</v>
      </c>
      <c r="DR19" s="22">
        <f t="shared" ca="1" si="20"/>
        <v>33572301.514573827</v>
      </c>
      <c r="DS19" s="22">
        <f t="shared" ca="1" si="20"/>
        <v>33558957.444984362</v>
      </c>
      <c r="DT19" s="22">
        <f t="shared" ca="1" si="20"/>
        <v>33545545.650463492</v>
      </c>
      <c r="DU19" s="22">
        <f t="shared" ca="1" si="20"/>
        <v>33532129.801139329</v>
      </c>
      <c r="DV19" s="22">
        <f t="shared" ca="1" si="20"/>
        <v>33518783.204109803</v>
      </c>
      <c r="DW19" s="22">
        <f t="shared" ca="1" si="20"/>
        <v>33505332.070063535</v>
      </c>
      <c r="DX19" s="22">
        <f t="shared" ca="1" si="20"/>
        <v>33491938.776991598</v>
      </c>
      <c r="DY19" s="22">
        <f t="shared" ca="1" si="20"/>
        <v>33478550.126527302</v>
      </c>
      <c r="DZ19" s="22">
        <f t="shared" ca="1" si="20"/>
        <v>33465123.014097925</v>
      </c>
      <c r="EA19" s="23">
        <f ca="1">DZ19</f>
        <v>33465123.014097925</v>
      </c>
      <c r="EB19" s="22">
        <f ca="1">DZ19+DZ21-DZ20</f>
        <v>33451784.981834009</v>
      </c>
      <c r="EC19" s="22">
        <f t="shared" ref="EC19:EM19" ca="1" si="21">EB19+EB21-EB20</f>
        <v>33438462.892696012</v>
      </c>
      <c r="ED19" s="22">
        <f t="shared" ca="1" si="21"/>
        <v>33425024.273533389</v>
      </c>
      <c r="EE19" s="22">
        <f t="shared" ca="1" si="21"/>
        <v>33411529.169464372</v>
      </c>
      <c r="EF19" s="22">
        <f t="shared" ca="1" si="21"/>
        <v>33398134.770812929</v>
      </c>
      <c r="EG19" s="22">
        <f t="shared" ca="1" si="21"/>
        <v>33384660.730487391</v>
      </c>
      <c r="EH19" s="22">
        <f t="shared" ca="1" si="21"/>
        <v>33371165.081301261</v>
      </c>
      <c r="EI19" s="22">
        <f t="shared" ca="1" si="21"/>
        <v>33357733.720271572</v>
      </c>
      <c r="EJ19" s="22">
        <f t="shared" ca="1" si="21"/>
        <v>33344360.921168052</v>
      </c>
      <c r="EK19" s="22">
        <f t="shared" ca="1" si="21"/>
        <v>33331008.262815468</v>
      </c>
      <c r="EL19" s="22">
        <f t="shared" ca="1" si="21"/>
        <v>33317626.786435828</v>
      </c>
      <c r="EM19" s="22">
        <f t="shared" ca="1" si="21"/>
        <v>33304239.941135157</v>
      </c>
      <c r="EN19" s="23">
        <f ca="1">EM19</f>
        <v>33304239.941135157</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206219.67803976752</v>
      </c>
      <c r="F20" s="24">
        <f ca="1">E19/Inputs!B19/12</f>
        <v>206215.62455375982</v>
      </c>
      <c r="G20" s="24">
        <f ca="1">F19/Inputs!B19/12</f>
        <v>206209.43122627898</v>
      </c>
      <c r="H20" s="24">
        <f ca="1">G19/Inputs!B19/12</f>
        <v>206200.94304701252</v>
      </c>
      <c r="I20" s="24">
        <f ca="1">H19/Inputs!B19/12</f>
        <v>206190.60927704853</v>
      </c>
      <c r="J20" s="24">
        <f ca="1">I19/Inputs!B19/12</f>
        <v>206178.06948364663</v>
      </c>
      <c r="K20" s="24">
        <f ca="1">J19/Inputs!B19/12</f>
        <v>206163.84904573878</v>
      </c>
      <c r="L20" s="24">
        <f ca="1">K19/Inputs!B19/12</f>
        <v>206147.67529958158</v>
      </c>
      <c r="M20" s="24">
        <f ca="1">L19/Inputs!B19/12</f>
        <v>206129.54819941209</v>
      </c>
      <c r="N20" s="25">
        <f ca="1">SUM(B20:M20)</f>
        <v>2474321.471420933</v>
      </c>
      <c r="O20" s="24">
        <f ca="1">M19/Inputs!B19/12</f>
        <v>206109.28706830906</v>
      </c>
      <c r="P20" s="24">
        <f ca="1">O19/Inputs!B19/12</f>
        <v>206087.05542077299</v>
      </c>
      <c r="Q20" s="24">
        <f ca="1">P19/Inputs!B19/12</f>
        <v>206063.11061591553</v>
      </c>
      <c r="R20" s="24">
        <f ca="1">Q19/Inputs!B19/12</f>
        <v>206037.1998326577</v>
      </c>
      <c r="S20" s="24">
        <f ca="1">R19/Inputs!B19/12</f>
        <v>206009.80916010423</v>
      </c>
      <c r="T20" s="24">
        <f ca="1">S19/Inputs!B19/12</f>
        <v>205980.96185045477</v>
      </c>
      <c r="U20" s="24">
        <f ca="1">T19/Inputs!B19/12</f>
        <v>205950.6486284282</v>
      </c>
      <c r="V20" s="24">
        <f ca="1">U19/Inputs!B19/12</f>
        <v>205918.41557450735</v>
      </c>
      <c r="W20" s="24">
        <f ca="1">V19/Inputs!B19/12</f>
        <v>205884.74715664171</v>
      </c>
      <c r="X20" s="24">
        <f ca="1">W19/Inputs!B19/12</f>
        <v>205849.86526795561</v>
      </c>
      <c r="Y20" s="24">
        <f ca="1">X19/Inputs!B19/12</f>
        <v>205814.07492378319</v>
      </c>
      <c r="Z20" s="24">
        <f ca="1">Y19/Inputs!B19/12</f>
        <v>205777.18592997707</v>
      </c>
      <c r="AA20" s="25">
        <f ca="1">SUM(O20:Z20)</f>
        <v>2471482.3614295069</v>
      </c>
      <c r="AB20" s="24">
        <f ca="1">Z19/Inputs!B19/12</f>
        <v>205739.3316080092</v>
      </c>
      <c r="AC20" s="24">
        <f ca="1">AB19/Inputs!B19/12</f>
        <v>205700.74826774336</v>
      </c>
      <c r="AD20" s="24">
        <f ca="1">AC19/Inputs!B19/12</f>
        <v>205660.53493276273</v>
      </c>
      <c r="AE20" s="24">
        <f ca="1">AD19/Inputs!B19/12</f>
        <v>205618.42244505871</v>
      </c>
      <c r="AF20" s="24">
        <f ca="1">AE19/Inputs!B19/12</f>
        <v>205574.4648184299</v>
      </c>
      <c r="AG20" s="24">
        <f ca="1">AF19/Inputs!B19/12</f>
        <v>205529.44969353484</v>
      </c>
      <c r="AH20" s="24">
        <f ca="1">AG19/Inputs!B19/12</f>
        <v>205483.00103184921</v>
      </c>
      <c r="AI20" s="24">
        <f ca="1">AH19/Inputs!B19/12</f>
        <v>205435.94324838722</v>
      </c>
      <c r="AJ20" s="24">
        <f ca="1">AI19/Inputs!B19/12</f>
        <v>205387.93925331478</v>
      </c>
      <c r="AK20" s="24">
        <f ca="1">AJ19/Inputs!B19/12</f>
        <v>205338.43820620058</v>
      </c>
      <c r="AL20" s="24">
        <f ca="1">AK19/Inputs!B19/12</f>
        <v>205288.05950474853</v>
      </c>
      <c r="AM20" s="24">
        <f ca="1">AL19/Inputs!B19/12</f>
        <v>205236.39700295098</v>
      </c>
      <c r="AN20" s="25">
        <f ca="1">SUM(AB20:AM20)</f>
        <v>2465992.7300129896</v>
      </c>
      <c r="AO20" s="24">
        <f ca="1">AM19/Inputs!B19/12</f>
        <v>205183.32380884781</v>
      </c>
      <c r="AP20" s="24">
        <f ca="1">AO19/Inputs!B19/12</f>
        <v>205129.17482218859</v>
      </c>
      <c r="AQ20" s="24">
        <f ca="1">AP19/Inputs!B19/12</f>
        <v>205074.32561090041</v>
      </c>
      <c r="AR20" s="24">
        <f ca="1">AQ19/Inputs!B19/12</f>
        <v>205018.52825541259</v>
      </c>
      <c r="AS20" s="24">
        <f ca="1">AR19/Inputs!B19/12</f>
        <v>204961.90247384363</v>
      </c>
      <c r="AT20" s="24">
        <f ca="1">AS19/Inputs!B19/12</f>
        <v>204904.62460242026</v>
      </c>
      <c r="AU20" s="24">
        <f ca="1">AT19/Inputs!B19/12</f>
        <v>204846.70922913871</v>
      </c>
      <c r="AV20" s="24">
        <f ca="1">AU19/Inputs!B19/12</f>
        <v>204788.19577058149</v>
      </c>
      <c r="AW20" s="24">
        <f ca="1">AV19/Inputs!B19/12</f>
        <v>204729.15939029885</v>
      </c>
      <c r="AX20" s="24">
        <f ca="1">AW19/Inputs!B19/12</f>
        <v>204668.74037493661</v>
      </c>
      <c r="AY20" s="24">
        <f ca="1">AX19/Inputs!B19/12</f>
        <v>204607.7910530706</v>
      </c>
      <c r="AZ20" s="24">
        <f ca="1">AY19/Inputs!B19/12</f>
        <v>204545.7834063831</v>
      </c>
      <c r="BA20" s="25">
        <f ca="1">SUM(AO20:AZ20)</f>
        <v>2458458.2587980228</v>
      </c>
      <c r="BB20" s="24">
        <f ca="1">AZ19/Inputs!B19/12</f>
        <v>204483.65972240779</v>
      </c>
      <c r="BC20" s="24">
        <f ca="1">BB19/Inputs!B19/12</f>
        <v>204421.30972640924</v>
      </c>
      <c r="BD20" s="24">
        <f ca="1">BC19/Inputs!B19/12</f>
        <v>204358.48624028146</v>
      </c>
      <c r="BE20" s="24">
        <f ca="1">BD19/Inputs!B19/12</f>
        <v>204295.05655010164</v>
      </c>
      <c r="BF20" s="24">
        <f ca="1">BE19/Inputs!B19/12</f>
        <v>204231.59633323026</v>
      </c>
      <c r="BG20" s="24">
        <f ca="1">BF19/Inputs!B19/12</f>
        <v>204168.10080732813</v>
      </c>
      <c r="BH20" s="24">
        <f ca="1">BG19/Inputs!B19/12</f>
        <v>204104.10600634935</v>
      </c>
      <c r="BI20" s="24">
        <f ca="1">BH19/Inputs!B19/12</f>
        <v>204039.47610038251</v>
      </c>
      <c r="BJ20" s="24">
        <f ca="1">BI19/Inputs!B19/12</f>
        <v>203974.5473811501</v>
      </c>
      <c r="BK20" s="24">
        <f ca="1">BJ19/Inputs!B19/12</f>
        <v>203909.23568224325</v>
      </c>
      <c r="BL20" s="24">
        <f ca="1">BK19/Inputs!B19/12</f>
        <v>203842.83010757738</v>
      </c>
      <c r="BM20" s="24">
        <f ca="1">BL19/Inputs!B19/12</f>
        <v>203775.77867117964</v>
      </c>
      <c r="BN20" s="25">
        <f ca="1">SUM(BB20:BM20)</f>
        <v>2449604.1833286406</v>
      </c>
      <c r="BO20" s="24">
        <f ca="1">BM19/Inputs!B19/12</f>
        <v>203708.08105716613</v>
      </c>
      <c r="BP20" s="24">
        <f ca="1">BO19/Inputs!B19/12</f>
        <v>203640.11562402794</v>
      </c>
      <c r="BQ20" s="24">
        <f ca="1">BP19/Inputs!B19/12</f>
        <v>203572.09242789855</v>
      </c>
      <c r="BR20" s="24">
        <f ca="1">BQ19/Inputs!B19/12</f>
        <v>203503.74846525001</v>
      </c>
      <c r="BS20" s="24">
        <f ca="1">BR19/Inputs!B19/12</f>
        <v>203435.10457417453</v>
      </c>
      <c r="BT20" s="24">
        <f ca="1">BS19/Inputs!B19/12</f>
        <v>203366.0408187198</v>
      </c>
      <c r="BU20" s="24">
        <f ca="1">BT19/Inputs!B19/12</f>
        <v>203296.92111276288</v>
      </c>
      <c r="BV20" s="24">
        <f ca="1">BU19/Inputs!B19/12</f>
        <v>203227.23653573447</v>
      </c>
      <c r="BW20" s="24">
        <f ca="1">BV19/Inputs!B19/12</f>
        <v>203157.14503199133</v>
      </c>
      <c r="BX20" s="24">
        <f ca="1">BW19/Inputs!B19/12</f>
        <v>203087.2262579306</v>
      </c>
      <c r="BY20" s="24">
        <f ca="1">BX19/Inputs!B19/12</f>
        <v>203017.25969919059</v>
      </c>
      <c r="BZ20" s="24">
        <f ca="1">BY19/Inputs!B19/12</f>
        <v>202946.93568052945</v>
      </c>
      <c r="CA20" s="25">
        <f ca="1">SUM(BO20:BZ20)</f>
        <v>2439957.9072853765</v>
      </c>
      <c r="CB20" s="24">
        <f ca="1">BZ19/Inputs!B19/12</f>
        <v>202875.54706018142</v>
      </c>
      <c r="CC20" s="24">
        <f ca="1">CB19/Inputs!B19/12</f>
        <v>202803.30688692597</v>
      </c>
      <c r="CD20" s="24">
        <f ca="1">CC19/Inputs!B19/12</f>
        <v>202731.35690837682</v>
      </c>
      <c r="CE20" s="24">
        <f ca="1">CD19/Inputs!B19/12</f>
        <v>202659.49142123971</v>
      </c>
      <c r="CF20" s="24">
        <f ca="1">CE19/Inputs!B19/12</f>
        <v>202587.29846950524</v>
      </c>
      <c r="CG20" s="24">
        <f ca="1">CF19/Inputs!B19/12</f>
        <v>202514.30284487616</v>
      </c>
      <c r="CH20" s="24">
        <f ca="1">CG19/Inputs!B19/12</f>
        <v>202441.27088677938</v>
      </c>
      <c r="CI20" s="24">
        <f ca="1">CH19/Inputs!B19/12</f>
        <v>202368.03360109564</v>
      </c>
      <c r="CJ20" s="24">
        <f ca="1">CI19/Inputs!B19/12</f>
        <v>202295.08321041078</v>
      </c>
      <c r="CK20" s="24">
        <f ca="1">CJ19/Inputs!B19/12</f>
        <v>202222.0204669199</v>
      </c>
      <c r="CL20" s="24">
        <f ca="1">CK19/Inputs!B19/12</f>
        <v>202149.1546189466</v>
      </c>
      <c r="CM20" s="24">
        <f ca="1">CL19/Inputs!B19/12</f>
        <v>202076.37440158197</v>
      </c>
      <c r="CN20" s="25">
        <f ca="1">SUM(CB20:CM20)</f>
        <v>2429723.2407768397</v>
      </c>
      <c r="CO20" s="24">
        <f ca="1">CM19/Inputs!B19/12</f>
        <v>202003.02939252372</v>
      </c>
      <c r="CP20" s="24">
        <f ca="1">CO19/Inputs!B19/12</f>
        <v>201928.7481976072</v>
      </c>
      <c r="CQ20" s="24">
        <f ca="1">CP19/Inputs!B19/12</f>
        <v>201854.72550933599</v>
      </c>
      <c r="CR20" s="24">
        <f ca="1">CQ19/Inputs!B19/12</f>
        <v>201779.96993652242</v>
      </c>
      <c r="CS20" s="24">
        <f ca="1">CR19/Inputs!B19/12</f>
        <v>201704.54769482464</v>
      </c>
      <c r="CT20" s="24">
        <f ca="1">CS19/Inputs!B19/12</f>
        <v>201628.59416325201</v>
      </c>
      <c r="CU20" s="24">
        <f ca="1">CT19/Inputs!B19/12</f>
        <v>201552.47723516379</v>
      </c>
      <c r="CV20" s="24">
        <f ca="1">CU19/Inputs!B19/12</f>
        <v>201476.00308442916</v>
      </c>
      <c r="CW20" s="24">
        <f ca="1">CV19/Inputs!B19/12</f>
        <v>201399.35461065851</v>
      </c>
      <c r="CX20" s="24">
        <f ca="1">CW19/Inputs!B19/12</f>
        <v>201322.5411668742</v>
      </c>
      <c r="CY20" s="24">
        <f ca="1">CX19/Inputs!B19/12</f>
        <v>201245.09210248347</v>
      </c>
      <c r="CZ20" s="24">
        <f ca="1">CY19/Inputs!B19/12</f>
        <v>201168.14681019669</v>
      </c>
      <c r="DA20" s="25">
        <f ca="1">SUM(CO20:CZ20)</f>
        <v>2419063.2299038717</v>
      </c>
      <c r="DB20" s="24">
        <f ca="1">CZ19/Inputs!B19/12</f>
        <v>201091.14172756896</v>
      </c>
      <c r="DC20" s="24">
        <f ca="1">DB19/Inputs!B19/12</f>
        <v>201013.60793622033</v>
      </c>
      <c r="DD20" s="24">
        <f ca="1">DC19/Inputs!B19/12</f>
        <v>200935.94858334886</v>
      </c>
      <c r="DE20" s="24">
        <f ca="1">DD19/Inputs!B19/12</f>
        <v>200858.4143822823</v>
      </c>
      <c r="DF20" s="24">
        <f ca="1">DE19/Inputs!B19/12</f>
        <v>200780.38937367024</v>
      </c>
      <c r="DG20" s="24">
        <f ca="1">DF19/Inputs!B19/12</f>
        <v>200702.01893004021</v>
      </c>
      <c r="DH20" s="24">
        <f ca="1">DG19/Inputs!B19/12</f>
        <v>200623.50664787355</v>
      </c>
      <c r="DI20" s="24">
        <f ca="1">DH19/Inputs!B19/12</f>
        <v>200545.38819504261</v>
      </c>
      <c r="DJ20" s="24">
        <f ca="1">DI19/Inputs!B19/12</f>
        <v>200467.24949448145</v>
      </c>
      <c r="DK20" s="24">
        <f ca="1">DJ19/Inputs!B19/12</f>
        <v>200388.41677983166</v>
      </c>
      <c r="DL20" s="24">
        <f ca="1">DK19/Inputs!B19/12</f>
        <v>200309.56193082666</v>
      </c>
      <c r="DM20" s="24">
        <f ca="1">DL19/Inputs!B19/12</f>
        <v>200230.59576761888</v>
      </c>
      <c r="DN20" s="25">
        <f ca="1">SUM(DB20:DM20)</f>
        <v>2407946.2397488058</v>
      </c>
      <c r="DO20" s="24">
        <f ca="1">DM19/Inputs!B19/12</f>
        <v>200152.09129116521</v>
      </c>
      <c r="DP20" s="24">
        <f ca="1">DO19/Inputs!B19/12</f>
        <v>200073.07061313969</v>
      </c>
      <c r="DQ20" s="24">
        <f ca="1">DP19/Inputs!B19/12</f>
        <v>199993.73241083426</v>
      </c>
      <c r="DR20" s="24">
        <f ca="1">DQ19/Inputs!B19/12</f>
        <v>199914.21454797083</v>
      </c>
      <c r="DS20" s="24">
        <f ca="1">DR19/Inputs!B19/12</f>
        <v>199835.12806293948</v>
      </c>
      <c r="DT20" s="24">
        <f ca="1">DS19/Inputs!B19/12</f>
        <v>199755.69907728789</v>
      </c>
      <c r="DU20" s="24">
        <f ca="1">DT19/Inputs!B19/12</f>
        <v>199675.86696704457</v>
      </c>
      <c r="DV20" s="24">
        <f ca="1">DU19/Inputs!B19/12</f>
        <v>199596.01072106743</v>
      </c>
      <c r="DW20" s="24">
        <f ca="1">DV19/Inputs!B19/12</f>
        <v>199516.56669112979</v>
      </c>
      <c r="DX20" s="24">
        <f ca="1">DW19/Inputs!B19/12</f>
        <v>199436.50041704485</v>
      </c>
      <c r="DY20" s="24">
        <f ca="1">DX19/Inputs!B19/12</f>
        <v>199356.77843447379</v>
      </c>
      <c r="DZ20" s="24">
        <f ca="1">DY19/Inputs!B19/12</f>
        <v>199277.08408647205</v>
      </c>
      <c r="EA20" s="25">
        <f ca="1">SUM(DO20:DZ20)</f>
        <v>2396582.7433205699</v>
      </c>
      <c r="EB20" s="24">
        <f ca="1">DZ19/Inputs!B19/12</f>
        <v>199197.16079820192</v>
      </c>
      <c r="EC20" s="24">
        <f ca="1">EB19/Inputs!B19/12</f>
        <v>199117.76774901195</v>
      </c>
      <c r="ED20" s="24">
        <f ca="1">EC19/Inputs!B19/12</f>
        <v>199038.469599381</v>
      </c>
      <c r="EE20" s="24">
        <f ca="1">ED19/Inputs!B19/12</f>
        <v>198958.47781865112</v>
      </c>
      <c r="EF20" s="24">
        <f ca="1">EE19/Inputs!B19/12</f>
        <v>198878.14981824032</v>
      </c>
      <c r="EG20" s="24">
        <f ca="1">EF19/Inputs!B19/12</f>
        <v>198798.42125483885</v>
      </c>
      <c r="EH20" s="24">
        <f ca="1">EG19/Inputs!B19/12</f>
        <v>198718.21863385351</v>
      </c>
      <c r="EI20" s="24">
        <f ca="1">EH19/Inputs!B19/12</f>
        <v>198637.88738869797</v>
      </c>
      <c r="EJ20" s="24">
        <f ca="1">EI19/Inputs!B19/12</f>
        <v>198557.93881114034</v>
      </c>
      <c r="EK20" s="24">
        <f ca="1">EJ19/Inputs!B19/12</f>
        <v>198478.33881647649</v>
      </c>
      <c r="EL20" s="24">
        <f ca="1">EK19/Inputs!B19/12</f>
        <v>198398.85870723493</v>
      </c>
      <c r="EM20" s="24">
        <f ca="1">EL19/Inputs!B19/12</f>
        <v>198319.20706211802</v>
      </c>
      <c r="EN20" s="25">
        <f ca="1">SUM(EB20:EM20)</f>
        <v>2385098.8964578467</v>
      </c>
    </row>
    <row r="21" spans="1:144" ht="12.75" customHeight="1" outlineLevel="1">
      <c r="A21" s="11" t="str">
        <f>Labels!B19</f>
        <v>Capital Investment</v>
      </c>
      <c r="B21" s="24">
        <f>B20+(B22-B19)/Inputs!B22/12</f>
        <v>206222.01441622889</v>
      </c>
      <c r="C21" s="24">
        <f ca="1">C20+(C22-C19)/Inputs!B22/12</f>
        <v>205829.50317071474</v>
      </c>
      <c r="D21" s="24">
        <f ca="1">D20+(D22-D19)/Inputs!B22/12</f>
        <v>205541.02876692836</v>
      </c>
      <c r="E21" s="24">
        <f ca="1">E20+(E22-E19)/Inputs!B22/12</f>
        <v>205179.19902298355</v>
      </c>
      <c r="F21" s="24">
        <f ca="1">F20+(F22-F19)/Inputs!B22/12</f>
        <v>204789.6104369947</v>
      </c>
      <c r="G21" s="24">
        <f ca="1">G20+(G22-G19)/Inputs!B22/12</f>
        <v>204473.35787232863</v>
      </c>
      <c r="H21" s="24">
        <f ca="1">H20+(H22-H19)/Inputs!B22/12</f>
        <v>204094.25775548859</v>
      </c>
      <c r="I21" s="24">
        <f ca="1">I20+(I22-I19)/Inputs!B22/12</f>
        <v>203801.57570852575</v>
      </c>
      <c r="J21" s="24">
        <f ca="1">J20+(J22-J19)/Inputs!B22/12</f>
        <v>203460.88012924287</v>
      </c>
      <c r="K21" s="24">
        <f ca="1">K20+(K22-K19)/Inputs!B22/12</f>
        <v>203118.49621726366</v>
      </c>
      <c r="L21" s="24">
        <f ca="1">L20+(L22-L19)/Inputs!B22/12</f>
        <v>202743.80527427731</v>
      </c>
      <c r="M21" s="24">
        <f ca="1">M20+(M22-M19)/Inputs!B22/12</f>
        <v>202394.63141335029</v>
      </c>
      <c r="N21" s="25">
        <f ca="1">SUM(B21:M21)</f>
        <v>2451648.3601843272</v>
      </c>
      <c r="O21" s="24">
        <f ca="1">O20+(O22-O19)/Inputs!B22/12</f>
        <v>202086.55985225676</v>
      </c>
      <c r="P21" s="24">
        <f ca="1">P20+(P22-P19)/Inputs!B22/12</f>
        <v>201734.04383345414</v>
      </c>
      <c r="Q21" s="24">
        <f ca="1">Q20+(Q22-Q19)/Inputs!B22/12</f>
        <v>201461.47762692699</v>
      </c>
      <c r="R21" s="24">
        <f ca="1">R20+(R22-R19)/Inputs!B22/12</f>
        <v>201190.85181155277</v>
      </c>
      <c r="S21" s="24">
        <f ca="1">S20+(S22-S19)/Inputs!B22/12</f>
        <v>200917.18785963827</v>
      </c>
      <c r="T21" s="24">
        <f ca="1">T20+(T22-T19)/Inputs!B22/12</f>
        <v>200565.80879175989</v>
      </c>
      <c r="U21" s="24">
        <f ca="1">U20+(U22-U19)/Inputs!B22/12</f>
        <v>200294.35442699972</v>
      </c>
      <c r="V21" s="24">
        <f ca="1">V20+(V22-V19)/Inputs!B22/12</f>
        <v>200058.25827523795</v>
      </c>
      <c r="W21" s="24">
        <f ca="1">W20+(W22-W19)/Inputs!B22/12</f>
        <v>199871.96933567603</v>
      </c>
      <c r="X21" s="24">
        <f ca="1">X20+(X22-X19)/Inputs!B22/12</f>
        <v>199652.51430852775</v>
      </c>
      <c r="Y21" s="24">
        <f ca="1">Y20+(Y22-Y19)/Inputs!B22/12</f>
        <v>199454.54883318028</v>
      </c>
      <c r="Z21" s="24">
        <f ca="1">Z20+(Z22-Z19)/Inputs!B22/12</f>
        <v>199295.18476531081</v>
      </c>
      <c r="AA21" s="25">
        <f ca="1">SUM(O21:Z21)</f>
        <v>2406582.7597205215</v>
      </c>
      <c r="AB21" s="24">
        <f ca="1">AB20+(AB22-AB19)/Inputs!B22/12</f>
        <v>198983.49133127369</v>
      </c>
      <c r="AC21" s="24">
        <f ca="1">AC20+(AC22-AC19)/Inputs!B22/12</f>
        <v>198625.85033345991</v>
      </c>
      <c r="AD21" s="24">
        <f ca="1">AD20+(AD22-AD19)/Inputs!B22/12</f>
        <v>198275.65365912925</v>
      </c>
      <c r="AE21" s="24">
        <f ca="1">AE20+(AE22-AE19)/Inputs!B22/12</f>
        <v>198055.88146268876</v>
      </c>
      <c r="AF21" s="24">
        <f ca="1">AF20+(AF22-AF19)/Inputs!B22/12</f>
        <v>197771.08965525162</v>
      </c>
      <c r="AG21" s="24">
        <f ca="1">AG20+(AG22-AG19)/Inputs!B22/12</f>
        <v>197623.74207192319</v>
      </c>
      <c r="AH21" s="24">
        <f ca="1">AH20+(AH22-AH19)/Inputs!B22/12</f>
        <v>197418.32985967179</v>
      </c>
      <c r="AI21" s="24">
        <f ca="1">AI20+(AI22-AI19)/Inputs!B22/12</f>
        <v>197119.76733319648</v>
      </c>
      <c r="AJ21" s="24">
        <f ca="1">AJ20+(AJ22-AJ19)/Inputs!B22/12</f>
        <v>196924.31740936995</v>
      </c>
      <c r="AK21" s="24">
        <f ca="1">AK20+(AK22-AK19)/Inputs!B22/12</f>
        <v>196659.13790421662</v>
      </c>
      <c r="AL21" s="24">
        <f ca="1">AL20+(AL22-AL19)/Inputs!B22/12</f>
        <v>196371.7628954112</v>
      </c>
      <c r="AM21" s="24">
        <f ca="1">AM20+(AM22-AM19)/Inputs!B22/12</f>
        <v>196139.36724420456</v>
      </c>
      <c r="AN21" s="25">
        <f ca="1">SUM(AB21:AM21)</f>
        <v>2369968.3911597971</v>
      </c>
      <c r="AO21" s="24">
        <f ca="1">AO20+(AO22-AO19)/Inputs!B22/12</f>
        <v>195968.65631243234</v>
      </c>
      <c r="AP21" s="24">
        <f ca="1">AP20+(AP22-AP19)/Inputs!B22/12</f>
        <v>195755.21910022871</v>
      </c>
      <c r="AQ21" s="24">
        <f ca="1">AQ20+(AQ22-AQ19)/Inputs!B22/12</f>
        <v>195561.19430731289</v>
      </c>
      <c r="AR21" s="24">
        <f ca="1">AR20+(AR22-AR19)/Inputs!B22/12</f>
        <v>195395.84585628557</v>
      </c>
      <c r="AS21" s="24">
        <f ca="1">AS20+(AS22-AS19)/Inputs!B22/12</f>
        <v>195232.11976254717</v>
      </c>
      <c r="AT21" s="24">
        <f ca="1">AT20+(AT22-AT19)/Inputs!B22/12</f>
        <v>195074.36356480586</v>
      </c>
      <c r="AU21" s="24">
        <f ca="1">AU20+(AU22-AU19)/Inputs!B22/12</f>
        <v>194928.59734165538</v>
      </c>
      <c r="AV21" s="24">
        <f ca="1">AV20+(AV22-AV19)/Inputs!B22/12</f>
        <v>194637.80118972698</v>
      </c>
      <c r="AW21" s="24">
        <f ca="1">AW20+(AW22-AW19)/Inputs!B22/12</f>
        <v>194489.67331681421</v>
      </c>
      <c r="AX21" s="24">
        <f ca="1">AX20+(AX22-AX19)/Inputs!B22/12</f>
        <v>194251.45573143495</v>
      </c>
      <c r="AY21" s="24">
        <f ca="1">AY20+(AY22-AY19)/Inputs!B22/12</f>
        <v>194171.01214521794</v>
      </c>
      <c r="AZ21" s="24">
        <f ca="1">AZ20+(AZ22-AZ19)/Inputs!B22/12</f>
        <v>194070.98407861989</v>
      </c>
      <c r="BA21" s="25">
        <f ca="1">SUM(AO21:AZ21)</f>
        <v>2339536.9227070818</v>
      </c>
      <c r="BB21" s="24">
        <f ca="1">BB20+(BB22-BB19)/Inputs!B22/12</f>
        <v>193929.31405294617</v>
      </c>
      <c r="BC21" s="24">
        <f ca="1">BC20+(BC22-BC19)/Inputs!B22/12</f>
        <v>193765.12177620106</v>
      </c>
      <c r="BD21" s="24">
        <f ca="1">BD20+(BD22-BD19)/Inputs!B22/12</f>
        <v>193697.16980589309</v>
      </c>
      <c r="BE21" s="24">
        <f ca="1">BE20+(BE22-BE19)/Inputs!B22/12</f>
        <v>193627.80819854446</v>
      </c>
      <c r="BF21" s="24">
        <f ca="1">BF20+(BF22-BF19)/Inputs!B22/12</f>
        <v>193480.46976879254</v>
      </c>
      <c r="BG21" s="24">
        <f ca="1">BG20+(BG22-BG19)/Inputs!B22/12</f>
        <v>193310.27660490919</v>
      </c>
      <c r="BH21" s="24">
        <f ca="1">BH20+(BH22-BH19)/Inputs!B22/12</f>
        <v>193196.08117529628</v>
      </c>
      <c r="BI21" s="24">
        <f ca="1">BI20+(BI22-BI19)/Inputs!B22/12</f>
        <v>193067.11068403721</v>
      </c>
      <c r="BJ21" s="24">
        <f ca="1">BJ20+(BJ22-BJ19)/Inputs!B22/12</f>
        <v>192818.41083727952</v>
      </c>
      <c r="BK21" s="24">
        <f ca="1">BK20+(BK22-BK19)/Inputs!B22/12</f>
        <v>192644.59436741986</v>
      </c>
      <c r="BL21" s="24">
        <f ca="1">BL20+(BL22-BL19)/Inputs!B22/12</f>
        <v>192469.63095331276</v>
      </c>
      <c r="BM21" s="24">
        <f ca="1">BM20+(BM22-BM19)/Inputs!B22/12</f>
        <v>192357.58590396686</v>
      </c>
      <c r="BN21" s="25">
        <f ca="1">SUM(BB21:BM21)</f>
        <v>2318363.5741285989</v>
      </c>
      <c r="BO21" s="24">
        <f ca="1">BO20+(BO22-BO19)/Inputs!B22/12</f>
        <v>192280.18410743159</v>
      </c>
      <c r="BP21" s="24">
        <f ca="1">BP20+(BP22-BP19)/Inputs!B22/12</f>
        <v>192158.32989907512</v>
      </c>
      <c r="BQ21" s="24">
        <f ca="1">BQ20+(BQ22-BQ19)/Inputs!B22/12</f>
        <v>192039.91872721634</v>
      </c>
      <c r="BR21" s="24">
        <f ca="1">BR20+(BR22-BR19)/Inputs!B22/12</f>
        <v>191901.03754885483</v>
      </c>
      <c r="BS21" s="24">
        <f ca="1">BS20+(BS22-BS19)/Inputs!B22/12</f>
        <v>191822.99397341514</v>
      </c>
      <c r="BT21" s="24">
        <f ca="1">BT20+(BT22-BT19)/Inputs!B22/12</f>
        <v>191659.03187794299</v>
      </c>
      <c r="BU21" s="24">
        <f ca="1">BU20+(BU22-BU19)/Inputs!B22/12</f>
        <v>191521.54848391283</v>
      </c>
      <c r="BV21" s="24">
        <f ca="1">BV20+(BV22-BV19)/Inputs!B22/12</f>
        <v>191480.88249353677</v>
      </c>
      <c r="BW21" s="24">
        <f ca="1">BW20+(BW22-BW19)/Inputs!B22/12</f>
        <v>191402.76316366036</v>
      </c>
      <c r="BX21" s="24">
        <f ca="1">BX20+(BX22-BX19)/Inputs!B22/12</f>
        <v>191272.79112286368</v>
      </c>
      <c r="BY21" s="24">
        <f ca="1">BY20+(BY22-BY19)/Inputs!B22/12</f>
        <v>191023.97148072111</v>
      </c>
      <c r="BZ21" s="24">
        <f ca="1">BZ20+(BZ22-BZ19)/Inputs!B22/12</f>
        <v>190810.58657361229</v>
      </c>
      <c r="CA21" s="25">
        <f ca="1">SUM(BO21:BZ21)</f>
        <v>2299374.0394522431</v>
      </c>
      <c r="CB21" s="24">
        <f ca="1">CB20+(CB22-CB19)/Inputs!B22/12</f>
        <v>190787.95066392227</v>
      </c>
      <c r="CC21" s="24">
        <f ca="1">CC20+(CC22-CC19)/Inputs!B22/12</f>
        <v>190729.90504789009</v>
      </c>
      <c r="CD21" s="24">
        <f ca="1">CD20+(CD22-CD19)/Inputs!B22/12</f>
        <v>190602.94101698053</v>
      </c>
      <c r="CE21" s="24">
        <f ca="1">CE20+(CE22-CE19)/Inputs!B22/12</f>
        <v>190396.22648355164</v>
      </c>
      <c r="CF21" s="24">
        <f ca="1">CF20+(CF22-CF19)/Inputs!B22/12</f>
        <v>190317.92950924244</v>
      </c>
      <c r="CG21" s="24">
        <f ca="1">CG20+(CG22-CG19)/Inputs!B22/12</f>
        <v>190210.43885000522</v>
      </c>
      <c r="CH21" s="24">
        <f ca="1">CH20+(CH22-CH19)/Inputs!B22/12</f>
        <v>190185.60525171846</v>
      </c>
      <c r="CI21" s="24">
        <f ca="1">CI20+(CI22-CI19)/Inputs!B22/12</f>
        <v>190093.49269463055</v>
      </c>
      <c r="CJ21" s="24">
        <f ca="1">CJ20+(CJ22-CJ19)/Inputs!B22/12</f>
        <v>190053.62075089448</v>
      </c>
      <c r="CK21" s="24">
        <f ca="1">CK20+(CK22-CK19)/Inputs!B22/12</f>
        <v>189994.94394965607</v>
      </c>
      <c r="CL21" s="24">
        <f ca="1">CL20+(CL22-CL19)/Inputs!B22/12</f>
        <v>189827.19309716875</v>
      </c>
      <c r="CM21" s="24">
        <f ca="1">CM20+(CM22-CM19)/Inputs!B22/12</f>
        <v>189597.13365561131</v>
      </c>
      <c r="CN21" s="25">
        <f ca="1">SUM(CB21:CM21)</f>
        <v>2282797.380971272</v>
      </c>
      <c r="CO21" s="24">
        <f ca="1">CO20+(CO22-CO19)/Inputs!B22/12</f>
        <v>189567.21776296533</v>
      </c>
      <c r="CP21" s="24">
        <f ca="1">CP20+(CP22-CP19)/Inputs!B22/12</f>
        <v>189369.8119649257</v>
      </c>
      <c r="CQ21" s="24">
        <f ca="1">CQ20+(CQ22-CQ19)/Inputs!B22/12</f>
        <v>189183.78890410901</v>
      </c>
      <c r="CR21" s="24">
        <f ca="1">CR20+(CR22-CR19)/Inputs!B22/12</f>
        <v>189019.77663231277</v>
      </c>
      <c r="CS21" s="24">
        <f ca="1">CS20+(CS22-CS19)/Inputs!B22/12</f>
        <v>188916.90377600645</v>
      </c>
      <c r="CT21" s="24">
        <f ca="1">CT20+(CT22-CT19)/Inputs!B22/12</f>
        <v>188780.93683983528</v>
      </c>
      <c r="CU21" s="24">
        <f ca="1">CU20+(CU22-CU19)/Inputs!B22/12</f>
        <v>188675.53364169403</v>
      </c>
      <c r="CV21" s="24">
        <f ca="1">CV20+(CV22-CV19)/Inputs!B22/12</f>
        <v>188571.34452866341</v>
      </c>
      <c r="CW21" s="24">
        <f ca="1">CW20+(CW22-CW19)/Inputs!B22/12</f>
        <v>188387.91179301761</v>
      </c>
      <c r="CX21" s="24">
        <f ca="1">CX20+(CX22-CX19)/Inputs!B22/12</f>
        <v>188395.7320626991</v>
      </c>
      <c r="CY21" s="24">
        <f ca="1">CY20+(CY22-CY19)/Inputs!B22/12</f>
        <v>188308.23822102646</v>
      </c>
      <c r="CZ21" s="24">
        <f ca="1">CZ20+(CZ22-CZ19)/Inputs!B22/12</f>
        <v>188142.46986362259</v>
      </c>
      <c r="DA21" s="25">
        <f ca="1">SUM(CO21:CZ21)</f>
        <v>2265319.6659908779</v>
      </c>
      <c r="DB21" s="24">
        <f ca="1">DB20+(DB22-DB19)/Inputs!B22/12</f>
        <v>188044.37044515778</v>
      </c>
      <c r="DC21" s="24">
        <f ca="1">DC20+(DC22-DC19)/Inputs!B22/12</f>
        <v>187987.86215703891</v>
      </c>
      <c r="DD21" s="24">
        <f ca="1">DD20+(DD22-DD19)/Inputs!B22/12</f>
        <v>187827.7471365284</v>
      </c>
      <c r="DE21" s="24">
        <f ca="1">DE20+(DE22-DE19)/Inputs!B22/12</f>
        <v>187692.17985243295</v>
      </c>
      <c r="DF21" s="24">
        <f ca="1">DF20+(DF22-DF19)/Inputs!B22/12</f>
        <v>187590.32596966275</v>
      </c>
      <c r="DG21" s="24">
        <f ca="1">DG20+(DG22-DG19)/Inputs!B22/12</f>
        <v>187578.11885444936</v>
      </c>
      <c r="DH21" s="24">
        <f ca="1">DH20+(DH22-DH19)/Inputs!B22/12</f>
        <v>187496.20495358689</v>
      </c>
      <c r="DI21" s="24">
        <f ca="1">DI20+(DI22-DI19)/Inputs!B22/12</f>
        <v>187301.49213388594</v>
      </c>
      <c r="DJ21" s="24">
        <f ca="1">DJ20+(DJ22-DJ19)/Inputs!B22/12</f>
        <v>187219.63486163714</v>
      </c>
      <c r="DK21" s="24">
        <f ca="1">DK20+(DK22-DK19)/Inputs!B22/12</f>
        <v>187122.10136092661</v>
      </c>
      <c r="DL21" s="24">
        <f ca="1">DL20+(DL22-DL19)/Inputs!B22/12</f>
        <v>187120.80988660807</v>
      </c>
      <c r="DM21" s="24">
        <f ca="1">DM20+(DM22-DM19)/Inputs!B22/12</f>
        <v>186955.12185933409</v>
      </c>
      <c r="DN21" s="25">
        <f ca="1">SUM(DB21:DM21)</f>
        <v>2249935.9694712488</v>
      </c>
      <c r="DO21" s="24">
        <f ca="1">DO20+(DO22-DO19)/Inputs!B22/12</f>
        <v>186823.27330385172</v>
      </c>
      <c r="DP21" s="24">
        <f ca="1">DP20+(DP22-DP19)/Inputs!B22/12</f>
        <v>186714.06965207926</v>
      </c>
      <c r="DQ21" s="24">
        <f ca="1">DQ20+(DQ22-DQ19)/Inputs!B22/12</f>
        <v>186707.20292556263</v>
      </c>
      <c r="DR21" s="24">
        <f ca="1">DR20+(DR22-DR19)/Inputs!B22/12</f>
        <v>186570.14495850343</v>
      </c>
      <c r="DS21" s="24">
        <f ca="1">DS20+(DS22-DS19)/Inputs!B22/12</f>
        <v>186423.33354206776</v>
      </c>
      <c r="DT21" s="24">
        <f ca="1">DT20+(DT22-DT19)/Inputs!B22/12</f>
        <v>186339.84975312732</v>
      </c>
      <c r="DU21" s="24">
        <f ca="1">DU20+(DU22-DU19)/Inputs!B22/12</f>
        <v>186329.2699375166</v>
      </c>
      <c r="DV21" s="24">
        <f ca="1">DV20+(DV22-DV19)/Inputs!B22/12</f>
        <v>186144.87667479878</v>
      </c>
      <c r="DW21" s="24">
        <f ca="1">DW20+(DW22-DW19)/Inputs!B22/12</f>
        <v>186123.27361919029</v>
      </c>
      <c r="DX21" s="24">
        <f ca="1">DX20+(DX22-DX19)/Inputs!B22/12</f>
        <v>186047.84995275119</v>
      </c>
      <c r="DY21" s="24">
        <f ca="1">DY20+(DY22-DY19)/Inputs!B22/12</f>
        <v>185929.66600509535</v>
      </c>
      <c r="DZ21" s="24">
        <f ca="1">DZ20+(DZ22-DZ19)/Inputs!B22/12</f>
        <v>185939.05182255481</v>
      </c>
      <c r="EA21" s="25">
        <f ca="1">SUM(DO21:DZ21)</f>
        <v>2236091.8621470993</v>
      </c>
      <c r="EB21" s="24">
        <f ca="1">EB20+(EB22-EB19)/Inputs!B22/12</f>
        <v>185875.07166020476</v>
      </c>
      <c r="EC21" s="24">
        <f ca="1">EC20+(EC22-EC19)/Inputs!B22/12</f>
        <v>185679.14858639179</v>
      </c>
      <c r="ED21" s="24">
        <f ca="1">ED20+(ED22-ED19)/Inputs!B22/12</f>
        <v>185543.36553036133</v>
      </c>
      <c r="EE21" s="24">
        <f ca="1">EE20+(EE22-EE19)/Inputs!B22/12</f>
        <v>185564.07916721236</v>
      </c>
      <c r="EF21" s="24">
        <f ca="1">EF20+(EF22-EF19)/Inputs!B22/12</f>
        <v>185404.10949270081</v>
      </c>
      <c r="EG21" s="24">
        <f ca="1">EG20+(EG22-EG19)/Inputs!B22/12</f>
        <v>185302.77206870783</v>
      </c>
      <c r="EH21" s="24">
        <f ca="1">EH20+(EH22-EH19)/Inputs!B22/12</f>
        <v>185286.85760416419</v>
      </c>
      <c r="EI21" s="24">
        <f ca="1">EI20+(EI22-EI19)/Inputs!B22/12</f>
        <v>185265.08828517664</v>
      </c>
      <c r="EJ21" s="24">
        <f ca="1">EJ20+(EJ22-EJ19)/Inputs!B22/12</f>
        <v>185205.28045855835</v>
      </c>
      <c r="EK21" s="24">
        <f ca="1">EK20+(EK22-EK19)/Inputs!B22/12</f>
        <v>185096.86243683434</v>
      </c>
      <c r="EL21" s="24">
        <f ca="1">EL20+(EL22-EL19)/Inputs!B22/12</f>
        <v>185012.01340656224</v>
      </c>
      <c r="EM21" s="24">
        <f ca="1">EM20+(EM22-EM19)/Inputs!B22/12</f>
        <v>184927.39090581596</v>
      </c>
      <c r="EN21" s="25">
        <f ca="1">SUM(EB21:EM21)</f>
        <v>2224162.0396026904</v>
      </c>
    </row>
    <row r="22" spans="1:144" ht="12.75" customHeight="1" outlineLevel="1">
      <c r="A22" s="9" t="str">
        <f>Labels!B14</f>
        <v>Desired Capital</v>
      </c>
      <c r="B22" s="28">
        <f>Inputs!B20*B10/(1/Inputs!B19/12+'(Other Computations)'!B144)</f>
        <v>34645298.421926454</v>
      </c>
      <c r="C22" s="28">
        <f ca="1">Inputs!B20*C10/(1/Inputs!B19/12+'(Other Computations)'!B144)</f>
        <v>34631168.017087944</v>
      </c>
      <c r="D22" s="28">
        <f ca="1">Inputs!B20*D10/(1/Inputs!B19/12+'(Other Computations)'!B144)</f>
        <v>34620390.427306123</v>
      </c>
      <c r="E22" s="28">
        <f ca="1">Inputs!B20*E10/(1/Inputs!B19/12+'(Other Computations)'!B144)</f>
        <v>34606767.680427425</v>
      </c>
      <c r="F22" s="28">
        <f ca="1">Inputs!B20*F10/(1/Inputs!B19/12+'(Other Computations)'!B144)</f>
        <v>34591847.937811323</v>
      </c>
      <c r="G22" s="28">
        <f ca="1">Inputs!B20*G10/(1/Inputs!B19/12+'(Other Computations)'!B144)</f>
        <v>34579259.79115589</v>
      </c>
      <c r="H22" s="28">
        <f ca="1">Inputs!B20*H10/(1/Inputs!B19/12+'(Other Computations)'!B144)</f>
        <v>34564181.688049294</v>
      </c>
      <c r="I22" s="28">
        <f ca="1">Inputs!B20*I10/(1/Inputs!B19/12+'(Other Computations)'!B144)</f>
        <v>34551910.464785814</v>
      </c>
      <c r="J22" s="28">
        <f ca="1">Inputs!B20*J10/(1/Inputs!B19/12+'(Other Computations)'!B144)</f>
        <v>34537707.822925575</v>
      </c>
      <c r="K22" s="28">
        <f ca="1">Inputs!B20*K10/(1/Inputs!B19/12+'(Other Computations)'!B144)</f>
        <v>34523176.748504601</v>
      </c>
      <c r="L22" s="28">
        <f ca="1">Inputs!B20*L10/(1/Inputs!B19/12+'(Other Computations)'!B144)</f>
        <v>34507224.77659028</v>
      </c>
      <c r="M22" s="28">
        <f ca="1">Inputs!B20*M10/(1/Inputs!B19/12+'(Other Computations)'!B144)</f>
        <v>34491903.223177701</v>
      </c>
      <c r="N22" s="29">
        <f ca="1">M22</f>
        <v>34491903.223177701</v>
      </c>
      <c r="O22" s="28">
        <f ca="1">Inputs!B20*O10/(1/Inputs!B19/12+'(Other Computations)'!B144)</f>
        <v>34477807.130911976</v>
      </c>
      <c r="P22" s="28">
        <f ca="1">Inputs!B20*P10/(1/Inputs!B19/12+'(Other Computations)'!B144)</f>
        <v>34461894.16633033</v>
      </c>
      <c r="Q22" s="28">
        <f ca="1">Inputs!B20*Q10/(1/Inputs!B19/12+'(Other Computations)'!B144)</f>
        <v>34448590.784282908</v>
      </c>
      <c r="R22" s="28">
        <f ca="1">Inputs!B20*R10/(1/Inputs!B19/12+'(Other Computations)'!B144)</f>
        <v>34435179.410137728</v>
      </c>
      <c r="S22" s="28">
        <f ca="1">Inputs!B20*S10/(1/Inputs!B19/12+'(Other Computations)'!B144)</f>
        <v>34421467.224059626</v>
      </c>
      <c r="T22" s="28">
        <f ca="1">Inputs!B20*T10/(1/Inputs!B19/12+'(Other Computations)'!B144)</f>
        <v>34404763.459462918</v>
      </c>
      <c r="U22" s="28">
        <f ca="1">Inputs!B20*U10/(1/Inputs!B19/12+'(Other Computations)'!B144)</f>
        <v>34390667.225265808</v>
      </c>
      <c r="V22" s="28">
        <f ca="1">Inputs!B20*V10/(1/Inputs!B19/12+'(Other Computations)'!B144)</f>
        <v>34377671.859542109</v>
      </c>
      <c r="W22" s="28">
        <f ca="1">Inputs!B20*W10/(1/Inputs!B19/12+'(Other Computations)'!B144)</f>
        <v>34366317.363461778</v>
      </c>
      <c r="X22" s="28">
        <f ca="1">Inputs!B20*X10/(1/Inputs!B19/12+'(Other Computations)'!B144)</f>
        <v>34353659.952656172</v>
      </c>
      <c r="Y22" s="28">
        <f ca="1">Inputs!B20*Y10/(1/Inputs!B19/12+'(Other Computations)'!B144)</f>
        <v>34341624.296974443</v>
      </c>
      <c r="Z22" s="28">
        <f ca="1">Inputs!B20*Z10/(1/Inputs!B19/12+'(Other Computations)'!B144)</f>
        <v>34330855.668217562</v>
      </c>
      <c r="AA22" s="29">
        <f ca="1">Z22</f>
        <v>34330855.668217562</v>
      </c>
      <c r="AB22" s="28">
        <f ca="1">Inputs!B20*AB10/(1/Inputs!B19/12+'(Other Computations)'!B144)</f>
        <v>34314515.459018402</v>
      </c>
      <c r="AC22" s="28">
        <f ca="1">Inputs!B20*AC10/(1/Inputs!B19/12+'(Other Computations)'!B144)</f>
        <v>34296273.543069936</v>
      </c>
      <c r="AD22" s="28">
        <f ca="1">Inputs!B20*AD10/(1/Inputs!B19/12+'(Other Computations)'!B144)</f>
        <v>34278039.244919054</v>
      </c>
      <c r="AE22" s="28">
        <f ca="1">Inputs!B20*AE10/(1/Inputs!B19/12+'(Other Computations)'!B144)</f>
        <v>34264258.614130907</v>
      </c>
      <c r="AF22" s="28">
        <f ca="1">Inputs!B20*AF10/(1/Inputs!B19/12+'(Other Computations)'!B144)</f>
        <v>34248026.042639434</v>
      </c>
      <c r="AG22" s="28">
        <f ca="1">Inputs!B20*AG10/(1/Inputs!B19/12+'(Other Computations)'!B144)</f>
        <v>34236538.69897265</v>
      </c>
      <c r="AH22" s="28">
        <f ca="1">Inputs!B20*AH10/(1/Inputs!B19/12+'(Other Computations)'!B144)</f>
        <v>34222910.303530671</v>
      </c>
      <c r="AI22" s="28">
        <f ca="1">Inputs!B20*AI10/(1/Inputs!B19/12+'(Other Computations)'!B144)</f>
        <v>34205791.461610019</v>
      </c>
      <c r="AJ22" s="28">
        <f ca="1">Inputs!B20*AJ10/(1/Inputs!B19/12+'(Other Computations)'!B144)</f>
        <v>34192167.232259683</v>
      </c>
      <c r="AK22" s="28">
        <f ca="1">Inputs!B20*AK10/(1/Inputs!B19/12+'(Other Computations)'!B144)</f>
        <v>34175939.185926326</v>
      </c>
      <c r="AL22" s="28">
        <f ca="1">Inputs!B20*AL10/(1/Inputs!B19/12+'(Other Computations)'!B144)</f>
        <v>34158728.01855962</v>
      </c>
      <c r="AM22" s="28">
        <f ca="1">Inputs!B20*AM10/(1/Inputs!B19/12+'(Other Computations)'!B144)</f>
        <v>34143305.328571558</v>
      </c>
      <c r="AN22" s="29">
        <f ca="1">AM22</f>
        <v>34143305.328571558</v>
      </c>
      <c r="AO22" s="28">
        <f ca="1">Inputs!B20*AO10/(1/Inputs!B19/12+'(Other Computations)'!B144)</f>
        <v>34129973.340256728</v>
      </c>
      <c r="AP22" s="28">
        <f ca="1">Inputs!B20*AP10/(1/Inputs!B19/12+'(Other Computations)'!B144)</f>
        <v>34115024.296640716</v>
      </c>
      <c r="AQ22" s="28">
        <f ca="1">Inputs!B20*AQ10/(1/Inputs!B19/12+'(Other Computations)'!B144)</f>
        <v>34100640.019980162</v>
      </c>
      <c r="AR22" s="28">
        <f ca="1">Inputs!B20*AR10/(1/Inputs!B19/12+'(Other Computations)'!B144)</f>
        <v>34087183.049237154</v>
      </c>
      <c r="AS22" s="28">
        <f ca="1">Inputs!B20*AS10/(1/Inputs!B19/12+'(Other Computations)'!B144)</f>
        <v>34073704.755599931</v>
      </c>
      <c r="AT22" s="28">
        <f ca="1">Inputs!B20*AT10/(1/Inputs!B19/12+'(Other Computations)'!B144)</f>
        <v>34060357.753141187</v>
      </c>
      <c r="AU22" s="28">
        <f ca="1">Inputs!B20*AU10/(1/Inputs!B19/12+'(Other Computations)'!B144)</f>
        <v>34047364.861508287</v>
      </c>
      <c r="AV22" s="28">
        <f ca="1">Inputs!B20*AV10/(1/Inputs!B19/12+'(Other Computations)'!B144)</f>
        <v>34029084.57265944</v>
      </c>
      <c r="AW22" s="28">
        <f ca="1">Inputs!B20*AW10/(1/Inputs!B19/12+'(Other Computations)'!B144)</f>
        <v>34015726.8843439</v>
      </c>
      <c r="AX22" s="28">
        <f ca="1">Inputs!B20*AX10/(1/Inputs!B19/12+'(Other Computations)'!B144)</f>
        <v>33999086.649749801</v>
      </c>
      <c r="AY22" s="28">
        <f ca="1">Inputs!B20*AY10/(1/Inputs!B19/12+'(Other Computations)'!B144)</f>
        <v>33987967.571589664</v>
      </c>
      <c r="AZ22" s="28">
        <f ca="1">Inputs!B20*AZ10/(1/Inputs!B19/12+'(Other Computations)'!B144)</f>
        <v>33976162.057565033</v>
      </c>
      <c r="BA22" s="29">
        <f ca="1">AZ22</f>
        <v>33976162.057565033</v>
      </c>
      <c r="BB22" s="28">
        <f ca="1">Inputs!B20*BB10/(1/Inputs!B19/12+'(Other Computations)'!B144)</f>
        <v>33962823.58993613</v>
      </c>
      <c r="BC22" s="28">
        <f ca="1">Inputs!B20*BC10/(1/Inputs!B19/12+'(Other Computations)'!B144)</f>
        <v>33948602.922159791</v>
      </c>
      <c r="BD22" s="28">
        <f ca="1">Inputs!B20*BD10/(1/Inputs!B19/12+'(Other Computations)'!B144)</f>
        <v>33937762.108779095</v>
      </c>
      <c r="BE22" s="28">
        <f ca="1">Inputs!B20*BE10/(1/Inputs!B19/12+'(Other Computations)'!B144)</f>
        <v>33926887.243326627</v>
      </c>
      <c r="BF22" s="28">
        <f ca="1">Inputs!B20*BF10/(1/Inputs!B19/12+'(Other Computations)'!B144)</f>
        <v>33913200.379311368</v>
      </c>
      <c r="BG22" s="28">
        <f ca="1">Inputs!B20*BG10/(1/Inputs!B19/12+'(Other Computations)'!B144)</f>
        <v>33898608.137779608</v>
      </c>
      <c r="BH22" s="28">
        <f ca="1">Inputs!B20*BH10/(1/Inputs!B19/12+'(Other Computations)'!B144)</f>
        <v>33885943.090946354</v>
      </c>
      <c r="BI22" s="28">
        <f ca="1">Inputs!B20*BI10/(1/Inputs!B19/12+'(Other Computations)'!B144)</f>
        <v>33872718.805044785</v>
      </c>
      <c r="BJ22" s="28">
        <f ca="1">Inputs!B20*BJ10/(1/Inputs!B19/12+'(Other Computations)'!B144)</f>
        <v>33855130.679037526</v>
      </c>
      <c r="BK22" s="28">
        <f ca="1">Inputs!B20*BK10/(1/Inputs!B19/12+'(Other Computations)'!B144)</f>
        <v>33840068.370739356</v>
      </c>
      <c r="BL22" s="28">
        <f ca="1">Inputs!B20*BL10/(1/Inputs!B19/12+'(Other Computations)'!B144)</f>
        <v>33824895.647204652</v>
      </c>
      <c r="BM22" s="28">
        <f ca="1">Inputs!B20*BM10/(1/Inputs!B19/12+'(Other Computations)'!B144)</f>
        <v>33811902.677984253</v>
      </c>
      <c r="BN22" s="29">
        <f ca="1">BM22</f>
        <v>33811902.677984253</v>
      </c>
      <c r="BO22" s="28">
        <f ca="1">Inputs!B20*BO10/(1/Inputs!B19/12+'(Other Computations)'!B144)</f>
        <v>33800135.134646252</v>
      </c>
      <c r="BP22" s="28">
        <f ca="1">Inputs!B20*BP10/(1/Inputs!B19/12+'(Other Computations)'!B144)</f>
        <v>33786767.241788656</v>
      </c>
      <c r="BQ22" s="28">
        <f ca="1">Inputs!B20*BQ10/(1/Inputs!B19/12+'(Other Computations)'!B144)</f>
        <v>33773471.488937445</v>
      </c>
      <c r="BR22" s="28">
        <f ca="1">Inputs!B20*BR10/(1/Inputs!B19/12+'(Other Computations)'!B144)</f>
        <v>33759399.975471094</v>
      </c>
      <c r="BS22" s="28">
        <f ca="1">Inputs!B20*BS10/(1/Inputs!B19/12+'(Other Computations)'!B144)</f>
        <v>33747458.875917591</v>
      </c>
      <c r="BT22" s="28">
        <f ca="1">Inputs!B20*BT10/(1/Inputs!B19/12+'(Other Computations)'!B144)</f>
        <v>33732430.425076202</v>
      </c>
      <c r="BU22" s="28">
        <f ca="1">Inputs!B20*BU10/(1/Inputs!B19/12+'(Other Computations)'!B144)</f>
        <v>33718262.323364787</v>
      </c>
      <c r="BV22" s="28">
        <f ca="1">Inputs!B20*BV10/(1/Inputs!B19/12+'(Other Computations)'!B144)</f>
        <v>33707531.619855426</v>
      </c>
      <c r="BW22" s="28">
        <f ca="1">Inputs!B20*BW10/(1/Inputs!B19/12+'(Other Computations)'!B144)</f>
        <v>33695496.264072426</v>
      </c>
      <c r="BX22" s="28">
        <f ca="1">Inputs!B20*BX10/(1/Inputs!B19/12+'(Other Computations)'!B144)</f>
        <v>33681579.964601606</v>
      </c>
      <c r="BY22" s="28">
        <f ca="1">Inputs!B20*BY10/(1/Inputs!B19/12+'(Other Computations)'!B144)</f>
        <v>33663326.818464048</v>
      </c>
      <c r="BZ22" s="28">
        <f ca="1">Inputs!B20*BZ10/(1/Inputs!B19/12+'(Other Computations)'!B144)</f>
        <v>33646183.338261463</v>
      </c>
      <c r="CA22" s="29">
        <f ca="1">BZ22</f>
        <v>33646183.338261463</v>
      </c>
      <c r="CB22" s="28">
        <f ca="1">Inputs!B20*CB10/(1/Inputs!B19/12+'(Other Computations)'!B144)</f>
        <v>33635802.086738236</v>
      </c>
      <c r="CC22" s="28">
        <f ca="1">Inputs!B20*CC10/(1/Inputs!B19/12+'(Other Computations)'!B144)</f>
        <v>33624225.494402014</v>
      </c>
      <c r="CD22" s="28">
        <f ca="1">Inputs!B20*CD10/(1/Inputs!B19/12+'(Other Computations)'!B144)</f>
        <v>33610171.586678006</v>
      </c>
      <c r="CE22" s="28">
        <f ca="1">Inputs!B20*CE10/(1/Inputs!B19/12+'(Other Computations)'!B144)</f>
        <v>33593188.605120108</v>
      </c>
      <c r="CF22" s="28">
        <f ca="1">Inputs!B20*CF10/(1/Inputs!B19/12+'(Other Computations)'!B144)</f>
        <v>33580705.595369734</v>
      </c>
      <c r="CG22" s="28">
        <f ca="1">Inputs!B20*CG10/(1/Inputs!B19/12+'(Other Computations)'!B144)</f>
        <v>33567194.405163579</v>
      </c>
      <c r="CH22" s="28">
        <f ca="1">Inputs!B20*CH10/(1/Inputs!B19/12+'(Other Computations)'!B144)</f>
        <v>33556625.682121873</v>
      </c>
      <c r="CI22" s="28">
        <f ca="1">Inputs!B20*CI10/(1/Inputs!B19/12+'(Other Computations)'!B144)</f>
        <v>33543690.506716266</v>
      </c>
      <c r="CJ22" s="28">
        <f ca="1">Inputs!B20*CJ10/(1/Inputs!B19/12+'(Other Computations)'!B144)</f>
        <v>33532606.789899956</v>
      </c>
      <c r="CK22" s="28">
        <f ca="1">Inputs!B20*CK10/(1/Inputs!B19/12+'(Other Computations)'!B144)</f>
        <v>33520883.221361533</v>
      </c>
      <c r="CL22" s="28">
        <f ca="1">Inputs!B20*CL10/(1/Inputs!B19/12+'(Other Computations)'!B144)</f>
        <v>33505240.284681767</v>
      </c>
      <c r="CM22" s="28">
        <f ca="1">Inputs!B20*CM10/(1/Inputs!B19/12+'(Other Computations)'!B144)</f>
        <v>33487256.271089043</v>
      </c>
      <c r="CN22" s="29">
        <f ca="1">CM22</f>
        <v>33487256.271089043</v>
      </c>
      <c r="CO22" s="28">
        <f ca="1">Inputs!B20*CO10/(1/Inputs!B19/12+'(Other Computations)'!B144)</f>
        <v>33476340.478533909</v>
      </c>
      <c r="CP22" s="28">
        <f ca="1">Inputs!B20*CP10/(1/Inputs!B19/12+'(Other Computations)'!B144)</f>
        <v>33459472.181191914</v>
      </c>
      <c r="CQ22" s="28">
        <f ca="1">Inputs!B20*CQ10/(1/Inputs!B19/12+'(Other Computations)'!B144)</f>
        <v>33442881.231547598</v>
      </c>
      <c r="CR22" s="28">
        <f ca="1">Inputs!B20*CR10/(1/Inputs!B19/12+'(Other Computations)'!B144)</f>
        <v>33426997.053778991</v>
      </c>
      <c r="CS22" s="28">
        <f ca="1">Inputs!B20*CS10/(1/Inputs!B19/12+'(Other Computations)'!B144)</f>
        <v>33413248.638348881</v>
      </c>
      <c r="CT22" s="28">
        <f ca="1">Inputs!B20*CT10/(1/Inputs!B19/12+'(Other Computations)'!B144)</f>
        <v>33398300.511864513</v>
      </c>
      <c r="CU22" s="28">
        <f ca="1">Inputs!B20*CU10/(1/Inputs!B19/12+'(Other Computations)'!B144)</f>
        <v>33384398.548819184</v>
      </c>
      <c r="CV22" s="28">
        <f ca="1">Inputs!B20*CV10/(1/Inputs!B19/12+'(Other Computations)'!B144)</f>
        <v>33370523.866583064</v>
      </c>
      <c r="CW22" s="28">
        <f ca="1">Inputs!B20*CW10/(1/Inputs!B19/12+'(Other Computations)'!B144)</f>
        <v>33353774.97459979</v>
      </c>
      <c r="CX22" s="28">
        <f ca="1">Inputs!B20*CX10/(1/Inputs!B19/12+'(Other Computations)'!B144)</f>
        <v>33343810.345466916</v>
      </c>
      <c r="CY22" s="28">
        <f ca="1">Inputs!B20*CY10/(1/Inputs!B19/12+'(Other Computations)'!B144)</f>
        <v>33330521.924380593</v>
      </c>
      <c r="CZ22" s="28">
        <f ca="1">Inputs!B20*CZ10/(1/Inputs!B19/12+'(Other Computations)'!B144)</f>
        <v>33314387.440154921</v>
      </c>
      <c r="DA22" s="29">
        <f ca="1">CZ22</f>
        <v>33314387.440154921</v>
      </c>
      <c r="DB22" s="28">
        <f ca="1">Inputs!B20*DB10/(1/Inputs!B19/12+'(Other Computations)'!B144)</f>
        <v>33300602.367118213</v>
      </c>
      <c r="DC22" s="28">
        <f ca="1">Inputs!B20*DC10/(1/Inputs!B19/12+'(Other Computations)'!B144)</f>
        <v>33288312.513952073</v>
      </c>
      <c r="DD22" s="28">
        <f ca="1">Inputs!B20*DD10/(1/Inputs!B19/12+'(Other Computations)'!B144)</f>
        <v>33272318.364137888</v>
      </c>
      <c r="DE22" s="28">
        <f ca="1">Inputs!B20*DE10/(1/Inputs!B19/12+'(Other Computations)'!B144)</f>
        <v>33257120.971702024</v>
      </c>
      <c r="DF22" s="28">
        <f ca="1">Inputs!B20*DF10/(1/Inputs!B19/12+'(Other Computations)'!B144)</f>
        <v>33243096.897702485</v>
      </c>
      <c r="DG22" s="28">
        <f ca="1">Inputs!B20*DG10/(1/Inputs!B19/12+'(Other Computations)'!B144)</f>
        <v>33232288.714121483</v>
      </c>
      <c r="DH22" s="28">
        <f ca="1">Inputs!B20*DH10/(1/Inputs!B19/12+'(Other Computations)'!B144)</f>
        <v>33219042.355772842</v>
      </c>
      <c r="DI22" s="28">
        <f ca="1">Inputs!B20*DI10/(1/Inputs!B19/12+'(Other Computations)'!B144)</f>
        <v>33201717.656871241</v>
      </c>
      <c r="DJ22" s="28">
        <f ca="1">Inputs!B20*DJ10/(1/Inputs!B19/12+'(Other Computations)'!B144)</f>
        <v>33188339.892229326</v>
      </c>
      <c r="DK22" s="28">
        <f ca="1">Inputs!B20*DK10/(1/Inputs!B19/12+'(Other Computations)'!B144)</f>
        <v>33174419.049298301</v>
      </c>
      <c r="DL22" s="28">
        <f ca="1">Inputs!B20*DL10/(1/Inputs!B19/12+'(Other Computations)'!B144)</f>
        <v>33163945.015368108</v>
      </c>
      <c r="DM22" s="28">
        <f ca="1">Inputs!B20*DM10/(1/Inputs!B19/12+'(Other Computations)'!B144)</f>
        <v>33147634.276217502</v>
      </c>
      <c r="DN22" s="29">
        <f ca="1">DM22</f>
        <v>33147634.276217502</v>
      </c>
      <c r="DO22" s="28">
        <f ca="1">Inputs!B20*DO10/(1/Inputs!B19/12+'(Other Computations)'!B144)</f>
        <v>33132438.415464185</v>
      </c>
      <c r="DP22" s="28">
        <f ca="1">Inputs!B20*DP10/(1/Inputs!B19/12+'(Other Computations)'!B144)</f>
        <v>33118023.01042198</v>
      </c>
      <c r="DQ22" s="28">
        <f ca="1">Inputs!B20*DQ10/(1/Inputs!B19/12+'(Other Computations)'!B144)</f>
        <v>33107272.982589319</v>
      </c>
      <c r="DR22" s="28">
        <f ca="1">Inputs!B20*DR10/(1/Inputs!B19/12+'(Other Computations)'!B144)</f>
        <v>33091915.009353001</v>
      </c>
      <c r="DS22" s="28">
        <f ca="1">Inputs!B20*DS10/(1/Inputs!B19/12+'(Other Computations)'!B144)</f>
        <v>33076132.84223298</v>
      </c>
      <c r="DT22" s="28">
        <f ca="1">Inputs!B20*DT10/(1/Inputs!B19/12+'(Other Computations)'!B144)</f>
        <v>33062575.074793711</v>
      </c>
      <c r="DU22" s="28">
        <f ca="1">Inputs!B20*DU10/(1/Inputs!B19/12+'(Other Computations)'!B144)</f>
        <v>33051652.308076322</v>
      </c>
      <c r="DV22" s="28">
        <f ca="1">Inputs!B20*DV10/(1/Inputs!B19/12+'(Other Computations)'!B144)</f>
        <v>33034542.378444131</v>
      </c>
      <c r="DW22" s="28">
        <f ca="1">Inputs!B20*DW10/(1/Inputs!B19/12+'(Other Computations)'!B144)</f>
        <v>33023173.519473713</v>
      </c>
      <c r="DX22" s="28">
        <f ca="1">Inputs!B20*DX10/(1/Inputs!B19/12+'(Other Computations)'!B144)</f>
        <v>33009947.360277027</v>
      </c>
      <c r="DY22" s="28">
        <f ca="1">Inputs!B20*DY10/(1/Inputs!B19/12+'(Other Computations)'!B144)</f>
        <v>32995174.079069678</v>
      </c>
      <c r="DZ22" s="28">
        <f ca="1">Inputs!B20*DZ10/(1/Inputs!B19/12+'(Other Computations)'!B144)</f>
        <v>32984953.852596905</v>
      </c>
      <c r="EA22" s="29">
        <f ca="1">DZ22</f>
        <v>32984953.852596905</v>
      </c>
      <c r="EB22" s="28">
        <f ca="1">Inputs!B20*EB10/(1/Inputs!B19/12+'(Other Computations)'!B144)</f>
        <v>32972189.772866111</v>
      </c>
      <c r="EC22" s="28">
        <f ca="1">Inputs!B20*EC10/(1/Inputs!B19/12+'(Other Computations)'!B144)</f>
        <v>32954672.602841686</v>
      </c>
      <c r="ED22" s="28">
        <f ca="1">Inputs!B20*ED10/(1/Inputs!B19/12+'(Other Computations)'!B144)</f>
        <v>32939200.527048681</v>
      </c>
      <c r="EE22" s="28">
        <f ca="1">Inputs!B20*EE10/(1/Inputs!B19/12+'(Other Computations)'!B144)</f>
        <v>32929330.818012577</v>
      </c>
      <c r="EF22" s="28">
        <f ca="1">Inputs!B20*EF10/(1/Inputs!B19/12+'(Other Computations)'!B144)</f>
        <v>32913069.319093507</v>
      </c>
      <c r="EG22" s="28">
        <f ca="1">Inputs!B20*EG10/(1/Inputs!B19/12+'(Other Computations)'!B144)</f>
        <v>32898817.359786674</v>
      </c>
      <c r="EH22" s="28">
        <f ca="1">Inputs!B20*EH10/(1/Inputs!B19/12+'(Other Computations)'!B144)</f>
        <v>32887636.084232446</v>
      </c>
      <c r="EI22" s="28">
        <f ca="1">Inputs!B20*EI10/(1/Inputs!B19/12+'(Other Computations)'!B144)</f>
        <v>32876312.952544805</v>
      </c>
      <c r="EJ22" s="28">
        <f ca="1">Inputs!B20*EJ10/(1/Inputs!B19/12+'(Other Computations)'!B144)</f>
        <v>32863665.2204751</v>
      </c>
      <c r="EK22" s="28">
        <f ca="1">Inputs!B20*EK10/(1/Inputs!B19/12+'(Other Computations)'!B144)</f>
        <v>32849275.11314835</v>
      </c>
      <c r="EL22" s="28">
        <f ca="1">Inputs!B20*EL10/(1/Inputs!B19/12+'(Other Computations)'!B144)</f>
        <v>32835700.355611611</v>
      </c>
      <c r="EM22" s="28">
        <f ca="1">Inputs!B20*EM10/(1/Inputs!B19/12+'(Other Computations)'!B144)</f>
        <v>32822134.559508283</v>
      </c>
      <c r="EN22" s="29">
        <f ca="1">EM22</f>
        <v>32822134.559508283</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139.99405205285331</v>
      </c>
      <c r="E28" s="31">
        <f ca="1">D28+'(Other Computations)'!B61*(D29-D28)/Inputs!B28/12</f>
        <v>139.98373957245744</v>
      </c>
      <c r="F28" s="31">
        <f ca="1">E28+'(Other Computations)'!B61*(E29-E28)/Inputs!B28/12</f>
        <v>139.96799226401424</v>
      </c>
      <c r="G28" s="31">
        <f ca="1">F28+'(Other Computations)'!B61*(F29-F28)/Inputs!B28/12</f>
        <v>139.94642323106376</v>
      </c>
      <c r="H28" s="31">
        <f ca="1">G28+'(Other Computations)'!B61*(G29-G28)/Inputs!B28/12</f>
        <v>139.92018510668029</v>
      </c>
      <c r="I28" s="31">
        <f ca="1">H28+'(Other Computations)'!B61*(H29-H28)/Inputs!B28/12</f>
        <v>139.88836863150408</v>
      </c>
      <c r="J28" s="31">
        <f ca="1">I28+'(Other Computations)'!B61*(I29-I28)/Inputs!B28/12</f>
        <v>139.85232127094164</v>
      </c>
      <c r="K28" s="31">
        <f ca="1">J28+'(Other Computations)'!B61*(J29-J28)/Inputs!B28/12</f>
        <v>139.81135795818432</v>
      </c>
      <c r="L28" s="31">
        <f ca="1">K28+'(Other Computations)'!B61*(K29-K28)/Inputs!B28/12</f>
        <v>139.76548892198031</v>
      </c>
      <c r="M28" s="31">
        <f ca="1">L28+'(Other Computations)'!B61*(L29-L28)/Inputs!B28/12</f>
        <v>139.7142650827428</v>
      </c>
      <c r="N28" s="32">
        <f ca="1">M28</f>
        <v>139.7142650827428</v>
      </c>
      <c r="O28" s="31">
        <f ca="1">M28+'(Other Computations)'!B61*(M29-M28)/Inputs!B28/12</f>
        <v>139.65811465867125</v>
      </c>
      <c r="P28" s="31">
        <f ca="1">O28+'(Other Computations)'!B61*(O29-O28)/Inputs!B28/12</f>
        <v>139.59770486440905</v>
      </c>
      <c r="Q28" s="31">
        <f ca="1">P28+'(Other Computations)'!B61*(P29-P28)/Inputs!B28/12</f>
        <v>139.5324038289977</v>
      </c>
      <c r="R28" s="31">
        <f ca="1">Q28+'(Other Computations)'!B61*(Q29-Q28)/Inputs!B28/12</f>
        <v>139.46346192303434</v>
      </c>
      <c r="S28" s="31">
        <f ca="1">R28+'(Other Computations)'!B61*(R29-R28)/Inputs!B28/12</f>
        <v>139.39095024958809</v>
      </c>
      <c r="T28" s="31">
        <f ca="1">S28+'(Other Computations)'!B61*(S29-S28)/Inputs!B28/12</f>
        <v>139.31485729829996</v>
      </c>
      <c r="U28" s="31">
        <f ca="1">T28+'(Other Computations)'!B61*(T29-T28)/Inputs!B28/12</f>
        <v>139.23403985496665</v>
      </c>
      <c r="V28" s="31">
        <f ca="1">U28+'(Other Computations)'!B61*(U29-U28)/Inputs!B28/12</f>
        <v>139.14974522655064</v>
      </c>
      <c r="W28" s="31">
        <f ca="1">V28+'(Other Computations)'!B61*(V29-V28)/Inputs!B28/12</f>
        <v>139.0625512185741</v>
      </c>
      <c r="X28" s="31">
        <f ca="1">W28+'(Other Computations)'!B61*(W29-W28)/Inputs!B28/12</f>
        <v>138.9732467953055</v>
      </c>
      <c r="Y28" s="31">
        <f ca="1">X28+'(Other Computations)'!B61*(X29-X28)/Inputs!B28/12</f>
        <v>138.88135942920889</v>
      </c>
      <c r="Z28" s="31">
        <f ca="1">Y28+'(Other Computations)'!B61*(Y29-Y28)/Inputs!B28/12</f>
        <v>138.78724075473673</v>
      </c>
      <c r="AA28" s="32">
        <f ca="1">Z28</f>
        <v>138.78724075473673</v>
      </c>
      <c r="AB28" s="31">
        <f ca="1">Z28+'(Other Computations)'!B61*(Z29-Z28)/Inputs!B28/12</f>
        <v>138.691504262303</v>
      </c>
      <c r="AC28" s="31">
        <f ca="1">AB28+'(Other Computations)'!B61*(AB29-AB28)/Inputs!B28/12</f>
        <v>138.59186745099737</v>
      </c>
      <c r="AD28" s="31">
        <f ca="1">AC28+'(Other Computations)'!B61*(AC29-AC28)/Inputs!B28/12</f>
        <v>138.48765887856163</v>
      </c>
      <c r="AE28" s="31">
        <f ca="1">AD28+'(Other Computations)'!B61*(AD29-AD28)/Inputs!B28/12</f>
        <v>138.37903086961592</v>
      </c>
      <c r="AF28" s="31">
        <f ca="1">AE28+'(Other Computations)'!B61*(AE29-AE28)/Inputs!B28/12</f>
        <v>138.26800358535121</v>
      </c>
      <c r="AG28" s="31">
        <f ca="1">AF28+'(Other Computations)'!B61*(AF29-AF28)/Inputs!B28/12</f>
        <v>138.15363266701556</v>
      </c>
      <c r="AH28" s="31">
        <f ca="1">AG28+'(Other Computations)'!B61*(AG29-AG28)/Inputs!B28/12</f>
        <v>138.03803097887504</v>
      </c>
      <c r="AI28" s="31">
        <f ca="1">AH28+'(Other Computations)'!B61*(AH29-AH28)/Inputs!B28/12</f>
        <v>137.92035212894837</v>
      </c>
      <c r="AJ28" s="31">
        <f ca="1">AI28+'(Other Computations)'!B61*(AI29-AI28)/Inputs!B28/12</f>
        <v>137.79920638144011</v>
      </c>
      <c r="AK28" s="31">
        <f ca="1">AJ28+'(Other Computations)'!B61*(AJ29-AJ28)/Inputs!B28/12</f>
        <v>137.6761847682543</v>
      </c>
      <c r="AL28" s="31">
        <f ca="1">AK28+'(Other Computations)'!B61*(AK29-AK28)/Inputs!B28/12</f>
        <v>137.55026581517367</v>
      </c>
      <c r="AM28" s="31">
        <f ca="1">AL28+'(Other Computations)'!B61*(AL29-AL28)/Inputs!B28/12</f>
        <v>137.42114008791833</v>
      </c>
      <c r="AN28" s="32">
        <f ca="1">AM28</f>
        <v>137.42114008791833</v>
      </c>
      <c r="AO28" s="31">
        <f ca="1">AM28+'(Other Computations)'!B61*(AM29-AM28)/Inputs!B28/12</f>
        <v>137.28967421866986</v>
      </c>
      <c r="AP28" s="31">
        <f ca="1">AO28+'(Other Computations)'!B61*(AO29-AO28)/Inputs!B28/12</f>
        <v>137.15683748928953</v>
      </c>
      <c r="AQ28" s="31">
        <f ca="1">AP28+'(Other Computations)'!B61*(AP29-AP28)/Inputs!B28/12</f>
        <v>137.02201077744351</v>
      </c>
      <c r="AR28" s="31">
        <f ca="1">AQ28+'(Other Computations)'!B61*(AQ29-AQ28)/Inputs!B28/12</f>
        <v>136.88551146327003</v>
      </c>
      <c r="AS28" s="31">
        <f ca="1">AR28+'(Other Computations)'!B61*(AR29-AR28)/Inputs!B28/12</f>
        <v>136.74780064335852</v>
      </c>
      <c r="AT28" s="31">
        <f ca="1">AS28+'(Other Computations)'!B61*(AS29-AS28)/Inputs!B28/12</f>
        <v>136.60892700315623</v>
      </c>
      <c r="AU28" s="31">
        <f ca="1">AT28+'(Other Computations)'!B61*(AT29-AT28)/Inputs!B28/12</f>
        <v>136.46900221826846</v>
      </c>
      <c r="AV28" s="31">
        <f ca="1">AU28+'(Other Computations)'!B61*(AU29-AU28)/Inputs!B28/12</f>
        <v>136.3282286747916</v>
      </c>
      <c r="AW28" s="31">
        <f ca="1">AV28+'(Other Computations)'!B61*(AV29-AV28)/Inputs!B28/12</f>
        <v>136.18442833846601</v>
      </c>
      <c r="AX28" s="31">
        <f ca="1">AW28+'(Other Computations)'!B61*(AW29-AW28)/Inputs!B28/12</f>
        <v>136.03978401156968</v>
      </c>
      <c r="AY28" s="31">
        <f ca="1">AX28+'(Other Computations)'!B61*(AX29-AX28)/Inputs!B28/12</f>
        <v>135.89296199687965</v>
      </c>
      <c r="AZ28" s="31">
        <f ca="1">AY28+'(Other Computations)'!B61*(AY29-AY28)/Inputs!B28/12</f>
        <v>135.74637304518043</v>
      </c>
      <c r="BA28" s="32">
        <f ca="1">AZ28</f>
        <v>135.74637304518043</v>
      </c>
      <c r="BB28" s="31">
        <f ca="1">AZ28+'(Other Computations)'!B61*(AZ29-AZ28)/Inputs!B28/12</f>
        <v>135.599745498532</v>
      </c>
      <c r="BC28" s="31">
        <f ca="1">BB28+'(Other Computations)'!B61*(BB29-BB28)/Inputs!B28/12</f>
        <v>135.45245913639806</v>
      </c>
      <c r="BD28" s="31">
        <f ca="1">BC28+'(Other Computations)'!B61*(BC29-BC28)/Inputs!B28/12</f>
        <v>135.30418555906277</v>
      </c>
      <c r="BE28" s="31">
        <f ca="1">BD28+'(Other Computations)'!B61*(BD29-BD28)/Inputs!B28/12</f>
        <v>135.15639996598875</v>
      </c>
      <c r="BF28" s="31">
        <f ca="1">BE28+'(Other Computations)'!B61*(BE29-BE28)/Inputs!B28/12</f>
        <v>135.0090979636569</v>
      </c>
      <c r="BG28" s="31">
        <f ca="1">BF28+'(Other Computations)'!B61*(BF29-BF28)/Inputs!B28/12</f>
        <v>134.86110581693788</v>
      </c>
      <c r="BH28" s="31">
        <f ca="1">BG28+'(Other Computations)'!B61*(BG29-BG28)/Inputs!B28/12</f>
        <v>134.71208617219369</v>
      </c>
      <c r="BI28" s="31">
        <f ca="1">BH28+'(Other Computations)'!B61*(BH29-BH28)/Inputs!B28/12</f>
        <v>134.56290382412362</v>
      </c>
      <c r="BJ28" s="31">
        <f ca="1">BI28+'(Other Computations)'!B61*(BI29-BI28)/Inputs!B28/12</f>
        <v>134.41335204729967</v>
      </c>
      <c r="BK28" s="31">
        <f ca="1">BJ28+'(Other Computations)'!B61*(BJ29-BJ28)/Inputs!B28/12</f>
        <v>134.26162859041966</v>
      </c>
      <c r="BL28" s="31">
        <f ca="1">BK28+'(Other Computations)'!B61*(BK29-BK28)/Inputs!B28/12</f>
        <v>134.10888344070915</v>
      </c>
      <c r="BM28" s="31">
        <f ca="1">BL28+'(Other Computations)'!B61*(BL29-BL28)/Inputs!B28/12</f>
        <v>133.95512395683113</v>
      </c>
      <c r="BN28" s="32">
        <f ca="1">BM28</f>
        <v>133.95512395683113</v>
      </c>
      <c r="BO28" s="31">
        <f ca="1">BM28+'(Other Computations)'!B61*(BM29-BM28)/Inputs!B28/12</f>
        <v>133.8013214131386</v>
      </c>
      <c r="BP28" s="31">
        <f ca="1">BO28+'(Other Computations)'!B61*(BO29-BO28)/Inputs!B28/12</f>
        <v>133.64801739226758</v>
      </c>
      <c r="BQ28" s="31">
        <f ca="1">BP28+'(Other Computations)'!B61*(BP29-BP28)/Inputs!B28/12</f>
        <v>133.4945482960043</v>
      </c>
      <c r="BR28" s="31">
        <f ca="1">BQ28+'(Other Computations)'!B61*(BQ29-BQ28)/Inputs!B28/12</f>
        <v>133.34097358928017</v>
      </c>
      <c r="BS28" s="31">
        <f ca="1">BR28+'(Other Computations)'!B61*(BR29-BR28)/Inputs!B28/12</f>
        <v>133.18699407988427</v>
      </c>
      <c r="BT28" s="31">
        <f ca="1">BS28+'(Other Computations)'!B61*(BS29-BS28)/Inputs!B28/12</f>
        <v>133.0335424983563</v>
      </c>
      <c r="BU28" s="31">
        <f ca="1">BT28+'(Other Computations)'!B61*(BT29-BT28)/Inputs!B28/12</f>
        <v>132.87932827371034</v>
      </c>
      <c r="BV28" s="31">
        <f ca="1">BU28+'(Other Computations)'!B61*(BU29-BU28)/Inputs!B28/12</f>
        <v>132.72475974529954</v>
      </c>
      <c r="BW28" s="31">
        <f ca="1">BV28+'(Other Computations)'!B61*(BV29-BV28)/Inputs!B28/12</f>
        <v>132.57131827787541</v>
      </c>
      <c r="BX28" s="31">
        <f ca="1">BW28+'(Other Computations)'!B61*(BW29-BW28)/Inputs!B28/12</f>
        <v>132.41844629497439</v>
      </c>
      <c r="BY28" s="31">
        <f ca="1">BX28+'(Other Computations)'!B61*(BX29-BX28)/Inputs!B28/12</f>
        <v>132.26535952159827</v>
      </c>
      <c r="BZ28" s="31">
        <f ca="1">BY28+'(Other Computations)'!B61*(BY29-BY28)/Inputs!B28/12</f>
        <v>132.11026245179951</v>
      </c>
      <c r="CA28" s="32">
        <f ca="1">BZ28</f>
        <v>132.11026245179951</v>
      </c>
      <c r="CB28" s="31">
        <f ca="1">BZ28+'(Other Computations)'!B61*(BZ29-BZ28)/Inputs!B28/12</f>
        <v>131.95370412960574</v>
      </c>
      <c r="CC28" s="31">
        <f ca="1">CB28+'(Other Computations)'!B61*(CB29-CB28)/Inputs!B28/12</f>
        <v>131.79859735496404</v>
      </c>
      <c r="CD28" s="31">
        <f ca="1">CC28+'(Other Computations)'!B61*(CC29-CC28)/Inputs!B28/12</f>
        <v>131.64442124424747</v>
      </c>
      <c r="CE28" s="31">
        <f ca="1">CD28+'(Other Computations)'!B61*(CD29-CD28)/Inputs!B28/12</f>
        <v>131.4901300519094</v>
      </c>
      <c r="CF28" s="31">
        <f ca="1">CE28+'(Other Computations)'!B61*(CE29-CE28)/Inputs!B28/12</f>
        <v>131.33451791386659</v>
      </c>
      <c r="CG28" s="31">
        <f ca="1">CF28+'(Other Computations)'!B61*(CF29-CF28)/Inputs!B28/12</f>
        <v>131.1795409500277</v>
      </c>
      <c r="CH28" s="31">
        <f ca="1">CG28+'(Other Computations)'!B61*(CG29-CG28)/Inputs!B28/12</f>
        <v>131.02477187560291</v>
      </c>
      <c r="CI28" s="31">
        <f ca="1">CH28+'(Other Computations)'!B61*(CH29-CH28)/Inputs!B28/12</f>
        <v>130.87146697822865</v>
      </c>
      <c r="CJ28" s="31">
        <f ca="1">CI28+'(Other Computations)'!B61*(CI29-CI28)/Inputs!B28/12</f>
        <v>130.71861140654704</v>
      </c>
      <c r="CK28" s="31">
        <f ca="1">CJ28+'(Other Computations)'!B61*(CJ29-CJ28)/Inputs!B28/12</f>
        <v>130.56699482038238</v>
      </c>
      <c r="CL28" s="31">
        <f ca="1">CK28+'(Other Computations)'!B61*(CK29-CK28)/Inputs!B28/12</f>
        <v>130.41633522480302</v>
      </c>
      <c r="CM28" s="31">
        <f ca="1">CL28+'(Other Computations)'!B61*(CL29-CL28)/Inputs!B28/12</f>
        <v>130.2649780598434</v>
      </c>
      <c r="CN28" s="32">
        <f ca="1">CM28</f>
        <v>130.2649780598434</v>
      </c>
      <c r="CO28" s="31">
        <f ca="1">CM28+'(Other Computations)'!B61*(CM29-CM28)/Inputs!B28/12</f>
        <v>130.11198077495337</v>
      </c>
      <c r="CP28" s="31">
        <f ca="1">CO28+'(Other Computations)'!B61*(CO29-CO28)/Inputs!B28/12</f>
        <v>129.96038884103993</v>
      </c>
      <c r="CQ28" s="31">
        <f ca="1">CP28+'(Other Computations)'!B61*(CP29-CP28)/Inputs!B28/12</f>
        <v>129.80767899351514</v>
      </c>
      <c r="CR28" s="31">
        <f ca="1">CQ28+'(Other Computations)'!B61*(CQ29-CQ28)/Inputs!B28/12</f>
        <v>129.65402302854193</v>
      </c>
      <c r="CS28" s="31">
        <f ca="1">CR28+'(Other Computations)'!B61*(CR29-CR28)/Inputs!B28/12</f>
        <v>129.4997686720624</v>
      </c>
      <c r="CT28" s="31">
        <f ca="1">CS28+'(Other Computations)'!B61*(CS29-CS28)/Inputs!B28/12</f>
        <v>129.34585520896181</v>
      </c>
      <c r="CU28" s="31">
        <f ca="1">CT28+'(Other Computations)'!B61*(CT29-CT28)/Inputs!B28/12</f>
        <v>129.19179078753197</v>
      </c>
      <c r="CV28" s="31">
        <f ca="1">CU28+'(Other Computations)'!B61*(CU29-CU28)/Inputs!B28/12</f>
        <v>129.03804303690319</v>
      </c>
      <c r="CW28" s="31">
        <f ca="1">CV28+'(Other Computations)'!B61*(CV29-CV28)/Inputs!B28/12</f>
        <v>128.88463714770768</v>
      </c>
      <c r="CX28" s="31">
        <f ca="1">CW28+'(Other Computations)'!B61*(CW29-CW28)/Inputs!B28/12</f>
        <v>128.73037614181575</v>
      </c>
      <c r="CY28" s="31">
        <f ca="1">CX28+'(Other Computations)'!B61*(CX29-CX28)/Inputs!B28/12</f>
        <v>128.57816312902412</v>
      </c>
      <c r="CZ28" s="31">
        <f ca="1">CY28+'(Other Computations)'!B61*(CY29-CY28)/Inputs!B28/12</f>
        <v>128.42656250445057</v>
      </c>
      <c r="DA28" s="32">
        <f ca="1">CZ28</f>
        <v>128.42656250445057</v>
      </c>
      <c r="DB28" s="31">
        <f ca="1">CZ28+'(Other Computations)'!B61*(CZ29-CZ28)/Inputs!B28/12</f>
        <v>128.27438088500207</v>
      </c>
      <c r="DC28" s="31">
        <f ca="1">DB28+'(Other Computations)'!B61*(DB29-DB28)/Inputs!B28/12</f>
        <v>128.12264620418065</v>
      </c>
      <c r="DD28" s="31">
        <f ca="1">DC28+'(Other Computations)'!B61*(DC29-DC28)/Inputs!B28/12</f>
        <v>127.97199714496294</v>
      </c>
      <c r="DE28" s="31">
        <f ca="1">DD28+'(Other Computations)'!B61*(DD29-DD28)/Inputs!B28/12</f>
        <v>127.82086513495203</v>
      </c>
      <c r="DF28" s="31">
        <f ca="1">DE28+'(Other Computations)'!B61*(DE29-DE28)/Inputs!B28/12</f>
        <v>127.66962138855747</v>
      </c>
      <c r="DG28" s="31">
        <f ca="1">DF28+'(Other Computations)'!B61*(DF29-DF28)/Inputs!B28/12</f>
        <v>127.51878491933715</v>
      </c>
      <c r="DH28" s="31">
        <f ca="1">DG28+'(Other Computations)'!B61*(DG29-DG28)/Inputs!B28/12</f>
        <v>127.36971947688181</v>
      </c>
      <c r="DI28" s="31">
        <f ca="1">DH28+'(Other Computations)'!B61*(DH29-DH28)/Inputs!B28/12</f>
        <v>127.2213692489054</v>
      </c>
      <c r="DJ28" s="31">
        <f ca="1">DI28+'(Other Computations)'!B61*(DI29-DI28)/Inputs!B28/12</f>
        <v>127.07201821535953</v>
      </c>
      <c r="DK28" s="31">
        <f ca="1">DJ28+'(Other Computations)'!B61*(DJ29-DJ28)/Inputs!B28/12</f>
        <v>126.92337793478899</v>
      </c>
      <c r="DL28" s="31">
        <f ca="1">DK28+'(Other Computations)'!B61*(DK29-DK28)/Inputs!B28/12</f>
        <v>126.77522057430215</v>
      </c>
      <c r="DM28" s="31">
        <f ca="1">DL28+'(Other Computations)'!B61*(DL29-DL28)/Inputs!B28/12</f>
        <v>126.62900419361503</v>
      </c>
      <c r="DN28" s="32">
        <f ca="1">DM28</f>
        <v>126.62900419361503</v>
      </c>
      <c r="DO28" s="31">
        <f ca="1">DM28+'(Other Computations)'!B61*(DM29-DM28)/Inputs!B28/12</f>
        <v>126.48223679695109</v>
      </c>
      <c r="DP28" s="31">
        <f ca="1">DO28+'(Other Computations)'!B61*(DO29-DO28)/Inputs!B28/12</f>
        <v>126.33542425592917</v>
      </c>
      <c r="DQ28" s="31">
        <f ca="1">DP28+'(Other Computations)'!B61*(DP29-DP28)/Inputs!B28/12</f>
        <v>126.18891708347134</v>
      </c>
      <c r="DR28" s="31">
        <f ca="1">DQ28+'(Other Computations)'!B61*(DQ29-DQ28)/Inputs!B28/12</f>
        <v>126.04426996764064</v>
      </c>
      <c r="DS28" s="31">
        <f ca="1">DR28+'(Other Computations)'!B61*(DR29-DR28)/Inputs!B28/12</f>
        <v>125.89950999966845</v>
      </c>
      <c r="DT28" s="31">
        <f ca="1">DS28+'(Other Computations)'!B61*(DS29-DS28)/Inputs!B28/12</f>
        <v>125.75448206292056</v>
      </c>
      <c r="DU28" s="31">
        <f ca="1">DT28+'(Other Computations)'!B61*(DT29-DT28)/Inputs!B28/12</f>
        <v>125.61015038124935</v>
      </c>
      <c r="DV28" s="31">
        <f ca="1">DU28+'(Other Computations)'!B61*(DU29-DU28)/Inputs!B28/12</f>
        <v>125.46762411387634</v>
      </c>
      <c r="DW28" s="31">
        <f ca="1">DV28+'(Other Computations)'!B61*(DV29-DV28)/Inputs!B28/12</f>
        <v>125.3242666226914</v>
      </c>
      <c r="DX28" s="31">
        <f ca="1">DW28+'(Other Computations)'!B61*(DW29-DW28)/Inputs!B28/12</f>
        <v>125.18253818215105</v>
      </c>
      <c r="DY28" s="31">
        <f ca="1">DX28+'(Other Computations)'!B61*(DX29-DX28)/Inputs!B28/12</f>
        <v>125.04162957602544</v>
      </c>
      <c r="DZ28" s="31">
        <f ca="1">DY28+'(Other Computations)'!B61*(DY29-DY28)/Inputs!B28/12</f>
        <v>124.90088523766974</v>
      </c>
      <c r="EA28" s="32">
        <f ca="1">DZ28</f>
        <v>124.90088523766974</v>
      </c>
      <c r="EB28" s="31">
        <f ca="1">DZ28+'(Other Computations)'!B61*(DZ29-DZ28)/Inputs!B28/12</f>
        <v>124.76223614459566</v>
      </c>
      <c r="EC28" s="31">
        <f ca="1">EB28+'(Other Computations)'!B61*(EB29-EB28)/Inputs!B28/12</f>
        <v>124.62457000858706</v>
      </c>
      <c r="ED28" s="31">
        <f ca="1">EC28+'(Other Computations)'!B61*(EC29-EC28)/Inputs!B28/12</f>
        <v>124.48587637678479</v>
      </c>
      <c r="EE28" s="31">
        <f ca="1">ED28+'(Other Computations)'!B61*(ED29-ED28)/Inputs!B28/12</f>
        <v>124.34706433169819</v>
      </c>
      <c r="EF28" s="31">
        <f ca="1">EE28+'(Other Computations)'!B61*(EE29-EE28)/Inputs!B28/12</f>
        <v>124.21051415921161</v>
      </c>
      <c r="EG28" s="31">
        <f ca="1">EF28+'(Other Computations)'!B61*(EF29-EF28)/Inputs!B28/12</f>
        <v>124.0734885178927</v>
      </c>
      <c r="EH28" s="31">
        <f ca="1">EG28+'(Other Computations)'!B61*(EG29-EG28)/Inputs!B28/12</f>
        <v>123.93686522772568</v>
      </c>
      <c r="EI28" s="31">
        <f ca="1">EH28+'(Other Computations)'!B61*(EH29-EH28)/Inputs!B28/12</f>
        <v>123.8019434196197</v>
      </c>
      <c r="EJ28" s="31">
        <f ca="1">EI28+'(Other Computations)'!B61*(EI29-EI28)/Inputs!B28/12</f>
        <v>123.66863225907903</v>
      </c>
      <c r="EK28" s="31">
        <f ca="1">EJ28+'(Other Computations)'!B61*(EJ29-EJ28)/Inputs!B28/12</f>
        <v>123.5363453461552</v>
      </c>
      <c r="EL28" s="31">
        <f ca="1">EK28+'(Other Computations)'!B61*(EK29-EK28)/Inputs!B28/12</f>
        <v>123.4043370718253</v>
      </c>
      <c r="EM28" s="31">
        <f ca="1">EL28+'(Other Computations)'!B61*(EL29-EL28)/Inputs!B28/12</f>
        <v>123.27295981232899</v>
      </c>
      <c r="EN28" s="32">
        <f ca="1">EM28</f>
        <v>123.27295981232899</v>
      </c>
    </row>
    <row r="29" spans="1:144" ht="12.75" customHeight="1" outlineLevel="1">
      <c r="A29" s="9" t="str">
        <f>Labels!B39</f>
        <v>Desired Employment</v>
      </c>
      <c r="B29" s="33">
        <f>(1-Inputs!B20)*B11/'(Other Computations)'!B130</f>
        <v>140</v>
      </c>
      <c r="C29" s="33">
        <f ca="1">(1-Inputs!B20)*C11/'(Other Computations)'!B130</f>
        <v>139.65739824435079</v>
      </c>
      <c r="D29" s="33">
        <f ca="1">(1-Inputs!B20)*D11/'(Other Computations)'!B130</f>
        <v>139.40005318205056</v>
      </c>
      <c r="E29" s="33">
        <f ca="1">(1-Inputs!B20)*E11/'(Other Computations)'!B130</f>
        <v>139.07669460612948</v>
      </c>
      <c r="F29" s="33">
        <f ca="1">(1-Inputs!B20)*F11/'(Other Computations)'!B130</f>
        <v>138.72561596606687</v>
      </c>
      <c r="G29" s="33">
        <f ca="1">(1-Inputs!B20)*G11/'(Other Computations)'!B130</f>
        <v>138.4351072665763</v>
      </c>
      <c r="H29" s="33">
        <f ca="1">(1-Inputs!B20)*H11/'(Other Computations)'!B130</f>
        <v>138.08755613653037</v>
      </c>
      <c r="I29" s="33">
        <f ca="1">(1-Inputs!B20)*I11/'(Other Computations)'!B130</f>
        <v>137.81204066310823</v>
      </c>
      <c r="J29" s="33">
        <f ca="1">(1-Inputs!B20)*J11/'(Other Computations)'!B130</f>
        <v>137.49283445611991</v>
      </c>
      <c r="K29" s="33">
        <f ca="1">(1-Inputs!B20)*K11/'(Other Computations)'!B130</f>
        <v>137.16930147283395</v>
      </c>
      <c r="L29" s="33">
        <f ca="1">(1-Inputs!B20)*L11/'(Other Computations)'!B130</f>
        <v>136.81499578189957</v>
      </c>
      <c r="M29" s="33">
        <f ca="1">(1-Inputs!B20)*M11/'(Other Computations)'!B130</f>
        <v>136.48000065622142</v>
      </c>
      <c r="N29" s="34">
        <f ca="1">SUM(B29:M29)</f>
        <v>1659.1515984318876</v>
      </c>
      <c r="O29" s="33">
        <f ca="1">(1-Inputs!B20)*O11/'(Other Computations)'!B130</f>
        <v>136.17851050916858</v>
      </c>
      <c r="P29" s="33">
        <f ca="1">(1-Inputs!B20)*P11/'(Other Computations)'!B130</f>
        <v>135.83636522471576</v>
      </c>
      <c r="Q29" s="33">
        <f ca="1">(1-Inputs!B20)*Q11/'(Other Computations)'!B130</f>
        <v>135.56135004550856</v>
      </c>
      <c r="R29" s="33">
        <f ca="1">(1-Inputs!B20)*R11/'(Other Computations)'!B130</f>
        <v>135.28678953252933</v>
      </c>
      <c r="S29" s="33">
        <f ca="1">(1-Inputs!B20)*S11/'(Other Computations)'!B130</f>
        <v>135.00799625539088</v>
      </c>
      <c r="T29" s="33">
        <f ca="1">(1-Inputs!B20)*T11/'(Other Computations)'!B130</f>
        <v>134.65977256230192</v>
      </c>
      <c r="U29" s="33">
        <f ca="1">(1-Inputs!B20)*U11/'(Other Computations)'!B130</f>
        <v>134.37866925820393</v>
      </c>
      <c r="V29" s="33">
        <f ca="1">(1-Inputs!B20)*V11/'(Other Computations)'!B130</f>
        <v>134.12737036710189</v>
      </c>
      <c r="W29" s="33">
        <f ca="1">(1-Inputs!B20)*W11/'(Other Computations)'!B130</f>
        <v>133.91861643830296</v>
      </c>
      <c r="X29" s="33">
        <f ca="1">(1-Inputs!B20)*X11/'(Other Computations)'!B130</f>
        <v>133.68053450813971</v>
      </c>
      <c r="Y29" s="33">
        <f ca="1">(1-Inputs!B20)*Y11/'(Other Computations)'!B130</f>
        <v>133.46012377961222</v>
      </c>
      <c r="Z29" s="33">
        <f ca="1">(1-Inputs!B20)*Z11/'(Other Computations)'!B130</f>
        <v>133.27281879055431</v>
      </c>
      <c r="AA29" s="34">
        <f ca="1">SUM(O29:Z29)</f>
        <v>1615.3689172715301</v>
      </c>
      <c r="AB29" s="33">
        <f ca="1">(1-Inputs!B20)*AB11/'(Other Computations)'!B130</f>
        <v>132.9524239310991</v>
      </c>
      <c r="AC29" s="33">
        <f ca="1">(1-Inputs!B20)*AC11/'(Other Computations)'!B130</f>
        <v>132.58945367869941</v>
      </c>
      <c r="AD29" s="33">
        <f ca="1">(1-Inputs!B20)*AD11/'(Other Computations)'!B130</f>
        <v>132.23068556328815</v>
      </c>
      <c r="AE29" s="33">
        <f ca="1">(1-Inputs!B20)*AE11/'(Other Computations)'!B130</f>
        <v>131.9838592959687</v>
      </c>
      <c r="AF29" s="33">
        <f ca="1">(1-Inputs!B20)*AF11/'(Other Computations)'!B130</f>
        <v>131.68023868921722</v>
      </c>
      <c r="AG29" s="33">
        <f ca="1">(1-Inputs!B20)*AG11/'(Other Computations)'!B130</f>
        <v>131.49497543012129</v>
      </c>
      <c r="AH29" s="33">
        <f ca="1">(1-Inputs!B20)*AH11/'(Other Computations)'!B130</f>
        <v>131.25972922309842</v>
      </c>
      <c r="AI29" s="33">
        <f ca="1">(1-Inputs!B20)*AI11/'(Other Computations)'!B130</f>
        <v>130.94235707247381</v>
      </c>
      <c r="AJ29" s="33">
        <f ca="1">(1-Inputs!B20)*AJ11/'(Other Computations)'!B130</f>
        <v>130.71316146193772</v>
      </c>
      <c r="AK29" s="33">
        <f ca="1">(1-Inputs!B20)*AK11/'(Other Computations)'!B130</f>
        <v>130.42325307080949</v>
      </c>
      <c r="AL29" s="33">
        <f ca="1">(1-Inputs!B20)*AL11/'(Other Computations)'!B130</f>
        <v>130.11262392526578</v>
      </c>
      <c r="AM29" s="33">
        <f ca="1">(1-Inputs!B20)*AM11/'(Other Computations)'!B130</f>
        <v>129.84870601920645</v>
      </c>
      <c r="AN29" s="34">
        <f ca="1">SUM(AB29:AM29)</f>
        <v>1576.2314673611857</v>
      </c>
      <c r="AO29" s="33">
        <f ca="1">(1-Inputs!B20)*AO11/'(Other Computations)'!B130</f>
        <v>129.63827860636269</v>
      </c>
      <c r="AP29" s="33">
        <f ca="1">(1-Inputs!B20)*AP11/'(Other Computations)'!B130</f>
        <v>129.39081888695904</v>
      </c>
      <c r="AQ29" s="33">
        <f ca="1">(1-Inputs!B20)*AQ11/'(Other Computations)'!B130</f>
        <v>129.1596502810512</v>
      </c>
      <c r="AR29" s="33">
        <f ca="1">(1-Inputs!B20)*AR11/'(Other Computations)'!B130</f>
        <v>128.95336823636606</v>
      </c>
      <c r="AS29" s="33">
        <f ca="1">(1-Inputs!B20)*AS11/'(Other Computations)'!B130</f>
        <v>128.74867896770593</v>
      </c>
      <c r="AT29" s="33">
        <f ca="1">(1-Inputs!B20)*AT11/'(Other Computations)'!B130</f>
        <v>128.54925939362084</v>
      </c>
      <c r="AU29" s="33">
        <f ca="1">(1-Inputs!B20)*AU11/'(Other Computations)'!B130</f>
        <v>128.36044611400123</v>
      </c>
      <c r="AV29" s="33">
        <f ca="1">(1-Inputs!B20)*AV11/'(Other Computations)'!B130</f>
        <v>128.04532930243664</v>
      </c>
      <c r="AW29" s="33">
        <f ca="1">(1-Inputs!B20)*AW11/'(Other Computations)'!B130</f>
        <v>127.85291510923734</v>
      </c>
      <c r="AX29" s="33">
        <f ca="1">(1-Inputs!B20)*AX11/'(Other Computations)'!B130</f>
        <v>127.58283596542444</v>
      </c>
      <c r="AY29" s="33">
        <f ca="1">(1-Inputs!B20)*AY11/'(Other Computations)'!B130</f>
        <v>127.44943837900546</v>
      </c>
      <c r="AZ29" s="33">
        <f ca="1">(1-Inputs!B20)*AZ11/'(Other Computations)'!B130</f>
        <v>127.30062635822995</v>
      </c>
      <c r="BA29" s="34">
        <f ca="1">SUM(AO29:AZ29)</f>
        <v>1541.0316456004007</v>
      </c>
      <c r="BB29" s="33">
        <f ca="1">(1-Inputs!B20)*BB11/'(Other Computations)'!B130</f>
        <v>127.11605103961713</v>
      </c>
      <c r="BC29" s="33">
        <f ca="1">(1-Inputs!B20)*BC11/'(Other Computations)'!B130</f>
        <v>126.9119010818858</v>
      </c>
      <c r="BD29" s="33">
        <f ca="1">(1-Inputs!B20)*BD11/'(Other Computations)'!B130</f>
        <v>126.79173539799973</v>
      </c>
      <c r="BE29" s="33">
        <f ca="1">(1-Inputs!B20)*BE11/'(Other Computations)'!B130</f>
        <v>126.67180463167314</v>
      </c>
      <c r="BF29" s="33">
        <f ca="1">(1-Inputs!B20)*BF11/'(Other Computations)'!B130</f>
        <v>126.48475031264134</v>
      </c>
      <c r="BG29" s="33">
        <f ca="1">(1-Inputs!B20)*BG11/'(Other Computations)'!B130</f>
        <v>126.27757427967259</v>
      </c>
      <c r="BH29" s="33">
        <f ca="1">(1-Inputs!B20)*BH11/'(Other Computations)'!B130</f>
        <v>126.11918292335771</v>
      </c>
      <c r="BI29" s="33">
        <f ca="1">(1-Inputs!B20)*BI11/'(Other Computations)'!B130</f>
        <v>125.94872147906382</v>
      </c>
      <c r="BJ29" s="33">
        <f ca="1">(1-Inputs!B20)*BJ11/'(Other Computations)'!B130</f>
        <v>125.67408093101133</v>
      </c>
      <c r="BK29" s="33">
        <f ca="1">(1-Inputs!B20)*BK11/'(Other Computations)'!B130</f>
        <v>125.46350796709386</v>
      </c>
      <c r="BL29" s="33">
        <f ca="1">(1-Inputs!B20)*BL11/'(Other Computations)'!B130</f>
        <v>125.25233716933533</v>
      </c>
      <c r="BM29" s="33">
        <f ca="1">(1-Inputs!B20)*BM11/'(Other Computations)'!B130</f>
        <v>125.09609744014142</v>
      </c>
      <c r="BN29" s="34">
        <f ca="1">SUM(BB29:BM29)</f>
        <v>1513.8077446534933</v>
      </c>
      <c r="BO29" s="33">
        <f ca="1">(1-Inputs!B20)*BO11/'(Other Computations)'!B130</f>
        <v>124.97100981096739</v>
      </c>
      <c r="BP29" s="33">
        <f ca="1">(1-Inputs!B20)*BP11/'(Other Computations)'!B130</f>
        <v>124.80819744750335</v>
      </c>
      <c r="BQ29" s="33">
        <f ca="1">(1-Inputs!B20)*BQ11/'(Other Computations)'!B130</f>
        <v>124.64864518869487</v>
      </c>
      <c r="BR29" s="33">
        <f ca="1">(1-Inputs!B20)*BR11/'(Other Computations)'!B130</f>
        <v>124.47175384807721</v>
      </c>
      <c r="BS29" s="33">
        <f ca="1">(1-Inputs!B20)*BS11/'(Other Computations)'!B130</f>
        <v>124.34818298387259</v>
      </c>
      <c r="BT29" s="33">
        <f ca="1">(1-Inputs!B20)*BT11/'(Other Computations)'!B130</f>
        <v>124.1508031587488</v>
      </c>
      <c r="BU29" s="33">
        <f ca="1">(1-Inputs!B20)*BU11/'(Other Computations)'!B130</f>
        <v>123.97618103724834</v>
      </c>
      <c r="BV29" s="33">
        <f ca="1">(1-Inputs!B20)*BV11/'(Other Computations)'!B130</f>
        <v>123.88653122166997</v>
      </c>
      <c r="BW29" s="33">
        <f ca="1">(1-Inputs!B20)*BW11/'(Other Computations)'!B130</f>
        <v>123.76589206277676</v>
      </c>
      <c r="BX29" s="33">
        <f ca="1">(1-Inputs!B20)*BX11/'(Other Computations)'!B130</f>
        <v>123.60064814851034</v>
      </c>
      <c r="BY29" s="33">
        <f ca="1">(1-Inputs!B20)*BY11/'(Other Computations)'!B130</f>
        <v>123.33176830118997</v>
      </c>
      <c r="BZ29" s="33">
        <f ca="1">(1-Inputs!B20)*BZ11/'(Other Computations)'!B130</f>
        <v>123.09250309343871</v>
      </c>
      <c r="CA29" s="34">
        <f ca="1">SUM(BO29:BZ29)</f>
        <v>1489.0521163026981</v>
      </c>
      <c r="CB29" s="33">
        <f ca="1">(1-Inputs!B20)*CB11/'(Other Computations)'!B130</f>
        <v>123.01955391024396</v>
      </c>
      <c r="CC29" s="33">
        <f ca="1">(1-Inputs!B20)*CC11/'(Other Computations)'!B130</f>
        <v>122.91805337768963</v>
      </c>
      <c r="CD29" s="33">
        <f ca="1">(1-Inputs!B20)*CD11/'(Other Computations)'!B130</f>
        <v>122.75724856557494</v>
      </c>
      <c r="CE29" s="33">
        <f ca="1">(1-Inputs!B20)*CE11/'(Other Computations)'!B130</f>
        <v>122.52687090064261</v>
      </c>
      <c r="CF29" s="33">
        <f ca="1">(1-Inputs!B20)*CF11/'(Other Computations)'!B130</f>
        <v>122.40784479674612</v>
      </c>
      <c r="CG29" s="33">
        <f ca="1">(1-Inputs!B20)*CG11/'(Other Computations)'!B130</f>
        <v>122.2648422631602</v>
      </c>
      <c r="CH29" s="33">
        <f ca="1">(1-Inputs!B20)*CH11/'(Other Computations)'!B130</f>
        <v>122.19440978684572</v>
      </c>
      <c r="CI29" s="33">
        <f ca="1">(1-Inputs!B20)*CI11/'(Other Computations)'!B130</f>
        <v>122.0669860493673</v>
      </c>
      <c r="CJ29" s="33">
        <f ca="1">(1-Inputs!B20)*CJ11/'(Other Computations)'!B130</f>
        <v>121.98549604346195</v>
      </c>
      <c r="CK29" s="33">
        <f ca="1">(1-Inputs!B20)*CK11/'(Other Computations)'!B130</f>
        <v>121.889002115011</v>
      </c>
      <c r="CL29" s="33">
        <f ca="1">(1-Inputs!B20)*CL11/'(Other Computations)'!B130</f>
        <v>121.69816252312854</v>
      </c>
      <c r="CM29" s="33">
        <f ca="1">(1-Inputs!B20)*CM11/'(Other Computations)'!B130</f>
        <v>121.45233445017779</v>
      </c>
      <c r="CN29" s="34">
        <f ca="1">SUM(CB29:CM29)</f>
        <v>1467.1808047820498</v>
      </c>
      <c r="CO29" s="33">
        <f ca="1">(1-Inputs!B20)*CO11/'(Other Computations)'!B130</f>
        <v>121.38028538153937</v>
      </c>
      <c r="CP29" s="33">
        <f ca="1">(1-Inputs!B20)*CP11/'(Other Computations)'!B130</f>
        <v>121.16430162361277</v>
      </c>
      <c r="CQ29" s="33">
        <f ca="1">(1-Inputs!B20)*CQ11/'(Other Computations)'!B130</f>
        <v>120.95709541105822</v>
      </c>
      <c r="CR29" s="33">
        <f ca="1">(1-Inputs!B20)*CR11/'(Other Computations)'!B130</f>
        <v>120.76897209532183</v>
      </c>
      <c r="CS29" s="33">
        <f ca="1">(1-Inputs!B20)*CS11/'(Other Computations)'!B130</f>
        <v>120.63435319746773</v>
      </c>
      <c r="CT29" s="33">
        <f ca="1">(1-Inputs!B20)*CT11/'(Other Computations)'!B130</f>
        <v>120.47174453460272</v>
      </c>
      <c r="CU29" s="33">
        <f ca="1">(1-Inputs!B20)*CU11/'(Other Computations)'!B130</f>
        <v>120.33592035131424</v>
      </c>
      <c r="CV29" s="33">
        <f ca="1">(1-Inputs!B20)*CV11/'(Other Computations)'!B130</f>
        <v>120.20186381924093</v>
      </c>
      <c r="CW29" s="33">
        <f ca="1">(1-Inputs!B20)*CW11/'(Other Computations)'!B130</f>
        <v>119.99920320833296</v>
      </c>
      <c r="CX29" s="33">
        <f ca="1">(1-Inputs!B20)*CX11/'(Other Computations)'!B130</f>
        <v>119.96290660501693</v>
      </c>
      <c r="CY29" s="33">
        <f ca="1">(1-Inputs!B20)*CY11/'(Other Computations)'!B130</f>
        <v>119.84596715358794</v>
      </c>
      <c r="CZ29" s="33">
        <f ca="1">(1-Inputs!B20)*CZ11/'(Other Computations)'!B130</f>
        <v>119.66090122421733</v>
      </c>
      <c r="DA29" s="34">
        <f ca="1">SUM(CO29:CZ29)</f>
        <v>1445.3835146053129</v>
      </c>
      <c r="DB29" s="33">
        <f ca="1">(1-Inputs!B20)*DB11/'(Other Computations)'!B130</f>
        <v>119.53446326968866</v>
      </c>
      <c r="DC29" s="33">
        <f ca="1">(1-Inputs!B20)*DC11/'(Other Computations)'!B130</f>
        <v>119.44526039324026</v>
      </c>
      <c r="DD29" s="33">
        <f ca="1">(1-Inputs!B20)*DD11/'(Other Computations)'!B130</f>
        <v>119.26679336833402</v>
      </c>
      <c r="DE29" s="33">
        <f ca="1">(1-Inputs!B20)*DE11/'(Other Computations)'!B130</f>
        <v>119.10922534262579</v>
      </c>
      <c r="DF29" s="33">
        <f ca="1">(1-Inputs!B20)*DF11/'(Other Computations)'!B130</f>
        <v>118.98144076146697</v>
      </c>
      <c r="DG29" s="33">
        <f ca="1">(1-Inputs!B20)*DG11/'(Other Computations)'!B130</f>
        <v>118.93261543390932</v>
      </c>
      <c r="DH29" s="33">
        <f ca="1">(1-Inputs!B20)*DH11/'(Other Computations)'!B130</f>
        <v>118.82474634544032</v>
      </c>
      <c r="DI29" s="33">
        <f ca="1">(1-Inputs!B20)*DI11/'(Other Computations)'!B130</f>
        <v>118.61874971666325</v>
      </c>
      <c r="DJ29" s="33">
        <f ca="1">(1-Inputs!B20)*DJ11/'(Other Computations)'!B130</f>
        <v>118.51033805449603</v>
      </c>
      <c r="DK29" s="33">
        <f ca="1">(1-Inputs!B20)*DK11/'(Other Computations)'!B130</f>
        <v>118.38951397074753</v>
      </c>
      <c r="DL29" s="33">
        <f ca="1">(1-Inputs!B20)*DL11/'(Other Computations)'!B130</f>
        <v>118.35315704672409</v>
      </c>
      <c r="DM29" s="33">
        <f ca="1">(1-Inputs!B20)*DM11/'(Other Computations)'!B130</f>
        <v>118.17520214577168</v>
      </c>
      <c r="DN29" s="34">
        <f ca="1">SUM(DB29:DM29)</f>
        <v>1426.1415058491077</v>
      </c>
      <c r="DO29" s="33">
        <f ca="1">(1-Inputs!B20)*DO11/'(Other Computations)'!B130</f>
        <v>118.02583443408858</v>
      </c>
      <c r="DP29" s="33">
        <f ca="1">(1-Inputs!B20)*DP11/'(Other Computations)'!B130</f>
        <v>117.89661112235832</v>
      </c>
      <c r="DQ29" s="33">
        <f ca="1">(1-Inputs!B20)*DQ11/'(Other Computations)'!B130</f>
        <v>117.85724321162319</v>
      </c>
      <c r="DR29" s="33">
        <f ca="1">(1-Inputs!B20)*DR11/'(Other Computations)'!B130</f>
        <v>117.7060958124426</v>
      </c>
      <c r="DS29" s="33">
        <f ca="1">(1-Inputs!B20)*DS11/'(Other Computations)'!B130</f>
        <v>117.54590084298987</v>
      </c>
      <c r="DT29" s="33">
        <f ca="1">(1-Inputs!B20)*DT11/'(Other Computations)'!B130</f>
        <v>117.44097719865893</v>
      </c>
      <c r="DU29" s="33">
        <f ca="1">(1-Inputs!B20)*DU11/'(Other Computations)'!B130</f>
        <v>117.40063738056335</v>
      </c>
      <c r="DV29" s="33">
        <f ca="1">(1-Inputs!B20)*DV11/'(Other Computations)'!B130</f>
        <v>117.21023262162362</v>
      </c>
      <c r="DW29" s="33">
        <f ca="1">(1-Inputs!B20)*DW11/'(Other Computations)'!B130</f>
        <v>117.16070844756726</v>
      </c>
      <c r="DX29" s="33">
        <f ca="1">(1-Inputs!B20)*DX11/'(Other Computations)'!B130</f>
        <v>117.06620246931624</v>
      </c>
      <c r="DY29" s="33">
        <f ca="1">(1-Inputs!B20)*DY11/'(Other Computations)'!B130</f>
        <v>116.93475568673689</v>
      </c>
      <c r="DZ29" s="33">
        <f ca="1">(1-Inputs!B20)*DZ11/'(Other Computations)'!B130</f>
        <v>116.91469747660257</v>
      </c>
      <c r="EA29" s="34">
        <f ca="1">SUM(DO29:DZ29)</f>
        <v>1409.1598967045718</v>
      </c>
      <c r="EB29" s="33">
        <f ca="1">(1-Inputs!B20)*EB11/'(Other Computations)'!B130</f>
        <v>116.83266671050012</v>
      </c>
      <c r="EC29" s="33">
        <f ca="1">(1-Inputs!B20)*EC11/'(Other Computations)'!B130</f>
        <v>116.6358168167767</v>
      </c>
      <c r="ED29" s="33">
        <f ca="1">(1-Inputs!B20)*ED11/'(Other Computations)'!B130</f>
        <v>116.49030257979705</v>
      </c>
      <c r="EE29" s="33">
        <f ca="1">(1-Inputs!B20)*EE11/'(Other Computations)'!B130</f>
        <v>116.48177439647145</v>
      </c>
      <c r="EF29" s="33">
        <f ca="1">(1-Inputs!B20)*EF11/'(Other Computations)'!B130</f>
        <v>116.31783721924195</v>
      </c>
      <c r="EG29" s="33">
        <f ca="1">(1-Inputs!B20)*EG11/'(Other Computations)'!B130</f>
        <v>116.20398700427225</v>
      </c>
      <c r="EH29" s="33">
        <f ca="1">(1-Inputs!B20)*EH11/'(Other Computations)'!B130</f>
        <v>116.16536908082206</v>
      </c>
      <c r="EI29" s="33">
        <f ca="1">(1-Inputs!B20)*EI11/'(Other Computations)'!B130</f>
        <v>116.12322057247728</v>
      </c>
      <c r="EJ29" s="33">
        <f ca="1">(1-Inputs!B20)*EJ11/'(Other Computations)'!B130</f>
        <v>116.0489060746667</v>
      </c>
      <c r="EK29" s="33">
        <f ca="1">(1-Inputs!B20)*EK11/'(Other Computations)'!B130</f>
        <v>115.93266874475263</v>
      </c>
      <c r="EL29" s="33">
        <f ca="1">(1-Inputs!B20)*EL11/'(Other Computations)'!B130</f>
        <v>115.83700692483816</v>
      </c>
      <c r="EM29" s="33">
        <f ca="1">(1-Inputs!B20)*EM11/'(Other Computations)'!B130</f>
        <v>115.74212914338131</v>
      </c>
      <c r="EN29" s="34">
        <f ca="1">SUM(EB29:EM29)</f>
        <v>1394.8116852679977</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812219.93244408118</v>
      </c>
      <c r="C35" s="22">
        <f t="shared" ca="1" si="22"/>
        <v>852970.56205409206</v>
      </c>
      <c r="D35" s="22">
        <f t="shared" ca="1" si="22"/>
        <v>804215.4804415683</v>
      </c>
      <c r="E35" s="22">
        <f t="shared" ca="1" si="22"/>
        <v>836091.62967094092</v>
      </c>
      <c r="F35" s="22">
        <f t="shared" ca="1" si="22"/>
        <v>807479.06148644898</v>
      </c>
      <c r="G35" s="22">
        <f t="shared" ca="1" si="22"/>
        <v>791750.9524646448</v>
      </c>
      <c r="H35" s="22">
        <f t="shared" ca="1" si="22"/>
        <v>805632.1783295091</v>
      </c>
      <c r="I35" s="22">
        <f t="shared" ca="1" si="22"/>
        <v>860344.30543607299</v>
      </c>
      <c r="J35" s="22">
        <f t="shared" ca="1" si="22"/>
        <v>833878.79938033875</v>
      </c>
      <c r="K35" s="22">
        <f t="shared" ca="1" si="22"/>
        <v>842252.18119740824</v>
      </c>
      <c r="L35" s="22">
        <f t="shared" ca="1" si="22"/>
        <v>828548.32567809615</v>
      </c>
      <c r="M35" s="22">
        <f t="shared" ca="1" si="22"/>
        <v>807371.10069067171</v>
      </c>
      <c r="N35" s="23">
        <f ca="1">SUM(B35:M35)</f>
        <v>9882754.5092738736</v>
      </c>
      <c r="O35" s="22">
        <f t="shared" ref="O35:Z35" ca="1" si="23">O44-O54+O38</f>
        <v>843235.89892928617</v>
      </c>
      <c r="P35" s="22">
        <f t="shared" ca="1" si="23"/>
        <v>794405.87777300191</v>
      </c>
      <c r="Q35" s="22">
        <f t="shared" ca="1" si="23"/>
        <v>811513.26575879427</v>
      </c>
      <c r="R35" s="22">
        <f t="shared" ca="1" si="23"/>
        <v>817503.691337105</v>
      </c>
      <c r="S35" s="22">
        <f t="shared" ca="1" si="23"/>
        <v>791828.20078511711</v>
      </c>
      <c r="T35" s="22">
        <f t="shared" ca="1" si="23"/>
        <v>829217.01010852039</v>
      </c>
      <c r="U35" s="22">
        <f t="shared" ca="1" si="23"/>
        <v>824950.47098322178</v>
      </c>
      <c r="V35" s="22">
        <f t="shared" ca="1" si="23"/>
        <v>788646.55174371763</v>
      </c>
      <c r="W35" s="22">
        <f t="shared" ca="1" si="23"/>
        <v>778797.15317856823</v>
      </c>
      <c r="X35" s="22">
        <f t="shared" ca="1" si="23"/>
        <v>811397.75693920848</v>
      </c>
      <c r="Y35" s="22">
        <f t="shared" ca="1" si="23"/>
        <v>804699.1616964183</v>
      </c>
      <c r="Z35" s="22">
        <f t="shared" ca="1" si="23"/>
        <v>814747.47751065495</v>
      </c>
      <c r="AA35" s="23">
        <f ca="1">SUM(O35:Z35)</f>
        <v>9710942.5167436153</v>
      </c>
      <c r="AB35" s="22">
        <f t="shared" ref="AB35:AM35" ca="1" si="24">AB44-AB54+AB38</f>
        <v>800898.6275249063</v>
      </c>
      <c r="AC35" s="22">
        <f t="shared" ca="1" si="24"/>
        <v>773318.35639862472</v>
      </c>
      <c r="AD35" s="22">
        <f t="shared" ca="1" si="24"/>
        <v>802663.81193555903</v>
      </c>
      <c r="AE35" s="22">
        <f t="shared" ca="1" si="24"/>
        <v>793292.97943053395</v>
      </c>
      <c r="AF35" s="22">
        <f t="shared" ca="1" si="24"/>
        <v>781958.22004856041</v>
      </c>
      <c r="AG35" s="22">
        <f t="shared" ca="1" si="24"/>
        <v>844112.42576659855</v>
      </c>
      <c r="AH35" s="22">
        <f t="shared" ca="1" si="24"/>
        <v>788532.79333248793</v>
      </c>
      <c r="AI35" s="22">
        <f t="shared" ca="1" si="24"/>
        <v>789891.15794683108</v>
      </c>
      <c r="AJ35" s="22">
        <f t="shared" ca="1" si="24"/>
        <v>807307.66998885467</v>
      </c>
      <c r="AK35" s="22">
        <f t="shared" ca="1" si="24"/>
        <v>825384.01737011515</v>
      </c>
      <c r="AL35" s="22">
        <f t="shared" ca="1" si="24"/>
        <v>785370.16620429768</v>
      </c>
      <c r="AM35" s="22">
        <f t="shared" ca="1" si="24"/>
        <v>786529.48189704481</v>
      </c>
      <c r="AN35" s="23">
        <f ca="1">SUM(AB35:AM35)</f>
        <v>9579259.7078444157</v>
      </c>
      <c r="AO35" s="22">
        <f t="shared" ref="AO35:AZ35" ca="1" si="25">AO44-AO54+AO38</f>
        <v>831759.59087812656</v>
      </c>
      <c r="AP35" s="22">
        <f t="shared" ca="1" si="25"/>
        <v>782975.95766358997</v>
      </c>
      <c r="AQ35" s="22">
        <f t="shared" ca="1" si="25"/>
        <v>782512.11136434565</v>
      </c>
      <c r="AR35" s="22">
        <f t="shared" ca="1" si="25"/>
        <v>788840.85401012085</v>
      </c>
      <c r="AS35" s="22">
        <f t="shared" ca="1" si="25"/>
        <v>763090.98978504329</v>
      </c>
      <c r="AT35" s="22">
        <f t="shared" ca="1" si="25"/>
        <v>775850.36650863511</v>
      </c>
      <c r="AU35" s="22">
        <f t="shared" ca="1" si="25"/>
        <v>748529.99677647487</v>
      </c>
      <c r="AV35" s="22">
        <f t="shared" ca="1" si="25"/>
        <v>787341.91704132163</v>
      </c>
      <c r="AW35" s="22">
        <f t="shared" ca="1" si="25"/>
        <v>759122.24885420164</v>
      </c>
      <c r="AX35" s="22">
        <f t="shared" ca="1" si="25"/>
        <v>775793.79189186718</v>
      </c>
      <c r="AY35" s="22">
        <f t="shared" ca="1" si="25"/>
        <v>764656.08254958561</v>
      </c>
      <c r="AZ35" s="22">
        <f t="shared" ca="1" si="25"/>
        <v>819049.24589884526</v>
      </c>
      <c r="BA35" s="23">
        <f ca="1">SUM(AO35:AZ35)</f>
        <v>9379523.1532221567</v>
      </c>
      <c r="BB35" s="22">
        <f t="shared" ref="BB35:BM35" ca="1" si="26">BB44-BB54+BB38</f>
        <v>793231.79668354907</v>
      </c>
      <c r="BC35" s="22">
        <f t="shared" ca="1" si="26"/>
        <v>798519.30590234429</v>
      </c>
      <c r="BD35" s="22">
        <f t="shared" ca="1" si="26"/>
        <v>748288.09779830067</v>
      </c>
      <c r="BE35" s="22">
        <f t="shared" ca="1" si="26"/>
        <v>812572.24570882402</v>
      </c>
      <c r="BF35" s="22">
        <f t="shared" ca="1" si="26"/>
        <v>766621.81971710303</v>
      </c>
      <c r="BG35" s="22">
        <f t="shared" ca="1" si="26"/>
        <v>775571.68125327409</v>
      </c>
      <c r="BH35" s="22">
        <f t="shared" ca="1" si="26"/>
        <v>785163.64323773794</v>
      </c>
      <c r="BI35" s="22">
        <f t="shared" ca="1" si="26"/>
        <v>785960.01816112234</v>
      </c>
      <c r="BJ35" s="22">
        <f t="shared" ca="1" si="26"/>
        <v>786672.48866930557</v>
      </c>
      <c r="BK35" s="22">
        <f t="shared" ca="1" si="26"/>
        <v>754737.95761345373</v>
      </c>
      <c r="BL35" s="22">
        <f t="shared" ca="1" si="26"/>
        <v>753534.8148324528</v>
      </c>
      <c r="BM35" s="22">
        <f t="shared" ca="1" si="26"/>
        <v>746464.210810213</v>
      </c>
      <c r="BN35" s="23">
        <f ca="1">SUM(BB35:BM35)</f>
        <v>9307338.0803876799</v>
      </c>
      <c r="BO35" s="22">
        <f t="shared" ref="BO35:BZ35" ca="1" si="27">BO44-BO54+BO38</f>
        <v>769580.80465620256</v>
      </c>
      <c r="BP35" s="22">
        <f t="shared" ca="1" si="27"/>
        <v>751565.15743314638</v>
      </c>
      <c r="BQ35" s="22">
        <f t="shared" ca="1" si="27"/>
        <v>803612.88168815873</v>
      </c>
      <c r="BR35" s="22">
        <f t="shared" ca="1" si="27"/>
        <v>796660.7609062054</v>
      </c>
      <c r="BS35" s="22">
        <f t="shared" ca="1" si="27"/>
        <v>753773.23863233149</v>
      </c>
      <c r="BT35" s="22">
        <f t="shared" ca="1" si="27"/>
        <v>769451.26009756222</v>
      </c>
      <c r="BU35" s="22">
        <f t="shared" ca="1" si="27"/>
        <v>790246.80831948586</v>
      </c>
      <c r="BV35" s="22">
        <f t="shared" ca="1" si="27"/>
        <v>772345.51604319771</v>
      </c>
      <c r="BW35" s="22">
        <f t="shared" ca="1" si="27"/>
        <v>759974.18397092097</v>
      </c>
      <c r="BX35" s="22">
        <f t="shared" ca="1" si="27"/>
        <v>765543.65501237754</v>
      </c>
      <c r="BY35" s="22">
        <f t="shared" ca="1" si="27"/>
        <v>765051.35513300484</v>
      </c>
      <c r="BZ35" s="22">
        <f t="shared" ca="1" si="27"/>
        <v>721877.51052085159</v>
      </c>
      <c r="CA35" s="23">
        <f ca="1">SUM(BO35:BZ35)</f>
        <v>9219683.132413445</v>
      </c>
      <c r="CB35" s="22">
        <f t="shared" ref="CB35:CM35" ca="1" si="28">CB44-CB54+CB38</f>
        <v>764363.81597602856</v>
      </c>
      <c r="CC35" s="22">
        <f t="shared" ca="1" si="28"/>
        <v>794804.07613021845</v>
      </c>
      <c r="CD35" s="22">
        <f t="shared" ca="1" si="28"/>
        <v>768071.87965674943</v>
      </c>
      <c r="CE35" s="22">
        <f t="shared" ca="1" si="28"/>
        <v>759630.00609610137</v>
      </c>
      <c r="CF35" s="22">
        <f t="shared" ca="1" si="28"/>
        <v>775093.11134421546</v>
      </c>
      <c r="CG35" s="22">
        <f t="shared" ca="1" si="28"/>
        <v>768319.37416682357</v>
      </c>
      <c r="CH35" s="22">
        <f t="shared" ca="1" si="28"/>
        <v>784503.55189800193</v>
      </c>
      <c r="CI35" s="22">
        <f t="shared" ca="1" si="28"/>
        <v>716300.60925306217</v>
      </c>
      <c r="CJ35" s="22">
        <f t="shared" ca="1" si="28"/>
        <v>739323.10230423149</v>
      </c>
      <c r="CK35" s="22">
        <f t="shared" ca="1" si="28"/>
        <v>727398.03418690653</v>
      </c>
      <c r="CL35" s="22">
        <f t="shared" ca="1" si="28"/>
        <v>744761.79397957667</v>
      </c>
      <c r="CM35" s="22">
        <f t="shared" ca="1" si="28"/>
        <v>745687.3000645492</v>
      </c>
      <c r="CN35" s="23">
        <f ca="1">SUM(CB35:CM35)</f>
        <v>9088256.6550564636</v>
      </c>
      <c r="CO35" s="22">
        <f t="shared" ref="CO35:CZ35" ca="1" si="29">CO44-CO54+CO38</f>
        <v>759242.617382269</v>
      </c>
      <c r="CP35" s="22">
        <f t="shared" ca="1" si="29"/>
        <v>786884.11502693384</v>
      </c>
      <c r="CQ35" s="22">
        <f t="shared" ca="1" si="29"/>
        <v>742520.66303875425</v>
      </c>
      <c r="CR35" s="22">
        <f t="shared" ca="1" si="29"/>
        <v>742363.54758546187</v>
      </c>
      <c r="CS35" s="22">
        <f t="shared" ca="1" si="29"/>
        <v>781130.99769018788</v>
      </c>
      <c r="CT35" s="22">
        <f t="shared" ca="1" si="29"/>
        <v>734227.88595084602</v>
      </c>
      <c r="CU35" s="22">
        <f t="shared" ca="1" si="29"/>
        <v>724755.9429752453</v>
      </c>
      <c r="CV35" s="22">
        <f t="shared" ca="1" si="29"/>
        <v>732954.30129809666</v>
      </c>
      <c r="CW35" s="22">
        <f t="shared" ca="1" si="29"/>
        <v>754383.54280513665</v>
      </c>
      <c r="CX35" s="22">
        <f t="shared" ca="1" si="29"/>
        <v>743854.20303659106</v>
      </c>
      <c r="CY35" s="22">
        <f t="shared" ca="1" si="29"/>
        <v>709155.06335828442</v>
      </c>
      <c r="CZ35" s="22">
        <f t="shared" ca="1" si="29"/>
        <v>746516.41109609453</v>
      </c>
      <c r="DA35" s="23">
        <f ca="1">SUM(CO35:CZ35)</f>
        <v>8957989.2912439015</v>
      </c>
      <c r="DB35" s="22">
        <f t="shared" ref="DB35:DM35" ca="1" si="30">DB44-DB54+DB38</f>
        <v>743709.34291867039</v>
      </c>
      <c r="DC35" s="22">
        <f t="shared" ca="1" si="30"/>
        <v>754550.54571402178</v>
      </c>
      <c r="DD35" s="22">
        <f t="shared" ca="1" si="30"/>
        <v>742592.01428043528</v>
      </c>
      <c r="DE35" s="22">
        <f t="shared" ca="1" si="30"/>
        <v>752183.34851992154</v>
      </c>
      <c r="DF35" s="22">
        <f t="shared" ca="1" si="30"/>
        <v>764404.01043526584</v>
      </c>
      <c r="DG35" s="22">
        <f t="shared" ca="1" si="30"/>
        <v>717368.98888498289</v>
      </c>
      <c r="DH35" s="22">
        <f t="shared" ca="1" si="30"/>
        <v>728174.95438025019</v>
      </c>
      <c r="DI35" s="22">
        <f t="shared" ca="1" si="30"/>
        <v>753333.30804830848</v>
      </c>
      <c r="DJ35" s="22">
        <f t="shared" ca="1" si="30"/>
        <v>732545.86465039803</v>
      </c>
      <c r="DK35" s="22">
        <f t="shared" ca="1" si="30"/>
        <v>779801.47164537932</v>
      </c>
      <c r="DL35" s="22">
        <f t="shared" ca="1" si="30"/>
        <v>740803.82883964607</v>
      </c>
      <c r="DM35" s="22">
        <f t="shared" ca="1" si="30"/>
        <v>732172.5848540453</v>
      </c>
      <c r="DN35" s="23">
        <f ca="1">SUM(DB35:DM35)</f>
        <v>8941640.2631713264</v>
      </c>
      <c r="DO35" s="22">
        <f t="shared" ref="DO35:DZ35" ca="1" si="31">DO44-DO54+DO38</f>
        <v>717351.4418282999</v>
      </c>
      <c r="DP35" s="22">
        <f t="shared" ca="1" si="31"/>
        <v>736533.34021217527</v>
      </c>
      <c r="DQ35" s="22">
        <f t="shared" ca="1" si="31"/>
        <v>690398.40490900911</v>
      </c>
      <c r="DR35" s="22">
        <f t="shared" ca="1" si="31"/>
        <v>723842.0586552762</v>
      </c>
      <c r="DS35" s="22">
        <f t="shared" ca="1" si="31"/>
        <v>720188.76735664706</v>
      </c>
      <c r="DT35" s="22">
        <f t="shared" ca="1" si="31"/>
        <v>711918.06569256599</v>
      </c>
      <c r="DU35" s="22">
        <f t="shared" ca="1" si="31"/>
        <v>690172.08517813811</v>
      </c>
      <c r="DV35" s="22">
        <f t="shared" ca="1" si="31"/>
        <v>723936.38234558387</v>
      </c>
      <c r="DW35" s="22">
        <f t="shared" ca="1" si="31"/>
        <v>698950.27870624152</v>
      </c>
      <c r="DX35" s="22">
        <f t="shared" ca="1" si="31"/>
        <v>708613.75623496121</v>
      </c>
      <c r="DY35" s="22">
        <f t="shared" ca="1" si="31"/>
        <v>762306.31352259172</v>
      </c>
      <c r="DZ35" s="22">
        <f t="shared" ca="1" si="31"/>
        <v>715795.89767655742</v>
      </c>
      <c r="EA35" s="23">
        <f ca="1">SUM(DO35:DZ35)</f>
        <v>8600006.792318048</v>
      </c>
      <c r="EB35" s="22">
        <f t="shared" ref="EB35:EM35" ca="1" si="32">EB44-EB54+EB38</f>
        <v>731238.39770882542</v>
      </c>
      <c r="EC35" s="22">
        <f t="shared" ca="1" si="32"/>
        <v>715240.92471342965</v>
      </c>
      <c r="ED35" s="22">
        <f t="shared" ca="1" si="32"/>
        <v>731273.32866028149</v>
      </c>
      <c r="EE35" s="22">
        <f t="shared" ca="1" si="32"/>
        <v>749794.78254204371</v>
      </c>
      <c r="EF35" s="22">
        <f t="shared" ca="1" si="32"/>
        <v>734381.47067030112</v>
      </c>
      <c r="EG35" s="22">
        <f t="shared" ca="1" si="32"/>
        <v>705744.5084081986</v>
      </c>
      <c r="EH35" s="22">
        <f t="shared" ca="1" si="32"/>
        <v>743750.83631121845</v>
      </c>
      <c r="EI35" s="22">
        <f t="shared" ca="1" si="32"/>
        <v>750029.13324633462</v>
      </c>
      <c r="EJ35" s="22">
        <f t="shared" ca="1" si="32"/>
        <v>719140.61405708303</v>
      </c>
      <c r="EK35" s="22">
        <f t="shared" ca="1" si="32"/>
        <v>714265.94100023108</v>
      </c>
      <c r="EL35" s="22">
        <f t="shared" ca="1" si="32"/>
        <v>751288.27694907447</v>
      </c>
      <c r="EM35" s="22">
        <f t="shared" ca="1" si="32"/>
        <v>703398.97759189096</v>
      </c>
      <c r="EN35" s="23">
        <f ca="1">SUM(EB35:EM35)</f>
        <v>8749547.1918589119</v>
      </c>
    </row>
    <row r="36" spans="1:144" ht="12.75" customHeight="1" outlineLevel="1">
      <c r="A36" s="11" t="str">
        <f>Labels!B45</f>
        <v>Final Sales</v>
      </c>
      <c r="B36" s="24">
        <f t="shared" ref="B36:M36" si="33">B12+B21+B37</f>
        <v>963388.68108289549</v>
      </c>
      <c r="C36" s="24">
        <f t="shared" ca="1" si="33"/>
        <v>962733.75746878795</v>
      </c>
      <c r="D36" s="24">
        <f t="shared" ca="1" si="33"/>
        <v>962271.89265047607</v>
      </c>
      <c r="E36" s="24">
        <f t="shared" ca="1" si="33"/>
        <v>961631.51812188549</v>
      </c>
      <c r="F36" s="24">
        <f t="shared" ca="1" si="33"/>
        <v>961033.22347676079</v>
      </c>
      <c r="G36" s="24">
        <f t="shared" ca="1" si="33"/>
        <v>960446.85069427895</v>
      </c>
      <c r="H36" s="24">
        <f t="shared" ca="1" si="33"/>
        <v>959764.3031240144</v>
      </c>
      <c r="I36" s="24">
        <f t="shared" ca="1" si="33"/>
        <v>959199.09252259356</v>
      </c>
      <c r="J36" s="24">
        <f t="shared" ca="1" si="33"/>
        <v>958705.16835467948</v>
      </c>
      <c r="K36" s="24">
        <f t="shared" ca="1" si="33"/>
        <v>958152.63955924986</v>
      </c>
      <c r="L36" s="24">
        <f t="shared" ca="1" si="33"/>
        <v>957586.529795871</v>
      </c>
      <c r="M36" s="24">
        <f t="shared" ca="1" si="33"/>
        <v>957016.77714653837</v>
      </c>
      <c r="N36" s="25">
        <f ca="1">SUM(B36:M36)</f>
        <v>11521930.433998032</v>
      </c>
      <c r="O36" s="24">
        <f t="shared" ref="O36:Z36" ca="1" si="34">O12+O21+O37</f>
        <v>956442.8555284231</v>
      </c>
      <c r="P36" s="24">
        <f t="shared" ca="1" si="34"/>
        <v>955902.93498782977</v>
      </c>
      <c r="Q36" s="24">
        <f t="shared" ca="1" si="34"/>
        <v>955337.68644845602</v>
      </c>
      <c r="R36" s="24">
        <f t="shared" ca="1" si="34"/>
        <v>954812.25731401786</v>
      </c>
      <c r="S36" s="24">
        <f t="shared" ca="1" si="34"/>
        <v>954297.47708545648</v>
      </c>
      <c r="T36" s="24">
        <f t="shared" ca="1" si="34"/>
        <v>953650.02127883723</v>
      </c>
      <c r="U36" s="24">
        <f t="shared" ca="1" si="34"/>
        <v>953164.32169758878</v>
      </c>
      <c r="V36" s="24">
        <f t="shared" ca="1" si="34"/>
        <v>952705.33128683537</v>
      </c>
      <c r="W36" s="24">
        <f t="shared" ca="1" si="34"/>
        <v>952218.10874731559</v>
      </c>
      <c r="X36" s="24">
        <f t="shared" ca="1" si="34"/>
        <v>951677.21568331809</v>
      </c>
      <c r="Y36" s="24">
        <f t="shared" ca="1" si="34"/>
        <v>951229.33969603863</v>
      </c>
      <c r="Z36" s="24">
        <f t="shared" ca="1" si="34"/>
        <v>950806.24568907765</v>
      </c>
      <c r="AA36" s="25">
        <f ca="1">SUM(O36:Z36)</f>
        <v>11442243.795443196</v>
      </c>
      <c r="AB36" s="24">
        <f t="shared" ref="AB36:AM36" ca="1" si="35">AB12+AB21+AB37</f>
        <v>950253.32625004381</v>
      </c>
      <c r="AC36" s="24">
        <f t="shared" ca="1" si="35"/>
        <v>949625.12347783369</v>
      </c>
      <c r="AD36" s="24">
        <f t="shared" ca="1" si="35"/>
        <v>948945.35933548433</v>
      </c>
      <c r="AE36" s="24">
        <f t="shared" ca="1" si="35"/>
        <v>948460.5169565439</v>
      </c>
      <c r="AF36" s="24">
        <f t="shared" ca="1" si="35"/>
        <v>947891.08780224179</v>
      </c>
      <c r="AG36" s="24">
        <f t="shared" ca="1" si="35"/>
        <v>947435.3348860176</v>
      </c>
      <c r="AH36" s="24">
        <f t="shared" ca="1" si="35"/>
        <v>947057.04146807315</v>
      </c>
      <c r="AI36" s="24">
        <f t="shared" ca="1" si="35"/>
        <v>946465.65542453562</v>
      </c>
      <c r="AJ36" s="24">
        <f t="shared" ca="1" si="35"/>
        <v>945981.13850563648</v>
      </c>
      <c r="AK36" s="24">
        <f t="shared" ca="1" si="35"/>
        <v>945465.43074537686</v>
      </c>
      <c r="AL36" s="24">
        <f t="shared" ca="1" si="35"/>
        <v>944967.38881261088</v>
      </c>
      <c r="AM36" s="24">
        <f t="shared" ca="1" si="35"/>
        <v>944438.21474581759</v>
      </c>
      <c r="AN36" s="25">
        <f ca="1">SUM(AB36:AM36)</f>
        <v>11366985.618410215</v>
      </c>
      <c r="AO36" s="24">
        <f t="shared" ref="AO36:AZ36" ca="1" si="36">AO12+AO21+AO37</f>
        <v>943974.06163361412</v>
      </c>
      <c r="AP36" s="24">
        <f t="shared" ca="1" si="36"/>
        <v>943565.99592760613</v>
      </c>
      <c r="AQ36" s="24">
        <f t="shared" ca="1" si="36"/>
        <v>943072.18540362606</v>
      </c>
      <c r="AR36" s="24">
        <f t="shared" ca="1" si="36"/>
        <v>942606.87895936135</v>
      </c>
      <c r="AS36" s="24">
        <f t="shared" ca="1" si="36"/>
        <v>942157.7403647661</v>
      </c>
      <c r="AT36" s="24">
        <f t="shared" ca="1" si="36"/>
        <v>941659.57310618251</v>
      </c>
      <c r="AU36" s="24">
        <f t="shared" ca="1" si="36"/>
        <v>941201.98672470439</v>
      </c>
      <c r="AV36" s="24">
        <f t="shared" ca="1" si="36"/>
        <v>940541.04244713497</v>
      </c>
      <c r="AW36" s="24">
        <f t="shared" ca="1" si="36"/>
        <v>940107.88713172649</v>
      </c>
      <c r="AX36" s="24">
        <f t="shared" ca="1" si="36"/>
        <v>939524.29123234178</v>
      </c>
      <c r="AY36" s="24">
        <f t="shared" ca="1" si="36"/>
        <v>939135.55039290641</v>
      </c>
      <c r="AZ36" s="24">
        <f t="shared" ca="1" si="36"/>
        <v>938703.94975077396</v>
      </c>
      <c r="BA36" s="25">
        <f ca="1">SUM(AO36:AZ36)</f>
        <v>11296251.143074745</v>
      </c>
      <c r="BB36" s="24">
        <f t="shared" ref="BB36:BM36" ca="1" si="37">BB12+BB21+BB37</f>
        <v>938349.48003842146</v>
      </c>
      <c r="BC36" s="24">
        <f t="shared" ca="1" si="37"/>
        <v>937917.14137860516</v>
      </c>
      <c r="BD36" s="24">
        <f t="shared" ca="1" si="37"/>
        <v>937593.24414626416</v>
      </c>
      <c r="BE36" s="24">
        <f t="shared" ca="1" si="37"/>
        <v>937159.81395171816</v>
      </c>
      <c r="BF36" s="24">
        <f t="shared" ca="1" si="37"/>
        <v>936788.70055687288</v>
      </c>
      <c r="BG36" s="24">
        <f t="shared" ca="1" si="37"/>
        <v>936295.79476870596</v>
      </c>
      <c r="BH36" s="24">
        <f t="shared" ca="1" si="37"/>
        <v>935879.1745054276</v>
      </c>
      <c r="BI36" s="24">
        <f t="shared" ca="1" si="37"/>
        <v>935469.40183378512</v>
      </c>
      <c r="BJ36" s="24">
        <f t="shared" ca="1" si="37"/>
        <v>934942.4052917012</v>
      </c>
      <c r="BK36" s="24">
        <f t="shared" ca="1" si="37"/>
        <v>934492.60885899235</v>
      </c>
      <c r="BL36" s="24">
        <f t="shared" ca="1" si="37"/>
        <v>933973.24060908973</v>
      </c>
      <c r="BM36" s="24">
        <f t="shared" ca="1" si="37"/>
        <v>933515.14059468883</v>
      </c>
      <c r="BN36" s="25">
        <f ca="1">SUM(BB36:BM36)</f>
        <v>11232376.146534272</v>
      </c>
      <c r="BO36" s="24">
        <f t="shared" ref="BO36:BZ36" ca="1" si="38">BO12+BO21+BO37</f>
        <v>933077.32545484218</v>
      </c>
      <c r="BP36" s="24">
        <f t="shared" ca="1" si="38"/>
        <v>932646.14500468317</v>
      </c>
      <c r="BQ36" s="24">
        <f t="shared" ca="1" si="38"/>
        <v>932180.23292826582</v>
      </c>
      <c r="BR36" s="24">
        <f t="shared" ca="1" si="38"/>
        <v>931807.58619485539</v>
      </c>
      <c r="BS36" s="24">
        <f t="shared" ca="1" si="38"/>
        <v>931481.36348476983</v>
      </c>
      <c r="BT36" s="24">
        <f t="shared" ca="1" si="38"/>
        <v>930976.98867621028</v>
      </c>
      <c r="BU36" s="24">
        <f t="shared" ca="1" si="38"/>
        <v>930534.00720647047</v>
      </c>
      <c r="BV36" s="24">
        <f t="shared" ca="1" si="38"/>
        <v>930233.74876729806</v>
      </c>
      <c r="BW36" s="24">
        <f t="shared" ca="1" si="38"/>
        <v>929857.97194549546</v>
      </c>
      <c r="BX36" s="24">
        <f t="shared" ca="1" si="38"/>
        <v>929404.36468631588</v>
      </c>
      <c r="BY36" s="24">
        <f t="shared" ca="1" si="38"/>
        <v>928844.87599976466</v>
      </c>
      <c r="BZ36" s="24">
        <f t="shared" ca="1" si="38"/>
        <v>928320.61836807628</v>
      </c>
      <c r="CA36" s="25">
        <f ca="1">SUM(BO36:BZ36)</f>
        <v>11169365.228717048</v>
      </c>
      <c r="CB36" s="24">
        <f t="shared" ref="CB36:CM36" ca="1" si="39">CB12+CB21+CB37</f>
        <v>927894.42993915977</v>
      </c>
      <c r="CC36" s="24">
        <f t="shared" ca="1" si="39"/>
        <v>927526.00644494069</v>
      </c>
      <c r="CD36" s="24">
        <f t="shared" ca="1" si="39"/>
        <v>927155.48059361789</v>
      </c>
      <c r="CE36" s="24">
        <f t="shared" ca="1" si="39"/>
        <v>926647.96104136202</v>
      </c>
      <c r="CF36" s="24">
        <f t="shared" ca="1" si="39"/>
        <v>926251.40389167448</v>
      </c>
      <c r="CG36" s="24">
        <f t="shared" ca="1" si="39"/>
        <v>925860.04050780588</v>
      </c>
      <c r="CH36" s="24">
        <f t="shared" ca="1" si="39"/>
        <v>925537.44628968311</v>
      </c>
      <c r="CI36" s="24">
        <f t="shared" ca="1" si="39"/>
        <v>925183.46594400948</v>
      </c>
      <c r="CJ36" s="24">
        <f t="shared" ca="1" si="39"/>
        <v>924734.68057981424</v>
      </c>
      <c r="CK36" s="24">
        <f t="shared" ca="1" si="39"/>
        <v>924318.10829700646</v>
      </c>
      <c r="CL36" s="24">
        <f t="shared" ca="1" si="39"/>
        <v>923767.61846947775</v>
      </c>
      <c r="CM36" s="24">
        <f t="shared" ca="1" si="39"/>
        <v>923193.50469624938</v>
      </c>
      <c r="CN36" s="25">
        <f ca="1">SUM(CB36:CM36)</f>
        <v>11108070.146694802</v>
      </c>
      <c r="CO36" s="24">
        <f t="shared" ref="CO36:CZ36" ca="1" si="40">CO12+CO21+CO37</f>
        <v>922822.49544159335</v>
      </c>
      <c r="CP36" s="24">
        <f t="shared" ca="1" si="40"/>
        <v>922314.31361729314</v>
      </c>
      <c r="CQ36" s="24">
        <f t="shared" ca="1" si="40"/>
        <v>921878.26770851912</v>
      </c>
      <c r="CR36" s="24">
        <f t="shared" ca="1" si="40"/>
        <v>921368.80628403532</v>
      </c>
      <c r="CS36" s="24">
        <f t="shared" ca="1" si="40"/>
        <v>920921.10343920556</v>
      </c>
      <c r="CT36" s="24">
        <f t="shared" ca="1" si="40"/>
        <v>920525.26051748393</v>
      </c>
      <c r="CU36" s="24">
        <f t="shared" ca="1" si="40"/>
        <v>920059.0798027612</v>
      </c>
      <c r="CV36" s="24">
        <f t="shared" ca="1" si="40"/>
        <v>919574.59278980363</v>
      </c>
      <c r="CW36" s="24">
        <f t="shared" ca="1" si="40"/>
        <v>919029.68164698582</v>
      </c>
      <c r="CX36" s="24">
        <f t="shared" ca="1" si="40"/>
        <v>918723.45763944706</v>
      </c>
      <c r="CY36" s="24">
        <f t="shared" ca="1" si="40"/>
        <v>918299.97829627013</v>
      </c>
      <c r="CZ36" s="24">
        <f t="shared" ca="1" si="40"/>
        <v>917723.97626111866</v>
      </c>
      <c r="DA36" s="25">
        <f ca="1">SUM(CO36:CZ36)</f>
        <v>11043241.013444517</v>
      </c>
      <c r="DB36" s="24">
        <f t="shared" ref="DB36:DM36" ca="1" si="41">DB12+DB21+DB37</f>
        <v>917297.73228966526</v>
      </c>
      <c r="DC36" s="24">
        <f t="shared" ca="1" si="41"/>
        <v>916907.90898015397</v>
      </c>
      <c r="DD36" s="24">
        <f t="shared" ca="1" si="41"/>
        <v>916438.89408603369</v>
      </c>
      <c r="DE36" s="24">
        <f t="shared" ca="1" si="41"/>
        <v>915969.37483209348</v>
      </c>
      <c r="DF36" s="24">
        <f t="shared" ca="1" si="41"/>
        <v>915555.27784802485</v>
      </c>
      <c r="DG36" s="24">
        <f t="shared" ca="1" si="41"/>
        <v>915258.1730742777</v>
      </c>
      <c r="DH36" s="24">
        <f t="shared" ca="1" si="41"/>
        <v>914790.2436839072</v>
      </c>
      <c r="DI36" s="24">
        <f t="shared" ca="1" si="41"/>
        <v>914234.00056518672</v>
      </c>
      <c r="DJ36" s="24">
        <f t="shared" ca="1" si="41"/>
        <v>913846.12701102963</v>
      </c>
      <c r="DK36" s="24">
        <f t="shared" ca="1" si="41"/>
        <v>913398.38781294296</v>
      </c>
      <c r="DL36" s="24">
        <f t="shared" ca="1" si="41"/>
        <v>913150.25058334111</v>
      </c>
      <c r="DM36" s="24">
        <f t="shared" ca="1" si="41"/>
        <v>912653.9075906917</v>
      </c>
      <c r="DN36" s="25">
        <f ca="1">SUM(DB36:DM36)</f>
        <v>10979500.278357349</v>
      </c>
      <c r="DO36" s="24">
        <f t="shared" ref="DO36:DZ36" ca="1" si="42">DO12+DO21+DO37</f>
        <v>912173.62152721349</v>
      </c>
      <c r="DP36" s="24">
        <f t="shared" ca="1" si="42"/>
        <v>911684.83577285591</v>
      </c>
      <c r="DQ36" s="24">
        <f t="shared" ca="1" si="42"/>
        <v>911341.00211831531</v>
      </c>
      <c r="DR36" s="24">
        <f t="shared" ca="1" si="42"/>
        <v>910767.95421598654</v>
      </c>
      <c r="DS36" s="24">
        <f t="shared" ca="1" si="42"/>
        <v>910258.82519721834</v>
      </c>
      <c r="DT36" s="24">
        <f t="shared" ca="1" si="42"/>
        <v>909806.1147792493</v>
      </c>
      <c r="DU36" s="24">
        <f t="shared" ca="1" si="42"/>
        <v>909409.41411052959</v>
      </c>
      <c r="DV36" s="24">
        <f t="shared" ca="1" si="42"/>
        <v>908792.85626151343</v>
      </c>
      <c r="DW36" s="24">
        <f t="shared" ca="1" si="42"/>
        <v>908413.44505398697</v>
      </c>
      <c r="DX36" s="24">
        <f t="shared" ca="1" si="42"/>
        <v>907927.07058927766</v>
      </c>
      <c r="DY36" s="24">
        <f t="shared" ca="1" si="42"/>
        <v>907420.01490799244</v>
      </c>
      <c r="DZ36" s="24">
        <f t="shared" ca="1" si="42"/>
        <v>907157.94306520571</v>
      </c>
      <c r="EA36" s="25">
        <f ca="1">SUM(DO36:DZ36)</f>
        <v>10915153.097599344</v>
      </c>
      <c r="EB36" s="24">
        <f t="shared" ref="EB36:EM36" ca="1" si="43">EB12+EB21+EB37</f>
        <v>906722.48672399938</v>
      </c>
      <c r="EC36" s="24">
        <f t="shared" ca="1" si="43"/>
        <v>906189.57809967466</v>
      </c>
      <c r="ED36" s="24">
        <f t="shared" ca="1" si="43"/>
        <v>905683.08437261602</v>
      </c>
      <c r="EE36" s="24">
        <f t="shared" ca="1" si="43"/>
        <v>905368.85396552098</v>
      </c>
      <c r="EF36" s="24">
        <f t="shared" ca="1" si="43"/>
        <v>904915.00046392926</v>
      </c>
      <c r="EG36" s="24">
        <f t="shared" ca="1" si="43"/>
        <v>904487.20004776481</v>
      </c>
      <c r="EH36" s="24">
        <f t="shared" ca="1" si="43"/>
        <v>904083.68268112675</v>
      </c>
      <c r="EI36" s="24">
        <f t="shared" ca="1" si="43"/>
        <v>903757.73417856277</v>
      </c>
      <c r="EJ36" s="24">
        <f t="shared" ca="1" si="43"/>
        <v>903408.19508723728</v>
      </c>
      <c r="EK36" s="24">
        <f t="shared" ca="1" si="43"/>
        <v>902943.92548496462</v>
      </c>
      <c r="EL36" s="24">
        <f t="shared" ca="1" si="43"/>
        <v>902493.65155913343</v>
      </c>
      <c r="EM36" s="24">
        <f t="shared" ca="1" si="43"/>
        <v>902124.83429320483</v>
      </c>
      <c r="EN36" s="25">
        <f ca="1">SUM(EB36:EM36)</f>
        <v>10852178.226957735</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1139480.855872497</v>
      </c>
      <c r="C44" s="22">
        <f ca="1">C45*(1-Inputs!B21)+C11*Inputs!B21+C46</f>
        <v>1197696.0410296554</v>
      </c>
      <c r="D44" s="22">
        <f ca="1">D45*(1-Inputs!B21)+D11*Inputs!B21+D46</f>
        <v>1128045.9244403357</v>
      </c>
      <c r="E44" s="22">
        <f ca="1">E45*(1-Inputs!B21)+E11*Inputs!B21+E46</f>
        <v>1173583.2804822966</v>
      </c>
      <c r="F44" s="22">
        <f ca="1">F45*(1-Inputs!B21)+F11*Inputs!B21+F46</f>
        <v>1132708.1830758795</v>
      </c>
      <c r="G44" s="22">
        <f ca="1">G45*(1-Inputs!B21)+G11*Inputs!B21+G46</f>
        <v>1110239.4559018735</v>
      </c>
      <c r="H44" s="22">
        <f ca="1">H45*(1-Inputs!B21)+H11*Inputs!B21+H46</f>
        <v>1130069.7785659654</v>
      </c>
      <c r="I44" s="22">
        <f ca="1">I45*(1-Inputs!B21)+I11*Inputs!B21+I46</f>
        <v>1208229.960146771</v>
      </c>
      <c r="J44" s="22">
        <f ca="1">J45*(1-Inputs!B21)+J11*Inputs!B21+J46</f>
        <v>1170422.0943528649</v>
      </c>
      <c r="K44" s="22">
        <f ca="1">K45*(1-Inputs!B21)+K11*Inputs!B21+K46</f>
        <v>1182384.0683772499</v>
      </c>
      <c r="L44" s="22">
        <f ca="1">L45*(1-Inputs!B21)+L11*Inputs!B21+L46</f>
        <v>1162807.1319210897</v>
      </c>
      <c r="M44" s="22">
        <f ca="1">M45*(1-Inputs!B21)+M11*Inputs!B21+M46</f>
        <v>1132553.9533676263</v>
      </c>
      <c r="N44" s="23">
        <f ca="1">SUM(B44:M44)</f>
        <v>13868220.727534106</v>
      </c>
      <c r="O44" s="22">
        <f ca="1">O45*(1-Inputs!B21)+O11*Inputs!B21+O46</f>
        <v>1183789.3794227897</v>
      </c>
      <c r="P44" s="22">
        <f ca="1">P45*(1-Inputs!B21)+P11*Inputs!B21+P46</f>
        <v>1114032.2063423838</v>
      </c>
      <c r="Q44" s="22">
        <f ca="1">Q45*(1-Inputs!B21)+Q11*Inputs!B21+Q46</f>
        <v>1138471.3320363727</v>
      </c>
      <c r="R44" s="22">
        <f ca="1">R45*(1-Inputs!B21)+R11*Inputs!B21+R46</f>
        <v>1147029.0828625311</v>
      </c>
      <c r="S44" s="22">
        <f ca="1">S45*(1-Inputs!B21)+S11*Inputs!B21+S46</f>
        <v>1110349.8106454054</v>
      </c>
      <c r="T44" s="22">
        <f ca="1">T45*(1-Inputs!B21)+T11*Inputs!B21+T46</f>
        <v>1163762.3953931243</v>
      </c>
      <c r="U44" s="22">
        <f ca="1">U45*(1-Inputs!B21)+U11*Inputs!B21+U46</f>
        <v>1157667.3394998407</v>
      </c>
      <c r="V44" s="22">
        <f ca="1">V45*(1-Inputs!B21)+V11*Inputs!B21+V46</f>
        <v>1105804.5977291204</v>
      </c>
      <c r="W44" s="22">
        <f ca="1">W45*(1-Inputs!B21)+W11*Inputs!B21+W46</f>
        <v>1091734.0283503355</v>
      </c>
      <c r="X44" s="22">
        <f ca="1">X45*(1-Inputs!B21)+X11*Inputs!B21+X46</f>
        <v>1138306.3194369646</v>
      </c>
      <c r="Y44" s="22">
        <f ca="1">Y45*(1-Inputs!B21)+Y11*Inputs!B21+Y46</f>
        <v>1128736.89766155</v>
      </c>
      <c r="Z44" s="22">
        <f ca="1">Z45*(1-Inputs!B21)+Z11*Inputs!B21+Z46</f>
        <v>1143091.634539031</v>
      </c>
      <c r="AA44" s="23">
        <f ca="1">SUM(O44:Z44)</f>
        <v>13622775.023919446</v>
      </c>
      <c r="AB44" s="22">
        <f ca="1">AB45*(1-Inputs!B21)+AB11*Inputs!B21+AB46</f>
        <v>1123307.5631308185</v>
      </c>
      <c r="AC44" s="22">
        <f ca="1">AC45*(1-Inputs!B21)+AC11*Inputs!B21+AC46</f>
        <v>1083907.1758075592</v>
      </c>
      <c r="AD44" s="22">
        <f ca="1">AD45*(1-Inputs!B21)+AD11*Inputs!B21+AD46</f>
        <v>1125829.2551460366</v>
      </c>
      <c r="AE44" s="22">
        <f ca="1">AE45*(1-Inputs!B21)+AE11*Inputs!B21+AE46</f>
        <v>1112442.3515674295</v>
      </c>
      <c r="AF44" s="22">
        <f ca="1">AF45*(1-Inputs!B21)+AF11*Inputs!B21+AF46</f>
        <v>1096249.8381646101</v>
      </c>
      <c r="AG44" s="22">
        <f ca="1">AG45*(1-Inputs!B21)+AG11*Inputs!B21+AG46</f>
        <v>1185041.5606189503</v>
      </c>
      <c r="AH44" s="22">
        <f ca="1">AH45*(1-Inputs!B21)+AH11*Inputs!B21+AH46</f>
        <v>1105642.085713078</v>
      </c>
      <c r="AI44" s="22">
        <f ca="1">AI45*(1-Inputs!B21)+AI11*Inputs!B21+AI46</f>
        <v>1107582.606590711</v>
      </c>
      <c r="AJ44" s="22">
        <f ca="1">AJ45*(1-Inputs!B21)+AJ11*Inputs!B21+AJ46</f>
        <v>1132463.3380793163</v>
      </c>
      <c r="AK44" s="22">
        <f ca="1">AK45*(1-Inputs!B21)+AK11*Inputs!B21+AK46</f>
        <v>1158286.6914811169</v>
      </c>
      <c r="AL44" s="22">
        <f ca="1">AL45*(1-Inputs!B21)+AL11*Inputs!B21+AL46</f>
        <v>1101124.0469585205</v>
      </c>
      <c r="AM44" s="22">
        <f ca="1">AM45*(1-Inputs!B21)+AM11*Inputs!B21+AM46</f>
        <v>1102780.2122338735</v>
      </c>
      <c r="AN44" s="23">
        <f ca="1">SUM(AB44:AM44)</f>
        <v>13434656.725492021</v>
      </c>
      <c r="AO44" s="22">
        <f ca="1">AO45*(1-Inputs!B21)+AO11*Inputs!B21+AO46</f>
        <v>1167394.653635419</v>
      </c>
      <c r="AP44" s="22">
        <f ca="1">AP45*(1-Inputs!B21)+AP11*Inputs!B21+AP46</f>
        <v>1097703.7490432237</v>
      </c>
      <c r="AQ44" s="22">
        <f ca="1">AQ45*(1-Inputs!B21)+AQ11*Inputs!B21+AQ46</f>
        <v>1097041.1114728746</v>
      </c>
      <c r="AR44" s="22">
        <f ca="1">AR45*(1-Inputs!B21)+AR11*Inputs!B21+AR46</f>
        <v>1106082.1723954107</v>
      </c>
      <c r="AS44" s="22">
        <f ca="1">AS45*(1-Inputs!B21)+AS11*Inputs!B21+AS46</f>
        <v>1069296.6520738713</v>
      </c>
      <c r="AT44" s="22">
        <f ca="1">AT45*(1-Inputs!B21)+AT11*Inputs!B21+AT46</f>
        <v>1087524.3331075739</v>
      </c>
      <c r="AU44" s="22">
        <f ca="1">AU45*(1-Inputs!B21)+AU11*Inputs!B21+AU46</f>
        <v>1048495.2334902022</v>
      </c>
      <c r="AV44" s="22">
        <f ca="1">AV45*(1-Inputs!B21)+AV11*Inputs!B21+AV46</f>
        <v>1103940.8338685548</v>
      </c>
      <c r="AW44" s="22">
        <f ca="1">AW45*(1-Inputs!B21)+AW11*Inputs!B21+AW46</f>
        <v>1063627.0221726689</v>
      </c>
      <c r="AX44" s="22">
        <f ca="1">AX45*(1-Inputs!B21)+AX11*Inputs!B21+AX46</f>
        <v>1087443.512226477</v>
      </c>
      <c r="AY44" s="22">
        <f ca="1">AY45*(1-Inputs!B21)+AY11*Inputs!B21+AY46</f>
        <v>1071532.4988803605</v>
      </c>
      <c r="AZ44" s="22">
        <f ca="1">AZ45*(1-Inputs!B21)+AZ11*Inputs!B21+AZ46</f>
        <v>1149237.0179507313</v>
      </c>
      <c r="BA44" s="23">
        <f ca="1">SUM(AO44:AZ44)</f>
        <v>13149318.790317368</v>
      </c>
      <c r="BB44" s="22">
        <f ca="1">BB45*(1-Inputs!B21)+BB11*Inputs!B21+BB46</f>
        <v>1112354.9476431652</v>
      </c>
      <c r="BC44" s="22">
        <f ca="1">BC45*(1-Inputs!B21)+BC11*Inputs!B21+BC46</f>
        <v>1119908.5322414443</v>
      </c>
      <c r="BD44" s="22">
        <f ca="1">BD45*(1-Inputs!B21)+BD11*Inputs!B21+BD46</f>
        <v>1048149.6635213819</v>
      </c>
      <c r="BE44" s="22">
        <f ca="1">BE45*(1-Inputs!B21)+BE11*Inputs!B21+BE46</f>
        <v>1139984.1605364152</v>
      </c>
      <c r="BF44" s="22">
        <f ca="1">BF45*(1-Inputs!B21)+BF11*Inputs!B21+BF46</f>
        <v>1074340.6948339567</v>
      </c>
      <c r="BG44" s="22">
        <f ca="1">BG45*(1-Inputs!B21)+BG11*Inputs!B21+BG46</f>
        <v>1087126.2113142011</v>
      </c>
      <c r="BH44" s="22">
        <f ca="1">BH45*(1-Inputs!B21)+BH11*Inputs!B21+BH46</f>
        <v>1100829.0141491494</v>
      </c>
      <c r="BI44" s="22">
        <f ca="1">BI45*(1-Inputs!B21)+BI11*Inputs!B21+BI46</f>
        <v>1101966.6926111272</v>
      </c>
      <c r="BJ44" s="22">
        <f ca="1">BJ45*(1-Inputs!B21)+BJ11*Inputs!B21+BJ46</f>
        <v>1102984.5076228175</v>
      </c>
      <c r="BK44" s="22">
        <f ca="1">BK45*(1-Inputs!B21)+BK11*Inputs!B21+BK46</f>
        <v>1057363.7489716006</v>
      </c>
      <c r="BL44" s="22">
        <f ca="1">BL45*(1-Inputs!B21)+BL11*Inputs!B21+BL46</f>
        <v>1055644.9735701706</v>
      </c>
      <c r="BM44" s="22">
        <f ca="1">BM45*(1-Inputs!B21)+BM11*Inputs!B21+BM46</f>
        <v>1045544.1106812566</v>
      </c>
      <c r="BN44" s="23">
        <f ca="1">SUM(BB44:BM44)</f>
        <v>13046197.257696686</v>
      </c>
      <c r="BO44" s="22">
        <f ca="1">BO45*(1-Inputs!B21)+BO11*Inputs!B21+BO46</f>
        <v>1078567.8161755274</v>
      </c>
      <c r="BP44" s="22">
        <f ca="1">BP45*(1-Inputs!B21)+BP11*Inputs!B21+BP46</f>
        <v>1052831.1772854473</v>
      </c>
      <c r="BQ44" s="22">
        <f ca="1">BQ45*(1-Inputs!B21)+BQ11*Inputs!B21+BQ46</f>
        <v>1127185.069078322</v>
      </c>
      <c r="BR44" s="22">
        <f ca="1">BR45*(1-Inputs!B21)+BR11*Inputs!B21+BR46</f>
        <v>1117253.4679612459</v>
      </c>
      <c r="BS44" s="22">
        <f ca="1">BS45*(1-Inputs!B21)+BS11*Inputs!B21+BS46</f>
        <v>1055985.5789985687</v>
      </c>
      <c r="BT44" s="22">
        <f ca="1">BT45*(1-Inputs!B21)+BT11*Inputs!B21+BT46</f>
        <v>1078382.752520327</v>
      </c>
      <c r="BU44" s="22">
        <f ca="1">BU45*(1-Inputs!B21)+BU11*Inputs!B21+BU46</f>
        <v>1108090.6785516464</v>
      </c>
      <c r="BV44" s="22">
        <f ca="1">BV45*(1-Inputs!B21)+BV11*Inputs!B21+BV46</f>
        <v>1082517.4038712347</v>
      </c>
      <c r="BW44" s="22">
        <f ca="1">BW45*(1-Inputs!B21)+BW11*Inputs!B21+BW46</f>
        <v>1064844.0723394109</v>
      </c>
      <c r="BX44" s="22">
        <f ca="1">BX45*(1-Inputs!B21)+BX11*Inputs!B21+BX46</f>
        <v>1072800.4595414917</v>
      </c>
      <c r="BY44" s="22">
        <f ca="1">BY45*(1-Inputs!B21)+BY11*Inputs!B21+BY46</f>
        <v>1072097.1739995307</v>
      </c>
      <c r="BZ44" s="22">
        <f ca="1">BZ45*(1-Inputs!B21)+BZ11*Inputs!B21+BZ46</f>
        <v>1010420.2531250261</v>
      </c>
      <c r="CA44" s="23">
        <f ca="1">SUM(BO44:BZ44)</f>
        <v>12920975.903447779</v>
      </c>
      <c r="CB44" s="22">
        <f ca="1">CB45*(1-Inputs!B21)+CB11*Inputs!B21+CB46</f>
        <v>1071114.9752038503</v>
      </c>
      <c r="CC44" s="22">
        <f ca="1">CC45*(1-Inputs!B21)+CC11*Inputs!B21+CC46</f>
        <v>1114601.0611384073</v>
      </c>
      <c r="CD44" s="22">
        <f ca="1">CD45*(1-Inputs!B21)+CD11*Inputs!B21+CD46</f>
        <v>1076412.2090334515</v>
      </c>
      <c r="CE44" s="22">
        <f ca="1">CE45*(1-Inputs!B21)+CE11*Inputs!B21+CE46</f>
        <v>1064352.3896610972</v>
      </c>
      <c r="CF44" s="22">
        <f ca="1">CF45*(1-Inputs!B21)+CF11*Inputs!B21+CF46</f>
        <v>1086442.5400155459</v>
      </c>
      <c r="CG44" s="22">
        <f ca="1">CG45*(1-Inputs!B21)+CG11*Inputs!B21+CG46</f>
        <v>1076765.7726192719</v>
      </c>
      <c r="CH44" s="22">
        <f ca="1">CH45*(1-Inputs!B21)+CH11*Inputs!B21+CH46</f>
        <v>1099886.0265209551</v>
      </c>
      <c r="CI44" s="22">
        <f ca="1">CI45*(1-Inputs!B21)+CI11*Inputs!B21+CI46</f>
        <v>1002453.2513138984</v>
      </c>
      <c r="CJ44" s="22">
        <f ca="1">CJ45*(1-Inputs!B21)+CJ11*Inputs!B21+CJ46</f>
        <v>1035342.5271012831</v>
      </c>
      <c r="CK44" s="22">
        <f ca="1">CK45*(1-Inputs!B21)+CK11*Inputs!B21+CK46</f>
        <v>1018306.7155051046</v>
      </c>
      <c r="CL44" s="22">
        <f ca="1">CL45*(1-Inputs!B21)+CL11*Inputs!B21+CL46</f>
        <v>1043112.0866374905</v>
      </c>
      <c r="CM44" s="22">
        <f ca="1">CM45*(1-Inputs!B21)+CM11*Inputs!B21+CM46</f>
        <v>1044434.2381874513</v>
      </c>
      <c r="CN44" s="23">
        <f ca="1">SUM(CB44:CM44)</f>
        <v>12733223.792937808</v>
      </c>
      <c r="CO44" s="22">
        <f ca="1">CO45*(1-Inputs!B21)+CO11*Inputs!B21+CO46</f>
        <v>1063798.9772127653</v>
      </c>
      <c r="CP44" s="22">
        <f ca="1">CP45*(1-Inputs!B21)+CP11*Inputs!B21+CP46</f>
        <v>1103286.8309908579</v>
      </c>
      <c r="CQ44" s="22">
        <f ca="1">CQ45*(1-Inputs!B21)+CQ11*Inputs!B21+CQ46</f>
        <v>1039910.4710077441</v>
      </c>
      <c r="CR44" s="22">
        <f ca="1">CR45*(1-Inputs!B21)+CR11*Inputs!B21+CR46</f>
        <v>1039686.0203601837</v>
      </c>
      <c r="CS44" s="22">
        <f ca="1">CS45*(1-Inputs!B21)+CS11*Inputs!B21+CS46</f>
        <v>1095068.0919383636</v>
      </c>
      <c r="CT44" s="22">
        <f ca="1">CT45*(1-Inputs!B21)+CT11*Inputs!B21+CT46</f>
        <v>1028063.6465964467</v>
      </c>
      <c r="CU44" s="22">
        <f ca="1">CU45*(1-Inputs!B21)+CU11*Inputs!B21+CU46</f>
        <v>1014532.2994884457</v>
      </c>
      <c r="CV44" s="22">
        <f ca="1">CV45*(1-Inputs!B21)+CV11*Inputs!B21+CV46</f>
        <v>1026244.2399496619</v>
      </c>
      <c r="CW44" s="22">
        <f ca="1">CW45*(1-Inputs!B21)+CW11*Inputs!B21+CW46</f>
        <v>1056857.4421025761</v>
      </c>
      <c r="CX44" s="22">
        <f ca="1">CX45*(1-Inputs!B21)+CX11*Inputs!B21+CX46</f>
        <v>1041815.528147511</v>
      </c>
      <c r="CY44" s="22">
        <f ca="1">CY45*(1-Inputs!B21)+CY11*Inputs!B21+CY46</f>
        <v>992245.32860707305</v>
      </c>
      <c r="CZ44" s="22">
        <f ca="1">CZ45*(1-Inputs!B21)+CZ11*Inputs!B21+CZ46</f>
        <v>1045618.6825182304</v>
      </c>
      <c r="DA44" s="23">
        <f ca="1">SUM(CO44:CZ44)</f>
        <v>12547127.55891986</v>
      </c>
      <c r="DB44" s="22">
        <f ca="1">DB45*(1-Inputs!B21)+DB11*Inputs!B21+DB46</f>
        <v>1041608.5851219102</v>
      </c>
      <c r="DC44" s="22">
        <f ca="1">DC45*(1-Inputs!B21)+DC11*Inputs!B21+DC46</f>
        <v>1057096.0176866979</v>
      </c>
      <c r="DD44" s="22">
        <f ca="1">DD45*(1-Inputs!B21)+DD11*Inputs!B21+DD46</f>
        <v>1040012.4013530029</v>
      </c>
      <c r="DE44" s="22">
        <f ca="1">DE45*(1-Inputs!B21)+DE11*Inputs!B21+DE46</f>
        <v>1053714.3074094118</v>
      </c>
      <c r="DF44" s="22">
        <f ca="1">DF45*(1-Inputs!B21)+DF11*Inputs!B21+DF46</f>
        <v>1071172.3958599037</v>
      </c>
      <c r="DG44" s="22">
        <f ca="1">DG45*(1-Inputs!B21)+DG11*Inputs!B21+DG46</f>
        <v>1003979.5079309279</v>
      </c>
      <c r="DH44" s="22">
        <f ca="1">DH45*(1-Inputs!B21)+DH11*Inputs!B21+DH46</f>
        <v>1019416.6014955955</v>
      </c>
      <c r="DI44" s="22">
        <f ca="1">DI45*(1-Inputs!B21)+DI11*Inputs!B21+DI46</f>
        <v>1055357.1067356789</v>
      </c>
      <c r="DJ44" s="22">
        <f ca="1">DJ45*(1-Inputs!B21)+DJ11*Inputs!B21+DJ46</f>
        <v>1025660.7590243781</v>
      </c>
      <c r="DK44" s="22">
        <f ca="1">DK45*(1-Inputs!B21)+DK11*Inputs!B21+DK46</f>
        <v>1093168.7690172086</v>
      </c>
      <c r="DL44" s="22">
        <f ca="1">DL45*(1-Inputs!B21)+DL11*Inputs!B21+DL46</f>
        <v>1037457.8507233039</v>
      </c>
      <c r="DM44" s="22">
        <f ca="1">DM45*(1-Inputs!B21)+DM11*Inputs!B21+DM46</f>
        <v>1025127.5021724456</v>
      </c>
      <c r="DN44" s="23">
        <f ca="1">SUM(DB44:DM44)</f>
        <v>12523771.804530466</v>
      </c>
      <c r="DO44" s="22">
        <f ca="1">DO45*(1-Inputs!B21)+DO11*Inputs!B21+DO46</f>
        <v>1003954.4407070952</v>
      </c>
      <c r="DP44" s="22">
        <f ca="1">DP45*(1-Inputs!B21)+DP11*Inputs!B21+DP46</f>
        <v>1031357.15268406</v>
      </c>
      <c r="DQ44" s="22">
        <f ca="1">DQ45*(1-Inputs!B21)+DQ11*Inputs!B21+DQ46</f>
        <v>965450.10225096543</v>
      </c>
      <c r="DR44" s="22">
        <f ca="1">DR45*(1-Inputs!B21)+DR11*Inputs!B21+DR46</f>
        <v>1013226.7504599184</v>
      </c>
      <c r="DS44" s="22">
        <f ca="1">DS45*(1-Inputs!B21)+DS11*Inputs!B21+DS46</f>
        <v>1008007.7628904481</v>
      </c>
      <c r="DT44" s="22">
        <f ca="1">DT45*(1-Inputs!B21)+DT11*Inputs!B21+DT46</f>
        <v>996192.47479890368</v>
      </c>
      <c r="DU44" s="22">
        <f ca="1">DU45*(1-Inputs!B21)+DU11*Inputs!B21+DU46</f>
        <v>965126.788349721</v>
      </c>
      <c r="DV44" s="22">
        <f ca="1">DV45*(1-Inputs!B21)+DV11*Inputs!B21+DV46</f>
        <v>1013361.4985889293</v>
      </c>
      <c r="DW44" s="22">
        <f ca="1">DW45*(1-Inputs!B21)+DW11*Inputs!B21+DW46</f>
        <v>977667.06481844024</v>
      </c>
      <c r="DX44" s="22">
        <f ca="1">DX45*(1-Inputs!B21)+DX11*Inputs!B21+DX46</f>
        <v>991472.03271661128</v>
      </c>
      <c r="DY44" s="22">
        <f ca="1">DY45*(1-Inputs!B21)+DY11*Inputs!B21+DY46</f>
        <v>1068175.6859846548</v>
      </c>
      <c r="DZ44" s="22">
        <f ca="1">DZ45*(1-Inputs!B21)+DZ11*Inputs!B21+DZ46</f>
        <v>1001732.2347760344</v>
      </c>
      <c r="EA44" s="23">
        <f ca="1">SUM(DO44:DZ44)</f>
        <v>12035723.989025781</v>
      </c>
      <c r="EB44" s="22">
        <f ca="1">EB45*(1-Inputs!B21)+EB11*Inputs!B21+EB46</f>
        <v>1023792.9491078459</v>
      </c>
      <c r="EC44" s="22">
        <f ca="1">EC45*(1-Inputs!B21)+EC11*Inputs!B21+EC46</f>
        <v>1000939.4162572804</v>
      </c>
      <c r="ED44" s="22">
        <f ca="1">ED45*(1-Inputs!B21)+ED11*Inputs!B21+ED46</f>
        <v>1023842.8504670687</v>
      </c>
      <c r="EE44" s="22">
        <f ca="1">EE45*(1-Inputs!B21)+EE11*Inputs!B21+EE46</f>
        <v>1050302.0702981576</v>
      </c>
      <c r="EF44" s="22">
        <f ca="1">EF45*(1-Inputs!B21)+EF11*Inputs!B21+EF46</f>
        <v>1028283.0533385254</v>
      </c>
      <c r="EG44" s="22">
        <f ca="1">EG45*(1-Inputs!B21)+EG11*Inputs!B21+EG46</f>
        <v>987373.10724980757</v>
      </c>
      <c r="EH44" s="22">
        <f ca="1">EH45*(1-Inputs!B21)+EH11*Inputs!B21+EH46</f>
        <v>1041667.8613969788</v>
      </c>
      <c r="EI44" s="22">
        <f ca="1">EI45*(1-Inputs!B21)+EI11*Inputs!B21+EI46</f>
        <v>1050636.8570185732</v>
      </c>
      <c r="EJ44" s="22">
        <f ca="1">EJ45*(1-Inputs!B21)+EJ11*Inputs!B21+EJ46</f>
        <v>1006510.4010339283</v>
      </c>
      <c r="EK44" s="22">
        <f ca="1">EK45*(1-Inputs!B21)+EK11*Inputs!B21+EK46</f>
        <v>999546.58238128247</v>
      </c>
      <c r="EL44" s="22">
        <f ca="1">EL45*(1-Inputs!B21)+EL11*Inputs!B21+EL46</f>
        <v>1052435.6337367732</v>
      </c>
      <c r="EM44" s="22">
        <f ca="1">EM45*(1-Inputs!B21)+EM11*Inputs!B21+EM46</f>
        <v>984022.34894079657</v>
      </c>
      <c r="EN44" s="23">
        <f ca="1">SUM(EB44:EM44)</f>
        <v>12249353.131227016</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1166626.1874757465</v>
      </c>
      <c r="E45" s="24">
        <f ca="1">'(Other Computations)'!B8*(E28/Inputs!B27)^(1-Inputs!B20)*(E19/'(Other Computations)'!B194)^Inputs!B20</f>
        <v>1166556.0008058392</v>
      </c>
      <c r="F45" s="24">
        <f ca="1">'(Other Computations)'!B8*(F28/Inputs!B27)^(1-Inputs!B20)*(F19/'(Other Computations)'!B194)^Inputs!B20</f>
        <v>1166448.818418866</v>
      </c>
      <c r="G45" s="24">
        <f ca="1">'(Other Computations)'!B8*(G28/Inputs!B27)^(1-Inputs!B20)*(G19/'(Other Computations)'!B194)^Inputs!B20</f>
        <v>1166302.001312854</v>
      </c>
      <c r="H45" s="24">
        <f ca="1">'(Other Computations)'!B8*(H28/Inputs!B27)^(1-Inputs!B20)*(H19/'(Other Computations)'!B194)^Inputs!B20</f>
        <v>1166123.3871485337</v>
      </c>
      <c r="I45" s="24">
        <f ca="1">'(Other Computations)'!B8*(I28/Inputs!B27)^(1-Inputs!B20)*(I19/'(Other Computations)'!B194)^Inputs!B20</f>
        <v>1165906.7804763261</v>
      </c>
      <c r="J45" s="24">
        <f ca="1">'(Other Computations)'!B8*(J28/Inputs!B27)^(1-Inputs!B20)*(J19/'(Other Computations)'!B194)^Inputs!B20</f>
        <v>1165661.3440286901</v>
      </c>
      <c r="K45" s="24">
        <f ca="1">'(Other Computations)'!B8*(K28/Inputs!B27)^(1-Inputs!B20)*(K19/'(Other Computations)'!B194)^Inputs!B20</f>
        <v>1165382.4069916804</v>
      </c>
      <c r="L45" s="24">
        <f ca="1">'(Other Computations)'!B8*(L28/Inputs!B27)^(1-Inputs!B20)*(L19/'(Other Computations)'!B194)^Inputs!B20</f>
        <v>1165070.0296333949</v>
      </c>
      <c r="M45" s="24">
        <f ca="1">'(Other Computations)'!B8*(M28/Inputs!B27)^(1-Inputs!B20)*(M19/'(Other Computations)'!B194)^Inputs!B20</f>
        <v>1164721.1448657515</v>
      </c>
      <c r="N45" s="25">
        <f ca="1">SUM(B45:M45)</f>
        <v>13992131.434491018</v>
      </c>
      <c r="O45" s="24">
        <f ca="1">'(Other Computations)'!B8*(O28/Inputs!B27)^(1-Inputs!B20)*(O19/'(Other Computations)'!B194)^Inputs!B20</f>
        <v>1164338.6562788298</v>
      </c>
      <c r="P45" s="24">
        <f ca="1">'(Other Computations)'!B8*(P28/Inputs!B27)^(1-Inputs!B20)*(P19/'(Other Computations)'!B194)^Inputs!B20</f>
        <v>1163927.0946134489</v>
      </c>
      <c r="Q45" s="24">
        <f ca="1">'(Other Computations)'!B8*(Q28/Inputs!B27)^(1-Inputs!B20)*(Q19/'(Other Computations)'!B194)^Inputs!B20</f>
        <v>1163482.1467265589</v>
      </c>
      <c r="R45" s="24">
        <f ca="1">'(Other Computations)'!B8*(R28/Inputs!B27)^(1-Inputs!B20)*(R19/'(Other Computations)'!B194)^Inputs!B20</f>
        <v>1163012.3132431556</v>
      </c>
      <c r="S45" s="24">
        <f ca="1">'(Other Computations)'!B8*(S28/Inputs!B27)^(1-Inputs!B20)*(S19/'(Other Computations)'!B194)^Inputs!B20</f>
        <v>1162518.067223835</v>
      </c>
      <c r="T45" s="24">
        <f ca="1">'(Other Computations)'!B8*(T28/Inputs!B27)^(1-Inputs!B20)*(T19/'(Other Computations)'!B194)^Inputs!B20</f>
        <v>1161999.3189466184</v>
      </c>
      <c r="U45" s="24">
        <f ca="1">'(Other Computations)'!B8*(U28/Inputs!B27)^(1-Inputs!B20)*(U19/'(Other Computations)'!B194)^Inputs!B20</f>
        <v>1161448.2712124104</v>
      </c>
      <c r="V45" s="24">
        <f ca="1">'(Other Computations)'!B8*(V28/Inputs!B27)^(1-Inputs!B20)*(V19/'(Other Computations)'!B194)^Inputs!B20</f>
        <v>1160873.4044440836</v>
      </c>
      <c r="W45" s="24">
        <f ca="1">'(Other Computations)'!B8*(W28/Inputs!B27)^(1-Inputs!B20)*(W19/'(Other Computations)'!B194)^Inputs!B20</f>
        <v>1160278.6417967251</v>
      </c>
      <c r="X45" s="24">
        <f ca="1">'(Other Computations)'!B8*(X28/Inputs!B27)^(1-Inputs!B20)*(X19/'(Other Computations)'!B194)^Inputs!B20</f>
        <v>1159669.3460799125</v>
      </c>
      <c r="Y45" s="24">
        <f ca="1">'(Other Computations)'!B8*(Y28/Inputs!B27)^(1-Inputs!B20)*(Y19/'(Other Computations)'!B194)^Inputs!B20</f>
        <v>1159042.2885031106</v>
      </c>
      <c r="Z45" s="24">
        <f ca="1">'(Other Computations)'!B8*(Z28/Inputs!B27)^(1-Inputs!B20)*(Z19/'(Other Computations)'!B194)^Inputs!B20</f>
        <v>1158399.8537166193</v>
      </c>
      <c r="AA45" s="25">
        <f ca="1">SUM(O45:Z45)</f>
        <v>13938989.402785307</v>
      </c>
      <c r="AB45" s="24">
        <f ca="1">'(Other Computations)'!B8*(AB28/Inputs!B27)^(1-Inputs!B20)*(AB19/'(Other Computations)'!B194)^Inputs!B20</f>
        <v>1157746.2113977361</v>
      </c>
      <c r="AC45" s="24">
        <f ca="1">'(Other Computations)'!B8*(AC28/Inputs!B27)^(1-Inputs!B20)*(AC19/'(Other Computations)'!B194)^Inputs!B20</f>
        <v>1157065.7996107924</v>
      </c>
      <c r="AD45" s="24">
        <f ca="1">'(Other Computations)'!B8*(AD28/Inputs!B27)^(1-Inputs!B20)*(AD19/'(Other Computations)'!B194)^Inputs!B20</f>
        <v>1156354.028137044</v>
      </c>
      <c r="AE45" s="24">
        <f ca="1">'(Other Computations)'!B8*(AE28/Inputs!B27)^(1-Inputs!B20)*(AE19/'(Other Computations)'!B194)^Inputs!B20</f>
        <v>1155611.9183901427</v>
      </c>
      <c r="AF45" s="24">
        <f ca="1">'(Other Computations)'!B8*(AF28/Inputs!B27)^(1-Inputs!B20)*(AF19/'(Other Computations)'!B194)^Inputs!B20</f>
        <v>1154853.2229049187</v>
      </c>
      <c r="AG45" s="24">
        <f ca="1">'(Other Computations)'!B8*(AG28/Inputs!B27)^(1-Inputs!B20)*(AG19/'(Other Computations)'!B194)^Inputs!B20</f>
        <v>1154071.4924081352</v>
      </c>
      <c r="AH45" s="24">
        <f ca="1">'(Other Computations)'!B8*(AH28/Inputs!B27)^(1-Inputs!B20)*(AH19/'(Other Computations)'!B194)^Inputs!B20</f>
        <v>1153281.1165367172</v>
      </c>
      <c r="AI45" s="24">
        <f ca="1">'(Other Computations)'!B8*(AI28/Inputs!B27)^(1-Inputs!B20)*(AI19/'(Other Computations)'!B194)^Inputs!B20</f>
        <v>1152476.3155566864</v>
      </c>
      <c r="AJ45" s="24">
        <f ca="1">'(Other Computations)'!B8*(AJ28/Inputs!B27)^(1-Inputs!B20)*(AJ19/'(Other Computations)'!B194)^Inputs!B20</f>
        <v>1151647.6018371216</v>
      </c>
      <c r="AK45" s="24">
        <f ca="1">'(Other Computations)'!B8*(AK28/Inputs!B27)^(1-Inputs!B20)*(AK19/'(Other Computations)'!B194)^Inputs!B20</f>
        <v>1150805.8102502145</v>
      </c>
      <c r="AL45" s="24">
        <f ca="1">'(Other Computations)'!B8*(AL28/Inputs!B27)^(1-Inputs!B20)*(AL19/'(Other Computations)'!B194)^Inputs!B20</f>
        <v>1149943.9630524979</v>
      </c>
      <c r="AM45" s="24">
        <f ca="1">'(Other Computations)'!B8*(AM28/Inputs!B27)^(1-Inputs!B20)*(AM19/'(Other Computations)'!B194)^Inputs!B20</f>
        <v>1149059.9355642174</v>
      </c>
      <c r="AN45" s="25">
        <f ca="1">SUM(AB45:AM45)</f>
        <v>13842917.415646225</v>
      </c>
      <c r="AO45" s="24">
        <f ca="1">'(Other Computations)'!B8*(AO28/Inputs!B27)^(1-Inputs!B20)*(AO19/'(Other Computations)'!B194)^Inputs!B20</f>
        <v>1148159.624778393</v>
      </c>
      <c r="AP45" s="24">
        <f ca="1">'(Other Computations)'!B8*(AP28/Inputs!B27)^(1-Inputs!B20)*(AP19/'(Other Computations)'!B194)^Inputs!B20</f>
        <v>1147249.6311807854</v>
      </c>
      <c r="AQ45" s="24">
        <f ca="1">'(Other Computations)'!B8*(AQ28/Inputs!B27)^(1-Inputs!B20)*(AQ19/'(Other Computations)'!B194)^Inputs!B20</f>
        <v>1146325.7203894418</v>
      </c>
      <c r="AR45" s="24">
        <f ca="1">'(Other Computations)'!B8*(AR28/Inputs!B27)^(1-Inputs!B20)*(AR19/'(Other Computations)'!B194)^Inputs!B20</f>
        <v>1145390.0466948429</v>
      </c>
      <c r="AS45" s="24">
        <f ca="1">'(Other Computations)'!B8*(AS28/Inputs!B27)^(1-Inputs!B20)*(AS19/'(Other Computations)'!B194)^Inputs!B20</f>
        <v>1144445.7465277903</v>
      </c>
      <c r="AT45" s="24">
        <f ca="1">'(Other Computations)'!B8*(AT28/Inputs!B27)^(1-Inputs!B20)*(AT19/'(Other Computations)'!B194)^Inputs!B20</f>
        <v>1143493.1430353164</v>
      </c>
      <c r="AU45" s="24">
        <f ca="1">'(Other Computations)'!B8*(AU28/Inputs!B27)^(1-Inputs!B20)*(AU19/'(Other Computations)'!B194)^Inputs!B20</f>
        <v>1142532.9896646163</v>
      </c>
      <c r="AV45" s="24">
        <f ca="1">'(Other Computations)'!B8*(AV28/Inputs!B27)^(1-Inputs!B20)*(AV19/'(Other Computations)'!B194)^Inputs!B20</f>
        <v>1141566.6597490024</v>
      </c>
      <c r="AW45" s="24">
        <f ca="1">'(Other Computations)'!B8*(AW28/Inputs!B27)^(1-Inputs!B20)*(AW19/'(Other Computations)'!B194)^Inputs!B20</f>
        <v>1140579.2723900769</v>
      </c>
      <c r="AX45" s="24">
        <f ca="1">'(Other Computations)'!B8*(AX28/Inputs!B27)^(1-Inputs!B20)*(AX19/'(Other Computations)'!B194)^Inputs!B20</f>
        <v>1139585.7203827729</v>
      </c>
      <c r="AY45" s="24">
        <f ca="1">'(Other Computations)'!B8*(AY28/Inputs!B27)^(1-Inputs!B20)*(AY19/'(Other Computations)'!B194)^Inputs!B20</f>
        <v>1138576.8861753861</v>
      </c>
      <c r="AZ45" s="24">
        <f ca="1">'(Other Computations)'!B8*(AZ28/Inputs!B27)^(1-Inputs!B20)*(AZ19/'(Other Computations)'!B194)^Inputs!B20</f>
        <v>1137569.2264280396</v>
      </c>
      <c r="BA45" s="25">
        <f ca="1">SUM(AO45:AZ45)</f>
        <v>13715474.667396463</v>
      </c>
      <c r="BB45" s="24">
        <f ca="1">'(Other Computations)'!B8*(BB28/Inputs!B27)^(1-Inputs!B20)*(BB19/'(Other Computations)'!B194)^Inputs!B20</f>
        <v>1136560.8810309614</v>
      </c>
      <c r="BC45" s="24">
        <f ca="1">'(Other Computations)'!B8*(BC28/Inputs!B27)^(1-Inputs!B20)*(BC19/'(Other Computations)'!B194)^Inputs!B20</f>
        <v>1135547.6071293254</v>
      </c>
      <c r="BD45" s="24">
        <f ca="1">'(Other Computations)'!B8*(BD28/Inputs!B27)^(1-Inputs!B20)*(BD19/'(Other Computations)'!B194)^Inputs!B20</f>
        <v>1134527.1537316095</v>
      </c>
      <c r="BE45" s="24">
        <f ca="1">'(Other Computations)'!B8*(BE28/Inputs!B27)^(1-Inputs!B20)*(BE19/'(Other Computations)'!B194)^Inputs!B20</f>
        <v>1133509.5961837377</v>
      </c>
      <c r="BF45" s="24">
        <f ca="1">'(Other Computations)'!B8*(BF28/Inputs!B27)^(1-Inputs!B20)*(BF19/'(Other Computations)'!B194)^Inputs!B20</f>
        <v>1132494.9018399352</v>
      </c>
      <c r="BG45" s="24">
        <f ca="1">'(Other Computations)'!B8*(BG28/Inputs!B27)^(1-Inputs!B20)*(BG19/'(Other Computations)'!B194)^Inputs!B20</f>
        <v>1131475.0436448285</v>
      </c>
      <c r="BH45" s="24">
        <f ca="1">'(Other Computations)'!B8*(BH28/Inputs!B27)^(1-Inputs!B20)*(BH19/'(Other Computations)'!B194)^Inputs!B20</f>
        <v>1130447.7086834279</v>
      </c>
      <c r="BI45" s="24">
        <f ca="1">'(Other Computations)'!B8*(BI28/Inputs!B27)^(1-Inputs!B20)*(BI19/'(Other Computations)'!B194)^Inputs!B20</f>
        <v>1129418.8037777045</v>
      </c>
      <c r="BJ45" s="24">
        <f ca="1">'(Other Computations)'!B8*(BJ28/Inputs!B27)^(1-Inputs!B20)*(BJ19/'(Other Computations)'!B194)^Inputs!B20</f>
        <v>1128386.9107806326</v>
      </c>
      <c r="BK45" s="24">
        <f ca="1">'(Other Computations)'!B8*(BK28/Inputs!B27)^(1-Inputs!B20)*(BK19/'(Other Computations)'!B194)^Inputs!B20</f>
        <v>1127339.6965431841</v>
      </c>
      <c r="BL45" s="24">
        <f ca="1">'(Other Computations)'!B8*(BL28/Inputs!B27)^(1-Inputs!B20)*(BL19/'(Other Computations)'!B194)^Inputs!B20</f>
        <v>1126285.0177870353</v>
      </c>
      <c r="BM45" s="24">
        <f ca="1">'(Other Computations)'!B8*(BM28/Inputs!B27)^(1-Inputs!B20)*(BM19/'(Other Computations)'!B194)^Inputs!B20</f>
        <v>1125222.9178787114</v>
      </c>
      <c r="BN45" s="25">
        <f ca="1">SUM(BB45:BM45)</f>
        <v>13571216.239011096</v>
      </c>
      <c r="BO45" s="24">
        <f ca="1">'(Other Computations)'!B8*(BO28/Inputs!B27)^(1-Inputs!B20)*(BO19/'(Other Computations)'!B194)^Inputs!B20</f>
        <v>1124160.0367105936</v>
      </c>
      <c r="BP45" s="24">
        <f ca="1">'(Other Computations)'!B8*(BP28/Inputs!B27)^(1-Inputs!B20)*(BP19/'(Other Computations)'!B194)^Inputs!B20</f>
        <v>1123100.0775896332</v>
      </c>
      <c r="BQ45" s="24">
        <f ca="1">'(Other Computations)'!B8*(BQ28/Inputs!B27)^(1-Inputs!B20)*(BQ19/'(Other Computations)'!B194)^Inputs!B20</f>
        <v>1122038.4965523558</v>
      </c>
      <c r="BR45" s="24">
        <f ca="1">'(Other Computations)'!B8*(BR28/Inputs!B27)^(1-Inputs!B20)*(BR19/'(Other Computations)'!B194)^Inputs!B20</f>
        <v>1120975.6971313704</v>
      </c>
      <c r="BS45" s="24">
        <f ca="1">'(Other Computations)'!B8*(BS28/Inputs!B27)^(1-Inputs!B20)*(BS19/'(Other Computations)'!B194)^Inputs!B20</f>
        <v>1119909.6274472349</v>
      </c>
      <c r="BT45" s="24">
        <f ca="1">'(Other Computations)'!B8*(BT28/Inputs!B27)^(1-Inputs!B20)*(BT19/'(Other Computations)'!B194)^Inputs!B20</f>
        <v>1118846.6707978228</v>
      </c>
      <c r="BU45" s="24">
        <f ca="1">'(Other Computations)'!B8*(BU28/Inputs!B27)^(1-Inputs!B20)*(BU19/'(Other Computations)'!B194)^Inputs!B20</f>
        <v>1117777.987102537</v>
      </c>
      <c r="BV45" s="24">
        <f ca="1">'(Other Computations)'!B8*(BV28/Inputs!B27)^(1-Inputs!B20)*(BV19/'(Other Computations)'!B194)^Inputs!B20</f>
        <v>1116706.3683345329</v>
      </c>
      <c r="BW45" s="24">
        <f ca="1">'(Other Computations)'!B8*(BW28/Inputs!B27)^(1-Inputs!B20)*(BW19/'(Other Computations)'!B194)^Inputs!B20</f>
        <v>1115641.9596609054</v>
      </c>
      <c r="BX45" s="24">
        <f ca="1">'(Other Computations)'!B8*(BX28/Inputs!B27)^(1-Inputs!B20)*(BX19/'(Other Computations)'!B194)^Inputs!B20</f>
        <v>1114580.9421521944</v>
      </c>
      <c r="BY45" s="24">
        <f ca="1">'(Other Computations)'!B8*(BY28/Inputs!B27)^(1-Inputs!B20)*(BY19/'(Other Computations)'!B194)^Inputs!B20</f>
        <v>1113517.9410531679</v>
      </c>
      <c r="BZ45" s="24">
        <f ca="1">'(Other Computations)'!B8*(BZ28/Inputs!B27)^(1-Inputs!B20)*(BZ19/'(Other Computations)'!B194)^Inputs!B20</f>
        <v>1112440.647427635</v>
      </c>
      <c r="CA45" s="25">
        <f ca="1">SUM(BO45:BZ45)</f>
        <v>13419696.451959984</v>
      </c>
      <c r="CB45" s="24">
        <f ca="1">'(Other Computations)'!B8*(CB28/Inputs!B27)^(1-Inputs!B20)*(CB19/'(Other Computations)'!B194)^Inputs!B20</f>
        <v>1111352.8158920957</v>
      </c>
      <c r="CC45" s="24">
        <f ca="1">'(Other Computations)'!B8*(CC28/Inputs!B27)^(1-Inputs!B20)*(CC19/'(Other Computations)'!B194)^Inputs!B20</f>
        <v>1110274.408946451</v>
      </c>
      <c r="CD45" s="24">
        <f ca="1">'(Other Computations)'!B8*(CD28/Inputs!B27)^(1-Inputs!B20)*(CD19/'(Other Computations)'!B194)^Inputs!B20</f>
        <v>1109201.8581234773</v>
      </c>
      <c r="CE45" s="24">
        <f ca="1">'(Other Computations)'!B8*(CE28/Inputs!B27)^(1-Inputs!B20)*(CE19/'(Other Computations)'!B194)^Inputs!B20</f>
        <v>1108127.9934518961</v>
      </c>
      <c r="CF45" s="24">
        <f ca="1">'(Other Computations)'!B8*(CF28/Inputs!B27)^(1-Inputs!B20)*(CF19/'(Other Computations)'!B194)^Inputs!B20</f>
        <v>1107044.542243382</v>
      </c>
      <c r="CG45" s="24">
        <f ca="1">'(Other Computations)'!B8*(CG28/Inputs!B27)^(1-Inputs!B20)*(CG19/'(Other Computations)'!B194)^Inputs!B20</f>
        <v>1105964.9166686956</v>
      </c>
      <c r="CH45" s="24">
        <f ca="1">'(Other Computations)'!B8*(CH28/Inputs!B27)^(1-Inputs!B20)*(CH19/'(Other Computations)'!B194)^Inputs!B20</f>
        <v>1104886.1859703204</v>
      </c>
      <c r="CI45" s="24">
        <f ca="1">'(Other Computations)'!B8*(CI28/Inputs!B27)^(1-Inputs!B20)*(CI19/'(Other Computations)'!B194)^Inputs!B20</f>
        <v>1103816.9696195789</v>
      </c>
      <c r="CJ45" s="24">
        <f ca="1">'(Other Computations)'!B8*(CJ28/Inputs!B27)^(1-Inputs!B20)*(CJ19/'(Other Computations)'!B194)^Inputs!B20</f>
        <v>1102750.3069461109</v>
      </c>
      <c r="CK45" s="24">
        <f ca="1">'(Other Computations)'!B8*(CK28/Inputs!B27)^(1-Inputs!B20)*(CK19/'(Other Computations)'!B194)^Inputs!B20</f>
        <v>1101691.6182261636</v>
      </c>
      <c r="CL45" s="24">
        <f ca="1">'(Other Computations)'!B8*(CL28/Inputs!B27)^(1-Inputs!B20)*(CL19/'(Other Computations)'!B194)^Inputs!B20</f>
        <v>1100638.970994635</v>
      </c>
      <c r="CM45" s="24">
        <f ca="1">'(Other Computations)'!B8*(CM28/Inputs!B27)^(1-Inputs!B20)*(CM19/'(Other Computations)'!B194)^Inputs!B20</f>
        <v>1099581.0085236067</v>
      </c>
      <c r="CN45" s="25">
        <f ca="1">SUM(CB45:CM45)</f>
        <v>13265331.595606413</v>
      </c>
      <c r="CO45" s="24">
        <f ca="1">'(Other Computations)'!B8*(CO28/Inputs!B27)^(1-Inputs!B20)*(CO19/'(Other Computations)'!B194)^Inputs!B20</f>
        <v>1098511.255840068</v>
      </c>
      <c r="CP45" s="24">
        <f ca="1">'(Other Computations)'!B8*(CP28/Inputs!B27)^(1-Inputs!B20)*(CP19/'(Other Computations)'!B194)^Inputs!B20</f>
        <v>1097450.620664696</v>
      </c>
      <c r="CQ45" s="24">
        <f ca="1">'(Other Computations)'!B8*(CQ28/Inputs!B27)^(1-Inputs!B20)*(CQ19/'(Other Computations)'!B194)^Inputs!B20</f>
        <v>1096381.7767512319</v>
      </c>
      <c r="CR45" s="24">
        <f ca="1">'(Other Computations)'!B8*(CR28/Inputs!B27)^(1-Inputs!B20)*(CR19/'(Other Computations)'!B194)^Inputs!B20</f>
        <v>1095305.8997260269</v>
      </c>
      <c r="CS45" s="24">
        <f ca="1">'(Other Computations)'!B8*(CS28/Inputs!B27)^(1-Inputs!B20)*(CS19/'(Other Computations)'!B194)^Inputs!B20</f>
        <v>1094225.3745989699</v>
      </c>
      <c r="CT45" s="24">
        <f ca="1">'(Other Computations)'!B8*(CT28/Inputs!B27)^(1-Inputs!B20)*(CT19/'(Other Computations)'!B194)^Inputs!B20</f>
        <v>1093146.6525833369</v>
      </c>
      <c r="CU45" s="24">
        <f ca="1">'(Other Computations)'!B8*(CU28/Inputs!B27)^(1-Inputs!B20)*(CU19/'(Other Computations)'!B194)^Inputs!B20</f>
        <v>1092066.3542192783</v>
      </c>
      <c r="CV45" s="24">
        <f ca="1">'(Other Computations)'!B8*(CV28/Inputs!B27)^(1-Inputs!B20)*(CV19/'(Other Computations)'!B194)^Inputs!B20</f>
        <v>1090987.6924863604</v>
      </c>
      <c r="CW45" s="24">
        <f ca="1">'(Other Computations)'!B8*(CW28/Inputs!B27)^(1-Inputs!B20)*(CW19/'(Other Computations)'!B194)^Inputs!B20</f>
        <v>1089910.8411726751</v>
      </c>
      <c r="CX45" s="24">
        <f ca="1">'(Other Computations)'!B8*(CX28/Inputs!B27)^(1-Inputs!B20)*(CX19/'(Other Computations)'!B194)^Inputs!B20</f>
        <v>1088827.5718945942</v>
      </c>
      <c r="CY45" s="24">
        <f ca="1">'(Other Computations)'!B8*(CY28/Inputs!B27)^(1-Inputs!B20)*(CY19/'(Other Computations)'!B194)^Inputs!B20</f>
        <v>1087757.8428921811</v>
      </c>
      <c r="CZ45" s="24">
        <f ca="1">'(Other Computations)'!B8*(CZ28/Inputs!B27)^(1-Inputs!B20)*(CZ19/'(Other Computations)'!B194)^Inputs!B20</f>
        <v>1086691.7884818551</v>
      </c>
      <c r="DA45" s="25">
        <f ca="1">SUM(CO45:CZ45)</f>
        <v>13111263.671311274</v>
      </c>
      <c r="DB45" s="24">
        <f ca="1">'(Other Computations)'!B8*(DB28/Inputs!B27)^(1-Inputs!B20)*(DB19/'(Other Computations)'!B194)^Inputs!B20</f>
        <v>1085621.2027864519</v>
      </c>
      <c r="DC45" s="24">
        <f ca="1">'(Other Computations)'!B8*(DC28/Inputs!B27)^(1-Inputs!B20)*(DC19/'(Other Computations)'!B194)^Inputs!B20</f>
        <v>1084553.1546611888</v>
      </c>
      <c r="DD45" s="24">
        <f ca="1">'(Other Computations)'!B8*(DD28/Inputs!B27)^(1-Inputs!B20)*(DD19/'(Other Computations)'!B194)^Inputs!B20</f>
        <v>1083492.0395564355</v>
      </c>
      <c r="DE45" s="24">
        <f ca="1">'(Other Computations)'!B8*(DE28/Inputs!B27)^(1-Inputs!B20)*(DE19/'(Other Computations)'!B194)^Inputs!B20</f>
        <v>1082427.0684490616</v>
      </c>
      <c r="DF45" s="24">
        <f ca="1">'(Other Computations)'!B8*(DF28/Inputs!B27)^(1-Inputs!B20)*(DF19/'(Other Computations)'!B194)^Inputs!B20</f>
        <v>1081360.7943708573</v>
      </c>
      <c r="DG45" s="24">
        <f ca="1">'(Other Computations)'!B8*(DG28/Inputs!B27)^(1-Inputs!B20)*(DG19/'(Other Computations)'!B194)^Inputs!B20</f>
        <v>1080296.7892142457</v>
      </c>
      <c r="DH45" s="24">
        <f ca="1">'(Other Computations)'!B8*(DH28/Inputs!B27)^(1-Inputs!B20)*(DH19/'(Other Computations)'!B194)^Inputs!B20</f>
        <v>1079244.4418822199</v>
      </c>
      <c r="DI45" s="24">
        <f ca="1">'(Other Computations)'!B8*(DI28/Inputs!B27)^(1-Inputs!B20)*(DI19/'(Other Computations)'!B194)^Inputs!B20</f>
        <v>1078196.4900212772</v>
      </c>
      <c r="DJ45" s="24">
        <f ca="1">'(Other Computations)'!B8*(DJ28/Inputs!B27)^(1-Inputs!B20)*(DJ19/'(Other Computations)'!B194)^Inputs!B20</f>
        <v>1077141.1211186468</v>
      </c>
      <c r="DK45" s="24">
        <f ca="1">'(Other Computations)'!B8*(DK28/Inputs!B27)^(1-Inputs!B20)*(DK19/'(Other Computations)'!B194)^Inputs!B20</f>
        <v>1076090.1184739217</v>
      </c>
      <c r="DL45" s="24">
        <f ca="1">'(Other Computations)'!B8*(DL28/Inputs!B27)^(1-Inputs!B20)*(DL19/'(Other Computations)'!B194)^Inputs!B20</f>
        <v>1075041.9158068516</v>
      </c>
      <c r="DM45" s="24">
        <f ca="1">'(Other Computations)'!B8*(DM28/Inputs!B27)^(1-Inputs!B20)*(DM19/'(Other Computations)'!B194)^Inputs!B20</f>
        <v>1074006.5585046215</v>
      </c>
      <c r="DN45" s="25">
        <f ca="1">SUM(DB45:DM45)</f>
        <v>12957471.694845781</v>
      </c>
      <c r="DO45" s="24">
        <f ca="1">'(Other Computations)'!B8*(DO28/Inputs!B27)^(1-Inputs!B20)*(DO19/'(Other Computations)'!B194)^Inputs!B20</f>
        <v>1072966.8862922371</v>
      </c>
      <c r="DP45" s="24">
        <f ca="1">'(Other Computations)'!B8*(DP28/Inputs!B27)^(1-Inputs!B20)*(DP19/'(Other Computations)'!B194)^Inputs!B20</f>
        <v>1071926.3834680733</v>
      </c>
      <c r="DQ45" s="24">
        <f ca="1">'(Other Computations)'!B8*(DQ28/Inputs!B27)^(1-Inputs!B20)*(DQ19/'(Other Computations)'!B194)^Inputs!B20</f>
        <v>1070887.4659127633</v>
      </c>
      <c r="DR45" s="24">
        <f ca="1">'(Other Computations)'!B8*(DR28/Inputs!B27)^(1-Inputs!B20)*(DR19/'(Other Computations)'!B194)^Inputs!B20</f>
        <v>1069860.8498577576</v>
      </c>
      <c r="DS45" s="24">
        <f ca="1">'(Other Computations)'!B8*(DS28/Inputs!B27)^(1-Inputs!B20)*(DS19/'(Other Computations)'!B194)^Inputs!B20</f>
        <v>1068832.9437098736</v>
      </c>
      <c r="DT45" s="24">
        <f ca="1">'(Other Computations)'!B8*(DT28/Inputs!B27)^(1-Inputs!B20)*(DT19/'(Other Computations)'!B194)^Inputs!B20</f>
        <v>1067802.678707018</v>
      </c>
      <c r="DU45" s="24">
        <f ca="1">'(Other Computations)'!B8*(DU28/Inputs!B27)^(1-Inputs!B20)*(DU19/'(Other Computations)'!B194)^Inputs!B20</f>
        <v>1066776.702643136</v>
      </c>
      <c r="DV45" s="24">
        <f ca="1">'(Other Computations)'!B8*(DV28/Inputs!B27)^(1-Inputs!B20)*(DV19/'(Other Computations)'!B194)^Inputs!B20</f>
        <v>1065762.6667128464</v>
      </c>
      <c r="DW45" s="24">
        <f ca="1">'(Other Computations)'!B8*(DW28/Inputs!B27)^(1-Inputs!B20)*(DW19/'(Other Computations)'!B194)^Inputs!B20</f>
        <v>1064742.3950150751</v>
      </c>
      <c r="DX45" s="24">
        <f ca="1">'(Other Computations)'!B8*(DX28/Inputs!B27)^(1-Inputs!B20)*(DX19/'(Other Computations)'!B194)^Inputs!B20</f>
        <v>1063732.8546452937</v>
      </c>
      <c r="DY45" s="24">
        <f ca="1">'(Other Computations)'!B8*(DY28/Inputs!B27)^(1-Inputs!B20)*(DY19/'(Other Computations)'!B194)^Inputs!B20</f>
        <v>1062728.469999342</v>
      </c>
      <c r="DZ45" s="24">
        <f ca="1">'(Other Computations)'!B8*(DZ28/Inputs!B27)^(1-Inputs!B20)*(DZ19/'(Other Computations)'!B194)^Inputs!B20</f>
        <v>1061724.722254585</v>
      </c>
      <c r="EA45" s="25">
        <f ca="1">SUM(DO45:DZ45)</f>
        <v>12807745.019218002</v>
      </c>
      <c r="EB45" s="24">
        <f ca="1">'(Other Computations)'!B8*(EB28/Inputs!B27)^(1-Inputs!B20)*(EB19/'(Other Computations)'!B194)^Inputs!B20</f>
        <v>1060734.9362934313</v>
      </c>
      <c r="EC45" s="24">
        <f ca="1">'(Other Computations)'!B8*(EC28/Inputs!B27)^(1-Inputs!B20)*(EC19/'(Other Computations)'!B194)^Inputs!B20</f>
        <v>1059751.4446368928</v>
      </c>
      <c r="ED45" s="24">
        <f ca="1">'(Other Computations)'!B8*(ED28/Inputs!B27)^(1-Inputs!B20)*(ED19/'(Other Computations)'!B194)^Inputs!B20</f>
        <v>1058760.3768938417</v>
      </c>
      <c r="EE45" s="24">
        <f ca="1">'(Other Computations)'!B8*(EE28/Inputs!B27)^(1-Inputs!B20)*(EE19/'(Other Computations)'!B194)^Inputs!B20</f>
        <v>1057768.005961631</v>
      </c>
      <c r="EF45" s="24">
        <f ca="1">'(Other Computations)'!B8*(EF28/Inputs!B27)^(1-Inputs!B20)*(EF19/'(Other Computations)'!B194)^Inputs!B20</f>
        <v>1056790.7641399216</v>
      </c>
      <c r="EG45" s="24">
        <f ca="1">'(Other Computations)'!B8*(EG28/Inputs!B27)^(1-Inputs!B20)*(EG19/'(Other Computations)'!B194)^Inputs!B20</f>
        <v>1055809.7615000554</v>
      </c>
      <c r="EH45" s="24">
        <f ca="1">'(Other Computations)'!B8*(EH28/Inputs!B27)^(1-Inputs!B20)*(EH19/'(Other Computations)'!B194)^Inputs!B20</f>
        <v>1054831.0591994761</v>
      </c>
      <c r="EI45" s="24">
        <f ca="1">'(Other Computations)'!B8*(EI28/Inputs!B27)^(1-Inputs!B20)*(EI19/'(Other Computations)'!B194)^Inputs!B20</f>
        <v>1053863.6312221461</v>
      </c>
      <c r="EJ45" s="24">
        <f ca="1">'(Other Computations)'!B8*(EJ28/Inputs!B27)^(1-Inputs!B20)*(EJ19/'(Other Computations)'!B194)^Inputs!B20</f>
        <v>1052906.8569613658</v>
      </c>
      <c r="EK45" s="24">
        <f ca="1">'(Other Computations)'!B8*(EK28/Inputs!B27)^(1-Inputs!B20)*(EK19/'(Other Computations)'!B194)^Inputs!B20</f>
        <v>1051956.6925390288</v>
      </c>
      <c r="EL45" s="24">
        <f ca="1">'(Other Computations)'!B8*(EL28/Inputs!B27)^(1-Inputs!B20)*(EL19/'(Other Computations)'!B194)^Inputs!B20</f>
        <v>1051007.9920773895</v>
      </c>
      <c r="EM45" s="24">
        <f ca="1">'(Other Computations)'!B8*(EM28/Inputs!B27)^(1-Inputs!B20)*(EM19/'(Other Computations)'!B194)^Inputs!B20</f>
        <v>1050063.192671736</v>
      </c>
      <c r="EN45" s="25">
        <f ca="1">SUM(EB45:EM45)</f>
        <v>12664244.714096917</v>
      </c>
    </row>
    <row r="46" spans="1:144" ht="12.75" customHeight="1" outlineLevel="1">
      <c r="A46" s="9" t="str">
        <f>Labels!B78</f>
        <v>Output Shock</v>
      </c>
      <c r="B46" s="28">
        <f ca="1">NORMINV(RAND()*(1-2*Inputs!B58)+Inputs!B58,0,'(Other Computations)'!B208)</f>
        <v>-27185.810794169734</v>
      </c>
      <c r="C46" s="28">
        <f ca="1">NORMINV(RAND()*(1-2*Inputs!B58)+Inputs!B58,0,'(Other Computations)'!B208)</f>
        <v>32456.881678193742</v>
      </c>
      <c r="D46" s="28">
        <f ca="1">NORMINV(RAND()*(1-2*Inputs!B58)+Inputs!B58,0,'(Other Computations)'!B208)</f>
        <v>-36100.724222748344</v>
      </c>
      <c r="E46" s="28">
        <f ca="1">NORMINV(RAND()*(1-2*Inputs!B58)+Inputs!B58,0,'(Other Computations)'!B208)</f>
        <v>10819.05255383752</v>
      </c>
      <c r="F46" s="28">
        <f ca="1">NORMINV(RAND()*(1-2*Inputs!B58)+Inputs!B58,0,'(Other Computations)'!B208)</f>
        <v>-28539.625992165635</v>
      </c>
      <c r="G46" s="28">
        <f ca="1">NORMINV(RAND()*(1-2*Inputs!B58)+Inputs!B58,0,'(Other Computations)'!B208)</f>
        <v>-49724.491698621569</v>
      </c>
      <c r="H46" s="28">
        <f ca="1">NORMINV(RAND()*(1-2*Inputs!B58)+Inputs!B58,0,'(Other Computations)'!B208)</f>
        <v>-28356.732243844814</v>
      </c>
      <c r="I46" s="28">
        <f ca="1">NORMINV(RAND()*(1-2*Inputs!B58)+Inputs!B58,0,'(Other Computations)'!B208)</f>
        <v>51059.733812323531</v>
      </c>
      <c r="J46" s="28">
        <f ca="1">NORMINV(RAND()*(1-2*Inputs!B58)+Inputs!B58,0,'(Other Computations)'!B208)</f>
        <v>14704.612104686994</v>
      </c>
      <c r="K46" s="28">
        <f ca="1">NORMINV(RAND()*(1-2*Inputs!B58)+Inputs!B58,0,'(Other Computations)'!B208)</f>
        <v>28154.10874460169</v>
      </c>
      <c r="L46" s="28">
        <f ca="1">NORMINV(RAND()*(1-2*Inputs!B58)+Inputs!B58,0,'(Other Computations)'!B208)</f>
        <v>10209.634679810628</v>
      </c>
      <c r="M46" s="28">
        <f ca="1">NORMINV(RAND()*(1-2*Inputs!B58)+Inputs!B58,0,'(Other Computations)'!B208)</f>
        <v>-18473.288466172071</v>
      </c>
      <c r="N46" s="29">
        <f ca="1">SUM(B46:M46)</f>
        <v>-40976.649844268068</v>
      </c>
      <c r="O46" s="28">
        <f ca="1">NORMINV(RAND()*(1-2*Inputs!B58)+Inputs!B58,0,'(Other Computations)'!B208)</f>
        <v>34209.59082850565</v>
      </c>
      <c r="P46" s="28">
        <f ca="1">NORMINV(RAND()*(1-2*Inputs!B58)+Inputs!B58,0,'(Other Computations)'!B208)</f>
        <v>-33916.196067322991</v>
      </c>
      <c r="Q46" s="28">
        <f ca="1">NORMINV(RAND()*(1-2*Inputs!B58)+Inputs!B58,0,'(Other Computations)'!B208)</f>
        <v>-8108.6998498587818</v>
      </c>
      <c r="R46" s="28">
        <f ca="1">NORMINV(RAND()*(1-2*Inputs!B58)+Inputs!B58,0,'(Other Computations)'!B208)</f>
        <v>1827.9698554145848</v>
      </c>
      <c r="S46" s="28">
        <f ca="1">NORMINV(RAND()*(1-2*Inputs!B58)+Inputs!B58,0,'(Other Computations)'!B208)</f>
        <v>-33442.540697307493</v>
      </c>
      <c r="T46" s="28">
        <f ca="1">NORMINV(RAND()*(1-2*Inputs!B58)+Inputs!B58,0,'(Other Computations)'!B208)</f>
        <v>21680.350243557248</v>
      </c>
      <c r="U46" s="28">
        <f ca="1">NORMINV(RAND()*(1-2*Inputs!B58)+Inputs!B58,0,'(Other Computations)'!B208)</f>
        <v>17032.081984452769</v>
      </c>
      <c r="V46" s="28">
        <f ca="1">NORMINV(RAND()*(1-2*Inputs!B58)+Inputs!B58,0,'(Other Computations)'!B208)</f>
        <v>-33496.147689179212</v>
      </c>
      <c r="W46" s="28">
        <f ca="1">NORMINV(RAND()*(1-2*Inputs!B58)+Inputs!B58,0,'(Other Computations)'!B208)</f>
        <v>-46399.527707622663</v>
      </c>
      <c r="X46" s="28">
        <f ca="1">NORMINV(RAND()*(1-2*Inputs!B58)+Inputs!B58,0,'(Other Computations)'!B208)</f>
        <v>1469.419279759582</v>
      </c>
      <c r="Y46" s="28">
        <f ca="1">NORMINV(RAND()*(1-2*Inputs!B58)+Inputs!B58,0,'(Other Computations)'!B208)</f>
        <v>-6868.0956717228664</v>
      </c>
      <c r="Z46" s="28">
        <f ca="1">NORMINV(RAND()*(1-2*Inputs!B58)+Inputs!B58,0,'(Other Computations)'!B208)</f>
        <v>8588.2960534116737</v>
      </c>
      <c r="AA46" s="29">
        <f ca="1">SUM(O46:Z46)</f>
        <v>-77423.499437912513</v>
      </c>
      <c r="AB46" s="28">
        <f ca="1">NORMINV(RAND()*(1-2*Inputs!B58)+Inputs!B58,0,'(Other Computations)'!B208)</f>
        <v>-9533.9756142957558</v>
      </c>
      <c r="AC46" s="28">
        <f ca="1">NORMINV(RAND()*(1-2*Inputs!B58)+Inputs!B58,0,'(Other Computations)'!B208)</f>
        <v>-47081.780992417735</v>
      </c>
      <c r="AD46" s="28">
        <f ca="1">NORMINV(RAND()*(1-2*Inputs!B58)+Inputs!B58,0,'(Other Computations)'!B208)</f>
        <v>-3308.9487695193948</v>
      </c>
      <c r="AE46" s="28">
        <f ca="1">NORMINV(RAND()*(1-2*Inputs!B58)+Inputs!B58,0,'(Other Computations)'!B208)</f>
        <v>-15296.354694178284</v>
      </c>
      <c r="AF46" s="28">
        <f ca="1">NORMINV(RAND()*(1-2*Inputs!B58)+Inputs!B58,0,'(Other Computations)'!B208)</f>
        <v>-29844.434492921242</v>
      </c>
      <c r="AG46" s="28">
        <f ca="1">NORMINV(RAND()*(1-2*Inputs!B58)+Inputs!B58,0,'(Other Computations)'!B208)</f>
        <v>60110.083456043743</v>
      </c>
      <c r="AH46" s="28">
        <f ca="1">NORMINV(RAND()*(1-2*Inputs!B58)+Inputs!B58,0,'(Other Computations)'!B208)</f>
        <v>-17914.010984857356</v>
      </c>
      <c r="AI46" s="28">
        <f ca="1">NORMINV(RAND()*(1-2*Inputs!B58)+Inputs!B58,0,'(Other Computations)'!B208)</f>
        <v>-14248.705656272878</v>
      </c>
      <c r="AJ46" s="28">
        <f ca="1">NORMINV(RAND()*(1-2*Inputs!B58)+Inputs!B58,0,'(Other Computations)'!B208)</f>
        <v>12001.364402681616</v>
      </c>
      <c r="AK46" s="28">
        <f ca="1">NORMINV(RAND()*(1-2*Inputs!B58)+Inputs!B58,0,'(Other Computations)'!B208)</f>
        <v>39453.565227636769</v>
      </c>
      <c r="AL46" s="28">
        <f ca="1">NORMINV(RAND()*(1-2*Inputs!B58)+Inputs!B58,0,'(Other Computations)'!B208)</f>
        <v>-15983.867589669366</v>
      </c>
      <c r="AM46" s="28">
        <f ca="1">NORMINV(RAND()*(1-2*Inputs!B58)+Inputs!B58,0,'(Other Computations)'!B208)</f>
        <v>-12786.030628261997</v>
      </c>
      <c r="AN46" s="29">
        <f ca="1">SUM(AB46:AM46)</f>
        <v>-54433.096336031886</v>
      </c>
      <c r="AO46" s="28">
        <f ca="1">NORMINV(RAND()*(1-2*Inputs!B58)+Inputs!B58,0,'(Other Computations)'!B208)</f>
        <v>53155.347053044381</v>
      </c>
      <c r="AP46" s="28">
        <f ca="1">NORMINV(RAND()*(1-2*Inputs!B58)+Inputs!B58,0,'(Other Computations)'!B208)</f>
        <v>-15049.478576164927</v>
      </c>
      <c r="AQ46" s="28">
        <f ca="1">NORMINV(RAND()*(1-2*Inputs!B58)+Inputs!B58,0,'(Other Computations)'!B208)</f>
        <v>-14286.958226226219</v>
      </c>
      <c r="AR46" s="28">
        <f ca="1">NORMINV(RAND()*(1-2*Inputs!B58)+Inputs!B58,0,'(Other Computations)'!B208)</f>
        <v>-3918.5519368692171</v>
      </c>
      <c r="AS46" s="28">
        <f ca="1">NORMINV(RAND()*(1-2*Inputs!B58)+Inputs!B58,0,'(Other Computations)'!B208)</f>
        <v>-39379.050222131904</v>
      </c>
      <c r="AT46" s="28">
        <f ca="1">NORMINV(RAND()*(1-2*Inputs!B58)+Inputs!B58,0,'(Other Computations)'!B208)</f>
        <v>-19844.152550171184</v>
      </c>
      <c r="AU46" s="28">
        <f ca="1">NORMINV(RAND()*(1-2*Inputs!B58)+Inputs!B58,0,'(Other Computations)'!B208)</f>
        <v>-57606.453483777674</v>
      </c>
      <c r="AV46" s="28">
        <f ca="1">NORMINV(RAND()*(1-2*Inputs!B58)+Inputs!B58,0,'(Other Computations)'!B208)</f>
        <v>-364.70143276562447</v>
      </c>
      <c r="AW46" s="28">
        <f ca="1">NORMINV(RAND()*(1-2*Inputs!B58)+Inputs!B58,0,'(Other Computations)'!B208)</f>
        <v>-39383.093644191787</v>
      </c>
      <c r="AX46" s="28">
        <f ca="1">NORMINV(RAND()*(1-2*Inputs!B58)+Inputs!B58,0,'(Other Computations)'!B208)</f>
        <v>-13944.497820844721</v>
      </c>
      <c r="AY46" s="28">
        <f ca="1">NORMINV(RAND()*(1-2*Inputs!B58)+Inputs!B58,0,'(Other Computations)'!B208)</f>
        <v>-28795.27078652188</v>
      </c>
      <c r="AZ46" s="28">
        <f ca="1">NORMINV(RAND()*(1-2*Inputs!B58)+Inputs!B58,0,'(Other Computations)'!B208)</f>
        <v>50033.128244086671</v>
      </c>
      <c r="BA46" s="29">
        <f ca="1">SUM(AO46:AZ46)</f>
        <v>-129383.73338253409</v>
      </c>
      <c r="BB46" s="28">
        <f ca="1">NORMINV(RAND()*(1-2*Inputs!B58)+Inputs!B58,0,'(Other Computations)'!B208)</f>
        <v>14424.294462613172</v>
      </c>
      <c r="BC46" s="28">
        <f ca="1">NORMINV(RAND()*(1-2*Inputs!B58)+Inputs!B58,0,'(Other Computations)'!B208)</f>
        <v>23335.140835591003</v>
      </c>
      <c r="BD46" s="28">
        <f ca="1">NORMINV(RAND()*(1-2*Inputs!B58)+Inputs!B58,0,'(Other Computations)'!B208)</f>
        <v>-47412.810836088458</v>
      </c>
      <c r="BE46" s="28">
        <f ca="1">NORMINV(RAND()*(1-2*Inputs!B58)+Inputs!B58,0,'(Other Computations)'!B208)</f>
        <v>45430.176479241498</v>
      </c>
      <c r="BF46" s="28">
        <f ca="1">NORMINV(RAND()*(1-2*Inputs!B58)+Inputs!B58,0,'(Other Computations)'!B208)</f>
        <v>-18926.549055350049</v>
      </c>
      <c r="BG46" s="28">
        <f ca="1">NORMINV(RAND()*(1-2*Inputs!B58)+Inputs!B58,0,'(Other Computations)'!B208)</f>
        <v>-4767.8700068488251</v>
      </c>
      <c r="BH46" s="28">
        <f ca="1">NORMINV(RAND()*(1-2*Inputs!B58)+Inputs!B58,0,'(Other Computations)'!B208)</f>
        <v>10108.564293445066</v>
      </c>
      <c r="BI46" s="28">
        <f ca="1">NORMINV(RAND()*(1-2*Inputs!B58)+Inputs!B58,0,'(Other Computations)'!B208)</f>
        <v>12470.95122617581</v>
      </c>
      <c r="BJ46" s="28">
        <f ca="1">NORMINV(RAND()*(1-2*Inputs!B58)+Inputs!B58,0,'(Other Computations)'!B208)</f>
        <v>15149.048353287417</v>
      </c>
      <c r="BK46" s="28">
        <f ca="1">NORMINV(RAND()*(1-2*Inputs!B58)+Inputs!B58,0,'(Other Computations)'!B208)</f>
        <v>-29070.715829549383</v>
      </c>
      <c r="BL46" s="28">
        <f ca="1">NORMINV(RAND()*(1-2*Inputs!B58)+Inputs!B58,0,'(Other Computations)'!B208)</f>
        <v>-29382.273528910944</v>
      </c>
      <c r="BM46" s="28">
        <f ca="1">NORMINV(RAND()*(1-2*Inputs!B58)+Inputs!B58,0,'(Other Computations)'!B208)</f>
        <v>-38301.087592021693</v>
      </c>
      <c r="BN46" s="29">
        <f ca="1">SUM(BB46:BM46)</f>
        <v>-46943.131198415387</v>
      </c>
      <c r="BO46" s="28">
        <f ca="1">NORMINV(RAND()*(1-2*Inputs!B58)+Inputs!B58,0,'(Other Computations)'!B208)</f>
        <v>-4224.7430588001916</v>
      </c>
      <c r="BP46" s="28">
        <f ca="1">NORMINV(RAND()*(1-2*Inputs!B58)+Inputs!B58,0,'(Other Computations)'!B208)</f>
        <v>-28753.017540633162</v>
      </c>
      <c r="BQ46" s="28">
        <f ca="1">NORMINV(RAND()*(1-2*Inputs!B58)+Inputs!B58,0,'(Other Computations)'!B208)</f>
        <v>46796.46584924878</v>
      </c>
      <c r="BR46" s="28">
        <f ca="1">NORMINV(RAND()*(1-2*Inputs!B58)+Inputs!B58,0,'(Other Computations)'!B208)</f>
        <v>38133.311695238976</v>
      </c>
      <c r="BS46" s="28">
        <f ca="1">NORMINV(RAND()*(1-2*Inputs!B58)+Inputs!B58,0,'(Other Computations)'!B208)</f>
        <v>-22086.663824518087</v>
      </c>
      <c r="BT46" s="28">
        <f ca="1">NORMINV(RAND()*(1-2*Inputs!B58)+Inputs!B58,0,'(Other Computations)'!B208)</f>
        <v>1664.4039599622381</v>
      </c>
      <c r="BU46" s="28">
        <f ca="1">NORMINV(RAND()*(1-2*Inputs!B58)+Inputs!B58,0,'(Other Computations)'!B208)</f>
        <v>32634.264011843097</v>
      </c>
      <c r="BV46" s="28">
        <f ca="1">NORMINV(RAND()*(1-2*Inputs!B58)+Inputs!B58,0,'(Other Computations)'!B208)</f>
        <v>7970.3396136768761</v>
      </c>
      <c r="BW46" s="28">
        <f ca="1">NORMINV(RAND()*(1-2*Inputs!B58)+Inputs!B58,0,'(Other Computations)'!B208)</f>
        <v>-8668.1244192784125</v>
      </c>
      <c r="BX46" s="28">
        <f ca="1">NORMINV(RAND()*(1-2*Inputs!B58)+Inputs!B58,0,'(Other Computations)'!B208)</f>
        <v>507.28784660126428</v>
      </c>
      <c r="BY46" s="28">
        <f ca="1">NORMINV(RAND()*(1-2*Inputs!B58)+Inputs!B58,0,'(Other Computations)'!B208)</f>
        <v>1455.8355513220583</v>
      </c>
      <c r="BZ46" s="28">
        <f ca="1">NORMINV(RAND()*(1-2*Inputs!B58)+Inputs!B58,0,'(Other Computations)'!B208)</f>
        <v>-58685.50014478599</v>
      </c>
      <c r="CA46" s="29">
        <f ca="1">SUM(BO46:BZ46)</f>
        <v>6743.8595398774341</v>
      </c>
      <c r="CB46" s="28">
        <f ca="1">NORMINV(RAND()*(1-2*Inputs!B58)+Inputs!B58,0,'(Other Computations)'!B208)</f>
        <v>2857.092631786049</v>
      </c>
      <c r="CC46" s="28">
        <f ca="1">NORMINV(RAND()*(1-2*Inputs!B58)+Inputs!B58,0,'(Other Computations)'!B208)</f>
        <v>47305.300924808238</v>
      </c>
      <c r="CD46" s="28">
        <f ca="1">NORMINV(RAND()*(1-2*Inputs!B58)+Inputs!B58,0,'(Other Computations)'!B208)</f>
        <v>10322.744281817164</v>
      </c>
      <c r="CE46" s="28">
        <f ca="1">NORMINV(RAND()*(1-2*Inputs!B58)+Inputs!B58,0,'(Other Computations)'!B208)</f>
        <v>-240.23581752848227</v>
      </c>
      <c r="CF46" s="28">
        <f ca="1">NORMINV(RAND()*(1-2*Inputs!B58)+Inputs!B58,0,'(Other Computations)'!B208)</f>
        <v>22887.582240746098</v>
      </c>
      <c r="CG46" s="28">
        <f ca="1">NORMINV(RAND()*(1-2*Inputs!B58)+Inputs!B58,0,'(Other Computations)'!B208)</f>
        <v>14346.471521756512</v>
      </c>
      <c r="CH46" s="28">
        <f ca="1">NORMINV(RAND()*(1-2*Inputs!B58)+Inputs!B58,0,'(Other Computations)'!B208)</f>
        <v>38299.559423937739</v>
      </c>
      <c r="CI46" s="28">
        <f ca="1">NORMINV(RAND()*(1-2*Inputs!B58)+Inputs!B58,0,'(Other Computations)'!B208)</f>
        <v>-58067.675368254932</v>
      </c>
      <c r="CJ46" s="28">
        <f ca="1">NORMINV(RAND()*(1-2*Inputs!B58)+Inputs!B58,0,'(Other Computations)'!B208)</f>
        <v>-24305.526552863728</v>
      </c>
      <c r="CK46" s="28">
        <f ca="1">NORMINV(RAND()*(1-2*Inputs!B58)+Inputs!B58,0,'(Other Computations)'!B208)</f>
        <v>-40409.935753856182</v>
      </c>
      <c r="CL46" s="28">
        <f ca="1">NORMINV(RAND()*(1-2*Inputs!B58)+Inputs!B58,0,'(Other Computations)'!B208)</f>
        <v>-14283.076039529293</v>
      </c>
      <c r="CM46" s="28">
        <f ca="1">NORMINV(RAND()*(1-2*Inputs!B58)+Inputs!B58,0,'(Other Computations)'!B208)</f>
        <v>-11407.659616759573</v>
      </c>
      <c r="CN46" s="29">
        <f ca="1">SUM(CB46:CM46)</f>
        <v>-12695.358123940399</v>
      </c>
      <c r="CO46" s="28">
        <f ca="1">NORMINV(RAND()*(1-2*Inputs!B58)+Inputs!B58,0,'(Other Computations)'!B208)</f>
        <v>8792.1602029838432</v>
      </c>
      <c r="CP46" s="28">
        <f ca="1">NORMINV(RAND()*(1-2*Inputs!B58)+Inputs!B58,0,'(Other Computations)'!B208)</f>
        <v>49710.263893456693</v>
      </c>
      <c r="CQ46" s="28">
        <f ca="1">NORMINV(RAND()*(1-2*Inputs!B58)+Inputs!B58,0,'(Other Computations)'!B208)</f>
        <v>-12268.314913947792</v>
      </c>
      <c r="CR46" s="28">
        <f ca="1">NORMINV(RAND()*(1-2*Inputs!B58)+Inputs!B58,0,'(Other Computations)'!B208)</f>
        <v>-11170.979900004148</v>
      </c>
      <c r="CS46" s="28">
        <f ca="1">NORMINV(RAND()*(1-2*Inputs!B58)+Inputs!B58,0,'(Other Computations)'!B208)</f>
        <v>45312.266316096458</v>
      </c>
      <c r="CT46" s="28">
        <f ca="1">NORMINV(RAND()*(1-2*Inputs!B58)+Inputs!B58,0,'(Other Computations)'!B208)</f>
        <v>-20475.281922733117</v>
      </c>
      <c r="CU46" s="28">
        <f ca="1">NORMINV(RAND()*(1-2*Inputs!B58)+Inputs!B58,0,'(Other Computations)'!B208)</f>
        <v>-32900.545751669437</v>
      </c>
      <c r="CV46" s="28">
        <f ca="1">NORMINV(RAND()*(1-2*Inputs!B58)+Inputs!B58,0,'(Other Computations)'!B208)</f>
        <v>-20090.705540355564</v>
      </c>
      <c r="CW46" s="28">
        <f ca="1">NORMINV(RAND()*(1-2*Inputs!B58)+Inputs!B58,0,'(Other Computations)'!B208)</f>
        <v>11905.3414815179</v>
      </c>
      <c r="CX46" s="28">
        <f ca="1">NORMINV(RAND()*(1-2*Inputs!B58)+Inputs!B58,0,'(Other Computations)'!B208)</f>
        <v>-2443.701987356621</v>
      </c>
      <c r="CY46" s="28">
        <f ca="1">NORMINV(RAND()*(1-2*Inputs!B58)+Inputs!B58,0,'(Other Computations)'!B208)</f>
        <v>-50991.789312300461</v>
      </c>
      <c r="CZ46" s="28">
        <f ca="1">NORMINV(RAND()*(1-2*Inputs!B58)+Inputs!B58,0,'(Other Computations)'!B208)</f>
        <v>3685.6998430640829</v>
      </c>
      <c r="DA46" s="29">
        <f ca="1">SUM(CO46:CZ46)</f>
        <v>-30935.587591248172</v>
      </c>
      <c r="DB46" s="28">
        <f ca="1">NORMINV(RAND()*(1-2*Inputs!B58)+Inputs!B58,0,'(Other Computations)'!B208)</f>
        <v>737.720104981546</v>
      </c>
      <c r="DC46" s="28">
        <f ca="1">NORMINV(RAND()*(1-2*Inputs!B58)+Inputs!B58,0,'(Other Computations)'!B208)</f>
        <v>17130.855384269064</v>
      </c>
      <c r="DD46" s="28">
        <f ca="1">NORMINV(RAND()*(1-2*Inputs!B58)+Inputs!B58,0,'(Other Computations)'!B208)</f>
        <v>1321.4092067267377</v>
      </c>
      <c r="DE46" s="28">
        <f ca="1">NORMINV(RAND()*(1-2*Inputs!B58)+Inputs!B58,0,'(Other Computations)'!B208)</f>
        <v>16212.334257273529</v>
      </c>
      <c r="DF46" s="28">
        <f ca="1">NORMINV(RAND()*(1-2*Inputs!B58)+Inputs!B58,0,'(Other Computations)'!B208)</f>
        <v>34735.995501695936</v>
      </c>
      <c r="DG46" s="28">
        <f ca="1">NORMINV(RAND()*(1-2*Inputs!B58)+Inputs!B58,0,'(Other Computations)'!B208)</f>
        <v>-31721.450984150404</v>
      </c>
      <c r="DH46" s="28">
        <f ca="1">NORMINV(RAND()*(1-2*Inputs!B58)+Inputs!B58,0,'(Other Computations)'!B208)</f>
        <v>-15308.72921818236</v>
      </c>
      <c r="DI46" s="28">
        <f ca="1">NORMINV(RAND()*(1-2*Inputs!B58)+Inputs!B58,0,'(Other Computations)'!B208)</f>
        <v>22014.071238943488</v>
      </c>
      <c r="DJ46" s="28">
        <f ca="1">NORMINV(RAND()*(1-2*Inputs!B58)+Inputs!B58,0,'(Other Computations)'!B208)</f>
        <v>-6702.8767620119861</v>
      </c>
      <c r="DK46" s="28">
        <f ca="1">NORMINV(RAND()*(1-2*Inputs!B58)+Inputs!B58,0,'(Other Computations)'!B208)</f>
        <v>61834.068235466329</v>
      </c>
      <c r="DL46" s="28">
        <f ca="1">NORMINV(RAND()*(1-2*Inputs!B58)+Inputs!B58,0,'(Other Computations)'!B208)</f>
        <v>6798.7384585277514</v>
      </c>
      <c r="DM46" s="28">
        <f ca="1">NORMINV(RAND()*(1-2*Inputs!B58)+Inputs!B58,0,'(Other Computations)'!B208)</f>
        <v>-4272.4526872471206</v>
      </c>
      <c r="DN46" s="29">
        <f ca="1">SUM(DB46:DM46)</f>
        <v>102779.68273629253</v>
      </c>
      <c r="DO46" s="28">
        <f ca="1">NORMINV(RAND()*(1-2*Inputs!B58)+Inputs!B58,0,'(Other Computations)'!B208)</f>
        <v>-24303.312581058999</v>
      </c>
      <c r="DP46" s="28">
        <f ca="1">NORMINV(RAND()*(1-2*Inputs!B58)+Inputs!B58,0,'(Other Computations)'!B208)</f>
        <v>4158.0812735304253</v>
      </c>
      <c r="DQ46" s="28">
        <f ca="1">NORMINV(RAND()*(1-2*Inputs!B58)+Inputs!B58,0,'(Other Computations)'!B208)</f>
        <v>-61065.477420512791</v>
      </c>
      <c r="DR46" s="28">
        <f ca="1">NORMINV(RAND()*(1-2*Inputs!B58)+Inputs!B58,0,'(Other Computations)'!B208)</f>
        <v>-12145.740354137861</v>
      </c>
      <c r="DS46" s="28">
        <f ca="1">NORMINV(RAND()*(1-2*Inputs!B58)+Inputs!B58,0,'(Other Computations)'!B208)</f>
        <v>-16183.295810279789</v>
      </c>
      <c r="DT46" s="28">
        <f ca="1">NORMINV(RAND()*(1-2*Inputs!B58)+Inputs!B58,0,'(Other Computations)'!B208)</f>
        <v>-27046.269549017386</v>
      </c>
      <c r="DU46" s="28">
        <f ca="1">NORMINV(RAND()*(1-2*Inputs!B58)+Inputs!B58,0,'(Other Computations)'!B208)</f>
        <v>-57430.885390861113</v>
      </c>
      <c r="DV46" s="28">
        <f ca="1">NORMINV(RAND()*(1-2*Inputs!B58)+Inputs!B58,0,'(Other Computations)'!B208)</f>
        <v>-7895.8040242589377</v>
      </c>
      <c r="DW46" s="28">
        <f ca="1">NORMINV(RAND()*(1-2*Inputs!B58)+Inputs!B58,0,'(Other Computations)'!B208)</f>
        <v>-42873.751220627579</v>
      </c>
      <c r="DX46" s="28">
        <f ca="1">NORMINV(RAND()*(1-2*Inputs!B58)+Inputs!B58,0,'(Other Computations)'!B208)</f>
        <v>-28170.238228186579</v>
      </c>
      <c r="DY46" s="28">
        <f ca="1">NORMINV(RAND()*(1-2*Inputs!B58)+Inputs!B58,0,'(Other Computations)'!B208)</f>
        <v>49583.302290246924</v>
      </c>
      <c r="DZ46" s="28">
        <f ca="1">NORMINV(RAND()*(1-2*Inputs!B58)+Inputs!B58,0,'(Other Computations)'!B208)</f>
        <v>-16274.699170435415</v>
      </c>
      <c r="EA46" s="29">
        <f ca="1">SUM(DO46:DZ46)</f>
        <v>-239648.09018559911</v>
      </c>
      <c r="EB46" s="28">
        <f ca="1">NORMINV(RAND()*(1-2*Inputs!B58)+Inputs!B58,0,'(Other Computations)'!B208)</f>
        <v>6622.7030007130097</v>
      </c>
      <c r="EC46" s="28">
        <f ca="1">NORMINV(RAND()*(1-2*Inputs!B58)+Inputs!B58,0,'(Other Computations)'!B208)</f>
        <v>-14918.876131068911</v>
      </c>
      <c r="ED46" s="28">
        <f ca="1">NORMINV(RAND()*(1-2*Inputs!B58)+Inputs!B58,0,'(Other Computations)'!B208)</f>
        <v>9086.4012709935996</v>
      </c>
      <c r="EE46" s="28">
        <f ca="1">NORMINV(RAND()*(1-2*Inputs!B58)+Inputs!B58,0,'(Other Computations)'!B208)</f>
        <v>36077.340665377887</v>
      </c>
      <c r="EF46" s="28">
        <f ca="1">NORMINV(RAND()*(1-2*Inputs!B58)+Inputs!B58,0,'(Other Computations)'!B208)</f>
        <v>15230.01618838978</v>
      </c>
      <c r="EG46" s="28">
        <f ca="1">NORMINV(RAND()*(1-2*Inputs!B58)+Inputs!B58,0,'(Other Computations)'!B208)</f>
        <v>-24715.05268468778</v>
      </c>
      <c r="EH46" s="28">
        <f ca="1">NORMINV(RAND()*(1-2*Inputs!B58)+Inputs!B58,0,'(Other Computations)'!B208)</f>
        <v>30229.960627148826</v>
      </c>
      <c r="EI46" s="28">
        <f ca="1">NORMINV(RAND()*(1-2*Inputs!B58)+Inputs!B58,0,'(Other Computations)'!B208)</f>
        <v>39858.289022178091</v>
      </c>
      <c r="EJ46" s="28">
        <f ca="1">NORMINV(RAND()*(1-2*Inputs!B58)+Inputs!B58,0,'(Other Computations)'!B208)</f>
        <v>-3480.1360911991533</v>
      </c>
      <c r="EK46" s="28">
        <f ca="1">NORMINV(RAND()*(1-2*Inputs!B58)+Inputs!B58,0,'(Other Computations)'!B208)</f>
        <v>-9484.5503247012621</v>
      </c>
      <c r="EL46" s="28">
        <f ca="1">NORMINV(RAND()*(1-2*Inputs!B58)+Inputs!B58,0,'(Other Computations)'!B208)</f>
        <v>44277.442177919504</v>
      </c>
      <c r="EM46" s="28">
        <f ca="1">NORMINV(RAND()*(1-2*Inputs!B58)+Inputs!B58,0,'(Other Computations)'!B208)</f>
        <v>-23268.118825826958</v>
      </c>
      <c r="EN46" s="29">
        <f ca="1">SUM(EB46:EM46)</f>
        <v>105515.41889523664</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341844.25676174916</v>
      </c>
      <c r="C54" s="28">
        <f ca="1">Inputs!B52*C44</f>
        <v>359308.81230889668</v>
      </c>
      <c r="D54" s="28">
        <f ca="1">Inputs!B52*D44</f>
        <v>338413.77733210078</v>
      </c>
      <c r="E54" s="28">
        <f ca="1">Inputs!B52*E44</f>
        <v>352074.98414468905</v>
      </c>
      <c r="F54" s="28">
        <f ca="1">Inputs!B52*F44</f>
        <v>339812.45492276386</v>
      </c>
      <c r="G54" s="28">
        <f ca="1">Inputs!B52*G44</f>
        <v>333071.83677056211</v>
      </c>
      <c r="H54" s="28">
        <f ca="1">Inputs!B52*H44</f>
        <v>339020.93356978963</v>
      </c>
      <c r="I54" s="28">
        <f ca="1">Inputs!B52*I44</f>
        <v>362468.98804403137</v>
      </c>
      <c r="J54" s="28">
        <f ca="1">Inputs!B52*J44</f>
        <v>351126.62830585951</v>
      </c>
      <c r="K54" s="28">
        <f ca="1">Inputs!B52*K44</f>
        <v>354715.22051317501</v>
      </c>
      <c r="L54" s="28">
        <f ca="1">Inputs!B52*L44</f>
        <v>348842.13957632694</v>
      </c>
      <c r="M54" s="28">
        <f ca="1">Inputs!B52*M44</f>
        <v>339766.18601028796</v>
      </c>
      <c r="N54" s="29">
        <f ca="1">SUM(B54:M54)</f>
        <v>4160466.2182602324</v>
      </c>
      <c r="O54" s="28">
        <f ca="1">Inputs!B52*O44</f>
        <v>355136.81382683694</v>
      </c>
      <c r="P54" s="28">
        <f ca="1">Inputs!B52*P44</f>
        <v>334209.66190271516</v>
      </c>
      <c r="Q54" s="28">
        <f ca="1">Inputs!B52*Q44</f>
        <v>341541.39961091185</v>
      </c>
      <c r="R54" s="28">
        <f ca="1">Inputs!B52*R44</f>
        <v>344108.72485875938</v>
      </c>
      <c r="S54" s="28">
        <f ca="1">Inputs!B52*S44</f>
        <v>333104.9431936217</v>
      </c>
      <c r="T54" s="28">
        <f ca="1">Inputs!B52*T44</f>
        <v>349128.71861793735</v>
      </c>
      <c r="U54" s="28">
        <f ca="1">Inputs!B52*U44</f>
        <v>347300.20184995228</v>
      </c>
      <c r="V54" s="28">
        <f ca="1">Inputs!B52*V44</f>
        <v>331741.37931873614</v>
      </c>
      <c r="W54" s="28">
        <f ca="1">Inputs!B52*W44</f>
        <v>327520.20850510069</v>
      </c>
      <c r="X54" s="28">
        <f ca="1">Inputs!B52*X44</f>
        <v>341491.89583108941</v>
      </c>
      <c r="Y54" s="28">
        <f ca="1">Inputs!B52*Y44</f>
        <v>338621.06929846504</v>
      </c>
      <c r="Z54" s="28">
        <f ca="1">Inputs!B52*Z44</f>
        <v>342927.49036170932</v>
      </c>
      <c r="AA54" s="29">
        <f ca="1">SUM(O54:Z54)</f>
        <v>4086832.5071758348</v>
      </c>
      <c r="AB54" s="28">
        <f ca="1">Inputs!B52*AB44</f>
        <v>336992.26893924561</v>
      </c>
      <c r="AC54" s="28">
        <f ca="1">Inputs!B52*AC44</f>
        <v>325172.15274226782</v>
      </c>
      <c r="AD54" s="28">
        <f ca="1">Inputs!B52*AD44</f>
        <v>337748.77654381102</v>
      </c>
      <c r="AE54" s="28">
        <f ca="1">Inputs!B52*AE44</f>
        <v>333732.70547022892</v>
      </c>
      <c r="AF54" s="28">
        <f ca="1">Inputs!B52*AF44</f>
        <v>328874.95144938305</v>
      </c>
      <c r="AG54" s="28">
        <f ca="1">Inputs!B52*AG44</f>
        <v>355512.46818568517</v>
      </c>
      <c r="AH54" s="28">
        <f ca="1">Inputs!B52*AH44</f>
        <v>331692.62571392348</v>
      </c>
      <c r="AI54" s="28">
        <f ca="1">Inputs!B52*AI44</f>
        <v>332274.78197721334</v>
      </c>
      <c r="AJ54" s="28">
        <f ca="1">Inputs!B52*AJ44</f>
        <v>339739.00142379495</v>
      </c>
      <c r="AK54" s="28">
        <f ca="1">Inputs!B52*AK44</f>
        <v>347486.00744433515</v>
      </c>
      <c r="AL54" s="28">
        <f ca="1">Inputs!B52*AL44</f>
        <v>330337.21408755623</v>
      </c>
      <c r="AM54" s="28">
        <f ca="1">Inputs!B52*AM44</f>
        <v>330834.06367016211</v>
      </c>
      <c r="AN54" s="29">
        <f ca="1">SUM(AB54:AM54)</f>
        <v>4030397.0176476068</v>
      </c>
      <c r="AO54" s="28">
        <f ca="1">Inputs!B52*AO44</f>
        <v>350218.39609062573</v>
      </c>
      <c r="AP54" s="28">
        <f ca="1">Inputs!B52*AP44</f>
        <v>329311.12471296714</v>
      </c>
      <c r="AQ54" s="28">
        <f ca="1">Inputs!B52*AQ44</f>
        <v>329112.33344186243</v>
      </c>
      <c r="AR54" s="28">
        <f ca="1">Inputs!B52*AR44</f>
        <v>331824.65171862324</v>
      </c>
      <c r="AS54" s="28">
        <f ca="1">Inputs!B52*AS44</f>
        <v>320788.99562216143</v>
      </c>
      <c r="AT54" s="28">
        <f ca="1">Inputs!B52*AT44</f>
        <v>326257.29993227223</v>
      </c>
      <c r="AU54" s="28">
        <f ca="1">Inputs!B52*AU44</f>
        <v>314548.57004706073</v>
      </c>
      <c r="AV54" s="28">
        <f ca="1">Inputs!B52*AV44</f>
        <v>331182.25016056647</v>
      </c>
      <c r="AW54" s="28">
        <f ca="1">Inputs!B52*AW44</f>
        <v>319088.10665180074</v>
      </c>
      <c r="AX54" s="28">
        <f ca="1">Inputs!B52*AX44</f>
        <v>326233.05366794317</v>
      </c>
      <c r="AY54" s="28">
        <f ca="1">Inputs!B52*AY44</f>
        <v>321459.74966410821</v>
      </c>
      <c r="AZ54" s="28">
        <f ca="1">Inputs!B52*AZ44</f>
        <v>344771.10538521945</v>
      </c>
      <c r="BA54" s="29">
        <f ca="1">SUM(AO54:AZ54)</f>
        <v>3944795.6370952111</v>
      </c>
      <c r="BB54" s="28">
        <f ca="1">Inputs!B52*BB44</f>
        <v>333706.48429294961</v>
      </c>
      <c r="BC54" s="28">
        <f ca="1">Inputs!B52*BC44</f>
        <v>335972.55967243336</v>
      </c>
      <c r="BD54" s="28">
        <f ca="1">Inputs!B52*BD44</f>
        <v>314444.89905641461</v>
      </c>
      <c r="BE54" s="28">
        <f ca="1">Inputs!B52*BE44</f>
        <v>341995.24816092459</v>
      </c>
      <c r="BF54" s="28">
        <f ca="1">Inputs!B52*BF44</f>
        <v>322302.20845018706</v>
      </c>
      <c r="BG54" s="28">
        <f ca="1">Inputs!B52*BG44</f>
        <v>326137.86339426041</v>
      </c>
      <c r="BH54" s="28">
        <f ca="1">Inputs!B52*BH44</f>
        <v>330248.70424474485</v>
      </c>
      <c r="BI54" s="28">
        <f ca="1">Inputs!B52*BI44</f>
        <v>330590.00778333819</v>
      </c>
      <c r="BJ54" s="28">
        <f ca="1">Inputs!B52*BJ44</f>
        <v>330895.35228684533</v>
      </c>
      <c r="BK54" s="28">
        <f ca="1">Inputs!B52*BK44</f>
        <v>317209.12469148019</v>
      </c>
      <c r="BL54" s="28">
        <f ca="1">Inputs!B52*BL44</f>
        <v>316693.49207105121</v>
      </c>
      <c r="BM54" s="28">
        <f ca="1">Inputs!B52*BM44</f>
        <v>313663.23320437706</v>
      </c>
      <c r="BN54" s="29">
        <f ca="1">SUM(BB54:BM54)</f>
        <v>3913859.177309006</v>
      </c>
      <c r="BO54" s="28">
        <f ca="1">Inputs!B52*BO44</f>
        <v>323570.34485265828</v>
      </c>
      <c r="BP54" s="28">
        <f ca="1">Inputs!B52*BP44</f>
        <v>315849.35318563425</v>
      </c>
      <c r="BQ54" s="28">
        <f ca="1">Inputs!B52*BQ44</f>
        <v>338155.52072349668</v>
      </c>
      <c r="BR54" s="28">
        <f ca="1">Inputs!B52*BR44</f>
        <v>335176.04038837383</v>
      </c>
      <c r="BS54" s="28">
        <f ca="1">Inputs!B52*BS44</f>
        <v>316795.67369957065</v>
      </c>
      <c r="BT54" s="28">
        <f ca="1">Inputs!B52*BT44</f>
        <v>323514.82575609814</v>
      </c>
      <c r="BU54" s="28">
        <f ca="1">Inputs!B52*BU44</f>
        <v>332427.20356549398</v>
      </c>
      <c r="BV54" s="28">
        <f ca="1">Inputs!B52*BV44</f>
        <v>324755.22116137046</v>
      </c>
      <c r="BW54" s="28">
        <f ca="1">Inputs!B52*BW44</f>
        <v>319453.22170182329</v>
      </c>
      <c r="BX54" s="28">
        <f ca="1">Inputs!B52*BX44</f>
        <v>321840.13786244753</v>
      </c>
      <c r="BY54" s="28">
        <f ca="1">Inputs!B52*BY44</f>
        <v>321629.15219985927</v>
      </c>
      <c r="BZ54" s="28">
        <f ca="1">Inputs!B52*BZ44</f>
        <v>303126.07593750791</v>
      </c>
      <c r="CA54" s="29">
        <f ca="1">SUM(BO54:BZ54)</f>
        <v>3876292.7710343348</v>
      </c>
      <c r="CB54" s="28">
        <f ca="1">Inputs!B52*CB44</f>
        <v>321334.49256115512</v>
      </c>
      <c r="CC54" s="28">
        <f ca="1">Inputs!B52*CC44</f>
        <v>334380.31834152224</v>
      </c>
      <c r="CD54" s="28">
        <f ca="1">Inputs!B52*CD44</f>
        <v>322923.66271003551</v>
      </c>
      <c r="CE54" s="28">
        <f ca="1">Inputs!B52*CE44</f>
        <v>319305.71689832921</v>
      </c>
      <c r="CF54" s="28">
        <f ca="1">Inputs!B52*CF44</f>
        <v>325932.76200466382</v>
      </c>
      <c r="CG54" s="28">
        <f ca="1">Inputs!B52*CG44</f>
        <v>323029.73178578162</v>
      </c>
      <c r="CH54" s="28">
        <f ca="1">Inputs!B52*CH44</f>
        <v>329965.80795628659</v>
      </c>
      <c r="CI54" s="28">
        <f ca="1">Inputs!B52*CI44</f>
        <v>300735.97539416957</v>
      </c>
      <c r="CJ54" s="28">
        <f ca="1">Inputs!B52*CJ44</f>
        <v>310602.75813038496</v>
      </c>
      <c r="CK54" s="28">
        <f ca="1">Inputs!B52*CK44</f>
        <v>305492.01465153141</v>
      </c>
      <c r="CL54" s="28">
        <f ca="1">Inputs!B52*CL44</f>
        <v>312933.62599124719</v>
      </c>
      <c r="CM54" s="28">
        <f ca="1">Inputs!B52*CM44</f>
        <v>313330.27145623544</v>
      </c>
      <c r="CN54" s="29">
        <f ca="1">SUM(CB54:CM54)</f>
        <v>3819967.1378813428</v>
      </c>
      <c r="CO54" s="28">
        <f ca="1">Inputs!B52*CO44</f>
        <v>319139.69316382962</v>
      </c>
      <c r="CP54" s="28">
        <f ca="1">Inputs!B52*CP44</f>
        <v>330986.04929725744</v>
      </c>
      <c r="CQ54" s="28">
        <f ca="1">Inputs!B52*CQ44</f>
        <v>311973.14130232326</v>
      </c>
      <c r="CR54" s="28">
        <f ca="1">Inputs!B52*CR44</f>
        <v>311905.80610805517</v>
      </c>
      <c r="CS54" s="28">
        <f ca="1">Inputs!B52*CS44</f>
        <v>328520.42758150911</v>
      </c>
      <c r="CT54" s="28">
        <f ca="1">Inputs!B52*CT44</f>
        <v>308419.09397893405</v>
      </c>
      <c r="CU54" s="28">
        <f ca="1">Inputs!B52*CU44</f>
        <v>304359.68984653376</v>
      </c>
      <c r="CV54" s="28">
        <f ca="1">Inputs!B52*CV44</f>
        <v>307873.2719848986</v>
      </c>
      <c r="CW54" s="28">
        <f ca="1">Inputs!B52*CW44</f>
        <v>317057.23263077287</v>
      </c>
      <c r="CX54" s="28">
        <f ca="1">Inputs!B52*CX44</f>
        <v>312544.65844425332</v>
      </c>
      <c r="CY54" s="28">
        <f ca="1">Inputs!B52*CY44</f>
        <v>297673.59858212195</v>
      </c>
      <c r="CZ54" s="28">
        <f ca="1">Inputs!B52*CZ44</f>
        <v>313685.60475546919</v>
      </c>
      <c r="DA54" s="29">
        <f ca="1">SUM(CO54:CZ54)</f>
        <v>3764138.2676759581</v>
      </c>
      <c r="DB54" s="28">
        <f ca="1">Inputs!B52*DB44</f>
        <v>312482.57553657313</v>
      </c>
      <c r="DC54" s="28">
        <f ca="1">Inputs!B52*DC44</f>
        <v>317128.80530600942</v>
      </c>
      <c r="DD54" s="28">
        <f ca="1">Inputs!B52*DD44</f>
        <v>312003.72040590091</v>
      </c>
      <c r="DE54" s="28">
        <f ca="1">Inputs!B52*DE44</f>
        <v>316114.2922228236</v>
      </c>
      <c r="DF54" s="28">
        <f ca="1">Inputs!B52*DF44</f>
        <v>321351.71875797113</v>
      </c>
      <c r="DG54" s="28">
        <f ca="1">Inputs!B52*DG44</f>
        <v>301193.8523792784</v>
      </c>
      <c r="DH54" s="28">
        <f ca="1">Inputs!B52*DH44</f>
        <v>305824.98044867872</v>
      </c>
      <c r="DI54" s="28">
        <f ca="1">Inputs!B52*DI44</f>
        <v>316607.13202070369</v>
      </c>
      <c r="DJ54" s="28">
        <f ca="1">Inputs!B52*DJ44</f>
        <v>307698.22770731349</v>
      </c>
      <c r="DK54" s="28">
        <f ca="1">Inputs!B52*DK44</f>
        <v>327950.63070516265</v>
      </c>
      <c r="DL54" s="28">
        <f ca="1">Inputs!B52*DL44</f>
        <v>311237.35521699121</v>
      </c>
      <c r="DM54" s="28">
        <f ca="1">Inputs!B52*DM44</f>
        <v>307538.25065173372</v>
      </c>
      <c r="DN54" s="29">
        <f ca="1">SUM(DB54:DM54)</f>
        <v>3757131.5413591396</v>
      </c>
      <c r="DO54" s="28">
        <f ca="1">Inputs!B52*DO44</f>
        <v>301186.33221212862</v>
      </c>
      <c r="DP54" s="28">
        <f ca="1">Inputs!B52*DP44</f>
        <v>309407.14580521808</v>
      </c>
      <c r="DQ54" s="28">
        <f ca="1">Inputs!B52*DQ44</f>
        <v>289635.03067528969</v>
      </c>
      <c r="DR54" s="28">
        <f ca="1">Inputs!B52*DR44</f>
        <v>303968.02513797558</v>
      </c>
      <c r="DS54" s="28">
        <f ca="1">Inputs!B52*DS44</f>
        <v>302402.32886713446</v>
      </c>
      <c r="DT54" s="28">
        <f ca="1">Inputs!B52*DT44</f>
        <v>298857.74243967113</v>
      </c>
      <c r="DU54" s="28">
        <f ca="1">Inputs!B52*DU44</f>
        <v>289538.03650491632</v>
      </c>
      <c r="DV54" s="28">
        <f ca="1">Inputs!B52*DV44</f>
        <v>304008.44957667886</v>
      </c>
      <c r="DW54" s="28">
        <f ca="1">Inputs!B52*DW44</f>
        <v>293300.11944553209</v>
      </c>
      <c r="DX54" s="28">
        <f ca="1">Inputs!B52*DX44</f>
        <v>297441.60981498344</v>
      </c>
      <c r="DY54" s="28">
        <f ca="1">Inputs!B52*DY44</f>
        <v>320452.70579539647</v>
      </c>
      <c r="DZ54" s="28">
        <f ca="1">Inputs!B52*DZ44</f>
        <v>300519.67043281038</v>
      </c>
      <c r="EA54" s="29">
        <f ca="1">SUM(DO54:DZ54)</f>
        <v>3610717.1967077348</v>
      </c>
      <c r="EB54" s="28">
        <f ca="1">Inputs!B52*EB44</f>
        <v>307137.88473235379</v>
      </c>
      <c r="EC54" s="28">
        <f ca="1">Inputs!B52*EC44</f>
        <v>300281.82487718418</v>
      </c>
      <c r="ED54" s="28">
        <f ca="1">Inputs!B52*ED44</f>
        <v>307152.85514012066</v>
      </c>
      <c r="EE54" s="28">
        <f ca="1">Inputs!B52*EE44</f>
        <v>315090.62108944735</v>
      </c>
      <c r="EF54" s="28">
        <f ca="1">Inputs!B52*EF44</f>
        <v>308484.91600155766</v>
      </c>
      <c r="EG54" s="28">
        <f ca="1">Inputs!B52*EG44</f>
        <v>296211.93217494234</v>
      </c>
      <c r="EH54" s="28">
        <f ca="1">Inputs!B52*EH44</f>
        <v>312500.35841909371</v>
      </c>
      <c r="EI54" s="28">
        <f ca="1">Inputs!B52*EI44</f>
        <v>315191.05710557202</v>
      </c>
      <c r="EJ54" s="28">
        <f ca="1">Inputs!B52*EJ44</f>
        <v>301953.12031017855</v>
      </c>
      <c r="EK54" s="28">
        <f ca="1">Inputs!B52*EK44</f>
        <v>299863.97471438476</v>
      </c>
      <c r="EL54" s="28">
        <f ca="1">Inputs!B52*EL44</f>
        <v>315730.69012103201</v>
      </c>
      <c r="EM54" s="28">
        <f ca="1">Inputs!B52*EM44</f>
        <v>295206.70468223904</v>
      </c>
      <c r="EN54" s="29">
        <f ca="1">SUM(EB54:EM54)</f>
        <v>3674805.9393681055</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-2283.0678057805508</v>
      </c>
      <c r="C60" s="22">
        <f t="shared" ca="1" si="66"/>
        <v>46670.857187351197</v>
      </c>
      <c r="D60" s="22">
        <f t="shared" ca="1" si="66"/>
        <v>5380.0716473019775</v>
      </c>
      <c r="E60" s="22">
        <f t="shared" ca="1" si="66"/>
        <v>-13306.24710837883</v>
      </c>
      <c r="F60" s="22">
        <f t="shared" ca="1" si="66"/>
        <v>20708.356546116564</v>
      </c>
      <c r="G60" s="22">
        <f t="shared" ca="1" si="66"/>
        <v>-15351.634833703096</v>
      </c>
      <c r="H60" s="22">
        <f t="shared" ca="1" si="66"/>
        <v>25656.047293789095</v>
      </c>
      <c r="I60" s="22">
        <f t="shared" ca="1" si="66"/>
        <v>-2289.1445230253321</v>
      </c>
      <c r="J60" s="22">
        <f t="shared" ca="1" si="66"/>
        <v>-7051.3378585951614</v>
      </c>
      <c r="K60" s="22">
        <f t="shared" ca="1" si="66"/>
        <v>-27658.541846250766</v>
      </c>
      <c r="L60" s="22">
        <f t="shared" ca="1" si="66"/>
        <v>-18458.640353590199</v>
      </c>
      <c r="M60" s="22">
        <f t="shared" ca="1" si="66"/>
        <v>-577.52657640848008</v>
      </c>
      <c r="N60" s="23">
        <f ca="1">SUM(B13:M13)</f>
        <v>11439.191768826426</v>
      </c>
      <c r="O60" s="22">
        <f t="shared" ref="O60:Z60" ca="1" si="67">O13</f>
        <v>-26909.105290377043</v>
      </c>
      <c r="P60" s="22">
        <f t="shared" ca="1" si="67"/>
        <v>11057.667693800788</v>
      </c>
      <c r="Q60" s="22">
        <f t="shared" ca="1" si="67"/>
        <v>9603.9228099323191</v>
      </c>
      <c r="R60" s="22">
        <f t="shared" ca="1" si="67"/>
        <v>5301.6891739937291</v>
      </c>
      <c r="S60" s="22">
        <f t="shared" ca="1" si="67"/>
        <v>-38165.057477240181</v>
      </c>
      <c r="T60" s="22">
        <f t="shared" ca="1" si="67"/>
        <v>-147.23238512124351</v>
      </c>
      <c r="U60" s="22">
        <f t="shared" ca="1" si="67"/>
        <v>15878.587459563571</v>
      </c>
      <c r="V60" s="22">
        <f t="shared" ca="1" si="67"/>
        <v>39770.397826318287</v>
      </c>
      <c r="W60" s="22">
        <f t="shared" ca="1" si="67"/>
        <v>20921.203473940885</v>
      </c>
      <c r="X60" s="22">
        <f t="shared" ca="1" si="67"/>
        <v>30080.801434671233</v>
      </c>
      <c r="Y60" s="22">
        <f t="shared" ca="1" si="67"/>
        <v>48555.365032649577</v>
      </c>
      <c r="Z60" s="22">
        <f t="shared" ca="1" si="67"/>
        <v>-32436.338107572079</v>
      </c>
      <c r="AA60" s="23">
        <f ca="1">SUM(O13:Z13)</f>
        <v>83511.901644559839</v>
      </c>
      <c r="AB60" s="22">
        <f t="shared" ref="AB60:AM60" ca="1" si="68">AB13</f>
        <v>-60098.611597360563</v>
      </c>
      <c r="AC60" s="22">
        <f t="shared" ca="1" si="68"/>
        <v>-59973.878735429993</v>
      </c>
      <c r="AD60" s="22">
        <f t="shared" ca="1" si="68"/>
        <v>4881.2599669345482</v>
      </c>
      <c r="AE60" s="22">
        <f t="shared" ca="1" si="68"/>
        <v>-30767.386874352589</v>
      </c>
      <c r="AF60" s="22">
        <f t="shared" ca="1" si="68"/>
        <v>38286.279150324037</v>
      </c>
      <c r="AG60" s="22">
        <f t="shared" ca="1" si="68"/>
        <v>7208.4028179452898</v>
      </c>
      <c r="AH60" s="22">
        <f t="shared" ca="1" si="68"/>
        <v>-43649.254983700914</v>
      </c>
      <c r="AI60" s="22">
        <f t="shared" ca="1" si="68"/>
        <v>7203.2871911084958</v>
      </c>
      <c r="AJ60" s="22">
        <f t="shared" ca="1" si="68"/>
        <v>-30649.827666432178</v>
      </c>
      <c r="AK60" s="22">
        <f t="shared" ca="1" si="68"/>
        <v>-44982.475814859295</v>
      </c>
      <c r="AL60" s="22">
        <f t="shared" ca="1" si="68"/>
        <v>-19046.266404317426</v>
      </c>
      <c r="AM60" s="22">
        <f t="shared" ca="1" si="68"/>
        <v>11377.887707969498</v>
      </c>
      <c r="AN60" s="23">
        <f ca="1">SUM(AB13:AM13)</f>
        <v>-220210.5852421711</v>
      </c>
      <c r="AO60" s="22">
        <f t="shared" ref="AO60:AZ60" ca="1" si="69">AO13</f>
        <v>-12130.904889451573</v>
      </c>
      <c r="AP60" s="22">
        <f t="shared" ca="1" si="69"/>
        <v>-4010.3354143193119</v>
      </c>
      <c r="AQ60" s="22">
        <f t="shared" ca="1" si="69"/>
        <v>9489.0067940463923</v>
      </c>
      <c r="AR60" s="22">
        <f t="shared" ca="1" si="69"/>
        <v>9190.961814281336</v>
      </c>
      <c r="AS60" s="22">
        <f t="shared" ca="1" si="69"/>
        <v>11096.173248393092</v>
      </c>
      <c r="AT60" s="22">
        <f t="shared" ca="1" si="69"/>
        <v>16296.28740222204</v>
      </c>
      <c r="AU60" s="22">
        <f t="shared" ca="1" si="69"/>
        <v>-60601.689380113901</v>
      </c>
      <c r="AV60" s="22">
        <f t="shared" ca="1" si="69"/>
        <v>11054.852486927763</v>
      </c>
      <c r="AW60" s="22">
        <f t="shared" ca="1" si="69"/>
        <v>-36714.414175823833</v>
      </c>
      <c r="AX60" s="22">
        <f t="shared" ca="1" si="69"/>
        <v>43627.456628149404</v>
      </c>
      <c r="AY60" s="22">
        <f t="shared" ca="1" si="69"/>
        <v>33655.890300159597</v>
      </c>
      <c r="AZ60" s="22">
        <f t="shared" ca="1" si="69"/>
        <v>11389.412066789859</v>
      </c>
      <c r="BA60" s="23">
        <f ca="1">SUM(AO13:AZ13)</f>
        <v>32342.696881260868</v>
      </c>
      <c r="BB60" s="22">
        <f t="shared" ref="BB60:BM60" ca="1" si="70">BB13</f>
        <v>-1539.0293470772406</v>
      </c>
      <c r="BC60" s="22">
        <f t="shared" ca="1" si="70"/>
        <v>47582.623972125475</v>
      </c>
      <c r="BD60" s="22">
        <f t="shared" ca="1" si="70"/>
        <v>47046.09104110414</v>
      </c>
      <c r="BE60" s="22">
        <f t="shared" ca="1" si="70"/>
        <v>6205.9665598181491</v>
      </c>
      <c r="BF60" s="22">
        <f t="shared" ca="1" si="70"/>
        <v>-7054.734399441264</v>
      </c>
      <c r="BG60" s="22">
        <f t="shared" ca="1" si="70"/>
        <v>20982.510439637004</v>
      </c>
      <c r="BH60" s="22">
        <f t="shared" ca="1" si="70"/>
        <v>12837.149946210955</v>
      </c>
      <c r="BI60" s="22">
        <f t="shared" ca="1" si="70"/>
        <v>-50681.051673086142</v>
      </c>
      <c r="BJ60" s="22">
        <f t="shared" ca="1" si="70"/>
        <v>-14002.175883746388</v>
      </c>
      <c r="BK60" s="22">
        <f t="shared" ca="1" si="70"/>
        <v>-15665.85445500602</v>
      </c>
      <c r="BL60" s="22">
        <f t="shared" ca="1" si="70"/>
        <v>16052.398285690637</v>
      </c>
      <c r="BM60" s="22">
        <f t="shared" ca="1" si="70"/>
        <v>33899.760568741636</v>
      </c>
      <c r="BN60" s="23">
        <f ca="1">SUM(BB13:BM13)</f>
        <v>95663.655054970935</v>
      </c>
      <c r="BO60" s="22">
        <f t="shared" ref="BO60:BZ60" ca="1" si="71">BO13</f>
        <v>10660.338224798636</v>
      </c>
      <c r="BP60" s="22">
        <f t="shared" ca="1" si="71"/>
        <v>11690.811772764739</v>
      </c>
      <c r="BQ60" s="22">
        <f t="shared" ca="1" si="71"/>
        <v>423.67260692796714</v>
      </c>
      <c r="BR60" s="22">
        <f t="shared" ca="1" si="71"/>
        <v>31314.510683010565</v>
      </c>
      <c r="BS60" s="22">
        <f t="shared" ca="1" si="71"/>
        <v>-13674.400360100561</v>
      </c>
      <c r="BT60" s="22">
        <f t="shared" ca="1" si="71"/>
        <v>-1160.2352535830605</v>
      </c>
      <c r="BU60" s="22">
        <f t="shared" ca="1" si="71"/>
        <v>48810.945423578458</v>
      </c>
      <c r="BV60" s="22">
        <f t="shared" ca="1" si="71"/>
        <v>29770.516077360535</v>
      </c>
      <c r="BW60" s="22">
        <f t="shared" ca="1" si="71"/>
        <v>2378.1133511292969</v>
      </c>
      <c r="BX60" s="22">
        <f t="shared" ca="1" si="71"/>
        <v>-60726.871840965548</v>
      </c>
      <c r="BY60" s="22">
        <f t="shared" ca="1" si="71"/>
        <v>-44639.264807270687</v>
      </c>
      <c r="BZ60" s="22">
        <f t="shared" ca="1" si="71"/>
        <v>53680.730827053827</v>
      </c>
      <c r="CA60" s="23">
        <f ca="1">SUM(BO13:BZ13)</f>
        <v>68528.866704704182</v>
      </c>
      <c r="CB60" s="22">
        <f t="shared" ref="CB60:CM60" ca="1" si="72">CB13</f>
        <v>36368.199780278956</v>
      </c>
      <c r="CC60" s="22">
        <f t="shared" ca="1" si="72"/>
        <v>308.21776699517739</v>
      </c>
      <c r="CD60" s="22">
        <f t="shared" ca="1" si="72"/>
        <v>-42405.008173214999</v>
      </c>
      <c r="CE60" s="22">
        <f t="shared" ca="1" si="72"/>
        <v>22993.634126085479</v>
      </c>
      <c r="CF60" s="22">
        <f t="shared" ca="1" si="72"/>
        <v>8012.4492629956221</v>
      </c>
      <c r="CG60" s="22">
        <f t="shared" ca="1" si="72"/>
        <v>50754.159229843244</v>
      </c>
      <c r="CH60" s="22">
        <f t="shared" ca="1" si="72"/>
        <v>16295.059446968611</v>
      </c>
      <c r="CI60" s="22">
        <f t="shared" ca="1" si="72"/>
        <v>43147.414257509132</v>
      </c>
      <c r="CJ60" s="22">
        <f t="shared" ca="1" si="72"/>
        <v>33914.762711792035</v>
      </c>
      <c r="CK60" s="22">
        <f t="shared" ca="1" si="72"/>
        <v>-23080.17913471437</v>
      </c>
      <c r="CL60" s="22">
        <f t="shared" ca="1" si="72"/>
        <v>-57113.107880520671</v>
      </c>
      <c r="CM60" s="22">
        <f t="shared" ca="1" si="72"/>
        <v>45679.841205512239</v>
      </c>
      <c r="CN60" s="23">
        <f ca="1">SUM(CB13:CM13)</f>
        <v>134875.44259953048</v>
      </c>
      <c r="CO60" s="22">
        <f t="shared" ref="CO60:CZ60" ca="1" si="73">CO13</f>
        <v>-40910.372018062619</v>
      </c>
      <c r="CP60" s="22">
        <f t="shared" ca="1" si="73"/>
        <v>-36935.527619925728</v>
      </c>
      <c r="CQ60" s="22">
        <f t="shared" ca="1" si="73"/>
        <v>-26776.462058192716</v>
      </c>
      <c r="CR60" s="22">
        <f t="shared" ca="1" si="73"/>
        <v>4267.9557978524808</v>
      </c>
      <c r="CS60" s="22">
        <f t="shared" ca="1" si="73"/>
        <v>-13200.024512649503</v>
      </c>
      <c r="CT60" s="22">
        <f t="shared" ca="1" si="73"/>
        <v>1911.4339644502252</v>
      </c>
      <c r="CU60" s="22">
        <f t="shared" ca="1" si="73"/>
        <v>2306.3372142021603</v>
      </c>
      <c r="CV60" s="22">
        <f t="shared" ca="1" si="73"/>
        <v>-39488.760840913936</v>
      </c>
      <c r="CW60" s="22">
        <f t="shared" ca="1" si="73"/>
        <v>59185.716432834502</v>
      </c>
      <c r="CX60" s="22">
        <f t="shared" ca="1" si="73"/>
        <v>10803.759878303406</v>
      </c>
      <c r="CY60" s="22">
        <f t="shared" ca="1" si="73"/>
        <v>-30623.142972067631</v>
      </c>
      <c r="CZ60" s="22">
        <f t="shared" ca="1" si="73"/>
        <v>3587.4278901587008</v>
      </c>
      <c r="DA60" s="23">
        <f ca="1">SUM(CO13:CZ13)</f>
        <v>-105871.65884401067</v>
      </c>
      <c r="DB60" s="22">
        <f t="shared" ref="DB60:DM60" ca="1" si="74">DB13</f>
        <v>25301.069088703141</v>
      </c>
      <c r="DC60" s="22">
        <f t="shared" ca="1" si="74"/>
        <v>-28610.953980239123</v>
      </c>
      <c r="DD60" s="22">
        <f t="shared" ca="1" si="74"/>
        <v>-17089.764774852305</v>
      </c>
      <c r="DE60" s="22">
        <f t="shared" ca="1" si="74"/>
        <v>-63.245672163277774</v>
      </c>
      <c r="DF60" s="22">
        <f t="shared" ca="1" si="74"/>
        <v>46661.531962939654</v>
      </c>
      <c r="DG60" s="22">
        <f t="shared" ca="1" si="74"/>
        <v>11125.50246022719</v>
      </c>
      <c r="DH60" s="22">
        <f t="shared" ca="1" si="74"/>
        <v>-48182.001404811163</v>
      </c>
      <c r="DI60" s="22">
        <f t="shared" ca="1" si="74"/>
        <v>9208.5831066756873</v>
      </c>
      <c r="DJ60" s="22">
        <f t="shared" ca="1" si="74"/>
        <v>1245.5731940031794</v>
      </c>
      <c r="DK60" s="22">
        <f t="shared" ca="1" si="74"/>
        <v>51366.740862560036</v>
      </c>
      <c r="DL60" s="22">
        <f t="shared" ca="1" si="74"/>
        <v>-33646.882432091981</v>
      </c>
      <c r="DM60" s="22">
        <f t="shared" ca="1" si="74"/>
        <v>-17481.183385784756</v>
      </c>
      <c r="DN60" s="23">
        <f ca="1">SUM(DB13:DM13)</f>
        <v>-165.03097483372039</v>
      </c>
      <c r="DO60" s="22">
        <f t="shared" ref="DO60:DZ60" ca="1" si="75">DO13</f>
        <v>-6158.9882812895758</v>
      </c>
      <c r="DP60" s="22">
        <f t="shared" ca="1" si="75"/>
        <v>47166.177139048254</v>
      </c>
      <c r="DQ60" s="22">
        <f t="shared" ca="1" si="75"/>
        <v>-19885.748196471999</v>
      </c>
      <c r="DR60" s="22">
        <f t="shared" ca="1" si="75"/>
        <v>-26000.804117279418</v>
      </c>
      <c r="DS60" s="22">
        <f t="shared" ca="1" si="75"/>
        <v>6336.1618957952596</v>
      </c>
      <c r="DT60" s="22">
        <f t="shared" ca="1" si="75"/>
        <v>44664.804352238767</v>
      </c>
      <c r="DU60" s="22">
        <f t="shared" ca="1" si="75"/>
        <v>-45313.624636344422</v>
      </c>
      <c r="DV60" s="22">
        <f t="shared" ca="1" si="75"/>
        <v>38244.577818196442</v>
      </c>
      <c r="DW60" s="22">
        <f t="shared" ca="1" si="75"/>
        <v>11222.205058463538</v>
      </c>
      <c r="DX60" s="22">
        <f t="shared" ca="1" si="75"/>
        <v>-11243.452892593288</v>
      </c>
      <c r="DY60" s="22">
        <f t="shared" ca="1" si="75"/>
        <v>55001.356400894569</v>
      </c>
      <c r="DZ60" s="22">
        <f t="shared" ca="1" si="75"/>
        <v>17912.742911683938</v>
      </c>
      <c r="EA60" s="23">
        <f ca="1">SUM(DO13:DZ13)</f>
        <v>111945.40745234206</v>
      </c>
      <c r="EB60" s="22">
        <f t="shared" ref="EB60:EM60" ca="1" si="76">EB13</f>
        <v>-51226.867037221113</v>
      </c>
      <c r="EC60" s="22">
        <f t="shared" ca="1" si="76"/>
        <v>-21532.980147661576</v>
      </c>
      <c r="ED60" s="22">
        <f t="shared" ca="1" si="76"/>
        <v>59952.527130339244</v>
      </c>
      <c r="EE60" s="22">
        <f t="shared" ca="1" si="76"/>
        <v>-33049.706999290742</v>
      </c>
      <c r="EF60" s="22">
        <f t="shared" ca="1" si="76"/>
        <v>-3909.8192854025951</v>
      </c>
      <c r="EG60" s="22">
        <f t="shared" ca="1" si="76"/>
        <v>40708.604251059078</v>
      </c>
      <c r="EH60" s="22">
        <f t="shared" ca="1" si="76"/>
        <v>38671.954652188222</v>
      </c>
      <c r="EI60" s="22">
        <f t="shared" ca="1" si="76"/>
        <v>19347.071905730012</v>
      </c>
      <c r="EJ60" s="22">
        <f t="shared" ca="1" si="76"/>
        <v>-6076.3757467876703</v>
      </c>
      <c r="EK60" s="22">
        <f t="shared" ca="1" si="76"/>
        <v>5764.5554392932709</v>
      </c>
      <c r="EL60" s="22">
        <f t="shared" ca="1" si="76"/>
        <v>5888.0706070610004</v>
      </c>
      <c r="EM60" s="22">
        <f t="shared" ca="1" si="76"/>
        <v>-36888.440273269429</v>
      </c>
      <c r="EN60" s="23">
        <f ca="1">SUM(EB13:EM13)</f>
        <v>17648.594496037695</v>
      </c>
    </row>
    <row r="61" spans="1:144" ht="12.75" customHeight="1" outlineLevel="1">
      <c r="A61" s="9" t="str">
        <f>Labels!B78</f>
        <v>Output Shock</v>
      </c>
      <c r="B61" s="28">
        <f t="shared" ref="B61:M61" ca="1" si="77">B46</f>
        <v>-27185.810794169734</v>
      </c>
      <c r="C61" s="28">
        <f t="shared" ca="1" si="77"/>
        <v>32456.881678193742</v>
      </c>
      <c r="D61" s="28">
        <f t="shared" ca="1" si="77"/>
        <v>-36100.724222748344</v>
      </c>
      <c r="E61" s="28">
        <f t="shared" ca="1" si="77"/>
        <v>10819.05255383752</v>
      </c>
      <c r="F61" s="28">
        <f t="shared" ca="1" si="77"/>
        <v>-28539.625992165635</v>
      </c>
      <c r="G61" s="28">
        <f t="shared" ca="1" si="77"/>
        <v>-49724.491698621569</v>
      </c>
      <c r="H61" s="28">
        <f t="shared" ca="1" si="77"/>
        <v>-28356.732243844814</v>
      </c>
      <c r="I61" s="28">
        <f t="shared" ca="1" si="77"/>
        <v>51059.733812323531</v>
      </c>
      <c r="J61" s="28">
        <f t="shared" ca="1" si="77"/>
        <v>14704.612104686994</v>
      </c>
      <c r="K61" s="28">
        <f t="shared" ca="1" si="77"/>
        <v>28154.10874460169</v>
      </c>
      <c r="L61" s="28">
        <f t="shared" ca="1" si="77"/>
        <v>10209.634679810628</v>
      </c>
      <c r="M61" s="28">
        <f t="shared" ca="1" si="77"/>
        <v>-18473.288466172071</v>
      </c>
      <c r="N61" s="29">
        <f ca="1">SUM(B46:M46)</f>
        <v>-40976.649844268068</v>
      </c>
      <c r="O61" s="28">
        <f t="shared" ref="O61:Z61" ca="1" si="78">O46</f>
        <v>34209.59082850565</v>
      </c>
      <c r="P61" s="28">
        <f t="shared" ca="1" si="78"/>
        <v>-33916.196067322991</v>
      </c>
      <c r="Q61" s="28">
        <f t="shared" ca="1" si="78"/>
        <v>-8108.6998498587818</v>
      </c>
      <c r="R61" s="28">
        <f t="shared" ca="1" si="78"/>
        <v>1827.9698554145848</v>
      </c>
      <c r="S61" s="28">
        <f t="shared" ca="1" si="78"/>
        <v>-33442.540697307493</v>
      </c>
      <c r="T61" s="28">
        <f t="shared" ca="1" si="78"/>
        <v>21680.350243557248</v>
      </c>
      <c r="U61" s="28">
        <f t="shared" ca="1" si="78"/>
        <v>17032.081984452769</v>
      </c>
      <c r="V61" s="28">
        <f t="shared" ca="1" si="78"/>
        <v>-33496.147689179212</v>
      </c>
      <c r="W61" s="28">
        <f t="shared" ca="1" si="78"/>
        <v>-46399.527707622663</v>
      </c>
      <c r="X61" s="28">
        <f t="shared" ca="1" si="78"/>
        <v>1469.419279759582</v>
      </c>
      <c r="Y61" s="28">
        <f t="shared" ca="1" si="78"/>
        <v>-6868.0956717228664</v>
      </c>
      <c r="Z61" s="28">
        <f t="shared" ca="1" si="78"/>
        <v>8588.2960534116737</v>
      </c>
      <c r="AA61" s="29">
        <f ca="1">SUM(O46:Z46)</f>
        <v>-77423.499437912513</v>
      </c>
      <c r="AB61" s="28">
        <f t="shared" ref="AB61:AM61" ca="1" si="79">AB46</f>
        <v>-9533.9756142957558</v>
      </c>
      <c r="AC61" s="28">
        <f t="shared" ca="1" si="79"/>
        <v>-47081.780992417735</v>
      </c>
      <c r="AD61" s="28">
        <f t="shared" ca="1" si="79"/>
        <v>-3308.9487695193948</v>
      </c>
      <c r="AE61" s="28">
        <f t="shared" ca="1" si="79"/>
        <v>-15296.354694178284</v>
      </c>
      <c r="AF61" s="28">
        <f t="shared" ca="1" si="79"/>
        <v>-29844.434492921242</v>
      </c>
      <c r="AG61" s="28">
        <f t="shared" ca="1" si="79"/>
        <v>60110.083456043743</v>
      </c>
      <c r="AH61" s="28">
        <f t="shared" ca="1" si="79"/>
        <v>-17914.010984857356</v>
      </c>
      <c r="AI61" s="28">
        <f t="shared" ca="1" si="79"/>
        <v>-14248.705656272878</v>
      </c>
      <c r="AJ61" s="28">
        <f t="shared" ca="1" si="79"/>
        <v>12001.364402681616</v>
      </c>
      <c r="AK61" s="28">
        <f t="shared" ca="1" si="79"/>
        <v>39453.565227636769</v>
      </c>
      <c r="AL61" s="28">
        <f t="shared" ca="1" si="79"/>
        <v>-15983.867589669366</v>
      </c>
      <c r="AM61" s="28">
        <f t="shared" ca="1" si="79"/>
        <v>-12786.030628261997</v>
      </c>
      <c r="AN61" s="29">
        <f ca="1">SUM(AB46:AM46)</f>
        <v>-54433.096336031886</v>
      </c>
      <c r="AO61" s="28">
        <f t="shared" ref="AO61:AZ61" ca="1" si="80">AO46</f>
        <v>53155.347053044381</v>
      </c>
      <c r="AP61" s="28">
        <f t="shared" ca="1" si="80"/>
        <v>-15049.478576164927</v>
      </c>
      <c r="AQ61" s="28">
        <f t="shared" ca="1" si="80"/>
        <v>-14286.958226226219</v>
      </c>
      <c r="AR61" s="28">
        <f t="shared" ca="1" si="80"/>
        <v>-3918.5519368692171</v>
      </c>
      <c r="AS61" s="28">
        <f t="shared" ca="1" si="80"/>
        <v>-39379.050222131904</v>
      </c>
      <c r="AT61" s="28">
        <f t="shared" ca="1" si="80"/>
        <v>-19844.152550171184</v>
      </c>
      <c r="AU61" s="28">
        <f t="shared" ca="1" si="80"/>
        <v>-57606.453483777674</v>
      </c>
      <c r="AV61" s="28">
        <f t="shared" ca="1" si="80"/>
        <v>-364.70143276562447</v>
      </c>
      <c r="AW61" s="28">
        <f t="shared" ca="1" si="80"/>
        <v>-39383.093644191787</v>
      </c>
      <c r="AX61" s="28">
        <f t="shared" ca="1" si="80"/>
        <v>-13944.497820844721</v>
      </c>
      <c r="AY61" s="28">
        <f t="shared" ca="1" si="80"/>
        <v>-28795.27078652188</v>
      </c>
      <c r="AZ61" s="28">
        <f t="shared" ca="1" si="80"/>
        <v>50033.128244086671</v>
      </c>
      <c r="BA61" s="29">
        <f ca="1">SUM(AO46:AZ46)</f>
        <v>-129383.73338253409</v>
      </c>
      <c r="BB61" s="28">
        <f t="shared" ref="BB61:BM61" ca="1" si="81">BB46</f>
        <v>14424.294462613172</v>
      </c>
      <c r="BC61" s="28">
        <f t="shared" ca="1" si="81"/>
        <v>23335.140835591003</v>
      </c>
      <c r="BD61" s="28">
        <f t="shared" ca="1" si="81"/>
        <v>-47412.810836088458</v>
      </c>
      <c r="BE61" s="28">
        <f t="shared" ca="1" si="81"/>
        <v>45430.176479241498</v>
      </c>
      <c r="BF61" s="28">
        <f t="shared" ca="1" si="81"/>
        <v>-18926.549055350049</v>
      </c>
      <c r="BG61" s="28">
        <f t="shared" ca="1" si="81"/>
        <v>-4767.8700068488251</v>
      </c>
      <c r="BH61" s="28">
        <f t="shared" ca="1" si="81"/>
        <v>10108.564293445066</v>
      </c>
      <c r="BI61" s="28">
        <f t="shared" ca="1" si="81"/>
        <v>12470.95122617581</v>
      </c>
      <c r="BJ61" s="28">
        <f t="shared" ca="1" si="81"/>
        <v>15149.048353287417</v>
      </c>
      <c r="BK61" s="28">
        <f t="shared" ca="1" si="81"/>
        <v>-29070.715829549383</v>
      </c>
      <c r="BL61" s="28">
        <f t="shared" ca="1" si="81"/>
        <v>-29382.273528910944</v>
      </c>
      <c r="BM61" s="28">
        <f t="shared" ca="1" si="81"/>
        <v>-38301.087592021693</v>
      </c>
      <c r="BN61" s="29">
        <f ca="1">SUM(BB46:BM46)</f>
        <v>-46943.131198415387</v>
      </c>
      <c r="BO61" s="28">
        <f t="shared" ref="BO61:BZ61" ca="1" si="82">BO46</f>
        <v>-4224.7430588001916</v>
      </c>
      <c r="BP61" s="28">
        <f t="shared" ca="1" si="82"/>
        <v>-28753.017540633162</v>
      </c>
      <c r="BQ61" s="28">
        <f t="shared" ca="1" si="82"/>
        <v>46796.46584924878</v>
      </c>
      <c r="BR61" s="28">
        <f t="shared" ca="1" si="82"/>
        <v>38133.311695238976</v>
      </c>
      <c r="BS61" s="28">
        <f t="shared" ca="1" si="82"/>
        <v>-22086.663824518087</v>
      </c>
      <c r="BT61" s="28">
        <f t="shared" ca="1" si="82"/>
        <v>1664.4039599622381</v>
      </c>
      <c r="BU61" s="28">
        <f t="shared" ca="1" si="82"/>
        <v>32634.264011843097</v>
      </c>
      <c r="BV61" s="28">
        <f t="shared" ca="1" si="82"/>
        <v>7970.3396136768761</v>
      </c>
      <c r="BW61" s="28">
        <f t="shared" ca="1" si="82"/>
        <v>-8668.1244192784125</v>
      </c>
      <c r="BX61" s="28">
        <f t="shared" ca="1" si="82"/>
        <v>507.28784660126428</v>
      </c>
      <c r="BY61" s="28">
        <f t="shared" ca="1" si="82"/>
        <v>1455.8355513220583</v>
      </c>
      <c r="BZ61" s="28">
        <f t="shared" ca="1" si="82"/>
        <v>-58685.50014478599</v>
      </c>
      <c r="CA61" s="29">
        <f ca="1">SUM(BO46:BZ46)</f>
        <v>6743.8595398774341</v>
      </c>
      <c r="CB61" s="28">
        <f t="shared" ref="CB61:CM61" ca="1" si="83">CB46</f>
        <v>2857.092631786049</v>
      </c>
      <c r="CC61" s="28">
        <f t="shared" ca="1" si="83"/>
        <v>47305.300924808238</v>
      </c>
      <c r="CD61" s="28">
        <f t="shared" ca="1" si="83"/>
        <v>10322.744281817164</v>
      </c>
      <c r="CE61" s="28">
        <f t="shared" ca="1" si="83"/>
        <v>-240.23581752848227</v>
      </c>
      <c r="CF61" s="28">
        <f t="shared" ca="1" si="83"/>
        <v>22887.582240746098</v>
      </c>
      <c r="CG61" s="28">
        <f t="shared" ca="1" si="83"/>
        <v>14346.471521756512</v>
      </c>
      <c r="CH61" s="28">
        <f t="shared" ca="1" si="83"/>
        <v>38299.559423937739</v>
      </c>
      <c r="CI61" s="28">
        <f t="shared" ca="1" si="83"/>
        <v>-58067.675368254932</v>
      </c>
      <c r="CJ61" s="28">
        <f t="shared" ca="1" si="83"/>
        <v>-24305.526552863728</v>
      </c>
      <c r="CK61" s="28">
        <f t="shared" ca="1" si="83"/>
        <v>-40409.935753856182</v>
      </c>
      <c r="CL61" s="28">
        <f t="shared" ca="1" si="83"/>
        <v>-14283.076039529293</v>
      </c>
      <c r="CM61" s="28">
        <f t="shared" ca="1" si="83"/>
        <v>-11407.659616759573</v>
      </c>
      <c r="CN61" s="29">
        <f ca="1">SUM(CB46:CM46)</f>
        <v>-12695.358123940399</v>
      </c>
      <c r="CO61" s="28">
        <f t="shared" ref="CO61:CZ61" ca="1" si="84">CO46</f>
        <v>8792.1602029838432</v>
      </c>
      <c r="CP61" s="28">
        <f t="shared" ca="1" si="84"/>
        <v>49710.263893456693</v>
      </c>
      <c r="CQ61" s="28">
        <f t="shared" ca="1" si="84"/>
        <v>-12268.314913947792</v>
      </c>
      <c r="CR61" s="28">
        <f t="shared" ca="1" si="84"/>
        <v>-11170.979900004148</v>
      </c>
      <c r="CS61" s="28">
        <f t="shared" ca="1" si="84"/>
        <v>45312.266316096458</v>
      </c>
      <c r="CT61" s="28">
        <f t="shared" ca="1" si="84"/>
        <v>-20475.281922733117</v>
      </c>
      <c r="CU61" s="28">
        <f t="shared" ca="1" si="84"/>
        <v>-32900.545751669437</v>
      </c>
      <c r="CV61" s="28">
        <f t="shared" ca="1" si="84"/>
        <v>-20090.705540355564</v>
      </c>
      <c r="CW61" s="28">
        <f t="shared" ca="1" si="84"/>
        <v>11905.3414815179</v>
      </c>
      <c r="CX61" s="28">
        <f t="shared" ca="1" si="84"/>
        <v>-2443.701987356621</v>
      </c>
      <c r="CY61" s="28">
        <f t="shared" ca="1" si="84"/>
        <v>-50991.789312300461</v>
      </c>
      <c r="CZ61" s="28">
        <f t="shared" ca="1" si="84"/>
        <v>3685.6998430640829</v>
      </c>
      <c r="DA61" s="29">
        <f ca="1">SUM(CO46:CZ46)</f>
        <v>-30935.587591248172</v>
      </c>
      <c r="DB61" s="28">
        <f t="shared" ref="DB61:DM61" ca="1" si="85">DB46</f>
        <v>737.720104981546</v>
      </c>
      <c r="DC61" s="28">
        <f t="shared" ca="1" si="85"/>
        <v>17130.855384269064</v>
      </c>
      <c r="DD61" s="28">
        <f t="shared" ca="1" si="85"/>
        <v>1321.4092067267377</v>
      </c>
      <c r="DE61" s="28">
        <f t="shared" ca="1" si="85"/>
        <v>16212.334257273529</v>
      </c>
      <c r="DF61" s="28">
        <f t="shared" ca="1" si="85"/>
        <v>34735.995501695936</v>
      </c>
      <c r="DG61" s="28">
        <f t="shared" ca="1" si="85"/>
        <v>-31721.450984150404</v>
      </c>
      <c r="DH61" s="28">
        <f t="shared" ca="1" si="85"/>
        <v>-15308.72921818236</v>
      </c>
      <c r="DI61" s="28">
        <f t="shared" ca="1" si="85"/>
        <v>22014.071238943488</v>
      </c>
      <c r="DJ61" s="28">
        <f t="shared" ca="1" si="85"/>
        <v>-6702.8767620119861</v>
      </c>
      <c r="DK61" s="28">
        <f t="shared" ca="1" si="85"/>
        <v>61834.068235466329</v>
      </c>
      <c r="DL61" s="28">
        <f t="shared" ca="1" si="85"/>
        <v>6798.7384585277514</v>
      </c>
      <c r="DM61" s="28">
        <f t="shared" ca="1" si="85"/>
        <v>-4272.4526872471206</v>
      </c>
      <c r="DN61" s="29">
        <f ca="1">SUM(DB46:DM46)</f>
        <v>102779.68273629253</v>
      </c>
      <c r="DO61" s="28">
        <f t="shared" ref="DO61:DZ61" ca="1" si="86">DO46</f>
        <v>-24303.312581058999</v>
      </c>
      <c r="DP61" s="28">
        <f t="shared" ca="1" si="86"/>
        <v>4158.0812735304253</v>
      </c>
      <c r="DQ61" s="28">
        <f t="shared" ca="1" si="86"/>
        <v>-61065.477420512791</v>
      </c>
      <c r="DR61" s="28">
        <f t="shared" ca="1" si="86"/>
        <v>-12145.740354137861</v>
      </c>
      <c r="DS61" s="28">
        <f t="shared" ca="1" si="86"/>
        <v>-16183.295810279789</v>
      </c>
      <c r="DT61" s="28">
        <f t="shared" ca="1" si="86"/>
        <v>-27046.269549017386</v>
      </c>
      <c r="DU61" s="28">
        <f t="shared" ca="1" si="86"/>
        <v>-57430.885390861113</v>
      </c>
      <c r="DV61" s="28">
        <f t="shared" ca="1" si="86"/>
        <v>-7895.8040242589377</v>
      </c>
      <c r="DW61" s="28">
        <f t="shared" ca="1" si="86"/>
        <v>-42873.751220627579</v>
      </c>
      <c r="DX61" s="28">
        <f t="shared" ca="1" si="86"/>
        <v>-28170.238228186579</v>
      </c>
      <c r="DY61" s="28">
        <f t="shared" ca="1" si="86"/>
        <v>49583.302290246924</v>
      </c>
      <c r="DZ61" s="28">
        <f t="shared" ca="1" si="86"/>
        <v>-16274.699170435415</v>
      </c>
      <c r="EA61" s="29">
        <f ca="1">SUM(DO46:DZ46)</f>
        <v>-239648.09018559911</v>
      </c>
      <c r="EB61" s="28">
        <f t="shared" ref="EB61:EM61" ca="1" si="87">EB46</f>
        <v>6622.7030007130097</v>
      </c>
      <c r="EC61" s="28">
        <f t="shared" ca="1" si="87"/>
        <v>-14918.876131068911</v>
      </c>
      <c r="ED61" s="28">
        <f t="shared" ca="1" si="87"/>
        <v>9086.4012709935996</v>
      </c>
      <c r="EE61" s="28">
        <f t="shared" ca="1" si="87"/>
        <v>36077.340665377887</v>
      </c>
      <c r="EF61" s="28">
        <f t="shared" ca="1" si="87"/>
        <v>15230.01618838978</v>
      </c>
      <c r="EG61" s="28">
        <f t="shared" ca="1" si="87"/>
        <v>-24715.05268468778</v>
      </c>
      <c r="EH61" s="28">
        <f t="shared" ca="1" si="87"/>
        <v>30229.960627148826</v>
      </c>
      <c r="EI61" s="28">
        <f t="shared" ca="1" si="87"/>
        <v>39858.289022178091</v>
      </c>
      <c r="EJ61" s="28">
        <f t="shared" ca="1" si="87"/>
        <v>-3480.1360911991533</v>
      </c>
      <c r="EK61" s="28">
        <f t="shared" ca="1" si="87"/>
        <v>-9484.5503247012621</v>
      </c>
      <c r="EL61" s="28">
        <f t="shared" ca="1" si="87"/>
        <v>44277.442177919504</v>
      </c>
      <c r="EM61" s="28">
        <f t="shared" ca="1" si="87"/>
        <v>-23268.118825826958</v>
      </c>
      <c r="EN61" s="29">
        <f ca="1">SUM(EB46:EM46)</f>
        <v>105515.41889523664</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1.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7"</f>
        <v>Trial 7</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1007255.0084114855</v>
      </c>
      <c r="C9" s="22">
        <f t="shared" ca="1" si="0"/>
        <v>953381.85653595778</v>
      </c>
      <c r="D9" s="22">
        <f t="shared" ca="1" si="0"/>
        <v>932120.18500772177</v>
      </c>
      <c r="E9" s="22">
        <f t="shared" ca="1" si="0"/>
        <v>954644.545456497</v>
      </c>
      <c r="F9" s="22">
        <f t="shared" ca="1" si="0"/>
        <v>968918.25487172976</v>
      </c>
      <c r="G9" s="22">
        <f t="shared" ca="1" si="0"/>
        <v>938254.19805172656</v>
      </c>
      <c r="H9" s="22">
        <f t="shared" ca="1" si="0"/>
        <v>1018660.00552658</v>
      </c>
      <c r="I9" s="22">
        <f t="shared" ca="1" si="0"/>
        <v>938794.50751257432</v>
      </c>
      <c r="J9" s="22">
        <f t="shared" ca="1" si="0"/>
        <v>906819.15475384868</v>
      </c>
      <c r="K9" s="22">
        <f t="shared" ca="1" si="0"/>
        <v>997496.58851049293</v>
      </c>
      <c r="L9" s="22">
        <f t="shared" ca="1" si="0"/>
        <v>961629.89740730601</v>
      </c>
      <c r="M9" s="22">
        <f t="shared" ca="1" si="0"/>
        <v>952880.31033910182</v>
      </c>
      <c r="N9" s="23">
        <f ca="1">SUM(B9:M9)</f>
        <v>11530854.512385022</v>
      </c>
      <c r="O9" s="22">
        <f t="shared" ref="O9:Z9" ca="1" si="1">O36+0+O13</f>
        <v>1001888.5714647721</v>
      </c>
      <c r="P9" s="22">
        <f t="shared" ca="1" si="1"/>
        <v>992297.3413425996</v>
      </c>
      <c r="Q9" s="22">
        <f t="shared" ca="1" si="1"/>
        <v>990853.26996802026</v>
      </c>
      <c r="R9" s="22">
        <f t="shared" ca="1" si="1"/>
        <v>988299.1712672502</v>
      </c>
      <c r="S9" s="22">
        <f t="shared" ca="1" si="1"/>
        <v>985210.16188292077</v>
      </c>
      <c r="T9" s="22">
        <f t="shared" ca="1" si="1"/>
        <v>971950.78960361762</v>
      </c>
      <c r="U9" s="22">
        <f t="shared" ca="1" si="1"/>
        <v>977207.05968341476</v>
      </c>
      <c r="V9" s="22">
        <f t="shared" ca="1" si="1"/>
        <v>963862.4919513138</v>
      </c>
      <c r="W9" s="22">
        <f t="shared" ca="1" si="1"/>
        <v>969506.0169445019</v>
      </c>
      <c r="X9" s="22">
        <f t="shared" ca="1" si="1"/>
        <v>953411.52081452543</v>
      </c>
      <c r="Y9" s="22">
        <f t="shared" ca="1" si="1"/>
        <v>900866.78789268865</v>
      </c>
      <c r="Z9" s="22">
        <f t="shared" ca="1" si="1"/>
        <v>970815.73925552913</v>
      </c>
      <c r="AA9" s="23">
        <f ca="1">SUM(O9:Z9)</f>
        <v>11666168.922071153</v>
      </c>
      <c r="AB9" s="22">
        <f t="shared" ref="AB9:AM9" ca="1" si="2">AB36+0+AB13</f>
        <v>990325.87942312844</v>
      </c>
      <c r="AC9" s="22">
        <f t="shared" ca="1" si="2"/>
        <v>951795.77224491851</v>
      </c>
      <c r="AD9" s="22">
        <f t="shared" ca="1" si="2"/>
        <v>950260.30537666555</v>
      </c>
      <c r="AE9" s="22">
        <f t="shared" ca="1" si="2"/>
        <v>921824.13865434064</v>
      </c>
      <c r="AF9" s="22">
        <f t="shared" ca="1" si="2"/>
        <v>935672.96863126697</v>
      </c>
      <c r="AG9" s="22">
        <f t="shared" ca="1" si="2"/>
        <v>984563.59344090591</v>
      </c>
      <c r="AH9" s="22">
        <f t="shared" ca="1" si="2"/>
        <v>926440.01902662567</v>
      </c>
      <c r="AI9" s="22">
        <f t="shared" ca="1" si="2"/>
        <v>968843.99146697263</v>
      </c>
      <c r="AJ9" s="22">
        <f t="shared" ca="1" si="2"/>
        <v>911949.54379862011</v>
      </c>
      <c r="AK9" s="22">
        <f t="shared" ca="1" si="2"/>
        <v>971635.39957026625</v>
      </c>
      <c r="AL9" s="22">
        <f t="shared" ca="1" si="2"/>
        <v>948552.00063999603</v>
      </c>
      <c r="AM9" s="22">
        <f t="shared" ca="1" si="2"/>
        <v>957221.78832496889</v>
      </c>
      <c r="AN9" s="23">
        <f ca="1">SUM(AB9:AM9)</f>
        <v>11419085.400598675</v>
      </c>
      <c r="AO9" s="22">
        <f t="shared" ref="AO9:AZ9" ca="1" si="3">AO36+0+AO13</f>
        <v>963903.93736541714</v>
      </c>
      <c r="AP9" s="22">
        <f t="shared" ca="1" si="3"/>
        <v>882239.03687345702</v>
      </c>
      <c r="AQ9" s="22">
        <f t="shared" ca="1" si="3"/>
        <v>983251.81132854393</v>
      </c>
      <c r="AR9" s="22">
        <f t="shared" ca="1" si="3"/>
        <v>1000081.0381250618</v>
      </c>
      <c r="AS9" s="22">
        <f t="shared" ca="1" si="3"/>
        <v>981136.36126234592</v>
      </c>
      <c r="AT9" s="22">
        <f t="shared" ca="1" si="3"/>
        <v>918939.22800368001</v>
      </c>
      <c r="AU9" s="22">
        <f t="shared" ca="1" si="3"/>
        <v>949049.61019483523</v>
      </c>
      <c r="AV9" s="22">
        <f t="shared" ca="1" si="3"/>
        <v>927492.46395508095</v>
      </c>
      <c r="AW9" s="22">
        <f t="shared" ca="1" si="3"/>
        <v>911475.68959646032</v>
      </c>
      <c r="AX9" s="22">
        <f t="shared" ca="1" si="3"/>
        <v>892503.77412509872</v>
      </c>
      <c r="AY9" s="22">
        <f t="shared" ca="1" si="3"/>
        <v>937198.46525201935</v>
      </c>
      <c r="AZ9" s="22">
        <f t="shared" ca="1" si="3"/>
        <v>965649.58014246135</v>
      </c>
      <c r="BA9" s="23">
        <f ca="1">SUM(AO9:AZ9)</f>
        <v>11312920.996224461</v>
      </c>
      <c r="BB9" s="22">
        <f t="shared" ref="BB9:BM9" ca="1" si="4">BB36+0+BB13</f>
        <v>945150.09098703344</v>
      </c>
      <c r="BC9" s="22">
        <f t="shared" ca="1" si="4"/>
        <v>935383.39853391703</v>
      </c>
      <c r="BD9" s="22">
        <f t="shared" ca="1" si="4"/>
        <v>942527.88739967567</v>
      </c>
      <c r="BE9" s="22">
        <f t="shared" ca="1" si="4"/>
        <v>946797.7607541458</v>
      </c>
      <c r="BF9" s="22">
        <f t="shared" ca="1" si="4"/>
        <v>925981.77582683833</v>
      </c>
      <c r="BG9" s="22">
        <f t="shared" ca="1" si="4"/>
        <v>931931.81714671338</v>
      </c>
      <c r="BH9" s="22">
        <f t="shared" ca="1" si="4"/>
        <v>909924.77824025752</v>
      </c>
      <c r="BI9" s="22">
        <f t="shared" ca="1" si="4"/>
        <v>919919.23884208524</v>
      </c>
      <c r="BJ9" s="22">
        <f t="shared" ca="1" si="4"/>
        <v>916132.33940491441</v>
      </c>
      <c r="BK9" s="22">
        <f t="shared" ca="1" si="4"/>
        <v>923582.79855443956</v>
      </c>
      <c r="BL9" s="22">
        <f t="shared" ca="1" si="4"/>
        <v>949684.40117854555</v>
      </c>
      <c r="BM9" s="22">
        <f t="shared" ca="1" si="4"/>
        <v>977117.52450400929</v>
      </c>
      <c r="BN9" s="23">
        <f ca="1">SUM(BB9:BM9)</f>
        <v>11224133.811372576</v>
      </c>
      <c r="BO9" s="22">
        <f t="shared" ref="BO9:BZ9" ca="1" si="5">BO36+0+BO13</f>
        <v>920739.77483000001</v>
      </c>
      <c r="BP9" s="22">
        <f t="shared" ca="1" si="5"/>
        <v>918903.49526561343</v>
      </c>
      <c r="BQ9" s="22">
        <f t="shared" ca="1" si="5"/>
        <v>932147.6090675412</v>
      </c>
      <c r="BR9" s="22">
        <f t="shared" ca="1" si="5"/>
        <v>885730.54025411827</v>
      </c>
      <c r="BS9" s="22">
        <f t="shared" ca="1" si="5"/>
        <v>977672.11840553477</v>
      </c>
      <c r="BT9" s="22">
        <f t="shared" ca="1" si="5"/>
        <v>909192.71644036169</v>
      </c>
      <c r="BU9" s="22">
        <f t="shared" ca="1" si="5"/>
        <v>928287.88362234086</v>
      </c>
      <c r="BV9" s="22">
        <f t="shared" ca="1" si="5"/>
        <v>894844.92020449333</v>
      </c>
      <c r="BW9" s="22">
        <f t="shared" ca="1" si="5"/>
        <v>924178.49426583853</v>
      </c>
      <c r="BX9" s="22">
        <f t="shared" ca="1" si="5"/>
        <v>934145.1122288605</v>
      </c>
      <c r="BY9" s="22">
        <f t="shared" ca="1" si="5"/>
        <v>967702.56324170937</v>
      </c>
      <c r="BZ9" s="22">
        <f t="shared" ca="1" si="5"/>
        <v>965993.94322768401</v>
      </c>
      <c r="CA9" s="23">
        <f ca="1">SUM(BO9:BZ9)</f>
        <v>11159539.171054095</v>
      </c>
      <c r="CB9" s="22">
        <f t="shared" ref="CB9:CM9" ca="1" si="6">CB36+0+CB13</f>
        <v>947325.09074740892</v>
      </c>
      <c r="CC9" s="22">
        <f t="shared" ca="1" si="6"/>
        <v>947676.32668923365</v>
      </c>
      <c r="CD9" s="22">
        <f t="shared" ca="1" si="6"/>
        <v>893441.53181488009</v>
      </c>
      <c r="CE9" s="22">
        <f t="shared" ca="1" si="6"/>
        <v>935925.39026713686</v>
      </c>
      <c r="CF9" s="22">
        <f t="shared" ca="1" si="6"/>
        <v>922987.53733303817</v>
      </c>
      <c r="CG9" s="22">
        <f t="shared" ca="1" si="6"/>
        <v>940240.12388878211</v>
      </c>
      <c r="CH9" s="22">
        <f t="shared" ca="1" si="6"/>
        <v>964967.72901913233</v>
      </c>
      <c r="CI9" s="22">
        <f t="shared" ca="1" si="6"/>
        <v>905993.7965049363</v>
      </c>
      <c r="CJ9" s="22">
        <f t="shared" ca="1" si="6"/>
        <v>977243.73932146875</v>
      </c>
      <c r="CK9" s="22">
        <f t="shared" ca="1" si="6"/>
        <v>936952.75102693238</v>
      </c>
      <c r="CL9" s="22">
        <f t="shared" ca="1" si="6"/>
        <v>903603.77223958878</v>
      </c>
      <c r="CM9" s="22">
        <f t="shared" ca="1" si="6"/>
        <v>889192.99810305925</v>
      </c>
      <c r="CN9" s="23">
        <f ca="1">SUM(CB9:CM9)</f>
        <v>11165550.786955599</v>
      </c>
      <c r="CO9" s="22">
        <f t="shared" ref="CO9:CZ9" ca="1" si="7">CO36+0+CO13</f>
        <v>897358.59113220498</v>
      </c>
      <c r="CP9" s="22">
        <f t="shared" ca="1" si="7"/>
        <v>958429.22493748274</v>
      </c>
      <c r="CQ9" s="22">
        <f t="shared" ca="1" si="7"/>
        <v>896578.40950482024</v>
      </c>
      <c r="CR9" s="22">
        <f t="shared" ca="1" si="7"/>
        <v>931416.50712414039</v>
      </c>
      <c r="CS9" s="22">
        <f t="shared" ca="1" si="7"/>
        <v>871370.7447554986</v>
      </c>
      <c r="CT9" s="22">
        <f t="shared" ca="1" si="7"/>
        <v>930970.40919497935</v>
      </c>
      <c r="CU9" s="22">
        <f t="shared" ca="1" si="7"/>
        <v>928519.65623872681</v>
      </c>
      <c r="CV9" s="22">
        <f t="shared" ca="1" si="7"/>
        <v>936283.65076959506</v>
      </c>
      <c r="CW9" s="22">
        <f t="shared" ca="1" si="7"/>
        <v>938793.17368820193</v>
      </c>
      <c r="CX9" s="22">
        <f t="shared" ca="1" si="7"/>
        <v>941663.23801433342</v>
      </c>
      <c r="CY9" s="22">
        <f t="shared" ca="1" si="7"/>
        <v>957429.35696769704</v>
      </c>
      <c r="CZ9" s="22">
        <f t="shared" ca="1" si="7"/>
        <v>953996.62334159575</v>
      </c>
      <c r="DA9" s="23">
        <f ca="1">SUM(CO9:CZ9)</f>
        <v>11142809.585669277</v>
      </c>
      <c r="DB9" s="22">
        <f t="shared" ref="DB9:DM9" ca="1" si="8">DB36+0+DB13</f>
        <v>932191.85406771966</v>
      </c>
      <c r="DC9" s="22">
        <f t="shared" ca="1" si="8"/>
        <v>966945.51981538872</v>
      </c>
      <c r="DD9" s="22">
        <f t="shared" ca="1" si="8"/>
        <v>919986.35598186345</v>
      </c>
      <c r="DE9" s="22">
        <f t="shared" ca="1" si="8"/>
        <v>920037.59328017465</v>
      </c>
      <c r="DF9" s="22">
        <f t="shared" ca="1" si="8"/>
        <v>922998.10409515968</v>
      </c>
      <c r="DG9" s="22">
        <f t="shared" ca="1" si="8"/>
        <v>936094.15255879622</v>
      </c>
      <c r="DH9" s="22">
        <f t="shared" ca="1" si="8"/>
        <v>913943.23315890168</v>
      </c>
      <c r="DI9" s="22">
        <f t="shared" ca="1" si="8"/>
        <v>961339.34408403118</v>
      </c>
      <c r="DJ9" s="22">
        <f t="shared" ca="1" si="8"/>
        <v>896225.41575667448</v>
      </c>
      <c r="DK9" s="22">
        <f t="shared" ca="1" si="8"/>
        <v>896323.49730776111</v>
      </c>
      <c r="DL9" s="22">
        <f t="shared" ca="1" si="8"/>
        <v>951185.22704468446</v>
      </c>
      <c r="DM9" s="22">
        <f t="shared" ca="1" si="8"/>
        <v>904170.66123931785</v>
      </c>
      <c r="DN9" s="23">
        <f ca="1">SUM(DB9:DM9)</f>
        <v>11121440.958390474</v>
      </c>
      <c r="DO9" s="22">
        <f t="shared" ref="DO9:DZ9" ca="1" si="9">DO36+0+DO13</f>
        <v>915722.80751412129</v>
      </c>
      <c r="DP9" s="22">
        <f t="shared" ca="1" si="9"/>
        <v>897270.53598146071</v>
      </c>
      <c r="DQ9" s="22">
        <f t="shared" ca="1" si="9"/>
        <v>876965.91825379687</v>
      </c>
      <c r="DR9" s="22">
        <f t="shared" ca="1" si="9"/>
        <v>895728.00282081554</v>
      </c>
      <c r="DS9" s="22">
        <f t="shared" ca="1" si="9"/>
        <v>921768.21443674096</v>
      </c>
      <c r="DT9" s="22">
        <f t="shared" ca="1" si="9"/>
        <v>936270.0346149914</v>
      </c>
      <c r="DU9" s="22">
        <f t="shared" ca="1" si="9"/>
        <v>876969.42278352333</v>
      </c>
      <c r="DV9" s="22">
        <f t="shared" ca="1" si="9"/>
        <v>902197.56628034147</v>
      </c>
      <c r="DW9" s="22">
        <f t="shared" ca="1" si="9"/>
        <v>971835.93195352936</v>
      </c>
      <c r="DX9" s="22">
        <f t="shared" ca="1" si="9"/>
        <v>880306.86361325195</v>
      </c>
      <c r="DY9" s="22">
        <f t="shared" ca="1" si="9"/>
        <v>893180.98561742436</v>
      </c>
      <c r="DZ9" s="22">
        <f t="shared" ca="1" si="9"/>
        <v>923097.59764088725</v>
      </c>
      <c r="EA9" s="23">
        <f ca="1">SUM(DO9:DZ9)</f>
        <v>10891313.881510884</v>
      </c>
      <c r="EB9" s="22">
        <f t="shared" ref="EB9:EM9" ca="1" si="10">EB36+0+EB13</f>
        <v>921864.16741111176</v>
      </c>
      <c r="EC9" s="22">
        <f t="shared" ca="1" si="10"/>
        <v>901125.87525483512</v>
      </c>
      <c r="ED9" s="22">
        <f t="shared" ca="1" si="10"/>
        <v>893490.31066559872</v>
      </c>
      <c r="EE9" s="22">
        <f t="shared" ca="1" si="10"/>
        <v>885158.41432456207</v>
      </c>
      <c r="EF9" s="22">
        <f t="shared" ca="1" si="10"/>
        <v>894080.82706659858</v>
      </c>
      <c r="EG9" s="22">
        <f t="shared" ca="1" si="10"/>
        <v>865918.3062430725</v>
      </c>
      <c r="EH9" s="22">
        <f t="shared" ca="1" si="10"/>
        <v>858535.29215846548</v>
      </c>
      <c r="EI9" s="22">
        <f t="shared" ca="1" si="10"/>
        <v>915742.26796549524</v>
      </c>
      <c r="EJ9" s="22">
        <f t="shared" ca="1" si="10"/>
        <v>925161.31566722889</v>
      </c>
      <c r="EK9" s="22">
        <f t="shared" ca="1" si="10"/>
        <v>958674.36706314737</v>
      </c>
      <c r="EL9" s="22">
        <f t="shared" ca="1" si="10"/>
        <v>860607.8173019028</v>
      </c>
      <c r="EM9" s="22">
        <f t="shared" ca="1" si="10"/>
        <v>904000.97926966788</v>
      </c>
      <c r="EN9" s="23">
        <f ca="1">SUM(EB9:EM9)</f>
        <v>10784359.940391688</v>
      </c>
    </row>
    <row r="10" spans="1:144" ht="12.75" customHeight="1" outlineLevel="1">
      <c r="A10" s="11" t="str">
        <f>Labels!B31</f>
        <v>Long Expected Demand</v>
      </c>
      <c r="B10" s="24">
        <f>'(Other Computations)'!B8+'(Other Computations)'!B61*0/Inputs!B13/12</f>
        <v>1166666.6666666667</v>
      </c>
      <c r="C10" s="24">
        <f ca="1">B10+'(Other Computations)'!B61*(B9-B10)/Inputs!B13/12</f>
        <v>1166297.6581984835</v>
      </c>
      <c r="D10" s="24">
        <f ca="1">C10+'(Other Computations)'!B61*(C9-C10)/Inputs!B13/12</f>
        <v>1165804.7975464868</v>
      </c>
      <c r="E10" s="24">
        <f ca="1">D10+'(Other Computations)'!B61*(D9-D10)/Inputs!B13/12</f>
        <v>1165263.8609433877</v>
      </c>
      <c r="F10" s="24">
        <f ca="1">E10+'(Other Computations)'!B61*(E9-E10)/Inputs!B13/12</f>
        <v>1164776.3162316126</v>
      </c>
      <c r="G10" s="24">
        <f ca="1">F10+'(Other Computations)'!B61*(F9-F10)/Inputs!B13/12</f>
        <v>1164322.9410895759</v>
      </c>
      <c r="H10" s="24">
        <f ca="1">G10+'(Other Computations)'!B61*(G9-G10)/Inputs!B13/12</f>
        <v>1163799.6338140252</v>
      </c>
      <c r="I10" s="24">
        <f ca="1">H10+'(Other Computations)'!B61*(H9-H10)/Inputs!B13/12</f>
        <v>1163463.6624522486</v>
      </c>
      <c r="J10" s="24">
        <f ca="1">I10+'(Other Computations)'!B61*(I9-I10)/Inputs!B13/12</f>
        <v>1162943.5949639624</v>
      </c>
      <c r="K10" s="24">
        <f ca="1">J10+'(Other Computations)'!B61*(J9-J10)/Inputs!B13/12</f>
        <v>1162350.7143153278</v>
      </c>
      <c r="L10" s="24">
        <f ca="1">K10+'(Other Computations)'!B61*(K9-K10)/Inputs!B13/12</f>
        <v>1161969.1075426314</v>
      </c>
      <c r="M10" s="24">
        <f ca="1">L10+'(Other Computations)'!B61*(L9-L10)/Inputs!B13/12</f>
        <v>1161505.3593710219</v>
      </c>
      <c r="N10" s="25">
        <f ca="1">SUM(B10:M10)</f>
        <v>13969164.313135432</v>
      </c>
      <c r="O10" s="24">
        <f ca="1">M10+'(Other Computations)'!B61*(M9-M10)/Inputs!B13/12</f>
        <v>1161022.4310167814</v>
      </c>
      <c r="P10" s="24">
        <f ca="1">O10+'(Other Computations)'!B61*(O9-O10)/Inputs!B13/12</f>
        <v>1160654.0656011517</v>
      </c>
      <c r="Q10" s="24">
        <f ca="1">P10+'(Other Computations)'!B61*(P9-P10)/Inputs!B13/12</f>
        <v>1160264.3509616642</v>
      </c>
      <c r="R10" s="24">
        <f ca="1">Q10+'(Other Computations)'!B61*(Q9-Q10)/Inputs!B13/12</f>
        <v>1159872.1956815864</v>
      </c>
      <c r="S10" s="24">
        <f ca="1">R10+'(Other Computations)'!B61*(R9-R10)/Inputs!B13/12</f>
        <v>1159475.0359028494</v>
      </c>
      <c r="T10" s="24">
        <f ca="1">S10+'(Other Computations)'!B61*(S9-S10)/Inputs!B13/12</f>
        <v>1159071.6449907662</v>
      </c>
      <c r="U10" s="24">
        <f ca="1">T10+'(Other Computations)'!B61*(T9-T10)/Inputs!B13/12</f>
        <v>1158638.4948625553</v>
      </c>
      <c r="V10" s="24">
        <f ca="1">U10+'(Other Computations)'!B61*(U9-U10)/Inputs!B13/12</f>
        <v>1158218.5146885295</v>
      </c>
      <c r="W10" s="24">
        <f ca="1">V10+'(Other Computations)'!B61*(V9-V10)/Inputs!B13/12</f>
        <v>1157768.6164877489</v>
      </c>
      <c r="X10" s="24">
        <f ca="1">W10+'(Other Computations)'!B61*(W9-W10)/Inputs!B13/12</f>
        <v>1157332.8234332507</v>
      </c>
      <c r="Y10" s="24">
        <f ca="1">X10+'(Other Computations)'!B61*(X9-X10)/Inputs!B13/12</f>
        <v>1156860.7833808926</v>
      </c>
      <c r="Z10" s="24">
        <f ca="1">Y10+'(Other Computations)'!B61*(Y9-Y10)/Inputs!B13/12</f>
        <v>1156268.2046876329</v>
      </c>
      <c r="AA10" s="25">
        <f ca="1">SUM(O10:Z10)</f>
        <v>13905447.161695408</v>
      </c>
      <c r="AB10" s="24">
        <f ca="1">Z10+'(Other Computations)'!B61*(Z9-Z10)/Inputs!B13/12</f>
        <v>1155838.9165732067</v>
      </c>
      <c r="AC10" s="24">
        <f ca="1">AB10+'(Other Computations)'!B61*(AB9-AB10)/Inputs!B13/12</f>
        <v>1155455.7845427666</v>
      </c>
      <c r="AD10" s="24">
        <f ca="1">AC10+'(Other Computations)'!B61*(AC9-AC10)/Inputs!B13/12</f>
        <v>1154984.3493291142</v>
      </c>
      <c r="AE10" s="24">
        <f ca="1">AD10+'(Other Computations)'!B61*(AD9-AD10)/Inputs!B13/12</f>
        <v>1154510.4510792242</v>
      </c>
      <c r="AF10" s="24">
        <f ca="1">AE10+'(Other Computations)'!B61*(AE9-AE10)/Inputs!B13/12</f>
        <v>1153971.8253560185</v>
      </c>
      <c r="AG10" s="24">
        <f ca="1">AF10+'(Other Computations)'!B61*(AF9-AF10)/Inputs!B13/12</f>
        <v>1153466.503928415</v>
      </c>
      <c r="AH10" s="24">
        <f ca="1">AG10+'(Other Computations)'!B61*(AG9-AG10)/Inputs!B13/12</f>
        <v>1153075.5249689531</v>
      </c>
      <c r="AI10" s="24">
        <f ca="1">AH10+'(Other Computations)'!B61*(AH9-AH10)/Inputs!B13/12</f>
        <v>1152550.9057422348</v>
      </c>
      <c r="AJ10" s="24">
        <f ca="1">AI10+'(Other Computations)'!B61*(AI9-AI10)/Inputs!B13/12</f>
        <v>1152125.6582554865</v>
      </c>
      <c r="AK10" s="24">
        <f ca="1">AJ10+'(Other Computations)'!B61*(AJ9-AJ10)/Inputs!B13/12</f>
        <v>1151569.695027577</v>
      </c>
      <c r="AL10" s="24">
        <f ca="1">AK10+'(Other Computations)'!B61*(AK9-AK10)/Inputs!B13/12</f>
        <v>1151153.1804547592</v>
      </c>
      <c r="AM10" s="24">
        <f ca="1">AL10+'(Other Computations)'!B61*(AL9-AL10)/Inputs!B13/12</f>
        <v>1150684.1962422249</v>
      </c>
      <c r="AN10" s="25">
        <f ca="1">SUM(AB10:AM10)</f>
        <v>13839386.991499979</v>
      </c>
      <c r="AO10" s="24">
        <f ca="1">AM10+'(Other Computations)'!B61*(AM9-AM10)/Inputs!B13/12</f>
        <v>1150236.3665942682</v>
      </c>
      <c r="AP10" s="24">
        <f ca="1">AO10+'(Other Computations)'!B61*(AO9-AO10)/Inputs!B13/12</f>
        <v>1149805.0415266089</v>
      </c>
      <c r="AQ10" s="24">
        <f ca="1">AP10+'(Other Computations)'!B61*(AP9-AP10)/Inputs!B13/12</f>
        <v>1149185.675775097</v>
      </c>
      <c r="AR10" s="24">
        <f ca="1">AQ10+'(Other Computations)'!B61*(AQ9-AQ10)/Inputs!B13/12</f>
        <v>1148801.5696073966</v>
      </c>
      <c r="AS10" s="24">
        <f ca="1">AR10+'(Other Computations)'!B61*(AR9-AR10)/Inputs!B13/12</f>
        <v>1148457.3091178541</v>
      </c>
      <c r="AT10" s="24">
        <f ca="1">AS10+'(Other Computations)'!B61*(AS9-AS10)/Inputs!B13/12</f>
        <v>1148069.9921089292</v>
      </c>
      <c r="AU10" s="24">
        <f ca="1">AT10+'(Other Computations)'!B61*(AT9-AT10)/Inputs!B13/12</f>
        <v>1147539.5968216485</v>
      </c>
      <c r="AV10" s="24">
        <f ca="1">AU10+'(Other Computations)'!B61*(AU9-AU10)/Inputs!B13/12</f>
        <v>1147080.1292600124</v>
      </c>
      <c r="AW10" s="24">
        <f ca="1">AV10+'(Other Computations)'!B61*(AV9-AV10)/Inputs!B13/12</f>
        <v>1146571.8244792139</v>
      </c>
      <c r="AX10" s="24">
        <f ca="1">AW10+'(Other Computations)'!B61*(AW9-AW10)/Inputs!B13/12</f>
        <v>1146027.6204632816</v>
      </c>
      <c r="AY10" s="24">
        <f ca="1">AX10+'(Other Computations)'!B61*(AX9-AX10)/Inputs!B13/12</f>
        <v>1145440.7597078693</v>
      </c>
      <c r="AZ10" s="24">
        <f ca="1">AY10+'(Other Computations)'!B61*(AY9-AY10)/Inputs!B13/12</f>
        <v>1144958.7173595917</v>
      </c>
      <c r="BA10" s="25">
        <f ca="1">SUM(AO10:AZ10)</f>
        <v>13772174.602821773</v>
      </c>
      <c r="BB10" s="24">
        <f ca="1">AZ10+'(Other Computations)'!B61*(AZ9-AZ10)/Inputs!B13/12</f>
        <v>1144543.6499123299</v>
      </c>
      <c r="BC10" s="24">
        <f ca="1">BB10+'(Other Computations)'!B61*(BB9-BB10)/Inputs!B13/12</f>
        <v>1144082.0907481508</v>
      </c>
      <c r="BD10" s="24">
        <f ca="1">BC10+'(Other Computations)'!B61*(BC9-BC10)/Inputs!B13/12</f>
        <v>1143598.9919235809</v>
      </c>
      <c r="BE10" s="24">
        <f ca="1">BD10+'(Other Computations)'!B61*(BD9-BD10)/Inputs!B13/12</f>
        <v>1143133.5495519978</v>
      </c>
      <c r="BF10" s="24">
        <f ca="1">BE10+'(Other Computations)'!B61*(BE9-BE10)/Inputs!B13/12</f>
        <v>1142679.0685594103</v>
      </c>
      <c r="BG10" s="24">
        <f ca="1">BF10+'(Other Computations)'!B61*(BF9-BF10)/Inputs!B13/12</f>
        <v>1142177.4544558628</v>
      </c>
      <c r="BH10" s="24">
        <f ca="1">BG10+'(Other Computations)'!B61*(BG9-BG10)/Inputs!B13/12</f>
        <v>1141690.7747398694</v>
      </c>
      <c r="BI10" s="24">
        <f ca="1">BH10+'(Other Computations)'!B61*(BH9-BH10)/Inputs!B13/12</f>
        <v>1141154.2793776018</v>
      </c>
      <c r="BJ10" s="24">
        <f ca="1">BI10+'(Other Computations)'!B61*(BI9-BI10)/Inputs!B13/12</f>
        <v>1140642.1612282139</v>
      </c>
      <c r="BK10" s="24">
        <f ca="1">BJ10+'(Other Computations)'!B61*(BJ9-BJ10)/Inputs!B13/12</f>
        <v>1140122.462566586</v>
      </c>
      <c r="BL10" s="24">
        <f ca="1">BK10+'(Other Computations)'!B61*(BK9-BK10)/Inputs!B13/12</f>
        <v>1139621.2133443356</v>
      </c>
      <c r="BM10" s="24">
        <f ca="1">BL10+'(Other Computations)'!B61*(BL9-BL10)/Inputs!B13/12</f>
        <v>1139181.5447976554</v>
      </c>
      <c r="BN10" s="25">
        <f ca="1">SUM(BB10:BM10)</f>
        <v>13702627.241205594</v>
      </c>
      <c r="BO10" s="24">
        <f ca="1">BM10+'(Other Computations)'!B61*(BM9-BM10)/Inputs!B13/12</f>
        <v>1138806.3966025312</v>
      </c>
      <c r="BP10" s="24">
        <f ca="1">BO10+'(Other Computations)'!B61*(BO9-BO10)/Inputs!B13/12</f>
        <v>1138301.6127558355</v>
      </c>
      <c r="BQ10" s="24">
        <f ca="1">BP10+'(Other Computations)'!B61*(BP9-BP10)/Inputs!B13/12</f>
        <v>1137793.7467431268</v>
      </c>
      <c r="BR10" s="24">
        <f ca="1">BQ10+'(Other Computations)'!B61*(BQ9-BQ10)/Inputs!B13/12</f>
        <v>1137317.7140170259</v>
      </c>
      <c r="BS10" s="24">
        <f ca="1">BR10+'(Other Computations)'!B61*(BR9-BR10)/Inputs!B13/12</f>
        <v>1136735.3362999822</v>
      </c>
      <c r="BT10" s="24">
        <f ca="1">BS10+'(Other Computations)'!B61*(BS9-BS10)/Inputs!B13/12</f>
        <v>1136367.1344067079</v>
      </c>
      <c r="BU10" s="24">
        <f ca="1">BT10+'(Other Computations)'!B61*(BT9-BT10)/Inputs!B13/12</f>
        <v>1135841.2676984526</v>
      </c>
      <c r="BV10" s="24">
        <f ca="1">BU10+'(Other Computations)'!B61*(BU9-BU10)/Inputs!B13/12</f>
        <v>1135360.8200501283</v>
      </c>
      <c r="BW10" s="24">
        <f ca="1">BV10+'(Other Computations)'!B61*(BV9-BV10)/Inputs!B13/12</f>
        <v>1134804.0702819671</v>
      </c>
      <c r="BX10" s="24">
        <f ca="1">BW10+'(Other Computations)'!B61*(BW9-BW10)/Inputs!B13/12</f>
        <v>1134316.5110782259</v>
      </c>
      <c r="BY10" s="24">
        <f ca="1">BX10+'(Other Computations)'!B61*(BX9-BX10)/Inputs!B13/12</f>
        <v>1133853.1513586673</v>
      </c>
      <c r="BZ10" s="24">
        <f ca="1">BY10+'(Other Computations)'!B61*(BY9-BY10)/Inputs!B13/12</f>
        <v>1133468.543515804</v>
      </c>
      <c r="CA10" s="25">
        <f ca="1">SUM(BO10:BZ10)</f>
        <v>13632966.304808455</v>
      </c>
      <c r="CB10" s="24">
        <f ca="1">BZ10+'(Other Computations)'!B61*(BZ9-BZ10)/Inputs!B13/12</f>
        <v>1133080.8708299519</v>
      </c>
      <c r="CC10" s="24">
        <f ca="1">CB10+'(Other Computations)'!B61*(CB9-CB10)/Inputs!B13/12</f>
        <v>1132650.8805982794</v>
      </c>
      <c r="CD10" s="24">
        <f ca="1">CC10+'(Other Computations)'!B61*(CC9-CC10)/Inputs!B13/12</f>
        <v>1132222.698760527</v>
      </c>
      <c r="CE10" s="24">
        <f ca="1">CD10+'(Other Computations)'!B61*(CD9-CD10)/Inputs!B13/12</f>
        <v>1131669.9645777824</v>
      </c>
      <c r="CF10" s="24">
        <f ca="1">CE10+'(Other Computations)'!B61*(CE9-CE10)/Inputs!B13/12</f>
        <v>1131216.8521372485</v>
      </c>
      <c r="CG10" s="24">
        <f ca="1">CF10+'(Other Computations)'!B61*(CF9-CF10)/Inputs!B13/12</f>
        <v>1130734.839834461</v>
      </c>
      <c r="CH10" s="24">
        <f ca="1">CG10+'(Other Computations)'!B61*(CG9-CG10)/Inputs!B13/12</f>
        <v>1130293.879843846</v>
      </c>
      <c r="CI10" s="24">
        <f ca="1">CH10+'(Other Computations)'!B61*(CH9-CH10)/Inputs!B13/12</f>
        <v>1129911.1804206406</v>
      </c>
      <c r="CJ10" s="24">
        <f ca="1">CI10+'(Other Computations)'!B61*(CI9-CI10)/Inputs!B13/12</f>
        <v>1129392.853143058</v>
      </c>
      <c r="CK10" s="24">
        <f ca="1">CJ10+'(Other Computations)'!B61*(CJ9-CJ10)/Inputs!B13/12</f>
        <v>1129040.6561203229</v>
      </c>
      <c r="CL10" s="24">
        <f ca="1">CK10+'(Other Computations)'!B61*(CK9-CK10)/Inputs!B13/12</f>
        <v>1128596.0081918659</v>
      </c>
      <c r="CM10" s="24">
        <f ca="1">CL10+'(Other Computations)'!B61*(CL9-CL10)/Inputs!B13/12</f>
        <v>1128075.1928308653</v>
      </c>
      <c r="CN10" s="25">
        <f ca="1">SUM(CB10:CM10)</f>
        <v>13566885.877288848</v>
      </c>
      <c r="CO10" s="24">
        <f ca="1">CM10+'(Other Computations)'!B61*(CM9-CM10)/Inputs!B13/12</f>
        <v>1127522.224787514</v>
      </c>
      <c r="CP10" s="24">
        <f ca="1">CO10+'(Other Computations)'!B61*(CO9-CO10)/Inputs!B13/12</f>
        <v>1126989.4385984971</v>
      </c>
      <c r="CQ10" s="24">
        <f ca="1">CP10+'(Other Computations)'!B61*(CP9-CP10)/Inputs!B13/12</f>
        <v>1126599.2529187263</v>
      </c>
      <c r="CR10" s="24">
        <f ca="1">CQ10+'(Other Computations)'!B61*(CQ9-CQ10)/Inputs!B13/12</f>
        <v>1126066.7972626756</v>
      </c>
      <c r="CS10" s="24">
        <f ca="1">CR10+'(Other Computations)'!B61*(CR9-CR10)/Inputs!B13/12</f>
        <v>1125616.217887355</v>
      </c>
      <c r="CT10" s="24">
        <f ca="1">CS10+'(Other Computations)'!B61*(CS9-CS10)/Inputs!B13/12</f>
        <v>1125027.6866995499</v>
      </c>
      <c r="CU10" s="24">
        <f ca="1">CT10+'(Other Computations)'!B61*(CT9-CT10)/Inputs!B13/12</f>
        <v>1124578.4800386596</v>
      </c>
      <c r="CV10" s="24">
        <f ca="1">CU10+'(Other Computations)'!B61*(CU9-CU10)/Inputs!B13/12</f>
        <v>1124124.6401687523</v>
      </c>
      <c r="CW10" s="24">
        <f ca="1">CV10+'(Other Computations)'!B61*(CV9-CV10)/Inputs!B13/12</f>
        <v>1123689.8230636616</v>
      </c>
      <c r="CX10" s="24">
        <f ca="1">CW10+'(Other Computations)'!B61*(CW9-CW10)/Inputs!B13/12</f>
        <v>1123261.8215604776</v>
      </c>
      <c r="CY10" s="24">
        <f ca="1">CX10+'(Other Computations)'!B61*(CX9-CX10)/Inputs!B13/12</f>
        <v>1122841.4544689355</v>
      </c>
      <c r="CZ10" s="24">
        <f ca="1">CY10+'(Other Computations)'!B61*(CY9-CY10)/Inputs!B13/12</f>
        <v>1122458.55609509</v>
      </c>
      <c r="DA10" s="25">
        <f ca="1">SUM(CO10:CZ10)</f>
        <v>13498776.393549895</v>
      </c>
      <c r="DB10" s="24">
        <f ca="1">CZ10+'(Other Computations)'!B61*(CZ9-CZ10)/Inputs!B13/12</f>
        <v>1122068.5979174199</v>
      </c>
      <c r="DC10" s="24">
        <f ca="1">DB10+'(Other Computations)'!B61*(DB9-DB10)/Inputs!B13/12</f>
        <v>1121629.0684177678</v>
      </c>
      <c r="DD10" s="24">
        <f ca="1">DC10+'(Other Computations)'!B61*(DC9-DC10)/Inputs!B13/12</f>
        <v>1121271.0046478549</v>
      </c>
      <c r="DE10" s="24">
        <f ca="1">DD10+'(Other Computations)'!B61*(DD9-DD10)/Inputs!B13/12</f>
        <v>1120805.0679611282</v>
      </c>
      <c r="DF10" s="24">
        <f ca="1">DE10+'(Other Computations)'!B61*(DE9-DE10)/Inputs!B13/12</f>
        <v>1120340.3284364038</v>
      </c>
      <c r="DG10" s="24">
        <f ca="1">DF10+'(Other Computations)'!B61*(DF9-DF10)/Inputs!B13/12</f>
        <v>1119883.5177319101</v>
      </c>
      <c r="DH10" s="24">
        <f ca="1">DG10+'(Other Computations)'!B61*(DG9-DG10)/Inputs!B13/12</f>
        <v>1119458.0793866019</v>
      </c>
      <c r="DI10" s="24">
        <f ca="1">DH10+'(Other Computations)'!B61*(DH9-DH10)/Inputs!B13/12</f>
        <v>1118982.3505758897</v>
      </c>
      <c r="DJ10" s="24">
        <f ca="1">DI10+'(Other Computations)'!B61*(DI9-DI10)/Inputs!B13/12</f>
        <v>1118617.4362090104</v>
      </c>
      <c r="DK10" s="24">
        <f ca="1">DJ10+'(Other Computations)'!B61*(DJ9-DJ10)/Inputs!B13/12</f>
        <v>1118102.6398653707</v>
      </c>
      <c r="DL10" s="24">
        <f ca="1">DK10+'(Other Computations)'!B61*(DK9-DK10)/Inputs!B13/12</f>
        <v>1117589.2622205615</v>
      </c>
      <c r="DM10" s="24">
        <f ca="1">DL10+'(Other Computations)'!B61*(DL9-DL10)/Inputs!B13/12</f>
        <v>1117204.0676946915</v>
      </c>
      <c r="DN10" s="25">
        <f ca="1">SUM(DB10:DM10)</f>
        <v>13435951.42106461</v>
      </c>
      <c r="DO10" s="24">
        <f ca="1">DM10+'(Other Computations)'!B61*(DM9-DM10)/Inputs!B13/12</f>
        <v>1116710.9348093781</v>
      </c>
      <c r="DP10" s="24">
        <f ca="1">DO10+'(Other Computations)'!B61*(DO9-DO10)/Inputs!B13/12</f>
        <v>1116245.6845147132</v>
      </c>
      <c r="DQ10" s="24">
        <f ca="1">DP10+'(Other Computations)'!B61*(DP9-DP10)/Inputs!B13/12</f>
        <v>1115738.7975968122</v>
      </c>
      <c r="DR10" s="24">
        <f ca="1">DQ10+'(Other Computations)'!B61*(DQ9-DQ10)/Inputs!B13/12</f>
        <v>1115186.082598333</v>
      </c>
      <c r="DS10" s="24">
        <f ca="1">DR10+'(Other Computations)'!B61*(DR9-DR10)/Inputs!B13/12</f>
        <v>1114678.0777840333</v>
      </c>
      <c r="DT10" s="24">
        <f ca="1">DS10+'(Other Computations)'!B61*(DS9-DS10)/Inputs!B13/12</f>
        <v>1114231.527174433</v>
      </c>
      <c r="DU10" s="24">
        <f ca="1">DT10+'(Other Computations)'!B61*(DT9-DT10)/Inputs!B13/12</f>
        <v>1113819.5792749899</v>
      </c>
      <c r="DV10" s="24">
        <f ca="1">DU10+'(Other Computations)'!B61*(DU9-DU10)/Inputs!B13/12</f>
        <v>1113271.3150238523</v>
      </c>
      <c r="DW10" s="24">
        <f ca="1">DV10+'(Other Computations)'!B61*(DV9-DV10)/Inputs!B13/12</f>
        <v>1112782.7183832424</v>
      </c>
      <c r="DX10" s="24">
        <f ca="1">DW10+'(Other Computations)'!B61*(DW9-DW10)/Inputs!B13/12</f>
        <v>1112456.4526739144</v>
      </c>
      <c r="DY10" s="24">
        <f ca="1">DX10+'(Other Computations)'!B61*(DX9-DX10)/Inputs!B13/12</f>
        <v>1111919.0693659035</v>
      </c>
      <c r="DZ10" s="24">
        <f ca="1">DY10+'(Other Computations)'!B61*(DY9-DY10)/Inputs!B13/12</f>
        <v>1111412.7312090783</v>
      </c>
      <c r="EA10" s="25">
        <f ca="1">SUM(DO10:DZ10)</f>
        <v>13368452.970408682</v>
      </c>
      <c r="EB10" s="24">
        <f ca="1">DZ10+'(Other Computations)'!B61*(DZ9-DZ10)/Inputs!B13/12</f>
        <v>1110976.8165480408</v>
      </c>
      <c r="EC10" s="24">
        <f ca="1">EB10+'(Other Computations)'!B61*(EB9-EB10)/Inputs!B13/12</f>
        <v>1110539.0557861498</v>
      </c>
      <c r="ED10" s="24">
        <f ca="1">EC10+'(Other Computations)'!B61*(EC9-EC10)/Inputs!B13/12</f>
        <v>1110054.3030534384</v>
      </c>
      <c r="EE10" s="24">
        <f ca="1">ED10+'(Other Computations)'!B61*(ED9-ED10)/Inputs!B13/12</f>
        <v>1109552.9975155035</v>
      </c>
      <c r="EF10" s="24">
        <f ca="1">EE10+'(Other Computations)'!B61*(EE9-EE10)/Inputs!B13/12</f>
        <v>1109033.565609969</v>
      </c>
      <c r="EG10" s="24">
        <f ca="1">EF10+'(Other Computations)'!B61*(EF9-EF10)/Inputs!B13/12</f>
        <v>1108535.9898263037</v>
      </c>
      <c r="EH10" s="24">
        <f ca="1">EG10+'(Other Computations)'!B61*(EG9-EG10)/Inputs!B13/12</f>
        <v>1107974.3748180091</v>
      </c>
      <c r="EI10" s="24">
        <f ca="1">EH10+'(Other Computations)'!B61*(EH9-EH10)/Inputs!B13/12</f>
        <v>1107396.9695340749</v>
      </c>
      <c r="EJ10" s="24">
        <f ca="1">EI10+'(Other Computations)'!B61*(EI9-EI10)/Inputs!B13/12</f>
        <v>1106953.324391555</v>
      </c>
      <c r="EK10" s="24">
        <f ca="1">EJ10+'(Other Computations)'!B61*(EJ9-EJ10)/Inputs!B13/12</f>
        <v>1106532.5095565449</v>
      </c>
      <c r="EL10" s="24">
        <f ca="1">EK10+'(Other Computations)'!B61*(EK9-EK10)/Inputs!B13/12</f>
        <v>1106190.2453378101</v>
      </c>
      <c r="EM10" s="24">
        <f ca="1">EL10+'(Other Computations)'!B61*(EL9-EL10)/Inputs!B13/12</f>
        <v>1105621.7674951344</v>
      </c>
      <c r="EN10" s="25">
        <f ca="1">SUM(EB10:EM10)</f>
        <v>13299361.919472534</v>
      </c>
    </row>
    <row r="11" spans="1:144" ht="12.75" customHeight="1" outlineLevel="1">
      <c r="A11" s="11" t="str">
        <f>Labels!B34</f>
        <v>Short Expected Demand</v>
      </c>
      <c r="B11" s="24">
        <f>'(Other Computations)'!B8+'(Other Computations)'!B61*0/Inputs!B14/12</f>
        <v>1166666.6666666667</v>
      </c>
      <c r="C11" s="24">
        <f ca="1">B11+'(Other Computations)'!B61*(B9-B11)/Inputs!B14/12</f>
        <v>1164452.6158575669</v>
      </c>
      <c r="D11" s="24">
        <f ca="1">C11+'(Other Computations)'!B61*(C9-C11)/Inputs!B14/12</f>
        <v>1161521.0775336558</v>
      </c>
      <c r="E11" s="24">
        <f ca="1">D11+'(Other Computations)'!B61*(D9-D11)/Inputs!B14/12</f>
        <v>1158334.9540263512</v>
      </c>
      <c r="F11" s="24">
        <f ca="1">E11+'(Other Computations)'!B61*(E9-E11)/Inputs!B14/12</f>
        <v>1155505.9205739922</v>
      </c>
      <c r="G11" s="24">
        <f ca="1">F11+'(Other Computations)'!B61*(F9-F11)/Inputs!B14/12</f>
        <v>1152914.4252170164</v>
      </c>
      <c r="H11" s="24">
        <f ca="1">G11+'(Other Computations)'!B61*(G9-G11)/Inputs!B14/12</f>
        <v>1149933.033173054</v>
      </c>
      <c r="I11" s="24">
        <f ca="1">H11+'(Other Computations)'!B61*(H9-H11)/Inputs!B14/12</f>
        <v>1148109.796677964</v>
      </c>
      <c r="J11" s="24">
        <f ca="1">I11+'(Other Computations)'!B61*(I9-I11)/Inputs!B14/12</f>
        <v>1145202.6398840002</v>
      </c>
      <c r="K11" s="24">
        <f ca="1">J11+'(Other Computations)'!B61*(J9-J11)/Inputs!B14/12</f>
        <v>1141891.7581460814</v>
      </c>
      <c r="L11" s="24">
        <f ca="1">K11+'(Other Computations)'!B61*(K9-K11)/Inputs!B14/12</f>
        <v>1139886.2696789205</v>
      </c>
      <c r="M11" s="24">
        <f ca="1">L11+'(Other Computations)'!B61*(L9-L11)/Inputs!B14/12</f>
        <v>1137410.4867307036</v>
      </c>
      <c r="N11" s="25">
        <f ca="1">SUM(B11:M11)</f>
        <v>13821829.644165974</v>
      </c>
      <c r="O11" s="24">
        <f ca="1">M11+'(Other Computations)'!B61*(M9-M11)/Inputs!B14/12</f>
        <v>1134847.5676141535</v>
      </c>
      <c r="P11" s="24">
        <f ca="1">O11+'(Other Computations)'!B61*(O9-O11)/Inputs!B14/12</f>
        <v>1133000.9148898565</v>
      </c>
      <c r="Q11" s="24">
        <f ca="1">P11+'(Other Computations)'!B61*(P9-P11)/Inputs!B14/12</f>
        <v>1131046.698590589</v>
      </c>
      <c r="R11" s="24">
        <f ca="1">Q11+'(Other Computations)'!B61*(Q9-Q11)/Inputs!B14/12</f>
        <v>1129099.5676374978</v>
      </c>
      <c r="S11" s="24">
        <f ca="1">R11+'(Other Computations)'!B61*(R9-R11)/Inputs!B14/12</f>
        <v>1127144.0065768</v>
      </c>
      <c r="T11" s="24">
        <f ca="1">S11+'(Other Computations)'!B61*(S9-S11)/Inputs!B14/12</f>
        <v>1125172.703178274</v>
      </c>
      <c r="U11" s="24">
        <f ca="1">T11+'(Other Computations)'!B61*(T9-T11)/Inputs!B14/12</f>
        <v>1123044.6210452926</v>
      </c>
      <c r="V11" s="24">
        <f ca="1">U11+'(Other Computations)'!B61*(U9-U11)/Inputs!B14/12</f>
        <v>1121019.0993597109</v>
      </c>
      <c r="W11" s="24">
        <f ca="1">V11+'(Other Computations)'!B61*(V9-V11)/Inputs!B14/12</f>
        <v>1118836.368701261</v>
      </c>
      <c r="X11" s="24">
        <f ca="1">W11+'(Other Computations)'!B61*(W9-W11)/Inputs!B14/12</f>
        <v>1116762.3360379727</v>
      </c>
      <c r="Y11" s="24">
        <f ca="1">X11+'(Other Computations)'!B61*(X9-X11)/Inputs!B14/12</f>
        <v>1114493.5747154248</v>
      </c>
      <c r="Z11" s="24">
        <f ca="1">Y11+'(Other Computations)'!B61*(Y9-Y11)/Inputs!B14/12</f>
        <v>1111526.5360095534</v>
      </c>
      <c r="AA11" s="25">
        <f ca="1">SUM(O11:Z11)</f>
        <v>13485993.994356385</v>
      </c>
      <c r="AB11" s="24">
        <f ca="1">Z11+'(Other Computations)'!B61*(Z9-Z11)/Inputs!B14/12</f>
        <v>1109572.2193879697</v>
      </c>
      <c r="AC11" s="24">
        <f ca="1">AB11+'(Other Computations)'!B61*(AB9-AB11)/Inputs!B14/12</f>
        <v>1107916.0202217915</v>
      </c>
      <c r="AD11" s="24">
        <f ca="1">AC11+'(Other Computations)'!B61*(AC9-AC11)/Inputs!B14/12</f>
        <v>1105747.6834443349</v>
      </c>
      <c r="AE11" s="24">
        <f ca="1">AD11+'(Other Computations)'!B61*(AD9-AD11)/Inputs!B14/12</f>
        <v>1103588.1365267283</v>
      </c>
      <c r="AF11" s="24">
        <f ca="1">AE11+'(Other Computations)'!B61*(AE9-AE11)/Inputs!B14/12</f>
        <v>1101063.6365562784</v>
      </c>
      <c r="AG11" s="24">
        <f ca="1">AF11+'(Other Computations)'!B61*(AF9-AF11)/Inputs!B14/12</f>
        <v>1098766.5439462089</v>
      </c>
      <c r="AH11" s="24">
        <f ca="1">AG11+'(Other Computations)'!B61*(AG9-AG11)/Inputs!B14/12</f>
        <v>1097180.3918558576</v>
      </c>
      <c r="AI11" s="24">
        <f ca="1">AH11+'(Other Computations)'!B61*(AH9-AH11)/Inputs!B14/12</f>
        <v>1094808.9977887848</v>
      </c>
      <c r="AJ11" s="24">
        <f ca="1">AI11+'(Other Computations)'!B61*(AI9-AI11)/Inputs!B14/12</f>
        <v>1093059.483812093</v>
      </c>
      <c r="AK11" s="24">
        <f ca="1">AJ11+'(Other Computations)'!B61*(AJ9-AJ11)/Inputs!B14/12</f>
        <v>1090544.0679785726</v>
      </c>
      <c r="AL11" s="24">
        <f ca="1">AK11+'(Other Computations)'!B61*(AK9-AK11)/Inputs!B14/12</f>
        <v>1088892.5586951238</v>
      </c>
      <c r="AM11" s="24">
        <f ca="1">AL11+'(Other Computations)'!B61*(AL9-AL11)/Inputs!B14/12</f>
        <v>1086943.3842776914</v>
      </c>
      <c r="AN11" s="25">
        <f ca="1">SUM(AB11:AM11)</f>
        <v>13178083.124491435</v>
      </c>
      <c r="AO11" s="24">
        <f ca="1">AM11+'(Other Computations)'!B61*(AM9-AM11)/Inputs!B14/12</f>
        <v>1085141.6954450146</v>
      </c>
      <c r="AP11" s="24">
        <f ca="1">AO11+'(Other Computations)'!B61*(AO9-AO11)/Inputs!B14/12</f>
        <v>1083457.8376939092</v>
      </c>
      <c r="AQ11" s="24">
        <f ca="1">AP11+'(Other Computations)'!B61*(AP9-AP11)/Inputs!B14/12</f>
        <v>1080663.1321269586</v>
      </c>
      <c r="AR11" s="24">
        <f ca="1">AQ11+'(Other Computations)'!B61*(AQ9-AQ11)/Inputs!B14/12</f>
        <v>1079310.1971158695</v>
      </c>
      <c r="AS11" s="24">
        <f ca="1">AR11+'(Other Computations)'!B61*(AR9-AR11)/Inputs!B14/12</f>
        <v>1078209.7921298861</v>
      </c>
      <c r="AT11" s="24">
        <f ca="1">AS11+'(Other Computations)'!B61*(AS9-AS11)/Inputs!B14/12</f>
        <v>1076861.5500345037</v>
      </c>
      <c r="AU11" s="24">
        <f ca="1">AT11+'(Other Computations)'!B61*(AT9-AT11)/Inputs!B14/12</f>
        <v>1074668.1844507423</v>
      </c>
      <c r="AV11" s="24">
        <f ca="1">AU11+'(Other Computations)'!B61*(AU9-AU11)/Inputs!B14/12</f>
        <v>1072923.4820305214</v>
      </c>
      <c r="AW11" s="24">
        <f ca="1">AV11+'(Other Computations)'!B61*(AV9-AV11)/Inputs!B14/12</f>
        <v>1070903.6067794736</v>
      </c>
      <c r="AX11" s="24">
        <f ca="1">AW11+'(Other Computations)'!B61*(AW9-AW11)/Inputs!B14/12</f>
        <v>1068689.3301519318</v>
      </c>
      <c r="AY11" s="24">
        <f ca="1">AX11+'(Other Computations)'!B61*(AX9-AX11)/Inputs!B14/12</f>
        <v>1066242.3085404481</v>
      </c>
      <c r="AZ11" s="24">
        <f ca="1">AY11+'(Other Computations)'!B61*(AY9-AY11)/Inputs!B14/12</f>
        <v>1064450.0329392198</v>
      </c>
      <c r="BA11" s="25">
        <f ca="1">SUM(AO11:AZ11)</f>
        <v>12901521.14943848</v>
      </c>
      <c r="BB11" s="24">
        <f ca="1">AZ11+'(Other Computations)'!B61*(AZ9-AZ11)/Inputs!B14/12</f>
        <v>1063077.8044281537</v>
      </c>
      <c r="BC11" s="24">
        <f ca="1">BB11+'(Other Computations)'!B61*(BB9-BB11)/Inputs!B14/12</f>
        <v>1061439.9195192491</v>
      </c>
      <c r="BD11" s="24">
        <f ca="1">BC11+'(Other Computations)'!B61*(BC9-BC11)/Inputs!B14/12</f>
        <v>1059689.1345055639</v>
      </c>
      <c r="BE11" s="24">
        <f ca="1">BD11+'(Other Computations)'!B61*(BD9-BD11)/Inputs!B14/12</f>
        <v>1058061.8949624265</v>
      </c>
      <c r="BF11" s="24">
        <f ca="1">BE11+'(Other Computations)'!B61*(BE9-BE11)/Inputs!B14/12</f>
        <v>1056516.5597650893</v>
      </c>
      <c r="BG11" s="24">
        <f ca="1">BF11+'(Other Computations)'!B61*(BF9-BF11)/Inputs!B14/12</f>
        <v>1054703.5766548358</v>
      </c>
      <c r="BH11" s="24">
        <f ca="1">BG11+'(Other Computations)'!B61*(BG9-BG11)/Inputs!B14/12</f>
        <v>1052998.4133283342</v>
      </c>
      <c r="BI11" s="24">
        <f ca="1">BH11+'(Other Computations)'!B61*(BH9-BH11)/Inputs!B14/12</f>
        <v>1051011.2795076666</v>
      </c>
      <c r="BJ11" s="24">
        <f ca="1">BI11+'(Other Computations)'!B61*(BI9-BI11)/Inputs!B14/12</f>
        <v>1049190.5567206447</v>
      </c>
      <c r="BK11" s="24">
        <f ca="1">BJ11+'(Other Computations)'!B61*(BJ9-BJ11)/Inputs!B14/12</f>
        <v>1047342.5259245929</v>
      </c>
      <c r="BL11" s="24">
        <f ca="1">BK11+'(Other Computations)'!B61*(BK9-BK11)/Inputs!B14/12</f>
        <v>1045623.6408222297</v>
      </c>
      <c r="BM11" s="24">
        <f ca="1">BL11+'(Other Computations)'!B61*(BL9-BL11)/Inputs!B14/12</f>
        <v>1044291.1513827341</v>
      </c>
      <c r="BN11" s="25">
        <f ca="1">SUM(BB11:BM11)</f>
        <v>12643946.457521521</v>
      </c>
      <c r="BO11" s="24">
        <f ca="1">BM11+'(Other Computations)'!B61*(BM9-BM11)/Inputs!B14/12</f>
        <v>1043358.1843427517</v>
      </c>
      <c r="BP11" s="24">
        <f ca="1">BO11+'(Other Computations)'!B61*(BO9-BO11)/Inputs!B14/12</f>
        <v>1041655.1508772968</v>
      </c>
      <c r="BQ11" s="24">
        <f ca="1">BP11+'(Other Computations)'!B61*(BP9-BP11)/Inputs!B14/12</f>
        <v>1039950.2667715789</v>
      </c>
      <c r="BR11" s="24">
        <f ca="1">BQ11+'(Other Computations)'!B61*(BQ9-BQ11)/Inputs!B14/12</f>
        <v>1038453.0076368006</v>
      </c>
      <c r="BS11" s="24">
        <f ca="1">BR11+'(Other Computations)'!B61*(BR9-BR11)/Inputs!B14/12</f>
        <v>1036331.8622564856</v>
      </c>
      <c r="BT11" s="24">
        <f ca="1">BS11+'(Other Computations)'!B61*(BS9-BS11)/Inputs!B14/12</f>
        <v>1035517.1435918891</v>
      </c>
      <c r="BU11" s="24">
        <f ca="1">BT11+'(Other Computations)'!B61*(BT9-BT11)/Inputs!B14/12</f>
        <v>1033762.637659229</v>
      </c>
      <c r="BV11" s="24">
        <f ca="1">BU11+'(Other Computations)'!B61*(BU9-BU11)/Inputs!B14/12</f>
        <v>1032297.7105198278</v>
      </c>
      <c r="BW11" s="24">
        <f ca="1">BV11+'(Other Computations)'!B61*(BV9-BV11)/Inputs!B14/12</f>
        <v>1030388.6439876703</v>
      </c>
      <c r="BX11" s="24">
        <f ca="1">BW11+'(Other Computations)'!B61*(BW9-BW11)/Inputs!B14/12</f>
        <v>1028913.5030193116</v>
      </c>
      <c r="BY11" s="24">
        <f ca="1">BX11+'(Other Computations)'!B61*(BX9-BX11)/Inputs!B14/12</f>
        <v>1027597.2753694442</v>
      </c>
      <c r="BZ11" s="24">
        <f ca="1">BY11+'(Other Computations)'!B61*(BY9-BY11)/Inputs!B14/12</f>
        <v>1026765.4043676701</v>
      </c>
      <c r="CA11" s="25">
        <f ca="1">SUM(BO11:BZ11)</f>
        <v>12414990.790399957</v>
      </c>
      <c r="CB11" s="24">
        <f ca="1">BZ11+'(Other Computations)'!B61*(BZ9-BZ11)/Inputs!B14/12</f>
        <v>1025921.3562962813</v>
      </c>
      <c r="CC11" s="24">
        <f ca="1">CB11+'(Other Computations)'!B61*(CB9-CB11)/Inputs!B14/12</f>
        <v>1024829.7414969915</v>
      </c>
      <c r="CD11" s="24">
        <f ca="1">CC11+'(Other Computations)'!B61*(CC9-CC11)/Inputs!B14/12</f>
        <v>1023758.1662913281</v>
      </c>
      <c r="CE11" s="24">
        <f ca="1">CD11+'(Other Computations)'!B61*(CD9-CD11)/Inputs!B14/12</f>
        <v>1021948.2130347108</v>
      </c>
      <c r="CF11" s="24">
        <f ca="1">CE11+'(Other Computations)'!B61*(CE9-CE11)/Inputs!B14/12</f>
        <v>1020753.4516073834</v>
      </c>
      <c r="CG11" s="24">
        <f ca="1">CF11+'(Other Computations)'!B61*(CF9-CF11)/Inputs!B14/12</f>
        <v>1019395.5916869064</v>
      </c>
      <c r="CH11" s="24">
        <f ca="1">CG11+'(Other Computations)'!B61*(CG9-CG11)/Inputs!B14/12</f>
        <v>1018296.2101897103</v>
      </c>
      <c r="CI11" s="24">
        <f ca="1">CH11+'(Other Computations)'!B61*(CH9-CH11)/Inputs!B14/12</f>
        <v>1017555.5368401189</v>
      </c>
      <c r="CJ11" s="24">
        <f ca="1">CI11+'(Other Computations)'!B61*(CI9-CI11)/Inputs!B14/12</f>
        <v>1016006.0682243526</v>
      </c>
      <c r="CK11" s="24">
        <f ca="1">CJ11+'(Other Computations)'!B61*(CJ9-CJ11)/Inputs!B14/12</f>
        <v>1015467.7025451459</v>
      </c>
      <c r="CL11" s="24">
        <f ca="1">CK11+'(Other Computations)'!B61*(CK9-CK11)/Inputs!B14/12</f>
        <v>1014377.217107393</v>
      </c>
      <c r="CM11" s="24">
        <f ca="1">CL11+'(Other Computations)'!B61*(CL9-CL11)/Inputs!B14/12</f>
        <v>1012838.6970397846</v>
      </c>
      <c r="CN11" s="25">
        <f ca="1">SUM(CB11:CM11)</f>
        <v>12231147.952360107</v>
      </c>
      <c r="CO11" s="24">
        <f ca="1">CM11+'(Other Computations)'!B61*(CM9-CM11)/Inputs!B14/12</f>
        <v>1011121.3956656634</v>
      </c>
      <c r="CP11" s="24">
        <f ca="1">CO11+'(Other Computations)'!B61*(CO9-CO11)/Inputs!B14/12</f>
        <v>1009541.3567138098</v>
      </c>
      <c r="CQ11" s="24">
        <f ca="1">CP11+'(Other Computations)'!B61*(CP9-CP11)/Inputs!B14/12</f>
        <v>1008831.4659946942</v>
      </c>
      <c r="CR11" s="24">
        <f ca="1">CQ11+'(Other Computations)'!B61*(CQ9-CQ11)/Inputs!B14/12</f>
        <v>1007272.3957656681</v>
      </c>
      <c r="CS11" s="24">
        <f ca="1">CR11+'(Other Computations)'!B61*(CR9-CR11)/Inputs!B14/12</f>
        <v>1006218.841756758</v>
      </c>
      <c r="CT11" s="24">
        <f ca="1">CS11+'(Other Computations)'!B61*(CS9-CS11)/Inputs!B14/12</f>
        <v>1004345.9515206295</v>
      </c>
      <c r="CU11" s="24">
        <f ca="1">CT11+'(Other Computations)'!B61*(CT9-CT11)/Inputs!B14/12</f>
        <v>1003326.8467661066</v>
      </c>
      <c r="CV11" s="24">
        <f ca="1">CU11+'(Other Computations)'!B61*(CU9-CU11)/Inputs!B14/12</f>
        <v>1002287.8580087818</v>
      </c>
      <c r="CW11" s="24">
        <f ca="1">CV11+'(Other Computations)'!B61*(CV9-CV11)/Inputs!B14/12</f>
        <v>1001371.1329082375</v>
      </c>
      <c r="CX11" s="24">
        <f ca="1">CW11+'(Other Computations)'!B61*(CW9-CW11)/Inputs!B14/12</f>
        <v>1000501.994585737</v>
      </c>
      <c r="CY11" s="24">
        <f ca="1">CX11+'(Other Computations)'!B61*(CX9-CX11)/Inputs!B14/12</f>
        <v>999684.78963335638</v>
      </c>
      <c r="CZ11" s="24">
        <f ca="1">CY11+'(Other Computations)'!B61*(CY9-CY11)/Inputs!B14/12</f>
        <v>999097.90862411109</v>
      </c>
      <c r="DA11" s="25">
        <f ca="1">SUM(CO11:CZ11)</f>
        <v>12053601.937943554</v>
      </c>
      <c r="DB11" s="24">
        <f ca="1">CZ11+'(Other Computations)'!B61*(CZ9-CZ11)/Inputs!B14/12</f>
        <v>998471.50188407616</v>
      </c>
      <c r="DC11" s="24">
        <f ca="1">DB11+'(Other Computations)'!B61*(DB9-DB11)/Inputs!B14/12</f>
        <v>997550.95121996012</v>
      </c>
      <c r="DD11" s="24">
        <f ca="1">DC11+'(Other Computations)'!B61*(DC9-DC11)/Inputs!B14/12</f>
        <v>997125.87578378548</v>
      </c>
      <c r="DE11" s="24">
        <f ca="1">DD11+'(Other Computations)'!B61*(DD9-DD11)/Inputs!B14/12</f>
        <v>996054.49356431433</v>
      </c>
      <c r="DF11" s="24">
        <f ca="1">DE11+'(Other Computations)'!B61*(DE9-DE11)/Inputs!B14/12</f>
        <v>994998.70328259014</v>
      </c>
      <c r="DG11" s="24">
        <f ca="1">DF11+'(Other Computations)'!B61*(DF9-DF11)/Inputs!B14/12</f>
        <v>993998.69496054249</v>
      </c>
      <c r="DH11" s="24">
        <f ca="1">DG11+'(Other Computations)'!B61*(DG9-DG11)/Inputs!B14/12</f>
        <v>993194.46520496265</v>
      </c>
      <c r="DI11" s="24">
        <f ca="1">DH11+'(Other Computations)'!B61*(DH9-DH11)/Inputs!B14/12</f>
        <v>992093.75364876736</v>
      </c>
      <c r="DJ11" s="24">
        <f ca="1">DI11+'(Other Computations)'!B61*(DI9-DI11)/Inputs!B14/12</f>
        <v>991666.60907147941</v>
      </c>
      <c r="DK11" s="24">
        <f ca="1">DJ11+'(Other Computations)'!B61*(DJ9-DJ11)/Inputs!B14/12</f>
        <v>990341.03694210714</v>
      </c>
      <c r="DL11" s="24">
        <f ca="1">DK11+'(Other Computations)'!B61*(DK9-DK11)/Inputs!B14/12</f>
        <v>989035.23778051895</v>
      </c>
      <c r="DM11" s="24">
        <f ca="1">DL11+'(Other Computations)'!B61*(DL9-DL11)/Inputs!B14/12</f>
        <v>988509.54318696563</v>
      </c>
      <c r="DN11" s="25">
        <f ca="1">SUM(DB11:DM11)</f>
        <v>11923040.86653007</v>
      </c>
      <c r="DO11" s="24">
        <f ca="1">DM11+'(Other Computations)'!B61*(DM9-DM11)/Inputs!B14/12</f>
        <v>987338.16982658161</v>
      </c>
      <c r="DP11" s="24">
        <f ca="1">DO11+'(Other Computations)'!B61*(DO9-DO11)/Inputs!B14/12</f>
        <v>986343.51201668638</v>
      </c>
      <c r="DQ11" s="24">
        <f ca="1">DP11+'(Other Computations)'!B61*(DP9-DP11)/Inputs!B14/12</f>
        <v>985106.38734953047</v>
      </c>
      <c r="DR11" s="24">
        <f ca="1">DQ11+'(Other Computations)'!B61*(DQ9-DQ11)/Inputs!B14/12</f>
        <v>983604.43638986745</v>
      </c>
      <c r="DS11" s="24">
        <f ca="1">DR11+'(Other Computations)'!B61*(DR9-DR11)/Inputs!B14/12</f>
        <v>982383.93036807503</v>
      </c>
      <c r="DT11" s="24">
        <f ca="1">DS11+'(Other Computations)'!B61*(DS9-DS11)/Inputs!B14/12</f>
        <v>981542.0454245843</v>
      </c>
      <c r="DU11" s="24">
        <f ca="1">DT11+'(Other Computations)'!B61*(DT9-DT11)/Inputs!B14/12</f>
        <v>980913.26749667327</v>
      </c>
      <c r="DV11" s="24">
        <f ca="1">DU11+'(Other Computations)'!B61*(DU9-DU11)/Inputs!B14/12</f>
        <v>979469.60298676847</v>
      </c>
      <c r="DW11" s="24">
        <f ca="1">DV11+'(Other Computations)'!B61*(DV9-DV11)/Inputs!B14/12</f>
        <v>978396.38025473477</v>
      </c>
      <c r="DX11" s="24">
        <f ca="1">DW11+'(Other Computations)'!B61*(DW9-DW11)/Inputs!B14/12</f>
        <v>978305.26291721803</v>
      </c>
      <c r="DY11" s="24">
        <f ca="1">DX11+'(Other Computations)'!B61*(DX9-DX11)/Inputs!B14/12</f>
        <v>976944.17403799633</v>
      </c>
      <c r="DZ11" s="24">
        <f ca="1">DY11+'(Other Computations)'!B61*(DY9-DY11)/Inputs!B14/12</f>
        <v>975780.79642104392</v>
      </c>
      <c r="EA11" s="25">
        <f ca="1">SUM(DO11:DZ11)</f>
        <v>11776127.965489762</v>
      </c>
      <c r="EB11" s="24">
        <f ca="1">DZ11+'(Other Computations)'!B61*(DZ9-DZ11)/Inputs!B14/12</f>
        <v>975049.08532687509</v>
      </c>
      <c r="EC11" s="24">
        <f ca="1">EB11+'(Other Computations)'!B61*(EB9-EB11)/Inputs!B14/12</f>
        <v>974310.40591137833</v>
      </c>
      <c r="ED11" s="24">
        <f ca="1">EC11+'(Other Computations)'!B61*(EC9-EC11)/Inputs!B14/12</f>
        <v>973293.95409670414</v>
      </c>
      <c r="EE11" s="24">
        <f ca="1">ED11+'(Other Computations)'!B61*(ED9-ED11)/Inputs!B14/12</f>
        <v>972185.57016016101</v>
      </c>
      <c r="EF11" s="24">
        <f ca="1">EE11+'(Other Computations)'!B61*(EE9-EE11)/Inputs!B14/12</f>
        <v>970976.85966244433</v>
      </c>
      <c r="EG11" s="24">
        <f ca="1">EF11+'(Other Computations)'!B61*(EF9-EF11)/Inputs!B14/12</f>
        <v>969908.85920972424</v>
      </c>
      <c r="EH11" s="24">
        <f ca="1">EG11+'(Other Computations)'!B61*(EG9-EG11)/Inputs!B14/12</f>
        <v>968464.54597407626</v>
      </c>
      <c r="EI11" s="24">
        <f ca="1">EH11+'(Other Computations)'!B61*(EH9-EH11)/Inputs!B14/12</f>
        <v>966937.7507821928</v>
      </c>
      <c r="EJ11" s="24">
        <f ca="1">EI11+'(Other Computations)'!B61*(EI9-EI11)/Inputs!B14/12</f>
        <v>966226.70240973867</v>
      </c>
      <c r="EK11" s="24">
        <f ca="1">EJ11+'(Other Computations)'!B61*(EJ9-EJ11)/Inputs!B14/12</f>
        <v>965656.34981609276</v>
      </c>
      <c r="EL11" s="24">
        <f ca="1">EK11+'(Other Computations)'!B61*(EK9-EK11)/Inputs!B14/12</f>
        <v>965559.37783341296</v>
      </c>
      <c r="EM11" s="24">
        <f ca="1">EL11+'(Other Computations)'!B61*(EL9-EL11)/Inputs!B14/12</f>
        <v>964101.71727047535</v>
      </c>
      <c r="EN11" s="25">
        <f ca="1">SUM(EB11:EM11)</f>
        <v>11632671.178453274</v>
      </c>
    </row>
    <row r="12" spans="1:144" ht="12.75" customHeight="1" outlineLevel="1">
      <c r="A12" s="11" t="str">
        <f>Labels!B24</f>
        <v>Consumption</v>
      </c>
      <c r="B12" s="24">
        <f>Inputs!B34*'(Other Computations)'!B56</f>
        <v>728000</v>
      </c>
      <c r="C12" s="24">
        <f ca="1">Inputs!B34*'(Other Computations)'!C56</f>
        <v>727834.08279955562</v>
      </c>
      <c r="D12" s="24">
        <f ca="1">Inputs!B34*'(Other Computations)'!D56</f>
        <v>727622.81822432135</v>
      </c>
      <c r="E12" s="24">
        <f ca="1">Inputs!B34*'(Other Computations)'!E56</f>
        <v>727344.17526529764</v>
      </c>
      <c r="F12" s="24">
        <f ca="1">Inputs!B34*'(Other Computations)'!F56</f>
        <v>727035.39165741368</v>
      </c>
      <c r="G12" s="24">
        <f ca="1">Inputs!B34*'(Other Computations)'!G56</f>
        <v>726804.58264359483</v>
      </c>
      <c r="H12" s="24">
        <f ca="1">Inputs!B34*'(Other Computations)'!H56</f>
        <v>726633.81489958055</v>
      </c>
      <c r="I12" s="24">
        <f ca="1">Inputs!B34*'(Other Computations)'!I56</f>
        <v>726421.84016322391</v>
      </c>
      <c r="J12" s="24">
        <f ca="1">Inputs!B34*'(Other Computations)'!J56</f>
        <v>726212.68239959585</v>
      </c>
      <c r="K12" s="24">
        <f ca="1">Inputs!B34*'(Other Computations)'!K56</f>
        <v>725952.56110457622</v>
      </c>
      <c r="L12" s="24">
        <f ca="1">Inputs!B34*'(Other Computations)'!L56</f>
        <v>725780.45606692706</v>
      </c>
      <c r="M12" s="24">
        <f ca="1">Inputs!B34*'(Other Computations)'!M56</f>
        <v>725582.54582425789</v>
      </c>
      <c r="N12" s="25">
        <f ca="1">SUM(B12:M12)</f>
        <v>8721224.9510483444</v>
      </c>
      <c r="O12" s="24">
        <f ca="1">Inputs!B34*'(Other Computations)'!O56</f>
        <v>725362.37674885197</v>
      </c>
      <c r="P12" s="24">
        <f ca="1">Inputs!B34*'(Other Computations)'!P56</f>
        <v>725149.88722024031</v>
      </c>
      <c r="Q12" s="24">
        <f ca="1">Inputs!B34*'(Other Computations)'!Q56</f>
        <v>724916.64233493526</v>
      </c>
      <c r="R12" s="24">
        <f ca="1">Inputs!B34*'(Other Computations)'!R56</f>
        <v>724770.26858967263</v>
      </c>
      <c r="S12" s="24">
        <f ca="1">Inputs!B34*'(Other Computations)'!S56</f>
        <v>724621.96226375597</v>
      </c>
      <c r="T12" s="24">
        <f ca="1">Inputs!B34*'(Other Computations)'!T56</f>
        <v>724381.00367463846</v>
      </c>
      <c r="U12" s="24">
        <f ca="1">Inputs!B34*'(Other Computations)'!U56</f>
        <v>724179.40777279809</v>
      </c>
      <c r="V12" s="24">
        <f ca="1">Inputs!B34*'(Other Computations)'!V56</f>
        <v>723956.51210688101</v>
      </c>
      <c r="W12" s="24">
        <f ca="1">Inputs!B34*'(Other Computations)'!W56</f>
        <v>723699.94711717952</v>
      </c>
      <c r="X12" s="24">
        <f ca="1">Inputs!B34*'(Other Computations)'!X56</f>
        <v>723519.45276798354</v>
      </c>
      <c r="Y12" s="24">
        <f ca="1">Inputs!B34*'(Other Computations)'!Y56</f>
        <v>723223.01228054194</v>
      </c>
      <c r="Z12" s="24">
        <f ca="1">Inputs!B34*'(Other Computations)'!Z56</f>
        <v>722981.50325050333</v>
      </c>
      <c r="AA12" s="25">
        <f ca="1">SUM(O12:Z12)</f>
        <v>8690761.9761279821</v>
      </c>
      <c r="AB12" s="24">
        <f ca="1">Inputs!B34*'(Other Computations)'!AB56</f>
        <v>722729.66353252798</v>
      </c>
      <c r="AC12" s="24">
        <f ca="1">Inputs!B34*'(Other Computations)'!AC56</f>
        <v>722501.91491654038</v>
      </c>
      <c r="AD12" s="24">
        <f ca="1">Inputs!B34*'(Other Computations)'!AD56</f>
        <v>722249.91175980074</v>
      </c>
      <c r="AE12" s="24">
        <f ca="1">Inputs!B34*'(Other Computations)'!AE56</f>
        <v>722027.40356599295</v>
      </c>
      <c r="AF12" s="24">
        <f ca="1">Inputs!B34*'(Other Computations)'!AF56</f>
        <v>721737.60267528903</v>
      </c>
      <c r="AG12" s="24">
        <f ca="1">Inputs!B34*'(Other Computations)'!AG56</f>
        <v>721482.42291890376</v>
      </c>
      <c r="AH12" s="24">
        <f ca="1">Inputs!B34*'(Other Computations)'!AH56</f>
        <v>721204.66597933078</v>
      </c>
      <c r="AI12" s="24">
        <f ca="1">Inputs!B34*'(Other Computations)'!AI56</f>
        <v>720995.00669667055</v>
      </c>
      <c r="AJ12" s="24">
        <f ca="1">Inputs!B34*'(Other Computations)'!AJ56</f>
        <v>720731.09082690929</v>
      </c>
      <c r="AK12" s="24">
        <f ca="1">Inputs!B34*'(Other Computations)'!AK56</f>
        <v>720522.8647099568</v>
      </c>
      <c r="AL12" s="24">
        <f ca="1">Inputs!B34*'(Other Computations)'!AL56</f>
        <v>720320.15704929363</v>
      </c>
      <c r="AM12" s="24">
        <f ca="1">Inputs!B34*'(Other Computations)'!AM56</f>
        <v>720004.74505947449</v>
      </c>
      <c r="AN12" s="25">
        <f ca="1">SUM(AB12:AM12)</f>
        <v>8656507.4496906903</v>
      </c>
      <c r="AO12" s="24">
        <f ca="1">Inputs!B34*'(Other Computations)'!AO56</f>
        <v>719717.63863463106</v>
      </c>
      <c r="AP12" s="24">
        <f ca="1">Inputs!B34*'(Other Computations)'!AP56</f>
        <v>719455.72105839557</v>
      </c>
      <c r="AQ12" s="24">
        <f ca="1">Inputs!B34*'(Other Computations)'!AQ56</f>
        <v>719230.24739419902</v>
      </c>
      <c r="AR12" s="24">
        <f ca="1">Inputs!B34*'(Other Computations)'!AR56</f>
        <v>718940.07831166778</v>
      </c>
      <c r="AS12" s="24">
        <f ca="1">Inputs!B34*'(Other Computations)'!AS56</f>
        <v>718625.35054848599</v>
      </c>
      <c r="AT12" s="24">
        <f ca="1">Inputs!B34*'(Other Computations)'!AT56</f>
        <v>718300.32348833093</v>
      </c>
      <c r="AU12" s="24">
        <f ca="1">Inputs!B34*'(Other Computations)'!AU56</f>
        <v>717996.78484028089</v>
      </c>
      <c r="AV12" s="24">
        <f ca="1">Inputs!B34*'(Other Computations)'!AV56</f>
        <v>717725.24136386858</v>
      </c>
      <c r="AW12" s="24">
        <f ca="1">Inputs!B34*'(Other Computations)'!AW56</f>
        <v>717363.18401278357</v>
      </c>
      <c r="AX12" s="24">
        <f ca="1">Inputs!B34*'(Other Computations)'!AX56</f>
        <v>717069.96863135218</v>
      </c>
      <c r="AY12" s="24">
        <f ca="1">Inputs!B34*'(Other Computations)'!AY56</f>
        <v>716797.17913028074</v>
      </c>
      <c r="AZ12" s="24">
        <f ca="1">Inputs!B34*'(Other Computations)'!AZ56</f>
        <v>716593.53738178837</v>
      </c>
      <c r="BA12" s="25">
        <f ca="1">SUM(AO12:AZ12)</f>
        <v>8617815.2547960654</v>
      </c>
      <c r="BB12" s="24">
        <f ca="1">Inputs!B34*'(Other Computations)'!BB56</f>
        <v>716335.42964342912</v>
      </c>
      <c r="BC12" s="24">
        <f ca="1">Inputs!B34*'(Other Computations)'!BC56</f>
        <v>716116.22897388309</v>
      </c>
      <c r="BD12" s="24">
        <f ca="1">Inputs!B34*'(Other Computations)'!BD56</f>
        <v>715821.91826513514</v>
      </c>
      <c r="BE12" s="24">
        <f ca="1">Inputs!B34*'(Other Computations)'!BE56</f>
        <v>715518.81794542028</v>
      </c>
      <c r="BF12" s="24">
        <f ca="1">Inputs!B34*'(Other Computations)'!BF56</f>
        <v>715158.99384498305</v>
      </c>
      <c r="BG12" s="24">
        <f ca="1">Inputs!B34*'(Other Computations)'!BG56</f>
        <v>714771.15752613498</v>
      </c>
      <c r="BH12" s="24">
        <f ca="1">Inputs!B34*'(Other Computations)'!BH56</f>
        <v>714410.98822085338</v>
      </c>
      <c r="BI12" s="24">
        <f ca="1">Inputs!B34*'(Other Computations)'!BI56</f>
        <v>714124.91618484631</v>
      </c>
      <c r="BJ12" s="24">
        <f ca="1">Inputs!B34*'(Other Computations)'!BJ56</f>
        <v>713767.80527301738</v>
      </c>
      <c r="BK12" s="24">
        <f ca="1">Inputs!B34*'(Other Computations)'!BK56</f>
        <v>713373.59259142843</v>
      </c>
      <c r="BL12" s="24">
        <f ca="1">Inputs!B34*'(Other Computations)'!BL56</f>
        <v>713148.06490254938</v>
      </c>
      <c r="BM12" s="24">
        <f ca="1">Inputs!B34*'(Other Computations)'!BM56</f>
        <v>712872.7736858523</v>
      </c>
      <c r="BN12" s="25">
        <f ca="1">SUM(BB12:BM12)</f>
        <v>8575420.6870575342</v>
      </c>
      <c r="BO12" s="24">
        <f ca="1">Inputs!B34*'(Other Computations)'!BO56</f>
        <v>712631.75601113075</v>
      </c>
      <c r="BP12" s="24">
        <f ca="1">Inputs!B34*'(Other Computations)'!BP56</f>
        <v>712306.42449661589</v>
      </c>
      <c r="BQ12" s="24">
        <f ca="1">Inputs!B34*'(Other Computations)'!BQ56</f>
        <v>711984.57768401201</v>
      </c>
      <c r="BR12" s="24">
        <f ca="1">Inputs!B34*'(Other Computations)'!BR56</f>
        <v>711710.76690456911</v>
      </c>
      <c r="BS12" s="24">
        <f ca="1">Inputs!B34*'(Other Computations)'!BS56</f>
        <v>711312.54910126561</v>
      </c>
      <c r="BT12" s="24">
        <f ca="1">Inputs!B34*'(Other Computations)'!BT56</f>
        <v>711005.65529430064</v>
      </c>
      <c r="BU12" s="24">
        <f ca="1">Inputs!B34*'(Other Computations)'!BU56</f>
        <v>710721.49056791386</v>
      </c>
      <c r="BV12" s="24">
        <f ca="1">Inputs!B34*'(Other Computations)'!BV56</f>
        <v>710451.49245437153</v>
      </c>
      <c r="BW12" s="24">
        <f ca="1">Inputs!B34*'(Other Computations)'!BW56</f>
        <v>710114.82359181717</v>
      </c>
      <c r="BX12" s="24">
        <f ca="1">Inputs!B34*'(Other Computations)'!BX56</f>
        <v>709802.08218210342</v>
      </c>
      <c r="BY12" s="24">
        <f ca="1">Inputs!B34*'(Other Computations)'!BY56</f>
        <v>709475.9920835013</v>
      </c>
      <c r="BZ12" s="24">
        <f ca="1">Inputs!B34*'(Other Computations)'!BZ56</f>
        <v>709160.18083380617</v>
      </c>
      <c r="CA12" s="25">
        <f ca="1">SUM(BO12:BZ12)</f>
        <v>8530677.7912054081</v>
      </c>
      <c r="CB12" s="24">
        <f ca="1">Inputs!B34*'(Other Computations)'!CB56</f>
        <v>708883.77672406344</v>
      </c>
      <c r="CC12" s="24">
        <f ca="1">Inputs!B34*'(Other Computations)'!CC56</f>
        <v>708605.20228582982</v>
      </c>
      <c r="CD12" s="24">
        <f ca="1">Inputs!B34*'(Other Computations)'!CD56</f>
        <v>708307.71337992384</v>
      </c>
      <c r="CE12" s="24">
        <f ca="1">Inputs!B34*'(Other Computations)'!CE56</f>
        <v>707938.53652577521</v>
      </c>
      <c r="CF12" s="24">
        <f ca="1">Inputs!B34*'(Other Computations)'!CF56</f>
        <v>707547.5724747983</v>
      </c>
      <c r="CG12" s="24">
        <f ca="1">Inputs!B34*'(Other Computations)'!CG56</f>
        <v>707175.49312788039</v>
      </c>
      <c r="CH12" s="24">
        <f ca="1">Inputs!B34*'(Other Computations)'!CH56</f>
        <v>706925.71186232602</v>
      </c>
      <c r="CI12" s="24">
        <f ca="1">Inputs!B34*'(Other Computations)'!CI56</f>
        <v>706654.87493495503</v>
      </c>
      <c r="CJ12" s="24">
        <f ca="1">Inputs!B34*'(Other Computations)'!CJ56</f>
        <v>706400.1839685794</v>
      </c>
      <c r="CK12" s="24">
        <f ca="1">Inputs!B34*'(Other Computations)'!CK56</f>
        <v>706086.44420288515</v>
      </c>
      <c r="CL12" s="24">
        <f ca="1">Inputs!B34*'(Other Computations)'!CL56</f>
        <v>705723.4818671823</v>
      </c>
      <c r="CM12" s="24">
        <f ca="1">Inputs!B34*'(Other Computations)'!CM56</f>
        <v>705417.7586740352</v>
      </c>
      <c r="CN12" s="25">
        <f ca="1">SUM(CB12:CM12)</f>
        <v>8485666.750028234</v>
      </c>
      <c r="CO12" s="24">
        <f ca="1">Inputs!B34*'(Other Computations)'!CO56</f>
        <v>705048.29153505689</v>
      </c>
      <c r="CP12" s="24">
        <f ca="1">Inputs!B34*'(Other Computations)'!CP56</f>
        <v>704643.1925609035</v>
      </c>
      <c r="CQ12" s="24">
        <f ca="1">Inputs!B34*'(Other Computations)'!CQ56</f>
        <v>704327.98793115094</v>
      </c>
      <c r="CR12" s="24">
        <f ca="1">Inputs!B34*'(Other Computations)'!CR56</f>
        <v>703997.63122184342</v>
      </c>
      <c r="CS12" s="24">
        <f ca="1">Inputs!B34*'(Other Computations)'!CS56</f>
        <v>703644.75224174117</v>
      </c>
      <c r="CT12" s="24">
        <f ca="1">Inputs!B34*'(Other Computations)'!CT56</f>
        <v>703324.89810556918</v>
      </c>
      <c r="CU12" s="24">
        <f ca="1">Inputs!B34*'(Other Computations)'!CU56</f>
        <v>703025.45045299339</v>
      </c>
      <c r="CV12" s="24">
        <f ca="1">Inputs!B34*'(Other Computations)'!CV56</f>
        <v>702611.52685138374</v>
      </c>
      <c r="CW12" s="24">
        <f ca="1">Inputs!B34*'(Other Computations)'!CW56</f>
        <v>702242.42739950353</v>
      </c>
      <c r="CX12" s="24">
        <f ca="1">Inputs!B34*'(Other Computations)'!CX56</f>
        <v>701901.62415009609</v>
      </c>
      <c r="CY12" s="24">
        <f ca="1">Inputs!B34*'(Other Computations)'!CY56</f>
        <v>701630.67515648878</v>
      </c>
      <c r="CZ12" s="24">
        <f ca="1">Inputs!B34*'(Other Computations)'!CZ56</f>
        <v>701319.12721098738</v>
      </c>
      <c r="DA12" s="25">
        <f ca="1">SUM(CO12:CZ12)</f>
        <v>8437717.5848177187</v>
      </c>
      <c r="DB12" s="24">
        <f ca="1">Inputs!B34*'(Other Computations)'!DB56</f>
        <v>700996.78911467036</v>
      </c>
      <c r="DC12" s="24">
        <f ca="1">Inputs!B34*'(Other Computations)'!DC56</f>
        <v>700629.30620109465</v>
      </c>
      <c r="DD12" s="24">
        <f ca="1">Inputs!B34*'(Other Computations)'!DD56</f>
        <v>700283.40707957477</v>
      </c>
      <c r="DE12" s="24">
        <f ca="1">Inputs!B34*'(Other Computations)'!DE56</f>
        <v>700003.66513338825</v>
      </c>
      <c r="DF12" s="24">
        <f ca="1">Inputs!B34*'(Other Computations)'!DF56</f>
        <v>699668.0648749168</v>
      </c>
      <c r="DG12" s="24">
        <f ca="1">Inputs!B34*'(Other Computations)'!DG56</f>
        <v>699361.65050987899</v>
      </c>
      <c r="DH12" s="24">
        <f ca="1">Inputs!B34*'(Other Computations)'!DH56</f>
        <v>698949.07166591636</v>
      </c>
      <c r="DI12" s="24">
        <f ca="1">Inputs!B34*'(Other Computations)'!DI56</f>
        <v>698601.87809929485</v>
      </c>
      <c r="DJ12" s="24">
        <f ca="1">Inputs!B34*'(Other Computations)'!DJ56</f>
        <v>698291.05930789455</v>
      </c>
      <c r="DK12" s="24">
        <f ca="1">Inputs!B34*'(Other Computations)'!DK56</f>
        <v>698037.84822516888</v>
      </c>
      <c r="DL12" s="24">
        <f ca="1">Inputs!B34*'(Other Computations)'!DL56</f>
        <v>697748.6288972639</v>
      </c>
      <c r="DM12" s="24">
        <f ca="1">Inputs!B34*'(Other Computations)'!DM56</f>
        <v>697493.68363058625</v>
      </c>
      <c r="DN12" s="25">
        <f ca="1">SUM(DB12:DM12)</f>
        <v>8390065.0527396481</v>
      </c>
      <c r="DO12" s="24">
        <f ca="1">Inputs!B34*'(Other Computations)'!DO56</f>
        <v>697120.9574180427</v>
      </c>
      <c r="DP12" s="24">
        <f ca="1">Inputs!B34*'(Other Computations)'!DP56</f>
        <v>696855.06205057551</v>
      </c>
      <c r="DQ12" s="24">
        <f ca="1">Inputs!B34*'(Other Computations)'!DQ56</f>
        <v>696474.94011162838</v>
      </c>
      <c r="DR12" s="24">
        <f ca="1">Inputs!B34*'(Other Computations)'!DR56</f>
        <v>696053.12886253861</v>
      </c>
      <c r="DS12" s="24">
        <f ca="1">Inputs!B34*'(Other Computations)'!DS56</f>
        <v>695758.69283034722</v>
      </c>
      <c r="DT12" s="24">
        <f ca="1">Inputs!B34*'(Other Computations)'!DT56</f>
        <v>695506.15906386706</v>
      </c>
      <c r="DU12" s="24">
        <f ca="1">Inputs!B34*'(Other Computations)'!DU56</f>
        <v>695172.7202958148</v>
      </c>
      <c r="DV12" s="24">
        <f ca="1">Inputs!B34*'(Other Computations)'!DV56</f>
        <v>694806.42390836449</v>
      </c>
      <c r="DW12" s="24">
        <f ca="1">Inputs!B34*'(Other Computations)'!DW56</f>
        <v>694383.24784582353</v>
      </c>
      <c r="DX12" s="24">
        <f ca="1">Inputs!B34*'(Other Computations)'!DX56</f>
        <v>694125.30966887029</v>
      </c>
      <c r="DY12" s="24">
        <f ca="1">Inputs!B34*'(Other Computations)'!DY56</f>
        <v>693801.13809068361</v>
      </c>
      <c r="DZ12" s="24">
        <f ca="1">Inputs!B34*'(Other Computations)'!DZ56</f>
        <v>693543.81867962412</v>
      </c>
      <c r="EA12" s="25">
        <f ca="1">SUM(DO12:DZ12)</f>
        <v>8343601.5988261821</v>
      </c>
      <c r="EB12" s="24">
        <f ca="1">Inputs!B34*'(Other Computations)'!EB56</f>
        <v>693180.56472431624</v>
      </c>
      <c r="EC12" s="24">
        <f ca="1">Inputs!B34*'(Other Computations)'!EC56</f>
        <v>692788.54316071572</v>
      </c>
      <c r="ED12" s="24">
        <f ca="1">Inputs!B34*'(Other Computations)'!ED56</f>
        <v>692471.5285705647</v>
      </c>
      <c r="EE12" s="24">
        <f ca="1">Inputs!B34*'(Other Computations)'!EE56</f>
        <v>692205.13942232158</v>
      </c>
      <c r="EF12" s="24">
        <f ca="1">Inputs!B34*'(Other Computations)'!EF56</f>
        <v>691847.11716796539</v>
      </c>
      <c r="EG12" s="24">
        <f ca="1">Inputs!B34*'(Other Computations)'!EG56</f>
        <v>691573.73312786862</v>
      </c>
      <c r="EH12" s="24">
        <f ca="1">Inputs!B34*'(Other Computations)'!EH56</f>
        <v>691262.81018277514</v>
      </c>
      <c r="EI12" s="24">
        <f ca="1">Inputs!B34*'(Other Computations)'!EI56</f>
        <v>690965.76286853594</v>
      </c>
      <c r="EJ12" s="24">
        <f ca="1">Inputs!B34*'(Other Computations)'!EJ56</f>
        <v>690526.39177933219</v>
      </c>
      <c r="EK12" s="24">
        <f ca="1">Inputs!B34*'(Other Computations)'!EK56</f>
        <v>690182.93727919064</v>
      </c>
      <c r="EL12" s="24">
        <f ca="1">Inputs!B34*'(Other Computations)'!EL56</f>
        <v>689842.58763735869</v>
      </c>
      <c r="EM12" s="24">
        <f ca="1">Inputs!B34*'(Other Computations)'!EM56</f>
        <v>689445.41667776019</v>
      </c>
      <c r="EN12" s="25">
        <f ca="1">SUM(EB12:EM12)</f>
        <v>8296292.532598705</v>
      </c>
    </row>
    <row r="13" spans="1:144" ht="12.75" customHeight="1" outlineLevel="1">
      <c r="A13" s="9" t="str">
        <f>Labels!B74</f>
        <v>Aggregate Demand Shock</v>
      </c>
      <c r="B13" s="28">
        <f ca="1">NORMINV(RAND()*(1-2*Inputs!B58)+Inputs!B58,0,'(Other Computations)'!B208)</f>
        <v>43866.327328589919</v>
      </c>
      <c r="C13" s="28">
        <f ca="1">NORMINV(RAND()*(1-2*Inputs!B58)+Inputs!B58,0,'(Other Computations)'!B208)</f>
        <v>-9536.516667911641</v>
      </c>
      <c r="D13" s="28">
        <f ca="1">NORMINV(RAND()*(1-2*Inputs!B58)+Inputs!B58,0,'(Other Computations)'!B208)</f>
        <v>-30188.824051615757</v>
      </c>
      <c r="E13" s="28">
        <f ca="1">NORMINV(RAND()*(1-2*Inputs!B58)+Inputs!B58,0,'(Other Computations)'!B208)</f>
        <v>-6957.3102686857219</v>
      </c>
      <c r="F13" s="28">
        <f ca="1">NORMINV(RAND()*(1-2*Inputs!B58)+Inputs!B58,0,'(Other Computations)'!B208)</f>
        <v>8000.1676994967274</v>
      </c>
      <c r="G13" s="28">
        <f ca="1">NORMINV(RAND()*(1-2*Inputs!B58)+Inputs!B58,0,'(Other Computations)'!B208)</f>
        <v>-22094.041455442748</v>
      </c>
      <c r="H13" s="28">
        <f ca="1">NORMINV(RAND()*(1-2*Inputs!B58)+Inputs!B58,0,'(Other Computations)'!B208)</f>
        <v>58872.23472405853</v>
      </c>
      <c r="I13" s="28">
        <f ca="1">NORMINV(RAND()*(1-2*Inputs!B58)+Inputs!B58,0,'(Other Computations)'!B208)</f>
        <v>-20554.717683992665</v>
      </c>
      <c r="J13" s="28">
        <f ca="1">NORMINV(RAND()*(1-2*Inputs!B58)+Inputs!B58,0,'(Other Computations)'!B208)</f>
        <v>-51946.207284717195</v>
      </c>
      <c r="K13" s="28">
        <f ca="1">NORMINV(RAND()*(1-2*Inputs!B58)+Inputs!B58,0,'(Other Computations)'!B208)</f>
        <v>39417.357020055337</v>
      </c>
      <c r="L13" s="28">
        <f ca="1">NORMINV(RAND()*(1-2*Inputs!B58)+Inputs!B58,0,'(Other Computations)'!B208)</f>
        <v>3965.2228764154006</v>
      </c>
      <c r="M13" s="28">
        <f ca="1">NORMINV(RAND()*(1-2*Inputs!B58)+Inputs!B58,0,'(Other Computations)'!B208)</f>
        <v>-4280.0682714059458</v>
      </c>
      <c r="N13" s="29">
        <f ca="1">SUM(B13:M13)</f>
        <v>8563.6239648442461</v>
      </c>
      <c r="O13" s="28">
        <f ca="1">NORMINV(RAND()*(1-2*Inputs!B58)+Inputs!B58,0,'(Other Computations)'!B208)</f>
        <v>45263.932105266649</v>
      </c>
      <c r="P13" s="28">
        <f ca="1">NORMINV(RAND()*(1-2*Inputs!B58)+Inputs!B58,0,'(Other Computations)'!B208)</f>
        <v>36099.771274945175</v>
      </c>
      <c r="Q13" s="28">
        <f ca="1">NORMINV(RAND()*(1-2*Inputs!B58)+Inputs!B58,0,'(Other Computations)'!B208)</f>
        <v>35117.545921113546</v>
      </c>
      <c r="R13" s="28">
        <f ca="1">NORMINV(RAND()*(1-2*Inputs!B58)+Inputs!B58,0,'(Other Computations)'!B208)</f>
        <v>32935.894016643506</v>
      </c>
      <c r="S13" s="28">
        <f ca="1">NORMINV(RAND()*(1-2*Inputs!B58)+Inputs!B58,0,'(Other Computations)'!B208)</f>
        <v>30221.025871044774</v>
      </c>
      <c r="T13" s="28">
        <f ca="1">NORMINV(RAND()*(1-2*Inputs!B58)+Inputs!B58,0,'(Other Computations)'!B208)</f>
        <v>17429.239390367635</v>
      </c>
      <c r="U13" s="28">
        <f ca="1">NORMINV(RAND()*(1-2*Inputs!B58)+Inputs!B58,0,'(Other Computations)'!B208)</f>
        <v>23133.935476800551</v>
      </c>
      <c r="V13" s="28">
        <f ca="1">NORMINV(RAND()*(1-2*Inputs!B58)+Inputs!B58,0,'(Other Computations)'!B208)</f>
        <v>10243.354054411244</v>
      </c>
      <c r="W13" s="28">
        <f ca="1">NORMINV(RAND()*(1-2*Inputs!B58)+Inputs!B58,0,'(Other Computations)'!B208)</f>
        <v>16394.921307428616</v>
      </c>
      <c r="X13" s="28">
        <f ca="1">NORMINV(RAND()*(1-2*Inputs!B58)+Inputs!B58,0,'(Other Computations)'!B208)</f>
        <v>715.83827312786491</v>
      </c>
      <c r="Y13" s="28">
        <f ca="1">NORMINV(RAND()*(1-2*Inputs!B58)+Inputs!B58,0,'(Other Computations)'!B208)</f>
        <v>-51271.952198118197</v>
      </c>
      <c r="Z13" s="28">
        <f ca="1">NORMINV(RAND()*(1-2*Inputs!B58)+Inputs!B58,0,'(Other Computations)'!B208)</f>
        <v>19273.34464243308</v>
      </c>
      <c r="AA13" s="29">
        <f ca="1">SUM(O13:Z13)</f>
        <v>215556.85013546442</v>
      </c>
      <c r="AB13" s="28">
        <f ca="1">NORMINV(RAND()*(1-2*Inputs!B58)+Inputs!B58,0,'(Other Computations)'!B208)</f>
        <v>39247.925698577172</v>
      </c>
      <c r="AC13" s="28">
        <f ca="1">NORMINV(RAND()*(1-2*Inputs!B58)+Inputs!B58,0,'(Other Computations)'!B208)</f>
        <v>1117.098706189425</v>
      </c>
      <c r="AD13" s="28">
        <f ca="1">NORMINV(RAND()*(1-2*Inputs!B58)+Inputs!B58,0,'(Other Computations)'!B208)</f>
        <v>75.349865199032607</v>
      </c>
      <c r="AE13" s="28">
        <f ca="1">NORMINV(RAND()*(1-2*Inputs!B58)+Inputs!B58,0,'(Other Computations)'!B208)</f>
        <v>-27899.395168930267</v>
      </c>
      <c r="AF13" s="28">
        <f ca="1">NORMINV(RAND()*(1-2*Inputs!B58)+Inputs!B58,0,'(Other Computations)'!B208)</f>
        <v>-13472.779603616702</v>
      </c>
      <c r="AG13" s="28">
        <f ca="1">NORMINV(RAND()*(1-2*Inputs!B58)+Inputs!B58,0,'(Other Computations)'!B208)</f>
        <v>35927.864632580327</v>
      </c>
      <c r="AH13" s="28">
        <f ca="1">NORMINV(RAND()*(1-2*Inputs!B58)+Inputs!B58,0,'(Other Computations)'!B208)</f>
        <v>-21761.867110000585</v>
      </c>
      <c r="AI13" s="28">
        <f ca="1">NORMINV(RAND()*(1-2*Inputs!B58)+Inputs!B58,0,'(Other Computations)'!B208)</f>
        <v>21116.234043280725</v>
      </c>
      <c r="AJ13" s="28">
        <f ca="1">NORMINV(RAND()*(1-2*Inputs!B58)+Inputs!B58,0,'(Other Computations)'!B208)</f>
        <v>-35337.225534227218</v>
      </c>
      <c r="AK13" s="28">
        <f ca="1">NORMINV(RAND()*(1-2*Inputs!B58)+Inputs!B58,0,'(Other Computations)'!B208)</f>
        <v>24839.411662044622</v>
      </c>
      <c r="AL13" s="28">
        <f ca="1">NORMINV(RAND()*(1-2*Inputs!B58)+Inputs!B58,0,'(Other Computations)'!B208)</f>
        <v>2120.485396877611</v>
      </c>
      <c r="AM13" s="28">
        <f ca="1">NORMINV(RAND()*(1-2*Inputs!B58)+Inputs!B58,0,'(Other Computations)'!B208)</f>
        <v>11308.967989070708</v>
      </c>
      <c r="AN13" s="29">
        <f ca="1">SUM(AB13:AM13)</f>
        <v>37282.070577044855</v>
      </c>
      <c r="AO13" s="28">
        <f ca="1">NORMINV(RAND()*(1-2*Inputs!B58)+Inputs!B58,0,'(Other Computations)'!B208)</f>
        <v>18460.454582902003</v>
      </c>
      <c r="AP13" s="28">
        <f ca="1">NORMINV(RAND()*(1-2*Inputs!B58)+Inputs!B58,0,'(Other Computations)'!B208)</f>
        <v>-62776.670876282624</v>
      </c>
      <c r="AQ13" s="28">
        <f ca="1">NORMINV(RAND()*(1-2*Inputs!B58)+Inputs!B58,0,'(Other Computations)'!B208)</f>
        <v>38780.138927485692</v>
      </c>
      <c r="AR13" s="28">
        <f ca="1">NORMINV(RAND()*(1-2*Inputs!B58)+Inputs!B58,0,'(Other Computations)'!B208)</f>
        <v>56017.302560971882</v>
      </c>
      <c r="AS13" s="28">
        <f ca="1">NORMINV(RAND()*(1-2*Inputs!B58)+Inputs!B58,0,'(Other Computations)'!B208)</f>
        <v>37472.022780846528</v>
      </c>
      <c r="AT13" s="28">
        <f ca="1">NORMINV(RAND()*(1-2*Inputs!B58)+Inputs!B58,0,'(Other Computations)'!B208)</f>
        <v>-24280.363235444936</v>
      </c>
      <c r="AU13" s="28">
        <f ca="1">NORMINV(RAND()*(1-2*Inputs!B58)+Inputs!B58,0,'(Other Computations)'!B208)</f>
        <v>6369.6661240042013</v>
      </c>
      <c r="AV13" s="28">
        <f ca="1">NORMINV(RAND()*(1-2*Inputs!B58)+Inputs!B58,0,'(Other Computations)'!B208)</f>
        <v>-14742.992377851828</v>
      </c>
      <c r="AW13" s="28">
        <f ca="1">NORMINV(RAND()*(1-2*Inputs!B58)+Inputs!B58,0,'(Other Computations)'!B208)</f>
        <v>-30186.679626008605</v>
      </c>
      <c r="AX13" s="28">
        <f ca="1">NORMINV(RAND()*(1-2*Inputs!B58)+Inputs!B58,0,'(Other Computations)'!B208)</f>
        <v>-48628.343036214908</v>
      </c>
      <c r="AY13" s="28">
        <f ca="1">NORMINV(RAND()*(1-2*Inputs!B58)+Inputs!B58,0,'(Other Computations)'!B208)</f>
        <v>-3392.7272448840336</v>
      </c>
      <c r="AZ13" s="28">
        <f ca="1">NORMINV(RAND()*(1-2*Inputs!B58)+Inputs!B58,0,'(Other Computations)'!B208)</f>
        <v>25438.92497395795</v>
      </c>
      <c r="BA13" s="29">
        <f ca="1">SUM(AO13:AZ13)</f>
        <v>-1469.2664465186899</v>
      </c>
      <c r="BB13" s="28">
        <f ca="1">NORMINV(RAND()*(1-2*Inputs!B58)+Inputs!B58,0,'(Other Computations)'!B208)</f>
        <v>5317.1600891333719</v>
      </c>
      <c r="BC13" s="28">
        <f ca="1">NORMINV(RAND()*(1-2*Inputs!B58)+Inputs!B58,0,'(Other Computations)'!B208)</f>
        <v>-4073.3205305287293</v>
      </c>
      <c r="BD13" s="28">
        <f ca="1">NORMINV(RAND()*(1-2*Inputs!B58)+Inputs!B58,0,'(Other Computations)'!B208)</f>
        <v>3537.9345963627566</v>
      </c>
      <c r="BE13" s="28">
        <f ca="1">NORMINV(RAND()*(1-2*Inputs!B58)+Inputs!B58,0,'(Other Computations)'!B208)</f>
        <v>8266.2750713459973</v>
      </c>
      <c r="BF13" s="28">
        <f ca="1">NORMINV(RAND()*(1-2*Inputs!B58)+Inputs!B58,0,'(Other Computations)'!B208)</f>
        <v>-12045.504571422616</v>
      </c>
      <c r="BG13" s="28">
        <f ca="1">NORMINV(RAND()*(1-2*Inputs!B58)+Inputs!B58,0,'(Other Computations)'!B208)</f>
        <v>-5526.0914523252277</v>
      </c>
      <c r="BH13" s="28">
        <f ca="1">NORMINV(RAND()*(1-2*Inputs!B58)+Inputs!B58,0,'(Other Computations)'!B208)</f>
        <v>-27006.555899828683</v>
      </c>
      <c r="BI13" s="28">
        <f ca="1">NORMINV(RAND()*(1-2*Inputs!B58)+Inputs!B58,0,'(Other Computations)'!B208)</f>
        <v>-16520.685192699057</v>
      </c>
      <c r="BJ13" s="28">
        <f ca="1">NORMINV(RAND()*(1-2*Inputs!B58)+Inputs!B58,0,'(Other Computations)'!B208)</f>
        <v>-19768.558335040194</v>
      </c>
      <c r="BK13" s="28">
        <f ca="1">NORMINV(RAND()*(1-2*Inputs!B58)+Inputs!B58,0,'(Other Computations)'!B208)</f>
        <v>-11738.137034030548</v>
      </c>
      <c r="BL13" s="28">
        <f ca="1">NORMINV(RAND()*(1-2*Inputs!B58)+Inputs!B58,0,'(Other Computations)'!B208)</f>
        <v>14756.878843815679</v>
      </c>
      <c r="BM13" s="28">
        <f ca="1">NORMINV(RAND()*(1-2*Inputs!B58)+Inputs!B58,0,'(Other Computations)'!B208)</f>
        <v>42580.270044418336</v>
      </c>
      <c r="BN13" s="29">
        <f ca="1">SUM(BB13:BM13)</f>
        <v>-22220.334370798904</v>
      </c>
      <c r="BO13" s="28">
        <f ca="1">NORMINV(RAND()*(1-2*Inputs!B58)+Inputs!B58,0,'(Other Computations)'!B208)</f>
        <v>-13495.440002247775</v>
      </c>
      <c r="BP13" s="28">
        <f ca="1">NORMINV(RAND()*(1-2*Inputs!B58)+Inputs!B58,0,'(Other Computations)'!B208)</f>
        <v>-14837.967459256815</v>
      </c>
      <c r="BQ13" s="28">
        <f ca="1">NORMINV(RAND()*(1-2*Inputs!B58)+Inputs!B58,0,'(Other Computations)'!B208)</f>
        <v>-1103.8801640970726</v>
      </c>
      <c r="BR13" s="28">
        <f ca="1">NORMINV(RAND()*(1-2*Inputs!B58)+Inputs!B58,0,'(Other Computations)'!B208)</f>
        <v>-47107.462088083419</v>
      </c>
      <c r="BS13" s="28">
        <f ca="1">NORMINV(RAND()*(1-2*Inputs!B58)+Inputs!B58,0,'(Other Computations)'!B208)</f>
        <v>45458.346444188057</v>
      </c>
      <c r="BT13" s="28">
        <f ca="1">NORMINV(RAND()*(1-2*Inputs!B58)+Inputs!B58,0,'(Other Computations)'!B208)</f>
        <v>-22668.760999373953</v>
      </c>
      <c r="BU13" s="28">
        <f ca="1">NORMINV(RAND()*(1-2*Inputs!B58)+Inputs!B58,0,'(Other Computations)'!B208)</f>
        <v>-3112.3741818096573</v>
      </c>
      <c r="BV13" s="28">
        <f ca="1">NORMINV(RAND()*(1-2*Inputs!B58)+Inputs!B58,0,'(Other Computations)'!B208)</f>
        <v>-36148.860520010305</v>
      </c>
      <c r="BW13" s="28">
        <f ca="1">NORMINV(RAND()*(1-2*Inputs!B58)+Inputs!B58,0,'(Other Computations)'!B208)</f>
        <v>-6280.406974210573</v>
      </c>
      <c r="BX13" s="28">
        <f ca="1">NORMINV(RAND()*(1-2*Inputs!B58)+Inputs!B58,0,'(Other Computations)'!B208)</f>
        <v>4136.9417205201926</v>
      </c>
      <c r="BY13" s="28">
        <f ca="1">NORMINV(RAND()*(1-2*Inputs!B58)+Inputs!B58,0,'(Other Computations)'!B208)</f>
        <v>38137.410919805094</v>
      </c>
      <c r="BZ13" s="28">
        <f ca="1">NORMINV(RAND()*(1-2*Inputs!B58)+Inputs!B58,0,'(Other Computations)'!B208)</f>
        <v>36795.714697339157</v>
      </c>
      <c r="CA13" s="29">
        <f ca="1">SUM(BO13:BZ13)</f>
        <v>-20226.738607237086</v>
      </c>
      <c r="CB13" s="28">
        <f ca="1">NORMINV(RAND()*(1-2*Inputs!B58)+Inputs!B58,0,'(Other Computations)'!B208)</f>
        <v>18457.762346668253</v>
      </c>
      <c r="CC13" s="28">
        <f ca="1">NORMINV(RAND()*(1-2*Inputs!B58)+Inputs!B58,0,'(Other Computations)'!B208)</f>
        <v>19177.350649391003</v>
      </c>
      <c r="CD13" s="28">
        <f ca="1">NORMINV(RAND()*(1-2*Inputs!B58)+Inputs!B58,0,'(Other Computations)'!B208)</f>
        <v>-34672.259458644781</v>
      </c>
      <c r="CE13" s="28">
        <f ca="1">NORMINV(RAND()*(1-2*Inputs!B58)+Inputs!B58,0,'(Other Computations)'!B208)</f>
        <v>8370.8887266491256</v>
      </c>
      <c r="CF13" s="28">
        <f ca="1">NORMINV(RAND()*(1-2*Inputs!B58)+Inputs!B58,0,'(Other Computations)'!B208)</f>
        <v>-4071.2425829600929</v>
      </c>
      <c r="CG13" s="28">
        <f ca="1">NORMINV(RAND()*(1-2*Inputs!B58)+Inputs!B58,0,'(Other Computations)'!B208)</f>
        <v>13681.824063205811</v>
      </c>
      <c r="CH13" s="28">
        <f ca="1">NORMINV(RAND()*(1-2*Inputs!B58)+Inputs!B58,0,'(Other Computations)'!B208)</f>
        <v>38752.405757059503</v>
      </c>
      <c r="CI13" s="28">
        <f ca="1">NORMINV(RAND()*(1-2*Inputs!B58)+Inputs!B58,0,'(Other Computations)'!B208)</f>
        <v>-19905.775032856698</v>
      </c>
      <c r="CJ13" s="28">
        <f ca="1">NORMINV(RAND()*(1-2*Inputs!B58)+Inputs!B58,0,'(Other Computations)'!B208)</f>
        <v>51756.568845778442</v>
      </c>
      <c r="CK13" s="28">
        <f ca="1">NORMINV(RAND()*(1-2*Inputs!B58)+Inputs!B58,0,'(Other Computations)'!B208)</f>
        <v>11797.489785953616</v>
      </c>
      <c r="CL13" s="28">
        <f ca="1">NORMINV(RAND()*(1-2*Inputs!B58)+Inputs!B58,0,'(Other Computations)'!B208)</f>
        <v>-21092.055244299172</v>
      </c>
      <c r="CM13" s="28">
        <f ca="1">NORMINV(RAND()*(1-2*Inputs!B58)+Inputs!B58,0,'(Other Computations)'!B208)</f>
        <v>-35038.755618236682</v>
      </c>
      <c r="CN13" s="29">
        <f ca="1">SUM(CB13:CM13)</f>
        <v>47214.202237708319</v>
      </c>
      <c r="CO13" s="28">
        <f ca="1">NORMINV(RAND()*(1-2*Inputs!B58)+Inputs!B58,0,'(Other Computations)'!B208)</f>
        <v>-26321.037901248914</v>
      </c>
      <c r="CP13" s="28">
        <f ca="1">NORMINV(RAND()*(1-2*Inputs!B58)+Inputs!B58,0,'(Other Computations)'!B208)</f>
        <v>35318.188064024289</v>
      </c>
      <c r="CQ13" s="28">
        <f ca="1">NORMINV(RAND()*(1-2*Inputs!B58)+Inputs!B58,0,'(Other Computations)'!B208)</f>
        <v>-26173.385387907463</v>
      </c>
      <c r="CR13" s="28">
        <f ca="1">NORMINV(RAND()*(1-2*Inputs!B58)+Inputs!B58,0,'(Other Computations)'!B208)</f>
        <v>9157.8558420878435</v>
      </c>
      <c r="CS13" s="28">
        <f ca="1">NORMINV(RAND()*(1-2*Inputs!B58)+Inputs!B58,0,'(Other Computations)'!B208)</f>
        <v>-50442.385439233454</v>
      </c>
      <c r="CT13" s="28">
        <f ca="1">NORMINV(RAND()*(1-2*Inputs!B58)+Inputs!B58,0,'(Other Computations)'!B208)</f>
        <v>9683.6110372308704</v>
      </c>
      <c r="CU13" s="28">
        <f ca="1">NORMINV(RAND()*(1-2*Inputs!B58)+Inputs!B58,0,'(Other Computations)'!B208)</f>
        <v>7620.3333650726163</v>
      </c>
      <c r="CV13" s="28">
        <f ca="1">NORMINV(RAND()*(1-2*Inputs!B58)+Inputs!B58,0,'(Other Computations)'!B208)</f>
        <v>15890.545512228889</v>
      </c>
      <c r="CW13" s="28">
        <f ca="1">NORMINV(RAND()*(1-2*Inputs!B58)+Inputs!B58,0,'(Other Computations)'!B208)</f>
        <v>18845.412149493379</v>
      </c>
      <c r="CX13" s="28">
        <f ca="1">NORMINV(RAND()*(1-2*Inputs!B58)+Inputs!B58,0,'(Other Computations)'!B208)</f>
        <v>22127.012362420191</v>
      </c>
      <c r="CY13" s="28">
        <f ca="1">NORMINV(RAND()*(1-2*Inputs!B58)+Inputs!B58,0,'(Other Computations)'!B208)</f>
        <v>38228.685589145985</v>
      </c>
      <c r="CZ13" s="28">
        <f ca="1">NORMINV(RAND()*(1-2*Inputs!B58)+Inputs!B58,0,'(Other Computations)'!B208)</f>
        <v>35141.504607341209</v>
      </c>
      <c r="DA13" s="29">
        <f ca="1">SUM(CO13:CZ13)</f>
        <v>89076.339800655434</v>
      </c>
      <c r="DB13" s="28">
        <f ca="1">NORMINV(RAND()*(1-2*Inputs!B58)+Inputs!B58,0,'(Other Computations)'!B208)</f>
        <v>13700.021124056453</v>
      </c>
      <c r="DC13" s="28">
        <f ca="1">NORMINV(RAND()*(1-2*Inputs!B58)+Inputs!B58,0,'(Other Computations)'!B208)</f>
        <v>48903.750884509282</v>
      </c>
      <c r="DD13" s="28">
        <f ca="1">NORMINV(RAND()*(1-2*Inputs!B58)+Inputs!B58,0,'(Other Computations)'!B208)</f>
        <v>2305.4879580743204</v>
      </c>
      <c r="DE13" s="28">
        <f ca="1">NORMINV(RAND()*(1-2*Inputs!B58)+Inputs!B58,0,'(Other Computations)'!B208)</f>
        <v>2742.1934636259571</v>
      </c>
      <c r="DF13" s="28">
        <f ca="1">NORMINV(RAND()*(1-2*Inputs!B58)+Inputs!B58,0,'(Other Computations)'!B208)</f>
        <v>6141.8645431966079</v>
      </c>
      <c r="DG13" s="28">
        <f ca="1">NORMINV(RAND()*(1-2*Inputs!B58)+Inputs!B58,0,'(Other Computations)'!B208)</f>
        <v>19640.75809350811</v>
      </c>
      <c r="DH13" s="28">
        <f ca="1">NORMINV(RAND()*(1-2*Inputs!B58)+Inputs!B58,0,'(Other Computations)'!B208)</f>
        <v>-2027.4271630197939</v>
      </c>
      <c r="DI13" s="28">
        <f ca="1">NORMINV(RAND()*(1-2*Inputs!B58)+Inputs!B58,0,'(Other Computations)'!B208)</f>
        <v>45827.810836613542</v>
      </c>
      <c r="DJ13" s="28">
        <f ca="1">NORMINV(RAND()*(1-2*Inputs!B58)+Inputs!B58,0,'(Other Computations)'!B208)</f>
        <v>-18955.795044222748</v>
      </c>
      <c r="DK13" s="28">
        <f ca="1">NORMINV(RAND()*(1-2*Inputs!B58)+Inputs!B58,0,'(Other Computations)'!B208)</f>
        <v>-18459.568819521548</v>
      </c>
      <c r="DL13" s="28">
        <f ca="1">NORMINV(RAND()*(1-2*Inputs!B58)+Inputs!B58,0,'(Other Computations)'!B208)</f>
        <v>36832.909382436461</v>
      </c>
      <c r="DM13" s="28">
        <f ca="1">NORMINV(RAND()*(1-2*Inputs!B58)+Inputs!B58,0,'(Other Computations)'!B208)</f>
        <v>-9892.3224333122489</v>
      </c>
      <c r="DN13" s="29">
        <f ca="1">SUM(DB13:DM13)</f>
        <v>126759.68282594442</v>
      </c>
      <c r="DO13" s="28">
        <f ca="1">NORMINV(RAND()*(1-2*Inputs!B58)+Inputs!B58,0,'(Other Computations)'!B208)</f>
        <v>2157.5413071986809</v>
      </c>
      <c r="DP13" s="28">
        <f ca="1">NORMINV(RAND()*(1-2*Inputs!B58)+Inputs!B58,0,'(Other Computations)'!B208)</f>
        <v>-15928.424276531048</v>
      </c>
      <c r="DQ13" s="28">
        <f ca="1">NORMINV(RAND()*(1-2*Inputs!B58)+Inputs!B58,0,'(Other Computations)'!B208)</f>
        <v>-35718.531807215317</v>
      </c>
      <c r="DR13" s="28">
        <f ca="1">NORMINV(RAND()*(1-2*Inputs!B58)+Inputs!B58,0,'(Other Computations)'!B208)</f>
        <v>-16363.893302605822</v>
      </c>
      <c r="DS13" s="28">
        <f ca="1">NORMINV(RAND()*(1-2*Inputs!B58)+Inputs!B58,0,'(Other Computations)'!B208)</f>
        <v>10102.362123646342</v>
      </c>
      <c r="DT13" s="28">
        <f ca="1">NORMINV(RAND()*(1-2*Inputs!B58)+Inputs!B58,0,'(Other Computations)'!B208)</f>
        <v>24936.689092499666</v>
      </c>
      <c r="DU13" s="28">
        <f ca="1">NORMINV(RAND()*(1-2*Inputs!B58)+Inputs!B58,0,'(Other Computations)'!B208)</f>
        <v>-33978.781454054108</v>
      </c>
      <c r="DV13" s="28">
        <f ca="1">NORMINV(RAND()*(1-2*Inputs!B58)+Inputs!B58,0,'(Other Computations)'!B208)</f>
        <v>-8219.4369184595016</v>
      </c>
      <c r="DW13" s="28">
        <f ca="1">NORMINV(RAND()*(1-2*Inputs!B58)+Inputs!B58,0,'(Other Computations)'!B208)</f>
        <v>61955.232368426972</v>
      </c>
      <c r="DX13" s="28">
        <f ca="1">NORMINV(RAND()*(1-2*Inputs!B58)+Inputs!B58,0,'(Other Computations)'!B208)</f>
        <v>-29337.125518551238</v>
      </c>
      <c r="DY13" s="28">
        <f ca="1">NORMINV(RAND()*(1-2*Inputs!B58)+Inputs!B58,0,'(Other Computations)'!B208)</f>
        <v>-15982.922581999625</v>
      </c>
      <c r="DZ13" s="28">
        <f ca="1">NORMINV(RAND()*(1-2*Inputs!B58)+Inputs!B58,0,'(Other Computations)'!B208)</f>
        <v>14318.580597140868</v>
      </c>
      <c r="EA13" s="29">
        <f ca="1">SUM(DO13:DZ13)</f>
        <v>-42058.710370504108</v>
      </c>
      <c r="EB13" s="28">
        <f ca="1">NORMINV(RAND()*(1-2*Inputs!B58)+Inputs!B58,0,'(Other Computations)'!B208)</f>
        <v>13516.97948488047</v>
      </c>
      <c r="EC13" s="28">
        <f ca="1">NORMINV(RAND()*(1-2*Inputs!B58)+Inputs!B58,0,'(Other Computations)'!B208)</f>
        <v>-6758.6118400225796</v>
      </c>
      <c r="ED13" s="28">
        <f ca="1">NORMINV(RAND()*(1-2*Inputs!B58)+Inputs!B58,0,'(Other Computations)'!B208)</f>
        <v>-13967.542406899613</v>
      </c>
      <c r="EE13" s="28">
        <f ca="1">NORMINV(RAND()*(1-2*Inputs!B58)+Inputs!B58,0,'(Other Computations)'!B208)</f>
        <v>-21910.671514026035</v>
      </c>
      <c r="EF13" s="28">
        <f ca="1">NORMINV(RAND()*(1-2*Inputs!B58)+Inputs!B58,0,'(Other Computations)'!B208)</f>
        <v>-12493.925439905595</v>
      </c>
      <c r="EG13" s="28">
        <f ca="1">NORMINV(RAND()*(1-2*Inputs!B58)+Inputs!B58,0,'(Other Computations)'!B208)</f>
        <v>-40266.104984114834</v>
      </c>
      <c r="EH13" s="28">
        <f ca="1">NORMINV(RAND()*(1-2*Inputs!B58)+Inputs!B58,0,'(Other Computations)'!B208)</f>
        <v>-47169.112069420516</v>
      </c>
      <c r="EI13" s="28">
        <f ca="1">NORMINV(RAND()*(1-2*Inputs!B58)+Inputs!B58,0,'(Other Computations)'!B208)</f>
        <v>10514.766657537832</v>
      </c>
      <c r="EJ13" s="28">
        <f ca="1">NORMINV(RAND()*(1-2*Inputs!B58)+Inputs!B58,0,'(Other Computations)'!B208)</f>
        <v>20440.465478500315</v>
      </c>
      <c r="EK13" s="28">
        <f ca="1">NORMINV(RAND()*(1-2*Inputs!B58)+Inputs!B58,0,'(Other Computations)'!B208)</f>
        <v>54346.385154482654</v>
      </c>
      <c r="EL13" s="28">
        <f ca="1">NORMINV(RAND()*(1-2*Inputs!B58)+Inputs!B58,0,'(Other Computations)'!B208)</f>
        <v>-43394.390936365133</v>
      </c>
      <c r="EM13" s="28">
        <f ca="1">NORMINV(RAND()*(1-2*Inputs!B58)+Inputs!B58,0,'(Other Computations)'!B208)</f>
        <v>570.43804555190832</v>
      </c>
      <c r="EN13" s="29">
        <f ca="1">SUM(EB13:EM13)</f>
        <v>-86571.324369801092</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34644994.031247877</v>
      </c>
      <c r="E19" s="22">
        <f t="shared" ca="1" si="11"/>
        <v>34644291.541000001</v>
      </c>
      <c r="F19" s="22">
        <f t="shared" ca="1" si="11"/>
        <v>34643162.352226265</v>
      </c>
      <c r="G19" s="22">
        <f t="shared" ca="1" si="11"/>
        <v>34641662.359997042</v>
      </c>
      <c r="H19" s="22">
        <f t="shared" ca="1" si="11"/>
        <v>34639830.050478317</v>
      </c>
      <c r="I19" s="22">
        <f t="shared" ca="1" si="11"/>
        <v>34637616.968524136</v>
      </c>
      <c r="J19" s="22">
        <f t="shared" ca="1" si="11"/>
        <v>34635188.222304627</v>
      </c>
      <c r="K19" s="22">
        <f t="shared" ca="1" si="11"/>
        <v>34632397.943797618</v>
      </c>
      <c r="L19" s="22">
        <f t="shared" ca="1" si="11"/>
        <v>34629196.11286024</v>
      </c>
      <c r="M19" s="22">
        <f t="shared" ca="1" si="11"/>
        <v>34625768.438801602</v>
      </c>
      <c r="N19" s="23">
        <f ca="1">M19</f>
        <v>34625768.438801602</v>
      </c>
      <c r="O19" s="22">
        <f ca="1">M19+M21-M20</f>
        <v>34622053.437582731</v>
      </c>
      <c r="P19" s="22">
        <f t="shared" ref="P19:Z19" ca="1" si="12">O19+O21-O20</f>
        <v>34618043.269010045</v>
      </c>
      <c r="Q19" s="22">
        <f t="shared" ca="1" si="12"/>
        <v>34613840.633776605</v>
      </c>
      <c r="R19" s="22">
        <f t="shared" ca="1" si="12"/>
        <v>34609433.267458759</v>
      </c>
      <c r="S19" s="22">
        <f t="shared" ca="1" si="12"/>
        <v>34604824.843775786</v>
      </c>
      <c r="T19" s="22">
        <f t="shared" ca="1" si="12"/>
        <v>34600016.819503322</v>
      </c>
      <c r="U19" s="22">
        <f t="shared" ca="1" si="12"/>
        <v>34595009.599114694</v>
      </c>
      <c r="V19" s="22">
        <f t="shared" ca="1" si="12"/>
        <v>34589784.167813376</v>
      </c>
      <c r="W19" s="22">
        <f t="shared" ca="1" si="12"/>
        <v>34584357.450751528</v>
      </c>
      <c r="X19" s="22">
        <f t="shared" ca="1" si="12"/>
        <v>34578710.360177293</v>
      </c>
      <c r="Y19" s="22">
        <f t="shared" ca="1" si="12"/>
        <v>34572860.652743854</v>
      </c>
      <c r="Z19" s="22">
        <f t="shared" ca="1" si="12"/>
        <v>34566784.056981638</v>
      </c>
      <c r="AA19" s="23">
        <f ca="1">Z19</f>
        <v>34566784.056981638</v>
      </c>
      <c r="AB19" s="22">
        <f ca="1">Z19+Z21-Z20</f>
        <v>34560387.44445885</v>
      </c>
      <c r="AC19" s="22">
        <f t="shared" ref="AC19:AM19" ca="1" si="13">AB19+AB21-AB20</f>
        <v>34553814.400978364</v>
      </c>
      <c r="AD19" s="22">
        <f t="shared" ca="1" si="13"/>
        <v>34547107.901002578</v>
      </c>
      <c r="AE19" s="22">
        <f t="shared" ca="1" si="13"/>
        <v>34540198.811415091</v>
      </c>
      <c r="AF19" s="22">
        <f t="shared" ca="1" si="13"/>
        <v>34533090.727975927</v>
      </c>
      <c r="AG19" s="22">
        <f t="shared" ca="1" si="13"/>
        <v>34525735.785372339</v>
      </c>
      <c r="AH19" s="22">
        <f t="shared" ca="1" si="13"/>
        <v>34518168.313119046</v>
      </c>
      <c r="AI19" s="22">
        <f t="shared" ca="1" si="13"/>
        <v>34510488.534553893</v>
      </c>
      <c r="AJ19" s="22">
        <f t="shared" ca="1" si="13"/>
        <v>34502589.331036158</v>
      </c>
      <c r="AK19" s="22">
        <f t="shared" ca="1" si="13"/>
        <v>34494558.768264987</v>
      </c>
      <c r="AL19" s="22">
        <f t="shared" ca="1" si="13"/>
        <v>34486292.669254705</v>
      </c>
      <c r="AM19" s="22">
        <f t="shared" ca="1" si="13"/>
        <v>34477912.606208861</v>
      </c>
      <c r="AN19" s="23">
        <f ca="1">AM19</f>
        <v>34477912.606208861</v>
      </c>
      <c r="AO19" s="22">
        <f ca="1">AM19+AM21-AM20</f>
        <v>34469378.46321591</v>
      </c>
      <c r="AP19" s="22">
        <f t="shared" ref="AP19:AZ19" ca="1" si="14">AO19+AO21-AO20</f>
        <v>34460711.970422074</v>
      </c>
      <c r="AQ19" s="22">
        <f t="shared" ca="1" si="14"/>
        <v>34451930.418641895</v>
      </c>
      <c r="AR19" s="22">
        <f t="shared" ca="1" si="14"/>
        <v>34442881.891443864</v>
      </c>
      <c r="AS19" s="22">
        <f t="shared" ca="1" si="14"/>
        <v>34433767.86763294</v>
      </c>
      <c r="AT19" s="22">
        <f t="shared" ca="1" si="14"/>
        <v>34424623.03478355</v>
      </c>
      <c r="AU19" s="22">
        <f t="shared" ca="1" si="14"/>
        <v>34415412.731893674</v>
      </c>
      <c r="AV19" s="22">
        <f t="shared" ca="1" si="14"/>
        <v>34406020.754012413</v>
      </c>
      <c r="AW19" s="22">
        <f t="shared" ca="1" si="14"/>
        <v>34396510.655101158</v>
      </c>
      <c r="AX19" s="22">
        <f t="shared" ca="1" si="14"/>
        <v>34386845.431060769</v>
      </c>
      <c r="AY19" s="22">
        <f t="shared" ca="1" si="14"/>
        <v>34376999.778072275</v>
      </c>
      <c r="AZ19" s="22">
        <f t="shared" ca="1" si="14"/>
        <v>34366943.521015912</v>
      </c>
      <c r="BA19" s="23">
        <f ca="1">AZ19</f>
        <v>34366943.521015912</v>
      </c>
      <c r="BB19" s="22">
        <f ca="1">AZ19+AZ21-AZ20</f>
        <v>34356768.973456956</v>
      </c>
      <c r="BC19" s="22">
        <f t="shared" ref="BC19:BM19" ca="1" si="15">BB19+BB21-BB20</f>
        <v>34346534.668038711</v>
      </c>
      <c r="BD19" s="22">
        <f t="shared" ca="1" si="15"/>
        <v>34336203.914239652</v>
      </c>
      <c r="BE19" s="22">
        <f t="shared" ca="1" si="15"/>
        <v>34325761.623372838</v>
      </c>
      <c r="BF19" s="22">
        <f t="shared" ca="1" si="15"/>
        <v>34315225.458287366</v>
      </c>
      <c r="BG19" s="22">
        <f t="shared" ca="1" si="15"/>
        <v>34304607.068511046</v>
      </c>
      <c r="BH19" s="22">
        <f t="shared" ca="1" si="15"/>
        <v>34293869.858522713</v>
      </c>
      <c r="BI19" s="22">
        <f t="shared" ca="1" si="15"/>
        <v>34283029.448081762</v>
      </c>
      <c r="BJ19" s="22">
        <f t="shared" ca="1" si="15"/>
        <v>34272047.611535735</v>
      </c>
      <c r="BK19" s="22">
        <f t="shared" ca="1" si="15"/>
        <v>34260948.385859333</v>
      </c>
      <c r="BL19" s="22">
        <f t="shared" ca="1" si="15"/>
        <v>34249728.77878771</v>
      </c>
      <c r="BM19" s="22">
        <f t="shared" ca="1" si="15"/>
        <v>34238407.352970727</v>
      </c>
      <c r="BN19" s="23">
        <f ca="1">BM19</f>
        <v>34238407.352970727</v>
      </c>
      <c r="BO19" s="22">
        <f ca="1">BM19+BM21-BM20</f>
        <v>34227037.73387073</v>
      </c>
      <c r="BP19" s="22">
        <f t="shared" ref="BP19:BZ19" ca="1" si="16">BO19+BO21-BO20</f>
        <v>34215674.4822575</v>
      </c>
      <c r="BQ19" s="22">
        <f t="shared" ca="1" si="16"/>
        <v>34204210.486355573</v>
      </c>
      <c r="BR19" s="22">
        <f t="shared" ca="1" si="16"/>
        <v>34192646.002175473</v>
      </c>
      <c r="BS19" s="22">
        <f t="shared" ca="1" si="16"/>
        <v>34181010.079956226</v>
      </c>
      <c r="BT19" s="22">
        <f t="shared" ca="1" si="16"/>
        <v>34169216.981374785</v>
      </c>
      <c r="BU19" s="22">
        <f t="shared" ca="1" si="16"/>
        <v>34157447.743520483</v>
      </c>
      <c r="BV19" s="22">
        <f t="shared" ca="1" si="16"/>
        <v>34145571.647772342</v>
      </c>
      <c r="BW19" s="22">
        <f t="shared" ca="1" si="16"/>
        <v>34133629.128045328</v>
      </c>
      <c r="BX19" s="22">
        <f t="shared" ca="1" si="16"/>
        <v>34121559.088742532</v>
      </c>
      <c r="BY19" s="22">
        <f t="shared" ca="1" si="16"/>
        <v>34109422.146544695</v>
      </c>
      <c r="BZ19" s="22">
        <f t="shared" ca="1" si="16"/>
        <v>34097240.121731058</v>
      </c>
      <c r="CA19" s="23">
        <f ca="1">BZ19</f>
        <v>34097240.121731058</v>
      </c>
      <c r="CB19" s="22">
        <f ca="1">BZ19+BZ21-BZ20</f>
        <v>34085079.228079118</v>
      </c>
      <c r="CC19" s="22">
        <f t="shared" ref="CC19:CM19" ca="1" si="17">CB19+CB21-CB20</f>
        <v>34072936.350459777</v>
      </c>
      <c r="CD19" s="22">
        <f t="shared" ca="1" si="17"/>
        <v>34060776.081189506</v>
      </c>
      <c r="CE19" s="22">
        <f t="shared" ca="1" si="17"/>
        <v>34048600.395092279</v>
      </c>
      <c r="CF19" s="22">
        <f t="shared" ca="1" si="17"/>
        <v>34036306.978671342</v>
      </c>
      <c r="CG19" s="22">
        <f t="shared" ca="1" si="17"/>
        <v>34023981.278998896</v>
      </c>
      <c r="CH19" s="22">
        <f t="shared" ca="1" si="17"/>
        <v>34011600.353680693</v>
      </c>
      <c r="CI19" s="22">
        <f t="shared" ca="1" si="17"/>
        <v>33999199.600324497</v>
      </c>
      <c r="CJ19" s="22">
        <f t="shared" ca="1" si="17"/>
        <v>33986827.628155425</v>
      </c>
      <c r="CK19" s="22">
        <f t="shared" ca="1" si="17"/>
        <v>33974371.7598987</v>
      </c>
      <c r="CL19" s="22">
        <f t="shared" ca="1" si="17"/>
        <v>33961971.364864439</v>
      </c>
      <c r="CM19" s="22">
        <f t="shared" ca="1" si="17"/>
        <v>33949548.640481748</v>
      </c>
      <c r="CN19" s="23">
        <f ca="1">CM19</f>
        <v>33949548.640481748</v>
      </c>
      <c r="CO19" s="22">
        <f ca="1">CM19+CM21-CM20</f>
        <v>33937041.377404816</v>
      </c>
      <c r="CP19" s="22">
        <f t="shared" ref="CP19:CZ19" ca="1" si="18">CO19+CO21-CO20</f>
        <v>33924425.401567012</v>
      </c>
      <c r="CQ19" s="22">
        <f t="shared" ca="1" si="18"/>
        <v>33911720.380537875</v>
      </c>
      <c r="CR19" s="22">
        <f t="shared" ca="1" si="18"/>
        <v>33899046.417252026</v>
      </c>
      <c r="CS19" s="22">
        <f t="shared" ca="1" si="18"/>
        <v>33886285.292189986</v>
      </c>
      <c r="CT19" s="22">
        <f t="shared" ca="1" si="18"/>
        <v>33873506.96527838</v>
      </c>
      <c r="CU19" s="22">
        <f t="shared" ca="1" si="18"/>
        <v>33860598.119543709</v>
      </c>
      <c r="CV19" s="22">
        <f t="shared" ca="1" si="18"/>
        <v>33847677.307647236</v>
      </c>
      <c r="CW19" s="22">
        <f t="shared" ca="1" si="18"/>
        <v>33834741.040103555</v>
      </c>
      <c r="CX19" s="22">
        <f t="shared" ca="1" si="18"/>
        <v>33821805.437887721</v>
      </c>
      <c r="CY19" s="22">
        <f t="shared" ca="1" si="18"/>
        <v>33808876.104627021</v>
      </c>
      <c r="CZ19" s="22">
        <f t="shared" ca="1" si="18"/>
        <v>33795959.163718797</v>
      </c>
      <c r="DA19" s="23">
        <f ca="1">CZ19</f>
        <v>33795959.163718797</v>
      </c>
      <c r="DB19" s="22">
        <f ca="1">CZ19+CZ21-CZ20</f>
        <v>33783085.178428806</v>
      </c>
      <c r="DC19" s="22">
        <f t="shared" ref="DC19:DM19" ca="1" si="19">DB19+DB21-DB20</f>
        <v>33770247.13199757</v>
      </c>
      <c r="DD19" s="22">
        <f t="shared" ca="1" si="19"/>
        <v>33757403.135331944</v>
      </c>
      <c r="DE19" s="22">
        <f t="shared" ca="1" si="19"/>
        <v>33744620.553823791</v>
      </c>
      <c r="DF19" s="22">
        <f t="shared" ca="1" si="19"/>
        <v>33731808.698415689</v>
      </c>
      <c r="DG19" s="22">
        <f t="shared" ca="1" si="19"/>
        <v>33718969.369796164</v>
      </c>
      <c r="DH19" s="22">
        <f t="shared" ca="1" si="19"/>
        <v>33706109.871499099</v>
      </c>
      <c r="DI19" s="22">
        <f t="shared" ca="1" si="19"/>
        <v>33693256.642477743</v>
      </c>
      <c r="DJ19" s="22">
        <f t="shared" ca="1" si="19"/>
        <v>33680368.024581224</v>
      </c>
      <c r="DK19" s="22">
        <f t="shared" ca="1" si="19"/>
        <v>33667536.410345189</v>
      </c>
      <c r="DL19" s="22">
        <f t="shared" ca="1" si="19"/>
        <v>33654636.580481939</v>
      </c>
      <c r="DM19" s="22">
        <f t="shared" ca="1" si="19"/>
        <v>33641671.600137725</v>
      </c>
      <c r="DN19" s="23">
        <f ca="1">DM19</f>
        <v>33641671.600137725</v>
      </c>
      <c r="DO19" s="22">
        <f ca="1">DM19+DM21-DM20</f>
        <v>33628749.015772142</v>
      </c>
      <c r="DP19" s="22">
        <f t="shared" ref="DP19:DZ19" ca="1" si="20">DO19+DO21-DO20</f>
        <v>33615778.612655446</v>
      </c>
      <c r="DQ19" s="22">
        <f t="shared" ca="1" si="20"/>
        <v>33602784.719102308</v>
      </c>
      <c r="DR19" s="22">
        <f t="shared" ca="1" si="20"/>
        <v>33589733.642071597</v>
      </c>
      <c r="DS19" s="22">
        <f t="shared" ca="1" si="20"/>
        <v>33576589.166956872</v>
      </c>
      <c r="DT19" s="22">
        <f t="shared" ca="1" si="20"/>
        <v>33563390.769046336</v>
      </c>
      <c r="DU19" s="22">
        <f t="shared" ca="1" si="20"/>
        <v>33550190.639034983</v>
      </c>
      <c r="DV19" s="22">
        <f t="shared" ca="1" si="20"/>
        <v>33537017.368399087</v>
      </c>
      <c r="DW19" s="22">
        <f t="shared" ca="1" si="20"/>
        <v>33523757.765314311</v>
      </c>
      <c r="DX19" s="22">
        <f t="shared" ca="1" si="20"/>
        <v>33510463.447003592</v>
      </c>
      <c r="DY19" s="22">
        <f t="shared" ca="1" si="20"/>
        <v>33497269.282625366</v>
      </c>
      <c r="DZ19" s="22">
        <f t="shared" ca="1" si="20"/>
        <v>33483998.341740042</v>
      </c>
      <c r="EA19" s="23">
        <f ca="1">DZ19</f>
        <v>33483998.341740042</v>
      </c>
      <c r="EB19" s="22">
        <f ca="1">DZ19+DZ21-DZ20</f>
        <v>33470678.365802821</v>
      </c>
      <c r="EC19" s="22">
        <f t="shared" ref="EC19:EM19" ca="1" si="21">EB19+EB21-EB20</f>
        <v>33457368.808399137</v>
      </c>
      <c r="ED19" s="22">
        <f t="shared" ca="1" si="21"/>
        <v>33444067.857298739</v>
      </c>
      <c r="EE19" s="22">
        <f t="shared" ca="1" si="21"/>
        <v>33430736.510322109</v>
      </c>
      <c r="EF19" s="22">
        <f t="shared" ca="1" si="21"/>
        <v>33417361.95758779</v>
      </c>
      <c r="EG19" s="22">
        <f t="shared" ca="1" si="21"/>
        <v>33403930.44703155</v>
      </c>
      <c r="EH19" s="22">
        <f t="shared" ca="1" si="21"/>
        <v>33390461.589669041</v>
      </c>
      <c r="EI19" s="22">
        <f t="shared" ca="1" si="21"/>
        <v>33376903.597719919</v>
      </c>
      <c r="EJ19" s="22">
        <f t="shared" ca="1" si="21"/>
        <v>33363245.921935122</v>
      </c>
      <c r="EK19" s="22">
        <f t="shared" ca="1" si="21"/>
        <v>33349601.668453328</v>
      </c>
      <c r="EL19" s="22">
        <f t="shared" ca="1" si="21"/>
        <v>33335989.296880808</v>
      </c>
      <c r="EM19" s="22">
        <f t="shared" ca="1" si="21"/>
        <v>33322472.717074256</v>
      </c>
      <c r="EN19" s="23">
        <f ca="1">EM19</f>
        <v>33322472.717074256</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206220.20256695163</v>
      </c>
      <c r="F20" s="24">
        <f ca="1">E19/Inputs!B19/12</f>
        <v>206216.02107738095</v>
      </c>
      <c r="G20" s="24">
        <f ca="1">F19/Inputs!B19/12</f>
        <v>206209.29971563254</v>
      </c>
      <c r="H20" s="24">
        <f ca="1">G19/Inputs!B19/12</f>
        <v>206200.37119045857</v>
      </c>
      <c r="I20" s="24">
        <f ca="1">H19/Inputs!B19/12</f>
        <v>206189.46458618043</v>
      </c>
      <c r="J20" s="24">
        <f ca="1">I19/Inputs!B19/12</f>
        <v>206176.29147931034</v>
      </c>
      <c r="K20" s="24">
        <f ca="1">J19/Inputs!B19/12</f>
        <v>206161.83465657514</v>
      </c>
      <c r="L20" s="24">
        <f ca="1">K19/Inputs!B19/12</f>
        <v>206145.22585593819</v>
      </c>
      <c r="M20" s="24">
        <f ca="1">L19/Inputs!B19/12</f>
        <v>206126.16733845382</v>
      </c>
      <c r="N20" s="25">
        <f ca="1">SUM(B20:M20)</f>
        <v>2474310.9217155683</v>
      </c>
      <c r="O20" s="24">
        <f ca="1">M19/Inputs!B19/12</f>
        <v>206105.76451667619</v>
      </c>
      <c r="P20" s="24">
        <f ca="1">O19/Inputs!B19/12</f>
        <v>206083.65141418294</v>
      </c>
      <c r="Q20" s="24">
        <f ca="1">P19/Inputs!B19/12</f>
        <v>206059.78136315502</v>
      </c>
      <c r="R20" s="24">
        <f ca="1">Q19/Inputs!B19/12</f>
        <v>206034.7656772417</v>
      </c>
      <c r="S20" s="24">
        <f ca="1">R19/Inputs!B19/12</f>
        <v>206008.53135392119</v>
      </c>
      <c r="T20" s="24">
        <f ca="1">S19/Inputs!B19/12</f>
        <v>205981.10026057015</v>
      </c>
      <c r="U20" s="24">
        <f ca="1">T19/Inputs!B19/12</f>
        <v>205952.48106847215</v>
      </c>
      <c r="V20" s="24">
        <f ca="1">U19/Inputs!B19/12</f>
        <v>205922.67618520651</v>
      </c>
      <c r="W20" s="24">
        <f ca="1">V19/Inputs!B19/12</f>
        <v>205891.57242746057</v>
      </c>
      <c r="X20" s="24">
        <f ca="1">W19/Inputs!B19/12</f>
        <v>205859.27054018769</v>
      </c>
      <c r="Y20" s="24">
        <f ca="1">X19/Inputs!B19/12</f>
        <v>205825.65690581722</v>
      </c>
      <c r="Z20" s="24">
        <f ca="1">Y19/Inputs!B19/12</f>
        <v>205790.83721871339</v>
      </c>
      <c r="AA20" s="25">
        <f ca="1">SUM(O20:Z20)</f>
        <v>2471516.0889316048</v>
      </c>
      <c r="AB20" s="24">
        <f ca="1">Z19/Inputs!B19/12</f>
        <v>205754.6670058431</v>
      </c>
      <c r="AC20" s="24">
        <f ca="1">AB19/Inputs!B19/12</f>
        <v>205716.59193130268</v>
      </c>
      <c r="AD20" s="24">
        <f ca="1">AC19/Inputs!B19/12</f>
        <v>205677.46667249026</v>
      </c>
      <c r="AE20" s="24">
        <f ca="1">AD19/Inputs!B19/12</f>
        <v>205637.54702977723</v>
      </c>
      <c r="AF20" s="24">
        <f ca="1">AE19/Inputs!B19/12</f>
        <v>205596.42149651839</v>
      </c>
      <c r="AG20" s="24">
        <f ca="1">AF19/Inputs!B19/12</f>
        <v>205554.1114760472</v>
      </c>
      <c r="AH20" s="24">
        <f ca="1">AG19/Inputs!B19/12</f>
        <v>205510.33205578776</v>
      </c>
      <c r="AI20" s="24">
        <f ca="1">AH19/Inputs!B19/12</f>
        <v>205465.28757808954</v>
      </c>
      <c r="AJ20" s="24">
        <f ca="1">AI19/Inputs!B19/12</f>
        <v>205419.57461043983</v>
      </c>
      <c r="AK20" s="24">
        <f ca="1">AJ19/Inputs!B19/12</f>
        <v>205372.55554188191</v>
      </c>
      <c r="AL20" s="24">
        <f ca="1">AK19/Inputs!B19/12</f>
        <v>205324.75457300586</v>
      </c>
      <c r="AM20" s="24">
        <f ca="1">AL19/Inputs!B19/12</f>
        <v>205275.55160270658</v>
      </c>
      <c r="AN20" s="25">
        <f ca="1">SUM(AB20:AM20)</f>
        <v>2466304.8615738903</v>
      </c>
      <c r="AO20" s="24">
        <f ca="1">AM19/Inputs!B19/12</f>
        <v>205225.67027505275</v>
      </c>
      <c r="AP20" s="24">
        <f ca="1">AO19/Inputs!B19/12</f>
        <v>205174.87180485661</v>
      </c>
      <c r="AQ20" s="24">
        <f ca="1">AP19/Inputs!B19/12</f>
        <v>205123.28553822663</v>
      </c>
      <c r="AR20" s="24">
        <f ca="1">AQ19/Inputs!B19/12</f>
        <v>205071.01439667796</v>
      </c>
      <c r="AS20" s="24">
        <f ca="1">AR19/Inputs!B19/12</f>
        <v>205017.1541157373</v>
      </c>
      <c r="AT20" s="24">
        <f ca="1">AS19/Inputs!B19/12</f>
        <v>204962.9039740056</v>
      </c>
      <c r="AU20" s="24">
        <f ca="1">AT19/Inputs!B19/12</f>
        <v>204908.47044514018</v>
      </c>
      <c r="AV20" s="24">
        <f ca="1">AU19/Inputs!B19/12</f>
        <v>204853.64721365282</v>
      </c>
      <c r="AW20" s="24">
        <f ca="1">AV19/Inputs!B19/12</f>
        <v>204797.74258340721</v>
      </c>
      <c r="AX20" s="24">
        <f ca="1">AW19/Inputs!B19/12</f>
        <v>204741.13485179259</v>
      </c>
      <c r="AY20" s="24">
        <f ca="1">AX19/Inputs!B19/12</f>
        <v>204683.60375631411</v>
      </c>
      <c r="AZ20" s="24">
        <f ca="1">AY19/Inputs!B19/12</f>
        <v>204624.99867900161</v>
      </c>
      <c r="BA20" s="25">
        <f ca="1">SUM(AO20:AZ20)</f>
        <v>2459184.4976338651</v>
      </c>
      <c r="BB20" s="24">
        <f ca="1">AZ19/Inputs!B19/12</f>
        <v>204565.14000604709</v>
      </c>
      <c r="BC20" s="24">
        <f ca="1">BB19/Inputs!B19/12</f>
        <v>204504.57722295809</v>
      </c>
      <c r="BD20" s="24">
        <f ca="1">BC19/Inputs!B19/12</f>
        <v>204443.65873832567</v>
      </c>
      <c r="BE20" s="24">
        <f ca="1">BD19/Inputs!B19/12</f>
        <v>204382.16615618838</v>
      </c>
      <c r="BF20" s="24">
        <f ca="1">BE19/Inputs!B19/12</f>
        <v>204320.00966293356</v>
      </c>
      <c r="BG20" s="24">
        <f ca="1">BF19/Inputs!B19/12</f>
        <v>204257.29439456764</v>
      </c>
      <c r="BH20" s="24">
        <f ca="1">BG19/Inputs!B19/12</f>
        <v>204194.08969351812</v>
      </c>
      <c r="BI20" s="24">
        <f ca="1">BH19/Inputs!B19/12</f>
        <v>204130.17772930185</v>
      </c>
      <c r="BJ20" s="24">
        <f ca="1">BI19/Inputs!B19/12</f>
        <v>204065.65147667716</v>
      </c>
      <c r="BK20" s="24">
        <f ca="1">BJ19/Inputs!B19/12</f>
        <v>204000.28340199843</v>
      </c>
      <c r="BL20" s="24">
        <f ca="1">BK19/Inputs!B19/12</f>
        <v>203934.21658249604</v>
      </c>
      <c r="BM20" s="24">
        <f ca="1">BL19/Inputs!B19/12</f>
        <v>203867.43320706973</v>
      </c>
      <c r="BN20" s="25">
        <f ca="1">SUM(BB20:BM20)</f>
        <v>2450664.6982720816</v>
      </c>
      <c r="BO20" s="24">
        <f ca="1">BM19/Inputs!B19/12</f>
        <v>203800.04376768289</v>
      </c>
      <c r="BP20" s="24">
        <f ca="1">BO19/Inputs!B19/12</f>
        <v>203732.36746351628</v>
      </c>
      <c r="BQ20" s="24">
        <f ca="1">BP19/Inputs!B19/12</f>
        <v>203664.72906105654</v>
      </c>
      <c r="BR20" s="24">
        <f ca="1">BQ19/Inputs!B19/12</f>
        <v>203596.49099021175</v>
      </c>
      <c r="BS20" s="24">
        <f ca="1">BR19/Inputs!B19/12</f>
        <v>203527.65477485399</v>
      </c>
      <c r="BT20" s="24">
        <f ca="1">BS19/Inputs!B19/12</f>
        <v>203458.39333307277</v>
      </c>
      <c r="BU20" s="24">
        <f ca="1">BT19/Inputs!B19/12</f>
        <v>203388.19631770707</v>
      </c>
      <c r="BV20" s="24">
        <f ca="1">BU19/Inputs!B19/12</f>
        <v>203318.14133047906</v>
      </c>
      <c r="BW20" s="24">
        <f ca="1">BV19/Inputs!B19/12</f>
        <v>203247.45028435916</v>
      </c>
      <c r="BX20" s="24">
        <f ca="1">BW19/Inputs!B19/12</f>
        <v>203176.36385741268</v>
      </c>
      <c r="BY20" s="24">
        <f ca="1">BX19/Inputs!B19/12</f>
        <v>203104.51838537221</v>
      </c>
      <c r="BZ20" s="24">
        <f ca="1">BY19/Inputs!B19/12</f>
        <v>203032.27468181367</v>
      </c>
      <c r="CA20" s="25">
        <f ca="1">SUM(BO20:BZ20)</f>
        <v>2441046.6242475379</v>
      </c>
      <c r="CB20" s="24">
        <f ca="1">BZ19/Inputs!B19/12</f>
        <v>202959.76262935155</v>
      </c>
      <c r="CC20" s="24">
        <f ca="1">CB19/Inputs!B19/12</f>
        <v>202887.3763576138</v>
      </c>
      <c r="CD20" s="24">
        <f ca="1">CC19/Inputs!B19/12</f>
        <v>202815.09732416531</v>
      </c>
      <c r="CE20" s="24">
        <f ca="1">CD19/Inputs!B19/12</f>
        <v>202742.71476898517</v>
      </c>
      <c r="CF20" s="24">
        <f ca="1">CE19/Inputs!B19/12</f>
        <v>202670.24044697787</v>
      </c>
      <c r="CG20" s="24">
        <f ca="1">CF19/Inputs!B19/12</f>
        <v>202597.06534923418</v>
      </c>
      <c r="CH20" s="24">
        <f ca="1">CG19/Inputs!B19/12</f>
        <v>202523.69808927915</v>
      </c>
      <c r="CI20" s="24">
        <f ca="1">CH19/Inputs!B19/12</f>
        <v>202450.00210524222</v>
      </c>
      <c r="CJ20" s="24">
        <f ca="1">CI19/Inputs!B19/12</f>
        <v>202376.18809716962</v>
      </c>
      <c r="CK20" s="24">
        <f ca="1">CJ19/Inputs!B19/12</f>
        <v>202302.54540568707</v>
      </c>
      <c r="CL20" s="24">
        <f ca="1">CK19/Inputs!B19/12</f>
        <v>202228.40333273038</v>
      </c>
      <c r="CM20" s="24">
        <f ca="1">CL19/Inputs!B19/12</f>
        <v>202154.59145752643</v>
      </c>
      <c r="CN20" s="25">
        <f ca="1">SUM(CB20:CM20)</f>
        <v>2430707.6853639632</v>
      </c>
      <c r="CO20" s="24">
        <f ca="1">CM19/Inputs!B19/12</f>
        <v>202080.64666953424</v>
      </c>
      <c r="CP20" s="24">
        <f ca="1">CO19/Inputs!B19/12</f>
        <v>202006.19867502866</v>
      </c>
      <c r="CQ20" s="24">
        <f ca="1">CP19/Inputs!B19/12</f>
        <v>201931.10358075603</v>
      </c>
      <c r="CR20" s="24">
        <f ca="1">CQ19/Inputs!B19/12</f>
        <v>201855.4784555826</v>
      </c>
      <c r="CS20" s="24">
        <f ca="1">CR19/Inputs!B19/12</f>
        <v>201780.03819792872</v>
      </c>
      <c r="CT20" s="24">
        <f ca="1">CS19/Inputs!B19/12</f>
        <v>201704.07912017847</v>
      </c>
      <c r="CU20" s="24">
        <f ca="1">CT19/Inputs!B19/12</f>
        <v>201628.01765046653</v>
      </c>
      <c r="CV20" s="24">
        <f ca="1">CU19/Inputs!B19/12</f>
        <v>201551.17928299829</v>
      </c>
      <c r="CW20" s="24">
        <f ca="1">CV19/Inputs!B19/12</f>
        <v>201474.26968837643</v>
      </c>
      <c r="CX20" s="24">
        <f ca="1">CW19/Inputs!B19/12</f>
        <v>201397.26809585447</v>
      </c>
      <c r="CY20" s="24">
        <f ca="1">CX19/Inputs!B19/12</f>
        <v>201320.2704636174</v>
      </c>
      <c r="CZ20" s="24">
        <f ca="1">CY19/Inputs!B19/12</f>
        <v>201243.31014658941</v>
      </c>
      <c r="DA20" s="25">
        <f ca="1">SUM(CO20:CZ20)</f>
        <v>2419971.8600269109</v>
      </c>
      <c r="DB20" s="24">
        <f ca="1">CZ19/Inputs!B19/12</f>
        <v>201166.42359356428</v>
      </c>
      <c r="DC20" s="24">
        <f ca="1">DB19/Inputs!B19/12</f>
        <v>201089.7927287429</v>
      </c>
      <c r="DD20" s="24">
        <f ca="1">DC19/Inputs!B19/12</f>
        <v>201013.37578569981</v>
      </c>
      <c r="DE20" s="24">
        <f ca="1">DD19/Inputs!B19/12</f>
        <v>200936.92342459492</v>
      </c>
      <c r="DF20" s="24">
        <f ca="1">DE19/Inputs!B19/12</f>
        <v>200860.83662990353</v>
      </c>
      <c r="DG20" s="24">
        <f ca="1">DF19/Inputs!B19/12</f>
        <v>200784.57558580767</v>
      </c>
      <c r="DH20" s="24">
        <f ca="1">DG19/Inputs!B19/12</f>
        <v>200708.15101069145</v>
      </c>
      <c r="DI20" s="24">
        <f ca="1">DH19/Inputs!B19/12</f>
        <v>200631.60637797081</v>
      </c>
      <c r="DJ20" s="24">
        <f ca="1">DI19/Inputs!B19/12</f>
        <v>200555.09906236755</v>
      </c>
      <c r="DK20" s="24">
        <f ca="1">DJ19/Inputs!B19/12</f>
        <v>200478.38109869778</v>
      </c>
      <c r="DL20" s="24">
        <f ca="1">DK19/Inputs!B19/12</f>
        <v>200402.00244253091</v>
      </c>
      <c r="DM20" s="24">
        <f ca="1">DL19/Inputs!B19/12</f>
        <v>200325.21774096391</v>
      </c>
      <c r="DN20" s="25">
        <f ca="1">SUM(DB20:DM20)</f>
        <v>2408952.3854815355</v>
      </c>
      <c r="DO20" s="24">
        <f ca="1">DM19/Inputs!B19/12</f>
        <v>200248.04523891502</v>
      </c>
      <c r="DP20" s="24">
        <f ca="1">DO19/Inputs!B19/12</f>
        <v>200171.12509388177</v>
      </c>
      <c r="DQ20" s="24">
        <f ca="1">DP19/Inputs!B19/12</f>
        <v>200093.92031342527</v>
      </c>
      <c r="DR20" s="24">
        <f ca="1">DQ19/Inputs!B19/12</f>
        <v>200016.57570894228</v>
      </c>
      <c r="DS20" s="24">
        <f ca="1">DR19/Inputs!B19/12</f>
        <v>199938.89072661664</v>
      </c>
      <c r="DT20" s="24">
        <f ca="1">DS19/Inputs!B19/12</f>
        <v>199860.64980331471</v>
      </c>
      <c r="DU20" s="24">
        <f ca="1">DT19/Inputs!B19/12</f>
        <v>199782.08791099011</v>
      </c>
      <c r="DV20" s="24">
        <f ca="1">DU19/Inputs!B19/12</f>
        <v>199703.51570854158</v>
      </c>
      <c r="DW20" s="24">
        <f ca="1">DV19/Inputs!B19/12</f>
        <v>199625.10338332792</v>
      </c>
      <c r="DX20" s="24">
        <f ca="1">DW19/Inputs!B19/12</f>
        <v>199546.17717448995</v>
      </c>
      <c r="DY20" s="24">
        <f ca="1">DX19/Inputs!B19/12</f>
        <v>199467.04432740234</v>
      </c>
      <c r="DZ20" s="24">
        <f ca="1">DY19/Inputs!B19/12</f>
        <v>199388.50763467478</v>
      </c>
      <c r="EA20" s="25">
        <f ca="1">SUM(DO20:DZ20)</f>
        <v>2397841.6430245223</v>
      </c>
      <c r="EB20" s="24">
        <f ca="1">DZ19/Inputs!B19/12</f>
        <v>199309.51393892884</v>
      </c>
      <c r="EC20" s="24">
        <f ca="1">EB19/Inputs!B19/12</f>
        <v>199230.22836787393</v>
      </c>
      <c r="ED20" s="24">
        <f ca="1">EC19/Inputs!B19/12</f>
        <v>199151.00481189962</v>
      </c>
      <c r="EE20" s="24">
        <f ca="1">ED19/Inputs!B19/12</f>
        <v>199071.83248392108</v>
      </c>
      <c r="EF20" s="24">
        <f ca="1">EE19/Inputs!B19/12</f>
        <v>198992.47922810781</v>
      </c>
      <c r="EG20" s="24">
        <f ca="1">EF19/Inputs!B19/12</f>
        <v>198912.86879516541</v>
      </c>
      <c r="EH20" s="24">
        <f ca="1">EG19/Inputs!B19/12</f>
        <v>198832.91932756876</v>
      </c>
      <c r="EI20" s="24">
        <f ca="1">EH19/Inputs!B19/12</f>
        <v>198752.74755755381</v>
      </c>
      <c r="EJ20" s="24">
        <f ca="1">EI19/Inputs!B19/12</f>
        <v>198672.04522452332</v>
      </c>
      <c r="EK20" s="24">
        <f ca="1">EJ19/Inputs!B19/12</f>
        <v>198590.74953532813</v>
      </c>
      <c r="EL20" s="24">
        <f ca="1">EK19/Inputs!B19/12</f>
        <v>198509.53374079362</v>
      </c>
      <c r="EM20" s="24">
        <f ca="1">EL19/Inputs!B19/12</f>
        <v>198428.50771952863</v>
      </c>
      <c r="EN20" s="25">
        <f ca="1">SUM(EB20:EM20)</f>
        <v>2386454.4307311932</v>
      </c>
    </row>
    <row r="21" spans="1:144" ht="12.75" customHeight="1" outlineLevel="1">
      <c r="A21" s="11" t="str">
        <f>Labels!B19</f>
        <v>Capital Investment</v>
      </c>
      <c r="B21" s="24">
        <f>B20+(B22-B19)/Inputs!B22/12</f>
        <v>206222.01441622889</v>
      </c>
      <c r="C21" s="24">
        <f ca="1">C20+(C22-C19)/Inputs!B22/12</f>
        <v>205917.62373764723</v>
      </c>
      <c r="D21" s="24">
        <f ca="1">D20+(D22-D19)/Inputs!B22/12</f>
        <v>205519.52416834951</v>
      </c>
      <c r="E21" s="24">
        <f ca="1">E20+(E22-E19)/Inputs!B22/12</f>
        <v>205091.01379321839</v>
      </c>
      <c r="F21" s="24">
        <f ca="1">F20+(F22-F19)/Inputs!B22/12</f>
        <v>204716.02884815272</v>
      </c>
      <c r="G21" s="24">
        <f ca="1">G20+(G22-G19)/Inputs!B22/12</f>
        <v>204376.99019690786</v>
      </c>
      <c r="H21" s="24">
        <f ca="1">H20+(H22-H19)/Inputs!B22/12</f>
        <v>203987.28923627426</v>
      </c>
      <c r="I21" s="24">
        <f ca="1">I20+(I22-I19)/Inputs!B22/12</f>
        <v>203760.71836667642</v>
      </c>
      <c r="J21" s="24">
        <f ca="1">J20+(J22-J19)/Inputs!B22/12</f>
        <v>203386.01297230346</v>
      </c>
      <c r="K21" s="24">
        <f ca="1">K20+(K22-K19)/Inputs!B22/12</f>
        <v>202960.00371919476</v>
      </c>
      <c r="L21" s="24">
        <f ca="1">L20+(L22-L19)/Inputs!B22/12</f>
        <v>202717.551797297</v>
      </c>
      <c r="M21" s="24">
        <f ca="1">M20+(M22-M19)/Inputs!B22/12</f>
        <v>202411.16611958333</v>
      </c>
      <c r="N21" s="25">
        <f ca="1">SUM(B21:M21)</f>
        <v>2451065.9373718342</v>
      </c>
      <c r="O21" s="24">
        <f ca="1">O20+(O22-O19)/Inputs!B22/12</f>
        <v>202095.5959439869</v>
      </c>
      <c r="P21" s="24">
        <f ca="1">P20+(P22-P19)/Inputs!B22/12</f>
        <v>201881.01618074757</v>
      </c>
      <c r="Q21" s="24">
        <f ca="1">Q20+(Q22-Q19)/Inputs!B22/12</f>
        <v>201652.41504530481</v>
      </c>
      <c r="R21" s="24">
        <f ca="1">R20+(R22-R19)/Inputs!B22/12</f>
        <v>201426.34199426745</v>
      </c>
      <c r="S21" s="24">
        <f ca="1">S20+(S22-S19)/Inputs!B22/12</f>
        <v>201200.50708145346</v>
      </c>
      <c r="T21" s="24">
        <f ca="1">T20+(T22-T19)/Inputs!B22/12</f>
        <v>200973.87987194493</v>
      </c>
      <c r="U21" s="24">
        <f ca="1">U20+(U22-U19)/Inputs!B22/12</f>
        <v>200727.0497671495</v>
      </c>
      <c r="V21" s="24">
        <f ca="1">V20+(V22-V19)/Inputs!B22/12</f>
        <v>200495.95912335493</v>
      </c>
      <c r="W21" s="24">
        <f ca="1">W20+(W22-W19)/Inputs!B22/12</f>
        <v>200244.4818532271</v>
      </c>
      <c r="X21" s="24">
        <f ca="1">X20+(X22-X19)/Inputs!B22/12</f>
        <v>200009.56310674729</v>
      </c>
      <c r="Y21" s="24">
        <f ca="1">Y20+(Y22-Y19)/Inputs!B22/12</f>
        <v>199749.06114359834</v>
      </c>
      <c r="Z21" s="24">
        <f ca="1">Z20+(Z22-Z19)/Inputs!B22/12</f>
        <v>199394.2246959261</v>
      </c>
      <c r="AA21" s="25">
        <f ca="1">SUM(O21:Z21)</f>
        <v>2409850.0958077083</v>
      </c>
      <c r="AB21" s="24">
        <f ca="1">AB20+(AB22-AB19)/Inputs!B22/12</f>
        <v>199181.62352535661</v>
      </c>
      <c r="AC21" s="24">
        <f ca="1">AC20+(AC22-AC19)/Inputs!B22/12</f>
        <v>199010.09195552205</v>
      </c>
      <c r="AD21" s="24">
        <f ca="1">AD20+(AD22-AD19)/Inputs!B22/12</f>
        <v>198768.37708499905</v>
      </c>
      <c r="AE21" s="24">
        <f ca="1">AE20+(AE22-AE19)/Inputs!B22/12</f>
        <v>198529.4635906113</v>
      </c>
      <c r="AF21" s="24">
        <f ca="1">AF20+(AF22-AF19)/Inputs!B22/12</f>
        <v>198241.47889292802</v>
      </c>
      <c r="AG21" s="24">
        <f ca="1">AG20+(AG22-AG19)/Inputs!B22/12</f>
        <v>197986.63922275521</v>
      </c>
      <c r="AH21" s="24">
        <f ca="1">AH20+(AH22-AH19)/Inputs!B22/12</f>
        <v>197830.5534906289</v>
      </c>
      <c r="AI21" s="24">
        <f ca="1">AI20+(AI22-AI19)/Inputs!B22/12</f>
        <v>197566.08406035474</v>
      </c>
      <c r="AJ21" s="24">
        <f ca="1">AJ20+(AJ22-AJ19)/Inputs!B22/12</f>
        <v>197389.01183927141</v>
      </c>
      <c r="AK21" s="24">
        <f ca="1">AK20+(AK22-AK19)/Inputs!B22/12</f>
        <v>197106.45653159817</v>
      </c>
      <c r="AL21" s="24">
        <f ca="1">AL20+(AL22-AL19)/Inputs!B22/12</f>
        <v>196944.69152715811</v>
      </c>
      <c r="AM21" s="24">
        <f ca="1">AM20+(AM22-AM19)/Inputs!B22/12</f>
        <v>196741.40860975705</v>
      </c>
      <c r="AN21" s="25">
        <f ca="1">SUM(AB21:AM21)</f>
        <v>2375295.8803309407</v>
      </c>
      <c r="AO21" s="24">
        <f ca="1">AO20+(AO22-AO19)/Inputs!B22/12</f>
        <v>196559.17748121746</v>
      </c>
      <c r="AP21" s="24">
        <f ca="1">AP20+(AP22-AP19)/Inputs!B22/12</f>
        <v>196393.32002467746</v>
      </c>
      <c r="AQ21" s="24">
        <f ca="1">AQ20+(AQ22-AQ19)/Inputs!B22/12</f>
        <v>196074.75834019261</v>
      </c>
      <c r="AR21" s="24">
        <f ca="1">AR20+(AR22-AR19)/Inputs!B22/12</f>
        <v>195956.99058575547</v>
      </c>
      <c r="AS21" s="24">
        <f ca="1">AS20+(AS22-AS19)/Inputs!B22/12</f>
        <v>195872.3212663467</v>
      </c>
      <c r="AT21" s="24">
        <f ca="1">AT20+(AT22-AT19)/Inputs!B22/12</f>
        <v>195752.60108412747</v>
      </c>
      <c r="AU21" s="24">
        <f ca="1">AU20+(AU22-AU19)/Inputs!B22/12</f>
        <v>195516.49256388348</v>
      </c>
      <c r="AV21" s="24">
        <f ca="1">AV20+(AV22-AV19)/Inputs!B22/12</f>
        <v>195343.54830239763</v>
      </c>
      <c r="AW21" s="24">
        <f ca="1">AW20+(AW22-AW19)/Inputs!B22/12</f>
        <v>195132.51854301876</v>
      </c>
      <c r="AX21" s="24">
        <f ca="1">AX20+(AX22-AX19)/Inputs!B22/12</f>
        <v>194895.48186329482</v>
      </c>
      <c r="AY21" s="24">
        <f ca="1">AY20+(AY22-AY19)/Inputs!B22/12</f>
        <v>194627.34669995596</v>
      </c>
      <c r="AZ21" s="24">
        <f ca="1">AZ20+(AZ22-AZ19)/Inputs!B22/12</f>
        <v>194450.45112004844</v>
      </c>
      <c r="BA21" s="25">
        <f ca="1">SUM(AO21:AZ21)</f>
        <v>2346575.0078749163</v>
      </c>
      <c r="BB21" s="24">
        <f ca="1">BB20+(BB22-BB19)/Inputs!B22/12</f>
        <v>194330.83458780427</v>
      </c>
      <c r="BC21" s="24">
        <f ca="1">BC20+(BC22-BC19)/Inputs!B22/12</f>
        <v>194173.82342389607</v>
      </c>
      <c r="BD21" s="24">
        <f ca="1">BD20+(BD22-BD19)/Inputs!B22/12</f>
        <v>194001.36787151112</v>
      </c>
      <c r="BE21" s="24">
        <f ca="1">BE20+(BE22-BE19)/Inputs!B22/12</f>
        <v>193846.0010707129</v>
      </c>
      <c r="BF21" s="24">
        <f ca="1">BF20+(BF22-BF19)/Inputs!B22/12</f>
        <v>193701.61988661118</v>
      </c>
      <c r="BG21" s="24">
        <f ca="1">BG20+(BG22-BG19)/Inputs!B22/12</f>
        <v>193520.08440623703</v>
      </c>
      <c r="BH21" s="24">
        <f ca="1">BH20+(BH22-BH19)/Inputs!B22/12</f>
        <v>193353.67925256613</v>
      </c>
      <c r="BI21" s="24">
        <f ca="1">BI20+(BI22-BI19)/Inputs!B22/12</f>
        <v>193148.34118327135</v>
      </c>
      <c r="BJ21" s="24">
        <f ca="1">BJ20+(BJ22-BJ19)/Inputs!B22/12</f>
        <v>192966.42580027058</v>
      </c>
      <c r="BK21" s="24">
        <f ca="1">BK20+(BK22-BK19)/Inputs!B22/12</f>
        <v>192780.67633037502</v>
      </c>
      <c r="BL21" s="24">
        <f ca="1">BL20+(BL22-BL19)/Inputs!B22/12</f>
        <v>192612.79076551387</v>
      </c>
      <c r="BM21" s="24">
        <f ca="1">BM20+(BM22-BM19)/Inputs!B22/12</f>
        <v>192497.81410707213</v>
      </c>
      <c r="BN21" s="25">
        <f ca="1">SUM(BB21:BM21)</f>
        <v>2320933.4586858414</v>
      </c>
      <c r="BO21" s="24">
        <f ca="1">BO20+(BO22-BO19)/Inputs!B22/12</f>
        <v>192436.79215445046</v>
      </c>
      <c r="BP21" s="24">
        <f ca="1">BP20+(BP22-BP19)/Inputs!B22/12</f>
        <v>192268.37156158767</v>
      </c>
      <c r="BQ21" s="24">
        <f ca="1">BQ20+(BQ22-BQ19)/Inputs!B22/12</f>
        <v>192100.2448809596</v>
      </c>
      <c r="BR21" s="24">
        <f ca="1">BR20+(BR22-BR19)/Inputs!B22/12</f>
        <v>191960.56877096594</v>
      </c>
      <c r="BS21" s="24">
        <f ca="1">BS20+(BS22-BS19)/Inputs!B22/12</f>
        <v>191734.55619341449</v>
      </c>
      <c r="BT21" s="24">
        <f ca="1">BT20+(BT22-BT19)/Inputs!B22/12</f>
        <v>191689.15547876837</v>
      </c>
      <c r="BU21" s="24">
        <f ca="1">BU20+(BU22-BU19)/Inputs!B22/12</f>
        <v>191512.10056957</v>
      </c>
      <c r="BV21" s="24">
        <f ca="1">BV20+(BV22-BV19)/Inputs!B22/12</f>
        <v>191375.62160346546</v>
      </c>
      <c r="BW21" s="24">
        <f ca="1">BW20+(BW22-BW19)/Inputs!B22/12</f>
        <v>191177.41098156531</v>
      </c>
      <c r="BX21" s="24">
        <f ca="1">BX20+(BX22-BX19)/Inputs!B22/12</f>
        <v>191039.42165957036</v>
      </c>
      <c r="BY21" s="24">
        <f ca="1">BY20+(BY22-BY19)/Inputs!B22/12</f>
        <v>190922.49357173633</v>
      </c>
      <c r="BZ21" s="24">
        <f ca="1">BZ20+(BZ22-BZ19)/Inputs!B22/12</f>
        <v>190871.38102987208</v>
      </c>
      <c r="CA21" s="25">
        <f ca="1">SUM(BO21:BZ21)</f>
        <v>2299088.118455926</v>
      </c>
      <c r="CB21" s="24">
        <f ca="1">CB20+(CB22-CB19)/Inputs!B22/12</f>
        <v>190816.88501001053</v>
      </c>
      <c r="CC21" s="24">
        <f ca="1">CC20+(CC22-CC19)/Inputs!B22/12</f>
        <v>190727.10708734626</v>
      </c>
      <c r="CD21" s="24">
        <f ca="1">CD20+(CD22-CD19)/Inputs!B22/12</f>
        <v>190639.41122693435</v>
      </c>
      <c r="CE21" s="24">
        <f ca="1">CE20+(CE22-CE19)/Inputs!B22/12</f>
        <v>190449.29834804591</v>
      </c>
      <c r="CF21" s="24">
        <f ca="1">CF20+(CF22-CF19)/Inputs!B22/12</f>
        <v>190344.54077453326</v>
      </c>
      <c r="CG21" s="24">
        <f ca="1">CG20+(CG22-CG19)/Inputs!B22/12</f>
        <v>190216.14003102927</v>
      </c>
      <c r="CH21" s="24">
        <f ca="1">CH20+(CH22-CH19)/Inputs!B22/12</f>
        <v>190122.94473308025</v>
      </c>
      <c r="CI21" s="24">
        <f ca="1">CI20+(CI22-CI19)/Inputs!B22/12</f>
        <v>190078.0299361714</v>
      </c>
      <c r="CJ21" s="24">
        <f ca="1">CJ20+(CJ22-CJ19)/Inputs!B22/12</f>
        <v>189920.31984044425</v>
      </c>
      <c r="CK21" s="24">
        <f ca="1">CK20+(CK22-CK19)/Inputs!B22/12</f>
        <v>189902.15037142695</v>
      </c>
      <c r="CL21" s="24">
        <f ca="1">CL20+(CL22-CL19)/Inputs!B22/12</f>
        <v>189805.67895003897</v>
      </c>
      <c r="CM21" s="24">
        <f ca="1">CM20+(CM22-CM19)/Inputs!B22/12</f>
        <v>189647.32838059415</v>
      </c>
      <c r="CN21" s="25">
        <f ca="1">SUM(CB21:CM21)</f>
        <v>2282669.8346896553</v>
      </c>
      <c r="CO21" s="24">
        <f ca="1">CO20+(CO22-CO19)/Inputs!B22/12</f>
        <v>189464.67083173039</v>
      </c>
      <c r="CP21" s="24">
        <f ca="1">CP20+(CP22-CP19)/Inputs!B22/12</f>
        <v>189301.17764588827</v>
      </c>
      <c r="CQ21" s="24">
        <f ca="1">CQ20+(CQ22-CQ19)/Inputs!B22/12</f>
        <v>189257.1402949102</v>
      </c>
      <c r="CR21" s="24">
        <f ca="1">CR20+(CR22-CR19)/Inputs!B22/12</f>
        <v>189094.35339354243</v>
      </c>
      <c r="CS21" s="24">
        <f ca="1">CS20+(CS22-CS19)/Inputs!B22/12</f>
        <v>189001.71128632437</v>
      </c>
      <c r="CT21" s="24">
        <f ca="1">CT20+(CT22-CT19)/Inputs!B22/12</f>
        <v>188795.23338551269</v>
      </c>
      <c r="CU21" s="24">
        <f ca="1">CU20+(CU22-CU19)/Inputs!B22/12</f>
        <v>188707.20575399417</v>
      </c>
      <c r="CV21" s="24">
        <f ca="1">CV20+(CV22-CV19)/Inputs!B22/12</f>
        <v>188614.91173931587</v>
      </c>
      <c r="CW21" s="24">
        <f ca="1">CW20+(CW22-CW19)/Inputs!B22/12</f>
        <v>188538.66747253842</v>
      </c>
      <c r="CX21" s="24">
        <f ca="1">CX20+(CX22-CX19)/Inputs!B22/12</f>
        <v>188467.93483515052</v>
      </c>
      <c r="CY21" s="24">
        <f ca="1">CY20+(CY22-CY19)/Inputs!B22/12</f>
        <v>188403.32955539567</v>
      </c>
      <c r="CZ21" s="24">
        <f ca="1">CZ20+(CZ22-CZ19)/Inputs!B22/12</f>
        <v>188369.32485660049</v>
      </c>
      <c r="DA21" s="25">
        <f ca="1">SUM(CO21:CZ21)</f>
        <v>2266015.6610509036</v>
      </c>
      <c r="DB21" s="24">
        <f ca="1">DB20+(DB22-DB19)/Inputs!B22/12</f>
        <v>188328.37716232624</v>
      </c>
      <c r="DC21" s="24">
        <f ca="1">DC20+(DC22-DC19)/Inputs!B22/12</f>
        <v>188245.79606311812</v>
      </c>
      <c r="DD21" s="24">
        <f ca="1">DD20+(DD22-DD19)/Inputs!B22/12</f>
        <v>188230.79427754774</v>
      </c>
      <c r="DE21" s="24">
        <f ca="1">DE20+(DE22-DE19)/Inputs!B22/12</f>
        <v>188125.06801649378</v>
      </c>
      <c r="DF21" s="24">
        <f ca="1">DF20+(DF22-DF19)/Inputs!B22/12</f>
        <v>188021.50801037962</v>
      </c>
      <c r="DG21" s="24">
        <f ca="1">DG20+(DG22-DG19)/Inputs!B22/12</f>
        <v>187925.0772887425</v>
      </c>
      <c r="DH21" s="24">
        <f ca="1">DH20+(DH22-DH19)/Inputs!B22/12</f>
        <v>187854.92198933841</v>
      </c>
      <c r="DI21" s="24">
        <f ca="1">DI20+(DI22-DI19)/Inputs!B22/12</f>
        <v>187742.98848145618</v>
      </c>
      <c r="DJ21" s="24">
        <f ca="1">DJ20+(DJ22-DJ19)/Inputs!B22/12</f>
        <v>187723.48482633609</v>
      </c>
      <c r="DK21" s="24">
        <f ca="1">DK20+(DK22-DK19)/Inputs!B22/12</f>
        <v>187578.55123544711</v>
      </c>
      <c r="DL21" s="24">
        <f ca="1">DL20+(DL22-DL19)/Inputs!B22/12</f>
        <v>187437.02209831748</v>
      </c>
      <c r="DM21" s="24">
        <f ca="1">DM20+(DM22-DM19)/Inputs!B22/12</f>
        <v>187402.63337537728</v>
      </c>
      <c r="DN21" s="25">
        <f ca="1">SUM(DB21:DM21)</f>
        <v>2254616.2228248809</v>
      </c>
      <c r="DO21" s="24">
        <f ca="1">DO20+(DO22-DO19)/Inputs!B22/12</f>
        <v>187277.64212221323</v>
      </c>
      <c r="DP21" s="24">
        <f ca="1">DP20+(DP22-DP19)/Inputs!B22/12</f>
        <v>187177.23154074969</v>
      </c>
      <c r="DQ21" s="24">
        <f ca="1">DQ20+(DQ22-DQ19)/Inputs!B22/12</f>
        <v>187042.84328271719</v>
      </c>
      <c r="DR21" s="24">
        <f ca="1">DR20+(DR22-DR19)/Inputs!B22/12</f>
        <v>186872.10059421614</v>
      </c>
      <c r="DS21" s="24">
        <f ca="1">DS20+(DS22-DS19)/Inputs!B22/12</f>
        <v>186740.49281608078</v>
      </c>
      <c r="DT21" s="24">
        <f ca="1">DT20+(DT22-DT19)/Inputs!B22/12</f>
        <v>186660.51979195807</v>
      </c>
      <c r="DU21" s="24">
        <f ca="1">DU20+(DU22-DU19)/Inputs!B22/12</f>
        <v>186608.81727509593</v>
      </c>
      <c r="DV21" s="24">
        <f ca="1">DV20+(DV22-DV19)/Inputs!B22/12</f>
        <v>186443.91262376981</v>
      </c>
      <c r="DW21" s="24">
        <f ca="1">DW20+(DW22-DW19)/Inputs!B22/12</f>
        <v>186330.78507261226</v>
      </c>
      <c r="DX21" s="24">
        <f ca="1">DX20+(DX22-DX19)/Inputs!B22/12</f>
        <v>186352.01279626621</v>
      </c>
      <c r="DY21" s="24">
        <f ca="1">DY20+(DY22-DY19)/Inputs!B22/12</f>
        <v>186196.10344207386</v>
      </c>
      <c r="DZ21" s="24">
        <f ca="1">DZ20+(DZ22-DZ19)/Inputs!B22/12</f>
        <v>186068.53169745565</v>
      </c>
      <c r="EA21" s="25">
        <f ca="1">SUM(DO21:DZ21)</f>
        <v>2239770.9930552091</v>
      </c>
      <c r="EB21" s="24">
        <f ca="1">EB20+(EB22-EB19)/Inputs!B22/12</f>
        <v>185999.95653524838</v>
      </c>
      <c r="EC21" s="24">
        <f ca="1">EC20+(EC22-EC19)/Inputs!B22/12</f>
        <v>185929.27726747535</v>
      </c>
      <c r="ED21" s="24">
        <f ca="1">ED20+(ED22-ED19)/Inputs!B22/12</f>
        <v>185819.65783526696</v>
      </c>
      <c r="EE21" s="24">
        <f ca="1">EE20+(EE22-EE19)/Inputs!B22/12</f>
        <v>185697.2797495999</v>
      </c>
      <c r="EF21" s="24">
        <f ca="1">EF20+(EF22-EF19)/Inputs!B22/12</f>
        <v>185560.96867187211</v>
      </c>
      <c r="EG21" s="24">
        <f ca="1">EG20+(EG22-EG19)/Inputs!B22/12</f>
        <v>185444.0114326521</v>
      </c>
      <c r="EH21" s="24">
        <f ca="1">EH20+(EH22-EH19)/Inputs!B22/12</f>
        <v>185274.92737844418</v>
      </c>
      <c r="EI21" s="24">
        <f ca="1">EI20+(EI22-EI19)/Inputs!B22/12</f>
        <v>185095.07177275486</v>
      </c>
      <c r="EJ21" s="24">
        <f ca="1">EJ20+(EJ22-EJ19)/Inputs!B22/12</f>
        <v>185027.79174272978</v>
      </c>
      <c r="EK21" s="24">
        <f ca="1">EK20+(EK22-EK19)/Inputs!B22/12</f>
        <v>184978.37796280743</v>
      </c>
      <c r="EL21" s="24">
        <f ca="1">EL20+(EL22-EL19)/Inputs!B22/12</f>
        <v>184992.9539342426</v>
      </c>
      <c r="EM21" s="24">
        <f ca="1">EM20+(EM22-EM19)/Inputs!B22/12</f>
        <v>184818.45787968917</v>
      </c>
      <c r="EN21" s="25">
        <f ca="1">SUM(EB21:EM21)</f>
        <v>2224638.7321627829</v>
      </c>
    </row>
    <row r="22" spans="1:144" ht="12.75" customHeight="1" outlineLevel="1">
      <c r="A22" s="9" t="str">
        <f>Labels!B14</f>
        <v>Desired Capital</v>
      </c>
      <c r="B22" s="28">
        <f>Inputs!B20*B10/(1/Inputs!B19/12+'(Other Computations)'!B144)</f>
        <v>34645298.421926454</v>
      </c>
      <c r="C22" s="28">
        <f ca="1">Inputs!B20*C10/(1/Inputs!B19/12+'(Other Computations)'!B144)</f>
        <v>34634340.357497513</v>
      </c>
      <c r="D22" s="28">
        <f ca="1">Inputs!B20*D10/(1/Inputs!B19/12+'(Other Computations)'!B144)</f>
        <v>34619704.382324219</v>
      </c>
      <c r="E22" s="28">
        <f ca="1">Inputs!B20*E10/(1/Inputs!B19/12+'(Other Computations)'!B144)</f>
        <v>34603640.745145604</v>
      </c>
      <c r="F22" s="28">
        <f ca="1">Inputs!B20*F10/(1/Inputs!B19/12+'(Other Computations)'!B144)</f>
        <v>34589162.631974049</v>
      </c>
      <c r="G22" s="28">
        <f ca="1">Inputs!B20*G10/(1/Inputs!B19/12+'(Other Computations)'!B144)</f>
        <v>34575699.217322953</v>
      </c>
      <c r="H22" s="28">
        <f ca="1">Inputs!B20*H10/(1/Inputs!B19/12+'(Other Computations)'!B144)</f>
        <v>34560159.100127682</v>
      </c>
      <c r="I22" s="28">
        <f ca="1">Inputs!B20*I10/(1/Inputs!B19/12+'(Other Computations)'!B144)</f>
        <v>34550182.104621992</v>
      </c>
      <c r="J22" s="28">
        <f ca="1">Inputs!B20*J10/(1/Inputs!B19/12+'(Other Computations)'!B144)</f>
        <v>34534738.19605238</v>
      </c>
      <c r="K22" s="28">
        <f ca="1">Inputs!B20*K10/(1/Inputs!B19/12+'(Other Computations)'!B144)</f>
        <v>34517132.030051924</v>
      </c>
      <c r="L22" s="28">
        <f ca="1">Inputs!B20*L10/(1/Inputs!B19/12+'(Other Computations)'!B144)</f>
        <v>34505799.846749157</v>
      </c>
      <c r="M22" s="28">
        <f ca="1">Inputs!B20*M10/(1/Inputs!B19/12+'(Other Computations)'!B144)</f>
        <v>34492028.394922264</v>
      </c>
      <c r="N22" s="29">
        <f ca="1">M22</f>
        <v>34492028.394922264</v>
      </c>
      <c r="O22" s="28">
        <f ca="1">Inputs!B20*O10/(1/Inputs!B19/12+'(Other Computations)'!B144)</f>
        <v>34477687.368965916</v>
      </c>
      <c r="P22" s="28">
        <f ca="1">Inputs!B20*P10/(1/Inputs!B19/12+'(Other Computations)'!B144)</f>
        <v>34466748.400606371</v>
      </c>
      <c r="Q22" s="28">
        <f ca="1">Inputs!B20*Q10/(1/Inputs!B19/12+'(Other Computations)'!B144)</f>
        <v>34455175.446333997</v>
      </c>
      <c r="R22" s="28">
        <f ca="1">Inputs!B20*R10/(1/Inputs!B19/12+'(Other Computations)'!B144)</f>
        <v>34443530.014871687</v>
      </c>
      <c r="S22" s="28">
        <f ca="1">Inputs!B20*S10/(1/Inputs!B19/12+'(Other Computations)'!B144)</f>
        <v>34431735.969966948</v>
      </c>
      <c r="T22" s="28">
        <f ca="1">Inputs!B20*T10/(1/Inputs!B19/12+'(Other Computations)'!B144)</f>
        <v>34419756.885512814</v>
      </c>
      <c r="U22" s="28">
        <f ca="1">Inputs!B20*U10/(1/Inputs!B19/12+'(Other Computations)'!B144)</f>
        <v>34406894.072267078</v>
      </c>
      <c r="V22" s="28">
        <f ca="1">Inputs!B20*V10/(1/Inputs!B19/12+'(Other Computations)'!B144)</f>
        <v>34394422.353586718</v>
      </c>
      <c r="W22" s="28">
        <f ca="1">Inputs!B20*W10/(1/Inputs!B19/12+'(Other Computations)'!B144)</f>
        <v>34381062.190079123</v>
      </c>
      <c r="X22" s="28">
        <f ca="1">Inputs!B20*X10/(1/Inputs!B19/12+'(Other Computations)'!B144)</f>
        <v>34368120.892573439</v>
      </c>
      <c r="Y22" s="28">
        <f ca="1">Inputs!B20*Y10/(1/Inputs!B19/12+'(Other Computations)'!B144)</f>
        <v>34354103.205303974</v>
      </c>
      <c r="Z22" s="28">
        <f ca="1">Inputs!B20*Z10/(1/Inputs!B19/12+'(Other Computations)'!B144)</f>
        <v>34336506.006161295</v>
      </c>
      <c r="AA22" s="29">
        <f ca="1">Z22</f>
        <v>34336506.006161295</v>
      </c>
      <c r="AB22" s="28">
        <f ca="1">Inputs!B20*AB10/(1/Inputs!B19/12+'(Other Computations)'!B144)</f>
        <v>34323757.879161336</v>
      </c>
      <c r="AC22" s="28">
        <f ca="1">Inputs!B20*AC10/(1/Inputs!B19/12+'(Other Computations)'!B144)</f>
        <v>34312380.401850261</v>
      </c>
      <c r="AD22" s="28">
        <f ca="1">Inputs!B20*AD10/(1/Inputs!B19/12+'(Other Computations)'!B144)</f>
        <v>34298380.675852895</v>
      </c>
      <c r="AE22" s="28">
        <f ca="1">Inputs!B20*AE10/(1/Inputs!B19/12+'(Other Computations)'!B144)</f>
        <v>34284307.807605118</v>
      </c>
      <c r="AF22" s="28">
        <f ca="1">Inputs!B20*AF10/(1/Inputs!B19/12+'(Other Computations)'!B144)</f>
        <v>34268312.794246674</v>
      </c>
      <c r="AG22" s="28">
        <f ca="1">Inputs!B20*AG10/(1/Inputs!B19/12+'(Other Computations)'!B144)</f>
        <v>34253306.784253828</v>
      </c>
      <c r="AH22" s="28">
        <f ca="1">Inputs!B20*AH10/(1/Inputs!B19/12+'(Other Computations)'!B144)</f>
        <v>34241696.284773327</v>
      </c>
      <c r="AI22" s="28">
        <f ca="1">Inputs!B20*AI10/(1/Inputs!B19/12+'(Other Computations)'!B144)</f>
        <v>34226117.20791544</v>
      </c>
      <c r="AJ22" s="28">
        <f ca="1">Inputs!B20*AJ10/(1/Inputs!B19/12+'(Other Computations)'!B144)</f>
        <v>34213489.071274094</v>
      </c>
      <c r="AK22" s="28">
        <f ca="1">Inputs!B20*AK10/(1/Inputs!B19/12+'(Other Computations)'!B144)</f>
        <v>34196979.203894772</v>
      </c>
      <c r="AL22" s="28">
        <f ca="1">Inputs!B20*AL10/(1/Inputs!B19/12+'(Other Computations)'!B144)</f>
        <v>34184610.399604186</v>
      </c>
      <c r="AM22" s="28">
        <f ca="1">Inputs!B20*AM10/(1/Inputs!B19/12+'(Other Computations)'!B144)</f>
        <v>34170683.458462678</v>
      </c>
      <c r="AN22" s="29">
        <f ca="1">AM22</f>
        <v>34170683.458462678</v>
      </c>
      <c r="AO22" s="28">
        <f ca="1">Inputs!B20*AO10/(1/Inputs!B19/12+'(Other Computations)'!B144)</f>
        <v>34157384.72263784</v>
      </c>
      <c r="AP22" s="28">
        <f ca="1">Inputs!B20*AP10/(1/Inputs!B19/12+'(Other Computations)'!B144)</f>
        <v>34144576.106335625</v>
      </c>
      <c r="AQ22" s="28">
        <f ca="1">Inputs!B20*AQ10/(1/Inputs!B19/12+'(Other Computations)'!B144)</f>
        <v>34126183.43951267</v>
      </c>
      <c r="AR22" s="28">
        <f ca="1">Inputs!B20*AR10/(1/Inputs!B19/12+'(Other Computations)'!B144)</f>
        <v>34114777.034250654</v>
      </c>
      <c r="AS22" s="28">
        <f ca="1">Inputs!B20*AS10/(1/Inputs!B19/12+'(Other Computations)'!B144)</f>
        <v>34104553.885054879</v>
      </c>
      <c r="AT22" s="28">
        <f ca="1">Inputs!B20*AT10/(1/Inputs!B19/12+'(Other Computations)'!B144)</f>
        <v>34093052.130747937</v>
      </c>
      <c r="AU22" s="28">
        <f ca="1">Inputs!B20*AU10/(1/Inputs!B19/12+'(Other Computations)'!B144)</f>
        <v>34077301.528168432</v>
      </c>
      <c r="AV22" s="28">
        <f ca="1">Inputs!B20*AV10/(1/Inputs!B19/12+'(Other Computations)'!B144)</f>
        <v>34063657.193207227</v>
      </c>
      <c r="AW22" s="28">
        <f ca="1">Inputs!B20*AW10/(1/Inputs!B19/12+'(Other Computations)'!B144)</f>
        <v>34048562.589647174</v>
      </c>
      <c r="AX22" s="28">
        <f ca="1">Inputs!B20*AX10/(1/Inputs!B19/12+'(Other Computations)'!B144)</f>
        <v>34032401.923474848</v>
      </c>
      <c r="AY22" s="28">
        <f ca="1">Inputs!B20*AY10/(1/Inputs!B19/12+'(Other Computations)'!B144)</f>
        <v>34014974.524043381</v>
      </c>
      <c r="AZ22" s="28">
        <f ca="1">Inputs!B20*AZ10/(1/Inputs!B19/12+'(Other Computations)'!B144)</f>
        <v>34000659.808893599</v>
      </c>
      <c r="BA22" s="29">
        <f ca="1">AZ22</f>
        <v>34000659.808893599</v>
      </c>
      <c r="BB22" s="28">
        <f ca="1">Inputs!B20*BB10/(1/Inputs!B19/12+'(Other Computations)'!B144)</f>
        <v>33988333.978400216</v>
      </c>
      <c r="BC22" s="28">
        <f ca="1">Inputs!B20*BC10/(1/Inputs!B19/12+'(Other Computations)'!B144)</f>
        <v>33974627.531272478</v>
      </c>
      <c r="BD22" s="28">
        <f ca="1">Inputs!B20*BD10/(1/Inputs!B19/12+'(Other Computations)'!B144)</f>
        <v>33960281.443034329</v>
      </c>
      <c r="BE22" s="28">
        <f ca="1">Inputs!B20*BE10/(1/Inputs!B19/12+'(Other Computations)'!B144)</f>
        <v>33946459.680295721</v>
      </c>
      <c r="BF22" s="28">
        <f ca="1">Inputs!B20*BF10/(1/Inputs!B19/12+'(Other Computations)'!B144)</f>
        <v>33932963.42633976</v>
      </c>
      <c r="BG22" s="28">
        <f ca="1">Inputs!B20*BG10/(1/Inputs!B19/12+'(Other Computations)'!B144)</f>
        <v>33918067.508931145</v>
      </c>
      <c r="BH22" s="28">
        <f ca="1">Inputs!B20*BH10/(1/Inputs!B19/12+'(Other Computations)'!B144)</f>
        <v>33903615.082648441</v>
      </c>
      <c r="BI22" s="28">
        <f ca="1">Inputs!B20*BI10/(1/Inputs!B19/12+'(Other Computations)'!B144)</f>
        <v>33887683.332424663</v>
      </c>
      <c r="BJ22" s="28">
        <f ca="1">Inputs!B20*BJ10/(1/Inputs!B19/12+'(Other Computations)'!B144)</f>
        <v>33872475.487185098</v>
      </c>
      <c r="BK22" s="28">
        <f ca="1">Inputs!B20*BK10/(1/Inputs!B19/12+'(Other Computations)'!B144)</f>
        <v>33857042.53128089</v>
      </c>
      <c r="BL22" s="28">
        <f ca="1">Inputs!B20*BL10/(1/Inputs!B19/12+'(Other Computations)'!B144)</f>
        <v>33842157.449376352</v>
      </c>
      <c r="BM22" s="28">
        <f ca="1">Inputs!B20*BM10/(1/Inputs!B19/12+'(Other Computations)'!B144)</f>
        <v>33829101.065370813</v>
      </c>
      <c r="BN22" s="29">
        <f ca="1">BM22</f>
        <v>33829101.065370813</v>
      </c>
      <c r="BO22" s="28">
        <f ca="1">Inputs!B20*BO10/(1/Inputs!B19/12+'(Other Computations)'!B144)</f>
        <v>33817960.675794363</v>
      </c>
      <c r="BP22" s="28">
        <f ca="1">Inputs!B20*BP10/(1/Inputs!B19/12+'(Other Computations)'!B144)</f>
        <v>33802970.629788071</v>
      </c>
      <c r="BQ22" s="28">
        <f ca="1">Inputs!B20*BQ10/(1/Inputs!B19/12+'(Other Computations)'!B144)</f>
        <v>33787889.055872083</v>
      </c>
      <c r="BR22" s="28">
        <f ca="1">Inputs!B20*BR10/(1/Inputs!B19/12+'(Other Computations)'!B144)</f>
        <v>33773752.802282624</v>
      </c>
      <c r="BS22" s="28">
        <f ca="1">Inputs!B20*BS10/(1/Inputs!B19/12+'(Other Computations)'!B144)</f>
        <v>33756458.531024404</v>
      </c>
      <c r="BT22" s="28">
        <f ca="1">Inputs!B20*BT10/(1/Inputs!B19/12+'(Other Computations)'!B144)</f>
        <v>33745524.418619826</v>
      </c>
      <c r="BU22" s="28">
        <f ca="1">Inputs!B20*BU10/(1/Inputs!B19/12+'(Other Computations)'!B144)</f>
        <v>33729908.296587549</v>
      </c>
      <c r="BV22" s="28">
        <f ca="1">Inputs!B20*BV10/(1/Inputs!B19/12+'(Other Computations)'!B144)</f>
        <v>33715640.937599853</v>
      </c>
      <c r="BW22" s="28">
        <f ca="1">Inputs!B20*BW10/(1/Inputs!B19/12+'(Other Computations)'!B144)</f>
        <v>33699107.713144749</v>
      </c>
      <c r="BX22" s="28">
        <f ca="1">Inputs!B20*BX10/(1/Inputs!B19/12+'(Other Computations)'!B144)</f>
        <v>33684629.169620208</v>
      </c>
      <c r="BY22" s="28">
        <f ca="1">Inputs!B20*BY10/(1/Inputs!B19/12+'(Other Computations)'!B144)</f>
        <v>33670869.253253803</v>
      </c>
      <c r="BZ22" s="28">
        <f ca="1">Inputs!B20*BZ10/(1/Inputs!B19/12+'(Other Computations)'!B144)</f>
        <v>33659447.950261161</v>
      </c>
      <c r="CA22" s="29">
        <f ca="1">BZ22</f>
        <v>33659447.950261161</v>
      </c>
      <c r="CB22" s="28">
        <f ca="1">Inputs!B20*CB10/(1/Inputs!B19/12+'(Other Computations)'!B144)</f>
        <v>33647935.633782841</v>
      </c>
      <c r="CC22" s="28">
        <f ca="1">Inputs!B20*CC10/(1/Inputs!B19/12+'(Other Computations)'!B144)</f>
        <v>33635166.656730145</v>
      </c>
      <c r="CD22" s="28">
        <f ca="1">Inputs!B20*CD10/(1/Inputs!B19/12+'(Other Computations)'!B144)</f>
        <v>33622451.381689191</v>
      </c>
      <c r="CE22" s="28">
        <f ca="1">Inputs!B20*CE10/(1/Inputs!B19/12+'(Other Computations)'!B144)</f>
        <v>33606037.403938465</v>
      </c>
      <c r="CF22" s="28">
        <f ca="1">Inputs!B20*CF10/(1/Inputs!B19/12+'(Other Computations)'!B144)</f>
        <v>33592581.790463336</v>
      </c>
      <c r="CG22" s="28">
        <f ca="1">Inputs!B20*CG10/(1/Inputs!B19/12+'(Other Computations)'!B144)</f>
        <v>33578267.96754352</v>
      </c>
      <c r="CH22" s="28">
        <f ca="1">Inputs!B20*CH10/(1/Inputs!B19/12+'(Other Computations)'!B144)</f>
        <v>33565173.232857533</v>
      </c>
      <c r="CI22" s="28">
        <f ca="1">Inputs!B20*CI10/(1/Inputs!B19/12+'(Other Computations)'!B144)</f>
        <v>33553808.602237947</v>
      </c>
      <c r="CJ22" s="28">
        <f ca="1">Inputs!B20*CJ10/(1/Inputs!B19/12+'(Other Computations)'!B144)</f>
        <v>33538416.370913312</v>
      </c>
      <c r="CK22" s="28">
        <f ca="1">Inputs!B20*CK10/(1/Inputs!B19/12+'(Other Computations)'!B144)</f>
        <v>33527957.538665336</v>
      </c>
      <c r="CL22" s="28">
        <f ca="1">Inputs!B20*CL10/(1/Inputs!B19/12+'(Other Computations)'!B144)</f>
        <v>33514753.287087549</v>
      </c>
      <c r="CM22" s="28">
        <f ca="1">Inputs!B20*CM10/(1/Inputs!B19/12+'(Other Computations)'!B144)</f>
        <v>33499287.169712186</v>
      </c>
      <c r="CN22" s="29">
        <f ca="1">CM22</f>
        <v>33499287.169712186</v>
      </c>
      <c r="CO22" s="28">
        <f ca="1">Inputs!B20*CO10/(1/Inputs!B19/12+'(Other Computations)'!B144)</f>
        <v>33482866.247243878</v>
      </c>
      <c r="CP22" s="28">
        <f ca="1">Inputs!B20*CP10/(1/Inputs!B19/12+'(Other Computations)'!B144)</f>
        <v>33467044.644517958</v>
      </c>
      <c r="CQ22" s="28">
        <f ca="1">Inputs!B20*CQ10/(1/Inputs!B19/12+'(Other Computations)'!B144)</f>
        <v>33455457.702247426</v>
      </c>
      <c r="CR22" s="28">
        <f ca="1">Inputs!B20*CR10/(1/Inputs!B19/12+'(Other Computations)'!B144)</f>
        <v>33439645.915018581</v>
      </c>
      <c r="CS22" s="28">
        <f ca="1">Inputs!B20*CS10/(1/Inputs!B19/12+'(Other Computations)'!B144)</f>
        <v>33426265.523372229</v>
      </c>
      <c r="CT22" s="28">
        <f ca="1">Inputs!B20*CT10/(1/Inputs!B19/12+'(Other Computations)'!B144)</f>
        <v>33408788.518830411</v>
      </c>
      <c r="CU22" s="28">
        <f ca="1">Inputs!B20*CU10/(1/Inputs!B19/12+'(Other Computations)'!B144)</f>
        <v>33395448.891270705</v>
      </c>
      <c r="CV22" s="28">
        <f ca="1">Inputs!B20*CV10/(1/Inputs!B19/12+'(Other Computations)'!B144)</f>
        <v>33381971.676074669</v>
      </c>
      <c r="CW22" s="28">
        <f ca="1">Inputs!B20*CW10/(1/Inputs!B19/12+'(Other Computations)'!B144)</f>
        <v>33369059.360333387</v>
      </c>
      <c r="CX22" s="28">
        <f ca="1">Inputs!B20*CX10/(1/Inputs!B19/12+'(Other Computations)'!B144)</f>
        <v>33356349.440502379</v>
      </c>
      <c r="CY22" s="28">
        <f ca="1">Inputs!B20*CY10/(1/Inputs!B19/12+'(Other Computations)'!B144)</f>
        <v>33343866.231931038</v>
      </c>
      <c r="CZ22" s="28">
        <f ca="1">Inputs!B20*CZ10/(1/Inputs!B19/12+'(Other Computations)'!B144)</f>
        <v>33332495.693279196</v>
      </c>
      <c r="DA22" s="29">
        <f ca="1">CZ22</f>
        <v>33332495.693279196</v>
      </c>
      <c r="DB22" s="28">
        <f ca="1">Inputs!B20*DB10/(1/Inputs!B19/12+'(Other Computations)'!B144)</f>
        <v>33320915.506904237</v>
      </c>
      <c r="DC22" s="28">
        <f ca="1">Inputs!B20*DC10/(1/Inputs!B19/12+'(Other Computations)'!B144)</f>
        <v>33307863.252035078</v>
      </c>
      <c r="DD22" s="28">
        <f ca="1">Inputs!B20*DD10/(1/Inputs!B19/12+'(Other Computations)'!B144)</f>
        <v>33297230.201038469</v>
      </c>
      <c r="DE22" s="28">
        <f ca="1">Inputs!B20*DE10/(1/Inputs!B19/12+'(Other Computations)'!B144)</f>
        <v>33283393.759132151</v>
      </c>
      <c r="DF22" s="28">
        <f ca="1">Inputs!B20*DF10/(1/Inputs!B19/12+'(Other Computations)'!B144)</f>
        <v>33269592.868112829</v>
      </c>
      <c r="DG22" s="28">
        <f ca="1">Inputs!B20*DG10/(1/Inputs!B19/12+'(Other Computations)'!B144)</f>
        <v>33256027.431101818</v>
      </c>
      <c r="DH22" s="28">
        <f ca="1">Inputs!B20*DH10/(1/Inputs!B19/12+'(Other Computations)'!B144)</f>
        <v>33243393.62673039</v>
      </c>
      <c r="DI22" s="28">
        <f ca="1">Inputs!B20*DI10/(1/Inputs!B19/12+'(Other Computations)'!B144)</f>
        <v>33229266.398203216</v>
      </c>
      <c r="DJ22" s="28">
        <f ca="1">Inputs!B20*DJ10/(1/Inputs!B19/12+'(Other Computations)'!B144)</f>
        <v>33218429.912084091</v>
      </c>
      <c r="DK22" s="28">
        <f ca="1">Inputs!B20*DK10/(1/Inputs!B19/12+'(Other Computations)'!B144)</f>
        <v>33203142.535268165</v>
      </c>
      <c r="DL22" s="28">
        <f ca="1">Inputs!B20*DL10/(1/Inputs!B19/12+'(Other Computations)'!B144)</f>
        <v>33187897.288090255</v>
      </c>
      <c r="DM22" s="28">
        <f ca="1">Inputs!B20*DM10/(1/Inputs!B19/12+'(Other Computations)'!B144)</f>
        <v>33176458.562976606</v>
      </c>
      <c r="DN22" s="29">
        <f ca="1">DM22</f>
        <v>33176458.562976606</v>
      </c>
      <c r="DO22" s="28">
        <f ca="1">Inputs!B20*DO10/(1/Inputs!B19/12+'(Other Computations)'!B144)</f>
        <v>33161814.503570877</v>
      </c>
      <c r="DP22" s="28">
        <f ca="1">Inputs!B20*DP10/(1/Inputs!B19/12+'(Other Computations)'!B144)</f>
        <v>33147998.444742691</v>
      </c>
      <c r="DQ22" s="28">
        <f ca="1">Inputs!B20*DQ10/(1/Inputs!B19/12+'(Other Computations)'!B144)</f>
        <v>33132945.945996817</v>
      </c>
      <c r="DR22" s="28">
        <f ca="1">Inputs!B20*DR10/(1/Inputs!B19/12+'(Other Computations)'!B144)</f>
        <v>33116532.537941456</v>
      </c>
      <c r="DS22" s="28">
        <f ca="1">Inputs!B20*DS10/(1/Inputs!B19/12+'(Other Computations)'!B144)</f>
        <v>33101446.842177581</v>
      </c>
      <c r="DT22" s="28">
        <f ca="1">Inputs!B20*DT10/(1/Inputs!B19/12+'(Other Computations)'!B144)</f>
        <v>33088186.088637497</v>
      </c>
      <c r="DU22" s="28">
        <f ca="1">Inputs!B20*DU10/(1/Inputs!B19/12+'(Other Computations)'!B144)</f>
        <v>33075952.896142792</v>
      </c>
      <c r="DV22" s="28">
        <f ca="1">Inputs!B20*DV10/(1/Inputs!B19/12+'(Other Computations)'!B144)</f>
        <v>33059671.657347303</v>
      </c>
      <c r="DW22" s="28">
        <f ca="1">Inputs!B20*DW10/(1/Inputs!B19/12+'(Other Computations)'!B144)</f>
        <v>33045162.306128547</v>
      </c>
      <c r="DX22" s="28">
        <f ca="1">Inputs!B20*DX10/(1/Inputs!B19/12+'(Other Computations)'!B144)</f>
        <v>33035473.529387537</v>
      </c>
      <c r="DY22" s="28">
        <f ca="1">Inputs!B20*DY10/(1/Inputs!B19/12+'(Other Computations)'!B144)</f>
        <v>33019515.410753541</v>
      </c>
      <c r="DZ22" s="28">
        <f ca="1">Inputs!B20*DZ10/(1/Inputs!B19/12+'(Other Computations)'!B144)</f>
        <v>33004479.208000153</v>
      </c>
      <c r="EA22" s="29">
        <f ca="1">DZ22</f>
        <v>33004479.208000153</v>
      </c>
      <c r="EB22" s="28">
        <f ca="1">Inputs!B20*EB10/(1/Inputs!B19/12+'(Other Computations)'!B144)</f>
        <v>32991534.299270324</v>
      </c>
      <c r="EC22" s="28">
        <f ca="1">Inputs!B20*EC10/(1/Inputs!B19/12+'(Other Computations)'!B144)</f>
        <v>32978534.568784788</v>
      </c>
      <c r="ED22" s="28">
        <f ca="1">Inputs!B20*ED10/(1/Inputs!B19/12+'(Other Computations)'!B144)</f>
        <v>32964139.366139963</v>
      </c>
      <c r="EE22" s="28">
        <f ca="1">Inputs!B20*EE10/(1/Inputs!B19/12+'(Other Computations)'!B144)</f>
        <v>32949252.611886546</v>
      </c>
      <c r="EF22" s="28">
        <f ca="1">Inputs!B20*EF10/(1/Inputs!B19/12+'(Other Computations)'!B144)</f>
        <v>32933827.577563304</v>
      </c>
      <c r="EG22" s="28">
        <f ca="1">Inputs!B20*EG10/(1/Inputs!B19/12+'(Other Computations)'!B144)</f>
        <v>32919051.58198107</v>
      </c>
      <c r="EH22" s="28">
        <f ca="1">Inputs!B20*EH10/(1/Inputs!B19/12+'(Other Computations)'!B144)</f>
        <v>32902373.879500557</v>
      </c>
      <c r="EI22" s="28">
        <f ca="1">Inputs!B20*EI10/(1/Inputs!B19/12+'(Other Computations)'!B144)</f>
        <v>32885227.269467156</v>
      </c>
      <c r="EJ22" s="28">
        <f ca="1">Inputs!B20*EJ10/(1/Inputs!B19/12+'(Other Computations)'!B144)</f>
        <v>32872052.796590555</v>
      </c>
      <c r="EK22" s="28">
        <f ca="1">Inputs!B20*EK10/(1/Inputs!B19/12+'(Other Computations)'!B144)</f>
        <v>32859556.291842584</v>
      </c>
      <c r="EL22" s="28">
        <f ca="1">Inputs!B20*EL10/(1/Inputs!B19/12+'(Other Computations)'!B144)</f>
        <v>32849392.423844971</v>
      </c>
      <c r="EM22" s="28">
        <f ca="1">Inputs!B20*EM10/(1/Inputs!B19/12+'(Other Computations)'!B144)</f>
        <v>32832510.922840036</v>
      </c>
      <c r="EN22" s="29">
        <f ca="1">EM22</f>
        <v>32832510.922840036</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139.99538739414771</v>
      </c>
      <c r="E28" s="31">
        <f ca="1">D28+'(Other Computations)'!B61*(D29-D28)/Inputs!B28/12</f>
        <v>139.98474749674997</v>
      </c>
      <c r="F28" s="31">
        <f ca="1">E28+'(Other Computations)'!B61*(E29-E28)/Inputs!B28/12</f>
        <v>139.9676545624863</v>
      </c>
      <c r="G28" s="31">
        <f ca="1">F28+'(Other Computations)'!B61*(F29-F28)/Inputs!B28/12</f>
        <v>139.94496456086117</v>
      </c>
      <c r="H28" s="31">
        <f ca="1">G28+'(Other Computations)'!B61*(G29-G28)/Inputs!B28/12</f>
        <v>139.917269534215</v>
      </c>
      <c r="I28" s="31">
        <f ca="1">H28+'(Other Computations)'!B61*(H29-H28)/Inputs!B28/12</f>
        <v>139.88384409057875</v>
      </c>
      <c r="J28" s="31">
        <f ca="1">I28+'(Other Computations)'!B61*(I29-I28)/Inputs!B28/12</f>
        <v>139.84720054041861</v>
      </c>
      <c r="K28" s="31">
        <f ca="1">J28+'(Other Computations)'!B61*(J29-J28)/Inputs!B28/12</f>
        <v>139.80513658635024</v>
      </c>
      <c r="L28" s="31">
        <f ca="1">K28+'(Other Computations)'!B61*(K29-K28)/Inputs!B28/12</f>
        <v>139.75690523897489</v>
      </c>
      <c r="M28" s="31">
        <f ca="1">L28+'(Other Computations)'!B61*(L29-L28)/Inputs!B28/12</f>
        <v>139.70533314040711</v>
      </c>
      <c r="N28" s="32">
        <f ca="1">M28</f>
        <v>139.70533314040711</v>
      </c>
      <c r="O28" s="31">
        <f ca="1">M28+'(Other Computations)'!B61*(M29-M28)/Inputs!B28/12</f>
        <v>139.64949850963066</v>
      </c>
      <c r="P28" s="31">
        <f ca="1">O28+'(Other Computations)'!B61*(O29-O28)/Inputs!B28/12</f>
        <v>139.58929381525684</v>
      </c>
      <c r="Q28" s="31">
        <f ca="1">P28+'(Other Computations)'!B61*(P29-P28)/Inputs!B28/12</f>
        <v>139.52628714809583</v>
      </c>
      <c r="R28" s="31">
        <f ca="1">Q28+'(Other Computations)'!B61*(Q29-Q28)/Inputs!B28/12</f>
        <v>139.46030306272735</v>
      </c>
      <c r="S28" s="31">
        <f ca="1">R28+'(Other Computations)'!B61*(R29-R28)/Inputs!B28/12</f>
        <v>139.39140801157757</v>
      </c>
      <c r="T28" s="31">
        <f ca="1">S28+'(Other Computations)'!B61*(S29-S28)/Inputs!B28/12</f>
        <v>139.31963496952267</v>
      </c>
      <c r="U28" s="31">
        <f ca="1">T28+'(Other Computations)'!B61*(T29-T28)/Inputs!B28/12</f>
        <v>139.24500110514541</v>
      </c>
      <c r="V28" s="31">
        <f ca="1">U28+'(Other Computations)'!B61*(U29-U28)/Inputs!B28/12</f>
        <v>139.16722946313655</v>
      </c>
      <c r="W28" s="31">
        <f ca="1">V28+'(Other Computations)'!B61*(V29-V28)/Inputs!B28/12</f>
        <v>139.08658818640095</v>
      </c>
      <c r="X28" s="31">
        <f ca="1">W28+'(Other Computations)'!B61*(W29-W28)/Inputs!B28/12</f>
        <v>139.00279957629243</v>
      </c>
      <c r="Y28" s="31">
        <f ca="1">X28+'(Other Computations)'!B61*(X29-X28)/Inputs!B28/12</f>
        <v>138.91614472817201</v>
      </c>
      <c r="Z28" s="31">
        <f ca="1">Y28+'(Other Computations)'!B61*(Y29-Y28)/Inputs!B28/12</f>
        <v>138.8262677184095</v>
      </c>
      <c r="AA28" s="32">
        <f ca="1">Z28</f>
        <v>138.8262677184095</v>
      </c>
      <c r="AB28" s="31">
        <f ca="1">Z28+'(Other Computations)'!B61*(Z29-Z28)/Inputs!B28/12</f>
        <v>138.73176974276257</v>
      </c>
      <c r="AC28" s="31">
        <f ca="1">AB28+'(Other Computations)'!B61*(AB29-AB28)/Inputs!B28/12</f>
        <v>138.63484086400899</v>
      </c>
      <c r="AD28" s="31">
        <f ca="1">AC28+'(Other Computations)'!B61*(AC29-AC28)/Inputs!B28/12</f>
        <v>138.5361443633598</v>
      </c>
      <c r="AE28" s="31">
        <f ca="1">AD28+'(Other Computations)'!B61*(AD29-AD28)/Inputs!B28/12</f>
        <v>138.43464397533828</v>
      </c>
      <c r="AF28" s="31">
        <f ca="1">AE28+'(Other Computations)'!B61*(AE29-AE28)/Inputs!B28/12</f>
        <v>138.33040669075268</v>
      </c>
      <c r="AG28" s="31">
        <f ca="1">AF28+'(Other Computations)'!B61*(AF29-AF28)/Inputs!B28/12</f>
        <v>138.22271970630825</v>
      </c>
      <c r="AH28" s="31">
        <f ca="1">AG28+'(Other Computations)'!B61*(AG29-AG28)/Inputs!B28/12</f>
        <v>138.11211667796167</v>
      </c>
      <c r="AI28" s="31">
        <f ca="1">AH28+'(Other Computations)'!B61*(AH29-AH28)/Inputs!B28/12</f>
        <v>138.00012935755788</v>
      </c>
      <c r="AJ28" s="31">
        <f ca="1">AI28+'(Other Computations)'!B61*(AI29-AI28)/Inputs!B28/12</f>
        <v>137.88514585716024</v>
      </c>
      <c r="AK28" s="31">
        <f ca="1">AJ28+'(Other Computations)'!B61*(AJ29-AJ28)/Inputs!B28/12</f>
        <v>137.76851377730418</v>
      </c>
      <c r="AL28" s="31">
        <f ca="1">AK28+'(Other Computations)'!B61*(AK29-AK28)/Inputs!B28/12</f>
        <v>137.64866611029245</v>
      </c>
      <c r="AM28" s="31">
        <f ca="1">AL28+'(Other Computations)'!B61*(AL29-AL28)/Inputs!B28/12</f>
        <v>137.52745848760361</v>
      </c>
      <c r="AN28" s="32">
        <f ca="1">AM28</f>
        <v>137.52745848760361</v>
      </c>
      <c r="AO28" s="31">
        <f ca="1">AM28+'(Other Computations)'!B61*(AM29-AM28)/Inputs!B28/12</f>
        <v>137.40429438388347</v>
      </c>
      <c r="AP28" s="31">
        <f ca="1">AO28+'(Other Computations)'!B61*(AO29-AO28)/Inputs!B28/12</f>
        <v>137.27951502745148</v>
      </c>
      <c r="AQ28" s="31">
        <f ca="1">AP28+'(Other Computations)'!B61*(AP29-AP28)/Inputs!B28/12</f>
        <v>137.15339394230944</v>
      </c>
      <c r="AR28" s="31">
        <f ca="1">AQ28+'(Other Computations)'!B61*(AQ29-AQ28)/Inputs!B28/12</f>
        <v>137.02364015607552</v>
      </c>
      <c r="AS28" s="31">
        <f ca="1">AR28+'(Other Computations)'!B61*(AR29-AR28)/Inputs!B28/12</f>
        <v>136.89332042513504</v>
      </c>
      <c r="AT28" s="31">
        <f ca="1">AS28+'(Other Computations)'!B61*(AS29-AS28)/Inputs!B28/12</f>
        <v>136.76297067913595</v>
      </c>
      <c r="AU28" s="31">
        <f ca="1">AT28+'(Other Computations)'!B61*(AT29-AT28)/Inputs!B28/12</f>
        <v>136.63207511186172</v>
      </c>
      <c r="AV28" s="31">
        <f ca="1">AU28+'(Other Computations)'!B61*(AU29-AU28)/Inputs!B28/12</f>
        <v>136.49888252544207</v>
      </c>
      <c r="AW28" s="31">
        <f ca="1">AV28+'(Other Computations)'!B61*(AV29-AV28)/Inputs!B28/12</f>
        <v>136.36436751360563</v>
      </c>
      <c r="AX28" s="31">
        <f ca="1">AW28+'(Other Computations)'!B61*(AW29-AW28)/Inputs!B28/12</f>
        <v>136.22797975839609</v>
      </c>
      <c r="AY28" s="31">
        <f ca="1">AX28+'(Other Computations)'!B61*(AX29-AX28)/Inputs!B28/12</f>
        <v>136.08934676985157</v>
      </c>
      <c r="AZ28" s="31">
        <f ca="1">AY28+'(Other Computations)'!B61*(AY29-AY28)/Inputs!B28/12</f>
        <v>135.94802264233425</v>
      </c>
      <c r="BA28" s="32">
        <f ca="1">AZ28</f>
        <v>135.94802264233425</v>
      </c>
      <c r="BB28" s="31">
        <f ca="1">AZ28+'(Other Computations)'!B61*(AZ29-AZ28)/Inputs!B28/12</f>
        <v>135.80541815119489</v>
      </c>
      <c r="BC28" s="31">
        <f ca="1">BB28+'(Other Computations)'!B61*(BB29-BB28)/Inputs!B28/12</f>
        <v>135.66243062307308</v>
      </c>
      <c r="BD28" s="31">
        <f ca="1">BC28+'(Other Computations)'!B61*(BC29-BC28)/Inputs!B28/12</f>
        <v>135.51851325708762</v>
      </c>
      <c r="BE28" s="31">
        <f ca="1">BD28+'(Other Computations)'!B61*(BD29-BD28)/Inputs!B28/12</f>
        <v>135.37344698770534</v>
      </c>
      <c r="BF28" s="31">
        <f ca="1">BE28+'(Other Computations)'!B61*(BE29-BE28)/Inputs!B28/12</f>
        <v>135.22750914756273</v>
      </c>
      <c r="BG28" s="31">
        <f ca="1">BF28+'(Other Computations)'!B61*(BF29-BF28)/Inputs!B28/12</f>
        <v>135.08088550215038</v>
      </c>
      <c r="BH28" s="31">
        <f ca="1">BG28+'(Other Computations)'!B61*(BG29-BG28)/Inputs!B28/12</f>
        <v>134.93303035799119</v>
      </c>
      <c r="BI28" s="31">
        <f ca="1">BH28+'(Other Computations)'!B61*(BH29-BH28)/Inputs!B28/12</f>
        <v>134.7841897198212</v>
      </c>
      <c r="BJ28" s="31">
        <f ca="1">BI28+'(Other Computations)'!B61*(BI29-BI28)/Inputs!B28/12</f>
        <v>134.63379325838196</v>
      </c>
      <c r="BK28" s="31">
        <f ca="1">BJ28+'(Other Computations)'!B61*(BJ29-BJ28)/Inputs!B28/12</f>
        <v>134.48221467414751</v>
      </c>
      <c r="BL28" s="31">
        <f ca="1">BK28+'(Other Computations)'!B61*(BK29-BK28)/Inputs!B28/12</f>
        <v>134.32941759839758</v>
      </c>
      <c r="BM28" s="31">
        <f ca="1">BL28+'(Other Computations)'!B61*(BL29-BL28)/Inputs!B28/12</f>
        <v>134.17569223902726</v>
      </c>
      <c r="BN28" s="32">
        <f ca="1">BM28</f>
        <v>134.17569223902726</v>
      </c>
      <c r="BO28" s="31">
        <f ca="1">BM28+'(Other Computations)'!B61*(BM29-BM28)/Inputs!B28/12</f>
        <v>134.02185970303594</v>
      </c>
      <c r="BP28" s="31">
        <f ca="1">BO28+'(Other Computations)'!B61*(BO29-BO28)/Inputs!B28/12</f>
        <v>133.86875418946119</v>
      </c>
      <c r="BQ28" s="31">
        <f ca="1">BP28+'(Other Computations)'!B61*(BP29-BP28)/Inputs!B28/12</f>
        <v>133.71475877133295</v>
      </c>
      <c r="BR28" s="31">
        <f ca="1">BQ28+'(Other Computations)'!B61*(BQ29-BQ28)/Inputs!B28/12</f>
        <v>133.55988504288254</v>
      </c>
      <c r="BS28" s="31">
        <f ca="1">BR28+'(Other Computations)'!B61*(BR29-BR28)/Inputs!B28/12</f>
        <v>133.40458080457583</v>
      </c>
      <c r="BT28" s="31">
        <f ca="1">BS28+'(Other Computations)'!B61*(BS29-BS28)/Inputs!B28/12</f>
        <v>133.24755376753075</v>
      </c>
      <c r="BU28" s="31">
        <f ca="1">BT28+'(Other Computations)'!B61*(BT29-BT28)/Inputs!B28/12</f>
        <v>133.091555563772</v>
      </c>
      <c r="BV28" s="31">
        <f ca="1">BU28+'(Other Computations)'!B61*(BU29-BU28)/Inputs!B28/12</f>
        <v>132.93461044146881</v>
      </c>
      <c r="BW28" s="31">
        <f ca="1">BV28+'(Other Computations)'!B61*(BV29-BV28)/Inputs!B28/12</f>
        <v>132.77733812933184</v>
      </c>
      <c r="BX28" s="31">
        <f ca="1">BW28+'(Other Computations)'!B61*(BW29-BW28)/Inputs!B28/12</f>
        <v>132.61881901733858</v>
      </c>
      <c r="BY28" s="31">
        <f ca="1">BX28+'(Other Computations)'!B61*(BX29-BX28)/Inputs!B28/12</f>
        <v>132.45997876291113</v>
      </c>
      <c r="BZ28" s="31">
        <f ca="1">BY28+'(Other Computations)'!B61*(BY29-BY28)/Inputs!B28/12</f>
        <v>132.30115401085249</v>
      </c>
      <c r="CA28" s="32">
        <f ca="1">BZ28</f>
        <v>132.30115401085249</v>
      </c>
      <c r="CB28" s="31">
        <f ca="1">BZ28+'(Other Computations)'!B61*(BZ29-BZ28)/Inputs!B28/12</f>
        <v>132.14335356837449</v>
      </c>
      <c r="CC28" s="31">
        <f ca="1">CB28+'(Other Computations)'!B61*(CB29-CB28)/Inputs!B28/12</f>
        <v>131.98653428342968</v>
      </c>
      <c r="CD28" s="31">
        <f ca="1">CC28+'(Other Computations)'!B61*(CC29-CC28)/Inputs!B28/12</f>
        <v>131.83016335801665</v>
      </c>
      <c r="CE28" s="31">
        <f ca="1">CD28+'(Other Computations)'!B61*(CD29-CD28)/Inputs!B28/12</f>
        <v>131.67427475726913</v>
      </c>
      <c r="CF28" s="31">
        <f ca="1">CE28+'(Other Computations)'!B61*(CE29-CE28)/Inputs!B28/12</f>
        <v>131.51732181988885</v>
      </c>
      <c r="CG28" s="31">
        <f ca="1">CF28+'(Other Computations)'!B61*(CF29-CF28)/Inputs!B28/12</f>
        <v>131.36060467358672</v>
      </c>
      <c r="CH28" s="31">
        <f ca="1">CG28+'(Other Computations)'!B61*(CG29-CG28)/Inputs!B28/12</f>
        <v>131.20377943624024</v>
      </c>
      <c r="CI28" s="31">
        <f ca="1">CH28+'(Other Computations)'!B61*(CH29-CH28)/Inputs!B28/12</f>
        <v>131.0473864811452</v>
      </c>
      <c r="CJ28" s="31">
        <f ca="1">CI28+'(Other Computations)'!B61*(CI29-CI28)/Inputs!B28/12</f>
        <v>130.89216561204222</v>
      </c>
      <c r="CK28" s="31">
        <f ca="1">CJ28+'(Other Computations)'!B61*(CJ29-CJ28)/Inputs!B28/12</f>
        <v>130.73641149007832</v>
      </c>
      <c r="CL28" s="31">
        <f ca="1">CK28+'(Other Computations)'!B61*(CK29-CK28)/Inputs!B28/12</f>
        <v>130.58223983756685</v>
      </c>
      <c r="CM28" s="31">
        <f ca="1">CL28+'(Other Computations)'!B61*(CL29-CL28)/Inputs!B28/12</f>
        <v>130.42847293158283</v>
      </c>
      <c r="CN28" s="32">
        <f ca="1">CM28</f>
        <v>130.42847293158283</v>
      </c>
      <c r="CO28" s="31">
        <f ca="1">CM28+'(Other Computations)'!B61*(CM29-CM28)/Inputs!B28/12</f>
        <v>130.27417033979796</v>
      </c>
      <c r="CP28" s="31">
        <f ca="1">CO28+'(Other Computations)'!B61*(CO29-CO28)/Inputs!B28/12</f>
        <v>130.11896890125772</v>
      </c>
      <c r="CQ28" s="31">
        <f ca="1">CP28+'(Other Computations)'!B61*(CP29-CP28)/Inputs!B28/12</f>
        <v>129.96317018432021</v>
      </c>
      <c r="CR28" s="31">
        <f ca="1">CQ28+'(Other Computations)'!B61*(CQ29-CQ28)/Inputs!B28/12</f>
        <v>129.80859736722027</v>
      </c>
      <c r="CS28" s="31">
        <f ca="1">CR28+'(Other Computations)'!B61*(CR29-CR28)/Inputs!B28/12</f>
        <v>129.65346004299562</v>
      </c>
      <c r="CT28" s="31">
        <f ca="1">CS28+'(Other Computations)'!B61*(CS29-CS28)/Inputs!B28/12</f>
        <v>129.49882117090908</v>
      </c>
      <c r="CU28" s="31">
        <f ca="1">CT28+'(Other Computations)'!B61*(CT29-CT28)/Inputs!B28/12</f>
        <v>129.34296514680435</v>
      </c>
      <c r="CV28" s="31">
        <f ca="1">CU28+'(Other Computations)'!B61*(CU29-CU28)/Inputs!B28/12</f>
        <v>129.18769182154617</v>
      </c>
      <c r="CW28" s="31">
        <f ca="1">CV28+'(Other Computations)'!B61*(CV29-CV28)/Inputs!B28/12</f>
        <v>129.03294965382929</v>
      </c>
      <c r="CX28" s="31">
        <f ca="1">CW28+'(Other Computations)'!B61*(CW29-CW28)/Inputs!B28/12</f>
        <v>128.87898413812025</v>
      </c>
      <c r="CY28" s="31">
        <f ca="1">CX28+'(Other Computations)'!B61*(CX29-CX28)/Inputs!B28/12</f>
        <v>128.72588092999817</v>
      </c>
      <c r="CZ28" s="31">
        <f ca="1">CY28+'(Other Computations)'!B61*(CY29-CY28)/Inputs!B28/12</f>
        <v>128.5737332533663</v>
      </c>
      <c r="DA28" s="32">
        <f ca="1">CZ28</f>
        <v>128.5737332533663</v>
      </c>
      <c r="DB28" s="31">
        <f ca="1">CZ28+'(Other Computations)'!B61*(CZ29-CZ28)/Inputs!B28/12</f>
        <v>128.42300436068447</v>
      </c>
      <c r="DC28" s="31">
        <f ca="1">DB28+'(Other Computations)'!B61*(DB29-DB28)/Inputs!B28/12</f>
        <v>128.27358727501442</v>
      </c>
      <c r="DD28" s="31">
        <f ca="1">DC28+'(Other Computations)'!B61*(DC29-DC28)/Inputs!B28/12</f>
        <v>128.12484642208702</v>
      </c>
      <c r="DE28" s="31">
        <f ca="1">DD28+'(Other Computations)'!B61*(DD29-DD28)/Inputs!B28/12</f>
        <v>127.97780230180867</v>
      </c>
      <c r="DF28" s="31">
        <f ca="1">DE28+'(Other Computations)'!B61*(DE29-DE28)/Inputs!B28/12</f>
        <v>127.83107898455015</v>
      </c>
      <c r="DG28" s="31">
        <f ca="1">DF28+'(Other Computations)'!B61*(DF29-DF28)/Inputs!B28/12</f>
        <v>127.68470338401821</v>
      </c>
      <c r="DH28" s="31">
        <f ca="1">DG28+'(Other Computations)'!B61*(DG29-DG28)/Inputs!B28/12</f>
        <v>127.53878567588013</v>
      </c>
      <c r="DI28" s="31">
        <f ca="1">DH28+'(Other Computations)'!B61*(DH29-DH28)/Inputs!B28/12</f>
        <v>127.39372578262866</v>
      </c>
      <c r="DJ28" s="31">
        <f ca="1">DI28+'(Other Computations)'!B61*(DI29-DI28)/Inputs!B28/12</f>
        <v>127.2488911412263</v>
      </c>
      <c r="DK28" s="31">
        <f ca="1">DJ28+'(Other Computations)'!B61*(DJ29-DJ28)/Inputs!B28/12</f>
        <v>127.10568110559004</v>
      </c>
      <c r="DL28" s="31">
        <f ca="1">DK28+'(Other Computations)'!B61*(DK29-DK28)/Inputs!B28/12</f>
        <v>126.96219574669182</v>
      </c>
      <c r="DM28" s="31">
        <f ca="1">DL28+'(Other Computations)'!B61*(DL29-DL28)/Inputs!B28/12</f>
        <v>126.81848103813228</v>
      </c>
      <c r="DN28" s="32">
        <f ca="1">DM28</f>
        <v>126.81848103813228</v>
      </c>
      <c r="DO28" s="31">
        <f ca="1">DM28+'(Other Computations)'!B61*(DM29-DM28)/Inputs!B28/12</f>
        <v>126.67616617952643</v>
      </c>
      <c r="DP28" s="31">
        <f ca="1">DO28+'(Other Computations)'!B61*(DO29-DO28)/Inputs!B28/12</f>
        <v>126.53388170382614</v>
      </c>
      <c r="DQ28" s="31">
        <f ca="1">DP28+'(Other Computations)'!B61*(DP29-DP28)/Inputs!B28/12</f>
        <v>126.39199524094725</v>
      </c>
      <c r="DR28" s="31">
        <f ca="1">DQ28+'(Other Computations)'!B61*(DQ29-DQ28)/Inputs!B28/12</f>
        <v>126.24999474165899</v>
      </c>
      <c r="DS28" s="31">
        <f ca="1">DR28+'(Other Computations)'!B61*(DR29-DR28)/Inputs!B28/12</f>
        <v>126.10733046431741</v>
      </c>
      <c r="DT28" s="31">
        <f ca="1">DS28+'(Other Computations)'!B61*(DS29-DS28)/Inputs!B28/12</f>
        <v>125.96460027646762</v>
      </c>
      <c r="DU28" s="31">
        <f ca="1">DT28+'(Other Computations)'!B61*(DT29-DT28)/Inputs!B28/12</f>
        <v>125.82259411630238</v>
      </c>
      <c r="DV28" s="31">
        <f ca="1">DU28+'(Other Computations)'!B61*(DU29-DU28)/Inputs!B28/12</f>
        <v>125.68174338684575</v>
      </c>
      <c r="DW28" s="31">
        <f ca="1">DV28+'(Other Computations)'!B61*(DV29-DV28)/Inputs!B28/12</f>
        <v>125.54033034815767</v>
      </c>
      <c r="DX28" s="31">
        <f ca="1">DW28+'(Other Computations)'!B61*(DW29-DW28)/Inputs!B28/12</f>
        <v>125.39913651625507</v>
      </c>
      <c r="DY28" s="31">
        <f ca="1">DX28+'(Other Computations)'!B61*(DX29-DX28)/Inputs!B28/12</f>
        <v>125.26020413836984</v>
      </c>
      <c r="DZ28" s="31">
        <f ca="1">DY28+'(Other Computations)'!B61*(DY29-DY28)/Inputs!B28/12</f>
        <v>125.12084817910231</v>
      </c>
      <c r="EA28" s="32">
        <f ca="1">DZ28</f>
        <v>125.12084817910231</v>
      </c>
      <c r="EB28" s="31">
        <f ca="1">DZ28+'(Other Computations)'!B61*(DZ29-DZ28)/Inputs!B28/12</f>
        <v>124.98148789075896</v>
      </c>
      <c r="EC28" s="31">
        <f ca="1">EB28+'(Other Computations)'!B61*(EB29-EB28)/Inputs!B28/12</f>
        <v>124.84302265375315</v>
      </c>
      <c r="ED28" s="31">
        <f ca="1">EC28+'(Other Computations)'!B61*(EC29-EC28)/Inputs!B28/12</f>
        <v>124.70542241166309</v>
      </c>
      <c r="EE28" s="31">
        <f ca="1">ED28+'(Other Computations)'!B61*(ED29-ED28)/Inputs!B28/12</f>
        <v>124.56809345471763</v>
      </c>
      <c r="EF28" s="31">
        <f ca="1">EE28+'(Other Computations)'!B61*(EE29-EE28)/Inputs!B28/12</f>
        <v>124.43083954785133</v>
      </c>
      <c r="EG28" s="31">
        <f ca="1">EF28+'(Other Computations)'!B61*(EF29-EF28)/Inputs!B28/12</f>
        <v>124.29345037444234</v>
      </c>
      <c r="EH28" s="31">
        <f ca="1">EG28+'(Other Computations)'!B61*(EG29-EG28)/Inputs!B28/12</f>
        <v>124.15622142879521</v>
      </c>
      <c r="EI28" s="31">
        <f ca="1">EH28+'(Other Computations)'!B61*(EH29-EH28)/Inputs!B28/12</f>
        <v>124.0183659442135</v>
      </c>
      <c r="EJ28" s="31">
        <f ca="1">EI28+'(Other Computations)'!B61*(EI29-EI28)/Inputs!B28/12</f>
        <v>123.87972296070048</v>
      </c>
      <c r="EK28" s="31">
        <f ca="1">EJ28+'(Other Computations)'!B61*(EJ29-EJ28)/Inputs!B28/12</f>
        <v>123.74200562265305</v>
      </c>
      <c r="EL28" s="31">
        <f ca="1">EK28+'(Other Computations)'!B61*(EK29-EK28)/Inputs!B28/12</f>
        <v>123.6054909760433</v>
      </c>
      <c r="EM28" s="31">
        <f ca="1">EL28+'(Other Computations)'!B61*(EL29-EL28)/Inputs!B28/12</f>
        <v>123.47114435041772</v>
      </c>
      <c r="EN28" s="32">
        <f ca="1">EM28</f>
        <v>123.47114435041772</v>
      </c>
    </row>
    <row r="29" spans="1:144" ht="12.75" customHeight="1" outlineLevel="1">
      <c r="A29" s="9" t="str">
        <f>Labels!B39</f>
        <v>Desired Employment</v>
      </c>
      <c r="B29" s="33">
        <f>(1-Inputs!B20)*B11/'(Other Computations)'!B130</f>
        <v>140</v>
      </c>
      <c r="C29" s="33">
        <f ca="1">(1-Inputs!B20)*C11/'(Other Computations)'!B130</f>
        <v>139.73431390290804</v>
      </c>
      <c r="D29" s="33">
        <f ca="1">(1-Inputs!B20)*D11/'(Other Computations)'!B130</f>
        <v>139.38252930403868</v>
      </c>
      <c r="E29" s="33">
        <f ca="1">(1-Inputs!B20)*E11/'(Other Computations)'!B130</f>
        <v>139.00019448316215</v>
      </c>
      <c r="F29" s="33">
        <f ca="1">(1-Inputs!B20)*F11/'(Other Computations)'!B130</f>
        <v>138.66071046887907</v>
      </c>
      <c r="G29" s="33">
        <f ca="1">(1-Inputs!B20)*G11/'(Other Computations)'!B130</f>
        <v>138.34973102604195</v>
      </c>
      <c r="H29" s="33">
        <f ca="1">(1-Inputs!B20)*H11/'(Other Computations)'!B130</f>
        <v>137.99196398076649</v>
      </c>
      <c r="I29" s="33">
        <f ca="1">(1-Inputs!B20)*I11/'(Other Computations)'!B130</f>
        <v>137.77317560135569</v>
      </c>
      <c r="J29" s="33">
        <f ca="1">(1-Inputs!B20)*J11/'(Other Computations)'!B130</f>
        <v>137.42431678608003</v>
      </c>
      <c r="K29" s="33">
        <f ca="1">(1-Inputs!B20)*K11/'(Other Computations)'!B130</f>
        <v>137.02701097752978</v>
      </c>
      <c r="L29" s="33">
        <f ca="1">(1-Inputs!B20)*L11/'(Other Computations)'!B130</f>
        <v>136.78635236147045</v>
      </c>
      <c r="M29" s="33">
        <f ca="1">(1-Inputs!B20)*M11/'(Other Computations)'!B130</f>
        <v>136.48925840768445</v>
      </c>
      <c r="N29" s="34">
        <f ca="1">SUM(B29:M29)</f>
        <v>1658.6195572999166</v>
      </c>
      <c r="O29" s="33">
        <f ca="1">(1-Inputs!B20)*O11/'(Other Computations)'!B130</f>
        <v>136.18170811369842</v>
      </c>
      <c r="P29" s="33">
        <f ca="1">(1-Inputs!B20)*P11/'(Other Computations)'!B130</f>
        <v>135.96010978678279</v>
      </c>
      <c r="Q29" s="33">
        <f ca="1">(1-Inputs!B20)*Q11/'(Other Computations)'!B130</f>
        <v>135.72560383087068</v>
      </c>
      <c r="R29" s="33">
        <f ca="1">(1-Inputs!B20)*R11/'(Other Computations)'!B130</f>
        <v>135.49194811649974</v>
      </c>
      <c r="S29" s="33">
        <f ca="1">(1-Inputs!B20)*S11/'(Other Computations)'!B130</f>
        <v>135.25728078921603</v>
      </c>
      <c r="T29" s="33">
        <f ca="1">(1-Inputs!B20)*T11/'(Other Computations)'!B130</f>
        <v>135.02072438139288</v>
      </c>
      <c r="U29" s="33">
        <f ca="1">(1-Inputs!B20)*U11/'(Other Computations)'!B130</f>
        <v>134.76535452543513</v>
      </c>
      <c r="V29" s="33">
        <f ca="1">(1-Inputs!B20)*V11/'(Other Computations)'!B130</f>
        <v>134.52229192316531</v>
      </c>
      <c r="W29" s="33">
        <f ca="1">(1-Inputs!B20)*W11/'(Other Computations)'!B130</f>
        <v>134.26036424415133</v>
      </c>
      <c r="X29" s="33">
        <f ca="1">(1-Inputs!B20)*X11/'(Other Computations)'!B130</f>
        <v>134.01148032455671</v>
      </c>
      <c r="Y29" s="33">
        <f ca="1">(1-Inputs!B20)*Y11/'(Other Computations)'!B130</f>
        <v>133.73922896585097</v>
      </c>
      <c r="Z29" s="33">
        <f ca="1">(1-Inputs!B20)*Z11/'(Other Computations)'!B130</f>
        <v>133.38318432114642</v>
      </c>
      <c r="AA29" s="34">
        <f ca="1">SUM(O29:Z29)</f>
        <v>1618.3192793227665</v>
      </c>
      <c r="AB29" s="33">
        <f ca="1">(1-Inputs!B20)*AB11/'(Other Computations)'!B130</f>
        <v>133.14866632655637</v>
      </c>
      <c r="AC29" s="33">
        <f ca="1">(1-Inputs!B20)*AC11/'(Other Computations)'!B130</f>
        <v>132.94992242661499</v>
      </c>
      <c r="AD29" s="33">
        <f ca="1">(1-Inputs!B20)*AD11/'(Other Computations)'!B130</f>
        <v>132.68972201332016</v>
      </c>
      <c r="AE29" s="33">
        <f ca="1">(1-Inputs!B20)*AE11/'(Other Computations)'!B130</f>
        <v>132.43057638320741</v>
      </c>
      <c r="AF29" s="33">
        <f ca="1">(1-Inputs!B20)*AF11/'(Other Computations)'!B130</f>
        <v>132.12763638675341</v>
      </c>
      <c r="AG29" s="33">
        <f ca="1">(1-Inputs!B20)*AG11/'(Other Computations)'!B130</f>
        <v>131.85198527354507</v>
      </c>
      <c r="AH29" s="33">
        <f ca="1">(1-Inputs!B20)*AH11/'(Other Computations)'!B130</f>
        <v>131.66164702270291</v>
      </c>
      <c r="AI29" s="33">
        <f ca="1">(1-Inputs!B20)*AI11/'(Other Computations)'!B130</f>
        <v>131.37707973465416</v>
      </c>
      <c r="AJ29" s="33">
        <f ca="1">(1-Inputs!B20)*AJ11/'(Other Computations)'!B130</f>
        <v>131.16713805745118</v>
      </c>
      <c r="AK29" s="33">
        <f ca="1">(1-Inputs!B20)*AK11/'(Other Computations)'!B130</f>
        <v>130.86528815742872</v>
      </c>
      <c r="AL29" s="33">
        <f ca="1">(1-Inputs!B20)*AL11/'(Other Computations)'!B130</f>
        <v>130.66710704341486</v>
      </c>
      <c r="AM29" s="33">
        <f ca="1">(1-Inputs!B20)*AM11/'(Other Computations)'!B130</f>
        <v>130.43320611332297</v>
      </c>
      <c r="AN29" s="34">
        <f ca="1">SUM(AB29:AM29)</f>
        <v>1581.3699749389725</v>
      </c>
      <c r="AO29" s="33">
        <f ca="1">(1-Inputs!B20)*AO11/'(Other Computations)'!B130</f>
        <v>130.21700345340176</v>
      </c>
      <c r="AP29" s="33">
        <f ca="1">(1-Inputs!B20)*AP11/'(Other Computations)'!B130</f>
        <v>130.0149405232691</v>
      </c>
      <c r="AQ29" s="33">
        <f ca="1">(1-Inputs!B20)*AQ11/'(Other Computations)'!B130</f>
        <v>129.67957585523502</v>
      </c>
      <c r="AR29" s="33">
        <f ca="1">(1-Inputs!B20)*AR11/'(Other Computations)'!B130</f>
        <v>129.51722365390435</v>
      </c>
      <c r="AS29" s="33">
        <f ca="1">(1-Inputs!B20)*AS11/'(Other Computations)'!B130</f>
        <v>129.38517505558633</v>
      </c>
      <c r="AT29" s="33">
        <f ca="1">(1-Inputs!B20)*AT11/'(Other Computations)'!B130</f>
        <v>129.22338600414045</v>
      </c>
      <c r="AU29" s="33">
        <f ca="1">(1-Inputs!B20)*AU11/'(Other Computations)'!B130</f>
        <v>128.96018213408908</v>
      </c>
      <c r="AV29" s="33">
        <f ca="1">(1-Inputs!B20)*AV11/'(Other Computations)'!B130</f>
        <v>128.75081784366259</v>
      </c>
      <c r="AW29" s="33">
        <f ca="1">(1-Inputs!B20)*AW11/'(Other Computations)'!B130</f>
        <v>128.50843281353681</v>
      </c>
      <c r="AX29" s="33">
        <f ca="1">(1-Inputs!B20)*AX11/'(Other Computations)'!B130</f>
        <v>128.24271961823183</v>
      </c>
      <c r="AY29" s="33">
        <f ca="1">(1-Inputs!B20)*AY11/'(Other Computations)'!B130</f>
        <v>127.94907702485376</v>
      </c>
      <c r="AZ29" s="33">
        <f ca="1">(1-Inputs!B20)*AZ11/'(Other Computations)'!B130</f>
        <v>127.73400395270639</v>
      </c>
      <c r="BA29" s="34">
        <f ca="1">SUM(AO29:AZ29)</f>
        <v>1548.1825379326174</v>
      </c>
      <c r="BB29" s="33">
        <f ca="1">(1-Inputs!B20)*BB11/'(Other Computations)'!B130</f>
        <v>127.56933653137844</v>
      </c>
      <c r="BC29" s="33">
        <f ca="1">(1-Inputs!B20)*BC11/'(Other Computations)'!B130</f>
        <v>127.37279034230988</v>
      </c>
      <c r="BD29" s="33">
        <f ca="1">(1-Inputs!B20)*BD11/'(Other Computations)'!B130</f>
        <v>127.16269614066766</v>
      </c>
      <c r="BE29" s="33">
        <f ca="1">(1-Inputs!B20)*BE11/'(Other Computations)'!B130</f>
        <v>126.96742739549119</v>
      </c>
      <c r="BF29" s="33">
        <f ca="1">(1-Inputs!B20)*BF11/'(Other Computations)'!B130</f>
        <v>126.78198717181071</v>
      </c>
      <c r="BG29" s="33">
        <f ca="1">(1-Inputs!B20)*BG11/'(Other Computations)'!B130</f>
        <v>126.56442919858031</v>
      </c>
      <c r="BH29" s="33">
        <f ca="1">(1-Inputs!B20)*BH11/'(Other Computations)'!B130</f>
        <v>126.35980959940011</v>
      </c>
      <c r="BI29" s="33">
        <f ca="1">(1-Inputs!B20)*BI11/'(Other Computations)'!B130</f>
        <v>126.12135354091998</v>
      </c>
      <c r="BJ29" s="33">
        <f ca="1">(1-Inputs!B20)*BJ11/'(Other Computations)'!B130</f>
        <v>125.90286680647736</v>
      </c>
      <c r="BK29" s="33">
        <f ca="1">(1-Inputs!B20)*BK11/'(Other Computations)'!B130</f>
        <v>125.68110311095114</v>
      </c>
      <c r="BL29" s="33">
        <f ca="1">(1-Inputs!B20)*BL11/'(Other Computations)'!B130</f>
        <v>125.47483689866755</v>
      </c>
      <c r="BM29" s="33">
        <f ca="1">(1-Inputs!B20)*BM11/'(Other Computations)'!B130</f>
        <v>125.31493816592808</v>
      </c>
      <c r="BN29" s="34">
        <f ca="1">SUM(BB29:BM29)</f>
        <v>1517.2735749025824</v>
      </c>
      <c r="BO29" s="33">
        <f ca="1">(1-Inputs!B20)*BO11/'(Other Computations)'!B130</f>
        <v>125.2029821211302</v>
      </c>
      <c r="BP29" s="33">
        <f ca="1">(1-Inputs!B20)*BP11/'(Other Computations)'!B130</f>
        <v>124.99861810527561</v>
      </c>
      <c r="BQ29" s="33">
        <f ca="1">(1-Inputs!B20)*BQ11/'(Other Computations)'!B130</f>
        <v>124.79403201258947</v>
      </c>
      <c r="BR29" s="33">
        <f ca="1">(1-Inputs!B20)*BR11/'(Other Computations)'!B130</f>
        <v>124.61436091641609</v>
      </c>
      <c r="BS29" s="33">
        <f ca="1">(1-Inputs!B20)*BS11/'(Other Computations)'!B130</f>
        <v>124.35982347077828</v>
      </c>
      <c r="BT29" s="33">
        <f ca="1">(1-Inputs!B20)*BT11/'(Other Computations)'!B130</f>
        <v>124.26205723102669</v>
      </c>
      <c r="BU29" s="33">
        <f ca="1">(1-Inputs!B20)*BU11/'(Other Computations)'!B130</f>
        <v>124.05151651910748</v>
      </c>
      <c r="BV29" s="33">
        <f ca="1">(1-Inputs!B20)*BV11/'(Other Computations)'!B130</f>
        <v>123.87572526237933</v>
      </c>
      <c r="BW29" s="33">
        <f ca="1">(1-Inputs!B20)*BW11/'(Other Computations)'!B130</f>
        <v>123.64663727852043</v>
      </c>
      <c r="BX29" s="33">
        <f ca="1">(1-Inputs!B20)*BX11/'(Other Computations)'!B130</f>
        <v>123.4696203623174</v>
      </c>
      <c r="BY29" s="33">
        <f ca="1">(1-Inputs!B20)*BY11/'(Other Computations)'!B130</f>
        <v>123.3116730443333</v>
      </c>
      <c r="BZ29" s="33">
        <f ca="1">(1-Inputs!B20)*BZ11/'(Other Computations)'!B130</f>
        <v>123.21184852412041</v>
      </c>
      <c r="CA29" s="34">
        <f ca="1">SUM(BO29:BZ29)</f>
        <v>1489.7988948479945</v>
      </c>
      <c r="CB29" s="33">
        <f ca="1">(1-Inputs!B20)*CB11/'(Other Computations)'!B130</f>
        <v>123.11056275555376</v>
      </c>
      <c r="CC29" s="33">
        <f ca="1">(1-Inputs!B20)*CC11/'(Other Computations)'!B130</f>
        <v>122.97956897963898</v>
      </c>
      <c r="CD29" s="33">
        <f ca="1">(1-Inputs!B20)*CD11/'(Other Computations)'!B130</f>
        <v>122.85097995495937</v>
      </c>
      <c r="CE29" s="33">
        <f ca="1">(1-Inputs!B20)*CE11/'(Other Computations)'!B130</f>
        <v>122.63378556416531</v>
      </c>
      <c r="CF29" s="33">
        <f ca="1">(1-Inputs!B20)*CF11/'(Other Computations)'!B130</f>
        <v>122.49041419288602</v>
      </c>
      <c r="CG29" s="33">
        <f ca="1">(1-Inputs!B20)*CG11/'(Other Computations)'!B130</f>
        <v>122.32747100242878</v>
      </c>
      <c r="CH29" s="33">
        <f ca="1">(1-Inputs!B20)*CH11/'(Other Computations)'!B130</f>
        <v>122.19554522276523</v>
      </c>
      <c r="CI29" s="33">
        <f ca="1">(1-Inputs!B20)*CI11/'(Other Computations)'!B130</f>
        <v>122.10666442081427</v>
      </c>
      <c r="CJ29" s="33">
        <f ca="1">(1-Inputs!B20)*CJ11/'(Other Computations)'!B130</f>
        <v>121.9207281869223</v>
      </c>
      <c r="CK29" s="33">
        <f ca="1">(1-Inputs!B20)*CK11/'(Other Computations)'!B130</f>
        <v>121.8561243054175</v>
      </c>
      <c r="CL29" s="33">
        <f ca="1">(1-Inputs!B20)*CL11/'(Other Computations)'!B130</f>
        <v>121.72526605288716</v>
      </c>
      <c r="CM29" s="33">
        <f ca="1">(1-Inputs!B20)*CM11/'(Other Computations)'!B130</f>
        <v>121.54064364477415</v>
      </c>
      <c r="CN29" s="34">
        <f ca="1">SUM(CB29:CM29)</f>
        <v>1467.7377542832128</v>
      </c>
      <c r="CO29" s="33">
        <f ca="1">(1-Inputs!B20)*CO11/'(Other Computations)'!B130</f>
        <v>121.33456747987961</v>
      </c>
      <c r="CP29" s="33">
        <f ca="1">(1-Inputs!B20)*CP11/'(Other Computations)'!B130</f>
        <v>121.14496280565716</v>
      </c>
      <c r="CQ29" s="33">
        <f ca="1">(1-Inputs!B20)*CQ11/'(Other Computations)'!B130</f>
        <v>121.05977591936329</v>
      </c>
      <c r="CR29" s="33">
        <f ca="1">(1-Inputs!B20)*CR11/'(Other Computations)'!B130</f>
        <v>120.87268749188017</v>
      </c>
      <c r="CS29" s="33">
        <f ca="1">(1-Inputs!B20)*CS11/'(Other Computations)'!B130</f>
        <v>120.74626101081095</v>
      </c>
      <c r="CT29" s="33">
        <f ca="1">(1-Inputs!B20)*CT11/'(Other Computations)'!B130</f>
        <v>120.52151418247554</v>
      </c>
      <c r="CU29" s="33">
        <f ca="1">(1-Inputs!B20)*CU11/'(Other Computations)'!B130</f>
        <v>120.39922161193277</v>
      </c>
      <c r="CV29" s="33">
        <f ca="1">(1-Inputs!B20)*CV11/'(Other Computations)'!B130</f>
        <v>120.27454296105381</v>
      </c>
      <c r="CW29" s="33">
        <f ca="1">(1-Inputs!B20)*CW11/'(Other Computations)'!B130</f>
        <v>120.1645359489885</v>
      </c>
      <c r="CX29" s="33">
        <f ca="1">(1-Inputs!B20)*CX11/'(Other Computations)'!B130</f>
        <v>120.06023935028844</v>
      </c>
      <c r="CY29" s="33">
        <f ca="1">(1-Inputs!B20)*CY11/'(Other Computations)'!B130</f>
        <v>119.96217475600277</v>
      </c>
      <c r="CZ29" s="33">
        <f ca="1">(1-Inputs!B20)*CZ11/'(Other Computations)'!B130</f>
        <v>119.89174903489332</v>
      </c>
      <c r="DA29" s="34">
        <f ca="1">SUM(CO29:CZ29)</f>
        <v>1446.4322325532264</v>
      </c>
      <c r="DB29" s="33">
        <f ca="1">(1-Inputs!B20)*DB11/'(Other Computations)'!B130</f>
        <v>119.81658022608913</v>
      </c>
      <c r="DC29" s="33">
        <f ca="1">(1-Inputs!B20)*DC11/'(Other Computations)'!B130</f>
        <v>119.70611414639521</v>
      </c>
      <c r="DD29" s="33">
        <f ca="1">(1-Inputs!B20)*DD11/'(Other Computations)'!B130</f>
        <v>119.65510509405426</v>
      </c>
      <c r="DE29" s="33">
        <f ca="1">(1-Inputs!B20)*DE11/'(Other Computations)'!B130</f>
        <v>119.52653922771772</v>
      </c>
      <c r="DF29" s="33">
        <f ca="1">(1-Inputs!B20)*DF11/'(Other Computations)'!B130</f>
        <v>119.39984439391083</v>
      </c>
      <c r="DG29" s="33">
        <f ca="1">(1-Inputs!B20)*DG11/'(Other Computations)'!B130</f>
        <v>119.2798433952651</v>
      </c>
      <c r="DH29" s="33">
        <f ca="1">(1-Inputs!B20)*DH11/'(Other Computations)'!B130</f>
        <v>119.18333582459552</v>
      </c>
      <c r="DI29" s="33">
        <f ca="1">(1-Inputs!B20)*DI11/'(Other Computations)'!B130</f>
        <v>119.05125043785209</v>
      </c>
      <c r="DJ29" s="33">
        <f ca="1">(1-Inputs!B20)*DJ11/'(Other Computations)'!B130</f>
        <v>118.99999308857754</v>
      </c>
      <c r="DK29" s="33">
        <f ca="1">(1-Inputs!B20)*DK11/'(Other Computations)'!B130</f>
        <v>118.84092443305286</v>
      </c>
      <c r="DL29" s="33">
        <f ca="1">(1-Inputs!B20)*DL11/'(Other Computations)'!B130</f>
        <v>118.68422853366228</v>
      </c>
      <c r="DM29" s="33">
        <f ca="1">(1-Inputs!B20)*DM11/'(Other Computations)'!B130</f>
        <v>118.62114518243588</v>
      </c>
      <c r="DN29" s="34">
        <f ca="1">SUM(DB29:DM29)</f>
        <v>1430.7649039836083</v>
      </c>
      <c r="DO29" s="33">
        <f ca="1">(1-Inputs!B20)*DO11/'(Other Computations)'!B130</f>
        <v>118.48058037918979</v>
      </c>
      <c r="DP29" s="33">
        <f ca="1">(1-Inputs!B20)*DP11/'(Other Computations)'!B130</f>
        <v>118.36122144200236</v>
      </c>
      <c r="DQ29" s="33">
        <f ca="1">(1-Inputs!B20)*DQ11/'(Other Computations)'!B130</f>
        <v>118.21276648194365</v>
      </c>
      <c r="DR29" s="33">
        <f ca="1">(1-Inputs!B20)*DR11/'(Other Computations)'!B130</f>
        <v>118.0325323667841</v>
      </c>
      <c r="DS29" s="33">
        <f ca="1">(1-Inputs!B20)*DS11/'(Other Computations)'!B130</f>
        <v>117.88607164416899</v>
      </c>
      <c r="DT29" s="33">
        <f ca="1">(1-Inputs!B20)*DT11/'(Other Computations)'!B130</f>
        <v>117.78504545095012</v>
      </c>
      <c r="DU29" s="33">
        <f ca="1">(1-Inputs!B20)*DU11/'(Other Computations)'!B130</f>
        <v>117.70959209960078</v>
      </c>
      <c r="DV29" s="33">
        <f ca="1">(1-Inputs!B20)*DV11/'(Other Computations)'!B130</f>
        <v>117.53635235841222</v>
      </c>
      <c r="DW29" s="33">
        <f ca="1">(1-Inputs!B20)*DW11/'(Other Computations)'!B130</f>
        <v>117.40756563056817</v>
      </c>
      <c r="DX29" s="33">
        <f ca="1">(1-Inputs!B20)*DX11/'(Other Computations)'!B130</f>
        <v>117.39663155006618</v>
      </c>
      <c r="DY29" s="33">
        <f ca="1">(1-Inputs!B20)*DY11/'(Other Computations)'!B130</f>
        <v>117.23330088455957</v>
      </c>
      <c r="DZ29" s="33">
        <f ca="1">(1-Inputs!B20)*DZ11/'(Other Computations)'!B130</f>
        <v>117.09369557052527</v>
      </c>
      <c r="EA29" s="34">
        <f ca="1">SUM(DO29:DZ29)</f>
        <v>1413.1353558587712</v>
      </c>
      <c r="EB29" s="33">
        <f ca="1">(1-Inputs!B20)*EB11/'(Other Computations)'!B130</f>
        <v>117.00589023922501</v>
      </c>
      <c r="EC29" s="33">
        <f ca="1">(1-Inputs!B20)*EC11/'(Other Computations)'!B130</f>
        <v>116.9172487093654</v>
      </c>
      <c r="ED29" s="33">
        <f ca="1">(1-Inputs!B20)*ED11/'(Other Computations)'!B130</f>
        <v>116.79527449160449</v>
      </c>
      <c r="EE29" s="33">
        <f ca="1">(1-Inputs!B20)*EE11/'(Other Computations)'!B130</f>
        <v>116.66226841921933</v>
      </c>
      <c r="EF29" s="33">
        <f ca="1">(1-Inputs!B20)*EF11/'(Other Computations)'!B130</f>
        <v>116.51722315949333</v>
      </c>
      <c r="EG29" s="33">
        <f ca="1">(1-Inputs!B20)*EG11/'(Other Computations)'!B130</f>
        <v>116.38906310516691</v>
      </c>
      <c r="EH29" s="33">
        <f ca="1">(1-Inputs!B20)*EH11/'(Other Computations)'!B130</f>
        <v>116.21574551688916</v>
      </c>
      <c r="EI29" s="33">
        <f ca="1">(1-Inputs!B20)*EI11/'(Other Computations)'!B130</f>
        <v>116.03253009386314</v>
      </c>
      <c r="EJ29" s="33">
        <f ca="1">(1-Inputs!B20)*EJ11/'(Other Computations)'!B130</f>
        <v>115.94720428916864</v>
      </c>
      <c r="EK29" s="33">
        <f ca="1">(1-Inputs!B20)*EK11/'(Other Computations)'!B130</f>
        <v>115.87876197793113</v>
      </c>
      <c r="EL29" s="33">
        <f ca="1">(1-Inputs!B20)*EL11/'(Other Computations)'!B130</f>
        <v>115.86712534000955</v>
      </c>
      <c r="EM29" s="33">
        <f ca="1">(1-Inputs!B20)*EM11/'(Other Computations)'!B130</f>
        <v>115.69220607245704</v>
      </c>
      <c r="EN29" s="34">
        <f ca="1">SUM(EB29:EM29)</f>
        <v>1395.9205414143933</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856756.16389740992</v>
      </c>
      <c r="C35" s="22">
        <f t="shared" ca="1" si="22"/>
        <v>835613.89194261271</v>
      </c>
      <c r="D35" s="22">
        <f t="shared" ca="1" si="22"/>
        <v>804245.32432793046</v>
      </c>
      <c r="E35" s="22">
        <f t="shared" ca="1" si="22"/>
        <v>789977.02106035908</v>
      </c>
      <c r="F35" s="22">
        <f t="shared" ca="1" si="22"/>
        <v>825569.41882387002</v>
      </c>
      <c r="G35" s="22">
        <f t="shared" ca="1" si="22"/>
        <v>852984.86512621201</v>
      </c>
      <c r="H35" s="22">
        <f t="shared" ca="1" si="22"/>
        <v>833747.32027080085</v>
      </c>
      <c r="I35" s="22">
        <f t="shared" ca="1" si="22"/>
        <v>834775.69904759421</v>
      </c>
      <c r="J35" s="22">
        <f t="shared" ca="1" si="22"/>
        <v>810985.91819553485</v>
      </c>
      <c r="K35" s="22">
        <f t="shared" ca="1" si="22"/>
        <v>851275.3173729087</v>
      </c>
      <c r="L35" s="22">
        <f t="shared" ca="1" si="22"/>
        <v>839144.57526412664</v>
      </c>
      <c r="M35" s="22">
        <f t="shared" ca="1" si="22"/>
        <v>828617.53676686657</v>
      </c>
      <c r="N35" s="23">
        <f ca="1">SUM(B35:M35)</f>
        <v>9963693.0520962253</v>
      </c>
      <c r="O35" s="22">
        <f t="shared" ref="O35:Z35" ca="1" si="23">O44-O54+O38</f>
        <v>831879.67493418849</v>
      </c>
      <c r="P35" s="22">
        <f t="shared" ca="1" si="23"/>
        <v>822027.85706460034</v>
      </c>
      <c r="Q35" s="22">
        <f t="shared" ca="1" si="23"/>
        <v>861823.19748770585</v>
      </c>
      <c r="R35" s="22">
        <f t="shared" ca="1" si="23"/>
        <v>860743.57853800931</v>
      </c>
      <c r="S35" s="22">
        <f t="shared" ca="1" si="23"/>
        <v>817790.85920700058</v>
      </c>
      <c r="T35" s="22">
        <f t="shared" ca="1" si="23"/>
        <v>835649.33206680324</v>
      </c>
      <c r="U35" s="22">
        <f t="shared" ca="1" si="23"/>
        <v>825560.21543928387</v>
      </c>
      <c r="V35" s="22">
        <f t="shared" ca="1" si="23"/>
        <v>809734.76386453549</v>
      </c>
      <c r="W35" s="22">
        <f t="shared" ca="1" si="23"/>
        <v>844515.36077770835</v>
      </c>
      <c r="X35" s="22">
        <f t="shared" ca="1" si="23"/>
        <v>790770.35549875104</v>
      </c>
      <c r="Y35" s="22">
        <f t="shared" ca="1" si="23"/>
        <v>815743.28393158724</v>
      </c>
      <c r="Z35" s="22">
        <f t="shared" ca="1" si="23"/>
        <v>810665.64715300291</v>
      </c>
      <c r="AA35" s="23">
        <f ca="1">SUM(O35:Z35)</f>
        <v>9926904.1259631775</v>
      </c>
      <c r="AB35" s="22">
        <f t="shared" ref="AB35:AM35" ca="1" si="24">AB44-AB54+AB38</f>
        <v>821461.74586794467</v>
      </c>
      <c r="AC35" s="22">
        <f t="shared" ca="1" si="24"/>
        <v>809975.35703882889</v>
      </c>
      <c r="AD35" s="22">
        <f t="shared" ca="1" si="24"/>
        <v>823265.33588333486</v>
      </c>
      <c r="AE35" s="22">
        <f t="shared" ca="1" si="24"/>
        <v>791921.90117000183</v>
      </c>
      <c r="AF35" s="22">
        <f t="shared" ca="1" si="24"/>
        <v>807529.34663663246</v>
      </c>
      <c r="AG35" s="22">
        <f t="shared" ca="1" si="24"/>
        <v>796781.954708479</v>
      </c>
      <c r="AH35" s="22">
        <f t="shared" ca="1" si="24"/>
        <v>827855.54387392045</v>
      </c>
      <c r="AI35" s="22">
        <f t="shared" ca="1" si="24"/>
        <v>802545.24818286893</v>
      </c>
      <c r="AJ35" s="22">
        <f t="shared" ca="1" si="24"/>
        <v>827909.85733847471</v>
      </c>
      <c r="AK35" s="22">
        <f t="shared" ca="1" si="24"/>
        <v>830189.88060414104</v>
      </c>
      <c r="AL35" s="22">
        <f t="shared" ca="1" si="24"/>
        <v>777912.61630048067</v>
      </c>
      <c r="AM35" s="22">
        <f t="shared" ca="1" si="24"/>
        <v>790572.34886646352</v>
      </c>
      <c r="AN35" s="23">
        <f ca="1">SUM(AB35:AM35)</f>
        <v>9707921.1364715714</v>
      </c>
      <c r="AO35" s="22">
        <f t="shared" ref="AO35:AZ35" ca="1" si="25">AO44-AO54+AO38</f>
        <v>801829.88614081882</v>
      </c>
      <c r="AP35" s="22">
        <f t="shared" ca="1" si="25"/>
        <v>818314.36147131876</v>
      </c>
      <c r="AQ35" s="22">
        <f t="shared" ca="1" si="25"/>
        <v>788165.8688243184</v>
      </c>
      <c r="AR35" s="22">
        <f t="shared" ca="1" si="25"/>
        <v>776459.08149514475</v>
      </c>
      <c r="AS35" s="22">
        <f t="shared" ca="1" si="25"/>
        <v>771302.06268288661</v>
      </c>
      <c r="AT35" s="22">
        <f t="shared" ca="1" si="25"/>
        <v>780803.08998757333</v>
      </c>
      <c r="AU35" s="22">
        <f t="shared" ca="1" si="25"/>
        <v>795180.9401690365</v>
      </c>
      <c r="AV35" s="22">
        <f t="shared" ca="1" si="25"/>
        <v>753057.17304268328</v>
      </c>
      <c r="AW35" s="22">
        <f t="shared" ca="1" si="25"/>
        <v>784366.21371470892</v>
      </c>
      <c r="AX35" s="22">
        <f t="shared" ca="1" si="25"/>
        <v>793417.62595590437</v>
      </c>
      <c r="AY35" s="22">
        <f t="shared" ca="1" si="25"/>
        <v>824982.24317055359</v>
      </c>
      <c r="AZ35" s="22">
        <f t="shared" ca="1" si="25"/>
        <v>799583.01483650797</v>
      </c>
      <c r="BA35" s="23">
        <f ca="1">SUM(AO35:AZ35)</f>
        <v>9487461.5614914559</v>
      </c>
      <c r="BB35" s="22">
        <f t="shared" ref="BB35:BM35" ca="1" si="26">BB44-BB54+BB38</f>
        <v>817209.21616266121</v>
      </c>
      <c r="BC35" s="22">
        <f t="shared" ca="1" si="26"/>
        <v>782262.01772385766</v>
      </c>
      <c r="BD35" s="22">
        <f t="shared" ca="1" si="26"/>
        <v>777827.95277923567</v>
      </c>
      <c r="BE35" s="22">
        <f t="shared" ca="1" si="26"/>
        <v>751259.15613844746</v>
      </c>
      <c r="BF35" s="22">
        <f t="shared" ca="1" si="26"/>
        <v>737869.12699958764</v>
      </c>
      <c r="BG35" s="22">
        <f t="shared" ca="1" si="26"/>
        <v>750141.29182664596</v>
      </c>
      <c r="BH35" s="22">
        <f t="shared" ca="1" si="26"/>
        <v>783878.27597219113</v>
      </c>
      <c r="BI35" s="22">
        <f t="shared" ca="1" si="26"/>
        <v>750724.343495421</v>
      </c>
      <c r="BJ35" s="22">
        <f t="shared" ca="1" si="26"/>
        <v>733142.61525768333</v>
      </c>
      <c r="BK35" s="22">
        <f t="shared" ca="1" si="26"/>
        <v>810491.82640380727</v>
      </c>
      <c r="BL35" s="22">
        <f t="shared" ca="1" si="26"/>
        <v>787234.90627125103</v>
      </c>
      <c r="BM35" s="22">
        <f t="shared" ca="1" si="26"/>
        <v>802700.52664888429</v>
      </c>
      <c r="BN35" s="23">
        <f ca="1">SUM(BB35:BM35)</f>
        <v>9284741.2556796744</v>
      </c>
      <c r="BO35" s="22">
        <f t="shared" ref="BO35:BZ35" ca="1" si="27">BO44-BO54+BO38</f>
        <v>763477.44972533255</v>
      </c>
      <c r="BP35" s="22">
        <f t="shared" ca="1" si="27"/>
        <v>764668.68199896754</v>
      </c>
      <c r="BQ35" s="22">
        <f t="shared" ca="1" si="27"/>
        <v>786426.53472381143</v>
      </c>
      <c r="BR35" s="22">
        <f t="shared" ca="1" si="27"/>
        <v>728656.86886578833</v>
      </c>
      <c r="BS35" s="22">
        <f t="shared" ca="1" si="27"/>
        <v>770295.8699921323</v>
      </c>
      <c r="BT35" s="22">
        <f t="shared" ca="1" si="27"/>
        <v>780392.7612757535</v>
      </c>
      <c r="BU35" s="22">
        <f t="shared" ca="1" si="27"/>
        <v>786566.88422138535</v>
      </c>
      <c r="BV35" s="22">
        <f t="shared" ca="1" si="27"/>
        <v>755449.61786508246</v>
      </c>
      <c r="BW35" s="22">
        <f t="shared" ca="1" si="27"/>
        <v>766061.43089091626</v>
      </c>
      <c r="BX35" s="22">
        <f t="shared" ca="1" si="27"/>
        <v>759499.54703245719</v>
      </c>
      <c r="BY35" s="22">
        <f t="shared" ca="1" si="27"/>
        <v>763825.56691444234</v>
      </c>
      <c r="BZ35" s="22">
        <f t="shared" ca="1" si="27"/>
        <v>781608.59144414717</v>
      </c>
      <c r="CA35" s="23">
        <f ca="1">SUM(BO35:BZ35)</f>
        <v>9206929.8049502168</v>
      </c>
      <c r="CB35" s="22">
        <f t="shared" ref="CB35:CM35" ca="1" si="28">CB44-CB54+CB38</f>
        <v>780252.53712814103</v>
      </c>
      <c r="CC35" s="22">
        <f t="shared" ca="1" si="28"/>
        <v>771165.63610214775</v>
      </c>
      <c r="CD35" s="22">
        <f t="shared" ca="1" si="28"/>
        <v>737697.49472617044</v>
      </c>
      <c r="CE35" s="22">
        <f t="shared" ca="1" si="28"/>
        <v>727168.56176170276</v>
      </c>
      <c r="CF35" s="22">
        <f t="shared" ca="1" si="28"/>
        <v>735383.34305684397</v>
      </c>
      <c r="CG35" s="22">
        <f t="shared" ca="1" si="28"/>
        <v>791351.58657469961</v>
      </c>
      <c r="CH35" s="22">
        <f t="shared" ca="1" si="28"/>
        <v>781313.35642148508</v>
      </c>
      <c r="CI35" s="22">
        <f t="shared" ca="1" si="28"/>
        <v>788418.11158939393</v>
      </c>
      <c r="CJ35" s="22">
        <f t="shared" ca="1" si="28"/>
        <v>760838.2927161979</v>
      </c>
      <c r="CK35" s="22">
        <f t="shared" ca="1" si="28"/>
        <v>737717.95301264571</v>
      </c>
      <c r="CL35" s="22">
        <f t="shared" ca="1" si="28"/>
        <v>763670.68247975281</v>
      </c>
      <c r="CM35" s="22">
        <f t="shared" ca="1" si="28"/>
        <v>733858.4469767306</v>
      </c>
      <c r="CN35" s="23">
        <f ca="1">SUM(CB35:CM35)</f>
        <v>9108836.0025459118</v>
      </c>
      <c r="CO35" s="22">
        <f t="shared" ref="CO35:CZ35" ca="1" si="29">CO44-CO54+CO38</f>
        <v>716939.30876902665</v>
      </c>
      <c r="CP35" s="22">
        <f t="shared" ca="1" si="29"/>
        <v>757909.64852559648</v>
      </c>
      <c r="CQ35" s="22">
        <f t="shared" ca="1" si="29"/>
        <v>750512.27253903809</v>
      </c>
      <c r="CR35" s="22">
        <f t="shared" ca="1" si="29"/>
        <v>739693.84408338566</v>
      </c>
      <c r="CS35" s="22">
        <f t="shared" ca="1" si="29"/>
        <v>754483.67079463741</v>
      </c>
      <c r="CT35" s="22">
        <f t="shared" ca="1" si="29"/>
        <v>763491.97843369027</v>
      </c>
      <c r="CU35" s="22">
        <f t="shared" ca="1" si="29"/>
        <v>710273.01778658794</v>
      </c>
      <c r="CV35" s="22">
        <f t="shared" ca="1" si="29"/>
        <v>730430.41560829349</v>
      </c>
      <c r="CW35" s="22">
        <f t="shared" ca="1" si="29"/>
        <v>743016.99693952163</v>
      </c>
      <c r="CX35" s="22">
        <f t="shared" ca="1" si="29"/>
        <v>774820.49545063439</v>
      </c>
      <c r="CY35" s="22">
        <f t="shared" ca="1" si="29"/>
        <v>755735.14714868867</v>
      </c>
      <c r="CZ35" s="22">
        <f t="shared" ca="1" si="29"/>
        <v>750355.65709852136</v>
      </c>
      <c r="DA35" s="23">
        <f ca="1">SUM(CO35:CZ35)</f>
        <v>8947662.4531776197</v>
      </c>
      <c r="DB35" s="22">
        <f t="shared" ref="DB35:DM35" ca="1" si="30">DB44-DB54+DB38</f>
        <v>729106.33362488972</v>
      </c>
      <c r="DC35" s="22">
        <f t="shared" ca="1" si="30"/>
        <v>738596.95186408854</v>
      </c>
      <c r="DD35" s="22">
        <f t="shared" ca="1" si="30"/>
        <v>768687.5723748561</v>
      </c>
      <c r="DE35" s="22">
        <f t="shared" ca="1" si="30"/>
        <v>742548.16933803272</v>
      </c>
      <c r="DF35" s="22">
        <f t="shared" ca="1" si="30"/>
        <v>755588.32495040901</v>
      </c>
      <c r="DG35" s="22">
        <f t="shared" ca="1" si="30"/>
        <v>706196.49574784434</v>
      </c>
      <c r="DH35" s="22">
        <f t="shared" ca="1" si="30"/>
        <v>735845.36882327998</v>
      </c>
      <c r="DI35" s="22">
        <f t="shared" ca="1" si="30"/>
        <v>752188.60666055453</v>
      </c>
      <c r="DJ35" s="22">
        <f t="shared" ca="1" si="30"/>
        <v>778378.2942648991</v>
      </c>
      <c r="DK35" s="22">
        <f t="shared" ca="1" si="30"/>
        <v>761434.47458890278</v>
      </c>
      <c r="DL35" s="22">
        <f t="shared" ca="1" si="30"/>
        <v>776882.47806838492</v>
      </c>
      <c r="DM35" s="22">
        <f t="shared" ca="1" si="30"/>
        <v>722195.18860882125</v>
      </c>
      <c r="DN35" s="23">
        <f ca="1">SUM(DB35:DM35)</f>
        <v>8967648.2589149624</v>
      </c>
      <c r="DO35" s="22">
        <f t="shared" ref="DO35:DZ35" ca="1" si="31">DO44-DO54+DO38</f>
        <v>771023.87837162742</v>
      </c>
      <c r="DP35" s="22">
        <f t="shared" ca="1" si="31"/>
        <v>717963.03080719162</v>
      </c>
      <c r="DQ35" s="22">
        <f t="shared" ca="1" si="31"/>
        <v>698234.47492221277</v>
      </c>
      <c r="DR35" s="22">
        <f t="shared" ca="1" si="31"/>
        <v>756482.25291494536</v>
      </c>
      <c r="DS35" s="22">
        <f t="shared" ca="1" si="31"/>
        <v>775444.2780736729</v>
      </c>
      <c r="DT35" s="22">
        <f t="shared" ca="1" si="31"/>
        <v>737779.74687829672</v>
      </c>
      <c r="DU35" s="22">
        <f t="shared" ca="1" si="31"/>
        <v>722187.20617139118</v>
      </c>
      <c r="DV35" s="22">
        <f t="shared" ca="1" si="31"/>
        <v>695465.43768415332</v>
      </c>
      <c r="DW35" s="22">
        <f t="shared" ca="1" si="31"/>
        <v>771186.54377260094</v>
      </c>
      <c r="DX35" s="22">
        <f t="shared" ca="1" si="31"/>
        <v>740286.59169442812</v>
      </c>
      <c r="DY35" s="22">
        <f t="shared" ca="1" si="31"/>
        <v>770725.83347344142</v>
      </c>
      <c r="DZ35" s="22">
        <f t="shared" ca="1" si="31"/>
        <v>721503.07021638623</v>
      </c>
      <c r="EA35" s="23">
        <f ca="1">SUM(DO35:DZ35)</f>
        <v>8878282.3449803479</v>
      </c>
      <c r="EB35" s="22">
        <f t="shared" ref="EB35:EM35" ca="1" si="32">EB44-EB54+EB38</f>
        <v>707760.00234373426</v>
      </c>
      <c r="EC35" s="22">
        <f t="shared" ca="1" si="32"/>
        <v>741876.0137260881</v>
      </c>
      <c r="ED35" s="22">
        <f t="shared" ca="1" si="32"/>
        <v>764835.17333722208</v>
      </c>
      <c r="EE35" s="22">
        <f t="shared" ca="1" si="32"/>
        <v>722201.44596677565</v>
      </c>
      <c r="EF35" s="22">
        <f t="shared" ca="1" si="32"/>
        <v>760806.23427320237</v>
      </c>
      <c r="EG35" s="22">
        <f t="shared" ca="1" si="32"/>
        <v>743130.09345415363</v>
      </c>
      <c r="EH35" s="22">
        <f t="shared" ca="1" si="32"/>
        <v>749135.61161108979</v>
      </c>
      <c r="EI35" s="22">
        <f t="shared" ca="1" si="32"/>
        <v>683066.88558355416</v>
      </c>
      <c r="EJ35" s="22">
        <f t="shared" ca="1" si="32"/>
        <v>726772.78426713578</v>
      </c>
      <c r="EK35" s="22">
        <f t="shared" ca="1" si="32"/>
        <v>727765.46951243165</v>
      </c>
      <c r="EL35" s="22">
        <f t="shared" ca="1" si="32"/>
        <v>701103.90023324755</v>
      </c>
      <c r="EM35" s="22">
        <f t="shared" ca="1" si="32"/>
        <v>702885.37510531547</v>
      </c>
      <c r="EN35" s="23">
        <f ca="1">SUM(EB35:EM35)</f>
        <v>8731338.9894139506</v>
      </c>
    </row>
    <row r="36" spans="1:144" ht="12.75" customHeight="1" outlineLevel="1">
      <c r="A36" s="11" t="str">
        <f>Labels!B45</f>
        <v>Final Sales</v>
      </c>
      <c r="B36" s="24">
        <f t="shared" ref="B36:M36" si="33">B12+B21+B37</f>
        <v>963388.68108289549</v>
      </c>
      <c r="C36" s="24">
        <f t="shared" ca="1" si="33"/>
        <v>962918.37320386944</v>
      </c>
      <c r="D36" s="24">
        <f t="shared" ca="1" si="33"/>
        <v>962309.00905933755</v>
      </c>
      <c r="E36" s="24">
        <f t="shared" ca="1" si="33"/>
        <v>961601.85572518269</v>
      </c>
      <c r="F36" s="24">
        <f t="shared" ca="1" si="33"/>
        <v>960918.08717223303</v>
      </c>
      <c r="G36" s="24">
        <f t="shared" ca="1" si="33"/>
        <v>960348.23950716935</v>
      </c>
      <c r="H36" s="24">
        <f t="shared" ca="1" si="33"/>
        <v>959787.7708025215</v>
      </c>
      <c r="I36" s="24">
        <f t="shared" ca="1" si="33"/>
        <v>959349.22519656701</v>
      </c>
      <c r="J36" s="24">
        <f t="shared" ca="1" si="33"/>
        <v>958765.36203856592</v>
      </c>
      <c r="K36" s="24">
        <f t="shared" ca="1" si="33"/>
        <v>958079.23149043764</v>
      </c>
      <c r="L36" s="24">
        <f t="shared" ca="1" si="33"/>
        <v>957664.67453089065</v>
      </c>
      <c r="M36" s="24">
        <f t="shared" ca="1" si="33"/>
        <v>957160.37861050782</v>
      </c>
      <c r="N36" s="25">
        <f ca="1">SUM(B36:M36)</f>
        <v>11522290.888420178</v>
      </c>
      <c r="O36" s="24">
        <f t="shared" ref="O36:Z36" ca="1" si="34">O12+O21+O37</f>
        <v>956624.6393595055</v>
      </c>
      <c r="P36" s="24">
        <f t="shared" ca="1" si="34"/>
        <v>956197.57006765448</v>
      </c>
      <c r="Q36" s="24">
        <f t="shared" ca="1" si="34"/>
        <v>955735.72404690669</v>
      </c>
      <c r="R36" s="24">
        <f t="shared" ca="1" si="34"/>
        <v>955363.27725060668</v>
      </c>
      <c r="S36" s="24">
        <f t="shared" ca="1" si="34"/>
        <v>954989.13601187605</v>
      </c>
      <c r="T36" s="24">
        <f t="shared" ca="1" si="34"/>
        <v>954521.55021324998</v>
      </c>
      <c r="U36" s="24">
        <f t="shared" ca="1" si="34"/>
        <v>954073.12420661421</v>
      </c>
      <c r="V36" s="24">
        <f t="shared" ca="1" si="34"/>
        <v>953619.13789690251</v>
      </c>
      <c r="W36" s="24">
        <f t="shared" ca="1" si="34"/>
        <v>953111.09563707327</v>
      </c>
      <c r="X36" s="24">
        <f t="shared" ca="1" si="34"/>
        <v>952695.68254139752</v>
      </c>
      <c r="Y36" s="24">
        <f t="shared" ca="1" si="34"/>
        <v>952138.74009080685</v>
      </c>
      <c r="Z36" s="24">
        <f t="shared" ca="1" si="34"/>
        <v>951542.39461309602</v>
      </c>
      <c r="AA36" s="25">
        <f ca="1">SUM(O36:Z36)</f>
        <v>11450612.071935691</v>
      </c>
      <c r="AB36" s="24">
        <f t="shared" ref="AB36:AM36" ca="1" si="35">AB12+AB21+AB37</f>
        <v>951077.95372455125</v>
      </c>
      <c r="AC36" s="24">
        <f t="shared" ca="1" si="35"/>
        <v>950678.67353872908</v>
      </c>
      <c r="AD36" s="24">
        <f t="shared" ca="1" si="35"/>
        <v>950184.95551146648</v>
      </c>
      <c r="AE36" s="24">
        <f t="shared" ca="1" si="35"/>
        <v>949723.53382327093</v>
      </c>
      <c r="AF36" s="24">
        <f t="shared" ca="1" si="35"/>
        <v>949145.74823488365</v>
      </c>
      <c r="AG36" s="24">
        <f t="shared" ca="1" si="35"/>
        <v>948635.7288083256</v>
      </c>
      <c r="AH36" s="24">
        <f t="shared" ca="1" si="35"/>
        <v>948201.88613662624</v>
      </c>
      <c r="AI36" s="24">
        <f t="shared" ca="1" si="35"/>
        <v>947727.75742369192</v>
      </c>
      <c r="AJ36" s="24">
        <f t="shared" ca="1" si="35"/>
        <v>947286.76933284733</v>
      </c>
      <c r="AK36" s="24">
        <f t="shared" ca="1" si="35"/>
        <v>946795.98790822166</v>
      </c>
      <c r="AL36" s="24">
        <f t="shared" ca="1" si="35"/>
        <v>946431.5152431184</v>
      </c>
      <c r="AM36" s="24">
        <f t="shared" ca="1" si="35"/>
        <v>945912.8203358982</v>
      </c>
      <c r="AN36" s="25">
        <f ca="1">SUM(AB36:AM36)</f>
        <v>11381803.330021631</v>
      </c>
      <c r="AO36" s="24">
        <f t="shared" ref="AO36:AZ36" ca="1" si="36">AO12+AO21+AO37</f>
        <v>945443.48278251512</v>
      </c>
      <c r="AP36" s="24">
        <f t="shared" ca="1" si="36"/>
        <v>945015.70774973964</v>
      </c>
      <c r="AQ36" s="24">
        <f t="shared" ca="1" si="36"/>
        <v>944471.67240105825</v>
      </c>
      <c r="AR36" s="24">
        <f t="shared" ca="1" si="36"/>
        <v>944063.73556408985</v>
      </c>
      <c r="AS36" s="24">
        <f t="shared" ca="1" si="36"/>
        <v>943664.33848149935</v>
      </c>
      <c r="AT36" s="24">
        <f t="shared" ca="1" si="36"/>
        <v>943219.591239125</v>
      </c>
      <c r="AU36" s="24">
        <f t="shared" ca="1" si="36"/>
        <v>942679.94407083106</v>
      </c>
      <c r="AV36" s="24">
        <f t="shared" ca="1" si="36"/>
        <v>942235.45633293281</v>
      </c>
      <c r="AW36" s="24">
        <f t="shared" ca="1" si="36"/>
        <v>941662.36922246893</v>
      </c>
      <c r="AX36" s="24">
        <f t="shared" ca="1" si="36"/>
        <v>941132.11716131365</v>
      </c>
      <c r="AY36" s="24">
        <f t="shared" ca="1" si="36"/>
        <v>940591.19249690336</v>
      </c>
      <c r="AZ36" s="24">
        <f t="shared" ca="1" si="36"/>
        <v>940210.65516850341</v>
      </c>
      <c r="BA36" s="25">
        <f ca="1">SUM(AO36:AZ36)</f>
        <v>11314390.262670981</v>
      </c>
      <c r="BB36" s="24">
        <f t="shared" ref="BB36:BM36" ca="1" si="37">BB12+BB21+BB37</f>
        <v>939832.93089790002</v>
      </c>
      <c r="BC36" s="24">
        <f t="shared" ca="1" si="37"/>
        <v>939456.71906444582</v>
      </c>
      <c r="BD36" s="24">
        <f t="shared" ca="1" si="37"/>
        <v>938989.95280331292</v>
      </c>
      <c r="BE36" s="24">
        <f t="shared" ca="1" si="37"/>
        <v>938531.48568279983</v>
      </c>
      <c r="BF36" s="24">
        <f t="shared" ca="1" si="37"/>
        <v>938027.28039826092</v>
      </c>
      <c r="BG36" s="24">
        <f t="shared" ca="1" si="37"/>
        <v>937457.90859903861</v>
      </c>
      <c r="BH36" s="24">
        <f t="shared" ca="1" si="37"/>
        <v>936931.3341400862</v>
      </c>
      <c r="BI36" s="24">
        <f t="shared" ca="1" si="37"/>
        <v>936439.92403478432</v>
      </c>
      <c r="BJ36" s="24">
        <f t="shared" ca="1" si="37"/>
        <v>935900.89773995464</v>
      </c>
      <c r="BK36" s="24">
        <f t="shared" ca="1" si="37"/>
        <v>935320.93558847008</v>
      </c>
      <c r="BL36" s="24">
        <f t="shared" ca="1" si="37"/>
        <v>934927.5223347299</v>
      </c>
      <c r="BM36" s="24">
        <f t="shared" ca="1" si="37"/>
        <v>934537.254459591</v>
      </c>
      <c r="BN36" s="25">
        <f ca="1">SUM(BB36:BM36)</f>
        <v>11246354.145743376</v>
      </c>
      <c r="BO36" s="24">
        <f t="shared" ref="BO36:BZ36" ca="1" si="38">BO12+BO21+BO37</f>
        <v>934235.21483224782</v>
      </c>
      <c r="BP36" s="24">
        <f t="shared" ca="1" si="38"/>
        <v>933741.46272487019</v>
      </c>
      <c r="BQ36" s="24">
        <f t="shared" ca="1" si="38"/>
        <v>933251.48923163826</v>
      </c>
      <c r="BR36" s="24">
        <f t="shared" ca="1" si="38"/>
        <v>932838.00234220165</v>
      </c>
      <c r="BS36" s="24">
        <f t="shared" ca="1" si="38"/>
        <v>932213.77196134673</v>
      </c>
      <c r="BT36" s="24">
        <f t="shared" ca="1" si="38"/>
        <v>931861.47743973567</v>
      </c>
      <c r="BU36" s="24">
        <f t="shared" ca="1" si="38"/>
        <v>931400.25780415046</v>
      </c>
      <c r="BV36" s="24">
        <f t="shared" ca="1" si="38"/>
        <v>930993.78072450368</v>
      </c>
      <c r="BW36" s="24">
        <f t="shared" ca="1" si="38"/>
        <v>930458.90124004905</v>
      </c>
      <c r="BX36" s="24">
        <f t="shared" ca="1" si="38"/>
        <v>930008.17050834035</v>
      </c>
      <c r="BY36" s="24">
        <f t="shared" ca="1" si="38"/>
        <v>929565.15232190432</v>
      </c>
      <c r="BZ36" s="24">
        <f t="shared" ca="1" si="38"/>
        <v>929198.2285303449</v>
      </c>
      <c r="CA36" s="25">
        <f ca="1">SUM(BO36:BZ36)</f>
        <v>11179765.909661336</v>
      </c>
      <c r="CB36" s="24">
        <f t="shared" ref="CB36:CM36" ca="1" si="39">CB12+CB21+CB37</f>
        <v>928867.32840074063</v>
      </c>
      <c r="CC36" s="24">
        <f t="shared" ca="1" si="39"/>
        <v>928498.9760398427</v>
      </c>
      <c r="CD36" s="24">
        <f t="shared" ca="1" si="39"/>
        <v>928113.79127352487</v>
      </c>
      <c r="CE36" s="24">
        <f t="shared" ca="1" si="39"/>
        <v>927554.50154048775</v>
      </c>
      <c r="CF36" s="24">
        <f t="shared" ca="1" si="39"/>
        <v>927058.77991599822</v>
      </c>
      <c r="CG36" s="24">
        <f t="shared" ca="1" si="39"/>
        <v>926558.29982557625</v>
      </c>
      <c r="CH36" s="24">
        <f t="shared" ca="1" si="39"/>
        <v>926215.32326207287</v>
      </c>
      <c r="CI36" s="24">
        <f t="shared" ca="1" si="39"/>
        <v>925899.57153779303</v>
      </c>
      <c r="CJ36" s="24">
        <f t="shared" ca="1" si="39"/>
        <v>925487.17047569028</v>
      </c>
      <c r="CK36" s="24">
        <f t="shared" ca="1" si="39"/>
        <v>925155.26124097873</v>
      </c>
      <c r="CL36" s="24">
        <f t="shared" ca="1" si="39"/>
        <v>924695.8274838879</v>
      </c>
      <c r="CM36" s="24">
        <f t="shared" ca="1" si="39"/>
        <v>924231.75372129597</v>
      </c>
      <c r="CN36" s="25">
        <f ca="1">SUM(CB36:CM36)</f>
        <v>11118336.584717892</v>
      </c>
      <c r="CO36" s="24">
        <f t="shared" ref="CO36:CZ36" ca="1" si="40">CO12+CO21+CO37</f>
        <v>923679.62903345388</v>
      </c>
      <c r="CP36" s="24">
        <f t="shared" ca="1" si="40"/>
        <v>923111.03687345842</v>
      </c>
      <c r="CQ36" s="24">
        <f t="shared" ca="1" si="40"/>
        <v>922751.79489272775</v>
      </c>
      <c r="CR36" s="24">
        <f t="shared" ca="1" si="40"/>
        <v>922258.65128205251</v>
      </c>
      <c r="CS36" s="24">
        <f t="shared" ca="1" si="40"/>
        <v>921813.1301947321</v>
      </c>
      <c r="CT36" s="24">
        <f t="shared" ca="1" si="40"/>
        <v>921286.79815774853</v>
      </c>
      <c r="CU36" s="24">
        <f t="shared" ca="1" si="40"/>
        <v>920899.32287365419</v>
      </c>
      <c r="CV36" s="24">
        <f t="shared" ca="1" si="40"/>
        <v>920393.1052573662</v>
      </c>
      <c r="CW36" s="24">
        <f t="shared" ca="1" si="40"/>
        <v>919947.76153870858</v>
      </c>
      <c r="CX36" s="24">
        <f t="shared" ca="1" si="40"/>
        <v>919536.22565191321</v>
      </c>
      <c r="CY36" s="24">
        <f t="shared" ca="1" si="40"/>
        <v>919200.67137855105</v>
      </c>
      <c r="CZ36" s="24">
        <f t="shared" ca="1" si="40"/>
        <v>918855.1187342545</v>
      </c>
      <c r="DA36" s="25">
        <f ca="1">SUM(CO36:CZ36)</f>
        <v>11053733.24586862</v>
      </c>
      <c r="DB36" s="24">
        <f t="shared" ref="DB36:DM36" ca="1" si="41">DB12+DB21+DB37</f>
        <v>918491.83294366323</v>
      </c>
      <c r="DC36" s="24">
        <f t="shared" ca="1" si="41"/>
        <v>918041.76893087942</v>
      </c>
      <c r="DD36" s="24">
        <f t="shared" ca="1" si="41"/>
        <v>917680.86802378914</v>
      </c>
      <c r="DE36" s="24">
        <f t="shared" ca="1" si="41"/>
        <v>917295.39981654868</v>
      </c>
      <c r="DF36" s="24">
        <f t="shared" ca="1" si="41"/>
        <v>916856.23955196305</v>
      </c>
      <c r="DG36" s="24">
        <f t="shared" ca="1" si="41"/>
        <v>916453.39446528815</v>
      </c>
      <c r="DH36" s="24">
        <f t="shared" ca="1" si="41"/>
        <v>915970.66032192146</v>
      </c>
      <c r="DI36" s="24">
        <f t="shared" ca="1" si="41"/>
        <v>915511.53324741765</v>
      </c>
      <c r="DJ36" s="24">
        <f t="shared" ca="1" si="41"/>
        <v>915181.21080089721</v>
      </c>
      <c r="DK36" s="24">
        <f t="shared" ca="1" si="41"/>
        <v>914783.06612728268</v>
      </c>
      <c r="DL36" s="24">
        <f t="shared" ca="1" si="41"/>
        <v>914352.31766224804</v>
      </c>
      <c r="DM36" s="24">
        <f t="shared" ca="1" si="41"/>
        <v>914062.98367263016</v>
      </c>
      <c r="DN36" s="25">
        <f ca="1">SUM(DB36:DM36)</f>
        <v>10994681.275564529</v>
      </c>
      <c r="DO36" s="24">
        <f t="shared" ref="DO36:DZ36" ca="1" si="42">DO12+DO21+DO37</f>
        <v>913565.26620692259</v>
      </c>
      <c r="DP36" s="24">
        <f t="shared" ca="1" si="42"/>
        <v>913198.9602579918</v>
      </c>
      <c r="DQ36" s="24">
        <f t="shared" ca="1" si="42"/>
        <v>912684.45006101218</v>
      </c>
      <c r="DR36" s="24">
        <f t="shared" ca="1" si="42"/>
        <v>912091.89612342138</v>
      </c>
      <c r="DS36" s="24">
        <f t="shared" ca="1" si="42"/>
        <v>911665.85231309466</v>
      </c>
      <c r="DT36" s="24">
        <f t="shared" ca="1" si="42"/>
        <v>911333.34552249173</v>
      </c>
      <c r="DU36" s="24">
        <f t="shared" ca="1" si="42"/>
        <v>910948.20423757739</v>
      </c>
      <c r="DV36" s="24">
        <f t="shared" ca="1" si="42"/>
        <v>910417.00319880096</v>
      </c>
      <c r="DW36" s="24">
        <f t="shared" ca="1" si="42"/>
        <v>909880.69958510238</v>
      </c>
      <c r="DX36" s="24">
        <f t="shared" ca="1" si="42"/>
        <v>909643.98913180316</v>
      </c>
      <c r="DY36" s="24">
        <f t="shared" ca="1" si="42"/>
        <v>909163.90819942404</v>
      </c>
      <c r="DZ36" s="24">
        <f t="shared" ca="1" si="42"/>
        <v>908779.01704374643</v>
      </c>
      <c r="EA36" s="25">
        <f ca="1">SUM(DO36:DZ36)</f>
        <v>10933372.591881389</v>
      </c>
      <c r="EB36" s="24">
        <f t="shared" ref="EB36:EM36" ca="1" si="43">EB12+EB21+EB37</f>
        <v>908347.1879262313</v>
      </c>
      <c r="EC36" s="24">
        <f t="shared" ca="1" si="43"/>
        <v>907884.48709485773</v>
      </c>
      <c r="ED36" s="24">
        <f t="shared" ca="1" si="43"/>
        <v>907457.85307249834</v>
      </c>
      <c r="EE36" s="24">
        <f t="shared" ca="1" si="43"/>
        <v>907069.08583858807</v>
      </c>
      <c r="EF36" s="24">
        <f t="shared" ca="1" si="43"/>
        <v>906574.75250650418</v>
      </c>
      <c r="EG36" s="24">
        <f t="shared" ca="1" si="43"/>
        <v>906184.41122718737</v>
      </c>
      <c r="EH36" s="24">
        <f t="shared" ca="1" si="43"/>
        <v>905704.404227886</v>
      </c>
      <c r="EI36" s="24">
        <f t="shared" ca="1" si="43"/>
        <v>905227.50130795746</v>
      </c>
      <c r="EJ36" s="24">
        <f t="shared" ca="1" si="43"/>
        <v>904720.85018872854</v>
      </c>
      <c r="EK36" s="24">
        <f t="shared" ca="1" si="43"/>
        <v>904327.98190866469</v>
      </c>
      <c r="EL36" s="24">
        <f t="shared" ca="1" si="43"/>
        <v>904002.20823826792</v>
      </c>
      <c r="EM36" s="24">
        <f t="shared" ca="1" si="43"/>
        <v>903430.54122411599</v>
      </c>
      <c r="EN36" s="25">
        <f ca="1">SUM(EB36:EM36)</f>
        <v>10870931.264761489</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1203104.0436629667</v>
      </c>
      <c r="C44" s="22">
        <f ca="1">C45*(1-Inputs!B21)+C11*Inputs!B21+C46</f>
        <v>1172900.7980132562</v>
      </c>
      <c r="D44" s="22">
        <f ca="1">D45*(1-Inputs!B21)+D11*Inputs!B21+D46</f>
        <v>1128088.5585637102</v>
      </c>
      <c r="E44" s="22">
        <f ca="1">E45*(1-Inputs!B21)+E11*Inputs!B21+E46</f>
        <v>1107705.2681814653</v>
      </c>
      <c r="F44" s="22">
        <f ca="1">F45*(1-Inputs!B21)+F11*Inputs!B21+F46</f>
        <v>1158551.5507007667</v>
      </c>
      <c r="G44" s="22">
        <f ca="1">G45*(1-Inputs!B21)+G11*Inputs!B21+G46</f>
        <v>1197716.4739898266</v>
      </c>
      <c r="H44" s="22">
        <f ca="1">H45*(1-Inputs!B21)+H11*Inputs!B21+H46</f>
        <v>1170234.267053525</v>
      </c>
      <c r="I44" s="22">
        <f ca="1">I45*(1-Inputs!B21)+I11*Inputs!B21+I46</f>
        <v>1171703.3795918012</v>
      </c>
      <c r="J44" s="22">
        <f ca="1">J45*(1-Inputs!B21)+J11*Inputs!B21+J46</f>
        <v>1137717.9783745736</v>
      </c>
      <c r="K44" s="22">
        <f ca="1">K45*(1-Inputs!B21)+K11*Inputs!B21+K46</f>
        <v>1195274.262913679</v>
      </c>
      <c r="L44" s="22">
        <f ca="1">L45*(1-Inputs!B21)+L11*Inputs!B21+L46</f>
        <v>1177944.6313297048</v>
      </c>
      <c r="M44" s="22">
        <f ca="1">M45*(1-Inputs!B21)+M11*Inputs!B21+M46</f>
        <v>1162906.0049050476</v>
      </c>
      <c r="N44" s="23">
        <f ca="1">SUM(B44:M44)</f>
        <v>13983847.217280325</v>
      </c>
      <c r="O44" s="22">
        <f ca="1">O45*(1-Inputs!B21)+O11*Inputs!B21+O46</f>
        <v>1167566.2022869359</v>
      </c>
      <c r="P44" s="22">
        <f ca="1">P45*(1-Inputs!B21)+P11*Inputs!B21+P46</f>
        <v>1153492.1767589529</v>
      </c>
      <c r="Q44" s="22">
        <f ca="1">Q45*(1-Inputs!B21)+Q11*Inputs!B21+Q46</f>
        <v>1210342.663077675</v>
      </c>
      <c r="R44" s="22">
        <f ca="1">R45*(1-Inputs!B21)+R11*Inputs!B21+R46</f>
        <v>1208800.3502923942</v>
      </c>
      <c r="S44" s="22">
        <f ca="1">S45*(1-Inputs!B21)+S11*Inputs!B21+S46</f>
        <v>1147439.3226766675</v>
      </c>
      <c r="T44" s="22">
        <f ca="1">T45*(1-Inputs!B21)+T11*Inputs!B21+T46</f>
        <v>1172951.4267620998</v>
      </c>
      <c r="U44" s="22">
        <f ca="1">U45*(1-Inputs!B21)+U11*Inputs!B21+U46</f>
        <v>1158538.4030085008</v>
      </c>
      <c r="V44" s="22">
        <f ca="1">V45*(1-Inputs!B21)+V11*Inputs!B21+V46</f>
        <v>1135930.6150445745</v>
      </c>
      <c r="W44" s="22">
        <f ca="1">W45*(1-Inputs!B21)+W11*Inputs!B21+W46</f>
        <v>1185617.1820633928</v>
      </c>
      <c r="X44" s="22">
        <f ca="1">X45*(1-Inputs!B21)+X11*Inputs!B21+X46</f>
        <v>1108838.6030934539</v>
      </c>
      <c r="Y44" s="22">
        <f ca="1">Y45*(1-Inputs!B21)+Y11*Inputs!B21+Y46</f>
        <v>1144514.2151403627</v>
      </c>
      <c r="Z44" s="22">
        <f ca="1">Z45*(1-Inputs!B21)+Z11*Inputs!B21+Z46</f>
        <v>1137260.4483138137</v>
      </c>
      <c r="AA44" s="23">
        <f ca="1">SUM(O44:Z44)</f>
        <v>13931291.608518826</v>
      </c>
      <c r="AB44" s="22">
        <f ca="1">AB45*(1-Inputs!B21)+AB11*Inputs!B21+AB46</f>
        <v>1152683.4464780162</v>
      </c>
      <c r="AC44" s="22">
        <f ca="1">AC45*(1-Inputs!B21)+AC11*Inputs!B21+AC46</f>
        <v>1136274.3195792793</v>
      </c>
      <c r="AD44" s="22">
        <f ca="1">AD45*(1-Inputs!B21)+AD11*Inputs!B21+AD46</f>
        <v>1155260.0036428594</v>
      </c>
      <c r="AE44" s="22">
        <f ca="1">AE45*(1-Inputs!B21)+AE11*Inputs!B21+AE46</f>
        <v>1110483.6683380979</v>
      </c>
      <c r="AF44" s="22">
        <f ca="1">AF45*(1-Inputs!B21)+AF11*Inputs!B21+AF46</f>
        <v>1132780.019004713</v>
      </c>
      <c r="AG44" s="22">
        <f ca="1">AG45*(1-Inputs!B21)+AG11*Inputs!B21+AG46</f>
        <v>1117426.6019644937</v>
      </c>
      <c r="AH44" s="22">
        <f ca="1">AH45*(1-Inputs!B21)+AH11*Inputs!B21+AH46</f>
        <v>1161817.4436294101</v>
      </c>
      <c r="AI44" s="22">
        <f ca="1">AI45*(1-Inputs!B21)+AI11*Inputs!B21+AI46</f>
        <v>1125659.8783564793</v>
      </c>
      <c r="AJ44" s="22">
        <f ca="1">AJ45*(1-Inputs!B21)+AJ11*Inputs!B21+AJ46</f>
        <v>1161895.034293059</v>
      </c>
      <c r="AK44" s="22">
        <f ca="1">AK45*(1-Inputs!B21)+AK11*Inputs!B21+AK46</f>
        <v>1165152.2103868681</v>
      </c>
      <c r="AL44" s="22">
        <f ca="1">AL45*(1-Inputs!B21)+AL11*Inputs!B21+AL46</f>
        <v>1090470.4042387819</v>
      </c>
      <c r="AM44" s="22">
        <f ca="1">AM45*(1-Inputs!B21)+AM11*Inputs!B21+AM46</f>
        <v>1108555.7364759003</v>
      </c>
      <c r="AN44" s="23">
        <f ca="1">SUM(AB44:AM44)</f>
        <v>13618458.766387958</v>
      </c>
      <c r="AO44" s="22">
        <f ca="1">AO45*(1-Inputs!B21)+AO11*Inputs!B21+AO46</f>
        <v>1124637.932582122</v>
      </c>
      <c r="AP44" s="22">
        <f ca="1">AP45*(1-Inputs!B21)+AP11*Inputs!B21+AP46</f>
        <v>1148187.1830542649</v>
      </c>
      <c r="AQ44" s="22">
        <f ca="1">AQ45*(1-Inputs!B21)+AQ11*Inputs!B21+AQ46</f>
        <v>1105117.9078442643</v>
      </c>
      <c r="AR44" s="22">
        <f ca="1">AR45*(1-Inputs!B21)+AR11*Inputs!B21+AR46</f>
        <v>1088393.925945445</v>
      </c>
      <c r="AS44" s="22">
        <f ca="1">AS45*(1-Inputs!B21)+AS11*Inputs!B21+AS46</f>
        <v>1081026.7562136475</v>
      </c>
      <c r="AT44" s="22">
        <f ca="1">AT45*(1-Inputs!B21)+AT11*Inputs!B21+AT46</f>
        <v>1094599.6523632</v>
      </c>
      <c r="AU44" s="22">
        <f ca="1">AU45*(1-Inputs!B21)+AU11*Inputs!B21+AU46</f>
        <v>1115139.4383367188</v>
      </c>
      <c r="AV44" s="22">
        <f ca="1">AV45*(1-Inputs!B21)+AV11*Inputs!B21+AV46</f>
        <v>1054962.6281562143</v>
      </c>
      <c r="AW44" s="22">
        <f ca="1">AW45*(1-Inputs!B21)+AW11*Inputs!B21+AW46</f>
        <v>1099689.8291162509</v>
      </c>
      <c r="AX44" s="22">
        <f ca="1">AX45*(1-Inputs!B21)+AX11*Inputs!B21+AX46</f>
        <v>1112620.4180322443</v>
      </c>
      <c r="AY44" s="22">
        <f ca="1">AY45*(1-Inputs!B21)+AY11*Inputs!B21+AY46</f>
        <v>1157712.7283388861</v>
      </c>
      <c r="AZ44" s="22">
        <f ca="1">AZ45*(1-Inputs!B21)+AZ11*Inputs!B21+AZ46</f>
        <v>1121428.1164331066</v>
      </c>
      <c r="BA44" s="23">
        <f ca="1">SUM(AO44:AZ44)</f>
        <v>13303516.516416363</v>
      </c>
      <c r="BB44" s="22">
        <f ca="1">BB45*(1-Inputs!B21)+BB11*Inputs!B21+BB46</f>
        <v>1146608.404041897</v>
      </c>
      <c r="BC44" s="22">
        <f ca="1">BC45*(1-Inputs!B21)+BC11*Inputs!B21+BC46</f>
        <v>1096683.8348436062</v>
      </c>
      <c r="BD44" s="22">
        <f ca="1">BD45*(1-Inputs!B21)+BD11*Inputs!B21+BD46</f>
        <v>1090349.4563512891</v>
      </c>
      <c r="BE44" s="22">
        <f ca="1">BE45*(1-Inputs!B21)+BE11*Inputs!B21+BE46</f>
        <v>1052394.0325787344</v>
      </c>
      <c r="BF44" s="22">
        <f ca="1">BF45*(1-Inputs!B21)+BF11*Inputs!B21+BF46</f>
        <v>1033265.4195232204</v>
      </c>
      <c r="BG44" s="22">
        <f ca="1">BG45*(1-Inputs!B21)+BG11*Inputs!B21+BG46</f>
        <v>1050797.0835618752</v>
      </c>
      <c r="BH44" s="22">
        <f ca="1">BH45*(1-Inputs!B21)+BH11*Inputs!B21+BH46</f>
        <v>1098992.7751983684</v>
      </c>
      <c r="BI44" s="22">
        <f ca="1">BI45*(1-Inputs!B21)+BI11*Inputs!B21+BI46</f>
        <v>1051630.0145172682</v>
      </c>
      <c r="BJ44" s="22">
        <f ca="1">BJ45*(1-Inputs!B21)+BJ11*Inputs!B21+BJ46</f>
        <v>1026513.2598919285</v>
      </c>
      <c r="BK44" s="22">
        <f ca="1">BK45*(1-Inputs!B21)+BK11*Inputs!B21+BK46</f>
        <v>1137012.1329578198</v>
      </c>
      <c r="BL44" s="22">
        <f ca="1">BL45*(1-Inputs!B21)+BL11*Inputs!B21+BL46</f>
        <v>1103787.9613398823</v>
      </c>
      <c r="BM44" s="22">
        <f ca="1">BM45*(1-Inputs!B21)+BM11*Inputs!B21+BM46</f>
        <v>1125881.7047365014</v>
      </c>
      <c r="BN44" s="23">
        <f ca="1">SUM(BB44:BM44)</f>
        <v>13013916.079542391</v>
      </c>
      <c r="BO44" s="22">
        <f ca="1">BO45*(1-Inputs!B21)+BO11*Inputs!B21+BO46</f>
        <v>1069848.7377028561</v>
      </c>
      <c r="BP44" s="22">
        <f ca="1">BP45*(1-Inputs!B21)+BP11*Inputs!B21+BP46</f>
        <v>1071550.4980937631</v>
      </c>
      <c r="BQ44" s="22">
        <f ca="1">BQ45*(1-Inputs!B21)+BQ11*Inputs!B21+BQ46</f>
        <v>1102633.1448435402</v>
      </c>
      <c r="BR44" s="22">
        <f ca="1">BR45*(1-Inputs!B21)+BR11*Inputs!B21+BR46</f>
        <v>1020105.05076065</v>
      </c>
      <c r="BS44" s="22">
        <f ca="1">BS45*(1-Inputs!B21)+BS11*Inputs!B21+BS46</f>
        <v>1079589.3380839985</v>
      </c>
      <c r="BT44" s="22">
        <f ca="1">BT45*(1-Inputs!B21)+BT11*Inputs!B21+BT46</f>
        <v>1094013.4684891717</v>
      </c>
      <c r="BU44" s="22">
        <f ca="1">BU45*(1-Inputs!B21)+BU11*Inputs!B21+BU46</f>
        <v>1102833.6441257887</v>
      </c>
      <c r="BV44" s="22">
        <f ca="1">BV45*(1-Inputs!B21)+BV11*Inputs!B21+BV46</f>
        <v>1058380.4064739274</v>
      </c>
      <c r="BW44" s="22">
        <f ca="1">BW45*(1-Inputs!B21)+BW11*Inputs!B21+BW46</f>
        <v>1073540.1393679755</v>
      </c>
      <c r="BX44" s="22">
        <f ca="1">BX45*(1-Inputs!B21)+BX11*Inputs!B21+BX46</f>
        <v>1064166.019570177</v>
      </c>
      <c r="BY44" s="22">
        <f ca="1">BY45*(1-Inputs!B21)+BY11*Inputs!B21+BY46</f>
        <v>1070346.0479730128</v>
      </c>
      <c r="BZ44" s="22">
        <f ca="1">BZ45*(1-Inputs!B21)+BZ11*Inputs!B21+BZ46</f>
        <v>1095750.3687297341</v>
      </c>
      <c r="CA44" s="23">
        <f ca="1">SUM(BO44:BZ44)</f>
        <v>12902756.864214595</v>
      </c>
      <c r="CB44" s="22">
        <f ca="1">CB45*(1-Inputs!B21)+CB11*Inputs!B21+CB46</f>
        <v>1093813.1482782967</v>
      </c>
      <c r="CC44" s="22">
        <f ca="1">CC45*(1-Inputs!B21)+CC11*Inputs!B21+CC46</f>
        <v>1080831.8610983063</v>
      </c>
      <c r="CD44" s="22">
        <f ca="1">CD45*(1-Inputs!B21)+CD11*Inputs!B21+CD46</f>
        <v>1033020.2305611959</v>
      </c>
      <c r="CE44" s="22">
        <f ca="1">CE45*(1-Inputs!B21)+CE11*Inputs!B21+CE46</f>
        <v>1017978.8977548135</v>
      </c>
      <c r="CF44" s="22">
        <f ca="1">CF45*(1-Inputs!B21)+CF11*Inputs!B21+CF46</f>
        <v>1029714.2996050152</v>
      </c>
      <c r="CG44" s="22">
        <f ca="1">CG45*(1-Inputs!B21)+CG11*Inputs!B21+CG46</f>
        <v>1109668.9332019519</v>
      </c>
      <c r="CH44" s="22">
        <f ca="1">CH45*(1-Inputs!B21)+CH11*Inputs!B21+CH46</f>
        <v>1095328.6044116453</v>
      </c>
      <c r="CI44" s="22">
        <f ca="1">CI45*(1-Inputs!B21)+CI11*Inputs!B21+CI46</f>
        <v>1105478.254651515</v>
      </c>
      <c r="CJ44" s="22">
        <f ca="1">CJ45*(1-Inputs!B21)+CJ11*Inputs!B21+CJ46</f>
        <v>1066078.5134040923</v>
      </c>
      <c r="CK44" s="22">
        <f ca="1">CK45*(1-Inputs!B21)+CK11*Inputs!B21+CK46</f>
        <v>1033049.456684732</v>
      </c>
      <c r="CL44" s="22">
        <f ca="1">CL45*(1-Inputs!B21)+CL11*Inputs!B21+CL46</f>
        <v>1070124.784494885</v>
      </c>
      <c r="CM44" s="22">
        <f ca="1">CM45*(1-Inputs!B21)+CM11*Inputs!B21+CM46</f>
        <v>1027535.8766334247</v>
      </c>
      <c r="CN44" s="23">
        <f ca="1">SUM(CB44:CM44)</f>
        <v>12762622.860779872</v>
      </c>
      <c r="CO44" s="22">
        <f ca="1">CO45*(1-Inputs!B21)+CO11*Inputs!B21+CO46</f>
        <v>1003365.6791938477</v>
      </c>
      <c r="CP44" s="22">
        <f ca="1">CP45*(1-Inputs!B21)+CP11*Inputs!B21+CP46</f>
        <v>1061894.7359889473</v>
      </c>
      <c r="CQ44" s="22">
        <f ca="1">CQ45*(1-Inputs!B21)+CQ11*Inputs!B21+CQ46</f>
        <v>1051327.0560081496</v>
      </c>
      <c r="CR44" s="22">
        <f ca="1">CR45*(1-Inputs!B21)+CR11*Inputs!B21+CR46</f>
        <v>1035872.1582143604</v>
      </c>
      <c r="CS44" s="22">
        <f ca="1">CS45*(1-Inputs!B21)+CS11*Inputs!B21+CS46</f>
        <v>1057000.4820875772</v>
      </c>
      <c r="CT44" s="22">
        <f ca="1">CT45*(1-Inputs!B21)+CT11*Inputs!B21+CT46</f>
        <v>1069869.4930005099</v>
      </c>
      <c r="CU44" s="22">
        <f ca="1">CU45*(1-Inputs!B21)+CU11*Inputs!B21+CU46</f>
        <v>993842.40636179224</v>
      </c>
      <c r="CV44" s="22">
        <f ca="1">CV45*(1-Inputs!B21)+CV11*Inputs!B21+CV46</f>
        <v>1022638.6889642287</v>
      </c>
      <c r="CW44" s="22">
        <f ca="1">CW45*(1-Inputs!B21)+CW11*Inputs!B21+CW46</f>
        <v>1040619.5194374118</v>
      </c>
      <c r="CX44" s="22">
        <f ca="1">CX45*(1-Inputs!B21)+CX11*Inputs!B21+CX46</f>
        <v>1086053.0887390014</v>
      </c>
      <c r="CY44" s="22">
        <f ca="1">CY45*(1-Inputs!B21)+CY11*Inputs!B21+CY46</f>
        <v>1058788.3054505077</v>
      </c>
      <c r="CZ44" s="22">
        <f ca="1">CZ45*(1-Inputs!B21)+CZ11*Inputs!B21+CZ46</f>
        <v>1051103.3196645544</v>
      </c>
      <c r="DA44" s="23">
        <f ca="1">SUM(CO44:CZ44)</f>
        <v>12532374.933110891</v>
      </c>
      <c r="DB44" s="22">
        <f ca="1">DB45*(1-Inputs!B21)+DB11*Inputs!B21+DB46</f>
        <v>1020747.1432736519</v>
      </c>
      <c r="DC44" s="22">
        <f ca="1">DC45*(1-Inputs!B21)+DC11*Inputs!B21+DC46</f>
        <v>1034305.1693296502</v>
      </c>
      <c r="DD44" s="22">
        <f ca="1">DD45*(1-Inputs!B21)+DD11*Inputs!B21+DD46</f>
        <v>1077291.7700593183</v>
      </c>
      <c r="DE44" s="22">
        <f ca="1">DE45*(1-Inputs!B21)+DE11*Inputs!B21+DE46</f>
        <v>1039949.7657209992</v>
      </c>
      <c r="DF44" s="22">
        <f ca="1">DF45*(1-Inputs!B21)+DF11*Inputs!B21+DF46</f>
        <v>1058578.5594529652</v>
      </c>
      <c r="DG44" s="22">
        <f ca="1">DG45*(1-Inputs!B21)+DG11*Inputs!B21+DG46</f>
        <v>988018.80344930151</v>
      </c>
      <c r="DH44" s="22">
        <f ca="1">DH45*(1-Inputs!B21)+DH11*Inputs!B21+DH46</f>
        <v>1030374.3364142095</v>
      </c>
      <c r="DI44" s="22">
        <f ca="1">DI45*(1-Inputs!B21)+DI11*Inputs!B21+DI46</f>
        <v>1053721.8190388875</v>
      </c>
      <c r="DJ44" s="22">
        <f ca="1">DJ45*(1-Inputs!B21)+DJ11*Inputs!B21+DJ46</f>
        <v>1091135.6584736654</v>
      </c>
      <c r="DK44" s="22">
        <f ca="1">DK45*(1-Inputs!B21)+DK11*Inputs!B21+DK46</f>
        <v>1066930.2017936707</v>
      </c>
      <c r="DL44" s="22">
        <f ca="1">DL45*(1-Inputs!B21)+DL11*Inputs!B21+DL46</f>
        <v>1088998.7781929309</v>
      </c>
      <c r="DM44" s="22">
        <f ca="1">DM45*(1-Inputs!B21)+DM11*Inputs!B21+DM46</f>
        <v>1010874.0789649828</v>
      </c>
      <c r="DN44" s="23">
        <f ca="1">SUM(DB44:DM44)</f>
        <v>12560926.084164232</v>
      </c>
      <c r="DO44" s="22">
        <f ca="1">DO45*(1-Inputs!B21)+DO11*Inputs!B21+DO46</f>
        <v>1080629.3500547057</v>
      </c>
      <c r="DP44" s="22">
        <f ca="1">DP45*(1-Inputs!B21)+DP11*Inputs!B21+DP46</f>
        <v>1004828.1392483689</v>
      </c>
      <c r="DQ44" s="22">
        <f ca="1">DQ45*(1-Inputs!B21)+DQ11*Inputs!B21+DQ46</f>
        <v>976644.48798411351</v>
      </c>
      <c r="DR44" s="22">
        <f ca="1">DR45*(1-Inputs!B21)+DR11*Inputs!B21+DR46</f>
        <v>1059855.5994023029</v>
      </c>
      <c r="DS44" s="22">
        <f ca="1">DS45*(1-Inputs!B21)+DS11*Inputs!B21+DS46</f>
        <v>1086944.2067719137</v>
      </c>
      <c r="DT44" s="22">
        <f ca="1">DT45*(1-Inputs!B21)+DT11*Inputs!B21+DT46</f>
        <v>1033137.733635662</v>
      </c>
      <c r="DU44" s="22">
        <f ca="1">DU45*(1-Inputs!B21)+DU11*Inputs!B21+DU46</f>
        <v>1010862.6754829397</v>
      </c>
      <c r="DV44" s="22">
        <f ca="1">DV45*(1-Inputs!B21)+DV11*Inputs!B21+DV46</f>
        <v>972688.72050117131</v>
      </c>
      <c r="DW44" s="22">
        <f ca="1">DW45*(1-Inputs!B21)+DW11*Inputs!B21+DW46</f>
        <v>1080861.7291989538</v>
      </c>
      <c r="DX44" s="22">
        <f ca="1">DX45*(1-Inputs!B21)+DX11*Inputs!B21+DX46</f>
        <v>1036718.9405158497</v>
      </c>
      <c r="DY44" s="22">
        <f ca="1">DY45*(1-Inputs!B21)+DY11*Inputs!B21+DY46</f>
        <v>1080203.5716287259</v>
      </c>
      <c r="DZ44" s="22">
        <f ca="1">DZ45*(1-Inputs!B21)+DZ11*Inputs!B21+DZ46</f>
        <v>1009885.3384043614</v>
      </c>
      <c r="EA44" s="23">
        <f ca="1">SUM(DO44:DZ44)</f>
        <v>12433260.492829068</v>
      </c>
      <c r="EB44" s="22">
        <f ca="1">EB45*(1-Inputs!B21)+EB11*Inputs!B21+EB46</f>
        <v>990252.3843005728</v>
      </c>
      <c r="EC44" s="22">
        <f ca="1">EC45*(1-Inputs!B21)+EC11*Inputs!B21+EC46</f>
        <v>1038989.5434182212</v>
      </c>
      <c r="ED44" s="22">
        <f ca="1">ED45*(1-Inputs!B21)+ED11*Inputs!B21+ED46</f>
        <v>1071788.3428626982</v>
      </c>
      <c r="EE44" s="22">
        <f ca="1">EE45*(1-Inputs!B21)+EE11*Inputs!B21+EE46</f>
        <v>1010883.0180477748</v>
      </c>
      <c r="EF44" s="22">
        <f ca="1">EF45*(1-Inputs!B21)+EF11*Inputs!B21+EF46</f>
        <v>1066032.7156283844</v>
      </c>
      <c r="EG44" s="22">
        <f ca="1">EG45*(1-Inputs!B21)+EG11*Inputs!B21+EG46</f>
        <v>1040781.0858868862</v>
      </c>
      <c r="EH44" s="22">
        <f ca="1">EH45*(1-Inputs!B21)+EH11*Inputs!B21+EH46</f>
        <v>1049360.3975396522</v>
      </c>
      <c r="EI44" s="22">
        <f ca="1">EI45*(1-Inputs!B21)+EI11*Inputs!B21+EI46</f>
        <v>954976.50321460119</v>
      </c>
      <c r="EJ44" s="22">
        <f ca="1">EJ45*(1-Inputs!B21)+EJ11*Inputs!B21+EJ46</f>
        <v>1017413.5013340035</v>
      </c>
      <c r="EK44" s="22">
        <f ca="1">EK45*(1-Inputs!B21)+EK11*Inputs!B21+EK46</f>
        <v>1018831.6231129976</v>
      </c>
      <c r="EL44" s="22">
        <f ca="1">EL45*(1-Inputs!B21)+EL11*Inputs!B21+EL46</f>
        <v>980743.66699987743</v>
      </c>
      <c r="EM44" s="22">
        <f ca="1">EM45*(1-Inputs!B21)+EM11*Inputs!B21+EM46</f>
        <v>983288.63110283157</v>
      </c>
      <c r="EN44" s="23">
        <f ca="1">SUM(EB44:EM44)</f>
        <v>12223341.4134485</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1166635.2752574326</v>
      </c>
      <c r="E45" s="24">
        <f ca="1">'(Other Computations)'!B8*(E28/Inputs!B27)^(1-Inputs!B20)*(E19/'(Other Computations)'!B194)^Inputs!B20</f>
        <v>1166562.8612444997</v>
      </c>
      <c r="F45" s="24">
        <f ca="1">'(Other Computations)'!B8*(F28/Inputs!B27)^(1-Inputs!B20)*(F19/'(Other Computations)'!B194)^Inputs!B20</f>
        <v>1166446.521719011</v>
      </c>
      <c r="G45" s="24">
        <f ca="1">'(Other Computations)'!B8*(G28/Inputs!B27)^(1-Inputs!B20)*(G19/'(Other Computations)'!B194)^Inputs!B20</f>
        <v>1166292.0753525763</v>
      </c>
      <c r="H45" s="24">
        <f ca="1">'(Other Computations)'!B8*(H28/Inputs!B27)^(1-Inputs!B20)*(H19/'(Other Computations)'!B194)^Inputs!B20</f>
        <v>1166103.5444238822</v>
      </c>
      <c r="I45" s="24">
        <f ca="1">'(Other Computations)'!B8*(I28/Inputs!B27)^(1-Inputs!B20)*(I19/'(Other Computations)'!B194)^Inputs!B20</f>
        <v>1165875.9843125709</v>
      </c>
      <c r="J45" s="24">
        <f ca="1">'(Other Computations)'!B8*(J28/Inputs!B27)^(1-Inputs!B20)*(J19/'(Other Computations)'!B194)^Inputs!B20</f>
        <v>1165626.4858303762</v>
      </c>
      <c r="K45" s="24">
        <f ca="1">'(Other Computations)'!B8*(K28/Inputs!B27)^(1-Inputs!B20)*(K19/'(Other Computations)'!B194)^Inputs!B20</f>
        <v>1165340.0519337947</v>
      </c>
      <c r="L45" s="24">
        <f ca="1">'(Other Computations)'!B8*(L28/Inputs!B27)^(1-Inputs!B20)*(L19/'(Other Computations)'!B194)^Inputs!B20</f>
        <v>1165011.5876583855</v>
      </c>
      <c r="M45" s="24">
        <f ca="1">'(Other Computations)'!B8*(M28/Inputs!B27)^(1-Inputs!B20)*(M19/'(Other Computations)'!B194)^Inputs!B20</f>
        <v>1164660.3226261013</v>
      </c>
      <c r="N45" s="25">
        <f ca="1">SUM(B45:M45)</f>
        <v>13991888.043691963</v>
      </c>
      <c r="O45" s="24">
        <f ca="1">'(Other Computations)'!B8*(O28/Inputs!B27)^(1-Inputs!B20)*(O19/'(Other Computations)'!B194)^Inputs!B20</f>
        <v>1164279.9730761941</v>
      </c>
      <c r="P45" s="24">
        <f ca="1">'(Other Computations)'!B8*(P28/Inputs!B27)^(1-Inputs!B20)*(P19/'(Other Computations)'!B194)^Inputs!B20</f>
        <v>1163869.796409558</v>
      </c>
      <c r="Q45" s="24">
        <f ca="1">'(Other Computations)'!B8*(Q28/Inputs!B27)^(1-Inputs!B20)*(Q19/'(Other Computations)'!B194)^Inputs!B20</f>
        <v>1163440.4575567297</v>
      </c>
      <c r="R45" s="24">
        <f ca="1">'(Other Computations)'!B8*(R28/Inputs!B27)^(1-Inputs!B20)*(R19/'(Other Computations)'!B194)^Inputs!B20</f>
        <v>1162990.7530225506</v>
      </c>
      <c r="S45" s="24">
        <f ca="1">'(Other Computations)'!B8*(S28/Inputs!B27)^(1-Inputs!B20)*(S19/'(Other Computations)'!B194)^Inputs!B20</f>
        <v>1162521.1258084904</v>
      </c>
      <c r="T45" s="24">
        <f ca="1">'(Other Computations)'!B8*(T28/Inputs!B27)^(1-Inputs!B20)*(T19/'(Other Computations)'!B194)^Inputs!B20</f>
        <v>1162031.7908407776</v>
      </c>
      <c r="U45" s="24">
        <f ca="1">'(Other Computations)'!B8*(U28/Inputs!B27)^(1-Inputs!B20)*(U19/'(Other Computations)'!B194)^Inputs!B20</f>
        <v>1161522.8552372581</v>
      </c>
      <c r="V45" s="24">
        <f ca="1">'(Other Computations)'!B8*(V28/Inputs!B27)^(1-Inputs!B20)*(V19/'(Other Computations)'!B194)^Inputs!B20</f>
        <v>1160992.4227734874</v>
      </c>
      <c r="W45" s="24">
        <f ca="1">'(Other Computations)'!B8*(W28/Inputs!B27)^(1-Inputs!B20)*(W19/'(Other Computations)'!B194)^Inputs!B20</f>
        <v>1160442.3089684034</v>
      </c>
      <c r="X45" s="24">
        <f ca="1">'(Other Computations)'!B8*(X28/Inputs!B27)^(1-Inputs!B20)*(X19/'(Other Computations)'!B194)^Inputs!B20</f>
        <v>1159870.6117471401</v>
      </c>
      <c r="Y45" s="24">
        <f ca="1">'(Other Computations)'!B8*(Y28/Inputs!B27)^(1-Inputs!B20)*(Y19/'(Other Computations)'!B194)^Inputs!B20</f>
        <v>1159279.234597675</v>
      </c>
      <c r="Z45" s="24">
        <f ca="1">'(Other Computations)'!B8*(Z28/Inputs!B27)^(1-Inputs!B20)*(Z19/'(Other Computations)'!B194)^Inputs!B20</f>
        <v>1158665.7417569626</v>
      </c>
      <c r="AA45" s="25">
        <f ca="1">SUM(O45:Z45)</f>
        <v>13939907.071795229</v>
      </c>
      <c r="AB45" s="24">
        <f ca="1">'(Other Computations)'!B8*(AB28/Inputs!B27)^(1-Inputs!B20)*(AB19/'(Other Computations)'!B194)^Inputs!B20</f>
        <v>1158020.5908810112</v>
      </c>
      <c r="AC45" s="24">
        <f ca="1">'(Other Computations)'!B8*(AC28/Inputs!B27)^(1-Inputs!B20)*(AC19/'(Other Computations)'!B194)^Inputs!B20</f>
        <v>1157358.68888273</v>
      </c>
      <c r="AD45" s="24">
        <f ca="1">'(Other Computations)'!B8*(AD28/Inputs!B27)^(1-Inputs!B20)*(AD19/'(Other Computations)'!B194)^Inputs!B20</f>
        <v>1156684.544758498</v>
      </c>
      <c r="AE45" s="24">
        <f ca="1">'(Other Computations)'!B8*(AE28/Inputs!B27)^(1-Inputs!B20)*(AE19/'(Other Computations)'!B194)^Inputs!B20</f>
        <v>1155991.0870455962</v>
      </c>
      <c r="AF45" s="24">
        <f ca="1">'(Other Computations)'!B8*(AF28/Inputs!B27)^(1-Inputs!B20)*(AF19/'(Other Computations)'!B194)^Inputs!B20</f>
        <v>1155278.7603638349</v>
      </c>
      <c r="AG45" s="24">
        <f ca="1">'(Other Computations)'!B8*(AG28/Inputs!B27)^(1-Inputs!B20)*(AG19/'(Other Computations)'!B194)^Inputs!B20</f>
        <v>1154542.6940757562</v>
      </c>
      <c r="AH45" s="24">
        <f ca="1">'(Other Computations)'!B8*(AH28/Inputs!B27)^(1-Inputs!B20)*(AH19/'(Other Computations)'!B194)^Inputs!B20</f>
        <v>1153786.5120323952</v>
      </c>
      <c r="AI45" s="24">
        <f ca="1">'(Other Computations)'!B8*(AI28/Inputs!B27)^(1-Inputs!B20)*(AI19/'(Other Computations)'!B194)^Inputs!B20</f>
        <v>1153020.6442180777</v>
      </c>
      <c r="AJ45" s="24">
        <f ca="1">'(Other Computations)'!B8*(AJ28/Inputs!B27)^(1-Inputs!B20)*(AJ19/'(Other Computations)'!B194)^Inputs!B20</f>
        <v>1152234.0913477119</v>
      </c>
      <c r="AK45" s="24">
        <f ca="1">'(Other Computations)'!B8*(AK28/Inputs!B27)^(1-Inputs!B20)*(AK19/'(Other Computations)'!B194)^Inputs!B20</f>
        <v>1151436.0293942716</v>
      </c>
      <c r="AL45" s="24">
        <f ca="1">'(Other Computations)'!B8*(AL28/Inputs!B27)^(1-Inputs!B20)*(AL19/'(Other Computations)'!B194)^Inputs!B20</f>
        <v>1150615.762000704</v>
      </c>
      <c r="AM45" s="24">
        <f ca="1">'(Other Computations)'!B8*(AM28/Inputs!B27)^(1-Inputs!B20)*(AM19/'(Other Computations)'!B194)^Inputs!B20</f>
        <v>1149785.9312442166</v>
      </c>
      <c r="AN45" s="25">
        <f ca="1">SUM(AB45:AM45)</f>
        <v>13848755.336244803</v>
      </c>
      <c r="AO45" s="24">
        <f ca="1">'(Other Computations)'!B8*(AO28/Inputs!B27)^(1-Inputs!B20)*(AO19/'(Other Computations)'!B194)^Inputs!B20</f>
        <v>1148942.4589841815</v>
      </c>
      <c r="AP45" s="24">
        <f ca="1">'(Other Computations)'!B8*(AP28/Inputs!B27)^(1-Inputs!B20)*(AP19/'(Other Computations)'!B194)^Inputs!B20</f>
        <v>1148087.6622819165</v>
      </c>
      <c r="AQ45" s="24">
        <f ca="1">'(Other Computations)'!B8*(AQ28/Inputs!B27)^(1-Inputs!B20)*(AQ19/'(Other Computations)'!B194)^Inputs!B20</f>
        <v>1147223.3974959706</v>
      </c>
      <c r="AR45" s="24">
        <f ca="1">'(Other Computations)'!B8*(AR28/Inputs!B27)^(1-Inputs!B20)*(AR19/'(Other Computations)'!B194)^Inputs!B20</f>
        <v>1146334.0230685372</v>
      </c>
      <c r="AS45" s="24">
        <f ca="1">'(Other Computations)'!B8*(AS28/Inputs!B27)^(1-Inputs!B20)*(AS19/'(Other Computations)'!B194)^Inputs!B20</f>
        <v>1145440.4517142589</v>
      </c>
      <c r="AT45" s="24">
        <f ca="1">'(Other Computations)'!B8*(AT28/Inputs!B27)^(1-Inputs!B20)*(AT19/'(Other Computations)'!B194)^Inputs!B20</f>
        <v>1144546.3344301968</v>
      </c>
      <c r="AU45" s="24">
        <f ca="1">'(Other Computations)'!B8*(AU28/Inputs!B27)^(1-Inputs!B20)*(AU19/'(Other Computations)'!B194)^Inputs!B20</f>
        <v>1143648.1453157831</v>
      </c>
      <c r="AV45" s="24">
        <f ca="1">'(Other Computations)'!B8*(AV28/Inputs!B27)^(1-Inputs!B20)*(AV19/'(Other Computations)'!B194)^Inputs!B20</f>
        <v>1142733.9229603312</v>
      </c>
      <c r="AW45" s="24">
        <f ca="1">'(Other Computations)'!B8*(AW28/Inputs!B27)^(1-Inputs!B20)*(AW19/'(Other Computations)'!B194)^Inputs!B20</f>
        <v>1141810.309775562</v>
      </c>
      <c r="AX45" s="24">
        <f ca="1">'(Other Computations)'!B8*(AX28/Inputs!B27)^(1-Inputs!B20)*(AX19/'(Other Computations)'!B194)^Inputs!B20</f>
        <v>1140873.5392206949</v>
      </c>
      <c r="AY45" s="24">
        <f ca="1">'(Other Computations)'!B8*(AY28/Inputs!B27)^(1-Inputs!B20)*(AY19/'(Other Computations)'!B194)^Inputs!B20</f>
        <v>1139921.057016551</v>
      </c>
      <c r="AZ45" s="24">
        <f ca="1">'(Other Computations)'!B8*(AZ28/Inputs!B27)^(1-Inputs!B20)*(AZ19/'(Other Computations)'!B194)^Inputs!B20</f>
        <v>1138949.8058836323</v>
      </c>
      <c r="BA45" s="25">
        <f ca="1">SUM(AO45:AZ45)</f>
        <v>13728511.108147616</v>
      </c>
      <c r="BB45" s="24">
        <f ca="1">'(Other Computations)'!B8*(BB28/Inputs!B27)^(1-Inputs!B20)*(BB19/'(Other Computations)'!B194)^Inputs!B20</f>
        <v>1137969.4095838226</v>
      </c>
      <c r="BC45" s="24">
        <f ca="1">'(Other Computations)'!B8*(BC28/Inputs!B27)^(1-Inputs!B20)*(BC19/'(Other Computations)'!B194)^Inputs!B20</f>
        <v>1136985.9897861551</v>
      </c>
      <c r="BD45" s="24">
        <f ca="1">'(Other Computations)'!B8*(BD28/Inputs!B27)^(1-Inputs!B20)*(BD19/'(Other Computations)'!B194)^Inputs!B20</f>
        <v>1135995.8045680635</v>
      </c>
      <c r="BE45" s="24">
        <f ca="1">'(Other Computations)'!B8*(BE28/Inputs!B27)^(1-Inputs!B20)*(BE19/'(Other Computations)'!B194)^Inputs!B20</f>
        <v>1134997.3494877215</v>
      </c>
      <c r="BF45" s="24">
        <f ca="1">'(Other Computations)'!B8*(BF28/Inputs!B27)^(1-Inputs!B20)*(BF19/'(Other Computations)'!B194)^Inputs!B20</f>
        <v>1133992.511915378</v>
      </c>
      <c r="BG45" s="24">
        <f ca="1">'(Other Computations)'!B8*(BG28/Inputs!B27)^(1-Inputs!B20)*(BG19/'(Other Computations)'!B194)^Inputs!B20</f>
        <v>1132982.5545471807</v>
      </c>
      <c r="BH45" s="24">
        <f ca="1">'(Other Computations)'!B8*(BH28/Inputs!B27)^(1-Inputs!B20)*(BH19/'(Other Computations)'!B194)^Inputs!B20</f>
        <v>1131963.7404348503</v>
      </c>
      <c r="BI45" s="24">
        <f ca="1">'(Other Computations)'!B8*(BI28/Inputs!B27)^(1-Inputs!B20)*(BI19/'(Other Computations)'!B194)^Inputs!B20</f>
        <v>1130937.7434475592</v>
      </c>
      <c r="BJ45" s="24">
        <f ca="1">'(Other Computations)'!B8*(BJ28/Inputs!B27)^(1-Inputs!B20)*(BJ19/'(Other Computations)'!B194)^Inputs!B20</f>
        <v>1129900.6562930434</v>
      </c>
      <c r="BK45" s="24">
        <f ca="1">'(Other Computations)'!B8*(BK28/Inputs!B27)^(1-Inputs!B20)*(BK19/'(Other Computations)'!B194)^Inputs!B20</f>
        <v>1128855.025603089</v>
      </c>
      <c r="BL45" s="24">
        <f ca="1">'(Other Computations)'!B8*(BL28/Inputs!B27)^(1-Inputs!B20)*(BL19/'(Other Computations)'!B194)^Inputs!B20</f>
        <v>1127800.5947349179</v>
      </c>
      <c r="BM45" s="24">
        <f ca="1">'(Other Computations)'!B8*(BM28/Inputs!B27)^(1-Inputs!B20)*(BM19/'(Other Computations)'!B194)^Inputs!B20</f>
        <v>1126739.341042683</v>
      </c>
      <c r="BN45" s="25">
        <f ca="1">SUM(BB45:BM45)</f>
        <v>13589120.721444465</v>
      </c>
      <c r="BO45" s="24">
        <f ca="1">'(Other Computations)'!B8*(BO28/Inputs!B27)^(1-Inputs!B20)*(BO19/'(Other Computations)'!B194)^Inputs!B20</f>
        <v>1125676.8756107024</v>
      </c>
      <c r="BP45" s="24">
        <f ca="1">'(Other Computations)'!B8*(BP28/Inputs!B27)^(1-Inputs!B20)*(BP19/'(Other Computations)'!B194)^Inputs!B20</f>
        <v>1124618.9028270168</v>
      </c>
      <c r="BQ45" s="24">
        <f ca="1">'(Other Computations)'!B8*(BQ28/Inputs!B27)^(1-Inputs!B20)*(BQ19/'(Other Computations)'!B194)^Inputs!B20</f>
        <v>1123554.3556807858</v>
      </c>
      <c r="BR45" s="24">
        <f ca="1">'(Other Computations)'!B8*(BR28/Inputs!B27)^(1-Inputs!B20)*(BR19/'(Other Computations)'!B194)^Inputs!B20</f>
        <v>1122483.3071582001</v>
      </c>
      <c r="BS45" s="24">
        <f ca="1">'(Other Computations)'!B8*(BS28/Inputs!B27)^(1-Inputs!B20)*(BS19/'(Other Computations)'!B194)^Inputs!B20</f>
        <v>1121408.8165390657</v>
      </c>
      <c r="BT45" s="24">
        <f ca="1">'(Other Computations)'!B8*(BT28/Inputs!B27)^(1-Inputs!B20)*(BT19/'(Other Computations)'!B194)^Inputs!B20</f>
        <v>1120322.0311576689</v>
      </c>
      <c r="BU45" s="24">
        <f ca="1">'(Other Computations)'!B8*(BU28/Inputs!B27)^(1-Inputs!B20)*(BU19/'(Other Computations)'!B194)^Inputs!B20</f>
        <v>1119241.7844002652</v>
      </c>
      <c r="BV45" s="24">
        <f ca="1">'(Other Computations)'!B8*(BV28/Inputs!B27)^(1-Inputs!B20)*(BV19/'(Other Computations)'!B194)^Inputs!B20</f>
        <v>1118154.5454929452</v>
      </c>
      <c r="BW45" s="24">
        <f ca="1">'(Other Computations)'!B8*(BW28/Inputs!B27)^(1-Inputs!B20)*(BW19/'(Other Computations)'!B194)^Inputs!B20</f>
        <v>1117064.553221216</v>
      </c>
      <c r="BX45" s="24">
        <f ca="1">'(Other Computations)'!B8*(BX28/Inputs!B27)^(1-Inputs!B20)*(BX19/'(Other Computations)'!B194)^Inputs!B20</f>
        <v>1115965.5036950023</v>
      </c>
      <c r="BY45" s="24">
        <f ca="1">'(Other Computations)'!B8*(BY28/Inputs!B27)^(1-Inputs!B20)*(BY19/'(Other Computations)'!B194)^Inputs!B20</f>
        <v>1114863.7321003277</v>
      </c>
      <c r="BZ45" s="24">
        <f ca="1">'(Other Computations)'!B8*(BZ28/Inputs!B27)^(1-Inputs!B20)*(BZ19/'(Other Computations)'!B194)^Inputs!B20</f>
        <v>1113761.5415674886</v>
      </c>
      <c r="CA45" s="25">
        <f ca="1">SUM(BO45:BZ45)</f>
        <v>13437115.949450687</v>
      </c>
      <c r="CB45" s="24">
        <f ca="1">'(Other Computations)'!B8*(CB28/Inputs!B27)^(1-Inputs!B20)*(CB19/'(Other Computations)'!B194)^Inputs!B20</f>
        <v>1112665.8436369156</v>
      </c>
      <c r="CC45" s="24">
        <f ca="1">'(Other Computations)'!B8*(CC28/Inputs!B27)^(1-Inputs!B20)*(CC19/'(Other Computations)'!B194)^Inputs!B20</f>
        <v>1111576.3437605838</v>
      </c>
      <c r="CD45" s="24">
        <f ca="1">'(Other Computations)'!B8*(CD28/Inputs!B27)^(1-Inputs!B20)*(CD19/'(Other Computations)'!B194)^Inputs!B20</f>
        <v>1110489.3905503731</v>
      </c>
      <c r="CE45" s="24">
        <f ca="1">'(Other Computations)'!B8*(CE28/Inputs!B27)^(1-Inputs!B20)*(CE19/'(Other Computations)'!B194)^Inputs!B20</f>
        <v>1109405.2164425093</v>
      </c>
      <c r="CF45" s="24">
        <f ca="1">'(Other Computations)'!B8*(CF28/Inputs!B27)^(1-Inputs!B20)*(CF19/'(Other Computations)'!B194)^Inputs!B20</f>
        <v>1108313.2149328303</v>
      </c>
      <c r="CG45" s="24">
        <f ca="1">'(Other Computations)'!B8*(CG28/Inputs!B27)^(1-Inputs!B20)*(CG19/'(Other Computations)'!B194)^Inputs!B20</f>
        <v>1107222.2974457028</v>
      </c>
      <c r="CH45" s="24">
        <f ca="1">'(Other Computations)'!B8*(CH28/Inputs!B27)^(1-Inputs!B20)*(CH19/'(Other Computations)'!B194)^Inputs!B20</f>
        <v>1106130.1042057746</v>
      </c>
      <c r="CI45" s="24">
        <f ca="1">'(Other Computations)'!B8*(CI28/Inputs!B27)^(1-Inputs!B20)*(CI19/'(Other Computations)'!B194)^Inputs!B20</f>
        <v>1105040.3404171832</v>
      </c>
      <c r="CJ45" s="24">
        <f ca="1">'(Other Computations)'!B8*(CJ28/Inputs!B27)^(1-Inputs!B20)*(CJ19/'(Other Computations)'!B194)^Inputs!B20</f>
        <v>1103958.0821935502</v>
      </c>
      <c r="CK45" s="24">
        <f ca="1">'(Other Computations)'!B8*(CK28/Inputs!B27)^(1-Inputs!B20)*(CK19/'(Other Computations)'!B194)^Inputs!B20</f>
        <v>1102871.629477947</v>
      </c>
      <c r="CL45" s="24">
        <f ca="1">'(Other Computations)'!B8*(CL28/Inputs!B27)^(1-Inputs!B20)*(CL19/'(Other Computations)'!B194)^Inputs!B20</f>
        <v>1101795.5001707547</v>
      </c>
      <c r="CM45" s="24">
        <f ca="1">'(Other Computations)'!B8*(CM28/Inputs!B27)^(1-Inputs!B20)*(CM19/'(Other Computations)'!B194)^Inputs!B20</f>
        <v>1100721.614302126</v>
      </c>
      <c r="CN45" s="25">
        <f ca="1">SUM(CB45:CM45)</f>
        <v>13280189.577536251</v>
      </c>
      <c r="CO45" s="24">
        <f ca="1">'(Other Computations)'!B8*(CO28/Inputs!B27)^(1-Inputs!B20)*(CO19/'(Other Computations)'!B194)^Inputs!B20</f>
        <v>1099643.5159069907</v>
      </c>
      <c r="CP45" s="24">
        <f ca="1">'(Other Computations)'!B8*(CP28/Inputs!B27)^(1-Inputs!B20)*(CP19/'(Other Computations)'!B194)^Inputs!B20</f>
        <v>1098558.708622189</v>
      </c>
      <c r="CQ45" s="24">
        <f ca="1">'(Other Computations)'!B8*(CQ28/Inputs!B27)^(1-Inputs!B20)*(CQ19/'(Other Computations)'!B194)^Inputs!B20</f>
        <v>1097469.25933537</v>
      </c>
      <c r="CR45" s="24">
        <f ca="1">'(Other Computations)'!B8*(CR28/Inputs!B27)^(1-Inputs!B20)*(CR19/'(Other Computations)'!B194)^Inputs!B20</f>
        <v>1096387.6870488592</v>
      </c>
      <c r="CS45" s="24">
        <f ca="1">'(Other Computations)'!B8*(CS28/Inputs!B27)^(1-Inputs!B20)*(CS19/'(Other Computations)'!B194)^Inputs!B20</f>
        <v>1095301.696566704</v>
      </c>
      <c r="CT45" s="24">
        <f ca="1">'(Other Computations)'!B8*(CT28/Inputs!B27)^(1-Inputs!B20)*(CT19/'(Other Computations)'!B194)^Inputs!B20</f>
        <v>1094218.5878955391</v>
      </c>
      <c r="CU45" s="24">
        <f ca="1">'(Other Computations)'!B8*(CU28/Inputs!B27)^(1-Inputs!B20)*(CU19/'(Other Computations)'!B194)^Inputs!B20</f>
        <v>1093126.5739656652</v>
      </c>
      <c r="CV45" s="24">
        <f ca="1">'(Other Computations)'!B8*(CV28/Inputs!B27)^(1-Inputs!B20)*(CV19/'(Other Computations)'!B194)^Inputs!B20</f>
        <v>1092038.0186565584</v>
      </c>
      <c r="CW45" s="24">
        <f ca="1">'(Other Computations)'!B8*(CW28/Inputs!B27)^(1-Inputs!B20)*(CW19/'(Other Computations)'!B194)^Inputs!B20</f>
        <v>1090952.5691598204</v>
      </c>
      <c r="CX45" s="24">
        <f ca="1">'(Other Computations)'!B8*(CX28/Inputs!B27)^(1-Inputs!B20)*(CX19/'(Other Computations)'!B194)^Inputs!B20</f>
        <v>1089871.9143687917</v>
      </c>
      <c r="CY45" s="24">
        <f ca="1">'(Other Computations)'!B8*(CY28/Inputs!B27)^(1-Inputs!B20)*(CY19/'(Other Computations)'!B194)^Inputs!B20</f>
        <v>1088796.6454686536</v>
      </c>
      <c r="CZ45" s="24">
        <f ca="1">'(Other Computations)'!B8*(CZ28/Inputs!B27)^(1-Inputs!B20)*(CZ19/'(Other Computations)'!B194)^Inputs!B20</f>
        <v>1087727.4061621616</v>
      </c>
      <c r="DA45" s="25">
        <f ca="1">SUM(CO45:CZ45)</f>
        <v>13124092.583157301</v>
      </c>
      <c r="DB45" s="24">
        <f ca="1">'(Other Computations)'!B8*(DB28/Inputs!B27)^(1-Inputs!B20)*(DB19/'(Other Computations)'!B194)^Inputs!B20</f>
        <v>1086667.385305644</v>
      </c>
      <c r="DC45" s="24">
        <f ca="1">'(Other Computations)'!B8*(DC28/Inputs!B27)^(1-Inputs!B20)*(DC19/'(Other Computations)'!B194)^Inputs!B20</f>
        <v>1085615.8519340791</v>
      </c>
      <c r="DD45" s="24">
        <f ca="1">'(Other Computations)'!B8*(DD28/Inputs!B27)^(1-Inputs!B20)*(DD19/'(Other Computations)'!B194)^Inputs!B20</f>
        <v>1084568.4386422739</v>
      </c>
      <c r="DE45" s="24">
        <f ca="1">'(Other Computations)'!B8*(DE28/Inputs!B27)^(1-Inputs!B20)*(DE19/'(Other Computations)'!B194)^Inputs!B20</f>
        <v>1083532.1686338487</v>
      </c>
      <c r="DF45" s="24">
        <f ca="1">'(Other Computations)'!B8*(DF28/Inputs!B27)^(1-Inputs!B20)*(DF19/'(Other Computations)'!B194)^Inputs!B20</f>
        <v>1082497.5807217169</v>
      </c>
      <c r="DG45" s="24">
        <f ca="1">'(Other Computations)'!B8*(DG28/Inputs!B27)^(1-Inputs!B20)*(DG19/'(Other Computations)'!B194)^Inputs!B20</f>
        <v>1081464.8616368636</v>
      </c>
      <c r="DH45" s="24">
        <f ca="1">'(Other Computations)'!B8*(DH28/Inputs!B27)^(1-Inputs!B20)*(DH19/'(Other Computations)'!B194)^Inputs!B20</f>
        <v>1080434.7713129667</v>
      </c>
      <c r="DI45" s="24">
        <f ca="1">'(Other Computations)'!B8*(DI28/Inputs!B27)^(1-Inputs!B20)*(DI19/'(Other Computations)'!B194)^Inputs!B20</f>
        <v>1079410.0646101965</v>
      </c>
      <c r="DJ45" s="24">
        <f ca="1">'(Other Computations)'!B8*(DJ28/Inputs!B27)^(1-Inputs!B20)*(DJ19/'(Other Computations)'!B194)^Inputs!B20</f>
        <v>1078386.3902900175</v>
      </c>
      <c r="DK45" s="24">
        <f ca="1">'(Other Computations)'!B8*(DK28/Inputs!B27)^(1-Inputs!B20)*(DK19/'(Other Computations)'!B194)^Inputs!B20</f>
        <v>1077373.3844632246</v>
      </c>
      <c r="DL45" s="24">
        <f ca="1">'(Other Computations)'!B8*(DL28/Inputs!B27)^(1-Inputs!B20)*(DL19/'(Other Computations)'!B194)^Inputs!B20</f>
        <v>1076357.9703204974</v>
      </c>
      <c r="DM45" s="24">
        <f ca="1">'(Other Computations)'!B8*(DM28/Inputs!B27)^(1-Inputs!B20)*(DM19/'(Other Computations)'!B194)^Inputs!B20</f>
        <v>1075340.4644282965</v>
      </c>
      <c r="DN45" s="25">
        <f ca="1">SUM(DB45:DM45)</f>
        <v>12971649.332299626</v>
      </c>
      <c r="DO45" s="24">
        <f ca="1">'(Other Computations)'!B8*(DO28/Inputs!B27)^(1-Inputs!B20)*(DO19/'(Other Computations)'!B194)^Inputs!B20</f>
        <v>1074332.0884107482</v>
      </c>
      <c r="DP45" s="24">
        <f ca="1">'(Other Computations)'!B8*(DP28/Inputs!B27)^(1-Inputs!B20)*(DP19/'(Other Computations)'!B194)^Inputs!B20</f>
        <v>1073323.4139191795</v>
      </c>
      <c r="DQ45" s="24">
        <f ca="1">'(Other Computations)'!B8*(DQ28/Inputs!B27)^(1-Inputs!B20)*(DQ19/'(Other Computations)'!B194)^Inputs!B20</f>
        <v>1072316.974800603</v>
      </c>
      <c r="DR45" s="24">
        <f ca="1">'(Other Computations)'!B8*(DR28/Inputs!B27)^(1-Inputs!B20)*(DR19/'(Other Computations)'!B194)^Inputs!B20</f>
        <v>1071309.2450948614</v>
      </c>
      <c r="DS45" s="24">
        <f ca="1">'(Other Computations)'!B8*(DS28/Inputs!B27)^(1-Inputs!B20)*(DS19/'(Other Computations)'!B194)^Inputs!B20</f>
        <v>1070296.4370142373</v>
      </c>
      <c r="DT45" s="24">
        <f ca="1">'(Other Computations)'!B8*(DT28/Inputs!B27)^(1-Inputs!B20)*(DT19/'(Other Computations)'!B194)^Inputs!B20</f>
        <v>1069282.6699960495</v>
      </c>
      <c r="DU45" s="24">
        <f ca="1">'(Other Computations)'!B8*(DU28/Inputs!B27)^(1-Inputs!B20)*(DU19/'(Other Computations)'!B194)^Inputs!B20</f>
        <v>1068273.3898632703</v>
      </c>
      <c r="DV45" s="24">
        <f ca="1">'(Other Computations)'!B8*(DV28/Inputs!B27)^(1-Inputs!B20)*(DV19/'(Other Computations)'!B194)^Inputs!B20</f>
        <v>1067271.5739839752</v>
      </c>
      <c r="DW45" s="24">
        <f ca="1">'(Other Computations)'!B8*(DW28/Inputs!B27)^(1-Inputs!B20)*(DW19/'(Other Computations)'!B194)^Inputs!B20</f>
        <v>1066265.383658608</v>
      </c>
      <c r="DX45" s="24">
        <f ca="1">'(Other Computations)'!B8*(DX28/Inputs!B27)^(1-Inputs!B20)*(DX19/'(Other Computations)'!B194)^Inputs!B20</f>
        <v>1065260.2072537774</v>
      </c>
      <c r="DY45" s="24">
        <f ca="1">'(Other Computations)'!B8*(DY28/Inputs!B27)^(1-Inputs!B20)*(DY19/'(Other Computations)'!B194)^Inputs!B20</f>
        <v>1064270.1309640044</v>
      </c>
      <c r="DZ45" s="24">
        <f ca="1">'(Other Computations)'!B8*(DZ28/Inputs!B27)^(1-Inputs!B20)*(DZ19/'(Other Computations)'!B194)^Inputs!B20</f>
        <v>1063276.6433839358</v>
      </c>
      <c r="EA45" s="25">
        <f ca="1">SUM(DO45:DZ45)</f>
        <v>12825478.158343248</v>
      </c>
      <c r="EB45" s="24">
        <f ca="1">'(Other Computations)'!B8*(EB28/Inputs!B27)^(1-Inputs!B20)*(EB19/'(Other Computations)'!B194)^Inputs!B20</f>
        <v>1062282.6365275022</v>
      </c>
      <c r="EC45" s="24">
        <f ca="1">'(Other Computations)'!B8*(EC28/Inputs!B27)^(1-Inputs!B20)*(EC19/'(Other Computations)'!B194)^Inputs!B20</f>
        <v>1061294.3165203084</v>
      </c>
      <c r="ED45" s="24">
        <f ca="1">'(Other Computations)'!B8*(ED28/Inputs!B27)^(1-Inputs!B20)*(ED19/'(Other Computations)'!B194)^Inputs!B20</f>
        <v>1060311.4800321879</v>
      </c>
      <c r="EE45" s="24">
        <f ca="1">'(Other Computations)'!B8*(EE28/Inputs!B27)^(1-Inputs!B20)*(EE19/'(Other Computations)'!B194)^Inputs!B20</f>
        <v>1059330.0340079544</v>
      </c>
      <c r="EF45" s="24">
        <f ca="1">'(Other Computations)'!B8*(EF28/Inputs!B27)^(1-Inputs!B20)*(EF19/'(Other Computations)'!B194)^Inputs!B20</f>
        <v>1058348.626302565</v>
      </c>
      <c r="EG45" s="24">
        <f ca="1">'(Other Computations)'!B8*(EG28/Inputs!B27)^(1-Inputs!B20)*(EG19/'(Other Computations)'!B194)^Inputs!B20</f>
        <v>1057365.806804355</v>
      </c>
      <c r="EH45" s="24">
        <f ca="1">'(Other Computations)'!B8*(EH28/Inputs!B27)^(1-Inputs!B20)*(EH19/'(Other Computations)'!B194)^Inputs!B20</f>
        <v>1056383.6163380358</v>
      </c>
      <c r="EI45" s="24">
        <f ca="1">'(Other Computations)'!B8*(EI28/Inputs!B27)^(1-Inputs!B20)*(EI19/'(Other Computations)'!B194)^Inputs!B20</f>
        <v>1055396.6247768011</v>
      </c>
      <c r="EJ45" s="24">
        <f ca="1">'(Other Computations)'!B8*(EJ28/Inputs!B27)^(1-Inputs!B20)*(EJ19/'(Other Computations)'!B194)^Inputs!B20</f>
        <v>1054403.7200596321</v>
      </c>
      <c r="EK45" s="24">
        <f ca="1">'(Other Computations)'!B8*(EK28/Inputs!B27)^(1-Inputs!B20)*(EK19/'(Other Computations)'!B194)^Inputs!B20</f>
        <v>1053416.7317529931</v>
      </c>
      <c r="EL45" s="24">
        <f ca="1">'(Other Computations)'!B8*(EL28/Inputs!B27)^(1-Inputs!B20)*(EL19/'(Other Computations)'!B194)^Inputs!B20</f>
        <v>1052437.5774744386</v>
      </c>
      <c r="EM45" s="24">
        <f ca="1">'(Other Computations)'!B8*(EM28/Inputs!B27)^(1-Inputs!B20)*(EM19/'(Other Computations)'!B194)^Inputs!B20</f>
        <v>1051472.9303168925</v>
      </c>
      <c r="EN45" s="25">
        <f ca="1">SUM(EB45:EM45)</f>
        <v>12682444.100913662</v>
      </c>
    </row>
    <row r="46" spans="1:144" ht="12.75" customHeight="1" outlineLevel="1">
      <c r="A46" s="9" t="str">
        <f>Labels!B78</f>
        <v>Output Shock</v>
      </c>
      <c r="B46" s="28">
        <f ca="1">NORMINV(RAND()*(1-2*Inputs!B58)+Inputs!B58,0,'(Other Computations)'!B208)</f>
        <v>36437.376996299849</v>
      </c>
      <c r="C46" s="28">
        <f ca="1">NORMINV(RAND()*(1-2*Inputs!B58)+Inputs!B58,0,'(Other Computations)'!B208)</f>
        <v>7341.1567511392223</v>
      </c>
      <c r="D46" s="28">
        <f ca="1">NORMINV(RAND()*(1-2*Inputs!B58)+Inputs!B58,0,'(Other Computations)'!B208)</f>
        <v>-35989.617831834199</v>
      </c>
      <c r="E46" s="28">
        <f ca="1">NORMINV(RAND()*(1-2*Inputs!B58)+Inputs!B58,0,'(Other Computations)'!B208)</f>
        <v>-54743.639453960168</v>
      </c>
      <c r="F46" s="28">
        <f ca="1">NORMINV(RAND()*(1-2*Inputs!B58)+Inputs!B58,0,'(Other Computations)'!B208)</f>
        <v>-2424.6704457347737</v>
      </c>
      <c r="G46" s="28">
        <f ca="1">NORMINV(RAND()*(1-2*Inputs!B58)+Inputs!B58,0,'(Other Computations)'!B208)</f>
        <v>38113.223705030367</v>
      </c>
      <c r="H46" s="28">
        <f ca="1">NORMINV(RAND()*(1-2*Inputs!B58)+Inputs!B58,0,'(Other Computations)'!B208)</f>
        <v>12215.978255056809</v>
      </c>
      <c r="I46" s="28">
        <f ca="1">NORMINV(RAND()*(1-2*Inputs!B58)+Inputs!B58,0,'(Other Computations)'!B208)</f>
        <v>14710.489096533775</v>
      </c>
      <c r="J46" s="28">
        <f ca="1">NORMINV(RAND()*(1-2*Inputs!B58)+Inputs!B58,0,'(Other Computations)'!B208)</f>
        <v>-17696.584482614715</v>
      </c>
      <c r="K46" s="28">
        <f ca="1">NORMINV(RAND()*(1-2*Inputs!B58)+Inputs!B58,0,'(Other Computations)'!B208)</f>
        <v>41658.357873740948</v>
      </c>
      <c r="L46" s="28">
        <f ca="1">NORMINV(RAND()*(1-2*Inputs!B58)+Inputs!B58,0,'(Other Computations)'!B208)</f>
        <v>25495.702661051582</v>
      </c>
      <c r="M46" s="28">
        <f ca="1">NORMINV(RAND()*(1-2*Inputs!B58)+Inputs!B58,0,'(Other Computations)'!B208)</f>
        <v>11870.600226645183</v>
      </c>
      <c r="N46" s="29">
        <f ca="1">SUM(B46:M46)</f>
        <v>76988.373351353875</v>
      </c>
      <c r="O46" s="28">
        <f ca="1">NORMINV(RAND()*(1-2*Inputs!B58)+Inputs!B58,0,'(Other Computations)'!B208)</f>
        <v>18002.431941762206</v>
      </c>
      <c r="P46" s="28">
        <f ca="1">NORMINV(RAND()*(1-2*Inputs!B58)+Inputs!B58,0,'(Other Computations)'!B208)</f>
        <v>5056.8211092455895</v>
      </c>
      <c r="Q46" s="28">
        <f ca="1">NORMINV(RAND()*(1-2*Inputs!B58)+Inputs!B58,0,'(Other Computations)'!B208)</f>
        <v>63099.085004015578</v>
      </c>
      <c r="R46" s="28">
        <f ca="1">NORMINV(RAND()*(1-2*Inputs!B58)+Inputs!B58,0,'(Other Computations)'!B208)</f>
        <v>62755.189962370008</v>
      </c>
      <c r="S46" s="28">
        <f ca="1">NORMINV(RAND()*(1-2*Inputs!B58)+Inputs!B58,0,'(Other Computations)'!B208)</f>
        <v>2606.7564840223154</v>
      </c>
      <c r="T46" s="28">
        <f ca="1">NORMINV(RAND()*(1-2*Inputs!B58)+Inputs!B58,0,'(Other Computations)'!B208)</f>
        <v>29349.179752574073</v>
      </c>
      <c r="U46" s="28">
        <f ca="1">NORMINV(RAND()*(1-2*Inputs!B58)+Inputs!B58,0,'(Other Computations)'!B208)</f>
        <v>16254.66486722536</v>
      </c>
      <c r="V46" s="28">
        <f ca="1">NORMINV(RAND()*(1-2*Inputs!B58)+Inputs!B58,0,'(Other Computations)'!B208)</f>
        <v>-5075.1460220248437</v>
      </c>
      <c r="W46" s="28">
        <f ca="1">NORMINV(RAND()*(1-2*Inputs!B58)+Inputs!B58,0,'(Other Computations)'!B208)</f>
        <v>45977.843228560545</v>
      </c>
      <c r="X46" s="28">
        <f ca="1">NORMINV(RAND()*(1-2*Inputs!B58)+Inputs!B58,0,'(Other Computations)'!B208)</f>
        <v>-29477.870799102624</v>
      </c>
      <c r="Y46" s="28">
        <f ca="1">NORMINV(RAND()*(1-2*Inputs!B58)+Inputs!B58,0,'(Other Computations)'!B208)</f>
        <v>7627.8104838128365</v>
      </c>
      <c r="Z46" s="28">
        <f ca="1">NORMINV(RAND()*(1-2*Inputs!B58)+Inputs!B58,0,'(Other Computations)'!B208)</f>
        <v>2164.3094305556497</v>
      </c>
      <c r="AA46" s="29">
        <f ca="1">SUM(O46:Z46)</f>
        <v>218341.07544301669</v>
      </c>
      <c r="AB46" s="28">
        <f ca="1">NORMINV(RAND()*(1-2*Inputs!B58)+Inputs!B58,0,'(Other Computations)'!B208)</f>
        <v>18887.041343525794</v>
      </c>
      <c r="AC46" s="28">
        <f ca="1">NORMINV(RAND()*(1-2*Inputs!B58)+Inputs!B58,0,'(Other Computations)'!B208)</f>
        <v>3636.9650270187767</v>
      </c>
      <c r="AD46" s="28">
        <f ca="1">NORMINV(RAND()*(1-2*Inputs!B58)+Inputs!B58,0,'(Other Computations)'!B208)</f>
        <v>24043.889541442979</v>
      </c>
      <c r="AE46" s="28">
        <f ca="1">NORMINV(RAND()*(1-2*Inputs!B58)+Inputs!B58,0,'(Other Computations)'!B208)</f>
        <v>-19305.943448064354</v>
      </c>
      <c r="AF46" s="28">
        <f ca="1">NORMINV(RAND()*(1-2*Inputs!B58)+Inputs!B58,0,'(Other Computations)'!B208)</f>
        <v>4608.820544656458</v>
      </c>
      <c r="AG46" s="28">
        <f ca="1">NORMINV(RAND()*(1-2*Inputs!B58)+Inputs!B58,0,'(Other Computations)'!B208)</f>
        <v>-9228.0170464889052</v>
      </c>
      <c r="AH46" s="28">
        <f ca="1">NORMINV(RAND()*(1-2*Inputs!B58)+Inputs!B58,0,'(Other Computations)'!B208)</f>
        <v>36333.991685283763</v>
      </c>
      <c r="AI46" s="28">
        <f ca="1">NORMINV(RAND()*(1-2*Inputs!B58)+Inputs!B58,0,'(Other Computations)'!B208)</f>
        <v>1745.0573530480108</v>
      </c>
      <c r="AJ46" s="28">
        <f ca="1">NORMINV(RAND()*(1-2*Inputs!B58)+Inputs!B58,0,'(Other Computations)'!B208)</f>
        <v>39248.246713156484</v>
      </c>
      <c r="AK46" s="28">
        <f ca="1">NORMINV(RAND()*(1-2*Inputs!B58)+Inputs!B58,0,'(Other Computations)'!B208)</f>
        <v>44162.161700446137</v>
      </c>
      <c r="AL46" s="28">
        <f ca="1">NORMINV(RAND()*(1-2*Inputs!B58)+Inputs!B58,0,'(Other Computations)'!B208)</f>
        <v>-29283.756109132057</v>
      </c>
      <c r="AM46" s="28">
        <f ca="1">NORMINV(RAND()*(1-2*Inputs!B58)+Inputs!B58,0,'(Other Computations)'!B208)</f>
        <v>-9808.9212850537006</v>
      </c>
      <c r="AN46" s="29">
        <f ca="1">SUM(AB46:AM46)</f>
        <v>105039.53601983939</v>
      </c>
      <c r="AO46" s="28">
        <f ca="1">NORMINV(RAND()*(1-2*Inputs!B58)+Inputs!B58,0,'(Other Computations)'!B208)</f>
        <v>7595.8553675237381</v>
      </c>
      <c r="AP46" s="28">
        <f ca="1">NORMINV(RAND()*(1-2*Inputs!B58)+Inputs!B58,0,'(Other Computations)'!B208)</f>
        <v>32414.43306635198</v>
      </c>
      <c r="AQ46" s="28">
        <f ca="1">NORMINV(RAND()*(1-2*Inputs!B58)+Inputs!B58,0,'(Other Computations)'!B208)</f>
        <v>-8825.3569672002486</v>
      </c>
      <c r="AR46" s="28">
        <f ca="1">NORMINV(RAND()*(1-2*Inputs!B58)+Inputs!B58,0,'(Other Computations)'!B208)</f>
        <v>-24428.184146758413</v>
      </c>
      <c r="AS46" s="28">
        <f ca="1">NORMINV(RAND()*(1-2*Inputs!B58)+Inputs!B58,0,'(Other Computations)'!B208)</f>
        <v>-30798.365708424848</v>
      </c>
      <c r="AT46" s="28">
        <f ca="1">NORMINV(RAND()*(1-2*Inputs!B58)+Inputs!B58,0,'(Other Computations)'!B208)</f>
        <v>-16104.289869150412</v>
      </c>
      <c r="AU46" s="28">
        <f ca="1">NORMINV(RAND()*(1-2*Inputs!B58)+Inputs!B58,0,'(Other Computations)'!B208)</f>
        <v>5981.2734534562314</v>
      </c>
      <c r="AV46" s="28">
        <f ca="1">NORMINV(RAND()*(1-2*Inputs!B58)+Inputs!B58,0,'(Other Computations)'!B208)</f>
        <v>-52866.074339212239</v>
      </c>
      <c r="AW46" s="28">
        <f ca="1">NORMINV(RAND()*(1-2*Inputs!B58)+Inputs!B58,0,'(Other Computations)'!B208)</f>
        <v>-6667.1291612669766</v>
      </c>
      <c r="AX46" s="28">
        <f ca="1">NORMINV(RAND()*(1-2*Inputs!B58)+Inputs!B58,0,'(Other Computations)'!B208)</f>
        <v>7838.9833459310294</v>
      </c>
      <c r="AY46" s="28">
        <f ca="1">NORMINV(RAND()*(1-2*Inputs!B58)+Inputs!B58,0,'(Other Computations)'!B208)</f>
        <v>54631.045560386454</v>
      </c>
      <c r="AZ46" s="28">
        <f ca="1">NORMINV(RAND()*(1-2*Inputs!B58)+Inputs!B58,0,'(Other Computations)'!B208)</f>
        <v>19728.197021680709</v>
      </c>
      <c r="BA46" s="29">
        <f ca="1">SUM(AO46:AZ46)</f>
        <v>-11499.612376682999</v>
      </c>
      <c r="BB46" s="28">
        <f ca="1">NORMINV(RAND()*(1-2*Inputs!B58)+Inputs!B58,0,'(Other Computations)'!B208)</f>
        <v>46084.797035908821</v>
      </c>
      <c r="BC46" s="28">
        <f ca="1">NORMINV(RAND()*(1-2*Inputs!B58)+Inputs!B58,0,'(Other Computations)'!B208)</f>
        <v>-2529.1198090957805</v>
      </c>
      <c r="BD46" s="28">
        <f ca="1">NORMINV(RAND()*(1-2*Inputs!B58)+Inputs!B58,0,'(Other Computations)'!B208)</f>
        <v>-7493.0131855246891</v>
      </c>
      <c r="BE46" s="28">
        <f ca="1">NORMINV(RAND()*(1-2*Inputs!B58)+Inputs!B58,0,'(Other Computations)'!B208)</f>
        <v>-44135.589646339715</v>
      </c>
      <c r="BF46" s="28">
        <f ca="1">NORMINV(RAND()*(1-2*Inputs!B58)+Inputs!B58,0,'(Other Computations)'!B208)</f>
        <v>-61989.116317013366</v>
      </c>
      <c r="BG46" s="28">
        <f ca="1">NORMINV(RAND()*(1-2*Inputs!B58)+Inputs!B58,0,'(Other Computations)'!B208)</f>
        <v>-43045.982039133196</v>
      </c>
      <c r="BH46" s="28">
        <f ca="1">NORMINV(RAND()*(1-2*Inputs!B58)+Inputs!B58,0,'(Other Computations)'!B208)</f>
        <v>6511.6983167762692</v>
      </c>
      <c r="BI46" s="28">
        <f ca="1">NORMINV(RAND()*(1-2*Inputs!B58)+Inputs!B58,0,'(Other Computations)'!B208)</f>
        <v>-39344.496960344615</v>
      </c>
      <c r="BJ46" s="28">
        <f ca="1">NORMINV(RAND()*(1-2*Inputs!B58)+Inputs!B58,0,'(Other Computations)'!B208)</f>
        <v>-63032.346614915499</v>
      </c>
      <c r="BK46" s="28">
        <f ca="1">NORMINV(RAND()*(1-2*Inputs!B58)+Inputs!B58,0,'(Other Computations)'!B208)</f>
        <v>48913.357193979078</v>
      </c>
      <c r="BL46" s="28">
        <f ca="1">NORMINV(RAND()*(1-2*Inputs!B58)+Inputs!B58,0,'(Other Computations)'!B208)</f>
        <v>17075.843561308669</v>
      </c>
      <c r="BM46" s="28">
        <f ca="1">NORMINV(RAND()*(1-2*Inputs!B58)+Inputs!B58,0,'(Other Computations)'!B208)</f>
        <v>40366.458523792986</v>
      </c>
      <c r="BN46" s="29">
        <f ca="1">SUM(BB46:BM46)</f>
        <v>-102617.50994060106</v>
      </c>
      <c r="BO46" s="28">
        <f ca="1">NORMINV(RAND()*(1-2*Inputs!B58)+Inputs!B58,0,'(Other Computations)'!B208)</f>
        <v>-14668.792273870975</v>
      </c>
      <c r="BP46" s="28">
        <f ca="1">NORMINV(RAND()*(1-2*Inputs!B58)+Inputs!B58,0,'(Other Computations)'!B208)</f>
        <v>-11586.528758393641</v>
      </c>
      <c r="BQ46" s="28">
        <f ca="1">NORMINV(RAND()*(1-2*Inputs!B58)+Inputs!B58,0,'(Other Computations)'!B208)</f>
        <v>20880.833617357763</v>
      </c>
      <c r="BR46" s="28">
        <f ca="1">NORMINV(RAND()*(1-2*Inputs!B58)+Inputs!B58,0,'(Other Computations)'!B208)</f>
        <v>-60363.106636850229</v>
      </c>
      <c r="BS46" s="28">
        <f ca="1">NORMINV(RAND()*(1-2*Inputs!B58)+Inputs!B58,0,'(Other Computations)'!B208)</f>
        <v>718.99868622286056</v>
      </c>
      <c r="BT46" s="28">
        <f ca="1">NORMINV(RAND()*(1-2*Inputs!B58)+Inputs!B58,0,'(Other Computations)'!B208)</f>
        <v>16093.881114392761</v>
      </c>
      <c r="BU46" s="28">
        <f ca="1">NORMINV(RAND()*(1-2*Inputs!B58)+Inputs!B58,0,'(Other Computations)'!B208)</f>
        <v>26331.433096041615</v>
      </c>
      <c r="BV46" s="28">
        <f ca="1">NORMINV(RAND()*(1-2*Inputs!B58)+Inputs!B58,0,'(Other Computations)'!B208)</f>
        <v>-16845.721532459029</v>
      </c>
      <c r="BW46" s="28">
        <f ca="1">NORMINV(RAND()*(1-2*Inputs!B58)+Inputs!B58,0,'(Other Computations)'!B208)</f>
        <v>-186.45923646747289</v>
      </c>
      <c r="BX46" s="28">
        <f ca="1">NORMINV(RAND()*(1-2*Inputs!B58)+Inputs!B58,0,'(Other Computations)'!B208)</f>
        <v>-8273.4837869799085</v>
      </c>
      <c r="BY46" s="28">
        <f ca="1">NORMINV(RAND()*(1-2*Inputs!B58)+Inputs!B58,0,'(Other Computations)'!B208)</f>
        <v>-884.45576187310928</v>
      </c>
      <c r="BZ46" s="28">
        <f ca="1">NORMINV(RAND()*(1-2*Inputs!B58)+Inputs!B58,0,'(Other Computations)'!B208)</f>
        <v>25486.895762154832</v>
      </c>
      <c r="CA46" s="29">
        <f ca="1">SUM(BO46:BZ46)</f>
        <v>-23296.505710724545</v>
      </c>
      <c r="CB46" s="28">
        <f ca="1">NORMINV(RAND()*(1-2*Inputs!B58)+Inputs!B58,0,'(Other Computations)'!B208)</f>
        <v>24519.548311698334</v>
      </c>
      <c r="CC46" s="28">
        <f ca="1">NORMINV(RAND()*(1-2*Inputs!B58)+Inputs!B58,0,'(Other Computations)'!B208)</f>
        <v>12628.818469518532</v>
      </c>
      <c r="CD46" s="28">
        <f ca="1">NORMINV(RAND()*(1-2*Inputs!B58)+Inputs!B58,0,'(Other Computations)'!B208)</f>
        <v>-34103.547859654747</v>
      </c>
      <c r="CE46" s="28">
        <f ca="1">NORMINV(RAND()*(1-2*Inputs!B58)+Inputs!B58,0,'(Other Computations)'!B208)</f>
        <v>-47697.816983796678</v>
      </c>
      <c r="CF46" s="28">
        <f ca="1">NORMINV(RAND()*(1-2*Inputs!B58)+Inputs!B58,0,'(Other Computations)'!B208)</f>
        <v>-34819.033665091738</v>
      </c>
      <c r="CG46" s="28">
        <f ca="1">NORMINV(RAND()*(1-2*Inputs!B58)+Inputs!B58,0,'(Other Computations)'!B208)</f>
        <v>46359.988635647285</v>
      </c>
      <c r="CH46" s="28">
        <f ca="1">NORMINV(RAND()*(1-2*Inputs!B58)+Inputs!B58,0,'(Other Computations)'!B208)</f>
        <v>33115.447213902939</v>
      </c>
      <c r="CI46" s="28">
        <f ca="1">NORMINV(RAND()*(1-2*Inputs!B58)+Inputs!B58,0,'(Other Computations)'!B208)</f>
        <v>44180.316022863823</v>
      </c>
      <c r="CJ46" s="28">
        <f ca="1">NORMINV(RAND()*(1-2*Inputs!B58)+Inputs!B58,0,'(Other Computations)'!B208)</f>
        <v>6096.4381951410232</v>
      </c>
      <c r="CK46" s="28">
        <f ca="1">NORMINV(RAND()*(1-2*Inputs!B58)+Inputs!B58,0,'(Other Computations)'!B208)</f>
        <v>-26120.209326814485</v>
      </c>
      <c r="CL46" s="28">
        <f ca="1">NORMINV(RAND()*(1-2*Inputs!B58)+Inputs!B58,0,'(Other Computations)'!B208)</f>
        <v>12038.425855811256</v>
      </c>
      <c r="CM46" s="28">
        <f ca="1">NORMINV(RAND()*(1-2*Inputs!B58)+Inputs!B58,0,'(Other Computations)'!B208)</f>
        <v>-29244.279037530607</v>
      </c>
      <c r="CN46" s="29">
        <f ca="1">SUM(CB46:CM46)</f>
        <v>6954.0958316949254</v>
      </c>
      <c r="CO46" s="28">
        <f ca="1">NORMINV(RAND()*(1-2*Inputs!B58)+Inputs!B58,0,'(Other Computations)'!B208)</f>
        <v>-52016.776592479408</v>
      </c>
      <c r="CP46" s="28">
        <f ca="1">NORMINV(RAND()*(1-2*Inputs!B58)+Inputs!B58,0,'(Other Computations)'!B208)</f>
        <v>7844.7033209480333</v>
      </c>
      <c r="CQ46" s="28">
        <f ca="1">NORMINV(RAND()*(1-2*Inputs!B58)+Inputs!B58,0,'(Other Computations)'!B208)</f>
        <v>-1823.3066568823053</v>
      </c>
      <c r="CR46" s="28">
        <f ca="1">NORMINV(RAND()*(1-2*Inputs!B58)+Inputs!B58,0,'(Other Computations)'!B208)</f>
        <v>-15957.883192903204</v>
      </c>
      <c r="CS46" s="28">
        <f ca="1">NORMINV(RAND()*(1-2*Inputs!B58)+Inputs!B58,0,'(Other Computations)'!B208)</f>
        <v>6240.2129258461364</v>
      </c>
      <c r="CT46" s="28">
        <f ca="1">NORMINV(RAND()*(1-2*Inputs!B58)+Inputs!B58,0,'(Other Computations)'!B208)</f>
        <v>20587.22329242562</v>
      </c>
      <c r="CU46" s="28">
        <f ca="1">NORMINV(RAND()*(1-2*Inputs!B58)+Inputs!B58,0,'(Other Computations)'!B208)</f>
        <v>-54384.304004093661</v>
      </c>
      <c r="CV46" s="28">
        <f ca="1">NORMINV(RAND()*(1-2*Inputs!B58)+Inputs!B58,0,'(Other Computations)'!B208)</f>
        <v>-24524.249368441455</v>
      </c>
      <c r="CW46" s="28">
        <f ca="1">NORMINV(RAND()*(1-2*Inputs!B58)+Inputs!B58,0,'(Other Computations)'!B208)</f>
        <v>-5542.3315966170867</v>
      </c>
      <c r="CX46" s="28">
        <f ca="1">NORMINV(RAND()*(1-2*Inputs!B58)+Inputs!B58,0,'(Other Computations)'!B208)</f>
        <v>40866.134261737061</v>
      </c>
      <c r="CY46" s="28">
        <f ca="1">NORMINV(RAND()*(1-2*Inputs!B58)+Inputs!B58,0,'(Other Computations)'!B208)</f>
        <v>14547.587899502692</v>
      </c>
      <c r="CZ46" s="28">
        <f ca="1">NORMINV(RAND()*(1-2*Inputs!B58)+Inputs!B58,0,'(Other Computations)'!B208)</f>
        <v>7690.6622714181085</v>
      </c>
      <c r="DA46" s="29">
        <f ca="1">SUM(CO46:CZ46)</f>
        <v>-56472.327439539455</v>
      </c>
      <c r="DB46" s="28">
        <f ca="1">NORMINV(RAND()*(1-2*Inputs!B58)+Inputs!B58,0,'(Other Computations)'!B208)</f>
        <v>-21822.300321208226</v>
      </c>
      <c r="DC46" s="28">
        <f ca="1">NORMINV(RAND()*(1-2*Inputs!B58)+Inputs!B58,0,'(Other Computations)'!B208)</f>
        <v>-7278.2322473694057</v>
      </c>
      <c r="DD46" s="28">
        <f ca="1">NORMINV(RAND()*(1-2*Inputs!B58)+Inputs!B58,0,'(Other Computations)'!B208)</f>
        <v>36444.612846288524</v>
      </c>
      <c r="DE46" s="28">
        <f ca="1">NORMINV(RAND()*(1-2*Inputs!B58)+Inputs!B58,0,'(Other Computations)'!B208)</f>
        <v>156.4346219176503</v>
      </c>
      <c r="DF46" s="28">
        <f ca="1">NORMINV(RAND()*(1-2*Inputs!B58)+Inputs!B58,0,'(Other Computations)'!B208)</f>
        <v>19830.417450811703</v>
      </c>
      <c r="DG46" s="28">
        <f ca="1">NORMINV(RAND()*(1-2*Inputs!B58)+Inputs!B58,0,'(Other Computations)'!B208)</f>
        <v>-49712.974849401508</v>
      </c>
      <c r="DH46" s="28">
        <f ca="1">NORMINV(RAND()*(1-2*Inputs!B58)+Inputs!B58,0,'(Other Computations)'!B208)</f>
        <v>-6440.2818447553072</v>
      </c>
      <c r="DI46" s="28">
        <f ca="1">NORMINV(RAND()*(1-2*Inputs!B58)+Inputs!B58,0,'(Other Computations)'!B208)</f>
        <v>17969.909909405473</v>
      </c>
      <c r="DJ46" s="28">
        <f ca="1">NORMINV(RAND()*(1-2*Inputs!B58)+Inputs!B58,0,'(Other Computations)'!B208)</f>
        <v>56109.158792916962</v>
      </c>
      <c r="DK46" s="28">
        <f ca="1">NORMINV(RAND()*(1-2*Inputs!B58)+Inputs!B58,0,'(Other Computations)'!B208)</f>
        <v>33072.991091004922</v>
      </c>
      <c r="DL46" s="28">
        <f ca="1">NORMINV(RAND()*(1-2*Inputs!B58)+Inputs!B58,0,'(Other Computations)'!B208)</f>
        <v>56302.174142422598</v>
      </c>
      <c r="DM46" s="28">
        <f ca="1">NORMINV(RAND()*(1-2*Inputs!B58)+Inputs!B58,0,'(Other Computations)'!B208)</f>
        <v>-21050.924842648277</v>
      </c>
      <c r="DN46" s="29">
        <f ca="1">SUM(DB46:DM46)</f>
        <v>113580.98474938511</v>
      </c>
      <c r="DO46" s="28">
        <f ca="1">NORMINV(RAND()*(1-2*Inputs!B58)+Inputs!B58,0,'(Other Computations)'!B208)</f>
        <v>49794.220936040962</v>
      </c>
      <c r="DP46" s="28">
        <f ca="1">NORMINV(RAND()*(1-2*Inputs!B58)+Inputs!B58,0,'(Other Computations)'!B208)</f>
        <v>-25005.323719564032</v>
      </c>
      <c r="DQ46" s="28">
        <f ca="1">NORMINV(RAND()*(1-2*Inputs!B58)+Inputs!B58,0,'(Other Computations)'!B208)</f>
        <v>-52067.193090953282</v>
      </c>
      <c r="DR46" s="28">
        <f ca="1">NORMINV(RAND()*(1-2*Inputs!B58)+Inputs!B58,0,'(Other Computations)'!B208)</f>
        <v>32398.75865993858</v>
      </c>
      <c r="DS46" s="28">
        <f ca="1">NORMINV(RAND()*(1-2*Inputs!B58)+Inputs!B58,0,'(Other Computations)'!B208)</f>
        <v>60604.023080757492</v>
      </c>
      <c r="DT46" s="28">
        <f ca="1">NORMINV(RAND()*(1-2*Inputs!B58)+Inputs!B58,0,'(Other Computations)'!B208)</f>
        <v>7725.3759253450989</v>
      </c>
      <c r="DU46" s="28">
        <f ca="1">NORMINV(RAND()*(1-2*Inputs!B58)+Inputs!B58,0,'(Other Computations)'!B208)</f>
        <v>-13730.653197032212</v>
      </c>
      <c r="DV46" s="28">
        <f ca="1">NORMINV(RAND()*(1-2*Inputs!B58)+Inputs!B58,0,'(Other Computations)'!B208)</f>
        <v>-50681.867984200428</v>
      </c>
      <c r="DW46" s="28">
        <f ca="1">NORMINV(RAND()*(1-2*Inputs!B58)+Inputs!B58,0,'(Other Computations)'!B208)</f>
        <v>58530.847242282434</v>
      </c>
      <c r="DX46" s="28">
        <f ca="1">NORMINV(RAND()*(1-2*Inputs!B58)+Inputs!B58,0,'(Other Computations)'!B208)</f>
        <v>14936.205430352065</v>
      </c>
      <c r="DY46" s="28">
        <f ca="1">NORMINV(RAND()*(1-2*Inputs!B58)+Inputs!B58,0,'(Other Computations)'!B208)</f>
        <v>59596.419127725458</v>
      </c>
      <c r="DZ46" s="28">
        <f ca="1">NORMINV(RAND()*(1-2*Inputs!B58)+Inputs!B58,0,'(Other Computations)'!B208)</f>
        <v>-9643.3814981284577</v>
      </c>
      <c r="EA46" s="29">
        <f ca="1">SUM(DO46:DZ46)</f>
        <v>132457.43091256369</v>
      </c>
      <c r="EB46" s="28">
        <f ca="1">NORMINV(RAND()*(1-2*Inputs!B58)+Inputs!B58,0,'(Other Computations)'!B208)</f>
        <v>-28413.476626615848</v>
      </c>
      <c r="EC46" s="28">
        <f ca="1">NORMINV(RAND()*(1-2*Inputs!B58)+Inputs!B58,0,'(Other Computations)'!B208)</f>
        <v>21187.18220237788</v>
      </c>
      <c r="ED46" s="28">
        <f ca="1">NORMINV(RAND()*(1-2*Inputs!B58)+Inputs!B58,0,'(Other Computations)'!B208)</f>
        <v>54985.625798252127</v>
      </c>
      <c r="EE46" s="28">
        <f ca="1">NORMINV(RAND()*(1-2*Inputs!B58)+Inputs!B58,0,'(Other Computations)'!B208)</f>
        <v>-4874.7840362828756</v>
      </c>
      <c r="EF46" s="28">
        <f ca="1">NORMINV(RAND()*(1-2*Inputs!B58)+Inputs!B58,0,'(Other Computations)'!B208)</f>
        <v>51369.972645879738</v>
      </c>
      <c r="EG46" s="28">
        <f ca="1">NORMINV(RAND()*(1-2*Inputs!B58)+Inputs!B58,0,'(Other Computations)'!B208)</f>
        <v>27143.752879846648</v>
      </c>
      <c r="EH46" s="28">
        <f ca="1">NORMINV(RAND()*(1-2*Inputs!B58)+Inputs!B58,0,'(Other Computations)'!B208)</f>
        <v>36936.316383596139</v>
      </c>
      <c r="EI46" s="28">
        <f ca="1">NORMINV(RAND()*(1-2*Inputs!B58)+Inputs!B58,0,'(Other Computations)'!B208)</f>
        <v>-56190.684564895724</v>
      </c>
      <c r="EJ46" s="28">
        <f ca="1">NORMINV(RAND()*(1-2*Inputs!B58)+Inputs!B58,0,'(Other Computations)'!B208)</f>
        <v>7098.2900993180838</v>
      </c>
      <c r="EK46" s="28">
        <f ca="1">NORMINV(RAND()*(1-2*Inputs!B58)+Inputs!B58,0,'(Other Computations)'!B208)</f>
        <v>9295.0823284547096</v>
      </c>
      <c r="EL46" s="28">
        <f ca="1">NORMINV(RAND()*(1-2*Inputs!B58)+Inputs!B58,0,'(Other Computations)'!B208)</f>
        <v>-28254.810654048324</v>
      </c>
      <c r="EM46" s="28">
        <f ca="1">NORMINV(RAND()*(1-2*Inputs!B58)+Inputs!B58,0,'(Other Computations)'!B208)</f>
        <v>-24498.692690852349</v>
      </c>
      <c r="EN46" s="29">
        <f ca="1">SUM(EB46:EM46)</f>
        <v>65783.773765030201</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360931.21309889009</v>
      </c>
      <c r="C54" s="28">
        <f ca="1">Inputs!B52*C44</f>
        <v>351870.23940397688</v>
      </c>
      <c r="D54" s="28">
        <f ca="1">Inputs!B52*D44</f>
        <v>338426.5675691131</v>
      </c>
      <c r="E54" s="28">
        <f ca="1">Inputs!B52*E44</f>
        <v>332311.58045443962</v>
      </c>
      <c r="F54" s="28">
        <f ca="1">Inputs!B52*F44</f>
        <v>347565.46521023009</v>
      </c>
      <c r="G54" s="28">
        <f ca="1">Inputs!B52*G44</f>
        <v>359314.94219694805</v>
      </c>
      <c r="H54" s="28">
        <f ca="1">Inputs!B52*H44</f>
        <v>351070.28011605755</v>
      </c>
      <c r="I54" s="28">
        <f ca="1">Inputs!B52*I44</f>
        <v>351511.01387754042</v>
      </c>
      <c r="J54" s="28">
        <f ca="1">Inputs!B52*J44</f>
        <v>341315.39351237216</v>
      </c>
      <c r="K54" s="28">
        <f ca="1">Inputs!B52*K44</f>
        <v>358582.27887410374</v>
      </c>
      <c r="L54" s="28">
        <f ca="1">Inputs!B52*L44</f>
        <v>353383.3893989115</v>
      </c>
      <c r="M54" s="28">
        <f ca="1">Inputs!B52*M44</f>
        <v>348871.80147151434</v>
      </c>
      <c r="N54" s="29">
        <f ca="1">SUM(B54:M54)</f>
        <v>4195154.1651840974</v>
      </c>
      <c r="O54" s="28">
        <f ca="1">Inputs!B52*O44</f>
        <v>350269.86068608082</v>
      </c>
      <c r="P54" s="28">
        <f ca="1">Inputs!B52*P44</f>
        <v>346047.65302768594</v>
      </c>
      <c r="Q54" s="28">
        <f ca="1">Inputs!B52*Q44</f>
        <v>363102.79892330256</v>
      </c>
      <c r="R54" s="28">
        <f ca="1">Inputs!B52*R44</f>
        <v>362640.10508771829</v>
      </c>
      <c r="S54" s="28">
        <f ca="1">Inputs!B52*S44</f>
        <v>344231.79680300027</v>
      </c>
      <c r="T54" s="28">
        <f ca="1">Inputs!B52*T44</f>
        <v>351885.42802862998</v>
      </c>
      <c r="U54" s="28">
        <f ca="1">Inputs!B52*U44</f>
        <v>347561.52090255031</v>
      </c>
      <c r="V54" s="28">
        <f ca="1">Inputs!B52*V44</f>
        <v>340779.18451337237</v>
      </c>
      <c r="W54" s="28">
        <f ca="1">Inputs!B52*W44</f>
        <v>355685.15461901791</v>
      </c>
      <c r="X54" s="28">
        <f ca="1">Inputs!B52*X44</f>
        <v>332651.58092803624</v>
      </c>
      <c r="Y54" s="28">
        <f ca="1">Inputs!B52*Y44</f>
        <v>343354.26454210887</v>
      </c>
      <c r="Z54" s="28">
        <f ca="1">Inputs!B52*Z44</f>
        <v>341178.13449414412</v>
      </c>
      <c r="AA54" s="29">
        <f ca="1">SUM(O54:Z54)</f>
        <v>4179387.4825556474</v>
      </c>
      <c r="AB54" s="28">
        <f ca="1">Inputs!B52*AB44</f>
        <v>345805.03394340491</v>
      </c>
      <c r="AC54" s="28">
        <f ca="1">Inputs!B52*AC44</f>
        <v>340882.29587378382</v>
      </c>
      <c r="AD54" s="28">
        <f ca="1">Inputs!B52*AD44</f>
        <v>346578.00109285786</v>
      </c>
      <c r="AE54" s="28">
        <f ca="1">Inputs!B52*AE44</f>
        <v>333145.10050142941</v>
      </c>
      <c r="AF54" s="28">
        <f ca="1">Inputs!B52*AF44</f>
        <v>339834.00570141396</v>
      </c>
      <c r="AG54" s="28">
        <f ca="1">Inputs!B52*AG44</f>
        <v>335227.98058934818</v>
      </c>
      <c r="AH54" s="28">
        <f ca="1">Inputs!B52*AH44</f>
        <v>348545.23308882309</v>
      </c>
      <c r="AI54" s="28">
        <f ca="1">Inputs!B52*AI44</f>
        <v>337697.96350694384</v>
      </c>
      <c r="AJ54" s="28">
        <f ca="1">Inputs!B52*AJ44</f>
        <v>348568.51028791774</v>
      </c>
      <c r="AK54" s="28">
        <f ca="1">Inputs!B52*AK44</f>
        <v>349545.66311606049</v>
      </c>
      <c r="AL54" s="28">
        <f ca="1">Inputs!B52*AL44</f>
        <v>327141.12127163459</v>
      </c>
      <c r="AM54" s="28">
        <f ca="1">Inputs!B52*AM44</f>
        <v>332566.72094277013</v>
      </c>
      <c r="AN54" s="29">
        <f ca="1">SUM(AB54:AM54)</f>
        <v>4085537.6299163881</v>
      </c>
      <c r="AO54" s="28">
        <f ca="1">Inputs!B52*AO44</f>
        <v>337391.37977463665</v>
      </c>
      <c r="AP54" s="28">
        <f ca="1">Inputs!B52*AP44</f>
        <v>344456.15491627948</v>
      </c>
      <c r="AQ54" s="28">
        <f ca="1">Inputs!B52*AQ44</f>
        <v>331535.37235327932</v>
      </c>
      <c r="AR54" s="28">
        <f ca="1">Inputs!B52*AR44</f>
        <v>326518.17778363352</v>
      </c>
      <c r="AS54" s="28">
        <f ca="1">Inputs!B52*AS44</f>
        <v>324308.02686409431</v>
      </c>
      <c r="AT54" s="28">
        <f ca="1">Inputs!B52*AT44</f>
        <v>328379.89570896002</v>
      </c>
      <c r="AU54" s="28">
        <f ca="1">Inputs!B52*AU44</f>
        <v>334541.83150101569</v>
      </c>
      <c r="AV54" s="28">
        <f ca="1">Inputs!B52*AV44</f>
        <v>316488.78844686435</v>
      </c>
      <c r="AW54" s="28">
        <f ca="1">Inputs!B52*AW44</f>
        <v>329906.9487348753</v>
      </c>
      <c r="AX54" s="28">
        <f ca="1">Inputs!B52*AX44</f>
        <v>333786.12540967332</v>
      </c>
      <c r="AY54" s="28">
        <f ca="1">Inputs!B52*AY44</f>
        <v>347313.81850166584</v>
      </c>
      <c r="AZ54" s="28">
        <f ca="1">Inputs!B52*AZ44</f>
        <v>336428.434929932</v>
      </c>
      <c r="BA54" s="29">
        <f ca="1">SUM(AO54:AZ54)</f>
        <v>3991054.9549249094</v>
      </c>
      <c r="BB54" s="28">
        <f ca="1">Inputs!B52*BB44</f>
        <v>343982.52121256915</v>
      </c>
      <c r="BC54" s="28">
        <f ca="1">Inputs!B52*BC44</f>
        <v>329005.15045308194</v>
      </c>
      <c r="BD54" s="28">
        <f ca="1">Inputs!B52*BD44</f>
        <v>327104.83690538676</v>
      </c>
      <c r="BE54" s="28">
        <f ca="1">Inputs!B52*BE44</f>
        <v>315718.20977362036</v>
      </c>
      <c r="BF54" s="28">
        <f ca="1">Inputs!B52*BF44</f>
        <v>309979.62585696619</v>
      </c>
      <c r="BG54" s="28">
        <f ca="1">Inputs!B52*BG44</f>
        <v>315239.12506856257</v>
      </c>
      <c r="BH54" s="28">
        <f ca="1">Inputs!B52*BH44</f>
        <v>329697.83255951054</v>
      </c>
      <c r="BI54" s="28">
        <f ca="1">Inputs!B52*BI44</f>
        <v>315489.00435518048</v>
      </c>
      <c r="BJ54" s="28">
        <f ca="1">Inputs!B52*BJ44</f>
        <v>307953.97796757863</v>
      </c>
      <c r="BK54" s="28">
        <f ca="1">Inputs!B52*BK44</f>
        <v>341103.63988734601</v>
      </c>
      <c r="BL54" s="28">
        <f ca="1">Inputs!B52*BL44</f>
        <v>331136.38840196474</v>
      </c>
      <c r="BM54" s="28">
        <f ca="1">Inputs!B52*BM44</f>
        <v>337764.51142095047</v>
      </c>
      <c r="BN54" s="29">
        <f ca="1">SUM(BB54:BM54)</f>
        <v>3904174.8238627175</v>
      </c>
      <c r="BO54" s="28">
        <f ca="1">Inputs!B52*BO44</f>
        <v>320954.62131085689</v>
      </c>
      <c r="BP54" s="28">
        <f ca="1">Inputs!B52*BP44</f>
        <v>321465.14942812896</v>
      </c>
      <c r="BQ54" s="28">
        <f ca="1">Inputs!B52*BQ44</f>
        <v>330789.94345306209</v>
      </c>
      <c r="BR54" s="28">
        <f ca="1">Inputs!B52*BR44</f>
        <v>306031.51522819506</v>
      </c>
      <c r="BS54" s="28">
        <f ca="1">Inputs!B52*BS44</f>
        <v>323876.80142519961</v>
      </c>
      <c r="BT54" s="28">
        <f ca="1">Inputs!B52*BT44</f>
        <v>328204.04054675158</v>
      </c>
      <c r="BU54" s="28">
        <f ca="1">Inputs!B52*BU44</f>
        <v>330850.09323773667</v>
      </c>
      <c r="BV54" s="28">
        <f ca="1">Inputs!B52*BV44</f>
        <v>317514.12194217829</v>
      </c>
      <c r="BW54" s="28">
        <f ca="1">Inputs!B52*BW44</f>
        <v>322062.04181039269</v>
      </c>
      <c r="BX54" s="28">
        <f ca="1">Inputs!B52*BX44</f>
        <v>319249.80587105313</v>
      </c>
      <c r="BY54" s="28">
        <f ca="1">Inputs!B52*BY44</f>
        <v>321103.81439190387</v>
      </c>
      <c r="BZ54" s="28">
        <f ca="1">Inputs!B52*BZ44</f>
        <v>328725.1106189203</v>
      </c>
      <c r="CA54" s="29">
        <f ca="1">SUM(BO54:BZ54)</f>
        <v>3870827.0592643796</v>
      </c>
      <c r="CB54" s="28">
        <f ca="1">Inputs!B52*CB44</f>
        <v>328143.94448348903</v>
      </c>
      <c r="CC54" s="28">
        <f ca="1">Inputs!B52*CC44</f>
        <v>324249.55832949193</v>
      </c>
      <c r="CD54" s="28">
        <f ca="1">Inputs!B52*CD44</f>
        <v>309906.06916835881</v>
      </c>
      <c r="CE54" s="28">
        <f ca="1">Inputs!B52*CE44</f>
        <v>305393.6693264441</v>
      </c>
      <c r="CF54" s="28">
        <f ca="1">Inputs!B52*CF44</f>
        <v>308914.28988150461</v>
      </c>
      <c r="CG54" s="28">
        <f ca="1">Inputs!B52*CG44</f>
        <v>332900.67996058561</v>
      </c>
      <c r="CH54" s="28">
        <f ca="1">Inputs!B52*CH44</f>
        <v>328598.58132349362</v>
      </c>
      <c r="CI54" s="28">
        <f ca="1">Inputs!B52*CI44</f>
        <v>331643.47639545455</v>
      </c>
      <c r="CJ54" s="28">
        <f ca="1">Inputs!B52*CJ44</f>
        <v>319823.55402122776</v>
      </c>
      <c r="CK54" s="28">
        <f ca="1">Inputs!B52*CK44</f>
        <v>309914.83700541966</v>
      </c>
      <c r="CL54" s="28">
        <f ca="1">Inputs!B52*CL44</f>
        <v>321037.43534846557</v>
      </c>
      <c r="CM54" s="28">
        <f ca="1">Inputs!B52*CM44</f>
        <v>308260.76299002743</v>
      </c>
      <c r="CN54" s="29">
        <f ca="1">SUM(CB54:CM54)</f>
        <v>3828786.8582339631</v>
      </c>
      <c r="CO54" s="28">
        <f ca="1">Inputs!B52*CO44</f>
        <v>301009.70375815436</v>
      </c>
      <c r="CP54" s="28">
        <f ca="1">Inputs!B52*CP44</f>
        <v>318568.42079668422</v>
      </c>
      <c r="CQ54" s="28">
        <f ca="1">Inputs!B52*CQ44</f>
        <v>315398.11680244491</v>
      </c>
      <c r="CR54" s="28">
        <f ca="1">Inputs!B52*CR44</f>
        <v>310761.64746430813</v>
      </c>
      <c r="CS54" s="28">
        <f ca="1">Inputs!B52*CS44</f>
        <v>317100.14462627319</v>
      </c>
      <c r="CT54" s="28">
        <f ca="1">Inputs!B52*CT44</f>
        <v>320960.84790015302</v>
      </c>
      <c r="CU54" s="28">
        <f ca="1">Inputs!B52*CU44</f>
        <v>298152.72190853773</v>
      </c>
      <c r="CV54" s="28">
        <f ca="1">Inputs!B52*CV44</f>
        <v>306791.60668926866</v>
      </c>
      <c r="CW54" s="28">
        <f ca="1">Inputs!B52*CW44</f>
        <v>312185.8558312236</v>
      </c>
      <c r="CX54" s="28">
        <f ca="1">Inputs!B52*CX44</f>
        <v>325815.92662170046</v>
      </c>
      <c r="CY54" s="28">
        <f ca="1">Inputs!B52*CY44</f>
        <v>317636.49163515237</v>
      </c>
      <c r="CZ54" s="28">
        <f ca="1">Inputs!B52*CZ44</f>
        <v>315330.99589936639</v>
      </c>
      <c r="DA54" s="29">
        <f ca="1">SUM(CO54:CZ54)</f>
        <v>3759712.4799332675</v>
      </c>
      <c r="DB54" s="28">
        <f ca="1">Inputs!B52*DB44</f>
        <v>306224.14298209565</v>
      </c>
      <c r="DC54" s="28">
        <f ca="1">Inputs!B52*DC44</f>
        <v>310291.55079889513</v>
      </c>
      <c r="DD54" s="28">
        <f ca="1">Inputs!B52*DD44</f>
        <v>323187.53101779555</v>
      </c>
      <c r="DE54" s="28">
        <f ca="1">Inputs!B52*DE44</f>
        <v>311984.92971629981</v>
      </c>
      <c r="DF54" s="28">
        <f ca="1">Inputs!B52*DF44</f>
        <v>317573.56783588958</v>
      </c>
      <c r="DG54" s="28">
        <f ca="1">Inputs!B52*DG44</f>
        <v>296405.64103479049</v>
      </c>
      <c r="DH54" s="28">
        <f ca="1">Inputs!B52*DH44</f>
        <v>309112.30092426291</v>
      </c>
      <c r="DI54" s="28">
        <f ca="1">Inputs!B52*DI44</f>
        <v>316116.54571166629</v>
      </c>
      <c r="DJ54" s="28">
        <f ca="1">Inputs!B52*DJ44</f>
        <v>327340.69754209963</v>
      </c>
      <c r="DK54" s="28">
        <f ca="1">Inputs!B52*DK44</f>
        <v>320079.06053810124</v>
      </c>
      <c r="DL54" s="28">
        <f ca="1">Inputs!B52*DL44</f>
        <v>326699.6334578793</v>
      </c>
      <c r="DM54" s="28">
        <f ca="1">Inputs!B52*DM44</f>
        <v>303262.22368949489</v>
      </c>
      <c r="DN54" s="29">
        <f ca="1">SUM(DB54:DM54)</f>
        <v>3768277.8252492705</v>
      </c>
      <c r="DO54" s="28">
        <f ca="1">Inputs!B52*DO44</f>
        <v>324188.80501641176</v>
      </c>
      <c r="DP54" s="28">
        <f ca="1">Inputs!B52*DP44</f>
        <v>301448.44177451072</v>
      </c>
      <c r="DQ54" s="28">
        <f ca="1">Inputs!B52*DQ44</f>
        <v>292993.34639523411</v>
      </c>
      <c r="DR54" s="28">
        <f ca="1">Inputs!B52*DR44</f>
        <v>317956.67982069089</v>
      </c>
      <c r="DS54" s="28">
        <f ca="1">Inputs!B52*DS44</f>
        <v>326083.26203157415</v>
      </c>
      <c r="DT54" s="28">
        <f ca="1">Inputs!B52*DT44</f>
        <v>309941.32009069866</v>
      </c>
      <c r="DU54" s="28">
        <f ca="1">Inputs!B52*DU44</f>
        <v>303258.80264488194</v>
      </c>
      <c r="DV54" s="28">
        <f ca="1">Inputs!B52*DV44</f>
        <v>291806.61615035142</v>
      </c>
      <c r="DW54" s="28">
        <f ca="1">Inputs!B52*DW44</f>
        <v>324258.51875968621</v>
      </c>
      <c r="DX54" s="28">
        <f ca="1">Inputs!B52*DX44</f>
        <v>311015.68215475499</v>
      </c>
      <c r="DY54" s="28">
        <f ca="1">Inputs!B52*DY44</f>
        <v>324061.0714886178</v>
      </c>
      <c r="DZ54" s="28">
        <f ca="1">Inputs!B52*DZ44</f>
        <v>302965.60152130848</v>
      </c>
      <c r="EA54" s="29">
        <f ca="1">SUM(DO54:DZ54)</f>
        <v>3729978.1478487211</v>
      </c>
      <c r="EB54" s="28">
        <f ca="1">Inputs!B52*EB44</f>
        <v>297075.71529017191</v>
      </c>
      <c r="EC54" s="28">
        <f ca="1">Inputs!B52*EC44</f>
        <v>311696.86302546639</v>
      </c>
      <c r="ED54" s="28">
        <f ca="1">Inputs!B52*ED44</f>
        <v>321536.50285880954</v>
      </c>
      <c r="EE54" s="28">
        <f ca="1">Inputs!B52*EE44</f>
        <v>303264.90541433246</v>
      </c>
      <c r="EF54" s="28">
        <f ca="1">Inputs!B52*EF44</f>
        <v>319809.81468851538</v>
      </c>
      <c r="EG54" s="28">
        <f ca="1">Inputs!B52*EG44</f>
        <v>312234.32576606591</v>
      </c>
      <c r="EH54" s="28">
        <f ca="1">Inputs!B52*EH44</f>
        <v>314808.11926189571</v>
      </c>
      <c r="EI54" s="28">
        <f ca="1">Inputs!B52*EI44</f>
        <v>286492.9509643804</v>
      </c>
      <c r="EJ54" s="28">
        <f ca="1">Inputs!B52*EJ44</f>
        <v>305224.05040020111</v>
      </c>
      <c r="EK54" s="28">
        <f ca="1">Inputs!B52*EK44</f>
        <v>305649.48693389934</v>
      </c>
      <c r="EL54" s="28">
        <f ca="1">Inputs!B52*EL44</f>
        <v>294223.10009996325</v>
      </c>
      <c r="EM54" s="28">
        <f ca="1">Inputs!B52*EM44</f>
        <v>294986.58933084953</v>
      </c>
      <c r="EN54" s="29">
        <f ca="1">SUM(EB54:EM54)</f>
        <v>3667002.4240345513</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43866.327328589919</v>
      </c>
      <c r="C60" s="22">
        <f t="shared" ca="1" si="66"/>
        <v>-9536.516667911641</v>
      </c>
      <c r="D60" s="22">
        <f t="shared" ca="1" si="66"/>
        <v>-30188.824051615757</v>
      </c>
      <c r="E60" s="22">
        <f t="shared" ca="1" si="66"/>
        <v>-6957.3102686857219</v>
      </c>
      <c r="F60" s="22">
        <f t="shared" ca="1" si="66"/>
        <v>8000.1676994967274</v>
      </c>
      <c r="G60" s="22">
        <f t="shared" ca="1" si="66"/>
        <v>-22094.041455442748</v>
      </c>
      <c r="H60" s="22">
        <f t="shared" ca="1" si="66"/>
        <v>58872.23472405853</v>
      </c>
      <c r="I60" s="22">
        <f t="shared" ca="1" si="66"/>
        <v>-20554.717683992665</v>
      </c>
      <c r="J60" s="22">
        <f t="shared" ca="1" si="66"/>
        <v>-51946.207284717195</v>
      </c>
      <c r="K60" s="22">
        <f t="shared" ca="1" si="66"/>
        <v>39417.357020055337</v>
      </c>
      <c r="L60" s="22">
        <f t="shared" ca="1" si="66"/>
        <v>3965.2228764154006</v>
      </c>
      <c r="M60" s="22">
        <f t="shared" ca="1" si="66"/>
        <v>-4280.0682714059458</v>
      </c>
      <c r="N60" s="23">
        <f ca="1">SUM(B13:M13)</f>
        <v>8563.6239648442461</v>
      </c>
      <c r="O60" s="22">
        <f t="shared" ref="O60:Z60" ca="1" si="67">O13</f>
        <v>45263.932105266649</v>
      </c>
      <c r="P60" s="22">
        <f t="shared" ca="1" si="67"/>
        <v>36099.771274945175</v>
      </c>
      <c r="Q60" s="22">
        <f t="shared" ca="1" si="67"/>
        <v>35117.545921113546</v>
      </c>
      <c r="R60" s="22">
        <f t="shared" ca="1" si="67"/>
        <v>32935.894016643506</v>
      </c>
      <c r="S60" s="22">
        <f t="shared" ca="1" si="67"/>
        <v>30221.025871044774</v>
      </c>
      <c r="T60" s="22">
        <f t="shared" ca="1" si="67"/>
        <v>17429.239390367635</v>
      </c>
      <c r="U60" s="22">
        <f t="shared" ca="1" si="67"/>
        <v>23133.935476800551</v>
      </c>
      <c r="V60" s="22">
        <f t="shared" ca="1" si="67"/>
        <v>10243.354054411244</v>
      </c>
      <c r="W60" s="22">
        <f t="shared" ca="1" si="67"/>
        <v>16394.921307428616</v>
      </c>
      <c r="X60" s="22">
        <f t="shared" ca="1" si="67"/>
        <v>715.83827312786491</v>
      </c>
      <c r="Y60" s="22">
        <f t="shared" ca="1" si="67"/>
        <v>-51271.952198118197</v>
      </c>
      <c r="Z60" s="22">
        <f t="shared" ca="1" si="67"/>
        <v>19273.34464243308</v>
      </c>
      <c r="AA60" s="23">
        <f ca="1">SUM(O13:Z13)</f>
        <v>215556.85013546442</v>
      </c>
      <c r="AB60" s="22">
        <f t="shared" ref="AB60:AM60" ca="1" si="68">AB13</f>
        <v>39247.925698577172</v>
      </c>
      <c r="AC60" s="22">
        <f t="shared" ca="1" si="68"/>
        <v>1117.098706189425</v>
      </c>
      <c r="AD60" s="22">
        <f t="shared" ca="1" si="68"/>
        <v>75.349865199032607</v>
      </c>
      <c r="AE60" s="22">
        <f t="shared" ca="1" si="68"/>
        <v>-27899.395168930267</v>
      </c>
      <c r="AF60" s="22">
        <f t="shared" ca="1" si="68"/>
        <v>-13472.779603616702</v>
      </c>
      <c r="AG60" s="22">
        <f t="shared" ca="1" si="68"/>
        <v>35927.864632580327</v>
      </c>
      <c r="AH60" s="22">
        <f t="shared" ca="1" si="68"/>
        <v>-21761.867110000585</v>
      </c>
      <c r="AI60" s="22">
        <f t="shared" ca="1" si="68"/>
        <v>21116.234043280725</v>
      </c>
      <c r="AJ60" s="22">
        <f t="shared" ca="1" si="68"/>
        <v>-35337.225534227218</v>
      </c>
      <c r="AK60" s="22">
        <f t="shared" ca="1" si="68"/>
        <v>24839.411662044622</v>
      </c>
      <c r="AL60" s="22">
        <f t="shared" ca="1" si="68"/>
        <v>2120.485396877611</v>
      </c>
      <c r="AM60" s="22">
        <f t="shared" ca="1" si="68"/>
        <v>11308.967989070708</v>
      </c>
      <c r="AN60" s="23">
        <f ca="1">SUM(AB13:AM13)</f>
        <v>37282.070577044855</v>
      </c>
      <c r="AO60" s="22">
        <f t="shared" ref="AO60:AZ60" ca="1" si="69">AO13</f>
        <v>18460.454582902003</v>
      </c>
      <c r="AP60" s="22">
        <f t="shared" ca="1" si="69"/>
        <v>-62776.670876282624</v>
      </c>
      <c r="AQ60" s="22">
        <f t="shared" ca="1" si="69"/>
        <v>38780.138927485692</v>
      </c>
      <c r="AR60" s="22">
        <f t="shared" ca="1" si="69"/>
        <v>56017.302560971882</v>
      </c>
      <c r="AS60" s="22">
        <f t="shared" ca="1" si="69"/>
        <v>37472.022780846528</v>
      </c>
      <c r="AT60" s="22">
        <f t="shared" ca="1" si="69"/>
        <v>-24280.363235444936</v>
      </c>
      <c r="AU60" s="22">
        <f t="shared" ca="1" si="69"/>
        <v>6369.6661240042013</v>
      </c>
      <c r="AV60" s="22">
        <f t="shared" ca="1" si="69"/>
        <v>-14742.992377851828</v>
      </c>
      <c r="AW60" s="22">
        <f t="shared" ca="1" si="69"/>
        <v>-30186.679626008605</v>
      </c>
      <c r="AX60" s="22">
        <f t="shared" ca="1" si="69"/>
        <v>-48628.343036214908</v>
      </c>
      <c r="AY60" s="22">
        <f t="shared" ca="1" si="69"/>
        <v>-3392.7272448840336</v>
      </c>
      <c r="AZ60" s="22">
        <f t="shared" ca="1" si="69"/>
        <v>25438.92497395795</v>
      </c>
      <c r="BA60" s="23">
        <f ca="1">SUM(AO13:AZ13)</f>
        <v>-1469.2664465186899</v>
      </c>
      <c r="BB60" s="22">
        <f t="shared" ref="BB60:BM60" ca="1" si="70">BB13</f>
        <v>5317.1600891333719</v>
      </c>
      <c r="BC60" s="22">
        <f t="shared" ca="1" si="70"/>
        <v>-4073.3205305287293</v>
      </c>
      <c r="BD60" s="22">
        <f t="shared" ca="1" si="70"/>
        <v>3537.9345963627566</v>
      </c>
      <c r="BE60" s="22">
        <f t="shared" ca="1" si="70"/>
        <v>8266.2750713459973</v>
      </c>
      <c r="BF60" s="22">
        <f t="shared" ca="1" si="70"/>
        <v>-12045.504571422616</v>
      </c>
      <c r="BG60" s="22">
        <f t="shared" ca="1" si="70"/>
        <v>-5526.0914523252277</v>
      </c>
      <c r="BH60" s="22">
        <f t="shared" ca="1" si="70"/>
        <v>-27006.555899828683</v>
      </c>
      <c r="BI60" s="22">
        <f t="shared" ca="1" si="70"/>
        <v>-16520.685192699057</v>
      </c>
      <c r="BJ60" s="22">
        <f t="shared" ca="1" si="70"/>
        <v>-19768.558335040194</v>
      </c>
      <c r="BK60" s="22">
        <f t="shared" ca="1" si="70"/>
        <v>-11738.137034030548</v>
      </c>
      <c r="BL60" s="22">
        <f t="shared" ca="1" si="70"/>
        <v>14756.878843815679</v>
      </c>
      <c r="BM60" s="22">
        <f t="shared" ca="1" si="70"/>
        <v>42580.270044418336</v>
      </c>
      <c r="BN60" s="23">
        <f ca="1">SUM(BB13:BM13)</f>
        <v>-22220.334370798904</v>
      </c>
      <c r="BO60" s="22">
        <f t="shared" ref="BO60:BZ60" ca="1" si="71">BO13</f>
        <v>-13495.440002247775</v>
      </c>
      <c r="BP60" s="22">
        <f t="shared" ca="1" si="71"/>
        <v>-14837.967459256815</v>
      </c>
      <c r="BQ60" s="22">
        <f t="shared" ca="1" si="71"/>
        <v>-1103.8801640970726</v>
      </c>
      <c r="BR60" s="22">
        <f t="shared" ca="1" si="71"/>
        <v>-47107.462088083419</v>
      </c>
      <c r="BS60" s="22">
        <f t="shared" ca="1" si="71"/>
        <v>45458.346444188057</v>
      </c>
      <c r="BT60" s="22">
        <f t="shared" ca="1" si="71"/>
        <v>-22668.760999373953</v>
      </c>
      <c r="BU60" s="22">
        <f t="shared" ca="1" si="71"/>
        <v>-3112.3741818096573</v>
      </c>
      <c r="BV60" s="22">
        <f t="shared" ca="1" si="71"/>
        <v>-36148.860520010305</v>
      </c>
      <c r="BW60" s="22">
        <f t="shared" ca="1" si="71"/>
        <v>-6280.406974210573</v>
      </c>
      <c r="BX60" s="22">
        <f t="shared" ca="1" si="71"/>
        <v>4136.9417205201926</v>
      </c>
      <c r="BY60" s="22">
        <f t="shared" ca="1" si="71"/>
        <v>38137.410919805094</v>
      </c>
      <c r="BZ60" s="22">
        <f t="shared" ca="1" si="71"/>
        <v>36795.714697339157</v>
      </c>
      <c r="CA60" s="23">
        <f ca="1">SUM(BO13:BZ13)</f>
        <v>-20226.738607237086</v>
      </c>
      <c r="CB60" s="22">
        <f t="shared" ref="CB60:CM60" ca="1" si="72">CB13</f>
        <v>18457.762346668253</v>
      </c>
      <c r="CC60" s="22">
        <f t="shared" ca="1" si="72"/>
        <v>19177.350649391003</v>
      </c>
      <c r="CD60" s="22">
        <f t="shared" ca="1" si="72"/>
        <v>-34672.259458644781</v>
      </c>
      <c r="CE60" s="22">
        <f t="shared" ca="1" si="72"/>
        <v>8370.8887266491256</v>
      </c>
      <c r="CF60" s="22">
        <f t="shared" ca="1" si="72"/>
        <v>-4071.2425829600929</v>
      </c>
      <c r="CG60" s="22">
        <f t="shared" ca="1" si="72"/>
        <v>13681.824063205811</v>
      </c>
      <c r="CH60" s="22">
        <f t="shared" ca="1" si="72"/>
        <v>38752.405757059503</v>
      </c>
      <c r="CI60" s="22">
        <f t="shared" ca="1" si="72"/>
        <v>-19905.775032856698</v>
      </c>
      <c r="CJ60" s="22">
        <f t="shared" ca="1" si="72"/>
        <v>51756.568845778442</v>
      </c>
      <c r="CK60" s="22">
        <f t="shared" ca="1" si="72"/>
        <v>11797.489785953616</v>
      </c>
      <c r="CL60" s="22">
        <f t="shared" ca="1" si="72"/>
        <v>-21092.055244299172</v>
      </c>
      <c r="CM60" s="22">
        <f t="shared" ca="1" si="72"/>
        <v>-35038.755618236682</v>
      </c>
      <c r="CN60" s="23">
        <f ca="1">SUM(CB13:CM13)</f>
        <v>47214.202237708319</v>
      </c>
      <c r="CO60" s="22">
        <f t="shared" ref="CO60:CZ60" ca="1" si="73">CO13</f>
        <v>-26321.037901248914</v>
      </c>
      <c r="CP60" s="22">
        <f t="shared" ca="1" si="73"/>
        <v>35318.188064024289</v>
      </c>
      <c r="CQ60" s="22">
        <f t="shared" ca="1" si="73"/>
        <v>-26173.385387907463</v>
      </c>
      <c r="CR60" s="22">
        <f t="shared" ca="1" si="73"/>
        <v>9157.8558420878435</v>
      </c>
      <c r="CS60" s="22">
        <f t="shared" ca="1" si="73"/>
        <v>-50442.385439233454</v>
      </c>
      <c r="CT60" s="22">
        <f t="shared" ca="1" si="73"/>
        <v>9683.6110372308704</v>
      </c>
      <c r="CU60" s="22">
        <f t="shared" ca="1" si="73"/>
        <v>7620.3333650726163</v>
      </c>
      <c r="CV60" s="22">
        <f t="shared" ca="1" si="73"/>
        <v>15890.545512228889</v>
      </c>
      <c r="CW60" s="22">
        <f t="shared" ca="1" si="73"/>
        <v>18845.412149493379</v>
      </c>
      <c r="CX60" s="22">
        <f t="shared" ca="1" si="73"/>
        <v>22127.012362420191</v>
      </c>
      <c r="CY60" s="22">
        <f t="shared" ca="1" si="73"/>
        <v>38228.685589145985</v>
      </c>
      <c r="CZ60" s="22">
        <f t="shared" ca="1" si="73"/>
        <v>35141.504607341209</v>
      </c>
      <c r="DA60" s="23">
        <f ca="1">SUM(CO13:CZ13)</f>
        <v>89076.339800655434</v>
      </c>
      <c r="DB60" s="22">
        <f t="shared" ref="DB60:DM60" ca="1" si="74">DB13</f>
        <v>13700.021124056453</v>
      </c>
      <c r="DC60" s="22">
        <f t="shared" ca="1" si="74"/>
        <v>48903.750884509282</v>
      </c>
      <c r="DD60" s="22">
        <f t="shared" ca="1" si="74"/>
        <v>2305.4879580743204</v>
      </c>
      <c r="DE60" s="22">
        <f t="shared" ca="1" si="74"/>
        <v>2742.1934636259571</v>
      </c>
      <c r="DF60" s="22">
        <f t="shared" ca="1" si="74"/>
        <v>6141.8645431966079</v>
      </c>
      <c r="DG60" s="22">
        <f t="shared" ca="1" si="74"/>
        <v>19640.75809350811</v>
      </c>
      <c r="DH60" s="22">
        <f t="shared" ca="1" si="74"/>
        <v>-2027.4271630197939</v>
      </c>
      <c r="DI60" s="22">
        <f t="shared" ca="1" si="74"/>
        <v>45827.810836613542</v>
      </c>
      <c r="DJ60" s="22">
        <f t="shared" ca="1" si="74"/>
        <v>-18955.795044222748</v>
      </c>
      <c r="DK60" s="22">
        <f t="shared" ca="1" si="74"/>
        <v>-18459.568819521548</v>
      </c>
      <c r="DL60" s="22">
        <f t="shared" ca="1" si="74"/>
        <v>36832.909382436461</v>
      </c>
      <c r="DM60" s="22">
        <f t="shared" ca="1" si="74"/>
        <v>-9892.3224333122489</v>
      </c>
      <c r="DN60" s="23">
        <f ca="1">SUM(DB13:DM13)</f>
        <v>126759.68282594442</v>
      </c>
      <c r="DO60" s="22">
        <f t="shared" ref="DO60:DZ60" ca="1" si="75">DO13</f>
        <v>2157.5413071986809</v>
      </c>
      <c r="DP60" s="22">
        <f t="shared" ca="1" si="75"/>
        <v>-15928.424276531048</v>
      </c>
      <c r="DQ60" s="22">
        <f t="shared" ca="1" si="75"/>
        <v>-35718.531807215317</v>
      </c>
      <c r="DR60" s="22">
        <f t="shared" ca="1" si="75"/>
        <v>-16363.893302605822</v>
      </c>
      <c r="DS60" s="22">
        <f t="shared" ca="1" si="75"/>
        <v>10102.362123646342</v>
      </c>
      <c r="DT60" s="22">
        <f t="shared" ca="1" si="75"/>
        <v>24936.689092499666</v>
      </c>
      <c r="DU60" s="22">
        <f t="shared" ca="1" si="75"/>
        <v>-33978.781454054108</v>
      </c>
      <c r="DV60" s="22">
        <f t="shared" ca="1" si="75"/>
        <v>-8219.4369184595016</v>
      </c>
      <c r="DW60" s="22">
        <f t="shared" ca="1" si="75"/>
        <v>61955.232368426972</v>
      </c>
      <c r="DX60" s="22">
        <f t="shared" ca="1" si="75"/>
        <v>-29337.125518551238</v>
      </c>
      <c r="DY60" s="22">
        <f t="shared" ca="1" si="75"/>
        <v>-15982.922581999625</v>
      </c>
      <c r="DZ60" s="22">
        <f t="shared" ca="1" si="75"/>
        <v>14318.580597140868</v>
      </c>
      <c r="EA60" s="23">
        <f ca="1">SUM(DO13:DZ13)</f>
        <v>-42058.710370504108</v>
      </c>
      <c r="EB60" s="22">
        <f t="shared" ref="EB60:EM60" ca="1" si="76">EB13</f>
        <v>13516.97948488047</v>
      </c>
      <c r="EC60" s="22">
        <f t="shared" ca="1" si="76"/>
        <v>-6758.6118400225796</v>
      </c>
      <c r="ED60" s="22">
        <f t="shared" ca="1" si="76"/>
        <v>-13967.542406899613</v>
      </c>
      <c r="EE60" s="22">
        <f t="shared" ca="1" si="76"/>
        <v>-21910.671514026035</v>
      </c>
      <c r="EF60" s="22">
        <f t="shared" ca="1" si="76"/>
        <v>-12493.925439905595</v>
      </c>
      <c r="EG60" s="22">
        <f t="shared" ca="1" si="76"/>
        <v>-40266.104984114834</v>
      </c>
      <c r="EH60" s="22">
        <f t="shared" ca="1" si="76"/>
        <v>-47169.112069420516</v>
      </c>
      <c r="EI60" s="22">
        <f t="shared" ca="1" si="76"/>
        <v>10514.766657537832</v>
      </c>
      <c r="EJ60" s="22">
        <f t="shared" ca="1" si="76"/>
        <v>20440.465478500315</v>
      </c>
      <c r="EK60" s="22">
        <f t="shared" ca="1" si="76"/>
        <v>54346.385154482654</v>
      </c>
      <c r="EL60" s="22">
        <f t="shared" ca="1" si="76"/>
        <v>-43394.390936365133</v>
      </c>
      <c r="EM60" s="22">
        <f t="shared" ca="1" si="76"/>
        <v>570.43804555190832</v>
      </c>
      <c r="EN60" s="23">
        <f ca="1">SUM(EB13:EM13)</f>
        <v>-86571.324369801092</v>
      </c>
    </row>
    <row r="61" spans="1:144" ht="12.75" customHeight="1" outlineLevel="1">
      <c r="A61" s="9" t="str">
        <f>Labels!B78</f>
        <v>Output Shock</v>
      </c>
      <c r="B61" s="28">
        <f t="shared" ref="B61:M61" ca="1" si="77">B46</f>
        <v>36437.376996299849</v>
      </c>
      <c r="C61" s="28">
        <f t="shared" ca="1" si="77"/>
        <v>7341.1567511392223</v>
      </c>
      <c r="D61" s="28">
        <f t="shared" ca="1" si="77"/>
        <v>-35989.617831834199</v>
      </c>
      <c r="E61" s="28">
        <f t="shared" ca="1" si="77"/>
        <v>-54743.639453960168</v>
      </c>
      <c r="F61" s="28">
        <f t="shared" ca="1" si="77"/>
        <v>-2424.6704457347737</v>
      </c>
      <c r="G61" s="28">
        <f t="shared" ca="1" si="77"/>
        <v>38113.223705030367</v>
      </c>
      <c r="H61" s="28">
        <f t="shared" ca="1" si="77"/>
        <v>12215.978255056809</v>
      </c>
      <c r="I61" s="28">
        <f t="shared" ca="1" si="77"/>
        <v>14710.489096533775</v>
      </c>
      <c r="J61" s="28">
        <f t="shared" ca="1" si="77"/>
        <v>-17696.584482614715</v>
      </c>
      <c r="K61" s="28">
        <f t="shared" ca="1" si="77"/>
        <v>41658.357873740948</v>
      </c>
      <c r="L61" s="28">
        <f t="shared" ca="1" si="77"/>
        <v>25495.702661051582</v>
      </c>
      <c r="M61" s="28">
        <f t="shared" ca="1" si="77"/>
        <v>11870.600226645183</v>
      </c>
      <c r="N61" s="29">
        <f ca="1">SUM(B46:M46)</f>
        <v>76988.373351353875</v>
      </c>
      <c r="O61" s="28">
        <f t="shared" ref="O61:Z61" ca="1" si="78">O46</f>
        <v>18002.431941762206</v>
      </c>
      <c r="P61" s="28">
        <f t="shared" ca="1" si="78"/>
        <v>5056.8211092455895</v>
      </c>
      <c r="Q61" s="28">
        <f t="shared" ca="1" si="78"/>
        <v>63099.085004015578</v>
      </c>
      <c r="R61" s="28">
        <f t="shared" ca="1" si="78"/>
        <v>62755.189962370008</v>
      </c>
      <c r="S61" s="28">
        <f t="shared" ca="1" si="78"/>
        <v>2606.7564840223154</v>
      </c>
      <c r="T61" s="28">
        <f t="shared" ca="1" si="78"/>
        <v>29349.179752574073</v>
      </c>
      <c r="U61" s="28">
        <f t="shared" ca="1" si="78"/>
        <v>16254.66486722536</v>
      </c>
      <c r="V61" s="28">
        <f t="shared" ca="1" si="78"/>
        <v>-5075.1460220248437</v>
      </c>
      <c r="W61" s="28">
        <f t="shared" ca="1" si="78"/>
        <v>45977.843228560545</v>
      </c>
      <c r="X61" s="28">
        <f t="shared" ca="1" si="78"/>
        <v>-29477.870799102624</v>
      </c>
      <c r="Y61" s="28">
        <f t="shared" ca="1" si="78"/>
        <v>7627.8104838128365</v>
      </c>
      <c r="Z61" s="28">
        <f t="shared" ca="1" si="78"/>
        <v>2164.3094305556497</v>
      </c>
      <c r="AA61" s="29">
        <f ca="1">SUM(O46:Z46)</f>
        <v>218341.07544301669</v>
      </c>
      <c r="AB61" s="28">
        <f t="shared" ref="AB61:AM61" ca="1" si="79">AB46</f>
        <v>18887.041343525794</v>
      </c>
      <c r="AC61" s="28">
        <f t="shared" ca="1" si="79"/>
        <v>3636.9650270187767</v>
      </c>
      <c r="AD61" s="28">
        <f t="shared" ca="1" si="79"/>
        <v>24043.889541442979</v>
      </c>
      <c r="AE61" s="28">
        <f t="shared" ca="1" si="79"/>
        <v>-19305.943448064354</v>
      </c>
      <c r="AF61" s="28">
        <f t="shared" ca="1" si="79"/>
        <v>4608.820544656458</v>
      </c>
      <c r="AG61" s="28">
        <f t="shared" ca="1" si="79"/>
        <v>-9228.0170464889052</v>
      </c>
      <c r="AH61" s="28">
        <f t="shared" ca="1" si="79"/>
        <v>36333.991685283763</v>
      </c>
      <c r="AI61" s="28">
        <f t="shared" ca="1" si="79"/>
        <v>1745.0573530480108</v>
      </c>
      <c r="AJ61" s="28">
        <f t="shared" ca="1" si="79"/>
        <v>39248.246713156484</v>
      </c>
      <c r="AK61" s="28">
        <f t="shared" ca="1" si="79"/>
        <v>44162.161700446137</v>
      </c>
      <c r="AL61" s="28">
        <f t="shared" ca="1" si="79"/>
        <v>-29283.756109132057</v>
      </c>
      <c r="AM61" s="28">
        <f t="shared" ca="1" si="79"/>
        <v>-9808.9212850537006</v>
      </c>
      <c r="AN61" s="29">
        <f ca="1">SUM(AB46:AM46)</f>
        <v>105039.53601983939</v>
      </c>
      <c r="AO61" s="28">
        <f t="shared" ref="AO61:AZ61" ca="1" si="80">AO46</f>
        <v>7595.8553675237381</v>
      </c>
      <c r="AP61" s="28">
        <f t="shared" ca="1" si="80"/>
        <v>32414.43306635198</v>
      </c>
      <c r="AQ61" s="28">
        <f t="shared" ca="1" si="80"/>
        <v>-8825.3569672002486</v>
      </c>
      <c r="AR61" s="28">
        <f t="shared" ca="1" si="80"/>
        <v>-24428.184146758413</v>
      </c>
      <c r="AS61" s="28">
        <f t="shared" ca="1" si="80"/>
        <v>-30798.365708424848</v>
      </c>
      <c r="AT61" s="28">
        <f t="shared" ca="1" si="80"/>
        <v>-16104.289869150412</v>
      </c>
      <c r="AU61" s="28">
        <f t="shared" ca="1" si="80"/>
        <v>5981.2734534562314</v>
      </c>
      <c r="AV61" s="28">
        <f t="shared" ca="1" si="80"/>
        <v>-52866.074339212239</v>
      </c>
      <c r="AW61" s="28">
        <f t="shared" ca="1" si="80"/>
        <v>-6667.1291612669766</v>
      </c>
      <c r="AX61" s="28">
        <f t="shared" ca="1" si="80"/>
        <v>7838.9833459310294</v>
      </c>
      <c r="AY61" s="28">
        <f t="shared" ca="1" si="80"/>
        <v>54631.045560386454</v>
      </c>
      <c r="AZ61" s="28">
        <f t="shared" ca="1" si="80"/>
        <v>19728.197021680709</v>
      </c>
      <c r="BA61" s="29">
        <f ca="1">SUM(AO46:AZ46)</f>
        <v>-11499.612376682999</v>
      </c>
      <c r="BB61" s="28">
        <f t="shared" ref="BB61:BM61" ca="1" si="81">BB46</f>
        <v>46084.797035908821</v>
      </c>
      <c r="BC61" s="28">
        <f t="shared" ca="1" si="81"/>
        <v>-2529.1198090957805</v>
      </c>
      <c r="BD61" s="28">
        <f t="shared" ca="1" si="81"/>
        <v>-7493.0131855246891</v>
      </c>
      <c r="BE61" s="28">
        <f t="shared" ca="1" si="81"/>
        <v>-44135.589646339715</v>
      </c>
      <c r="BF61" s="28">
        <f t="shared" ca="1" si="81"/>
        <v>-61989.116317013366</v>
      </c>
      <c r="BG61" s="28">
        <f t="shared" ca="1" si="81"/>
        <v>-43045.982039133196</v>
      </c>
      <c r="BH61" s="28">
        <f t="shared" ca="1" si="81"/>
        <v>6511.6983167762692</v>
      </c>
      <c r="BI61" s="28">
        <f t="shared" ca="1" si="81"/>
        <v>-39344.496960344615</v>
      </c>
      <c r="BJ61" s="28">
        <f t="shared" ca="1" si="81"/>
        <v>-63032.346614915499</v>
      </c>
      <c r="BK61" s="28">
        <f t="shared" ca="1" si="81"/>
        <v>48913.357193979078</v>
      </c>
      <c r="BL61" s="28">
        <f t="shared" ca="1" si="81"/>
        <v>17075.843561308669</v>
      </c>
      <c r="BM61" s="28">
        <f t="shared" ca="1" si="81"/>
        <v>40366.458523792986</v>
      </c>
      <c r="BN61" s="29">
        <f ca="1">SUM(BB46:BM46)</f>
        <v>-102617.50994060106</v>
      </c>
      <c r="BO61" s="28">
        <f t="shared" ref="BO61:BZ61" ca="1" si="82">BO46</f>
        <v>-14668.792273870975</v>
      </c>
      <c r="BP61" s="28">
        <f t="shared" ca="1" si="82"/>
        <v>-11586.528758393641</v>
      </c>
      <c r="BQ61" s="28">
        <f t="shared" ca="1" si="82"/>
        <v>20880.833617357763</v>
      </c>
      <c r="BR61" s="28">
        <f t="shared" ca="1" si="82"/>
        <v>-60363.106636850229</v>
      </c>
      <c r="BS61" s="28">
        <f t="shared" ca="1" si="82"/>
        <v>718.99868622286056</v>
      </c>
      <c r="BT61" s="28">
        <f t="shared" ca="1" si="82"/>
        <v>16093.881114392761</v>
      </c>
      <c r="BU61" s="28">
        <f t="shared" ca="1" si="82"/>
        <v>26331.433096041615</v>
      </c>
      <c r="BV61" s="28">
        <f t="shared" ca="1" si="82"/>
        <v>-16845.721532459029</v>
      </c>
      <c r="BW61" s="28">
        <f t="shared" ca="1" si="82"/>
        <v>-186.45923646747289</v>
      </c>
      <c r="BX61" s="28">
        <f t="shared" ca="1" si="82"/>
        <v>-8273.4837869799085</v>
      </c>
      <c r="BY61" s="28">
        <f t="shared" ca="1" si="82"/>
        <v>-884.45576187310928</v>
      </c>
      <c r="BZ61" s="28">
        <f t="shared" ca="1" si="82"/>
        <v>25486.895762154832</v>
      </c>
      <c r="CA61" s="29">
        <f ca="1">SUM(BO46:BZ46)</f>
        <v>-23296.505710724545</v>
      </c>
      <c r="CB61" s="28">
        <f t="shared" ref="CB61:CM61" ca="1" si="83">CB46</f>
        <v>24519.548311698334</v>
      </c>
      <c r="CC61" s="28">
        <f t="shared" ca="1" si="83"/>
        <v>12628.818469518532</v>
      </c>
      <c r="CD61" s="28">
        <f t="shared" ca="1" si="83"/>
        <v>-34103.547859654747</v>
      </c>
      <c r="CE61" s="28">
        <f t="shared" ca="1" si="83"/>
        <v>-47697.816983796678</v>
      </c>
      <c r="CF61" s="28">
        <f t="shared" ca="1" si="83"/>
        <v>-34819.033665091738</v>
      </c>
      <c r="CG61" s="28">
        <f t="shared" ca="1" si="83"/>
        <v>46359.988635647285</v>
      </c>
      <c r="CH61" s="28">
        <f t="shared" ca="1" si="83"/>
        <v>33115.447213902939</v>
      </c>
      <c r="CI61" s="28">
        <f t="shared" ca="1" si="83"/>
        <v>44180.316022863823</v>
      </c>
      <c r="CJ61" s="28">
        <f t="shared" ca="1" si="83"/>
        <v>6096.4381951410232</v>
      </c>
      <c r="CK61" s="28">
        <f t="shared" ca="1" si="83"/>
        <v>-26120.209326814485</v>
      </c>
      <c r="CL61" s="28">
        <f t="shared" ca="1" si="83"/>
        <v>12038.425855811256</v>
      </c>
      <c r="CM61" s="28">
        <f t="shared" ca="1" si="83"/>
        <v>-29244.279037530607</v>
      </c>
      <c r="CN61" s="29">
        <f ca="1">SUM(CB46:CM46)</f>
        <v>6954.0958316949254</v>
      </c>
      <c r="CO61" s="28">
        <f t="shared" ref="CO61:CZ61" ca="1" si="84">CO46</f>
        <v>-52016.776592479408</v>
      </c>
      <c r="CP61" s="28">
        <f t="shared" ca="1" si="84"/>
        <v>7844.7033209480333</v>
      </c>
      <c r="CQ61" s="28">
        <f t="shared" ca="1" si="84"/>
        <v>-1823.3066568823053</v>
      </c>
      <c r="CR61" s="28">
        <f t="shared" ca="1" si="84"/>
        <v>-15957.883192903204</v>
      </c>
      <c r="CS61" s="28">
        <f t="shared" ca="1" si="84"/>
        <v>6240.2129258461364</v>
      </c>
      <c r="CT61" s="28">
        <f t="shared" ca="1" si="84"/>
        <v>20587.22329242562</v>
      </c>
      <c r="CU61" s="28">
        <f t="shared" ca="1" si="84"/>
        <v>-54384.304004093661</v>
      </c>
      <c r="CV61" s="28">
        <f t="shared" ca="1" si="84"/>
        <v>-24524.249368441455</v>
      </c>
      <c r="CW61" s="28">
        <f t="shared" ca="1" si="84"/>
        <v>-5542.3315966170867</v>
      </c>
      <c r="CX61" s="28">
        <f t="shared" ca="1" si="84"/>
        <v>40866.134261737061</v>
      </c>
      <c r="CY61" s="28">
        <f t="shared" ca="1" si="84"/>
        <v>14547.587899502692</v>
      </c>
      <c r="CZ61" s="28">
        <f t="shared" ca="1" si="84"/>
        <v>7690.6622714181085</v>
      </c>
      <c r="DA61" s="29">
        <f ca="1">SUM(CO46:CZ46)</f>
        <v>-56472.327439539455</v>
      </c>
      <c r="DB61" s="28">
        <f t="shared" ref="DB61:DM61" ca="1" si="85">DB46</f>
        <v>-21822.300321208226</v>
      </c>
      <c r="DC61" s="28">
        <f t="shared" ca="1" si="85"/>
        <v>-7278.2322473694057</v>
      </c>
      <c r="DD61" s="28">
        <f t="shared" ca="1" si="85"/>
        <v>36444.612846288524</v>
      </c>
      <c r="DE61" s="28">
        <f t="shared" ca="1" si="85"/>
        <v>156.4346219176503</v>
      </c>
      <c r="DF61" s="28">
        <f t="shared" ca="1" si="85"/>
        <v>19830.417450811703</v>
      </c>
      <c r="DG61" s="28">
        <f t="shared" ca="1" si="85"/>
        <v>-49712.974849401508</v>
      </c>
      <c r="DH61" s="28">
        <f t="shared" ca="1" si="85"/>
        <v>-6440.2818447553072</v>
      </c>
      <c r="DI61" s="28">
        <f t="shared" ca="1" si="85"/>
        <v>17969.909909405473</v>
      </c>
      <c r="DJ61" s="28">
        <f t="shared" ca="1" si="85"/>
        <v>56109.158792916962</v>
      </c>
      <c r="DK61" s="28">
        <f t="shared" ca="1" si="85"/>
        <v>33072.991091004922</v>
      </c>
      <c r="DL61" s="28">
        <f t="shared" ca="1" si="85"/>
        <v>56302.174142422598</v>
      </c>
      <c r="DM61" s="28">
        <f t="shared" ca="1" si="85"/>
        <v>-21050.924842648277</v>
      </c>
      <c r="DN61" s="29">
        <f ca="1">SUM(DB46:DM46)</f>
        <v>113580.98474938511</v>
      </c>
      <c r="DO61" s="28">
        <f t="shared" ref="DO61:DZ61" ca="1" si="86">DO46</f>
        <v>49794.220936040962</v>
      </c>
      <c r="DP61" s="28">
        <f t="shared" ca="1" si="86"/>
        <v>-25005.323719564032</v>
      </c>
      <c r="DQ61" s="28">
        <f t="shared" ca="1" si="86"/>
        <v>-52067.193090953282</v>
      </c>
      <c r="DR61" s="28">
        <f t="shared" ca="1" si="86"/>
        <v>32398.75865993858</v>
      </c>
      <c r="DS61" s="28">
        <f t="shared" ca="1" si="86"/>
        <v>60604.023080757492</v>
      </c>
      <c r="DT61" s="28">
        <f t="shared" ca="1" si="86"/>
        <v>7725.3759253450989</v>
      </c>
      <c r="DU61" s="28">
        <f t="shared" ca="1" si="86"/>
        <v>-13730.653197032212</v>
      </c>
      <c r="DV61" s="28">
        <f t="shared" ca="1" si="86"/>
        <v>-50681.867984200428</v>
      </c>
      <c r="DW61" s="28">
        <f t="shared" ca="1" si="86"/>
        <v>58530.847242282434</v>
      </c>
      <c r="DX61" s="28">
        <f t="shared" ca="1" si="86"/>
        <v>14936.205430352065</v>
      </c>
      <c r="DY61" s="28">
        <f t="shared" ca="1" si="86"/>
        <v>59596.419127725458</v>
      </c>
      <c r="DZ61" s="28">
        <f t="shared" ca="1" si="86"/>
        <v>-9643.3814981284577</v>
      </c>
      <c r="EA61" s="29">
        <f ca="1">SUM(DO46:DZ46)</f>
        <v>132457.43091256369</v>
      </c>
      <c r="EB61" s="28">
        <f t="shared" ref="EB61:EM61" ca="1" si="87">EB46</f>
        <v>-28413.476626615848</v>
      </c>
      <c r="EC61" s="28">
        <f t="shared" ca="1" si="87"/>
        <v>21187.18220237788</v>
      </c>
      <c r="ED61" s="28">
        <f t="shared" ca="1" si="87"/>
        <v>54985.625798252127</v>
      </c>
      <c r="EE61" s="28">
        <f t="shared" ca="1" si="87"/>
        <v>-4874.7840362828756</v>
      </c>
      <c r="EF61" s="28">
        <f t="shared" ca="1" si="87"/>
        <v>51369.972645879738</v>
      </c>
      <c r="EG61" s="28">
        <f t="shared" ca="1" si="87"/>
        <v>27143.752879846648</v>
      </c>
      <c r="EH61" s="28">
        <f t="shared" ca="1" si="87"/>
        <v>36936.316383596139</v>
      </c>
      <c r="EI61" s="28">
        <f t="shared" ca="1" si="87"/>
        <v>-56190.684564895724</v>
      </c>
      <c r="EJ61" s="28">
        <f t="shared" ca="1" si="87"/>
        <v>7098.2900993180838</v>
      </c>
      <c r="EK61" s="28">
        <f t="shared" ca="1" si="87"/>
        <v>9295.0823284547096</v>
      </c>
      <c r="EL61" s="28">
        <f t="shared" ca="1" si="87"/>
        <v>-28254.810654048324</v>
      </c>
      <c r="EM61" s="28">
        <f t="shared" ca="1" si="87"/>
        <v>-24498.692690852349</v>
      </c>
      <c r="EN61" s="29">
        <f ca="1">SUM(EB46:EM46)</f>
        <v>65783.773765030201</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2.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8"</f>
        <v>Trial 8</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967301.37413273146</v>
      </c>
      <c r="C9" s="22">
        <f t="shared" ca="1" si="0"/>
        <v>959293.76658411045</v>
      </c>
      <c r="D9" s="22">
        <f t="shared" ca="1" si="0"/>
        <v>927314.87547760969</v>
      </c>
      <c r="E9" s="22">
        <f t="shared" ca="1" si="0"/>
        <v>944290.43568882777</v>
      </c>
      <c r="F9" s="22">
        <f t="shared" ca="1" si="0"/>
        <v>961662.94973436103</v>
      </c>
      <c r="G9" s="22">
        <f t="shared" ca="1" si="0"/>
        <v>947261.67710558837</v>
      </c>
      <c r="H9" s="22">
        <f t="shared" ca="1" si="0"/>
        <v>946924.8438675896</v>
      </c>
      <c r="I9" s="22">
        <f t="shared" ca="1" si="0"/>
        <v>975769.75191258814</v>
      </c>
      <c r="J9" s="22">
        <f t="shared" ca="1" si="0"/>
        <v>939612.81824731512</v>
      </c>
      <c r="K9" s="22">
        <f t="shared" ca="1" si="0"/>
        <v>898425.05867466226</v>
      </c>
      <c r="L9" s="22">
        <f t="shared" ca="1" si="0"/>
        <v>977663.10825335945</v>
      </c>
      <c r="M9" s="22">
        <f t="shared" ca="1" si="0"/>
        <v>955849.55134599609</v>
      </c>
      <c r="N9" s="23">
        <f ca="1">SUM(B9:M9)</f>
        <v>11401370.211024741</v>
      </c>
      <c r="O9" s="22">
        <f t="shared" ref="O9:Z9" ca="1" si="1">O36+0+O13</f>
        <v>983324.31462974555</v>
      </c>
      <c r="P9" s="22">
        <f t="shared" ca="1" si="1"/>
        <v>946520.54427795578</v>
      </c>
      <c r="Q9" s="22">
        <f t="shared" ca="1" si="1"/>
        <v>902600.75610775047</v>
      </c>
      <c r="R9" s="22">
        <f t="shared" ca="1" si="1"/>
        <v>949852.69007582334</v>
      </c>
      <c r="S9" s="22">
        <f t="shared" ca="1" si="1"/>
        <v>926137.3375230378</v>
      </c>
      <c r="T9" s="22">
        <f t="shared" ca="1" si="1"/>
        <v>927748.73607574904</v>
      </c>
      <c r="U9" s="22">
        <f t="shared" ca="1" si="1"/>
        <v>946824.65871811553</v>
      </c>
      <c r="V9" s="22">
        <f t="shared" ca="1" si="1"/>
        <v>919206.10505823838</v>
      </c>
      <c r="W9" s="22">
        <f t="shared" ca="1" si="1"/>
        <v>999234.11647456978</v>
      </c>
      <c r="X9" s="22">
        <f t="shared" ca="1" si="1"/>
        <v>982882.46184218139</v>
      </c>
      <c r="Y9" s="22">
        <f t="shared" ca="1" si="1"/>
        <v>982312.74792788981</v>
      </c>
      <c r="Z9" s="22">
        <f t="shared" ca="1" si="1"/>
        <v>947934.39957810519</v>
      </c>
      <c r="AA9" s="23">
        <f ca="1">SUM(O9:Z9)</f>
        <v>11414578.86828916</v>
      </c>
      <c r="AB9" s="22">
        <f t="shared" ref="AB9:AM9" ca="1" si="2">AB36+0+AB13</f>
        <v>990319.57504894584</v>
      </c>
      <c r="AC9" s="22">
        <f t="shared" ca="1" si="2"/>
        <v>933806.42594172317</v>
      </c>
      <c r="AD9" s="22">
        <f t="shared" ca="1" si="2"/>
        <v>913513.17201196786</v>
      </c>
      <c r="AE9" s="22">
        <f t="shared" ca="1" si="2"/>
        <v>959136.90055453905</v>
      </c>
      <c r="AF9" s="22">
        <f t="shared" ca="1" si="2"/>
        <v>908395.02566256223</v>
      </c>
      <c r="AG9" s="22">
        <f t="shared" ca="1" si="2"/>
        <v>901836.11202943604</v>
      </c>
      <c r="AH9" s="22">
        <f t="shared" ca="1" si="2"/>
        <v>908159.67292780126</v>
      </c>
      <c r="AI9" s="22">
        <f t="shared" ca="1" si="2"/>
        <v>952491.76327169361</v>
      </c>
      <c r="AJ9" s="22">
        <f t="shared" ca="1" si="2"/>
        <v>913851.46778841212</v>
      </c>
      <c r="AK9" s="22">
        <f t="shared" ca="1" si="2"/>
        <v>928512.07069659629</v>
      </c>
      <c r="AL9" s="22">
        <f t="shared" ca="1" si="2"/>
        <v>950567.12801747618</v>
      </c>
      <c r="AM9" s="22">
        <f t="shared" ca="1" si="2"/>
        <v>918668.98379496264</v>
      </c>
      <c r="AN9" s="23">
        <f ca="1">SUM(AB9:AM9)</f>
        <v>11179258.297746118</v>
      </c>
      <c r="AO9" s="22">
        <f t="shared" ref="AO9:AZ9" ca="1" si="3">AO36+0+AO13</f>
        <v>947455.05471672071</v>
      </c>
      <c r="AP9" s="22">
        <f t="shared" ca="1" si="3"/>
        <v>983444.86893872311</v>
      </c>
      <c r="AQ9" s="22">
        <f t="shared" ca="1" si="3"/>
        <v>934575.89042632945</v>
      </c>
      <c r="AR9" s="22">
        <f t="shared" ca="1" si="3"/>
        <v>961022.99865283631</v>
      </c>
      <c r="AS9" s="22">
        <f t="shared" ca="1" si="3"/>
        <v>896319.36453993351</v>
      </c>
      <c r="AT9" s="22">
        <f t="shared" ca="1" si="3"/>
        <v>904913.11980832205</v>
      </c>
      <c r="AU9" s="22">
        <f t="shared" ca="1" si="3"/>
        <v>930532.58696197963</v>
      </c>
      <c r="AV9" s="22">
        <f t="shared" ca="1" si="3"/>
        <v>946897.35641542613</v>
      </c>
      <c r="AW9" s="22">
        <f t="shared" ca="1" si="3"/>
        <v>924214.17666956037</v>
      </c>
      <c r="AX9" s="22">
        <f t="shared" ca="1" si="3"/>
        <v>955715.65779544169</v>
      </c>
      <c r="AY9" s="22">
        <f t="shared" ca="1" si="3"/>
        <v>906815.89125645685</v>
      </c>
      <c r="AZ9" s="22">
        <f t="shared" ca="1" si="3"/>
        <v>948776.69594153436</v>
      </c>
      <c r="BA9" s="23">
        <f ca="1">SUM(AO9:AZ9)</f>
        <v>11240683.662123265</v>
      </c>
      <c r="BB9" s="22">
        <f t="shared" ref="BB9:BM9" ca="1" si="4">BB36+0+BB13</f>
        <v>963281.64046243497</v>
      </c>
      <c r="BC9" s="22">
        <f t="shared" ca="1" si="4"/>
        <v>912309.95606907189</v>
      </c>
      <c r="BD9" s="22">
        <f t="shared" ca="1" si="4"/>
        <v>920652.7748087144</v>
      </c>
      <c r="BE9" s="22">
        <f t="shared" ca="1" si="4"/>
        <v>931209.00197118439</v>
      </c>
      <c r="BF9" s="22">
        <f t="shared" ca="1" si="4"/>
        <v>919629.82271218358</v>
      </c>
      <c r="BG9" s="22">
        <f t="shared" ca="1" si="4"/>
        <v>925423.09672689834</v>
      </c>
      <c r="BH9" s="22">
        <f t="shared" ca="1" si="4"/>
        <v>926191.24418305815</v>
      </c>
      <c r="BI9" s="22">
        <f t="shared" ca="1" si="4"/>
        <v>979255.54185154743</v>
      </c>
      <c r="BJ9" s="22">
        <f t="shared" ca="1" si="4"/>
        <v>906256.15487899783</v>
      </c>
      <c r="BK9" s="22">
        <f t="shared" ca="1" si="4"/>
        <v>900168.64177245251</v>
      </c>
      <c r="BL9" s="22">
        <f t="shared" ca="1" si="4"/>
        <v>892812.92484878132</v>
      </c>
      <c r="BM9" s="22">
        <f t="shared" ca="1" si="4"/>
        <v>917360.60168367648</v>
      </c>
      <c r="BN9" s="23">
        <f ca="1">SUM(BB9:BM9)</f>
        <v>11094551.401969001</v>
      </c>
      <c r="BO9" s="22">
        <f t="shared" ref="BO9:BZ9" ca="1" si="5">BO36+0+BO13</f>
        <v>956902.21734817512</v>
      </c>
      <c r="BP9" s="22">
        <f t="shared" ca="1" si="5"/>
        <v>935355.58496331575</v>
      </c>
      <c r="BQ9" s="22">
        <f t="shared" ca="1" si="5"/>
        <v>985372.64371634438</v>
      </c>
      <c r="BR9" s="22">
        <f t="shared" ca="1" si="5"/>
        <v>877950.423960043</v>
      </c>
      <c r="BS9" s="22">
        <f t="shared" ca="1" si="5"/>
        <v>964055.05434787553</v>
      </c>
      <c r="BT9" s="22">
        <f t="shared" ca="1" si="5"/>
        <v>958155.12741633644</v>
      </c>
      <c r="BU9" s="22">
        <f t="shared" ca="1" si="5"/>
        <v>949312.67249857576</v>
      </c>
      <c r="BV9" s="22">
        <f t="shared" ca="1" si="5"/>
        <v>914216.84792507591</v>
      </c>
      <c r="BW9" s="22">
        <f t="shared" ca="1" si="5"/>
        <v>879339.8164487289</v>
      </c>
      <c r="BX9" s="22">
        <f t="shared" ca="1" si="5"/>
        <v>915518.12452182628</v>
      </c>
      <c r="BY9" s="22">
        <f t="shared" ca="1" si="5"/>
        <v>918111.82362208818</v>
      </c>
      <c r="BZ9" s="22">
        <f t="shared" ca="1" si="5"/>
        <v>920495.08783385763</v>
      </c>
      <c r="CA9" s="23">
        <f ca="1">SUM(BO9:BZ9)</f>
        <v>11174785.424602242</v>
      </c>
      <c r="CB9" s="22">
        <f t="shared" ref="CB9:CM9" ca="1" si="6">CB36+0+CB13</f>
        <v>933293.99959343532</v>
      </c>
      <c r="CC9" s="22">
        <f t="shared" ca="1" si="6"/>
        <v>903749.15901988023</v>
      </c>
      <c r="CD9" s="22">
        <f t="shared" ca="1" si="6"/>
        <v>918489.27607203333</v>
      </c>
      <c r="CE9" s="22">
        <f t="shared" ca="1" si="6"/>
        <v>960923.74229302001</v>
      </c>
      <c r="CF9" s="22">
        <f t="shared" ca="1" si="6"/>
        <v>929831.69434176153</v>
      </c>
      <c r="CG9" s="22">
        <f t="shared" ca="1" si="6"/>
        <v>885041.61957558047</v>
      </c>
      <c r="CH9" s="22">
        <f t="shared" ca="1" si="6"/>
        <v>954540.15940060199</v>
      </c>
      <c r="CI9" s="22">
        <f t="shared" ca="1" si="6"/>
        <v>943970.21496415359</v>
      </c>
      <c r="CJ9" s="22">
        <f t="shared" ca="1" si="6"/>
        <v>937447.61054445873</v>
      </c>
      <c r="CK9" s="22">
        <f t="shared" ca="1" si="6"/>
        <v>890574.02884384792</v>
      </c>
      <c r="CL9" s="22">
        <f t="shared" ca="1" si="6"/>
        <v>864933.77046499029</v>
      </c>
      <c r="CM9" s="22">
        <f t="shared" ca="1" si="6"/>
        <v>978977.19839714968</v>
      </c>
      <c r="CN9" s="23">
        <f ca="1">SUM(CB9:CM9)</f>
        <v>11101772.473510914</v>
      </c>
      <c r="CO9" s="22">
        <f t="shared" ref="CO9:CZ9" ca="1" si="7">CO36+0+CO13</f>
        <v>908228.7439045239</v>
      </c>
      <c r="CP9" s="22">
        <f t="shared" ca="1" si="7"/>
        <v>929361.92373575107</v>
      </c>
      <c r="CQ9" s="22">
        <f t="shared" ca="1" si="7"/>
        <v>937774.40441344725</v>
      </c>
      <c r="CR9" s="22">
        <f t="shared" ca="1" si="7"/>
        <v>902286.9087535328</v>
      </c>
      <c r="CS9" s="22">
        <f t="shared" ca="1" si="7"/>
        <v>903179.27886607591</v>
      </c>
      <c r="CT9" s="22">
        <f t="shared" ca="1" si="7"/>
        <v>909689.5476572006</v>
      </c>
      <c r="CU9" s="22">
        <f t="shared" ca="1" si="7"/>
        <v>945029.22788877191</v>
      </c>
      <c r="CV9" s="22">
        <f t="shared" ca="1" si="7"/>
        <v>881473.24862548162</v>
      </c>
      <c r="CW9" s="22">
        <f t="shared" ca="1" si="7"/>
        <v>888728.39966359921</v>
      </c>
      <c r="CX9" s="22">
        <f t="shared" ca="1" si="7"/>
        <v>920880.85905627173</v>
      </c>
      <c r="CY9" s="22">
        <f t="shared" ca="1" si="7"/>
        <v>973749.82557221514</v>
      </c>
      <c r="CZ9" s="22">
        <f t="shared" ca="1" si="7"/>
        <v>961310.70032044966</v>
      </c>
      <c r="DA9" s="23">
        <f ca="1">SUM(CO9:CZ9)</f>
        <v>11061693.06845732</v>
      </c>
      <c r="DB9" s="22">
        <f t="shared" ref="DB9:DM9" ca="1" si="8">DB36+0+DB13</f>
        <v>920203.07635118836</v>
      </c>
      <c r="DC9" s="22">
        <f t="shared" ca="1" si="8"/>
        <v>914633.93534403993</v>
      </c>
      <c r="DD9" s="22">
        <f t="shared" ca="1" si="8"/>
        <v>965787.38933204254</v>
      </c>
      <c r="DE9" s="22">
        <f t="shared" ca="1" si="8"/>
        <v>872019.36195172032</v>
      </c>
      <c r="DF9" s="22">
        <f t="shared" ca="1" si="8"/>
        <v>912406.7943122742</v>
      </c>
      <c r="DG9" s="22">
        <f t="shared" ca="1" si="8"/>
        <v>890156.14385508373</v>
      </c>
      <c r="DH9" s="22">
        <f t="shared" ca="1" si="8"/>
        <v>958106.74284558708</v>
      </c>
      <c r="DI9" s="22">
        <f t="shared" ca="1" si="8"/>
        <v>962408.74849774118</v>
      </c>
      <c r="DJ9" s="22">
        <f t="shared" ca="1" si="8"/>
        <v>921212.99895800243</v>
      </c>
      <c r="DK9" s="22">
        <f t="shared" ca="1" si="8"/>
        <v>928859.49297827168</v>
      </c>
      <c r="DL9" s="22">
        <f t="shared" ca="1" si="8"/>
        <v>921945.54204112792</v>
      </c>
      <c r="DM9" s="22">
        <f t="shared" ca="1" si="8"/>
        <v>909430.91661376832</v>
      </c>
      <c r="DN9" s="23">
        <f ca="1">SUM(DB9:DM9)</f>
        <v>11077171.143080849</v>
      </c>
      <c r="DO9" s="22">
        <f t="shared" ref="DO9:DZ9" ca="1" si="9">DO36+0+DO13</f>
        <v>907869.42491077713</v>
      </c>
      <c r="DP9" s="22">
        <f t="shared" ca="1" si="9"/>
        <v>959315.73186886299</v>
      </c>
      <c r="DQ9" s="22">
        <f t="shared" ca="1" si="9"/>
        <v>910000.26423108473</v>
      </c>
      <c r="DR9" s="22">
        <f t="shared" ca="1" si="9"/>
        <v>913625.19254086399</v>
      </c>
      <c r="DS9" s="22">
        <f t="shared" ca="1" si="9"/>
        <v>971644.23599740828</v>
      </c>
      <c r="DT9" s="22">
        <f t="shared" ca="1" si="9"/>
        <v>944148.98604056251</v>
      </c>
      <c r="DU9" s="22">
        <f t="shared" ca="1" si="9"/>
        <v>930559.02986426791</v>
      </c>
      <c r="DV9" s="22">
        <f t="shared" ca="1" si="9"/>
        <v>969154.93332910188</v>
      </c>
      <c r="DW9" s="22">
        <f t="shared" ca="1" si="9"/>
        <v>908839.60523202212</v>
      </c>
      <c r="DX9" s="22">
        <f t="shared" ca="1" si="9"/>
        <v>881100.23604875011</v>
      </c>
      <c r="DY9" s="22">
        <f t="shared" ca="1" si="9"/>
        <v>925878.80656551011</v>
      </c>
      <c r="DZ9" s="22">
        <f t="shared" ca="1" si="9"/>
        <v>876596.58490241063</v>
      </c>
      <c r="EA9" s="23">
        <f ca="1">SUM(DO9:DZ9)</f>
        <v>11098733.031531624</v>
      </c>
      <c r="EB9" s="22">
        <f t="shared" ref="EB9:EM9" ca="1" si="10">EB36+0+EB13</f>
        <v>901004.88220189651</v>
      </c>
      <c r="EC9" s="22">
        <f t="shared" ca="1" si="10"/>
        <v>888346.81237385527</v>
      </c>
      <c r="ED9" s="22">
        <f t="shared" ca="1" si="10"/>
        <v>875393.51433594699</v>
      </c>
      <c r="EE9" s="22">
        <f t="shared" ca="1" si="10"/>
        <v>915237.67849605985</v>
      </c>
      <c r="EF9" s="22">
        <f t="shared" ca="1" si="10"/>
        <v>947030.80353411497</v>
      </c>
      <c r="EG9" s="22">
        <f t="shared" ca="1" si="10"/>
        <v>878712.70461111201</v>
      </c>
      <c r="EH9" s="22">
        <f t="shared" ca="1" si="10"/>
        <v>898359.57164687209</v>
      </c>
      <c r="EI9" s="22">
        <f t="shared" ca="1" si="10"/>
        <v>914449.89844214788</v>
      </c>
      <c r="EJ9" s="22">
        <f t="shared" ca="1" si="10"/>
        <v>907065.22653421096</v>
      </c>
      <c r="EK9" s="22">
        <f t="shared" ca="1" si="10"/>
        <v>895004.3506266902</v>
      </c>
      <c r="EL9" s="22">
        <f t="shared" ca="1" si="10"/>
        <v>933088.76718287589</v>
      </c>
      <c r="EM9" s="22">
        <f t="shared" ca="1" si="10"/>
        <v>891722.99516672455</v>
      </c>
      <c r="EN9" s="23">
        <f ca="1">SUM(EB9:EM9)</f>
        <v>10845417.205152508</v>
      </c>
    </row>
    <row r="10" spans="1:144" ht="12.75" customHeight="1" outlineLevel="1">
      <c r="A10" s="11" t="str">
        <f>Labels!B31</f>
        <v>Long Expected Demand</v>
      </c>
      <c r="B10" s="24">
        <f>'(Other Computations)'!B8+'(Other Computations)'!B61*0/Inputs!B13/12</f>
        <v>1166666.6666666667</v>
      </c>
      <c r="C10" s="24">
        <f ca="1">B10+'(Other Computations)'!B61*(B9-B10)/Inputs!B13/12</f>
        <v>1166205.1729339494</v>
      </c>
      <c r="D10" s="24">
        <f ca="1">C10+'(Other Computations)'!B61*(C9-C10)/Inputs!B13/12</f>
        <v>1165726.2113451767</v>
      </c>
      <c r="E10" s="24">
        <f ca="1">D10+'(Other Computations)'!B61*(D9-D10)/Inputs!B13/12</f>
        <v>1165174.3332528907</v>
      </c>
      <c r="F10" s="24">
        <f ca="1">E10+'(Other Computations)'!B61*(E9-E10)/Inputs!B13/12</f>
        <v>1164663.0279344553</v>
      </c>
      <c r="G10" s="24">
        <f ca="1">F10+'(Other Computations)'!B61*(F9-F10)/Inputs!B13/12</f>
        <v>1164193.1203460291</v>
      </c>
      <c r="H10" s="24">
        <f ca="1">G10+'(Other Computations)'!B61*(G9-G10)/Inputs!B13/12</f>
        <v>1163690.964227417</v>
      </c>
      <c r="I10" s="24">
        <f ca="1">H10+'(Other Computations)'!B61*(H9-H10)/Inputs!B13/12</f>
        <v>1163189.1908006582</v>
      </c>
      <c r="J10" s="24">
        <f ca="1">I10+'(Other Computations)'!B61*(I9-I10)/Inputs!B13/12</f>
        <v>1162755.3495069358</v>
      </c>
      <c r="K10" s="24">
        <f ca="1">J10+'(Other Computations)'!B61*(J9-J10)/Inputs!B13/12</f>
        <v>1162238.8158697607</v>
      </c>
      <c r="L10" s="24">
        <f ca="1">K10+'(Other Computations)'!B61*(K9-K10)/Inputs!B13/12</f>
        <v>1161628.1358762535</v>
      </c>
      <c r="M10" s="24">
        <f ca="1">L10+'(Other Computations)'!B61*(L9-L10)/Inputs!B13/12</f>
        <v>1161202.2909049043</v>
      </c>
      <c r="N10" s="25">
        <f ca="1">SUM(B10:M10)</f>
        <v>13967333.279665096</v>
      </c>
      <c r="O10" s="24">
        <f ca="1">M10+'(Other Computations)'!B61*(M9-M10)/Inputs!B13/12</f>
        <v>1160726.9373411105</v>
      </c>
      <c r="P10" s="24">
        <f ca="1">O10+'(Other Computations)'!B61*(O9-O10)/Inputs!B13/12</f>
        <v>1160316.2831218713</v>
      </c>
      <c r="Q10" s="24">
        <f ca="1">P10+'(Other Computations)'!B61*(P9-P10)/Inputs!B13/12</f>
        <v>1159821.3855782512</v>
      </c>
      <c r="R10" s="24">
        <f ca="1">Q10+'(Other Computations)'!B61*(Q9-Q10)/Inputs!B13/12</f>
        <v>1159225.967454477</v>
      </c>
      <c r="S10" s="24">
        <f ca="1">R10+'(Other Computations)'!B61*(R9-R10)/Inputs!B13/12</f>
        <v>1158741.3070901746</v>
      </c>
      <c r="T10" s="24">
        <f ca="1">S10+'(Other Computations)'!B61*(S9-S10)/Inputs!B13/12</f>
        <v>1158202.8719754359</v>
      </c>
      <c r="U10" s="24">
        <f ca="1">T10+'(Other Computations)'!B61*(T9-T10)/Inputs!B13/12</f>
        <v>1157669.41332752</v>
      </c>
      <c r="V10" s="24">
        <f ca="1">U10+'(Other Computations)'!B61*(U9-U10)/Inputs!B13/12</f>
        <v>1157181.3467659242</v>
      </c>
      <c r="W10" s="24">
        <f ca="1">V10+'(Other Computations)'!B61*(V9-V10)/Inputs!B13/12</f>
        <v>1156630.4781508602</v>
      </c>
      <c r="X10" s="24">
        <f ca="1">W10+'(Other Computations)'!B61*(W9-W10)/Inputs!B13/12</f>
        <v>1156266.134721054</v>
      </c>
      <c r="Y10" s="24">
        <f ca="1">X10+'(Other Computations)'!B61*(X9-X10)/Inputs!B13/12</f>
        <v>1155864.7836264269</v>
      </c>
      <c r="Z10" s="24">
        <f ca="1">Y10+'(Other Computations)'!B61*(Y9-Y10)/Inputs!B13/12</f>
        <v>1155463.0428030507</v>
      </c>
      <c r="AA10" s="25">
        <f ca="1">SUM(O10:Z10)</f>
        <v>13896109.951956155</v>
      </c>
      <c r="AB10" s="24">
        <f ca="1">Z10+'(Other Computations)'!B61*(Z9-Z10)/Inputs!B13/12</f>
        <v>1154982.6524252151</v>
      </c>
      <c r="AC10" s="24">
        <f ca="1">AB10+'(Other Computations)'!B61*(AB9-AB10)/Inputs!B13/12</f>
        <v>1154601.4878942515</v>
      </c>
      <c r="AD10" s="24">
        <f ca="1">AC10+'(Other Computations)'!B61*(AC9-AC10)/Inputs!B13/12</f>
        <v>1154090.3882138059</v>
      </c>
      <c r="AE10" s="24">
        <f ca="1">AD10+'(Other Computations)'!B61*(AD9-AD10)/Inputs!B13/12</f>
        <v>1153533.4965096349</v>
      </c>
      <c r="AF10" s="24">
        <f ca="1">AE10+'(Other Computations)'!B61*(AE9-AE10)/Inputs!B13/12</f>
        <v>1153083.5043893685</v>
      </c>
      <c r="AG10" s="24">
        <f ca="1">AF10+'(Other Computations)'!B61*(AF9-AF10)/Inputs!B13/12</f>
        <v>1152517.0958737971</v>
      </c>
      <c r="AH10" s="24">
        <f ca="1">AG10+'(Other Computations)'!B61*(AG9-AG10)/Inputs!B13/12</f>
        <v>1151936.8158186018</v>
      </c>
      <c r="AI10" s="24">
        <f ca="1">AH10+'(Other Computations)'!B61*(AH9-AH10)/Inputs!B13/12</f>
        <v>1151372.516876725</v>
      </c>
      <c r="AJ10" s="24">
        <f ca="1">AI10+'(Other Computations)'!B61*(AI9-AI10)/Inputs!B13/12</f>
        <v>1150912.1447618986</v>
      </c>
      <c r="AK10" s="24">
        <f ca="1">AJ10+'(Other Computations)'!B61*(AJ9-AJ10)/Inputs!B13/12</f>
        <v>1150363.3931948303</v>
      </c>
      <c r="AL10" s="24">
        <f ca="1">AK10+'(Other Computations)'!B61*(AK9-AK10)/Inputs!B13/12</f>
        <v>1149849.8484668252</v>
      </c>
      <c r="AM10" s="24">
        <f ca="1">AL10+'(Other Computations)'!B61*(AL9-AL10)/Inputs!B13/12</f>
        <v>1149388.5458731924</v>
      </c>
      <c r="AN10" s="25">
        <f ca="1">SUM(AB10:AM10)</f>
        <v>13826631.890298147</v>
      </c>
      <c r="AO10" s="24">
        <f ca="1">AM10+'(Other Computations)'!B61*(AM9-AM10)/Inputs!B13/12</f>
        <v>1148854.472812826</v>
      </c>
      <c r="AP10" s="24">
        <f ca="1">AO10+'(Other Computations)'!B61*(AO9-AO10)/Inputs!B13/12</f>
        <v>1148388.270456122</v>
      </c>
      <c r="AQ10" s="24">
        <f ca="1">AP10+'(Other Computations)'!B61*(AP9-AP10)/Inputs!B13/12</f>
        <v>1148006.4570266835</v>
      </c>
      <c r="AR10" s="24">
        <f ca="1">AQ10+'(Other Computations)'!B61*(AQ9-AQ10)/Inputs!B13/12</f>
        <v>1147512.4047891826</v>
      </c>
      <c r="AS10" s="24">
        <f ca="1">AR10+'(Other Computations)'!B61*(AR9-AR10)/Inputs!B13/12</f>
        <v>1147080.7163490523</v>
      </c>
      <c r="AT10" s="24">
        <f ca="1">AS10+'(Other Computations)'!B61*(AS9-AS10)/Inputs!B13/12</f>
        <v>1146500.2502569016</v>
      </c>
      <c r="AU10" s="24">
        <f ca="1">AT10+'(Other Computations)'!B61*(AT9-AT10)/Inputs!B13/12</f>
        <v>1145941.0207882707</v>
      </c>
      <c r="AV10" s="24">
        <f ca="1">AU10+'(Other Computations)'!B61*(AU9-AU10)/Inputs!B13/12</f>
        <v>1145442.3901544136</v>
      </c>
      <c r="AW10" s="24">
        <f ca="1">AV10+'(Other Computations)'!B61*(AV9-AV10)/Inputs!B13/12</f>
        <v>1144982.7951689067</v>
      </c>
      <c r="AX10" s="24">
        <f ca="1">AW10+'(Other Computations)'!B61*(AW9-AW10)/Inputs!B13/12</f>
        <v>1144471.7567001581</v>
      </c>
      <c r="AY10" s="24">
        <f ca="1">AX10+'(Other Computations)'!B61*(AX9-AX10)/Inputs!B13/12</f>
        <v>1144034.8212860269</v>
      </c>
      <c r="AZ10" s="24">
        <f ca="1">AY10+'(Other Computations)'!B61*(AY9-AY10)/Inputs!B13/12</f>
        <v>1143485.70339244</v>
      </c>
      <c r="BA10" s="25">
        <f ca="1">SUM(AO10:AZ10)</f>
        <v>13754701.059180984</v>
      </c>
      <c r="BB10" s="24">
        <f ca="1">AZ10+'(Other Computations)'!B61*(AZ9-AZ10)/Inputs!B13/12</f>
        <v>1143034.9880974148</v>
      </c>
      <c r="BC10" s="24">
        <f ca="1">BB10+'(Other Computations)'!B61*(BB9-BB10)/Inputs!B13/12</f>
        <v>1142618.8923852968</v>
      </c>
      <c r="BD10" s="24">
        <f ca="1">BC10+'(Other Computations)'!B61*(BC9-BC10)/Inputs!B13/12</f>
        <v>1142085.7698475276</v>
      </c>
      <c r="BE10" s="24">
        <f ca="1">BD10+'(Other Computations)'!B61*(BD9-BD10)/Inputs!B13/12</f>
        <v>1141573.193470123</v>
      </c>
      <c r="BF10" s="24">
        <f ca="1">BE10+'(Other Computations)'!B61*(BE9-BE10)/Inputs!B13/12</f>
        <v>1141086.2393231348</v>
      </c>
      <c r="BG10" s="24">
        <f ca="1">BF10+'(Other Computations)'!B61*(BF9-BF10)/Inputs!B13/12</f>
        <v>1140573.608729128</v>
      </c>
      <c r="BH10" s="24">
        <f ca="1">BG10+'(Other Computations)'!B61*(BG9-BG10)/Inputs!B13/12</f>
        <v>1140075.5751365302</v>
      </c>
      <c r="BI10" s="24">
        <f ca="1">BH10+'(Other Computations)'!B61*(BH9-BH10)/Inputs!B13/12</f>
        <v>1139580.4725185824</v>
      </c>
      <c r="BJ10" s="24">
        <f ca="1">BI10+'(Other Computations)'!B61*(BI9-BI10)/Inputs!B13/12</f>
        <v>1139209.3499938902</v>
      </c>
      <c r="BK10" s="24">
        <f ca="1">BJ10+'(Other Computations)'!B61*(BJ9-BJ10)/Inputs!B13/12</f>
        <v>1138670.1064866798</v>
      </c>
      <c r="BL10" s="24">
        <f ca="1">BK10+'(Other Computations)'!B61*(BK9-BK10)/Inputs!B13/12</f>
        <v>1138118.0197628043</v>
      </c>
      <c r="BM10" s="24">
        <f ca="1">BL10+'(Other Computations)'!B61*(BL9-BL10)/Inputs!B13/12</f>
        <v>1137550.1838949476</v>
      </c>
      <c r="BN10" s="25">
        <f ca="1">SUM(BB10:BM10)</f>
        <v>13684176.399646059</v>
      </c>
      <c r="BO10" s="24">
        <f ca="1">BM10+'(Other Computations)'!B61*(BM9-BM10)/Inputs!B13/12</f>
        <v>1137040.485787977</v>
      </c>
      <c r="BP10" s="24">
        <f ca="1">BO10+'(Other Computations)'!B61*(BO9-BO10)/Inputs!B13/12</f>
        <v>1136623.4990554776</v>
      </c>
      <c r="BQ10" s="24">
        <f ca="1">BP10+'(Other Computations)'!B61*(BP9-BP10)/Inputs!B13/12</f>
        <v>1136157.6011061901</v>
      </c>
      <c r="BR10" s="24">
        <f ca="1">BQ10+'(Other Computations)'!B61*(BQ9-BQ10)/Inputs!B13/12</f>
        <v>1135808.561852973</v>
      </c>
      <c r="BS10" s="24">
        <f ca="1">BR10+'(Other Computations)'!B61*(BR9-BR10)/Inputs!B13/12</f>
        <v>1135211.6680152579</v>
      </c>
      <c r="BT10" s="24">
        <f ca="1">BS10+'(Other Computations)'!B61*(BS9-BS10)/Inputs!B13/12</f>
        <v>1134815.4721502871</v>
      </c>
      <c r="BU10" s="24">
        <f ca="1">BT10+'(Other Computations)'!B61*(BT9-BT10)/Inputs!B13/12</f>
        <v>1134406.5361671066</v>
      </c>
      <c r="BV10" s="24">
        <f ca="1">BU10+'(Other Computations)'!B61*(BU9-BU10)/Inputs!B13/12</f>
        <v>1133978.0781493552</v>
      </c>
      <c r="BW10" s="24">
        <f ca="1">BV10+'(Other Computations)'!B61*(BV9-BV10)/Inputs!B13/12</f>
        <v>1133469.3715979101</v>
      </c>
      <c r="BX10" s="24">
        <f ca="1">BW10+'(Other Computations)'!B61*(BW9-BW10)/Inputs!B13/12</f>
        <v>1132881.1087387684</v>
      </c>
      <c r="BY10" s="24">
        <f ca="1">BX10+'(Other Computations)'!B61*(BX9-BX10)/Inputs!B13/12</f>
        <v>1132377.9536827106</v>
      </c>
      <c r="BZ10" s="24">
        <f ca="1">BY10+'(Other Computations)'!B61*(BY9-BY10)/Inputs!B13/12</f>
        <v>1131881.9672705333</v>
      </c>
      <c r="CA10" s="25">
        <f ca="1">SUM(BO10:BZ10)</f>
        <v>13614652.303574547</v>
      </c>
      <c r="CB10" s="24">
        <f ca="1">BZ10+'(Other Computations)'!B61*(BZ9-BZ10)/Inputs!B13/12</f>
        <v>1131392.6457903557</v>
      </c>
      <c r="CC10" s="24">
        <f ca="1">CB10+'(Other Computations)'!B61*(CB9-CB10)/Inputs!B13/12</f>
        <v>1130934.0841093443</v>
      </c>
      <c r="CD10" s="24">
        <f ca="1">CC10+'(Other Computations)'!B61*(CC9-CC10)/Inputs!B13/12</f>
        <v>1130408.1930790446</v>
      </c>
      <c r="CE10" s="24">
        <f ca="1">CD10+'(Other Computations)'!B61*(CD9-CD10)/Inputs!B13/12</f>
        <v>1129917.6400304171</v>
      </c>
      <c r="CF10" s="24">
        <f ca="1">CE10+'(Other Computations)'!B61*(CE9-CE10)/Inputs!B13/12</f>
        <v>1129526.4504523212</v>
      </c>
      <c r="CG10" s="24">
        <f ca="1">CF10+'(Other Computations)'!B61*(CF9-CF10)/Inputs!B13/12</f>
        <v>1129064.1940724356</v>
      </c>
      <c r="CH10" s="24">
        <f ca="1">CG10+'(Other Computations)'!B61*(CG9-CG10)/Inputs!B13/12</f>
        <v>1128499.327001841</v>
      </c>
      <c r="CI10" s="24">
        <f ca="1">CH10+'(Other Computations)'!B61*(CH9-CH10)/Inputs!B13/12</f>
        <v>1128096.6437435048</v>
      </c>
      <c r="CJ10" s="24">
        <f ca="1">CI10+'(Other Computations)'!B61*(CI9-CI10)/Inputs!B13/12</f>
        <v>1127670.4251583675</v>
      </c>
      <c r="CK10" s="24">
        <f ca="1">CJ10+'(Other Computations)'!B61*(CJ9-CJ10)/Inputs!B13/12</f>
        <v>1127230.0945689834</v>
      </c>
      <c r="CL10" s="24">
        <f ca="1">CK10+'(Other Computations)'!B61*(CK9-CK10)/Inputs!B13/12</f>
        <v>1126682.279602027</v>
      </c>
      <c r="CM10" s="24">
        <f ca="1">CL10+'(Other Computations)'!B61*(CL9-CL10)/Inputs!B13/12</f>
        <v>1126076.380275321</v>
      </c>
      <c r="CN10" s="25">
        <f ca="1">SUM(CB10:CM10)</f>
        <v>13545498.357883962</v>
      </c>
      <c r="CO10" s="24">
        <f ca="1">CM10+'(Other Computations)'!B61*(CM9-CM10)/Inputs!B13/12</f>
        <v>1125735.8729098623</v>
      </c>
      <c r="CP10" s="24">
        <f ca="1">CO10+'(Other Computations)'!B61*(CO9-CO10)/Inputs!B13/12</f>
        <v>1125232.384185313</v>
      </c>
      <c r="CQ10" s="24">
        <f ca="1">CP10+'(Other Computations)'!B61*(CP9-CP10)/Inputs!B13/12</f>
        <v>1124778.9803416799</v>
      </c>
      <c r="CR10" s="24">
        <f ca="1">CQ10+'(Other Computations)'!B61*(CQ9-CQ10)/Inputs!B13/12</f>
        <v>1124346.0993788831</v>
      </c>
      <c r="CS10" s="24">
        <f ca="1">CR10+'(Other Computations)'!B61*(CR9-CR10)/Inputs!B13/12</f>
        <v>1123832.0734746577</v>
      </c>
      <c r="CT10" s="24">
        <f ca="1">CS10+'(Other Computations)'!B61*(CS9-CS10)/Inputs!B13/12</f>
        <v>1123321.3031167674</v>
      </c>
      <c r="CU10" s="24">
        <f ca="1">CT10+'(Other Computations)'!B61*(CT9-CT10)/Inputs!B13/12</f>
        <v>1122826.7851643148</v>
      </c>
      <c r="CV10" s="24">
        <f ca="1">CU10+'(Other Computations)'!B61*(CU9-CU10)/Inputs!B13/12</f>
        <v>1122415.2167446956</v>
      </c>
      <c r="CW10" s="24">
        <f ca="1">CV10+'(Other Computations)'!B61*(CV9-CV10)/Inputs!B13/12</f>
        <v>1121857.4807073826</v>
      </c>
      <c r="CX10" s="24">
        <f ca="1">CW10+'(Other Computations)'!B61*(CW9-CW10)/Inputs!B13/12</f>
        <v>1121317.8300568182</v>
      </c>
      <c r="CY10" s="24">
        <f ca="1">CX10+'(Other Computations)'!B61*(CX9-CX10)/Inputs!B13/12</f>
        <v>1120853.8555869095</v>
      </c>
      <c r="CZ10" s="24">
        <f ca="1">CY10+'(Other Computations)'!B61*(CY9-CY10)/Inputs!B13/12</f>
        <v>1120513.3369989125</v>
      </c>
      <c r="DA10" s="25">
        <f ca="1">SUM(CO10:CZ10)</f>
        <v>13477031.218666196</v>
      </c>
      <c r="DB10" s="24">
        <f ca="1">CZ10+'(Other Computations)'!B61*(CZ9-CZ10)/Inputs!B13/12</f>
        <v>1120144.8123769716</v>
      </c>
      <c r="DC10" s="24">
        <f ca="1">DB10+'(Other Computations)'!B61*(DB9-DB10)/Inputs!B13/12</f>
        <v>1119681.9842843192</v>
      </c>
      <c r="DD10" s="24">
        <f ca="1">DC10+'(Other Computations)'!B61*(DC9-DC10)/Inputs!B13/12</f>
        <v>1119207.3360228834</v>
      </c>
      <c r="DE10" s="24">
        <f ca="1">DD10+'(Other Computations)'!B61*(DD9-DD10)/Inputs!B13/12</f>
        <v>1118852.1972573954</v>
      </c>
      <c r="DF10" s="24">
        <f ca="1">DE10+'(Other Computations)'!B61*(DE9-DE10)/Inputs!B13/12</f>
        <v>1118280.8249534471</v>
      </c>
      <c r="DG10" s="24">
        <f ca="1">DF10+'(Other Computations)'!B61*(DF9-DF10)/Inputs!B13/12</f>
        <v>1117804.2646973333</v>
      </c>
      <c r="DH10" s="24">
        <f ca="1">DG10+'(Other Computations)'!B61*(DG9-DG10)/Inputs!B13/12</f>
        <v>1117277.301454643</v>
      </c>
      <c r="DI10" s="24">
        <f ca="1">DH10+'(Other Computations)'!B61*(DH9-DH10)/Inputs!B13/12</f>
        <v>1116908.8510874924</v>
      </c>
      <c r="DJ10" s="24">
        <f ca="1">DI10+'(Other Computations)'!B61*(DI9-DI10)/Inputs!B13/12</f>
        <v>1116551.2119611274</v>
      </c>
      <c r="DK10" s="24">
        <f ca="1">DJ10+'(Other Computations)'!B61*(DJ9-DJ10)/Inputs!B13/12</f>
        <v>1116099.0401717683</v>
      </c>
      <c r="DL10" s="24">
        <f ca="1">DK10+'(Other Computations)'!B61*(DK9-DK10)/Inputs!B13/12</f>
        <v>1115665.6152940055</v>
      </c>
      <c r="DM10" s="24">
        <f ca="1">DL10+'(Other Computations)'!B61*(DL9-DL10)/Inputs!B13/12</f>
        <v>1115217.1891985128</v>
      </c>
      <c r="DN10" s="25">
        <f ca="1">SUM(DB10:DM10)</f>
        <v>13411690.628759898</v>
      </c>
      <c r="DO10" s="24">
        <f ca="1">DM10+'(Other Computations)'!B61*(DM9-DM10)/Inputs!B13/12</f>
        <v>1114740.8320860481</v>
      </c>
      <c r="DP10" s="24">
        <f ca="1">DO10+'(Other Computations)'!B61*(DO9-DO10)/Inputs!B13/12</f>
        <v>1114261.9630879571</v>
      </c>
      <c r="DQ10" s="24">
        <f ca="1">DP10+'(Other Computations)'!B61*(DP9-DP10)/Inputs!B13/12</f>
        <v>1113903.2912564315</v>
      </c>
      <c r="DR10" s="24">
        <f ca="1">DQ10+'(Other Computations)'!B61*(DQ9-DQ10)/Inputs!B13/12</f>
        <v>1113431.2935086875</v>
      </c>
      <c r="DS10" s="24">
        <f ca="1">DR10+'(Other Computations)'!B61*(DR9-DR10)/Inputs!B13/12</f>
        <v>1112968.7793860768</v>
      </c>
      <c r="DT10" s="24">
        <f ca="1">DS10+'(Other Computations)'!B61*(DS9-DS10)/Inputs!B13/12</f>
        <v>1112641.6392393438</v>
      </c>
      <c r="DU10" s="24">
        <f ca="1">DT10+'(Other Computations)'!B61*(DT9-DT10)/Inputs!B13/12</f>
        <v>1112251.6099495317</v>
      </c>
      <c r="DV10" s="24">
        <f ca="1">DU10+'(Other Computations)'!B61*(DU9-DU10)/Inputs!B13/12</f>
        <v>1111831.0252734085</v>
      </c>
      <c r="DW10" s="24">
        <f ca="1">DV10+'(Other Computations)'!B61*(DV9-DV10)/Inputs!B13/12</f>
        <v>1111500.7565420559</v>
      </c>
      <c r="DX10" s="24">
        <f ca="1">DW10+'(Other Computations)'!B61*(DW9-DW10)/Inputs!B13/12</f>
        <v>1111031.6335066159</v>
      </c>
      <c r="DY10" s="24">
        <f ca="1">DX10+'(Other Computations)'!B61*(DX9-DX10)/Inputs!B13/12</f>
        <v>1110499.3849013892</v>
      </c>
      <c r="DZ10" s="24">
        <f ca="1">DY10+'(Other Computations)'!B61*(DY9-DY10)/Inputs!B13/12</f>
        <v>1110072.0224515377</v>
      </c>
      <c r="EA10" s="25">
        <f ca="1">SUM(DO10:DZ10)</f>
        <v>13349134.231189083</v>
      </c>
      <c r="EB10" s="24">
        <f ca="1">DZ10+'(Other Computations)'!B61*(DZ9-DZ10)/Inputs!B13/12</f>
        <v>1109531.5700498035</v>
      </c>
      <c r="EC10" s="24">
        <f ca="1">EB10+'(Other Computations)'!B61*(EB9-EB10)/Inputs!B13/12</f>
        <v>1109048.8693834888</v>
      </c>
      <c r="ED10" s="24">
        <f ca="1">EC10+'(Other Computations)'!B61*(EC9-EC10)/Inputs!B13/12</f>
        <v>1108537.9849922627</v>
      </c>
      <c r="EE10" s="24">
        <f ca="1">ED10+'(Other Computations)'!B61*(ED9-ED10)/Inputs!B13/12</f>
        <v>1107998.2987175952</v>
      </c>
      <c r="EF10" s="24">
        <f ca="1">EE10+'(Other Computations)'!B61*(EE9-EE10)/Inputs!B13/12</f>
        <v>1107552.0935781936</v>
      </c>
      <c r="EG10" s="24">
        <f ca="1">EF10+'(Other Computations)'!B61*(EF9-EF10)/Inputs!B13/12</f>
        <v>1107180.5165179064</v>
      </c>
      <c r="EH10" s="24">
        <f ca="1">EG10+'(Other Computations)'!B61*(EG9-EG10)/Inputs!B13/12</f>
        <v>1106651.6558421962</v>
      </c>
      <c r="EI10" s="24">
        <f ca="1">EH10+'(Other Computations)'!B61*(EH9-EH10)/Inputs!B13/12</f>
        <v>1106169.4982398923</v>
      </c>
      <c r="EJ10" s="24">
        <f ca="1">EI10+'(Other Computations)'!B61*(EI9-EI10)/Inputs!B13/12</f>
        <v>1105725.7028699901</v>
      </c>
      <c r="EK10" s="24">
        <f ca="1">EJ10+'(Other Computations)'!B61*(EJ9-EJ10)/Inputs!B13/12</f>
        <v>1105265.84065625</v>
      </c>
      <c r="EL10" s="24">
        <f ca="1">EK10+'(Other Computations)'!B61*(EK9-EK10)/Inputs!B13/12</f>
        <v>1104779.1242441447</v>
      </c>
      <c r="EM10" s="24">
        <f ca="1">EL10+'(Other Computations)'!B61*(EL9-EL10)/Inputs!B13/12</f>
        <v>1104381.6928620583</v>
      </c>
      <c r="EN10" s="25">
        <f ca="1">SUM(EB10:EM10)</f>
        <v>13282822.847953783</v>
      </c>
    </row>
    <row r="11" spans="1:144" ht="12.75" customHeight="1" outlineLevel="1">
      <c r="A11" s="11" t="str">
        <f>Labels!B34</f>
        <v>Short Expected Demand</v>
      </c>
      <c r="B11" s="24">
        <f>'(Other Computations)'!B8+'(Other Computations)'!B61*0/Inputs!B14/12</f>
        <v>1166666.6666666667</v>
      </c>
      <c r="C11" s="24">
        <f ca="1">B11+'(Other Computations)'!B61*(B9-B11)/Inputs!B14/12</f>
        <v>1163897.7042703622</v>
      </c>
      <c r="D11" s="24">
        <f ca="1">C11+'(Other Computations)'!B61*(C9-C11)/Inputs!B14/12</f>
        <v>1161055.9829136087</v>
      </c>
      <c r="E11" s="24">
        <f ca="1">D11+'(Other Computations)'!B61*(D9-D11)/Inputs!B14/12</f>
        <v>1157809.5786436643</v>
      </c>
      <c r="F11" s="24">
        <f ca="1">E11+'(Other Computations)'!B61*(E9-E11)/Inputs!B14/12</f>
        <v>1154844.0349915137</v>
      </c>
      <c r="G11" s="24">
        <f ca="1">F11+'(Other Computations)'!B61*(F9-F11)/Inputs!B14/12</f>
        <v>1152160.9643629421</v>
      </c>
      <c r="H11" s="24">
        <f ca="1">G11+'(Other Computations)'!B61*(G9-G11)/Inputs!B14/12</f>
        <v>1149315.1409288123</v>
      </c>
      <c r="I11" s="24">
        <f ca="1">H11+'(Other Computations)'!B61*(H9-H11)/Inputs!B14/12</f>
        <v>1146504.1645807398</v>
      </c>
      <c r="J11" s="24">
        <f ca="1">I11+'(Other Computations)'!B61*(I9-I11)/Inputs!B14/12</f>
        <v>1144132.8532936822</v>
      </c>
      <c r="K11" s="24">
        <f ca="1">J11+'(Other Computations)'!B61*(J9-J11)/Inputs!B14/12</f>
        <v>1141292.2972513717</v>
      </c>
      <c r="L11" s="24">
        <f ca="1">K11+'(Other Computations)'!B61*(K9-K11)/Inputs!B14/12</f>
        <v>1137919.1411600285</v>
      </c>
      <c r="M11" s="24">
        <f ca="1">L11+'(Other Computations)'!B61*(L9-L11)/Inputs!B14/12</f>
        <v>1135693.3629252138</v>
      </c>
      <c r="N11" s="25">
        <f ca="1">SUM(B11:M11)</f>
        <v>13811291.891988605</v>
      </c>
      <c r="O11" s="24">
        <f ca="1">M11+'(Other Computations)'!B61*(M9-M11)/Inputs!B14/12</f>
        <v>1133195.5322088357</v>
      </c>
      <c r="P11" s="24">
        <f ca="1">O11+'(Other Computations)'!B61*(O9-O11)/Inputs!B14/12</f>
        <v>1131113.9875202372</v>
      </c>
      <c r="Q11" s="24">
        <f ca="1">P11+'(Other Computations)'!B61*(P9-P11)/Inputs!B14/12</f>
        <v>1128550.1896974277</v>
      </c>
      <c r="R11" s="24">
        <f ca="1">Q11+'(Other Computations)'!B61*(Q9-Q11)/Inputs!B14/12</f>
        <v>1125412.0031197933</v>
      </c>
      <c r="S11" s="24">
        <f ca="1">R11+'(Other Computations)'!B61*(R9-R11)/Inputs!B14/12</f>
        <v>1122973.6793275159</v>
      </c>
      <c r="T11" s="24">
        <f ca="1">S11+'(Other Computations)'!B61*(S9-S11)/Inputs!B14/12</f>
        <v>1120239.8412468981</v>
      </c>
      <c r="U11" s="24">
        <f ca="1">T11+'(Other Computations)'!B61*(T9-T11)/Inputs!B14/12</f>
        <v>1117566.3536750765</v>
      </c>
      <c r="V11" s="24">
        <f ca="1">U11+'(Other Computations)'!B61*(U9-U11)/Inputs!B14/12</f>
        <v>1115194.9412451186</v>
      </c>
      <c r="W11" s="24">
        <f ca="1">V11+'(Other Computations)'!B61*(V9-V11)/Inputs!B14/12</f>
        <v>1112472.8740758563</v>
      </c>
      <c r="X11" s="24">
        <f ca="1">W11+'(Other Computations)'!B61*(W9-W11)/Inputs!B14/12</f>
        <v>1110900.1135536162</v>
      </c>
      <c r="Y11" s="24">
        <f ca="1">X11+'(Other Computations)'!B61*(X9-X11)/Inputs!B14/12</f>
        <v>1109122.0906131796</v>
      </c>
      <c r="Z11" s="24">
        <f ca="1">Y11+'(Other Computations)'!B61*(Y9-Y11)/Inputs!B14/12</f>
        <v>1107360.8497425506</v>
      </c>
      <c r="AA11" s="25">
        <f ca="1">SUM(O11:Z11)</f>
        <v>13434102.456026107</v>
      </c>
      <c r="AB11" s="24">
        <f ca="1">Z11+'(Other Computations)'!B61*(Z9-Z11)/Inputs!B14/12</f>
        <v>1105146.5934902667</v>
      </c>
      <c r="AC11" s="24">
        <f ca="1">AB11+'(Other Computations)'!B61*(AB9-AB11)/Inputs!B14/12</f>
        <v>1103551.7737896929</v>
      </c>
      <c r="AD11" s="24">
        <f ca="1">AC11+'(Other Computations)'!B61*(AC9-AC11)/Inputs!B14/12</f>
        <v>1101194.1995140268</v>
      </c>
      <c r="AE11" s="24">
        <f ca="1">AD11+'(Other Computations)'!B61*(AD9-AD11)/Inputs!B14/12</f>
        <v>1098587.5185764981</v>
      </c>
      <c r="AF11" s="24">
        <f ca="1">AE11+'(Other Computations)'!B61*(AE9-AE11)/Inputs!B14/12</f>
        <v>1096650.7044373043</v>
      </c>
      <c r="AG11" s="24">
        <f ca="1">AF11+'(Other Computations)'!B61*(AF9-AF11)/Inputs!B14/12</f>
        <v>1094036.0422320995</v>
      </c>
      <c r="AH11" s="24">
        <f ca="1">AG11+'(Other Computations)'!B61*(AG9-AG11)/Inputs!B14/12</f>
        <v>1091366.5987570626</v>
      </c>
      <c r="AI11" s="24">
        <f ca="1">AH11+'(Other Computations)'!B61*(AH9-AH11)/Inputs!B14/12</f>
        <v>1088822.058120545</v>
      </c>
      <c r="AJ11" s="24">
        <f ca="1">AI11+'(Other Computations)'!B61*(AI9-AI11)/Inputs!B14/12</f>
        <v>1086928.5818031998</v>
      </c>
      <c r="AK11" s="24">
        <f ca="1">AJ11+'(Other Computations)'!B61*(AJ9-AJ11)/Inputs!B14/12</f>
        <v>1084524.7329974389</v>
      </c>
      <c r="AL11" s="24">
        <f ca="1">AK11+'(Other Computations)'!B61*(AK9-AK11)/Inputs!B14/12</f>
        <v>1082357.8904654828</v>
      </c>
      <c r="AM11" s="24">
        <f ca="1">AL11+'(Other Computations)'!B61*(AL9-AL11)/Inputs!B14/12</f>
        <v>1080527.4632092605</v>
      </c>
      <c r="AN11" s="25">
        <f ca="1">SUM(AB11:AM11)</f>
        <v>13113694.157392878</v>
      </c>
      <c r="AO11" s="24">
        <f ca="1">AM11+'(Other Computations)'!B61*(AM9-AM11)/Inputs!B14/12</f>
        <v>1078279.4287729508</v>
      </c>
      <c r="AP11" s="24">
        <f ca="1">AO11+'(Other Computations)'!B61*(AO9-AO11)/Inputs!B14/12</f>
        <v>1076462.4235777254</v>
      </c>
      <c r="AQ11" s="24">
        <f ca="1">AP11+'(Other Computations)'!B61*(AP9-AP11)/Inputs!B14/12</f>
        <v>1075170.5130966282</v>
      </c>
      <c r="AR11" s="24">
        <f ca="1">AQ11+'(Other Computations)'!B61*(AQ9-AQ11)/Inputs!B14/12</f>
        <v>1073217.8100039852</v>
      </c>
      <c r="AS11" s="24">
        <f ca="1">AR11+'(Other Computations)'!B61*(AR9-AR11)/Inputs!B14/12</f>
        <v>1071659.5487352193</v>
      </c>
      <c r="AT11" s="24">
        <f ca="1">AS11+'(Other Computations)'!B61*(AS9-AS11)/Inputs!B14/12</f>
        <v>1069224.2683991736</v>
      </c>
      <c r="AU11" s="24">
        <f ca="1">AT11+'(Other Computations)'!B61*(AT9-AT11)/Inputs!B14/12</f>
        <v>1066942.1691131897</v>
      </c>
      <c r="AV11" s="24">
        <f ca="1">AU11+'(Other Computations)'!B61*(AU9-AU11)/Inputs!B14/12</f>
        <v>1065047.5915833118</v>
      </c>
      <c r="AW11" s="24">
        <f ca="1">AV11+'(Other Computations)'!B61*(AV9-AV11)/Inputs!B14/12</f>
        <v>1063406.6160948689</v>
      </c>
      <c r="AX11" s="24">
        <f ca="1">AW11+'(Other Computations)'!B61*(AW9-AW11)/Inputs!B14/12</f>
        <v>1061473.3877695173</v>
      </c>
      <c r="AY11" s="24">
        <f ca="1">AX11+'(Other Computations)'!B61*(AX9-AX11)/Inputs!B14/12</f>
        <v>1060004.5304087661</v>
      </c>
      <c r="AZ11" s="24">
        <f ca="1">AY11+'(Other Computations)'!B61*(AY9-AY11)/Inputs!B14/12</f>
        <v>1057876.9104205396</v>
      </c>
      <c r="BA11" s="25">
        <f ca="1">SUM(AO11:AZ11)</f>
        <v>12818765.197975874</v>
      </c>
      <c r="BB11" s="24">
        <f ca="1">AZ11+'(Other Computations)'!B61*(AZ9-AZ11)/Inputs!B14/12</f>
        <v>1056361.6296638867</v>
      </c>
      <c r="BC11" s="24">
        <f ca="1">BB11+'(Other Computations)'!B61*(BB9-BB11)/Inputs!B14/12</f>
        <v>1055068.8520360887</v>
      </c>
      <c r="BD11" s="24">
        <f ca="1">BC11+'(Other Computations)'!B61*(BC9-BC11)/Inputs!B14/12</f>
        <v>1053086.0895921024</v>
      </c>
      <c r="BE11" s="24">
        <f ca="1">BD11+'(Other Computations)'!B61*(BD9-BD11)/Inputs!B14/12</f>
        <v>1051246.7379978888</v>
      </c>
      <c r="BF11" s="24">
        <f ca="1">BE11+'(Other Computations)'!B61*(BE9-BE11)/Inputs!B14/12</f>
        <v>1049579.5472197402</v>
      </c>
      <c r="BG11" s="24">
        <f ca="1">BF11+'(Other Computations)'!B61*(BF9-BF11)/Inputs!B14/12</f>
        <v>1047774.6899349131</v>
      </c>
      <c r="BH11" s="24">
        <f ca="1">BG11+'(Other Computations)'!B61*(BG9-BG11)/Inputs!B14/12</f>
        <v>1046075.3622514685</v>
      </c>
      <c r="BI11" s="24">
        <f ca="1">BH11+'(Other Computations)'!B61*(BH9-BH11)/Inputs!B14/12</f>
        <v>1044410.3050560739</v>
      </c>
      <c r="BJ11" s="24">
        <f ca="1">BI11+'(Other Computations)'!B61*(BI9-BI11)/Inputs!B14/12</f>
        <v>1043505.3777893444</v>
      </c>
      <c r="BK11" s="24">
        <f ca="1">BJ11+'(Other Computations)'!B61*(BJ9-BJ11)/Inputs!B14/12</f>
        <v>1041599.1385822563</v>
      </c>
      <c r="BL11" s="24">
        <f ca="1">BK11+'(Other Computations)'!B61*(BK9-BK11)/Inputs!B14/12</f>
        <v>1039634.8261265645</v>
      </c>
      <c r="BM11" s="24">
        <f ca="1">BL11+'(Other Computations)'!B61*(BL9-BL11)/Inputs!B14/12</f>
        <v>1037595.633053262</v>
      </c>
      <c r="BN11" s="25">
        <f ca="1">SUM(BB11:BM11)</f>
        <v>12565938.18930359</v>
      </c>
      <c r="BO11" s="24">
        <f ca="1">BM11+'(Other Computations)'!B61*(BM9-BM11)/Inputs!B14/12</f>
        <v>1035925.7020620177</v>
      </c>
      <c r="BP11" s="24">
        <f ca="1">BO11+'(Other Computations)'!B61*(BO9-BO11)/Inputs!B14/12</f>
        <v>1034828.1536632144</v>
      </c>
      <c r="BQ11" s="24">
        <f ca="1">BP11+'(Other Computations)'!B61*(BP9-BP11)/Inputs!B14/12</f>
        <v>1033446.5902090492</v>
      </c>
      <c r="BR11" s="24">
        <f ca="1">BQ11+'(Other Computations)'!B61*(BQ9-BQ11)/Inputs!B14/12</f>
        <v>1032778.8965077616</v>
      </c>
      <c r="BS11" s="24">
        <f ca="1">BR11+'(Other Computations)'!B61*(BR9-BR11)/Inputs!B14/12</f>
        <v>1030628.5010557099</v>
      </c>
      <c r="BT11" s="24">
        <f ca="1">BS11+'(Other Computations)'!B61*(BS9-BS11)/Inputs!B14/12</f>
        <v>1029703.8698514344</v>
      </c>
      <c r="BU11" s="24">
        <f ca="1">BT11+'(Other Computations)'!B61*(BT9-BT11)/Inputs!B14/12</f>
        <v>1028710.1373176136</v>
      </c>
      <c r="BV11" s="24">
        <f ca="1">BU11+'(Other Computations)'!B61*(BU9-BU11)/Inputs!B14/12</f>
        <v>1027607.3947506825</v>
      </c>
      <c r="BW11" s="24">
        <f ca="1">BV11+'(Other Computations)'!B61*(BV9-BV11)/Inputs!B14/12</f>
        <v>1026032.5260447713</v>
      </c>
      <c r="BX11" s="24">
        <f ca="1">BW11+'(Other Computations)'!B61*(BW9-BW11)/Inputs!B14/12</f>
        <v>1023995.1273003818</v>
      </c>
      <c r="BY11" s="24">
        <f ca="1">BX11+'(Other Computations)'!B61*(BX9-BX11)/Inputs!B14/12</f>
        <v>1022488.5022617907</v>
      </c>
      <c r="BZ11" s="24">
        <f ca="1">BY11+'(Other Computations)'!B61*(BY9-BY11)/Inputs!B14/12</f>
        <v>1021038.8261695725</v>
      </c>
      <c r="CA11" s="25">
        <f ca="1">SUM(BO11:BZ11)</f>
        <v>12347184.227194</v>
      </c>
      <c r="CB11" s="24">
        <f ca="1">BZ11+'(Other Computations)'!B61*(BZ9-BZ11)/Inputs!B14/12</f>
        <v>1019642.3853593543</v>
      </c>
      <c r="CC11" s="24">
        <f ca="1">CB11+'(Other Computations)'!B61*(CB9-CB11)/Inputs!B14/12</f>
        <v>1018443.1022237166</v>
      </c>
      <c r="CD11" s="24">
        <f ca="1">CC11+'(Other Computations)'!B61*(CC9-CC11)/Inputs!B14/12</f>
        <v>1016850.1307903299</v>
      </c>
      <c r="CE11" s="24">
        <f ca="1">CD11+'(Other Computations)'!B61*(CD9-CD11)/Inputs!B14/12</f>
        <v>1015484.0078081313</v>
      </c>
      <c r="CF11" s="24">
        <f ca="1">CE11+'(Other Computations)'!B61*(CE9-CE11)/Inputs!B14/12</f>
        <v>1014726.2263426436</v>
      </c>
      <c r="CG11" s="24">
        <f ca="1">CF11+'(Other Computations)'!B61*(CF9-CF11)/Inputs!B14/12</f>
        <v>1013547.1356204092</v>
      </c>
      <c r="CH11" s="24">
        <f ca="1">CG11+'(Other Computations)'!B61*(CG9-CG11)/Inputs!B14/12</f>
        <v>1011762.3367864531</v>
      </c>
      <c r="CI11" s="24">
        <f ca="1">CH11+'(Other Computations)'!B61*(CH9-CH11)/Inputs!B14/12</f>
        <v>1010967.5843227608</v>
      </c>
      <c r="CJ11" s="24">
        <f ca="1">CI11+'(Other Computations)'!B61*(CI9-CI11)/Inputs!B14/12</f>
        <v>1010037.0653038913</v>
      </c>
      <c r="CK11" s="24">
        <f ca="1">CJ11+'(Other Computations)'!B61*(CJ9-CJ11)/Inputs!B14/12</f>
        <v>1009028.8784322325</v>
      </c>
      <c r="CL11" s="24">
        <f ca="1">CK11+'(Other Computations)'!B61*(CK9-CK11)/Inputs!B14/12</f>
        <v>1007383.6721879494</v>
      </c>
      <c r="CM11" s="24">
        <f ca="1">CL11+'(Other Computations)'!B61*(CL9-CL11)/Inputs!B14/12</f>
        <v>1005405.2013306861</v>
      </c>
      <c r="CN11" s="25">
        <f ca="1">SUM(CB11:CM11)</f>
        <v>12153277.726508558</v>
      </c>
      <c r="CO11" s="24">
        <f ca="1">CM11+'(Other Computations)'!B61*(CM9-CM11)/Inputs!B14/12</f>
        <v>1005038.145734387</v>
      </c>
      <c r="CP11" s="24">
        <f ca="1">CO11+'(Other Computations)'!B61*(CO9-CO11)/Inputs!B14/12</f>
        <v>1003693.5707089722</v>
      </c>
      <c r="CQ11" s="24">
        <f ca="1">CP11+'(Other Computations)'!B61*(CP9-CP11)/Inputs!B14/12</f>
        <v>1002661.186723233</v>
      </c>
      <c r="CR11" s="24">
        <f ca="1">CQ11+'(Other Computations)'!B61*(CQ9-CQ11)/Inputs!B14/12</f>
        <v>1001759.9814133749</v>
      </c>
      <c r="CS11" s="24">
        <f ca="1">CR11+'(Other Computations)'!B61*(CR9-CR11)/Inputs!B14/12</f>
        <v>1000378.410959766</v>
      </c>
      <c r="CT11" s="24">
        <f ca="1">CS11+'(Other Computations)'!B61*(CS9-CS11)/Inputs!B14/12</f>
        <v>999028.42301402031</v>
      </c>
      <c r="CU11" s="24">
        <f ca="1">CT11+'(Other Computations)'!B61*(CT9-CT11)/Inputs!B14/12</f>
        <v>997787.60530073114</v>
      </c>
      <c r="CV11" s="24">
        <f ca="1">CU11+'(Other Computations)'!B61*(CU9-CU11)/Inputs!B14/12</f>
        <v>997054.85005889833</v>
      </c>
      <c r="CW11" s="24">
        <f ca="1">CV11+'(Other Computations)'!B61*(CV9-CV11)/Inputs!B14/12</f>
        <v>995449.55003898975</v>
      </c>
      <c r="CX11" s="24">
        <f ca="1">CW11+'(Other Computations)'!B61*(CW9-CW11)/Inputs!B14/12</f>
        <v>993967.31183933152</v>
      </c>
      <c r="CY11" s="24">
        <f ca="1">CX11+'(Other Computations)'!B61*(CX9-CX11)/Inputs!B14/12</f>
        <v>992952.22221734456</v>
      </c>
      <c r="CZ11" s="24">
        <f ca="1">CY11+'(Other Computations)'!B61*(CY9-CY11)/Inputs!B14/12</f>
        <v>992685.52226393996</v>
      </c>
      <c r="DA11" s="25">
        <f ca="1">SUM(CO11:CZ11)</f>
        <v>11982456.780272989</v>
      </c>
      <c r="DB11" s="24">
        <f ca="1">CZ11+'(Other Computations)'!B61*(CZ9-CZ11)/Inputs!B14/12</f>
        <v>992249.76084805815</v>
      </c>
      <c r="DC11" s="24">
        <f ca="1">DB11+'(Other Computations)'!B61*(DB9-DB11)/Inputs!B14/12</f>
        <v>991249.11245226825</v>
      </c>
      <c r="DD11" s="24">
        <f ca="1">DC11+'(Other Computations)'!B61*(DC9-DC11)/Inputs!B14/12</f>
        <v>990185.01277020958</v>
      </c>
      <c r="DE11" s="24">
        <f ca="1">DD11+'(Other Computations)'!B61*(DD9-DD11)/Inputs!B14/12</f>
        <v>989846.15688912396</v>
      </c>
      <c r="DF11" s="24">
        <f ca="1">DE11+'(Other Computations)'!B61*(DE9-DE11)/Inputs!B14/12</f>
        <v>988209.67362610449</v>
      </c>
      <c r="DG11" s="24">
        <f ca="1">DF11+'(Other Computations)'!B61*(DF9-DF11)/Inputs!B14/12</f>
        <v>987156.8558578568</v>
      </c>
      <c r="DH11" s="24">
        <f ca="1">DG11+'(Other Computations)'!B61*(DG9-DG11)/Inputs!B14/12</f>
        <v>985809.62374670722</v>
      </c>
      <c r="DI11" s="24">
        <f ca="1">DH11+'(Other Computations)'!B61*(DH9-DH11)/Inputs!B14/12</f>
        <v>985424.86151196947</v>
      </c>
      <c r="DJ11" s="24">
        <f ca="1">DI11+'(Other Computations)'!B61*(DI9-DI11)/Inputs!B14/12</f>
        <v>985105.19327566074</v>
      </c>
      <c r="DK11" s="24">
        <f ca="1">DJ11+'(Other Computations)'!B61*(DJ9-DJ11)/Inputs!B14/12</f>
        <v>984217.80168791546</v>
      </c>
      <c r="DL11" s="24">
        <f ca="1">DK11+'(Other Computations)'!B61*(DK9-DK11)/Inputs!B14/12</f>
        <v>983448.93628917041</v>
      </c>
      <c r="DM11" s="24">
        <f ca="1">DL11+'(Other Computations)'!B61*(DL9-DL11)/Inputs!B14/12</f>
        <v>982594.72248016985</v>
      </c>
      <c r="DN11" s="25">
        <f ca="1">SUM(DB11:DM11)</f>
        <v>11845497.711435214</v>
      </c>
      <c r="DO11" s="24">
        <f ca="1">DM11+'(Other Computations)'!B61*(DM9-DM11)/Inputs!B14/12</f>
        <v>981578.55850980314</v>
      </c>
      <c r="DP11" s="24">
        <f ca="1">DO11+'(Other Computations)'!B61*(DO9-DO11)/Inputs!B14/12</f>
        <v>980554.82054314995</v>
      </c>
      <c r="DQ11" s="24">
        <f ca="1">DP11+'(Other Computations)'!B61*(DP9-DP11)/Inputs!B14/12</f>
        <v>980259.83320045157</v>
      </c>
      <c r="DR11" s="24">
        <f ca="1">DQ11+'(Other Computations)'!B61*(DQ9-DQ11)/Inputs!B14/12</f>
        <v>979284.00585365482</v>
      </c>
      <c r="DS11" s="24">
        <f ca="1">DR11+'(Other Computations)'!B61*(DR9-DR11)/Inputs!B14/12</f>
        <v>978372.07789097715</v>
      </c>
      <c r="DT11" s="24">
        <f ca="1">DS11+'(Other Computations)'!B61*(DS9-DS11)/Inputs!B14/12</f>
        <v>978278.63564245531</v>
      </c>
      <c r="DU11" s="24">
        <f ca="1">DT11+'(Other Computations)'!B61*(DT9-DT11)/Inputs!B14/12</f>
        <v>977804.61273131787</v>
      </c>
      <c r="DV11" s="24">
        <f ca="1">DU11+'(Other Computations)'!B61*(DU9-DU11)/Inputs!B14/12</f>
        <v>977148.42408038664</v>
      </c>
      <c r="DW11" s="24">
        <f ca="1">DV11+'(Other Computations)'!B61*(DV9-DV11)/Inputs!B14/12</f>
        <v>977037.40337550768</v>
      </c>
      <c r="DX11" s="24">
        <f ca="1">DW11+'(Other Computations)'!B61*(DW9-DW11)/Inputs!B14/12</f>
        <v>976090.21173462598</v>
      </c>
      <c r="DY11" s="24">
        <f ca="1">DX11+'(Other Computations)'!B61*(DX9-DX11)/Inputs!B14/12</f>
        <v>974770.90651676664</v>
      </c>
      <c r="DZ11" s="24">
        <f ca="1">DY11+'(Other Computations)'!B61*(DY9-DY11)/Inputs!B14/12</f>
        <v>974091.84957299917</v>
      </c>
      <c r="EA11" s="25">
        <f ca="1">SUM(DO11:DZ11)</f>
        <v>11735271.339652097</v>
      </c>
      <c r="EB11" s="24">
        <f ca="1">DZ11+'(Other Computations)'!B61*(DZ9-DZ11)/Inputs!B14/12</f>
        <v>972737.74867479654</v>
      </c>
      <c r="EC11" s="24">
        <f ca="1">EB11+'(Other Computations)'!B61*(EB9-EB11)/Inputs!B14/12</f>
        <v>971741.45886267291</v>
      </c>
      <c r="ED11" s="24">
        <f ca="1">EC11+'(Other Computations)'!B61*(EC9-EC11)/Inputs!B14/12</f>
        <v>970583.19988366158</v>
      </c>
      <c r="EE11" s="24">
        <f ca="1">ED11+'(Other Computations)'!B61*(ED9-ED11)/Inputs!B14/12</f>
        <v>969261.12091772107</v>
      </c>
      <c r="EF11" s="24">
        <f ca="1">EE11+'(Other Computations)'!B61*(EE9-EE11)/Inputs!B14/12</f>
        <v>968510.7953285313</v>
      </c>
      <c r="EG11" s="24">
        <f ca="1">EF11+'(Other Computations)'!B61*(EF9-EF11)/Inputs!B14/12</f>
        <v>968212.46210916445</v>
      </c>
      <c r="EH11" s="24">
        <f ca="1">EG11+'(Other Computations)'!B61*(EG9-EG11)/Inputs!B14/12</f>
        <v>966969.40992169152</v>
      </c>
      <c r="EI11" s="24">
        <f ca="1">EH11+'(Other Computations)'!B61*(EH9-EH11)/Inputs!B14/12</f>
        <v>966016.49550120789</v>
      </c>
      <c r="EJ11" s="24">
        <f ca="1">EI11+'(Other Computations)'!B61*(EI9-EI11)/Inputs!B14/12</f>
        <v>965300.2927642765</v>
      </c>
      <c r="EK11" s="24">
        <f ca="1">EJ11+'(Other Computations)'!B61*(EJ9-EJ11)/Inputs!B14/12</f>
        <v>964491.47239997005</v>
      </c>
      <c r="EL11" s="24">
        <f ca="1">EK11+'(Other Computations)'!B61*(EK9-EK11)/Inputs!B14/12</f>
        <v>963526.37348645227</v>
      </c>
      <c r="EM11" s="24">
        <f ca="1">EL11+'(Other Computations)'!B61*(EL9-EL11)/Inputs!B14/12</f>
        <v>963103.62895445817</v>
      </c>
      <c r="EN11" s="25">
        <f ca="1">SUM(EB11:EM11)</f>
        <v>11610454.458804606</v>
      </c>
    </row>
    <row r="12" spans="1:144" ht="12.75" customHeight="1" outlineLevel="1">
      <c r="A12" s="11" t="str">
        <f>Labels!B24</f>
        <v>Consumption</v>
      </c>
      <c r="B12" s="24">
        <f>Inputs!B34*'(Other Computations)'!B57</f>
        <v>728000</v>
      </c>
      <c r="C12" s="24">
        <f ca="1">Inputs!B34*'(Other Computations)'!C57</f>
        <v>727786.27849259228</v>
      </c>
      <c r="D12" s="24">
        <f ca="1">Inputs!B34*'(Other Computations)'!D57</f>
        <v>727586.02927156864</v>
      </c>
      <c r="E12" s="24">
        <f ca="1">Inputs!B34*'(Other Computations)'!E57</f>
        <v>727412.63598777109</v>
      </c>
      <c r="F12" s="24">
        <f ca="1">Inputs!B34*'(Other Computations)'!F57</f>
        <v>727167.68390752678</v>
      </c>
      <c r="G12" s="24">
        <f ca="1">Inputs!B34*'(Other Computations)'!G57</f>
        <v>726919.87508740998</v>
      </c>
      <c r="H12" s="24">
        <f ca="1">Inputs!B34*'(Other Computations)'!H57</f>
        <v>726664.03088507953</v>
      </c>
      <c r="I12" s="24">
        <f ca="1">Inputs!B34*'(Other Computations)'!I57</f>
        <v>726469.83104027959</v>
      </c>
      <c r="J12" s="24">
        <f ca="1">Inputs!B34*'(Other Computations)'!J57</f>
        <v>726226.36829183786</v>
      </c>
      <c r="K12" s="24">
        <f ca="1">Inputs!B34*'(Other Computations)'!K57</f>
        <v>726068.47620987741</v>
      </c>
      <c r="L12" s="24">
        <f ca="1">Inputs!B34*'(Other Computations)'!L57</f>
        <v>725818.31976219278</v>
      </c>
      <c r="M12" s="24">
        <f ca="1">Inputs!B34*'(Other Computations)'!M57</f>
        <v>725566.18913136632</v>
      </c>
      <c r="N12" s="25">
        <f ca="1">SUM(B12:M12)</f>
        <v>8721685.7180675026</v>
      </c>
      <c r="O12" s="24">
        <f ca="1">Inputs!B34*'(Other Computations)'!O57</f>
        <v>725353.67837536673</v>
      </c>
      <c r="P12" s="24">
        <f ca="1">Inputs!B34*'(Other Computations)'!P57</f>
        <v>725069.90595853375</v>
      </c>
      <c r="Q12" s="24">
        <f ca="1">Inputs!B34*'(Other Computations)'!Q57</f>
        <v>724869.12062727823</v>
      </c>
      <c r="R12" s="24">
        <f ca="1">Inputs!B34*'(Other Computations)'!R57</f>
        <v>724557.62749460514</v>
      </c>
      <c r="S12" s="24">
        <f ca="1">Inputs!B34*'(Other Computations)'!S57</f>
        <v>724360.13228718273</v>
      </c>
      <c r="T12" s="24">
        <f ca="1">Inputs!B34*'(Other Computations)'!T57</f>
        <v>724116.90100202977</v>
      </c>
      <c r="U12" s="24">
        <f ca="1">Inputs!B34*'(Other Computations)'!U57</f>
        <v>723920.61382830888</v>
      </c>
      <c r="V12" s="24">
        <f ca="1">Inputs!B34*'(Other Computations)'!V57</f>
        <v>723674.34710814105</v>
      </c>
      <c r="W12" s="24">
        <f ca="1">Inputs!B34*'(Other Computations)'!W57</f>
        <v>723452.93302170234</v>
      </c>
      <c r="X12" s="24">
        <f ca="1">Inputs!B34*'(Other Computations)'!X57</f>
        <v>723200.0272000191</v>
      </c>
      <c r="Y12" s="24">
        <f ca="1">Inputs!B34*'(Other Computations)'!Y57</f>
        <v>722900.55951946601</v>
      </c>
      <c r="Z12" s="24">
        <f ca="1">Inputs!B34*'(Other Computations)'!Z57</f>
        <v>722649.73885828292</v>
      </c>
      <c r="AA12" s="25">
        <f ca="1">SUM(O12:Z12)</f>
        <v>8688125.5852809157</v>
      </c>
      <c r="AB12" s="24">
        <f ca="1">Inputs!B34*'(Other Computations)'!AB57</f>
        <v>722391.17379125266</v>
      </c>
      <c r="AC12" s="24">
        <f ca="1">Inputs!B34*'(Other Computations)'!AC57</f>
        <v>722145.47359971458</v>
      </c>
      <c r="AD12" s="24">
        <f ca="1">Inputs!B34*'(Other Computations)'!AD57</f>
        <v>721877.32323913684</v>
      </c>
      <c r="AE12" s="24">
        <f ca="1">Inputs!B34*'(Other Computations)'!AE57</f>
        <v>721556.90595683095</v>
      </c>
      <c r="AF12" s="24">
        <f ca="1">Inputs!B34*'(Other Computations)'!AF57</f>
        <v>721310.18332542013</v>
      </c>
      <c r="AG12" s="24">
        <f ca="1">Inputs!B34*'(Other Computations)'!AG57</f>
        <v>721082.7234487643</v>
      </c>
      <c r="AH12" s="24">
        <f ca="1">Inputs!B34*'(Other Computations)'!AH57</f>
        <v>720780.44777137367</v>
      </c>
      <c r="AI12" s="24">
        <f ca="1">Inputs!B34*'(Other Computations)'!AI57</f>
        <v>720517.06973644835</v>
      </c>
      <c r="AJ12" s="24">
        <f ca="1">Inputs!B34*'(Other Computations)'!AJ57</f>
        <v>720239.08249417297</v>
      </c>
      <c r="AK12" s="24">
        <f ca="1">Inputs!B34*'(Other Computations)'!AK57</f>
        <v>719995.24839544634</v>
      </c>
      <c r="AL12" s="24">
        <f ca="1">Inputs!B34*'(Other Computations)'!AL57</f>
        <v>719779.09755921748</v>
      </c>
      <c r="AM12" s="24">
        <f ca="1">Inputs!B34*'(Other Computations)'!AM57</f>
        <v>719541.3233554305</v>
      </c>
      <c r="AN12" s="25">
        <f ca="1">SUM(AB12:AM12)</f>
        <v>8651216.0526732076</v>
      </c>
      <c r="AO12" s="24">
        <f ca="1">Inputs!B34*'(Other Computations)'!AO57</f>
        <v>719329.96281959233</v>
      </c>
      <c r="AP12" s="24">
        <f ca="1">Inputs!B34*'(Other Computations)'!AP57</f>
        <v>719014.30496422027</v>
      </c>
      <c r="AQ12" s="24">
        <f ca="1">Inputs!B34*'(Other Computations)'!AQ57</f>
        <v>718721.9077312547</v>
      </c>
      <c r="AR12" s="24">
        <f ca="1">Inputs!B34*'(Other Computations)'!AR57</f>
        <v>718452.28736149578</v>
      </c>
      <c r="AS12" s="24">
        <f ca="1">Inputs!B34*'(Other Computations)'!AS57</f>
        <v>718108.40766811848</v>
      </c>
      <c r="AT12" s="24">
        <f ca="1">Inputs!B34*'(Other Computations)'!AT57</f>
        <v>717825.53415681352</v>
      </c>
      <c r="AU12" s="24">
        <f ca="1">Inputs!B34*'(Other Computations)'!AU57</f>
        <v>717559.86499957344</v>
      </c>
      <c r="AV12" s="24">
        <f ca="1">Inputs!B34*'(Other Computations)'!AV57</f>
        <v>717347.10058763681</v>
      </c>
      <c r="AW12" s="24">
        <f ca="1">Inputs!B34*'(Other Computations)'!AW57</f>
        <v>716980.53602122853</v>
      </c>
      <c r="AX12" s="24">
        <f ca="1">Inputs!B34*'(Other Computations)'!AX57</f>
        <v>716773.02908473485</v>
      </c>
      <c r="AY12" s="24">
        <f ca="1">Inputs!B34*'(Other Computations)'!AY57</f>
        <v>716399.83526100079</v>
      </c>
      <c r="AZ12" s="24">
        <f ca="1">Inputs!B34*'(Other Computations)'!AZ57</f>
        <v>716066.1107843417</v>
      </c>
      <c r="BA12" s="25">
        <f ca="1">SUM(AO12:AZ12)</f>
        <v>8612578.8814400118</v>
      </c>
      <c r="BB12" s="24">
        <f ca="1">Inputs!B34*'(Other Computations)'!BB57</f>
        <v>715725.33915504813</v>
      </c>
      <c r="BC12" s="24">
        <f ca="1">Inputs!B34*'(Other Computations)'!BC57</f>
        <v>715491.86460363341</v>
      </c>
      <c r="BD12" s="24">
        <f ca="1">Inputs!B34*'(Other Computations)'!BD57</f>
        <v>715129.14925989858</v>
      </c>
      <c r="BE12" s="24">
        <f ca="1">Inputs!B34*'(Other Computations)'!BE57</f>
        <v>714811.44261358771</v>
      </c>
      <c r="BF12" s="24">
        <f ca="1">Inputs!B34*'(Other Computations)'!BF57</f>
        <v>714509.01200365648</v>
      </c>
      <c r="BG12" s="24">
        <f ca="1">Inputs!B34*'(Other Computations)'!BG57</f>
        <v>714219.43968768802</v>
      </c>
      <c r="BH12" s="24">
        <f ca="1">Inputs!B34*'(Other Computations)'!BH57</f>
        <v>713882.82248823228</v>
      </c>
      <c r="BI12" s="24">
        <f ca="1">Inputs!B34*'(Other Computations)'!BI57</f>
        <v>713587.37939814792</v>
      </c>
      <c r="BJ12" s="24">
        <f ca="1">Inputs!B34*'(Other Computations)'!BJ57</f>
        <v>713304.25844853569</v>
      </c>
      <c r="BK12" s="24">
        <f ca="1">Inputs!B34*'(Other Computations)'!BK57</f>
        <v>712914.46923753503</v>
      </c>
      <c r="BL12" s="24">
        <f ca="1">Inputs!B34*'(Other Computations)'!BL57</f>
        <v>712637.8219097933</v>
      </c>
      <c r="BM12" s="24">
        <f ca="1">Inputs!B34*'(Other Computations)'!BM57</f>
        <v>712355.46677063126</v>
      </c>
      <c r="BN12" s="25">
        <f ca="1">SUM(BB12:BM12)</f>
        <v>8568568.4655763879</v>
      </c>
      <c r="BO12" s="24">
        <f ca="1">Inputs!B34*'(Other Computations)'!BO57</f>
        <v>711957.76575487491</v>
      </c>
      <c r="BP12" s="24">
        <f ca="1">Inputs!B34*'(Other Computations)'!BP57</f>
        <v>711571.59530433884</v>
      </c>
      <c r="BQ12" s="24">
        <f ca="1">Inputs!B34*'(Other Computations)'!BQ57</f>
        <v>711206.37677617371</v>
      </c>
      <c r="BR12" s="24">
        <f ca="1">Inputs!B34*'(Other Computations)'!BR57</f>
        <v>710874.01749264856</v>
      </c>
      <c r="BS12" s="24">
        <f ca="1">Inputs!B34*'(Other Computations)'!BS57</f>
        <v>710598.7931215408</v>
      </c>
      <c r="BT12" s="24">
        <f ca="1">Inputs!B34*'(Other Computations)'!BT57</f>
        <v>710277.94388759288</v>
      </c>
      <c r="BU12" s="24">
        <f ca="1">Inputs!B34*'(Other Computations)'!BU57</f>
        <v>710045.80887803447</v>
      </c>
      <c r="BV12" s="24">
        <f ca="1">Inputs!B34*'(Other Computations)'!BV57</f>
        <v>709691.02501597046</v>
      </c>
      <c r="BW12" s="24">
        <f ca="1">Inputs!B34*'(Other Computations)'!BW57</f>
        <v>709281.5117639706</v>
      </c>
      <c r="BX12" s="24">
        <f ca="1">Inputs!B34*'(Other Computations)'!BX57</f>
        <v>708953.50839346659</v>
      </c>
      <c r="BY12" s="24">
        <f ca="1">Inputs!B34*'(Other Computations)'!BY57</f>
        <v>708632.84767027735</v>
      </c>
      <c r="BZ12" s="24">
        <f ca="1">Inputs!B34*'(Other Computations)'!BZ57</f>
        <v>708320.55323354073</v>
      </c>
      <c r="CA12" s="25">
        <f ca="1">SUM(BO12:BZ12)</f>
        <v>8521411.7472924311</v>
      </c>
      <c r="CB12" s="24">
        <f ca="1">Inputs!B34*'(Other Computations)'!CB57</f>
        <v>707982.23257342284</v>
      </c>
      <c r="CC12" s="24">
        <f ca="1">Inputs!B34*'(Other Computations)'!CC57</f>
        <v>707576.54760221753</v>
      </c>
      <c r="CD12" s="24">
        <f ca="1">Inputs!B34*'(Other Computations)'!CD57</f>
        <v>707245.02808636439</v>
      </c>
      <c r="CE12" s="24">
        <f ca="1">Inputs!B34*'(Other Computations)'!CE57</f>
        <v>706992.96900529531</v>
      </c>
      <c r="CF12" s="24">
        <f ca="1">Inputs!B34*'(Other Computations)'!CF57</f>
        <v>706594.57254493691</v>
      </c>
      <c r="CG12" s="24">
        <f ca="1">Inputs!B34*'(Other Computations)'!CG57</f>
        <v>706271.44677705644</v>
      </c>
      <c r="CH12" s="24">
        <f ca="1">Inputs!B34*'(Other Computations)'!CH57</f>
        <v>705917.24143065803</v>
      </c>
      <c r="CI12" s="24">
        <f ca="1">Inputs!B34*'(Other Computations)'!CI57</f>
        <v>705550.39366604143</v>
      </c>
      <c r="CJ12" s="24">
        <f ca="1">Inputs!B34*'(Other Computations)'!CJ57</f>
        <v>705245.46039606107</v>
      </c>
      <c r="CK12" s="24">
        <f ca="1">Inputs!B34*'(Other Computations)'!CK57</f>
        <v>704866.75542515435</v>
      </c>
      <c r="CL12" s="24">
        <f ca="1">Inputs!B34*'(Other Computations)'!CL57</f>
        <v>704548.16119010723</v>
      </c>
      <c r="CM12" s="24">
        <f ca="1">Inputs!B34*'(Other Computations)'!CM57</f>
        <v>704223.08889057336</v>
      </c>
      <c r="CN12" s="25">
        <f ca="1">SUM(CB12:CM12)</f>
        <v>8473013.8975878879</v>
      </c>
      <c r="CO12" s="24">
        <f ca="1">Inputs!B34*'(Other Computations)'!CO57</f>
        <v>703840.63024757314</v>
      </c>
      <c r="CP12" s="24">
        <f ca="1">Inputs!B34*'(Other Computations)'!CP57</f>
        <v>703462.21024086734</v>
      </c>
      <c r="CQ12" s="24">
        <f ca="1">Inputs!B34*'(Other Computations)'!CQ57</f>
        <v>703072.45025639096</v>
      </c>
      <c r="CR12" s="24">
        <f ca="1">Inputs!B34*'(Other Computations)'!CR57</f>
        <v>702741.28646974114</v>
      </c>
      <c r="CS12" s="24">
        <f ca="1">Inputs!B34*'(Other Computations)'!CS57</f>
        <v>702434.26735236601</v>
      </c>
      <c r="CT12" s="24">
        <f ca="1">Inputs!B34*'(Other Computations)'!CT57</f>
        <v>702067.97136350279</v>
      </c>
      <c r="CU12" s="24">
        <f ca="1">Inputs!B34*'(Other Computations)'!CU57</f>
        <v>701679.92591291596</v>
      </c>
      <c r="CV12" s="24">
        <f ca="1">Inputs!B34*'(Other Computations)'!CV57</f>
        <v>701389.52379867807</v>
      </c>
      <c r="CW12" s="24">
        <f ca="1">Inputs!B34*'(Other Computations)'!CW57</f>
        <v>700999.43386752089</v>
      </c>
      <c r="CX12" s="24">
        <f ca="1">Inputs!B34*'(Other Computations)'!CX57</f>
        <v>700699.53709891764</v>
      </c>
      <c r="CY12" s="24">
        <f ca="1">Inputs!B34*'(Other Computations)'!CY57</f>
        <v>700379.99854212988</v>
      </c>
      <c r="CZ12" s="24">
        <f ca="1">Inputs!B34*'(Other Computations)'!CZ57</f>
        <v>700010.24547185667</v>
      </c>
      <c r="DA12" s="25">
        <f ca="1">SUM(CO12:CZ12)</f>
        <v>8422777.4806224611</v>
      </c>
      <c r="DB12" s="24">
        <f ca="1">Inputs!B34*'(Other Computations)'!DB57</f>
        <v>699635.45242367638</v>
      </c>
      <c r="DC12" s="24">
        <f ca="1">Inputs!B34*'(Other Computations)'!DC57</f>
        <v>699259.30553575279</v>
      </c>
      <c r="DD12" s="24">
        <f ca="1">Inputs!B34*'(Other Computations)'!DD57</f>
        <v>698910.792822344</v>
      </c>
      <c r="DE12" s="24">
        <f ca="1">Inputs!B34*'(Other Computations)'!DE57</f>
        <v>698532.78942239319</v>
      </c>
      <c r="DF12" s="24">
        <f ca="1">Inputs!B34*'(Other Computations)'!DF57</f>
        <v>698146.49889601977</v>
      </c>
      <c r="DG12" s="24">
        <f ca="1">Inputs!B34*'(Other Computations)'!DG57</f>
        <v>697815.27766962245</v>
      </c>
      <c r="DH12" s="24">
        <f ca="1">Inputs!B34*'(Other Computations)'!DH57</f>
        <v>697406.84056320461</v>
      </c>
      <c r="DI12" s="24">
        <f ca="1">Inputs!B34*'(Other Computations)'!DI57</f>
        <v>697029.31089422759</v>
      </c>
      <c r="DJ12" s="24">
        <f ca="1">Inputs!B34*'(Other Computations)'!DJ57</f>
        <v>696613.65552123077</v>
      </c>
      <c r="DK12" s="24">
        <f ca="1">Inputs!B34*'(Other Computations)'!DK57</f>
        <v>696335.08502136485</v>
      </c>
      <c r="DL12" s="24">
        <f ca="1">Inputs!B34*'(Other Computations)'!DL57</f>
        <v>696057.68125165836</v>
      </c>
      <c r="DM12" s="24">
        <f ca="1">Inputs!B34*'(Other Computations)'!DM57</f>
        <v>695698.79126735532</v>
      </c>
      <c r="DN12" s="25">
        <f ca="1">SUM(DB12:DM12)</f>
        <v>8371441.4812888494</v>
      </c>
      <c r="DO12" s="24">
        <f ca="1">Inputs!B34*'(Other Computations)'!DO57</f>
        <v>695342.27064614638</v>
      </c>
      <c r="DP12" s="24">
        <f ca="1">Inputs!B34*'(Other Computations)'!DP57</f>
        <v>695050.09711277368</v>
      </c>
      <c r="DQ12" s="24">
        <f ca="1">Inputs!B34*'(Other Computations)'!DQ57</f>
        <v>694730.77538490447</v>
      </c>
      <c r="DR12" s="24">
        <f ca="1">Inputs!B34*'(Other Computations)'!DR57</f>
        <v>694387.95459859085</v>
      </c>
      <c r="DS12" s="24">
        <f ca="1">Inputs!B34*'(Other Computations)'!DS57</f>
        <v>694057.1891703431</v>
      </c>
      <c r="DT12" s="24">
        <f ca="1">Inputs!B34*'(Other Computations)'!DT57</f>
        <v>693805.84800519526</v>
      </c>
      <c r="DU12" s="24">
        <f ca="1">Inputs!B34*'(Other Computations)'!DU57</f>
        <v>693427.59855606582</v>
      </c>
      <c r="DV12" s="24">
        <f ca="1">Inputs!B34*'(Other Computations)'!DV57</f>
        <v>693125.59898692858</v>
      </c>
      <c r="DW12" s="24">
        <f ca="1">Inputs!B34*'(Other Computations)'!DW57</f>
        <v>692750.75062429439</v>
      </c>
      <c r="DX12" s="24">
        <f ca="1">Inputs!B34*'(Other Computations)'!DX57</f>
        <v>692403.10776776518</v>
      </c>
      <c r="DY12" s="24">
        <f ca="1">Inputs!B34*'(Other Computations)'!DY57</f>
        <v>692040.32207447127</v>
      </c>
      <c r="DZ12" s="24">
        <f ca="1">Inputs!B34*'(Other Computations)'!DZ57</f>
        <v>691669.1955201634</v>
      </c>
      <c r="EA12" s="25">
        <f ca="1">SUM(DO12:DZ12)</f>
        <v>8322790.7084476417</v>
      </c>
      <c r="EB12" s="24">
        <f ca="1">Inputs!B34*'(Other Computations)'!EB57</f>
        <v>691310.76687594515</v>
      </c>
      <c r="EC12" s="24">
        <f ca="1">Inputs!B34*'(Other Computations)'!EC57</f>
        <v>690936.64775512076</v>
      </c>
      <c r="ED12" s="24">
        <f ca="1">Inputs!B34*'(Other Computations)'!ED57</f>
        <v>690553.63500191947</v>
      </c>
      <c r="EE12" s="24">
        <f ca="1">Inputs!B34*'(Other Computations)'!EE57</f>
        <v>690157.44738880044</v>
      </c>
      <c r="EF12" s="24">
        <f ca="1">Inputs!B34*'(Other Computations)'!EF57</f>
        <v>689794.4707321563</v>
      </c>
      <c r="EG12" s="24">
        <f ca="1">Inputs!B34*'(Other Computations)'!EG57</f>
        <v>689537.08879994159</v>
      </c>
      <c r="EH12" s="24">
        <f ca="1">Inputs!B34*'(Other Computations)'!EH57</f>
        <v>689131.18800793448</v>
      </c>
      <c r="EI12" s="24">
        <f ca="1">Inputs!B34*'(Other Computations)'!EI57</f>
        <v>688825.85914346785</v>
      </c>
      <c r="EJ12" s="24">
        <f ca="1">Inputs!B34*'(Other Computations)'!EJ57</f>
        <v>688523.89016702445</v>
      </c>
      <c r="EK12" s="24">
        <f ca="1">Inputs!B34*'(Other Computations)'!EK57</f>
        <v>688243.31359480787</v>
      </c>
      <c r="EL12" s="24">
        <f ca="1">Inputs!B34*'(Other Computations)'!EL57</f>
        <v>687891.32153678371</v>
      </c>
      <c r="EM12" s="24">
        <f ca="1">Inputs!B34*'(Other Computations)'!EM57</f>
        <v>687539.44882883166</v>
      </c>
      <c r="EN12" s="25">
        <f ca="1">SUM(EB12:EM12)</f>
        <v>8272445.0778327323</v>
      </c>
    </row>
    <row r="13" spans="1:144" ht="12.75" customHeight="1" outlineLevel="1">
      <c r="A13" s="9" t="str">
        <f>Labels!B74</f>
        <v>Aggregate Demand Shock</v>
      </c>
      <c r="B13" s="28">
        <f ca="1">NORMINV(RAND()*(1-2*Inputs!B58)+Inputs!B58,0,'(Other Computations)'!B208)</f>
        <v>3912.6930498359334</v>
      </c>
      <c r="C13" s="28">
        <f ca="1">NORMINV(RAND()*(1-2*Inputs!B58)+Inputs!B58,0,'(Other Computations)'!B208)</f>
        <v>-3500.5123225714233</v>
      </c>
      <c r="D13" s="28">
        <f ca="1">NORMINV(RAND()*(1-2*Inputs!B58)+Inputs!B58,0,'(Other Computations)'!B208)</f>
        <v>-34894.638976412243</v>
      </c>
      <c r="E13" s="28">
        <f ca="1">NORMINV(RAND()*(1-2*Inputs!B58)+Inputs!B58,0,'(Other Computations)'!B208)</f>
        <v>-17309.43731909975</v>
      </c>
      <c r="F13" s="28">
        <f ca="1">NORMINV(RAND()*(1-2*Inputs!B58)+Inputs!B58,0,'(Other Computations)'!B208)</f>
        <v>701.04269222327298</v>
      </c>
      <c r="G13" s="28">
        <f ca="1">NORMINV(RAND()*(1-2*Inputs!B58)+Inputs!B58,0,'(Other Computations)'!B208)</f>
        <v>-13101.763028459751</v>
      </c>
      <c r="H13" s="28">
        <f ca="1">NORMINV(RAND()*(1-2*Inputs!B58)+Inputs!B58,0,'(Other Computations)'!B208)</f>
        <v>-12812.722517534659</v>
      </c>
      <c r="I13" s="28">
        <f ca="1">NORMINV(RAND()*(1-2*Inputs!B58)+Inputs!B58,0,'(Other Computations)'!B208)</f>
        <v>16588.127911198557</v>
      </c>
      <c r="J13" s="28">
        <f ca="1">NORMINV(RAND()*(1-2*Inputs!B58)+Inputs!B58,0,'(Other Computations)'!B208)</f>
        <v>-19027.219665204077</v>
      </c>
      <c r="K13" s="28">
        <f ca="1">NORMINV(RAND()*(1-2*Inputs!B58)+Inputs!B58,0,'(Other Computations)'!B208)</f>
        <v>-59696.569361202462</v>
      </c>
      <c r="L13" s="28">
        <f ca="1">NORMINV(RAND()*(1-2*Inputs!B58)+Inputs!B58,0,'(Other Computations)'!B208)</f>
        <v>20221.930463258592</v>
      </c>
      <c r="M13" s="28">
        <f ca="1">NORMINV(RAND()*(1-2*Inputs!B58)+Inputs!B58,0,'(Other Computations)'!B208)</f>
        <v>-1071.0866181846563</v>
      </c>
      <c r="N13" s="29">
        <f ca="1">SUM(B13:M13)</f>
        <v>-119990.15569215266</v>
      </c>
      <c r="O13" s="28">
        <f ca="1">NORMINV(RAND()*(1-2*Inputs!B58)+Inputs!B58,0,'(Other Computations)'!B208)</f>
        <v>26920.978320400161</v>
      </c>
      <c r="P13" s="28">
        <f ca="1">NORMINV(RAND()*(1-2*Inputs!B58)+Inputs!B58,0,'(Other Computations)'!B208)</f>
        <v>-9353.9739270057653</v>
      </c>
      <c r="Q13" s="28">
        <f ca="1">NORMINV(RAND()*(1-2*Inputs!B58)+Inputs!B58,0,'(Other Computations)'!B208)</f>
        <v>-52762.912582041652</v>
      </c>
      <c r="R13" s="28">
        <f ca="1">NORMINV(RAND()*(1-2*Inputs!B58)+Inputs!B58,0,'(Other Computations)'!B208)</f>
        <v>-4813.0996333480607</v>
      </c>
      <c r="S13" s="28">
        <f ca="1">NORMINV(RAND()*(1-2*Inputs!B58)+Inputs!B58,0,'(Other Computations)'!B208)</f>
        <v>-28044.236853391038</v>
      </c>
      <c r="T13" s="28">
        <f ca="1">NORMINV(RAND()*(1-2*Inputs!B58)+Inputs!B58,0,'(Other Computations)'!B208)</f>
        <v>-25863.569657148018</v>
      </c>
      <c r="U13" s="28">
        <f ca="1">NORMINV(RAND()*(1-2*Inputs!B58)+Inputs!B58,0,'(Other Computations)'!B208)</f>
        <v>-6276.1043983875279</v>
      </c>
      <c r="V13" s="28">
        <f ca="1">NORMINV(RAND()*(1-2*Inputs!B58)+Inputs!B58,0,'(Other Computations)'!B208)</f>
        <v>-33376.692638733504</v>
      </c>
      <c r="W13" s="28">
        <f ca="1">NORMINV(RAND()*(1-2*Inputs!B58)+Inputs!B58,0,'(Other Computations)'!B208)</f>
        <v>47191.308348756662</v>
      </c>
      <c r="X13" s="28">
        <f ca="1">NORMINV(RAND()*(1-2*Inputs!B58)+Inputs!B58,0,'(Other Computations)'!B208)</f>
        <v>31250.819736204696</v>
      </c>
      <c r="Y13" s="28">
        <f ca="1">NORMINV(RAND()*(1-2*Inputs!B58)+Inputs!B58,0,'(Other Computations)'!B208)</f>
        <v>31167.669556077803</v>
      </c>
      <c r="Z13" s="28">
        <f ca="1">NORMINV(RAND()*(1-2*Inputs!B58)+Inputs!B58,0,'(Other Computations)'!B208)</f>
        <v>-2775.8487652065819</v>
      </c>
      <c r="AA13" s="29">
        <f ca="1">SUM(O13:Z13)</f>
        <v>-26735.662493822834</v>
      </c>
      <c r="AB13" s="28">
        <f ca="1">NORMINV(RAND()*(1-2*Inputs!B58)+Inputs!B58,0,'(Other Computations)'!B208)</f>
        <v>40113.637500005723</v>
      </c>
      <c r="AC13" s="28">
        <f ca="1">NORMINV(RAND()*(1-2*Inputs!B58)+Inputs!B58,0,'(Other Computations)'!B208)</f>
        <v>-15994.769607926657</v>
      </c>
      <c r="AD13" s="28">
        <f ca="1">NORMINV(RAND()*(1-2*Inputs!B58)+Inputs!B58,0,'(Other Computations)'!B208)</f>
        <v>-35755.708504470567</v>
      </c>
      <c r="AE13" s="28">
        <f ca="1">NORMINV(RAND()*(1-2*Inputs!B58)+Inputs!B58,0,'(Other Computations)'!B208)</f>
        <v>10484.908915102735</v>
      </c>
      <c r="AF13" s="28">
        <f ca="1">NORMINV(RAND()*(1-2*Inputs!B58)+Inputs!B58,0,'(Other Computations)'!B208)</f>
        <v>-39807.67773902959</v>
      </c>
      <c r="AG13" s="28">
        <f ca="1">NORMINV(RAND()*(1-2*Inputs!B58)+Inputs!B58,0,'(Other Computations)'!B208)</f>
        <v>-45843.427852286361</v>
      </c>
      <c r="AH13" s="28">
        <f ca="1">NORMINV(RAND()*(1-2*Inputs!B58)+Inputs!B58,0,'(Other Computations)'!B208)</f>
        <v>-38916.44967313583</v>
      </c>
      <c r="AI13" s="28">
        <f ca="1">NORMINV(RAND()*(1-2*Inputs!B58)+Inputs!B58,0,'(Other Computations)'!B208)</f>
        <v>5961.393727990423</v>
      </c>
      <c r="AJ13" s="28">
        <f ca="1">NORMINV(RAND()*(1-2*Inputs!B58)+Inputs!B58,0,'(Other Computations)'!B208)</f>
        <v>-32209.262036928725</v>
      </c>
      <c r="AK13" s="28">
        <f ca="1">NORMINV(RAND()*(1-2*Inputs!B58)+Inputs!B58,0,'(Other Computations)'!B208)</f>
        <v>-17042.822344255201</v>
      </c>
      <c r="AL13" s="28">
        <f ca="1">NORMINV(RAND()*(1-2*Inputs!B58)+Inputs!B58,0,'(Other Computations)'!B208)</f>
        <v>5456.3293943068002</v>
      </c>
      <c r="AM13" s="28">
        <f ca="1">NORMINV(RAND()*(1-2*Inputs!B58)+Inputs!B58,0,'(Other Computations)'!B208)</f>
        <v>-26022.828325355185</v>
      </c>
      <c r="AN13" s="29">
        <f ca="1">SUM(AB13:AM13)</f>
        <v>-189576.67654598242</v>
      </c>
      <c r="AO13" s="28">
        <f ca="1">NORMINV(RAND()*(1-2*Inputs!B58)+Inputs!B58,0,'(Other Computations)'!B208)</f>
        <v>3213.3307745364318</v>
      </c>
      <c r="AP13" s="28">
        <f ca="1">NORMINV(RAND()*(1-2*Inputs!B58)+Inputs!B58,0,'(Other Computations)'!B208)</f>
        <v>39697.178455752699</v>
      </c>
      <c r="AQ13" s="28">
        <f ca="1">NORMINV(RAND()*(1-2*Inputs!B58)+Inputs!B58,0,'(Other Computations)'!B208)</f>
        <v>-8772.9711916768774</v>
      </c>
      <c r="AR13" s="28">
        <f ca="1">NORMINV(RAND()*(1-2*Inputs!B58)+Inputs!B58,0,'(Other Computations)'!B208)</f>
        <v>18142.106130673896</v>
      </c>
      <c r="AS13" s="28">
        <f ca="1">NORMINV(RAND()*(1-2*Inputs!B58)+Inputs!B58,0,'(Other Computations)'!B208)</f>
        <v>-46074.37767903287</v>
      </c>
      <c r="AT13" s="28">
        <f ca="1">NORMINV(RAND()*(1-2*Inputs!B58)+Inputs!B58,0,'(Other Computations)'!B208)</f>
        <v>-36933.307300100947</v>
      </c>
      <c r="AU13" s="28">
        <f ca="1">NORMINV(RAND()*(1-2*Inputs!B58)+Inputs!B58,0,'(Other Computations)'!B208)</f>
        <v>-10806.473216124496</v>
      </c>
      <c r="AV13" s="28">
        <f ca="1">NORMINV(RAND()*(1-2*Inputs!B58)+Inputs!B58,0,'(Other Computations)'!B208)</f>
        <v>5958.9074565471183</v>
      </c>
      <c r="AW13" s="28">
        <f ca="1">NORMINV(RAND()*(1-2*Inputs!B58)+Inputs!B58,0,'(Other Computations)'!B208)</f>
        <v>-16204.53307912542</v>
      </c>
      <c r="AX13" s="28">
        <f ca="1">NORMINV(RAND()*(1-2*Inputs!B58)+Inputs!B58,0,'(Other Computations)'!B208)</f>
        <v>15698.258191116596</v>
      </c>
      <c r="AY13" s="28">
        <f ca="1">NORMINV(RAND()*(1-2*Inputs!B58)+Inputs!B58,0,'(Other Computations)'!B208)</f>
        <v>-32698.764830076125</v>
      </c>
      <c r="AZ13" s="28">
        <f ca="1">NORMINV(RAND()*(1-2*Inputs!B58)+Inputs!B58,0,'(Other Computations)'!B208)</f>
        <v>9816.7626340801053</v>
      </c>
      <c r="BA13" s="29">
        <f ca="1">SUM(AO13:AZ13)</f>
        <v>-58963.883653429904</v>
      </c>
      <c r="BB13" s="28">
        <f ca="1">NORMINV(RAND()*(1-2*Inputs!B58)+Inputs!B58,0,'(Other Computations)'!B208)</f>
        <v>24798.312490403463</v>
      </c>
      <c r="BC13" s="28">
        <f ca="1">NORMINV(RAND()*(1-2*Inputs!B58)+Inputs!B58,0,'(Other Computations)'!B208)</f>
        <v>-25833.697889226707</v>
      </c>
      <c r="BD13" s="28">
        <f ca="1">NORMINV(RAND()*(1-2*Inputs!B58)+Inputs!B58,0,'(Other Computations)'!B208)</f>
        <v>-16926.167263973577</v>
      </c>
      <c r="BE13" s="28">
        <f ca="1">NORMINV(RAND()*(1-2*Inputs!B58)+Inputs!B58,0,'(Other Computations)'!B208)</f>
        <v>-5870.7531607811588</v>
      </c>
      <c r="BF13" s="28">
        <f ca="1">NORMINV(RAND()*(1-2*Inputs!B58)+Inputs!B58,0,'(Other Computations)'!B208)</f>
        <v>-16989.580449379468</v>
      </c>
      <c r="BG13" s="28">
        <f ca="1">NORMINV(RAND()*(1-2*Inputs!B58)+Inputs!B58,0,'(Other Computations)'!B208)</f>
        <v>-10729.502493576183</v>
      </c>
      <c r="BH13" s="28">
        <f ca="1">NORMINV(RAND()*(1-2*Inputs!B58)+Inputs!B58,0,'(Other Computations)'!B208)</f>
        <v>-9462.0792374609828</v>
      </c>
      <c r="BI13" s="28">
        <f ca="1">NORMINV(RAND()*(1-2*Inputs!B58)+Inputs!B58,0,'(Other Computations)'!B208)</f>
        <v>44055.90114197135</v>
      </c>
      <c r="BJ13" s="28">
        <f ca="1">NORMINV(RAND()*(1-2*Inputs!B58)+Inputs!B58,0,'(Other Computations)'!B208)</f>
        <v>-28606.345134619616</v>
      </c>
      <c r="BK13" s="28">
        <f ca="1">NORMINV(RAND()*(1-2*Inputs!B58)+Inputs!B58,0,'(Other Computations)'!B208)</f>
        <v>-34110.437864004838</v>
      </c>
      <c r="BL13" s="28">
        <f ca="1">NORMINV(RAND()*(1-2*Inputs!B58)+Inputs!B58,0,'(Other Computations)'!B208)</f>
        <v>-40988.838491834213</v>
      </c>
      <c r="BM13" s="28">
        <f ca="1">NORMINV(RAND()*(1-2*Inputs!B58)+Inputs!B58,0,'(Other Computations)'!B208)</f>
        <v>-15948.072695407578</v>
      </c>
      <c r="BN13" s="29">
        <f ca="1">SUM(BB13:BM13)</f>
        <v>-136611.26104788951</v>
      </c>
      <c r="BO13" s="28">
        <f ca="1">NORMINV(RAND()*(1-2*Inputs!B58)+Inputs!B58,0,'(Other Computations)'!B208)</f>
        <v>24150.877717568637</v>
      </c>
      <c r="BP13" s="28">
        <f ca="1">NORMINV(RAND()*(1-2*Inputs!B58)+Inputs!B58,0,'(Other Computations)'!B208)</f>
        <v>3071.9268413476775</v>
      </c>
      <c r="BQ13" s="28">
        <f ca="1">NORMINV(RAND()*(1-2*Inputs!B58)+Inputs!B58,0,'(Other Computations)'!B208)</f>
        <v>53576.299905351138</v>
      </c>
      <c r="BR13" s="28">
        <f ca="1">NORMINV(RAND()*(1-2*Inputs!B58)+Inputs!B58,0,'(Other Computations)'!B208)</f>
        <v>-53489.204252104028</v>
      </c>
      <c r="BS13" s="28">
        <f ca="1">NORMINV(RAND()*(1-2*Inputs!B58)+Inputs!B58,0,'(Other Computations)'!B208)</f>
        <v>33121.070125908773</v>
      </c>
      <c r="BT13" s="28">
        <f ca="1">NORMINV(RAND()*(1-2*Inputs!B58)+Inputs!B58,0,'(Other Computations)'!B208)</f>
        <v>27602.171940975881</v>
      </c>
      <c r="BU13" s="28">
        <f ca="1">NORMINV(RAND()*(1-2*Inputs!B58)+Inputs!B58,0,'(Other Computations)'!B208)</f>
        <v>19063.799841038701</v>
      </c>
      <c r="BV13" s="28">
        <f ca="1">NORMINV(RAND()*(1-2*Inputs!B58)+Inputs!B58,0,'(Other Computations)'!B208)</f>
        <v>-15589.242778483673</v>
      </c>
      <c r="BW13" s="28">
        <f ca="1">NORMINV(RAND()*(1-2*Inputs!B58)+Inputs!B58,0,'(Other Computations)'!B208)</f>
        <v>-49903.003349979168</v>
      </c>
      <c r="BX13" s="28">
        <f ca="1">NORMINV(RAND()*(1-2*Inputs!B58)+Inputs!B58,0,'(Other Computations)'!B208)</f>
        <v>-13179.476501891169</v>
      </c>
      <c r="BY13" s="28">
        <f ca="1">NORMINV(RAND()*(1-2*Inputs!B58)+Inputs!B58,0,'(Other Computations)'!B208)</f>
        <v>-10121.641672000465</v>
      </c>
      <c r="BZ13" s="28">
        <f ca="1">NORMINV(RAND()*(1-2*Inputs!B58)+Inputs!B58,0,'(Other Computations)'!B208)</f>
        <v>-7289.6183637747772</v>
      </c>
      <c r="CA13" s="29">
        <f ca="1">SUM(BO13:BZ13)</f>
        <v>11013.959453957523</v>
      </c>
      <c r="CB13" s="28">
        <f ca="1">NORMINV(RAND()*(1-2*Inputs!B58)+Inputs!B58,0,'(Other Computations)'!B208)</f>
        <v>5977.2607232947275</v>
      </c>
      <c r="CC13" s="28">
        <f ca="1">NORMINV(RAND()*(1-2*Inputs!B58)+Inputs!B58,0,'(Other Computations)'!B208)</f>
        <v>-23058.787581913304</v>
      </c>
      <c r="CD13" s="28">
        <f ca="1">NORMINV(RAND()*(1-2*Inputs!B58)+Inputs!B58,0,'(Other Computations)'!B208)</f>
        <v>-7828.9660402573836</v>
      </c>
      <c r="CE13" s="28">
        <f ca="1">NORMINV(RAND()*(1-2*Inputs!B58)+Inputs!B58,0,'(Other Computations)'!B208)</f>
        <v>34984.45188918589</v>
      </c>
      <c r="CF13" s="28">
        <f ca="1">NORMINV(RAND()*(1-2*Inputs!B58)+Inputs!B58,0,'(Other Computations)'!B208)</f>
        <v>4334.7866404402921</v>
      </c>
      <c r="CG13" s="28">
        <f ca="1">NORMINV(RAND()*(1-2*Inputs!B58)+Inputs!B58,0,'(Other Computations)'!B208)</f>
        <v>-40028.367160675793</v>
      </c>
      <c r="CH13" s="28">
        <f ca="1">NORMINV(RAND()*(1-2*Inputs!B58)+Inputs!B58,0,'(Other Computations)'!B208)</f>
        <v>30011.85310095203</v>
      </c>
      <c r="CI13" s="28">
        <f ca="1">NORMINV(RAND()*(1-2*Inputs!B58)+Inputs!B58,0,'(Other Computations)'!B208)</f>
        <v>19859.510089051142</v>
      </c>
      <c r="CJ13" s="28">
        <f ca="1">NORMINV(RAND()*(1-2*Inputs!B58)+Inputs!B58,0,'(Other Computations)'!B208)</f>
        <v>13713.370309800912</v>
      </c>
      <c r="CK13" s="28">
        <f ca="1">NORMINV(RAND()*(1-2*Inputs!B58)+Inputs!B58,0,'(Other Computations)'!B208)</f>
        <v>-32698.344014066861</v>
      </c>
      <c r="CL13" s="28">
        <f ca="1">NORMINV(RAND()*(1-2*Inputs!B58)+Inputs!B58,0,'(Other Computations)'!B208)</f>
        <v>-57848.400485729617</v>
      </c>
      <c r="CM13" s="28">
        <f ca="1">NORMINV(RAND()*(1-2*Inputs!B58)+Inputs!B58,0,'(Other Computations)'!B208)</f>
        <v>56737.015677337629</v>
      </c>
      <c r="CN13" s="29">
        <f ca="1">SUM(CB13:CM13)</f>
        <v>4155.3831474196631</v>
      </c>
      <c r="CO13" s="28">
        <f ca="1">NORMINV(RAND()*(1-2*Inputs!B58)+Inputs!B58,0,'(Other Computations)'!B208)</f>
        <v>-13634.318545123355</v>
      </c>
      <c r="CP13" s="28">
        <f ca="1">NORMINV(RAND()*(1-2*Inputs!B58)+Inputs!B58,0,'(Other Computations)'!B208)</f>
        <v>8009.5075795988905</v>
      </c>
      <c r="CQ13" s="28">
        <f ca="1">NORMINV(RAND()*(1-2*Inputs!B58)+Inputs!B58,0,'(Other Computations)'!B208)</f>
        <v>16900.659063508538</v>
      </c>
      <c r="CR13" s="28">
        <f ca="1">NORMINV(RAND()*(1-2*Inputs!B58)+Inputs!B58,0,'(Other Computations)'!B208)</f>
        <v>-18183.688658592204</v>
      </c>
      <c r="CS13" s="28">
        <f ca="1">NORMINV(RAND()*(1-2*Inputs!B58)+Inputs!B58,0,'(Other Computations)'!B208)</f>
        <v>-16845.15310952154</v>
      </c>
      <c r="CT13" s="28">
        <f ca="1">NORMINV(RAND()*(1-2*Inputs!B58)+Inputs!B58,0,'(Other Computations)'!B208)</f>
        <v>-9833.8671809167918</v>
      </c>
      <c r="CU13" s="28">
        <f ca="1">NORMINV(RAND()*(1-2*Inputs!B58)+Inputs!B58,0,'(Other Computations)'!B208)</f>
        <v>26013.954872419639</v>
      </c>
      <c r="CV13" s="28">
        <f ca="1">NORMINV(RAND()*(1-2*Inputs!B58)+Inputs!B58,0,'(Other Computations)'!B208)</f>
        <v>-37200.778087833467</v>
      </c>
      <c r="CW13" s="28">
        <f ca="1">NORMINV(RAND()*(1-2*Inputs!B58)+Inputs!B58,0,'(Other Computations)'!B208)</f>
        <v>-29383.105239219149</v>
      </c>
      <c r="CX13" s="28">
        <f ca="1">NORMINV(RAND()*(1-2*Inputs!B58)+Inputs!B58,0,'(Other Computations)'!B208)</f>
        <v>3223.9954281027331</v>
      </c>
      <c r="CY13" s="28">
        <f ca="1">NORMINV(RAND()*(1-2*Inputs!B58)+Inputs!B58,0,'(Other Computations)'!B208)</f>
        <v>56503.260681399865</v>
      </c>
      <c r="CZ13" s="28">
        <f ca="1">NORMINV(RAND()*(1-2*Inputs!B58)+Inputs!B58,0,'(Other Computations)'!B208)</f>
        <v>44422.939992286134</v>
      </c>
      <c r="DA13" s="29">
        <f ca="1">SUM(CO13:CZ13)</f>
        <v>29993.406796109288</v>
      </c>
      <c r="DB13" s="28">
        <f ca="1">NORMINV(RAND()*(1-2*Inputs!B58)+Inputs!B58,0,'(Other Computations)'!B208)</f>
        <v>3704.8446686390348</v>
      </c>
      <c r="DC13" s="28">
        <f ca="1">NORMINV(RAND()*(1-2*Inputs!B58)+Inputs!B58,0,'(Other Computations)'!B208)</f>
        <v>-1394.3614059177401</v>
      </c>
      <c r="DD13" s="28">
        <f ca="1">NORMINV(RAND()*(1-2*Inputs!B58)+Inputs!B58,0,'(Other Computations)'!B208)</f>
        <v>50210.347906336952</v>
      </c>
      <c r="DE13" s="28">
        <f ca="1">NORMINV(RAND()*(1-2*Inputs!B58)+Inputs!B58,0,'(Other Computations)'!B208)</f>
        <v>-43176.096872455026</v>
      </c>
      <c r="DF13" s="28">
        <f ca="1">NORMINV(RAND()*(1-2*Inputs!B58)+Inputs!B58,0,'(Other Computations)'!B208)</f>
        <v>-2218.1951969431457</v>
      </c>
      <c r="DG13" s="28">
        <f ca="1">NORMINV(RAND()*(1-2*Inputs!B58)+Inputs!B58,0,'(Other Computations)'!B208)</f>
        <v>-24035.027294222196</v>
      </c>
      <c r="DH13" s="28">
        <f ca="1">NORMINV(RAND()*(1-2*Inputs!B58)+Inputs!B58,0,'(Other Computations)'!B208)</f>
        <v>44468.138302952422</v>
      </c>
      <c r="DI13" s="28">
        <f ca="1">NORMINV(RAND()*(1-2*Inputs!B58)+Inputs!B58,0,'(Other Computations)'!B208)</f>
        <v>49159.384082803226</v>
      </c>
      <c r="DJ13" s="28">
        <f ca="1">NORMINV(RAND()*(1-2*Inputs!B58)+Inputs!B58,0,'(Other Computations)'!B208)</f>
        <v>8384.3444356443561</v>
      </c>
      <c r="DK13" s="28">
        <f ca="1">NORMINV(RAND()*(1-2*Inputs!B58)+Inputs!B58,0,'(Other Computations)'!B208)</f>
        <v>16394.111045778194</v>
      </c>
      <c r="DL13" s="28">
        <f ca="1">NORMINV(RAND()*(1-2*Inputs!B58)+Inputs!B58,0,'(Other Computations)'!B208)</f>
        <v>9826.2050542763027</v>
      </c>
      <c r="DM13" s="28">
        <f ca="1">NORMINV(RAND()*(1-2*Inputs!B58)+Inputs!B58,0,'(Other Computations)'!B208)</f>
        <v>-2248.2014016479739</v>
      </c>
      <c r="DN13" s="29">
        <f ca="1">SUM(DB13:DM13)</f>
        <v>109075.49332524439</v>
      </c>
      <c r="DO13" s="28">
        <f ca="1">NORMINV(RAND()*(1-2*Inputs!B58)+Inputs!B58,0,'(Other Computations)'!B208)</f>
        <v>-3348.9345355527994</v>
      </c>
      <c r="DP13" s="28">
        <f ca="1">NORMINV(RAND()*(1-2*Inputs!B58)+Inputs!B58,0,'(Other Computations)'!B208)</f>
        <v>48495.162223322972</v>
      </c>
      <c r="DQ13" s="28">
        <f ca="1">NORMINV(RAND()*(1-2*Inputs!B58)+Inputs!B58,0,'(Other Computations)'!B208)</f>
        <v>-495.11147537043234</v>
      </c>
      <c r="DR13" s="28">
        <f ca="1">NORMINV(RAND()*(1-2*Inputs!B58)+Inputs!B58,0,'(Other Computations)'!B208)</f>
        <v>3574.1791796206285</v>
      </c>
      <c r="DS13" s="28">
        <f ca="1">NORMINV(RAND()*(1-2*Inputs!B58)+Inputs!B58,0,'(Other Computations)'!B208)</f>
        <v>62016.647191231881</v>
      </c>
      <c r="DT13" s="28">
        <f ca="1">NORMINV(RAND()*(1-2*Inputs!B58)+Inputs!B58,0,'(Other Computations)'!B208)</f>
        <v>34753.472817278998</v>
      </c>
      <c r="DU13" s="28">
        <f ca="1">NORMINV(RAND()*(1-2*Inputs!B58)+Inputs!B58,0,'(Other Computations)'!B208)</f>
        <v>21577.183132529357</v>
      </c>
      <c r="DV13" s="28">
        <f ca="1">NORMINV(RAND()*(1-2*Inputs!B58)+Inputs!B58,0,'(Other Computations)'!B208)</f>
        <v>60536.330449258683</v>
      </c>
      <c r="DW13" s="28">
        <f ca="1">NORMINV(RAND()*(1-2*Inputs!B58)+Inputs!B58,0,'(Other Computations)'!B208)</f>
        <v>582.80828575613964</v>
      </c>
      <c r="DX13" s="28">
        <f ca="1">NORMINV(RAND()*(1-2*Inputs!B58)+Inputs!B58,0,'(Other Computations)'!B208)</f>
        <v>-26704.993832218315</v>
      </c>
      <c r="DY13" s="28">
        <f ca="1">NORMINV(RAND()*(1-2*Inputs!B58)+Inputs!B58,0,'(Other Computations)'!B208)</f>
        <v>18591.092966988355</v>
      </c>
      <c r="DZ13" s="28">
        <f ca="1">NORMINV(RAND()*(1-2*Inputs!B58)+Inputs!B58,0,'(Other Computations)'!B208)</f>
        <v>-30253.785544950155</v>
      </c>
      <c r="EA13" s="29">
        <f ca="1">SUM(DO13:DZ13)</f>
        <v>189324.05085789532</v>
      </c>
      <c r="EB13" s="28">
        <f ca="1">NORMINV(RAND()*(1-2*Inputs!B58)+Inputs!B58,0,'(Other Computations)'!B208)</f>
        <v>-5326.7824373763515</v>
      </c>
      <c r="EC13" s="28">
        <f ca="1">NORMINV(RAND()*(1-2*Inputs!B58)+Inputs!B58,0,'(Other Computations)'!B208)</f>
        <v>-17500.448470894935</v>
      </c>
      <c r="ED13" s="28">
        <f ca="1">NORMINV(RAND()*(1-2*Inputs!B58)+Inputs!B58,0,'(Other Computations)'!B208)</f>
        <v>-29937.610479748368</v>
      </c>
      <c r="EE13" s="28">
        <f ca="1">NORMINV(RAND()*(1-2*Inputs!B58)+Inputs!B58,0,'(Other Computations)'!B208)</f>
        <v>10458.295113675642</v>
      </c>
      <c r="EF13" s="28">
        <f ca="1">NORMINV(RAND()*(1-2*Inputs!B58)+Inputs!B58,0,'(Other Computations)'!B208)</f>
        <v>42691.0266838834</v>
      </c>
      <c r="EG13" s="28">
        <f ca="1">NORMINV(RAND()*(1-2*Inputs!B58)+Inputs!B58,0,'(Other Computations)'!B208)</f>
        <v>-25354.098964784345</v>
      </c>
      <c r="EH13" s="28">
        <f ca="1">NORMINV(RAND()*(1-2*Inputs!B58)+Inputs!B58,0,'(Other Computations)'!B208)</f>
        <v>-5154.2406230685865</v>
      </c>
      <c r="EI13" s="28">
        <f ca="1">NORMINV(RAND()*(1-2*Inputs!B58)+Inputs!B58,0,'(Other Computations)'!B208)</f>
        <v>11347.719356691139</v>
      </c>
      <c r="EJ13" s="28">
        <f ca="1">NORMINV(RAND()*(1-2*Inputs!B58)+Inputs!B58,0,'(Other Computations)'!B208)</f>
        <v>4339.320031346193</v>
      </c>
      <c r="EK13" s="28">
        <f ca="1">NORMINV(RAND()*(1-2*Inputs!B58)+Inputs!B58,0,'(Other Computations)'!B208)</f>
        <v>-7353.1189223101437</v>
      </c>
      <c r="EL13" s="28">
        <f ca="1">NORMINV(RAND()*(1-2*Inputs!B58)+Inputs!B58,0,'(Other Computations)'!B208)</f>
        <v>31193.040271472113</v>
      </c>
      <c r="EM13" s="28">
        <f ca="1">NORMINV(RAND()*(1-2*Inputs!B58)+Inputs!B58,0,'(Other Computations)'!B208)</f>
        <v>-9785.5492938308016</v>
      </c>
      <c r="EN13" s="29">
        <f ca="1">SUM(EB13:EM13)</f>
        <v>-382.44773494504989</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34644917.741257653</v>
      </c>
      <c r="E19" s="22">
        <f t="shared" ca="1" si="11"/>
        <v>34644152.545357212</v>
      </c>
      <c r="F19" s="22">
        <f t="shared" ca="1" si="11"/>
        <v>34642953.367250837</v>
      </c>
      <c r="G19" s="22">
        <f t="shared" ca="1" si="11"/>
        <v>34641365.729996413</v>
      </c>
      <c r="H19" s="22">
        <f t="shared" ca="1" si="11"/>
        <v>34639434.572618939</v>
      </c>
      <c r="I19" s="22">
        <f t="shared" ca="1" si="11"/>
        <v>34637142.835916623</v>
      </c>
      <c r="J19" s="22">
        <f t="shared" ca="1" si="11"/>
        <v>34634500.85165976</v>
      </c>
      <c r="K19" s="22">
        <f t="shared" ca="1" si="11"/>
        <v>34631574.385352366</v>
      </c>
      <c r="L19" s="22">
        <f t="shared" ca="1" si="11"/>
        <v>34628303.127347045</v>
      </c>
      <c r="M19" s="22">
        <f t="shared" ca="1" si="11"/>
        <v>34624618.994985953</v>
      </c>
      <c r="N19" s="23">
        <f ca="1">M19</f>
        <v>34624618.994985953</v>
      </c>
      <c r="O19" s="22">
        <f ca="1">M19+M21-M20</f>
        <v>34620685.925203606</v>
      </c>
      <c r="P19" s="22">
        <f t="shared" ref="P19:Z19" ca="1" si="12">O19+O21-O20</f>
        <v>34616469.99388171</v>
      </c>
      <c r="Q19" s="22">
        <f t="shared" ca="1" si="12"/>
        <v>34612032.428001925</v>
      </c>
      <c r="R19" s="22">
        <f t="shared" ca="1" si="12"/>
        <v>34607309.892767526</v>
      </c>
      <c r="S19" s="22">
        <f t="shared" ca="1" si="12"/>
        <v>34602227.385767795</v>
      </c>
      <c r="T19" s="22">
        <f t="shared" ca="1" si="12"/>
        <v>34596886.268971518</v>
      </c>
      <c r="U19" s="22">
        <f t="shared" ca="1" si="12"/>
        <v>34591249.367834717</v>
      </c>
      <c r="V19" s="22">
        <f t="shared" ca="1" si="12"/>
        <v>34585329.00361713</v>
      </c>
      <c r="W19" s="22">
        <f t="shared" ca="1" si="12"/>
        <v>34579170.493683137</v>
      </c>
      <c r="X19" s="22">
        <f t="shared" ca="1" si="12"/>
        <v>34572728.648527622</v>
      </c>
      <c r="Y19" s="22">
        <f t="shared" ca="1" si="12"/>
        <v>34566165.200971179</v>
      </c>
      <c r="Z19" s="22">
        <f t="shared" ca="1" si="12"/>
        <v>34559453.001677528</v>
      </c>
      <c r="AA19" s="23">
        <f ca="1">Z19</f>
        <v>34559453.001677528</v>
      </c>
      <c r="AB19" s="22">
        <f ca="1">Z19+Z21-Z20</f>
        <v>34552595.861156777</v>
      </c>
      <c r="AC19" s="22">
        <f t="shared" ref="AC19:AM19" ca="1" si="13">AB19+AB21-AB20</f>
        <v>34545532.928475909</v>
      </c>
      <c r="AD19" s="22">
        <f t="shared" ca="1" si="13"/>
        <v>34538351.770299911</v>
      </c>
      <c r="AE19" s="22">
        <f t="shared" ca="1" si="13"/>
        <v>34530948.488717236</v>
      </c>
      <c r="AF19" s="22">
        <f t="shared" ca="1" si="13"/>
        <v>34523291.480529003</v>
      </c>
      <c r="AG19" s="22">
        <f t="shared" ca="1" si="13"/>
        <v>34515475.973886624</v>
      </c>
      <c r="AH19" s="22">
        <f t="shared" ca="1" si="13"/>
        <v>34507410.341030717</v>
      </c>
      <c r="AI19" s="22">
        <f t="shared" ca="1" si="13"/>
        <v>34499090.087444283</v>
      </c>
      <c r="AJ19" s="22">
        <f t="shared" ca="1" si="13"/>
        <v>34490535.468554921</v>
      </c>
      <c r="AK19" s="22">
        <f t="shared" ca="1" si="13"/>
        <v>34481838.722508445</v>
      </c>
      <c r="AL19" s="22">
        <f t="shared" ca="1" si="13"/>
        <v>34472930.894126736</v>
      </c>
      <c r="AM19" s="22">
        <f t="shared" ca="1" si="13"/>
        <v>34463846.888509087</v>
      </c>
      <c r="AN19" s="23">
        <f ca="1">AM19</f>
        <v>34463846.888509087</v>
      </c>
      <c r="AO19" s="22">
        <f ca="1">AM19+AM21-AM20</f>
        <v>34454634.693380363</v>
      </c>
      <c r="AP19" s="22">
        <f t="shared" ref="AP19:AZ19" ca="1" si="14">AO19+AO21-AO20</f>
        <v>34445237.842071354</v>
      </c>
      <c r="AQ19" s="22">
        <f t="shared" ca="1" si="14"/>
        <v>34435717.449653313</v>
      </c>
      <c r="AR19" s="22">
        <f t="shared" ca="1" si="14"/>
        <v>34426146.559242018</v>
      </c>
      <c r="AS19" s="22">
        <f t="shared" ca="1" si="14"/>
        <v>34416433.989107125</v>
      </c>
      <c r="AT19" s="22">
        <f t="shared" ca="1" si="14"/>
        <v>34406635.117948197</v>
      </c>
      <c r="AU19" s="22">
        <f t="shared" ca="1" si="14"/>
        <v>34396629.618107505</v>
      </c>
      <c r="AV19" s="22">
        <f t="shared" ca="1" si="14"/>
        <v>34386440.747107774</v>
      </c>
      <c r="AW19" s="22">
        <f t="shared" ca="1" si="14"/>
        <v>34376123.585847422</v>
      </c>
      <c r="AX19" s="22">
        <f t="shared" ca="1" si="14"/>
        <v>34365713.897984952</v>
      </c>
      <c r="AY19" s="22">
        <f t="shared" ca="1" si="14"/>
        <v>34355171.818588778</v>
      </c>
      <c r="AZ19" s="22">
        <f t="shared" ca="1" si="14"/>
        <v>34344562.151926309</v>
      </c>
      <c r="BA19" s="23">
        <f ca="1">AZ19</f>
        <v>34344562.151926309</v>
      </c>
      <c r="BB19" s="22">
        <f ca="1">AZ19+AZ21-AZ20</f>
        <v>34333794.237434015</v>
      </c>
      <c r="BC19" s="22">
        <f t="shared" ref="BC19:BM19" ca="1" si="15">BB19+BB21-BB20</f>
        <v>34322953.642013341</v>
      </c>
      <c r="BD19" s="22">
        <f t="shared" ca="1" si="15"/>
        <v>34312070.941859469</v>
      </c>
      <c r="BE19" s="22">
        <f t="shared" ca="1" si="15"/>
        <v>34301050.77251742</v>
      </c>
      <c r="BF19" s="22">
        <f t="shared" ca="1" si="15"/>
        <v>34289913.90085806</v>
      </c>
      <c r="BG19" s="22">
        <f t="shared" ca="1" si="15"/>
        <v>34278684.704084314</v>
      </c>
      <c r="BH19" s="22">
        <f t="shared" ca="1" si="15"/>
        <v>34267344.566588186</v>
      </c>
      <c r="BI19" s="22">
        <f t="shared" ca="1" si="15"/>
        <v>34255908.61094854</v>
      </c>
      <c r="BJ19" s="22">
        <f t="shared" ca="1" si="15"/>
        <v>34244381.916506469</v>
      </c>
      <c r="BK19" s="22">
        <f t="shared" ca="1" si="15"/>
        <v>34232869.273482569</v>
      </c>
      <c r="BL19" s="22">
        <f t="shared" ca="1" si="15"/>
        <v>34221231.610568948</v>
      </c>
      <c r="BM19" s="22">
        <f t="shared" ca="1" si="15"/>
        <v>34209461.806324281</v>
      </c>
      <c r="BN19" s="23">
        <f ca="1">BM19</f>
        <v>34209461.806324281</v>
      </c>
      <c r="BO19" s="22">
        <f ca="1">BM19+BM21-BM20</f>
        <v>34197550.540060304</v>
      </c>
      <c r="BP19" s="22">
        <f t="shared" ref="BP19:BZ19" ca="1" si="16">BO19+BO21-BO20</f>
        <v>34185549.698422201</v>
      </c>
      <c r="BQ19" s="22">
        <f t="shared" ca="1" si="16"/>
        <v>34173538.246120423</v>
      </c>
      <c r="BR19" s="22">
        <f t="shared" ca="1" si="16"/>
        <v>34161476.131617017</v>
      </c>
      <c r="BS19" s="22">
        <f t="shared" ca="1" si="16"/>
        <v>34149461.157538176</v>
      </c>
      <c r="BT19" s="22">
        <f t="shared" ca="1" si="16"/>
        <v>34137287.562140882</v>
      </c>
      <c r="BU19" s="22">
        <f t="shared" ca="1" si="16"/>
        <v>34125125.304933786</v>
      </c>
      <c r="BV19" s="22">
        <f t="shared" ca="1" si="16"/>
        <v>34112963.561795786</v>
      </c>
      <c r="BW19" s="22">
        <f t="shared" ca="1" si="16"/>
        <v>34100786.214954011</v>
      </c>
      <c r="BX19" s="22">
        <f t="shared" ca="1" si="16"/>
        <v>34088527.501787581</v>
      </c>
      <c r="BY19" s="22">
        <f t="shared" ca="1" si="16"/>
        <v>34076124.057424054</v>
      </c>
      <c r="BZ19" s="22">
        <f t="shared" ca="1" si="16"/>
        <v>34063650.10658484</v>
      </c>
      <c r="CA19" s="23">
        <f ca="1">BZ19</f>
        <v>34063650.10658484</v>
      </c>
      <c r="CB19" s="22">
        <f ca="1">BZ19+BZ21-BZ20</f>
        <v>34051113.521111883</v>
      </c>
      <c r="CC19" s="22">
        <f t="shared" ref="CC19:CM19" ca="1" si="17">CB19+CB21-CB20</f>
        <v>34038521.538678929</v>
      </c>
      <c r="CD19" s="22">
        <f t="shared" ca="1" si="17"/>
        <v>34025901.071481407</v>
      </c>
      <c r="CE19" s="22">
        <f t="shared" ca="1" si="17"/>
        <v>34013197.371586621</v>
      </c>
      <c r="CF19" s="22">
        <f t="shared" ca="1" si="17"/>
        <v>34000441.900893003</v>
      </c>
      <c r="CG19" s="22">
        <f t="shared" ca="1" si="17"/>
        <v>33987718.061218515</v>
      </c>
      <c r="CH19" s="22">
        <f t="shared" ca="1" si="17"/>
        <v>33974966.351767637</v>
      </c>
      <c r="CI19" s="22">
        <f t="shared" ca="1" si="17"/>
        <v>33962102.904367469</v>
      </c>
      <c r="CJ19" s="22">
        <f t="shared" ca="1" si="17"/>
        <v>33949264.60633982</v>
      </c>
      <c r="CK19" s="22">
        <f t="shared" ca="1" si="17"/>
        <v>33936431.345080987</v>
      </c>
      <c r="CL19" s="22">
        <f t="shared" ca="1" si="17"/>
        <v>33923591.33985696</v>
      </c>
      <c r="CM19" s="22">
        <f t="shared" ca="1" si="17"/>
        <v>33910656.115420662</v>
      </c>
      <c r="CN19" s="23">
        <f ca="1">CM19</f>
        <v>33910656.115420662</v>
      </c>
      <c r="CO19" s="22">
        <f ca="1">CM19+CM21-CM20</f>
        <v>33897580.403655514</v>
      </c>
      <c r="CP19" s="22">
        <f t="shared" ref="CP19:CZ19" ca="1" si="18">CO19+CO21-CO20</f>
        <v>33884587.025646754</v>
      </c>
      <c r="CQ19" s="22">
        <f t="shared" ca="1" si="18"/>
        <v>33871539.252968848</v>
      </c>
      <c r="CR19" s="22">
        <f t="shared" ca="1" si="18"/>
        <v>33858479.911004975</v>
      </c>
      <c r="CS19" s="22">
        <f t="shared" ca="1" si="18"/>
        <v>33845426.250203498</v>
      </c>
      <c r="CT19" s="22">
        <f t="shared" ca="1" si="18"/>
        <v>33832311.177261226</v>
      </c>
      <c r="CU19" s="22">
        <f t="shared" ca="1" si="18"/>
        <v>33819139.083532251</v>
      </c>
      <c r="CV19" s="22">
        <f t="shared" ca="1" si="18"/>
        <v>33805924.959342465</v>
      </c>
      <c r="CW19" s="22">
        <f t="shared" ca="1" si="18"/>
        <v>33792738.396283701</v>
      </c>
      <c r="CX19" s="22">
        <f t="shared" ca="1" si="18"/>
        <v>33779458.056846723</v>
      </c>
      <c r="CY19" s="22">
        <f t="shared" ca="1" si="18"/>
        <v>33766101.464350477</v>
      </c>
      <c r="CZ19" s="22">
        <f t="shared" ca="1" si="18"/>
        <v>33752733.161313169</v>
      </c>
      <c r="DA19" s="23">
        <f ca="1">CZ19</f>
        <v>33752733.161313169</v>
      </c>
      <c r="DB19" s="22">
        <f ca="1">CZ19+CZ21-CZ20</f>
        <v>33739455.310310245</v>
      </c>
      <c r="DC19" s="22">
        <f t="shared" ref="DC19:DM19" ca="1" si="19">DB19+DB21-DB20</f>
        <v>33726242.296942249</v>
      </c>
      <c r="DD19" s="22">
        <f t="shared" ca="1" si="19"/>
        <v>33713014.530356988</v>
      </c>
      <c r="DE19" s="22">
        <f t="shared" ca="1" si="19"/>
        <v>33699762.67004998</v>
      </c>
      <c r="DF19" s="22">
        <f t="shared" ca="1" si="19"/>
        <v>33686585.967247255</v>
      </c>
      <c r="DG19" s="22">
        <f t="shared" ca="1" si="19"/>
        <v>33673303.965776816</v>
      </c>
      <c r="DH19" s="22">
        <f t="shared" ca="1" si="19"/>
        <v>33659997.799927652</v>
      </c>
      <c r="DI19" s="22">
        <f t="shared" ca="1" si="19"/>
        <v>33646626.564110793</v>
      </c>
      <c r="DJ19" s="22">
        <f t="shared" ca="1" si="19"/>
        <v>33633322.821203366</v>
      </c>
      <c r="DK19" s="22">
        <f t="shared" ca="1" si="19"/>
        <v>33620093.614465736</v>
      </c>
      <c r="DL19" s="22">
        <f t="shared" ca="1" si="19"/>
        <v>33606858.894583993</v>
      </c>
      <c r="DM19" s="22">
        <f t="shared" ca="1" si="19"/>
        <v>33593634.278804503</v>
      </c>
      <c r="DN19" s="23">
        <f ca="1">DM19</f>
        <v>33593634.278804503</v>
      </c>
      <c r="DO19" s="22">
        <f ca="1">DM19+DM21-DM20</f>
        <v>33580407.112132423</v>
      </c>
      <c r="DP19" s="22">
        <f t="shared" ref="DP19:DZ19" ca="1" si="20">DO19+DO21-DO20</f>
        <v>33567154.425463535</v>
      </c>
      <c r="DQ19" s="22">
        <f t="shared" ca="1" si="20"/>
        <v>33553874.855662178</v>
      </c>
      <c r="DR19" s="22">
        <f t="shared" ca="1" si="20"/>
        <v>33540668.298689306</v>
      </c>
      <c r="DS19" s="22">
        <f t="shared" ca="1" si="20"/>
        <v>33527439.24521587</v>
      </c>
      <c r="DT19" s="22">
        <f t="shared" ca="1" si="20"/>
        <v>33514196.14307379</v>
      </c>
      <c r="DU19" s="22">
        <f t="shared" ca="1" si="20"/>
        <v>33501051.050879877</v>
      </c>
      <c r="DV19" s="22">
        <f t="shared" ca="1" si="20"/>
        <v>33487949.36963249</v>
      </c>
      <c r="DW19" s="22">
        <f t="shared" ca="1" si="20"/>
        <v>33474864.688698739</v>
      </c>
      <c r="DX19" s="22">
        <f t="shared" ca="1" si="20"/>
        <v>33461871.036391944</v>
      </c>
      <c r="DY19" s="22">
        <f t="shared" ca="1" si="20"/>
        <v>33448851.344881937</v>
      </c>
      <c r="DZ19" s="22">
        <f t="shared" ca="1" si="20"/>
        <v>33435754.265951272</v>
      </c>
      <c r="EA19" s="23">
        <f ca="1">DZ19</f>
        <v>33435754.265951272</v>
      </c>
      <c r="EB19" s="22">
        <f ca="1">DZ19+DZ21-DZ20</f>
        <v>33422668.468587503</v>
      </c>
      <c r="EC19" s="22">
        <f t="shared" ref="EC19:EM19" ca="1" si="21">EB19+EB21-EB20</f>
        <v>33409500.352863029</v>
      </c>
      <c r="ED19" s="22">
        <f t="shared" ca="1" si="21"/>
        <v>33396299.844115831</v>
      </c>
      <c r="EE19" s="22">
        <f t="shared" ca="1" si="21"/>
        <v>33383044.593733996</v>
      </c>
      <c r="EF19" s="22">
        <f t="shared" ca="1" si="21"/>
        <v>33369712.363988794</v>
      </c>
      <c r="EG19" s="22">
        <f t="shared" ca="1" si="21"/>
        <v>33356382.404667974</v>
      </c>
      <c r="EH19" s="22">
        <f t="shared" ca="1" si="21"/>
        <v>33343116.212515425</v>
      </c>
      <c r="EI19" s="22">
        <f t="shared" ca="1" si="21"/>
        <v>33329782.274844885</v>
      </c>
      <c r="EJ19" s="22">
        <f t="shared" ca="1" si="21"/>
        <v>33316420.998283807</v>
      </c>
      <c r="EK19" s="22">
        <f t="shared" ca="1" si="21"/>
        <v>33303064.786793191</v>
      </c>
      <c r="EL19" s="22">
        <f t="shared" ca="1" si="21"/>
        <v>33289700.246329028</v>
      </c>
      <c r="EM19" s="22">
        <f t="shared" ca="1" si="21"/>
        <v>33276305.456544165</v>
      </c>
      <c r="EN19" s="23">
        <f ca="1">EM19</f>
        <v>33276305.456544165</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206219.74845986697</v>
      </c>
      <c r="F20" s="24">
        <f ca="1">E19/Inputs!B19/12</f>
        <v>206215.19372236438</v>
      </c>
      <c r="G20" s="24">
        <f ca="1">F19/Inputs!B19/12</f>
        <v>206208.05575744549</v>
      </c>
      <c r="H20" s="24">
        <f ca="1">G19/Inputs!B19/12</f>
        <v>206198.60553569291</v>
      </c>
      <c r="I20" s="24">
        <f ca="1">H19/Inputs!B19/12</f>
        <v>206187.11055130322</v>
      </c>
      <c r="J20" s="24">
        <f ca="1">I19/Inputs!B19/12</f>
        <v>206173.46926140846</v>
      </c>
      <c r="K20" s="24">
        <f ca="1">J19/Inputs!B19/12</f>
        <v>206157.74316464143</v>
      </c>
      <c r="L20" s="24">
        <f ca="1">K19/Inputs!B19/12</f>
        <v>206140.32372233551</v>
      </c>
      <c r="M20" s="24">
        <f ca="1">L19/Inputs!B19/12</f>
        <v>206120.85194849432</v>
      </c>
      <c r="N20" s="25">
        <f ca="1">SUM(B20:M20)</f>
        <v>2474287.1453722399</v>
      </c>
      <c r="O20" s="24">
        <f ca="1">M19/Inputs!B19/12</f>
        <v>206098.92258920209</v>
      </c>
      <c r="P20" s="24">
        <f ca="1">O19/Inputs!B19/12</f>
        <v>206075.51145954526</v>
      </c>
      <c r="Q20" s="24">
        <f ca="1">P19/Inputs!B19/12</f>
        <v>206050.41663024828</v>
      </c>
      <c r="R20" s="24">
        <f ca="1">Q19/Inputs!B19/12</f>
        <v>206024.00254763049</v>
      </c>
      <c r="S20" s="24">
        <f ca="1">R19/Inputs!B19/12</f>
        <v>205995.89221885431</v>
      </c>
      <c r="T20" s="24">
        <f ca="1">S19/Inputs!B19/12</f>
        <v>205965.63920099879</v>
      </c>
      <c r="U20" s="24">
        <f ca="1">T19/Inputs!B19/12</f>
        <v>205933.84683911619</v>
      </c>
      <c r="V20" s="24">
        <f ca="1">U19/Inputs!B19/12</f>
        <v>205900.29385615906</v>
      </c>
      <c r="W20" s="24">
        <f ca="1">V19/Inputs!B19/12</f>
        <v>205865.0535929591</v>
      </c>
      <c r="X20" s="24">
        <f ca="1">W19/Inputs!B19/12</f>
        <v>205828.39579573297</v>
      </c>
      <c r="Y20" s="24">
        <f ca="1">X19/Inputs!B19/12</f>
        <v>205790.0514793311</v>
      </c>
      <c r="Z20" s="24">
        <f ca="1">Y19/Inputs!B19/12</f>
        <v>205750.98333911414</v>
      </c>
      <c r="AA20" s="25">
        <f ca="1">SUM(O20:Z20)</f>
        <v>2471279.0095488918</v>
      </c>
      <c r="AB20" s="24">
        <f ca="1">Z19/Inputs!B19/12</f>
        <v>205711.02977189005</v>
      </c>
      <c r="AC20" s="24">
        <f ca="1">AB19/Inputs!B19/12</f>
        <v>205670.21345926655</v>
      </c>
      <c r="AD20" s="24">
        <f ca="1">AC19/Inputs!B19/12</f>
        <v>205628.17219330897</v>
      </c>
      <c r="AE20" s="24">
        <f ca="1">AD19/Inputs!B19/12</f>
        <v>205585.42720416616</v>
      </c>
      <c r="AF20" s="24">
        <f ca="1">AE19/Inputs!B19/12</f>
        <v>205541.3600518883</v>
      </c>
      <c r="AG20" s="24">
        <f ca="1">AF19/Inputs!B19/12</f>
        <v>205495.78262219645</v>
      </c>
      <c r="AH20" s="24">
        <f ca="1">AG19/Inputs!B19/12</f>
        <v>205449.26174932512</v>
      </c>
      <c r="AI20" s="24">
        <f ca="1">AH19/Inputs!B19/12</f>
        <v>205401.25202994476</v>
      </c>
      <c r="AJ20" s="24">
        <f ca="1">AI19/Inputs!B19/12</f>
        <v>205351.72671097788</v>
      </c>
      <c r="AK20" s="24">
        <f ca="1">AJ19/Inputs!B19/12</f>
        <v>205300.80636044595</v>
      </c>
      <c r="AL20" s="24">
        <f ca="1">AK19/Inputs!B19/12</f>
        <v>205249.04001493123</v>
      </c>
      <c r="AM20" s="24">
        <f ca="1">AL19/Inputs!B19/12</f>
        <v>205196.01722694488</v>
      </c>
      <c r="AN20" s="25">
        <f ca="1">SUM(AB20:AM20)</f>
        <v>2465580.089395286</v>
      </c>
      <c r="AO20" s="24">
        <f ca="1">AM19/Inputs!B19/12</f>
        <v>205141.94576493502</v>
      </c>
      <c r="AP20" s="24">
        <f ca="1">AO19/Inputs!B19/12</f>
        <v>205087.11127012121</v>
      </c>
      <c r="AQ20" s="24">
        <f ca="1">AP19/Inputs!B19/12</f>
        <v>205031.17763137713</v>
      </c>
      <c r="AR20" s="24">
        <f ca="1">AQ19/Inputs!B19/12</f>
        <v>204974.50862888875</v>
      </c>
      <c r="AS20" s="24">
        <f ca="1">AR19/Inputs!B19/12</f>
        <v>204917.53904310727</v>
      </c>
      <c r="AT20" s="24">
        <f ca="1">AS19/Inputs!B19/12</f>
        <v>204859.72612563765</v>
      </c>
      <c r="AU20" s="24">
        <f ca="1">AT19/Inputs!B19/12</f>
        <v>204801.39951159642</v>
      </c>
      <c r="AV20" s="24">
        <f ca="1">AU19/Inputs!B19/12</f>
        <v>204741.8429649256</v>
      </c>
      <c r="AW20" s="24">
        <f ca="1">AV19/Inputs!B19/12</f>
        <v>204681.19492326057</v>
      </c>
      <c r="AX20" s="24">
        <f ca="1">AW19/Inputs!B19/12</f>
        <v>204619.78324909179</v>
      </c>
      <c r="AY20" s="24">
        <f ca="1">AX19/Inputs!B19/12</f>
        <v>204557.820821339</v>
      </c>
      <c r="AZ20" s="24">
        <f ca="1">AY19/Inputs!B19/12</f>
        <v>204495.07034874274</v>
      </c>
      <c r="BA20" s="25">
        <f ca="1">SUM(AO20:AZ20)</f>
        <v>2457909.1202830235</v>
      </c>
      <c r="BB20" s="24">
        <f ca="1">AZ19/Inputs!B19/12</f>
        <v>204431.91757098993</v>
      </c>
      <c r="BC20" s="24">
        <f ca="1">BB19/Inputs!B19/12</f>
        <v>204367.82284186911</v>
      </c>
      <c r="BD20" s="24">
        <f ca="1">BC19/Inputs!B19/12</f>
        <v>204303.29548817466</v>
      </c>
      <c r="BE20" s="24">
        <f ca="1">BD19/Inputs!B19/12</f>
        <v>204238.51751106826</v>
      </c>
      <c r="BF20" s="24">
        <f ca="1">BE19/Inputs!B19/12</f>
        <v>204172.92126498464</v>
      </c>
      <c r="BG20" s="24">
        <f ca="1">BF19/Inputs!B19/12</f>
        <v>204106.63036225035</v>
      </c>
      <c r="BH20" s="24">
        <f ca="1">BG19/Inputs!B19/12</f>
        <v>204039.78990526378</v>
      </c>
      <c r="BI20" s="24">
        <f ca="1">BH19/Inputs!B19/12</f>
        <v>203972.28908683444</v>
      </c>
      <c r="BJ20" s="24">
        <f ca="1">BI19/Inputs!B19/12</f>
        <v>203904.21792231276</v>
      </c>
      <c r="BK20" s="24">
        <f ca="1">BJ19/Inputs!B19/12</f>
        <v>203835.60664587186</v>
      </c>
      <c r="BL20" s="24">
        <f ca="1">BK19/Inputs!B19/12</f>
        <v>203767.0790088248</v>
      </c>
      <c r="BM20" s="24">
        <f ca="1">BL19/Inputs!B19/12</f>
        <v>203697.80720576757</v>
      </c>
      <c r="BN20" s="25">
        <f ca="1">SUM(BB20:BM20)</f>
        <v>2448837.8948142119</v>
      </c>
      <c r="BO20" s="24">
        <f ca="1">BM19/Inputs!B19/12</f>
        <v>203627.74884716832</v>
      </c>
      <c r="BP20" s="24">
        <f ca="1">BO19/Inputs!B19/12</f>
        <v>203556.84845273991</v>
      </c>
      <c r="BQ20" s="24">
        <f ca="1">BP19/Inputs!B19/12</f>
        <v>203485.41487156073</v>
      </c>
      <c r="BR20" s="24">
        <f ca="1">BQ19/Inputs!B19/12</f>
        <v>203413.91813166917</v>
      </c>
      <c r="BS20" s="24">
        <f ca="1">BR19/Inputs!B19/12</f>
        <v>203342.11983105366</v>
      </c>
      <c r="BT20" s="24">
        <f ca="1">BS19/Inputs!B19/12</f>
        <v>203270.60212820341</v>
      </c>
      <c r="BU20" s="24">
        <f ca="1">BT19/Inputs!B19/12</f>
        <v>203198.14025083859</v>
      </c>
      <c r="BV20" s="24">
        <f ca="1">BU19/Inputs!B19/12</f>
        <v>203125.74586270109</v>
      </c>
      <c r="BW20" s="24">
        <f ca="1">BV19/Inputs!B19/12</f>
        <v>203053.35453449874</v>
      </c>
      <c r="BX20" s="24">
        <f ca="1">BW19/Inputs!B19/12</f>
        <v>202980.87032710723</v>
      </c>
      <c r="BY20" s="24">
        <f ca="1">BX19/Inputs!B19/12</f>
        <v>202907.90179635465</v>
      </c>
      <c r="BZ20" s="24">
        <f ca="1">BY19/Inputs!B19/12</f>
        <v>202834.07177038127</v>
      </c>
      <c r="CA20" s="25">
        <f ca="1">SUM(BO20:BZ20)</f>
        <v>2438796.7368042767</v>
      </c>
      <c r="CB20" s="24">
        <f ca="1">BZ19/Inputs!B19/12</f>
        <v>202759.82206300498</v>
      </c>
      <c r="CC20" s="24">
        <f ca="1">CB19/Inputs!B19/12</f>
        <v>202685.1995304279</v>
      </c>
      <c r="CD20" s="24">
        <f ca="1">CC19/Inputs!B19/12</f>
        <v>202610.24725404126</v>
      </c>
      <c r="CE20" s="24">
        <f ca="1">CD19/Inputs!B19/12</f>
        <v>202535.12542548458</v>
      </c>
      <c r="CF20" s="24">
        <f ca="1">CE19/Inputs!B19/12</f>
        <v>202459.50816420608</v>
      </c>
      <c r="CG20" s="24">
        <f ca="1">CF19/Inputs!B19/12</f>
        <v>202383.58274341072</v>
      </c>
      <c r="CH20" s="24">
        <f ca="1">CG19/Inputs!B19/12</f>
        <v>202307.84560249117</v>
      </c>
      <c r="CI20" s="24">
        <f ca="1">CH19/Inputs!B19/12</f>
        <v>202231.94257004547</v>
      </c>
      <c r="CJ20" s="24">
        <f ca="1">CI19/Inputs!B19/12</f>
        <v>202155.37443075876</v>
      </c>
      <c r="CK20" s="24">
        <f ca="1">CJ19/Inputs!B19/12</f>
        <v>202078.95599011797</v>
      </c>
      <c r="CL20" s="24">
        <f ca="1">CK19/Inputs!B19/12</f>
        <v>202002.56753024398</v>
      </c>
      <c r="CM20" s="24">
        <f ca="1">CL19/Inputs!B19/12</f>
        <v>201926.13892771999</v>
      </c>
      <c r="CN20" s="25">
        <f ca="1">SUM(CB20:CM20)</f>
        <v>2428136.3102319529</v>
      </c>
      <c r="CO20" s="24">
        <f ca="1">CM19/Inputs!B19/12</f>
        <v>201849.14354417063</v>
      </c>
      <c r="CP20" s="24">
        <f ca="1">CO19/Inputs!B19/12</f>
        <v>201771.31192652092</v>
      </c>
      <c r="CQ20" s="24">
        <f ca="1">CP19/Inputs!B19/12</f>
        <v>201693.97039075449</v>
      </c>
      <c r="CR20" s="24">
        <f ca="1">CQ19/Inputs!B19/12</f>
        <v>201616.30507719552</v>
      </c>
      <c r="CS20" s="24">
        <f ca="1">CR19/Inputs!B19/12</f>
        <v>201538.57089883916</v>
      </c>
      <c r="CT20" s="24">
        <f ca="1">CS19/Inputs!B19/12</f>
        <v>201460.87053692559</v>
      </c>
      <c r="CU20" s="24">
        <f ca="1">CT19/Inputs!B19/12</f>
        <v>201382.80462655492</v>
      </c>
      <c r="CV20" s="24">
        <f ca="1">CU19/Inputs!B19/12</f>
        <v>201304.39930673959</v>
      </c>
      <c r="CW20" s="24">
        <f ca="1">CV19/Inputs!B19/12</f>
        <v>201225.74380560991</v>
      </c>
      <c r="CX20" s="24">
        <f ca="1">CW19/Inputs!B19/12</f>
        <v>201147.25235883155</v>
      </c>
      <c r="CY20" s="24">
        <f ca="1">CX19/Inputs!B19/12</f>
        <v>201068.20271932575</v>
      </c>
      <c r="CZ20" s="24">
        <f ca="1">CY19/Inputs!B19/12</f>
        <v>200988.69919256237</v>
      </c>
      <c r="DA20" s="25">
        <f ca="1">SUM(CO20:CZ20)</f>
        <v>2417047.2743840301</v>
      </c>
      <c r="DB20" s="24">
        <f ca="1">CZ19/Inputs!B19/12</f>
        <v>200909.12596019742</v>
      </c>
      <c r="DC20" s="24">
        <f ca="1">DB19/Inputs!B19/12</f>
        <v>200830.09113279908</v>
      </c>
      <c r="DD20" s="24">
        <f ca="1">DC19/Inputs!B19/12</f>
        <v>200751.44224370387</v>
      </c>
      <c r="DE20" s="24">
        <f ca="1">DD19/Inputs!B19/12</f>
        <v>200672.70553783921</v>
      </c>
      <c r="DF20" s="24">
        <f ca="1">DE19/Inputs!B19/12</f>
        <v>200593.82541696416</v>
      </c>
      <c r="DG20" s="24">
        <f ca="1">DF19/Inputs!B19/12</f>
        <v>200515.39266218606</v>
      </c>
      <c r="DH20" s="24">
        <f ca="1">DG19/Inputs!B19/12</f>
        <v>200436.3331296239</v>
      </c>
      <c r="DI20" s="24">
        <f ca="1">DH19/Inputs!B19/12</f>
        <v>200357.12976147412</v>
      </c>
      <c r="DJ20" s="24">
        <f ca="1">DI19/Inputs!B19/12</f>
        <v>200277.53907208805</v>
      </c>
      <c r="DK20" s="24">
        <f ca="1">DJ19/Inputs!B19/12</f>
        <v>200198.35012621051</v>
      </c>
      <c r="DL20" s="24">
        <f ca="1">DK19/Inputs!B19/12</f>
        <v>200119.60484801035</v>
      </c>
      <c r="DM20" s="24">
        <f ca="1">DL19/Inputs!B19/12</f>
        <v>200040.82675347614</v>
      </c>
      <c r="DN20" s="25">
        <f ca="1">SUM(DB20:DM20)</f>
        <v>2405702.3666445729</v>
      </c>
      <c r="DO20" s="24">
        <f ca="1">DM19/Inputs!B19/12</f>
        <v>199962.10880240775</v>
      </c>
      <c r="DP20" s="24">
        <f ca="1">DO19/Inputs!B19/12</f>
        <v>199883.37566745491</v>
      </c>
      <c r="DQ20" s="24">
        <f ca="1">DP19/Inputs!B19/12</f>
        <v>199804.49062775914</v>
      </c>
      <c r="DR20" s="24">
        <f ca="1">DQ19/Inputs!B19/12</f>
        <v>199725.4455694177</v>
      </c>
      <c r="DS20" s="24">
        <f ca="1">DR19/Inputs!B19/12</f>
        <v>199646.83511124586</v>
      </c>
      <c r="DT20" s="24">
        <f ca="1">DS19/Inputs!B19/12</f>
        <v>199568.09074533256</v>
      </c>
      <c r="DU20" s="24">
        <f ca="1">DT19/Inputs!B19/12</f>
        <v>199489.26275639163</v>
      </c>
      <c r="DV20" s="24">
        <f ca="1">DU19/Inputs!B19/12</f>
        <v>199411.01815999928</v>
      </c>
      <c r="DW20" s="24">
        <f ca="1">DV19/Inputs!B19/12</f>
        <v>199333.03196209818</v>
      </c>
      <c r="DX20" s="24">
        <f ca="1">DW19/Inputs!B19/12</f>
        <v>199255.14695654009</v>
      </c>
      <c r="DY20" s="24">
        <f ca="1">DX19/Inputs!B19/12</f>
        <v>199177.80378804728</v>
      </c>
      <c r="DZ20" s="24">
        <f ca="1">DY19/Inputs!B19/12</f>
        <v>199100.30562429724</v>
      </c>
      <c r="EA20" s="25">
        <f ca="1">SUM(DO20:DZ20)</f>
        <v>2394356.9157709917</v>
      </c>
      <c r="EB20" s="24">
        <f ca="1">DZ19/Inputs!B19/12</f>
        <v>199022.34682113852</v>
      </c>
      <c r="EC20" s="24">
        <f ca="1">EB19/Inputs!B19/12</f>
        <v>198944.45517016368</v>
      </c>
      <c r="ED20" s="24">
        <f ca="1">EC19/Inputs!B19/12</f>
        <v>198866.07352894661</v>
      </c>
      <c r="EE20" s="24">
        <f ca="1">ED19/Inputs!B19/12</f>
        <v>198787.49907211805</v>
      </c>
      <c r="EF20" s="24">
        <f ca="1">EE19/Inputs!B19/12</f>
        <v>198708.59877222616</v>
      </c>
      <c r="EG20" s="24">
        <f ca="1">EF19/Inputs!B19/12</f>
        <v>198629.24026183807</v>
      </c>
      <c r="EH20" s="24">
        <f ca="1">EG19/Inputs!B19/12</f>
        <v>198549.89526588077</v>
      </c>
      <c r="EI20" s="24">
        <f ca="1">EH19/Inputs!B19/12</f>
        <v>198470.92983640134</v>
      </c>
      <c r="EJ20" s="24">
        <f ca="1">EI19/Inputs!B19/12</f>
        <v>198391.56115979099</v>
      </c>
      <c r="EK20" s="24">
        <f ca="1">EJ19/Inputs!B19/12</f>
        <v>198312.02975168932</v>
      </c>
      <c r="EL20" s="24">
        <f ca="1">EK19/Inputs!B19/12</f>
        <v>198232.52849281661</v>
      </c>
      <c r="EM20" s="24">
        <f ca="1">EL19/Inputs!B19/12</f>
        <v>198152.97765672041</v>
      </c>
      <c r="EN20" s="25">
        <f ca="1">SUM(EB20:EM20)</f>
        <v>2383068.1357897301</v>
      </c>
    </row>
    <row r="21" spans="1:144" ht="12.75" customHeight="1" outlineLevel="1">
      <c r="A21" s="11" t="str">
        <f>Labels!B19</f>
        <v>Capital Investment</v>
      </c>
      <c r="B21" s="24">
        <f>B20+(B22-B19)/Inputs!B22/12</f>
        <v>206222.01441622889</v>
      </c>
      <c r="C21" s="24">
        <f ca="1">C20+(C22-C19)/Inputs!B22/12</f>
        <v>205841.33374742305</v>
      </c>
      <c r="D21" s="24">
        <f ca="1">D20+(D22-D19)/Inputs!B22/12</f>
        <v>205456.81851578661</v>
      </c>
      <c r="E21" s="24">
        <f ca="1">E20+(E22-E19)/Inputs!B22/12</f>
        <v>205020.57035348986</v>
      </c>
      <c r="F21" s="24">
        <f ca="1">F20+(F22-F19)/Inputs!B22/12</f>
        <v>204627.55646794432</v>
      </c>
      <c r="G21" s="24">
        <f ca="1">G20+(G22-G19)/Inputs!B22/12</f>
        <v>204276.89837997148</v>
      </c>
      <c r="H21" s="24">
        <f ca="1">H20+(H22-H19)/Inputs!B22/12</f>
        <v>203906.86883337802</v>
      </c>
      <c r="I21" s="24">
        <f ca="1">I20+(I22-I19)/Inputs!B22/12</f>
        <v>203545.12629444335</v>
      </c>
      <c r="J21" s="24">
        <f ca="1">J20+(J22-J19)/Inputs!B22/12</f>
        <v>203247.00295401466</v>
      </c>
      <c r="K21" s="24">
        <f ca="1">K20+(K22-K19)/Inputs!B22/12</f>
        <v>202886.48515932061</v>
      </c>
      <c r="L21" s="24">
        <f ca="1">L20+(L22-L19)/Inputs!B22/12</f>
        <v>202456.19136124136</v>
      </c>
      <c r="M21" s="24">
        <f ca="1">M20+(M22-M19)/Inputs!B22/12</f>
        <v>202187.78216614784</v>
      </c>
      <c r="N21" s="25">
        <f ca="1">SUM(B21:M21)</f>
        <v>2449674.6486493899</v>
      </c>
      <c r="O21" s="24">
        <f ca="1">O20+(O22-O19)/Inputs!B22/12</f>
        <v>201882.99126731211</v>
      </c>
      <c r="P21" s="24">
        <f ca="1">P20+(P22-P19)/Inputs!B22/12</f>
        <v>201637.94557976114</v>
      </c>
      <c r="Q21" s="24">
        <f ca="1">Q20+(Q22-Q19)/Inputs!B22/12</f>
        <v>201327.88139584727</v>
      </c>
      <c r="R21" s="24">
        <f ca="1">R20+(R22-R19)/Inputs!B22/12</f>
        <v>200941.49554789963</v>
      </c>
      <c r="S21" s="24">
        <f ca="1">S20+(S22-S19)/Inputs!B22/12</f>
        <v>200654.77542257952</v>
      </c>
      <c r="T21" s="24">
        <f ca="1">T20+(T22-T19)/Inputs!B22/12</f>
        <v>200328.73806420062</v>
      </c>
      <c r="U21" s="24">
        <f ca="1">U20+(U22-U19)/Inputs!B22/12</f>
        <v>200013.48262152751</v>
      </c>
      <c r="V21" s="24">
        <f ca="1">V20+(V22-V19)/Inputs!B22/12</f>
        <v>199741.78392216418</v>
      </c>
      <c r="W21" s="24">
        <f ca="1">W20+(W22-W19)/Inputs!B22/12</f>
        <v>199423.20843744412</v>
      </c>
      <c r="X21" s="24">
        <f ca="1">X20+(X22-X19)/Inputs!B22/12</f>
        <v>199264.94823929091</v>
      </c>
      <c r="Y21" s="24">
        <f ca="1">Y20+(Y22-Y19)/Inputs!B22/12</f>
        <v>199077.85218567937</v>
      </c>
      <c r="Z21" s="24">
        <f ca="1">Z20+(Z22-Z19)/Inputs!B22/12</f>
        <v>198893.84281836226</v>
      </c>
      <c r="AA21" s="25">
        <f ca="1">SUM(O21:Z21)</f>
        <v>2403188.9455020684</v>
      </c>
      <c r="AB21" s="24">
        <f ca="1">AB20+(AB22-AB19)/Inputs!B22/12</f>
        <v>198648.09709102078</v>
      </c>
      <c r="AC21" s="24">
        <f ca="1">AC20+(AC22-AC19)/Inputs!B22/12</f>
        <v>198489.05528326851</v>
      </c>
      <c r="AD21" s="24">
        <f ca="1">AD20+(AD22-AD19)/Inputs!B22/12</f>
        <v>198224.89061063496</v>
      </c>
      <c r="AE21" s="24">
        <f ca="1">AE20+(AE22-AE19)/Inputs!B22/12</f>
        <v>197928.41901593877</v>
      </c>
      <c r="AF21" s="24">
        <f ca="1">AF20+(AF22-AF19)/Inputs!B22/12</f>
        <v>197725.8534095051</v>
      </c>
      <c r="AG21" s="24">
        <f ca="1">AG20+(AG22-AG19)/Inputs!B22/12</f>
        <v>197430.14976629143</v>
      </c>
      <c r="AH21" s="24">
        <f ca="1">AH20+(AH22-AH19)/Inputs!B22/12</f>
        <v>197129.00816289688</v>
      </c>
      <c r="AI21" s="24">
        <f ca="1">AI20+(AI22-AI19)/Inputs!B22/12</f>
        <v>196846.63314058812</v>
      </c>
      <c r="AJ21" s="24">
        <f ca="1">AJ20+(AJ22-AJ19)/Inputs!B22/12</f>
        <v>196654.9806645012</v>
      </c>
      <c r="AK21" s="24">
        <f ca="1">AK20+(AK22-AK19)/Inputs!B22/12</f>
        <v>196392.97797873846</v>
      </c>
      <c r="AL21" s="24">
        <f ca="1">AL20+(AL22-AL19)/Inputs!B22/12</f>
        <v>196165.03439728534</v>
      </c>
      <c r="AM21" s="24">
        <f ca="1">AM20+(AM22-AM19)/Inputs!B22/12</f>
        <v>195983.8220982207</v>
      </c>
      <c r="AN21" s="25">
        <f ca="1">SUM(AB21:AM21)</f>
        <v>2367618.9216188905</v>
      </c>
      <c r="AO21" s="24">
        <f ca="1">AO20+(AO22-AO19)/Inputs!B22/12</f>
        <v>195745.09445592531</v>
      </c>
      <c r="AP21" s="24">
        <f ca="1">AP20+(AP22-AP19)/Inputs!B22/12</f>
        <v>195566.71885208352</v>
      </c>
      <c r="AQ21" s="24">
        <f ca="1">AQ20+(AQ22-AQ19)/Inputs!B22/12</f>
        <v>195460.28722008504</v>
      </c>
      <c r="AR21" s="24">
        <f ca="1">AR20+(AR22-AR19)/Inputs!B22/12</f>
        <v>195261.93849400003</v>
      </c>
      <c r="AS21" s="24">
        <f ca="1">AS20+(AS22-AS19)/Inputs!B22/12</f>
        <v>195118.66788418125</v>
      </c>
      <c r="AT21" s="24">
        <f ca="1">AT20+(AT22-AT19)/Inputs!B22/12</f>
        <v>194854.22628494285</v>
      </c>
      <c r="AU21" s="24">
        <f ca="1">AU20+(AU22-AU19)/Inputs!B22/12</f>
        <v>194612.52851186405</v>
      </c>
      <c r="AV21" s="24">
        <f ca="1">AV20+(AV22-AV19)/Inputs!B22/12</f>
        <v>194424.68170457552</v>
      </c>
      <c r="AW21" s="24">
        <f ca="1">AW20+(AW22-AW19)/Inputs!B22/12</f>
        <v>194271.50706079064</v>
      </c>
      <c r="AX21" s="24">
        <f ca="1">AX20+(AX22-AX19)/Inputs!B22/12</f>
        <v>194077.70385292362</v>
      </c>
      <c r="AY21" s="24">
        <f ca="1">AY20+(AY22-AY19)/Inputs!B22/12</f>
        <v>193948.15415886557</v>
      </c>
      <c r="AZ21" s="24">
        <f ca="1">AZ20+(AZ22-AZ19)/Inputs!B22/12</f>
        <v>193727.15585644587</v>
      </c>
      <c r="BA21" s="25">
        <f ca="1">SUM(AO21:AZ21)</f>
        <v>2337068.6643366832</v>
      </c>
      <c r="BB21" s="24">
        <f ca="1">BB20+(BB22-BB19)/Inputs!B22/12</f>
        <v>193591.32215031685</v>
      </c>
      <c r="BC21" s="24">
        <f ca="1">BC20+(BC22-BC19)/Inputs!B22/12</f>
        <v>193485.12268799861</v>
      </c>
      <c r="BD21" s="24">
        <f ca="1">BD20+(BD22-BD19)/Inputs!B22/12</f>
        <v>193283.12614612287</v>
      </c>
      <c r="BE21" s="24">
        <f ca="1">BE20+(BE22-BE19)/Inputs!B22/12</f>
        <v>193101.64585171116</v>
      </c>
      <c r="BF21" s="24">
        <f ca="1">BF20+(BF22-BF19)/Inputs!B22/12</f>
        <v>192943.72449123993</v>
      </c>
      <c r="BG21" s="24">
        <f ca="1">BG20+(BG22-BG19)/Inputs!B22/12</f>
        <v>192766.49286611981</v>
      </c>
      <c r="BH21" s="24">
        <f ca="1">BH20+(BH22-BH19)/Inputs!B22/12</f>
        <v>192603.83426562019</v>
      </c>
      <c r="BI21" s="24">
        <f ca="1">BI20+(BI22-BI19)/Inputs!B22/12</f>
        <v>192445.59464476156</v>
      </c>
      <c r="BJ21" s="24">
        <f ca="1">BJ20+(BJ22-BJ19)/Inputs!B22/12</f>
        <v>192391.57489841519</v>
      </c>
      <c r="BK21" s="24">
        <f ca="1">BK20+(BK22-BK19)/Inputs!B22/12</f>
        <v>192197.94373225572</v>
      </c>
      <c r="BL21" s="24">
        <f ca="1">BL20+(BL22-BL19)/Inputs!B22/12</f>
        <v>191997.27476415565</v>
      </c>
      <c r="BM21" s="24">
        <f ca="1">BM20+(BM22-BM19)/Inputs!B22/12</f>
        <v>191786.54094178611</v>
      </c>
      <c r="BN21" s="25">
        <f ca="1">SUM(BB21:BM21)</f>
        <v>2312594.1974405036</v>
      </c>
      <c r="BO21" s="24">
        <f ca="1">BO20+(BO22-BO19)/Inputs!B22/12</f>
        <v>191626.90720906499</v>
      </c>
      <c r="BP21" s="24">
        <f ca="1">BP20+(BP22-BP19)/Inputs!B22/12</f>
        <v>191545.39615096262</v>
      </c>
      <c r="BQ21" s="24">
        <f ca="1">BQ20+(BQ22-BQ19)/Inputs!B22/12</f>
        <v>191423.30036815288</v>
      </c>
      <c r="BR21" s="24">
        <f ca="1">BR20+(BR22-BR19)/Inputs!B22/12</f>
        <v>191398.94405283179</v>
      </c>
      <c r="BS21" s="24">
        <f ca="1">BS20+(BS22-BS19)/Inputs!B22/12</f>
        <v>191168.52443375927</v>
      </c>
      <c r="BT21" s="24">
        <f ca="1">BT20+(BT22-BT19)/Inputs!B22/12</f>
        <v>191108.34492110094</v>
      </c>
      <c r="BU21" s="24">
        <f ca="1">BU20+(BU22-BU19)/Inputs!B22/12</f>
        <v>191036.39711283596</v>
      </c>
      <c r="BV21" s="24">
        <f ca="1">BV20+(BV22-BV19)/Inputs!B22/12</f>
        <v>190948.39902092249</v>
      </c>
      <c r="BW21" s="24">
        <f ca="1">BW20+(BW22-BW19)/Inputs!B22/12</f>
        <v>190794.64136807082</v>
      </c>
      <c r="BX21" s="24">
        <f ca="1">BX20+(BX22-BX19)/Inputs!B22/12</f>
        <v>190577.42596358416</v>
      </c>
      <c r="BY21" s="24">
        <f ca="1">BY20+(BY22-BY19)/Inputs!B22/12</f>
        <v>190433.95095714476</v>
      </c>
      <c r="BZ21" s="24">
        <f ca="1">BZ20+(BZ22-BZ19)/Inputs!B22/12</f>
        <v>190297.48629742497</v>
      </c>
      <c r="CA21" s="25">
        <f ca="1">SUM(BO21:BZ21)</f>
        <v>2292359.7178558554</v>
      </c>
      <c r="CB21" s="24">
        <f ca="1">CB20+(CB22-CB19)/Inputs!B22/12</f>
        <v>190167.83963005117</v>
      </c>
      <c r="CC21" s="24">
        <f ca="1">CC20+(CC22-CC19)/Inputs!B22/12</f>
        <v>190064.73233290931</v>
      </c>
      <c r="CD21" s="24">
        <f ca="1">CD20+(CD22-CD19)/Inputs!B22/12</f>
        <v>189906.54735925971</v>
      </c>
      <c r="CE21" s="24">
        <f ca="1">CE20+(CE22-CE19)/Inputs!B22/12</f>
        <v>189779.65473187211</v>
      </c>
      <c r="CF21" s="24">
        <f ca="1">CF20+(CF22-CF19)/Inputs!B22/12</f>
        <v>189735.66848971765</v>
      </c>
      <c r="CG21" s="24">
        <f ca="1">CG20+(CG22-CG19)/Inputs!B22/12</f>
        <v>189631.87329253324</v>
      </c>
      <c r="CH21" s="24">
        <f ca="1">CH20+(CH22-CH19)/Inputs!B22/12</f>
        <v>189444.39820232533</v>
      </c>
      <c r="CI21" s="24">
        <f ca="1">CI20+(CI22-CI19)/Inputs!B22/12</f>
        <v>189393.64454239441</v>
      </c>
      <c r="CJ21" s="24">
        <f ca="1">CJ20+(CJ22-CJ19)/Inputs!B22/12</f>
        <v>189322.1131719301</v>
      </c>
      <c r="CK21" s="24">
        <f ca="1">CK20+(CK22-CK19)/Inputs!B22/12</f>
        <v>189238.95076609383</v>
      </c>
      <c r="CL21" s="24">
        <f ca="1">CL20+(CL22-CL19)/Inputs!B22/12</f>
        <v>189067.34309394596</v>
      </c>
      <c r="CM21" s="24">
        <f ca="1">CM20+(CM22-CM19)/Inputs!B22/12</f>
        <v>188850.42716257204</v>
      </c>
      <c r="CN21" s="25">
        <f ca="1">SUM(CB21:CM21)</f>
        <v>2274603.1927756052</v>
      </c>
      <c r="CO21" s="24">
        <f ca="1">CO20+(CO22-CO19)/Inputs!B22/12</f>
        <v>188855.76553540744</v>
      </c>
      <c r="CP21" s="24">
        <f ca="1">CP20+(CP22-CP19)/Inputs!B22/12</f>
        <v>188723.53924861818</v>
      </c>
      <c r="CQ21" s="24">
        <f ca="1">CQ20+(CQ22-CQ19)/Inputs!B22/12</f>
        <v>188634.62842688113</v>
      </c>
      <c r="CR21" s="24">
        <f ca="1">CR20+(CR22-CR19)/Inputs!B22/12</f>
        <v>188562.64427571718</v>
      </c>
      <c r="CS21" s="24">
        <f ca="1">CS20+(CS22-CS19)/Inputs!B22/12</f>
        <v>188423.49795656474</v>
      </c>
      <c r="CT21" s="24">
        <f ca="1">CT20+(CT22-CT19)/Inputs!B22/12</f>
        <v>188288.77680794802</v>
      </c>
      <c r="CU21" s="24">
        <f ca="1">CU20+(CU22-CU19)/Inputs!B22/12</f>
        <v>188168.68043676976</v>
      </c>
      <c r="CV21" s="24">
        <f ca="1">CV20+(CV22-CV19)/Inputs!B22/12</f>
        <v>188117.83624797038</v>
      </c>
      <c r="CW21" s="24">
        <f ca="1">CW20+(CW22-CW19)/Inputs!B22/12</f>
        <v>187945.40436863087</v>
      </c>
      <c r="CX21" s="24">
        <f ca="1">CX20+(CX22-CX19)/Inputs!B22/12</f>
        <v>187790.65986258464</v>
      </c>
      <c r="CY21" s="24">
        <f ca="1">CY20+(CY22-CY19)/Inputs!B22/12</f>
        <v>187699.89968201885</v>
      </c>
      <c r="CZ21" s="24">
        <f ca="1">CZ20+(CZ22-CZ19)/Inputs!B22/12</f>
        <v>187710.84818964021</v>
      </c>
      <c r="DA21" s="25">
        <f ca="1">SUM(CO21:CZ21)</f>
        <v>2258922.1810387513</v>
      </c>
      <c r="DB21" s="24">
        <f ca="1">DB20+(DB22-DB19)/Inputs!B22/12</f>
        <v>187696.11259220634</v>
      </c>
      <c r="DC21" s="24">
        <f ca="1">DC20+(DC22-DC19)/Inputs!B22/12</f>
        <v>187602.32454753824</v>
      </c>
      <c r="DD21" s="24">
        <f ca="1">DD20+(DD22-DD19)/Inputs!B22/12</f>
        <v>187499.58193669491</v>
      </c>
      <c r="DE21" s="24">
        <f ca="1">DE20+(DE22-DE19)/Inputs!B22/12</f>
        <v>187496.00273511553</v>
      </c>
      <c r="DF21" s="24">
        <f ca="1">DF20+(DF22-DF19)/Inputs!B22/12</f>
        <v>187311.82394653093</v>
      </c>
      <c r="DG21" s="24">
        <f ca="1">DG20+(DG22-DG19)/Inputs!B22/12</f>
        <v>187209.22681301687</v>
      </c>
      <c r="DH21" s="24">
        <f ca="1">DH20+(DH22-DH19)/Inputs!B22/12</f>
        <v>187065.09731276345</v>
      </c>
      <c r="DI21" s="24">
        <f ca="1">DI20+(DI22-DI19)/Inputs!B22/12</f>
        <v>187053.38685404375</v>
      </c>
      <c r="DJ21" s="24">
        <f ca="1">DJ20+(DJ22-DJ19)/Inputs!B22/12</f>
        <v>187048.33233446066</v>
      </c>
      <c r="DK21" s="24">
        <f ca="1">DK20+(DK22-DK19)/Inputs!B22/12</f>
        <v>186963.63024446205</v>
      </c>
      <c r="DL21" s="24">
        <f ca="1">DL20+(DL22-DL19)/Inputs!B22/12</f>
        <v>186894.98906852666</v>
      </c>
      <c r="DM21" s="24">
        <f ca="1">DM20+(DM22-DM19)/Inputs!B22/12</f>
        <v>186813.66008139434</v>
      </c>
      <c r="DN21" s="25">
        <f ca="1">SUM(DB21:DM21)</f>
        <v>2246654.1684667538</v>
      </c>
      <c r="DO21" s="24">
        <f ca="1">DO20+(DO22-DO19)/Inputs!B22/12</f>
        <v>186709.42213351681</v>
      </c>
      <c r="DP21" s="24">
        <f ca="1">DP20+(DP22-DP19)/Inputs!B22/12</f>
        <v>186603.8058660996</v>
      </c>
      <c r="DQ21" s="24">
        <f ca="1">DQ20+(DQ22-DQ19)/Inputs!B22/12</f>
        <v>186597.93365488408</v>
      </c>
      <c r="DR21" s="24">
        <f ca="1">DR20+(DR22-DR19)/Inputs!B22/12</f>
        <v>186496.39209598597</v>
      </c>
      <c r="DS21" s="24">
        <f ca="1">DS20+(DS22-DS19)/Inputs!B22/12</f>
        <v>186403.73296916665</v>
      </c>
      <c r="DT21" s="24">
        <f ca="1">DT20+(DT22-DT19)/Inputs!B22/12</f>
        <v>186422.9985514216</v>
      </c>
      <c r="DU21" s="24">
        <f ca="1">DU20+(DU22-DU19)/Inputs!B22/12</f>
        <v>186387.58150900609</v>
      </c>
      <c r="DV21" s="24">
        <f ca="1">DV20+(DV22-DV19)/Inputs!B22/12</f>
        <v>186326.337226248</v>
      </c>
      <c r="DW21" s="24">
        <f ca="1">DW20+(DW22-DW19)/Inputs!B22/12</f>
        <v>186339.37965530492</v>
      </c>
      <c r="DX21" s="24">
        <f ca="1">DX20+(DX22-DX19)/Inputs!B22/12</f>
        <v>186235.45544653671</v>
      </c>
      <c r="DY21" s="24">
        <f ca="1">DY20+(DY22-DY19)/Inputs!B22/12</f>
        <v>186080.72485738382</v>
      </c>
      <c r="DZ21" s="24">
        <f ca="1">DZ20+(DZ22-DZ19)/Inputs!B22/12</f>
        <v>186014.50826053077</v>
      </c>
      <c r="EA21" s="25">
        <f ca="1">SUM(DO21:DZ21)</f>
        <v>2236618.272226085</v>
      </c>
      <c r="EB21" s="24">
        <f ca="1">EB20+(EB22-EB19)/Inputs!B22/12</f>
        <v>185854.23109666101</v>
      </c>
      <c r="EC21" s="24">
        <f ca="1">EC20+(EC22-EC19)/Inputs!B22/12</f>
        <v>185743.94642296279</v>
      </c>
      <c r="ED21" s="24">
        <f ca="1">ED20+(ED22-ED19)/Inputs!B22/12</f>
        <v>185610.82314710921</v>
      </c>
      <c r="EE21" s="24">
        <f ca="1">EE20+(EE22-EE19)/Inputs!B22/12</f>
        <v>185455.2693269171</v>
      </c>
      <c r="EF21" s="24">
        <f ca="1">EF20+(EF22-EF19)/Inputs!B22/12</f>
        <v>185378.6394514087</v>
      </c>
      <c r="EG21" s="24">
        <f ca="1">EG20+(EG22-EG19)/Inputs!B22/12</f>
        <v>185363.04810928804</v>
      </c>
      <c r="EH21" s="24">
        <f ca="1">EH20+(EH22-EH19)/Inputs!B22/12</f>
        <v>185215.95759533957</v>
      </c>
      <c r="EI21" s="24">
        <f ca="1">EI20+(EI22-EI19)/Inputs!B22/12</f>
        <v>185109.65327532231</v>
      </c>
      <c r="EJ21" s="24">
        <f ca="1">EJ20+(EJ22-EJ19)/Inputs!B22/12</f>
        <v>185035.34966917374</v>
      </c>
      <c r="EK21" s="24">
        <f ca="1">EK20+(EK22-EK19)/Inputs!B22/12</f>
        <v>184947.48928752588</v>
      </c>
      <c r="EL21" s="24">
        <f ca="1">EL20+(EL22-EL19)/Inputs!B22/12</f>
        <v>184837.73870795354</v>
      </c>
      <c r="EM21" s="24">
        <f ca="1">EM20+(EM22-EM19)/Inputs!B22/12</f>
        <v>184802.42896505704</v>
      </c>
      <c r="EN21" s="25">
        <f ca="1">SUM(EB21:EM21)</f>
        <v>2223354.5750547191</v>
      </c>
    </row>
    <row r="22" spans="1:144" ht="12.75" customHeight="1" outlineLevel="1">
      <c r="A22" s="9" t="str">
        <f>Labels!B14</f>
        <v>Desired Capital</v>
      </c>
      <c r="B22" s="28">
        <f>Inputs!B20*B10/(1/Inputs!B19/12+'(Other Computations)'!B144)</f>
        <v>34645298.421926454</v>
      </c>
      <c r="C22" s="28">
        <f ca="1">Inputs!B20*C10/(1/Inputs!B19/12+'(Other Computations)'!B144)</f>
        <v>34631593.917849444</v>
      </c>
      <c r="D22" s="28">
        <f ca="1">Inputs!B20*D10/(1/Inputs!B19/12+'(Other Computations)'!B144)</f>
        <v>34617370.68884173</v>
      </c>
      <c r="E22" s="28">
        <f ca="1">Inputs!B20*E10/(1/Inputs!B19/12+'(Other Computations)'!B144)</f>
        <v>34600982.133527637</v>
      </c>
      <c r="F22" s="28">
        <f ca="1">Inputs!B20*F10/(1/Inputs!B19/12+'(Other Computations)'!B144)</f>
        <v>34585798.426091716</v>
      </c>
      <c r="G22" s="28">
        <f ca="1">Inputs!B20*G10/(1/Inputs!B19/12+'(Other Computations)'!B144)</f>
        <v>34571844.064407349</v>
      </c>
      <c r="H22" s="28">
        <f ca="1">Inputs!B20*H10/(1/Inputs!B19/12+'(Other Computations)'!B144)</f>
        <v>34556932.051335603</v>
      </c>
      <c r="I22" s="28">
        <f ca="1">Inputs!B20*I10/(1/Inputs!B19/12+'(Other Computations)'!B144)</f>
        <v>34542031.402669668</v>
      </c>
      <c r="J22" s="28">
        <f ca="1">Inputs!B20*J10/(1/Inputs!B19/12+'(Other Computations)'!B144)</f>
        <v>34529148.064593583</v>
      </c>
      <c r="K22" s="28">
        <f ca="1">Inputs!B20*K10/(1/Inputs!B19/12+'(Other Computations)'!B144)</f>
        <v>34513809.097160816</v>
      </c>
      <c r="L22" s="28">
        <f ca="1">Inputs!B20*L10/(1/Inputs!B19/12+'(Other Computations)'!B144)</f>
        <v>34495674.362347655</v>
      </c>
      <c r="M22" s="28">
        <f ca="1">Inputs!B20*M10/(1/Inputs!B19/12+'(Other Computations)'!B144)</f>
        <v>34483028.482821479</v>
      </c>
      <c r="N22" s="29">
        <f ca="1">M22</f>
        <v>34483028.482821479</v>
      </c>
      <c r="O22" s="28">
        <f ca="1">Inputs!B20*O10/(1/Inputs!B19/12+'(Other Computations)'!B144)</f>
        <v>34468912.397615567</v>
      </c>
      <c r="P22" s="28">
        <f ca="1">Inputs!B20*P10/(1/Inputs!B19/12+'(Other Computations)'!B144)</f>
        <v>34456717.622209482</v>
      </c>
      <c r="Q22" s="28">
        <f ca="1">Inputs!B20*Q10/(1/Inputs!B19/12+'(Other Computations)'!B144)</f>
        <v>34442021.159563489</v>
      </c>
      <c r="R22" s="28">
        <f ca="1">Inputs!B20*R10/(1/Inputs!B19/12+'(Other Computations)'!B144)</f>
        <v>34424339.640777215</v>
      </c>
      <c r="S22" s="28">
        <f ca="1">Inputs!B20*S10/(1/Inputs!B19/12+'(Other Computations)'!B144)</f>
        <v>34409947.181101903</v>
      </c>
      <c r="T22" s="28">
        <f ca="1">Inputs!B20*T10/(1/Inputs!B19/12+'(Other Computations)'!B144)</f>
        <v>34393957.828046784</v>
      </c>
      <c r="U22" s="28">
        <f ca="1">Inputs!B20*U10/(1/Inputs!B19/12+'(Other Computations)'!B144)</f>
        <v>34378116.256001525</v>
      </c>
      <c r="V22" s="28">
        <f ca="1">Inputs!B20*V10/(1/Inputs!B19/12+'(Other Computations)'!B144)</f>
        <v>34363622.645993315</v>
      </c>
      <c r="W22" s="28">
        <f ca="1">Inputs!B20*W10/(1/Inputs!B19/12+'(Other Computations)'!B144)</f>
        <v>34347264.068084598</v>
      </c>
      <c r="X22" s="28">
        <f ca="1">Inputs!B20*X10/(1/Inputs!B19/12+'(Other Computations)'!B144)</f>
        <v>34336444.536495708</v>
      </c>
      <c r="Y22" s="28">
        <f ca="1">Inputs!B20*Y10/(1/Inputs!B19/12+'(Other Computations)'!B144)</f>
        <v>34324526.026399717</v>
      </c>
      <c r="Z22" s="28">
        <f ca="1">Inputs!B20*Z10/(1/Inputs!B19/12+'(Other Computations)'!B144)</f>
        <v>34312595.94293046</v>
      </c>
      <c r="AA22" s="29">
        <f ca="1">Z22</f>
        <v>34312595.94293046</v>
      </c>
      <c r="AB22" s="28">
        <f ca="1">Inputs!B20*AB10/(1/Inputs!B19/12+'(Other Computations)'!B144)</f>
        <v>34298330.284645483</v>
      </c>
      <c r="AC22" s="28">
        <f ca="1">Inputs!B20*AC10/(1/Inputs!B19/12+'(Other Computations)'!B144)</f>
        <v>34287011.234139979</v>
      </c>
      <c r="AD22" s="28">
        <f ca="1">Inputs!B20*AD10/(1/Inputs!B19/12+'(Other Computations)'!B144)</f>
        <v>34271833.633323647</v>
      </c>
      <c r="AE22" s="28">
        <f ca="1">Inputs!B20*AE10/(1/Inputs!B19/12+'(Other Computations)'!B144)</f>
        <v>34255296.193941049</v>
      </c>
      <c r="AF22" s="28">
        <f ca="1">Inputs!B20*AF10/(1/Inputs!B19/12+'(Other Computations)'!B144)</f>
        <v>34241933.241403207</v>
      </c>
      <c r="AG22" s="28">
        <f ca="1">Inputs!B20*AG10/(1/Inputs!B19/12+'(Other Computations)'!B144)</f>
        <v>34225113.191074044</v>
      </c>
      <c r="AH22" s="28">
        <f ca="1">Inputs!B20*AH10/(1/Inputs!B19/12+'(Other Computations)'!B144)</f>
        <v>34207881.2119193</v>
      </c>
      <c r="AI22" s="28">
        <f ca="1">Inputs!B20*AI10/(1/Inputs!B19/12+'(Other Computations)'!B144)</f>
        <v>34191123.807427444</v>
      </c>
      <c r="AJ22" s="28">
        <f ca="1">Inputs!B20*AJ10/(1/Inputs!B19/12+'(Other Computations)'!B144)</f>
        <v>34177452.610881761</v>
      </c>
      <c r="AK22" s="28">
        <f ca="1">Inputs!B20*AK10/(1/Inputs!B19/12+'(Other Computations)'!B144)</f>
        <v>34161156.900766976</v>
      </c>
      <c r="AL22" s="28">
        <f ca="1">Inputs!B20*AL10/(1/Inputs!B19/12+'(Other Computations)'!B144)</f>
        <v>34145906.691891484</v>
      </c>
      <c r="AM22" s="28">
        <f ca="1">Inputs!B20*AM10/(1/Inputs!B19/12+'(Other Computations)'!B144)</f>
        <v>34132207.863875017</v>
      </c>
      <c r="AN22" s="29">
        <f ca="1">AM22</f>
        <v>34132207.863875017</v>
      </c>
      <c r="AO22" s="28">
        <f ca="1">Inputs!B20*AO10/(1/Inputs!B19/12+'(Other Computations)'!B144)</f>
        <v>34116348.046256013</v>
      </c>
      <c r="AP22" s="28">
        <f ca="1">Inputs!B20*AP10/(1/Inputs!B19/12+'(Other Computations)'!B144)</f>
        <v>34102503.715021998</v>
      </c>
      <c r="AQ22" s="28">
        <f ca="1">Inputs!B20*AQ10/(1/Inputs!B19/12+'(Other Computations)'!B144)</f>
        <v>34091165.394846797</v>
      </c>
      <c r="AR22" s="28">
        <f ca="1">Inputs!B20*AR10/(1/Inputs!B19/12+'(Other Computations)'!B144)</f>
        <v>34076494.034386024</v>
      </c>
      <c r="AS22" s="28">
        <f ca="1">Inputs!B20*AS10/(1/Inputs!B19/12+'(Other Computations)'!B144)</f>
        <v>34063674.627385788</v>
      </c>
      <c r="AT22" s="28">
        <f ca="1">Inputs!B20*AT10/(1/Inputs!B19/12+'(Other Computations)'!B144)</f>
        <v>34046437.123683184</v>
      </c>
      <c r="AU22" s="28">
        <f ca="1">Inputs!B20*AU10/(1/Inputs!B19/12+'(Other Computations)'!B144)</f>
        <v>34029830.26211714</v>
      </c>
      <c r="AV22" s="28">
        <f ca="1">Inputs!B20*AV10/(1/Inputs!B19/12+'(Other Computations)'!B144)</f>
        <v>34015022.941735171</v>
      </c>
      <c r="AW22" s="28">
        <f ca="1">Inputs!B20*AW10/(1/Inputs!B19/12+'(Other Computations)'!B144)</f>
        <v>34001374.822798505</v>
      </c>
      <c r="AX22" s="28">
        <f ca="1">Inputs!B20*AX10/(1/Inputs!B19/12+'(Other Computations)'!B144)</f>
        <v>33986199.039722897</v>
      </c>
      <c r="AY22" s="28">
        <f ca="1">Inputs!B20*AY10/(1/Inputs!B19/12+'(Other Computations)'!B144)</f>
        <v>33973223.818739735</v>
      </c>
      <c r="AZ22" s="28">
        <f ca="1">Inputs!B20*AZ10/(1/Inputs!B19/12+'(Other Computations)'!B144)</f>
        <v>33956917.230203621</v>
      </c>
      <c r="BA22" s="29">
        <f ca="1">AZ22</f>
        <v>33956917.230203621</v>
      </c>
      <c r="BB22" s="28">
        <f ca="1">Inputs!B20*BB10/(1/Inputs!B19/12+'(Other Computations)'!B144)</f>
        <v>33943532.802289784</v>
      </c>
      <c r="BC22" s="28">
        <f ca="1">Inputs!B20*BC10/(1/Inputs!B19/12+'(Other Computations)'!B144)</f>
        <v>33931176.436474003</v>
      </c>
      <c r="BD22" s="28">
        <f ca="1">Inputs!B20*BD10/(1/Inputs!B19/12+'(Other Computations)'!B144)</f>
        <v>33915344.845545605</v>
      </c>
      <c r="BE22" s="28">
        <f ca="1">Inputs!B20*BE10/(1/Inputs!B19/12+'(Other Computations)'!B144)</f>
        <v>33900123.392780565</v>
      </c>
      <c r="BF22" s="28">
        <f ca="1">Inputs!B20*BF10/(1/Inputs!B19/12+'(Other Computations)'!B144)</f>
        <v>33885662.81700325</v>
      </c>
      <c r="BG22" s="28">
        <f ca="1">Inputs!B20*BG10/(1/Inputs!B19/12+'(Other Computations)'!B144)</f>
        <v>33870439.754223615</v>
      </c>
      <c r="BH22" s="28">
        <f ca="1">Inputs!B20*BH10/(1/Inputs!B19/12+'(Other Computations)'!B144)</f>
        <v>33855650.163561016</v>
      </c>
      <c r="BI22" s="28">
        <f ca="1">Inputs!B20*BI10/(1/Inputs!B19/12+'(Other Computations)'!B144)</f>
        <v>33840947.611033916</v>
      </c>
      <c r="BJ22" s="28">
        <f ca="1">Inputs!B20*BJ10/(1/Inputs!B19/12+'(Other Computations)'!B144)</f>
        <v>33829926.767646156</v>
      </c>
      <c r="BK22" s="28">
        <f ca="1">Inputs!B20*BK10/(1/Inputs!B19/12+'(Other Computations)'!B144)</f>
        <v>33813913.408592388</v>
      </c>
      <c r="BL22" s="28">
        <f ca="1">Inputs!B20*BL10/(1/Inputs!B19/12+'(Other Computations)'!B144)</f>
        <v>33797518.657760859</v>
      </c>
      <c r="BM22" s="28">
        <f ca="1">Inputs!B20*BM10/(1/Inputs!B19/12+'(Other Computations)'!B144)</f>
        <v>33780656.220820948</v>
      </c>
      <c r="BN22" s="29">
        <f ca="1">BM22</f>
        <v>33780656.220820948</v>
      </c>
      <c r="BO22" s="28">
        <f ca="1">Inputs!B20*BO10/(1/Inputs!B19/12+'(Other Computations)'!B144)</f>
        <v>33765520.241088584</v>
      </c>
      <c r="BP22" s="28">
        <f ca="1">Inputs!B20*BP10/(1/Inputs!B19/12+'(Other Computations)'!B144)</f>
        <v>33753137.415558219</v>
      </c>
      <c r="BQ22" s="28">
        <f ca="1">Inputs!B20*BQ10/(1/Inputs!B19/12+'(Other Computations)'!B144)</f>
        <v>33739302.12399774</v>
      </c>
      <c r="BR22" s="28">
        <f ca="1">Inputs!B20*BR10/(1/Inputs!B19/12+'(Other Computations)'!B144)</f>
        <v>33728937.064778872</v>
      </c>
      <c r="BS22" s="28">
        <f ca="1">Inputs!B20*BS10/(1/Inputs!B19/12+'(Other Computations)'!B144)</f>
        <v>33711211.723235577</v>
      </c>
      <c r="BT22" s="28">
        <f ca="1">Inputs!B20*BT10/(1/Inputs!B19/12+'(Other Computations)'!B144)</f>
        <v>33699446.302685194</v>
      </c>
      <c r="BU22" s="28">
        <f ca="1">Inputs!B20*BU10/(1/Inputs!B19/12+'(Other Computations)'!B144)</f>
        <v>33687302.551965691</v>
      </c>
      <c r="BV22" s="28">
        <f ca="1">Inputs!B20*BV10/(1/Inputs!B19/12+'(Other Computations)'!B144)</f>
        <v>33674579.075491756</v>
      </c>
      <c r="BW22" s="28">
        <f ca="1">Inputs!B20*BW10/(1/Inputs!B19/12+'(Other Computations)'!B144)</f>
        <v>33659472.540962607</v>
      </c>
      <c r="BX22" s="28">
        <f ca="1">Inputs!B20*BX10/(1/Inputs!B19/12+'(Other Computations)'!B144)</f>
        <v>33642003.50470075</v>
      </c>
      <c r="BY22" s="28">
        <f ca="1">Inputs!B20*BY10/(1/Inputs!B19/12+'(Other Computations)'!B144)</f>
        <v>33627061.827212498</v>
      </c>
      <c r="BZ22" s="28">
        <f ca="1">Inputs!B20*BZ10/(1/Inputs!B19/12+'(Other Computations)'!B144)</f>
        <v>33612333.029558413</v>
      </c>
      <c r="CA22" s="29">
        <f ca="1">BZ22</f>
        <v>33612333.029558413</v>
      </c>
      <c r="CB22" s="28">
        <f ca="1">Inputs!B20*CB10/(1/Inputs!B19/12+'(Other Computations)'!B144)</f>
        <v>33597802.153525546</v>
      </c>
      <c r="CC22" s="28">
        <f ca="1">Inputs!B20*CC10/(1/Inputs!B19/12+'(Other Computations)'!B144)</f>
        <v>33584184.71956826</v>
      </c>
      <c r="CD22" s="28">
        <f ca="1">Inputs!B20*CD10/(1/Inputs!B19/12+'(Other Computations)'!B144)</f>
        <v>33568567.875269271</v>
      </c>
      <c r="CE22" s="28">
        <f ca="1">Inputs!B20*CE10/(1/Inputs!B19/12+'(Other Computations)'!B144)</f>
        <v>33554000.426616572</v>
      </c>
      <c r="CF22" s="28">
        <f ca="1">Inputs!B20*CF10/(1/Inputs!B19/12+'(Other Computations)'!B144)</f>
        <v>33542383.672611419</v>
      </c>
      <c r="CG22" s="28">
        <f ca="1">Inputs!B20*CG10/(1/Inputs!B19/12+'(Other Computations)'!B144)</f>
        <v>33528656.520986926</v>
      </c>
      <c r="CH22" s="28">
        <f ca="1">Inputs!B20*CH10/(1/Inputs!B19/12+'(Other Computations)'!B144)</f>
        <v>33511882.245361667</v>
      </c>
      <c r="CI22" s="28">
        <f ca="1">Inputs!B20*CI10/(1/Inputs!B19/12+'(Other Computations)'!B144)</f>
        <v>33499924.175372031</v>
      </c>
      <c r="CJ22" s="28">
        <f ca="1">Inputs!B20*CJ10/(1/Inputs!B19/12+'(Other Computations)'!B144)</f>
        <v>33487267.201021988</v>
      </c>
      <c r="CK22" s="28">
        <f ca="1">Inputs!B20*CK10/(1/Inputs!B19/12+'(Other Computations)'!B144)</f>
        <v>33474191.157016117</v>
      </c>
      <c r="CL22" s="28">
        <f ca="1">Inputs!B20*CL10/(1/Inputs!B19/12+'(Other Computations)'!B144)</f>
        <v>33457923.260150231</v>
      </c>
      <c r="CM22" s="28">
        <f ca="1">Inputs!B20*CM10/(1/Inputs!B19/12+'(Other Computations)'!B144)</f>
        <v>33439930.491875336</v>
      </c>
      <c r="CN22" s="29">
        <f ca="1">CM22</f>
        <v>33439930.491875336</v>
      </c>
      <c r="CO22" s="28">
        <f ca="1">Inputs!B20*CO10/(1/Inputs!B19/12+'(Other Computations)'!B144)</f>
        <v>33429818.795340039</v>
      </c>
      <c r="CP22" s="28">
        <f ca="1">Inputs!B20*CP10/(1/Inputs!B19/12+'(Other Computations)'!B144)</f>
        <v>33414867.209242254</v>
      </c>
      <c r="CQ22" s="28">
        <f ca="1">Inputs!B20*CQ10/(1/Inputs!B19/12+'(Other Computations)'!B144)</f>
        <v>33401402.942269407</v>
      </c>
      <c r="CR22" s="28">
        <f ca="1">Inputs!B20*CR10/(1/Inputs!B19/12+'(Other Computations)'!B144)</f>
        <v>33388548.122151755</v>
      </c>
      <c r="CS22" s="28">
        <f ca="1">Inputs!B20*CS10/(1/Inputs!B19/12+'(Other Computations)'!B144)</f>
        <v>33373283.624281619</v>
      </c>
      <c r="CT22" s="28">
        <f ca="1">Inputs!B20*CT10/(1/Inputs!B19/12+'(Other Computations)'!B144)</f>
        <v>33358115.803018034</v>
      </c>
      <c r="CU22" s="28">
        <f ca="1">Inputs!B20*CU10/(1/Inputs!B19/12+'(Other Computations)'!B144)</f>
        <v>33343430.612699986</v>
      </c>
      <c r="CV22" s="28">
        <f ca="1">Inputs!B20*CV10/(1/Inputs!B19/12+'(Other Computations)'!B144)</f>
        <v>33331208.689226773</v>
      </c>
      <c r="CW22" s="28">
        <f ca="1">Inputs!B20*CW10/(1/Inputs!B19/12+'(Other Computations)'!B144)</f>
        <v>33314646.176552456</v>
      </c>
      <c r="CX22" s="28">
        <f ca="1">Inputs!B20*CX10/(1/Inputs!B19/12+'(Other Computations)'!B144)</f>
        <v>33298620.726981834</v>
      </c>
      <c r="CY22" s="28">
        <f ca="1">Inputs!B20*CY10/(1/Inputs!B19/12+'(Other Computations)'!B144)</f>
        <v>33284842.555007428</v>
      </c>
      <c r="CZ22" s="28">
        <f ca="1">Inputs!B20*CZ10/(1/Inputs!B19/12+'(Other Computations)'!B144)</f>
        <v>33274730.52520797</v>
      </c>
      <c r="DA22" s="29">
        <f ca="1">CZ22</f>
        <v>33274730.52520797</v>
      </c>
      <c r="DB22" s="28">
        <f ca="1">Inputs!B20*DB10/(1/Inputs!B19/12+'(Other Computations)'!B144)</f>
        <v>33263786.829062566</v>
      </c>
      <c r="DC22" s="28">
        <f ca="1">Inputs!B20*DC10/(1/Inputs!B19/12+'(Other Computations)'!B144)</f>
        <v>33250042.699872859</v>
      </c>
      <c r="DD22" s="28">
        <f ca="1">Inputs!B20*DD10/(1/Inputs!B19/12+'(Other Computations)'!B144)</f>
        <v>33235947.559304666</v>
      </c>
      <c r="DE22" s="28">
        <f ca="1">Inputs!B20*DE10/(1/Inputs!B19/12+'(Other Computations)'!B144)</f>
        <v>33225401.369151928</v>
      </c>
      <c r="DF22" s="28">
        <f ca="1">Inputs!B20*DF10/(1/Inputs!B19/12+'(Other Computations)'!B144)</f>
        <v>33208433.914311659</v>
      </c>
      <c r="DG22" s="28">
        <f ca="1">Inputs!B20*DG10/(1/Inputs!B19/12+'(Other Computations)'!B144)</f>
        <v>33194281.995206725</v>
      </c>
      <c r="DH22" s="28">
        <f ca="1">Inputs!B20*DH10/(1/Inputs!B19/12+'(Other Computations)'!B144)</f>
        <v>33178633.310520675</v>
      </c>
      <c r="DI22" s="28">
        <f ca="1">Inputs!B20*DI10/(1/Inputs!B19/12+'(Other Computations)'!B144)</f>
        <v>33167691.8194433</v>
      </c>
      <c r="DJ22" s="28">
        <f ca="1">Inputs!B20*DJ10/(1/Inputs!B19/12+'(Other Computations)'!B144)</f>
        <v>33157071.37864878</v>
      </c>
      <c r="DK22" s="28">
        <f ca="1">Inputs!B20*DK10/(1/Inputs!B19/12+'(Other Computations)'!B144)</f>
        <v>33143643.698722791</v>
      </c>
      <c r="DL22" s="28">
        <f ca="1">Inputs!B20*DL10/(1/Inputs!B19/12+'(Other Computations)'!B144)</f>
        <v>33130772.72652258</v>
      </c>
      <c r="DM22" s="28">
        <f ca="1">Inputs!B20*DM10/(1/Inputs!B19/12+'(Other Computations)'!B144)</f>
        <v>33117456.278609559</v>
      </c>
      <c r="DN22" s="29">
        <f ca="1">DM22</f>
        <v>33117456.278609559</v>
      </c>
      <c r="DO22" s="28">
        <f ca="1">Inputs!B20*DO10/(1/Inputs!B19/12+'(Other Computations)'!B144)</f>
        <v>33103310.392052349</v>
      </c>
      <c r="DP22" s="28">
        <f ca="1">Inputs!B20*DP10/(1/Inputs!B19/12+'(Other Computations)'!B144)</f>
        <v>33089089.912614744</v>
      </c>
      <c r="DQ22" s="28">
        <f ca="1">Inputs!B20*DQ10/(1/Inputs!B19/12+'(Other Computations)'!B144)</f>
        <v>33078438.804638676</v>
      </c>
      <c r="DR22" s="28">
        <f ca="1">Inputs!B20*DR10/(1/Inputs!B19/12+'(Other Computations)'!B144)</f>
        <v>33064422.373645764</v>
      </c>
      <c r="DS22" s="28">
        <f ca="1">Inputs!B20*DS10/(1/Inputs!B19/12+'(Other Computations)'!B144)</f>
        <v>33050687.568101019</v>
      </c>
      <c r="DT22" s="28">
        <f ca="1">Inputs!B20*DT10/(1/Inputs!B19/12+'(Other Computations)'!B144)</f>
        <v>33040972.824092995</v>
      </c>
      <c r="DU22" s="28">
        <f ca="1">Inputs!B20*DU10/(1/Inputs!B19/12+'(Other Computations)'!B144)</f>
        <v>33029390.525973998</v>
      </c>
      <c r="DV22" s="28">
        <f ca="1">Inputs!B20*DV10/(1/Inputs!B19/12+'(Other Computations)'!B144)</f>
        <v>33016900.856017444</v>
      </c>
      <c r="DW22" s="28">
        <f ca="1">Inputs!B20*DW10/(1/Inputs!B19/12+'(Other Computations)'!B144)</f>
        <v>33007093.205654182</v>
      </c>
      <c r="DX22" s="28">
        <f ca="1">Inputs!B20*DX10/(1/Inputs!B19/12+'(Other Computations)'!B144)</f>
        <v>32993162.142031822</v>
      </c>
      <c r="DY22" s="28">
        <f ca="1">Inputs!B20*DY10/(1/Inputs!B19/12+'(Other Computations)'!B144)</f>
        <v>32977356.503378052</v>
      </c>
      <c r="DZ22" s="28">
        <f ca="1">Inputs!B20*DZ10/(1/Inputs!B19/12+'(Other Computations)'!B144)</f>
        <v>32964665.560855679</v>
      </c>
      <c r="EA22" s="29">
        <f ca="1">DZ22</f>
        <v>32964665.560855679</v>
      </c>
      <c r="EB22" s="28">
        <f ca="1">Inputs!B20*EB10/(1/Inputs!B19/12+'(Other Computations)'!B144)</f>
        <v>32948616.302506313</v>
      </c>
      <c r="EC22" s="28">
        <f ca="1">Inputs!B20*EC10/(1/Inputs!B19/12+'(Other Computations)'!B144)</f>
        <v>32934282.037963796</v>
      </c>
      <c r="ED22" s="28">
        <f ca="1">Inputs!B20*ED10/(1/Inputs!B19/12+'(Other Computations)'!B144)</f>
        <v>32919110.830369685</v>
      </c>
      <c r="EE22" s="28">
        <f ca="1">Inputs!B20*EE10/(1/Inputs!B19/12+'(Other Computations)'!B144)</f>
        <v>32903084.322906762</v>
      </c>
      <c r="EF22" s="28">
        <f ca="1">Inputs!B20*EF10/(1/Inputs!B19/12+'(Other Computations)'!B144)</f>
        <v>32889833.828439366</v>
      </c>
      <c r="EG22" s="28">
        <f ca="1">Inputs!B20*EG10/(1/Inputs!B19/12+'(Other Computations)'!B144)</f>
        <v>32878799.487176172</v>
      </c>
      <c r="EH22" s="28">
        <f ca="1">Inputs!B20*EH10/(1/Inputs!B19/12+'(Other Computations)'!B144)</f>
        <v>32863094.456375942</v>
      </c>
      <c r="EI22" s="28">
        <f ca="1">Inputs!B20*EI10/(1/Inputs!B19/12+'(Other Computations)'!B144)</f>
        <v>32848776.31864604</v>
      </c>
      <c r="EJ22" s="28">
        <f ca="1">Inputs!B20*EJ10/(1/Inputs!B19/12+'(Other Computations)'!B144)</f>
        <v>32835597.384621587</v>
      </c>
      <c r="EK22" s="28">
        <f ca="1">Inputs!B20*EK10/(1/Inputs!B19/12+'(Other Computations)'!B144)</f>
        <v>32821941.330083307</v>
      </c>
      <c r="EL22" s="28">
        <f ca="1">Inputs!B20*EL10/(1/Inputs!B19/12+'(Other Computations)'!B144)</f>
        <v>32807487.814073958</v>
      </c>
      <c r="EM22" s="28">
        <f ca="1">Inputs!B20*EM10/(1/Inputs!B19/12+'(Other Computations)'!B144)</f>
        <v>32795685.703644283</v>
      </c>
      <c r="EN22" s="29">
        <f ca="1">EM22</f>
        <v>32795685.703644283</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139.99423132834104</v>
      </c>
      <c r="E28" s="31">
        <f ca="1">D28+'(Other Computations)'!B61*(D29-D28)/Inputs!B28/12</f>
        <v>139.98264255440515</v>
      </c>
      <c r="F28" s="31">
        <f ca="1">E28+'(Other Computations)'!B61*(E29-E28)/Inputs!B28/12</f>
        <v>139.96449163223213</v>
      </c>
      <c r="G28" s="31">
        <f ca="1">F28+'(Other Computations)'!B61*(F29-F28)/Inputs!B28/12</f>
        <v>139.94047761429374</v>
      </c>
      <c r="H28" s="31">
        <f ca="1">G28+'(Other Computations)'!B61*(G29-G28)/Inputs!B28/12</f>
        <v>139.91129077591282</v>
      </c>
      <c r="I28" s="31">
        <f ca="1">H28+'(Other Computations)'!B61*(H29-H28)/Inputs!B28/12</f>
        <v>139.87668185465492</v>
      </c>
      <c r="J28" s="31">
        <f ca="1">I28+'(Other Computations)'!B61*(I29-I28)/Inputs!B28/12</f>
        <v>139.83681758199927</v>
      </c>
      <c r="K28" s="31">
        <f ca="1">J28+'(Other Computations)'!B61*(J29-J28)/Inputs!B28/12</f>
        <v>139.79270516556252</v>
      </c>
      <c r="L28" s="31">
        <f ca="1">K28+'(Other Computations)'!B61*(K29-K28)/Inputs!B28/12</f>
        <v>139.74344076460076</v>
      </c>
      <c r="M28" s="31">
        <f ca="1">L28+'(Other Computations)'!B61*(L29-L28)/Inputs!B28/12</f>
        <v>139.68800423985428</v>
      </c>
      <c r="N28" s="32">
        <f ca="1">M28</f>
        <v>139.68800423985428</v>
      </c>
      <c r="O28" s="31">
        <f ca="1">M28+'(Other Computations)'!B61*(M29-M28)/Inputs!B28/12</f>
        <v>139.62889311678433</v>
      </c>
      <c r="P28" s="31">
        <f ca="1">O28+'(Other Computations)'!B61*(O29-O28)/Inputs!B28/12</f>
        <v>139.56560441449744</v>
      </c>
      <c r="Q28" s="31">
        <f ca="1">P28+'(Other Computations)'!B61*(P29-P28)/Inputs!B28/12</f>
        <v>139.49907792296847</v>
      </c>
      <c r="R28" s="31">
        <f ca="1">Q28+'(Other Computations)'!B61*(Q29-Q28)/Inputs!B28/12</f>
        <v>139.42836515978658</v>
      </c>
      <c r="S28" s="31">
        <f ca="1">R28+'(Other Computations)'!B61*(R29-R28)/Inputs!B28/12</f>
        <v>139.35234216003985</v>
      </c>
      <c r="T28" s="31">
        <f ca="1">S28+'(Other Computations)'!B61*(S29-S28)/Inputs!B28/12</f>
        <v>139.27255916280481</v>
      </c>
      <c r="U28" s="31">
        <f ca="1">T28+'(Other Computations)'!B61*(T29-T28)/Inputs!B28/12</f>
        <v>139.18846579104826</v>
      </c>
      <c r="V28" s="31">
        <f ca="1">U28+'(Other Computations)'!B61*(U29-U28)/Inputs!B28/12</f>
        <v>139.10026260788786</v>
      </c>
      <c r="W28" s="31">
        <f ca="1">V28+'(Other Computations)'!B61*(V29-V28)/Inputs!B28/12</f>
        <v>139.00865028742825</v>
      </c>
      <c r="X28" s="31">
        <f ca="1">W28+'(Other Computations)'!B61*(W29-W28)/Inputs!B28/12</f>
        <v>138.91295748537399</v>
      </c>
      <c r="Y28" s="31">
        <f ca="1">X28+'(Other Computations)'!B61*(X29-X28)/Inputs!B28/12</f>
        <v>138.81564943226741</v>
      </c>
      <c r="Z28" s="31">
        <f ca="1">Y28+'(Other Computations)'!B61*(Y29-Y28)/Inputs!B28/12</f>
        <v>138.71632654062356</v>
      </c>
      <c r="AA28" s="32">
        <f ca="1">Z28</f>
        <v>138.71632654062356</v>
      </c>
      <c r="AB28" s="31">
        <f ca="1">Z28+'(Other Computations)'!B61*(Z29-Z28)/Inputs!B28/12</f>
        <v>138.6150587529236</v>
      </c>
      <c r="AC28" s="31">
        <f ca="1">AB28+'(Other Computations)'!B61*(AB29-AB28)/Inputs!B28/12</f>
        <v>138.51093605267894</v>
      </c>
      <c r="AD28" s="31">
        <f ca="1">AC28+'(Other Computations)'!B61*(AC29-AC28)/Inputs!B28/12</f>
        <v>138.40529849715958</v>
      </c>
      <c r="AE28" s="31">
        <f ca="1">AD28+'(Other Computations)'!B61*(AD29-AD28)/Inputs!B28/12</f>
        <v>138.29658331390479</v>
      </c>
      <c r="AF28" s="31">
        <f ca="1">AE28+'(Other Computations)'!B61*(AE29-AE28)/Inputs!B28/12</f>
        <v>138.18432496173943</v>
      </c>
      <c r="AG28" s="31">
        <f ca="1">AF28+'(Other Computations)'!B61*(AF29-AF28)/Inputs!B28/12</f>
        <v>138.06998050984251</v>
      </c>
      <c r="AH28" s="31">
        <f ca="1">AG28+'(Other Computations)'!B61*(AG29-AG28)/Inputs!B28/12</f>
        <v>137.9521739917524</v>
      </c>
      <c r="AI28" s="31">
        <f ca="1">AH28+'(Other Computations)'!B61*(AH29-AH28)/Inputs!B28/12</f>
        <v>137.83085138513948</v>
      </c>
      <c r="AJ28" s="31">
        <f ca="1">AI28+'(Other Computations)'!B61*(AI29-AI28)/Inputs!B28/12</f>
        <v>137.70633394745417</v>
      </c>
      <c r="AK28" s="31">
        <f ca="1">AJ28+'(Other Computations)'!B61*(AJ29-AJ28)/Inputs!B28/12</f>
        <v>137.58003352851199</v>
      </c>
      <c r="AL28" s="31">
        <f ca="1">AK28+'(Other Computations)'!B61*(AK29-AK28)/Inputs!B28/12</f>
        <v>137.45091780683109</v>
      </c>
      <c r="AM28" s="31">
        <f ca="1">AL28+'(Other Computations)'!B61*(AL29-AL28)/Inputs!B28/12</f>
        <v>137.31952942226559</v>
      </c>
      <c r="AN28" s="32">
        <f ca="1">AM28</f>
        <v>137.31952942226559</v>
      </c>
      <c r="AO28" s="31">
        <f ca="1">AM28+'(Other Computations)'!B61*(AM29-AM28)/Inputs!B28/12</f>
        <v>137.18660869592611</v>
      </c>
      <c r="AP28" s="31">
        <f ca="1">AO28+'(Other Computations)'!B61*(AO29-AO28)/Inputs!B28/12</f>
        <v>137.05131221600993</v>
      </c>
      <c r="AQ28" s="31">
        <f ca="1">AP28+'(Other Computations)'!B61*(AP29-AP28)/Inputs!B28/12</f>
        <v>136.91457920582445</v>
      </c>
      <c r="AR28" s="31">
        <f ca="1">AQ28+'(Other Computations)'!B61*(AQ29-AQ28)/Inputs!B28/12</f>
        <v>136.77752855245242</v>
      </c>
      <c r="AS28" s="31">
        <f ca="1">AR28+'(Other Computations)'!B61*(AR29-AR28)/Inputs!B28/12</f>
        <v>136.63878911925843</v>
      </c>
      <c r="AT28" s="31">
        <f ca="1">AS28+'(Other Computations)'!B61*(AS29-AS28)/Inputs!B28/12</f>
        <v>136.49921197913636</v>
      </c>
      <c r="AU28" s="31">
        <f ca="1">AT28+'(Other Computations)'!B61*(AT29-AT28)/Inputs!B28/12</f>
        <v>136.3569845525524</v>
      </c>
      <c r="AV28" s="31">
        <f ca="1">AU28+'(Other Computations)'!B61*(AU29-AU28)/Inputs!B28/12</f>
        <v>136.21247197861197</v>
      </c>
      <c r="AW28" s="31">
        <f ca="1">AV28+'(Other Computations)'!B61*(AV29-AV28)/Inputs!B28/12</f>
        <v>136.06652126700408</v>
      </c>
      <c r="AX28" s="31">
        <f ca="1">AW28+'(Other Computations)'!B61*(AW29-AW28)/Inputs!B28/12</f>
        <v>135.9196857229829</v>
      </c>
      <c r="AY28" s="31">
        <f ca="1">AX28+'(Other Computations)'!B61*(AX29-AX28)/Inputs!B28/12</f>
        <v>135.77137184814538</v>
      </c>
      <c r="AZ28" s="31">
        <f ca="1">AY28+'(Other Computations)'!B61*(AY29-AY28)/Inputs!B28/12</f>
        <v>135.62257274746668</v>
      </c>
      <c r="BA28" s="32">
        <f ca="1">AZ28</f>
        <v>135.62257274746668</v>
      </c>
      <c r="BB28" s="31">
        <f ca="1">AZ28+'(Other Computations)'!B61*(AZ29-AZ28)/Inputs!B28/12</f>
        <v>135.47192442286595</v>
      </c>
      <c r="BC28" s="31">
        <f ca="1">BB28+'(Other Computations)'!B61*(BB29-BB28)/Inputs!B28/12</f>
        <v>135.32073468565764</v>
      </c>
      <c r="BD28" s="31">
        <f ca="1">BC28+'(Other Computations)'!B61*(BC29-BC28)/Inputs!B28/12</f>
        <v>135.16947648355128</v>
      </c>
      <c r="BE28" s="31">
        <f ca="1">BD28+'(Other Computations)'!B61*(BD29-BD28)/Inputs!B28/12</f>
        <v>135.01671353680649</v>
      </c>
      <c r="BF28" s="31">
        <f ca="1">BE28+'(Other Computations)'!B61*(BE29-BE28)/Inputs!B28/12</f>
        <v>134.86277074206586</v>
      </c>
      <c r="BG28" s="31">
        <f ca="1">BF28+'(Other Computations)'!B61*(BF29-BF28)/Inputs!B28/12</f>
        <v>134.70802725116835</v>
      </c>
      <c r="BH28" s="31">
        <f ca="1">BG28+'(Other Computations)'!B61*(BG29-BG28)/Inputs!B28/12</f>
        <v>134.55221015986663</v>
      </c>
      <c r="BI28" s="31">
        <f ca="1">BH28+'(Other Computations)'!B61*(BH29-BH28)/Inputs!B28/12</f>
        <v>134.39555796039284</v>
      </c>
      <c r="BJ28" s="31">
        <f ca="1">BI28+'(Other Computations)'!B61*(BI29-BI28)/Inputs!B28/12</f>
        <v>134.23815654800285</v>
      </c>
      <c r="BK28" s="31">
        <f ca="1">BJ28+'(Other Computations)'!B61*(BJ29-BJ28)/Inputs!B28/12</f>
        <v>134.08160253388337</v>
      </c>
      <c r="BL28" s="31">
        <f ca="1">BK28+'(Other Computations)'!B61*(BK29-BK28)/Inputs!B28/12</f>
        <v>133.92379513971647</v>
      </c>
      <c r="BM28" s="31">
        <f ca="1">BL28+'(Other Computations)'!B61*(BL29-BL28)/Inputs!B28/12</f>
        <v>133.76463513963785</v>
      </c>
      <c r="BN28" s="32">
        <f ca="1">BM28</f>
        <v>133.76463513963785</v>
      </c>
      <c r="BO28" s="31">
        <f ca="1">BM28+'(Other Computations)'!B61*(BM29-BM28)/Inputs!B28/12</f>
        <v>133.60399001510231</v>
      </c>
      <c r="BP28" s="31">
        <f ca="1">BO28+'(Other Computations)'!B61*(BO29-BO28)/Inputs!B28/12</f>
        <v>133.44265484552488</v>
      </c>
      <c r="BQ28" s="31">
        <f ca="1">BP28+'(Other Computations)'!B61*(BP29-BP28)/Inputs!B28/12</f>
        <v>133.28183407458843</v>
      </c>
      <c r="BR28" s="31">
        <f ca="1">BQ28+'(Other Computations)'!B61*(BQ29-BQ28)/Inputs!B28/12</f>
        <v>133.12092707372901</v>
      </c>
      <c r="BS28" s="31">
        <f ca="1">BR28+'(Other Computations)'!B61*(BR29-BR28)/Inputs!B28/12</f>
        <v>132.9614225686457</v>
      </c>
      <c r="BT28" s="31">
        <f ca="1">BS28+'(Other Computations)'!B61*(BS29-BS28)/Inputs!B28/12</f>
        <v>132.80020724847279</v>
      </c>
      <c r="BU28" s="31">
        <f ca="1">BT28+'(Other Computations)'!B61*(BT29-BT28)/Inputs!B28/12</f>
        <v>132.63986449037728</v>
      </c>
      <c r="BV28" s="31">
        <f ca="1">BU28+'(Other Computations)'!B61*(BU29-BU28)/Inputs!B28/12</f>
        <v>132.4802351846088</v>
      </c>
      <c r="BW28" s="31">
        <f ca="1">BV28+'(Other Computations)'!B61*(BV29-BV28)/Inputs!B28/12</f>
        <v>132.32107984060659</v>
      </c>
      <c r="BX28" s="31">
        <f ca="1">BW28+'(Other Computations)'!B61*(BW29-BW28)/Inputs!B28/12</f>
        <v>132.16140663374489</v>
      </c>
      <c r="BY28" s="31">
        <f ca="1">BX28+'(Other Computations)'!B61*(BX29-BX28)/Inputs!B28/12</f>
        <v>132.00026095045149</v>
      </c>
      <c r="BZ28" s="31">
        <f ca="1">BY28+'(Other Computations)'!B61*(BY29-BY28)/Inputs!B28/12</f>
        <v>131.83877413310711</v>
      </c>
      <c r="CA28" s="32">
        <f ca="1">BZ28</f>
        <v>131.83877413310711</v>
      </c>
      <c r="CB28" s="31">
        <f ca="1">BZ28+'(Other Computations)'!B61*(BZ29-BZ28)/Inputs!B28/12</f>
        <v>131.67707074781617</v>
      </c>
      <c r="CC28" s="31">
        <f ca="1">CB28+'(Other Computations)'!B61*(CB29-CB28)/Inputs!B28/12</f>
        <v>131.51526546127636</v>
      </c>
      <c r="CD28" s="31">
        <f ca="1">CC28+'(Other Computations)'!B61*(CC29-CC28)/Inputs!B28/12</f>
        <v>131.35377078776193</v>
      </c>
      <c r="CE28" s="31">
        <f ca="1">CD28+'(Other Computations)'!B61*(CD29-CD28)/Inputs!B28/12</f>
        <v>131.19176115073202</v>
      </c>
      <c r="CF28" s="31">
        <f ca="1">CE28+'(Other Computations)'!B61*(CE29-CE28)/Inputs!B28/12</f>
        <v>131.02971809146541</v>
      </c>
      <c r="CG28" s="31">
        <f ca="1">CF28+'(Other Computations)'!B61*(CF29-CF28)/Inputs!B28/12</f>
        <v>130.86890956836908</v>
      </c>
      <c r="CH28" s="31">
        <f ca="1">CG28+'(Other Computations)'!B61*(CG29-CG28)/Inputs!B28/12</f>
        <v>130.7084364209052</v>
      </c>
      <c r="CI28" s="31">
        <f ca="1">CH28+'(Other Computations)'!B61*(CH29-CH28)/Inputs!B28/12</f>
        <v>130.54703093468072</v>
      </c>
      <c r="CJ28" s="31">
        <f ca="1">CI28+'(Other Computations)'!B61*(CI29-CI28)/Inputs!B28/12</f>
        <v>130.38677189273716</v>
      </c>
      <c r="CK28" s="31">
        <f ca="1">CJ28+'(Other Computations)'!B61*(CJ29-CJ28)/Inputs!B28/12</f>
        <v>130.22735654453803</v>
      </c>
      <c r="CL28" s="31">
        <f ca="1">CK28+'(Other Computations)'!B61*(CK29-CK28)/Inputs!B28/12</f>
        <v>130.06860843459583</v>
      </c>
      <c r="CM28" s="31">
        <f ca="1">CL28+'(Other Computations)'!B61*(CL29-CL28)/Inputs!B28/12</f>
        <v>129.90918885522009</v>
      </c>
      <c r="CN28" s="32">
        <f ca="1">CM28</f>
        <v>129.90918885522009</v>
      </c>
      <c r="CO28" s="31">
        <f ca="1">CM28+'(Other Computations)'!B61*(CM29-CM28)/Inputs!B28/12</f>
        <v>129.74841516258923</v>
      </c>
      <c r="CP28" s="31">
        <f ca="1">CO28+'(Other Computations)'!B61*(CO29-CO28)/Inputs!B28/12</f>
        <v>129.58966798074093</v>
      </c>
      <c r="CQ28" s="31">
        <f ca="1">CP28+'(Other Computations)'!B61*(CP29-CP28)/Inputs!B28/12</f>
        <v>129.43087562838565</v>
      </c>
      <c r="CR28" s="31">
        <f ca="1">CQ28+'(Other Computations)'!B61*(CQ29-CQ28)/Inputs!B28/12</f>
        <v>129.2726892877329</v>
      </c>
      <c r="CS28" s="31">
        <f ca="1">CR28+'(Other Computations)'!B61*(CR29-CR28)/Inputs!B28/12</f>
        <v>129.1153717266543</v>
      </c>
      <c r="CT28" s="31">
        <f ca="1">CS28+'(Other Computations)'!B61*(CS29-CS28)/Inputs!B28/12</f>
        <v>128.95790710145496</v>
      </c>
      <c r="CU28" s="31">
        <f ca="1">CT28+'(Other Computations)'!B61*(CT29-CT28)/Inputs!B28/12</f>
        <v>128.80036376222282</v>
      </c>
      <c r="CV28" s="31">
        <f ca="1">CU28+'(Other Computations)'!B61*(CU29-CU28)/Inputs!B28/12</f>
        <v>128.64297051350519</v>
      </c>
      <c r="CW28" s="31">
        <f ca="1">CV28+'(Other Computations)'!B61*(CV29-CV28)/Inputs!B28/12</f>
        <v>128.48678321304621</v>
      </c>
      <c r="CX28" s="31">
        <f ca="1">CW28+'(Other Computations)'!B61*(CW29-CW28)/Inputs!B28/12</f>
        <v>128.32996312262316</v>
      </c>
      <c r="CY28" s="31">
        <f ca="1">CX28+'(Other Computations)'!B61*(CX29-CX28)/Inputs!B28/12</f>
        <v>128.1727776069651</v>
      </c>
      <c r="CZ28" s="31">
        <f ca="1">CY28+'(Other Computations)'!B61*(CY29-CY28)/Inputs!B28/12</f>
        <v>128.01620623646363</v>
      </c>
      <c r="DA28" s="32">
        <f ca="1">CZ28</f>
        <v>128.01620623646363</v>
      </c>
      <c r="DB28" s="31">
        <f ca="1">CZ28+'(Other Computations)'!B61*(CZ29-CZ28)/Inputs!B28/12</f>
        <v>127.86179749401934</v>
      </c>
      <c r="DC28" s="31">
        <f ca="1">DB28+'(Other Computations)'!B61*(DB29-DB28)/Inputs!B28/12</f>
        <v>127.70916162262607</v>
      </c>
      <c r="DD28" s="31">
        <f ca="1">DC28+'(Other Computations)'!B61*(DC29-DC28)/Inputs!B28/12</f>
        <v>127.5570909953977</v>
      </c>
      <c r="DE28" s="31">
        <f ca="1">DD28+'(Other Computations)'!B61*(DD29-DD28)/Inputs!B28/12</f>
        <v>127.40544360888777</v>
      </c>
      <c r="DF28" s="31">
        <f ca="1">DE28+'(Other Computations)'!B61*(DE29-DE28)/Inputs!B28/12</f>
        <v>127.25572303975247</v>
      </c>
      <c r="DG28" s="31">
        <f ca="1">DF28+'(Other Computations)'!B61*(DF29-DF28)/Inputs!B28/12</f>
        <v>127.10519244592226</v>
      </c>
      <c r="DH28" s="31">
        <f ca="1">DG28+'(Other Computations)'!B61*(DG29-DG28)/Inputs!B28/12</f>
        <v>126.95508186010665</v>
      </c>
      <c r="DI28" s="31">
        <f ca="1">DH28+'(Other Computations)'!B61*(DH29-DH28)/Inputs!B28/12</f>
        <v>126.80477062728544</v>
      </c>
      <c r="DJ28" s="31">
        <f ca="1">DI28+'(Other Computations)'!B61*(DI29-DI28)/Inputs!B28/12</f>
        <v>126.65626737648944</v>
      </c>
      <c r="DK28" s="31">
        <f ca="1">DJ28+'(Other Computations)'!B61*(DJ29-DJ28)/Inputs!B28/12</f>
        <v>126.50967633163857</v>
      </c>
      <c r="DL28" s="31">
        <f ca="1">DK28+'(Other Computations)'!B61*(DK29-DK28)/Inputs!B28/12</f>
        <v>126.36378153773079</v>
      </c>
      <c r="DM28" s="31">
        <f ca="1">DL28+'(Other Computations)'!B61*(DL29-DL28)/Inputs!B28/12</f>
        <v>126.2188178366365</v>
      </c>
      <c r="DN28" s="32">
        <f ca="1">DM28</f>
        <v>126.2188178366365</v>
      </c>
      <c r="DO28" s="31">
        <f ca="1">DM28+'(Other Computations)'!B61*(DM29-DM28)/Inputs!B28/12</f>
        <v>126.07459125436192</v>
      </c>
      <c r="DP28" s="31">
        <f ca="1">DO28+'(Other Computations)'!B61*(DO29-DO28)/Inputs!B28/12</f>
        <v>125.93075159753579</v>
      </c>
      <c r="DQ28" s="31">
        <f ca="1">DP28+'(Other Computations)'!B61*(DP29-DP28)/Inputs!B28/12</f>
        <v>125.78727636954346</v>
      </c>
      <c r="DR28" s="31">
        <f ca="1">DQ28+'(Other Computations)'!B61*(DQ29-DQ28)/Inputs!B28/12</f>
        <v>125.64567747396205</v>
      </c>
      <c r="DS28" s="31">
        <f ca="1">DR28+'(Other Computations)'!B61*(DR29-DR28)/Inputs!B28/12</f>
        <v>125.50450391890088</v>
      </c>
      <c r="DT28" s="31">
        <f ca="1">DS28+'(Other Computations)'!B61*(DS29-DS28)/Inputs!B28/12</f>
        <v>125.36388144369283</v>
      </c>
      <c r="DU28" s="31">
        <f ca="1">DT28+'(Other Computations)'!B61*(DT29-DT28)/Inputs!B28/12</f>
        <v>125.22550565955051</v>
      </c>
      <c r="DV28" s="31">
        <f ca="1">DU28+'(Other Computations)'!B61*(DU29-DU28)/Inputs!B28/12</f>
        <v>125.08854468504022</v>
      </c>
      <c r="DW28" s="31">
        <f ca="1">DV28+'(Other Computations)'!B61*(DV29-DV28)/Inputs!B28/12</f>
        <v>124.95259444553686</v>
      </c>
      <c r="DX28" s="31">
        <f ca="1">DW28+'(Other Computations)'!B61*(DW29-DW28)/Inputs!B28/12</f>
        <v>124.81877316011193</v>
      </c>
      <c r="DY28" s="31">
        <f ca="1">DX28+'(Other Computations)'!B61*(DX29-DX28)/Inputs!B28/12</f>
        <v>124.68530184497379</v>
      </c>
      <c r="DZ28" s="31">
        <f ca="1">DY28+'(Other Computations)'!B61*(DY29-DY28)/Inputs!B28/12</f>
        <v>124.55139918763071</v>
      </c>
      <c r="EA28" s="32">
        <f ca="1">DZ28</f>
        <v>124.55139918763071</v>
      </c>
      <c r="EB28" s="31">
        <f ca="1">DZ28+'(Other Computations)'!B61*(DZ29-DZ28)/Inputs!B28/12</f>
        <v>124.41840652723364</v>
      </c>
      <c r="EC28" s="31">
        <f ca="1">EB28+'(Other Computations)'!B61*(EB29-EB28)/Inputs!B28/12</f>
        <v>124.28490172365278</v>
      </c>
      <c r="ED28" s="31">
        <f ca="1">EC28+'(Other Computations)'!B61*(EC29-EC28)/Inputs!B28/12</f>
        <v>124.15163910802549</v>
      </c>
      <c r="EE28" s="31">
        <f ca="1">ED28+'(Other Computations)'!B61*(ED29-ED28)/Inputs!B28/12</f>
        <v>124.01827703993546</v>
      </c>
      <c r="EF28" s="31">
        <f ca="1">EE28+'(Other Computations)'!B61*(EE29-EE28)/Inputs!B28/12</f>
        <v>123.88447595434849</v>
      </c>
      <c r="EG28" s="31">
        <f ca="1">EF28+'(Other Computations)'!B61*(EF29-EF28)/Inputs!B28/12</f>
        <v>123.75143462596438</v>
      </c>
      <c r="EH28" s="31">
        <f ca="1">EG28+'(Other Computations)'!B61*(EG29-EG28)/Inputs!B28/12</f>
        <v>123.62008151532437</v>
      </c>
      <c r="EI28" s="31">
        <f ca="1">EH28+'(Other Computations)'!B61*(EH29-EH28)/Inputs!B28/12</f>
        <v>123.48841914857573</v>
      </c>
      <c r="EJ28" s="31">
        <f ca="1">EI28+'(Other Computations)'!B61*(EI29-EI28)/Inputs!B28/12</f>
        <v>123.35705734842936</v>
      </c>
      <c r="EK28" s="31">
        <f ca="1">EJ28+'(Other Computations)'!B61*(EJ29-EJ28)/Inputs!B28/12</f>
        <v>123.22648404605582</v>
      </c>
      <c r="EL28" s="31">
        <f ca="1">EK28+'(Other Computations)'!B61*(EK29-EK28)/Inputs!B28/12</f>
        <v>123.09649259886729</v>
      </c>
      <c r="EM28" s="31">
        <f ca="1">EL28+'(Other Computations)'!B61*(EL29-EL28)/Inputs!B28/12</f>
        <v>122.9667473249004</v>
      </c>
      <c r="EN28" s="32">
        <f ca="1">EM28</f>
        <v>122.9667473249004</v>
      </c>
    </row>
    <row r="29" spans="1:144" ht="12.75" customHeight="1" outlineLevel="1">
      <c r="A29" s="9" t="str">
        <f>Labels!B39</f>
        <v>Desired Employment</v>
      </c>
      <c r="B29" s="33">
        <f>(1-Inputs!B20)*B11/'(Other Computations)'!B130</f>
        <v>140</v>
      </c>
      <c r="C29" s="33">
        <f ca="1">(1-Inputs!B20)*C11/'(Other Computations)'!B130</f>
        <v>139.66772451244347</v>
      </c>
      <c r="D29" s="33">
        <f ca="1">(1-Inputs!B20)*D11/'(Other Computations)'!B130</f>
        <v>139.32671794963304</v>
      </c>
      <c r="E29" s="33">
        <f ca="1">(1-Inputs!B20)*E11/'(Other Computations)'!B130</f>
        <v>138.9371494372397</v>
      </c>
      <c r="F29" s="33">
        <f ca="1">(1-Inputs!B20)*F11/'(Other Computations)'!B130</f>
        <v>138.58128419898165</v>
      </c>
      <c r="G29" s="33">
        <f ca="1">(1-Inputs!B20)*G11/'(Other Computations)'!B130</f>
        <v>138.25931572355304</v>
      </c>
      <c r="H29" s="33">
        <f ca="1">(1-Inputs!B20)*H11/'(Other Computations)'!B130</f>
        <v>137.91781691145749</v>
      </c>
      <c r="I29" s="33">
        <f ca="1">(1-Inputs!B20)*I11/'(Other Computations)'!B130</f>
        <v>137.58049974968876</v>
      </c>
      <c r="J29" s="33">
        <f ca="1">(1-Inputs!B20)*J11/'(Other Computations)'!B130</f>
        <v>137.29594239524187</v>
      </c>
      <c r="K29" s="33">
        <f ca="1">(1-Inputs!B20)*K11/'(Other Computations)'!B130</f>
        <v>136.9550756701646</v>
      </c>
      <c r="L29" s="33">
        <f ca="1">(1-Inputs!B20)*L11/'(Other Computations)'!B130</f>
        <v>136.55029693920343</v>
      </c>
      <c r="M29" s="33">
        <f ca="1">(1-Inputs!B20)*M11/'(Other Computations)'!B130</f>
        <v>136.28320355102565</v>
      </c>
      <c r="N29" s="34">
        <f ca="1">SUM(B29:M29)</f>
        <v>1657.3550270386327</v>
      </c>
      <c r="O29" s="33">
        <f ca="1">(1-Inputs!B20)*O11/'(Other Computations)'!B130</f>
        <v>135.98346386506029</v>
      </c>
      <c r="P29" s="33">
        <f ca="1">(1-Inputs!B20)*P11/'(Other Computations)'!B130</f>
        <v>135.73367850242846</v>
      </c>
      <c r="Q29" s="33">
        <f ca="1">(1-Inputs!B20)*Q11/'(Other Computations)'!B130</f>
        <v>135.42602276369132</v>
      </c>
      <c r="R29" s="33">
        <f ca="1">(1-Inputs!B20)*R11/'(Other Computations)'!B130</f>
        <v>135.04944037437519</v>
      </c>
      <c r="S29" s="33">
        <f ca="1">(1-Inputs!B20)*S11/'(Other Computations)'!B130</f>
        <v>134.7568415193019</v>
      </c>
      <c r="T29" s="33">
        <f ca="1">(1-Inputs!B20)*T11/'(Other Computations)'!B130</f>
        <v>134.42878094962776</v>
      </c>
      <c r="U29" s="33">
        <f ca="1">(1-Inputs!B20)*U11/'(Other Computations)'!B130</f>
        <v>134.10796244100916</v>
      </c>
      <c r="V29" s="33">
        <f ca="1">(1-Inputs!B20)*V11/'(Other Computations)'!B130</f>
        <v>133.82339294941423</v>
      </c>
      <c r="W29" s="33">
        <f ca="1">(1-Inputs!B20)*W11/'(Other Computations)'!B130</f>
        <v>133.49674488910276</v>
      </c>
      <c r="X29" s="33">
        <f ca="1">(1-Inputs!B20)*X11/'(Other Computations)'!B130</f>
        <v>133.30801362643393</v>
      </c>
      <c r="Y29" s="33">
        <f ca="1">(1-Inputs!B20)*Y11/'(Other Computations)'!B130</f>
        <v>133.09465087358154</v>
      </c>
      <c r="Z29" s="33">
        <f ca="1">(1-Inputs!B20)*Z11/'(Other Computations)'!B130</f>
        <v>132.8833019691061</v>
      </c>
      <c r="AA29" s="34">
        <f ca="1">SUM(O29:Z29)</f>
        <v>1612.0922947231325</v>
      </c>
      <c r="AB29" s="33">
        <f ca="1">(1-Inputs!B20)*AB11/'(Other Computations)'!B130</f>
        <v>132.61759121883202</v>
      </c>
      <c r="AC29" s="33">
        <f ca="1">(1-Inputs!B20)*AC11/'(Other Computations)'!B130</f>
        <v>132.42621285476315</v>
      </c>
      <c r="AD29" s="33">
        <f ca="1">(1-Inputs!B20)*AD11/'(Other Computations)'!B130</f>
        <v>132.1433039416832</v>
      </c>
      <c r="AE29" s="33">
        <f ca="1">(1-Inputs!B20)*AE11/'(Other Computations)'!B130</f>
        <v>131.83050222917979</v>
      </c>
      <c r="AF29" s="33">
        <f ca="1">(1-Inputs!B20)*AF11/'(Other Computations)'!B130</f>
        <v>131.59808453247652</v>
      </c>
      <c r="AG29" s="33">
        <f ca="1">(1-Inputs!B20)*AG11/'(Other Computations)'!B130</f>
        <v>131.28432506785194</v>
      </c>
      <c r="AH29" s="33">
        <f ca="1">(1-Inputs!B20)*AH11/'(Other Computations)'!B130</f>
        <v>130.96399185084752</v>
      </c>
      <c r="AI29" s="33">
        <f ca="1">(1-Inputs!B20)*AI11/'(Other Computations)'!B130</f>
        <v>130.6586469744654</v>
      </c>
      <c r="AJ29" s="33">
        <f ca="1">(1-Inputs!B20)*AJ11/'(Other Computations)'!B130</f>
        <v>130.43142981638397</v>
      </c>
      <c r="AK29" s="33">
        <f ca="1">(1-Inputs!B20)*AK11/'(Other Computations)'!B130</f>
        <v>130.14296795969267</v>
      </c>
      <c r="AL29" s="33">
        <f ca="1">(1-Inputs!B20)*AL11/'(Other Computations)'!B130</f>
        <v>129.88294685585794</v>
      </c>
      <c r="AM29" s="33">
        <f ca="1">(1-Inputs!B20)*AM11/'(Other Computations)'!B130</f>
        <v>129.66329558511126</v>
      </c>
      <c r="AN29" s="34">
        <f ca="1">SUM(AB29:AM29)</f>
        <v>1573.6432988871452</v>
      </c>
      <c r="AO29" s="33">
        <f ca="1">(1-Inputs!B20)*AO11/'(Other Computations)'!B130</f>
        <v>129.3935314527541</v>
      </c>
      <c r="AP29" s="33">
        <f ca="1">(1-Inputs!B20)*AP11/'(Other Computations)'!B130</f>
        <v>129.17549082932706</v>
      </c>
      <c r="AQ29" s="33">
        <f ca="1">(1-Inputs!B20)*AQ11/'(Other Computations)'!B130</f>
        <v>129.02046157159538</v>
      </c>
      <c r="AR29" s="33">
        <f ca="1">(1-Inputs!B20)*AR11/'(Other Computations)'!B130</f>
        <v>128.78613720047821</v>
      </c>
      <c r="AS29" s="33">
        <f ca="1">(1-Inputs!B20)*AS11/'(Other Computations)'!B130</f>
        <v>128.59914584822633</v>
      </c>
      <c r="AT29" s="33">
        <f ca="1">(1-Inputs!B20)*AT11/'(Other Computations)'!B130</f>
        <v>128.30691220790084</v>
      </c>
      <c r="AU29" s="33">
        <f ca="1">(1-Inputs!B20)*AU11/'(Other Computations)'!B130</f>
        <v>128.03306029358276</v>
      </c>
      <c r="AV29" s="33">
        <f ca="1">(1-Inputs!B20)*AV11/'(Other Computations)'!B130</f>
        <v>127.80571098999742</v>
      </c>
      <c r="AW29" s="33">
        <f ca="1">(1-Inputs!B20)*AW11/'(Other Computations)'!B130</f>
        <v>127.60879393138427</v>
      </c>
      <c r="AX29" s="33">
        <f ca="1">(1-Inputs!B20)*AX11/'(Other Computations)'!B130</f>
        <v>127.37680653234206</v>
      </c>
      <c r="AY29" s="33">
        <f ca="1">(1-Inputs!B20)*AY11/'(Other Computations)'!B130</f>
        <v>127.20054364905194</v>
      </c>
      <c r="AZ29" s="33">
        <f ca="1">(1-Inputs!B20)*AZ11/'(Other Computations)'!B130</f>
        <v>126.94522925046473</v>
      </c>
      <c r="BA29" s="34">
        <f ca="1">SUM(AO29:AZ29)</f>
        <v>1538.2518237571051</v>
      </c>
      <c r="BB29" s="33">
        <f ca="1">(1-Inputs!B20)*BB11/'(Other Computations)'!B130</f>
        <v>126.76339555966642</v>
      </c>
      <c r="BC29" s="33">
        <f ca="1">(1-Inputs!B20)*BC11/'(Other Computations)'!B130</f>
        <v>126.60826224433065</v>
      </c>
      <c r="BD29" s="33">
        <f ca="1">(1-Inputs!B20)*BD11/'(Other Computations)'!B130</f>
        <v>126.37033075105229</v>
      </c>
      <c r="BE29" s="33">
        <f ca="1">(1-Inputs!B20)*BE11/'(Other Computations)'!B130</f>
        <v>126.14960855974667</v>
      </c>
      <c r="BF29" s="33">
        <f ca="1">(1-Inputs!B20)*BF11/'(Other Computations)'!B130</f>
        <v>125.94954566636882</v>
      </c>
      <c r="BG29" s="33">
        <f ca="1">(1-Inputs!B20)*BG11/'(Other Computations)'!B130</f>
        <v>125.73296279218957</v>
      </c>
      <c r="BH29" s="33">
        <f ca="1">(1-Inputs!B20)*BH11/'(Other Computations)'!B130</f>
        <v>125.52904347017622</v>
      </c>
      <c r="BI29" s="33">
        <f ca="1">(1-Inputs!B20)*BI11/'(Other Computations)'!B130</f>
        <v>125.32923660672888</v>
      </c>
      <c r="BJ29" s="33">
        <f ca="1">(1-Inputs!B20)*BJ11/'(Other Computations)'!B130</f>
        <v>125.22064533472133</v>
      </c>
      <c r="BK29" s="33">
        <f ca="1">(1-Inputs!B20)*BK11/'(Other Computations)'!B130</f>
        <v>124.99189662987075</v>
      </c>
      <c r="BL29" s="33">
        <f ca="1">(1-Inputs!B20)*BL11/'(Other Computations)'!B130</f>
        <v>124.75617913518775</v>
      </c>
      <c r="BM29" s="33">
        <f ca="1">(1-Inputs!B20)*BM11/'(Other Computations)'!B130</f>
        <v>124.51147596639146</v>
      </c>
      <c r="BN29" s="34">
        <f ca="1">SUM(BB29:BM29)</f>
        <v>1507.9125827164307</v>
      </c>
      <c r="BO29" s="33">
        <f ca="1">(1-Inputs!B20)*BO11/'(Other Computations)'!B130</f>
        <v>124.31108424744212</v>
      </c>
      <c r="BP29" s="33">
        <f ca="1">(1-Inputs!B20)*BP11/'(Other Computations)'!B130</f>
        <v>124.17937843958573</v>
      </c>
      <c r="BQ29" s="33">
        <f ca="1">(1-Inputs!B20)*BQ11/'(Other Computations)'!B130</f>
        <v>124.0135908250859</v>
      </c>
      <c r="BR29" s="33">
        <f ca="1">(1-Inputs!B20)*BR11/'(Other Computations)'!B130</f>
        <v>123.93346758093139</v>
      </c>
      <c r="BS29" s="33">
        <f ca="1">(1-Inputs!B20)*BS11/'(Other Computations)'!B130</f>
        <v>123.67542012668518</v>
      </c>
      <c r="BT29" s="33">
        <f ca="1">(1-Inputs!B20)*BT11/'(Other Computations)'!B130</f>
        <v>123.56446438217212</v>
      </c>
      <c r="BU29" s="33">
        <f ca="1">(1-Inputs!B20)*BU11/'(Other Computations)'!B130</f>
        <v>123.44521647811362</v>
      </c>
      <c r="BV29" s="33">
        <f ca="1">(1-Inputs!B20)*BV11/'(Other Computations)'!B130</f>
        <v>123.3128873700819</v>
      </c>
      <c r="BW29" s="33">
        <f ca="1">(1-Inputs!B20)*BW11/'(Other Computations)'!B130</f>
        <v>123.12390312537256</v>
      </c>
      <c r="BX29" s="33">
        <f ca="1">(1-Inputs!B20)*BX11/'(Other Computations)'!B130</f>
        <v>122.87941527604582</v>
      </c>
      <c r="BY29" s="33">
        <f ca="1">(1-Inputs!B20)*BY11/'(Other Computations)'!B130</f>
        <v>122.6986202714149</v>
      </c>
      <c r="BZ29" s="33">
        <f ca="1">(1-Inputs!B20)*BZ11/'(Other Computations)'!B130</f>
        <v>122.52465914034869</v>
      </c>
      <c r="CA29" s="34">
        <f ca="1">SUM(BO29:BZ29)</f>
        <v>1481.6621072632797</v>
      </c>
      <c r="CB29" s="33">
        <f ca="1">(1-Inputs!B20)*CB11/'(Other Computations)'!B130</f>
        <v>122.35708624312252</v>
      </c>
      <c r="CC29" s="33">
        <f ca="1">(1-Inputs!B20)*CC11/'(Other Computations)'!B130</f>
        <v>122.21317226684599</v>
      </c>
      <c r="CD29" s="33">
        <f ca="1">(1-Inputs!B20)*CD11/'(Other Computations)'!B130</f>
        <v>122.02201569483958</v>
      </c>
      <c r="CE29" s="33">
        <f ca="1">(1-Inputs!B20)*CE11/'(Other Computations)'!B130</f>
        <v>121.85808093697575</v>
      </c>
      <c r="CF29" s="33">
        <f ca="1">(1-Inputs!B20)*CF11/'(Other Computations)'!B130</f>
        <v>121.76714716111724</v>
      </c>
      <c r="CG29" s="33">
        <f ca="1">(1-Inputs!B20)*CG11/'(Other Computations)'!B130</f>
        <v>121.6256562744491</v>
      </c>
      <c r="CH29" s="33">
        <f ca="1">(1-Inputs!B20)*CH11/'(Other Computations)'!B130</f>
        <v>121.41148041437438</v>
      </c>
      <c r="CI29" s="33">
        <f ca="1">(1-Inputs!B20)*CI11/'(Other Computations)'!B130</f>
        <v>121.3161101187313</v>
      </c>
      <c r="CJ29" s="33">
        <f ca="1">(1-Inputs!B20)*CJ11/'(Other Computations)'!B130</f>
        <v>121.20444783646695</v>
      </c>
      <c r="CK29" s="33">
        <f ca="1">(1-Inputs!B20)*CK11/'(Other Computations)'!B130</f>
        <v>121.08346541186791</v>
      </c>
      <c r="CL29" s="33">
        <f ca="1">(1-Inputs!B20)*CL11/'(Other Computations)'!B130</f>
        <v>120.88604066255392</v>
      </c>
      <c r="CM29" s="33">
        <f ca="1">(1-Inputs!B20)*CM11/'(Other Computations)'!B130</f>
        <v>120.64862415968234</v>
      </c>
      <c r="CN29" s="34">
        <f ca="1">SUM(CB29:CM29)</f>
        <v>1458.3933271810272</v>
      </c>
      <c r="CO29" s="33">
        <f ca="1">(1-Inputs!B20)*CO11/'(Other Computations)'!B130</f>
        <v>120.60457748812644</v>
      </c>
      <c r="CP29" s="33">
        <f ca="1">(1-Inputs!B20)*CP11/'(Other Computations)'!B130</f>
        <v>120.44322848507665</v>
      </c>
      <c r="CQ29" s="33">
        <f ca="1">(1-Inputs!B20)*CQ11/'(Other Computations)'!B130</f>
        <v>120.31934240678795</v>
      </c>
      <c r="CR29" s="33">
        <f ca="1">(1-Inputs!B20)*CR11/'(Other Computations)'!B130</f>
        <v>120.21119776960499</v>
      </c>
      <c r="CS29" s="33">
        <f ca="1">(1-Inputs!B20)*CS11/'(Other Computations)'!B130</f>
        <v>120.04540931517191</v>
      </c>
      <c r="CT29" s="33">
        <f ca="1">(1-Inputs!B20)*CT11/'(Other Computations)'!B130</f>
        <v>119.88341076168243</v>
      </c>
      <c r="CU29" s="33">
        <f ca="1">(1-Inputs!B20)*CU11/'(Other Computations)'!B130</f>
        <v>119.73451263608774</v>
      </c>
      <c r="CV29" s="33">
        <f ca="1">(1-Inputs!B20)*CV11/'(Other Computations)'!B130</f>
        <v>119.64658200706781</v>
      </c>
      <c r="CW29" s="33">
        <f ca="1">(1-Inputs!B20)*CW11/'(Other Computations)'!B130</f>
        <v>119.45394600467877</v>
      </c>
      <c r="CX29" s="33">
        <f ca="1">(1-Inputs!B20)*CX11/'(Other Computations)'!B130</f>
        <v>119.27607742071979</v>
      </c>
      <c r="CY29" s="33">
        <f ca="1">(1-Inputs!B20)*CY11/'(Other Computations)'!B130</f>
        <v>119.15426666608134</v>
      </c>
      <c r="CZ29" s="33">
        <f ca="1">(1-Inputs!B20)*CZ11/'(Other Computations)'!B130</f>
        <v>119.1222626716728</v>
      </c>
      <c r="DA29" s="34">
        <f ca="1">SUM(CO29:CZ29)</f>
        <v>1437.8948136327585</v>
      </c>
      <c r="DB29" s="33">
        <f ca="1">(1-Inputs!B20)*DB11/'(Other Computations)'!B130</f>
        <v>119.06997130176697</v>
      </c>
      <c r="DC29" s="33">
        <f ca="1">(1-Inputs!B20)*DC11/'(Other Computations)'!B130</f>
        <v>118.94989349427219</v>
      </c>
      <c r="DD29" s="33">
        <f ca="1">(1-Inputs!B20)*DD11/'(Other Computations)'!B130</f>
        <v>118.82220153242515</v>
      </c>
      <c r="DE29" s="33">
        <f ca="1">(1-Inputs!B20)*DE11/'(Other Computations)'!B130</f>
        <v>118.78153882669488</v>
      </c>
      <c r="DF29" s="33">
        <f ca="1">(1-Inputs!B20)*DF11/'(Other Computations)'!B130</f>
        <v>118.58516083513254</v>
      </c>
      <c r="DG29" s="33">
        <f ca="1">(1-Inputs!B20)*DG11/'(Other Computations)'!B130</f>
        <v>118.45882270294283</v>
      </c>
      <c r="DH29" s="33">
        <f ca="1">(1-Inputs!B20)*DH11/'(Other Computations)'!B130</f>
        <v>118.29715484960487</v>
      </c>
      <c r="DI29" s="33">
        <f ca="1">(1-Inputs!B20)*DI11/'(Other Computations)'!B130</f>
        <v>118.25098338143634</v>
      </c>
      <c r="DJ29" s="33">
        <f ca="1">(1-Inputs!B20)*DJ11/'(Other Computations)'!B130</f>
        <v>118.2126231930793</v>
      </c>
      <c r="DK29" s="33">
        <f ca="1">(1-Inputs!B20)*DK11/'(Other Computations)'!B130</f>
        <v>118.10613620254986</v>
      </c>
      <c r="DL29" s="33">
        <f ca="1">(1-Inputs!B20)*DL11/'(Other Computations)'!B130</f>
        <v>118.01387235470045</v>
      </c>
      <c r="DM29" s="33">
        <f ca="1">(1-Inputs!B20)*DM11/'(Other Computations)'!B130</f>
        <v>117.91136669762038</v>
      </c>
      <c r="DN29" s="34">
        <f ca="1">SUM(DB29:DM29)</f>
        <v>1421.4597253722256</v>
      </c>
      <c r="DO29" s="33">
        <f ca="1">(1-Inputs!B20)*DO11/'(Other Computations)'!B130</f>
        <v>117.78942702117637</v>
      </c>
      <c r="DP29" s="33">
        <f ca="1">(1-Inputs!B20)*DP11/'(Other Computations)'!B130</f>
        <v>117.66657846517799</v>
      </c>
      <c r="DQ29" s="33">
        <f ca="1">(1-Inputs!B20)*DQ11/'(Other Computations)'!B130</f>
        <v>117.6311799840542</v>
      </c>
      <c r="DR29" s="33">
        <f ca="1">(1-Inputs!B20)*DR11/'(Other Computations)'!B130</f>
        <v>117.51408070243858</v>
      </c>
      <c r="DS29" s="33">
        <f ca="1">(1-Inputs!B20)*DS11/'(Other Computations)'!B130</f>
        <v>117.40464934691725</v>
      </c>
      <c r="DT29" s="33">
        <f ca="1">(1-Inputs!B20)*DT11/'(Other Computations)'!B130</f>
        <v>117.39343627709464</v>
      </c>
      <c r="DU29" s="33">
        <f ca="1">(1-Inputs!B20)*DU11/'(Other Computations)'!B130</f>
        <v>117.33655352775814</v>
      </c>
      <c r="DV29" s="33">
        <f ca="1">(1-Inputs!B20)*DV11/'(Other Computations)'!B130</f>
        <v>117.25781088964639</v>
      </c>
      <c r="DW29" s="33">
        <f ca="1">(1-Inputs!B20)*DW11/'(Other Computations)'!B130</f>
        <v>117.24448840506092</v>
      </c>
      <c r="DX29" s="33">
        <f ca="1">(1-Inputs!B20)*DX11/'(Other Computations)'!B130</f>
        <v>117.13082540815512</v>
      </c>
      <c r="DY29" s="33">
        <f ca="1">(1-Inputs!B20)*DY11/'(Other Computations)'!B130</f>
        <v>116.972508782012</v>
      </c>
      <c r="DZ29" s="33">
        <f ca="1">(1-Inputs!B20)*DZ11/'(Other Computations)'!B130</f>
        <v>116.89102194875989</v>
      </c>
      <c r="EA29" s="34">
        <f ca="1">SUM(DO29:DZ29)</f>
        <v>1408.2325607582516</v>
      </c>
      <c r="EB29" s="33">
        <f ca="1">(1-Inputs!B20)*EB11/'(Other Computations)'!B130</f>
        <v>116.7285298409756</v>
      </c>
      <c r="EC29" s="33">
        <f ca="1">(1-Inputs!B20)*EC11/'(Other Computations)'!B130</f>
        <v>116.60897506352075</v>
      </c>
      <c r="ED29" s="33">
        <f ca="1">(1-Inputs!B20)*ED11/'(Other Computations)'!B130</f>
        <v>116.46998398603938</v>
      </c>
      <c r="EE29" s="33">
        <f ca="1">(1-Inputs!B20)*EE11/'(Other Computations)'!B130</f>
        <v>116.31133451012653</v>
      </c>
      <c r="EF29" s="33">
        <f ca="1">(1-Inputs!B20)*EF11/'(Other Computations)'!B130</f>
        <v>116.22129543942376</v>
      </c>
      <c r="EG29" s="33">
        <f ca="1">(1-Inputs!B20)*EG11/'(Other Computations)'!B130</f>
        <v>116.18549545309973</v>
      </c>
      <c r="EH29" s="33">
        <f ca="1">(1-Inputs!B20)*EH11/'(Other Computations)'!B130</f>
        <v>116.03632919060297</v>
      </c>
      <c r="EI29" s="33">
        <f ca="1">(1-Inputs!B20)*EI11/'(Other Computations)'!B130</f>
        <v>115.92197946014494</v>
      </c>
      <c r="EJ29" s="33">
        <f ca="1">(1-Inputs!B20)*EJ11/'(Other Computations)'!B130</f>
        <v>115.83603513171319</v>
      </c>
      <c r="EK29" s="33">
        <f ca="1">(1-Inputs!B20)*EK11/'(Other Computations)'!B130</f>
        <v>115.73897668799641</v>
      </c>
      <c r="EL29" s="33">
        <f ca="1">(1-Inputs!B20)*EL11/'(Other Computations)'!B130</f>
        <v>115.62316481837428</v>
      </c>
      <c r="EM29" s="33">
        <f ca="1">(1-Inputs!B20)*EM11/'(Other Computations)'!B130</f>
        <v>115.57243547453498</v>
      </c>
      <c r="EN29" s="34">
        <f ca="1">SUM(EB29:EM29)</f>
        <v>1393.2545350565526</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834692.6376066528</v>
      </c>
      <c r="C35" s="22">
        <f t="shared" ca="1" si="22"/>
        <v>840636.61400523584</v>
      </c>
      <c r="D35" s="22">
        <f t="shared" ca="1" si="22"/>
        <v>852774.93218523392</v>
      </c>
      <c r="E35" s="22">
        <f t="shared" ca="1" si="22"/>
        <v>819525.49628182699</v>
      </c>
      <c r="F35" s="22">
        <f t="shared" ca="1" si="22"/>
        <v>817892.95982751588</v>
      </c>
      <c r="G35" s="22">
        <f t="shared" ca="1" si="22"/>
        <v>813866.61826725991</v>
      </c>
      <c r="H35" s="22">
        <f t="shared" ca="1" si="22"/>
        <v>841989.85481677635</v>
      </c>
      <c r="I35" s="22">
        <f t="shared" ca="1" si="22"/>
        <v>819004.15589906205</v>
      </c>
      <c r="J35" s="22">
        <f t="shared" ca="1" si="22"/>
        <v>858186.17793086322</v>
      </c>
      <c r="K35" s="22">
        <f t="shared" ca="1" si="22"/>
        <v>815400.19877359469</v>
      </c>
      <c r="L35" s="22">
        <f t="shared" ca="1" si="22"/>
        <v>814168.3239290599</v>
      </c>
      <c r="M35" s="22">
        <f t="shared" ca="1" si="22"/>
        <v>832131.17560452642</v>
      </c>
      <c r="N35" s="23">
        <f ca="1">SUM(B35:M35)</f>
        <v>9960269.1451276075</v>
      </c>
      <c r="O35" s="22">
        <f t="shared" ref="O35:Z35" ca="1" si="23">O44-O54+O38</f>
        <v>798968.72860959056</v>
      </c>
      <c r="P35" s="22">
        <f t="shared" ca="1" si="23"/>
        <v>836906.64962376934</v>
      </c>
      <c r="Q35" s="22">
        <f t="shared" ca="1" si="23"/>
        <v>785553.32418586977</v>
      </c>
      <c r="R35" s="22">
        <f t="shared" ca="1" si="23"/>
        <v>837768.40105454775</v>
      </c>
      <c r="S35" s="22">
        <f t="shared" ca="1" si="23"/>
        <v>816406.24311808555</v>
      </c>
      <c r="T35" s="22">
        <f t="shared" ca="1" si="23"/>
        <v>837760.92110576236</v>
      </c>
      <c r="U35" s="22">
        <f t="shared" ca="1" si="23"/>
        <v>814441.78790757654</v>
      </c>
      <c r="V35" s="22">
        <f t="shared" ca="1" si="23"/>
        <v>825596.50767976337</v>
      </c>
      <c r="W35" s="22">
        <f t="shared" ca="1" si="23"/>
        <v>810777.99643047026</v>
      </c>
      <c r="X35" s="22">
        <f t="shared" ca="1" si="23"/>
        <v>788963.66948830069</v>
      </c>
      <c r="Y35" s="22">
        <f t="shared" ca="1" si="23"/>
        <v>811032.20704303239</v>
      </c>
      <c r="Z35" s="22">
        <f t="shared" ca="1" si="23"/>
        <v>807136.30093257071</v>
      </c>
      <c r="AA35" s="23">
        <f ca="1">SUM(O35:Z35)</f>
        <v>9771312.7371793389</v>
      </c>
      <c r="AB35" s="22">
        <f t="shared" ref="AB35:AM35" ca="1" si="24">AB44-AB54+AB38</f>
        <v>812742.44209944038</v>
      </c>
      <c r="AC35" s="22">
        <f t="shared" ca="1" si="24"/>
        <v>802065.82537403412</v>
      </c>
      <c r="AD35" s="22">
        <f t="shared" ca="1" si="24"/>
        <v>777598.8482166559</v>
      </c>
      <c r="AE35" s="22">
        <f t="shared" ca="1" si="24"/>
        <v>811200.97262684035</v>
      </c>
      <c r="AF35" s="22">
        <f t="shared" ca="1" si="24"/>
        <v>819775.16375554446</v>
      </c>
      <c r="AG35" s="22">
        <f t="shared" ca="1" si="24"/>
        <v>784953.17895915313</v>
      </c>
      <c r="AH35" s="22">
        <f t="shared" ca="1" si="24"/>
        <v>802518.40410028643</v>
      </c>
      <c r="AI35" s="22">
        <f t="shared" ca="1" si="24"/>
        <v>795438.02886835253</v>
      </c>
      <c r="AJ35" s="22">
        <f t="shared" ca="1" si="24"/>
        <v>810844.62429817754</v>
      </c>
      <c r="AK35" s="22">
        <f t="shared" ca="1" si="24"/>
        <v>823308.90686291701</v>
      </c>
      <c r="AL35" s="22">
        <f t="shared" ca="1" si="24"/>
        <v>813051.77461017692</v>
      </c>
      <c r="AM35" s="22">
        <f t="shared" ca="1" si="24"/>
        <v>824937.85955600615</v>
      </c>
      <c r="AN35" s="23">
        <f ca="1">SUM(AB35:AM35)</f>
        <v>9678436.0293275863</v>
      </c>
      <c r="AO35" s="22">
        <f t="shared" ref="AO35:AZ35" ca="1" si="25">AO44-AO54+AO38</f>
        <v>776529.66010977759</v>
      </c>
      <c r="AP35" s="22">
        <f t="shared" ca="1" si="25"/>
        <v>786860.64243155916</v>
      </c>
      <c r="AQ35" s="22">
        <f t="shared" ca="1" si="25"/>
        <v>796998.17258728389</v>
      </c>
      <c r="AR35" s="22">
        <f t="shared" ca="1" si="25"/>
        <v>762378.97146877472</v>
      </c>
      <c r="AS35" s="22">
        <f t="shared" ca="1" si="25"/>
        <v>790094.79948506108</v>
      </c>
      <c r="AT35" s="22">
        <f t="shared" ca="1" si="25"/>
        <v>797672.61224407086</v>
      </c>
      <c r="AU35" s="22">
        <f t="shared" ca="1" si="25"/>
        <v>821749.58551587863</v>
      </c>
      <c r="AV35" s="22">
        <f t="shared" ca="1" si="25"/>
        <v>750492.12394957582</v>
      </c>
      <c r="AW35" s="22">
        <f t="shared" ca="1" si="25"/>
        <v>823433.38318397058</v>
      </c>
      <c r="AX35" s="22">
        <f t="shared" ca="1" si="25"/>
        <v>746696.47761600243</v>
      </c>
      <c r="AY35" s="22">
        <f t="shared" ca="1" si="25"/>
        <v>764434.64572273311</v>
      </c>
      <c r="AZ35" s="22">
        <f t="shared" ca="1" si="25"/>
        <v>760754.26184444712</v>
      </c>
      <c r="BA35" s="23">
        <f ca="1">SUM(AO35:AZ35)</f>
        <v>9378095.3361591361</v>
      </c>
      <c r="BB35" s="22">
        <f t="shared" ref="BB35:BM35" ca="1" si="26">BB44-BB54+BB38</f>
        <v>809839.10339196527</v>
      </c>
      <c r="BC35" s="22">
        <f t="shared" ca="1" si="26"/>
        <v>749890.18058862153</v>
      </c>
      <c r="BD35" s="22">
        <f t="shared" ca="1" si="26"/>
        <v>770198.40588200814</v>
      </c>
      <c r="BE35" s="22">
        <f t="shared" ca="1" si="26"/>
        <v>776841.56799783243</v>
      </c>
      <c r="BF35" s="22">
        <f t="shared" ca="1" si="26"/>
        <v>782388.43366028427</v>
      </c>
      <c r="BG35" s="22">
        <f t="shared" ca="1" si="26"/>
        <v>760304.16395337472</v>
      </c>
      <c r="BH35" s="22">
        <f t="shared" ca="1" si="26"/>
        <v>778876.03853572311</v>
      </c>
      <c r="BI35" s="22">
        <f t="shared" ca="1" si="26"/>
        <v>784184.40709963115</v>
      </c>
      <c r="BJ35" s="22">
        <f t="shared" ca="1" si="26"/>
        <v>734589.92626703694</v>
      </c>
      <c r="BK35" s="22">
        <f t="shared" ca="1" si="26"/>
        <v>786309.52724422771</v>
      </c>
      <c r="BL35" s="22">
        <f t="shared" ca="1" si="26"/>
        <v>783320.47668136319</v>
      </c>
      <c r="BM35" s="22">
        <f t="shared" ca="1" si="26"/>
        <v>729721.92448503233</v>
      </c>
      <c r="BN35" s="23">
        <f ca="1">SUM(BB35:BM35)</f>
        <v>9246464.155787101</v>
      </c>
      <c r="BO35" s="22">
        <f t="shared" ref="BO35:BZ35" ca="1" si="27">BO44-BO54+BO38</f>
        <v>734533.85072043422</v>
      </c>
      <c r="BP35" s="22">
        <f t="shared" ca="1" si="27"/>
        <v>743708.87841648678</v>
      </c>
      <c r="BQ35" s="22">
        <f t="shared" ca="1" si="27"/>
        <v>758406.45475276047</v>
      </c>
      <c r="BR35" s="22">
        <f t="shared" ca="1" si="27"/>
        <v>784350.31268437812</v>
      </c>
      <c r="BS35" s="22">
        <f t="shared" ca="1" si="27"/>
        <v>762939.8319234713</v>
      </c>
      <c r="BT35" s="22">
        <f t="shared" ca="1" si="27"/>
        <v>803473.51339305297</v>
      </c>
      <c r="BU35" s="22">
        <f t="shared" ca="1" si="27"/>
        <v>746568.74171153281</v>
      </c>
      <c r="BV35" s="22">
        <f t="shared" ca="1" si="27"/>
        <v>720854.17217437841</v>
      </c>
      <c r="BW35" s="22">
        <f t="shared" ca="1" si="27"/>
        <v>757949.10049039661</v>
      </c>
      <c r="BX35" s="22">
        <f t="shared" ca="1" si="27"/>
        <v>760917.49749401503</v>
      </c>
      <c r="BY35" s="22">
        <f t="shared" ca="1" si="27"/>
        <v>764367.75698092429</v>
      </c>
      <c r="BZ35" s="22">
        <f t="shared" ca="1" si="27"/>
        <v>751955.27639886574</v>
      </c>
      <c r="CA35" s="23">
        <f ca="1">SUM(BO35:BZ35)</f>
        <v>9090025.3871406969</v>
      </c>
      <c r="CB35" s="22">
        <f t="shared" ref="CB35:CM35" ca="1" si="28">CB44-CB54+CB38</f>
        <v>720430.31146094878</v>
      </c>
      <c r="CC35" s="22">
        <f t="shared" ca="1" si="28"/>
        <v>754140.41268596984</v>
      </c>
      <c r="CD35" s="22">
        <f t="shared" ca="1" si="28"/>
        <v>790389.43448907521</v>
      </c>
      <c r="CE35" s="22">
        <f t="shared" ca="1" si="28"/>
        <v>722525.95291830366</v>
      </c>
      <c r="CF35" s="22">
        <f t="shared" ca="1" si="28"/>
        <v>756755.5078307084</v>
      </c>
      <c r="CG35" s="22">
        <f t="shared" ca="1" si="28"/>
        <v>741996.82317132945</v>
      </c>
      <c r="CH35" s="22">
        <f t="shared" ca="1" si="28"/>
        <v>735707.75149834016</v>
      </c>
      <c r="CI35" s="22">
        <f t="shared" ca="1" si="28"/>
        <v>763813.35445269849</v>
      </c>
      <c r="CJ35" s="22">
        <f t="shared" ca="1" si="28"/>
        <v>729373.93701236777</v>
      </c>
      <c r="CK35" s="22">
        <f t="shared" ca="1" si="28"/>
        <v>756631.83436946233</v>
      </c>
      <c r="CL35" s="22">
        <f t="shared" ca="1" si="28"/>
        <v>753233.50430501532</v>
      </c>
      <c r="CM35" s="22">
        <f t="shared" ca="1" si="28"/>
        <v>726330.74026988621</v>
      </c>
      <c r="CN35" s="23">
        <f ca="1">SUM(CB35:CM35)</f>
        <v>8951329.5644641053</v>
      </c>
      <c r="CO35" s="22">
        <f t="shared" ref="CO35:CZ35" ca="1" si="29">CO44-CO54+CO38</f>
        <v>727704.39465831756</v>
      </c>
      <c r="CP35" s="22">
        <f t="shared" ca="1" si="29"/>
        <v>721985.40490945941</v>
      </c>
      <c r="CQ35" s="22">
        <f t="shared" ca="1" si="29"/>
        <v>748530.11161853618</v>
      </c>
      <c r="CR35" s="22">
        <f t="shared" ca="1" si="29"/>
        <v>759249.2361726606</v>
      </c>
      <c r="CS35" s="22">
        <f t="shared" ca="1" si="29"/>
        <v>731497.06584820768</v>
      </c>
      <c r="CT35" s="22">
        <f t="shared" ca="1" si="29"/>
        <v>720989.24250285013</v>
      </c>
      <c r="CU35" s="22">
        <f t="shared" ca="1" si="29"/>
        <v>765557.9035734362</v>
      </c>
      <c r="CV35" s="22">
        <f t="shared" ca="1" si="29"/>
        <v>719175.83151551255</v>
      </c>
      <c r="CW35" s="22">
        <f t="shared" ca="1" si="29"/>
        <v>760303.32970563695</v>
      </c>
      <c r="CX35" s="22">
        <f t="shared" ca="1" si="29"/>
        <v>750853.40596832719</v>
      </c>
      <c r="CY35" s="22">
        <f t="shared" ca="1" si="29"/>
        <v>727267.81185100845</v>
      </c>
      <c r="CZ35" s="22">
        <f t="shared" ca="1" si="29"/>
        <v>724467.62580376607</v>
      </c>
      <c r="DA35" s="23">
        <f ca="1">SUM(CO35:CZ35)</f>
        <v>8857581.3641277198</v>
      </c>
      <c r="DB35" s="22">
        <f t="shared" ref="DB35:DM35" ca="1" si="30">DB44-DB54+DB38</f>
        <v>723362.27278358385</v>
      </c>
      <c r="DC35" s="22">
        <f t="shared" ca="1" si="30"/>
        <v>735634.2675751145</v>
      </c>
      <c r="DD35" s="22">
        <f t="shared" ca="1" si="30"/>
        <v>721576.3703077418</v>
      </c>
      <c r="DE35" s="22">
        <f t="shared" ca="1" si="30"/>
        <v>717266.92298454873</v>
      </c>
      <c r="DF35" s="22">
        <f t="shared" ca="1" si="30"/>
        <v>742188.27870895609</v>
      </c>
      <c r="DG35" s="22">
        <f t="shared" ca="1" si="30"/>
        <v>706125.53763999522</v>
      </c>
      <c r="DH35" s="22">
        <f t="shared" ca="1" si="30"/>
        <v>719866.87145062198</v>
      </c>
      <c r="DI35" s="22">
        <f t="shared" ca="1" si="30"/>
        <v>701786.38027610304</v>
      </c>
      <c r="DJ35" s="22">
        <f t="shared" ca="1" si="30"/>
        <v>764523.43021729786</v>
      </c>
      <c r="DK35" s="22">
        <f t="shared" ca="1" si="30"/>
        <v>764704.77939364885</v>
      </c>
      <c r="DL35" s="22">
        <f t="shared" ca="1" si="30"/>
        <v>726740.11141353112</v>
      </c>
      <c r="DM35" s="22">
        <f t="shared" ca="1" si="30"/>
        <v>727373.54824633012</v>
      </c>
      <c r="DN35" s="23">
        <f ca="1">SUM(DB35:DM35)</f>
        <v>8751148.7709974721</v>
      </c>
      <c r="DO35" s="22">
        <f t="shared" ref="DO35:DZ35" ca="1" si="31">DO44-DO54+DO38</f>
        <v>756615.12645125156</v>
      </c>
      <c r="DP35" s="22">
        <f t="shared" ca="1" si="31"/>
        <v>743710.60907670215</v>
      </c>
      <c r="DQ35" s="22">
        <f t="shared" ca="1" si="31"/>
        <v>732455.50296413177</v>
      </c>
      <c r="DR35" s="22">
        <f t="shared" ca="1" si="31"/>
        <v>737580.0005505319</v>
      </c>
      <c r="DS35" s="22">
        <f t="shared" ca="1" si="31"/>
        <v>773813.29450908734</v>
      </c>
      <c r="DT35" s="22">
        <f t="shared" ca="1" si="31"/>
        <v>714918.00810076145</v>
      </c>
      <c r="DU35" s="22">
        <f t="shared" ca="1" si="31"/>
        <v>749625.32521371322</v>
      </c>
      <c r="DV35" s="22">
        <f t="shared" ca="1" si="31"/>
        <v>715615.62620335689</v>
      </c>
      <c r="DW35" s="22">
        <f t="shared" ca="1" si="31"/>
        <v>727691.4388125448</v>
      </c>
      <c r="DX35" s="22">
        <f t="shared" ca="1" si="31"/>
        <v>720256.74125888955</v>
      </c>
      <c r="DY35" s="22">
        <f t="shared" ca="1" si="31"/>
        <v>715942.00323543779</v>
      </c>
      <c r="DZ35" s="22">
        <f t="shared" ca="1" si="31"/>
        <v>721326.77384819125</v>
      </c>
      <c r="EA35" s="23">
        <f ca="1">SUM(DO35:DZ35)</f>
        <v>8809550.4502246007</v>
      </c>
      <c r="EB35" s="22">
        <f t="shared" ref="EB35:EM35" ca="1" si="32">EB44-EB54+EB38</f>
        <v>713625.49151175481</v>
      </c>
      <c r="EC35" s="22">
        <f t="shared" ca="1" si="32"/>
        <v>709041.09820854757</v>
      </c>
      <c r="ED35" s="22">
        <f t="shared" ca="1" si="32"/>
        <v>702469.35163980408</v>
      </c>
      <c r="EE35" s="22">
        <f t="shared" ca="1" si="32"/>
        <v>717289.55256012862</v>
      </c>
      <c r="EF35" s="22">
        <f t="shared" ca="1" si="32"/>
        <v>765560.22453185963</v>
      </c>
      <c r="EG35" s="22">
        <f t="shared" ca="1" si="32"/>
        <v>696683.08163771324</v>
      </c>
      <c r="EH35" s="22">
        <f t="shared" ca="1" si="32"/>
        <v>742580.50871787674</v>
      </c>
      <c r="EI35" s="22">
        <f t="shared" ca="1" si="32"/>
        <v>743739.77900493052</v>
      </c>
      <c r="EJ35" s="22">
        <f t="shared" ca="1" si="32"/>
        <v>753226.05662702757</v>
      </c>
      <c r="EK35" s="22">
        <f t="shared" ca="1" si="32"/>
        <v>719905.34962321899</v>
      </c>
      <c r="EL35" s="22">
        <f t="shared" ca="1" si="32"/>
        <v>719509.16240262974</v>
      </c>
      <c r="EM35" s="22">
        <f t="shared" ca="1" si="32"/>
        <v>719836.74278870842</v>
      </c>
      <c r="EN35" s="23">
        <f ca="1">SUM(EB35:EM35)</f>
        <v>8703466.399254201</v>
      </c>
    </row>
    <row r="36" spans="1:144" ht="12.75" customHeight="1" outlineLevel="1">
      <c r="A36" s="11" t="str">
        <f>Labels!B45</f>
        <v>Final Sales</v>
      </c>
      <c r="B36" s="24">
        <f t="shared" ref="B36:M36" si="33">B12+B21+B37</f>
        <v>963388.68108289549</v>
      </c>
      <c r="C36" s="24">
        <f t="shared" ca="1" si="33"/>
        <v>962794.27890668192</v>
      </c>
      <c r="D36" s="24">
        <f t="shared" ca="1" si="33"/>
        <v>962209.51445402193</v>
      </c>
      <c r="E36" s="24">
        <f t="shared" ca="1" si="33"/>
        <v>961599.87300792756</v>
      </c>
      <c r="F36" s="24">
        <f t="shared" ca="1" si="33"/>
        <v>960961.9070421377</v>
      </c>
      <c r="G36" s="24">
        <f t="shared" ca="1" si="33"/>
        <v>960363.44013404811</v>
      </c>
      <c r="H36" s="24">
        <f t="shared" ca="1" si="33"/>
        <v>959737.56638512423</v>
      </c>
      <c r="I36" s="24">
        <f t="shared" ca="1" si="33"/>
        <v>959181.6240013896</v>
      </c>
      <c r="J36" s="24">
        <f t="shared" ca="1" si="33"/>
        <v>958640.03791251918</v>
      </c>
      <c r="K36" s="24">
        <f t="shared" ca="1" si="33"/>
        <v>958121.62803586468</v>
      </c>
      <c r="L36" s="24">
        <f t="shared" ca="1" si="33"/>
        <v>957441.1777901008</v>
      </c>
      <c r="M36" s="24">
        <f t="shared" ca="1" si="33"/>
        <v>956920.63796418079</v>
      </c>
      <c r="N36" s="25">
        <f ca="1">SUM(B36:M36)</f>
        <v>11521360.366716893</v>
      </c>
      <c r="O36" s="24">
        <f t="shared" ref="O36:Z36" ca="1" si="34">O12+O21+O37</f>
        <v>956403.33630934544</v>
      </c>
      <c r="P36" s="24">
        <f t="shared" ca="1" si="34"/>
        <v>955874.51820496155</v>
      </c>
      <c r="Q36" s="24">
        <f t="shared" ca="1" si="34"/>
        <v>955363.66868979216</v>
      </c>
      <c r="R36" s="24">
        <f t="shared" ca="1" si="34"/>
        <v>954665.7897091714</v>
      </c>
      <c r="S36" s="24">
        <f t="shared" ca="1" si="34"/>
        <v>954181.57437642885</v>
      </c>
      <c r="T36" s="24">
        <f t="shared" ca="1" si="34"/>
        <v>953612.30573289702</v>
      </c>
      <c r="U36" s="24">
        <f t="shared" ca="1" si="34"/>
        <v>953100.76311650302</v>
      </c>
      <c r="V36" s="24">
        <f t="shared" ca="1" si="34"/>
        <v>952582.79769697192</v>
      </c>
      <c r="W36" s="24">
        <f t="shared" ca="1" si="34"/>
        <v>952042.80812581314</v>
      </c>
      <c r="X36" s="24">
        <f t="shared" ca="1" si="34"/>
        <v>951631.6421059767</v>
      </c>
      <c r="Y36" s="24">
        <f t="shared" ca="1" si="34"/>
        <v>951145.07837181201</v>
      </c>
      <c r="Z36" s="24">
        <f t="shared" ca="1" si="34"/>
        <v>950710.24834331183</v>
      </c>
      <c r="AA36" s="25">
        <f ca="1">SUM(O36:Z36)</f>
        <v>11441314.530782983</v>
      </c>
      <c r="AB36" s="24">
        <f t="shared" ref="AB36:AM36" ca="1" si="35">AB12+AB21+AB37</f>
        <v>950205.93754894007</v>
      </c>
      <c r="AC36" s="24">
        <f t="shared" ca="1" si="35"/>
        <v>949801.19554964977</v>
      </c>
      <c r="AD36" s="24">
        <f t="shared" ca="1" si="35"/>
        <v>949268.8805164384</v>
      </c>
      <c r="AE36" s="24">
        <f t="shared" ca="1" si="35"/>
        <v>948651.99163943634</v>
      </c>
      <c r="AF36" s="24">
        <f t="shared" ca="1" si="35"/>
        <v>948202.70340159186</v>
      </c>
      <c r="AG36" s="24">
        <f t="shared" ca="1" si="35"/>
        <v>947679.53988172242</v>
      </c>
      <c r="AH36" s="24">
        <f t="shared" ca="1" si="35"/>
        <v>947076.12260093715</v>
      </c>
      <c r="AI36" s="24">
        <f t="shared" ca="1" si="35"/>
        <v>946530.36954370316</v>
      </c>
      <c r="AJ36" s="24">
        <f t="shared" ca="1" si="35"/>
        <v>946060.72982534079</v>
      </c>
      <c r="AK36" s="24">
        <f t="shared" ca="1" si="35"/>
        <v>945554.89304085146</v>
      </c>
      <c r="AL36" s="24">
        <f t="shared" ca="1" si="35"/>
        <v>945110.79862316942</v>
      </c>
      <c r="AM36" s="24">
        <f t="shared" ca="1" si="35"/>
        <v>944691.81212031783</v>
      </c>
      <c r="AN36" s="25">
        <f ca="1">SUM(AB36:AM36)</f>
        <v>11368834.974292098</v>
      </c>
      <c r="AO36" s="24">
        <f t="shared" ref="AO36:AZ36" ca="1" si="36">AO12+AO21+AO37</f>
        <v>944241.72394218424</v>
      </c>
      <c r="AP36" s="24">
        <f t="shared" ca="1" si="36"/>
        <v>943747.69048297044</v>
      </c>
      <c r="AQ36" s="24">
        <f t="shared" ca="1" si="36"/>
        <v>943348.86161800637</v>
      </c>
      <c r="AR36" s="24">
        <f t="shared" ca="1" si="36"/>
        <v>942880.89252216241</v>
      </c>
      <c r="AS36" s="24">
        <f t="shared" ca="1" si="36"/>
        <v>942393.74221896636</v>
      </c>
      <c r="AT36" s="24">
        <f t="shared" ca="1" si="36"/>
        <v>941846.42710842297</v>
      </c>
      <c r="AU36" s="24">
        <f t="shared" ca="1" si="36"/>
        <v>941339.06017810409</v>
      </c>
      <c r="AV36" s="24">
        <f t="shared" ca="1" si="36"/>
        <v>940938.44895887899</v>
      </c>
      <c r="AW36" s="24">
        <f t="shared" ca="1" si="36"/>
        <v>940418.70974868583</v>
      </c>
      <c r="AX36" s="24">
        <f t="shared" ca="1" si="36"/>
        <v>940017.39960432507</v>
      </c>
      <c r="AY36" s="24">
        <f t="shared" ca="1" si="36"/>
        <v>939514.65608653298</v>
      </c>
      <c r="AZ36" s="24">
        <f t="shared" ca="1" si="36"/>
        <v>938959.93330745422</v>
      </c>
      <c r="BA36" s="25">
        <f ca="1">SUM(AO36:AZ36)</f>
        <v>11299647.545776691</v>
      </c>
      <c r="BB36" s="24">
        <f t="shared" ref="BB36:BM36" ca="1" si="37">BB12+BB21+BB37</f>
        <v>938483.32797203155</v>
      </c>
      <c r="BC36" s="24">
        <f t="shared" ca="1" si="37"/>
        <v>938143.65395829862</v>
      </c>
      <c r="BD36" s="24">
        <f t="shared" ca="1" si="37"/>
        <v>937578.94207268802</v>
      </c>
      <c r="BE36" s="24">
        <f t="shared" ca="1" si="37"/>
        <v>937079.7551319655</v>
      </c>
      <c r="BF36" s="24">
        <f t="shared" ca="1" si="37"/>
        <v>936619.4031615631</v>
      </c>
      <c r="BG36" s="24">
        <f t="shared" ca="1" si="37"/>
        <v>936152.59922047448</v>
      </c>
      <c r="BH36" s="24">
        <f t="shared" ca="1" si="37"/>
        <v>935653.32342051913</v>
      </c>
      <c r="BI36" s="24">
        <f t="shared" ca="1" si="37"/>
        <v>935199.64070957608</v>
      </c>
      <c r="BJ36" s="24">
        <f t="shared" ca="1" si="37"/>
        <v>934862.50001361745</v>
      </c>
      <c r="BK36" s="24">
        <f t="shared" ca="1" si="37"/>
        <v>934279.07963645738</v>
      </c>
      <c r="BL36" s="24">
        <f t="shared" ca="1" si="37"/>
        <v>933801.76334061555</v>
      </c>
      <c r="BM36" s="24">
        <f t="shared" ca="1" si="37"/>
        <v>933308.67437908403</v>
      </c>
      <c r="BN36" s="25">
        <f ca="1">SUM(BB36:BM36)</f>
        <v>11231162.663016889</v>
      </c>
      <c r="BO36" s="24">
        <f t="shared" ref="BO36:BZ36" ca="1" si="38">BO12+BO21+BO37</f>
        <v>932751.33963060647</v>
      </c>
      <c r="BP36" s="24">
        <f t="shared" ca="1" si="38"/>
        <v>932283.65812196804</v>
      </c>
      <c r="BQ36" s="24">
        <f t="shared" ca="1" si="38"/>
        <v>931796.34381099325</v>
      </c>
      <c r="BR36" s="24">
        <f t="shared" ca="1" si="38"/>
        <v>931439.62821214704</v>
      </c>
      <c r="BS36" s="24">
        <f t="shared" ca="1" si="38"/>
        <v>930933.9842219667</v>
      </c>
      <c r="BT36" s="24">
        <f t="shared" ca="1" si="38"/>
        <v>930552.9554753605</v>
      </c>
      <c r="BU36" s="24">
        <f t="shared" ca="1" si="38"/>
        <v>930248.87265753711</v>
      </c>
      <c r="BV36" s="24">
        <f t="shared" ca="1" si="38"/>
        <v>929806.09070355957</v>
      </c>
      <c r="BW36" s="24">
        <f t="shared" ca="1" si="38"/>
        <v>929242.81979870808</v>
      </c>
      <c r="BX36" s="24">
        <f t="shared" ca="1" si="38"/>
        <v>928697.60102371743</v>
      </c>
      <c r="BY36" s="24">
        <f t="shared" ca="1" si="38"/>
        <v>928233.4652940887</v>
      </c>
      <c r="BZ36" s="24">
        <f t="shared" ca="1" si="38"/>
        <v>927784.70619763236</v>
      </c>
      <c r="CA36" s="25">
        <f ca="1">SUM(BO36:BZ36)</f>
        <v>11163771.465148285</v>
      </c>
      <c r="CB36" s="24">
        <f t="shared" ref="CB36:CM36" ca="1" si="39">CB12+CB21+CB37</f>
        <v>927316.73887014063</v>
      </c>
      <c r="CC36" s="24">
        <f t="shared" ca="1" si="39"/>
        <v>926807.94660179352</v>
      </c>
      <c r="CD36" s="24">
        <f t="shared" ca="1" si="39"/>
        <v>926318.2421122907</v>
      </c>
      <c r="CE36" s="24">
        <f t="shared" ca="1" si="39"/>
        <v>925939.29040383408</v>
      </c>
      <c r="CF36" s="24">
        <f t="shared" ca="1" si="39"/>
        <v>925496.90770132118</v>
      </c>
      <c r="CG36" s="24">
        <f t="shared" ca="1" si="39"/>
        <v>925069.98673625628</v>
      </c>
      <c r="CH36" s="24">
        <f t="shared" ca="1" si="39"/>
        <v>924528.30629964999</v>
      </c>
      <c r="CI36" s="24">
        <f t="shared" ca="1" si="39"/>
        <v>924110.7048751025</v>
      </c>
      <c r="CJ36" s="24">
        <f t="shared" ca="1" si="39"/>
        <v>923734.24023465777</v>
      </c>
      <c r="CK36" s="24">
        <f t="shared" ca="1" si="39"/>
        <v>923272.37285791477</v>
      </c>
      <c r="CL36" s="24">
        <f t="shared" ca="1" si="39"/>
        <v>922782.17095071985</v>
      </c>
      <c r="CM36" s="24">
        <f t="shared" ca="1" si="39"/>
        <v>922240.18271981203</v>
      </c>
      <c r="CN36" s="25">
        <f ca="1">SUM(CB36:CM36)</f>
        <v>11097617.090363493</v>
      </c>
      <c r="CO36" s="24">
        <f t="shared" ref="CO36:CZ36" ca="1" si="40">CO12+CO21+CO37</f>
        <v>921863.06244964723</v>
      </c>
      <c r="CP36" s="24">
        <f t="shared" ca="1" si="40"/>
        <v>921352.41615615215</v>
      </c>
      <c r="CQ36" s="24">
        <f t="shared" ca="1" si="40"/>
        <v>920873.74534993875</v>
      </c>
      <c r="CR36" s="24">
        <f t="shared" ca="1" si="40"/>
        <v>920470.59741212497</v>
      </c>
      <c r="CS36" s="24">
        <f t="shared" ca="1" si="40"/>
        <v>920024.4319755974</v>
      </c>
      <c r="CT36" s="24">
        <f t="shared" ca="1" si="40"/>
        <v>919523.41483811743</v>
      </c>
      <c r="CU36" s="24">
        <f t="shared" ca="1" si="40"/>
        <v>919015.27301635232</v>
      </c>
      <c r="CV36" s="24">
        <f t="shared" ca="1" si="40"/>
        <v>918674.02671331505</v>
      </c>
      <c r="CW36" s="24">
        <f t="shared" ca="1" si="40"/>
        <v>918111.50490281836</v>
      </c>
      <c r="CX36" s="24">
        <f t="shared" ca="1" si="40"/>
        <v>917656.86362816894</v>
      </c>
      <c r="CY36" s="24">
        <f t="shared" ca="1" si="40"/>
        <v>917246.56489081529</v>
      </c>
      <c r="CZ36" s="24">
        <f t="shared" ca="1" si="40"/>
        <v>916887.76032816351</v>
      </c>
      <c r="DA36" s="25">
        <f ca="1">SUM(CO36:CZ36)</f>
        <v>11031699.661661213</v>
      </c>
      <c r="DB36" s="24">
        <f t="shared" ref="DB36:DM36" ca="1" si="41">DB12+DB21+DB37</f>
        <v>916498.23168254935</v>
      </c>
      <c r="DC36" s="24">
        <f t="shared" ca="1" si="41"/>
        <v>916028.29674995772</v>
      </c>
      <c r="DD36" s="24">
        <f t="shared" ca="1" si="41"/>
        <v>915577.04142570554</v>
      </c>
      <c r="DE36" s="24">
        <f t="shared" ca="1" si="41"/>
        <v>915195.45882417529</v>
      </c>
      <c r="DF36" s="24">
        <f t="shared" ca="1" si="41"/>
        <v>914624.98950921732</v>
      </c>
      <c r="DG36" s="24">
        <f t="shared" ca="1" si="41"/>
        <v>914191.17114930588</v>
      </c>
      <c r="DH36" s="24">
        <f t="shared" ca="1" si="41"/>
        <v>913638.60454263468</v>
      </c>
      <c r="DI36" s="24">
        <f t="shared" ca="1" si="41"/>
        <v>913249.36441493791</v>
      </c>
      <c r="DJ36" s="24">
        <f t="shared" ca="1" si="41"/>
        <v>912828.65452235809</v>
      </c>
      <c r="DK36" s="24">
        <f t="shared" ca="1" si="41"/>
        <v>912465.38193249353</v>
      </c>
      <c r="DL36" s="24">
        <f t="shared" ca="1" si="41"/>
        <v>912119.33698685165</v>
      </c>
      <c r="DM36" s="24">
        <f t="shared" ca="1" si="41"/>
        <v>911679.11801541632</v>
      </c>
      <c r="DN36" s="25">
        <f ca="1">SUM(DB36:DM36)</f>
        <v>10968095.649755603</v>
      </c>
      <c r="DO36" s="24">
        <f t="shared" ref="DO36:DZ36" ca="1" si="42">DO12+DO21+DO37</f>
        <v>911218.35944632988</v>
      </c>
      <c r="DP36" s="24">
        <f t="shared" ca="1" si="42"/>
        <v>910820.56964553997</v>
      </c>
      <c r="DQ36" s="24">
        <f t="shared" ca="1" si="42"/>
        <v>910495.3757064552</v>
      </c>
      <c r="DR36" s="24">
        <f t="shared" ca="1" si="42"/>
        <v>910051.01336124341</v>
      </c>
      <c r="DS36" s="24">
        <f t="shared" ca="1" si="42"/>
        <v>909627.58880617644</v>
      </c>
      <c r="DT36" s="24">
        <f t="shared" ca="1" si="42"/>
        <v>909395.51322328346</v>
      </c>
      <c r="DU36" s="24">
        <f t="shared" ca="1" si="42"/>
        <v>908981.84673173854</v>
      </c>
      <c r="DV36" s="24">
        <f t="shared" ca="1" si="42"/>
        <v>908618.60287984321</v>
      </c>
      <c r="DW36" s="24">
        <f t="shared" ca="1" si="42"/>
        <v>908256.79694626597</v>
      </c>
      <c r="DX36" s="24">
        <f t="shared" ca="1" si="42"/>
        <v>907805.22988096846</v>
      </c>
      <c r="DY36" s="24">
        <f t="shared" ca="1" si="42"/>
        <v>907287.71359852178</v>
      </c>
      <c r="DZ36" s="24">
        <f t="shared" ca="1" si="42"/>
        <v>906850.37044736079</v>
      </c>
      <c r="EA36" s="25">
        <f ca="1">SUM(DO36:DZ36)</f>
        <v>10909408.980673727</v>
      </c>
      <c r="EB36" s="24">
        <f t="shared" ref="EB36:EM36" ca="1" si="43">EB12+EB21+EB37</f>
        <v>906331.66463927284</v>
      </c>
      <c r="EC36" s="24">
        <f t="shared" ca="1" si="43"/>
        <v>905847.26084475021</v>
      </c>
      <c r="ED36" s="24">
        <f t="shared" ca="1" si="43"/>
        <v>905331.12481569534</v>
      </c>
      <c r="EE36" s="24">
        <f t="shared" ca="1" si="43"/>
        <v>904779.3833823842</v>
      </c>
      <c r="EF36" s="24">
        <f t="shared" ca="1" si="43"/>
        <v>904339.77685023157</v>
      </c>
      <c r="EG36" s="24">
        <f t="shared" ca="1" si="43"/>
        <v>904066.80357589631</v>
      </c>
      <c r="EH36" s="24">
        <f t="shared" ca="1" si="43"/>
        <v>903513.81226994062</v>
      </c>
      <c r="EI36" s="24">
        <f t="shared" ca="1" si="43"/>
        <v>903102.17908545677</v>
      </c>
      <c r="EJ36" s="24">
        <f t="shared" ca="1" si="43"/>
        <v>902725.90650286479</v>
      </c>
      <c r="EK36" s="24">
        <f t="shared" ca="1" si="43"/>
        <v>902357.46954900038</v>
      </c>
      <c r="EL36" s="24">
        <f t="shared" ca="1" si="43"/>
        <v>901895.72691140382</v>
      </c>
      <c r="EM36" s="24">
        <f t="shared" ca="1" si="43"/>
        <v>901508.54446055531</v>
      </c>
      <c r="EN36" s="25">
        <f ca="1">SUM(EB36:EM36)</f>
        <v>10845799.652887452</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1171584.7203904565</v>
      </c>
      <c r="C44" s="22">
        <f ca="1">C45*(1-Inputs!B21)+C11*Inputs!B21+C46</f>
        <v>1180076.1152455751</v>
      </c>
      <c r="D44" s="22">
        <f ca="1">D45*(1-Inputs!B21)+D11*Inputs!B21+D46</f>
        <v>1197416.5697884294</v>
      </c>
      <c r="E44" s="22">
        <f ca="1">E45*(1-Inputs!B21)+E11*Inputs!B21+E46</f>
        <v>1149917.3756407052</v>
      </c>
      <c r="F44" s="22">
        <f ca="1">F45*(1-Inputs!B21)+F11*Inputs!B21+F46</f>
        <v>1147585.180705975</v>
      </c>
      <c r="G44" s="22">
        <f ca="1">G45*(1-Inputs!B21)+G11*Inputs!B21+G46</f>
        <v>1141833.2641913237</v>
      </c>
      <c r="H44" s="22">
        <f ca="1">H45*(1-Inputs!B21)+H11*Inputs!B21+H46</f>
        <v>1182009.3164049187</v>
      </c>
      <c r="I44" s="22">
        <f ca="1">I45*(1-Inputs!B21)+I11*Inputs!B21+I46</f>
        <v>1149172.6036653267</v>
      </c>
      <c r="J44" s="22">
        <f ca="1">J45*(1-Inputs!B21)+J11*Inputs!B21+J46</f>
        <v>1205146.9208536141</v>
      </c>
      <c r="K44" s="22">
        <f ca="1">K45*(1-Inputs!B21)+K11*Inputs!B21+K46</f>
        <v>1144024.0934860876</v>
      </c>
      <c r="L44" s="22">
        <f ca="1">L45*(1-Inputs!B21)+L11*Inputs!B21+L46</f>
        <v>1142264.2722796095</v>
      </c>
      <c r="M44" s="22">
        <f ca="1">M45*(1-Inputs!B21)+M11*Inputs!B21+M46</f>
        <v>1167925.4889588472</v>
      </c>
      <c r="N44" s="23">
        <f ca="1">SUM(B44:M44)</f>
        <v>13978955.921610868</v>
      </c>
      <c r="O44" s="22">
        <f ca="1">O45*(1-Inputs!B21)+O11*Inputs!B21+O46</f>
        <v>1120550.5646803675</v>
      </c>
      <c r="P44" s="22">
        <f ca="1">P45*(1-Inputs!B21)+P11*Inputs!B21+P46</f>
        <v>1174747.5947006228</v>
      </c>
      <c r="Q44" s="22">
        <f ca="1">Q45*(1-Inputs!B21)+Q11*Inputs!B21+Q46</f>
        <v>1101385.7012179091</v>
      </c>
      <c r="R44" s="22">
        <f ca="1">R45*(1-Inputs!B21)+R11*Inputs!B21+R46</f>
        <v>1175978.6681731634</v>
      </c>
      <c r="S44" s="22">
        <f ca="1">S45*(1-Inputs!B21)+S11*Inputs!B21+S46</f>
        <v>1145461.2996925032</v>
      </c>
      <c r="T44" s="22">
        <f ca="1">T45*(1-Inputs!B21)+T11*Inputs!B21+T46</f>
        <v>1175967.9825320414</v>
      </c>
      <c r="U44" s="22">
        <f ca="1">U45*(1-Inputs!B21)+U11*Inputs!B21+U46</f>
        <v>1142654.9351060616</v>
      </c>
      <c r="V44" s="22">
        <f ca="1">V45*(1-Inputs!B21)+V11*Inputs!B21+V46</f>
        <v>1158590.2490663286</v>
      </c>
      <c r="W44" s="22">
        <f ca="1">W45*(1-Inputs!B21)+W11*Inputs!B21+W46</f>
        <v>1137420.9472816242</v>
      </c>
      <c r="X44" s="22">
        <f ca="1">X45*(1-Inputs!B21)+X11*Inputs!B21+X46</f>
        <v>1106257.6230785248</v>
      </c>
      <c r="Y44" s="22">
        <f ca="1">Y45*(1-Inputs!B21)+Y11*Inputs!B21+Y46</f>
        <v>1137784.1052995701</v>
      </c>
      <c r="Z44" s="22">
        <f ca="1">Z45*(1-Inputs!B21)+Z11*Inputs!B21+Z46</f>
        <v>1132218.5251417677</v>
      </c>
      <c r="AA44" s="23">
        <f ca="1">SUM(O44:Z44)</f>
        <v>13709018.195970483</v>
      </c>
      <c r="AB44" s="22">
        <f ca="1">AB45*(1-Inputs!B21)+AB11*Inputs!B21+AB46</f>
        <v>1140227.2982372958</v>
      </c>
      <c r="AC44" s="22">
        <f ca="1">AC45*(1-Inputs!B21)+AC11*Inputs!B21+AC46</f>
        <v>1124974.9886295726</v>
      </c>
      <c r="AD44" s="22">
        <f ca="1">AD45*(1-Inputs!B21)+AD11*Inputs!B21+AD46</f>
        <v>1090022.1641190322</v>
      </c>
      <c r="AE44" s="22">
        <f ca="1">AE45*(1-Inputs!B21)+AE11*Inputs!B21+AE46</f>
        <v>1138025.1989907243</v>
      </c>
      <c r="AF44" s="22">
        <f ca="1">AF45*(1-Inputs!B21)+AF11*Inputs!B21+AF46</f>
        <v>1150274.0434603016</v>
      </c>
      <c r="AG44" s="22">
        <f ca="1">AG45*(1-Inputs!B21)+AG11*Inputs!B21+AG46</f>
        <v>1100528.3508940283</v>
      </c>
      <c r="AH44" s="22">
        <f ca="1">AH45*(1-Inputs!B21)+AH11*Inputs!B21+AH46</f>
        <v>1125621.529667076</v>
      </c>
      <c r="AI44" s="22">
        <f ca="1">AI45*(1-Inputs!B21)+AI11*Inputs!B21+AI46</f>
        <v>1115506.7079071703</v>
      </c>
      <c r="AJ44" s="22">
        <f ca="1">AJ45*(1-Inputs!B21)+AJ11*Inputs!B21+AJ46</f>
        <v>1137516.1299497774</v>
      </c>
      <c r="AK44" s="22">
        <f ca="1">AK45*(1-Inputs!B21)+AK11*Inputs!B21+AK46</f>
        <v>1155322.2478994052</v>
      </c>
      <c r="AL44" s="22">
        <f ca="1">AL45*(1-Inputs!B21)+AL11*Inputs!B21+AL46</f>
        <v>1140669.2018240623</v>
      </c>
      <c r="AM44" s="22">
        <f ca="1">AM45*(1-Inputs!B21)+AM11*Inputs!B21+AM46</f>
        <v>1157649.3231752468</v>
      </c>
      <c r="AN44" s="23">
        <f ca="1">SUM(AB44:AM44)</f>
        <v>13576337.184753694</v>
      </c>
      <c r="AO44" s="22">
        <f ca="1">AO45*(1-Inputs!B21)+AO11*Inputs!B21+AO46</f>
        <v>1088494.7525377774</v>
      </c>
      <c r="AP44" s="22">
        <f ca="1">AP45*(1-Inputs!B21)+AP11*Inputs!B21+AP46</f>
        <v>1103253.2987117511</v>
      </c>
      <c r="AQ44" s="22">
        <f ca="1">AQ45*(1-Inputs!B21)+AQ11*Inputs!B21+AQ46</f>
        <v>1117735.4846485008</v>
      </c>
      <c r="AR44" s="22">
        <f ca="1">AR45*(1-Inputs!B21)+AR11*Inputs!B21+AR46</f>
        <v>1068279.4830506307</v>
      </c>
      <c r="AS44" s="22">
        <f ca="1">AS45*(1-Inputs!B21)+AS11*Inputs!B21+AS46</f>
        <v>1107873.5230738968</v>
      </c>
      <c r="AT44" s="22">
        <f ca="1">AT45*(1-Inputs!B21)+AT11*Inputs!B21+AT46</f>
        <v>1118698.9698724821</v>
      </c>
      <c r="AU44" s="22">
        <f ca="1">AU45*(1-Inputs!B21)+AU11*Inputs!B21+AU46</f>
        <v>1153094.6459750647</v>
      </c>
      <c r="AV44" s="22">
        <f ca="1">AV45*(1-Inputs!B21)+AV11*Inputs!B21+AV46</f>
        <v>1051298.2723089179</v>
      </c>
      <c r="AW44" s="22">
        <f ca="1">AW45*(1-Inputs!B21)+AW11*Inputs!B21+AW46</f>
        <v>1155500.071215196</v>
      </c>
      <c r="AX44" s="22">
        <f ca="1">AX45*(1-Inputs!B21)+AX11*Inputs!B21+AX46</f>
        <v>1045875.9204038131</v>
      </c>
      <c r="AY44" s="22">
        <f ca="1">AY45*(1-Inputs!B21)+AY11*Inputs!B21+AY46</f>
        <v>1071216.1605562854</v>
      </c>
      <c r="AZ44" s="22">
        <f ca="1">AZ45*(1-Inputs!B21)+AZ11*Inputs!B21+AZ46</f>
        <v>1065958.4693015912</v>
      </c>
      <c r="BA44" s="23">
        <f ca="1">SUM(AO44:AZ44)</f>
        <v>13147279.051655905</v>
      </c>
      <c r="BB44" s="22">
        <f ca="1">BB45*(1-Inputs!B21)+BB11*Inputs!B21+BB46</f>
        <v>1136079.6715123313</v>
      </c>
      <c r="BC44" s="22">
        <f ca="1">BC45*(1-Inputs!B21)+BC11*Inputs!B21+BC46</f>
        <v>1050438.3532218402</v>
      </c>
      <c r="BD44" s="22">
        <f ca="1">BD45*(1-Inputs!B21)+BD11*Inputs!B21+BD46</f>
        <v>1079450.103640964</v>
      </c>
      <c r="BE44" s="22">
        <f ca="1">BE45*(1-Inputs!B21)+BE11*Inputs!B21+BE46</f>
        <v>1088940.3352349987</v>
      </c>
      <c r="BF44" s="22">
        <f ca="1">BF45*(1-Inputs!B21)+BF11*Inputs!B21+BF46</f>
        <v>1096864.4290385013</v>
      </c>
      <c r="BG44" s="22">
        <f ca="1">BG45*(1-Inputs!B21)+BG11*Inputs!B21+BG46</f>
        <v>1065315.472314345</v>
      </c>
      <c r="BH44" s="22">
        <f ca="1">BH45*(1-Inputs!B21)+BH11*Inputs!B21+BH46</f>
        <v>1091846.7217176997</v>
      </c>
      <c r="BI44" s="22">
        <f ca="1">BI45*(1-Inputs!B21)+BI11*Inputs!B21+BI46</f>
        <v>1099430.1053804255</v>
      </c>
      <c r="BJ44" s="22">
        <f ca="1">BJ45*(1-Inputs!B21)+BJ11*Inputs!B21+BJ46</f>
        <v>1028580.847048148</v>
      </c>
      <c r="BK44" s="22">
        <f ca="1">BK45*(1-Inputs!B21)+BK11*Inputs!B21+BK46</f>
        <v>1102465.9913012777</v>
      </c>
      <c r="BL44" s="22">
        <f ca="1">BL45*(1-Inputs!B21)+BL11*Inputs!B21+BL46</f>
        <v>1098195.919068614</v>
      </c>
      <c r="BM44" s="22">
        <f ca="1">BM45*(1-Inputs!B21)+BM11*Inputs!B21+BM46</f>
        <v>1021626.5587881414</v>
      </c>
      <c r="BN44" s="23">
        <f ca="1">SUM(BB44:BM44)</f>
        <v>12959234.508267287</v>
      </c>
      <c r="BO44" s="22">
        <f ca="1">BO45*(1-Inputs!B21)+BO11*Inputs!B21+BO46</f>
        <v>1028500.7391244299</v>
      </c>
      <c r="BP44" s="22">
        <f ca="1">BP45*(1-Inputs!B21)+BP11*Inputs!B21+BP46</f>
        <v>1041607.9215473621</v>
      </c>
      <c r="BQ44" s="22">
        <f ca="1">BQ45*(1-Inputs!B21)+BQ11*Inputs!B21+BQ46</f>
        <v>1062604.4591706102</v>
      </c>
      <c r="BR44" s="22">
        <f ca="1">BR45*(1-Inputs!B21)+BR11*Inputs!B21+BR46</f>
        <v>1099667.1133586355</v>
      </c>
      <c r="BS44" s="22">
        <f ca="1">BS45*(1-Inputs!B21)+BS11*Inputs!B21+BS46</f>
        <v>1069080.7122716256</v>
      </c>
      <c r="BT44" s="22">
        <f ca="1">BT45*(1-Inputs!B21)+BT11*Inputs!B21+BT46</f>
        <v>1126985.9715138853</v>
      </c>
      <c r="BU44" s="22">
        <f ca="1">BU45*(1-Inputs!B21)+BU11*Inputs!B21+BU46</f>
        <v>1045693.4405402851</v>
      </c>
      <c r="BV44" s="22">
        <f ca="1">BV45*(1-Inputs!B21)+BV11*Inputs!B21+BV46</f>
        <v>1008958.3412014931</v>
      </c>
      <c r="BW44" s="22">
        <f ca="1">BW45*(1-Inputs!B21)+BW11*Inputs!B21+BW46</f>
        <v>1061951.0959386618</v>
      </c>
      <c r="BX44" s="22">
        <f ca="1">BX45*(1-Inputs!B21)+BX11*Inputs!B21+BX46</f>
        <v>1066191.6630866881</v>
      </c>
      <c r="BY44" s="22">
        <f ca="1">BY45*(1-Inputs!B21)+BY11*Inputs!B21+BY46</f>
        <v>1071120.6052108442</v>
      </c>
      <c r="BZ44" s="22">
        <f ca="1">BZ45*(1-Inputs!B21)+BZ11*Inputs!B21+BZ46</f>
        <v>1053388.4900936177</v>
      </c>
      <c r="CA44" s="23">
        <f ca="1">SUM(BO44:BZ44)</f>
        <v>12735750.55305814</v>
      </c>
      <c r="CB44" s="22">
        <f ca="1">CB45*(1-Inputs!B21)+CB11*Inputs!B21+CB46</f>
        <v>1008352.8258965935</v>
      </c>
      <c r="CC44" s="22">
        <f ca="1">CC45*(1-Inputs!B21)+CC11*Inputs!B21+CC46</f>
        <v>1056510.1133609093</v>
      </c>
      <c r="CD44" s="22">
        <f ca="1">CD45*(1-Inputs!B21)+CD11*Inputs!B21+CD46</f>
        <v>1108294.4302224885</v>
      </c>
      <c r="CE44" s="22">
        <f ca="1">CE45*(1-Inputs!B21)+CE11*Inputs!B21+CE46</f>
        <v>1011346.5994071005</v>
      </c>
      <c r="CF44" s="22">
        <f ca="1">CF45*(1-Inputs!B21)+CF11*Inputs!B21+CF46</f>
        <v>1060245.9635676786</v>
      </c>
      <c r="CG44" s="22">
        <f ca="1">CG45*(1-Inputs!B21)+CG11*Inputs!B21+CG46</f>
        <v>1039162.1283399945</v>
      </c>
      <c r="CH44" s="22">
        <f ca="1">CH45*(1-Inputs!B21)+CH11*Inputs!B21+CH46</f>
        <v>1030177.740235724</v>
      </c>
      <c r="CI44" s="22">
        <f ca="1">CI45*(1-Inputs!B21)+CI11*Inputs!B21+CI46</f>
        <v>1070328.6015990931</v>
      </c>
      <c r="CJ44" s="22">
        <f ca="1">CJ45*(1-Inputs!B21)+CJ11*Inputs!B21+CJ46</f>
        <v>1021129.4338271919</v>
      </c>
      <c r="CK44" s="22">
        <f ca="1">CK45*(1-Inputs!B21)+CK11*Inputs!B21+CK46</f>
        <v>1060069.2871944699</v>
      </c>
      <c r="CL44" s="22">
        <f ca="1">CL45*(1-Inputs!B21)+CL11*Inputs!B21+CL46</f>
        <v>1055214.5299595457</v>
      </c>
      <c r="CM44" s="22">
        <f ca="1">CM45*(1-Inputs!B21)+CM11*Inputs!B21+CM46</f>
        <v>1016782.0099093613</v>
      </c>
      <c r="CN44" s="23">
        <f ca="1">SUM(CB44:CM44)</f>
        <v>12537613.663520152</v>
      </c>
      <c r="CO44" s="22">
        <f ca="1">CO45*(1-Inputs!B21)+CO11*Inputs!B21+CO46</f>
        <v>1018744.3733214061</v>
      </c>
      <c r="CP44" s="22">
        <f ca="1">CP45*(1-Inputs!B21)+CP11*Inputs!B21+CP46</f>
        <v>1010574.3879658944</v>
      </c>
      <c r="CQ44" s="22">
        <f ca="1">CQ45*(1-Inputs!B21)+CQ11*Inputs!B21+CQ46</f>
        <v>1048495.3975502898</v>
      </c>
      <c r="CR44" s="22">
        <f ca="1">CR45*(1-Inputs!B21)+CR11*Inputs!B21+CR46</f>
        <v>1063808.4326276104</v>
      </c>
      <c r="CS44" s="22">
        <f ca="1">CS45*(1-Inputs!B21)+CS11*Inputs!B21+CS46</f>
        <v>1024162.4750212491</v>
      </c>
      <c r="CT44" s="22">
        <f ca="1">CT45*(1-Inputs!B21)+CT11*Inputs!B21+CT46</f>
        <v>1009151.2988135954</v>
      </c>
      <c r="CU44" s="22">
        <f ca="1">CU45*(1-Inputs!B21)+CU11*Inputs!B21+CU46</f>
        <v>1072820.8146287184</v>
      </c>
      <c r="CV44" s="22">
        <f ca="1">CV45*(1-Inputs!B21)+CV11*Inputs!B21+CV46</f>
        <v>1006560.7116888274</v>
      </c>
      <c r="CW44" s="22">
        <f ca="1">CW45*(1-Inputs!B21)+CW11*Inputs!B21+CW46</f>
        <v>1065314.2805318623</v>
      </c>
      <c r="CX44" s="22">
        <f ca="1">CX45*(1-Inputs!B21)+CX11*Inputs!B21+CX46</f>
        <v>1051814.3894785626</v>
      </c>
      <c r="CY44" s="22">
        <f ca="1">CY45*(1-Inputs!B21)+CY11*Inputs!B21+CY46</f>
        <v>1018120.6835966787</v>
      </c>
      <c r="CZ44" s="22">
        <f ca="1">CZ45*(1-Inputs!B21)+CZ11*Inputs!B21+CZ46</f>
        <v>1014120.4178149039</v>
      </c>
      <c r="DA44" s="23">
        <f ca="1">SUM(CO44:CZ44)</f>
        <v>12403687.663039599</v>
      </c>
      <c r="DB44" s="22">
        <f ca="1">DB45*(1-Inputs!B21)+DB11*Inputs!B21+DB46</f>
        <v>1012541.3420717864</v>
      </c>
      <c r="DC44" s="22">
        <f ca="1">DC45*(1-Inputs!B21)+DC11*Inputs!B21+DC46</f>
        <v>1030072.7632025445</v>
      </c>
      <c r="DD44" s="22">
        <f ca="1">DD45*(1-Inputs!B21)+DD11*Inputs!B21+DD46</f>
        <v>1009990.0528205836</v>
      </c>
      <c r="DE44" s="22">
        <f ca="1">DE45*(1-Inputs!B21)+DE11*Inputs!B21+DE46</f>
        <v>1003833.6995017362</v>
      </c>
      <c r="DF44" s="22">
        <f ca="1">DF45*(1-Inputs!B21)+DF11*Inputs!B21+DF46</f>
        <v>1039435.6362508897</v>
      </c>
      <c r="DG44" s="22">
        <f ca="1">DG45*(1-Inputs!B21)+DG11*Inputs!B21+DG46</f>
        <v>987917.43472380273</v>
      </c>
      <c r="DH44" s="22">
        <f ca="1">DH45*(1-Inputs!B21)+DH11*Inputs!B21+DH46</f>
        <v>1007547.9115961267</v>
      </c>
      <c r="DI44" s="22">
        <f ca="1">DI45*(1-Inputs!B21)+DI11*Inputs!B21+DI46</f>
        <v>981718.63848967105</v>
      </c>
      <c r="DJ44" s="22">
        <f ca="1">DJ45*(1-Inputs!B21)+DJ11*Inputs!B21+DJ46</f>
        <v>1071342.9955485207</v>
      </c>
      <c r="DK44" s="22">
        <f ca="1">DK45*(1-Inputs!B21)+DK11*Inputs!B21+DK46</f>
        <v>1071602.0658004507</v>
      </c>
      <c r="DL44" s="22">
        <f ca="1">DL45*(1-Inputs!B21)+DL11*Inputs!B21+DL46</f>
        <v>1017366.825828854</v>
      </c>
      <c r="DM44" s="22">
        <f ca="1">DM45*(1-Inputs!B21)+DM11*Inputs!B21+DM46</f>
        <v>1018271.7355899954</v>
      </c>
      <c r="DN44" s="23">
        <f ca="1">SUM(DB44:DM44)</f>
        <v>12251641.101424962</v>
      </c>
      <c r="DO44" s="22">
        <f ca="1">DO45*(1-Inputs!B21)+DO11*Inputs!B21+DO46</f>
        <v>1060045.4187398832</v>
      </c>
      <c r="DP44" s="22">
        <f ca="1">DP45*(1-Inputs!B21)+DP11*Inputs!B21+DP46</f>
        <v>1041610.3939190983</v>
      </c>
      <c r="DQ44" s="22">
        <f ca="1">DQ45*(1-Inputs!B21)+DQ11*Inputs!B21+DQ46</f>
        <v>1025531.6709011407</v>
      </c>
      <c r="DR44" s="22">
        <f ca="1">DR45*(1-Inputs!B21)+DR11*Inputs!B21+DR46</f>
        <v>1032852.3817388552</v>
      </c>
      <c r="DS44" s="22">
        <f ca="1">DS45*(1-Inputs!B21)+DS11*Inputs!B21+DS46</f>
        <v>1084614.2302510771</v>
      </c>
      <c r="DT44" s="22">
        <f ca="1">DT45*(1-Inputs!B21)+DT11*Inputs!B21+DT46</f>
        <v>1000478.1068106117</v>
      </c>
      <c r="DU44" s="22">
        <f ca="1">DU45*(1-Inputs!B21)+DU11*Inputs!B21+DU46</f>
        <v>1050059.9884005426</v>
      </c>
      <c r="DV44" s="22">
        <f ca="1">DV45*(1-Inputs!B21)+DV11*Inputs!B21+DV46</f>
        <v>1001474.7041000337</v>
      </c>
      <c r="DW44" s="22">
        <f ca="1">DW45*(1-Inputs!B21)+DW11*Inputs!B21+DW46</f>
        <v>1018725.8649703021</v>
      </c>
      <c r="DX44" s="22">
        <f ca="1">DX45*(1-Inputs!B21)+DX11*Inputs!B21+DX46</f>
        <v>1008104.8684650803</v>
      </c>
      <c r="DY44" s="22">
        <f ca="1">DY45*(1-Inputs!B21)+DY11*Inputs!B21+DY46</f>
        <v>1001940.9570030064</v>
      </c>
      <c r="DZ44" s="22">
        <f ca="1">DZ45*(1-Inputs!B21)+DZ11*Inputs!B21+DZ46</f>
        <v>1009633.4864497969</v>
      </c>
      <c r="EA44" s="23">
        <f ca="1">SUM(DO44:DZ44)</f>
        <v>12335072.071749428</v>
      </c>
      <c r="EB44" s="22">
        <f ca="1">EB45*(1-Inputs!B21)+EB11*Inputs!B21+EB46</f>
        <v>998631.65454060223</v>
      </c>
      <c r="EC44" s="22">
        <f ca="1">EC45*(1-Inputs!B21)+EC11*Inputs!B21+EC46</f>
        <v>992082.52125030605</v>
      </c>
      <c r="ED44" s="22">
        <f ca="1">ED45*(1-Inputs!B21)+ED11*Inputs!B21+ED46</f>
        <v>982694.31186638691</v>
      </c>
      <c r="EE44" s="22">
        <f ca="1">EE45*(1-Inputs!B21)+EE11*Inputs!B21+EE46</f>
        <v>1003866.0274668505</v>
      </c>
      <c r="EF44" s="22">
        <f ca="1">EF45*(1-Inputs!B21)+EF11*Inputs!B21+EF46</f>
        <v>1072824.130283609</v>
      </c>
      <c r="EG44" s="22">
        <f ca="1">EG45*(1-Inputs!B21)+EG11*Inputs!B21+EG46</f>
        <v>974428.21186339983</v>
      </c>
      <c r="EH44" s="22">
        <f ca="1">EH45*(1-Inputs!B21)+EH11*Inputs!B21+EH46</f>
        <v>1039995.9648350619</v>
      </c>
      <c r="EI44" s="22">
        <f ca="1">EI45*(1-Inputs!B21)+EI11*Inputs!B21+EI46</f>
        <v>1041652.0652451388</v>
      </c>
      <c r="EJ44" s="22">
        <f ca="1">EJ45*(1-Inputs!B21)+EJ11*Inputs!B21+EJ46</f>
        <v>1055203.8904195633</v>
      </c>
      <c r="EK44" s="22">
        <f ca="1">EK45*(1-Inputs!B21)+EK11*Inputs!B21+EK46</f>
        <v>1007602.8804141224</v>
      </c>
      <c r="EL44" s="22">
        <f ca="1">EL45*(1-Inputs!B21)+EL11*Inputs!B21+EL46</f>
        <v>1007036.8986704234</v>
      </c>
      <c r="EM44" s="22">
        <f ca="1">EM45*(1-Inputs!B21)+EM11*Inputs!B21+EM46</f>
        <v>1007504.8706505358</v>
      </c>
      <c r="EN44" s="23">
        <f ca="1">SUM(EB44:EM44)</f>
        <v>12183523.427506</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1166627.4075513419</v>
      </c>
      <c r="E45" s="24">
        <f ca="1">'(Other Computations)'!B8*(E28/Inputs!B27)^(1-Inputs!B20)*(E19/'(Other Computations)'!B194)^Inputs!B20</f>
        <v>1166548.5349931361</v>
      </c>
      <c r="F45" s="24">
        <f ca="1">'(Other Computations)'!B8*(F28/Inputs!B27)^(1-Inputs!B20)*(F19/'(Other Computations)'!B194)^Inputs!B20</f>
        <v>1166424.9933896784</v>
      </c>
      <c r="G45" s="24">
        <f ca="1">'(Other Computations)'!B8*(G28/Inputs!B27)^(1-Inputs!B20)*(G19/'(Other Computations)'!B194)^Inputs!B20</f>
        <v>1166261.5331707357</v>
      </c>
      <c r="H45" s="24">
        <f ca="1">'(Other Computations)'!B8*(H28/Inputs!B27)^(1-Inputs!B20)*(H19/'(Other Computations)'!B194)^Inputs!B20</f>
        <v>1166062.8447213999</v>
      </c>
      <c r="I45" s="24">
        <f ca="1">'(Other Computations)'!B8*(I28/Inputs!B27)^(1-Inputs!B20)*(I19/'(Other Computations)'!B194)^Inputs!B20</f>
        <v>1165827.2236401455</v>
      </c>
      <c r="J45" s="24">
        <f ca="1">'(Other Computations)'!B8*(J28/Inputs!B27)^(1-Inputs!B20)*(J19/'(Other Computations)'!B194)^Inputs!B20</f>
        <v>1165555.7957726098</v>
      </c>
      <c r="K45" s="24">
        <f ca="1">'(Other Computations)'!B8*(K28/Inputs!B27)^(1-Inputs!B20)*(K19/'(Other Computations)'!B194)^Inputs!B20</f>
        <v>1165255.4073201609</v>
      </c>
      <c r="L45" s="24">
        <f ca="1">'(Other Computations)'!B8*(L28/Inputs!B27)^(1-Inputs!B20)*(L19/'(Other Computations)'!B194)^Inputs!B20</f>
        <v>1164919.8968046189</v>
      </c>
      <c r="M45" s="24">
        <f ca="1">'(Other Computations)'!B8*(M28/Inputs!B27)^(1-Inputs!B20)*(M19/'(Other Computations)'!B194)^Inputs!B20</f>
        <v>1164542.3087333369</v>
      </c>
      <c r="N45" s="25">
        <f ca="1">SUM(B45:M45)</f>
        <v>13991359.279430497</v>
      </c>
      <c r="O45" s="24">
        <f ca="1">'(Other Computations)'!B8*(O28/Inputs!B27)^(1-Inputs!B20)*(O19/'(Other Computations)'!B194)^Inputs!B20</f>
        <v>1164139.6322145187</v>
      </c>
      <c r="P45" s="24">
        <f ca="1">'(Other Computations)'!B8*(P28/Inputs!B27)^(1-Inputs!B20)*(P19/'(Other Computations)'!B194)^Inputs!B20</f>
        <v>1163708.4328280832</v>
      </c>
      <c r="Q45" s="24">
        <f ca="1">'(Other Computations)'!B8*(Q28/Inputs!B27)^(1-Inputs!B20)*(Q19/'(Other Computations)'!B194)^Inputs!B20</f>
        <v>1163255.0978117303</v>
      </c>
      <c r="R45" s="24">
        <f ca="1">'(Other Computations)'!B8*(R28/Inputs!B27)^(1-Inputs!B20)*(R19/'(Other Computations)'!B194)^Inputs!B20</f>
        <v>1162773.1588615195</v>
      </c>
      <c r="S45" s="24">
        <f ca="1">'(Other Computations)'!B8*(S28/Inputs!B27)^(1-Inputs!B20)*(S19/'(Other Computations)'!B194)^Inputs!B20</f>
        <v>1162254.9501178314</v>
      </c>
      <c r="T45" s="24">
        <f ca="1">'(Other Computations)'!B8*(T28/Inputs!B27)^(1-Inputs!B20)*(T19/'(Other Computations)'!B194)^Inputs!B20</f>
        <v>1161711.0134639007</v>
      </c>
      <c r="U45" s="24">
        <f ca="1">'(Other Computations)'!B8*(U28/Inputs!B27)^(1-Inputs!B20)*(U19/'(Other Computations)'!B194)^Inputs!B20</f>
        <v>1161137.5880488176</v>
      </c>
      <c r="V45" s="24">
        <f ca="1">'(Other Computations)'!B8*(V28/Inputs!B27)^(1-Inputs!B20)*(V19/'(Other Computations)'!B194)^Inputs!B20</f>
        <v>1160536.0257320206</v>
      </c>
      <c r="W45" s="24">
        <f ca="1">'(Other Computations)'!B8*(W28/Inputs!B27)^(1-Inputs!B20)*(W19/'(Other Computations)'!B194)^Inputs!B20</f>
        <v>1159911.0849482387</v>
      </c>
      <c r="X45" s="24">
        <f ca="1">'(Other Computations)'!B8*(X28/Inputs!B27)^(1-Inputs!B20)*(X19/'(Other Computations)'!B194)^Inputs!B20</f>
        <v>1159258.1794147235</v>
      </c>
      <c r="Y45" s="24">
        <f ca="1">'(Other Computations)'!B8*(Y28/Inputs!B27)^(1-Inputs!B20)*(Y19/'(Other Computations)'!B194)^Inputs!B20</f>
        <v>1158594.0890207693</v>
      </c>
      <c r="Z45" s="24">
        <f ca="1">'(Other Computations)'!B8*(Z28/Inputs!B27)^(1-Inputs!B20)*(Z19/'(Other Computations)'!B194)^Inputs!B20</f>
        <v>1157916.0819584599</v>
      </c>
      <c r="AA45" s="25">
        <f ca="1">SUM(O45:Z45)</f>
        <v>13935195.334420612</v>
      </c>
      <c r="AB45" s="24">
        <f ca="1">'(Other Computations)'!B8*(AB28/Inputs!B27)^(1-Inputs!B20)*(AB19/'(Other Computations)'!B194)^Inputs!B20</f>
        <v>1157224.6245234441</v>
      </c>
      <c r="AC45" s="24">
        <f ca="1">'(Other Computations)'!B8*(AC28/Inputs!B27)^(1-Inputs!B20)*(AC19/'(Other Computations)'!B194)^Inputs!B20</f>
        <v>1156513.5052269371</v>
      </c>
      <c r="AD45" s="24">
        <f ca="1">'(Other Computations)'!B8*(AD28/Inputs!B27)^(1-Inputs!B20)*(AD19/'(Other Computations)'!B194)^Inputs!B20</f>
        <v>1155791.8442493302</v>
      </c>
      <c r="AE45" s="24">
        <f ca="1">'(Other Computations)'!B8*(AE28/Inputs!B27)^(1-Inputs!B20)*(AE19/'(Other Computations)'!B194)^Inputs!B20</f>
        <v>1155048.9807862346</v>
      </c>
      <c r="AF45" s="24">
        <f ca="1">'(Other Computations)'!B8*(AF28/Inputs!B27)^(1-Inputs!B20)*(AF19/'(Other Computations)'!B194)^Inputs!B20</f>
        <v>1154281.7281372824</v>
      </c>
      <c r="AG45" s="24">
        <f ca="1">'(Other Computations)'!B8*(AG28/Inputs!B27)^(1-Inputs!B20)*(AG19/'(Other Computations)'!B194)^Inputs!B20</f>
        <v>1153500.0045888526</v>
      </c>
      <c r="AH45" s="24">
        <f ca="1">'(Other Computations)'!B8*(AH28/Inputs!B27)^(1-Inputs!B20)*(AH19/'(Other Computations)'!B194)^Inputs!B20</f>
        <v>1152694.4178144403</v>
      </c>
      <c r="AI45" s="24">
        <f ca="1">'(Other Computations)'!B8*(AI28/Inputs!B27)^(1-Inputs!B20)*(AI19/'(Other Computations)'!B194)^Inputs!B20</f>
        <v>1151864.5844011067</v>
      </c>
      <c r="AJ45" s="24">
        <f ca="1">'(Other Computations)'!B8*(AJ28/Inputs!B27)^(1-Inputs!B20)*(AJ19/'(Other Computations)'!B194)^Inputs!B20</f>
        <v>1151012.6796169442</v>
      </c>
      <c r="AK45" s="24">
        <f ca="1">'(Other Computations)'!B8*(AK28/Inputs!B27)^(1-Inputs!B20)*(AK19/'(Other Computations)'!B194)^Inputs!B20</f>
        <v>1150148.3176523347</v>
      </c>
      <c r="AL45" s="24">
        <f ca="1">'(Other Computations)'!B8*(AL28/Inputs!B27)^(1-Inputs!B20)*(AL19/'(Other Computations)'!B194)^Inputs!B20</f>
        <v>1149264.4462050362</v>
      </c>
      <c r="AM45" s="24">
        <f ca="1">'(Other Computations)'!B8*(AM28/Inputs!B27)^(1-Inputs!B20)*(AM19/'(Other Computations)'!B194)^Inputs!B20</f>
        <v>1148364.7530234284</v>
      </c>
      <c r="AN45" s="25">
        <f ca="1">SUM(AB45:AM45)</f>
        <v>13835709.886225374</v>
      </c>
      <c r="AO45" s="24">
        <f ca="1">'(Other Computations)'!B8*(AO28/Inputs!B27)^(1-Inputs!B20)*(AO19/'(Other Computations)'!B194)^Inputs!B20</f>
        <v>1147454.2764955577</v>
      </c>
      <c r="AP45" s="24">
        <f ca="1">'(Other Computations)'!B8*(AP28/Inputs!B27)^(1-Inputs!B20)*(AP19/'(Other Computations)'!B194)^Inputs!B20</f>
        <v>1146527.2514113728</v>
      </c>
      <c r="AQ45" s="24">
        <f ca="1">'(Other Computations)'!B8*(AQ28/Inputs!B27)^(1-Inputs!B20)*(AQ19/'(Other Computations)'!B194)^Inputs!B20</f>
        <v>1145590.0743542756</v>
      </c>
      <c r="AR45" s="24">
        <f ca="1">'(Other Computations)'!B8*(AR28/Inputs!B27)^(1-Inputs!B20)*(AR19/'(Other Computations)'!B194)^Inputs!B20</f>
        <v>1144650.3718092216</v>
      </c>
      <c r="AS45" s="24">
        <f ca="1">'(Other Computations)'!B8*(AS28/Inputs!B27)^(1-Inputs!B20)*(AS19/'(Other Computations)'!B194)^Inputs!B20</f>
        <v>1143698.7781173484</v>
      </c>
      <c r="AT45" s="24">
        <f ca="1">'(Other Computations)'!B8*(AT28/Inputs!B27)^(1-Inputs!B20)*(AT19/'(Other Computations)'!B194)^Inputs!B20</f>
        <v>1142741.0927591843</v>
      </c>
      <c r="AU45" s="24">
        <f ca="1">'(Other Computations)'!B8*(AU28/Inputs!B27)^(1-Inputs!B20)*(AU19/'(Other Computations)'!B194)^Inputs!B20</f>
        <v>1141764.9322531736</v>
      </c>
      <c r="AV45" s="24">
        <f ca="1">'(Other Computations)'!B8*(AV28/Inputs!B27)^(1-Inputs!B20)*(AV19/'(Other Computations)'!B194)^Inputs!B20</f>
        <v>1140772.7763082115</v>
      </c>
      <c r="AW45" s="24">
        <f ca="1">'(Other Computations)'!B8*(AW28/Inputs!B27)^(1-Inputs!B20)*(AW19/'(Other Computations)'!B194)^Inputs!B20</f>
        <v>1139770.3969257732</v>
      </c>
      <c r="AX45" s="24">
        <f ca="1">'(Other Computations)'!B8*(AX28/Inputs!B27)^(1-Inputs!B20)*(AX19/'(Other Computations)'!B194)^Inputs!B20</f>
        <v>1138761.5635315294</v>
      </c>
      <c r="AY45" s="24">
        <f ca="1">'(Other Computations)'!B8*(AY28/Inputs!B27)^(1-Inputs!B20)*(AY19/'(Other Computations)'!B194)^Inputs!B20</f>
        <v>1137742.2138672052</v>
      </c>
      <c r="AZ45" s="24">
        <f ca="1">'(Other Computations)'!B8*(AZ28/Inputs!B27)^(1-Inputs!B20)*(AZ19/'(Other Computations)'!B194)^Inputs!B20</f>
        <v>1136719.1231416259</v>
      </c>
      <c r="BA45" s="25">
        <f ca="1">SUM(AO45:AZ45)</f>
        <v>13706192.85097448</v>
      </c>
      <c r="BB45" s="24">
        <f ca="1">'(Other Computations)'!B8*(BB28/Inputs!B27)^(1-Inputs!B20)*(BB19/'(Other Computations)'!B194)^Inputs!B20</f>
        <v>1135682.9646250184</v>
      </c>
      <c r="BC45" s="24">
        <f ca="1">'(Other Computations)'!B8*(BC28/Inputs!B27)^(1-Inputs!B20)*(BC19/'(Other Computations)'!B194)^Inputs!B20</f>
        <v>1134642.6649587059</v>
      </c>
      <c r="BD45" s="24">
        <f ca="1">'(Other Computations)'!B8*(BD28/Inputs!B27)^(1-Inputs!B20)*(BD19/'(Other Computations)'!B194)^Inputs!B20</f>
        <v>1133601.4502480901</v>
      </c>
      <c r="BE45" s="24">
        <f ca="1">'(Other Computations)'!B8*(BE28/Inputs!B27)^(1-Inputs!B20)*(BE19/'(Other Computations)'!B194)^Inputs!B20</f>
        <v>1132549.4975477464</v>
      </c>
      <c r="BF45" s="24">
        <f ca="1">'(Other Computations)'!B8*(BF28/Inputs!B27)^(1-Inputs!B20)*(BF19/'(Other Computations)'!B194)^Inputs!B20</f>
        <v>1131489.0186127245</v>
      </c>
      <c r="BG45" s="24">
        <f ca="1">'(Other Computations)'!B8*(BG28/Inputs!B27)^(1-Inputs!B20)*(BG19/'(Other Computations)'!B194)^Inputs!B20</f>
        <v>1130422.5976426546</v>
      </c>
      <c r="BH45" s="24">
        <f ca="1">'(Other Computations)'!B8*(BH28/Inputs!B27)^(1-Inputs!B20)*(BH19/'(Other Computations)'!B194)^Inputs!B20</f>
        <v>1129348.3613346124</v>
      </c>
      <c r="BI45" s="24">
        <f ca="1">'(Other Computations)'!B8*(BI28/Inputs!B27)^(1-Inputs!B20)*(BI19/'(Other Computations)'!B194)^Inputs!B20</f>
        <v>1128267.9330577126</v>
      </c>
      <c r="BJ45" s="24">
        <f ca="1">'(Other Computations)'!B8*(BJ28/Inputs!B27)^(1-Inputs!B20)*(BJ19/'(Other Computations)'!B194)^Inputs!B20</f>
        <v>1127181.8934490914</v>
      </c>
      <c r="BK45" s="24">
        <f ca="1">'(Other Computations)'!B8*(BK28/Inputs!B27)^(1-Inputs!B20)*(BK19/'(Other Computations)'!B194)^Inputs!B20</f>
        <v>1126101.159443585</v>
      </c>
      <c r="BL45" s="24">
        <f ca="1">'(Other Computations)'!B8*(BL28/Inputs!B27)^(1-Inputs!B20)*(BL19/'(Other Computations)'!B194)^Inputs!B20</f>
        <v>1125011.3553765875</v>
      </c>
      <c r="BM45" s="24">
        <f ca="1">'(Other Computations)'!B8*(BM28/Inputs!B27)^(1-Inputs!B20)*(BM19/'(Other Computations)'!B194)^Inputs!B20</f>
        <v>1123911.7941434761</v>
      </c>
      <c r="BN45" s="25">
        <f ca="1">SUM(BB45:BM45)</f>
        <v>13558210.690440007</v>
      </c>
      <c r="BO45" s="24">
        <f ca="1">'(Other Computations)'!B8*(BO28/Inputs!B27)^(1-Inputs!B20)*(BO19/'(Other Computations)'!B194)^Inputs!B20</f>
        <v>1122801.5603263061</v>
      </c>
      <c r="BP45" s="24">
        <f ca="1">'(Other Computations)'!B8*(BP28/Inputs!B27)^(1-Inputs!B20)*(BP19/'(Other Computations)'!B194)^Inputs!B20</f>
        <v>1121686.0878962602</v>
      </c>
      <c r="BQ45" s="24">
        <f ca="1">'(Other Computations)'!B8*(BQ28/Inputs!B27)^(1-Inputs!B20)*(BQ19/'(Other Computations)'!B194)^Inputs!B20</f>
        <v>1120573.6172920661</v>
      </c>
      <c r="BR45" s="24">
        <f ca="1">'(Other Computations)'!B8*(BR28/Inputs!B27)^(1-Inputs!B20)*(BR19/'(Other Computations)'!B194)^Inputs!B20</f>
        <v>1119460.0341456658</v>
      </c>
      <c r="BS45" s="24">
        <f ca="1">'(Other Computations)'!B8*(BS28/Inputs!B27)^(1-Inputs!B20)*(BS19/'(Other Computations)'!B194)^Inputs!B20</f>
        <v>1118355.5307152271</v>
      </c>
      <c r="BT45" s="24">
        <f ca="1">'(Other Computations)'!B8*(BT28/Inputs!B27)^(1-Inputs!B20)*(BT19/'(Other Computations)'!B194)^Inputs!B20</f>
        <v>1117238.7840172802</v>
      </c>
      <c r="BU45" s="24">
        <f ca="1">'(Other Computations)'!B8*(BU28/Inputs!B27)^(1-Inputs!B20)*(BU19/'(Other Computations)'!B194)^Inputs!B20</f>
        <v>1116127.4828235889</v>
      </c>
      <c r="BV45" s="24">
        <f ca="1">'(Other Computations)'!B8*(BV28/Inputs!B27)^(1-Inputs!B20)*(BV19/'(Other Computations)'!B194)^Inputs!B20</f>
        <v>1115020.5373393008</v>
      </c>
      <c r="BW45" s="24">
        <f ca="1">'(Other Computations)'!B8*(BW28/Inputs!B27)^(1-Inputs!B20)*(BW19/'(Other Computations)'!B194)^Inputs!B20</f>
        <v>1113916.3064017354</v>
      </c>
      <c r="BX45" s="24">
        <f ca="1">'(Other Computations)'!B8*(BX28/Inputs!B27)^(1-Inputs!B20)*(BX19/'(Other Computations)'!B194)^Inputs!B20</f>
        <v>1112807.9917131148</v>
      </c>
      <c r="BY45" s="24">
        <f ca="1">'(Other Computations)'!B8*(BY28/Inputs!B27)^(1-Inputs!B20)*(BY19/'(Other Computations)'!B194)^Inputs!B20</f>
        <v>1111689.0456206426</v>
      </c>
      <c r="BZ45" s="24">
        <f ca="1">'(Other Computations)'!B8*(BZ28/Inputs!B27)^(1-Inputs!B20)*(BZ19/'(Other Computations)'!B194)^Inputs!B20</f>
        <v>1110567.2166298938</v>
      </c>
      <c r="CA45" s="25">
        <f ca="1">SUM(BO45:BZ45)</f>
        <v>13400244.194921082</v>
      </c>
      <c r="CB45" s="24">
        <f ca="1">'(Other Computations)'!B8*(CB28/Inputs!B27)^(1-Inputs!B20)*(CB19/'(Other Computations)'!B194)^Inputs!B20</f>
        <v>1109443.3553980237</v>
      </c>
      <c r="CC45" s="24">
        <f ca="1">'(Other Computations)'!B8*(CC28/Inputs!B27)^(1-Inputs!B20)*(CC19/'(Other Computations)'!B194)^Inputs!B20</f>
        <v>1108318.2453589516</v>
      </c>
      <c r="CD45" s="24">
        <f ca="1">'(Other Computations)'!B8*(CD28/Inputs!B27)^(1-Inputs!B20)*(CD19/'(Other Computations)'!B194)^Inputs!B20</f>
        <v>1107194.7134086019</v>
      </c>
      <c r="CE45" s="24">
        <f ca="1">'(Other Computations)'!B8*(CE28/Inputs!B27)^(1-Inputs!B20)*(CE19/'(Other Computations)'!B194)^Inputs!B20</f>
        <v>1106067.0955655759</v>
      </c>
      <c r="CF45" s="24">
        <f ca="1">'(Other Computations)'!B8*(CF28/Inputs!B27)^(1-Inputs!B20)*(CF19/'(Other Computations)'!B194)^Inputs!B20</f>
        <v>1104938.6918444852</v>
      </c>
      <c r="CG45" s="24">
        <f ca="1">'(Other Computations)'!B8*(CG28/Inputs!B27)^(1-Inputs!B20)*(CG19/'(Other Computations)'!B194)^Inputs!B20</f>
        <v>1103818.2007289752</v>
      </c>
      <c r="CH45" s="24">
        <f ca="1">'(Other Computations)'!B8*(CH28/Inputs!B27)^(1-Inputs!B20)*(CH19/'(Other Computations)'!B194)^Inputs!B20</f>
        <v>1102699.4543936593</v>
      </c>
      <c r="CI45" s="24">
        <f ca="1">'(Other Computations)'!B8*(CI28/Inputs!B27)^(1-Inputs!B20)*(CI19/'(Other Computations)'!B194)^Inputs!B20</f>
        <v>1101573.7513691375</v>
      </c>
      <c r="CJ45" s="24">
        <f ca="1">'(Other Computations)'!B8*(CJ28/Inputs!B27)^(1-Inputs!B20)*(CJ19/'(Other Computations)'!B194)^Inputs!B20</f>
        <v>1100455.3571704275</v>
      </c>
      <c r="CK45" s="24">
        <f ca="1">'(Other Computations)'!B8*(CK28/Inputs!B27)^(1-Inputs!B20)*(CK19/'(Other Computations)'!B194)^Inputs!B20</f>
        <v>1099342.1960241364</v>
      </c>
      <c r="CL45" s="24">
        <f ca="1">'(Other Computations)'!B8*(CL28/Inputs!B27)^(1-Inputs!B20)*(CL19/'(Other Computations)'!B194)^Inputs!B20</f>
        <v>1098233.0581442881</v>
      </c>
      <c r="CM45" s="24">
        <f ca="1">'(Other Computations)'!B8*(CM28/Inputs!B27)^(1-Inputs!B20)*(CM19/'(Other Computations)'!B194)^Inputs!B20</f>
        <v>1097118.751057256</v>
      </c>
      <c r="CN45" s="25">
        <f ca="1">SUM(CB45:CM45)</f>
        <v>13239202.870463518</v>
      </c>
      <c r="CO45" s="24">
        <f ca="1">'(Other Computations)'!B8*(CO28/Inputs!B27)^(1-Inputs!B20)*(CO19/'(Other Computations)'!B194)^Inputs!B20</f>
        <v>1095994.5825449948</v>
      </c>
      <c r="CP45" s="24">
        <f ca="1">'(Other Computations)'!B8*(CP28/Inputs!B27)^(1-Inputs!B20)*(CP19/'(Other Computations)'!B194)^Inputs!B20</f>
        <v>1094883.7707560065</v>
      </c>
      <c r="CQ45" s="24">
        <f ca="1">'(Other Computations)'!B8*(CQ28/Inputs!B27)^(1-Inputs!B20)*(CQ19/'(Other Computations)'!B194)^Inputs!B20</f>
        <v>1093772.0881683014</v>
      </c>
      <c r="CR45" s="24">
        <f ca="1">'(Other Computations)'!B8*(CR28/Inputs!B27)^(1-Inputs!B20)*(CR19/'(Other Computations)'!B194)^Inputs!B20</f>
        <v>1092664.0086612066</v>
      </c>
      <c r="CS45" s="24">
        <f ca="1">'(Other Computations)'!B8*(CS28/Inputs!B27)^(1-Inputs!B20)*(CS19/'(Other Computations)'!B194)^Inputs!B20</f>
        <v>1091561.3397042449</v>
      </c>
      <c r="CT45" s="24">
        <f ca="1">'(Other Computations)'!B8*(CT28/Inputs!B27)^(1-Inputs!B20)*(CT19/'(Other Computations)'!B194)^Inputs!B20</f>
        <v>1090457.1013000954</v>
      </c>
      <c r="CU45" s="24">
        <f ca="1">'(Other Computations)'!B8*(CU28/Inputs!B27)^(1-Inputs!B20)*(CU19/'(Other Computations)'!B194)^Inputs!B20</f>
        <v>1089351.7624059692</v>
      </c>
      <c r="CV45" s="24">
        <f ca="1">'(Other Computations)'!B8*(CV28/Inputs!B27)^(1-Inputs!B20)*(CV19/'(Other Computations)'!B194)^Inputs!B20</f>
        <v>1088246.8955641091</v>
      </c>
      <c r="CW45" s="24">
        <f ca="1">'(Other Computations)'!B8*(CW28/Inputs!B27)^(1-Inputs!B20)*(CW19/'(Other Computations)'!B194)^Inputs!B20</f>
        <v>1087149.7617544422</v>
      </c>
      <c r="CX45" s="24">
        <f ca="1">'(Other Computations)'!B8*(CX28/Inputs!B27)^(1-Inputs!B20)*(CX19/'(Other Computations)'!B194)^Inputs!B20</f>
        <v>1086047.7188833544</v>
      </c>
      <c r="CY45" s="24">
        <f ca="1">'(Other Computations)'!B8*(CY28/Inputs!B27)^(1-Inputs!B20)*(CY19/'(Other Computations)'!B194)^Inputs!B20</f>
        <v>1084942.6036823778</v>
      </c>
      <c r="CZ45" s="24">
        <f ca="1">'(Other Computations)'!B8*(CZ28/Inputs!B27)^(1-Inputs!B20)*(CZ19/'(Other Computations)'!B194)^Inputs!B20</f>
        <v>1083841.1537810466</v>
      </c>
      <c r="DA45" s="25">
        <f ca="1">SUM(CO45:CZ45)</f>
        <v>13078912.787206151</v>
      </c>
      <c r="DB45" s="24">
        <f ca="1">'(Other Computations)'!B8*(DB28/Inputs!B27)^(1-Inputs!B20)*(DB19/'(Other Computations)'!B194)^Inputs!B20</f>
        <v>1082754.0257111469</v>
      </c>
      <c r="DC45" s="24">
        <f ca="1">'(Other Computations)'!B8*(DC28/Inputs!B27)^(1-Inputs!B20)*(DC19/'(Other Computations)'!B194)^Inputs!B20</f>
        <v>1081678.5449595088</v>
      </c>
      <c r="DD45" s="24">
        <f ca="1">'(Other Computations)'!B8*(DD28/Inputs!B27)^(1-Inputs!B20)*(DD19/'(Other Computations)'!B194)^Inputs!B20</f>
        <v>1080606.4064490818</v>
      </c>
      <c r="DE45" s="24">
        <f ca="1">'(Other Computations)'!B8*(DE28/Inputs!B27)^(1-Inputs!B20)*(DE19/'(Other Computations)'!B194)^Inputs!B20</f>
        <v>1079536.6350382052</v>
      </c>
      <c r="DF45" s="24">
        <f ca="1">'(Other Computations)'!B8*(DF28/Inputs!B27)^(1-Inputs!B20)*(DF19/'(Other Computations)'!B194)^Inputs!B20</f>
        <v>1078479.5837891754</v>
      </c>
      <c r="DG45" s="24">
        <f ca="1">'(Other Computations)'!B8*(DG28/Inputs!B27)^(1-Inputs!B20)*(DG19/'(Other Computations)'!B194)^Inputs!B20</f>
        <v>1077416.4158482167</v>
      </c>
      <c r="DH45" s="24">
        <f ca="1">'(Other Computations)'!B8*(DH28/Inputs!B27)^(1-Inputs!B20)*(DH19/'(Other Computations)'!B194)^Inputs!B20</f>
        <v>1076355.5993934588</v>
      </c>
      <c r="DI45" s="24">
        <f ca="1">'(Other Computations)'!B8*(DI28/Inputs!B27)^(1-Inputs!B20)*(DI19/'(Other Computations)'!B194)^Inputs!B20</f>
        <v>1075292.8619296646</v>
      </c>
      <c r="DJ45" s="24">
        <f ca="1">'(Other Computations)'!B8*(DJ28/Inputs!B27)^(1-Inputs!B20)*(DJ19/'(Other Computations)'!B194)^Inputs!B20</f>
        <v>1074242.0390976716</v>
      </c>
      <c r="DK45" s="24">
        <f ca="1">'(Other Computations)'!B8*(DK28/Inputs!B27)^(1-Inputs!B20)*(DK19/'(Other Computations)'!B194)^Inputs!B20</f>
        <v>1073203.8557098154</v>
      </c>
      <c r="DL45" s="24">
        <f ca="1">'(Other Computations)'!B8*(DL28/Inputs!B27)^(1-Inputs!B20)*(DL19/'(Other Computations)'!B194)^Inputs!B20</f>
        <v>1072169.9411725837</v>
      </c>
      <c r="DM45" s="24">
        <f ca="1">'(Other Computations)'!B8*(DM28/Inputs!B27)^(1-Inputs!B20)*(DM19/'(Other Computations)'!B194)^Inputs!B20</f>
        <v>1071141.9170489635</v>
      </c>
      <c r="DN45" s="25">
        <f ca="1">SUM(DB45:DM45)</f>
        <v>12922877.826147493</v>
      </c>
      <c r="DO45" s="24">
        <f ca="1">'(Other Computations)'!B8*(DO28/Inputs!B27)^(1-Inputs!B20)*(DO19/'(Other Computations)'!B194)^Inputs!B20</f>
        <v>1070118.4506560948</v>
      </c>
      <c r="DP45" s="24">
        <f ca="1">'(Other Computations)'!B8*(DP28/Inputs!B27)^(1-Inputs!B20)*(DP19/'(Other Computations)'!B194)^Inputs!B20</f>
        <v>1069097.1317970292</v>
      </c>
      <c r="DQ45" s="24">
        <f ca="1">'(Other Computations)'!B8*(DQ28/Inputs!B27)^(1-Inputs!B20)*(DQ19/'(Other Computations)'!B194)^Inputs!B20</f>
        <v>1068077.8078419939</v>
      </c>
      <c r="DR45" s="24">
        <f ca="1">'(Other Computations)'!B8*(DR28/Inputs!B27)^(1-Inputs!B20)*(DR19/'(Other Computations)'!B194)^Inputs!B20</f>
        <v>1067070.9048528248</v>
      </c>
      <c r="DS45" s="24">
        <f ca="1">'(Other Computations)'!B8*(DS28/Inputs!B27)^(1-Inputs!B20)*(DS19/'(Other Computations)'!B194)^Inputs!B20</f>
        <v>1066066.4251831416</v>
      </c>
      <c r="DT45" s="24">
        <f ca="1">'(Other Computations)'!B8*(DT28/Inputs!B27)^(1-Inputs!B20)*(DT19/'(Other Computations)'!B194)^Inputs!B20</f>
        <v>1065065.2386946618</v>
      </c>
      <c r="DU45" s="24">
        <f ca="1">'(Other Computations)'!B8*(DU28/Inputs!B27)^(1-Inputs!B20)*(DU19/'(Other Computations)'!B194)^Inputs!B20</f>
        <v>1064079.0431800717</v>
      </c>
      <c r="DV45" s="24">
        <f ca="1">'(Other Computations)'!B8*(DV28/Inputs!B27)^(1-Inputs!B20)*(DV19/'(Other Computations)'!B194)^Inputs!B20</f>
        <v>1063102.1090157833</v>
      </c>
      <c r="DW45" s="24">
        <f ca="1">'(Other Computations)'!B8*(DW28/Inputs!B27)^(1-Inputs!B20)*(DW19/'(Other Computations)'!B194)^Inputs!B20</f>
        <v>1062131.6546532866</v>
      </c>
      <c r="DX45" s="24">
        <f ca="1">'(Other Computations)'!B8*(DX28/Inputs!B27)^(1-Inputs!B20)*(DX19/'(Other Computations)'!B194)^Inputs!B20</f>
        <v>1061175.4000656109</v>
      </c>
      <c r="DY45" s="24">
        <f ca="1">'(Other Computations)'!B8*(DY28/Inputs!B27)^(1-Inputs!B20)*(DY19/'(Other Computations)'!B194)^Inputs!B20</f>
        <v>1060221.0779951834</v>
      </c>
      <c r="DZ45" s="24">
        <f ca="1">'(Other Computations)'!B8*(DZ28/Inputs!B27)^(1-Inputs!B20)*(DZ19/'(Other Computations)'!B194)^Inputs!B20</f>
        <v>1059263.2994497067</v>
      </c>
      <c r="EA45" s="25">
        <f ca="1">SUM(DO45:DZ45)</f>
        <v>12775468.543385386</v>
      </c>
      <c r="EB45" s="24">
        <f ca="1">'(Other Computations)'!B8*(EB28/Inputs!B27)^(1-Inputs!B20)*(EB19/'(Other Computations)'!B194)^Inputs!B20</f>
        <v>1058311.3228357455</v>
      </c>
      <c r="EC45" s="24">
        <f ca="1">'(Other Computations)'!B8*(EC28/Inputs!B27)^(1-Inputs!B20)*(EC19/'(Other Computations)'!B194)^Inputs!B20</f>
        <v>1057355.3360611328</v>
      </c>
      <c r="ED45" s="24">
        <f ca="1">'(Other Computations)'!B8*(ED28/Inputs!B27)^(1-Inputs!B20)*(ED19/'(Other Computations)'!B194)^Inputs!B20</f>
        <v>1056400.5470120292</v>
      </c>
      <c r="EE45" s="24">
        <f ca="1">'(Other Computations)'!B8*(EE28/Inputs!B27)^(1-Inputs!B20)*(EE19/'(Other Computations)'!B194)^Inputs!B20</f>
        <v>1055444.5994141961</v>
      </c>
      <c r="EF45" s="24">
        <f ca="1">'(Other Computations)'!B8*(EF28/Inputs!B27)^(1-Inputs!B20)*(EF19/'(Other Computations)'!B194)^Inputs!B20</f>
        <v>1054485.1499985326</v>
      </c>
      <c r="EG45" s="24">
        <f ca="1">'(Other Computations)'!B8*(EG28/Inputs!B27)^(1-Inputs!B20)*(EG19/'(Other Computations)'!B194)^Inputs!B20</f>
        <v>1053530.477969738</v>
      </c>
      <c r="EH45" s="24">
        <f ca="1">'(Other Computations)'!B8*(EH28/Inputs!B27)^(1-Inputs!B20)*(EH19/'(Other Computations)'!B194)^Inputs!B20</f>
        <v>1052587.0000800265</v>
      </c>
      <c r="EI45" s="24">
        <f ca="1">'(Other Computations)'!B8*(EI28/Inputs!B27)^(1-Inputs!B20)*(EI19/'(Other Computations)'!B194)^Inputs!B20</f>
        <v>1051640.9253643595</v>
      </c>
      <c r="EJ45" s="24">
        <f ca="1">'(Other Computations)'!B8*(EJ28/Inputs!B27)^(1-Inputs!B20)*(EJ19/'(Other Computations)'!B194)^Inputs!B20</f>
        <v>1050696.4676697452</v>
      </c>
      <c r="EK45" s="24">
        <f ca="1">'(Other Computations)'!B8*(EK28/Inputs!B27)^(1-Inputs!B20)*(EK19/'(Other Computations)'!B194)^Inputs!B20</f>
        <v>1049757.0009380844</v>
      </c>
      <c r="EL45" s="24">
        <f ca="1">'(Other Computations)'!B8*(EL28/Inputs!B27)^(1-Inputs!B20)*(EL19/'(Other Computations)'!B194)^Inputs!B20</f>
        <v>1048821.1014310056</v>
      </c>
      <c r="EM45" s="24">
        <f ca="1">'(Other Computations)'!B8*(EM28/Inputs!B27)^(1-Inputs!B20)*(EM19/'(Other Computations)'!B194)^Inputs!B20</f>
        <v>1047886.4528914376</v>
      </c>
      <c r="EN45" s="25">
        <f ca="1">SUM(EB45:EM45)</f>
        <v>12636916.381666033</v>
      </c>
    </row>
    <row r="46" spans="1:144" ht="12.75" customHeight="1" outlineLevel="1">
      <c r="A46" s="9" t="str">
        <f>Labels!B78</f>
        <v>Output Shock</v>
      </c>
      <c r="B46" s="28">
        <f ca="1">NORMINV(RAND()*(1-2*Inputs!B58)+Inputs!B58,0,'(Other Computations)'!B208)</f>
        <v>4918.0537237896842</v>
      </c>
      <c r="C46" s="28">
        <f ca="1">NORMINV(RAND()*(1-2*Inputs!B58)+Inputs!B58,0,'(Other Computations)'!B208)</f>
        <v>14793.929777060692</v>
      </c>
      <c r="D46" s="28">
        <f ca="1">NORMINV(RAND()*(1-2*Inputs!B58)+Inputs!B58,0,'(Other Computations)'!B208)</f>
        <v>33574.874555954251</v>
      </c>
      <c r="E46" s="28">
        <f ca="1">NORMINV(RAND()*(1-2*Inputs!B58)+Inputs!B58,0,'(Other Computations)'!B208)</f>
        <v>-12261.681177694865</v>
      </c>
      <c r="F46" s="28">
        <f ca="1">NORMINV(RAND()*(1-2*Inputs!B58)+Inputs!B58,0,'(Other Computations)'!B208)</f>
        <v>-13049.333484621075</v>
      </c>
      <c r="G46" s="28">
        <f ca="1">NORMINV(RAND()*(1-2*Inputs!B58)+Inputs!B58,0,'(Other Computations)'!B208)</f>
        <v>-17377.984575515395</v>
      </c>
      <c r="H46" s="28">
        <f ca="1">NORMINV(RAND()*(1-2*Inputs!B58)+Inputs!B58,0,'(Other Computations)'!B208)</f>
        <v>24320.323579812397</v>
      </c>
      <c r="I46" s="28">
        <f ca="1">NORMINV(RAND()*(1-2*Inputs!B58)+Inputs!B58,0,'(Other Computations)'!B208)</f>
        <v>-6993.0904451159831</v>
      </c>
      <c r="J46" s="28">
        <f ca="1">NORMINV(RAND()*(1-2*Inputs!B58)+Inputs!B58,0,'(Other Computations)'!B208)</f>
        <v>50302.596320468183</v>
      </c>
      <c r="K46" s="28">
        <f ca="1">NORMINV(RAND()*(1-2*Inputs!B58)+Inputs!B58,0,'(Other Computations)'!B208)</f>
        <v>-9249.7587996787024</v>
      </c>
      <c r="L46" s="28">
        <f ca="1">NORMINV(RAND()*(1-2*Inputs!B58)+Inputs!B58,0,'(Other Computations)'!B208)</f>
        <v>-9155.246702714323</v>
      </c>
      <c r="M46" s="28">
        <f ca="1">NORMINV(RAND()*(1-2*Inputs!B58)+Inputs!B58,0,'(Other Computations)'!B208)</f>
        <v>17807.653129572114</v>
      </c>
      <c r="N46" s="29">
        <f ca="1">SUM(B46:M46)</f>
        <v>77630.335901316983</v>
      </c>
      <c r="O46" s="28">
        <f ca="1">NORMINV(RAND()*(1-2*Inputs!B58)+Inputs!B58,0,'(Other Computations)'!B208)</f>
        <v>-28117.017531309841</v>
      </c>
      <c r="P46" s="28">
        <f ca="1">NORMINV(RAND()*(1-2*Inputs!B58)+Inputs!B58,0,'(Other Computations)'!B208)</f>
        <v>27336.384526462771</v>
      </c>
      <c r="Q46" s="28">
        <f ca="1">NORMINV(RAND()*(1-2*Inputs!B58)+Inputs!B58,0,'(Other Computations)'!B208)</f>
        <v>-44516.942536670103</v>
      </c>
      <c r="R46" s="28">
        <f ca="1">NORMINV(RAND()*(1-2*Inputs!B58)+Inputs!B58,0,'(Other Computations)'!B208)</f>
        <v>31886.087182507123</v>
      </c>
      <c r="S46" s="28">
        <f ca="1">NORMINV(RAND()*(1-2*Inputs!B58)+Inputs!B58,0,'(Other Computations)'!B208)</f>
        <v>2846.9849698296171</v>
      </c>
      <c r="T46" s="28">
        <f ca="1">NORMINV(RAND()*(1-2*Inputs!B58)+Inputs!B58,0,'(Other Computations)'!B208)</f>
        <v>34992.555176642061</v>
      </c>
      <c r="U46" s="28">
        <f ca="1">NORMINV(RAND()*(1-2*Inputs!B58)+Inputs!B58,0,'(Other Computations)'!B208)</f>
        <v>3302.9642441143801</v>
      </c>
      <c r="V46" s="28">
        <f ca="1">NORMINV(RAND()*(1-2*Inputs!B58)+Inputs!B58,0,'(Other Computations)'!B208)</f>
        <v>20724.765577759106</v>
      </c>
      <c r="W46" s="28">
        <f ca="1">NORMINV(RAND()*(1-2*Inputs!B58)+Inputs!B58,0,'(Other Computations)'!B208)</f>
        <v>1228.9677695765929</v>
      </c>
      <c r="X46" s="28">
        <f ca="1">NORMINV(RAND()*(1-2*Inputs!B58)+Inputs!B58,0,'(Other Computations)'!B208)</f>
        <v>-28821.52340564505</v>
      </c>
      <c r="Y46" s="28">
        <f ca="1">NORMINV(RAND()*(1-2*Inputs!B58)+Inputs!B58,0,'(Other Computations)'!B208)</f>
        <v>3926.0154825955597</v>
      </c>
      <c r="Z46" s="28">
        <f ca="1">NORMINV(RAND()*(1-2*Inputs!B58)+Inputs!B58,0,'(Other Computations)'!B208)</f>
        <v>-419.94070873768806</v>
      </c>
      <c r="AA46" s="29">
        <f ca="1">SUM(O46:Z46)</f>
        <v>24369.300747124529</v>
      </c>
      <c r="AB46" s="28">
        <f ca="1">NORMINV(RAND()*(1-2*Inputs!B58)+Inputs!B58,0,'(Other Computations)'!B208)</f>
        <v>9041.6892304404955</v>
      </c>
      <c r="AC46" s="28">
        <f ca="1">NORMINV(RAND()*(1-2*Inputs!B58)+Inputs!B58,0,'(Other Computations)'!B208)</f>
        <v>-5057.6508787423945</v>
      </c>
      <c r="AD46" s="28">
        <f ca="1">NORMINV(RAND()*(1-2*Inputs!B58)+Inputs!B58,0,'(Other Computations)'!B208)</f>
        <v>-38470.85776264649</v>
      </c>
      <c r="AE46" s="28">
        <f ca="1">NORMINV(RAND()*(1-2*Inputs!B58)+Inputs!B58,0,'(Other Computations)'!B208)</f>
        <v>11206.949309357893</v>
      </c>
      <c r="AF46" s="28">
        <f ca="1">NORMINV(RAND()*(1-2*Inputs!B58)+Inputs!B58,0,'(Other Computations)'!B208)</f>
        <v>24807.827173008063</v>
      </c>
      <c r="AG46" s="28">
        <f ca="1">NORMINV(RAND()*(1-2*Inputs!B58)+Inputs!B58,0,'(Other Computations)'!B208)</f>
        <v>-23239.672516447758</v>
      </c>
      <c r="AH46" s="28">
        <f ca="1">NORMINV(RAND()*(1-2*Inputs!B58)+Inputs!B58,0,'(Other Computations)'!B208)</f>
        <v>3591.0213813243136</v>
      </c>
      <c r="AI46" s="28">
        <f ca="1">NORMINV(RAND()*(1-2*Inputs!B58)+Inputs!B58,0,'(Other Computations)'!B208)</f>
        <v>-4836.6133536555053</v>
      </c>
      <c r="AJ46" s="28">
        <f ca="1">NORMINV(RAND()*(1-2*Inputs!B58)+Inputs!B58,0,'(Other Computations)'!B208)</f>
        <v>18545.499239705612</v>
      </c>
      <c r="AK46" s="28">
        <f ca="1">NORMINV(RAND()*(1-2*Inputs!B58)+Inputs!B58,0,'(Other Computations)'!B208)</f>
        <v>37985.722574518484</v>
      </c>
      <c r="AL46" s="28">
        <f ca="1">NORMINV(RAND()*(1-2*Inputs!B58)+Inputs!B58,0,'(Other Computations)'!B208)</f>
        <v>24858.033488802899</v>
      </c>
      <c r="AM46" s="28">
        <f ca="1">NORMINV(RAND()*(1-2*Inputs!B58)+Inputs!B58,0,'(Other Computations)'!B208)</f>
        <v>43203.215058902293</v>
      </c>
      <c r="AN46" s="29">
        <f ca="1">SUM(AB46:AM46)</f>
        <v>101635.16294456791</v>
      </c>
      <c r="AO46" s="28">
        <f ca="1">NORMINV(RAND()*(1-2*Inputs!B58)+Inputs!B58,0,'(Other Computations)'!B208)</f>
        <v>-24372.100096477054</v>
      </c>
      <c r="AP46" s="28">
        <f ca="1">NORMINV(RAND()*(1-2*Inputs!B58)+Inputs!B58,0,'(Other Computations)'!B208)</f>
        <v>-8241.5387827978848</v>
      </c>
      <c r="AQ46" s="28">
        <f ca="1">NORMINV(RAND()*(1-2*Inputs!B58)+Inputs!B58,0,'(Other Computations)'!B208)</f>
        <v>7355.1909230488391</v>
      </c>
      <c r="AR46" s="28">
        <f ca="1">NORMINV(RAND()*(1-2*Inputs!B58)+Inputs!B58,0,'(Other Computations)'!B208)</f>
        <v>-40654.607855972601</v>
      </c>
      <c r="AS46" s="28">
        <f ca="1">NORMINV(RAND()*(1-2*Inputs!B58)+Inputs!B58,0,'(Other Computations)'!B208)</f>
        <v>194.35964761291225</v>
      </c>
      <c r="AT46" s="28">
        <f ca="1">NORMINV(RAND()*(1-2*Inputs!B58)+Inputs!B58,0,'(Other Computations)'!B208)</f>
        <v>12716.289293303071</v>
      </c>
      <c r="AU46" s="28">
        <f ca="1">NORMINV(RAND()*(1-2*Inputs!B58)+Inputs!B58,0,'(Other Computations)'!B208)</f>
        <v>48741.095291882964</v>
      </c>
      <c r="AV46" s="28">
        <f ca="1">NORMINV(RAND()*(1-2*Inputs!B58)+Inputs!B58,0,'(Other Computations)'!B208)</f>
        <v>-51611.911636843681</v>
      </c>
      <c r="AW46" s="28">
        <f ca="1">NORMINV(RAND()*(1-2*Inputs!B58)+Inputs!B58,0,'(Other Computations)'!B208)</f>
        <v>53911.564704874982</v>
      </c>
      <c r="AX46" s="28">
        <f ca="1">NORMINV(RAND()*(1-2*Inputs!B58)+Inputs!B58,0,'(Other Computations)'!B208)</f>
        <v>-54241.555246710166</v>
      </c>
      <c r="AY46" s="28">
        <f ca="1">NORMINV(RAND()*(1-2*Inputs!B58)+Inputs!B58,0,'(Other Computations)'!B208)</f>
        <v>-27657.21158170034</v>
      </c>
      <c r="AZ46" s="28">
        <f ca="1">NORMINV(RAND()*(1-2*Inputs!B58)+Inputs!B58,0,'(Other Computations)'!B208)</f>
        <v>-31339.547479491692</v>
      </c>
      <c r="BA46" s="29">
        <f ca="1">SUM(AO46:AZ46)</f>
        <v>-115199.97281927065</v>
      </c>
      <c r="BB46" s="28">
        <f ca="1">NORMINV(RAND()*(1-2*Inputs!B58)+Inputs!B58,0,'(Other Computations)'!B208)</f>
        <v>40057.3743678787</v>
      </c>
      <c r="BC46" s="28">
        <f ca="1">NORMINV(RAND()*(1-2*Inputs!B58)+Inputs!B58,0,'(Other Computations)'!B208)</f>
        <v>-44417.405275557212</v>
      </c>
      <c r="BD46" s="28">
        <f ca="1">NORMINV(RAND()*(1-2*Inputs!B58)+Inputs!B58,0,'(Other Computations)'!B208)</f>
        <v>-13893.666279132258</v>
      </c>
      <c r="BE46" s="28">
        <f ca="1">NORMINV(RAND()*(1-2*Inputs!B58)+Inputs!B58,0,'(Other Computations)'!B208)</f>
        <v>-2957.7825378188791</v>
      </c>
      <c r="BF46" s="28">
        <f ca="1">NORMINV(RAND()*(1-2*Inputs!B58)+Inputs!B58,0,'(Other Computations)'!B208)</f>
        <v>6330.1461222688185</v>
      </c>
      <c r="BG46" s="28">
        <f ca="1">NORMINV(RAND()*(1-2*Inputs!B58)+Inputs!B58,0,'(Other Computations)'!B208)</f>
        <v>-23783.17147443895</v>
      </c>
      <c r="BH46" s="28">
        <f ca="1">NORMINV(RAND()*(1-2*Inputs!B58)+Inputs!B58,0,'(Other Computations)'!B208)</f>
        <v>4134.8599246593631</v>
      </c>
      <c r="BI46" s="28">
        <f ca="1">NORMINV(RAND()*(1-2*Inputs!B58)+Inputs!B58,0,'(Other Computations)'!B208)</f>
        <v>13090.986323532285</v>
      </c>
      <c r="BJ46" s="28">
        <f ca="1">NORMINV(RAND()*(1-2*Inputs!B58)+Inputs!B58,0,'(Other Computations)'!B208)</f>
        <v>-56762.788571069999</v>
      </c>
      <c r="BK46" s="28">
        <f ca="1">NORMINV(RAND()*(1-2*Inputs!B58)+Inputs!B58,0,'(Other Computations)'!B208)</f>
        <v>18615.842288357049</v>
      </c>
      <c r="BL46" s="28">
        <f ca="1">NORMINV(RAND()*(1-2*Inputs!B58)+Inputs!B58,0,'(Other Computations)'!B208)</f>
        <v>15872.828317037949</v>
      </c>
      <c r="BM46" s="28">
        <f ca="1">NORMINV(RAND()*(1-2*Inputs!B58)+Inputs!B58,0,'(Other Computations)'!B208)</f>
        <v>-59127.154810227825</v>
      </c>
      <c r="BN46" s="29">
        <f ca="1">SUM(BB46:BM46)</f>
        <v>-102839.93160451096</v>
      </c>
      <c r="BO46" s="28">
        <f ca="1">NORMINV(RAND()*(1-2*Inputs!B58)+Inputs!B58,0,'(Other Computations)'!B208)</f>
        <v>-50862.892069732028</v>
      </c>
      <c r="BP46" s="28">
        <f ca="1">NORMINV(RAND()*(1-2*Inputs!B58)+Inputs!B58,0,'(Other Computations)'!B208)</f>
        <v>-36649.199232375293</v>
      </c>
      <c r="BQ46" s="28">
        <f ca="1">NORMINV(RAND()*(1-2*Inputs!B58)+Inputs!B58,0,'(Other Computations)'!B208)</f>
        <v>-14405.644579947444</v>
      </c>
      <c r="BR46" s="28">
        <f ca="1">NORMINV(RAND()*(1-2*Inputs!B58)+Inputs!B58,0,'(Other Computations)'!B208)</f>
        <v>23547.648031921752</v>
      </c>
      <c r="BS46" s="28">
        <f ca="1">NORMINV(RAND()*(1-2*Inputs!B58)+Inputs!B58,0,'(Other Computations)'!B208)</f>
        <v>-5411.303613842816</v>
      </c>
      <c r="BT46" s="28">
        <f ca="1">NORMINV(RAND()*(1-2*Inputs!B58)+Inputs!B58,0,'(Other Computations)'!B208)</f>
        <v>53514.64457952814</v>
      </c>
      <c r="BU46" s="28">
        <f ca="1">NORMINV(RAND()*(1-2*Inputs!B58)+Inputs!B58,0,'(Other Computations)'!B208)</f>
        <v>-26725.369530316228</v>
      </c>
      <c r="BV46" s="28">
        <f ca="1">NORMINV(RAND()*(1-2*Inputs!B58)+Inputs!B58,0,'(Other Computations)'!B208)</f>
        <v>-62355.624843498706</v>
      </c>
      <c r="BW46" s="28">
        <f ca="1">NORMINV(RAND()*(1-2*Inputs!B58)+Inputs!B58,0,'(Other Computations)'!B208)</f>
        <v>-8023.3202845914275</v>
      </c>
      <c r="BX46" s="28">
        <f ca="1">NORMINV(RAND()*(1-2*Inputs!B58)+Inputs!B58,0,'(Other Computations)'!B208)</f>
        <v>-2209.8964200602791</v>
      </c>
      <c r="BY46" s="28">
        <f ca="1">NORMINV(RAND()*(1-2*Inputs!B58)+Inputs!B58,0,'(Other Computations)'!B208)</f>
        <v>4031.8312696276084</v>
      </c>
      <c r="BZ46" s="28">
        <f ca="1">NORMINV(RAND()*(1-2*Inputs!B58)+Inputs!B58,0,'(Other Computations)'!B208)</f>
        <v>-12414.531306115523</v>
      </c>
      <c r="CA46" s="29">
        <f ca="1">SUM(BO46:BZ46)</f>
        <v>-137963.65799940226</v>
      </c>
      <c r="CB46" s="28">
        <f ca="1">NORMINV(RAND()*(1-2*Inputs!B58)+Inputs!B58,0,'(Other Computations)'!B208)</f>
        <v>-56190.044482095342</v>
      </c>
      <c r="CC46" s="28">
        <f ca="1">NORMINV(RAND()*(1-2*Inputs!B58)+Inputs!B58,0,'(Other Computations)'!B208)</f>
        <v>-6870.5604304247545</v>
      </c>
      <c r="CD46" s="28">
        <f ca="1">NORMINV(RAND()*(1-2*Inputs!B58)+Inputs!B58,0,'(Other Computations)'!B208)</f>
        <v>46272.008123022533</v>
      </c>
      <c r="CE46" s="28">
        <f ca="1">NORMINV(RAND()*(1-2*Inputs!B58)+Inputs!B58,0,'(Other Computations)'!B208)</f>
        <v>-49428.952279753219</v>
      </c>
      <c r="CF46" s="28">
        <f ca="1">NORMINV(RAND()*(1-2*Inputs!B58)+Inputs!B58,0,'(Other Computations)'!B208)</f>
        <v>413.50447411425455</v>
      </c>
      <c r="CG46" s="28">
        <f ca="1">NORMINV(RAND()*(1-2*Inputs!B58)+Inputs!B58,0,'(Other Computations)'!B208)</f>
        <v>-19520.539834697778</v>
      </c>
      <c r="CH46" s="28">
        <f ca="1">NORMINV(RAND()*(1-2*Inputs!B58)+Inputs!B58,0,'(Other Computations)'!B208)</f>
        <v>-27053.155354332182</v>
      </c>
      <c r="CI46" s="28">
        <f ca="1">NORMINV(RAND()*(1-2*Inputs!B58)+Inputs!B58,0,'(Other Computations)'!B208)</f>
        <v>14057.933753144011</v>
      </c>
      <c r="CJ46" s="28">
        <f ca="1">NORMINV(RAND()*(1-2*Inputs!B58)+Inputs!B58,0,'(Other Computations)'!B208)</f>
        <v>-34116.777409967384</v>
      </c>
      <c r="CK46" s="28">
        <f ca="1">NORMINV(RAND()*(1-2*Inputs!B58)+Inputs!B58,0,'(Other Computations)'!B208)</f>
        <v>5883.749966285457</v>
      </c>
      <c r="CL46" s="28">
        <f ca="1">NORMINV(RAND()*(1-2*Inputs!B58)+Inputs!B58,0,'(Other Computations)'!B208)</f>
        <v>2406.1647934269718</v>
      </c>
      <c r="CM46" s="28">
        <f ca="1">NORMINV(RAND()*(1-2*Inputs!B58)+Inputs!B58,0,'(Other Computations)'!B208)</f>
        <v>-34479.966284609734</v>
      </c>
      <c r="CN46" s="29">
        <f ca="1">SUM(CB46:CM46)</f>
        <v>-158626.63496588718</v>
      </c>
      <c r="CO46" s="28">
        <f ca="1">NORMINV(RAND()*(1-2*Inputs!B58)+Inputs!B58,0,'(Other Computations)'!B208)</f>
        <v>-31771.990818284918</v>
      </c>
      <c r="CP46" s="28">
        <f ca="1">NORMINV(RAND()*(1-2*Inputs!B58)+Inputs!B58,0,'(Other Computations)'!B208)</f>
        <v>-38714.282766594864</v>
      </c>
      <c r="CQ46" s="28">
        <f ca="1">NORMINV(RAND()*(1-2*Inputs!B58)+Inputs!B58,0,'(Other Computations)'!B208)</f>
        <v>278.76010452255838</v>
      </c>
      <c r="CR46" s="28">
        <f ca="1">NORMINV(RAND()*(1-2*Inputs!B58)+Inputs!B58,0,'(Other Computations)'!B208)</f>
        <v>16596.437590319591</v>
      </c>
      <c r="CS46" s="28">
        <f ca="1">NORMINV(RAND()*(1-2*Inputs!B58)+Inputs!B58,0,'(Other Computations)'!B208)</f>
        <v>-21807.400310756238</v>
      </c>
      <c r="CT46" s="28">
        <f ca="1">NORMINV(RAND()*(1-2*Inputs!B58)+Inputs!B58,0,'(Other Computations)'!B208)</f>
        <v>-35591.463343462434</v>
      </c>
      <c r="CU46" s="28">
        <f ca="1">NORMINV(RAND()*(1-2*Inputs!B58)+Inputs!B58,0,'(Other Computations)'!B208)</f>
        <v>29251.13077536839</v>
      </c>
      <c r="CV46" s="28">
        <f ca="1">NORMINV(RAND()*(1-2*Inputs!B58)+Inputs!B58,0,'(Other Computations)'!B208)</f>
        <v>-36090.161122676385</v>
      </c>
      <c r="CW46" s="28">
        <f ca="1">NORMINV(RAND()*(1-2*Inputs!B58)+Inputs!B58,0,'(Other Computations)'!B208)</f>
        <v>24014.624635146178</v>
      </c>
      <c r="CX46" s="28">
        <f ca="1">NORMINV(RAND()*(1-2*Inputs!B58)+Inputs!B58,0,'(Other Computations)'!B208)</f>
        <v>11806.874117219599</v>
      </c>
      <c r="CY46" s="28">
        <f ca="1">NORMINV(RAND()*(1-2*Inputs!B58)+Inputs!B58,0,'(Other Computations)'!B208)</f>
        <v>-20826.729353182593</v>
      </c>
      <c r="CZ46" s="28">
        <f ca="1">NORMINV(RAND()*(1-2*Inputs!B58)+Inputs!B58,0,'(Other Computations)'!B208)</f>
        <v>-24142.920207589414</v>
      </c>
      <c r="DA46" s="29">
        <f ca="1">SUM(CO46:CZ46)</f>
        <v>-126997.12069997053</v>
      </c>
      <c r="DB46" s="28">
        <f ca="1">NORMINV(RAND()*(1-2*Inputs!B58)+Inputs!B58,0,'(Other Computations)'!B208)</f>
        <v>-24960.551207816072</v>
      </c>
      <c r="DC46" s="28">
        <f ca="1">NORMINV(RAND()*(1-2*Inputs!B58)+Inputs!B58,0,'(Other Computations)'!B208)</f>
        <v>-6391.065503343988</v>
      </c>
      <c r="DD46" s="28">
        <f ca="1">NORMINV(RAND()*(1-2*Inputs!B58)+Inputs!B58,0,'(Other Computations)'!B208)</f>
        <v>-25405.656789062043</v>
      </c>
      <c r="DE46" s="28">
        <f ca="1">NORMINV(RAND()*(1-2*Inputs!B58)+Inputs!B58,0,'(Other Computations)'!B208)</f>
        <v>-30857.696461928481</v>
      </c>
      <c r="DF46" s="28">
        <f ca="1">NORMINV(RAND()*(1-2*Inputs!B58)+Inputs!B58,0,'(Other Computations)'!B208)</f>
        <v>6091.007543249847</v>
      </c>
      <c r="DG46" s="28">
        <f ca="1">NORMINV(RAND()*(1-2*Inputs!B58)+Inputs!B58,0,'(Other Computations)'!B208)</f>
        <v>-44369.201129234098</v>
      </c>
      <c r="DH46" s="28">
        <f ca="1">NORMINV(RAND()*(1-2*Inputs!B58)+Inputs!B58,0,'(Other Computations)'!B208)</f>
        <v>-23534.699973956383</v>
      </c>
      <c r="DI46" s="28">
        <f ca="1">NORMINV(RAND()*(1-2*Inputs!B58)+Inputs!B58,0,'(Other Computations)'!B208)</f>
        <v>-48640.223231146054</v>
      </c>
      <c r="DJ46" s="28">
        <f ca="1">NORMINV(RAND()*(1-2*Inputs!B58)+Inputs!B58,0,'(Other Computations)'!B208)</f>
        <v>41669.379361854466</v>
      </c>
      <c r="DK46" s="28">
        <f ca="1">NORMINV(RAND()*(1-2*Inputs!B58)+Inputs!B58,0,'(Other Computations)'!B208)</f>
        <v>42891.237101585255</v>
      </c>
      <c r="DL46" s="28">
        <f ca="1">NORMINV(RAND()*(1-2*Inputs!B58)+Inputs!B58,0,'(Other Computations)'!B208)</f>
        <v>-10442.612902023173</v>
      </c>
      <c r="DM46" s="28">
        <f ca="1">NORMINV(RAND()*(1-2*Inputs!B58)+Inputs!B58,0,'(Other Computations)'!B208)</f>
        <v>-8596.5841745711823</v>
      </c>
      <c r="DN46" s="29">
        <f ca="1">SUM(DB46:DM46)</f>
        <v>-132546.66736639195</v>
      </c>
      <c r="DO46" s="28">
        <f ca="1">NORMINV(RAND()*(1-2*Inputs!B58)+Inputs!B58,0,'(Other Computations)'!B208)</f>
        <v>34196.914156934137</v>
      </c>
      <c r="DP46" s="28">
        <f ca="1">NORMINV(RAND()*(1-2*Inputs!B58)+Inputs!B58,0,'(Other Computations)'!B208)</f>
        <v>16784.417749008735</v>
      </c>
      <c r="DQ46" s="28">
        <f ca="1">NORMINV(RAND()*(1-2*Inputs!B58)+Inputs!B58,0,'(Other Computations)'!B208)</f>
        <v>1362.85037991799</v>
      </c>
      <c r="DR46" s="28">
        <f ca="1">NORMINV(RAND()*(1-2*Inputs!B58)+Inputs!B58,0,'(Other Computations)'!B208)</f>
        <v>9674.9263856153702</v>
      </c>
      <c r="DS46" s="28">
        <f ca="1">NORMINV(RAND()*(1-2*Inputs!B58)+Inputs!B58,0,'(Other Computations)'!B208)</f>
        <v>62394.978714017605</v>
      </c>
      <c r="DT46" s="28">
        <f ca="1">NORMINV(RAND()*(1-2*Inputs!B58)+Inputs!B58,0,'(Other Computations)'!B208)</f>
        <v>-21193.830357946972</v>
      </c>
      <c r="DU46" s="28">
        <f ca="1">NORMINV(RAND()*(1-2*Inputs!B58)+Inputs!B58,0,'(Other Computations)'!B208)</f>
        <v>29118.160444847854</v>
      </c>
      <c r="DV46" s="28">
        <f ca="1">NORMINV(RAND()*(1-2*Inputs!B58)+Inputs!B58,0,'(Other Computations)'!B208)</f>
        <v>-18650.562448051278</v>
      </c>
      <c r="DW46" s="28">
        <f ca="1">NORMINV(RAND()*(1-2*Inputs!B58)+Inputs!B58,0,'(Other Computations)'!B208)</f>
        <v>-858.66404409504241</v>
      </c>
      <c r="DX46" s="28">
        <f ca="1">NORMINV(RAND()*(1-2*Inputs!B58)+Inputs!B58,0,'(Other Computations)'!B208)</f>
        <v>-10527.937435038129</v>
      </c>
      <c r="DY46" s="28">
        <f ca="1">NORMINV(RAND()*(1-2*Inputs!B58)+Inputs!B58,0,'(Other Computations)'!B208)</f>
        <v>-15555.035252968632</v>
      </c>
      <c r="DZ46" s="28">
        <f ca="1">NORMINV(RAND()*(1-2*Inputs!B58)+Inputs!B58,0,'(Other Computations)'!B208)</f>
        <v>-7044.0880615559481</v>
      </c>
      <c r="EA46" s="29">
        <f ca="1">SUM(DO46:DZ46)</f>
        <v>79702.130230685711</v>
      </c>
      <c r="EB46" s="28">
        <f ca="1">NORMINV(RAND()*(1-2*Inputs!B58)+Inputs!B58,0,'(Other Computations)'!B208)</f>
        <v>-16892.881214668902</v>
      </c>
      <c r="EC46" s="28">
        <f ca="1">NORMINV(RAND()*(1-2*Inputs!B58)+Inputs!B58,0,'(Other Computations)'!B208)</f>
        <v>-22465.876211596802</v>
      </c>
      <c r="ED46" s="28">
        <f ca="1">NORMINV(RAND()*(1-2*Inputs!B58)+Inputs!B58,0,'(Other Computations)'!B208)</f>
        <v>-30797.561581458558</v>
      </c>
      <c r="EE46" s="28">
        <f ca="1">NORMINV(RAND()*(1-2*Inputs!B58)+Inputs!B58,0,'(Other Computations)'!B208)</f>
        <v>-8486.8326991080758</v>
      </c>
      <c r="EF46" s="28">
        <f ca="1">NORMINV(RAND()*(1-2*Inputs!B58)+Inputs!B58,0,'(Other Computations)'!B208)</f>
        <v>61326.157620077007</v>
      </c>
      <c r="EG46" s="28">
        <f ca="1">NORMINV(RAND()*(1-2*Inputs!B58)+Inputs!B58,0,'(Other Computations)'!B208)</f>
        <v>-36443.258176051393</v>
      </c>
      <c r="EH46" s="28">
        <f ca="1">NORMINV(RAND()*(1-2*Inputs!B58)+Inputs!B58,0,'(Other Computations)'!B208)</f>
        <v>30217.759834202923</v>
      </c>
      <c r="EI46" s="28">
        <f ca="1">NORMINV(RAND()*(1-2*Inputs!B58)+Inputs!B58,0,'(Other Computations)'!B208)</f>
        <v>32823.354812355108</v>
      </c>
      <c r="EJ46" s="28">
        <f ca="1">NORMINV(RAND()*(1-2*Inputs!B58)+Inputs!B58,0,'(Other Computations)'!B208)</f>
        <v>47205.510202552374</v>
      </c>
      <c r="EK46" s="28">
        <f ca="1">NORMINV(RAND()*(1-2*Inputs!B58)+Inputs!B58,0,'(Other Computations)'!B208)</f>
        <v>478.64374509510355</v>
      </c>
      <c r="EL46" s="28">
        <f ca="1">NORMINV(RAND()*(1-2*Inputs!B58)+Inputs!B58,0,'(Other Computations)'!B208)</f>
        <v>863.16121169441988</v>
      </c>
      <c r="EM46" s="28">
        <f ca="1">NORMINV(RAND()*(1-2*Inputs!B58)+Inputs!B58,0,'(Other Computations)'!B208)</f>
        <v>2009.8297275878303</v>
      </c>
      <c r="EN46" s="29">
        <f ca="1">SUM(EB46:EM46)</f>
        <v>59838.007270681032</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351475.41611713701</v>
      </c>
      <c r="C54" s="28">
        <f ca="1">Inputs!B52*C44</f>
        <v>354022.83457367256</v>
      </c>
      <c r="D54" s="28">
        <f ca="1">Inputs!B52*D44</f>
        <v>359224.97093652887</v>
      </c>
      <c r="E54" s="28">
        <f ca="1">Inputs!B52*E44</f>
        <v>344975.21269221161</v>
      </c>
      <c r="F54" s="28">
        <f ca="1">Inputs!B52*F44</f>
        <v>344275.55421179254</v>
      </c>
      <c r="G54" s="28">
        <f ca="1">Inputs!B52*G44</f>
        <v>342549.97925739712</v>
      </c>
      <c r="H54" s="28">
        <f ca="1">Inputs!B52*H44</f>
        <v>354602.79492147564</v>
      </c>
      <c r="I54" s="28">
        <f ca="1">Inputs!B52*I44</f>
        <v>344751.78109959804</v>
      </c>
      <c r="J54" s="28">
        <f ca="1">Inputs!B52*J44</f>
        <v>361544.07625608431</v>
      </c>
      <c r="K54" s="28">
        <f ca="1">Inputs!B52*K44</f>
        <v>343207.22804582631</v>
      </c>
      <c r="L54" s="28">
        <f ca="1">Inputs!B52*L44</f>
        <v>342679.28168388287</v>
      </c>
      <c r="M54" s="28">
        <f ca="1">Inputs!B52*M44</f>
        <v>350377.6466876542</v>
      </c>
      <c r="N54" s="29">
        <f ca="1">SUM(B54:M54)</f>
        <v>4193686.7764832606</v>
      </c>
      <c r="O54" s="28">
        <f ca="1">Inputs!B52*O44</f>
        <v>336165.16940411029</v>
      </c>
      <c r="P54" s="28">
        <f ca="1">Inputs!B52*P44</f>
        <v>352424.27841018687</v>
      </c>
      <c r="Q54" s="28">
        <f ca="1">Inputs!B52*Q44</f>
        <v>330415.71036537277</v>
      </c>
      <c r="R54" s="28">
        <f ca="1">Inputs!B52*R44</f>
        <v>352793.60045194905</v>
      </c>
      <c r="S54" s="28">
        <f ca="1">Inputs!B52*S44</f>
        <v>343638.389907751</v>
      </c>
      <c r="T54" s="28">
        <f ca="1">Inputs!B52*T44</f>
        <v>352790.39475961245</v>
      </c>
      <c r="U54" s="28">
        <f ca="1">Inputs!B52*U44</f>
        <v>342796.48053181852</v>
      </c>
      <c r="V54" s="28">
        <f ca="1">Inputs!B52*V44</f>
        <v>347577.07471989864</v>
      </c>
      <c r="W54" s="28">
        <f ca="1">Inputs!B52*W44</f>
        <v>341226.2841844873</v>
      </c>
      <c r="X54" s="28">
        <f ca="1">Inputs!B52*X44</f>
        <v>331877.28692355752</v>
      </c>
      <c r="Y54" s="28">
        <f ca="1">Inputs!B52*Y44</f>
        <v>341335.23158987111</v>
      </c>
      <c r="Z54" s="28">
        <f ca="1">Inputs!B52*Z44</f>
        <v>339665.55754253035</v>
      </c>
      <c r="AA54" s="29">
        <f ca="1">SUM(O54:Z54)</f>
        <v>4112705.4587911461</v>
      </c>
      <c r="AB54" s="28">
        <f ca="1">Inputs!B52*AB44</f>
        <v>342068.18947118882</v>
      </c>
      <c r="AC54" s="28">
        <f ca="1">Inputs!B52*AC44</f>
        <v>337492.49658887181</v>
      </c>
      <c r="AD54" s="28">
        <f ca="1">Inputs!B52*AD44</f>
        <v>327006.64923570969</v>
      </c>
      <c r="AE54" s="28">
        <f ca="1">Inputs!B52*AE44</f>
        <v>341407.55969721731</v>
      </c>
      <c r="AF54" s="28">
        <f ca="1">Inputs!B52*AF44</f>
        <v>345082.2130380905</v>
      </c>
      <c r="AG54" s="28">
        <f ca="1">Inputs!B52*AG44</f>
        <v>330158.50526820857</v>
      </c>
      <c r="AH54" s="28">
        <f ca="1">Inputs!B52*AH44</f>
        <v>337686.45890012285</v>
      </c>
      <c r="AI54" s="28">
        <f ca="1">Inputs!B52*AI44</f>
        <v>334652.01237215113</v>
      </c>
      <c r="AJ54" s="28">
        <f ca="1">Inputs!B52*AJ44</f>
        <v>341254.83898493327</v>
      </c>
      <c r="AK54" s="28">
        <f ca="1">Inputs!B52*AK44</f>
        <v>346596.67436982162</v>
      </c>
      <c r="AL54" s="28">
        <f ca="1">Inputs!B52*AL44</f>
        <v>342200.76054721873</v>
      </c>
      <c r="AM54" s="28">
        <f ca="1">Inputs!B52*AM44</f>
        <v>347294.79695257411</v>
      </c>
      <c r="AN54" s="29">
        <f ca="1">SUM(AB54:AM54)</f>
        <v>4072901.1554261087</v>
      </c>
      <c r="AO54" s="28">
        <f ca="1">Inputs!B52*AO44</f>
        <v>326548.42576133326</v>
      </c>
      <c r="AP54" s="28">
        <f ca="1">Inputs!B52*AP44</f>
        <v>330975.98961352539</v>
      </c>
      <c r="AQ54" s="28">
        <f ca="1">Inputs!B52*AQ44</f>
        <v>335320.64539455029</v>
      </c>
      <c r="AR54" s="28">
        <f ca="1">Inputs!B52*AR44</f>
        <v>320483.84491518926</v>
      </c>
      <c r="AS54" s="28">
        <f ca="1">Inputs!B52*AS44</f>
        <v>332362.05692216905</v>
      </c>
      <c r="AT54" s="28">
        <f ca="1">Inputs!B52*AT44</f>
        <v>335609.69096174469</v>
      </c>
      <c r="AU54" s="28">
        <f ca="1">Inputs!B52*AU44</f>
        <v>345928.39379251946</v>
      </c>
      <c r="AV54" s="28">
        <f ca="1">Inputs!B52*AV44</f>
        <v>315389.48169267544</v>
      </c>
      <c r="AW54" s="28">
        <f ca="1">Inputs!B52*AW44</f>
        <v>346650.02136455884</v>
      </c>
      <c r="AX54" s="28">
        <f ca="1">Inputs!B52*AX44</f>
        <v>313762.77612114401</v>
      </c>
      <c r="AY54" s="28">
        <f ca="1">Inputs!B52*AY44</f>
        <v>321364.84816688567</v>
      </c>
      <c r="AZ54" s="28">
        <f ca="1">Inputs!B52*AZ44</f>
        <v>319787.54079047742</v>
      </c>
      <c r="BA54" s="29">
        <f ca="1">SUM(AO54:AZ54)</f>
        <v>3944183.7154967729</v>
      </c>
      <c r="BB54" s="28">
        <f ca="1">Inputs!B52*BB44</f>
        <v>340823.90145369945</v>
      </c>
      <c r="BC54" s="28">
        <f ca="1">Inputs!B52*BC44</f>
        <v>315131.50596655213</v>
      </c>
      <c r="BD54" s="28">
        <f ca="1">Inputs!B52*BD44</f>
        <v>323835.03109228925</v>
      </c>
      <c r="BE54" s="28">
        <f ca="1">Inputs!B52*BE44</f>
        <v>326682.10057049966</v>
      </c>
      <c r="BF54" s="28">
        <f ca="1">Inputs!B52*BF44</f>
        <v>329059.32871155045</v>
      </c>
      <c r="BG54" s="28">
        <f ca="1">Inputs!B52*BG44</f>
        <v>319594.64169430354</v>
      </c>
      <c r="BH54" s="28">
        <f ca="1">Inputs!B52*BH44</f>
        <v>327554.01651530992</v>
      </c>
      <c r="BI54" s="28">
        <f ca="1">Inputs!B52*BI44</f>
        <v>329829.03161412769</v>
      </c>
      <c r="BJ54" s="28">
        <f ca="1">Inputs!B52*BJ44</f>
        <v>308574.25411444448</v>
      </c>
      <c r="BK54" s="28">
        <f ca="1">Inputs!B52*BK44</f>
        <v>330739.79739038332</v>
      </c>
      <c r="BL54" s="28">
        <f ca="1">Inputs!B52*BL44</f>
        <v>329458.77572058426</v>
      </c>
      <c r="BM54" s="28">
        <f ca="1">Inputs!B52*BM44</f>
        <v>306487.96763644245</v>
      </c>
      <c r="BN54" s="29">
        <f ca="1">SUM(BB54:BM54)</f>
        <v>3887770.3524801861</v>
      </c>
      <c r="BO54" s="28">
        <f ca="1">Inputs!B52*BO44</f>
        <v>308550.22173732903</v>
      </c>
      <c r="BP54" s="28">
        <f ca="1">Inputs!B52*BP44</f>
        <v>312482.3764642087</v>
      </c>
      <c r="BQ54" s="28">
        <f ca="1">Inputs!B52*BQ44</f>
        <v>318781.33775118308</v>
      </c>
      <c r="BR54" s="28">
        <f ca="1">Inputs!B52*BR44</f>
        <v>329900.13400759071</v>
      </c>
      <c r="BS54" s="28">
        <f ca="1">Inputs!B52*BS44</f>
        <v>320724.21368148772</v>
      </c>
      <c r="BT54" s="28">
        <f ca="1">Inputs!B52*BT44</f>
        <v>338095.79145416565</v>
      </c>
      <c r="BU54" s="28">
        <f ca="1">Inputs!B52*BU44</f>
        <v>313708.03216208558</v>
      </c>
      <c r="BV54" s="28">
        <f ca="1">Inputs!B52*BV44</f>
        <v>302687.50236044795</v>
      </c>
      <c r="BW54" s="28">
        <f ca="1">Inputs!B52*BW44</f>
        <v>318585.3287815986</v>
      </c>
      <c r="BX54" s="28">
        <f ca="1">Inputs!B52*BX44</f>
        <v>319857.49892600649</v>
      </c>
      <c r="BY54" s="28">
        <f ca="1">Inputs!B52*BY44</f>
        <v>321336.18156325328</v>
      </c>
      <c r="BZ54" s="28">
        <f ca="1">Inputs!B52*BZ44</f>
        <v>316016.54702808533</v>
      </c>
      <c r="CA54" s="29">
        <f ca="1">SUM(BO54:BZ54)</f>
        <v>3820725.1659174422</v>
      </c>
      <c r="CB54" s="28">
        <f ca="1">Inputs!B52*CB44</f>
        <v>302505.8477689781</v>
      </c>
      <c r="CC54" s="28">
        <f ca="1">Inputs!B52*CC44</f>
        <v>316953.03400827281</v>
      </c>
      <c r="CD54" s="28">
        <f ca="1">Inputs!B52*CD44</f>
        <v>332488.32906674658</v>
      </c>
      <c r="CE54" s="28">
        <f ca="1">Inputs!B52*CE44</f>
        <v>303403.97982213018</v>
      </c>
      <c r="CF54" s="28">
        <f ca="1">Inputs!B52*CF44</f>
        <v>318073.78907030361</v>
      </c>
      <c r="CG54" s="28">
        <f ca="1">Inputs!B52*CG44</f>
        <v>311748.63850199839</v>
      </c>
      <c r="CH54" s="28">
        <f ca="1">Inputs!B52*CH44</f>
        <v>309053.32207071723</v>
      </c>
      <c r="CI54" s="28">
        <f ca="1">Inputs!B52*CI44</f>
        <v>321098.58047972794</v>
      </c>
      <c r="CJ54" s="28">
        <f ca="1">Inputs!B52*CJ44</f>
        <v>306338.83014815761</v>
      </c>
      <c r="CK54" s="28">
        <f ca="1">Inputs!B52*CK44</f>
        <v>318020.78615834104</v>
      </c>
      <c r="CL54" s="28">
        <f ca="1">Inputs!B52*CL44</f>
        <v>316564.35898786376</v>
      </c>
      <c r="CM54" s="28">
        <f ca="1">Inputs!B52*CM44</f>
        <v>305034.60297280841</v>
      </c>
      <c r="CN54" s="29">
        <f ca="1">SUM(CB54:CM54)</f>
        <v>3761284.0990560455</v>
      </c>
      <c r="CO54" s="28">
        <f ca="1">Inputs!B52*CO44</f>
        <v>305623.31199642189</v>
      </c>
      <c r="CP54" s="28">
        <f ca="1">Inputs!B52*CP44</f>
        <v>303172.31638976838</v>
      </c>
      <c r="CQ54" s="28">
        <f ca="1">Inputs!B52*CQ44</f>
        <v>314548.61926508695</v>
      </c>
      <c r="CR54" s="28">
        <f ca="1">Inputs!B52*CR44</f>
        <v>319142.52978828317</v>
      </c>
      <c r="CS54" s="28">
        <f ca="1">Inputs!B52*CS44</f>
        <v>307248.74250637478</v>
      </c>
      <c r="CT54" s="28">
        <f ca="1">Inputs!B52*CT44</f>
        <v>302745.38964407868</v>
      </c>
      <c r="CU54" s="28">
        <f ca="1">Inputs!B52*CU44</f>
        <v>321846.2443886156</v>
      </c>
      <c r="CV54" s="28">
        <f ca="1">Inputs!B52*CV44</f>
        <v>301968.21350664826</v>
      </c>
      <c r="CW54" s="28">
        <f ca="1">Inputs!B52*CW44</f>
        <v>319594.28415955871</v>
      </c>
      <c r="CX54" s="28">
        <f ca="1">Inputs!B52*CX44</f>
        <v>315544.31684356881</v>
      </c>
      <c r="CY54" s="28">
        <f ca="1">Inputs!B52*CY44</f>
        <v>305436.20507900364</v>
      </c>
      <c r="CZ54" s="28">
        <f ca="1">Inputs!B52*CZ44</f>
        <v>304236.12534447119</v>
      </c>
      <c r="DA54" s="29">
        <f ca="1">SUM(CO54:CZ54)</f>
        <v>3721106.2989118802</v>
      </c>
      <c r="DB54" s="28">
        <f ca="1">Inputs!B52*DB44</f>
        <v>303762.40262153599</v>
      </c>
      <c r="DC54" s="28">
        <f ca="1">Inputs!B52*DC44</f>
        <v>309021.82896076341</v>
      </c>
      <c r="DD54" s="28">
        <f ca="1">Inputs!B52*DD44</f>
        <v>302997.01584617514</v>
      </c>
      <c r="DE54" s="28">
        <f ca="1">Inputs!B52*DE44</f>
        <v>301150.10985052091</v>
      </c>
      <c r="DF54" s="28">
        <f ca="1">Inputs!B52*DF44</f>
        <v>311830.69087526697</v>
      </c>
      <c r="DG54" s="28">
        <f ca="1">Inputs!B52*DG44</f>
        <v>296375.23041714088</v>
      </c>
      <c r="DH54" s="28">
        <f ca="1">Inputs!B52*DH44</f>
        <v>302264.37347883807</v>
      </c>
      <c r="DI54" s="28">
        <f ca="1">Inputs!B52*DI44</f>
        <v>294515.59154690139</v>
      </c>
      <c r="DJ54" s="28">
        <f ca="1">Inputs!B52*DJ44</f>
        <v>321402.89866455627</v>
      </c>
      <c r="DK54" s="28">
        <f ca="1">Inputs!B52*DK44</f>
        <v>321480.61974013527</v>
      </c>
      <c r="DL54" s="28">
        <f ca="1">Inputs!B52*DL44</f>
        <v>305210.04774865624</v>
      </c>
      <c r="DM54" s="28">
        <f ca="1">Inputs!B52*DM44</f>
        <v>305481.52067699865</v>
      </c>
      <c r="DN54" s="29">
        <f ca="1">SUM(DB54:DM54)</f>
        <v>3675492.3304274892</v>
      </c>
      <c r="DO54" s="28">
        <f ca="1">Inputs!B52*DO44</f>
        <v>318013.62562196504</v>
      </c>
      <c r="DP54" s="28">
        <f ca="1">Inputs!B52*DP44</f>
        <v>312483.11817572953</v>
      </c>
      <c r="DQ54" s="28">
        <f ca="1">Inputs!B52*DQ44</f>
        <v>307659.50127034227</v>
      </c>
      <c r="DR54" s="28">
        <f ca="1">Inputs!B52*DR44</f>
        <v>309855.71452165657</v>
      </c>
      <c r="DS54" s="28">
        <f ca="1">Inputs!B52*DS44</f>
        <v>325384.26907532319</v>
      </c>
      <c r="DT54" s="28">
        <f ca="1">Inputs!B52*DT44</f>
        <v>300143.43204318354</v>
      </c>
      <c r="DU54" s="28">
        <f ca="1">Inputs!B52*DU44</f>
        <v>315017.99652016285</v>
      </c>
      <c r="DV54" s="28">
        <f ca="1">Inputs!B52*DV44</f>
        <v>300442.41123001016</v>
      </c>
      <c r="DW54" s="28">
        <f ca="1">Inputs!B52*DW44</f>
        <v>305617.75949109066</v>
      </c>
      <c r="DX54" s="28">
        <f ca="1">Inputs!B52*DX44</f>
        <v>302431.46053952415</v>
      </c>
      <c r="DY54" s="28">
        <f ca="1">Inputs!B52*DY44</f>
        <v>300582.28710090194</v>
      </c>
      <c r="DZ54" s="28">
        <f ca="1">Inputs!B52*DZ44</f>
        <v>302890.04593493912</v>
      </c>
      <c r="EA54" s="29">
        <f ca="1">SUM(DO54:DZ54)</f>
        <v>3700521.621524829</v>
      </c>
      <c r="EB54" s="28">
        <f ca="1">Inputs!B52*EB44</f>
        <v>299589.49636218074</v>
      </c>
      <c r="EC54" s="28">
        <f ca="1">Inputs!B52*EC44</f>
        <v>297624.75637509185</v>
      </c>
      <c r="ED54" s="28">
        <f ca="1">Inputs!B52*ED44</f>
        <v>294808.29355991614</v>
      </c>
      <c r="EE54" s="28">
        <f ca="1">Inputs!B52*EE44</f>
        <v>301159.80824005516</v>
      </c>
      <c r="EF54" s="28">
        <f ca="1">Inputs!B52*EF44</f>
        <v>321847.23908508278</v>
      </c>
      <c r="EG54" s="28">
        <f ca="1">Inputs!B52*EG44</f>
        <v>292328.46355902002</v>
      </c>
      <c r="EH54" s="28">
        <f ca="1">Inputs!B52*EH44</f>
        <v>311998.78945051861</v>
      </c>
      <c r="EI54" s="28">
        <f ca="1">Inputs!B52*EI44</f>
        <v>312495.61957354168</v>
      </c>
      <c r="EJ54" s="28">
        <f ca="1">Inputs!B52*EJ44</f>
        <v>316561.16712586902</v>
      </c>
      <c r="EK54" s="28">
        <f ca="1">Inputs!B52*EK44</f>
        <v>302280.86412423674</v>
      </c>
      <c r="EL54" s="28">
        <f ca="1">Inputs!B52*EL44</f>
        <v>302111.06960112706</v>
      </c>
      <c r="EM54" s="28">
        <f ca="1">Inputs!B52*EM44</f>
        <v>302251.46119516081</v>
      </c>
      <c r="EN54" s="29">
        <f ca="1">SUM(EB54:EM54)</f>
        <v>3655057.0282518002</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3912.6930498359334</v>
      </c>
      <c r="C60" s="22">
        <f t="shared" ca="1" si="66"/>
        <v>-3500.5123225714233</v>
      </c>
      <c r="D60" s="22">
        <f t="shared" ca="1" si="66"/>
        <v>-34894.638976412243</v>
      </c>
      <c r="E60" s="22">
        <f t="shared" ca="1" si="66"/>
        <v>-17309.43731909975</v>
      </c>
      <c r="F60" s="22">
        <f t="shared" ca="1" si="66"/>
        <v>701.04269222327298</v>
      </c>
      <c r="G60" s="22">
        <f t="shared" ca="1" si="66"/>
        <v>-13101.763028459751</v>
      </c>
      <c r="H60" s="22">
        <f t="shared" ca="1" si="66"/>
        <v>-12812.722517534659</v>
      </c>
      <c r="I60" s="22">
        <f t="shared" ca="1" si="66"/>
        <v>16588.127911198557</v>
      </c>
      <c r="J60" s="22">
        <f t="shared" ca="1" si="66"/>
        <v>-19027.219665204077</v>
      </c>
      <c r="K60" s="22">
        <f t="shared" ca="1" si="66"/>
        <v>-59696.569361202462</v>
      </c>
      <c r="L60" s="22">
        <f t="shared" ca="1" si="66"/>
        <v>20221.930463258592</v>
      </c>
      <c r="M60" s="22">
        <f t="shared" ca="1" si="66"/>
        <v>-1071.0866181846563</v>
      </c>
      <c r="N60" s="23">
        <f ca="1">SUM(B13:M13)</f>
        <v>-119990.15569215266</v>
      </c>
      <c r="O60" s="22">
        <f t="shared" ref="O60:Z60" ca="1" si="67">O13</f>
        <v>26920.978320400161</v>
      </c>
      <c r="P60" s="22">
        <f t="shared" ca="1" si="67"/>
        <v>-9353.9739270057653</v>
      </c>
      <c r="Q60" s="22">
        <f t="shared" ca="1" si="67"/>
        <v>-52762.912582041652</v>
      </c>
      <c r="R60" s="22">
        <f t="shared" ca="1" si="67"/>
        <v>-4813.0996333480607</v>
      </c>
      <c r="S60" s="22">
        <f t="shared" ca="1" si="67"/>
        <v>-28044.236853391038</v>
      </c>
      <c r="T60" s="22">
        <f t="shared" ca="1" si="67"/>
        <v>-25863.569657148018</v>
      </c>
      <c r="U60" s="22">
        <f t="shared" ca="1" si="67"/>
        <v>-6276.1043983875279</v>
      </c>
      <c r="V60" s="22">
        <f t="shared" ca="1" si="67"/>
        <v>-33376.692638733504</v>
      </c>
      <c r="W60" s="22">
        <f t="shared" ca="1" si="67"/>
        <v>47191.308348756662</v>
      </c>
      <c r="X60" s="22">
        <f t="shared" ca="1" si="67"/>
        <v>31250.819736204696</v>
      </c>
      <c r="Y60" s="22">
        <f t="shared" ca="1" si="67"/>
        <v>31167.669556077803</v>
      </c>
      <c r="Z60" s="22">
        <f t="shared" ca="1" si="67"/>
        <v>-2775.8487652065819</v>
      </c>
      <c r="AA60" s="23">
        <f ca="1">SUM(O13:Z13)</f>
        <v>-26735.662493822834</v>
      </c>
      <c r="AB60" s="22">
        <f t="shared" ref="AB60:AM60" ca="1" si="68">AB13</f>
        <v>40113.637500005723</v>
      </c>
      <c r="AC60" s="22">
        <f t="shared" ca="1" si="68"/>
        <v>-15994.769607926657</v>
      </c>
      <c r="AD60" s="22">
        <f t="shared" ca="1" si="68"/>
        <v>-35755.708504470567</v>
      </c>
      <c r="AE60" s="22">
        <f t="shared" ca="1" si="68"/>
        <v>10484.908915102735</v>
      </c>
      <c r="AF60" s="22">
        <f t="shared" ca="1" si="68"/>
        <v>-39807.67773902959</v>
      </c>
      <c r="AG60" s="22">
        <f t="shared" ca="1" si="68"/>
        <v>-45843.427852286361</v>
      </c>
      <c r="AH60" s="22">
        <f t="shared" ca="1" si="68"/>
        <v>-38916.44967313583</v>
      </c>
      <c r="AI60" s="22">
        <f t="shared" ca="1" si="68"/>
        <v>5961.393727990423</v>
      </c>
      <c r="AJ60" s="22">
        <f t="shared" ca="1" si="68"/>
        <v>-32209.262036928725</v>
      </c>
      <c r="AK60" s="22">
        <f t="shared" ca="1" si="68"/>
        <v>-17042.822344255201</v>
      </c>
      <c r="AL60" s="22">
        <f t="shared" ca="1" si="68"/>
        <v>5456.3293943068002</v>
      </c>
      <c r="AM60" s="22">
        <f t="shared" ca="1" si="68"/>
        <v>-26022.828325355185</v>
      </c>
      <c r="AN60" s="23">
        <f ca="1">SUM(AB13:AM13)</f>
        <v>-189576.67654598242</v>
      </c>
      <c r="AO60" s="22">
        <f t="shared" ref="AO60:AZ60" ca="1" si="69">AO13</f>
        <v>3213.3307745364318</v>
      </c>
      <c r="AP60" s="22">
        <f t="shared" ca="1" si="69"/>
        <v>39697.178455752699</v>
      </c>
      <c r="AQ60" s="22">
        <f t="shared" ca="1" si="69"/>
        <v>-8772.9711916768774</v>
      </c>
      <c r="AR60" s="22">
        <f t="shared" ca="1" si="69"/>
        <v>18142.106130673896</v>
      </c>
      <c r="AS60" s="22">
        <f t="shared" ca="1" si="69"/>
        <v>-46074.37767903287</v>
      </c>
      <c r="AT60" s="22">
        <f t="shared" ca="1" si="69"/>
        <v>-36933.307300100947</v>
      </c>
      <c r="AU60" s="22">
        <f t="shared" ca="1" si="69"/>
        <v>-10806.473216124496</v>
      </c>
      <c r="AV60" s="22">
        <f t="shared" ca="1" si="69"/>
        <v>5958.9074565471183</v>
      </c>
      <c r="AW60" s="22">
        <f t="shared" ca="1" si="69"/>
        <v>-16204.53307912542</v>
      </c>
      <c r="AX60" s="22">
        <f t="shared" ca="1" si="69"/>
        <v>15698.258191116596</v>
      </c>
      <c r="AY60" s="22">
        <f t="shared" ca="1" si="69"/>
        <v>-32698.764830076125</v>
      </c>
      <c r="AZ60" s="22">
        <f t="shared" ca="1" si="69"/>
        <v>9816.7626340801053</v>
      </c>
      <c r="BA60" s="23">
        <f ca="1">SUM(AO13:AZ13)</f>
        <v>-58963.883653429904</v>
      </c>
      <c r="BB60" s="22">
        <f t="shared" ref="BB60:BM60" ca="1" si="70">BB13</f>
        <v>24798.312490403463</v>
      </c>
      <c r="BC60" s="22">
        <f t="shared" ca="1" si="70"/>
        <v>-25833.697889226707</v>
      </c>
      <c r="BD60" s="22">
        <f t="shared" ca="1" si="70"/>
        <v>-16926.167263973577</v>
      </c>
      <c r="BE60" s="22">
        <f t="shared" ca="1" si="70"/>
        <v>-5870.7531607811588</v>
      </c>
      <c r="BF60" s="22">
        <f t="shared" ca="1" si="70"/>
        <v>-16989.580449379468</v>
      </c>
      <c r="BG60" s="22">
        <f t="shared" ca="1" si="70"/>
        <v>-10729.502493576183</v>
      </c>
      <c r="BH60" s="22">
        <f t="shared" ca="1" si="70"/>
        <v>-9462.0792374609828</v>
      </c>
      <c r="BI60" s="22">
        <f t="shared" ca="1" si="70"/>
        <v>44055.90114197135</v>
      </c>
      <c r="BJ60" s="22">
        <f t="shared" ca="1" si="70"/>
        <v>-28606.345134619616</v>
      </c>
      <c r="BK60" s="22">
        <f t="shared" ca="1" si="70"/>
        <v>-34110.437864004838</v>
      </c>
      <c r="BL60" s="22">
        <f t="shared" ca="1" si="70"/>
        <v>-40988.838491834213</v>
      </c>
      <c r="BM60" s="22">
        <f t="shared" ca="1" si="70"/>
        <v>-15948.072695407578</v>
      </c>
      <c r="BN60" s="23">
        <f ca="1">SUM(BB13:BM13)</f>
        <v>-136611.26104788951</v>
      </c>
      <c r="BO60" s="22">
        <f t="shared" ref="BO60:BZ60" ca="1" si="71">BO13</f>
        <v>24150.877717568637</v>
      </c>
      <c r="BP60" s="22">
        <f t="shared" ca="1" si="71"/>
        <v>3071.9268413476775</v>
      </c>
      <c r="BQ60" s="22">
        <f t="shared" ca="1" si="71"/>
        <v>53576.299905351138</v>
      </c>
      <c r="BR60" s="22">
        <f t="shared" ca="1" si="71"/>
        <v>-53489.204252104028</v>
      </c>
      <c r="BS60" s="22">
        <f t="shared" ca="1" si="71"/>
        <v>33121.070125908773</v>
      </c>
      <c r="BT60" s="22">
        <f t="shared" ca="1" si="71"/>
        <v>27602.171940975881</v>
      </c>
      <c r="BU60" s="22">
        <f t="shared" ca="1" si="71"/>
        <v>19063.799841038701</v>
      </c>
      <c r="BV60" s="22">
        <f t="shared" ca="1" si="71"/>
        <v>-15589.242778483673</v>
      </c>
      <c r="BW60" s="22">
        <f t="shared" ca="1" si="71"/>
        <v>-49903.003349979168</v>
      </c>
      <c r="BX60" s="22">
        <f t="shared" ca="1" si="71"/>
        <v>-13179.476501891169</v>
      </c>
      <c r="BY60" s="22">
        <f t="shared" ca="1" si="71"/>
        <v>-10121.641672000465</v>
      </c>
      <c r="BZ60" s="22">
        <f t="shared" ca="1" si="71"/>
        <v>-7289.6183637747772</v>
      </c>
      <c r="CA60" s="23">
        <f ca="1">SUM(BO13:BZ13)</f>
        <v>11013.959453957523</v>
      </c>
      <c r="CB60" s="22">
        <f t="shared" ref="CB60:CM60" ca="1" si="72">CB13</f>
        <v>5977.2607232947275</v>
      </c>
      <c r="CC60" s="22">
        <f t="shared" ca="1" si="72"/>
        <v>-23058.787581913304</v>
      </c>
      <c r="CD60" s="22">
        <f t="shared" ca="1" si="72"/>
        <v>-7828.9660402573836</v>
      </c>
      <c r="CE60" s="22">
        <f t="shared" ca="1" si="72"/>
        <v>34984.45188918589</v>
      </c>
      <c r="CF60" s="22">
        <f t="shared" ca="1" si="72"/>
        <v>4334.7866404402921</v>
      </c>
      <c r="CG60" s="22">
        <f t="shared" ca="1" si="72"/>
        <v>-40028.367160675793</v>
      </c>
      <c r="CH60" s="22">
        <f t="shared" ca="1" si="72"/>
        <v>30011.85310095203</v>
      </c>
      <c r="CI60" s="22">
        <f t="shared" ca="1" si="72"/>
        <v>19859.510089051142</v>
      </c>
      <c r="CJ60" s="22">
        <f t="shared" ca="1" si="72"/>
        <v>13713.370309800912</v>
      </c>
      <c r="CK60" s="22">
        <f t="shared" ca="1" si="72"/>
        <v>-32698.344014066861</v>
      </c>
      <c r="CL60" s="22">
        <f t="shared" ca="1" si="72"/>
        <v>-57848.400485729617</v>
      </c>
      <c r="CM60" s="22">
        <f t="shared" ca="1" si="72"/>
        <v>56737.015677337629</v>
      </c>
      <c r="CN60" s="23">
        <f ca="1">SUM(CB13:CM13)</f>
        <v>4155.3831474196631</v>
      </c>
      <c r="CO60" s="22">
        <f t="shared" ref="CO60:CZ60" ca="1" si="73">CO13</f>
        <v>-13634.318545123355</v>
      </c>
      <c r="CP60" s="22">
        <f t="shared" ca="1" si="73"/>
        <v>8009.5075795988905</v>
      </c>
      <c r="CQ60" s="22">
        <f t="shared" ca="1" si="73"/>
        <v>16900.659063508538</v>
      </c>
      <c r="CR60" s="22">
        <f t="shared" ca="1" si="73"/>
        <v>-18183.688658592204</v>
      </c>
      <c r="CS60" s="22">
        <f t="shared" ca="1" si="73"/>
        <v>-16845.15310952154</v>
      </c>
      <c r="CT60" s="22">
        <f t="shared" ca="1" si="73"/>
        <v>-9833.8671809167918</v>
      </c>
      <c r="CU60" s="22">
        <f t="shared" ca="1" si="73"/>
        <v>26013.954872419639</v>
      </c>
      <c r="CV60" s="22">
        <f t="shared" ca="1" si="73"/>
        <v>-37200.778087833467</v>
      </c>
      <c r="CW60" s="22">
        <f t="shared" ca="1" si="73"/>
        <v>-29383.105239219149</v>
      </c>
      <c r="CX60" s="22">
        <f t="shared" ca="1" si="73"/>
        <v>3223.9954281027331</v>
      </c>
      <c r="CY60" s="22">
        <f t="shared" ca="1" si="73"/>
        <v>56503.260681399865</v>
      </c>
      <c r="CZ60" s="22">
        <f t="shared" ca="1" si="73"/>
        <v>44422.939992286134</v>
      </c>
      <c r="DA60" s="23">
        <f ca="1">SUM(CO13:CZ13)</f>
        <v>29993.406796109288</v>
      </c>
      <c r="DB60" s="22">
        <f t="shared" ref="DB60:DM60" ca="1" si="74">DB13</f>
        <v>3704.8446686390348</v>
      </c>
      <c r="DC60" s="22">
        <f t="shared" ca="1" si="74"/>
        <v>-1394.3614059177401</v>
      </c>
      <c r="DD60" s="22">
        <f t="shared" ca="1" si="74"/>
        <v>50210.347906336952</v>
      </c>
      <c r="DE60" s="22">
        <f t="shared" ca="1" si="74"/>
        <v>-43176.096872455026</v>
      </c>
      <c r="DF60" s="22">
        <f t="shared" ca="1" si="74"/>
        <v>-2218.1951969431457</v>
      </c>
      <c r="DG60" s="22">
        <f t="shared" ca="1" si="74"/>
        <v>-24035.027294222196</v>
      </c>
      <c r="DH60" s="22">
        <f t="shared" ca="1" si="74"/>
        <v>44468.138302952422</v>
      </c>
      <c r="DI60" s="22">
        <f t="shared" ca="1" si="74"/>
        <v>49159.384082803226</v>
      </c>
      <c r="DJ60" s="22">
        <f t="shared" ca="1" si="74"/>
        <v>8384.3444356443561</v>
      </c>
      <c r="DK60" s="22">
        <f t="shared" ca="1" si="74"/>
        <v>16394.111045778194</v>
      </c>
      <c r="DL60" s="22">
        <f t="shared" ca="1" si="74"/>
        <v>9826.2050542763027</v>
      </c>
      <c r="DM60" s="22">
        <f t="shared" ca="1" si="74"/>
        <v>-2248.2014016479739</v>
      </c>
      <c r="DN60" s="23">
        <f ca="1">SUM(DB13:DM13)</f>
        <v>109075.49332524439</v>
      </c>
      <c r="DO60" s="22">
        <f t="shared" ref="DO60:DZ60" ca="1" si="75">DO13</f>
        <v>-3348.9345355527994</v>
      </c>
      <c r="DP60" s="22">
        <f t="shared" ca="1" si="75"/>
        <v>48495.162223322972</v>
      </c>
      <c r="DQ60" s="22">
        <f t="shared" ca="1" si="75"/>
        <v>-495.11147537043234</v>
      </c>
      <c r="DR60" s="22">
        <f t="shared" ca="1" si="75"/>
        <v>3574.1791796206285</v>
      </c>
      <c r="DS60" s="22">
        <f t="shared" ca="1" si="75"/>
        <v>62016.647191231881</v>
      </c>
      <c r="DT60" s="22">
        <f t="shared" ca="1" si="75"/>
        <v>34753.472817278998</v>
      </c>
      <c r="DU60" s="22">
        <f t="shared" ca="1" si="75"/>
        <v>21577.183132529357</v>
      </c>
      <c r="DV60" s="22">
        <f t="shared" ca="1" si="75"/>
        <v>60536.330449258683</v>
      </c>
      <c r="DW60" s="22">
        <f t="shared" ca="1" si="75"/>
        <v>582.80828575613964</v>
      </c>
      <c r="DX60" s="22">
        <f t="shared" ca="1" si="75"/>
        <v>-26704.993832218315</v>
      </c>
      <c r="DY60" s="22">
        <f t="shared" ca="1" si="75"/>
        <v>18591.092966988355</v>
      </c>
      <c r="DZ60" s="22">
        <f t="shared" ca="1" si="75"/>
        <v>-30253.785544950155</v>
      </c>
      <c r="EA60" s="23">
        <f ca="1">SUM(DO13:DZ13)</f>
        <v>189324.05085789532</v>
      </c>
      <c r="EB60" s="22">
        <f t="shared" ref="EB60:EM60" ca="1" si="76">EB13</f>
        <v>-5326.7824373763515</v>
      </c>
      <c r="EC60" s="22">
        <f t="shared" ca="1" si="76"/>
        <v>-17500.448470894935</v>
      </c>
      <c r="ED60" s="22">
        <f t="shared" ca="1" si="76"/>
        <v>-29937.610479748368</v>
      </c>
      <c r="EE60" s="22">
        <f t="shared" ca="1" si="76"/>
        <v>10458.295113675642</v>
      </c>
      <c r="EF60" s="22">
        <f t="shared" ca="1" si="76"/>
        <v>42691.0266838834</v>
      </c>
      <c r="EG60" s="22">
        <f t="shared" ca="1" si="76"/>
        <v>-25354.098964784345</v>
      </c>
      <c r="EH60" s="22">
        <f t="shared" ca="1" si="76"/>
        <v>-5154.2406230685865</v>
      </c>
      <c r="EI60" s="22">
        <f t="shared" ca="1" si="76"/>
        <v>11347.719356691139</v>
      </c>
      <c r="EJ60" s="22">
        <f t="shared" ca="1" si="76"/>
        <v>4339.320031346193</v>
      </c>
      <c r="EK60" s="22">
        <f t="shared" ca="1" si="76"/>
        <v>-7353.1189223101437</v>
      </c>
      <c r="EL60" s="22">
        <f t="shared" ca="1" si="76"/>
        <v>31193.040271472113</v>
      </c>
      <c r="EM60" s="22">
        <f t="shared" ca="1" si="76"/>
        <v>-9785.5492938308016</v>
      </c>
      <c r="EN60" s="23">
        <f ca="1">SUM(EB13:EM13)</f>
        <v>-382.44773494504989</v>
      </c>
    </row>
    <row r="61" spans="1:144" ht="12.75" customHeight="1" outlineLevel="1">
      <c r="A61" s="9" t="str">
        <f>Labels!B78</f>
        <v>Output Shock</v>
      </c>
      <c r="B61" s="28">
        <f t="shared" ref="B61:M61" ca="1" si="77">B46</f>
        <v>4918.0537237896842</v>
      </c>
      <c r="C61" s="28">
        <f t="shared" ca="1" si="77"/>
        <v>14793.929777060692</v>
      </c>
      <c r="D61" s="28">
        <f t="shared" ca="1" si="77"/>
        <v>33574.874555954251</v>
      </c>
      <c r="E61" s="28">
        <f t="shared" ca="1" si="77"/>
        <v>-12261.681177694865</v>
      </c>
      <c r="F61" s="28">
        <f t="shared" ca="1" si="77"/>
        <v>-13049.333484621075</v>
      </c>
      <c r="G61" s="28">
        <f t="shared" ca="1" si="77"/>
        <v>-17377.984575515395</v>
      </c>
      <c r="H61" s="28">
        <f t="shared" ca="1" si="77"/>
        <v>24320.323579812397</v>
      </c>
      <c r="I61" s="28">
        <f t="shared" ca="1" si="77"/>
        <v>-6993.0904451159831</v>
      </c>
      <c r="J61" s="28">
        <f t="shared" ca="1" si="77"/>
        <v>50302.596320468183</v>
      </c>
      <c r="K61" s="28">
        <f t="shared" ca="1" si="77"/>
        <v>-9249.7587996787024</v>
      </c>
      <c r="L61" s="28">
        <f t="shared" ca="1" si="77"/>
        <v>-9155.246702714323</v>
      </c>
      <c r="M61" s="28">
        <f t="shared" ca="1" si="77"/>
        <v>17807.653129572114</v>
      </c>
      <c r="N61" s="29">
        <f ca="1">SUM(B46:M46)</f>
        <v>77630.335901316983</v>
      </c>
      <c r="O61" s="28">
        <f t="shared" ref="O61:Z61" ca="1" si="78">O46</f>
        <v>-28117.017531309841</v>
      </c>
      <c r="P61" s="28">
        <f t="shared" ca="1" si="78"/>
        <v>27336.384526462771</v>
      </c>
      <c r="Q61" s="28">
        <f t="shared" ca="1" si="78"/>
        <v>-44516.942536670103</v>
      </c>
      <c r="R61" s="28">
        <f t="shared" ca="1" si="78"/>
        <v>31886.087182507123</v>
      </c>
      <c r="S61" s="28">
        <f t="shared" ca="1" si="78"/>
        <v>2846.9849698296171</v>
      </c>
      <c r="T61" s="28">
        <f t="shared" ca="1" si="78"/>
        <v>34992.555176642061</v>
      </c>
      <c r="U61" s="28">
        <f t="shared" ca="1" si="78"/>
        <v>3302.9642441143801</v>
      </c>
      <c r="V61" s="28">
        <f t="shared" ca="1" si="78"/>
        <v>20724.765577759106</v>
      </c>
      <c r="W61" s="28">
        <f t="shared" ca="1" si="78"/>
        <v>1228.9677695765929</v>
      </c>
      <c r="X61" s="28">
        <f t="shared" ca="1" si="78"/>
        <v>-28821.52340564505</v>
      </c>
      <c r="Y61" s="28">
        <f t="shared" ca="1" si="78"/>
        <v>3926.0154825955597</v>
      </c>
      <c r="Z61" s="28">
        <f t="shared" ca="1" si="78"/>
        <v>-419.94070873768806</v>
      </c>
      <c r="AA61" s="29">
        <f ca="1">SUM(O46:Z46)</f>
        <v>24369.300747124529</v>
      </c>
      <c r="AB61" s="28">
        <f t="shared" ref="AB61:AM61" ca="1" si="79">AB46</f>
        <v>9041.6892304404955</v>
      </c>
      <c r="AC61" s="28">
        <f t="shared" ca="1" si="79"/>
        <v>-5057.6508787423945</v>
      </c>
      <c r="AD61" s="28">
        <f t="shared" ca="1" si="79"/>
        <v>-38470.85776264649</v>
      </c>
      <c r="AE61" s="28">
        <f t="shared" ca="1" si="79"/>
        <v>11206.949309357893</v>
      </c>
      <c r="AF61" s="28">
        <f t="shared" ca="1" si="79"/>
        <v>24807.827173008063</v>
      </c>
      <c r="AG61" s="28">
        <f t="shared" ca="1" si="79"/>
        <v>-23239.672516447758</v>
      </c>
      <c r="AH61" s="28">
        <f t="shared" ca="1" si="79"/>
        <v>3591.0213813243136</v>
      </c>
      <c r="AI61" s="28">
        <f t="shared" ca="1" si="79"/>
        <v>-4836.6133536555053</v>
      </c>
      <c r="AJ61" s="28">
        <f t="shared" ca="1" si="79"/>
        <v>18545.499239705612</v>
      </c>
      <c r="AK61" s="28">
        <f t="shared" ca="1" si="79"/>
        <v>37985.722574518484</v>
      </c>
      <c r="AL61" s="28">
        <f t="shared" ca="1" si="79"/>
        <v>24858.033488802899</v>
      </c>
      <c r="AM61" s="28">
        <f t="shared" ca="1" si="79"/>
        <v>43203.215058902293</v>
      </c>
      <c r="AN61" s="29">
        <f ca="1">SUM(AB46:AM46)</f>
        <v>101635.16294456791</v>
      </c>
      <c r="AO61" s="28">
        <f t="shared" ref="AO61:AZ61" ca="1" si="80">AO46</f>
        <v>-24372.100096477054</v>
      </c>
      <c r="AP61" s="28">
        <f t="shared" ca="1" si="80"/>
        <v>-8241.5387827978848</v>
      </c>
      <c r="AQ61" s="28">
        <f t="shared" ca="1" si="80"/>
        <v>7355.1909230488391</v>
      </c>
      <c r="AR61" s="28">
        <f t="shared" ca="1" si="80"/>
        <v>-40654.607855972601</v>
      </c>
      <c r="AS61" s="28">
        <f t="shared" ca="1" si="80"/>
        <v>194.35964761291225</v>
      </c>
      <c r="AT61" s="28">
        <f t="shared" ca="1" si="80"/>
        <v>12716.289293303071</v>
      </c>
      <c r="AU61" s="28">
        <f t="shared" ca="1" si="80"/>
        <v>48741.095291882964</v>
      </c>
      <c r="AV61" s="28">
        <f t="shared" ca="1" si="80"/>
        <v>-51611.911636843681</v>
      </c>
      <c r="AW61" s="28">
        <f t="shared" ca="1" si="80"/>
        <v>53911.564704874982</v>
      </c>
      <c r="AX61" s="28">
        <f t="shared" ca="1" si="80"/>
        <v>-54241.555246710166</v>
      </c>
      <c r="AY61" s="28">
        <f t="shared" ca="1" si="80"/>
        <v>-27657.21158170034</v>
      </c>
      <c r="AZ61" s="28">
        <f t="shared" ca="1" si="80"/>
        <v>-31339.547479491692</v>
      </c>
      <c r="BA61" s="29">
        <f ca="1">SUM(AO46:AZ46)</f>
        <v>-115199.97281927065</v>
      </c>
      <c r="BB61" s="28">
        <f t="shared" ref="BB61:BM61" ca="1" si="81">BB46</f>
        <v>40057.3743678787</v>
      </c>
      <c r="BC61" s="28">
        <f t="shared" ca="1" si="81"/>
        <v>-44417.405275557212</v>
      </c>
      <c r="BD61" s="28">
        <f t="shared" ca="1" si="81"/>
        <v>-13893.666279132258</v>
      </c>
      <c r="BE61" s="28">
        <f t="shared" ca="1" si="81"/>
        <v>-2957.7825378188791</v>
      </c>
      <c r="BF61" s="28">
        <f t="shared" ca="1" si="81"/>
        <v>6330.1461222688185</v>
      </c>
      <c r="BG61" s="28">
        <f t="shared" ca="1" si="81"/>
        <v>-23783.17147443895</v>
      </c>
      <c r="BH61" s="28">
        <f t="shared" ca="1" si="81"/>
        <v>4134.8599246593631</v>
      </c>
      <c r="BI61" s="28">
        <f t="shared" ca="1" si="81"/>
        <v>13090.986323532285</v>
      </c>
      <c r="BJ61" s="28">
        <f t="shared" ca="1" si="81"/>
        <v>-56762.788571069999</v>
      </c>
      <c r="BK61" s="28">
        <f t="shared" ca="1" si="81"/>
        <v>18615.842288357049</v>
      </c>
      <c r="BL61" s="28">
        <f t="shared" ca="1" si="81"/>
        <v>15872.828317037949</v>
      </c>
      <c r="BM61" s="28">
        <f t="shared" ca="1" si="81"/>
        <v>-59127.154810227825</v>
      </c>
      <c r="BN61" s="29">
        <f ca="1">SUM(BB46:BM46)</f>
        <v>-102839.93160451096</v>
      </c>
      <c r="BO61" s="28">
        <f t="shared" ref="BO61:BZ61" ca="1" si="82">BO46</f>
        <v>-50862.892069732028</v>
      </c>
      <c r="BP61" s="28">
        <f t="shared" ca="1" si="82"/>
        <v>-36649.199232375293</v>
      </c>
      <c r="BQ61" s="28">
        <f t="shared" ca="1" si="82"/>
        <v>-14405.644579947444</v>
      </c>
      <c r="BR61" s="28">
        <f t="shared" ca="1" si="82"/>
        <v>23547.648031921752</v>
      </c>
      <c r="BS61" s="28">
        <f t="shared" ca="1" si="82"/>
        <v>-5411.303613842816</v>
      </c>
      <c r="BT61" s="28">
        <f t="shared" ca="1" si="82"/>
        <v>53514.64457952814</v>
      </c>
      <c r="BU61" s="28">
        <f t="shared" ca="1" si="82"/>
        <v>-26725.369530316228</v>
      </c>
      <c r="BV61" s="28">
        <f t="shared" ca="1" si="82"/>
        <v>-62355.624843498706</v>
      </c>
      <c r="BW61" s="28">
        <f t="shared" ca="1" si="82"/>
        <v>-8023.3202845914275</v>
      </c>
      <c r="BX61" s="28">
        <f t="shared" ca="1" si="82"/>
        <v>-2209.8964200602791</v>
      </c>
      <c r="BY61" s="28">
        <f t="shared" ca="1" si="82"/>
        <v>4031.8312696276084</v>
      </c>
      <c r="BZ61" s="28">
        <f t="shared" ca="1" si="82"/>
        <v>-12414.531306115523</v>
      </c>
      <c r="CA61" s="29">
        <f ca="1">SUM(BO46:BZ46)</f>
        <v>-137963.65799940226</v>
      </c>
      <c r="CB61" s="28">
        <f t="shared" ref="CB61:CM61" ca="1" si="83">CB46</f>
        <v>-56190.044482095342</v>
      </c>
      <c r="CC61" s="28">
        <f t="shared" ca="1" si="83"/>
        <v>-6870.5604304247545</v>
      </c>
      <c r="CD61" s="28">
        <f t="shared" ca="1" si="83"/>
        <v>46272.008123022533</v>
      </c>
      <c r="CE61" s="28">
        <f t="shared" ca="1" si="83"/>
        <v>-49428.952279753219</v>
      </c>
      <c r="CF61" s="28">
        <f t="shared" ca="1" si="83"/>
        <v>413.50447411425455</v>
      </c>
      <c r="CG61" s="28">
        <f t="shared" ca="1" si="83"/>
        <v>-19520.539834697778</v>
      </c>
      <c r="CH61" s="28">
        <f t="shared" ca="1" si="83"/>
        <v>-27053.155354332182</v>
      </c>
      <c r="CI61" s="28">
        <f t="shared" ca="1" si="83"/>
        <v>14057.933753144011</v>
      </c>
      <c r="CJ61" s="28">
        <f t="shared" ca="1" si="83"/>
        <v>-34116.777409967384</v>
      </c>
      <c r="CK61" s="28">
        <f t="shared" ca="1" si="83"/>
        <v>5883.749966285457</v>
      </c>
      <c r="CL61" s="28">
        <f t="shared" ca="1" si="83"/>
        <v>2406.1647934269718</v>
      </c>
      <c r="CM61" s="28">
        <f t="shared" ca="1" si="83"/>
        <v>-34479.966284609734</v>
      </c>
      <c r="CN61" s="29">
        <f ca="1">SUM(CB46:CM46)</f>
        <v>-158626.63496588718</v>
      </c>
      <c r="CO61" s="28">
        <f t="shared" ref="CO61:CZ61" ca="1" si="84">CO46</f>
        <v>-31771.990818284918</v>
      </c>
      <c r="CP61" s="28">
        <f t="shared" ca="1" si="84"/>
        <v>-38714.282766594864</v>
      </c>
      <c r="CQ61" s="28">
        <f t="shared" ca="1" si="84"/>
        <v>278.76010452255838</v>
      </c>
      <c r="CR61" s="28">
        <f t="shared" ca="1" si="84"/>
        <v>16596.437590319591</v>
      </c>
      <c r="CS61" s="28">
        <f t="shared" ca="1" si="84"/>
        <v>-21807.400310756238</v>
      </c>
      <c r="CT61" s="28">
        <f t="shared" ca="1" si="84"/>
        <v>-35591.463343462434</v>
      </c>
      <c r="CU61" s="28">
        <f t="shared" ca="1" si="84"/>
        <v>29251.13077536839</v>
      </c>
      <c r="CV61" s="28">
        <f t="shared" ca="1" si="84"/>
        <v>-36090.161122676385</v>
      </c>
      <c r="CW61" s="28">
        <f t="shared" ca="1" si="84"/>
        <v>24014.624635146178</v>
      </c>
      <c r="CX61" s="28">
        <f t="shared" ca="1" si="84"/>
        <v>11806.874117219599</v>
      </c>
      <c r="CY61" s="28">
        <f t="shared" ca="1" si="84"/>
        <v>-20826.729353182593</v>
      </c>
      <c r="CZ61" s="28">
        <f t="shared" ca="1" si="84"/>
        <v>-24142.920207589414</v>
      </c>
      <c r="DA61" s="29">
        <f ca="1">SUM(CO46:CZ46)</f>
        <v>-126997.12069997053</v>
      </c>
      <c r="DB61" s="28">
        <f t="shared" ref="DB61:DM61" ca="1" si="85">DB46</f>
        <v>-24960.551207816072</v>
      </c>
      <c r="DC61" s="28">
        <f t="shared" ca="1" si="85"/>
        <v>-6391.065503343988</v>
      </c>
      <c r="DD61" s="28">
        <f t="shared" ca="1" si="85"/>
        <v>-25405.656789062043</v>
      </c>
      <c r="DE61" s="28">
        <f t="shared" ca="1" si="85"/>
        <v>-30857.696461928481</v>
      </c>
      <c r="DF61" s="28">
        <f t="shared" ca="1" si="85"/>
        <v>6091.007543249847</v>
      </c>
      <c r="DG61" s="28">
        <f t="shared" ca="1" si="85"/>
        <v>-44369.201129234098</v>
      </c>
      <c r="DH61" s="28">
        <f t="shared" ca="1" si="85"/>
        <v>-23534.699973956383</v>
      </c>
      <c r="DI61" s="28">
        <f t="shared" ca="1" si="85"/>
        <v>-48640.223231146054</v>
      </c>
      <c r="DJ61" s="28">
        <f t="shared" ca="1" si="85"/>
        <v>41669.379361854466</v>
      </c>
      <c r="DK61" s="28">
        <f t="shared" ca="1" si="85"/>
        <v>42891.237101585255</v>
      </c>
      <c r="DL61" s="28">
        <f t="shared" ca="1" si="85"/>
        <v>-10442.612902023173</v>
      </c>
      <c r="DM61" s="28">
        <f t="shared" ca="1" si="85"/>
        <v>-8596.5841745711823</v>
      </c>
      <c r="DN61" s="29">
        <f ca="1">SUM(DB46:DM46)</f>
        <v>-132546.66736639195</v>
      </c>
      <c r="DO61" s="28">
        <f t="shared" ref="DO61:DZ61" ca="1" si="86">DO46</f>
        <v>34196.914156934137</v>
      </c>
      <c r="DP61" s="28">
        <f t="shared" ca="1" si="86"/>
        <v>16784.417749008735</v>
      </c>
      <c r="DQ61" s="28">
        <f t="shared" ca="1" si="86"/>
        <v>1362.85037991799</v>
      </c>
      <c r="DR61" s="28">
        <f t="shared" ca="1" si="86"/>
        <v>9674.9263856153702</v>
      </c>
      <c r="DS61" s="28">
        <f t="shared" ca="1" si="86"/>
        <v>62394.978714017605</v>
      </c>
      <c r="DT61" s="28">
        <f t="shared" ca="1" si="86"/>
        <v>-21193.830357946972</v>
      </c>
      <c r="DU61" s="28">
        <f t="shared" ca="1" si="86"/>
        <v>29118.160444847854</v>
      </c>
      <c r="DV61" s="28">
        <f t="shared" ca="1" si="86"/>
        <v>-18650.562448051278</v>
      </c>
      <c r="DW61" s="28">
        <f t="shared" ca="1" si="86"/>
        <v>-858.66404409504241</v>
      </c>
      <c r="DX61" s="28">
        <f t="shared" ca="1" si="86"/>
        <v>-10527.937435038129</v>
      </c>
      <c r="DY61" s="28">
        <f t="shared" ca="1" si="86"/>
        <v>-15555.035252968632</v>
      </c>
      <c r="DZ61" s="28">
        <f t="shared" ca="1" si="86"/>
        <v>-7044.0880615559481</v>
      </c>
      <c r="EA61" s="29">
        <f ca="1">SUM(DO46:DZ46)</f>
        <v>79702.130230685711</v>
      </c>
      <c r="EB61" s="28">
        <f t="shared" ref="EB61:EM61" ca="1" si="87">EB46</f>
        <v>-16892.881214668902</v>
      </c>
      <c r="EC61" s="28">
        <f t="shared" ca="1" si="87"/>
        <v>-22465.876211596802</v>
      </c>
      <c r="ED61" s="28">
        <f t="shared" ca="1" si="87"/>
        <v>-30797.561581458558</v>
      </c>
      <c r="EE61" s="28">
        <f t="shared" ca="1" si="87"/>
        <v>-8486.8326991080758</v>
      </c>
      <c r="EF61" s="28">
        <f t="shared" ca="1" si="87"/>
        <v>61326.157620077007</v>
      </c>
      <c r="EG61" s="28">
        <f t="shared" ca="1" si="87"/>
        <v>-36443.258176051393</v>
      </c>
      <c r="EH61" s="28">
        <f t="shared" ca="1" si="87"/>
        <v>30217.759834202923</v>
      </c>
      <c r="EI61" s="28">
        <f t="shared" ca="1" si="87"/>
        <v>32823.354812355108</v>
      </c>
      <c r="EJ61" s="28">
        <f t="shared" ca="1" si="87"/>
        <v>47205.510202552374</v>
      </c>
      <c r="EK61" s="28">
        <f t="shared" ca="1" si="87"/>
        <v>478.64374509510355</v>
      </c>
      <c r="EL61" s="28">
        <f t="shared" ca="1" si="87"/>
        <v>863.16121169441988</v>
      </c>
      <c r="EM61" s="28">
        <f t="shared" ca="1" si="87"/>
        <v>2009.8297275878303</v>
      </c>
      <c r="EN61" s="29">
        <f ca="1">SUM(EB46:EM46)</f>
        <v>59838.007270681032</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3.xml><?xml version="1.0" encoding="utf-8"?>
<worksheet xmlns="http://schemas.openxmlformats.org/spreadsheetml/2006/main" xmlns:r="http://schemas.openxmlformats.org/officeDocument/2006/relationships">
  <sheetPr>
    <outlinePr summaryBelow="0" summaryRight="0"/>
  </sheetPr>
  <dimension ref="A1:E173"/>
  <sheetViews>
    <sheetView workbookViewId="0"/>
  </sheetViews>
  <sheetFormatPr defaultRowHeight="12.75" customHeight="1"/>
  <cols>
    <col min="1" max="1" width="28.5703125" customWidth="1"/>
    <col min="2" max="2" width="27.85546875" customWidth="1"/>
    <col min="3" max="3" width="14.85546875" customWidth="1"/>
    <col min="4" max="4" width="5.85546875" customWidth="1"/>
    <col min="5" max="5" width="115" customWidth="1"/>
  </cols>
  <sheetData>
    <row r="1" spans="1:5" ht="12.75" customHeight="1">
      <c r="A1" s="119" t="str">
        <f>"Equilibrium Economy with Shocks"</f>
        <v>Equilibrium Economy with Shocks</v>
      </c>
      <c r="B1" s="119"/>
      <c r="C1" s="119"/>
    </row>
    <row r="2" spans="1:5" ht="12.75" customHeight="1">
      <c r="A2" s="119" t="str">
        <f>"Model: "&amp;Inputs!B8</f>
        <v>Model: Test Model</v>
      </c>
      <c r="B2" s="119"/>
      <c r="C2" s="119"/>
    </row>
    <row r="3" spans="1:5" ht="12.75" customHeight="1">
      <c r="A3" s="119" t="str">
        <f>"$ millions"</f>
        <v>$ millions</v>
      </c>
      <c r="B3" s="119"/>
      <c r="C3" s="119"/>
    </row>
    <row r="4" spans="1:5" ht="12.75" customHeight="1">
      <c r="A4" s="119" t="str">
        <f>"Formulas"</f>
        <v>Formulas</v>
      </c>
      <c r="B4" s="119"/>
      <c r="C4" s="119"/>
    </row>
    <row r="5" spans="1:5" ht="12.75" customHeight="1">
      <c r="A5" s="119" t="str">
        <f>""</f>
        <v/>
      </c>
      <c r="B5" s="119"/>
      <c r="C5" s="119"/>
    </row>
    <row r="6" spans="1:5" ht="12.75" customHeight="1">
      <c r="A6" s="35" t="s">
        <v>234</v>
      </c>
      <c r="B6" s="35" t="s">
        <v>338</v>
      </c>
      <c r="C6" s="35" t="s">
        <v>295</v>
      </c>
      <c r="D6" s="35"/>
      <c r="E6" s="35" t="s">
        <v>622</v>
      </c>
    </row>
    <row r="7" spans="1:5" ht="12.75" customHeight="1">
      <c r="A7" s="36" t="s">
        <v>110</v>
      </c>
      <c r="B7" s="36" t="str">
        <f>Labels!B9</f>
        <v>Capital</v>
      </c>
      <c r="C7" s="37" t="s">
        <v>229</v>
      </c>
      <c r="D7" s="38" t="s">
        <v>558</v>
      </c>
      <c r="E7" s="39" t="s">
        <v>83</v>
      </c>
    </row>
    <row r="8" spans="1:5" ht="12.75" customHeight="1">
      <c r="A8" s="40"/>
      <c r="B8" s="40"/>
      <c r="C8" s="41"/>
      <c r="D8" s="42"/>
      <c r="E8" s="43"/>
    </row>
    <row r="9" spans="1:5" ht="12.75" customHeight="1">
      <c r="A9" s="36" t="s">
        <v>485</v>
      </c>
      <c r="B9" s="36" t="str">
        <f>Labels!B10</f>
        <v>Avg Life Capital</v>
      </c>
      <c r="C9" s="37"/>
      <c r="D9" s="38"/>
      <c r="E9" s="39"/>
    </row>
    <row r="10" spans="1:5" ht="12.75" customHeight="1">
      <c r="A10" s="40"/>
      <c r="B10" s="40"/>
      <c r="C10" s="41"/>
      <c r="D10" s="42"/>
      <c r="E10" s="43"/>
    </row>
    <row r="11" spans="1:5" ht="12.75" customHeight="1">
      <c r="A11" s="36" t="s">
        <v>732</v>
      </c>
      <c r="B11" s="36" t="str">
        <f>Labels!B11</f>
        <v>Capital Depreciation</v>
      </c>
      <c r="C11" s="37" t="s">
        <v>229</v>
      </c>
      <c r="D11" s="38" t="s">
        <v>558</v>
      </c>
      <c r="E11" s="39" t="s">
        <v>618</v>
      </c>
    </row>
    <row r="12" spans="1:5" ht="12.75" customHeight="1">
      <c r="A12" s="40"/>
      <c r="B12" s="40"/>
      <c r="C12" s="41"/>
      <c r="D12" s="42"/>
      <c r="E12" s="43"/>
    </row>
    <row r="13" spans="1:5" ht="12.75" customHeight="1">
      <c r="A13" s="36" t="s">
        <v>524</v>
      </c>
      <c r="B13" s="36" t="str">
        <f>Labels!B12</f>
        <v>Capital Depreciation</v>
      </c>
      <c r="C13" s="37" t="s">
        <v>386</v>
      </c>
      <c r="D13" s="38" t="s">
        <v>558</v>
      </c>
      <c r="E13" s="39" t="s">
        <v>301</v>
      </c>
    </row>
    <row r="14" spans="1:5" ht="12.75" customHeight="1">
      <c r="A14" s="40"/>
      <c r="B14" s="40"/>
      <c r="C14" s="41"/>
      <c r="D14" s="42"/>
      <c r="E14" s="43"/>
    </row>
    <row r="15" spans="1:5" ht="12.75" customHeight="1">
      <c r="A15" s="36" t="s">
        <v>230</v>
      </c>
      <c r="B15" s="36" t="str">
        <f>Labels!B13</f>
        <v>Capital Depreciation std dev</v>
      </c>
      <c r="C15" s="37" t="s">
        <v>386</v>
      </c>
      <c r="D15" s="38" t="s">
        <v>558</v>
      </c>
      <c r="E15" s="39" t="s">
        <v>518</v>
      </c>
    </row>
    <row r="16" spans="1:5" ht="12.75" customHeight="1">
      <c r="A16" s="40"/>
      <c r="B16" s="40"/>
      <c r="C16" s="41"/>
      <c r="D16" s="42"/>
      <c r="E16" s="43"/>
    </row>
    <row r="17" spans="1:5" ht="12.75" customHeight="1">
      <c r="A17" s="36" t="s">
        <v>259</v>
      </c>
      <c r="B17" s="36" t="str">
        <f>Labels!B14</f>
        <v>Desired Capital</v>
      </c>
      <c r="C17" s="37" t="s">
        <v>229</v>
      </c>
      <c r="D17" s="38" t="s">
        <v>558</v>
      </c>
      <c r="E17" s="39" t="s">
        <v>347</v>
      </c>
    </row>
    <row r="18" spans="1:5" ht="12.75" customHeight="1">
      <c r="A18" s="40"/>
      <c r="B18" s="40"/>
      <c r="C18" s="41"/>
      <c r="D18" s="42"/>
      <c r="E18" s="43"/>
    </row>
    <row r="19" spans="1:5" ht="12.75" customHeight="1">
      <c r="A19" s="36" t="s">
        <v>193</v>
      </c>
      <c r="B19" s="36" t="str">
        <f>Labels!B15</f>
        <v>Desired Capital</v>
      </c>
      <c r="C19" s="37" t="s">
        <v>386</v>
      </c>
      <c r="D19" s="38" t="s">
        <v>558</v>
      </c>
      <c r="E19" s="39" t="s">
        <v>644</v>
      </c>
    </row>
    <row r="20" spans="1:5" ht="12.75" customHeight="1">
      <c r="A20" s="40"/>
      <c r="B20" s="40"/>
      <c r="C20" s="41"/>
      <c r="D20" s="42"/>
      <c r="E20" s="43"/>
    </row>
    <row r="21" spans="1:5" ht="12.75" customHeight="1">
      <c r="A21" s="36" t="s">
        <v>219</v>
      </c>
      <c r="B21" s="36" t="str">
        <f>Labels!B16</f>
        <v>Desired Capital std dev</v>
      </c>
      <c r="C21" s="37" t="s">
        <v>386</v>
      </c>
      <c r="D21" s="38" t="s">
        <v>558</v>
      </c>
      <c r="E21" s="39" t="s">
        <v>255</v>
      </c>
    </row>
    <row r="22" spans="1:5" ht="12.75" customHeight="1">
      <c r="A22" s="40"/>
      <c r="B22" s="40"/>
      <c r="C22" s="41"/>
      <c r="D22" s="42"/>
      <c r="E22" s="43"/>
    </row>
    <row r="23" spans="1:5" ht="12.75" customHeight="1">
      <c r="A23" s="36" t="s">
        <v>595</v>
      </c>
      <c r="B23" s="36" t="str">
        <f>Labels!B17</f>
        <v>Equilib Capital</v>
      </c>
      <c r="C23" s="37" t="s">
        <v>386</v>
      </c>
      <c r="D23" s="38" t="s">
        <v>558</v>
      </c>
      <c r="E23" s="39" t="s">
        <v>599</v>
      </c>
    </row>
    <row r="24" spans="1:5" ht="12.75" customHeight="1">
      <c r="A24" s="40"/>
      <c r="B24" s="40"/>
      <c r="C24" s="41"/>
      <c r="D24" s="42"/>
      <c r="E24" s="43"/>
    </row>
    <row r="25" spans="1:5" ht="12.75" customHeight="1">
      <c r="A25" s="36" t="s">
        <v>275</v>
      </c>
      <c r="B25" s="36" t="str">
        <f>Labels!B18</f>
        <v>Capital Exponent</v>
      </c>
      <c r="C25" s="37"/>
      <c r="D25" s="38"/>
      <c r="E25" s="39"/>
    </row>
    <row r="26" spans="1:5" ht="12.75" customHeight="1">
      <c r="A26" s="40"/>
      <c r="B26" s="40"/>
      <c r="C26" s="41"/>
      <c r="D26" s="42"/>
      <c r="E26" s="43"/>
    </row>
    <row r="27" spans="1:5" ht="12.75" customHeight="1">
      <c r="A27" s="36" t="s">
        <v>276</v>
      </c>
      <c r="B27" s="36" t="str">
        <f>Labels!B19</f>
        <v>Capital Investment</v>
      </c>
      <c r="C27" s="37" t="s">
        <v>229</v>
      </c>
      <c r="D27" s="38" t="s">
        <v>558</v>
      </c>
      <c r="E27" s="39" t="s">
        <v>574</v>
      </c>
    </row>
    <row r="28" spans="1:5" ht="12.75" customHeight="1">
      <c r="A28" s="40"/>
      <c r="B28" s="40"/>
      <c r="C28" s="41"/>
      <c r="D28" s="42"/>
      <c r="E28" s="43"/>
    </row>
    <row r="29" spans="1:5" ht="12.75" customHeight="1">
      <c r="A29" s="36" t="s">
        <v>32</v>
      </c>
      <c r="B29" s="36" t="str">
        <f>Labels!B20</f>
        <v>Capital Investment</v>
      </c>
      <c r="C29" s="37" t="s">
        <v>386</v>
      </c>
      <c r="D29" s="38" t="s">
        <v>558</v>
      </c>
      <c r="E29" s="39" t="s">
        <v>200</v>
      </c>
    </row>
    <row r="30" spans="1:5" ht="12.75" customHeight="1">
      <c r="A30" s="40"/>
      <c r="B30" s="40"/>
      <c r="C30" s="41"/>
      <c r="D30" s="42"/>
      <c r="E30" s="43"/>
    </row>
    <row r="31" spans="1:5" ht="12.75" customHeight="1">
      <c r="A31" s="36" t="s">
        <v>536</v>
      </c>
      <c r="B31" s="36" t="str">
        <f>Labels!B21</f>
        <v>Capital Investment std dev</v>
      </c>
      <c r="C31" s="37" t="s">
        <v>386</v>
      </c>
      <c r="D31" s="38" t="s">
        <v>558</v>
      </c>
      <c r="E31" s="39" t="s">
        <v>576</v>
      </c>
    </row>
    <row r="32" spans="1:5" ht="12.75" customHeight="1">
      <c r="A32" s="40"/>
      <c r="B32" s="40"/>
      <c r="C32" s="41"/>
      <c r="D32" s="42"/>
      <c r="E32" s="43"/>
    </row>
    <row r="33" spans="1:5" ht="12.75" customHeight="1">
      <c r="A33" s="36" t="s">
        <v>396</v>
      </c>
      <c r="B33" s="36" t="str">
        <f>Labels!B22</f>
        <v>Capital</v>
      </c>
      <c r="C33" s="37" t="s">
        <v>386</v>
      </c>
      <c r="D33" s="38" t="s">
        <v>558</v>
      </c>
      <c r="E33" s="39" t="s">
        <v>327</v>
      </c>
    </row>
    <row r="34" spans="1:5" ht="12.75" customHeight="1">
      <c r="A34" s="40"/>
      <c r="B34" s="40"/>
      <c r="C34" s="41"/>
      <c r="D34" s="42"/>
      <c r="E34" s="43"/>
    </row>
    <row r="35" spans="1:5" ht="12.75" customHeight="1">
      <c r="A35" s="36" t="s">
        <v>403</v>
      </c>
      <c r="B35" s="36" t="str">
        <f>Labels!B23</f>
        <v>Capital std dev</v>
      </c>
      <c r="C35" s="37" t="s">
        <v>386</v>
      </c>
      <c r="D35" s="38" t="s">
        <v>558</v>
      </c>
      <c r="E35" s="39" t="s">
        <v>18</v>
      </c>
    </row>
    <row r="36" spans="1:5" ht="12.75" customHeight="1">
      <c r="A36" s="40"/>
      <c r="B36" s="40"/>
      <c r="C36" s="41"/>
      <c r="D36" s="42"/>
      <c r="E36" s="43"/>
    </row>
    <row r="37" spans="1:5" ht="12.75" customHeight="1">
      <c r="A37" s="36" t="s">
        <v>293</v>
      </c>
      <c r="B37" s="36" t="str">
        <f>Labels!B24</f>
        <v>Consumption</v>
      </c>
      <c r="C37" s="37" t="s">
        <v>229</v>
      </c>
      <c r="D37" s="38" t="s">
        <v>558</v>
      </c>
      <c r="E37" s="39" t="s">
        <v>710</v>
      </c>
    </row>
    <row r="38" spans="1:5" ht="12.75" customHeight="1">
      <c r="A38" s="40"/>
      <c r="B38" s="40"/>
      <c r="C38" s="41"/>
      <c r="D38" s="42"/>
      <c r="E38" s="43"/>
    </row>
    <row r="39" spans="1:5" ht="12.75" customHeight="1">
      <c r="A39" s="36" t="s">
        <v>550</v>
      </c>
      <c r="B39" s="36" t="str">
        <f>Labels!B25</f>
        <v>Avg Propensity Consume</v>
      </c>
      <c r="C39" s="37"/>
      <c r="D39" s="38"/>
      <c r="E39" s="39"/>
    </row>
    <row r="40" spans="1:5" ht="12.75" customHeight="1">
      <c r="A40" s="40"/>
      <c r="B40" s="40"/>
      <c r="C40" s="41"/>
      <c r="D40" s="42"/>
      <c r="E40" s="43"/>
    </row>
    <row r="41" spans="1:5" ht="12.75" customHeight="1">
      <c r="A41" s="36" t="s">
        <v>474</v>
      </c>
      <c r="B41" s="36" t="str">
        <f>Labels!B26</f>
        <v>Consumption</v>
      </c>
      <c r="C41" s="37" t="s">
        <v>386</v>
      </c>
      <c r="D41" s="38" t="s">
        <v>558</v>
      </c>
      <c r="E41" s="39" t="s">
        <v>138</v>
      </c>
    </row>
    <row r="42" spans="1:5" ht="12.75" customHeight="1">
      <c r="A42" s="40"/>
      <c r="B42" s="40"/>
      <c r="C42" s="41"/>
      <c r="D42" s="42"/>
      <c r="E42" s="43"/>
    </row>
    <row r="43" spans="1:5" ht="12.75" customHeight="1">
      <c r="A43" s="36" t="s">
        <v>735</v>
      </c>
      <c r="B43" s="36" t="str">
        <f>Labels!B27</f>
        <v>Consumption std dev</v>
      </c>
      <c r="C43" s="37" t="s">
        <v>386</v>
      </c>
      <c r="D43" s="38" t="s">
        <v>558</v>
      </c>
      <c r="E43" s="39" t="s">
        <v>108</v>
      </c>
    </row>
    <row r="44" spans="1:5" ht="12.75" customHeight="1">
      <c r="A44" s="40"/>
      <c r="B44" s="40"/>
      <c r="C44" s="41"/>
      <c r="D44" s="42"/>
      <c r="E44" s="43"/>
    </row>
    <row r="45" spans="1:5" ht="12.75" customHeight="1">
      <c r="A45" s="36" t="s">
        <v>541</v>
      </c>
      <c r="B45" s="36" t="str">
        <f>Labels!B28</f>
        <v>Aggregate Demand</v>
      </c>
      <c r="C45" s="37" t="s">
        <v>229</v>
      </c>
      <c r="D45" s="38" t="s">
        <v>558</v>
      </c>
      <c r="E45" s="39" t="s">
        <v>72</v>
      </c>
    </row>
    <row r="46" spans="1:5" ht="12.75" customHeight="1">
      <c r="A46" s="40"/>
      <c r="B46" s="40"/>
      <c r="C46" s="41"/>
      <c r="D46" s="42"/>
      <c r="E46" s="43"/>
    </row>
    <row r="47" spans="1:5" ht="12.75" customHeight="1">
      <c r="A47" s="36" t="s">
        <v>315</v>
      </c>
      <c r="B47" s="36" t="str">
        <f>Labels!B29</f>
        <v>Aggregate Demand</v>
      </c>
      <c r="C47" s="37" t="s">
        <v>386</v>
      </c>
      <c r="D47" s="38" t="s">
        <v>558</v>
      </c>
      <c r="E47" s="39" t="s">
        <v>298</v>
      </c>
    </row>
    <row r="48" spans="1:5" ht="12.75" customHeight="1">
      <c r="A48" s="40"/>
      <c r="B48" s="40"/>
      <c r="C48" s="41"/>
      <c r="D48" s="42"/>
      <c r="E48" s="43"/>
    </row>
    <row r="49" spans="1:5" ht="12.75" customHeight="1">
      <c r="A49" s="36" t="s">
        <v>10</v>
      </c>
      <c r="B49" s="36" t="str">
        <f>Labels!B30</f>
        <v>Aggregate Demand std dev</v>
      </c>
      <c r="C49" s="37" t="s">
        <v>386</v>
      </c>
      <c r="D49" s="38" t="s">
        <v>558</v>
      </c>
      <c r="E49" s="39" t="s">
        <v>367</v>
      </c>
    </row>
    <row r="50" spans="1:5" ht="12.75" customHeight="1">
      <c r="A50" s="40"/>
      <c r="B50" s="40"/>
      <c r="C50" s="41"/>
      <c r="D50" s="42"/>
      <c r="E50" s="43"/>
    </row>
    <row r="51" spans="1:5" ht="12.75" customHeight="1">
      <c r="A51" s="36" t="s">
        <v>159</v>
      </c>
      <c r="B51" s="36" t="str">
        <f>Labels!B31</f>
        <v>Long Expected Demand</v>
      </c>
      <c r="C51" s="37" t="s">
        <v>229</v>
      </c>
      <c r="D51" s="38" t="s">
        <v>558</v>
      </c>
      <c r="E51" s="39" t="s">
        <v>116</v>
      </c>
    </row>
    <row r="52" spans="1:5" ht="12.75" customHeight="1">
      <c r="A52" s="40"/>
      <c r="B52" s="40"/>
      <c r="C52" s="41"/>
      <c r="D52" s="42"/>
      <c r="E52" s="43"/>
    </row>
    <row r="53" spans="1:5" ht="12.75" customHeight="1">
      <c r="A53" s="36" t="s">
        <v>209</v>
      </c>
      <c r="B53" s="36" t="str">
        <f>Labels!B32</f>
        <v>Long Expected Demand</v>
      </c>
      <c r="C53" s="37" t="s">
        <v>386</v>
      </c>
      <c r="D53" s="38" t="s">
        <v>558</v>
      </c>
      <c r="E53" s="39" t="s">
        <v>573</v>
      </c>
    </row>
    <row r="54" spans="1:5" ht="12.75" customHeight="1">
      <c r="A54" s="40"/>
      <c r="B54" s="40"/>
      <c r="C54" s="41"/>
      <c r="D54" s="42"/>
      <c r="E54" s="43"/>
    </row>
    <row r="55" spans="1:5" ht="12.75" customHeight="1">
      <c r="A55" s="36" t="s">
        <v>68</v>
      </c>
      <c r="B55" s="36" t="str">
        <f>Labels!B33</f>
        <v>Long Expected Demand std dev</v>
      </c>
      <c r="C55" s="37" t="s">
        <v>386</v>
      </c>
      <c r="D55" s="38" t="s">
        <v>558</v>
      </c>
      <c r="E55" s="39" t="s">
        <v>684</v>
      </c>
    </row>
    <row r="56" spans="1:5" ht="12.75" customHeight="1">
      <c r="A56" s="40"/>
      <c r="B56" s="40"/>
      <c r="C56" s="41"/>
      <c r="D56" s="42"/>
      <c r="E56" s="43"/>
    </row>
    <row r="57" spans="1:5" ht="12.75" customHeight="1">
      <c r="A57" s="36" t="s">
        <v>282</v>
      </c>
      <c r="B57" s="36" t="str">
        <f>Labels!B34</f>
        <v>Short Expected Demand</v>
      </c>
      <c r="C57" s="37" t="s">
        <v>229</v>
      </c>
      <c r="D57" s="38" t="s">
        <v>558</v>
      </c>
      <c r="E57" s="39" t="s">
        <v>570</v>
      </c>
    </row>
    <row r="58" spans="1:5" ht="12.75" customHeight="1">
      <c r="A58" s="40"/>
      <c r="B58" s="40"/>
      <c r="C58" s="41"/>
      <c r="D58" s="42"/>
      <c r="E58" s="43"/>
    </row>
    <row r="59" spans="1:5" ht="12.75" customHeight="1">
      <c r="A59" s="36" t="s">
        <v>694</v>
      </c>
      <c r="B59" s="36" t="str">
        <f>Labels!B35</f>
        <v>Short Expected Demand</v>
      </c>
      <c r="C59" s="37" t="s">
        <v>386</v>
      </c>
      <c r="D59" s="38" t="s">
        <v>558</v>
      </c>
      <c r="E59" s="39" t="s">
        <v>4</v>
      </c>
    </row>
    <row r="60" spans="1:5" ht="12.75" customHeight="1">
      <c r="A60" s="40"/>
      <c r="B60" s="40"/>
      <c r="C60" s="41"/>
      <c r="D60" s="42"/>
      <c r="E60" s="43"/>
    </row>
    <row r="61" spans="1:5" ht="12.75" customHeight="1">
      <c r="A61" s="36" t="s">
        <v>514</v>
      </c>
      <c r="B61" s="36" t="str">
        <f>Labels!B36</f>
        <v>Short Expected Demand std dev</v>
      </c>
      <c r="C61" s="37" t="s">
        <v>386</v>
      </c>
      <c r="D61" s="38" t="s">
        <v>558</v>
      </c>
      <c r="E61" s="39" t="s">
        <v>707</v>
      </c>
    </row>
    <row r="62" spans="1:5" ht="12.75" customHeight="1">
      <c r="A62" s="40"/>
      <c r="B62" s="40"/>
      <c r="C62" s="41"/>
      <c r="D62" s="42"/>
      <c r="E62" s="43"/>
    </row>
    <row r="63" spans="1:5" ht="12.75" customHeight="1">
      <c r="A63" s="36" t="s">
        <v>56</v>
      </c>
      <c r="B63" s="36" t="str">
        <f>Labels!B37</f>
        <v>dt</v>
      </c>
      <c r="C63" s="37" t="s">
        <v>386</v>
      </c>
      <c r="D63" s="38" t="s">
        <v>558</v>
      </c>
      <c r="E63" s="39" t="s">
        <v>262</v>
      </c>
    </row>
    <row r="64" spans="1:5" ht="12.75" customHeight="1">
      <c r="A64" s="40"/>
      <c r="B64" s="40"/>
      <c r="C64" s="41"/>
      <c r="D64" s="42"/>
      <c r="E64" s="43"/>
    </row>
    <row r="65" spans="1:5" ht="12.75" customHeight="1">
      <c r="A65" s="36" t="s">
        <v>242</v>
      </c>
      <c r="B65" s="36" t="str">
        <f>Labels!B38</f>
        <v>Employment</v>
      </c>
      <c r="C65" s="37" t="s">
        <v>229</v>
      </c>
      <c r="D65" s="38" t="s">
        <v>558</v>
      </c>
      <c r="E65" s="39" t="s">
        <v>460</v>
      </c>
    </row>
    <row r="66" spans="1:5" ht="12.75" customHeight="1">
      <c r="A66" s="40"/>
      <c r="B66" s="40"/>
      <c r="C66" s="41"/>
      <c r="D66" s="42"/>
      <c r="E66" s="43"/>
    </row>
    <row r="67" spans="1:5" ht="12.75" customHeight="1">
      <c r="A67" s="36" t="s">
        <v>49</v>
      </c>
      <c r="B67" s="36" t="str">
        <f>Labels!B39</f>
        <v>Desired Employment</v>
      </c>
      <c r="C67" s="37" t="s">
        <v>229</v>
      </c>
      <c r="D67" s="38" t="s">
        <v>558</v>
      </c>
      <c r="E67" s="39" t="s">
        <v>279</v>
      </c>
    </row>
    <row r="68" spans="1:5" ht="12.75" customHeight="1">
      <c r="A68" s="40"/>
      <c r="B68" s="40"/>
      <c r="C68" s="41"/>
      <c r="D68" s="42"/>
      <c r="E68" s="43"/>
    </row>
    <row r="69" spans="1:5" ht="12.75" customHeight="1">
      <c r="A69" s="36" t="s">
        <v>37</v>
      </c>
      <c r="B69" s="36" t="str">
        <f>Labels!B40</f>
        <v>Desired Employment</v>
      </c>
      <c r="C69" s="37" t="s">
        <v>386</v>
      </c>
      <c r="D69" s="38" t="s">
        <v>558</v>
      </c>
      <c r="E69" s="39" t="s">
        <v>268</v>
      </c>
    </row>
    <row r="70" spans="1:5" ht="12.75" customHeight="1">
      <c r="A70" s="40"/>
      <c r="B70" s="40"/>
      <c r="C70" s="41"/>
      <c r="D70" s="42"/>
      <c r="E70" s="43"/>
    </row>
    <row r="71" spans="1:5" ht="12.75" customHeight="1">
      <c r="A71" s="36" t="s">
        <v>674</v>
      </c>
      <c r="B71" s="36" t="str">
        <f>Labels!B41</f>
        <v>Desired Employment std dev</v>
      </c>
      <c r="C71" s="37" t="s">
        <v>386</v>
      </c>
      <c r="D71" s="38" t="s">
        <v>558</v>
      </c>
      <c r="E71" s="39" t="s">
        <v>179</v>
      </c>
    </row>
    <row r="72" spans="1:5" ht="12.75" customHeight="1">
      <c r="A72" s="40"/>
      <c r="B72" s="40"/>
      <c r="C72" s="41"/>
      <c r="D72" s="42"/>
      <c r="E72" s="43"/>
    </row>
    <row r="73" spans="1:5" ht="12.75" customHeight="1">
      <c r="A73" s="36" t="s">
        <v>359</v>
      </c>
      <c r="B73" s="36" t="str">
        <f>Labels!B42</f>
        <v>Equilibrium Employment</v>
      </c>
      <c r="C73" s="37"/>
      <c r="D73" s="38"/>
      <c r="E73" s="39"/>
    </row>
    <row r="74" spans="1:5" ht="12.75" customHeight="1">
      <c r="A74" s="40"/>
      <c r="B74" s="40"/>
      <c r="C74" s="41"/>
      <c r="D74" s="42"/>
      <c r="E74" s="43"/>
    </row>
    <row r="75" spans="1:5" ht="12.75" customHeight="1">
      <c r="A75" s="36" t="s">
        <v>435</v>
      </c>
      <c r="B75" s="36" t="str">
        <f>Labels!B43</f>
        <v>Employment</v>
      </c>
      <c r="C75" s="37" t="s">
        <v>386</v>
      </c>
      <c r="D75" s="38" t="s">
        <v>558</v>
      </c>
      <c r="E75" s="39" t="s">
        <v>380</v>
      </c>
    </row>
    <row r="76" spans="1:5" ht="12.75" customHeight="1">
      <c r="A76" s="40"/>
      <c r="B76" s="40"/>
      <c r="C76" s="41"/>
      <c r="D76" s="42"/>
      <c r="E76" s="43"/>
    </row>
    <row r="77" spans="1:5" ht="12.75" customHeight="1">
      <c r="A77" s="36" t="s">
        <v>52</v>
      </c>
      <c r="B77" s="36" t="str">
        <f>Labels!B44</f>
        <v>Employment std dev</v>
      </c>
      <c r="C77" s="37" t="s">
        <v>386</v>
      </c>
      <c r="D77" s="38" t="s">
        <v>558</v>
      </c>
      <c r="E77" s="39" t="s">
        <v>401</v>
      </c>
    </row>
    <row r="78" spans="1:5" ht="12.75" customHeight="1">
      <c r="A78" s="40"/>
      <c r="B78" s="40"/>
      <c r="C78" s="41"/>
      <c r="D78" s="42"/>
      <c r="E78" s="43"/>
    </row>
    <row r="79" spans="1:5" ht="12.75" customHeight="1">
      <c r="A79" s="36" t="s">
        <v>571</v>
      </c>
      <c r="B79" s="36" t="str">
        <f>Labels!B45</f>
        <v>Final Sales</v>
      </c>
      <c r="C79" s="37" t="s">
        <v>229</v>
      </c>
      <c r="D79" s="38" t="s">
        <v>558</v>
      </c>
      <c r="E79" s="39" t="s">
        <v>214</v>
      </c>
    </row>
    <row r="80" spans="1:5" ht="12.75" customHeight="1">
      <c r="A80" s="40"/>
      <c r="B80" s="40"/>
      <c r="C80" s="41"/>
      <c r="D80" s="42"/>
      <c r="E80" s="43"/>
    </row>
    <row r="81" spans="1:5" ht="12.75" customHeight="1">
      <c r="A81" s="36" t="s">
        <v>360</v>
      </c>
      <c r="B81" s="36" t="str">
        <f>Labels!B46</f>
        <v>Final Sales</v>
      </c>
      <c r="C81" s="37" t="s">
        <v>386</v>
      </c>
      <c r="D81" s="38" t="s">
        <v>558</v>
      </c>
      <c r="E81" s="39" t="s">
        <v>145</v>
      </c>
    </row>
    <row r="82" spans="1:5" ht="12.75" customHeight="1">
      <c r="A82" s="40"/>
      <c r="B82" s="40"/>
      <c r="C82" s="41"/>
      <c r="D82" s="42"/>
      <c r="E82" s="43"/>
    </row>
    <row r="83" spans="1:5" ht="12.75" customHeight="1">
      <c r="A83" s="36" t="s">
        <v>129</v>
      </c>
      <c r="B83" s="36" t="str">
        <f>Labels!B47</f>
        <v>Final Sales std dev</v>
      </c>
      <c r="C83" s="37" t="s">
        <v>386</v>
      </c>
      <c r="D83" s="38" t="s">
        <v>558</v>
      </c>
      <c r="E83" s="39" t="s">
        <v>168</v>
      </c>
    </row>
    <row r="84" spans="1:5" ht="12.75" customHeight="1">
      <c r="A84" s="40"/>
      <c r="B84" s="40"/>
      <c r="C84" s="41"/>
      <c r="D84" s="42"/>
      <c r="E84" s="43"/>
    </row>
    <row r="85" spans="1:5" ht="12.75" customHeight="1">
      <c r="A85" s="36" t="s">
        <v>253</v>
      </c>
      <c r="B85" s="36" t="str">
        <f>Labels!B48</f>
        <v>Flexibility Capacity Utilization</v>
      </c>
      <c r="C85" s="37"/>
      <c r="D85" s="38"/>
      <c r="E85" s="39"/>
    </row>
    <row r="86" spans="1:5" ht="12.75" customHeight="1">
      <c r="A86" s="40"/>
      <c r="B86" s="40"/>
      <c r="C86" s="41"/>
      <c r="D86" s="42"/>
      <c r="E86" s="43"/>
    </row>
    <row r="87" spans="1:5" ht="12.75" customHeight="1">
      <c r="A87" s="36" t="s">
        <v>44</v>
      </c>
      <c r="B87" s="36" t="str">
        <f>Labels!B49</f>
        <v>Equilib Gov Spending</v>
      </c>
      <c r="C87" s="37" t="s">
        <v>386</v>
      </c>
      <c r="D87" s="38" t="s">
        <v>558</v>
      </c>
      <c r="E87" s="39" t="s">
        <v>691</v>
      </c>
    </row>
    <row r="88" spans="1:5" ht="12.75" customHeight="1">
      <c r="A88" s="40"/>
      <c r="B88" s="40"/>
      <c r="C88" s="41"/>
      <c r="D88" s="42"/>
      <c r="E88" s="43"/>
    </row>
    <row r="89" spans="1:5" ht="12.75" customHeight="1">
      <c r="A89" s="36" t="s">
        <v>670</v>
      </c>
      <c r="B89" s="36" t="str">
        <f>Labels!B50</f>
        <v>Equilibrium Gov Spend %</v>
      </c>
      <c r="C89" s="37"/>
      <c r="D89" s="38"/>
      <c r="E89" s="39"/>
    </row>
    <row r="90" spans="1:5" ht="12.75" customHeight="1">
      <c r="A90" s="40"/>
      <c r="B90" s="40"/>
      <c r="C90" s="41"/>
      <c r="D90" s="42"/>
      <c r="E90" s="43"/>
    </row>
    <row r="91" spans="1:5" ht="12.75" customHeight="1">
      <c r="A91" s="36" t="s">
        <v>2</v>
      </c>
      <c r="B91" s="36" t="str">
        <f>Labels!B51</f>
        <v>Gov Spending</v>
      </c>
      <c r="C91" s="37" t="s">
        <v>229</v>
      </c>
      <c r="D91" s="38" t="s">
        <v>558</v>
      </c>
      <c r="E91" s="39" t="s">
        <v>44</v>
      </c>
    </row>
    <row r="92" spans="1:5" ht="12.75" customHeight="1">
      <c r="A92" s="40"/>
      <c r="B92" s="40"/>
      <c r="C92" s="41"/>
      <c r="D92" s="42"/>
      <c r="E92" s="43"/>
    </row>
    <row r="93" spans="1:5" ht="12.75" customHeight="1">
      <c r="A93" s="36" t="s">
        <v>631</v>
      </c>
      <c r="B93" s="36" t="str">
        <f>Labels!B52</f>
        <v>Gov Transfers</v>
      </c>
      <c r="C93" s="37" t="s">
        <v>229</v>
      </c>
      <c r="D93" s="38" t="s">
        <v>558</v>
      </c>
      <c r="E93" s="39" t="s">
        <v>397</v>
      </c>
    </row>
    <row r="94" spans="1:5" ht="12.75" customHeight="1">
      <c r="A94" s="40"/>
      <c r="B94" s="40"/>
      <c r="C94" s="41"/>
      <c r="D94" s="42"/>
      <c r="E94" s="43"/>
    </row>
    <row r="95" spans="1:5" ht="12.75" customHeight="1">
      <c r="A95" s="36" t="s">
        <v>397</v>
      </c>
      <c r="B95" s="36" t="str">
        <f>Labels!B53</f>
        <v>Equilib Gov Transfers</v>
      </c>
      <c r="C95" s="37" t="s">
        <v>386</v>
      </c>
      <c r="D95" s="38" t="s">
        <v>558</v>
      </c>
      <c r="E95" s="39" t="s">
        <v>546</v>
      </c>
    </row>
    <row r="96" spans="1:5" ht="12.75" customHeight="1">
      <c r="A96" s="40"/>
      <c r="B96" s="40"/>
      <c r="C96" s="41"/>
      <c r="D96" s="42"/>
      <c r="E96" s="43"/>
    </row>
    <row r="97" spans="1:5" ht="12.75" customHeight="1">
      <c r="A97" s="36" t="s">
        <v>507</v>
      </c>
      <c r="B97" s="36" t="str">
        <f>Labels!B54</f>
        <v>Equilibrium Gov Transfers %</v>
      </c>
      <c r="C97" s="37"/>
      <c r="D97" s="38"/>
      <c r="E97" s="39"/>
    </row>
    <row r="98" spans="1:5" ht="12.75" customHeight="1">
      <c r="A98" s="40"/>
      <c r="B98" s="40"/>
      <c r="C98" s="41"/>
      <c r="D98" s="42"/>
      <c r="E98" s="43"/>
    </row>
    <row r="99" spans="1:5" ht="12.75" customHeight="1">
      <c r="A99" s="36" t="s">
        <v>124</v>
      </c>
      <c r="B99" s="36" t="str">
        <f>Labels!B55</f>
        <v>Current Disposable Income</v>
      </c>
      <c r="C99" s="37" t="s">
        <v>229</v>
      </c>
      <c r="D99" s="38" t="s">
        <v>558</v>
      </c>
      <c r="E99" s="39" t="s">
        <v>364</v>
      </c>
    </row>
    <row r="100" spans="1:5" ht="12.75" customHeight="1">
      <c r="A100" s="40"/>
      <c r="B100" s="40"/>
      <c r="C100" s="41"/>
      <c r="D100" s="42"/>
      <c r="E100" s="43"/>
    </row>
    <row r="101" spans="1:5" ht="12.75" customHeight="1">
      <c r="A101" s="36" t="s">
        <v>216</v>
      </c>
      <c r="B101" s="36" t="str">
        <f>Labels!B56</f>
        <v>Current Disposable Income</v>
      </c>
      <c r="C101" s="37" t="s">
        <v>386</v>
      </c>
      <c r="D101" s="38" t="s">
        <v>558</v>
      </c>
      <c r="E101" s="39" t="s">
        <v>417</v>
      </c>
    </row>
    <row r="102" spans="1:5" ht="12.75" customHeight="1">
      <c r="A102" s="40"/>
      <c r="B102" s="40"/>
      <c r="C102" s="41"/>
      <c r="D102" s="42"/>
      <c r="E102" s="43"/>
    </row>
    <row r="103" spans="1:5" ht="12.75" customHeight="1">
      <c r="A103" s="36" t="s">
        <v>174</v>
      </c>
      <c r="B103" s="36" t="str">
        <f>Labels!B57</f>
        <v>Cur Disposable Income std dev</v>
      </c>
      <c r="C103" s="37" t="s">
        <v>386</v>
      </c>
      <c r="D103" s="38" t="s">
        <v>558</v>
      </c>
      <c r="E103" s="39" t="s">
        <v>706</v>
      </c>
    </row>
    <row r="104" spans="1:5" ht="12.75" customHeight="1">
      <c r="A104" s="40"/>
      <c r="B104" s="40"/>
      <c r="C104" s="41"/>
      <c r="D104" s="42"/>
      <c r="E104" s="43"/>
    </row>
    <row r="105" spans="1:5" ht="12.75" customHeight="1">
      <c r="A105" s="36" t="s">
        <v>215</v>
      </c>
      <c r="B105" s="36" t="str">
        <f>Labels!B58</f>
        <v>Permanent Income</v>
      </c>
      <c r="C105" s="37" t="s">
        <v>229</v>
      </c>
      <c r="D105" s="38" t="s">
        <v>558</v>
      </c>
      <c r="E105" s="39" t="s">
        <v>428</v>
      </c>
    </row>
    <row r="106" spans="1:5" ht="12.75" customHeight="1">
      <c r="A106" s="40"/>
      <c r="B106" s="40"/>
      <c r="C106" s="41"/>
      <c r="D106" s="42"/>
      <c r="E106" s="43"/>
    </row>
    <row r="107" spans="1:5" ht="12.75" customHeight="1">
      <c r="A107" s="36" t="s">
        <v>468</v>
      </c>
      <c r="B107" s="36" t="str">
        <f>Labels!B59</f>
        <v>Permanent Income</v>
      </c>
      <c r="C107" s="37" t="s">
        <v>386</v>
      </c>
      <c r="D107" s="38" t="s">
        <v>558</v>
      </c>
      <c r="E107" s="39" t="s">
        <v>73</v>
      </c>
    </row>
    <row r="108" spans="1:5" ht="12.75" customHeight="1">
      <c r="A108" s="40"/>
      <c r="B108" s="40"/>
      <c r="C108" s="41"/>
      <c r="D108" s="42"/>
      <c r="E108" s="43"/>
    </row>
    <row r="109" spans="1:5" ht="12.75" customHeight="1">
      <c r="A109" s="36" t="s">
        <v>334</v>
      </c>
      <c r="B109" s="36" t="str">
        <f>Labels!B60</f>
        <v>Permanent Income std dev</v>
      </c>
      <c r="C109" s="37" t="s">
        <v>386</v>
      </c>
      <c r="D109" s="38" t="s">
        <v>558</v>
      </c>
      <c r="E109" s="39" t="s">
        <v>603</v>
      </c>
    </row>
    <row r="110" spans="1:5" ht="12.75" customHeight="1">
      <c r="A110" s="40"/>
      <c r="B110" s="40"/>
      <c r="C110" s="41"/>
      <c r="D110" s="42"/>
      <c r="E110" s="43"/>
    </row>
    <row r="111" spans="1:5" ht="12.75" customHeight="1">
      <c r="A111" s="36" t="s">
        <v>204</v>
      </c>
      <c r="B111" s="36" t="str">
        <f>Labels!B61</f>
        <v>Long Interest Rate</v>
      </c>
      <c r="C111" s="37" t="s">
        <v>386</v>
      </c>
      <c r="D111" s="38" t="s">
        <v>558</v>
      </c>
      <c r="E111" s="39" t="s">
        <v>739</v>
      </c>
    </row>
    <row r="112" spans="1:5" ht="12.75" customHeight="1">
      <c r="A112" s="40"/>
      <c r="B112" s="40"/>
      <c r="C112" s="41"/>
      <c r="D112" s="42"/>
      <c r="E112" s="43"/>
    </row>
    <row r="113" spans="1:5" ht="12.75" customHeight="1">
      <c r="A113" s="36" t="s">
        <v>50</v>
      </c>
      <c r="B113" s="36" t="str">
        <f>Labels!B62</f>
        <v>Long Annual Interest Rate</v>
      </c>
      <c r="C113" s="37"/>
      <c r="D113" s="38"/>
      <c r="E113" s="39"/>
    </row>
    <row r="114" spans="1:5" ht="12.75" customHeight="1">
      <c r="A114" s="40"/>
      <c r="B114" s="40"/>
      <c r="C114" s="41"/>
      <c r="D114" s="42"/>
      <c r="E114" s="43"/>
    </row>
    <row r="115" spans="1:5" ht="12.75" customHeight="1">
      <c r="A115" s="36" t="s">
        <v>166</v>
      </c>
      <c r="B115" s="36" t="str">
        <f>Labels!B63</f>
        <v>Model Name</v>
      </c>
      <c r="C115" s="37"/>
      <c r="D115" s="38"/>
      <c r="E115" s="39"/>
    </row>
    <row r="116" spans="1:5" ht="12.75" customHeight="1">
      <c r="A116" s="40"/>
      <c r="B116" s="40"/>
      <c r="C116" s="41"/>
      <c r="D116" s="42"/>
      <c r="E116" s="43"/>
    </row>
    <row r="117" spans="1:5" ht="12.75" customHeight="1">
      <c r="A117" s="36" t="s">
        <v>236</v>
      </c>
      <c r="B117" s="36" t="str">
        <f>Labels!B64</f>
        <v>Output</v>
      </c>
      <c r="C117" s="37" t="s">
        <v>229</v>
      </c>
      <c r="D117" s="38" t="s">
        <v>558</v>
      </c>
      <c r="E117" s="39" t="s">
        <v>33</v>
      </c>
    </row>
    <row r="118" spans="1:5" ht="12.75" customHeight="1">
      <c r="A118" s="40"/>
      <c r="B118" s="40"/>
      <c r="C118" s="41"/>
      <c r="D118" s="42"/>
      <c r="E118" s="43"/>
    </row>
    <row r="119" spans="1:5" ht="12.75" customHeight="1">
      <c r="A119" s="36" t="s">
        <v>604</v>
      </c>
      <c r="B119" s="36" t="str">
        <f>Labels!B65</f>
        <v>Equilibrium Output</v>
      </c>
      <c r="C119" s="37" t="s">
        <v>386</v>
      </c>
      <c r="D119" s="38" t="s">
        <v>558</v>
      </c>
      <c r="E119" s="39" t="s">
        <v>459</v>
      </c>
    </row>
    <row r="120" spans="1:5" ht="12.75" customHeight="1">
      <c r="A120" s="40"/>
      <c r="B120" s="40"/>
      <c r="C120" s="41"/>
      <c r="D120" s="42"/>
      <c r="E120" s="43"/>
    </row>
    <row r="121" spans="1:5" ht="12.75" customHeight="1">
      <c r="A121" s="36" t="s">
        <v>616</v>
      </c>
      <c r="B121" s="36" t="str">
        <f>Labels!B66</f>
        <v>Equilibrium Annual Output</v>
      </c>
      <c r="C121" s="37" t="s">
        <v>386</v>
      </c>
      <c r="D121" s="38" t="s">
        <v>558</v>
      </c>
      <c r="E121" s="39" t="s">
        <v>398</v>
      </c>
    </row>
    <row r="122" spans="1:5" ht="12.75" customHeight="1">
      <c r="A122" s="40"/>
      <c r="B122" s="40"/>
      <c r="C122" s="41"/>
      <c r="D122" s="42"/>
      <c r="E122" s="43"/>
    </row>
    <row r="123" spans="1:5" ht="12.75" customHeight="1">
      <c r="A123" s="36" t="s">
        <v>16</v>
      </c>
      <c r="B123" s="36" t="str">
        <f>Labels!B67</f>
        <v>Output</v>
      </c>
      <c r="C123" s="37" t="s">
        <v>386</v>
      </c>
      <c r="D123" s="38" t="s">
        <v>558</v>
      </c>
      <c r="E123" s="39" t="s">
        <v>490</v>
      </c>
    </row>
    <row r="124" spans="1:5" ht="12.75" customHeight="1">
      <c r="A124" s="40"/>
      <c r="B124" s="40"/>
      <c r="C124" s="41"/>
      <c r="D124" s="42"/>
      <c r="E124" s="43"/>
    </row>
    <row r="125" spans="1:5" ht="12.75" customHeight="1">
      <c r="A125" s="36" t="s">
        <v>42</v>
      </c>
      <c r="B125" s="36" t="str">
        <f>Labels!B68</f>
        <v>Potential Output</v>
      </c>
      <c r="C125" s="37" t="s">
        <v>229</v>
      </c>
      <c r="D125" s="38" t="s">
        <v>558</v>
      </c>
      <c r="E125" s="39" t="s">
        <v>688</v>
      </c>
    </row>
    <row r="126" spans="1:5" ht="12.75" customHeight="1">
      <c r="A126" s="40"/>
      <c r="B126" s="40"/>
      <c r="C126" s="41"/>
      <c r="D126" s="42"/>
      <c r="E126" s="43"/>
    </row>
    <row r="127" spans="1:5" ht="12.75" customHeight="1">
      <c r="A127" s="36" t="s">
        <v>606</v>
      </c>
      <c r="B127" s="36" t="str">
        <f>Labels!B69</f>
        <v>Potential Output</v>
      </c>
      <c r="C127" s="37" t="s">
        <v>386</v>
      </c>
      <c r="D127" s="38" t="s">
        <v>558</v>
      </c>
      <c r="E127" s="39" t="s">
        <v>390</v>
      </c>
    </row>
    <row r="128" spans="1:5" ht="12.75" customHeight="1">
      <c r="A128" s="40"/>
      <c r="B128" s="40"/>
      <c r="C128" s="41"/>
      <c r="D128" s="42"/>
      <c r="E128" s="43"/>
    </row>
    <row r="129" spans="1:5" ht="12.75" customHeight="1">
      <c r="A129" s="36" t="s">
        <v>363</v>
      </c>
      <c r="B129" s="36" t="str">
        <f>Labels!B70</f>
        <v>Potential Output std dev</v>
      </c>
      <c r="C129" s="37" t="s">
        <v>386</v>
      </c>
      <c r="D129" s="38" t="s">
        <v>558</v>
      </c>
      <c r="E129" s="39" t="s">
        <v>699</v>
      </c>
    </row>
    <row r="130" spans="1:5" ht="12.75" customHeight="1">
      <c r="A130" s="40"/>
      <c r="B130" s="40"/>
      <c r="C130" s="41"/>
      <c r="D130" s="42"/>
      <c r="E130" s="43"/>
    </row>
    <row r="131" spans="1:5" ht="12.75" customHeight="1">
      <c r="A131" s="36" t="s">
        <v>205</v>
      </c>
      <c r="B131" s="36" t="str">
        <f>Labels!B71</f>
        <v>Output std dev</v>
      </c>
      <c r="C131" s="37" t="s">
        <v>386</v>
      </c>
      <c r="D131" s="38" t="s">
        <v>558</v>
      </c>
      <c r="E131" s="39" t="s">
        <v>680</v>
      </c>
    </row>
    <row r="132" spans="1:5" ht="12.75" customHeight="1">
      <c r="A132" s="40"/>
      <c r="B132" s="40"/>
      <c r="C132" s="41"/>
      <c r="D132" s="42"/>
      <c r="E132" s="43"/>
    </row>
    <row r="133" spans="1:5" ht="12.75" customHeight="1">
      <c r="A133" s="36" t="s">
        <v>591</v>
      </c>
      <c r="B133" s="36" t="str">
        <f>Labels!B72</f>
        <v>Equilib Real Wage</v>
      </c>
      <c r="C133" s="37" t="s">
        <v>386</v>
      </c>
      <c r="D133" s="38" t="s">
        <v>558</v>
      </c>
      <c r="E133" s="39" t="s">
        <v>346</v>
      </c>
    </row>
    <row r="134" spans="1:5" ht="12.75" customHeight="1">
      <c r="A134" s="40"/>
      <c r="B134" s="40"/>
      <c r="C134" s="41"/>
      <c r="D134" s="42"/>
      <c r="E134" s="43"/>
    </row>
    <row r="135" spans="1:5" ht="12.75" customHeight="1">
      <c r="A135" s="36" t="s">
        <v>47</v>
      </c>
      <c r="B135" s="36" t="str">
        <f>Labels!B73</f>
        <v>Equilibrium Real Wage %</v>
      </c>
      <c r="C135" s="37"/>
      <c r="D135" s="38"/>
      <c r="E135" s="39"/>
    </row>
    <row r="136" spans="1:5" ht="12.75" customHeight="1">
      <c r="A136" s="40"/>
      <c r="B136" s="40"/>
      <c r="C136" s="41"/>
      <c r="D136" s="42"/>
      <c r="E136" s="43"/>
    </row>
    <row r="137" spans="1:5" ht="12.75" customHeight="1">
      <c r="A137" s="36" t="s">
        <v>447</v>
      </c>
      <c r="B137" s="36" t="str">
        <f>Labels!B74</f>
        <v>Aggregate Demand Shock</v>
      </c>
      <c r="C137" s="37" t="s">
        <v>229</v>
      </c>
      <c r="D137" s="38" t="s">
        <v>558</v>
      </c>
      <c r="E137" s="39" t="s">
        <v>598</v>
      </c>
    </row>
    <row r="138" spans="1:5" ht="12.75" customHeight="1">
      <c r="A138" s="40"/>
      <c r="B138" s="40"/>
      <c r="C138" s="41"/>
      <c r="D138" s="42"/>
      <c r="E138" s="43"/>
    </row>
    <row r="139" spans="1:5" ht="12.75" customHeight="1">
      <c r="A139" s="36" t="s">
        <v>538</v>
      </c>
      <c r="B139" s="36" t="str">
        <f>Labels!B75</f>
        <v>Aggregate Demand Shock</v>
      </c>
      <c r="C139" s="37" t="s">
        <v>386</v>
      </c>
      <c r="D139" s="38" t="s">
        <v>558</v>
      </c>
      <c r="E139" s="39" t="s">
        <v>660</v>
      </c>
    </row>
    <row r="140" spans="1:5" ht="12.75" customHeight="1">
      <c r="A140" s="40"/>
      <c r="B140" s="40"/>
      <c r="C140" s="41"/>
      <c r="D140" s="42"/>
      <c r="E140" s="43"/>
    </row>
    <row r="141" spans="1:5" ht="12.75" customHeight="1">
      <c r="A141" s="36" t="s">
        <v>325</v>
      </c>
      <c r="B141" s="36" t="str">
        <f>Labels!B76</f>
        <v>Aggregate Demand Shock std dev</v>
      </c>
      <c r="C141" s="37" t="s">
        <v>386</v>
      </c>
      <c r="D141" s="38" t="s">
        <v>558</v>
      </c>
      <c r="E141" s="39" t="s">
        <v>743</v>
      </c>
    </row>
    <row r="142" spans="1:5" ht="12.75" customHeight="1">
      <c r="A142" s="40"/>
      <c r="B142" s="40"/>
      <c r="C142" s="41"/>
      <c r="D142" s="42"/>
      <c r="E142" s="43"/>
    </row>
    <row r="143" spans="1:5" ht="12.75" customHeight="1">
      <c r="A143" s="36" t="s">
        <v>421</v>
      </c>
      <c r="B143" s="36" t="str">
        <f>Labels!B77</f>
        <v>Shock_Cutoff</v>
      </c>
      <c r="C143" s="37"/>
      <c r="D143" s="38"/>
      <c r="E143" s="39"/>
    </row>
    <row r="144" spans="1:5" ht="12.75" customHeight="1">
      <c r="A144" s="40"/>
      <c r="B144" s="40"/>
      <c r="C144" s="41"/>
      <c r="D144" s="42"/>
      <c r="E144" s="43"/>
    </row>
    <row r="145" spans="1:5" ht="12.75" customHeight="1">
      <c r="A145" s="36" t="s">
        <v>67</v>
      </c>
      <c r="B145" s="36" t="str">
        <f>Labels!B78</f>
        <v>Output Shock</v>
      </c>
      <c r="C145" s="37" t="s">
        <v>229</v>
      </c>
      <c r="D145" s="38" t="s">
        <v>558</v>
      </c>
      <c r="E145" s="39" t="s">
        <v>598</v>
      </c>
    </row>
    <row r="146" spans="1:5" ht="12.75" customHeight="1">
      <c r="A146" s="40"/>
      <c r="B146" s="40"/>
      <c r="C146" s="41"/>
      <c r="D146" s="42"/>
      <c r="E146" s="43"/>
    </row>
    <row r="147" spans="1:5" ht="12.75" customHeight="1">
      <c r="A147" s="36" t="s">
        <v>621</v>
      </c>
      <c r="B147" s="36" t="str">
        <f>Labels!B79</f>
        <v>Output Shock</v>
      </c>
      <c r="C147" s="37" t="s">
        <v>386</v>
      </c>
      <c r="D147" s="38" t="s">
        <v>558</v>
      </c>
      <c r="E147" s="39" t="s">
        <v>469</v>
      </c>
    </row>
    <row r="148" spans="1:5" ht="12.75" customHeight="1">
      <c r="A148" s="40"/>
      <c r="B148" s="40"/>
      <c r="C148" s="41"/>
      <c r="D148" s="42"/>
      <c r="E148" s="43"/>
    </row>
    <row r="149" spans="1:5" ht="12.75" customHeight="1">
      <c r="A149" s="36" t="s">
        <v>543</v>
      </c>
      <c r="B149" s="36" t="str">
        <f>Labels!B80</f>
        <v>Output Shock std dev</v>
      </c>
      <c r="C149" s="37" t="s">
        <v>386</v>
      </c>
      <c r="D149" s="38" t="s">
        <v>558</v>
      </c>
      <c r="E149" s="39" t="s">
        <v>57</v>
      </c>
    </row>
    <row r="150" spans="1:5" ht="12.75" customHeight="1">
      <c r="A150" s="40"/>
      <c r="B150" s="40"/>
      <c r="C150" s="41"/>
      <c r="D150" s="42"/>
      <c r="E150" s="43"/>
    </row>
    <row r="151" spans="1:5" ht="12.75" customHeight="1">
      <c r="A151" s="36" t="s">
        <v>544</v>
      </c>
      <c r="B151" s="36" t="str">
        <f>Labels!B81</f>
        <v>Shock_Std_Dev</v>
      </c>
      <c r="C151" s="37" t="s">
        <v>386</v>
      </c>
      <c r="D151" s="38" t="s">
        <v>558</v>
      </c>
      <c r="E151" s="39" t="s">
        <v>226</v>
      </c>
    </row>
    <row r="152" spans="1:5" ht="12.75" customHeight="1">
      <c r="A152" s="40"/>
      <c r="B152" s="40"/>
      <c r="C152" s="41"/>
      <c r="D152" s="42"/>
      <c r="E152" s="43"/>
    </row>
    <row r="153" spans="1:5" ht="12.75" customHeight="1">
      <c r="A153" s="36" t="s">
        <v>619</v>
      </c>
      <c r="B153" s="36" t="str">
        <f>Labels!B82</f>
        <v>Shock Std Deviation %</v>
      </c>
      <c r="C153" s="37"/>
      <c r="D153" s="38"/>
      <c r="E153" s="39"/>
    </row>
    <row r="154" spans="1:5" ht="12.75" customHeight="1">
      <c r="A154" s="40"/>
      <c r="B154" s="40"/>
      <c r="C154" s="41"/>
      <c r="D154" s="42"/>
      <c r="E154" s="43"/>
    </row>
    <row r="155" spans="1:5" ht="12.75" customHeight="1">
      <c r="A155" s="36" t="s">
        <v>549</v>
      </c>
      <c r="B155" s="36" t="str">
        <f>Labels!B83</f>
        <v>Tax</v>
      </c>
      <c r="C155" s="37" t="s">
        <v>229</v>
      </c>
      <c r="D155" s="38" t="s">
        <v>558</v>
      </c>
      <c r="E155" s="39" t="s">
        <v>292</v>
      </c>
    </row>
    <row r="156" spans="1:5" ht="12.75" customHeight="1">
      <c r="A156" s="40"/>
      <c r="B156" s="40"/>
      <c r="C156" s="41"/>
      <c r="D156" s="42"/>
      <c r="E156" s="43"/>
    </row>
    <row r="157" spans="1:5" ht="12.75" customHeight="1">
      <c r="A157" s="36" t="s">
        <v>249</v>
      </c>
      <c r="B157" s="36" t="str">
        <f>Labels!B84</f>
        <v>Tax</v>
      </c>
      <c r="C157" s="37" t="s">
        <v>386</v>
      </c>
      <c r="D157" s="38" t="s">
        <v>558</v>
      </c>
      <c r="E157" s="39" t="s">
        <v>135</v>
      </c>
    </row>
    <row r="158" spans="1:5" ht="12.75" customHeight="1">
      <c r="A158" s="40"/>
      <c r="B158" s="40"/>
      <c r="C158" s="41"/>
      <c r="D158" s="42"/>
      <c r="E158" s="43"/>
    </row>
    <row r="159" spans="1:5" ht="12.75" customHeight="1">
      <c r="A159" s="36" t="s">
        <v>213</v>
      </c>
      <c r="B159" s="36" t="str">
        <f>Labels!B85</f>
        <v>Tax Rate</v>
      </c>
      <c r="C159" s="37" t="s">
        <v>386</v>
      </c>
      <c r="D159" s="38" t="s">
        <v>558</v>
      </c>
      <c r="E159" s="39" t="s">
        <v>689</v>
      </c>
    </row>
    <row r="160" spans="1:5" ht="12.75" customHeight="1">
      <c r="A160" s="40"/>
      <c r="B160" s="40"/>
      <c r="C160" s="41"/>
      <c r="D160" s="42"/>
      <c r="E160" s="43"/>
    </row>
    <row r="161" spans="1:5" ht="12.75" customHeight="1">
      <c r="A161" s="36" t="s">
        <v>261</v>
      </c>
      <c r="B161" s="36" t="str">
        <f>Labels!B86</f>
        <v>Tax std dev</v>
      </c>
      <c r="C161" s="37" t="s">
        <v>386</v>
      </c>
      <c r="D161" s="38" t="s">
        <v>558</v>
      </c>
      <c r="E161" s="39" t="s">
        <v>615</v>
      </c>
    </row>
    <row r="162" spans="1:5" ht="12.75" customHeight="1">
      <c r="A162" s="40"/>
      <c r="B162" s="40"/>
      <c r="C162" s="41"/>
      <c r="D162" s="42"/>
      <c r="E162" s="43"/>
    </row>
    <row r="163" spans="1:5" ht="12.75" customHeight="1">
      <c r="A163" s="36" t="s">
        <v>427</v>
      </c>
      <c r="B163" s="36" t="str">
        <f>Labels!B87</f>
        <v>Time</v>
      </c>
      <c r="C163" s="37" t="s">
        <v>386</v>
      </c>
      <c r="D163" s="38" t="s">
        <v>558</v>
      </c>
      <c r="E163" s="39" t="s">
        <v>610</v>
      </c>
    </row>
    <row r="164" spans="1:5" ht="12.75" customHeight="1">
      <c r="A164" s="40"/>
      <c r="B164" s="40"/>
      <c r="C164" s="41"/>
      <c r="D164" s="42"/>
      <c r="E164" s="43"/>
    </row>
    <row r="165" spans="1:5" ht="12.75" customHeight="1">
      <c r="A165" s="36" t="s">
        <v>309</v>
      </c>
      <c r="B165" s="36" t="str">
        <f>Labels!B88</f>
        <v>Time Adjust Capital</v>
      </c>
      <c r="C165" s="37"/>
      <c r="D165" s="38"/>
      <c r="E165" s="39"/>
    </row>
    <row r="166" spans="1:5" ht="12.75" customHeight="1">
      <c r="A166" s="40"/>
      <c r="B166" s="40"/>
      <c r="C166" s="41"/>
      <c r="D166" s="42"/>
      <c r="E166" s="43"/>
    </row>
    <row r="167" spans="1:5" ht="12.75" customHeight="1">
      <c r="A167" s="36" t="s">
        <v>671</v>
      </c>
      <c r="B167" s="36" t="str">
        <f>Labels!B89</f>
        <v>Time Adjust Employment</v>
      </c>
      <c r="C167" s="37"/>
      <c r="D167" s="38"/>
      <c r="E167" s="39"/>
    </row>
    <row r="168" spans="1:5" ht="12.75" customHeight="1">
      <c r="A168" s="40"/>
      <c r="B168" s="40"/>
      <c r="C168" s="41"/>
      <c r="D168" s="42"/>
      <c r="E168" s="43"/>
    </row>
    <row r="169" spans="1:5" ht="12.75" customHeight="1">
      <c r="A169" s="36" t="s">
        <v>206</v>
      </c>
      <c r="B169" s="36" t="str">
        <f>Labels!B90</f>
        <v>Time Smooth Income</v>
      </c>
      <c r="C169" s="37"/>
      <c r="D169" s="38"/>
      <c r="E169" s="39"/>
    </row>
    <row r="170" spans="1:5" ht="12.75" customHeight="1">
      <c r="A170" s="40"/>
      <c r="B170" s="40"/>
      <c r="C170" s="41"/>
      <c r="D170" s="42"/>
      <c r="E170" s="43"/>
    </row>
    <row r="171" spans="1:5" ht="12.75" customHeight="1">
      <c r="A171" s="36" t="s">
        <v>721</v>
      </c>
      <c r="B171" s="36" t="str">
        <f>Labels!B91</f>
        <v>Time Smooth Long Demand</v>
      </c>
      <c r="C171" s="37"/>
      <c r="D171" s="38"/>
      <c r="E171" s="39"/>
    </row>
    <row r="172" spans="1:5" ht="12.75" customHeight="1">
      <c r="A172" s="40"/>
      <c r="B172" s="40"/>
      <c r="C172" s="41"/>
      <c r="D172" s="42"/>
      <c r="E172" s="43"/>
    </row>
    <row r="173" spans="1:5" ht="12.75" customHeight="1">
      <c r="A173" s="36" t="s">
        <v>441</v>
      </c>
      <c r="B173" s="36" t="str">
        <f>Labels!B92</f>
        <v>Time Smooth Short Demand</v>
      </c>
      <c r="C173" s="37"/>
      <c r="D173" s="38"/>
      <c r="E173" s="39"/>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4.xml><?xml version="1.0" encoding="utf-8"?>
<worksheet xmlns="http://schemas.openxmlformats.org/spreadsheetml/2006/main" xmlns:r="http://schemas.openxmlformats.org/officeDocument/2006/relationships">
  <sheetPr>
    <outlinePr summaryBelow="0" summaryRight="0"/>
  </sheetPr>
  <dimension ref="A1:EN239"/>
  <sheetViews>
    <sheetView workbookViewId="0"/>
  </sheetViews>
  <sheetFormatPr defaultRowHeight="12.75" customHeight="1"/>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"(Intermediate Computations)"</f>
        <v>(Intermediate Computations)</v>
      </c>
      <c r="B4" s="119"/>
      <c r="C4" s="119"/>
    </row>
    <row r="5" spans="1:144" ht="12.75" customHeight="1">
      <c r="A5" s="119" t="str">
        <f>""</f>
        <v/>
      </c>
      <c r="B5" s="119"/>
      <c r="C5" s="119"/>
    </row>
    <row r="6" spans="1:144" ht="12.75" customHeight="1">
      <c r="A6" s="2" t="str">
        <f>"Demand_Aggregate_mean_1"</f>
        <v>Demand_Aggregate_mean_1</v>
      </c>
    </row>
    <row r="7" spans="1:144" ht="12.75" customHeight="1">
      <c r="B7" s="19" t="str">
        <f>ZZZ__FnCalls!F7</f>
        <v>Jan 2010</v>
      </c>
      <c r="C7" s="20" t="str">
        <f>ZZZ__FnCalls!F8</f>
        <v>Feb 2010</v>
      </c>
      <c r="D7" s="20" t="str">
        <f>ZZZ__FnCalls!F9</f>
        <v>Mar 2010</v>
      </c>
      <c r="E7" s="20" t="str">
        <f>ZZZ__FnCalls!F10</f>
        <v>Apr 2010</v>
      </c>
      <c r="F7" s="20" t="str">
        <f>ZZZ__FnCalls!F11</f>
        <v>May 2010</v>
      </c>
      <c r="G7" s="20" t="str">
        <f>ZZZ__FnCalls!F12</f>
        <v>Jun 2010</v>
      </c>
      <c r="H7" s="20" t="str">
        <f>ZZZ__FnCalls!F13</f>
        <v>Jul 2010</v>
      </c>
      <c r="I7" s="20" t="str">
        <f>ZZZ__FnCalls!F14</f>
        <v>Aug 2010</v>
      </c>
      <c r="J7" s="20" t="str">
        <f>ZZZ__FnCalls!F15</f>
        <v>Sep 2010</v>
      </c>
      <c r="K7" s="20" t="str">
        <f>ZZZ__FnCalls!F16</f>
        <v>Oct 2010</v>
      </c>
      <c r="L7" s="20" t="str">
        <f>ZZZ__FnCalls!F17</f>
        <v>Nov 2010</v>
      </c>
      <c r="M7" s="20" t="str">
        <f>ZZZ__FnCalls!F18</f>
        <v>Dec 2010</v>
      </c>
      <c r="N7" s="21" t="str">
        <f>ZZZ__FnCalls!H7</f>
        <v>2010</v>
      </c>
      <c r="O7" s="20" t="str">
        <f>ZZZ__FnCalls!F19</f>
        <v>Jan 2011</v>
      </c>
      <c r="P7" s="20" t="str">
        <f>ZZZ__FnCalls!F20</f>
        <v>Feb 2011</v>
      </c>
      <c r="Q7" s="20" t="str">
        <f>ZZZ__FnCalls!F21</f>
        <v>Mar 2011</v>
      </c>
      <c r="R7" s="20" t="str">
        <f>ZZZ__FnCalls!F22</f>
        <v>Apr 2011</v>
      </c>
      <c r="S7" s="20" t="str">
        <f>ZZZ__FnCalls!F23</f>
        <v>May 2011</v>
      </c>
      <c r="T7" s="20" t="str">
        <f>ZZZ__FnCalls!F24</f>
        <v>Jun 2011</v>
      </c>
      <c r="U7" s="20" t="str">
        <f>ZZZ__FnCalls!F25</f>
        <v>Jul 2011</v>
      </c>
      <c r="V7" s="20" t="str">
        <f>ZZZ__FnCalls!F26</f>
        <v>Aug 2011</v>
      </c>
      <c r="W7" s="20" t="str">
        <f>ZZZ__FnCalls!F27</f>
        <v>Sep 2011</v>
      </c>
      <c r="X7" s="20" t="str">
        <f>ZZZ__FnCalls!F28</f>
        <v>Oct 2011</v>
      </c>
      <c r="Y7" s="20" t="str">
        <f>ZZZ__FnCalls!F29</f>
        <v>Nov 2011</v>
      </c>
      <c r="Z7" s="20" t="str">
        <f>ZZZ__FnCalls!F30</f>
        <v>Dec 2011</v>
      </c>
      <c r="AA7" s="21" t="str">
        <f>ZZZ__FnCalls!H19</f>
        <v>2011</v>
      </c>
      <c r="AB7" s="20" t="str">
        <f>ZZZ__FnCalls!F31</f>
        <v>Jan 2012</v>
      </c>
      <c r="AC7" s="20" t="str">
        <f>ZZZ__FnCalls!F32</f>
        <v>Feb 2012</v>
      </c>
      <c r="AD7" s="20" t="str">
        <f>ZZZ__FnCalls!F33</f>
        <v>Mar 2012</v>
      </c>
      <c r="AE7" s="20" t="str">
        <f>ZZZ__FnCalls!F34</f>
        <v>Apr 2012</v>
      </c>
      <c r="AF7" s="20" t="str">
        <f>ZZZ__FnCalls!F35</f>
        <v>May 2012</v>
      </c>
      <c r="AG7" s="20" t="str">
        <f>ZZZ__FnCalls!F36</f>
        <v>Jun 2012</v>
      </c>
      <c r="AH7" s="20" t="str">
        <f>ZZZ__FnCalls!F37</f>
        <v>Jul 2012</v>
      </c>
      <c r="AI7" s="20" t="str">
        <f>ZZZ__FnCalls!F38</f>
        <v>Aug 2012</v>
      </c>
      <c r="AJ7" s="20" t="str">
        <f>ZZZ__FnCalls!F39</f>
        <v>Sep 2012</v>
      </c>
      <c r="AK7" s="20" t="str">
        <f>ZZZ__FnCalls!F40</f>
        <v>Oct 2012</v>
      </c>
      <c r="AL7" s="20" t="str">
        <f>ZZZ__FnCalls!F41</f>
        <v>Nov 2012</v>
      </c>
      <c r="AM7" s="20" t="str">
        <f>ZZZ__FnCalls!F42</f>
        <v>Dec 2012</v>
      </c>
      <c r="AN7" s="21" t="str">
        <f>ZZZ__FnCalls!H31</f>
        <v>2012</v>
      </c>
      <c r="AO7" s="20" t="str">
        <f>ZZZ__FnCalls!F43</f>
        <v>Jan 2013</v>
      </c>
      <c r="AP7" s="20" t="str">
        <f>ZZZ__FnCalls!F44</f>
        <v>Feb 2013</v>
      </c>
      <c r="AQ7" s="20" t="str">
        <f>ZZZ__FnCalls!F45</f>
        <v>Mar 2013</v>
      </c>
      <c r="AR7" s="20" t="str">
        <f>ZZZ__FnCalls!F46</f>
        <v>Apr 2013</v>
      </c>
      <c r="AS7" s="20" t="str">
        <f>ZZZ__FnCalls!F47</f>
        <v>May 2013</v>
      </c>
      <c r="AT7" s="20" t="str">
        <f>ZZZ__FnCalls!F48</f>
        <v>Jun 2013</v>
      </c>
      <c r="AU7" s="20" t="str">
        <f>ZZZ__FnCalls!F49</f>
        <v>Jul 2013</v>
      </c>
      <c r="AV7" s="20" t="str">
        <f>ZZZ__FnCalls!F50</f>
        <v>Aug 2013</v>
      </c>
      <c r="AW7" s="20" t="str">
        <f>ZZZ__FnCalls!F51</f>
        <v>Sep 2013</v>
      </c>
      <c r="AX7" s="20" t="str">
        <f>ZZZ__FnCalls!F52</f>
        <v>Oct 2013</v>
      </c>
      <c r="AY7" s="20" t="str">
        <f>ZZZ__FnCalls!F53</f>
        <v>Nov 2013</v>
      </c>
      <c r="AZ7" s="20" t="str">
        <f>ZZZ__FnCalls!F54</f>
        <v>Dec 2013</v>
      </c>
      <c r="BA7" s="21" t="str">
        <f>ZZZ__FnCalls!H43</f>
        <v>2013</v>
      </c>
      <c r="BB7" s="20" t="str">
        <f>ZZZ__FnCalls!F55</f>
        <v>Jan 2014</v>
      </c>
      <c r="BC7" s="20" t="str">
        <f>ZZZ__FnCalls!F56</f>
        <v>Feb 2014</v>
      </c>
      <c r="BD7" s="20" t="str">
        <f>ZZZ__FnCalls!F57</f>
        <v>Mar 2014</v>
      </c>
      <c r="BE7" s="20" t="str">
        <f>ZZZ__FnCalls!F58</f>
        <v>Apr 2014</v>
      </c>
      <c r="BF7" s="20" t="str">
        <f>ZZZ__FnCalls!F59</f>
        <v>May 2014</v>
      </c>
      <c r="BG7" s="20" t="str">
        <f>ZZZ__FnCalls!F60</f>
        <v>Jun 2014</v>
      </c>
      <c r="BH7" s="20" t="str">
        <f>ZZZ__FnCalls!F61</f>
        <v>Jul 2014</v>
      </c>
      <c r="BI7" s="20" t="str">
        <f>ZZZ__FnCalls!F62</f>
        <v>Aug 2014</v>
      </c>
      <c r="BJ7" s="20" t="str">
        <f>ZZZ__FnCalls!F63</f>
        <v>Sep 2014</v>
      </c>
      <c r="BK7" s="20" t="str">
        <f>ZZZ__FnCalls!F64</f>
        <v>Oct 2014</v>
      </c>
      <c r="BL7" s="20" t="str">
        <f>ZZZ__FnCalls!F65</f>
        <v>Nov 2014</v>
      </c>
      <c r="BM7" s="20" t="str">
        <f>ZZZ__FnCalls!F66</f>
        <v>Dec 2014</v>
      </c>
      <c r="BN7" s="21" t="str">
        <f>ZZZ__FnCalls!H55</f>
        <v>2014</v>
      </c>
      <c r="BO7" s="20" t="str">
        <f>ZZZ__FnCalls!F67</f>
        <v>Jan 2015</v>
      </c>
      <c r="BP7" s="20" t="str">
        <f>ZZZ__FnCalls!F68</f>
        <v>Feb 2015</v>
      </c>
      <c r="BQ7" s="20" t="str">
        <f>ZZZ__FnCalls!F69</f>
        <v>Mar 2015</v>
      </c>
      <c r="BR7" s="20" t="str">
        <f>ZZZ__FnCalls!F70</f>
        <v>Apr 2015</v>
      </c>
      <c r="BS7" s="20" t="str">
        <f>ZZZ__FnCalls!F71</f>
        <v>May 2015</v>
      </c>
      <c r="BT7" s="20" t="str">
        <f>ZZZ__FnCalls!F72</f>
        <v>Jun 2015</v>
      </c>
      <c r="BU7" s="20" t="str">
        <f>ZZZ__FnCalls!F73</f>
        <v>Jul 2015</v>
      </c>
      <c r="BV7" s="20" t="str">
        <f>ZZZ__FnCalls!F74</f>
        <v>Aug 2015</v>
      </c>
      <c r="BW7" s="20" t="str">
        <f>ZZZ__FnCalls!F75</f>
        <v>Sep 2015</v>
      </c>
      <c r="BX7" s="20" t="str">
        <f>ZZZ__FnCalls!F76</f>
        <v>Oct 2015</v>
      </c>
      <c r="BY7" s="20" t="str">
        <f>ZZZ__FnCalls!F77</f>
        <v>Nov 2015</v>
      </c>
      <c r="BZ7" s="20" t="str">
        <f>ZZZ__FnCalls!F78</f>
        <v>Dec 2015</v>
      </c>
      <c r="CA7" s="21" t="str">
        <f>ZZZ__FnCalls!H67</f>
        <v>2015</v>
      </c>
      <c r="CB7" s="20" t="str">
        <f>ZZZ__FnCalls!F79</f>
        <v>Jan 2016</v>
      </c>
      <c r="CC7" s="20" t="str">
        <f>ZZZ__FnCalls!F80</f>
        <v>Feb 2016</v>
      </c>
      <c r="CD7" s="20" t="str">
        <f>ZZZ__FnCalls!F81</f>
        <v>Mar 2016</v>
      </c>
      <c r="CE7" s="20" t="str">
        <f>ZZZ__FnCalls!F82</f>
        <v>Apr 2016</v>
      </c>
      <c r="CF7" s="20" t="str">
        <f>ZZZ__FnCalls!F83</f>
        <v>May 2016</v>
      </c>
      <c r="CG7" s="20" t="str">
        <f>ZZZ__FnCalls!F84</f>
        <v>Jun 2016</v>
      </c>
      <c r="CH7" s="20" t="str">
        <f>ZZZ__FnCalls!F85</f>
        <v>Jul 2016</v>
      </c>
      <c r="CI7" s="20" t="str">
        <f>ZZZ__FnCalls!F86</f>
        <v>Aug 2016</v>
      </c>
      <c r="CJ7" s="20" t="str">
        <f>ZZZ__FnCalls!F87</f>
        <v>Sep 2016</v>
      </c>
      <c r="CK7" s="20" t="str">
        <f>ZZZ__FnCalls!F88</f>
        <v>Oct 2016</v>
      </c>
      <c r="CL7" s="20" t="str">
        <f>ZZZ__FnCalls!F89</f>
        <v>Nov 2016</v>
      </c>
      <c r="CM7" s="20" t="str">
        <f>ZZZ__FnCalls!F90</f>
        <v>Dec 2016</v>
      </c>
      <c r="CN7" s="21" t="str">
        <f>ZZZ__FnCalls!H79</f>
        <v>2016</v>
      </c>
      <c r="CO7" s="20" t="str">
        <f>ZZZ__FnCalls!F91</f>
        <v>Jan 2017</v>
      </c>
      <c r="CP7" s="20" t="str">
        <f>ZZZ__FnCalls!F92</f>
        <v>Feb 2017</v>
      </c>
      <c r="CQ7" s="20" t="str">
        <f>ZZZ__FnCalls!F93</f>
        <v>Mar 2017</v>
      </c>
      <c r="CR7" s="20" t="str">
        <f>ZZZ__FnCalls!F94</f>
        <v>Apr 2017</v>
      </c>
      <c r="CS7" s="20" t="str">
        <f>ZZZ__FnCalls!F95</f>
        <v>May 2017</v>
      </c>
      <c r="CT7" s="20" t="str">
        <f>ZZZ__FnCalls!F96</f>
        <v>Jun 2017</v>
      </c>
      <c r="CU7" s="20" t="str">
        <f>ZZZ__FnCalls!F97</f>
        <v>Jul 2017</v>
      </c>
      <c r="CV7" s="20" t="str">
        <f>ZZZ__FnCalls!F98</f>
        <v>Aug 2017</v>
      </c>
      <c r="CW7" s="20" t="str">
        <f>ZZZ__FnCalls!F99</f>
        <v>Sep 2017</v>
      </c>
      <c r="CX7" s="20" t="str">
        <f>ZZZ__FnCalls!F100</f>
        <v>Oct 2017</v>
      </c>
      <c r="CY7" s="20" t="str">
        <f>ZZZ__FnCalls!F101</f>
        <v>Nov 2017</v>
      </c>
      <c r="CZ7" s="20" t="str">
        <f>ZZZ__FnCalls!F102</f>
        <v>Dec 2017</v>
      </c>
      <c r="DA7" s="21" t="str">
        <f>ZZZ__FnCalls!H91</f>
        <v>2017</v>
      </c>
      <c r="DB7" s="20" t="str">
        <f>ZZZ__FnCalls!F103</f>
        <v>Jan 2018</v>
      </c>
      <c r="DC7" s="20" t="str">
        <f>ZZZ__FnCalls!F104</f>
        <v>Feb 2018</v>
      </c>
      <c r="DD7" s="20" t="str">
        <f>ZZZ__FnCalls!F105</f>
        <v>Mar 2018</v>
      </c>
      <c r="DE7" s="20" t="str">
        <f>ZZZ__FnCalls!F106</f>
        <v>Apr 2018</v>
      </c>
      <c r="DF7" s="20" t="str">
        <f>ZZZ__FnCalls!F107</f>
        <v>May 2018</v>
      </c>
      <c r="DG7" s="20" t="str">
        <f>ZZZ__FnCalls!F108</f>
        <v>Jun 2018</v>
      </c>
      <c r="DH7" s="20" t="str">
        <f>ZZZ__FnCalls!F109</f>
        <v>Jul 2018</v>
      </c>
      <c r="DI7" s="20" t="str">
        <f>ZZZ__FnCalls!F110</f>
        <v>Aug 2018</v>
      </c>
      <c r="DJ7" s="20" t="str">
        <f>ZZZ__FnCalls!F111</f>
        <v>Sep 2018</v>
      </c>
      <c r="DK7" s="20" t="str">
        <f>ZZZ__FnCalls!F112</f>
        <v>Oct 2018</v>
      </c>
      <c r="DL7" s="20" t="str">
        <f>ZZZ__FnCalls!F113</f>
        <v>Nov 2018</v>
      </c>
      <c r="DM7" s="20" t="str">
        <f>ZZZ__FnCalls!F114</f>
        <v>Dec 2018</v>
      </c>
      <c r="DN7" s="21" t="str">
        <f>ZZZ__FnCalls!H103</f>
        <v>2018</v>
      </c>
      <c r="DO7" s="20" t="str">
        <f>ZZZ__FnCalls!F115</f>
        <v>Jan 2019</v>
      </c>
      <c r="DP7" s="20" t="str">
        <f>ZZZ__FnCalls!F116</f>
        <v>Feb 2019</v>
      </c>
      <c r="DQ7" s="20" t="str">
        <f>ZZZ__FnCalls!F117</f>
        <v>Mar 2019</v>
      </c>
      <c r="DR7" s="20" t="str">
        <f>ZZZ__FnCalls!F118</f>
        <v>Apr 2019</v>
      </c>
      <c r="DS7" s="20" t="str">
        <f>ZZZ__FnCalls!F119</f>
        <v>May 2019</v>
      </c>
      <c r="DT7" s="20" t="str">
        <f>ZZZ__FnCalls!F120</f>
        <v>Jun 2019</v>
      </c>
      <c r="DU7" s="20" t="str">
        <f>ZZZ__FnCalls!F121</f>
        <v>Jul 2019</v>
      </c>
      <c r="DV7" s="20" t="str">
        <f>ZZZ__FnCalls!F122</f>
        <v>Aug 2019</v>
      </c>
      <c r="DW7" s="20" t="str">
        <f>ZZZ__FnCalls!F123</f>
        <v>Sep 2019</v>
      </c>
      <c r="DX7" s="20" t="str">
        <f>ZZZ__FnCalls!F124</f>
        <v>Oct 2019</v>
      </c>
      <c r="DY7" s="20" t="str">
        <f>ZZZ__FnCalls!F125</f>
        <v>Nov 2019</v>
      </c>
      <c r="DZ7" s="20" t="str">
        <f>ZZZ__FnCalls!F126</f>
        <v>Dec 2019</v>
      </c>
      <c r="EA7" s="21" t="str">
        <f>ZZZ__FnCalls!H115</f>
        <v>2019</v>
      </c>
      <c r="EB7" s="20" t="str">
        <f>ZZZ__FnCalls!F127</f>
        <v>Jan 2020</v>
      </c>
      <c r="EC7" s="20" t="str">
        <f>ZZZ__FnCalls!F128</f>
        <v>Feb 2020</v>
      </c>
      <c r="ED7" s="20" t="str">
        <f>ZZZ__FnCalls!F129</f>
        <v>Mar 2020</v>
      </c>
      <c r="EE7" s="20" t="str">
        <f>ZZZ__FnCalls!F130</f>
        <v>Apr 2020</v>
      </c>
      <c r="EF7" s="20" t="str">
        <f>ZZZ__FnCalls!F131</f>
        <v>May 2020</v>
      </c>
      <c r="EG7" s="20" t="str">
        <f>ZZZ__FnCalls!F132</f>
        <v>Jun 2020</v>
      </c>
      <c r="EH7" s="20" t="str">
        <f>ZZZ__FnCalls!F133</f>
        <v>Jul 2020</v>
      </c>
      <c r="EI7" s="20" t="str">
        <f>ZZZ__FnCalls!F134</f>
        <v>Aug 2020</v>
      </c>
      <c r="EJ7" s="20" t="str">
        <f>ZZZ__FnCalls!F135</f>
        <v>Sep 2020</v>
      </c>
      <c r="EK7" s="20" t="str">
        <f>ZZZ__FnCalls!F136</f>
        <v>Oct 2020</v>
      </c>
      <c r="EL7" s="20" t="str">
        <f>ZZZ__FnCalls!F137</f>
        <v>Nov 2020</v>
      </c>
      <c r="EM7" s="20" t="str">
        <f>ZZZ__FnCalls!F138</f>
        <v>Dec 2020</v>
      </c>
      <c r="EN7" s="21" t="str">
        <f>ZZZ__FnCalls!H127</f>
        <v>2020</v>
      </c>
    </row>
    <row r="8" spans="1:144" ht="12.75" customHeight="1">
      <c r="A8" s="5"/>
      <c r="B8" s="44">
        <f>ZZZ__FnCalls!A7</f>
        <v>40179</v>
      </c>
      <c r="C8" s="44">
        <f>ZZZ__FnCalls!A8</f>
        <v>40210</v>
      </c>
      <c r="D8" s="44">
        <f>ZZZ__FnCalls!A9</f>
        <v>40238</v>
      </c>
      <c r="E8" s="44">
        <f>ZZZ__FnCalls!A10</f>
        <v>40269</v>
      </c>
      <c r="F8" s="44">
        <f>ZZZ__FnCalls!A11</f>
        <v>40299</v>
      </c>
      <c r="G8" s="44">
        <f>ZZZ__FnCalls!A12</f>
        <v>40330</v>
      </c>
      <c r="H8" s="44">
        <f>ZZZ__FnCalls!A13</f>
        <v>40360</v>
      </c>
      <c r="I8" s="44">
        <f>ZZZ__FnCalls!A14</f>
        <v>40391</v>
      </c>
      <c r="J8" s="44">
        <f>ZZZ__FnCalls!A15</f>
        <v>40422</v>
      </c>
      <c r="K8" s="44">
        <f>ZZZ__FnCalls!A16</f>
        <v>40452</v>
      </c>
      <c r="L8" s="44">
        <f>ZZZ__FnCalls!A17</f>
        <v>40483</v>
      </c>
      <c r="M8" s="44">
        <f>ZZZ__FnCalls!A18</f>
        <v>40513</v>
      </c>
      <c r="N8" s="45">
        <f>ZZZ__FnCalls!A7</f>
        <v>40179</v>
      </c>
      <c r="O8" s="44">
        <f>ZZZ__FnCalls!A19</f>
        <v>40544</v>
      </c>
      <c r="P8" s="44">
        <f>ZZZ__FnCalls!A20</f>
        <v>40575</v>
      </c>
      <c r="Q8" s="44">
        <f>ZZZ__FnCalls!A21</f>
        <v>40603</v>
      </c>
      <c r="R8" s="44">
        <f>ZZZ__FnCalls!A22</f>
        <v>40634</v>
      </c>
      <c r="S8" s="44">
        <f>ZZZ__FnCalls!A23</f>
        <v>40664</v>
      </c>
      <c r="T8" s="44">
        <f>ZZZ__FnCalls!A24</f>
        <v>40695</v>
      </c>
      <c r="U8" s="44">
        <f>ZZZ__FnCalls!A25</f>
        <v>40725</v>
      </c>
      <c r="V8" s="44">
        <f>ZZZ__FnCalls!A26</f>
        <v>40756</v>
      </c>
      <c r="W8" s="44">
        <f>ZZZ__FnCalls!A27</f>
        <v>40787</v>
      </c>
      <c r="X8" s="44">
        <f>ZZZ__FnCalls!A28</f>
        <v>40817</v>
      </c>
      <c r="Y8" s="44">
        <f>ZZZ__FnCalls!A29</f>
        <v>40848</v>
      </c>
      <c r="Z8" s="44">
        <f>ZZZ__FnCalls!A30</f>
        <v>40878</v>
      </c>
      <c r="AA8" s="45">
        <f>ZZZ__FnCalls!A19</f>
        <v>40544</v>
      </c>
      <c r="AB8" s="44">
        <f>ZZZ__FnCalls!A31</f>
        <v>40909</v>
      </c>
      <c r="AC8" s="44">
        <f>ZZZ__FnCalls!A32</f>
        <v>40940</v>
      </c>
      <c r="AD8" s="44">
        <f>ZZZ__FnCalls!A33</f>
        <v>40969</v>
      </c>
      <c r="AE8" s="44">
        <f>ZZZ__FnCalls!A34</f>
        <v>41000</v>
      </c>
      <c r="AF8" s="44">
        <f>ZZZ__FnCalls!A35</f>
        <v>41030</v>
      </c>
      <c r="AG8" s="44">
        <f>ZZZ__FnCalls!A36</f>
        <v>41061</v>
      </c>
      <c r="AH8" s="44">
        <f>ZZZ__FnCalls!A37</f>
        <v>41091</v>
      </c>
      <c r="AI8" s="44">
        <f>ZZZ__FnCalls!A38</f>
        <v>41122</v>
      </c>
      <c r="AJ8" s="44">
        <f>ZZZ__FnCalls!A39</f>
        <v>41153</v>
      </c>
      <c r="AK8" s="44">
        <f>ZZZ__FnCalls!A40</f>
        <v>41183</v>
      </c>
      <c r="AL8" s="44">
        <f>ZZZ__FnCalls!A41</f>
        <v>41214</v>
      </c>
      <c r="AM8" s="44">
        <f>ZZZ__FnCalls!A42</f>
        <v>41244</v>
      </c>
      <c r="AN8" s="45">
        <f>ZZZ__FnCalls!A31</f>
        <v>40909</v>
      </c>
      <c r="AO8" s="44">
        <f>ZZZ__FnCalls!A43</f>
        <v>41275</v>
      </c>
      <c r="AP8" s="44">
        <f>ZZZ__FnCalls!A44</f>
        <v>41306</v>
      </c>
      <c r="AQ8" s="44">
        <f>ZZZ__FnCalls!A45</f>
        <v>41334</v>
      </c>
      <c r="AR8" s="44">
        <f>ZZZ__FnCalls!A46</f>
        <v>41365</v>
      </c>
      <c r="AS8" s="44">
        <f>ZZZ__FnCalls!A47</f>
        <v>41395</v>
      </c>
      <c r="AT8" s="44">
        <f>ZZZ__FnCalls!A48</f>
        <v>41426</v>
      </c>
      <c r="AU8" s="44">
        <f>ZZZ__FnCalls!A49</f>
        <v>41456</v>
      </c>
      <c r="AV8" s="44">
        <f>ZZZ__FnCalls!A50</f>
        <v>41487</v>
      </c>
      <c r="AW8" s="44">
        <f>ZZZ__FnCalls!A51</f>
        <v>41518</v>
      </c>
      <c r="AX8" s="44">
        <f>ZZZ__FnCalls!A52</f>
        <v>41548</v>
      </c>
      <c r="AY8" s="44">
        <f>ZZZ__FnCalls!A53</f>
        <v>41579</v>
      </c>
      <c r="AZ8" s="44">
        <f>ZZZ__FnCalls!A54</f>
        <v>41609</v>
      </c>
      <c r="BA8" s="45">
        <f>ZZZ__FnCalls!A43</f>
        <v>41275</v>
      </c>
      <c r="BB8" s="44">
        <f>ZZZ__FnCalls!A55</f>
        <v>41640</v>
      </c>
      <c r="BC8" s="44">
        <f>ZZZ__FnCalls!A56</f>
        <v>41671</v>
      </c>
      <c r="BD8" s="44">
        <f>ZZZ__FnCalls!A57</f>
        <v>41699</v>
      </c>
      <c r="BE8" s="44">
        <f>ZZZ__FnCalls!A58</f>
        <v>41730</v>
      </c>
      <c r="BF8" s="44">
        <f>ZZZ__FnCalls!A59</f>
        <v>41760</v>
      </c>
      <c r="BG8" s="44">
        <f>ZZZ__FnCalls!A60</f>
        <v>41791</v>
      </c>
      <c r="BH8" s="44">
        <f>ZZZ__FnCalls!A61</f>
        <v>41821</v>
      </c>
      <c r="BI8" s="44">
        <f>ZZZ__FnCalls!A62</f>
        <v>41852</v>
      </c>
      <c r="BJ8" s="44">
        <f>ZZZ__FnCalls!A63</f>
        <v>41883</v>
      </c>
      <c r="BK8" s="44">
        <f>ZZZ__FnCalls!A64</f>
        <v>41913</v>
      </c>
      <c r="BL8" s="44">
        <f>ZZZ__FnCalls!A65</f>
        <v>41944</v>
      </c>
      <c r="BM8" s="44">
        <f>ZZZ__FnCalls!A66</f>
        <v>41974</v>
      </c>
      <c r="BN8" s="45">
        <f>ZZZ__FnCalls!A55</f>
        <v>41640</v>
      </c>
      <c r="BO8" s="44">
        <f>ZZZ__FnCalls!A67</f>
        <v>42005</v>
      </c>
      <c r="BP8" s="44">
        <f>ZZZ__FnCalls!A68</f>
        <v>42036</v>
      </c>
      <c r="BQ8" s="44">
        <f>ZZZ__FnCalls!A69</f>
        <v>42064</v>
      </c>
      <c r="BR8" s="44">
        <f>ZZZ__FnCalls!A70</f>
        <v>42095</v>
      </c>
      <c r="BS8" s="44">
        <f>ZZZ__FnCalls!A71</f>
        <v>42125</v>
      </c>
      <c r="BT8" s="44">
        <f>ZZZ__FnCalls!A72</f>
        <v>42156</v>
      </c>
      <c r="BU8" s="44">
        <f>ZZZ__FnCalls!A73</f>
        <v>42186</v>
      </c>
      <c r="BV8" s="44">
        <f>ZZZ__FnCalls!A74</f>
        <v>42217</v>
      </c>
      <c r="BW8" s="44">
        <f>ZZZ__FnCalls!A75</f>
        <v>42248</v>
      </c>
      <c r="BX8" s="44">
        <f>ZZZ__FnCalls!A76</f>
        <v>42278</v>
      </c>
      <c r="BY8" s="44">
        <f>ZZZ__FnCalls!A77</f>
        <v>42309</v>
      </c>
      <c r="BZ8" s="44">
        <f>ZZZ__FnCalls!A78</f>
        <v>42339</v>
      </c>
      <c r="CA8" s="45">
        <f>ZZZ__FnCalls!A67</f>
        <v>42005</v>
      </c>
      <c r="CB8" s="44">
        <f>ZZZ__FnCalls!A79</f>
        <v>42370</v>
      </c>
      <c r="CC8" s="44">
        <f>ZZZ__FnCalls!A80</f>
        <v>42401</v>
      </c>
      <c r="CD8" s="44">
        <f>ZZZ__FnCalls!A81</f>
        <v>42430</v>
      </c>
      <c r="CE8" s="44">
        <f>ZZZ__FnCalls!A82</f>
        <v>42461</v>
      </c>
      <c r="CF8" s="44">
        <f>ZZZ__FnCalls!A83</f>
        <v>42491</v>
      </c>
      <c r="CG8" s="44">
        <f>ZZZ__FnCalls!A84</f>
        <v>42522</v>
      </c>
      <c r="CH8" s="44">
        <f>ZZZ__FnCalls!A85</f>
        <v>42552</v>
      </c>
      <c r="CI8" s="44">
        <f>ZZZ__FnCalls!A86</f>
        <v>42583</v>
      </c>
      <c r="CJ8" s="44">
        <f>ZZZ__FnCalls!A87</f>
        <v>42614</v>
      </c>
      <c r="CK8" s="44">
        <f>ZZZ__FnCalls!A88</f>
        <v>42644</v>
      </c>
      <c r="CL8" s="44">
        <f>ZZZ__FnCalls!A89</f>
        <v>42675</v>
      </c>
      <c r="CM8" s="44">
        <f>ZZZ__FnCalls!A90</f>
        <v>42705</v>
      </c>
      <c r="CN8" s="45">
        <f>ZZZ__FnCalls!A79</f>
        <v>42370</v>
      </c>
      <c r="CO8" s="44">
        <f>ZZZ__FnCalls!A91</f>
        <v>42736</v>
      </c>
      <c r="CP8" s="44">
        <f>ZZZ__FnCalls!A92</f>
        <v>42767</v>
      </c>
      <c r="CQ8" s="44">
        <f>ZZZ__FnCalls!A93</f>
        <v>42795</v>
      </c>
      <c r="CR8" s="44">
        <f>ZZZ__FnCalls!A94</f>
        <v>42826</v>
      </c>
      <c r="CS8" s="44">
        <f>ZZZ__FnCalls!A95</f>
        <v>42856</v>
      </c>
      <c r="CT8" s="44">
        <f>ZZZ__FnCalls!A96</f>
        <v>42887</v>
      </c>
      <c r="CU8" s="44">
        <f>ZZZ__FnCalls!A97</f>
        <v>42917</v>
      </c>
      <c r="CV8" s="44">
        <f>ZZZ__FnCalls!A98</f>
        <v>42948</v>
      </c>
      <c r="CW8" s="44">
        <f>ZZZ__FnCalls!A99</f>
        <v>42979</v>
      </c>
      <c r="CX8" s="44">
        <f>ZZZ__FnCalls!A100</f>
        <v>43009</v>
      </c>
      <c r="CY8" s="44">
        <f>ZZZ__FnCalls!A101</f>
        <v>43040</v>
      </c>
      <c r="CZ8" s="44">
        <f>ZZZ__FnCalls!A102</f>
        <v>43070</v>
      </c>
      <c r="DA8" s="45">
        <f>ZZZ__FnCalls!A91</f>
        <v>42736</v>
      </c>
      <c r="DB8" s="44">
        <f>ZZZ__FnCalls!A103</f>
        <v>43101</v>
      </c>
      <c r="DC8" s="44">
        <f>ZZZ__FnCalls!A104</f>
        <v>43132</v>
      </c>
      <c r="DD8" s="44">
        <f>ZZZ__FnCalls!A105</f>
        <v>43160</v>
      </c>
      <c r="DE8" s="44">
        <f>ZZZ__FnCalls!A106</f>
        <v>43191</v>
      </c>
      <c r="DF8" s="44">
        <f>ZZZ__FnCalls!A107</f>
        <v>43221</v>
      </c>
      <c r="DG8" s="44">
        <f>ZZZ__FnCalls!A108</f>
        <v>43252</v>
      </c>
      <c r="DH8" s="44">
        <f>ZZZ__FnCalls!A109</f>
        <v>43282</v>
      </c>
      <c r="DI8" s="44">
        <f>ZZZ__FnCalls!A110</f>
        <v>43313</v>
      </c>
      <c r="DJ8" s="44">
        <f>ZZZ__FnCalls!A111</f>
        <v>43344</v>
      </c>
      <c r="DK8" s="44">
        <f>ZZZ__FnCalls!A112</f>
        <v>43374</v>
      </c>
      <c r="DL8" s="44">
        <f>ZZZ__FnCalls!A113</f>
        <v>43405</v>
      </c>
      <c r="DM8" s="44">
        <f>ZZZ__FnCalls!A114</f>
        <v>43435</v>
      </c>
      <c r="DN8" s="45">
        <f>ZZZ__FnCalls!A103</f>
        <v>43101</v>
      </c>
      <c r="DO8" s="44">
        <f>ZZZ__FnCalls!A115</f>
        <v>43466</v>
      </c>
      <c r="DP8" s="44">
        <f>ZZZ__FnCalls!A116</f>
        <v>43497</v>
      </c>
      <c r="DQ8" s="44">
        <f>ZZZ__FnCalls!A117</f>
        <v>43525</v>
      </c>
      <c r="DR8" s="44">
        <f>ZZZ__FnCalls!A118</f>
        <v>43556</v>
      </c>
      <c r="DS8" s="44">
        <f>ZZZ__FnCalls!A119</f>
        <v>43586</v>
      </c>
      <c r="DT8" s="44">
        <f>ZZZ__FnCalls!A120</f>
        <v>43617</v>
      </c>
      <c r="DU8" s="44">
        <f>ZZZ__FnCalls!A121</f>
        <v>43647</v>
      </c>
      <c r="DV8" s="44">
        <f>ZZZ__FnCalls!A122</f>
        <v>43678</v>
      </c>
      <c r="DW8" s="44">
        <f>ZZZ__FnCalls!A123</f>
        <v>43709</v>
      </c>
      <c r="DX8" s="44">
        <f>ZZZ__FnCalls!A124</f>
        <v>43739</v>
      </c>
      <c r="DY8" s="44">
        <f>ZZZ__FnCalls!A125</f>
        <v>43770</v>
      </c>
      <c r="DZ8" s="44">
        <f>ZZZ__FnCalls!A126</f>
        <v>43800</v>
      </c>
      <c r="EA8" s="45">
        <f>ZZZ__FnCalls!A115</f>
        <v>43466</v>
      </c>
      <c r="EB8" s="44">
        <f>ZZZ__FnCalls!A127</f>
        <v>43831</v>
      </c>
      <c r="EC8" s="44">
        <f>ZZZ__FnCalls!A128</f>
        <v>43862</v>
      </c>
      <c r="ED8" s="44">
        <f>ZZZ__FnCalls!A129</f>
        <v>43891</v>
      </c>
      <c r="EE8" s="44">
        <f>ZZZ__FnCalls!A130</f>
        <v>43922</v>
      </c>
      <c r="EF8" s="44">
        <f>ZZZ__FnCalls!A131</f>
        <v>43952</v>
      </c>
      <c r="EG8" s="44">
        <f>ZZZ__FnCalls!A132</f>
        <v>43983</v>
      </c>
      <c r="EH8" s="44">
        <f>ZZZ__FnCalls!A133</f>
        <v>44013</v>
      </c>
      <c r="EI8" s="44">
        <f>ZZZ__FnCalls!A134</f>
        <v>44044</v>
      </c>
      <c r="EJ8" s="44">
        <f>ZZZ__FnCalls!A135</f>
        <v>44075</v>
      </c>
      <c r="EK8" s="44">
        <f>ZZZ__FnCalls!A136</f>
        <v>44105</v>
      </c>
      <c r="EL8" s="44">
        <f>ZZZ__FnCalls!A137</f>
        <v>44136</v>
      </c>
      <c r="EM8" s="44">
        <f>ZZZ__FnCalls!A138</f>
        <v>44166</v>
      </c>
      <c r="EN8" s="45">
        <f>ZZZ__FnCalls!A127</f>
        <v>43831</v>
      </c>
    </row>
    <row r="9" spans="1:144" ht="12.75" customHeight="1">
      <c r="A9" s="2" t="str">
        <f>"Demand_Aggregate_mean_2"</f>
        <v>Demand_Aggregate_mean_2</v>
      </c>
    </row>
    <row r="10" spans="1:144" ht="12.75" customHeight="1">
      <c r="B10" s="19" t="str">
        <f>ZZZ__FnCalls!F7</f>
        <v>Jan 2010</v>
      </c>
      <c r="C10" s="20" t="str">
        <f>ZZZ__FnCalls!F8</f>
        <v>Feb 2010</v>
      </c>
      <c r="D10" s="20" t="str">
        <f>ZZZ__FnCalls!F9</f>
        <v>Mar 2010</v>
      </c>
      <c r="E10" s="20" t="str">
        <f>ZZZ__FnCalls!F10</f>
        <v>Apr 2010</v>
      </c>
      <c r="F10" s="20" t="str">
        <f>ZZZ__FnCalls!F11</f>
        <v>May 2010</v>
      </c>
      <c r="G10" s="20" t="str">
        <f>ZZZ__FnCalls!F12</f>
        <v>Jun 2010</v>
      </c>
      <c r="H10" s="20" t="str">
        <f>ZZZ__FnCalls!F13</f>
        <v>Jul 2010</v>
      </c>
      <c r="I10" s="20" t="str">
        <f>ZZZ__FnCalls!F14</f>
        <v>Aug 2010</v>
      </c>
      <c r="J10" s="20" t="str">
        <f>ZZZ__FnCalls!F15</f>
        <v>Sep 2010</v>
      </c>
      <c r="K10" s="20" t="str">
        <f>ZZZ__FnCalls!F16</f>
        <v>Oct 2010</v>
      </c>
      <c r="L10" s="20" t="str">
        <f>ZZZ__FnCalls!F17</f>
        <v>Nov 2010</v>
      </c>
      <c r="M10" s="20" t="str">
        <f>ZZZ__FnCalls!F18</f>
        <v>Dec 2010</v>
      </c>
      <c r="N10" s="21" t="str">
        <f>ZZZ__FnCalls!H7</f>
        <v>2010</v>
      </c>
      <c r="O10" s="20" t="str">
        <f>ZZZ__FnCalls!F19</f>
        <v>Jan 2011</v>
      </c>
      <c r="P10" s="20" t="str">
        <f>ZZZ__FnCalls!F20</f>
        <v>Feb 2011</v>
      </c>
      <c r="Q10" s="20" t="str">
        <f>ZZZ__FnCalls!F21</f>
        <v>Mar 2011</v>
      </c>
      <c r="R10" s="20" t="str">
        <f>ZZZ__FnCalls!F22</f>
        <v>Apr 2011</v>
      </c>
      <c r="S10" s="20" t="str">
        <f>ZZZ__FnCalls!F23</f>
        <v>May 2011</v>
      </c>
      <c r="T10" s="20" t="str">
        <f>ZZZ__FnCalls!F24</f>
        <v>Jun 2011</v>
      </c>
      <c r="U10" s="20" t="str">
        <f>ZZZ__FnCalls!F25</f>
        <v>Jul 2011</v>
      </c>
      <c r="V10" s="20" t="str">
        <f>ZZZ__FnCalls!F26</f>
        <v>Aug 2011</v>
      </c>
      <c r="W10" s="20" t="str">
        <f>ZZZ__FnCalls!F27</f>
        <v>Sep 2011</v>
      </c>
      <c r="X10" s="20" t="str">
        <f>ZZZ__FnCalls!F28</f>
        <v>Oct 2011</v>
      </c>
      <c r="Y10" s="20" t="str">
        <f>ZZZ__FnCalls!F29</f>
        <v>Nov 2011</v>
      </c>
      <c r="Z10" s="20" t="str">
        <f>ZZZ__FnCalls!F30</f>
        <v>Dec 2011</v>
      </c>
      <c r="AA10" s="21" t="str">
        <f>ZZZ__FnCalls!H19</f>
        <v>2011</v>
      </c>
      <c r="AB10" s="20" t="str">
        <f>ZZZ__FnCalls!F31</f>
        <v>Jan 2012</v>
      </c>
      <c r="AC10" s="20" t="str">
        <f>ZZZ__FnCalls!F32</f>
        <v>Feb 2012</v>
      </c>
      <c r="AD10" s="20" t="str">
        <f>ZZZ__FnCalls!F33</f>
        <v>Mar 2012</v>
      </c>
      <c r="AE10" s="20" t="str">
        <f>ZZZ__FnCalls!F34</f>
        <v>Apr 2012</v>
      </c>
      <c r="AF10" s="20" t="str">
        <f>ZZZ__FnCalls!F35</f>
        <v>May 2012</v>
      </c>
      <c r="AG10" s="20" t="str">
        <f>ZZZ__FnCalls!F36</f>
        <v>Jun 2012</v>
      </c>
      <c r="AH10" s="20" t="str">
        <f>ZZZ__FnCalls!F37</f>
        <v>Jul 2012</v>
      </c>
      <c r="AI10" s="20" t="str">
        <f>ZZZ__FnCalls!F38</f>
        <v>Aug 2012</v>
      </c>
      <c r="AJ10" s="20" t="str">
        <f>ZZZ__FnCalls!F39</f>
        <v>Sep 2012</v>
      </c>
      <c r="AK10" s="20" t="str">
        <f>ZZZ__FnCalls!F40</f>
        <v>Oct 2012</v>
      </c>
      <c r="AL10" s="20" t="str">
        <f>ZZZ__FnCalls!F41</f>
        <v>Nov 2012</v>
      </c>
      <c r="AM10" s="20" t="str">
        <f>ZZZ__FnCalls!F42</f>
        <v>Dec 2012</v>
      </c>
      <c r="AN10" s="21" t="str">
        <f>ZZZ__FnCalls!H31</f>
        <v>2012</v>
      </c>
      <c r="AO10" s="20" t="str">
        <f>ZZZ__FnCalls!F43</f>
        <v>Jan 2013</v>
      </c>
      <c r="AP10" s="20" t="str">
        <f>ZZZ__FnCalls!F44</f>
        <v>Feb 2013</v>
      </c>
      <c r="AQ10" s="20" t="str">
        <f>ZZZ__FnCalls!F45</f>
        <v>Mar 2013</v>
      </c>
      <c r="AR10" s="20" t="str">
        <f>ZZZ__FnCalls!F46</f>
        <v>Apr 2013</v>
      </c>
      <c r="AS10" s="20" t="str">
        <f>ZZZ__FnCalls!F47</f>
        <v>May 2013</v>
      </c>
      <c r="AT10" s="20" t="str">
        <f>ZZZ__FnCalls!F48</f>
        <v>Jun 2013</v>
      </c>
      <c r="AU10" s="20" t="str">
        <f>ZZZ__FnCalls!F49</f>
        <v>Jul 2013</v>
      </c>
      <c r="AV10" s="20" t="str">
        <f>ZZZ__FnCalls!F50</f>
        <v>Aug 2013</v>
      </c>
      <c r="AW10" s="20" t="str">
        <f>ZZZ__FnCalls!F51</f>
        <v>Sep 2013</v>
      </c>
      <c r="AX10" s="20" t="str">
        <f>ZZZ__FnCalls!F52</f>
        <v>Oct 2013</v>
      </c>
      <c r="AY10" s="20" t="str">
        <f>ZZZ__FnCalls!F53</f>
        <v>Nov 2013</v>
      </c>
      <c r="AZ10" s="20" t="str">
        <f>ZZZ__FnCalls!F54</f>
        <v>Dec 2013</v>
      </c>
      <c r="BA10" s="21" t="str">
        <f>ZZZ__FnCalls!H43</f>
        <v>2013</v>
      </c>
      <c r="BB10" s="20" t="str">
        <f>ZZZ__FnCalls!F55</f>
        <v>Jan 2014</v>
      </c>
      <c r="BC10" s="20" t="str">
        <f>ZZZ__FnCalls!F56</f>
        <v>Feb 2014</v>
      </c>
      <c r="BD10" s="20" t="str">
        <f>ZZZ__FnCalls!F57</f>
        <v>Mar 2014</v>
      </c>
      <c r="BE10" s="20" t="str">
        <f>ZZZ__FnCalls!F58</f>
        <v>Apr 2014</v>
      </c>
      <c r="BF10" s="20" t="str">
        <f>ZZZ__FnCalls!F59</f>
        <v>May 2014</v>
      </c>
      <c r="BG10" s="20" t="str">
        <f>ZZZ__FnCalls!F60</f>
        <v>Jun 2014</v>
      </c>
      <c r="BH10" s="20" t="str">
        <f>ZZZ__FnCalls!F61</f>
        <v>Jul 2014</v>
      </c>
      <c r="BI10" s="20" t="str">
        <f>ZZZ__FnCalls!F62</f>
        <v>Aug 2014</v>
      </c>
      <c r="BJ10" s="20" t="str">
        <f>ZZZ__FnCalls!F63</f>
        <v>Sep 2014</v>
      </c>
      <c r="BK10" s="20" t="str">
        <f>ZZZ__FnCalls!F64</f>
        <v>Oct 2014</v>
      </c>
      <c r="BL10" s="20" t="str">
        <f>ZZZ__FnCalls!F65</f>
        <v>Nov 2014</v>
      </c>
      <c r="BM10" s="20" t="str">
        <f>ZZZ__FnCalls!F66</f>
        <v>Dec 2014</v>
      </c>
      <c r="BN10" s="21" t="str">
        <f>ZZZ__FnCalls!H55</f>
        <v>2014</v>
      </c>
      <c r="BO10" s="20" t="str">
        <f>ZZZ__FnCalls!F67</f>
        <v>Jan 2015</v>
      </c>
      <c r="BP10" s="20" t="str">
        <f>ZZZ__FnCalls!F68</f>
        <v>Feb 2015</v>
      </c>
      <c r="BQ10" s="20" t="str">
        <f>ZZZ__FnCalls!F69</f>
        <v>Mar 2015</v>
      </c>
      <c r="BR10" s="20" t="str">
        <f>ZZZ__FnCalls!F70</f>
        <v>Apr 2015</v>
      </c>
      <c r="BS10" s="20" t="str">
        <f>ZZZ__FnCalls!F71</f>
        <v>May 2015</v>
      </c>
      <c r="BT10" s="20" t="str">
        <f>ZZZ__FnCalls!F72</f>
        <v>Jun 2015</v>
      </c>
      <c r="BU10" s="20" t="str">
        <f>ZZZ__FnCalls!F73</f>
        <v>Jul 2015</v>
      </c>
      <c r="BV10" s="20" t="str">
        <f>ZZZ__FnCalls!F74</f>
        <v>Aug 2015</v>
      </c>
      <c r="BW10" s="20" t="str">
        <f>ZZZ__FnCalls!F75</f>
        <v>Sep 2015</v>
      </c>
      <c r="BX10" s="20" t="str">
        <f>ZZZ__FnCalls!F76</f>
        <v>Oct 2015</v>
      </c>
      <c r="BY10" s="20" t="str">
        <f>ZZZ__FnCalls!F77</f>
        <v>Nov 2015</v>
      </c>
      <c r="BZ10" s="20" t="str">
        <f>ZZZ__FnCalls!F78</f>
        <v>Dec 2015</v>
      </c>
      <c r="CA10" s="21" t="str">
        <f>ZZZ__FnCalls!H67</f>
        <v>2015</v>
      </c>
      <c r="CB10" s="20" t="str">
        <f>ZZZ__FnCalls!F79</f>
        <v>Jan 2016</v>
      </c>
      <c r="CC10" s="20" t="str">
        <f>ZZZ__FnCalls!F80</f>
        <v>Feb 2016</v>
      </c>
      <c r="CD10" s="20" t="str">
        <f>ZZZ__FnCalls!F81</f>
        <v>Mar 2016</v>
      </c>
      <c r="CE10" s="20" t="str">
        <f>ZZZ__FnCalls!F82</f>
        <v>Apr 2016</v>
      </c>
      <c r="CF10" s="20" t="str">
        <f>ZZZ__FnCalls!F83</f>
        <v>May 2016</v>
      </c>
      <c r="CG10" s="20" t="str">
        <f>ZZZ__FnCalls!F84</f>
        <v>Jun 2016</v>
      </c>
      <c r="CH10" s="20" t="str">
        <f>ZZZ__FnCalls!F85</f>
        <v>Jul 2016</v>
      </c>
      <c r="CI10" s="20" t="str">
        <f>ZZZ__FnCalls!F86</f>
        <v>Aug 2016</v>
      </c>
      <c r="CJ10" s="20" t="str">
        <f>ZZZ__FnCalls!F87</f>
        <v>Sep 2016</v>
      </c>
      <c r="CK10" s="20" t="str">
        <f>ZZZ__FnCalls!F88</f>
        <v>Oct 2016</v>
      </c>
      <c r="CL10" s="20" t="str">
        <f>ZZZ__FnCalls!F89</f>
        <v>Nov 2016</v>
      </c>
      <c r="CM10" s="20" t="str">
        <f>ZZZ__FnCalls!F90</f>
        <v>Dec 2016</v>
      </c>
      <c r="CN10" s="21" t="str">
        <f>ZZZ__FnCalls!H79</f>
        <v>2016</v>
      </c>
      <c r="CO10" s="20" t="str">
        <f>ZZZ__FnCalls!F91</f>
        <v>Jan 2017</v>
      </c>
      <c r="CP10" s="20" t="str">
        <f>ZZZ__FnCalls!F92</f>
        <v>Feb 2017</v>
      </c>
      <c r="CQ10" s="20" t="str">
        <f>ZZZ__FnCalls!F93</f>
        <v>Mar 2017</v>
      </c>
      <c r="CR10" s="20" t="str">
        <f>ZZZ__FnCalls!F94</f>
        <v>Apr 2017</v>
      </c>
      <c r="CS10" s="20" t="str">
        <f>ZZZ__FnCalls!F95</f>
        <v>May 2017</v>
      </c>
      <c r="CT10" s="20" t="str">
        <f>ZZZ__FnCalls!F96</f>
        <v>Jun 2017</v>
      </c>
      <c r="CU10" s="20" t="str">
        <f>ZZZ__FnCalls!F97</f>
        <v>Jul 2017</v>
      </c>
      <c r="CV10" s="20" t="str">
        <f>ZZZ__FnCalls!F98</f>
        <v>Aug 2017</v>
      </c>
      <c r="CW10" s="20" t="str">
        <f>ZZZ__FnCalls!F99</f>
        <v>Sep 2017</v>
      </c>
      <c r="CX10" s="20" t="str">
        <f>ZZZ__FnCalls!F100</f>
        <v>Oct 2017</v>
      </c>
      <c r="CY10" s="20" t="str">
        <f>ZZZ__FnCalls!F101</f>
        <v>Nov 2017</v>
      </c>
      <c r="CZ10" s="20" t="str">
        <f>ZZZ__FnCalls!F102</f>
        <v>Dec 2017</v>
      </c>
      <c r="DA10" s="21" t="str">
        <f>ZZZ__FnCalls!H91</f>
        <v>2017</v>
      </c>
      <c r="DB10" s="20" t="str">
        <f>ZZZ__FnCalls!F103</f>
        <v>Jan 2018</v>
      </c>
      <c r="DC10" s="20" t="str">
        <f>ZZZ__FnCalls!F104</f>
        <v>Feb 2018</v>
      </c>
      <c r="DD10" s="20" t="str">
        <f>ZZZ__FnCalls!F105</f>
        <v>Mar 2018</v>
      </c>
      <c r="DE10" s="20" t="str">
        <f>ZZZ__FnCalls!F106</f>
        <v>Apr 2018</v>
      </c>
      <c r="DF10" s="20" t="str">
        <f>ZZZ__FnCalls!F107</f>
        <v>May 2018</v>
      </c>
      <c r="DG10" s="20" t="str">
        <f>ZZZ__FnCalls!F108</f>
        <v>Jun 2018</v>
      </c>
      <c r="DH10" s="20" t="str">
        <f>ZZZ__FnCalls!F109</f>
        <v>Jul 2018</v>
      </c>
      <c r="DI10" s="20" t="str">
        <f>ZZZ__FnCalls!F110</f>
        <v>Aug 2018</v>
      </c>
      <c r="DJ10" s="20" t="str">
        <f>ZZZ__FnCalls!F111</f>
        <v>Sep 2018</v>
      </c>
      <c r="DK10" s="20" t="str">
        <f>ZZZ__FnCalls!F112</f>
        <v>Oct 2018</v>
      </c>
      <c r="DL10" s="20" t="str">
        <f>ZZZ__FnCalls!F113</f>
        <v>Nov 2018</v>
      </c>
      <c r="DM10" s="20" t="str">
        <f>ZZZ__FnCalls!F114</f>
        <v>Dec 2018</v>
      </c>
      <c r="DN10" s="21" t="str">
        <f>ZZZ__FnCalls!H103</f>
        <v>2018</v>
      </c>
      <c r="DO10" s="20" t="str">
        <f>ZZZ__FnCalls!F115</f>
        <v>Jan 2019</v>
      </c>
      <c r="DP10" s="20" t="str">
        <f>ZZZ__FnCalls!F116</f>
        <v>Feb 2019</v>
      </c>
      <c r="DQ10" s="20" t="str">
        <f>ZZZ__FnCalls!F117</f>
        <v>Mar 2019</v>
      </c>
      <c r="DR10" s="20" t="str">
        <f>ZZZ__FnCalls!F118</f>
        <v>Apr 2019</v>
      </c>
      <c r="DS10" s="20" t="str">
        <f>ZZZ__FnCalls!F119</f>
        <v>May 2019</v>
      </c>
      <c r="DT10" s="20" t="str">
        <f>ZZZ__FnCalls!F120</f>
        <v>Jun 2019</v>
      </c>
      <c r="DU10" s="20" t="str">
        <f>ZZZ__FnCalls!F121</f>
        <v>Jul 2019</v>
      </c>
      <c r="DV10" s="20" t="str">
        <f>ZZZ__FnCalls!F122</f>
        <v>Aug 2019</v>
      </c>
      <c r="DW10" s="20" t="str">
        <f>ZZZ__FnCalls!F123</f>
        <v>Sep 2019</v>
      </c>
      <c r="DX10" s="20" t="str">
        <f>ZZZ__FnCalls!F124</f>
        <v>Oct 2019</v>
      </c>
      <c r="DY10" s="20" t="str">
        <f>ZZZ__FnCalls!F125</f>
        <v>Nov 2019</v>
      </c>
      <c r="DZ10" s="20" t="str">
        <f>ZZZ__FnCalls!F126</f>
        <v>Dec 2019</v>
      </c>
      <c r="EA10" s="21" t="str">
        <f>ZZZ__FnCalls!H115</f>
        <v>2019</v>
      </c>
      <c r="EB10" s="20" t="str">
        <f>ZZZ__FnCalls!F127</f>
        <v>Jan 2020</v>
      </c>
      <c r="EC10" s="20" t="str">
        <f>ZZZ__FnCalls!F128</f>
        <v>Feb 2020</v>
      </c>
      <c r="ED10" s="20" t="str">
        <f>ZZZ__FnCalls!F129</f>
        <v>Mar 2020</v>
      </c>
      <c r="EE10" s="20" t="str">
        <f>ZZZ__FnCalls!F130</f>
        <v>Apr 2020</v>
      </c>
      <c r="EF10" s="20" t="str">
        <f>ZZZ__FnCalls!F131</f>
        <v>May 2020</v>
      </c>
      <c r="EG10" s="20" t="str">
        <f>ZZZ__FnCalls!F132</f>
        <v>Jun 2020</v>
      </c>
      <c r="EH10" s="20" t="str">
        <f>ZZZ__FnCalls!F133</f>
        <v>Jul 2020</v>
      </c>
      <c r="EI10" s="20" t="str">
        <f>ZZZ__FnCalls!F134</f>
        <v>Aug 2020</v>
      </c>
      <c r="EJ10" s="20" t="str">
        <f>ZZZ__FnCalls!F135</f>
        <v>Sep 2020</v>
      </c>
      <c r="EK10" s="20" t="str">
        <f>ZZZ__FnCalls!F136</f>
        <v>Oct 2020</v>
      </c>
      <c r="EL10" s="20" t="str">
        <f>ZZZ__FnCalls!F137</f>
        <v>Nov 2020</v>
      </c>
      <c r="EM10" s="20" t="str">
        <f>ZZZ__FnCalls!F138</f>
        <v>Dec 2020</v>
      </c>
      <c r="EN10" s="21" t="str">
        <f>ZZZ__FnCalls!H127</f>
        <v>2020</v>
      </c>
    </row>
    <row r="11" spans="1:144" ht="12.75" customHeight="1">
      <c r="A11" s="5"/>
      <c r="B11" s="44" t="str">
        <f>ZZZ__FnCalls!F7</f>
        <v>Jan 2010</v>
      </c>
      <c r="C11" s="44" t="str">
        <f>ZZZ__FnCalls!F8</f>
        <v>Feb 2010</v>
      </c>
      <c r="D11" s="44" t="str">
        <f>ZZZ__FnCalls!F9</f>
        <v>Mar 2010</v>
      </c>
      <c r="E11" s="44" t="str">
        <f>ZZZ__FnCalls!F10</f>
        <v>Apr 2010</v>
      </c>
      <c r="F11" s="44" t="str">
        <f>ZZZ__FnCalls!F11</f>
        <v>May 2010</v>
      </c>
      <c r="G11" s="44" t="str">
        <f>ZZZ__FnCalls!F12</f>
        <v>Jun 2010</v>
      </c>
      <c r="H11" s="44" t="str">
        <f>ZZZ__FnCalls!F13</f>
        <v>Jul 2010</v>
      </c>
      <c r="I11" s="44" t="str">
        <f>ZZZ__FnCalls!F14</f>
        <v>Aug 2010</v>
      </c>
      <c r="J11" s="44" t="str">
        <f>ZZZ__FnCalls!F15</f>
        <v>Sep 2010</v>
      </c>
      <c r="K11" s="44" t="str">
        <f>ZZZ__FnCalls!F16</f>
        <v>Oct 2010</v>
      </c>
      <c r="L11" s="44" t="str">
        <f>ZZZ__FnCalls!F17</f>
        <v>Nov 2010</v>
      </c>
      <c r="M11" s="44" t="str">
        <f>ZZZ__FnCalls!F18</f>
        <v>Dec 2010</v>
      </c>
      <c r="N11" s="45" t="str">
        <f>ZZZ__FnCalls!F7</f>
        <v>Jan 2010</v>
      </c>
      <c r="O11" s="44" t="str">
        <f>ZZZ__FnCalls!F19</f>
        <v>Jan 2011</v>
      </c>
      <c r="P11" s="44" t="str">
        <f>ZZZ__FnCalls!F20</f>
        <v>Feb 2011</v>
      </c>
      <c r="Q11" s="44" t="str">
        <f>ZZZ__FnCalls!F21</f>
        <v>Mar 2011</v>
      </c>
      <c r="R11" s="44" t="str">
        <f>ZZZ__FnCalls!F22</f>
        <v>Apr 2011</v>
      </c>
      <c r="S11" s="44" t="str">
        <f>ZZZ__FnCalls!F23</f>
        <v>May 2011</v>
      </c>
      <c r="T11" s="44" t="str">
        <f>ZZZ__FnCalls!F24</f>
        <v>Jun 2011</v>
      </c>
      <c r="U11" s="44" t="str">
        <f>ZZZ__FnCalls!F25</f>
        <v>Jul 2011</v>
      </c>
      <c r="V11" s="44" t="str">
        <f>ZZZ__FnCalls!F26</f>
        <v>Aug 2011</v>
      </c>
      <c r="W11" s="44" t="str">
        <f>ZZZ__FnCalls!F27</f>
        <v>Sep 2011</v>
      </c>
      <c r="X11" s="44" t="str">
        <f>ZZZ__FnCalls!F28</f>
        <v>Oct 2011</v>
      </c>
      <c r="Y11" s="44" t="str">
        <f>ZZZ__FnCalls!F29</f>
        <v>Nov 2011</v>
      </c>
      <c r="Z11" s="44" t="str">
        <f>ZZZ__FnCalls!F30</f>
        <v>Dec 2011</v>
      </c>
      <c r="AA11" s="45" t="str">
        <f>ZZZ__FnCalls!F19</f>
        <v>Jan 2011</v>
      </c>
      <c r="AB11" s="44" t="str">
        <f>ZZZ__FnCalls!F31</f>
        <v>Jan 2012</v>
      </c>
      <c r="AC11" s="44" t="str">
        <f>ZZZ__FnCalls!F32</f>
        <v>Feb 2012</v>
      </c>
      <c r="AD11" s="44" t="str">
        <f>ZZZ__FnCalls!F33</f>
        <v>Mar 2012</v>
      </c>
      <c r="AE11" s="44" t="str">
        <f>ZZZ__FnCalls!F34</f>
        <v>Apr 2012</v>
      </c>
      <c r="AF11" s="44" t="str">
        <f>ZZZ__FnCalls!F35</f>
        <v>May 2012</v>
      </c>
      <c r="AG11" s="44" t="str">
        <f>ZZZ__FnCalls!F36</f>
        <v>Jun 2012</v>
      </c>
      <c r="AH11" s="44" t="str">
        <f>ZZZ__FnCalls!F37</f>
        <v>Jul 2012</v>
      </c>
      <c r="AI11" s="44" t="str">
        <f>ZZZ__FnCalls!F38</f>
        <v>Aug 2012</v>
      </c>
      <c r="AJ11" s="44" t="str">
        <f>ZZZ__FnCalls!F39</f>
        <v>Sep 2012</v>
      </c>
      <c r="AK11" s="44" t="str">
        <f>ZZZ__FnCalls!F40</f>
        <v>Oct 2012</v>
      </c>
      <c r="AL11" s="44" t="str">
        <f>ZZZ__FnCalls!F41</f>
        <v>Nov 2012</v>
      </c>
      <c r="AM11" s="44" t="str">
        <f>ZZZ__FnCalls!F42</f>
        <v>Dec 2012</v>
      </c>
      <c r="AN11" s="45" t="str">
        <f>ZZZ__FnCalls!F31</f>
        <v>Jan 2012</v>
      </c>
      <c r="AO11" s="44" t="str">
        <f>ZZZ__FnCalls!F43</f>
        <v>Jan 2013</v>
      </c>
      <c r="AP11" s="44" t="str">
        <f>ZZZ__FnCalls!F44</f>
        <v>Feb 2013</v>
      </c>
      <c r="AQ11" s="44" t="str">
        <f>ZZZ__FnCalls!F45</f>
        <v>Mar 2013</v>
      </c>
      <c r="AR11" s="44" t="str">
        <f>ZZZ__FnCalls!F46</f>
        <v>Apr 2013</v>
      </c>
      <c r="AS11" s="44" t="str">
        <f>ZZZ__FnCalls!F47</f>
        <v>May 2013</v>
      </c>
      <c r="AT11" s="44" t="str">
        <f>ZZZ__FnCalls!F48</f>
        <v>Jun 2013</v>
      </c>
      <c r="AU11" s="44" t="str">
        <f>ZZZ__FnCalls!F49</f>
        <v>Jul 2013</v>
      </c>
      <c r="AV11" s="44" t="str">
        <f>ZZZ__FnCalls!F50</f>
        <v>Aug 2013</v>
      </c>
      <c r="AW11" s="44" t="str">
        <f>ZZZ__FnCalls!F51</f>
        <v>Sep 2013</v>
      </c>
      <c r="AX11" s="44" t="str">
        <f>ZZZ__FnCalls!F52</f>
        <v>Oct 2013</v>
      </c>
      <c r="AY11" s="44" t="str">
        <f>ZZZ__FnCalls!F53</f>
        <v>Nov 2013</v>
      </c>
      <c r="AZ11" s="44" t="str">
        <f>ZZZ__FnCalls!F54</f>
        <v>Dec 2013</v>
      </c>
      <c r="BA11" s="45" t="str">
        <f>ZZZ__FnCalls!F43</f>
        <v>Jan 2013</v>
      </c>
      <c r="BB11" s="44" t="str">
        <f>ZZZ__FnCalls!F55</f>
        <v>Jan 2014</v>
      </c>
      <c r="BC11" s="44" t="str">
        <f>ZZZ__FnCalls!F56</f>
        <v>Feb 2014</v>
      </c>
      <c r="BD11" s="44" t="str">
        <f>ZZZ__FnCalls!F57</f>
        <v>Mar 2014</v>
      </c>
      <c r="BE11" s="44" t="str">
        <f>ZZZ__FnCalls!F58</f>
        <v>Apr 2014</v>
      </c>
      <c r="BF11" s="44" t="str">
        <f>ZZZ__FnCalls!F59</f>
        <v>May 2014</v>
      </c>
      <c r="BG11" s="44" t="str">
        <f>ZZZ__FnCalls!F60</f>
        <v>Jun 2014</v>
      </c>
      <c r="BH11" s="44" t="str">
        <f>ZZZ__FnCalls!F61</f>
        <v>Jul 2014</v>
      </c>
      <c r="BI11" s="44" t="str">
        <f>ZZZ__FnCalls!F62</f>
        <v>Aug 2014</v>
      </c>
      <c r="BJ11" s="44" t="str">
        <f>ZZZ__FnCalls!F63</f>
        <v>Sep 2014</v>
      </c>
      <c r="BK11" s="44" t="str">
        <f>ZZZ__FnCalls!F64</f>
        <v>Oct 2014</v>
      </c>
      <c r="BL11" s="44" t="str">
        <f>ZZZ__FnCalls!F65</f>
        <v>Nov 2014</v>
      </c>
      <c r="BM11" s="44" t="str">
        <f>ZZZ__FnCalls!F66</f>
        <v>Dec 2014</v>
      </c>
      <c r="BN11" s="45" t="str">
        <f>ZZZ__FnCalls!F55</f>
        <v>Jan 2014</v>
      </c>
      <c r="BO11" s="44" t="str">
        <f>ZZZ__FnCalls!F67</f>
        <v>Jan 2015</v>
      </c>
      <c r="BP11" s="44" t="str">
        <f>ZZZ__FnCalls!F68</f>
        <v>Feb 2015</v>
      </c>
      <c r="BQ11" s="44" t="str">
        <f>ZZZ__FnCalls!F69</f>
        <v>Mar 2015</v>
      </c>
      <c r="BR11" s="44" t="str">
        <f>ZZZ__FnCalls!F70</f>
        <v>Apr 2015</v>
      </c>
      <c r="BS11" s="44" t="str">
        <f>ZZZ__FnCalls!F71</f>
        <v>May 2015</v>
      </c>
      <c r="BT11" s="44" t="str">
        <f>ZZZ__FnCalls!F72</f>
        <v>Jun 2015</v>
      </c>
      <c r="BU11" s="44" t="str">
        <f>ZZZ__FnCalls!F73</f>
        <v>Jul 2015</v>
      </c>
      <c r="BV11" s="44" t="str">
        <f>ZZZ__FnCalls!F74</f>
        <v>Aug 2015</v>
      </c>
      <c r="BW11" s="44" t="str">
        <f>ZZZ__FnCalls!F75</f>
        <v>Sep 2015</v>
      </c>
      <c r="BX11" s="44" t="str">
        <f>ZZZ__FnCalls!F76</f>
        <v>Oct 2015</v>
      </c>
      <c r="BY11" s="44" t="str">
        <f>ZZZ__FnCalls!F77</f>
        <v>Nov 2015</v>
      </c>
      <c r="BZ11" s="44" t="str">
        <f>ZZZ__FnCalls!F78</f>
        <v>Dec 2015</v>
      </c>
      <c r="CA11" s="45" t="str">
        <f>ZZZ__FnCalls!F67</f>
        <v>Jan 2015</v>
      </c>
      <c r="CB11" s="44" t="str">
        <f>ZZZ__FnCalls!F79</f>
        <v>Jan 2016</v>
      </c>
      <c r="CC11" s="44" t="str">
        <f>ZZZ__FnCalls!F80</f>
        <v>Feb 2016</v>
      </c>
      <c r="CD11" s="44" t="str">
        <f>ZZZ__FnCalls!F81</f>
        <v>Mar 2016</v>
      </c>
      <c r="CE11" s="44" t="str">
        <f>ZZZ__FnCalls!F82</f>
        <v>Apr 2016</v>
      </c>
      <c r="CF11" s="44" t="str">
        <f>ZZZ__FnCalls!F83</f>
        <v>May 2016</v>
      </c>
      <c r="CG11" s="44" t="str">
        <f>ZZZ__FnCalls!F84</f>
        <v>Jun 2016</v>
      </c>
      <c r="CH11" s="44" t="str">
        <f>ZZZ__FnCalls!F85</f>
        <v>Jul 2016</v>
      </c>
      <c r="CI11" s="44" t="str">
        <f>ZZZ__FnCalls!F86</f>
        <v>Aug 2016</v>
      </c>
      <c r="CJ11" s="44" t="str">
        <f>ZZZ__FnCalls!F87</f>
        <v>Sep 2016</v>
      </c>
      <c r="CK11" s="44" t="str">
        <f>ZZZ__FnCalls!F88</f>
        <v>Oct 2016</v>
      </c>
      <c r="CL11" s="44" t="str">
        <f>ZZZ__FnCalls!F89</f>
        <v>Nov 2016</v>
      </c>
      <c r="CM11" s="44" t="str">
        <f>ZZZ__FnCalls!F90</f>
        <v>Dec 2016</v>
      </c>
      <c r="CN11" s="45" t="str">
        <f>ZZZ__FnCalls!F79</f>
        <v>Jan 2016</v>
      </c>
      <c r="CO11" s="44" t="str">
        <f>ZZZ__FnCalls!F91</f>
        <v>Jan 2017</v>
      </c>
      <c r="CP11" s="44" t="str">
        <f>ZZZ__FnCalls!F92</f>
        <v>Feb 2017</v>
      </c>
      <c r="CQ11" s="44" t="str">
        <f>ZZZ__FnCalls!F93</f>
        <v>Mar 2017</v>
      </c>
      <c r="CR11" s="44" t="str">
        <f>ZZZ__FnCalls!F94</f>
        <v>Apr 2017</v>
      </c>
      <c r="CS11" s="44" t="str">
        <f>ZZZ__FnCalls!F95</f>
        <v>May 2017</v>
      </c>
      <c r="CT11" s="44" t="str">
        <f>ZZZ__FnCalls!F96</f>
        <v>Jun 2017</v>
      </c>
      <c r="CU11" s="44" t="str">
        <f>ZZZ__FnCalls!F97</f>
        <v>Jul 2017</v>
      </c>
      <c r="CV11" s="44" t="str">
        <f>ZZZ__FnCalls!F98</f>
        <v>Aug 2017</v>
      </c>
      <c r="CW11" s="44" t="str">
        <f>ZZZ__FnCalls!F99</f>
        <v>Sep 2017</v>
      </c>
      <c r="CX11" s="44" t="str">
        <f>ZZZ__FnCalls!F100</f>
        <v>Oct 2017</v>
      </c>
      <c r="CY11" s="44" t="str">
        <f>ZZZ__FnCalls!F101</f>
        <v>Nov 2017</v>
      </c>
      <c r="CZ11" s="44" t="str">
        <f>ZZZ__FnCalls!F102</f>
        <v>Dec 2017</v>
      </c>
      <c r="DA11" s="45" t="str">
        <f>ZZZ__FnCalls!F91</f>
        <v>Jan 2017</v>
      </c>
      <c r="DB11" s="44" t="str">
        <f>ZZZ__FnCalls!F103</f>
        <v>Jan 2018</v>
      </c>
      <c r="DC11" s="44" t="str">
        <f>ZZZ__FnCalls!F104</f>
        <v>Feb 2018</v>
      </c>
      <c r="DD11" s="44" t="str">
        <f>ZZZ__FnCalls!F105</f>
        <v>Mar 2018</v>
      </c>
      <c r="DE11" s="44" t="str">
        <f>ZZZ__FnCalls!F106</f>
        <v>Apr 2018</v>
      </c>
      <c r="DF11" s="44" t="str">
        <f>ZZZ__FnCalls!F107</f>
        <v>May 2018</v>
      </c>
      <c r="DG11" s="44" t="str">
        <f>ZZZ__FnCalls!F108</f>
        <v>Jun 2018</v>
      </c>
      <c r="DH11" s="44" t="str">
        <f>ZZZ__FnCalls!F109</f>
        <v>Jul 2018</v>
      </c>
      <c r="DI11" s="44" t="str">
        <f>ZZZ__FnCalls!F110</f>
        <v>Aug 2018</v>
      </c>
      <c r="DJ11" s="44" t="str">
        <f>ZZZ__FnCalls!F111</f>
        <v>Sep 2018</v>
      </c>
      <c r="DK11" s="44" t="str">
        <f>ZZZ__FnCalls!F112</f>
        <v>Oct 2018</v>
      </c>
      <c r="DL11" s="44" t="str">
        <f>ZZZ__FnCalls!F113</f>
        <v>Nov 2018</v>
      </c>
      <c r="DM11" s="44" t="str">
        <f>ZZZ__FnCalls!F114</f>
        <v>Dec 2018</v>
      </c>
      <c r="DN11" s="45" t="str">
        <f>ZZZ__FnCalls!F103</f>
        <v>Jan 2018</v>
      </c>
      <c r="DO11" s="44" t="str">
        <f>ZZZ__FnCalls!F115</f>
        <v>Jan 2019</v>
      </c>
      <c r="DP11" s="44" t="str">
        <f>ZZZ__FnCalls!F116</f>
        <v>Feb 2019</v>
      </c>
      <c r="DQ11" s="44" t="str">
        <f>ZZZ__FnCalls!F117</f>
        <v>Mar 2019</v>
      </c>
      <c r="DR11" s="44" t="str">
        <f>ZZZ__FnCalls!F118</f>
        <v>Apr 2019</v>
      </c>
      <c r="DS11" s="44" t="str">
        <f>ZZZ__FnCalls!F119</f>
        <v>May 2019</v>
      </c>
      <c r="DT11" s="44" t="str">
        <f>ZZZ__FnCalls!F120</f>
        <v>Jun 2019</v>
      </c>
      <c r="DU11" s="44" t="str">
        <f>ZZZ__FnCalls!F121</f>
        <v>Jul 2019</v>
      </c>
      <c r="DV11" s="44" t="str">
        <f>ZZZ__FnCalls!F122</f>
        <v>Aug 2019</v>
      </c>
      <c r="DW11" s="44" t="str">
        <f>ZZZ__FnCalls!F123</f>
        <v>Sep 2019</v>
      </c>
      <c r="DX11" s="44" t="str">
        <f>ZZZ__FnCalls!F124</f>
        <v>Oct 2019</v>
      </c>
      <c r="DY11" s="44" t="str">
        <f>ZZZ__FnCalls!F125</f>
        <v>Nov 2019</v>
      </c>
      <c r="DZ11" s="44" t="str">
        <f>ZZZ__FnCalls!F126</f>
        <v>Dec 2019</v>
      </c>
      <c r="EA11" s="45" t="str">
        <f>ZZZ__FnCalls!F115</f>
        <v>Jan 2019</v>
      </c>
      <c r="EB11" s="44" t="str">
        <f>ZZZ__FnCalls!F127</f>
        <v>Jan 2020</v>
      </c>
      <c r="EC11" s="44" t="str">
        <f>ZZZ__FnCalls!F128</f>
        <v>Feb 2020</v>
      </c>
      <c r="ED11" s="44" t="str">
        <f>ZZZ__FnCalls!F129</f>
        <v>Mar 2020</v>
      </c>
      <c r="EE11" s="44" t="str">
        <f>ZZZ__FnCalls!F130</f>
        <v>Apr 2020</v>
      </c>
      <c r="EF11" s="44" t="str">
        <f>ZZZ__FnCalls!F131</f>
        <v>May 2020</v>
      </c>
      <c r="EG11" s="44" t="str">
        <f>ZZZ__FnCalls!F132</f>
        <v>Jun 2020</v>
      </c>
      <c r="EH11" s="44" t="str">
        <f>ZZZ__FnCalls!F133</f>
        <v>Jul 2020</v>
      </c>
      <c r="EI11" s="44" t="str">
        <f>ZZZ__FnCalls!F134</f>
        <v>Aug 2020</v>
      </c>
      <c r="EJ11" s="44" t="str">
        <f>ZZZ__FnCalls!F135</f>
        <v>Sep 2020</v>
      </c>
      <c r="EK11" s="44" t="str">
        <f>ZZZ__FnCalls!F136</f>
        <v>Oct 2020</v>
      </c>
      <c r="EL11" s="44" t="str">
        <f>ZZZ__FnCalls!F137</f>
        <v>Nov 2020</v>
      </c>
      <c r="EM11" s="44" t="str">
        <f>ZZZ__FnCalls!F138</f>
        <v>Dec 2020</v>
      </c>
      <c r="EN11" s="45" t="str">
        <f>ZZZ__FnCalls!F127</f>
        <v>Jan 2020</v>
      </c>
    </row>
    <row r="12" spans="1:144" ht="12.75" customHeight="1">
      <c r="A12" s="2" t="str">
        <f>"Demand_Aggregate_1"</f>
        <v>Demand_Aggregate_1</v>
      </c>
    </row>
    <row r="13" spans="1:144" ht="12.75" customHeight="1">
      <c r="B13" s="19" t="str">
        <f>ZZZ__FnCalls!F7</f>
        <v>Jan 2010</v>
      </c>
      <c r="C13" s="20" t="str">
        <f>ZZZ__FnCalls!F8</f>
        <v>Feb 2010</v>
      </c>
      <c r="D13" s="20" t="str">
        <f>ZZZ__FnCalls!F9</f>
        <v>Mar 2010</v>
      </c>
      <c r="E13" s="20" t="str">
        <f>ZZZ__FnCalls!F10</f>
        <v>Apr 2010</v>
      </c>
      <c r="F13" s="20" t="str">
        <f>ZZZ__FnCalls!F11</f>
        <v>May 2010</v>
      </c>
      <c r="G13" s="20" t="str">
        <f>ZZZ__FnCalls!F12</f>
        <v>Jun 2010</v>
      </c>
      <c r="H13" s="20" t="str">
        <f>ZZZ__FnCalls!F13</f>
        <v>Jul 2010</v>
      </c>
      <c r="I13" s="20" t="str">
        <f>ZZZ__FnCalls!F14</f>
        <v>Aug 2010</v>
      </c>
      <c r="J13" s="20" t="str">
        <f>ZZZ__FnCalls!F15</f>
        <v>Sep 2010</v>
      </c>
      <c r="K13" s="20" t="str">
        <f>ZZZ__FnCalls!F16</f>
        <v>Oct 2010</v>
      </c>
      <c r="L13" s="20" t="str">
        <f>ZZZ__FnCalls!F17</f>
        <v>Nov 2010</v>
      </c>
      <c r="M13" s="20" t="str">
        <f>ZZZ__FnCalls!F18</f>
        <v>Dec 2010</v>
      </c>
      <c r="N13" s="21" t="str">
        <f>ZZZ__FnCalls!H7</f>
        <v>2010</v>
      </c>
      <c r="O13" s="20" t="str">
        <f>ZZZ__FnCalls!F19</f>
        <v>Jan 2011</v>
      </c>
      <c r="P13" s="20" t="str">
        <f>ZZZ__FnCalls!F20</f>
        <v>Feb 2011</v>
      </c>
      <c r="Q13" s="20" t="str">
        <f>ZZZ__FnCalls!F21</f>
        <v>Mar 2011</v>
      </c>
      <c r="R13" s="20" t="str">
        <f>ZZZ__FnCalls!F22</f>
        <v>Apr 2011</v>
      </c>
      <c r="S13" s="20" t="str">
        <f>ZZZ__FnCalls!F23</f>
        <v>May 2011</v>
      </c>
      <c r="T13" s="20" t="str">
        <f>ZZZ__FnCalls!F24</f>
        <v>Jun 2011</v>
      </c>
      <c r="U13" s="20" t="str">
        <f>ZZZ__FnCalls!F25</f>
        <v>Jul 2011</v>
      </c>
      <c r="V13" s="20" t="str">
        <f>ZZZ__FnCalls!F26</f>
        <v>Aug 2011</v>
      </c>
      <c r="W13" s="20" t="str">
        <f>ZZZ__FnCalls!F27</f>
        <v>Sep 2011</v>
      </c>
      <c r="X13" s="20" t="str">
        <f>ZZZ__FnCalls!F28</f>
        <v>Oct 2011</v>
      </c>
      <c r="Y13" s="20" t="str">
        <f>ZZZ__FnCalls!F29</f>
        <v>Nov 2011</v>
      </c>
      <c r="Z13" s="20" t="str">
        <f>ZZZ__FnCalls!F30</f>
        <v>Dec 2011</v>
      </c>
      <c r="AA13" s="21" t="str">
        <f>ZZZ__FnCalls!H19</f>
        <v>2011</v>
      </c>
      <c r="AB13" s="20" t="str">
        <f>ZZZ__FnCalls!F31</f>
        <v>Jan 2012</v>
      </c>
      <c r="AC13" s="20" t="str">
        <f>ZZZ__FnCalls!F32</f>
        <v>Feb 2012</v>
      </c>
      <c r="AD13" s="20" t="str">
        <f>ZZZ__FnCalls!F33</f>
        <v>Mar 2012</v>
      </c>
      <c r="AE13" s="20" t="str">
        <f>ZZZ__FnCalls!F34</f>
        <v>Apr 2012</v>
      </c>
      <c r="AF13" s="20" t="str">
        <f>ZZZ__FnCalls!F35</f>
        <v>May 2012</v>
      </c>
      <c r="AG13" s="20" t="str">
        <f>ZZZ__FnCalls!F36</f>
        <v>Jun 2012</v>
      </c>
      <c r="AH13" s="20" t="str">
        <f>ZZZ__FnCalls!F37</f>
        <v>Jul 2012</v>
      </c>
      <c r="AI13" s="20" t="str">
        <f>ZZZ__FnCalls!F38</f>
        <v>Aug 2012</v>
      </c>
      <c r="AJ13" s="20" t="str">
        <f>ZZZ__FnCalls!F39</f>
        <v>Sep 2012</v>
      </c>
      <c r="AK13" s="20" t="str">
        <f>ZZZ__FnCalls!F40</f>
        <v>Oct 2012</v>
      </c>
      <c r="AL13" s="20" t="str">
        <f>ZZZ__FnCalls!F41</f>
        <v>Nov 2012</v>
      </c>
      <c r="AM13" s="20" t="str">
        <f>ZZZ__FnCalls!F42</f>
        <v>Dec 2012</v>
      </c>
      <c r="AN13" s="21" t="str">
        <f>ZZZ__FnCalls!H31</f>
        <v>2012</v>
      </c>
      <c r="AO13" s="20" t="str">
        <f>ZZZ__FnCalls!F43</f>
        <v>Jan 2013</v>
      </c>
      <c r="AP13" s="20" t="str">
        <f>ZZZ__FnCalls!F44</f>
        <v>Feb 2013</v>
      </c>
      <c r="AQ13" s="20" t="str">
        <f>ZZZ__FnCalls!F45</f>
        <v>Mar 2013</v>
      </c>
      <c r="AR13" s="20" t="str">
        <f>ZZZ__FnCalls!F46</f>
        <v>Apr 2013</v>
      </c>
      <c r="AS13" s="20" t="str">
        <f>ZZZ__FnCalls!F47</f>
        <v>May 2013</v>
      </c>
      <c r="AT13" s="20" t="str">
        <f>ZZZ__FnCalls!F48</f>
        <v>Jun 2013</v>
      </c>
      <c r="AU13" s="20" t="str">
        <f>ZZZ__FnCalls!F49</f>
        <v>Jul 2013</v>
      </c>
      <c r="AV13" s="20" t="str">
        <f>ZZZ__FnCalls!F50</f>
        <v>Aug 2013</v>
      </c>
      <c r="AW13" s="20" t="str">
        <f>ZZZ__FnCalls!F51</f>
        <v>Sep 2013</v>
      </c>
      <c r="AX13" s="20" t="str">
        <f>ZZZ__FnCalls!F52</f>
        <v>Oct 2013</v>
      </c>
      <c r="AY13" s="20" t="str">
        <f>ZZZ__FnCalls!F53</f>
        <v>Nov 2013</v>
      </c>
      <c r="AZ13" s="20" t="str">
        <f>ZZZ__FnCalls!F54</f>
        <v>Dec 2013</v>
      </c>
      <c r="BA13" s="21" t="str">
        <f>ZZZ__FnCalls!H43</f>
        <v>2013</v>
      </c>
      <c r="BB13" s="20" t="str">
        <f>ZZZ__FnCalls!F55</f>
        <v>Jan 2014</v>
      </c>
      <c r="BC13" s="20" t="str">
        <f>ZZZ__FnCalls!F56</f>
        <v>Feb 2014</v>
      </c>
      <c r="BD13" s="20" t="str">
        <f>ZZZ__FnCalls!F57</f>
        <v>Mar 2014</v>
      </c>
      <c r="BE13" s="20" t="str">
        <f>ZZZ__FnCalls!F58</f>
        <v>Apr 2014</v>
      </c>
      <c r="BF13" s="20" t="str">
        <f>ZZZ__FnCalls!F59</f>
        <v>May 2014</v>
      </c>
      <c r="BG13" s="20" t="str">
        <f>ZZZ__FnCalls!F60</f>
        <v>Jun 2014</v>
      </c>
      <c r="BH13" s="20" t="str">
        <f>ZZZ__FnCalls!F61</f>
        <v>Jul 2014</v>
      </c>
      <c r="BI13" s="20" t="str">
        <f>ZZZ__FnCalls!F62</f>
        <v>Aug 2014</v>
      </c>
      <c r="BJ13" s="20" t="str">
        <f>ZZZ__FnCalls!F63</f>
        <v>Sep 2014</v>
      </c>
      <c r="BK13" s="20" t="str">
        <f>ZZZ__FnCalls!F64</f>
        <v>Oct 2014</v>
      </c>
      <c r="BL13" s="20" t="str">
        <f>ZZZ__FnCalls!F65</f>
        <v>Nov 2014</v>
      </c>
      <c r="BM13" s="20" t="str">
        <f>ZZZ__FnCalls!F66</f>
        <v>Dec 2014</v>
      </c>
      <c r="BN13" s="21" t="str">
        <f>ZZZ__FnCalls!H55</f>
        <v>2014</v>
      </c>
      <c r="BO13" s="20" t="str">
        <f>ZZZ__FnCalls!F67</f>
        <v>Jan 2015</v>
      </c>
      <c r="BP13" s="20" t="str">
        <f>ZZZ__FnCalls!F68</f>
        <v>Feb 2015</v>
      </c>
      <c r="BQ13" s="20" t="str">
        <f>ZZZ__FnCalls!F69</f>
        <v>Mar 2015</v>
      </c>
      <c r="BR13" s="20" t="str">
        <f>ZZZ__FnCalls!F70</f>
        <v>Apr 2015</v>
      </c>
      <c r="BS13" s="20" t="str">
        <f>ZZZ__FnCalls!F71</f>
        <v>May 2015</v>
      </c>
      <c r="BT13" s="20" t="str">
        <f>ZZZ__FnCalls!F72</f>
        <v>Jun 2015</v>
      </c>
      <c r="BU13" s="20" t="str">
        <f>ZZZ__FnCalls!F73</f>
        <v>Jul 2015</v>
      </c>
      <c r="BV13" s="20" t="str">
        <f>ZZZ__FnCalls!F74</f>
        <v>Aug 2015</v>
      </c>
      <c r="BW13" s="20" t="str">
        <f>ZZZ__FnCalls!F75</f>
        <v>Sep 2015</v>
      </c>
      <c r="BX13" s="20" t="str">
        <f>ZZZ__FnCalls!F76</f>
        <v>Oct 2015</v>
      </c>
      <c r="BY13" s="20" t="str">
        <f>ZZZ__FnCalls!F77</f>
        <v>Nov 2015</v>
      </c>
      <c r="BZ13" s="20" t="str">
        <f>ZZZ__FnCalls!F78</f>
        <v>Dec 2015</v>
      </c>
      <c r="CA13" s="21" t="str">
        <f>ZZZ__FnCalls!H67</f>
        <v>2015</v>
      </c>
      <c r="CB13" s="20" t="str">
        <f>ZZZ__FnCalls!F79</f>
        <v>Jan 2016</v>
      </c>
      <c r="CC13" s="20" t="str">
        <f>ZZZ__FnCalls!F80</f>
        <v>Feb 2016</v>
      </c>
      <c r="CD13" s="20" t="str">
        <f>ZZZ__FnCalls!F81</f>
        <v>Mar 2016</v>
      </c>
      <c r="CE13" s="20" t="str">
        <f>ZZZ__FnCalls!F82</f>
        <v>Apr 2016</v>
      </c>
      <c r="CF13" s="20" t="str">
        <f>ZZZ__FnCalls!F83</f>
        <v>May 2016</v>
      </c>
      <c r="CG13" s="20" t="str">
        <f>ZZZ__FnCalls!F84</f>
        <v>Jun 2016</v>
      </c>
      <c r="CH13" s="20" t="str">
        <f>ZZZ__FnCalls!F85</f>
        <v>Jul 2016</v>
      </c>
      <c r="CI13" s="20" t="str">
        <f>ZZZ__FnCalls!F86</f>
        <v>Aug 2016</v>
      </c>
      <c r="CJ13" s="20" t="str">
        <f>ZZZ__FnCalls!F87</f>
        <v>Sep 2016</v>
      </c>
      <c r="CK13" s="20" t="str">
        <f>ZZZ__FnCalls!F88</f>
        <v>Oct 2016</v>
      </c>
      <c r="CL13" s="20" t="str">
        <f>ZZZ__FnCalls!F89</f>
        <v>Nov 2016</v>
      </c>
      <c r="CM13" s="20" t="str">
        <f>ZZZ__FnCalls!F90</f>
        <v>Dec 2016</v>
      </c>
      <c r="CN13" s="21" t="str">
        <f>ZZZ__FnCalls!H79</f>
        <v>2016</v>
      </c>
      <c r="CO13" s="20" t="str">
        <f>ZZZ__FnCalls!F91</f>
        <v>Jan 2017</v>
      </c>
      <c r="CP13" s="20" t="str">
        <f>ZZZ__FnCalls!F92</f>
        <v>Feb 2017</v>
      </c>
      <c r="CQ13" s="20" t="str">
        <f>ZZZ__FnCalls!F93</f>
        <v>Mar 2017</v>
      </c>
      <c r="CR13" s="20" t="str">
        <f>ZZZ__FnCalls!F94</f>
        <v>Apr 2017</v>
      </c>
      <c r="CS13" s="20" t="str">
        <f>ZZZ__FnCalls!F95</f>
        <v>May 2017</v>
      </c>
      <c r="CT13" s="20" t="str">
        <f>ZZZ__FnCalls!F96</f>
        <v>Jun 2017</v>
      </c>
      <c r="CU13" s="20" t="str">
        <f>ZZZ__FnCalls!F97</f>
        <v>Jul 2017</v>
      </c>
      <c r="CV13" s="20" t="str">
        <f>ZZZ__FnCalls!F98</f>
        <v>Aug 2017</v>
      </c>
      <c r="CW13" s="20" t="str">
        <f>ZZZ__FnCalls!F99</f>
        <v>Sep 2017</v>
      </c>
      <c r="CX13" s="20" t="str">
        <f>ZZZ__FnCalls!F100</f>
        <v>Oct 2017</v>
      </c>
      <c r="CY13" s="20" t="str">
        <f>ZZZ__FnCalls!F101</f>
        <v>Nov 2017</v>
      </c>
      <c r="CZ13" s="20" t="str">
        <f>ZZZ__FnCalls!F102</f>
        <v>Dec 2017</v>
      </c>
      <c r="DA13" s="21" t="str">
        <f>ZZZ__FnCalls!H91</f>
        <v>2017</v>
      </c>
      <c r="DB13" s="20" t="str">
        <f>ZZZ__FnCalls!F103</f>
        <v>Jan 2018</v>
      </c>
      <c r="DC13" s="20" t="str">
        <f>ZZZ__FnCalls!F104</f>
        <v>Feb 2018</v>
      </c>
      <c r="DD13" s="20" t="str">
        <f>ZZZ__FnCalls!F105</f>
        <v>Mar 2018</v>
      </c>
      <c r="DE13" s="20" t="str">
        <f>ZZZ__FnCalls!F106</f>
        <v>Apr 2018</v>
      </c>
      <c r="DF13" s="20" t="str">
        <f>ZZZ__FnCalls!F107</f>
        <v>May 2018</v>
      </c>
      <c r="DG13" s="20" t="str">
        <f>ZZZ__FnCalls!F108</f>
        <v>Jun 2018</v>
      </c>
      <c r="DH13" s="20" t="str">
        <f>ZZZ__FnCalls!F109</f>
        <v>Jul 2018</v>
      </c>
      <c r="DI13" s="20" t="str">
        <f>ZZZ__FnCalls!F110</f>
        <v>Aug 2018</v>
      </c>
      <c r="DJ13" s="20" t="str">
        <f>ZZZ__FnCalls!F111</f>
        <v>Sep 2018</v>
      </c>
      <c r="DK13" s="20" t="str">
        <f>ZZZ__FnCalls!F112</f>
        <v>Oct 2018</v>
      </c>
      <c r="DL13" s="20" t="str">
        <f>ZZZ__FnCalls!F113</f>
        <v>Nov 2018</v>
      </c>
      <c r="DM13" s="20" t="str">
        <f>ZZZ__FnCalls!F114</f>
        <v>Dec 2018</v>
      </c>
      <c r="DN13" s="21" t="str">
        <f>ZZZ__FnCalls!H103</f>
        <v>2018</v>
      </c>
      <c r="DO13" s="20" t="str">
        <f>ZZZ__FnCalls!F115</f>
        <v>Jan 2019</v>
      </c>
      <c r="DP13" s="20" t="str">
        <f>ZZZ__FnCalls!F116</f>
        <v>Feb 2019</v>
      </c>
      <c r="DQ13" s="20" t="str">
        <f>ZZZ__FnCalls!F117</f>
        <v>Mar 2019</v>
      </c>
      <c r="DR13" s="20" t="str">
        <f>ZZZ__FnCalls!F118</f>
        <v>Apr 2019</v>
      </c>
      <c r="DS13" s="20" t="str">
        <f>ZZZ__FnCalls!F119</f>
        <v>May 2019</v>
      </c>
      <c r="DT13" s="20" t="str">
        <f>ZZZ__FnCalls!F120</f>
        <v>Jun 2019</v>
      </c>
      <c r="DU13" s="20" t="str">
        <f>ZZZ__FnCalls!F121</f>
        <v>Jul 2019</v>
      </c>
      <c r="DV13" s="20" t="str">
        <f>ZZZ__FnCalls!F122</f>
        <v>Aug 2019</v>
      </c>
      <c r="DW13" s="20" t="str">
        <f>ZZZ__FnCalls!F123</f>
        <v>Sep 2019</v>
      </c>
      <c r="DX13" s="20" t="str">
        <f>ZZZ__FnCalls!F124</f>
        <v>Oct 2019</v>
      </c>
      <c r="DY13" s="20" t="str">
        <f>ZZZ__FnCalls!F125</f>
        <v>Nov 2019</v>
      </c>
      <c r="DZ13" s="20" t="str">
        <f>ZZZ__FnCalls!F126</f>
        <v>Dec 2019</v>
      </c>
      <c r="EA13" s="21" t="str">
        <f>ZZZ__FnCalls!H115</f>
        <v>2019</v>
      </c>
      <c r="EB13" s="20" t="str">
        <f>ZZZ__FnCalls!F127</f>
        <v>Jan 2020</v>
      </c>
      <c r="EC13" s="20" t="str">
        <f>ZZZ__FnCalls!F128</f>
        <v>Feb 2020</v>
      </c>
      <c r="ED13" s="20" t="str">
        <f>ZZZ__FnCalls!F129</f>
        <v>Mar 2020</v>
      </c>
      <c r="EE13" s="20" t="str">
        <f>ZZZ__FnCalls!F130</f>
        <v>Apr 2020</v>
      </c>
      <c r="EF13" s="20" t="str">
        <f>ZZZ__FnCalls!F131</f>
        <v>May 2020</v>
      </c>
      <c r="EG13" s="20" t="str">
        <f>ZZZ__FnCalls!F132</f>
        <v>Jun 2020</v>
      </c>
      <c r="EH13" s="20" t="str">
        <f>ZZZ__FnCalls!F133</f>
        <v>Jul 2020</v>
      </c>
      <c r="EI13" s="20" t="str">
        <f>ZZZ__FnCalls!F134</f>
        <v>Aug 2020</v>
      </c>
      <c r="EJ13" s="20" t="str">
        <f>ZZZ__FnCalls!F135</f>
        <v>Sep 2020</v>
      </c>
      <c r="EK13" s="20" t="str">
        <f>ZZZ__FnCalls!F136</f>
        <v>Oct 2020</v>
      </c>
      <c r="EL13" s="20" t="str">
        <f>ZZZ__FnCalls!F137</f>
        <v>Nov 2020</v>
      </c>
      <c r="EM13" s="20" t="str">
        <f>ZZZ__FnCalls!F138</f>
        <v>Dec 2020</v>
      </c>
      <c r="EN13" s="21" t="str">
        <f>ZZZ__FnCalls!H127</f>
        <v>2020</v>
      </c>
    </row>
    <row r="14" spans="1:144" ht="12.75" customHeight="1">
      <c r="A14" s="5"/>
      <c r="B14" s="44">
        <f>ZZZ__FnCalls!A7</f>
        <v>40179</v>
      </c>
      <c r="C14" s="44">
        <f>ZZZ__FnCalls!A8</f>
        <v>40210</v>
      </c>
      <c r="D14" s="44">
        <f>ZZZ__FnCalls!A9</f>
        <v>40238</v>
      </c>
      <c r="E14" s="44">
        <f>ZZZ__FnCalls!A10</f>
        <v>40269</v>
      </c>
      <c r="F14" s="44">
        <f>ZZZ__FnCalls!A11</f>
        <v>40299</v>
      </c>
      <c r="G14" s="44">
        <f>ZZZ__FnCalls!A12</f>
        <v>40330</v>
      </c>
      <c r="H14" s="44">
        <f>ZZZ__FnCalls!A13</f>
        <v>40360</v>
      </c>
      <c r="I14" s="44">
        <f>ZZZ__FnCalls!A14</f>
        <v>40391</v>
      </c>
      <c r="J14" s="44">
        <f>ZZZ__FnCalls!A15</f>
        <v>40422</v>
      </c>
      <c r="K14" s="44">
        <f>ZZZ__FnCalls!A16</f>
        <v>40452</v>
      </c>
      <c r="L14" s="44">
        <f>ZZZ__FnCalls!A17</f>
        <v>40483</v>
      </c>
      <c r="M14" s="44">
        <f>ZZZ__FnCalls!A18</f>
        <v>40513</v>
      </c>
      <c r="N14" s="45">
        <f>ZZZ__FnCalls!A7</f>
        <v>40179</v>
      </c>
      <c r="O14" s="44">
        <f>ZZZ__FnCalls!A19</f>
        <v>40544</v>
      </c>
      <c r="P14" s="44">
        <f>ZZZ__FnCalls!A20</f>
        <v>40575</v>
      </c>
      <c r="Q14" s="44">
        <f>ZZZ__FnCalls!A21</f>
        <v>40603</v>
      </c>
      <c r="R14" s="44">
        <f>ZZZ__FnCalls!A22</f>
        <v>40634</v>
      </c>
      <c r="S14" s="44">
        <f>ZZZ__FnCalls!A23</f>
        <v>40664</v>
      </c>
      <c r="T14" s="44">
        <f>ZZZ__FnCalls!A24</f>
        <v>40695</v>
      </c>
      <c r="U14" s="44">
        <f>ZZZ__FnCalls!A25</f>
        <v>40725</v>
      </c>
      <c r="V14" s="44">
        <f>ZZZ__FnCalls!A26</f>
        <v>40756</v>
      </c>
      <c r="W14" s="44">
        <f>ZZZ__FnCalls!A27</f>
        <v>40787</v>
      </c>
      <c r="X14" s="44">
        <f>ZZZ__FnCalls!A28</f>
        <v>40817</v>
      </c>
      <c r="Y14" s="44">
        <f>ZZZ__FnCalls!A29</f>
        <v>40848</v>
      </c>
      <c r="Z14" s="44">
        <f>ZZZ__FnCalls!A30</f>
        <v>40878</v>
      </c>
      <c r="AA14" s="45">
        <f>ZZZ__FnCalls!A19</f>
        <v>40544</v>
      </c>
      <c r="AB14" s="44">
        <f>ZZZ__FnCalls!A31</f>
        <v>40909</v>
      </c>
      <c r="AC14" s="44">
        <f>ZZZ__FnCalls!A32</f>
        <v>40940</v>
      </c>
      <c r="AD14" s="44">
        <f>ZZZ__FnCalls!A33</f>
        <v>40969</v>
      </c>
      <c r="AE14" s="44">
        <f>ZZZ__FnCalls!A34</f>
        <v>41000</v>
      </c>
      <c r="AF14" s="44">
        <f>ZZZ__FnCalls!A35</f>
        <v>41030</v>
      </c>
      <c r="AG14" s="44">
        <f>ZZZ__FnCalls!A36</f>
        <v>41061</v>
      </c>
      <c r="AH14" s="44">
        <f>ZZZ__FnCalls!A37</f>
        <v>41091</v>
      </c>
      <c r="AI14" s="44">
        <f>ZZZ__FnCalls!A38</f>
        <v>41122</v>
      </c>
      <c r="AJ14" s="44">
        <f>ZZZ__FnCalls!A39</f>
        <v>41153</v>
      </c>
      <c r="AK14" s="44">
        <f>ZZZ__FnCalls!A40</f>
        <v>41183</v>
      </c>
      <c r="AL14" s="44">
        <f>ZZZ__FnCalls!A41</f>
        <v>41214</v>
      </c>
      <c r="AM14" s="44">
        <f>ZZZ__FnCalls!A42</f>
        <v>41244</v>
      </c>
      <c r="AN14" s="45">
        <f>ZZZ__FnCalls!A31</f>
        <v>40909</v>
      </c>
      <c r="AO14" s="44">
        <f>ZZZ__FnCalls!A43</f>
        <v>41275</v>
      </c>
      <c r="AP14" s="44">
        <f>ZZZ__FnCalls!A44</f>
        <v>41306</v>
      </c>
      <c r="AQ14" s="44">
        <f>ZZZ__FnCalls!A45</f>
        <v>41334</v>
      </c>
      <c r="AR14" s="44">
        <f>ZZZ__FnCalls!A46</f>
        <v>41365</v>
      </c>
      <c r="AS14" s="44">
        <f>ZZZ__FnCalls!A47</f>
        <v>41395</v>
      </c>
      <c r="AT14" s="44">
        <f>ZZZ__FnCalls!A48</f>
        <v>41426</v>
      </c>
      <c r="AU14" s="44">
        <f>ZZZ__FnCalls!A49</f>
        <v>41456</v>
      </c>
      <c r="AV14" s="44">
        <f>ZZZ__FnCalls!A50</f>
        <v>41487</v>
      </c>
      <c r="AW14" s="44">
        <f>ZZZ__FnCalls!A51</f>
        <v>41518</v>
      </c>
      <c r="AX14" s="44">
        <f>ZZZ__FnCalls!A52</f>
        <v>41548</v>
      </c>
      <c r="AY14" s="44">
        <f>ZZZ__FnCalls!A53</f>
        <v>41579</v>
      </c>
      <c r="AZ14" s="44">
        <f>ZZZ__FnCalls!A54</f>
        <v>41609</v>
      </c>
      <c r="BA14" s="45">
        <f>ZZZ__FnCalls!A43</f>
        <v>41275</v>
      </c>
      <c r="BB14" s="44">
        <f>ZZZ__FnCalls!A55</f>
        <v>41640</v>
      </c>
      <c r="BC14" s="44">
        <f>ZZZ__FnCalls!A56</f>
        <v>41671</v>
      </c>
      <c r="BD14" s="44">
        <f>ZZZ__FnCalls!A57</f>
        <v>41699</v>
      </c>
      <c r="BE14" s="44">
        <f>ZZZ__FnCalls!A58</f>
        <v>41730</v>
      </c>
      <c r="BF14" s="44">
        <f>ZZZ__FnCalls!A59</f>
        <v>41760</v>
      </c>
      <c r="BG14" s="44">
        <f>ZZZ__FnCalls!A60</f>
        <v>41791</v>
      </c>
      <c r="BH14" s="44">
        <f>ZZZ__FnCalls!A61</f>
        <v>41821</v>
      </c>
      <c r="BI14" s="44">
        <f>ZZZ__FnCalls!A62</f>
        <v>41852</v>
      </c>
      <c r="BJ14" s="44">
        <f>ZZZ__FnCalls!A63</f>
        <v>41883</v>
      </c>
      <c r="BK14" s="44">
        <f>ZZZ__FnCalls!A64</f>
        <v>41913</v>
      </c>
      <c r="BL14" s="44">
        <f>ZZZ__FnCalls!A65</f>
        <v>41944</v>
      </c>
      <c r="BM14" s="44">
        <f>ZZZ__FnCalls!A66</f>
        <v>41974</v>
      </c>
      <c r="BN14" s="45">
        <f>ZZZ__FnCalls!A55</f>
        <v>41640</v>
      </c>
      <c r="BO14" s="44">
        <f>ZZZ__FnCalls!A67</f>
        <v>42005</v>
      </c>
      <c r="BP14" s="44">
        <f>ZZZ__FnCalls!A68</f>
        <v>42036</v>
      </c>
      <c r="BQ14" s="44">
        <f>ZZZ__FnCalls!A69</f>
        <v>42064</v>
      </c>
      <c r="BR14" s="44">
        <f>ZZZ__FnCalls!A70</f>
        <v>42095</v>
      </c>
      <c r="BS14" s="44">
        <f>ZZZ__FnCalls!A71</f>
        <v>42125</v>
      </c>
      <c r="BT14" s="44">
        <f>ZZZ__FnCalls!A72</f>
        <v>42156</v>
      </c>
      <c r="BU14" s="44">
        <f>ZZZ__FnCalls!A73</f>
        <v>42186</v>
      </c>
      <c r="BV14" s="44">
        <f>ZZZ__FnCalls!A74</f>
        <v>42217</v>
      </c>
      <c r="BW14" s="44">
        <f>ZZZ__FnCalls!A75</f>
        <v>42248</v>
      </c>
      <c r="BX14" s="44">
        <f>ZZZ__FnCalls!A76</f>
        <v>42278</v>
      </c>
      <c r="BY14" s="44">
        <f>ZZZ__FnCalls!A77</f>
        <v>42309</v>
      </c>
      <c r="BZ14" s="44">
        <f>ZZZ__FnCalls!A78</f>
        <v>42339</v>
      </c>
      <c r="CA14" s="45">
        <f>ZZZ__FnCalls!A67</f>
        <v>42005</v>
      </c>
      <c r="CB14" s="44">
        <f>ZZZ__FnCalls!A79</f>
        <v>42370</v>
      </c>
      <c r="CC14" s="44">
        <f>ZZZ__FnCalls!A80</f>
        <v>42401</v>
      </c>
      <c r="CD14" s="44">
        <f>ZZZ__FnCalls!A81</f>
        <v>42430</v>
      </c>
      <c r="CE14" s="44">
        <f>ZZZ__FnCalls!A82</f>
        <v>42461</v>
      </c>
      <c r="CF14" s="44">
        <f>ZZZ__FnCalls!A83</f>
        <v>42491</v>
      </c>
      <c r="CG14" s="44">
        <f>ZZZ__FnCalls!A84</f>
        <v>42522</v>
      </c>
      <c r="CH14" s="44">
        <f>ZZZ__FnCalls!A85</f>
        <v>42552</v>
      </c>
      <c r="CI14" s="44">
        <f>ZZZ__FnCalls!A86</f>
        <v>42583</v>
      </c>
      <c r="CJ14" s="44">
        <f>ZZZ__FnCalls!A87</f>
        <v>42614</v>
      </c>
      <c r="CK14" s="44">
        <f>ZZZ__FnCalls!A88</f>
        <v>42644</v>
      </c>
      <c r="CL14" s="44">
        <f>ZZZ__FnCalls!A89</f>
        <v>42675</v>
      </c>
      <c r="CM14" s="44">
        <f>ZZZ__FnCalls!A90</f>
        <v>42705</v>
      </c>
      <c r="CN14" s="45">
        <f>ZZZ__FnCalls!A79</f>
        <v>42370</v>
      </c>
      <c r="CO14" s="44">
        <f>ZZZ__FnCalls!A91</f>
        <v>42736</v>
      </c>
      <c r="CP14" s="44">
        <f>ZZZ__FnCalls!A92</f>
        <v>42767</v>
      </c>
      <c r="CQ14" s="44">
        <f>ZZZ__FnCalls!A93</f>
        <v>42795</v>
      </c>
      <c r="CR14" s="44">
        <f>ZZZ__FnCalls!A94</f>
        <v>42826</v>
      </c>
      <c r="CS14" s="44">
        <f>ZZZ__FnCalls!A95</f>
        <v>42856</v>
      </c>
      <c r="CT14" s="44">
        <f>ZZZ__FnCalls!A96</f>
        <v>42887</v>
      </c>
      <c r="CU14" s="44">
        <f>ZZZ__FnCalls!A97</f>
        <v>42917</v>
      </c>
      <c r="CV14" s="44">
        <f>ZZZ__FnCalls!A98</f>
        <v>42948</v>
      </c>
      <c r="CW14" s="44">
        <f>ZZZ__FnCalls!A99</f>
        <v>42979</v>
      </c>
      <c r="CX14" s="44">
        <f>ZZZ__FnCalls!A100</f>
        <v>43009</v>
      </c>
      <c r="CY14" s="44">
        <f>ZZZ__FnCalls!A101</f>
        <v>43040</v>
      </c>
      <c r="CZ14" s="44">
        <f>ZZZ__FnCalls!A102</f>
        <v>43070</v>
      </c>
      <c r="DA14" s="45">
        <f>ZZZ__FnCalls!A91</f>
        <v>42736</v>
      </c>
      <c r="DB14" s="44">
        <f>ZZZ__FnCalls!A103</f>
        <v>43101</v>
      </c>
      <c r="DC14" s="44">
        <f>ZZZ__FnCalls!A104</f>
        <v>43132</v>
      </c>
      <c r="DD14" s="44">
        <f>ZZZ__FnCalls!A105</f>
        <v>43160</v>
      </c>
      <c r="DE14" s="44">
        <f>ZZZ__FnCalls!A106</f>
        <v>43191</v>
      </c>
      <c r="DF14" s="44">
        <f>ZZZ__FnCalls!A107</f>
        <v>43221</v>
      </c>
      <c r="DG14" s="44">
        <f>ZZZ__FnCalls!A108</f>
        <v>43252</v>
      </c>
      <c r="DH14" s="44">
        <f>ZZZ__FnCalls!A109</f>
        <v>43282</v>
      </c>
      <c r="DI14" s="44">
        <f>ZZZ__FnCalls!A110</f>
        <v>43313</v>
      </c>
      <c r="DJ14" s="44">
        <f>ZZZ__FnCalls!A111</f>
        <v>43344</v>
      </c>
      <c r="DK14" s="44">
        <f>ZZZ__FnCalls!A112</f>
        <v>43374</v>
      </c>
      <c r="DL14" s="44">
        <f>ZZZ__FnCalls!A113</f>
        <v>43405</v>
      </c>
      <c r="DM14" s="44">
        <f>ZZZ__FnCalls!A114</f>
        <v>43435</v>
      </c>
      <c r="DN14" s="45">
        <f>ZZZ__FnCalls!A103</f>
        <v>43101</v>
      </c>
      <c r="DO14" s="44">
        <f>ZZZ__FnCalls!A115</f>
        <v>43466</v>
      </c>
      <c r="DP14" s="44">
        <f>ZZZ__FnCalls!A116</f>
        <v>43497</v>
      </c>
      <c r="DQ14" s="44">
        <f>ZZZ__FnCalls!A117</f>
        <v>43525</v>
      </c>
      <c r="DR14" s="44">
        <f>ZZZ__FnCalls!A118</f>
        <v>43556</v>
      </c>
      <c r="DS14" s="44">
        <f>ZZZ__FnCalls!A119</f>
        <v>43586</v>
      </c>
      <c r="DT14" s="44">
        <f>ZZZ__FnCalls!A120</f>
        <v>43617</v>
      </c>
      <c r="DU14" s="44">
        <f>ZZZ__FnCalls!A121</f>
        <v>43647</v>
      </c>
      <c r="DV14" s="44">
        <f>ZZZ__FnCalls!A122</f>
        <v>43678</v>
      </c>
      <c r="DW14" s="44">
        <f>ZZZ__FnCalls!A123</f>
        <v>43709</v>
      </c>
      <c r="DX14" s="44">
        <f>ZZZ__FnCalls!A124</f>
        <v>43739</v>
      </c>
      <c r="DY14" s="44">
        <f>ZZZ__FnCalls!A125</f>
        <v>43770</v>
      </c>
      <c r="DZ14" s="44">
        <f>ZZZ__FnCalls!A126</f>
        <v>43800</v>
      </c>
      <c r="EA14" s="45">
        <f>ZZZ__FnCalls!A115</f>
        <v>43466</v>
      </c>
      <c r="EB14" s="44">
        <f>ZZZ__FnCalls!A127</f>
        <v>43831</v>
      </c>
      <c r="EC14" s="44">
        <f>ZZZ__FnCalls!A128</f>
        <v>43862</v>
      </c>
      <c r="ED14" s="44">
        <f>ZZZ__FnCalls!A129</f>
        <v>43891</v>
      </c>
      <c r="EE14" s="44">
        <f>ZZZ__FnCalls!A130</f>
        <v>43922</v>
      </c>
      <c r="EF14" s="44">
        <f>ZZZ__FnCalls!A131</f>
        <v>43952</v>
      </c>
      <c r="EG14" s="44">
        <f>ZZZ__FnCalls!A132</f>
        <v>43983</v>
      </c>
      <c r="EH14" s="44">
        <f>ZZZ__FnCalls!A133</f>
        <v>44013</v>
      </c>
      <c r="EI14" s="44">
        <f>ZZZ__FnCalls!A134</f>
        <v>44044</v>
      </c>
      <c r="EJ14" s="44">
        <f>ZZZ__FnCalls!A135</f>
        <v>44075</v>
      </c>
      <c r="EK14" s="44">
        <f>ZZZ__FnCalls!A136</f>
        <v>44105</v>
      </c>
      <c r="EL14" s="44">
        <f>ZZZ__FnCalls!A137</f>
        <v>44136</v>
      </c>
      <c r="EM14" s="44">
        <f>ZZZ__FnCalls!A138</f>
        <v>44166</v>
      </c>
      <c r="EN14" s="45">
        <f>ZZZ__FnCalls!A127</f>
        <v>43831</v>
      </c>
    </row>
    <row r="15" spans="1:144" ht="12.75" customHeight="1">
      <c r="A15" s="2" t="str">
        <f>"Demand_Aggregate_2"</f>
        <v>Demand_Aggregate_2</v>
      </c>
    </row>
    <row r="16" spans="1:144" ht="12.75" customHeight="1">
      <c r="B16" s="19" t="str">
        <f>ZZZ__FnCalls!F7</f>
        <v>Jan 2010</v>
      </c>
      <c r="C16" s="20" t="str">
        <f>ZZZ__FnCalls!F8</f>
        <v>Feb 2010</v>
      </c>
      <c r="D16" s="20" t="str">
        <f>ZZZ__FnCalls!F9</f>
        <v>Mar 2010</v>
      </c>
      <c r="E16" s="20" t="str">
        <f>ZZZ__FnCalls!F10</f>
        <v>Apr 2010</v>
      </c>
      <c r="F16" s="20" t="str">
        <f>ZZZ__FnCalls!F11</f>
        <v>May 2010</v>
      </c>
      <c r="G16" s="20" t="str">
        <f>ZZZ__FnCalls!F12</f>
        <v>Jun 2010</v>
      </c>
      <c r="H16" s="20" t="str">
        <f>ZZZ__FnCalls!F13</f>
        <v>Jul 2010</v>
      </c>
      <c r="I16" s="20" t="str">
        <f>ZZZ__FnCalls!F14</f>
        <v>Aug 2010</v>
      </c>
      <c r="J16" s="20" t="str">
        <f>ZZZ__FnCalls!F15</f>
        <v>Sep 2010</v>
      </c>
      <c r="K16" s="20" t="str">
        <f>ZZZ__FnCalls!F16</f>
        <v>Oct 2010</v>
      </c>
      <c r="L16" s="20" t="str">
        <f>ZZZ__FnCalls!F17</f>
        <v>Nov 2010</v>
      </c>
      <c r="M16" s="20" t="str">
        <f>ZZZ__FnCalls!F18</f>
        <v>Dec 2010</v>
      </c>
      <c r="N16" s="21" t="str">
        <f>ZZZ__FnCalls!H7</f>
        <v>2010</v>
      </c>
      <c r="O16" s="20" t="str">
        <f>ZZZ__FnCalls!F19</f>
        <v>Jan 2011</v>
      </c>
      <c r="P16" s="20" t="str">
        <f>ZZZ__FnCalls!F20</f>
        <v>Feb 2011</v>
      </c>
      <c r="Q16" s="20" t="str">
        <f>ZZZ__FnCalls!F21</f>
        <v>Mar 2011</v>
      </c>
      <c r="R16" s="20" t="str">
        <f>ZZZ__FnCalls!F22</f>
        <v>Apr 2011</v>
      </c>
      <c r="S16" s="20" t="str">
        <f>ZZZ__FnCalls!F23</f>
        <v>May 2011</v>
      </c>
      <c r="T16" s="20" t="str">
        <f>ZZZ__FnCalls!F24</f>
        <v>Jun 2011</v>
      </c>
      <c r="U16" s="20" t="str">
        <f>ZZZ__FnCalls!F25</f>
        <v>Jul 2011</v>
      </c>
      <c r="V16" s="20" t="str">
        <f>ZZZ__FnCalls!F26</f>
        <v>Aug 2011</v>
      </c>
      <c r="W16" s="20" t="str">
        <f>ZZZ__FnCalls!F27</f>
        <v>Sep 2011</v>
      </c>
      <c r="X16" s="20" t="str">
        <f>ZZZ__FnCalls!F28</f>
        <v>Oct 2011</v>
      </c>
      <c r="Y16" s="20" t="str">
        <f>ZZZ__FnCalls!F29</f>
        <v>Nov 2011</v>
      </c>
      <c r="Z16" s="20" t="str">
        <f>ZZZ__FnCalls!F30</f>
        <v>Dec 2011</v>
      </c>
      <c r="AA16" s="21" t="str">
        <f>ZZZ__FnCalls!H19</f>
        <v>2011</v>
      </c>
      <c r="AB16" s="20" t="str">
        <f>ZZZ__FnCalls!F31</f>
        <v>Jan 2012</v>
      </c>
      <c r="AC16" s="20" t="str">
        <f>ZZZ__FnCalls!F32</f>
        <v>Feb 2012</v>
      </c>
      <c r="AD16" s="20" t="str">
        <f>ZZZ__FnCalls!F33</f>
        <v>Mar 2012</v>
      </c>
      <c r="AE16" s="20" t="str">
        <f>ZZZ__FnCalls!F34</f>
        <v>Apr 2012</v>
      </c>
      <c r="AF16" s="20" t="str">
        <f>ZZZ__FnCalls!F35</f>
        <v>May 2012</v>
      </c>
      <c r="AG16" s="20" t="str">
        <f>ZZZ__FnCalls!F36</f>
        <v>Jun 2012</v>
      </c>
      <c r="AH16" s="20" t="str">
        <f>ZZZ__FnCalls!F37</f>
        <v>Jul 2012</v>
      </c>
      <c r="AI16" s="20" t="str">
        <f>ZZZ__FnCalls!F38</f>
        <v>Aug 2012</v>
      </c>
      <c r="AJ16" s="20" t="str">
        <f>ZZZ__FnCalls!F39</f>
        <v>Sep 2012</v>
      </c>
      <c r="AK16" s="20" t="str">
        <f>ZZZ__FnCalls!F40</f>
        <v>Oct 2012</v>
      </c>
      <c r="AL16" s="20" t="str">
        <f>ZZZ__FnCalls!F41</f>
        <v>Nov 2012</v>
      </c>
      <c r="AM16" s="20" t="str">
        <f>ZZZ__FnCalls!F42</f>
        <v>Dec 2012</v>
      </c>
      <c r="AN16" s="21" t="str">
        <f>ZZZ__FnCalls!H31</f>
        <v>2012</v>
      </c>
      <c r="AO16" s="20" t="str">
        <f>ZZZ__FnCalls!F43</f>
        <v>Jan 2013</v>
      </c>
      <c r="AP16" s="20" t="str">
        <f>ZZZ__FnCalls!F44</f>
        <v>Feb 2013</v>
      </c>
      <c r="AQ16" s="20" t="str">
        <f>ZZZ__FnCalls!F45</f>
        <v>Mar 2013</v>
      </c>
      <c r="AR16" s="20" t="str">
        <f>ZZZ__FnCalls!F46</f>
        <v>Apr 2013</v>
      </c>
      <c r="AS16" s="20" t="str">
        <f>ZZZ__FnCalls!F47</f>
        <v>May 2013</v>
      </c>
      <c r="AT16" s="20" t="str">
        <f>ZZZ__FnCalls!F48</f>
        <v>Jun 2013</v>
      </c>
      <c r="AU16" s="20" t="str">
        <f>ZZZ__FnCalls!F49</f>
        <v>Jul 2013</v>
      </c>
      <c r="AV16" s="20" t="str">
        <f>ZZZ__FnCalls!F50</f>
        <v>Aug 2013</v>
      </c>
      <c r="AW16" s="20" t="str">
        <f>ZZZ__FnCalls!F51</f>
        <v>Sep 2013</v>
      </c>
      <c r="AX16" s="20" t="str">
        <f>ZZZ__FnCalls!F52</f>
        <v>Oct 2013</v>
      </c>
      <c r="AY16" s="20" t="str">
        <f>ZZZ__FnCalls!F53</f>
        <v>Nov 2013</v>
      </c>
      <c r="AZ16" s="20" t="str">
        <f>ZZZ__FnCalls!F54</f>
        <v>Dec 2013</v>
      </c>
      <c r="BA16" s="21" t="str">
        <f>ZZZ__FnCalls!H43</f>
        <v>2013</v>
      </c>
      <c r="BB16" s="20" t="str">
        <f>ZZZ__FnCalls!F55</f>
        <v>Jan 2014</v>
      </c>
      <c r="BC16" s="20" t="str">
        <f>ZZZ__FnCalls!F56</f>
        <v>Feb 2014</v>
      </c>
      <c r="BD16" s="20" t="str">
        <f>ZZZ__FnCalls!F57</f>
        <v>Mar 2014</v>
      </c>
      <c r="BE16" s="20" t="str">
        <f>ZZZ__FnCalls!F58</f>
        <v>Apr 2014</v>
      </c>
      <c r="BF16" s="20" t="str">
        <f>ZZZ__FnCalls!F59</f>
        <v>May 2014</v>
      </c>
      <c r="BG16" s="20" t="str">
        <f>ZZZ__FnCalls!F60</f>
        <v>Jun 2014</v>
      </c>
      <c r="BH16" s="20" t="str">
        <f>ZZZ__FnCalls!F61</f>
        <v>Jul 2014</v>
      </c>
      <c r="BI16" s="20" t="str">
        <f>ZZZ__FnCalls!F62</f>
        <v>Aug 2014</v>
      </c>
      <c r="BJ16" s="20" t="str">
        <f>ZZZ__FnCalls!F63</f>
        <v>Sep 2014</v>
      </c>
      <c r="BK16" s="20" t="str">
        <f>ZZZ__FnCalls!F64</f>
        <v>Oct 2014</v>
      </c>
      <c r="BL16" s="20" t="str">
        <f>ZZZ__FnCalls!F65</f>
        <v>Nov 2014</v>
      </c>
      <c r="BM16" s="20" t="str">
        <f>ZZZ__FnCalls!F66</f>
        <v>Dec 2014</v>
      </c>
      <c r="BN16" s="21" t="str">
        <f>ZZZ__FnCalls!H55</f>
        <v>2014</v>
      </c>
      <c r="BO16" s="20" t="str">
        <f>ZZZ__FnCalls!F67</f>
        <v>Jan 2015</v>
      </c>
      <c r="BP16" s="20" t="str">
        <f>ZZZ__FnCalls!F68</f>
        <v>Feb 2015</v>
      </c>
      <c r="BQ16" s="20" t="str">
        <f>ZZZ__FnCalls!F69</f>
        <v>Mar 2015</v>
      </c>
      <c r="BR16" s="20" t="str">
        <f>ZZZ__FnCalls!F70</f>
        <v>Apr 2015</v>
      </c>
      <c r="BS16" s="20" t="str">
        <f>ZZZ__FnCalls!F71</f>
        <v>May 2015</v>
      </c>
      <c r="BT16" s="20" t="str">
        <f>ZZZ__FnCalls!F72</f>
        <v>Jun 2015</v>
      </c>
      <c r="BU16" s="20" t="str">
        <f>ZZZ__FnCalls!F73</f>
        <v>Jul 2015</v>
      </c>
      <c r="BV16" s="20" t="str">
        <f>ZZZ__FnCalls!F74</f>
        <v>Aug 2015</v>
      </c>
      <c r="BW16" s="20" t="str">
        <f>ZZZ__FnCalls!F75</f>
        <v>Sep 2015</v>
      </c>
      <c r="BX16" s="20" t="str">
        <f>ZZZ__FnCalls!F76</f>
        <v>Oct 2015</v>
      </c>
      <c r="BY16" s="20" t="str">
        <f>ZZZ__FnCalls!F77</f>
        <v>Nov 2015</v>
      </c>
      <c r="BZ16" s="20" t="str">
        <f>ZZZ__FnCalls!F78</f>
        <v>Dec 2015</v>
      </c>
      <c r="CA16" s="21" t="str">
        <f>ZZZ__FnCalls!H67</f>
        <v>2015</v>
      </c>
      <c r="CB16" s="20" t="str">
        <f>ZZZ__FnCalls!F79</f>
        <v>Jan 2016</v>
      </c>
      <c r="CC16" s="20" t="str">
        <f>ZZZ__FnCalls!F80</f>
        <v>Feb 2016</v>
      </c>
      <c r="CD16" s="20" t="str">
        <f>ZZZ__FnCalls!F81</f>
        <v>Mar 2016</v>
      </c>
      <c r="CE16" s="20" t="str">
        <f>ZZZ__FnCalls!F82</f>
        <v>Apr 2016</v>
      </c>
      <c r="CF16" s="20" t="str">
        <f>ZZZ__FnCalls!F83</f>
        <v>May 2016</v>
      </c>
      <c r="CG16" s="20" t="str">
        <f>ZZZ__FnCalls!F84</f>
        <v>Jun 2016</v>
      </c>
      <c r="CH16" s="20" t="str">
        <f>ZZZ__FnCalls!F85</f>
        <v>Jul 2016</v>
      </c>
      <c r="CI16" s="20" t="str">
        <f>ZZZ__FnCalls!F86</f>
        <v>Aug 2016</v>
      </c>
      <c r="CJ16" s="20" t="str">
        <f>ZZZ__FnCalls!F87</f>
        <v>Sep 2016</v>
      </c>
      <c r="CK16" s="20" t="str">
        <f>ZZZ__FnCalls!F88</f>
        <v>Oct 2016</v>
      </c>
      <c r="CL16" s="20" t="str">
        <f>ZZZ__FnCalls!F89</f>
        <v>Nov 2016</v>
      </c>
      <c r="CM16" s="20" t="str">
        <f>ZZZ__FnCalls!F90</f>
        <v>Dec 2016</v>
      </c>
      <c r="CN16" s="21" t="str">
        <f>ZZZ__FnCalls!H79</f>
        <v>2016</v>
      </c>
      <c r="CO16" s="20" t="str">
        <f>ZZZ__FnCalls!F91</f>
        <v>Jan 2017</v>
      </c>
      <c r="CP16" s="20" t="str">
        <f>ZZZ__FnCalls!F92</f>
        <v>Feb 2017</v>
      </c>
      <c r="CQ16" s="20" t="str">
        <f>ZZZ__FnCalls!F93</f>
        <v>Mar 2017</v>
      </c>
      <c r="CR16" s="20" t="str">
        <f>ZZZ__FnCalls!F94</f>
        <v>Apr 2017</v>
      </c>
      <c r="CS16" s="20" t="str">
        <f>ZZZ__FnCalls!F95</f>
        <v>May 2017</v>
      </c>
      <c r="CT16" s="20" t="str">
        <f>ZZZ__FnCalls!F96</f>
        <v>Jun 2017</v>
      </c>
      <c r="CU16" s="20" t="str">
        <f>ZZZ__FnCalls!F97</f>
        <v>Jul 2017</v>
      </c>
      <c r="CV16" s="20" t="str">
        <f>ZZZ__FnCalls!F98</f>
        <v>Aug 2017</v>
      </c>
      <c r="CW16" s="20" t="str">
        <f>ZZZ__FnCalls!F99</f>
        <v>Sep 2017</v>
      </c>
      <c r="CX16" s="20" t="str">
        <f>ZZZ__FnCalls!F100</f>
        <v>Oct 2017</v>
      </c>
      <c r="CY16" s="20" t="str">
        <f>ZZZ__FnCalls!F101</f>
        <v>Nov 2017</v>
      </c>
      <c r="CZ16" s="20" t="str">
        <f>ZZZ__FnCalls!F102</f>
        <v>Dec 2017</v>
      </c>
      <c r="DA16" s="21" t="str">
        <f>ZZZ__FnCalls!H91</f>
        <v>2017</v>
      </c>
      <c r="DB16" s="20" t="str">
        <f>ZZZ__FnCalls!F103</f>
        <v>Jan 2018</v>
      </c>
      <c r="DC16" s="20" t="str">
        <f>ZZZ__FnCalls!F104</f>
        <v>Feb 2018</v>
      </c>
      <c r="DD16" s="20" t="str">
        <f>ZZZ__FnCalls!F105</f>
        <v>Mar 2018</v>
      </c>
      <c r="DE16" s="20" t="str">
        <f>ZZZ__FnCalls!F106</f>
        <v>Apr 2018</v>
      </c>
      <c r="DF16" s="20" t="str">
        <f>ZZZ__FnCalls!F107</f>
        <v>May 2018</v>
      </c>
      <c r="DG16" s="20" t="str">
        <f>ZZZ__FnCalls!F108</f>
        <v>Jun 2018</v>
      </c>
      <c r="DH16" s="20" t="str">
        <f>ZZZ__FnCalls!F109</f>
        <v>Jul 2018</v>
      </c>
      <c r="DI16" s="20" t="str">
        <f>ZZZ__FnCalls!F110</f>
        <v>Aug 2018</v>
      </c>
      <c r="DJ16" s="20" t="str">
        <f>ZZZ__FnCalls!F111</f>
        <v>Sep 2018</v>
      </c>
      <c r="DK16" s="20" t="str">
        <f>ZZZ__FnCalls!F112</f>
        <v>Oct 2018</v>
      </c>
      <c r="DL16" s="20" t="str">
        <f>ZZZ__FnCalls!F113</f>
        <v>Nov 2018</v>
      </c>
      <c r="DM16" s="20" t="str">
        <f>ZZZ__FnCalls!F114</f>
        <v>Dec 2018</v>
      </c>
      <c r="DN16" s="21" t="str">
        <f>ZZZ__FnCalls!H103</f>
        <v>2018</v>
      </c>
      <c r="DO16" s="20" t="str">
        <f>ZZZ__FnCalls!F115</f>
        <v>Jan 2019</v>
      </c>
      <c r="DP16" s="20" t="str">
        <f>ZZZ__FnCalls!F116</f>
        <v>Feb 2019</v>
      </c>
      <c r="DQ16" s="20" t="str">
        <f>ZZZ__FnCalls!F117</f>
        <v>Mar 2019</v>
      </c>
      <c r="DR16" s="20" t="str">
        <f>ZZZ__FnCalls!F118</f>
        <v>Apr 2019</v>
      </c>
      <c r="DS16" s="20" t="str">
        <f>ZZZ__FnCalls!F119</f>
        <v>May 2019</v>
      </c>
      <c r="DT16" s="20" t="str">
        <f>ZZZ__FnCalls!F120</f>
        <v>Jun 2019</v>
      </c>
      <c r="DU16" s="20" t="str">
        <f>ZZZ__FnCalls!F121</f>
        <v>Jul 2019</v>
      </c>
      <c r="DV16" s="20" t="str">
        <f>ZZZ__FnCalls!F122</f>
        <v>Aug 2019</v>
      </c>
      <c r="DW16" s="20" t="str">
        <f>ZZZ__FnCalls!F123</f>
        <v>Sep 2019</v>
      </c>
      <c r="DX16" s="20" t="str">
        <f>ZZZ__FnCalls!F124</f>
        <v>Oct 2019</v>
      </c>
      <c r="DY16" s="20" t="str">
        <f>ZZZ__FnCalls!F125</f>
        <v>Nov 2019</v>
      </c>
      <c r="DZ16" s="20" t="str">
        <f>ZZZ__FnCalls!F126</f>
        <v>Dec 2019</v>
      </c>
      <c r="EA16" s="21" t="str">
        <f>ZZZ__FnCalls!H115</f>
        <v>2019</v>
      </c>
      <c r="EB16" s="20" t="str">
        <f>ZZZ__FnCalls!F127</f>
        <v>Jan 2020</v>
      </c>
      <c r="EC16" s="20" t="str">
        <f>ZZZ__FnCalls!F128</f>
        <v>Feb 2020</v>
      </c>
      <c r="ED16" s="20" t="str">
        <f>ZZZ__FnCalls!F129</f>
        <v>Mar 2020</v>
      </c>
      <c r="EE16" s="20" t="str">
        <f>ZZZ__FnCalls!F130</f>
        <v>Apr 2020</v>
      </c>
      <c r="EF16" s="20" t="str">
        <f>ZZZ__FnCalls!F131</f>
        <v>May 2020</v>
      </c>
      <c r="EG16" s="20" t="str">
        <f>ZZZ__FnCalls!F132</f>
        <v>Jun 2020</v>
      </c>
      <c r="EH16" s="20" t="str">
        <f>ZZZ__FnCalls!F133</f>
        <v>Jul 2020</v>
      </c>
      <c r="EI16" s="20" t="str">
        <f>ZZZ__FnCalls!F134</f>
        <v>Aug 2020</v>
      </c>
      <c r="EJ16" s="20" t="str">
        <f>ZZZ__FnCalls!F135</f>
        <v>Sep 2020</v>
      </c>
      <c r="EK16" s="20" t="str">
        <f>ZZZ__FnCalls!F136</f>
        <v>Oct 2020</v>
      </c>
      <c r="EL16" s="20" t="str">
        <f>ZZZ__FnCalls!F137</f>
        <v>Nov 2020</v>
      </c>
      <c r="EM16" s="20" t="str">
        <f>ZZZ__FnCalls!F138</f>
        <v>Dec 2020</v>
      </c>
      <c r="EN16" s="21" t="str">
        <f>ZZZ__FnCalls!H127</f>
        <v>2020</v>
      </c>
    </row>
    <row r="17" spans="1:144" ht="12.75" customHeight="1">
      <c r="A17" s="5"/>
      <c r="B17" s="44" t="str">
        <f>ZZZ__FnCalls!F7</f>
        <v>Jan 2010</v>
      </c>
      <c r="C17" s="44" t="str">
        <f>ZZZ__FnCalls!F8</f>
        <v>Feb 2010</v>
      </c>
      <c r="D17" s="44" t="str">
        <f>ZZZ__FnCalls!F9</f>
        <v>Mar 2010</v>
      </c>
      <c r="E17" s="44" t="str">
        <f>ZZZ__FnCalls!F10</f>
        <v>Apr 2010</v>
      </c>
      <c r="F17" s="44" t="str">
        <f>ZZZ__FnCalls!F11</f>
        <v>May 2010</v>
      </c>
      <c r="G17" s="44" t="str">
        <f>ZZZ__FnCalls!F12</f>
        <v>Jun 2010</v>
      </c>
      <c r="H17" s="44" t="str">
        <f>ZZZ__FnCalls!F13</f>
        <v>Jul 2010</v>
      </c>
      <c r="I17" s="44" t="str">
        <f>ZZZ__FnCalls!F14</f>
        <v>Aug 2010</v>
      </c>
      <c r="J17" s="44" t="str">
        <f>ZZZ__FnCalls!F15</f>
        <v>Sep 2010</v>
      </c>
      <c r="K17" s="44" t="str">
        <f>ZZZ__FnCalls!F16</f>
        <v>Oct 2010</v>
      </c>
      <c r="L17" s="44" t="str">
        <f>ZZZ__FnCalls!F17</f>
        <v>Nov 2010</v>
      </c>
      <c r="M17" s="44" t="str">
        <f>ZZZ__FnCalls!F18</f>
        <v>Dec 2010</v>
      </c>
      <c r="N17" s="45" t="str">
        <f>ZZZ__FnCalls!F7</f>
        <v>Jan 2010</v>
      </c>
      <c r="O17" s="44" t="str">
        <f>ZZZ__FnCalls!F19</f>
        <v>Jan 2011</v>
      </c>
      <c r="P17" s="44" t="str">
        <f>ZZZ__FnCalls!F20</f>
        <v>Feb 2011</v>
      </c>
      <c r="Q17" s="44" t="str">
        <f>ZZZ__FnCalls!F21</f>
        <v>Mar 2011</v>
      </c>
      <c r="R17" s="44" t="str">
        <f>ZZZ__FnCalls!F22</f>
        <v>Apr 2011</v>
      </c>
      <c r="S17" s="44" t="str">
        <f>ZZZ__FnCalls!F23</f>
        <v>May 2011</v>
      </c>
      <c r="T17" s="44" t="str">
        <f>ZZZ__FnCalls!F24</f>
        <v>Jun 2011</v>
      </c>
      <c r="U17" s="44" t="str">
        <f>ZZZ__FnCalls!F25</f>
        <v>Jul 2011</v>
      </c>
      <c r="V17" s="44" t="str">
        <f>ZZZ__FnCalls!F26</f>
        <v>Aug 2011</v>
      </c>
      <c r="W17" s="44" t="str">
        <f>ZZZ__FnCalls!F27</f>
        <v>Sep 2011</v>
      </c>
      <c r="X17" s="44" t="str">
        <f>ZZZ__FnCalls!F28</f>
        <v>Oct 2011</v>
      </c>
      <c r="Y17" s="44" t="str">
        <f>ZZZ__FnCalls!F29</f>
        <v>Nov 2011</v>
      </c>
      <c r="Z17" s="44" t="str">
        <f>ZZZ__FnCalls!F30</f>
        <v>Dec 2011</v>
      </c>
      <c r="AA17" s="45" t="str">
        <f>ZZZ__FnCalls!F19</f>
        <v>Jan 2011</v>
      </c>
      <c r="AB17" s="44" t="str">
        <f>ZZZ__FnCalls!F31</f>
        <v>Jan 2012</v>
      </c>
      <c r="AC17" s="44" t="str">
        <f>ZZZ__FnCalls!F32</f>
        <v>Feb 2012</v>
      </c>
      <c r="AD17" s="44" t="str">
        <f>ZZZ__FnCalls!F33</f>
        <v>Mar 2012</v>
      </c>
      <c r="AE17" s="44" t="str">
        <f>ZZZ__FnCalls!F34</f>
        <v>Apr 2012</v>
      </c>
      <c r="AF17" s="44" t="str">
        <f>ZZZ__FnCalls!F35</f>
        <v>May 2012</v>
      </c>
      <c r="AG17" s="44" t="str">
        <f>ZZZ__FnCalls!F36</f>
        <v>Jun 2012</v>
      </c>
      <c r="AH17" s="44" t="str">
        <f>ZZZ__FnCalls!F37</f>
        <v>Jul 2012</v>
      </c>
      <c r="AI17" s="44" t="str">
        <f>ZZZ__FnCalls!F38</f>
        <v>Aug 2012</v>
      </c>
      <c r="AJ17" s="44" t="str">
        <f>ZZZ__FnCalls!F39</f>
        <v>Sep 2012</v>
      </c>
      <c r="AK17" s="44" t="str">
        <f>ZZZ__FnCalls!F40</f>
        <v>Oct 2012</v>
      </c>
      <c r="AL17" s="44" t="str">
        <f>ZZZ__FnCalls!F41</f>
        <v>Nov 2012</v>
      </c>
      <c r="AM17" s="44" t="str">
        <f>ZZZ__FnCalls!F42</f>
        <v>Dec 2012</v>
      </c>
      <c r="AN17" s="45" t="str">
        <f>ZZZ__FnCalls!F31</f>
        <v>Jan 2012</v>
      </c>
      <c r="AO17" s="44" t="str">
        <f>ZZZ__FnCalls!F43</f>
        <v>Jan 2013</v>
      </c>
      <c r="AP17" s="44" t="str">
        <f>ZZZ__FnCalls!F44</f>
        <v>Feb 2013</v>
      </c>
      <c r="AQ17" s="44" t="str">
        <f>ZZZ__FnCalls!F45</f>
        <v>Mar 2013</v>
      </c>
      <c r="AR17" s="44" t="str">
        <f>ZZZ__FnCalls!F46</f>
        <v>Apr 2013</v>
      </c>
      <c r="AS17" s="44" t="str">
        <f>ZZZ__FnCalls!F47</f>
        <v>May 2013</v>
      </c>
      <c r="AT17" s="44" t="str">
        <f>ZZZ__FnCalls!F48</f>
        <v>Jun 2013</v>
      </c>
      <c r="AU17" s="44" t="str">
        <f>ZZZ__FnCalls!F49</f>
        <v>Jul 2013</v>
      </c>
      <c r="AV17" s="44" t="str">
        <f>ZZZ__FnCalls!F50</f>
        <v>Aug 2013</v>
      </c>
      <c r="AW17" s="44" t="str">
        <f>ZZZ__FnCalls!F51</f>
        <v>Sep 2013</v>
      </c>
      <c r="AX17" s="44" t="str">
        <f>ZZZ__FnCalls!F52</f>
        <v>Oct 2013</v>
      </c>
      <c r="AY17" s="44" t="str">
        <f>ZZZ__FnCalls!F53</f>
        <v>Nov 2013</v>
      </c>
      <c r="AZ17" s="44" t="str">
        <f>ZZZ__FnCalls!F54</f>
        <v>Dec 2013</v>
      </c>
      <c r="BA17" s="45" t="str">
        <f>ZZZ__FnCalls!F43</f>
        <v>Jan 2013</v>
      </c>
      <c r="BB17" s="44" t="str">
        <f>ZZZ__FnCalls!F55</f>
        <v>Jan 2014</v>
      </c>
      <c r="BC17" s="44" t="str">
        <f>ZZZ__FnCalls!F56</f>
        <v>Feb 2014</v>
      </c>
      <c r="BD17" s="44" t="str">
        <f>ZZZ__FnCalls!F57</f>
        <v>Mar 2014</v>
      </c>
      <c r="BE17" s="44" t="str">
        <f>ZZZ__FnCalls!F58</f>
        <v>Apr 2014</v>
      </c>
      <c r="BF17" s="44" t="str">
        <f>ZZZ__FnCalls!F59</f>
        <v>May 2014</v>
      </c>
      <c r="BG17" s="44" t="str">
        <f>ZZZ__FnCalls!F60</f>
        <v>Jun 2014</v>
      </c>
      <c r="BH17" s="44" t="str">
        <f>ZZZ__FnCalls!F61</f>
        <v>Jul 2014</v>
      </c>
      <c r="BI17" s="44" t="str">
        <f>ZZZ__FnCalls!F62</f>
        <v>Aug 2014</v>
      </c>
      <c r="BJ17" s="44" t="str">
        <f>ZZZ__FnCalls!F63</f>
        <v>Sep 2014</v>
      </c>
      <c r="BK17" s="44" t="str">
        <f>ZZZ__FnCalls!F64</f>
        <v>Oct 2014</v>
      </c>
      <c r="BL17" s="44" t="str">
        <f>ZZZ__FnCalls!F65</f>
        <v>Nov 2014</v>
      </c>
      <c r="BM17" s="44" t="str">
        <f>ZZZ__FnCalls!F66</f>
        <v>Dec 2014</v>
      </c>
      <c r="BN17" s="45" t="str">
        <f>ZZZ__FnCalls!F55</f>
        <v>Jan 2014</v>
      </c>
      <c r="BO17" s="44" t="str">
        <f>ZZZ__FnCalls!F67</f>
        <v>Jan 2015</v>
      </c>
      <c r="BP17" s="44" t="str">
        <f>ZZZ__FnCalls!F68</f>
        <v>Feb 2015</v>
      </c>
      <c r="BQ17" s="44" t="str">
        <f>ZZZ__FnCalls!F69</f>
        <v>Mar 2015</v>
      </c>
      <c r="BR17" s="44" t="str">
        <f>ZZZ__FnCalls!F70</f>
        <v>Apr 2015</v>
      </c>
      <c r="BS17" s="44" t="str">
        <f>ZZZ__FnCalls!F71</f>
        <v>May 2015</v>
      </c>
      <c r="BT17" s="44" t="str">
        <f>ZZZ__FnCalls!F72</f>
        <v>Jun 2015</v>
      </c>
      <c r="BU17" s="44" t="str">
        <f>ZZZ__FnCalls!F73</f>
        <v>Jul 2015</v>
      </c>
      <c r="BV17" s="44" t="str">
        <f>ZZZ__FnCalls!F74</f>
        <v>Aug 2015</v>
      </c>
      <c r="BW17" s="44" t="str">
        <f>ZZZ__FnCalls!F75</f>
        <v>Sep 2015</v>
      </c>
      <c r="BX17" s="44" t="str">
        <f>ZZZ__FnCalls!F76</f>
        <v>Oct 2015</v>
      </c>
      <c r="BY17" s="44" t="str">
        <f>ZZZ__FnCalls!F77</f>
        <v>Nov 2015</v>
      </c>
      <c r="BZ17" s="44" t="str">
        <f>ZZZ__FnCalls!F78</f>
        <v>Dec 2015</v>
      </c>
      <c r="CA17" s="45" t="str">
        <f>ZZZ__FnCalls!F67</f>
        <v>Jan 2015</v>
      </c>
      <c r="CB17" s="44" t="str">
        <f>ZZZ__FnCalls!F79</f>
        <v>Jan 2016</v>
      </c>
      <c r="CC17" s="44" t="str">
        <f>ZZZ__FnCalls!F80</f>
        <v>Feb 2016</v>
      </c>
      <c r="CD17" s="44" t="str">
        <f>ZZZ__FnCalls!F81</f>
        <v>Mar 2016</v>
      </c>
      <c r="CE17" s="44" t="str">
        <f>ZZZ__FnCalls!F82</f>
        <v>Apr 2016</v>
      </c>
      <c r="CF17" s="44" t="str">
        <f>ZZZ__FnCalls!F83</f>
        <v>May 2016</v>
      </c>
      <c r="CG17" s="44" t="str">
        <f>ZZZ__FnCalls!F84</f>
        <v>Jun 2016</v>
      </c>
      <c r="CH17" s="44" t="str">
        <f>ZZZ__FnCalls!F85</f>
        <v>Jul 2016</v>
      </c>
      <c r="CI17" s="44" t="str">
        <f>ZZZ__FnCalls!F86</f>
        <v>Aug 2016</v>
      </c>
      <c r="CJ17" s="44" t="str">
        <f>ZZZ__FnCalls!F87</f>
        <v>Sep 2016</v>
      </c>
      <c r="CK17" s="44" t="str">
        <f>ZZZ__FnCalls!F88</f>
        <v>Oct 2016</v>
      </c>
      <c r="CL17" s="44" t="str">
        <f>ZZZ__FnCalls!F89</f>
        <v>Nov 2016</v>
      </c>
      <c r="CM17" s="44" t="str">
        <f>ZZZ__FnCalls!F90</f>
        <v>Dec 2016</v>
      </c>
      <c r="CN17" s="45" t="str">
        <f>ZZZ__FnCalls!F79</f>
        <v>Jan 2016</v>
      </c>
      <c r="CO17" s="44" t="str">
        <f>ZZZ__FnCalls!F91</f>
        <v>Jan 2017</v>
      </c>
      <c r="CP17" s="44" t="str">
        <f>ZZZ__FnCalls!F92</f>
        <v>Feb 2017</v>
      </c>
      <c r="CQ17" s="44" t="str">
        <f>ZZZ__FnCalls!F93</f>
        <v>Mar 2017</v>
      </c>
      <c r="CR17" s="44" t="str">
        <f>ZZZ__FnCalls!F94</f>
        <v>Apr 2017</v>
      </c>
      <c r="CS17" s="44" t="str">
        <f>ZZZ__FnCalls!F95</f>
        <v>May 2017</v>
      </c>
      <c r="CT17" s="44" t="str">
        <f>ZZZ__FnCalls!F96</f>
        <v>Jun 2017</v>
      </c>
      <c r="CU17" s="44" t="str">
        <f>ZZZ__FnCalls!F97</f>
        <v>Jul 2017</v>
      </c>
      <c r="CV17" s="44" t="str">
        <f>ZZZ__FnCalls!F98</f>
        <v>Aug 2017</v>
      </c>
      <c r="CW17" s="44" t="str">
        <f>ZZZ__FnCalls!F99</f>
        <v>Sep 2017</v>
      </c>
      <c r="CX17" s="44" t="str">
        <f>ZZZ__FnCalls!F100</f>
        <v>Oct 2017</v>
      </c>
      <c r="CY17" s="44" t="str">
        <f>ZZZ__FnCalls!F101</f>
        <v>Nov 2017</v>
      </c>
      <c r="CZ17" s="44" t="str">
        <f>ZZZ__FnCalls!F102</f>
        <v>Dec 2017</v>
      </c>
      <c r="DA17" s="45" t="str">
        <f>ZZZ__FnCalls!F91</f>
        <v>Jan 2017</v>
      </c>
      <c r="DB17" s="44" t="str">
        <f>ZZZ__FnCalls!F103</f>
        <v>Jan 2018</v>
      </c>
      <c r="DC17" s="44" t="str">
        <f>ZZZ__FnCalls!F104</f>
        <v>Feb 2018</v>
      </c>
      <c r="DD17" s="44" t="str">
        <f>ZZZ__FnCalls!F105</f>
        <v>Mar 2018</v>
      </c>
      <c r="DE17" s="44" t="str">
        <f>ZZZ__FnCalls!F106</f>
        <v>Apr 2018</v>
      </c>
      <c r="DF17" s="44" t="str">
        <f>ZZZ__FnCalls!F107</f>
        <v>May 2018</v>
      </c>
      <c r="DG17" s="44" t="str">
        <f>ZZZ__FnCalls!F108</f>
        <v>Jun 2018</v>
      </c>
      <c r="DH17" s="44" t="str">
        <f>ZZZ__FnCalls!F109</f>
        <v>Jul 2018</v>
      </c>
      <c r="DI17" s="44" t="str">
        <f>ZZZ__FnCalls!F110</f>
        <v>Aug 2018</v>
      </c>
      <c r="DJ17" s="44" t="str">
        <f>ZZZ__FnCalls!F111</f>
        <v>Sep 2018</v>
      </c>
      <c r="DK17" s="44" t="str">
        <f>ZZZ__FnCalls!F112</f>
        <v>Oct 2018</v>
      </c>
      <c r="DL17" s="44" t="str">
        <f>ZZZ__FnCalls!F113</f>
        <v>Nov 2018</v>
      </c>
      <c r="DM17" s="44" t="str">
        <f>ZZZ__FnCalls!F114</f>
        <v>Dec 2018</v>
      </c>
      <c r="DN17" s="45" t="str">
        <f>ZZZ__FnCalls!F103</f>
        <v>Jan 2018</v>
      </c>
      <c r="DO17" s="44" t="str">
        <f>ZZZ__FnCalls!F115</f>
        <v>Jan 2019</v>
      </c>
      <c r="DP17" s="44" t="str">
        <f>ZZZ__FnCalls!F116</f>
        <v>Feb 2019</v>
      </c>
      <c r="DQ17" s="44" t="str">
        <f>ZZZ__FnCalls!F117</f>
        <v>Mar 2019</v>
      </c>
      <c r="DR17" s="44" t="str">
        <f>ZZZ__FnCalls!F118</f>
        <v>Apr 2019</v>
      </c>
      <c r="DS17" s="44" t="str">
        <f>ZZZ__FnCalls!F119</f>
        <v>May 2019</v>
      </c>
      <c r="DT17" s="44" t="str">
        <f>ZZZ__FnCalls!F120</f>
        <v>Jun 2019</v>
      </c>
      <c r="DU17" s="44" t="str">
        <f>ZZZ__FnCalls!F121</f>
        <v>Jul 2019</v>
      </c>
      <c r="DV17" s="44" t="str">
        <f>ZZZ__FnCalls!F122</f>
        <v>Aug 2019</v>
      </c>
      <c r="DW17" s="44" t="str">
        <f>ZZZ__FnCalls!F123</f>
        <v>Sep 2019</v>
      </c>
      <c r="DX17" s="44" t="str">
        <f>ZZZ__FnCalls!F124</f>
        <v>Oct 2019</v>
      </c>
      <c r="DY17" s="44" t="str">
        <f>ZZZ__FnCalls!F125</f>
        <v>Nov 2019</v>
      </c>
      <c r="DZ17" s="44" t="str">
        <f>ZZZ__FnCalls!F126</f>
        <v>Dec 2019</v>
      </c>
      <c r="EA17" s="45" t="str">
        <f>ZZZ__FnCalls!F115</f>
        <v>Jan 2019</v>
      </c>
      <c r="EB17" s="44" t="str">
        <f>ZZZ__FnCalls!F127</f>
        <v>Jan 2020</v>
      </c>
      <c r="EC17" s="44" t="str">
        <f>ZZZ__FnCalls!F128</f>
        <v>Feb 2020</v>
      </c>
      <c r="ED17" s="44" t="str">
        <f>ZZZ__FnCalls!F129</f>
        <v>Mar 2020</v>
      </c>
      <c r="EE17" s="44" t="str">
        <f>ZZZ__FnCalls!F130</f>
        <v>Apr 2020</v>
      </c>
      <c r="EF17" s="44" t="str">
        <f>ZZZ__FnCalls!F131</f>
        <v>May 2020</v>
      </c>
      <c r="EG17" s="44" t="str">
        <f>ZZZ__FnCalls!F132</f>
        <v>Jun 2020</v>
      </c>
      <c r="EH17" s="44" t="str">
        <f>ZZZ__FnCalls!F133</f>
        <v>Jul 2020</v>
      </c>
      <c r="EI17" s="44" t="str">
        <f>ZZZ__FnCalls!F134</f>
        <v>Aug 2020</v>
      </c>
      <c r="EJ17" s="44" t="str">
        <f>ZZZ__FnCalls!F135</f>
        <v>Sep 2020</v>
      </c>
      <c r="EK17" s="44" t="str">
        <f>ZZZ__FnCalls!F136</f>
        <v>Oct 2020</v>
      </c>
      <c r="EL17" s="44" t="str">
        <f>ZZZ__FnCalls!F137</f>
        <v>Nov 2020</v>
      </c>
      <c r="EM17" s="44" t="str">
        <f>ZZZ__FnCalls!F138</f>
        <v>Dec 2020</v>
      </c>
      <c r="EN17" s="45" t="str">
        <f>ZZZ__FnCalls!F127</f>
        <v>Jan 2020</v>
      </c>
    </row>
    <row r="18" spans="1:144" ht="12.75" customHeight="1">
      <c r="A18" s="2" t="str">
        <f>"Final_Sales_1"</f>
        <v>Final_Sales_1</v>
      </c>
    </row>
    <row r="19" spans="1:144" ht="12.75" customHeight="1">
      <c r="B19" s="19" t="str">
        <f>ZZZ__FnCalls!F7</f>
        <v>Jan 2010</v>
      </c>
      <c r="C19" s="20" t="str">
        <f>ZZZ__FnCalls!F8</f>
        <v>Feb 2010</v>
      </c>
      <c r="D19" s="20" t="str">
        <f>ZZZ__FnCalls!F9</f>
        <v>Mar 2010</v>
      </c>
      <c r="E19" s="20" t="str">
        <f>ZZZ__FnCalls!F10</f>
        <v>Apr 2010</v>
      </c>
      <c r="F19" s="20" t="str">
        <f>ZZZ__FnCalls!F11</f>
        <v>May 2010</v>
      </c>
      <c r="G19" s="20" t="str">
        <f>ZZZ__FnCalls!F12</f>
        <v>Jun 2010</v>
      </c>
      <c r="H19" s="20" t="str">
        <f>ZZZ__FnCalls!F13</f>
        <v>Jul 2010</v>
      </c>
      <c r="I19" s="20" t="str">
        <f>ZZZ__FnCalls!F14</f>
        <v>Aug 2010</v>
      </c>
      <c r="J19" s="20" t="str">
        <f>ZZZ__FnCalls!F15</f>
        <v>Sep 2010</v>
      </c>
      <c r="K19" s="20" t="str">
        <f>ZZZ__FnCalls!F16</f>
        <v>Oct 2010</v>
      </c>
      <c r="L19" s="20" t="str">
        <f>ZZZ__FnCalls!F17</f>
        <v>Nov 2010</v>
      </c>
      <c r="M19" s="20" t="str">
        <f>ZZZ__FnCalls!F18</f>
        <v>Dec 2010</v>
      </c>
      <c r="N19" s="21" t="str">
        <f>ZZZ__FnCalls!H7</f>
        <v>2010</v>
      </c>
      <c r="O19" s="20" t="str">
        <f>ZZZ__FnCalls!F19</f>
        <v>Jan 2011</v>
      </c>
      <c r="P19" s="20" t="str">
        <f>ZZZ__FnCalls!F20</f>
        <v>Feb 2011</v>
      </c>
      <c r="Q19" s="20" t="str">
        <f>ZZZ__FnCalls!F21</f>
        <v>Mar 2011</v>
      </c>
      <c r="R19" s="20" t="str">
        <f>ZZZ__FnCalls!F22</f>
        <v>Apr 2011</v>
      </c>
      <c r="S19" s="20" t="str">
        <f>ZZZ__FnCalls!F23</f>
        <v>May 2011</v>
      </c>
      <c r="T19" s="20" t="str">
        <f>ZZZ__FnCalls!F24</f>
        <v>Jun 2011</v>
      </c>
      <c r="U19" s="20" t="str">
        <f>ZZZ__FnCalls!F25</f>
        <v>Jul 2011</v>
      </c>
      <c r="V19" s="20" t="str">
        <f>ZZZ__FnCalls!F26</f>
        <v>Aug 2011</v>
      </c>
      <c r="W19" s="20" t="str">
        <f>ZZZ__FnCalls!F27</f>
        <v>Sep 2011</v>
      </c>
      <c r="X19" s="20" t="str">
        <f>ZZZ__FnCalls!F28</f>
        <v>Oct 2011</v>
      </c>
      <c r="Y19" s="20" t="str">
        <f>ZZZ__FnCalls!F29</f>
        <v>Nov 2011</v>
      </c>
      <c r="Z19" s="20" t="str">
        <f>ZZZ__FnCalls!F30</f>
        <v>Dec 2011</v>
      </c>
      <c r="AA19" s="21" t="str">
        <f>ZZZ__FnCalls!H19</f>
        <v>2011</v>
      </c>
      <c r="AB19" s="20" t="str">
        <f>ZZZ__FnCalls!F31</f>
        <v>Jan 2012</v>
      </c>
      <c r="AC19" s="20" t="str">
        <f>ZZZ__FnCalls!F32</f>
        <v>Feb 2012</v>
      </c>
      <c r="AD19" s="20" t="str">
        <f>ZZZ__FnCalls!F33</f>
        <v>Mar 2012</v>
      </c>
      <c r="AE19" s="20" t="str">
        <f>ZZZ__FnCalls!F34</f>
        <v>Apr 2012</v>
      </c>
      <c r="AF19" s="20" t="str">
        <f>ZZZ__FnCalls!F35</f>
        <v>May 2012</v>
      </c>
      <c r="AG19" s="20" t="str">
        <f>ZZZ__FnCalls!F36</f>
        <v>Jun 2012</v>
      </c>
      <c r="AH19" s="20" t="str">
        <f>ZZZ__FnCalls!F37</f>
        <v>Jul 2012</v>
      </c>
      <c r="AI19" s="20" t="str">
        <f>ZZZ__FnCalls!F38</f>
        <v>Aug 2012</v>
      </c>
      <c r="AJ19" s="20" t="str">
        <f>ZZZ__FnCalls!F39</f>
        <v>Sep 2012</v>
      </c>
      <c r="AK19" s="20" t="str">
        <f>ZZZ__FnCalls!F40</f>
        <v>Oct 2012</v>
      </c>
      <c r="AL19" s="20" t="str">
        <f>ZZZ__FnCalls!F41</f>
        <v>Nov 2012</v>
      </c>
      <c r="AM19" s="20" t="str">
        <f>ZZZ__FnCalls!F42</f>
        <v>Dec 2012</v>
      </c>
      <c r="AN19" s="21" t="str">
        <f>ZZZ__FnCalls!H31</f>
        <v>2012</v>
      </c>
      <c r="AO19" s="20" t="str">
        <f>ZZZ__FnCalls!F43</f>
        <v>Jan 2013</v>
      </c>
      <c r="AP19" s="20" t="str">
        <f>ZZZ__FnCalls!F44</f>
        <v>Feb 2013</v>
      </c>
      <c r="AQ19" s="20" t="str">
        <f>ZZZ__FnCalls!F45</f>
        <v>Mar 2013</v>
      </c>
      <c r="AR19" s="20" t="str">
        <f>ZZZ__FnCalls!F46</f>
        <v>Apr 2013</v>
      </c>
      <c r="AS19" s="20" t="str">
        <f>ZZZ__FnCalls!F47</f>
        <v>May 2013</v>
      </c>
      <c r="AT19" s="20" t="str">
        <f>ZZZ__FnCalls!F48</f>
        <v>Jun 2013</v>
      </c>
      <c r="AU19" s="20" t="str">
        <f>ZZZ__FnCalls!F49</f>
        <v>Jul 2013</v>
      </c>
      <c r="AV19" s="20" t="str">
        <f>ZZZ__FnCalls!F50</f>
        <v>Aug 2013</v>
      </c>
      <c r="AW19" s="20" t="str">
        <f>ZZZ__FnCalls!F51</f>
        <v>Sep 2013</v>
      </c>
      <c r="AX19" s="20" t="str">
        <f>ZZZ__FnCalls!F52</f>
        <v>Oct 2013</v>
      </c>
      <c r="AY19" s="20" t="str">
        <f>ZZZ__FnCalls!F53</f>
        <v>Nov 2013</v>
      </c>
      <c r="AZ19" s="20" t="str">
        <f>ZZZ__FnCalls!F54</f>
        <v>Dec 2013</v>
      </c>
      <c r="BA19" s="21" t="str">
        <f>ZZZ__FnCalls!H43</f>
        <v>2013</v>
      </c>
      <c r="BB19" s="20" t="str">
        <f>ZZZ__FnCalls!F55</f>
        <v>Jan 2014</v>
      </c>
      <c r="BC19" s="20" t="str">
        <f>ZZZ__FnCalls!F56</f>
        <v>Feb 2014</v>
      </c>
      <c r="BD19" s="20" t="str">
        <f>ZZZ__FnCalls!F57</f>
        <v>Mar 2014</v>
      </c>
      <c r="BE19" s="20" t="str">
        <f>ZZZ__FnCalls!F58</f>
        <v>Apr 2014</v>
      </c>
      <c r="BF19" s="20" t="str">
        <f>ZZZ__FnCalls!F59</f>
        <v>May 2014</v>
      </c>
      <c r="BG19" s="20" t="str">
        <f>ZZZ__FnCalls!F60</f>
        <v>Jun 2014</v>
      </c>
      <c r="BH19" s="20" t="str">
        <f>ZZZ__FnCalls!F61</f>
        <v>Jul 2014</v>
      </c>
      <c r="BI19" s="20" t="str">
        <f>ZZZ__FnCalls!F62</f>
        <v>Aug 2014</v>
      </c>
      <c r="BJ19" s="20" t="str">
        <f>ZZZ__FnCalls!F63</f>
        <v>Sep 2014</v>
      </c>
      <c r="BK19" s="20" t="str">
        <f>ZZZ__FnCalls!F64</f>
        <v>Oct 2014</v>
      </c>
      <c r="BL19" s="20" t="str">
        <f>ZZZ__FnCalls!F65</f>
        <v>Nov 2014</v>
      </c>
      <c r="BM19" s="20" t="str">
        <f>ZZZ__FnCalls!F66</f>
        <v>Dec 2014</v>
      </c>
      <c r="BN19" s="21" t="str">
        <f>ZZZ__FnCalls!H55</f>
        <v>2014</v>
      </c>
      <c r="BO19" s="20" t="str">
        <f>ZZZ__FnCalls!F67</f>
        <v>Jan 2015</v>
      </c>
      <c r="BP19" s="20" t="str">
        <f>ZZZ__FnCalls!F68</f>
        <v>Feb 2015</v>
      </c>
      <c r="BQ19" s="20" t="str">
        <f>ZZZ__FnCalls!F69</f>
        <v>Mar 2015</v>
      </c>
      <c r="BR19" s="20" t="str">
        <f>ZZZ__FnCalls!F70</f>
        <v>Apr 2015</v>
      </c>
      <c r="BS19" s="20" t="str">
        <f>ZZZ__FnCalls!F71</f>
        <v>May 2015</v>
      </c>
      <c r="BT19" s="20" t="str">
        <f>ZZZ__FnCalls!F72</f>
        <v>Jun 2015</v>
      </c>
      <c r="BU19" s="20" t="str">
        <f>ZZZ__FnCalls!F73</f>
        <v>Jul 2015</v>
      </c>
      <c r="BV19" s="20" t="str">
        <f>ZZZ__FnCalls!F74</f>
        <v>Aug 2015</v>
      </c>
      <c r="BW19" s="20" t="str">
        <f>ZZZ__FnCalls!F75</f>
        <v>Sep 2015</v>
      </c>
      <c r="BX19" s="20" t="str">
        <f>ZZZ__FnCalls!F76</f>
        <v>Oct 2015</v>
      </c>
      <c r="BY19" s="20" t="str">
        <f>ZZZ__FnCalls!F77</f>
        <v>Nov 2015</v>
      </c>
      <c r="BZ19" s="20" t="str">
        <f>ZZZ__FnCalls!F78</f>
        <v>Dec 2015</v>
      </c>
      <c r="CA19" s="21" t="str">
        <f>ZZZ__FnCalls!H67</f>
        <v>2015</v>
      </c>
      <c r="CB19" s="20" t="str">
        <f>ZZZ__FnCalls!F79</f>
        <v>Jan 2016</v>
      </c>
      <c r="CC19" s="20" t="str">
        <f>ZZZ__FnCalls!F80</f>
        <v>Feb 2016</v>
      </c>
      <c r="CD19" s="20" t="str">
        <f>ZZZ__FnCalls!F81</f>
        <v>Mar 2016</v>
      </c>
      <c r="CE19" s="20" t="str">
        <f>ZZZ__FnCalls!F82</f>
        <v>Apr 2016</v>
      </c>
      <c r="CF19" s="20" t="str">
        <f>ZZZ__FnCalls!F83</f>
        <v>May 2016</v>
      </c>
      <c r="CG19" s="20" t="str">
        <f>ZZZ__FnCalls!F84</f>
        <v>Jun 2016</v>
      </c>
      <c r="CH19" s="20" t="str">
        <f>ZZZ__FnCalls!F85</f>
        <v>Jul 2016</v>
      </c>
      <c r="CI19" s="20" t="str">
        <f>ZZZ__FnCalls!F86</f>
        <v>Aug 2016</v>
      </c>
      <c r="CJ19" s="20" t="str">
        <f>ZZZ__FnCalls!F87</f>
        <v>Sep 2016</v>
      </c>
      <c r="CK19" s="20" t="str">
        <f>ZZZ__FnCalls!F88</f>
        <v>Oct 2016</v>
      </c>
      <c r="CL19" s="20" t="str">
        <f>ZZZ__FnCalls!F89</f>
        <v>Nov 2016</v>
      </c>
      <c r="CM19" s="20" t="str">
        <f>ZZZ__FnCalls!F90</f>
        <v>Dec 2016</v>
      </c>
      <c r="CN19" s="21" t="str">
        <f>ZZZ__FnCalls!H79</f>
        <v>2016</v>
      </c>
      <c r="CO19" s="20" t="str">
        <f>ZZZ__FnCalls!F91</f>
        <v>Jan 2017</v>
      </c>
      <c r="CP19" s="20" t="str">
        <f>ZZZ__FnCalls!F92</f>
        <v>Feb 2017</v>
      </c>
      <c r="CQ19" s="20" t="str">
        <f>ZZZ__FnCalls!F93</f>
        <v>Mar 2017</v>
      </c>
      <c r="CR19" s="20" t="str">
        <f>ZZZ__FnCalls!F94</f>
        <v>Apr 2017</v>
      </c>
      <c r="CS19" s="20" t="str">
        <f>ZZZ__FnCalls!F95</f>
        <v>May 2017</v>
      </c>
      <c r="CT19" s="20" t="str">
        <f>ZZZ__FnCalls!F96</f>
        <v>Jun 2017</v>
      </c>
      <c r="CU19" s="20" t="str">
        <f>ZZZ__FnCalls!F97</f>
        <v>Jul 2017</v>
      </c>
      <c r="CV19" s="20" t="str">
        <f>ZZZ__FnCalls!F98</f>
        <v>Aug 2017</v>
      </c>
      <c r="CW19" s="20" t="str">
        <f>ZZZ__FnCalls!F99</f>
        <v>Sep 2017</v>
      </c>
      <c r="CX19" s="20" t="str">
        <f>ZZZ__FnCalls!F100</f>
        <v>Oct 2017</v>
      </c>
      <c r="CY19" s="20" t="str">
        <f>ZZZ__FnCalls!F101</f>
        <v>Nov 2017</v>
      </c>
      <c r="CZ19" s="20" t="str">
        <f>ZZZ__FnCalls!F102</f>
        <v>Dec 2017</v>
      </c>
      <c r="DA19" s="21" t="str">
        <f>ZZZ__FnCalls!H91</f>
        <v>2017</v>
      </c>
      <c r="DB19" s="20" t="str">
        <f>ZZZ__FnCalls!F103</f>
        <v>Jan 2018</v>
      </c>
      <c r="DC19" s="20" t="str">
        <f>ZZZ__FnCalls!F104</f>
        <v>Feb 2018</v>
      </c>
      <c r="DD19" s="20" t="str">
        <f>ZZZ__FnCalls!F105</f>
        <v>Mar 2018</v>
      </c>
      <c r="DE19" s="20" t="str">
        <f>ZZZ__FnCalls!F106</f>
        <v>Apr 2018</v>
      </c>
      <c r="DF19" s="20" t="str">
        <f>ZZZ__FnCalls!F107</f>
        <v>May 2018</v>
      </c>
      <c r="DG19" s="20" t="str">
        <f>ZZZ__FnCalls!F108</f>
        <v>Jun 2018</v>
      </c>
      <c r="DH19" s="20" t="str">
        <f>ZZZ__FnCalls!F109</f>
        <v>Jul 2018</v>
      </c>
      <c r="DI19" s="20" t="str">
        <f>ZZZ__FnCalls!F110</f>
        <v>Aug 2018</v>
      </c>
      <c r="DJ19" s="20" t="str">
        <f>ZZZ__FnCalls!F111</f>
        <v>Sep 2018</v>
      </c>
      <c r="DK19" s="20" t="str">
        <f>ZZZ__FnCalls!F112</f>
        <v>Oct 2018</v>
      </c>
      <c r="DL19" s="20" t="str">
        <f>ZZZ__FnCalls!F113</f>
        <v>Nov 2018</v>
      </c>
      <c r="DM19" s="20" t="str">
        <f>ZZZ__FnCalls!F114</f>
        <v>Dec 2018</v>
      </c>
      <c r="DN19" s="21" t="str">
        <f>ZZZ__FnCalls!H103</f>
        <v>2018</v>
      </c>
      <c r="DO19" s="20" t="str">
        <f>ZZZ__FnCalls!F115</f>
        <v>Jan 2019</v>
      </c>
      <c r="DP19" s="20" t="str">
        <f>ZZZ__FnCalls!F116</f>
        <v>Feb 2019</v>
      </c>
      <c r="DQ19" s="20" t="str">
        <f>ZZZ__FnCalls!F117</f>
        <v>Mar 2019</v>
      </c>
      <c r="DR19" s="20" t="str">
        <f>ZZZ__FnCalls!F118</f>
        <v>Apr 2019</v>
      </c>
      <c r="DS19" s="20" t="str">
        <f>ZZZ__FnCalls!F119</f>
        <v>May 2019</v>
      </c>
      <c r="DT19" s="20" t="str">
        <f>ZZZ__FnCalls!F120</f>
        <v>Jun 2019</v>
      </c>
      <c r="DU19" s="20" t="str">
        <f>ZZZ__FnCalls!F121</f>
        <v>Jul 2019</v>
      </c>
      <c r="DV19" s="20" t="str">
        <f>ZZZ__FnCalls!F122</f>
        <v>Aug 2019</v>
      </c>
      <c r="DW19" s="20" t="str">
        <f>ZZZ__FnCalls!F123</f>
        <v>Sep 2019</v>
      </c>
      <c r="DX19" s="20" t="str">
        <f>ZZZ__FnCalls!F124</f>
        <v>Oct 2019</v>
      </c>
      <c r="DY19" s="20" t="str">
        <f>ZZZ__FnCalls!F125</f>
        <v>Nov 2019</v>
      </c>
      <c r="DZ19" s="20" t="str">
        <f>ZZZ__FnCalls!F126</f>
        <v>Dec 2019</v>
      </c>
      <c r="EA19" s="21" t="str">
        <f>ZZZ__FnCalls!H115</f>
        <v>2019</v>
      </c>
      <c r="EB19" s="20" t="str">
        <f>ZZZ__FnCalls!F127</f>
        <v>Jan 2020</v>
      </c>
      <c r="EC19" s="20" t="str">
        <f>ZZZ__FnCalls!F128</f>
        <v>Feb 2020</v>
      </c>
      <c r="ED19" s="20" t="str">
        <f>ZZZ__FnCalls!F129</f>
        <v>Mar 2020</v>
      </c>
      <c r="EE19" s="20" t="str">
        <f>ZZZ__FnCalls!F130</f>
        <v>Apr 2020</v>
      </c>
      <c r="EF19" s="20" t="str">
        <f>ZZZ__FnCalls!F131</f>
        <v>May 2020</v>
      </c>
      <c r="EG19" s="20" t="str">
        <f>ZZZ__FnCalls!F132</f>
        <v>Jun 2020</v>
      </c>
      <c r="EH19" s="20" t="str">
        <f>ZZZ__FnCalls!F133</f>
        <v>Jul 2020</v>
      </c>
      <c r="EI19" s="20" t="str">
        <f>ZZZ__FnCalls!F134</f>
        <v>Aug 2020</v>
      </c>
      <c r="EJ19" s="20" t="str">
        <f>ZZZ__FnCalls!F135</f>
        <v>Sep 2020</v>
      </c>
      <c r="EK19" s="20" t="str">
        <f>ZZZ__FnCalls!F136</f>
        <v>Oct 2020</v>
      </c>
      <c r="EL19" s="20" t="str">
        <f>ZZZ__FnCalls!F137</f>
        <v>Nov 2020</v>
      </c>
      <c r="EM19" s="20" t="str">
        <f>ZZZ__FnCalls!F138</f>
        <v>Dec 2020</v>
      </c>
      <c r="EN19" s="21" t="str">
        <f>ZZZ__FnCalls!H127</f>
        <v>2020</v>
      </c>
    </row>
    <row r="20" spans="1:144" ht="12.75" customHeight="1">
      <c r="A20" s="5"/>
      <c r="B20" s="44">
        <f>ZZZ__FnCalls!A7</f>
        <v>40179</v>
      </c>
      <c r="C20" s="44">
        <f>ZZZ__FnCalls!A8</f>
        <v>40210</v>
      </c>
      <c r="D20" s="44">
        <f>ZZZ__FnCalls!A9</f>
        <v>40238</v>
      </c>
      <c r="E20" s="44">
        <f>ZZZ__FnCalls!A10</f>
        <v>40269</v>
      </c>
      <c r="F20" s="44">
        <f>ZZZ__FnCalls!A11</f>
        <v>40299</v>
      </c>
      <c r="G20" s="44">
        <f>ZZZ__FnCalls!A12</f>
        <v>40330</v>
      </c>
      <c r="H20" s="44">
        <f>ZZZ__FnCalls!A13</f>
        <v>40360</v>
      </c>
      <c r="I20" s="44">
        <f>ZZZ__FnCalls!A14</f>
        <v>40391</v>
      </c>
      <c r="J20" s="44">
        <f>ZZZ__FnCalls!A15</f>
        <v>40422</v>
      </c>
      <c r="K20" s="44">
        <f>ZZZ__FnCalls!A16</f>
        <v>40452</v>
      </c>
      <c r="L20" s="44">
        <f>ZZZ__FnCalls!A17</f>
        <v>40483</v>
      </c>
      <c r="M20" s="44">
        <f>ZZZ__FnCalls!A18</f>
        <v>40513</v>
      </c>
      <c r="N20" s="45">
        <f>ZZZ__FnCalls!A7</f>
        <v>40179</v>
      </c>
      <c r="O20" s="44">
        <f>ZZZ__FnCalls!A19</f>
        <v>40544</v>
      </c>
      <c r="P20" s="44">
        <f>ZZZ__FnCalls!A20</f>
        <v>40575</v>
      </c>
      <c r="Q20" s="44">
        <f>ZZZ__FnCalls!A21</f>
        <v>40603</v>
      </c>
      <c r="R20" s="44">
        <f>ZZZ__FnCalls!A22</f>
        <v>40634</v>
      </c>
      <c r="S20" s="44">
        <f>ZZZ__FnCalls!A23</f>
        <v>40664</v>
      </c>
      <c r="T20" s="44">
        <f>ZZZ__FnCalls!A24</f>
        <v>40695</v>
      </c>
      <c r="U20" s="44">
        <f>ZZZ__FnCalls!A25</f>
        <v>40725</v>
      </c>
      <c r="V20" s="44">
        <f>ZZZ__FnCalls!A26</f>
        <v>40756</v>
      </c>
      <c r="W20" s="44">
        <f>ZZZ__FnCalls!A27</f>
        <v>40787</v>
      </c>
      <c r="X20" s="44">
        <f>ZZZ__FnCalls!A28</f>
        <v>40817</v>
      </c>
      <c r="Y20" s="44">
        <f>ZZZ__FnCalls!A29</f>
        <v>40848</v>
      </c>
      <c r="Z20" s="44">
        <f>ZZZ__FnCalls!A30</f>
        <v>40878</v>
      </c>
      <c r="AA20" s="45">
        <f>ZZZ__FnCalls!A19</f>
        <v>40544</v>
      </c>
      <c r="AB20" s="44">
        <f>ZZZ__FnCalls!A31</f>
        <v>40909</v>
      </c>
      <c r="AC20" s="44">
        <f>ZZZ__FnCalls!A32</f>
        <v>40940</v>
      </c>
      <c r="AD20" s="44">
        <f>ZZZ__FnCalls!A33</f>
        <v>40969</v>
      </c>
      <c r="AE20" s="44">
        <f>ZZZ__FnCalls!A34</f>
        <v>41000</v>
      </c>
      <c r="AF20" s="44">
        <f>ZZZ__FnCalls!A35</f>
        <v>41030</v>
      </c>
      <c r="AG20" s="44">
        <f>ZZZ__FnCalls!A36</f>
        <v>41061</v>
      </c>
      <c r="AH20" s="44">
        <f>ZZZ__FnCalls!A37</f>
        <v>41091</v>
      </c>
      <c r="AI20" s="44">
        <f>ZZZ__FnCalls!A38</f>
        <v>41122</v>
      </c>
      <c r="AJ20" s="44">
        <f>ZZZ__FnCalls!A39</f>
        <v>41153</v>
      </c>
      <c r="AK20" s="44">
        <f>ZZZ__FnCalls!A40</f>
        <v>41183</v>
      </c>
      <c r="AL20" s="44">
        <f>ZZZ__FnCalls!A41</f>
        <v>41214</v>
      </c>
      <c r="AM20" s="44">
        <f>ZZZ__FnCalls!A42</f>
        <v>41244</v>
      </c>
      <c r="AN20" s="45">
        <f>ZZZ__FnCalls!A31</f>
        <v>40909</v>
      </c>
      <c r="AO20" s="44">
        <f>ZZZ__FnCalls!A43</f>
        <v>41275</v>
      </c>
      <c r="AP20" s="44">
        <f>ZZZ__FnCalls!A44</f>
        <v>41306</v>
      </c>
      <c r="AQ20" s="44">
        <f>ZZZ__FnCalls!A45</f>
        <v>41334</v>
      </c>
      <c r="AR20" s="44">
        <f>ZZZ__FnCalls!A46</f>
        <v>41365</v>
      </c>
      <c r="AS20" s="44">
        <f>ZZZ__FnCalls!A47</f>
        <v>41395</v>
      </c>
      <c r="AT20" s="44">
        <f>ZZZ__FnCalls!A48</f>
        <v>41426</v>
      </c>
      <c r="AU20" s="44">
        <f>ZZZ__FnCalls!A49</f>
        <v>41456</v>
      </c>
      <c r="AV20" s="44">
        <f>ZZZ__FnCalls!A50</f>
        <v>41487</v>
      </c>
      <c r="AW20" s="44">
        <f>ZZZ__FnCalls!A51</f>
        <v>41518</v>
      </c>
      <c r="AX20" s="44">
        <f>ZZZ__FnCalls!A52</f>
        <v>41548</v>
      </c>
      <c r="AY20" s="44">
        <f>ZZZ__FnCalls!A53</f>
        <v>41579</v>
      </c>
      <c r="AZ20" s="44">
        <f>ZZZ__FnCalls!A54</f>
        <v>41609</v>
      </c>
      <c r="BA20" s="45">
        <f>ZZZ__FnCalls!A43</f>
        <v>41275</v>
      </c>
      <c r="BB20" s="44">
        <f>ZZZ__FnCalls!A55</f>
        <v>41640</v>
      </c>
      <c r="BC20" s="44">
        <f>ZZZ__FnCalls!A56</f>
        <v>41671</v>
      </c>
      <c r="BD20" s="44">
        <f>ZZZ__FnCalls!A57</f>
        <v>41699</v>
      </c>
      <c r="BE20" s="44">
        <f>ZZZ__FnCalls!A58</f>
        <v>41730</v>
      </c>
      <c r="BF20" s="44">
        <f>ZZZ__FnCalls!A59</f>
        <v>41760</v>
      </c>
      <c r="BG20" s="44">
        <f>ZZZ__FnCalls!A60</f>
        <v>41791</v>
      </c>
      <c r="BH20" s="44">
        <f>ZZZ__FnCalls!A61</f>
        <v>41821</v>
      </c>
      <c r="BI20" s="44">
        <f>ZZZ__FnCalls!A62</f>
        <v>41852</v>
      </c>
      <c r="BJ20" s="44">
        <f>ZZZ__FnCalls!A63</f>
        <v>41883</v>
      </c>
      <c r="BK20" s="44">
        <f>ZZZ__FnCalls!A64</f>
        <v>41913</v>
      </c>
      <c r="BL20" s="44">
        <f>ZZZ__FnCalls!A65</f>
        <v>41944</v>
      </c>
      <c r="BM20" s="44">
        <f>ZZZ__FnCalls!A66</f>
        <v>41974</v>
      </c>
      <c r="BN20" s="45">
        <f>ZZZ__FnCalls!A55</f>
        <v>41640</v>
      </c>
      <c r="BO20" s="44">
        <f>ZZZ__FnCalls!A67</f>
        <v>42005</v>
      </c>
      <c r="BP20" s="44">
        <f>ZZZ__FnCalls!A68</f>
        <v>42036</v>
      </c>
      <c r="BQ20" s="44">
        <f>ZZZ__FnCalls!A69</f>
        <v>42064</v>
      </c>
      <c r="BR20" s="44">
        <f>ZZZ__FnCalls!A70</f>
        <v>42095</v>
      </c>
      <c r="BS20" s="44">
        <f>ZZZ__FnCalls!A71</f>
        <v>42125</v>
      </c>
      <c r="BT20" s="44">
        <f>ZZZ__FnCalls!A72</f>
        <v>42156</v>
      </c>
      <c r="BU20" s="44">
        <f>ZZZ__FnCalls!A73</f>
        <v>42186</v>
      </c>
      <c r="BV20" s="44">
        <f>ZZZ__FnCalls!A74</f>
        <v>42217</v>
      </c>
      <c r="BW20" s="44">
        <f>ZZZ__FnCalls!A75</f>
        <v>42248</v>
      </c>
      <c r="BX20" s="44">
        <f>ZZZ__FnCalls!A76</f>
        <v>42278</v>
      </c>
      <c r="BY20" s="44">
        <f>ZZZ__FnCalls!A77</f>
        <v>42309</v>
      </c>
      <c r="BZ20" s="44">
        <f>ZZZ__FnCalls!A78</f>
        <v>42339</v>
      </c>
      <c r="CA20" s="45">
        <f>ZZZ__FnCalls!A67</f>
        <v>42005</v>
      </c>
      <c r="CB20" s="44">
        <f>ZZZ__FnCalls!A79</f>
        <v>42370</v>
      </c>
      <c r="CC20" s="44">
        <f>ZZZ__FnCalls!A80</f>
        <v>42401</v>
      </c>
      <c r="CD20" s="44">
        <f>ZZZ__FnCalls!A81</f>
        <v>42430</v>
      </c>
      <c r="CE20" s="44">
        <f>ZZZ__FnCalls!A82</f>
        <v>42461</v>
      </c>
      <c r="CF20" s="44">
        <f>ZZZ__FnCalls!A83</f>
        <v>42491</v>
      </c>
      <c r="CG20" s="44">
        <f>ZZZ__FnCalls!A84</f>
        <v>42522</v>
      </c>
      <c r="CH20" s="44">
        <f>ZZZ__FnCalls!A85</f>
        <v>42552</v>
      </c>
      <c r="CI20" s="44">
        <f>ZZZ__FnCalls!A86</f>
        <v>42583</v>
      </c>
      <c r="CJ20" s="44">
        <f>ZZZ__FnCalls!A87</f>
        <v>42614</v>
      </c>
      <c r="CK20" s="44">
        <f>ZZZ__FnCalls!A88</f>
        <v>42644</v>
      </c>
      <c r="CL20" s="44">
        <f>ZZZ__FnCalls!A89</f>
        <v>42675</v>
      </c>
      <c r="CM20" s="44">
        <f>ZZZ__FnCalls!A90</f>
        <v>42705</v>
      </c>
      <c r="CN20" s="45">
        <f>ZZZ__FnCalls!A79</f>
        <v>42370</v>
      </c>
      <c r="CO20" s="44">
        <f>ZZZ__FnCalls!A91</f>
        <v>42736</v>
      </c>
      <c r="CP20" s="44">
        <f>ZZZ__FnCalls!A92</f>
        <v>42767</v>
      </c>
      <c r="CQ20" s="44">
        <f>ZZZ__FnCalls!A93</f>
        <v>42795</v>
      </c>
      <c r="CR20" s="44">
        <f>ZZZ__FnCalls!A94</f>
        <v>42826</v>
      </c>
      <c r="CS20" s="44">
        <f>ZZZ__FnCalls!A95</f>
        <v>42856</v>
      </c>
      <c r="CT20" s="44">
        <f>ZZZ__FnCalls!A96</f>
        <v>42887</v>
      </c>
      <c r="CU20" s="44">
        <f>ZZZ__FnCalls!A97</f>
        <v>42917</v>
      </c>
      <c r="CV20" s="44">
        <f>ZZZ__FnCalls!A98</f>
        <v>42948</v>
      </c>
      <c r="CW20" s="44">
        <f>ZZZ__FnCalls!A99</f>
        <v>42979</v>
      </c>
      <c r="CX20" s="44">
        <f>ZZZ__FnCalls!A100</f>
        <v>43009</v>
      </c>
      <c r="CY20" s="44">
        <f>ZZZ__FnCalls!A101</f>
        <v>43040</v>
      </c>
      <c r="CZ20" s="44">
        <f>ZZZ__FnCalls!A102</f>
        <v>43070</v>
      </c>
      <c r="DA20" s="45">
        <f>ZZZ__FnCalls!A91</f>
        <v>42736</v>
      </c>
      <c r="DB20" s="44">
        <f>ZZZ__FnCalls!A103</f>
        <v>43101</v>
      </c>
      <c r="DC20" s="44">
        <f>ZZZ__FnCalls!A104</f>
        <v>43132</v>
      </c>
      <c r="DD20" s="44">
        <f>ZZZ__FnCalls!A105</f>
        <v>43160</v>
      </c>
      <c r="DE20" s="44">
        <f>ZZZ__FnCalls!A106</f>
        <v>43191</v>
      </c>
      <c r="DF20" s="44">
        <f>ZZZ__FnCalls!A107</f>
        <v>43221</v>
      </c>
      <c r="DG20" s="44">
        <f>ZZZ__FnCalls!A108</f>
        <v>43252</v>
      </c>
      <c r="DH20" s="44">
        <f>ZZZ__FnCalls!A109</f>
        <v>43282</v>
      </c>
      <c r="DI20" s="44">
        <f>ZZZ__FnCalls!A110</f>
        <v>43313</v>
      </c>
      <c r="DJ20" s="44">
        <f>ZZZ__FnCalls!A111</f>
        <v>43344</v>
      </c>
      <c r="DK20" s="44">
        <f>ZZZ__FnCalls!A112</f>
        <v>43374</v>
      </c>
      <c r="DL20" s="44">
        <f>ZZZ__FnCalls!A113</f>
        <v>43405</v>
      </c>
      <c r="DM20" s="44">
        <f>ZZZ__FnCalls!A114</f>
        <v>43435</v>
      </c>
      <c r="DN20" s="45">
        <f>ZZZ__FnCalls!A103</f>
        <v>43101</v>
      </c>
      <c r="DO20" s="44">
        <f>ZZZ__FnCalls!A115</f>
        <v>43466</v>
      </c>
      <c r="DP20" s="44">
        <f>ZZZ__FnCalls!A116</f>
        <v>43497</v>
      </c>
      <c r="DQ20" s="44">
        <f>ZZZ__FnCalls!A117</f>
        <v>43525</v>
      </c>
      <c r="DR20" s="44">
        <f>ZZZ__FnCalls!A118</f>
        <v>43556</v>
      </c>
      <c r="DS20" s="44">
        <f>ZZZ__FnCalls!A119</f>
        <v>43586</v>
      </c>
      <c r="DT20" s="44">
        <f>ZZZ__FnCalls!A120</f>
        <v>43617</v>
      </c>
      <c r="DU20" s="44">
        <f>ZZZ__FnCalls!A121</f>
        <v>43647</v>
      </c>
      <c r="DV20" s="44">
        <f>ZZZ__FnCalls!A122</f>
        <v>43678</v>
      </c>
      <c r="DW20" s="44">
        <f>ZZZ__FnCalls!A123</f>
        <v>43709</v>
      </c>
      <c r="DX20" s="44">
        <f>ZZZ__FnCalls!A124</f>
        <v>43739</v>
      </c>
      <c r="DY20" s="44">
        <f>ZZZ__FnCalls!A125</f>
        <v>43770</v>
      </c>
      <c r="DZ20" s="44">
        <f>ZZZ__FnCalls!A126</f>
        <v>43800</v>
      </c>
      <c r="EA20" s="45">
        <f>ZZZ__FnCalls!A115</f>
        <v>43466</v>
      </c>
      <c r="EB20" s="44">
        <f>ZZZ__FnCalls!A127</f>
        <v>43831</v>
      </c>
      <c r="EC20" s="44">
        <f>ZZZ__FnCalls!A128</f>
        <v>43862</v>
      </c>
      <c r="ED20" s="44">
        <f>ZZZ__FnCalls!A129</f>
        <v>43891</v>
      </c>
      <c r="EE20" s="44">
        <f>ZZZ__FnCalls!A130</f>
        <v>43922</v>
      </c>
      <c r="EF20" s="44">
        <f>ZZZ__FnCalls!A131</f>
        <v>43952</v>
      </c>
      <c r="EG20" s="44">
        <f>ZZZ__FnCalls!A132</f>
        <v>43983</v>
      </c>
      <c r="EH20" s="44">
        <f>ZZZ__FnCalls!A133</f>
        <v>44013</v>
      </c>
      <c r="EI20" s="44">
        <f>ZZZ__FnCalls!A134</f>
        <v>44044</v>
      </c>
      <c r="EJ20" s="44">
        <f>ZZZ__FnCalls!A135</f>
        <v>44075</v>
      </c>
      <c r="EK20" s="44">
        <f>ZZZ__FnCalls!A136</f>
        <v>44105</v>
      </c>
      <c r="EL20" s="44">
        <f>ZZZ__FnCalls!A137</f>
        <v>44136</v>
      </c>
      <c r="EM20" s="44">
        <f>ZZZ__FnCalls!A138</f>
        <v>44166</v>
      </c>
      <c r="EN20" s="45">
        <f>ZZZ__FnCalls!A127</f>
        <v>43831</v>
      </c>
    </row>
    <row r="21" spans="1:144" ht="12.75" customHeight="1">
      <c r="A21" s="2" t="str">
        <f>"Final_Sales_2"</f>
        <v>Final_Sales_2</v>
      </c>
    </row>
    <row r="22" spans="1:144" ht="12.75" customHeight="1">
      <c r="B22" s="19" t="str">
        <f>ZZZ__FnCalls!F7</f>
        <v>Jan 2010</v>
      </c>
      <c r="C22" s="20" t="str">
        <f>ZZZ__FnCalls!F8</f>
        <v>Feb 2010</v>
      </c>
      <c r="D22" s="20" t="str">
        <f>ZZZ__FnCalls!F9</f>
        <v>Mar 2010</v>
      </c>
      <c r="E22" s="20" t="str">
        <f>ZZZ__FnCalls!F10</f>
        <v>Apr 2010</v>
      </c>
      <c r="F22" s="20" t="str">
        <f>ZZZ__FnCalls!F11</f>
        <v>May 2010</v>
      </c>
      <c r="G22" s="20" t="str">
        <f>ZZZ__FnCalls!F12</f>
        <v>Jun 2010</v>
      </c>
      <c r="H22" s="20" t="str">
        <f>ZZZ__FnCalls!F13</f>
        <v>Jul 2010</v>
      </c>
      <c r="I22" s="20" t="str">
        <f>ZZZ__FnCalls!F14</f>
        <v>Aug 2010</v>
      </c>
      <c r="J22" s="20" t="str">
        <f>ZZZ__FnCalls!F15</f>
        <v>Sep 2010</v>
      </c>
      <c r="K22" s="20" t="str">
        <f>ZZZ__FnCalls!F16</f>
        <v>Oct 2010</v>
      </c>
      <c r="L22" s="20" t="str">
        <f>ZZZ__FnCalls!F17</f>
        <v>Nov 2010</v>
      </c>
      <c r="M22" s="20" t="str">
        <f>ZZZ__FnCalls!F18</f>
        <v>Dec 2010</v>
      </c>
      <c r="N22" s="21" t="str">
        <f>ZZZ__FnCalls!H7</f>
        <v>2010</v>
      </c>
      <c r="O22" s="20" t="str">
        <f>ZZZ__FnCalls!F19</f>
        <v>Jan 2011</v>
      </c>
      <c r="P22" s="20" t="str">
        <f>ZZZ__FnCalls!F20</f>
        <v>Feb 2011</v>
      </c>
      <c r="Q22" s="20" t="str">
        <f>ZZZ__FnCalls!F21</f>
        <v>Mar 2011</v>
      </c>
      <c r="R22" s="20" t="str">
        <f>ZZZ__FnCalls!F22</f>
        <v>Apr 2011</v>
      </c>
      <c r="S22" s="20" t="str">
        <f>ZZZ__FnCalls!F23</f>
        <v>May 2011</v>
      </c>
      <c r="T22" s="20" t="str">
        <f>ZZZ__FnCalls!F24</f>
        <v>Jun 2011</v>
      </c>
      <c r="U22" s="20" t="str">
        <f>ZZZ__FnCalls!F25</f>
        <v>Jul 2011</v>
      </c>
      <c r="V22" s="20" t="str">
        <f>ZZZ__FnCalls!F26</f>
        <v>Aug 2011</v>
      </c>
      <c r="W22" s="20" t="str">
        <f>ZZZ__FnCalls!F27</f>
        <v>Sep 2011</v>
      </c>
      <c r="X22" s="20" t="str">
        <f>ZZZ__FnCalls!F28</f>
        <v>Oct 2011</v>
      </c>
      <c r="Y22" s="20" t="str">
        <f>ZZZ__FnCalls!F29</f>
        <v>Nov 2011</v>
      </c>
      <c r="Z22" s="20" t="str">
        <f>ZZZ__FnCalls!F30</f>
        <v>Dec 2011</v>
      </c>
      <c r="AA22" s="21" t="str">
        <f>ZZZ__FnCalls!H19</f>
        <v>2011</v>
      </c>
      <c r="AB22" s="20" t="str">
        <f>ZZZ__FnCalls!F31</f>
        <v>Jan 2012</v>
      </c>
      <c r="AC22" s="20" t="str">
        <f>ZZZ__FnCalls!F32</f>
        <v>Feb 2012</v>
      </c>
      <c r="AD22" s="20" t="str">
        <f>ZZZ__FnCalls!F33</f>
        <v>Mar 2012</v>
      </c>
      <c r="AE22" s="20" t="str">
        <f>ZZZ__FnCalls!F34</f>
        <v>Apr 2012</v>
      </c>
      <c r="AF22" s="20" t="str">
        <f>ZZZ__FnCalls!F35</f>
        <v>May 2012</v>
      </c>
      <c r="AG22" s="20" t="str">
        <f>ZZZ__FnCalls!F36</f>
        <v>Jun 2012</v>
      </c>
      <c r="AH22" s="20" t="str">
        <f>ZZZ__FnCalls!F37</f>
        <v>Jul 2012</v>
      </c>
      <c r="AI22" s="20" t="str">
        <f>ZZZ__FnCalls!F38</f>
        <v>Aug 2012</v>
      </c>
      <c r="AJ22" s="20" t="str">
        <f>ZZZ__FnCalls!F39</f>
        <v>Sep 2012</v>
      </c>
      <c r="AK22" s="20" t="str">
        <f>ZZZ__FnCalls!F40</f>
        <v>Oct 2012</v>
      </c>
      <c r="AL22" s="20" t="str">
        <f>ZZZ__FnCalls!F41</f>
        <v>Nov 2012</v>
      </c>
      <c r="AM22" s="20" t="str">
        <f>ZZZ__FnCalls!F42</f>
        <v>Dec 2012</v>
      </c>
      <c r="AN22" s="21" t="str">
        <f>ZZZ__FnCalls!H31</f>
        <v>2012</v>
      </c>
      <c r="AO22" s="20" t="str">
        <f>ZZZ__FnCalls!F43</f>
        <v>Jan 2013</v>
      </c>
      <c r="AP22" s="20" t="str">
        <f>ZZZ__FnCalls!F44</f>
        <v>Feb 2013</v>
      </c>
      <c r="AQ22" s="20" t="str">
        <f>ZZZ__FnCalls!F45</f>
        <v>Mar 2013</v>
      </c>
      <c r="AR22" s="20" t="str">
        <f>ZZZ__FnCalls!F46</f>
        <v>Apr 2013</v>
      </c>
      <c r="AS22" s="20" t="str">
        <f>ZZZ__FnCalls!F47</f>
        <v>May 2013</v>
      </c>
      <c r="AT22" s="20" t="str">
        <f>ZZZ__FnCalls!F48</f>
        <v>Jun 2013</v>
      </c>
      <c r="AU22" s="20" t="str">
        <f>ZZZ__FnCalls!F49</f>
        <v>Jul 2013</v>
      </c>
      <c r="AV22" s="20" t="str">
        <f>ZZZ__FnCalls!F50</f>
        <v>Aug 2013</v>
      </c>
      <c r="AW22" s="20" t="str">
        <f>ZZZ__FnCalls!F51</f>
        <v>Sep 2013</v>
      </c>
      <c r="AX22" s="20" t="str">
        <f>ZZZ__FnCalls!F52</f>
        <v>Oct 2013</v>
      </c>
      <c r="AY22" s="20" t="str">
        <f>ZZZ__FnCalls!F53</f>
        <v>Nov 2013</v>
      </c>
      <c r="AZ22" s="20" t="str">
        <f>ZZZ__FnCalls!F54</f>
        <v>Dec 2013</v>
      </c>
      <c r="BA22" s="21" t="str">
        <f>ZZZ__FnCalls!H43</f>
        <v>2013</v>
      </c>
      <c r="BB22" s="20" t="str">
        <f>ZZZ__FnCalls!F55</f>
        <v>Jan 2014</v>
      </c>
      <c r="BC22" s="20" t="str">
        <f>ZZZ__FnCalls!F56</f>
        <v>Feb 2014</v>
      </c>
      <c r="BD22" s="20" t="str">
        <f>ZZZ__FnCalls!F57</f>
        <v>Mar 2014</v>
      </c>
      <c r="BE22" s="20" t="str">
        <f>ZZZ__FnCalls!F58</f>
        <v>Apr 2014</v>
      </c>
      <c r="BF22" s="20" t="str">
        <f>ZZZ__FnCalls!F59</f>
        <v>May 2014</v>
      </c>
      <c r="BG22" s="20" t="str">
        <f>ZZZ__FnCalls!F60</f>
        <v>Jun 2014</v>
      </c>
      <c r="BH22" s="20" t="str">
        <f>ZZZ__FnCalls!F61</f>
        <v>Jul 2014</v>
      </c>
      <c r="BI22" s="20" t="str">
        <f>ZZZ__FnCalls!F62</f>
        <v>Aug 2014</v>
      </c>
      <c r="BJ22" s="20" t="str">
        <f>ZZZ__FnCalls!F63</f>
        <v>Sep 2014</v>
      </c>
      <c r="BK22" s="20" t="str">
        <f>ZZZ__FnCalls!F64</f>
        <v>Oct 2014</v>
      </c>
      <c r="BL22" s="20" t="str">
        <f>ZZZ__FnCalls!F65</f>
        <v>Nov 2014</v>
      </c>
      <c r="BM22" s="20" t="str">
        <f>ZZZ__FnCalls!F66</f>
        <v>Dec 2014</v>
      </c>
      <c r="BN22" s="21" t="str">
        <f>ZZZ__FnCalls!H55</f>
        <v>2014</v>
      </c>
      <c r="BO22" s="20" t="str">
        <f>ZZZ__FnCalls!F67</f>
        <v>Jan 2015</v>
      </c>
      <c r="BP22" s="20" t="str">
        <f>ZZZ__FnCalls!F68</f>
        <v>Feb 2015</v>
      </c>
      <c r="BQ22" s="20" t="str">
        <f>ZZZ__FnCalls!F69</f>
        <v>Mar 2015</v>
      </c>
      <c r="BR22" s="20" t="str">
        <f>ZZZ__FnCalls!F70</f>
        <v>Apr 2015</v>
      </c>
      <c r="BS22" s="20" t="str">
        <f>ZZZ__FnCalls!F71</f>
        <v>May 2015</v>
      </c>
      <c r="BT22" s="20" t="str">
        <f>ZZZ__FnCalls!F72</f>
        <v>Jun 2015</v>
      </c>
      <c r="BU22" s="20" t="str">
        <f>ZZZ__FnCalls!F73</f>
        <v>Jul 2015</v>
      </c>
      <c r="BV22" s="20" t="str">
        <f>ZZZ__FnCalls!F74</f>
        <v>Aug 2015</v>
      </c>
      <c r="BW22" s="20" t="str">
        <f>ZZZ__FnCalls!F75</f>
        <v>Sep 2015</v>
      </c>
      <c r="BX22" s="20" t="str">
        <f>ZZZ__FnCalls!F76</f>
        <v>Oct 2015</v>
      </c>
      <c r="BY22" s="20" t="str">
        <f>ZZZ__FnCalls!F77</f>
        <v>Nov 2015</v>
      </c>
      <c r="BZ22" s="20" t="str">
        <f>ZZZ__FnCalls!F78</f>
        <v>Dec 2015</v>
      </c>
      <c r="CA22" s="21" t="str">
        <f>ZZZ__FnCalls!H67</f>
        <v>2015</v>
      </c>
      <c r="CB22" s="20" t="str">
        <f>ZZZ__FnCalls!F79</f>
        <v>Jan 2016</v>
      </c>
      <c r="CC22" s="20" t="str">
        <f>ZZZ__FnCalls!F80</f>
        <v>Feb 2016</v>
      </c>
      <c r="CD22" s="20" t="str">
        <f>ZZZ__FnCalls!F81</f>
        <v>Mar 2016</v>
      </c>
      <c r="CE22" s="20" t="str">
        <f>ZZZ__FnCalls!F82</f>
        <v>Apr 2016</v>
      </c>
      <c r="CF22" s="20" t="str">
        <f>ZZZ__FnCalls!F83</f>
        <v>May 2016</v>
      </c>
      <c r="CG22" s="20" t="str">
        <f>ZZZ__FnCalls!F84</f>
        <v>Jun 2016</v>
      </c>
      <c r="CH22" s="20" t="str">
        <f>ZZZ__FnCalls!F85</f>
        <v>Jul 2016</v>
      </c>
      <c r="CI22" s="20" t="str">
        <f>ZZZ__FnCalls!F86</f>
        <v>Aug 2016</v>
      </c>
      <c r="CJ22" s="20" t="str">
        <f>ZZZ__FnCalls!F87</f>
        <v>Sep 2016</v>
      </c>
      <c r="CK22" s="20" t="str">
        <f>ZZZ__FnCalls!F88</f>
        <v>Oct 2016</v>
      </c>
      <c r="CL22" s="20" t="str">
        <f>ZZZ__FnCalls!F89</f>
        <v>Nov 2016</v>
      </c>
      <c r="CM22" s="20" t="str">
        <f>ZZZ__FnCalls!F90</f>
        <v>Dec 2016</v>
      </c>
      <c r="CN22" s="21" t="str">
        <f>ZZZ__FnCalls!H79</f>
        <v>2016</v>
      </c>
      <c r="CO22" s="20" t="str">
        <f>ZZZ__FnCalls!F91</f>
        <v>Jan 2017</v>
      </c>
      <c r="CP22" s="20" t="str">
        <f>ZZZ__FnCalls!F92</f>
        <v>Feb 2017</v>
      </c>
      <c r="CQ22" s="20" t="str">
        <f>ZZZ__FnCalls!F93</f>
        <v>Mar 2017</v>
      </c>
      <c r="CR22" s="20" t="str">
        <f>ZZZ__FnCalls!F94</f>
        <v>Apr 2017</v>
      </c>
      <c r="CS22" s="20" t="str">
        <f>ZZZ__FnCalls!F95</f>
        <v>May 2017</v>
      </c>
      <c r="CT22" s="20" t="str">
        <f>ZZZ__FnCalls!F96</f>
        <v>Jun 2017</v>
      </c>
      <c r="CU22" s="20" t="str">
        <f>ZZZ__FnCalls!F97</f>
        <v>Jul 2017</v>
      </c>
      <c r="CV22" s="20" t="str">
        <f>ZZZ__FnCalls!F98</f>
        <v>Aug 2017</v>
      </c>
      <c r="CW22" s="20" t="str">
        <f>ZZZ__FnCalls!F99</f>
        <v>Sep 2017</v>
      </c>
      <c r="CX22" s="20" t="str">
        <f>ZZZ__FnCalls!F100</f>
        <v>Oct 2017</v>
      </c>
      <c r="CY22" s="20" t="str">
        <f>ZZZ__FnCalls!F101</f>
        <v>Nov 2017</v>
      </c>
      <c r="CZ22" s="20" t="str">
        <f>ZZZ__FnCalls!F102</f>
        <v>Dec 2017</v>
      </c>
      <c r="DA22" s="21" t="str">
        <f>ZZZ__FnCalls!H91</f>
        <v>2017</v>
      </c>
      <c r="DB22" s="20" t="str">
        <f>ZZZ__FnCalls!F103</f>
        <v>Jan 2018</v>
      </c>
      <c r="DC22" s="20" t="str">
        <f>ZZZ__FnCalls!F104</f>
        <v>Feb 2018</v>
      </c>
      <c r="DD22" s="20" t="str">
        <f>ZZZ__FnCalls!F105</f>
        <v>Mar 2018</v>
      </c>
      <c r="DE22" s="20" t="str">
        <f>ZZZ__FnCalls!F106</f>
        <v>Apr 2018</v>
      </c>
      <c r="DF22" s="20" t="str">
        <f>ZZZ__FnCalls!F107</f>
        <v>May 2018</v>
      </c>
      <c r="DG22" s="20" t="str">
        <f>ZZZ__FnCalls!F108</f>
        <v>Jun 2018</v>
      </c>
      <c r="DH22" s="20" t="str">
        <f>ZZZ__FnCalls!F109</f>
        <v>Jul 2018</v>
      </c>
      <c r="DI22" s="20" t="str">
        <f>ZZZ__FnCalls!F110</f>
        <v>Aug 2018</v>
      </c>
      <c r="DJ22" s="20" t="str">
        <f>ZZZ__FnCalls!F111</f>
        <v>Sep 2018</v>
      </c>
      <c r="DK22" s="20" t="str">
        <f>ZZZ__FnCalls!F112</f>
        <v>Oct 2018</v>
      </c>
      <c r="DL22" s="20" t="str">
        <f>ZZZ__FnCalls!F113</f>
        <v>Nov 2018</v>
      </c>
      <c r="DM22" s="20" t="str">
        <f>ZZZ__FnCalls!F114</f>
        <v>Dec 2018</v>
      </c>
      <c r="DN22" s="21" t="str">
        <f>ZZZ__FnCalls!H103</f>
        <v>2018</v>
      </c>
      <c r="DO22" s="20" t="str">
        <f>ZZZ__FnCalls!F115</f>
        <v>Jan 2019</v>
      </c>
      <c r="DP22" s="20" t="str">
        <f>ZZZ__FnCalls!F116</f>
        <v>Feb 2019</v>
      </c>
      <c r="DQ22" s="20" t="str">
        <f>ZZZ__FnCalls!F117</f>
        <v>Mar 2019</v>
      </c>
      <c r="DR22" s="20" t="str">
        <f>ZZZ__FnCalls!F118</f>
        <v>Apr 2019</v>
      </c>
      <c r="DS22" s="20" t="str">
        <f>ZZZ__FnCalls!F119</f>
        <v>May 2019</v>
      </c>
      <c r="DT22" s="20" t="str">
        <f>ZZZ__FnCalls!F120</f>
        <v>Jun 2019</v>
      </c>
      <c r="DU22" s="20" t="str">
        <f>ZZZ__FnCalls!F121</f>
        <v>Jul 2019</v>
      </c>
      <c r="DV22" s="20" t="str">
        <f>ZZZ__FnCalls!F122</f>
        <v>Aug 2019</v>
      </c>
      <c r="DW22" s="20" t="str">
        <f>ZZZ__FnCalls!F123</f>
        <v>Sep 2019</v>
      </c>
      <c r="DX22" s="20" t="str">
        <f>ZZZ__FnCalls!F124</f>
        <v>Oct 2019</v>
      </c>
      <c r="DY22" s="20" t="str">
        <f>ZZZ__FnCalls!F125</f>
        <v>Nov 2019</v>
      </c>
      <c r="DZ22" s="20" t="str">
        <f>ZZZ__FnCalls!F126</f>
        <v>Dec 2019</v>
      </c>
      <c r="EA22" s="21" t="str">
        <f>ZZZ__FnCalls!H115</f>
        <v>2019</v>
      </c>
      <c r="EB22" s="20" t="str">
        <f>ZZZ__FnCalls!F127</f>
        <v>Jan 2020</v>
      </c>
      <c r="EC22" s="20" t="str">
        <f>ZZZ__FnCalls!F128</f>
        <v>Feb 2020</v>
      </c>
      <c r="ED22" s="20" t="str">
        <f>ZZZ__FnCalls!F129</f>
        <v>Mar 2020</v>
      </c>
      <c r="EE22" s="20" t="str">
        <f>ZZZ__FnCalls!F130</f>
        <v>Apr 2020</v>
      </c>
      <c r="EF22" s="20" t="str">
        <f>ZZZ__FnCalls!F131</f>
        <v>May 2020</v>
      </c>
      <c r="EG22" s="20" t="str">
        <f>ZZZ__FnCalls!F132</f>
        <v>Jun 2020</v>
      </c>
      <c r="EH22" s="20" t="str">
        <f>ZZZ__FnCalls!F133</f>
        <v>Jul 2020</v>
      </c>
      <c r="EI22" s="20" t="str">
        <f>ZZZ__FnCalls!F134</f>
        <v>Aug 2020</v>
      </c>
      <c r="EJ22" s="20" t="str">
        <f>ZZZ__FnCalls!F135</f>
        <v>Sep 2020</v>
      </c>
      <c r="EK22" s="20" t="str">
        <f>ZZZ__FnCalls!F136</f>
        <v>Oct 2020</v>
      </c>
      <c r="EL22" s="20" t="str">
        <f>ZZZ__FnCalls!F137</f>
        <v>Nov 2020</v>
      </c>
      <c r="EM22" s="20" t="str">
        <f>ZZZ__FnCalls!F138</f>
        <v>Dec 2020</v>
      </c>
      <c r="EN22" s="21" t="str">
        <f>ZZZ__FnCalls!H127</f>
        <v>2020</v>
      </c>
    </row>
    <row r="23" spans="1:144" ht="12.75" customHeight="1">
      <c r="A23" s="5"/>
      <c r="B23" s="44" t="str">
        <f>ZZZ__FnCalls!F7</f>
        <v>Jan 2010</v>
      </c>
      <c r="C23" s="44" t="str">
        <f>ZZZ__FnCalls!F8</f>
        <v>Feb 2010</v>
      </c>
      <c r="D23" s="44" t="str">
        <f>ZZZ__FnCalls!F9</f>
        <v>Mar 2010</v>
      </c>
      <c r="E23" s="44" t="str">
        <f>ZZZ__FnCalls!F10</f>
        <v>Apr 2010</v>
      </c>
      <c r="F23" s="44" t="str">
        <f>ZZZ__FnCalls!F11</f>
        <v>May 2010</v>
      </c>
      <c r="G23" s="44" t="str">
        <f>ZZZ__FnCalls!F12</f>
        <v>Jun 2010</v>
      </c>
      <c r="H23" s="44" t="str">
        <f>ZZZ__FnCalls!F13</f>
        <v>Jul 2010</v>
      </c>
      <c r="I23" s="44" t="str">
        <f>ZZZ__FnCalls!F14</f>
        <v>Aug 2010</v>
      </c>
      <c r="J23" s="44" t="str">
        <f>ZZZ__FnCalls!F15</f>
        <v>Sep 2010</v>
      </c>
      <c r="K23" s="44" t="str">
        <f>ZZZ__FnCalls!F16</f>
        <v>Oct 2010</v>
      </c>
      <c r="L23" s="44" t="str">
        <f>ZZZ__FnCalls!F17</f>
        <v>Nov 2010</v>
      </c>
      <c r="M23" s="44" t="str">
        <f>ZZZ__FnCalls!F18</f>
        <v>Dec 2010</v>
      </c>
      <c r="N23" s="45" t="str">
        <f>ZZZ__FnCalls!F7</f>
        <v>Jan 2010</v>
      </c>
      <c r="O23" s="44" t="str">
        <f>ZZZ__FnCalls!F19</f>
        <v>Jan 2011</v>
      </c>
      <c r="P23" s="44" t="str">
        <f>ZZZ__FnCalls!F20</f>
        <v>Feb 2011</v>
      </c>
      <c r="Q23" s="44" t="str">
        <f>ZZZ__FnCalls!F21</f>
        <v>Mar 2011</v>
      </c>
      <c r="R23" s="44" t="str">
        <f>ZZZ__FnCalls!F22</f>
        <v>Apr 2011</v>
      </c>
      <c r="S23" s="44" t="str">
        <f>ZZZ__FnCalls!F23</f>
        <v>May 2011</v>
      </c>
      <c r="T23" s="44" t="str">
        <f>ZZZ__FnCalls!F24</f>
        <v>Jun 2011</v>
      </c>
      <c r="U23" s="44" t="str">
        <f>ZZZ__FnCalls!F25</f>
        <v>Jul 2011</v>
      </c>
      <c r="V23" s="44" t="str">
        <f>ZZZ__FnCalls!F26</f>
        <v>Aug 2011</v>
      </c>
      <c r="W23" s="44" t="str">
        <f>ZZZ__FnCalls!F27</f>
        <v>Sep 2011</v>
      </c>
      <c r="X23" s="44" t="str">
        <f>ZZZ__FnCalls!F28</f>
        <v>Oct 2011</v>
      </c>
      <c r="Y23" s="44" t="str">
        <f>ZZZ__FnCalls!F29</f>
        <v>Nov 2011</v>
      </c>
      <c r="Z23" s="44" t="str">
        <f>ZZZ__FnCalls!F30</f>
        <v>Dec 2011</v>
      </c>
      <c r="AA23" s="45" t="str">
        <f>ZZZ__FnCalls!F19</f>
        <v>Jan 2011</v>
      </c>
      <c r="AB23" s="44" t="str">
        <f>ZZZ__FnCalls!F31</f>
        <v>Jan 2012</v>
      </c>
      <c r="AC23" s="44" t="str">
        <f>ZZZ__FnCalls!F32</f>
        <v>Feb 2012</v>
      </c>
      <c r="AD23" s="44" t="str">
        <f>ZZZ__FnCalls!F33</f>
        <v>Mar 2012</v>
      </c>
      <c r="AE23" s="44" t="str">
        <f>ZZZ__FnCalls!F34</f>
        <v>Apr 2012</v>
      </c>
      <c r="AF23" s="44" t="str">
        <f>ZZZ__FnCalls!F35</f>
        <v>May 2012</v>
      </c>
      <c r="AG23" s="44" t="str">
        <f>ZZZ__FnCalls!F36</f>
        <v>Jun 2012</v>
      </c>
      <c r="AH23" s="44" t="str">
        <f>ZZZ__FnCalls!F37</f>
        <v>Jul 2012</v>
      </c>
      <c r="AI23" s="44" t="str">
        <f>ZZZ__FnCalls!F38</f>
        <v>Aug 2012</v>
      </c>
      <c r="AJ23" s="44" t="str">
        <f>ZZZ__FnCalls!F39</f>
        <v>Sep 2012</v>
      </c>
      <c r="AK23" s="44" t="str">
        <f>ZZZ__FnCalls!F40</f>
        <v>Oct 2012</v>
      </c>
      <c r="AL23" s="44" t="str">
        <f>ZZZ__FnCalls!F41</f>
        <v>Nov 2012</v>
      </c>
      <c r="AM23" s="44" t="str">
        <f>ZZZ__FnCalls!F42</f>
        <v>Dec 2012</v>
      </c>
      <c r="AN23" s="45" t="str">
        <f>ZZZ__FnCalls!F31</f>
        <v>Jan 2012</v>
      </c>
      <c r="AO23" s="44" t="str">
        <f>ZZZ__FnCalls!F43</f>
        <v>Jan 2013</v>
      </c>
      <c r="AP23" s="44" t="str">
        <f>ZZZ__FnCalls!F44</f>
        <v>Feb 2013</v>
      </c>
      <c r="AQ23" s="44" t="str">
        <f>ZZZ__FnCalls!F45</f>
        <v>Mar 2013</v>
      </c>
      <c r="AR23" s="44" t="str">
        <f>ZZZ__FnCalls!F46</f>
        <v>Apr 2013</v>
      </c>
      <c r="AS23" s="44" t="str">
        <f>ZZZ__FnCalls!F47</f>
        <v>May 2013</v>
      </c>
      <c r="AT23" s="44" t="str">
        <f>ZZZ__FnCalls!F48</f>
        <v>Jun 2013</v>
      </c>
      <c r="AU23" s="44" t="str">
        <f>ZZZ__FnCalls!F49</f>
        <v>Jul 2013</v>
      </c>
      <c r="AV23" s="44" t="str">
        <f>ZZZ__FnCalls!F50</f>
        <v>Aug 2013</v>
      </c>
      <c r="AW23" s="44" t="str">
        <f>ZZZ__FnCalls!F51</f>
        <v>Sep 2013</v>
      </c>
      <c r="AX23" s="44" t="str">
        <f>ZZZ__FnCalls!F52</f>
        <v>Oct 2013</v>
      </c>
      <c r="AY23" s="44" t="str">
        <f>ZZZ__FnCalls!F53</f>
        <v>Nov 2013</v>
      </c>
      <c r="AZ23" s="44" t="str">
        <f>ZZZ__FnCalls!F54</f>
        <v>Dec 2013</v>
      </c>
      <c r="BA23" s="45" t="str">
        <f>ZZZ__FnCalls!F43</f>
        <v>Jan 2013</v>
      </c>
      <c r="BB23" s="44" t="str">
        <f>ZZZ__FnCalls!F55</f>
        <v>Jan 2014</v>
      </c>
      <c r="BC23" s="44" t="str">
        <f>ZZZ__FnCalls!F56</f>
        <v>Feb 2014</v>
      </c>
      <c r="BD23" s="44" t="str">
        <f>ZZZ__FnCalls!F57</f>
        <v>Mar 2014</v>
      </c>
      <c r="BE23" s="44" t="str">
        <f>ZZZ__FnCalls!F58</f>
        <v>Apr 2014</v>
      </c>
      <c r="BF23" s="44" t="str">
        <f>ZZZ__FnCalls!F59</f>
        <v>May 2014</v>
      </c>
      <c r="BG23" s="44" t="str">
        <f>ZZZ__FnCalls!F60</f>
        <v>Jun 2014</v>
      </c>
      <c r="BH23" s="44" t="str">
        <f>ZZZ__FnCalls!F61</f>
        <v>Jul 2014</v>
      </c>
      <c r="BI23" s="44" t="str">
        <f>ZZZ__FnCalls!F62</f>
        <v>Aug 2014</v>
      </c>
      <c r="BJ23" s="44" t="str">
        <f>ZZZ__FnCalls!F63</f>
        <v>Sep 2014</v>
      </c>
      <c r="BK23" s="44" t="str">
        <f>ZZZ__FnCalls!F64</f>
        <v>Oct 2014</v>
      </c>
      <c r="BL23" s="44" t="str">
        <f>ZZZ__FnCalls!F65</f>
        <v>Nov 2014</v>
      </c>
      <c r="BM23" s="44" t="str">
        <f>ZZZ__FnCalls!F66</f>
        <v>Dec 2014</v>
      </c>
      <c r="BN23" s="45" t="str">
        <f>ZZZ__FnCalls!F55</f>
        <v>Jan 2014</v>
      </c>
      <c r="BO23" s="44" t="str">
        <f>ZZZ__FnCalls!F67</f>
        <v>Jan 2015</v>
      </c>
      <c r="BP23" s="44" t="str">
        <f>ZZZ__FnCalls!F68</f>
        <v>Feb 2015</v>
      </c>
      <c r="BQ23" s="44" t="str">
        <f>ZZZ__FnCalls!F69</f>
        <v>Mar 2015</v>
      </c>
      <c r="BR23" s="44" t="str">
        <f>ZZZ__FnCalls!F70</f>
        <v>Apr 2015</v>
      </c>
      <c r="BS23" s="44" t="str">
        <f>ZZZ__FnCalls!F71</f>
        <v>May 2015</v>
      </c>
      <c r="BT23" s="44" t="str">
        <f>ZZZ__FnCalls!F72</f>
        <v>Jun 2015</v>
      </c>
      <c r="BU23" s="44" t="str">
        <f>ZZZ__FnCalls!F73</f>
        <v>Jul 2015</v>
      </c>
      <c r="BV23" s="44" t="str">
        <f>ZZZ__FnCalls!F74</f>
        <v>Aug 2015</v>
      </c>
      <c r="BW23" s="44" t="str">
        <f>ZZZ__FnCalls!F75</f>
        <v>Sep 2015</v>
      </c>
      <c r="BX23" s="44" t="str">
        <f>ZZZ__FnCalls!F76</f>
        <v>Oct 2015</v>
      </c>
      <c r="BY23" s="44" t="str">
        <f>ZZZ__FnCalls!F77</f>
        <v>Nov 2015</v>
      </c>
      <c r="BZ23" s="44" t="str">
        <f>ZZZ__FnCalls!F78</f>
        <v>Dec 2015</v>
      </c>
      <c r="CA23" s="45" t="str">
        <f>ZZZ__FnCalls!F67</f>
        <v>Jan 2015</v>
      </c>
      <c r="CB23" s="44" t="str">
        <f>ZZZ__FnCalls!F79</f>
        <v>Jan 2016</v>
      </c>
      <c r="CC23" s="44" t="str">
        <f>ZZZ__FnCalls!F80</f>
        <v>Feb 2016</v>
      </c>
      <c r="CD23" s="44" t="str">
        <f>ZZZ__FnCalls!F81</f>
        <v>Mar 2016</v>
      </c>
      <c r="CE23" s="44" t="str">
        <f>ZZZ__FnCalls!F82</f>
        <v>Apr 2016</v>
      </c>
      <c r="CF23" s="44" t="str">
        <f>ZZZ__FnCalls!F83</f>
        <v>May 2016</v>
      </c>
      <c r="CG23" s="44" t="str">
        <f>ZZZ__FnCalls!F84</f>
        <v>Jun 2016</v>
      </c>
      <c r="CH23" s="44" t="str">
        <f>ZZZ__FnCalls!F85</f>
        <v>Jul 2016</v>
      </c>
      <c r="CI23" s="44" t="str">
        <f>ZZZ__FnCalls!F86</f>
        <v>Aug 2016</v>
      </c>
      <c r="CJ23" s="44" t="str">
        <f>ZZZ__FnCalls!F87</f>
        <v>Sep 2016</v>
      </c>
      <c r="CK23" s="44" t="str">
        <f>ZZZ__FnCalls!F88</f>
        <v>Oct 2016</v>
      </c>
      <c r="CL23" s="44" t="str">
        <f>ZZZ__FnCalls!F89</f>
        <v>Nov 2016</v>
      </c>
      <c r="CM23" s="44" t="str">
        <f>ZZZ__FnCalls!F90</f>
        <v>Dec 2016</v>
      </c>
      <c r="CN23" s="45" t="str">
        <f>ZZZ__FnCalls!F79</f>
        <v>Jan 2016</v>
      </c>
      <c r="CO23" s="44" t="str">
        <f>ZZZ__FnCalls!F91</f>
        <v>Jan 2017</v>
      </c>
      <c r="CP23" s="44" t="str">
        <f>ZZZ__FnCalls!F92</f>
        <v>Feb 2017</v>
      </c>
      <c r="CQ23" s="44" t="str">
        <f>ZZZ__FnCalls!F93</f>
        <v>Mar 2017</v>
      </c>
      <c r="CR23" s="44" t="str">
        <f>ZZZ__FnCalls!F94</f>
        <v>Apr 2017</v>
      </c>
      <c r="CS23" s="44" t="str">
        <f>ZZZ__FnCalls!F95</f>
        <v>May 2017</v>
      </c>
      <c r="CT23" s="44" t="str">
        <f>ZZZ__FnCalls!F96</f>
        <v>Jun 2017</v>
      </c>
      <c r="CU23" s="44" t="str">
        <f>ZZZ__FnCalls!F97</f>
        <v>Jul 2017</v>
      </c>
      <c r="CV23" s="44" t="str">
        <f>ZZZ__FnCalls!F98</f>
        <v>Aug 2017</v>
      </c>
      <c r="CW23" s="44" t="str">
        <f>ZZZ__FnCalls!F99</f>
        <v>Sep 2017</v>
      </c>
      <c r="CX23" s="44" t="str">
        <f>ZZZ__FnCalls!F100</f>
        <v>Oct 2017</v>
      </c>
      <c r="CY23" s="44" t="str">
        <f>ZZZ__FnCalls!F101</f>
        <v>Nov 2017</v>
      </c>
      <c r="CZ23" s="44" t="str">
        <f>ZZZ__FnCalls!F102</f>
        <v>Dec 2017</v>
      </c>
      <c r="DA23" s="45" t="str">
        <f>ZZZ__FnCalls!F91</f>
        <v>Jan 2017</v>
      </c>
      <c r="DB23" s="44" t="str">
        <f>ZZZ__FnCalls!F103</f>
        <v>Jan 2018</v>
      </c>
      <c r="DC23" s="44" t="str">
        <f>ZZZ__FnCalls!F104</f>
        <v>Feb 2018</v>
      </c>
      <c r="DD23" s="44" t="str">
        <f>ZZZ__FnCalls!F105</f>
        <v>Mar 2018</v>
      </c>
      <c r="DE23" s="44" t="str">
        <f>ZZZ__FnCalls!F106</f>
        <v>Apr 2018</v>
      </c>
      <c r="DF23" s="44" t="str">
        <f>ZZZ__FnCalls!F107</f>
        <v>May 2018</v>
      </c>
      <c r="DG23" s="44" t="str">
        <f>ZZZ__FnCalls!F108</f>
        <v>Jun 2018</v>
      </c>
      <c r="DH23" s="44" t="str">
        <f>ZZZ__FnCalls!F109</f>
        <v>Jul 2018</v>
      </c>
      <c r="DI23" s="44" t="str">
        <f>ZZZ__FnCalls!F110</f>
        <v>Aug 2018</v>
      </c>
      <c r="DJ23" s="44" t="str">
        <f>ZZZ__FnCalls!F111</f>
        <v>Sep 2018</v>
      </c>
      <c r="DK23" s="44" t="str">
        <f>ZZZ__FnCalls!F112</f>
        <v>Oct 2018</v>
      </c>
      <c r="DL23" s="44" t="str">
        <f>ZZZ__FnCalls!F113</f>
        <v>Nov 2018</v>
      </c>
      <c r="DM23" s="44" t="str">
        <f>ZZZ__FnCalls!F114</f>
        <v>Dec 2018</v>
      </c>
      <c r="DN23" s="45" t="str">
        <f>ZZZ__FnCalls!F103</f>
        <v>Jan 2018</v>
      </c>
      <c r="DO23" s="44" t="str">
        <f>ZZZ__FnCalls!F115</f>
        <v>Jan 2019</v>
      </c>
      <c r="DP23" s="44" t="str">
        <f>ZZZ__FnCalls!F116</f>
        <v>Feb 2019</v>
      </c>
      <c r="DQ23" s="44" t="str">
        <f>ZZZ__FnCalls!F117</f>
        <v>Mar 2019</v>
      </c>
      <c r="DR23" s="44" t="str">
        <f>ZZZ__FnCalls!F118</f>
        <v>Apr 2019</v>
      </c>
      <c r="DS23" s="44" t="str">
        <f>ZZZ__FnCalls!F119</f>
        <v>May 2019</v>
      </c>
      <c r="DT23" s="44" t="str">
        <f>ZZZ__FnCalls!F120</f>
        <v>Jun 2019</v>
      </c>
      <c r="DU23" s="44" t="str">
        <f>ZZZ__FnCalls!F121</f>
        <v>Jul 2019</v>
      </c>
      <c r="DV23" s="44" t="str">
        <f>ZZZ__FnCalls!F122</f>
        <v>Aug 2019</v>
      </c>
      <c r="DW23" s="44" t="str">
        <f>ZZZ__FnCalls!F123</f>
        <v>Sep 2019</v>
      </c>
      <c r="DX23" s="44" t="str">
        <f>ZZZ__FnCalls!F124</f>
        <v>Oct 2019</v>
      </c>
      <c r="DY23" s="44" t="str">
        <f>ZZZ__FnCalls!F125</f>
        <v>Nov 2019</v>
      </c>
      <c r="DZ23" s="44" t="str">
        <f>ZZZ__FnCalls!F126</f>
        <v>Dec 2019</v>
      </c>
      <c r="EA23" s="45" t="str">
        <f>ZZZ__FnCalls!F115</f>
        <v>Jan 2019</v>
      </c>
      <c r="EB23" s="44" t="str">
        <f>ZZZ__FnCalls!F127</f>
        <v>Jan 2020</v>
      </c>
      <c r="EC23" s="44" t="str">
        <f>ZZZ__FnCalls!F128</f>
        <v>Feb 2020</v>
      </c>
      <c r="ED23" s="44" t="str">
        <f>ZZZ__FnCalls!F129</f>
        <v>Mar 2020</v>
      </c>
      <c r="EE23" s="44" t="str">
        <f>ZZZ__FnCalls!F130</f>
        <v>Apr 2020</v>
      </c>
      <c r="EF23" s="44" t="str">
        <f>ZZZ__FnCalls!F131</f>
        <v>May 2020</v>
      </c>
      <c r="EG23" s="44" t="str">
        <f>ZZZ__FnCalls!F132</f>
        <v>Jun 2020</v>
      </c>
      <c r="EH23" s="44" t="str">
        <f>ZZZ__FnCalls!F133</f>
        <v>Jul 2020</v>
      </c>
      <c r="EI23" s="44" t="str">
        <f>ZZZ__FnCalls!F134</f>
        <v>Aug 2020</v>
      </c>
      <c r="EJ23" s="44" t="str">
        <f>ZZZ__FnCalls!F135</f>
        <v>Sep 2020</v>
      </c>
      <c r="EK23" s="44" t="str">
        <f>ZZZ__FnCalls!F136</f>
        <v>Oct 2020</v>
      </c>
      <c r="EL23" s="44" t="str">
        <f>ZZZ__FnCalls!F137</f>
        <v>Nov 2020</v>
      </c>
      <c r="EM23" s="44" t="str">
        <f>ZZZ__FnCalls!F138</f>
        <v>Dec 2020</v>
      </c>
      <c r="EN23" s="45" t="str">
        <f>ZZZ__FnCalls!F127</f>
        <v>Jan 2020</v>
      </c>
    </row>
    <row r="24" spans="1:144" ht="12.75" customHeight="1">
      <c r="A24" s="2" t="str">
        <f>"Consumption_1"</f>
        <v>Consumption_1</v>
      </c>
    </row>
    <row r="25" spans="1:144" ht="12.75" customHeight="1">
      <c r="B25" s="19" t="str">
        <f>ZZZ__FnCalls!F7</f>
        <v>Jan 2010</v>
      </c>
      <c r="C25" s="20" t="str">
        <f>ZZZ__FnCalls!F8</f>
        <v>Feb 2010</v>
      </c>
      <c r="D25" s="20" t="str">
        <f>ZZZ__FnCalls!F9</f>
        <v>Mar 2010</v>
      </c>
      <c r="E25" s="20" t="str">
        <f>ZZZ__FnCalls!F10</f>
        <v>Apr 2010</v>
      </c>
      <c r="F25" s="20" t="str">
        <f>ZZZ__FnCalls!F11</f>
        <v>May 2010</v>
      </c>
      <c r="G25" s="20" t="str">
        <f>ZZZ__FnCalls!F12</f>
        <v>Jun 2010</v>
      </c>
      <c r="H25" s="20" t="str">
        <f>ZZZ__FnCalls!F13</f>
        <v>Jul 2010</v>
      </c>
      <c r="I25" s="20" t="str">
        <f>ZZZ__FnCalls!F14</f>
        <v>Aug 2010</v>
      </c>
      <c r="J25" s="20" t="str">
        <f>ZZZ__FnCalls!F15</f>
        <v>Sep 2010</v>
      </c>
      <c r="K25" s="20" t="str">
        <f>ZZZ__FnCalls!F16</f>
        <v>Oct 2010</v>
      </c>
      <c r="L25" s="20" t="str">
        <f>ZZZ__FnCalls!F17</f>
        <v>Nov 2010</v>
      </c>
      <c r="M25" s="20" t="str">
        <f>ZZZ__FnCalls!F18</f>
        <v>Dec 2010</v>
      </c>
      <c r="N25" s="21" t="str">
        <f>ZZZ__FnCalls!H7</f>
        <v>2010</v>
      </c>
      <c r="O25" s="20" t="str">
        <f>ZZZ__FnCalls!F19</f>
        <v>Jan 2011</v>
      </c>
      <c r="P25" s="20" t="str">
        <f>ZZZ__FnCalls!F20</f>
        <v>Feb 2011</v>
      </c>
      <c r="Q25" s="20" t="str">
        <f>ZZZ__FnCalls!F21</f>
        <v>Mar 2011</v>
      </c>
      <c r="R25" s="20" t="str">
        <f>ZZZ__FnCalls!F22</f>
        <v>Apr 2011</v>
      </c>
      <c r="S25" s="20" t="str">
        <f>ZZZ__FnCalls!F23</f>
        <v>May 2011</v>
      </c>
      <c r="T25" s="20" t="str">
        <f>ZZZ__FnCalls!F24</f>
        <v>Jun 2011</v>
      </c>
      <c r="U25" s="20" t="str">
        <f>ZZZ__FnCalls!F25</f>
        <v>Jul 2011</v>
      </c>
      <c r="V25" s="20" t="str">
        <f>ZZZ__FnCalls!F26</f>
        <v>Aug 2011</v>
      </c>
      <c r="W25" s="20" t="str">
        <f>ZZZ__FnCalls!F27</f>
        <v>Sep 2011</v>
      </c>
      <c r="X25" s="20" t="str">
        <f>ZZZ__FnCalls!F28</f>
        <v>Oct 2011</v>
      </c>
      <c r="Y25" s="20" t="str">
        <f>ZZZ__FnCalls!F29</f>
        <v>Nov 2011</v>
      </c>
      <c r="Z25" s="20" t="str">
        <f>ZZZ__FnCalls!F30</f>
        <v>Dec 2011</v>
      </c>
      <c r="AA25" s="21" t="str">
        <f>ZZZ__FnCalls!H19</f>
        <v>2011</v>
      </c>
      <c r="AB25" s="20" t="str">
        <f>ZZZ__FnCalls!F31</f>
        <v>Jan 2012</v>
      </c>
      <c r="AC25" s="20" t="str">
        <f>ZZZ__FnCalls!F32</f>
        <v>Feb 2012</v>
      </c>
      <c r="AD25" s="20" t="str">
        <f>ZZZ__FnCalls!F33</f>
        <v>Mar 2012</v>
      </c>
      <c r="AE25" s="20" t="str">
        <f>ZZZ__FnCalls!F34</f>
        <v>Apr 2012</v>
      </c>
      <c r="AF25" s="20" t="str">
        <f>ZZZ__FnCalls!F35</f>
        <v>May 2012</v>
      </c>
      <c r="AG25" s="20" t="str">
        <f>ZZZ__FnCalls!F36</f>
        <v>Jun 2012</v>
      </c>
      <c r="AH25" s="20" t="str">
        <f>ZZZ__FnCalls!F37</f>
        <v>Jul 2012</v>
      </c>
      <c r="AI25" s="20" t="str">
        <f>ZZZ__FnCalls!F38</f>
        <v>Aug 2012</v>
      </c>
      <c r="AJ25" s="20" t="str">
        <f>ZZZ__FnCalls!F39</f>
        <v>Sep 2012</v>
      </c>
      <c r="AK25" s="20" t="str">
        <f>ZZZ__FnCalls!F40</f>
        <v>Oct 2012</v>
      </c>
      <c r="AL25" s="20" t="str">
        <f>ZZZ__FnCalls!F41</f>
        <v>Nov 2012</v>
      </c>
      <c r="AM25" s="20" t="str">
        <f>ZZZ__FnCalls!F42</f>
        <v>Dec 2012</v>
      </c>
      <c r="AN25" s="21" t="str">
        <f>ZZZ__FnCalls!H31</f>
        <v>2012</v>
      </c>
      <c r="AO25" s="20" t="str">
        <f>ZZZ__FnCalls!F43</f>
        <v>Jan 2013</v>
      </c>
      <c r="AP25" s="20" t="str">
        <f>ZZZ__FnCalls!F44</f>
        <v>Feb 2013</v>
      </c>
      <c r="AQ25" s="20" t="str">
        <f>ZZZ__FnCalls!F45</f>
        <v>Mar 2013</v>
      </c>
      <c r="AR25" s="20" t="str">
        <f>ZZZ__FnCalls!F46</f>
        <v>Apr 2013</v>
      </c>
      <c r="AS25" s="20" t="str">
        <f>ZZZ__FnCalls!F47</f>
        <v>May 2013</v>
      </c>
      <c r="AT25" s="20" t="str">
        <f>ZZZ__FnCalls!F48</f>
        <v>Jun 2013</v>
      </c>
      <c r="AU25" s="20" t="str">
        <f>ZZZ__FnCalls!F49</f>
        <v>Jul 2013</v>
      </c>
      <c r="AV25" s="20" t="str">
        <f>ZZZ__FnCalls!F50</f>
        <v>Aug 2013</v>
      </c>
      <c r="AW25" s="20" t="str">
        <f>ZZZ__FnCalls!F51</f>
        <v>Sep 2013</v>
      </c>
      <c r="AX25" s="20" t="str">
        <f>ZZZ__FnCalls!F52</f>
        <v>Oct 2013</v>
      </c>
      <c r="AY25" s="20" t="str">
        <f>ZZZ__FnCalls!F53</f>
        <v>Nov 2013</v>
      </c>
      <c r="AZ25" s="20" t="str">
        <f>ZZZ__FnCalls!F54</f>
        <v>Dec 2013</v>
      </c>
      <c r="BA25" s="21" t="str">
        <f>ZZZ__FnCalls!H43</f>
        <v>2013</v>
      </c>
      <c r="BB25" s="20" t="str">
        <f>ZZZ__FnCalls!F55</f>
        <v>Jan 2014</v>
      </c>
      <c r="BC25" s="20" t="str">
        <f>ZZZ__FnCalls!F56</f>
        <v>Feb 2014</v>
      </c>
      <c r="BD25" s="20" t="str">
        <f>ZZZ__FnCalls!F57</f>
        <v>Mar 2014</v>
      </c>
      <c r="BE25" s="20" t="str">
        <f>ZZZ__FnCalls!F58</f>
        <v>Apr 2014</v>
      </c>
      <c r="BF25" s="20" t="str">
        <f>ZZZ__FnCalls!F59</f>
        <v>May 2014</v>
      </c>
      <c r="BG25" s="20" t="str">
        <f>ZZZ__FnCalls!F60</f>
        <v>Jun 2014</v>
      </c>
      <c r="BH25" s="20" t="str">
        <f>ZZZ__FnCalls!F61</f>
        <v>Jul 2014</v>
      </c>
      <c r="BI25" s="20" t="str">
        <f>ZZZ__FnCalls!F62</f>
        <v>Aug 2014</v>
      </c>
      <c r="BJ25" s="20" t="str">
        <f>ZZZ__FnCalls!F63</f>
        <v>Sep 2014</v>
      </c>
      <c r="BK25" s="20" t="str">
        <f>ZZZ__FnCalls!F64</f>
        <v>Oct 2014</v>
      </c>
      <c r="BL25" s="20" t="str">
        <f>ZZZ__FnCalls!F65</f>
        <v>Nov 2014</v>
      </c>
      <c r="BM25" s="20" t="str">
        <f>ZZZ__FnCalls!F66</f>
        <v>Dec 2014</v>
      </c>
      <c r="BN25" s="21" t="str">
        <f>ZZZ__FnCalls!H55</f>
        <v>2014</v>
      </c>
      <c r="BO25" s="20" t="str">
        <f>ZZZ__FnCalls!F67</f>
        <v>Jan 2015</v>
      </c>
      <c r="BP25" s="20" t="str">
        <f>ZZZ__FnCalls!F68</f>
        <v>Feb 2015</v>
      </c>
      <c r="BQ25" s="20" t="str">
        <f>ZZZ__FnCalls!F69</f>
        <v>Mar 2015</v>
      </c>
      <c r="BR25" s="20" t="str">
        <f>ZZZ__FnCalls!F70</f>
        <v>Apr 2015</v>
      </c>
      <c r="BS25" s="20" t="str">
        <f>ZZZ__FnCalls!F71</f>
        <v>May 2015</v>
      </c>
      <c r="BT25" s="20" t="str">
        <f>ZZZ__FnCalls!F72</f>
        <v>Jun 2015</v>
      </c>
      <c r="BU25" s="20" t="str">
        <f>ZZZ__FnCalls!F73</f>
        <v>Jul 2015</v>
      </c>
      <c r="BV25" s="20" t="str">
        <f>ZZZ__FnCalls!F74</f>
        <v>Aug 2015</v>
      </c>
      <c r="BW25" s="20" t="str">
        <f>ZZZ__FnCalls!F75</f>
        <v>Sep 2015</v>
      </c>
      <c r="BX25" s="20" t="str">
        <f>ZZZ__FnCalls!F76</f>
        <v>Oct 2015</v>
      </c>
      <c r="BY25" s="20" t="str">
        <f>ZZZ__FnCalls!F77</f>
        <v>Nov 2015</v>
      </c>
      <c r="BZ25" s="20" t="str">
        <f>ZZZ__FnCalls!F78</f>
        <v>Dec 2015</v>
      </c>
      <c r="CA25" s="21" t="str">
        <f>ZZZ__FnCalls!H67</f>
        <v>2015</v>
      </c>
      <c r="CB25" s="20" t="str">
        <f>ZZZ__FnCalls!F79</f>
        <v>Jan 2016</v>
      </c>
      <c r="CC25" s="20" t="str">
        <f>ZZZ__FnCalls!F80</f>
        <v>Feb 2016</v>
      </c>
      <c r="CD25" s="20" t="str">
        <f>ZZZ__FnCalls!F81</f>
        <v>Mar 2016</v>
      </c>
      <c r="CE25" s="20" t="str">
        <f>ZZZ__FnCalls!F82</f>
        <v>Apr 2016</v>
      </c>
      <c r="CF25" s="20" t="str">
        <f>ZZZ__FnCalls!F83</f>
        <v>May 2016</v>
      </c>
      <c r="CG25" s="20" t="str">
        <f>ZZZ__FnCalls!F84</f>
        <v>Jun 2016</v>
      </c>
      <c r="CH25" s="20" t="str">
        <f>ZZZ__FnCalls!F85</f>
        <v>Jul 2016</v>
      </c>
      <c r="CI25" s="20" t="str">
        <f>ZZZ__FnCalls!F86</f>
        <v>Aug 2016</v>
      </c>
      <c r="CJ25" s="20" t="str">
        <f>ZZZ__FnCalls!F87</f>
        <v>Sep 2016</v>
      </c>
      <c r="CK25" s="20" t="str">
        <f>ZZZ__FnCalls!F88</f>
        <v>Oct 2016</v>
      </c>
      <c r="CL25" s="20" t="str">
        <f>ZZZ__FnCalls!F89</f>
        <v>Nov 2016</v>
      </c>
      <c r="CM25" s="20" t="str">
        <f>ZZZ__FnCalls!F90</f>
        <v>Dec 2016</v>
      </c>
      <c r="CN25" s="21" t="str">
        <f>ZZZ__FnCalls!H79</f>
        <v>2016</v>
      </c>
      <c r="CO25" s="20" t="str">
        <f>ZZZ__FnCalls!F91</f>
        <v>Jan 2017</v>
      </c>
      <c r="CP25" s="20" t="str">
        <f>ZZZ__FnCalls!F92</f>
        <v>Feb 2017</v>
      </c>
      <c r="CQ25" s="20" t="str">
        <f>ZZZ__FnCalls!F93</f>
        <v>Mar 2017</v>
      </c>
      <c r="CR25" s="20" t="str">
        <f>ZZZ__FnCalls!F94</f>
        <v>Apr 2017</v>
      </c>
      <c r="CS25" s="20" t="str">
        <f>ZZZ__FnCalls!F95</f>
        <v>May 2017</v>
      </c>
      <c r="CT25" s="20" t="str">
        <f>ZZZ__FnCalls!F96</f>
        <v>Jun 2017</v>
      </c>
      <c r="CU25" s="20" t="str">
        <f>ZZZ__FnCalls!F97</f>
        <v>Jul 2017</v>
      </c>
      <c r="CV25" s="20" t="str">
        <f>ZZZ__FnCalls!F98</f>
        <v>Aug 2017</v>
      </c>
      <c r="CW25" s="20" t="str">
        <f>ZZZ__FnCalls!F99</f>
        <v>Sep 2017</v>
      </c>
      <c r="CX25" s="20" t="str">
        <f>ZZZ__FnCalls!F100</f>
        <v>Oct 2017</v>
      </c>
      <c r="CY25" s="20" t="str">
        <f>ZZZ__FnCalls!F101</f>
        <v>Nov 2017</v>
      </c>
      <c r="CZ25" s="20" t="str">
        <f>ZZZ__FnCalls!F102</f>
        <v>Dec 2017</v>
      </c>
      <c r="DA25" s="21" t="str">
        <f>ZZZ__FnCalls!H91</f>
        <v>2017</v>
      </c>
      <c r="DB25" s="20" t="str">
        <f>ZZZ__FnCalls!F103</f>
        <v>Jan 2018</v>
      </c>
      <c r="DC25" s="20" t="str">
        <f>ZZZ__FnCalls!F104</f>
        <v>Feb 2018</v>
      </c>
      <c r="DD25" s="20" t="str">
        <f>ZZZ__FnCalls!F105</f>
        <v>Mar 2018</v>
      </c>
      <c r="DE25" s="20" t="str">
        <f>ZZZ__FnCalls!F106</f>
        <v>Apr 2018</v>
      </c>
      <c r="DF25" s="20" t="str">
        <f>ZZZ__FnCalls!F107</f>
        <v>May 2018</v>
      </c>
      <c r="DG25" s="20" t="str">
        <f>ZZZ__FnCalls!F108</f>
        <v>Jun 2018</v>
      </c>
      <c r="DH25" s="20" t="str">
        <f>ZZZ__FnCalls!F109</f>
        <v>Jul 2018</v>
      </c>
      <c r="DI25" s="20" t="str">
        <f>ZZZ__FnCalls!F110</f>
        <v>Aug 2018</v>
      </c>
      <c r="DJ25" s="20" t="str">
        <f>ZZZ__FnCalls!F111</f>
        <v>Sep 2018</v>
      </c>
      <c r="DK25" s="20" t="str">
        <f>ZZZ__FnCalls!F112</f>
        <v>Oct 2018</v>
      </c>
      <c r="DL25" s="20" t="str">
        <f>ZZZ__FnCalls!F113</f>
        <v>Nov 2018</v>
      </c>
      <c r="DM25" s="20" t="str">
        <f>ZZZ__FnCalls!F114</f>
        <v>Dec 2018</v>
      </c>
      <c r="DN25" s="21" t="str">
        <f>ZZZ__FnCalls!H103</f>
        <v>2018</v>
      </c>
      <c r="DO25" s="20" t="str">
        <f>ZZZ__FnCalls!F115</f>
        <v>Jan 2019</v>
      </c>
      <c r="DP25" s="20" t="str">
        <f>ZZZ__FnCalls!F116</f>
        <v>Feb 2019</v>
      </c>
      <c r="DQ25" s="20" t="str">
        <f>ZZZ__FnCalls!F117</f>
        <v>Mar 2019</v>
      </c>
      <c r="DR25" s="20" t="str">
        <f>ZZZ__FnCalls!F118</f>
        <v>Apr 2019</v>
      </c>
      <c r="DS25" s="20" t="str">
        <f>ZZZ__FnCalls!F119</f>
        <v>May 2019</v>
      </c>
      <c r="DT25" s="20" t="str">
        <f>ZZZ__FnCalls!F120</f>
        <v>Jun 2019</v>
      </c>
      <c r="DU25" s="20" t="str">
        <f>ZZZ__FnCalls!F121</f>
        <v>Jul 2019</v>
      </c>
      <c r="DV25" s="20" t="str">
        <f>ZZZ__FnCalls!F122</f>
        <v>Aug 2019</v>
      </c>
      <c r="DW25" s="20" t="str">
        <f>ZZZ__FnCalls!F123</f>
        <v>Sep 2019</v>
      </c>
      <c r="DX25" s="20" t="str">
        <f>ZZZ__FnCalls!F124</f>
        <v>Oct 2019</v>
      </c>
      <c r="DY25" s="20" t="str">
        <f>ZZZ__FnCalls!F125</f>
        <v>Nov 2019</v>
      </c>
      <c r="DZ25" s="20" t="str">
        <f>ZZZ__FnCalls!F126</f>
        <v>Dec 2019</v>
      </c>
      <c r="EA25" s="21" t="str">
        <f>ZZZ__FnCalls!H115</f>
        <v>2019</v>
      </c>
      <c r="EB25" s="20" t="str">
        <f>ZZZ__FnCalls!F127</f>
        <v>Jan 2020</v>
      </c>
      <c r="EC25" s="20" t="str">
        <f>ZZZ__FnCalls!F128</f>
        <v>Feb 2020</v>
      </c>
      <c r="ED25" s="20" t="str">
        <f>ZZZ__FnCalls!F129</f>
        <v>Mar 2020</v>
      </c>
      <c r="EE25" s="20" t="str">
        <f>ZZZ__FnCalls!F130</f>
        <v>Apr 2020</v>
      </c>
      <c r="EF25" s="20" t="str">
        <f>ZZZ__FnCalls!F131</f>
        <v>May 2020</v>
      </c>
      <c r="EG25" s="20" t="str">
        <f>ZZZ__FnCalls!F132</f>
        <v>Jun 2020</v>
      </c>
      <c r="EH25" s="20" t="str">
        <f>ZZZ__FnCalls!F133</f>
        <v>Jul 2020</v>
      </c>
      <c r="EI25" s="20" t="str">
        <f>ZZZ__FnCalls!F134</f>
        <v>Aug 2020</v>
      </c>
      <c r="EJ25" s="20" t="str">
        <f>ZZZ__FnCalls!F135</f>
        <v>Sep 2020</v>
      </c>
      <c r="EK25" s="20" t="str">
        <f>ZZZ__FnCalls!F136</f>
        <v>Oct 2020</v>
      </c>
      <c r="EL25" s="20" t="str">
        <f>ZZZ__FnCalls!F137</f>
        <v>Nov 2020</v>
      </c>
      <c r="EM25" s="20" t="str">
        <f>ZZZ__FnCalls!F138</f>
        <v>Dec 2020</v>
      </c>
      <c r="EN25" s="21" t="str">
        <f>ZZZ__FnCalls!H127</f>
        <v>2020</v>
      </c>
    </row>
    <row r="26" spans="1:144" ht="12.75" customHeight="1">
      <c r="A26" s="5"/>
      <c r="B26" s="44">
        <f>ZZZ__FnCalls!A7</f>
        <v>40179</v>
      </c>
      <c r="C26" s="44">
        <f>ZZZ__FnCalls!A8</f>
        <v>40210</v>
      </c>
      <c r="D26" s="44">
        <f>ZZZ__FnCalls!A9</f>
        <v>40238</v>
      </c>
      <c r="E26" s="44">
        <f>ZZZ__FnCalls!A10</f>
        <v>40269</v>
      </c>
      <c r="F26" s="44">
        <f>ZZZ__FnCalls!A11</f>
        <v>40299</v>
      </c>
      <c r="G26" s="44">
        <f>ZZZ__FnCalls!A12</f>
        <v>40330</v>
      </c>
      <c r="H26" s="44">
        <f>ZZZ__FnCalls!A13</f>
        <v>40360</v>
      </c>
      <c r="I26" s="44">
        <f>ZZZ__FnCalls!A14</f>
        <v>40391</v>
      </c>
      <c r="J26" s="44">
        <f>ZZZ__FnCalls!A15</f>
        <v>40422</v>
      </c>
      <c r="K26" s="44">
        <f>ZZZ__FnCalls!A16</f>
        <v>40452</v>
      </c>
      <c r="L26" s="44">
        <f>ZZZ__FnCalls!A17</f>
        <v>40483</v>
      </c>
      <c r="M26" s="44">
        <f>ZZZ__FnCalls!A18</f>
        <v>40513</v>
      </c>
      <c r="N26" s="45">
        <f>ZZZ__FnCalls!A7</f>
        <v>40179</v>
      </c>
      <c r="O26" s="44">
        <f>ZZZ__FnCalls!A19</f>
        <v>40544</v>
      </c>
      <c r="P26" s="44">
        <f>ZZZ__FnCalls!A20</f>
        <v>40575</v>
      </c>
      <c r="Q26" s="44">
        <f>ZZZ__FnCalls!A21</f>
        <v>40603</v>
      </c>
      <c r="R26" s="44">
        <f>ZZZ__FnCalls!A22</f>
        <v>40634</v>
      </c>
      <c r="S26" s="44">
        <f>ZZZ__FnCalls!A23</f>
        <v>40664</v>
      </c>
      <c r="T26" s="44">
        <f>ZZZ__FnCalls!A24</f>
        <v>40695</v>
      </c>
      <c r="U26" s="44">
        <f>ZZZ__FnCalls!A25</f>
        <v>40725</v>
      </c>
      <c r="V26" s="44">
        <f>ZZZ__FnCalls!A26</f>
        <v>40756</v>
      </c>
      <c r="W26" s="44">
        <f>ZZZ__FnCalls!A27</f>
        <v>40787</v>
      </c>
      <c r="X26" s="44">
        <f>ZZZ__FnCalls!A28</f>
        <v>40817</v>
      </c>
      <c r="Y26" s="44">
        <f>ZZZ__FnCalls!A29</f>
        <v>40848</v>
      </c>
      <c r="Z26" s="44">
        <f>ZZZ__FnCalls!A30</f>
        <v>40878</v>
      </c>
      <c r="AA26" s="45">
        <f>ZZZ__FnCalls!A19</f>
        <v>40544</v>
      </c>
      <c r="AB26" s="44">
        <f>ZZZ__FnCalls!A31</f>
        <v>40909</v>
      </c>
      <c r="AC26" s="44">
        <f>ZZZ__FnCalls!A32</f>
        <v>40940</v>
      </c>
      <c r="AD26" s="44">
        <f>ZZZ__FnCalls!A33</f>
        <v>40969</v>
      </c>
      <c r="AE26" s="44">
        <f>ZZZ__FnCalls!A34</f>
        <v>41000</v>
      </c>
      <c r="AF26" s="44">
        <f>ZZZ__FnCalls!A35</f>
        <v>41030</v>
      </c>
      <c r="AG26" s="44">
        <f>ZZZ__FnCalls!A36</f>
        <v>41061</v>
      </c>
      <c r="AH26" s="44">
        <f>ZZZ__FnCalls!A37</f>
        <v>41091</v>
      </c>
      <c r="AI26" s="44">
        <f>ZZZ__FnCalls!A38</f>
        <v>41122</v>
      </c>
      <c r="AJ26" s="44">
        <f>ZZZ__FnCalls!A39</f>
        <v>41153</v>
      </c>
      <c r="AK26" s="44">
        <f>ZZZ__FnCalls!A40</f>
        <v>41183</v>
      </c>
      <c r="AL26" s="44">
        <f>ZZZ__FnCalls!A41</f>
        <v>41214</v>
      </c>
      <c r="AM26" s="44">
        <f>ZZZ__FnCalls!A42</f>
        <v>41244</v>
      </c>
      <c r="AN26" s="45">
        <f>ZZZ__FnCalls!A31</f>
        <v>40909</v>
      </c>
      <c r="AO26" s="44">
        <f>ZZZ__FnCalls!A43</f>
        <v>41275</v>
      </c>
      <c r="AP26" s="44">
        <f>ZZZ__FnCalls!A44</f>
        <v>41306</v>
      </c>
      <c r="AQ26" s="44">
        <f>ZZZ__FnCalls!A45</f>
        <v>41334</v>
      </c>
      <c r="AR26" s="44">
        <f>ZZZ__FnCalls!A46</f>
        <v>41365</v>
      </c>
      <c r="AS26" s="44">
        <f>ZZZ__FnCalls!A47</f>
        <v>41395</v>
      </c>
      <c r="AT26" s="44">
        <f>ZZZ__FnCalls!A48</f>
        <v>41426</v>
      </c>
      <c r="AU26" s="44">
        <f>ZZZ__FnCalls!A49</f>
        <v>41456</v>
      </c>
      <c r="AV26" s="44">
        <f>ZZZ__FnCalls!A50</f>
        <v>41487</v>
      </c>
      <c r="AW26" s="44">
        <f>ZZZ__FnCalls!A51</f>
        <v>41518</v>
      </c>
      <c r="AX26" s="44">
        <f>ZZZ__FnCalls!A52</f>
        <v>41548</v>
      </c>
      <c r="AY26" s="44">
        <f>ZZZ__FnCalls!A53</f>
        <v>41579</v>
      </c>
      <c r="AZ26" s="44">
        <f>ZZZ__FnCalls!A54</f>
        <v>41609</v>
      </c>
      <c r="BA26" s="45">
        <f>ZZZ__FnCalls!A43</f>
        <v>41275</v>
      </c>
      <c r="BB26" s="44">
        <f>ZZZ__FnCalls!A55</f>
        <v>41640</v>
      </c>
      <c r="BC26" s="44">
        <f>ZZZ__FnCalls!A56</f>
        <v>41671</v>
      </c>
      <c r="BD26" s="44">
        <f>ZZZ__FnCalls!A57</f>
        <v>41699</v>
      </c>
      <c r="BE26" s="44">
        <f>ZZZ__FnCalls!A58</f>
        <v>41730</v>
      </c>
      <c r="BF26" s="44">
        <f>ZZZ__FnCalls!A59</f>
        <v>41760</v>
      </c>
      <c r="BG26" s="44">
        <f>ZZZ__FnCalls!A60</f>
        <v>41791</v>
      </c>
      <c r="BH26" s="44">
        <f>ZZZ__FnCalls!A61</f>
        <v>41821</v>
      </c>
      <c r="BI26" s="44">
        <f>ZZZ__FnCalls!A62</f>
        <v>41852</v>
      </c>
      <c r="BJ26" s="44">
        <f>ZZZ__FnCalls!A63</f>
        <v>41883</v>
      </c>
      <c r="BK26" s="44">
        <f>ZZZ__FnCalls!A64</f>
        <v>41913</v>
      </c>
      <c r="BL26" s="44">
        <f>ZZZ__FnCalls!A65</f>
        <v>41944</v>
      </c>
      <c r="BM26" s="44">
        <f>ZZZ__FnCalls!A66</f>
        <v>41974</v>
      </c>
      <c r="BN26" s="45">
        <f>ZZZ__FnCalls!A55</f>
        <v>41640</v>
      </c>
      <c r="BO26" s="44">
        <f>ZZZ__FnCalls!A67</f>
        <v>42005</v>
      </c>
      <c r="BP26" s="44">
        <f>ZZZ__FnCalls!A68</f>
        <v>42036</v>
      </c>
      <c r="BQ26" s="44">
        <f>ZZZ__FnCalls!A69</f>
        <v>42064</v>
      </c>
      <c r="BR26" s="44">
        <f>ZZZ__FnCalls!A70</f>
        <v>42095</v>
      </c>
      <c r="BS26" s="44">
        <f>ZZZ__FnCalls!A71</f>
        <v>42125</v>
      </c>
      <c r="BT26" s="44">
        <f>ZZZ__FnCalls!A72</f>
        <v>42156</v>
      </c>
      <c r="BU26" s="44">
        <f>ZZZ__FnCalls!A73</f>
        <v>42186</v>
      </c>
      <c r="BV26" s="44">
        <f>ZZZ__FnCalls!A74</f>
        <v>42217</v>
      </c>
      <c r="BW26" s="44">
        <f>ZZZ__FnCalls!A75</f>
        <v>42248</v>
      </c>
      <c r="BX26" s="44">
        <f>ZZZ__FnCalls!A76</f>
        <v>42278</v>
      </c>
      <c r="BY26" s="44">
        <f>ZZZ__FnCalls!A77</f>
        <v>42309</v>
      </c>
      <c r="BZ26" s="44">
        <f>ZZZ__FnCalls!A78</f>
        <v>42339</v>
      </c>
      <c r="CA26" s="45">
        <f>ZZZ__FnCalls!A67</f>
        <v>42005</v>
      </c>
      <c r="CB26" s="44">
        <f>ZZZ__FnCalls!A79</f>
        <v>42370</v>
      </c>
      <c r="CC26" s="44">
        <f>ZZZ__FnCalls!A80</f>
        <v>42401</v>
      </c>
      <c r="CD26" s="44">
        <f>ZZZ__FnCalls!A81</f>
        <v>42430</v>
      </c>
      <c r="CE26" s="44">
        <f>ZZZ__FnCalls!A82</f>
        <v>42461</v>
      </c>
      <c r="CF26" s="44">
        <f>ZZZ__FnCalls!A83</f>
        <v>42491</v>
      </c>
      <c r="CG26" s="44">
        <f>ZZZ__FnCalls!A84</f>
        <v>42522</v>
      </c>
      <c r="CH26" s="44">
        <f>ZZZ__FnCalls!A85</f>
        <v>42552</v>
      </c>
      <c r="CI26" s="44">
        <f>ZZZ__FnCalls!A86</f>
        <v>42583</v>
      </c>
      <c r="CJ26" s="44">
        <f>ZZZ__FnCalls!A87</f>
        <v>42614</v>
      </c>
      <c r="CK26" s="44">
        <f>ZZZ__FnCalls!A88</f>
        <v>42644</v>
      </c>
      <c r="CL26" s="44">
        <f>ZZZ__FnCalls!A89</f>
        <v>42675</v>
      </c>
      <c r="CM26" s="44">
        <f>ZZZ__FnCalls!A90</f>
        <v>42705</v>
      </c>
      <c r="CN26" s="45">
        <f>ZZZ__FnCalls!A79</f>
        <v>42370</v>
      </c>
      <c r="CO26" s="44">
        <f>ZZZ__FnCalls!A91</f>
        <v>42736</v>
      </c>
      <c r="CP26" s="44">
        <f>ZZZ__FnCalls!A92</f>
        <v>42767</v>
      </c>
      <c r="CQ26" s="44">
        <f>ZZZ__FnCalls!A93</f>
        <v>42795</v>
      </c>
      <c r="CR26" s="44">
        <f>ZZZ__FnCalls!A94</f>
        <v>42826</v>
      </c>
      <c r="CS26" s="44">
        <f>ZZZ__FnCalls!A95</f>
        <v>42856</v>
      </c>
      <c r="CT26" s="44">
        <f>ZZZ__FnCalls!A96</f>
        <v>42887</v>
      </c>
      <c r="CU26" s="44">
        <f>ZZZ__FnCalls!A97</f>
        <v>42917</v>
      </c>
      <c r="CV26" s="44">
        <f>ZZZ__FnCalls!A98</f>
        <v>42948</v>
      </c>
      <c r="CW26" s="44">
        <f>ZZZ__FnCalls!A99</f>
        <v>42979</v>
      </c>
      <c r="CX26" s="44">
        <f>ZZZ__FnCalls!A100</f>
        <v>43009</v>
      </c>
      <c r="CY26" s="44">
        <f>ZZZ__FnCalls!A101</f>
        <v>43040</v>
      </c>
      <c r="CZ26" s="44">
        <f>ZZZ__FnCalls!A102</f>
        <v>43070</v>
      </c>
      <c r="DA26" s="45">
        <f>ZZZ__FnCalls!A91</f>
        <v>42736</v>
      </c>
      <c r="DB26" s="44">
        <f>ZZZ__FnCalls!A103</f>
        <v>43101</v>
      </c>
      <c r="DC26" s="44">
        <f>ZZZ__FnCalls!A104</f>
        <v>43132</v>
      </c>
      <c r="DD26" s="44">
        <f>ZZZ__FnCalls!A105</f>
        <v>43160</v>
      </c>
      <c r="DE26" s="44">
        <f>ZZZ__FnCalls!A106</f>
        <v>43191</v>
      </c>
      <c r="DF26" s="44">
        <f>ZZZ__FnCalls!A107</f>
        <v>43221</v>
      </c>
      <c r="DG26" s="44">
        <f>ZZZ__FnCalls!A108</f>
        <v>43252</v>
      </c>
      <c r="DH26" s="44">
        <f>ZZZ__FnCalls!A109</f>
        <v>43282</v>
      </c>
      <c r="DI26" s="44">
        <f>ZZZ__FnCalls!A110</f>
        <v>43313</v>
      </c>
      <c r="DJ26" s="44">
        <f>ZZZ__FnCalls!A111</f>
        <v>43344</v>
      </c>
      <c r="DK26" s="44">
        <f>ZZZ__FnCalls!A112</f>
        <v>43374</v>
      </c>
      <c r="DL26" s="44">
        <f>ZZZ__FnCalls!A113</f>
        <v>43405</v>
      </c>
      <c r="DM26" s="44">
        <f>ZZZ__FnCalls!A114</f>
        <v>43435</v>
      </c>
      <c r="DN26" s="45">
        <f>ZZZ__FnCalls!A103</f>
        <v>43101</v>
      </c>
      <c r="DO26" s="44">
        <f>ZZZ__FnCalls!A115</f>
        <v>43466</v>
      </c>
      <c r="DP26" s="44">
        <f>ZZZ__FnCalls!A116</f>
        <v>43497</v>
      </c>
      <c r="DQ26" s="44">
        <f>ZZZ__FnCalls!A117</f>
        <v>43525</v>
      </c>
      <c r="DR26" s="44">
        <f>ZZZ__FnCalls!A118</f>
        <v>43556</v>
      </c>
      <c r="DS26" s="44">
        <f>ZZZ__FnCalls!A119</f>
        <v>43586</v>
      </c>
      <c r="DT26" s="44">
        <f>ZZZ__FnCalls!A120</f>
        <v>43617</v>
      </c>
      <c r="DU26" s="44">
        <f>ZZZ__FnCalls!A121</f>
        <v>43647</v>
      </c>
      <c r="DV26" s="44">
        <f>ZZZ__FnCalls!A122</f>
        <v>43678</v>
      </c>
      <c r="DW26" s="44">
        <f>ZZZ__FnCalls!A123</f>
        <v>43709</v>
      </c>
      <c r="DX26" s="44">
        <f>ZZZ__FnCalls!A124</f>
        <v>43739</v>
      </c>
      <c r="DY26" s="44">
        <f>ZZZ__FnCalls!A125</f>
        <v>43770</v>
      </c>
      <c r="DZ26" s="44">
        <f>ZZZ__FnCalls!A126</f>
        <v>43800</v>
      </c>
      <c r="EA26" s="45">
        <f>ZZZ__FnCalls!A115</f>
        <v>43466</v>
      </c>
      <c r="EB26" s="44">
        <f>ZZZ__FnCalls!A127</f>
        <v>43831</v>
      </c>
      <c r="EC26" s="44">
        <f>ZZZ__FnCalls!A128</f>
        <v>43862</v>
      </c>
      <c r="ED26" s="44">
        <f>ZZZ__FnCalls!A129</f>
        <v>43891</v>
      </c>
      <c r="EE26" s="44">
        <f>ZZZ__FnCalls!A130</f>
        <v>43922</v>
      </c>
      <c r="EF26" s="44">
        <f>ZZZ__FnCalls!A131</f>
        <v>43952</v>
      </c>
      <c r="EG26" s="44">
        <f>ZZZ__FnCalls!A132</f>
        <v>43983</v>
      </c>
      <c r="EH26" s="44">
        <f>ZZZ__FnCalls!A133</f>
        <v>44013</v>
      </c>
      <c r="EI26" s="44">
        <f>ZZZ__FnCalls!A134</f>
        <v>44044</v>
      </c>
      <c r="EJ26" s="44">
        <f>ZZZ__FnCalls!A135</f>
        <v>44075</v>
      </c>
      <c r="EK26" s="44">
        <f>ZZZ__FnCalls!A136</f>
        <v>44105</v>
      </c>
      <c r="EL26" s="44">
        <f>ZZZ__FnCalls!A137</f>
        <v>44136</v>
      </c>
      <c r="EM26" s="44">
        <f>ZZZ__FnCalls!A138</f>
        <v>44166</v>
      </c>
      <c r="EN26" s="45">
        <f>ZZZ__FnCalls!A127</f>
        <v>43831</v>
      </c>
    </row>
    <row r="27" spans="1:144" ht="12.75" customHeight="1">
      <c r="A27" s="2" t="str">
        <f>"Consumption_2"</f>
        <v>Consumption_2</v>
      </c>
    </row>
    <row r="28" spans="1:144" ht="12.75" customHeight="1">
      <c r="B28" s="19" t="str">
        <f>ZZZ__FnCalls!F7</f>
        <v>Jan 2010</v>
      </c>
      <c r="C28" s="20" t="str">
        <f>ZZZ__FnCalls!F8</f>
        <v>Feb 2010</v>
      </c>
      <c r="D28" s="20" t="str">
        <f>ZZZ__FnCalls!F9</f>
        <v>Mar 2010</v>
      </c>
      <c r="E28" s="20" t="str">
        <f>ZZZ__FnCalls!F10</f>
        <v>Apr 2010</v>
      </c>
      <c r="F28" s="20" t="str">
        <f>ZZZ__FnCalls!F11</f>
        <v>May 2010</v>
      </c>
      <c r="G28" s="20" t="str">
        <f>ZZZ__FnCalls!F12</f>
        <v>Jun 2010</v>
      </c>
      <c r="H28" s="20" t="str">
        <f>ZZZ__FnCalls!F13</f>
        <v>Jul 2010</v>
      </c>
      <c r="I28" s="20" t="str">
        <f>ZZZ__FnCalls!F14</f>
        <v>Aug 2010</v>
      </c>
      <c r="J28" s="20" t="str">
        <f>ZZZ__FnCalls!F15</f>
        <v>Sep 2010</v>
      </c>
      <c r="K28" s="20" t="str">
        <f>ZZZ__FnCalls!F16</f>
        <v>Oct 2010</v>
      </c>
      <c r="L28" s="20" t="str">
        <f>ZZZ__FnCalls!F17</f>
        <v>Nov 2010</v>
      </c>
      <c r="M28" s="20" t="str">
        <f>ZZZ__FnCalls!F18</f>
        <v>Dec 2010</v>
      </c>
      <c r="N28" s="21" t="str">
        <f>ZZZ__FnCalls!H7</f>
        <v>2010</v>
      </c>
      <c r="O28" s="20" t="str">
        <f>ZZZ__FnCalls!F19</f>
        <v>Jan 2011</v>
      </c>
      <c r="P28" s="20" t="str">
        <f>ZZZ__FnCalls!F20</f>
        <v>Feb 2011</v>
      </c>
      <c r="Q28" s="20" t="str">
        <f>ZZZ__FnCalls!F21</f>
        <v>Mar 2011</v>
      </c>
      <c r="R28" s="20" t="str">
        <f>ZZZ__FnCalls!F22</f>
        <v>Apr 2011</v>
      </c>
      <c r="S28" s="20" t="str">
        <f>ZZZ__FnCalls!F23</f>
        <v>May 2011</v>
      </c>
      <c r="T28" s="20" t="str">
        <f>ZZZ__FnCalls!F24</f>
        <v>Jun 2011</v>
      </c>
      <c r="U28" s="20" t="str">
        <f>ZZZ__FnCalls!F25</f>
        <v>Jul 2011</v>
      </c>
      <c r="V28" s="20" t="str">
        <f>ZZZ__FnCalls!F26</f>
        <v>Aug 2011</v>
      </c>
      <c r="W28" s="20" t="str">
        <f>ZZZ__FnCalls!F27</f>
        <v>Sep 2011</v>
      </c>
      <c r="X28" s="20" t="str">
        <f>ZZZ__FnCalls!F28</f>
        <v>Oct 2011</v>
      </c>
      <c r="Y28" s="20" t="str">
        <f>ZZZ__FnCalls!F29</f>
        <v>Nov 2011</v>
      </c>
      <c r="Z28" s="20" t="str">
        <f>ZZZ__FnCalls!F30</f>
        <v>Dec 2011</v>
      </c>
      <c r="AA28" s="21" t="str">
        <f>ZZZ__FnCalls!H19</f>
        <v>2011</v>
      </c>
      <c r="AB28" s="20" t="str">
        <f>ZZZ__FnCalls!F31</f>
        <v>Jan 2012</v>
      </c>
      <c r="AC28" s="20" t="str">
        <f>ZZZ__FnCalls!F32</f>
        <v>Feb 2012</v>
      </c>
      <c r="AD28" s="20" t="str">
        <f>ZZZ__FnCalls!F33</f>
        <v>Mar 2012</v>
      </c>
      <c r="AE28" s="20" t="str">
        <f>ZZZ__FnCalls!F34</f>
        <v>Apr 2012</v>
      </c>
      <c r="AF28" s="20" t="str">
        <f>ZZZ__FnCalls!F35</f>
        <v>May 2012</v>
      </c>
      <c r="AG28" s="20" t="str">
        <f>ZZZ__FnCalls!F36</f>
        <v>Jun 2012</v>
      </c>
      <c r="AH28" s="20" t="str">
        <f>ZZZ__FnCalls!F37</f>
        <v>Jul 2012</v>
      </c>
      <c r="AI28" s="20" t="str">
        <f>ZZZ__FnCalls!F38</f>
        <v>Aug 2012</v>
      </c>
      <c r="AJ28" s="20" t="str">
        <f>ZZZ__FnCalls!F39</f>
        <v>Sep 2012</v>
      </c>
      <c r="AK28" s="20" t="str">
        <f>ZZZ__FnCalls!F40</f>
        <v>Oct 2012</v>
      </c>
      <c r="AL28" s="20" t="str">
        <f>ZZZ__FnCalls!F41</f>
        <v>Nov 2012</v>
      </c>
      <c r="AM28" s="20" t="str">
        <f>ZZZ__FnCalls!F42</f>
        <v>Dec 2012</v>
      </c>
      <c r="AN28" s="21" t="str">
        <f>ZZZ__FnCalls!H31</f>
        <v>2012</v>
      </c>
      <c r="AO28" s="20" t="str">
        <f>ZZZ__FnCalls!F43</f>
        <v>Jan 2013</v>
      </c>
      <c r="AP28" s="20" t="str">
        <f>ZZZ__FnCalls!F44</f>
        <v>Feb 2013</v>
      </c>
      <c r="AQ28" s="20" t="str">
        <f>ZZZ__FnCalls!F45</f>
        <v>Mar 2013</v>
      </c>
      <c r="AR28" s="20" t="str">
        <f>ZZZ__FnCalls!F46</f>
        <v>Apr 2013</v>
      </c>
      <c r="AS28" s="20" t="str">
        <f>ZZZ__FnCalls!F47</f>
        <v>May 2013</v>
      </c>
      <c r="AT28" s="20" t="str">
        <f>ZZZ__FnCalls!F48</f>
        <v>Jun 2013</v>
      </c>
      <c r="AU28" s="20" t="str">
        <f>ZZZ__FnCalls!F49</f>
        <v>Jul 2013</v>
      </c>
      <c r="AV28" s="20" t="str">
        <f>ZZZ__FnCalls!F50</f>
        <v>Aug 2013</v>
      </c>
      <c r="AW28" s="20" t="str">
        <f>ZZZ__FnCalls!F51</f>
        <v>Sep 2013</v>
      </c>
      <c r="AX28" s="20" t="str">
        <f>ZZZ__FnCalls!F52</f>
        <v>Oct 2013</v>
      </c>
      <c r="AY28" s="20" t="str">
        <f>ZZZ__FnCalls!F53</f>
        <v>Nov 2013</v>
      </c>
      <c r="AZ28" s="20" t="str">
        <f>ZZZ__FnCalls!F54</f>
        <v>Dec 2013</v>
      </c>
      <c r="BA28" s="21" t="str">
        <f>ZZZ__FnCalls!H43</f>
        <v>2013</v>
      </c>
      <c r="BB28" s="20" t="str">
        <f>ZZZ__FnCalls!F55</f>
        <v>Jan 2014</v>
      </c>
      <c r="BC28" s="20" t="str">
        <f>ZZZ__FnCalls!F56</f>
        <v>Feb 2014</v>
      </c>
      <c r="BD28" s="20" t="str">
        <f>ZZZ__FnCalls!F57</f>
        <v>Mar 2014</v>
      </c>
      <c r="BE28" s="20" t="str">
        <f>ZZZ__FnCalls!F58</f>
        <v>Apr 2014</v>
      </c>
      <c r="BF28" s="20" t="str">
        <f>ZZZ__FnCalls!F59</f>
        <v>May 2014</v>
      </c>
      <c r="BG28" s="20" t="str">
        <f>ZZZ__FnCalls!F60</f>
        <v>Jun 2014</v>
      </c>
      <c r="BH28" s="20" t="str">
        <f>ZZZ__FnCalls!F61</f>
        <v>Jul 2014</v>
      </c>
      <c r="BI28" s="20" t="str">
        <f>ZZZ__FnCalls!F62</f>
        <v>Aug 2014</v>
      </c>
      <c r="BJ28" s="20" t="str">
        <f>ZZZ__FnCalls!F63</f>
        <v>Sep 2014</v>
      </c>
      <c r="BK28" s="20" t="str">
        <f>ZZZ__FnCalls!F64</f>
        <v>Oct 2014</v>
      </c>
      <c r="BL28" s="20" t="str">
        <f>ZZZ__FnCalls!F65</f>
        <v>Nov 2014</v>
      </c>
      <c r="BM28" s="20" t="str">
        <f>ZZZ__FnCalls!F66</f>
        <v>Dec 2014</v>
      </c>
      <c r="BN28" s="21" t="str">
        <f>ZZZ__FnCalls!H55</f>
        <v>2014</v>
      </c>
      <c r="BO28" s="20" t="str">
        <f>ZZZ__FnCalls!F67</f>
        <v>Jan 2015</v>
      </c>
      <c r="BP28" s="20" t="str">
        <f>ZZZ__FnCalls!F68</f>
        <v>Feb 2015</v>
      </c>
      <c r="BQ28" s="20" t="str">
        <f>ZZZ__FnCalls!F69</f>
        <v>Mar 2015</v>
      </c>
      <c r="BR28" s="20" t="str">
        <f>ZZZ__FnCalls!F70</f>
        <v>Apr 2015</v>
      </c>
      <c r="BS28" s="20" t="str">
        <f>ZZZ__FnCalls!F71</f>
        <v>May 2015</v>
      </c>
      <c r="BT28" s="20" t="str">
        <f>ZZZ__FnCalls!F72</f>
        <v>Jun 2015</v>
      </c>
      <c r="BU28" s="20" t="str">
        <f>ZZZ__FnCalls!F73</f>
        <v>Jul 2015</v>
      </c>
      <c r="BV28" s="20" t="str">
        <f>ZZZ__FnCalls!F74</f>
        <v>Aug 2015</v>
      </c>
      <c r="BW28" s="20" t="str">
        <f>ZZZ__FnCalls!F75</f>
        <v>Sep 2015</v>
      </c>
      <c r="BX28" s="20" t="str">
        <f>ZZZ__FnCalls!F76</f>
        <v>Oct 2015</v>
      </c>
      <c r="BY28" s="20" t="str">
        <f>ZZZ__FnCalls!F77</f>
        <v>Nov 2015</v>
      </c>
      <c r="BZ28" s="20" t="str">
        <f>ZZZ__FnCalls!F78</f>
        <v>Dec 2015</v>
      </c>
      <c r="CA28" s="21" t="str">
        <f>ZZZ__FnCalls!H67</f>
        <v>2015</v>
      </c>
      <c r="CB28" s="20" t="str">
        <f>ZZZ__FnCalls!F79</f>
        <v>Jan 2016</v>
      </c>
      <c r="CC28" s="20" t="str">
        <f>ZZZ__FnCalls!F80</f>
        <v>Feb 2016</v>
      </c>
      <c r="CD28" s="20" t="str">
        <f>ZZZ__FnCalls!F81</f>
        <v>Mar 2016</v>
      </c>
      <c r="CE28" s="20" t="str">
        <f>ZZZ__FnCalls!F82</f>
        <v>Apr 2016</v>
      </c>
      <c r="CF28" s="20" t="str">
        <f>ZZZ__FnCalls!F83</f>
        <v>May 2016</v>
      </c>
      <c r="CG28" s="20" t="str">
        <f>ZZZ__FnCalls!F84</f>
        <v>Jun 2016</v>
      </c>
      <c r="CH28" s="20" t="str">
        <f>ZZZ__FnCalls!F85</f>
        <v>Jul 2016</v>
      </c>
      <c r="CI28" s="20" t="str">
        <f>ZZZ__FnCalls!F86</f>
        <v>Aug 2016</v>
      </c>
      <c r="CJ28" s="20" t="str">
        <f>ZZZ__FnCalls!F87</f>
        <v>Sep 2016</v>
      </c>
      <c r="CK28" s="20" t="str">
        <f>ZZZ__FnCalls!F88</f>
        <v>Oct 2016</v>
      </c>
      <c r="CL28" s="20" t="str">
        <f>ZZZ__FnCalls!F89</f>
        <v>Nov 2016</v>
      </c>
      <c r="CM28" s="20" t="str">
        <f>ZZZ__FnCalls!F90</f>
        <v>Dec 2016</v>
      </c>
      <c r="CN28" s="21" t="str">
        <f>ZZZ__FnCalls!H79</f>
        <v>2016</v>
      </c>
      <c r="CO28" s="20" t="str">
        <f>ZZZ__FnCalls!F91</f>
        <v>Jan 2017</v>
      </c>
      <c r="CP28" s="20" t="str">
        <f>ZZZ__FnCalls!F92</f>
        <v>Feb 2017</v>
      </c>
      <c r="CQ28" s="20" t="str">
        <f>ZZZ__FnCalls!F93</f>
        <v>Mar 2017</v>
      </c>
      <c r="CR28" s="20" t="str">
        <f>ZZZ__FnCalls!F94</f>
        <v>Apr 2017</v>
      </c>
      <c r="CS28" s="20" t="str">
        <f>ZZZ__FnCalls!F95</f>
        <v>May 2017</v>
      </c>
      <c r="CT28" s="20" t="str">
        <f>ZZZ__FnCalls!F96</f>
        <v>Jun 2017</v>
      </c>
      <c r="CU28" s="20" t="str">
        <f>ZZZ__FnCalls!F97</f>
        <v>Jul 2017</v>
      </c>
      <c r="CV28" s="20" t="str">
        <f>ZZZ__FnCalls!F98</f>
        <v>Aug 2017</v>
      </c>
      <c r="CW28" s="20" t="str">
        <f>ZZZ__FnCalls!F99</f>
        <v>Sep 2017</v>
      </c>
      <c r="CX28" s="20" t="str">
        <f>ZZZ__FnCalls!F100</f>
        <v>Oct 2017</v>
      </c>
      <c r="CY28" s="20" t="str">
        <f>ZZZ__FnCalls!F101</f>
        <v>Nov 2017</v>
      </c>
      <c r="CZ28" s="20" t="str">
        <f>ZZZ__FnCalls!F102</f>
        <v>Dec 2017</v>
      </c>
      <c r="DA28" s="21" t="str">
        <f>ZZZ__FnCalls!H91</f>
        <v>2017</v>
      </c>
      <c r="DB28" s="20" t="str">
        <f>ZZZ__FnCalls!F103</f>
        <v>Jan 2018</v>
      </c>
      <c r="DC28" s="20" t="str">
        <f>ZZZ__FnCalls!F104</f>
        <v>Feb 2018</v>
      </c>
      <c r="DD28" s="20" t="str">
        <f>ZZZ__FnCalls!F105</f>
        <v>Mar 2018</v>
      </c>
      <c r="DE28" s="20" t="str">
        <f>ZZZ__FnCalls!F106</f>
        <v>Apr 2018</v>
      </c>
      <c r="DF28" s="20" t="str">
        <f>ZZZ__FnCalls!F107</f>
        <v>May 2018</v>
      </c>
      <c r="DG28" s="20" t="str">
        <f>ZZZ__FnCalls!F108</f>
        <v>Jun 2018</v>
      </c>
      <c r="DH28" s="20" t="str">
        <f>ZZZ__FnCalls!F109</f>
        <v>Jul 2018</v>
      </c>
      <c r="DI28" s="20" t="str">
        <f>ZZZ__FnCalls!F110</f>
        <v>Aug 2018</v>
      </c>
      <c r="DJ28" s="20" t="str">
        <f>ZZZ__FnCalls!F111</f>
        <v>Sep 2018</v>
      </c>
      <c r="DK28" s="20" t="str">
        <f>ZZZ__FnCalls!F112</f>
        <v>Oct 2018</v>
      </c>
      <c r="DL28" s="20" t="str">
        <f>ZZZ__FnCalls!F113</f>
        <v>Nov 2018</v>
      </c>
      <c r="DM28" s="20" t="str">
        <f>ZZZ__FnCalls!F114</f>
        <v>Dec 2018</v>
      </c>
      <c r="DN28" s="21" t="str">
        <f>ZZZ__FnCalls!H103</f>
        <v>2018</v>
      </c>
      <c r="DO28" s="20" t="str">
        <f>ZZZ__FnCalls!F115</f>
        <v>Jan 2019</v>
      </c>
      <c r="DP28" s="20" t="str">
        <f>ZZZ__FnCalls!F116</f>
        <v>Feb 2019</v>
      </c>
      <c r="DQ28" s="20" t="str">
        <f>ZZZ__FnCalls!F117</f>
        <v>Mar 2019</v>
      </c>
      <c r="DR28" s="20" t="str">
        <f>ZZZ__FnCalls!F118</f>
        <v>Apr 2019</v>
      </c>
      <c r="DS28" s="20" t="str">
        <f>ZZZ__FnCalls!F119</f>
        <v>May 2019</v>
      </c>
      <c r="DT28" s="20" t="str">
        <f>ZZZ__FnCalls!F120</f>
        <v>Jun 2019</v>
      </c>
      <c r="DU28" s="20" t="str">
        <f>ZZZ__FnCalls!F121</f>
        <v>Jul 2019</v>
      </c>
      <c r="DV28" s="20" t="str">
        <f>ZZZ__FnCalls!F122</f>
        <v>Aug 2019</v>
      </c>
      <c r="DW28" s="20" t="str">
        <f>ZZZ__FnCalls!F123</f>
        <v>Sep 2019</v>
      </c>
      <c r="DX28" s="20" t="str">
        <f>ZZZ__FnCalls!F124</f>
        <v>Oct 2019</v>
      </c>
      <c r="DY28" s="20" t="str">
        <f>ZZZ__FnCalls!F125</f>
        <v>Nov 2019</v>
      </c>
      <c r="DZ28" s="20" t="str">
        <f>ZZZ__FnCalls!F126</f>
        <v>Dec 2019</v>
      </c>
      <c r="EA28" s="21" t="str">
        <f>ZZZ__FnCalls!H115</f>
        <v>2019</v>
      </c>
      <c r="EB28" s="20" t="str">
        <f>ZZZ__FnCalls!F127</f>
        <v>Jan 2020</v>
      </c>
      <c r="EC28" s="20" t="str">
        <f>ZZZ__FnCalls!F128</f>
        <v>Feb 2020</v>
      </c>
      <c r="ED28" s="20" t="str">
        <f>ZZZ__FnCalls!F129</f>
        <v>Mar 2020</v>
      </c>
      <c r="EE28" s="20" t="str">
        <f>ZZZ__FnCalls!F130</f>
        <v>Apr 2020</v>
      </c>
      <c r="EF28" s="20" t="str">
        <f>ZZZ__FnCalls!F131</f>
        <v>May 2020</v>
      </c>
      <c r="EG28" s="20" t="str">
        <f>ZZZ__FnCalls!F132</f>
        <v>Jun 2020</v>
      </c>
      <c r="EH28" s="20" t="str">
        <f>ZZZ__FnCalls!F133</f>
        <v>Jul 2020</v>
      </c>
      <c r="EI28" s="20" t="str">
        <f>ZZZ__FnCalls!F134</f>
        <v>Aug 2020</v>
      </c>
      <c r="EJ28" s="20" t="str">
        <f>ZZZ__FnCalls!F135</f>
        <v>Sep 2020</v>
      </c>
      <c r="EK28" s="20" t="str">
        <f>ZZZ__FnCalls!F136</f>
        <v>Oct 2020</v>
      </c>
      <c r="EL28" s="20" t="str">
        <f>ZZZ__FnCalls!F137</f>
        <v>Nov 2020</v>
      </c>
      <c r="EM28" s="20" t="str">
        <f>ZZZ__FnCalls!F138</f>
        <v>Dec 2020</v>
      </c>
      <c r="EN28" s="21" t="str">
        <f>ZZZ__FnCalls!H127</f>
        <v>2020</v>
      </c>
    </row>
    <row r="29" spans="1:144" ht="12.75" customHeight="1">
      <c r="A29" s="5"/>
      <c r="B29" s="44" t="str">
        <f>ZZZ__FnCalls!F7</f>
        <v>Jan 2010</v>
      </c>
      <c r="C29" s="44" t="str">
        <f>ZZZ__FnCalls!F8</f>
        <v>Feb 2010</v>
      </c>
      <c r="D29" s="44" t="str">
        <f>ZZZ__FnCalls!F9</f>
        <v>Mar 2010</v>
      </c>
      <c r="E29" s="44" t="str">
        <f>ZZZ__FnCalls!F10</f>
        <v>Apr 2010</v>
      </c>
      <c r="F29" s="44" t="str">
        <f>ZZZ__FnCalls!F11</f>
        <v>May 2010</v>
      </c>
      <c r="G29" s="44" t="str">
        <f>ZZZ__FnCalls!F12</f>
        <v>Jun 2010</v>
      </c>
      <c r="H29" s="44" t="str">
        <f>ZZZ__FnCalls!F13</f>
        <v>Jul 2010</v>
      </c>
      <c r="I29" s="44" t="str">
        <f>ZZZ__FnCalls!F14</f>
        <v>Aug 2010</v>
      </c>
      <c r="J29" s="44" t="str">
        <f>ZZZ__FnCalls!F15</f>
        <v>Sep 2010</v>
      </c>
      <c r="K29" s="44" t="str">
        <f>ZZZ__FnCalls!F16</f>
        <v>Oct 2010</v>
      </c>
      <c r="L29" s="44" t="str">
        <f>ZZZ__FnCalls!F17</f>
        <v>Nov 2010</v>
      </c>
      <c r="M29" s="44" t="str">
        <f>ZZZ__FnCalls!F18</f>
        <v>Dec 2010</v>
      </c>
      <c r="N29" s="45" t="str">
        <f>ZZZ__FnCalls!F7</f>
        <v>Jan 2010</v>
      </c>
      <c r="O29" s="44" t="str">
        <f>ZZZ__FnCalls!F19</f>
        <v>Jan 2011</v>
      </c>
      <c r="P29" s="44" t="str">
        <f>ZZZ__FnCalls!F20</f>
        <v>Feb 2011</v>
      </c>
      <c r="Q29" s="44" t="str">
        <f>ZZZ__FnCalls!F21</f>
        <v>Mar 2011</v>
      </c>
      <c r="R29" s="44" t="str">
        <f>ZZZ__FnCalls!F22</f>
        <v>Apr 2011</v>
      </c>
      <c r="S29" s="44" t="str">
        <f>ZZZ__FnCalls!F23</f>
        <v>May 2011</v>
      </c>
      <c r="T29" s="44" t="str">
        <f>ZZZ__FnCalls!F24</f>
        <v>Jun 2011</v>
      </c>
      <c r="U29" s="44" t="str">
        <f>ZZZ__FnCalls!F25</f>
        <v>Jul 2011</v>
      </c>
      <c r="V29" s="44" t="str">
        <f>ZZZ__FnCalls!F26</f>
        <v>Aug 2011</v>
      </c>
      <c r="W29" s="44" t="str">
        <f>ZZZ__FnCalls!F27</f>
        <v>Sep 2011</v>
      </c>
      <c r="X29" s="44" t="str">
        <f>ZZZ__FnCalls!F28</f>
        <v>Oct 2011</v>
      </c>
      <c r="Y29" s="44" t="str">
        <f>ZZZ__FnCalls!F29</f>
        <v>Nov 2011</v>
      </c>
      <c r="Z29" s="44" t="str">
        <f>ZZZ__FnCalls!F30</f>
        <v>Dec 2011</v>
      </c>
      <c r="AA29" s="45" t="str">
        <f>ZZZ__FnCalls!F19</f>
        <v>Jan 2011</v>
      </c>
      <c r="AB29" s="44" t="str">
        <f>ZZZ__FnCalls!F31</f>
        <v>Jan 2012</v>
      </c>
      <c r="AC29" s="44" t="str">
        <f>ZZZ__FnCalls!F32</f>
        <v>Feb 2012</v>
      </c>
      <c r="AD29" s="44" t="str">
        <f>ZZZ__FnCalls!F33</f>
        <v>Mar 2012</v>
      </c>
      <c r="AE29" s="44" t="str">
        <f>ZZZ__FnCalls!F34</f>
        <v>Apr 2012</v>
      </c>
      <c r="AF29" s="44" t="str">
        <f>ZZZ__FnCalls!F35</f>
        <v>May 2012</v>
      </c>
      <c r="AG29" s="44" t="str">
        <f>ZZZ__FnCalls!F36</f>
        <v>Jun 2012</v>
      </c>
      <c r="AH29" s="44" t="str">
        <f>ZZZ__FnCalls!F37</f>
        <v>Jul 2012</v>
      </c>
      <c r="AI29" s="44" t="str">
        <f>ZZZ__FnCalls!F38</f>
        <v>Aug 2012</v>
      </c>
      <c r="AJ29" s="44" t="str">
        <f>ZZZ__FnCalls!F39</f>
        <v>Sep 2012</v>
      </c>
      <c r="AK29" s="44" t="str">
        <f>ZZZ__FnCalls!F40</f>
        <v>Oct 2012</v>
      </c>
      <c r="AL29" s="44" t="str">
        <f>ZZZ__FnCalls!F41</f>
        <v>Nov 2012</v>
      </c>
      <c r="AM29" s="44" t="str">
        <f>ZZZ__FnCalls!F42</f>
        <v>Dec 2012</v>
      </c>
      <c r="AN29" s="45" t="str">
        <f>ZZZ__FnCalls!F31</f>
        <v>Jan 2012</v>
      </c>
      <c r="AO29" s="44" t="str">
        <f>ZZZ__FnCalls!F43</f>
        <v>Jan 2013</v>
      </c>
      <c r="AP29" s="44" t="str">
        <f>ZZZ__FnCalls!F44</f>
        <v>Feb 2013</v>
      </c>
      <c r="AQ29" s="44" t="str">
        <f>ZZZ__FnCalls!F45</f>
        <v>Mar 2013</v>
      </c>
      <c r="AR29" s="44" t="str">
        <f>ZZZ__FnCalls!F46</f>
        <v>Apr 2013</v>
      </c>
      <c r="AS29" s="44" t="str">
        <f>ZZZ__FnCalls!F47</f>
        <v>May 2013</v>
      </c>
      <c r="AT29" s="44" t="str">
        <f>ZZZ__FnCalls!F48</f>
        <v>Jun 2013</v>
      </c>
      <c r="AU29" s="44" t="str">
        <f>ZZZ__FnCalls!F49</f>
        <v>Jul 2013</v>
      </c>
      <c r="AV29" s="44" t="str">
        <f>ZZZ__FnCalls!F50</f>
        <v>Aug 2013</v>
      </c>
      <c r="AW29" s="44" t="str">
        <f>ZZZ__FnCalls!F51</f>
        <v>Sep 2013</v>
      </c>
      <c r="AX29" s="44" t="str">
        <f>ZZZ__FnCalls!F52</f>
        <v>Oct 2013</v>
      </c>
      <c r="AY29" s="44" t="str">
        <f>ZZZ__FnCalls!F53</f>
        <v>Nov 2013</v>
      </c>
      <c r="AZ29" s="44" t="str">
        <f>ZZZ__FnCalls!F54</f>
        <v>Dec 2013</v>
      </c>
      <c r="BA29" s="45" t="str">
        <f>ZZZ__FnCalls!F43</f>
        <v>Jan 2013</v>
      </c>
      <c r="BB29" s="44" t="str">
        <f>ZZZ__FnCalls!F55</f>
        <v>Jan 2014</v>
      </c>
      <c r="BC29" s="44" t="str">
        <f>ZZZ__FnCalls!F56</f>
        <v>Feb 2014</v>
      </c>
      <c r="BD29" s="44" t="str">
        <f>ZZZ__FnCalls!F57</f>
        <v>Mar 2014</v>
      </c>
      <c r="BE29" s="44" t="str">
        <f>ZZZ__FnCalls!F58</f>
        <v>Apr 2014</v>
      </c>
      <c r="BF29" s="44" t="str">
        <f>ZZZ__FnCalls!F59</f>
        <v>May 2014</v>
      </c>
      <c r="BG29" s="44" t="str">
        <f>ZZZ__FnCalls!F60</f>
        <v>Jun 2014</v>
      </c>
      <c r="BH29" s="44" t="str">
        <f>ZZZ__FnCalls!F61</f>
        <v>Jul 2014</v>
      </c>
      <c r="BI29" s="44" t="str">
        <f>ZZZ__FnCalls!F62</f>
        <v>Aug 2014</v>
      </c>
      <c r="BJ29" s="44" t="str">
        <f>ZZZ__FnCalls!F63</f>
        <v>Sep 2014</v>
      </c>
      <c r="BK29" s="44" t="str">
        <f>ZZZ__FnCalls!F64</f>
        <v>Oct 2014</v>
      </c>
      <c r="BL29" s="44" t="str">
        <f>ZZZ__FnCalls!F65</f>
        <v>Nov 2014</v>
      </c>
      <c r="BM29" s="44" t="str">
        <f>ZZZ__FnCalls!F66</f>
        <v>Dec 2014</v>
      </c>
      <c r="BN29" s="45" t="str">
        <f>ZZZ__FnCalls!F55</f>
        <v>Jan 2014</v>
      </c>
      <c r="BO29" s="44" t="str">
        <f>ZZZ__FnCalls!F67</f>
        <v>Jan 2015</v>
      </c>
      <c r="BP29" s="44" t="str">
        <f>ZZZ__FnCalls!F68</f>
        <v>Feb 2015</v>
      </c>
      <c r="BQ29" s="44" t="str">
        <f>ZZZ__FnCalls!F69</f>
        <v>Mar 2015</v>
      </c>
      <c r="BR29" s="44" t="str">
        <f>ZZZ__FnCalls!F70</f>
        <v>Apr 2015</v>
      </c>
      <c r="BS29" s="44" t="str">
        <f>ZZZ__FnCalls!F71</f>
        <v>May 2015</v>
      </c>
      <c r="BT29" s="44" t="str">
        <f>ZZZ__FnCalls!F72</f>
        <v>Jun 2015</v>
      </c>
      <c r="BU29" s="44" t="str">
        <f>ZZZ__FnCalls!F73</f>
        <v>Jul 2015</v>
      </c>
      <c r="BV29" s="44" t="str">
        <f>ZZZ__FnCalls!F74</f>
        <v>Aug 2015</v>
      </c>
      <c r="BW29" s="44" t="str">
        <f>ZZZ__FnCalls!F75</f>
        <v>Sep 2015</v>
      </c>
      <c r="BX29" s="44" t="str">
        <f>ZZZ__FnCalls!F76</f>
        <v>Oct 2015</v>
      </c>
      <c r="BY29" s="44" t="str">
        <f>ZZZ__FnCalls!F77</f>
        <v>Nov 2015</v>
      </c>
      <c r="BZ29" s="44" t="str">
        <f>ZZZ__FnCalls!F78</f>
        <v>Dec 2015</v>
      </c>
      <c r="CA29" s="45" t="str">
        <f>ZZZ__FnCalls!F67</f>
        <v>Jan 2015</v>
      </c>
      <c r="CB29" s="44" t="str">
        <f>ZZZ__FnCalls!F79</f>
        <v>Jan 2016</v>
      </c>
      <c r="CC29" s="44" t="str">
        <f>ZZZ__FnCalls!F80</f>
        <v>Feb 2016</v>
      </c>
      <c r="CD29" s="44" t="str">
        <f>ZZZ__FnCalls!F81</f>
        <v>Mar 2016</v>
      </c>
      <c r="CE29" s="44" t="str">
        <f>ZZZ__FnCalls!F82</f>
        <v>Apr 2016</v>
      </c>
      <c r="CF29" s="44" t="str">
        <f>ZZZ__FnCalls!F83</f>
        <v>May 2016</v>
      </c>
      <c r="CG29" s="44" t="str">
        <f>ZZZ__FnCalls!F84</f>
        <v>Jun 2016</v>
      </c>
      <c r="CH29" s="44" t="str">
        <f>ZZZ__FnCalls!F85</f>
        <v>Jul 2016</v>
      </c>
      <c r="CI29" s="44" t="str">
        <f>ZZZ__FnCalls!F86</f>
        <v>Aug 2016</v>
      </c>
      <c r="CJ29" s="44" t="str">
        <f>ZZZ__FnCalls!F87</f>
        <v>Sep 2016</v>
      </c>
      <c r="CK29" s="44" t="str">
        <f>ZZZ__FnCalls!F88</f>
        <v>Oct 2016</v>
      </c>
      <c r="CL29" s="44" t="str">
        <f>ZZZ__FnCalls!F89</f>
        <v>Nov 2016</v>
      </c>
      <c r="CM29" s="44" t="str">
        <f>ZZZ__FnCalls!F90</f>
        <v>Dec 2016</v>
      </c>
      <c r="CN29" s="45" t="str">
        <f>ZZZ__FnCalls!F79</f>
        <v>Jan 2016</v>
      </c>
      <c r="CO29" s="44" t="str">
        <f>ZZZ__FnCalls!F91</f>
        <v>Jan 2017</v>
      </c>
      <c r="CP29" s="44" t="str">
        <f>ZZZ__FnCalls!F92</f>
        <v>Feb 2017</v>
      </c>
      <c r="CQ29" s="44" t="str">
        <f>ZZZ__FnCalls!F93</f>
        <v>Mar 2017</v>
      </c>
      <c r="CR29" s="44" t="str">
        <f>ZZZ__FnCalls!F94</f>
        <v>Apr 2017</v>
      </c>
      <c r="CS29" s="44" t="str">
        <f>ZZZ__FnCalls!F95</f>
        <v>May 2017</v>
      </c>
      <c r="CT29" s="44" t="str">
        <f>ZZZ__FnCalls!F96</f>
        <v>Jun 2017</v>
      </c>
      <c r="CU29" s="44" t="str">
        <f>ZZZ__FnCalls!F97</f>
        <v>Jul 2017</v>
      </c>
      <c r="CV29" s="44" t="str">
        <f>ZZZ__FnCalls!F98</f>
        <v>Aug 2017</v>
      </c>
      <c r="CW29" s="44" t="str">
        <f>ZZZ__FnCalls!F99</f>
        <v>Sep 2017</v>
      </c>
      <c r="CX29" s="44" t="str">
        <f>ZZZ__FnCalls!F100</f>
        <v>Oct 2017</v>
      </c>
      <c r="CY29" s="44" t="str">
        <f>ZZZ__FnCalls!F101</f>
        <v>Nov 2017</v>
      </c>
      <c r="CZ29" s="44" t="str">
        <f>ZZZ__FnCalls!F102</f>
        <v>Dec 2017</v>
      </c>
      <c r="DA29" s="45" t="str">
        <f>ZZZ__FnCalls!F91</f>
        <v>Jan 2017</v>
      </c>
      <c r="DB29" s="44" t="str">
        <f>ZZZ__FnCalls!F103</f>
        <v>Jan 2018</v>
      </c>
      <c r="DC29" s="44" t="str">
        <f>ZZZ__FnCalls!F104</f>
        <v>Feb 2018</v>
      </c>
      <c r="DD29" s="44" t="str">
        <f>ZZZ__FnCalls!F105</f>
        <v>Mar 2018</v>
      </c>
      <c r="DE29" s="44" t="str">
        <f>ZZZ__FnCalls!F106</f>
        <v>Apr 2018</v>
      </c>
      <c r="DF29" s="44" t="str">
        <f>ZZZ__FnCalls!F107</f>
        <v>May 2018</v>
      </c>
      <c r="DG29" s="44" t="str">
        <f>ZZZ__FnCalls!F108</f>
        <v>Jun 2018</v>
      </c>
      <c r="DH29" s="44" t="str">
        <f>ZZZ__FnCalls!F109</f>
        <v>Jul 2018</v>
      </c>
      <c r="DI29" s="44" t="str">
        <f>ZZZ__FnCalls!F110</f>
        <v>Aug 2018</v>
      </c>
      <c r="DJ29" s="44" t="str">
        <f>ZZZ__FnCalls!F111</f>
        <v>Sep 2018</v>
      </c>
      <c r="DK29" s="44" t="str">
        <f>ZZZ__FnCalls!F112</f>
        <v>Oct 2018</v>
      </c>
      <c r="DL29" s="44" t="str">
        <f>ZZZ__FnCalls!F113</f>
        <v>Nov 2018</v>
      </c>
      <c r="DM29" s="44" t="str">
        <f>ZZZ__FnCalls!F114</f>
        <v>Dec 2018</v>
      </c>
      <c r="DN29" s="45" t="str">
        <f>ZZZ__FnCalls!F103</f>
        <v>Jan 2018</v>
      </c>
      <c r="DO29" s="44" t="str">
        <f>ZZZ__FnCalls!F115</f>
        <v>Jan 2019</v>
      </c>
      <c r="DP29" s="44" t="str">
        <f>ZZZ__FnCalls!F116</f>
        <v>Feb 2019</v>
      </c>
      <c r="DQ29" s="44" t="str">
        <f>ZZZ__FnCalls!F117</f>
        <v>Mar 2019</v>
      </c>
      <c r="DR29" s="44" t="str">
        <f>ZZZ__FnCalls!F118</f>
        <v>Apr 2019</v>
      </c>
      <c r="DS29" s="44" t="str">
        <f>ZZZ__FnCalls!F119</f>
        <v>May 2019</v>
      </c>
      <c r="DT29" s="44" t="str">
        <f>ZZZ__FnCalls!F120</f>
        <v>Jun 2019</v>
      </c>
      <c r="DU29" s="44" t="str">
        <f>ZZZ__FnCalls!F121</f>
        <v>Jul 2019</v>
      </c>
      <c r="DV29" s="44" t="str">
        <f>ZZZ__FnCalls!F122</f>
        <v>Aug 2019</v>
      </c>
      <c r="DW29" s="44" t="str">
        <f>ZZZ__FnCalls!F123</f>
        <v>Sep 2019</v>
      </c>
      <c r="DX29" s="44" t="str">
        <f>ZZZ__FnCalls!F124</f>
        <v>Oct 2019</v>
      </c>
      <c r="DY29" s="44" t="str">
        <f>ZZZ__FnCalls!F125</f>
        <v>Nov 2019</v>
      </c>
      <c r="DZ29" s="44" t="str">
        <f>ZZZ__FnCalls!F126</f>
        <v>Dec 2019</v>
      </c>
      <c r="EA29" s="45" t="str">
        <f>ZZZ__FnCalls!F115</f>
        <v>Jan 2019</v>
      </c>
      <c r="EB29" s="44" t="str">
        <f>ZZZ__FnCalls!F127</f>
        <v>Jan 2020</v>
      </c>
      <c r="EC29" s="44" t="str">
        <f>ZZZ__FnCalls!F128</f>
        <v>Feb 2020</v>
      </c>
      <c r="ED29" s="44" t="str">
        <f>ZZZ__FnCalls!F129</f>
        <v>Mar 2020</v>
      </c>
      <c r="EE29" s="44" t="str">
        <f>ZZZ__FnCalls!F130</f>
        <v>Apr 2020</v>
      </c>
      <c r="EF29" s="44" t="str">
        <f>ZZZ__FnCalls!F131</f>
        <v>May 2020</v>
      </c>
      <c r="EG29" s="44" t="str">
        <f>ZZZ__FnCalls!F132</f>
        <v>Jun 2020</v>
      </c>
      <c r="EH29" s="44" t="str">
        <f>ZZZ__FnCalls!F133</f>
        <v>Jul 2020</v>
      </c>
      <c r="EI29" s="44" t="str">
        <f>ZZZ__FnCalls!F134</f>
        <v>Aug 2020</v>
      </c>
      <c r="EJ29" s="44" t="str">
        <f>ZZZ__FnCalls!F135</f>
        <v>Sep 2020</v>
      </c>
      <c r="EK29" s="44" t="str">
        <f>ZZZ__FnCalls!F136</f>
        <v>Oct 2020</v>
      </c>
      <c r="EL29" s="44" t="str">
        <f>ZZZ__FnCalls!F137</f>
        <v>Nov 2020</v>
      </c>
      <c r="EM29" s="44" t="str">
        <f>ZZZ__FnCalls!F138</f>
        <v>Dec 2020</v>
      </c>
      <c r="EN29" s="45" t="str">
        <f>ZZZ__FnCalls!F127</f>
        <v>Jan 2020</v>
      </c>
    </row>
    <row r="30" spans="1:144" ht="12.75" customHeight="1">
      <c r="A30" s="2" t="str">
        <f>"Income_Permanent_1"</f>
        <v>Income_Permanent_1</v>
      </c>
    </row>
    <row r="31" spans="1:144" ht="12.75" customHeight="1">
      <c r="B31" s="19" t="str">
        <f>ZZZ__FnCalls!F7</f>
        <v>Jan 2010</v>
      </c>
      <c r="C31" s="20" t="str">
        <f>ZZZ__FnCalls!F8</f>
        <v>Feb 2010</v>
      </c>
      <c r="D31" s="20" t="str">
        <f>ZZZ__FnCalls!F9</f>
        <v>Mar 2010</v>
      </c>
      <c r="E31" s="20" t="str">
        <f>ZZZ__FnCalls!F10</f>
        <v>Apr 2010</v>
      </c>
      <c r="F31" s="20" t="str">
        <f>ZZZ__FnCalls!F11</f>
        <v>May 2010</v>
      </c>
      <c r="G31" s="20" t="str">
        <f>ZZZ__FnCalls!F12</f>
        <v>Jun 2010</v>
      </c>
      <c r="H31" s="20" t="str">
        <f>ZZZ__FnCalls!F13</f>
        <v>Jul 2010</v>
      </c>
      <c r="I31" s="20" t="str">
        <f>ZZZ__FnCalls!F14</f>
        <v>Aug 2010</v>
      </c>
      <c r="J31" s="20" t="str">
        <f>ZZZ__FnCalls!F15</f>
        <v>Sep 2010</v>
      </c>
      <c r="K31" s="20" t="str">
        <f>ZZZ__FnCalls!F16</f>
        <v>Oct 2010</v>
      </c>
      <c r="L31" s="20" t="str">
        <f>ZZZ__FnCalls!F17</f>
        <v>Nov 2010</v>
      </c>
      <c r="M31" s="20" t="str">
        <f>ZZZ__FnCalls!F18</f>
        <v>Dec 2010</v>
      </c>
      <c r="N31" s="21" t="str">
        <f>ZZZ__FnCalls!H7</f>
        <v>2010</v>
      </c>
      <c r="O31" s="20" t="str">
        <f>ZZZ__FnCalls!F19</f>
        <v>Jan 2011</v>
      </c>
      <c r="P31" s="20" t="str">
        <f>ZZZ__FnCalls!F20</f>
        <v>Feb 2011</v>
      </c>
      <c r="Q31" s="20" t="str">
        <f>ZZZ__FnCalls!F21</f>
        <v>Mar 2011</v>
      </c>
      <c r="R31" s="20" t="str">
        <f>ZZZ__FnCalls!F22</f>
        <v>Apr 2011</v>
      </c>
      <c r="S31" s="20" t="str">
        <f>ZZZ__FnCalls!F23</f>
        <v>May 2011</v>
      </c>
      <c r="T31" s="20" t="str">
        <f>ZZZ__FnCalls!F24</f>
        <v>Jun 2011</v>
      </c>
      <c r="U31" s="20" t="str">
        <f>ZZZ__FnCalls!F25</f>
        <v>Jul 2011</v>
      </c>
      <c r="V31" s="20" t="str">
        <f>ZZZ__FnCalls!F26</f>
        <v>Aug 2011</v>
      </c>
      <c r="W31" s="20" t="str">
        <f>ZZZ__FnCalls!F27</f>
        <v>Sep 2011</v>
      </c>
      <c r="X31" s="20" t="str">
        <f>ZZZ__FnCalls!F28</f>
        <v>Oct 2011</v>
      </c>
      <c r="Y31" s="20" t="str">
        <f>ZZZ__FnCalls!F29</f>
        <v>Nov 2011</v>
      </c>
      <c r="Z31" s="20" t="str">
        <f>ZZZ__FnCalls!F30</f>
        <v>Dec 2011</v>
      </c>
      <c r="AA31" s="21" t="str">
        <f>ZZZ__FnCalls!H19</f>
        <v>2011</v>
      </c>
      <c r="AB31" s="20" t="str">
        <f>ZZZ__FnCalls!F31</f>
        <v>Jan 2012</v>
      </c>
      <c r="AC31" s="20" t="str">
        <f>ZZZ__FnCalls!F32</f>
        <v>Feb 2012</v>
      </c>
      <c r="AD31" s="20" t="str">
        <f>ZZZ__FnCalls!F33</f>
        <v>Mar 2012</v>
      </c>
      <c r="AE31" s="20" t="str">
        <f>ZZZ__FnCalls!F34</f>
        <v>Apr 2012</v>
      </c>
      <c r="AF31" s="20" t="str">
        <f>ZZZ__FnCalls!F35</f>
        <v>May 2012</v>
      </c>
      <c r="AG31" s="20" t="str">
        <f>ZZZ__FnCalls!F36</f>
        <v>Jun 2012</v>
      </c>
      <c r="AH31" s="20" t="str">
        <f>ZZZ__FnCalls!F37</f>
        <v>Jul 2012</v>
      </c>
      <c r="AI31" s="20" t="str">
        <f>ZZZ__FnCalls!F38</f>
        <v>Aug 2012</v>
      </c>
      <c r="AJ31" s="20" t="str">
        <f>ZZZ__FnCalls!F39</f>
        <v>Sep 2012</v>
      </c>
      <c r="AK31" s="20" t="str">
        <f>ZZZ__FnCalls!F40</f>
        <v>Oct 2012</v>
      </c>
      <c r="AL31" s="20" t="str">
        <f>ZZZ__FnCalls!F41</f>
        <v>Nov 2012</v>
      </c>
      <c r="AM31" s="20" t="str">
        <f>ZZZ__FnCalls!F42</f>
        <v>Dec 2012</v>
      </c>
      <c r="AN31" s="21" t="str">
        <f>ZZZ__FnCalls!H31</f>
        <v>2012</v>
      </c>
      <c r="AO31" s="20" t="str">
        <f>ZZZ__FnCalls!F43</f>
        <v>Jan 2013</v>
      </c>
      <c r="AP31" s="20" t="str">
        <f>ZZZ__FnCalls!F44</f>
        <v>Feb 2013</v>
      </c>
      <c r="AQ31" s="20" t="str">
        <f>ZZZ__FnCalls!F45</f>
        <v>Mar 2013</v>
      </c>
      <c r="AR31" s="20" t="str">
        <f>ZZZ__FnCalls!F46</f>
        <v>Apr 2013</v>
      </c>
      <c r="AS31" s="20" t="str">
        <f>ZZZ__FnCalls!F47</f>
        <v>May 2013</v>
      </c>
      <c r="AT31" s="20" t="str">
        <f>ZZZ__FnCalls!F48</f>
        <v>Jun 2013</v>
      </c>
      <c r="AU31" s="20" t="str">
        <f>ZZZ__FnCalls!F49</f>
        <v>Jul 2013</v>
      </c>
      <c r="AV31" s="20" t="str">
        <f>ZZZ__FnCalls!F50</f>
        <v>Aug 2013</v>
      </c>
      <c r="AW31" s="20" t="str">
        <f>ZZZ__FnCalls!F51</f>
        <v>Sep 2013</v>
      </c>
      <c r="AX31" s="20" t="str">
        <f>ZZZ__FnCalls!F52</f>
        <v>Oct 2013</v>
      </c>
      <c r="AY31" s="20" t="str">
        <f>ZZZ__FnCalls!F53</f>
        <v>Nov 2013</v>
      </c>
      <c r="AZ31" s="20" t="str">
        <f>ZZZ__FnCalls!F54</f>
        <v>Dec 2013</v>
      </c>
      <c r="BA31" s="21" t="str">
        <f>ZZZ__FnCalls!H43</f>
        <v>2013</v>
      </c>
      <c r="BB31" s="20" t="str">
        <f>ZZZ__FnCalls!F55</f>
        <v>Jan 2014</v>
      </c>
      <c r="BC31" s="20" t="str">
        <f>ZZZ__FnCalls!F56</f>
        <v>Feb 2014</v>
      </c>
      <c r="BD31" s="20" t="str">
        <f>ZZZ__FnCalls!F57</f>
        <v>Mar 2014</v>
      </c>
      <c r="BE31" s="20" t="str">
        <f>ZZZ__FnCalls!F58</f>
        <v>Apr 2014</v>
      </c>
      <c r="BF31" s="20" t="str">
        <f>ZZZ__FnCalls!F59</f>
        <v>May 2014</v>
      </c>
      <c r="BG31" s="20" t="str">
        <f>ZZZ__FnCalls!F60</f>
        <v>Jun 2014</v>
      </c>
      <c r="BH31" s="20" t="str">
        <f>ZZZ__FnCalls!F61</f>
        <v>Jul 2014</v>
      </c>
      <c r="BI31" s="20" t="str">
        <f>ZZZ__FnCalls!F62</f>
        <v>Aug 2014</v>
      </c>
      <c r="BJ31" s="20" t="str">
        <f>ZZZ__FnCalls!F63</f>
        <v>Sep 2014</v>
      </c>
      <c r="BK31" s="20" t="str">
        <f>ZZZ__FnCalls!F64</f>
        <v>Oct 2014</v>
      </c>
      <c r="BL31" s="20" t="str">
        <f>ZZZ__FnCalls!F65</f>
        <v>Nov 2014</v>
      </c>
      <c r="BM31" s="20" t="str">
        <f>ZZZ__FnCalls!F66</f>
        <v>Dec 2014</v>
      </c>
      <c r="BN31" s="21" t="str">
        <f>ZZZ__FnCalls!H55</f>
        <v>2014</v>
      </c>
      <c r="BO31" s="20" t="str">
        <f>ZZZ__FnCalls!F67</f>
        <v>Jan 2015</v>
      </c>
      <c r="BP31" s="20" t="str">
        <f>ZZZ__FnCalls!F68</f>
        <v>Feb 2015</v>
      </c>
      <c r="BQ31" s="20" t="str">
        <f>ZZZ__FnCalls!F69</f>
        <v>Mar 2015</v>
      </c>
      <c r="BR31" s="20" t="str">
        <f>ZZZ__FnCalls!F70</f>
        <v>Apr 2015</v>
      </c>
      <c r="BS31" s="20" t="str">
        <f>ZZZ__FnCalls!F71</f>
        <v>May 2015</v>
      </c>
      <c r="BT31" s="20" t="str">
        <f>ZZZ__FnCalls!F72</f>
        <v>Jun 2015</v>
      </c>
      <c r="BU31" s="20" t="str">
        <f>ZZZ__FnCalls!F73</f>
        <v>Jul 2015</v>
      </c>
      <c r="BV31" s="20" t="str">
        <f>ZZZ__FnCalls!F74</f>
        <v>Aug 2015</v>
      </c>
      <c r="BW31" s="20" t="str">
        <f>ZZZ__FnCalls!F75</f>
        <v>Sep 2015</v>
      </c>
      <c r="BX31" s="20" t="str">
        <f>ZZZ__FnCalls!F76</f>
        <v>Oct 2015</v>
      </c>
      <c r="BY31" s="20" t="str">
        <f>ZZZ__FnCalls!F77</f>
        <v>Nov 2015</v>
      </c>
      <c r="BZ31" s="20" t="str">
        <f>ZZZ__FnCalls!F78</f>
        <v>Dec 2015</v>
      </c>
      <c r="CA31" s="21" t="str">
        <f>ZZZ__FnCalls!H67</f>
        <v>2015</v>
      </c>
      <c r="CB31" s="20" t="str">
        <f>ZZZ__FnCalls!F79</f>
        <v>Jan 2016</v>
      </c>
      <c r="CC31" s="20" t="str">
        <f>ZZZ__FnCalls!F80</f>
        <v>Feb 2016</v>
      </c>
      <c r="CD31" s="20" t="str">
        <f>ZZZ__FnCalls!F81</f>
        <v>Mar 2016</v>
      </c>
      <c r="CE31" s="20" t="str">
        <f>ZZZ__FnCalls!F82</f>
        <v>Apr 2016</v>
      </c>
      <c r="CF31" s="20" t="str">
        <f>ZZZ__FnCalls!F83</f>
        <v>May 2016</v>
      </c>
      <c r="CG31" s="20" t="str">
        <f>ZZZ__FnCalls!F84</f>
        <v>Jun 2016</v>
      </c>
      <c r="CH31" s="20" t="str">
        <f>ZZZ__FnCalls!F85</f>
        <v>Jul 2016</v>
      </c>
      <c r="CI31" s="20" t="str">
        <f>ZZZ__FnCalls!F86</f>
        <v>Aug 2016</v>
      </c>
      <c r="CJ31" s="20" t="str">
        <f>ZZZ__FnCalls!F87</f>
        <v>Sep 2016</v>
      </c>
      <c r="CK31" s="20" t="str">
        <f>ZZZ__FnCalls!F88</f>
        <v>Oct 2016</v>
      </c>
      <c r="CL31" s="20" t="str">
        <f>ZZZ__FnCalls!F89</f>
        <v>Nov 2016</v>
      </c>
      <c r="CM31" s="20" t="str">
        <f>ZZZ__FnCalls!F90</f>
        <v>Dec 2016</v>
      </c>
      <c r="CN31" s="21" t="str">
        <f>ZZZ__FnCalls!H79</f>
        <v>2016</v>
      </c>
      <c r="CO31" s="20" t="str">
        <f>ZZZ__FnCalls!F91</f>
        <v>Jan 2017</v>
      </c>
      <c r="CP31" s="20" t="str">
        <f>ZZZ__FnCalls!F92</f>
        <v>Feb 2017</v>
      </c>
      <c r="CQ31" s="20" t="str">
        <f>ZZZ__FnCalls!F93</f>
        <v>Mar 2017</v>
      </c>
      <c r="CR31" s="20" t="str">
        <f>ZZZ__FnCalls!F94</f>
        <v>Apr 2017</v>
      </c>
      <c r="CS31" s="20" t="str">
        <f>ZZZ__FnCalls!F95</f>
        <v>May 2017</v>
      </c>
      <c r="CT31" s="20" t="str">
        <f>ZZZ__FnCalls!F96</f>
        <v>Jun 2017</v>
      </c>
      <c r="CU31" s="20" t="str">
        <f>ZZZ__FnCalls!F97</f>
        <v>Jul 2017</v>
      </c>
      <c r="CV31" s="20" t="str">
        <f>ZZZ__FnCalls!F98</f>
        <v>Aug 2017</v>
      </c>
      <c r="CW31" s="20" t="str">
        <f>ZZZ__FnCalls!F99</f>
        <v>Sep 2017</v>
      </c>
      <c r="CX31" s="20" t="str">
        <f>ZZZ__FnCalls!F100</f>
        <v>Oct 2017</v>
      </c>
      <c r="CY31" s="20" t="str">
        <f>ZZZ__FnCalls!F101</f>
        <v>Nov 2017</v>
      </c>
      <c r="CZ31" s="20" t="str">
        <f>ZZZ__FnCalls!F102</f>
        <v>Dec 2017</v>
      </c>
      <c r="DA31" s="21" t="str">
        <f>ZZZ__FnCalls!H91</f>
        <v>2017</v>
      </c>
      <c r="DB31" s="20" t="str">
        <f>ZZZ__FnCalls!F103</f>
        <v>Jan 2018</v>
      </c>
      <c r="DC31" s="20" t="str">
        <f>ZZZ__FnCalls!F104</f>
        <v>Feb 2018</v>
      </c>
      <c r="DD31" s="20" t="str">
        <f>ZZZ__FnCalls!F105</f>
        <v>Mar 2018</v>
      </c>
      <c r="DE31" s="20" t="str">
        <f>ZZZ__FnCalls!F106</f>
        <v>Apr 2018</v>
      </c>
      <c r="DF31" s="20" t="str">
        <f>ZZZ__FnCalls!F107</f>
        <v>May 2018</v>
      </c>
      <c r="DG31" s="20" t="str">
        <f>ZZZ__FnCalls!F108</f>
        <v>Jun 2018</v>
      </c>
      <c r="DH31" s="20" t="str">
        <f>ZZZ__FnCalls!F109</f>
        <v>Jul 2018</v>
      </c>
      <c r="DI31" s="20" t="str">
        <f>ZZZ__FnCalls!F110</f>
        <v>Aug 2018</v>
      </c>
      <c r="DJ31" s="20" t="str">
        <f>ZZZ__FnCalls!F111</f>
        <v>Sep 2018</v>
      </c>
      <c r="DK31" s="20" t="str">
        <f>ZZZ__FnCalls!F112</f>
        <v>Oct 2018</v>
      </c>
      <c r="DL31" s="20" t="str">
        <f>ZZZ__FnCalls!F113</f>
        <v>Nov 2018</v>
      </c>
      <c r="DM31" s="20" t="str">
        <f>ZZZ__FnCalls!F114</f>
        <v>Dec 2018</v>
      </c>
      <c r="DN31" s="21" t="str">
        <f>ZZZ__FnCalls!H103</f>
        <v>2018</v>
      </c>
      <c r="DO31" s="20" t="str">
        <f>ZZZ__FnCalls!F115</f>
        <v>Jan 2019</v>
      </c>
      <c r="DP31" s="20" t="str">
        <f>ZZZ__FnCalls!F116</f>
        <v>Feb 2019</v>
      </c>
      <c r="DQ31" s="20" t="str">
        <f>ZZZ__FnCalls!F117</f>
        <v>Mar 2019</v>
      </c>
      <c r="DR31" s="20" t="str">
        <f>ZZZ__FnCalls!F118</f>
        <v>Apr 2019</v>
      </c>
      <c r="DS31" s="20" t="str">
        <f>ZZZ__FnCalls!F119</f>
        <v>May 2019</v>
      </c>
      <c r="DT31" s="20" t="str">
        <f>ZZZ__FnCalls!F120</f>
        <v>Jun 2019</v>
      </c>
      <c r="DU31" s="20" t="str">
        <f>ZZZ__FnCalls!F121</f>
        <v>Jul 2019</v>
      </c>
      <c r="DV31" s="20" t="str">
        <f>ZZZ__FnCalls!F122</f>
        <v>Aug 2019</v>
      </c>
      <c r="DW31" s="20" t="str">
        <f>ZZZ__FnCalls!F123</f>
        <v>Sep 2019</v>
      </c>
      <c r="DX31" s="20" t="str">
        <f>ZZZ__FnCalls!F124</f>
        <v>Oct 2019</v>
      </c>
      <c r="DY31" s="20" t="str">
        <f>ZZZ__FnCalls!F125</f>
        <v>Nov 2019</v>
      </c>
      <c r="DZ31" s="20" t="str">
        <f>ZZZ__FnCalls!F126</f>
        <v>Dec 2019</v>
      </c>
      <c r="EA31" s="21" t="str">
        <f>ZZZ__FnCalls!H115</f>
        <v>2019</v>
      </c>
      <c r="EB31" s="20" t="str">
        <f>ZZZ__FnCalls!F127</f>
        <v>Jan 2020</v>
      </c>
      <c r="EC31" s="20" t="str">
        <f>ZZZ__FnCalls!F128</f>
        <v>Feb 2020</v>
      </c>
      <c r="ED31" s="20" t="str">
        <f>ZZZ__FnCalls!F129</f>
        <v>Mar 2020</v>
      </c>
      <c r="EE31" s="20" t="str">
        <f>ZZZ__FnCalls!F130</f>
        <v>Apr 2020</v>
      </c>
      <c r="EF31" s="20" t="str">
        <f>ZZZ__FnCalls!F131</f>
        <v>May 2020</v>
      </c>
      <c r="EG31" s="20" t="str">
        <f>ZZZ__FnCalls!F132</f>
        <v>Jun 2020</v>
      </c>
      <c r="EH31" s="20" t="str">
        <f>ZZZ__FnCalls!F133</f>
        <v>Jul 2020</v>
      </c>
      <c r="EI31" s="20" t="str">
        <f>ZZZ__FnCalls!F134</f>
        <v>Aug 2020</v>
      </c>
      <c r="EJ31" s="20" t="str">
        <f>ZZZ__FnCalls!F135</f>
        <v>Sep 2020</v>
      </c>
      <c r="EK31" s="20" t="str">
        <f>ZZZ__FnCalls!F136</f>
        <v>Oct 2020</v>
      </c>
      <c r="EL31" s="20" t="str">
        <f>ZZZ__FnCalls!F137</f>
        <v>Nov 2020</v>
      </c>
      <c r="EM31" s="20" t="str">
        <f>ZZZ__FnCalls!F138</f>
        <v>Dec 2020</v>
      </c>
      <c r="EN31" s="21" t="str">
        <f>ZZZ__FnCalls!H127</f>
        <v>2020</v>
      </c>
    </row>
    <row r="32" spans="1:144" ht="12.75" customHeight="1">
      <c r="A32" s="5"/>
      <c r="B32" s="44">
        <f>ZZZ__FnCalls!A7</f>
        <v>40179</v>
      </c>
      <c r="C32" s="44">
        <f>ZZZ__FnCalls!A8</f>
        <v>40210</v>
      </c>
      <c r="D32" s="44">
        <f>ZZZ__FnCalls!A9</f>
        <v>40238</v>
      </c>
      <c r="E32" s="44">
        <f>ZZZ__FnCalls!A10</f>
        <v>40269</v>
      </c>
      <c r="F32" s="44">
        <f>ZZZ__FnCalls!A11</f>
        <v>40299</v>
      </c>
      <c r="G32" s="44">
        <f>ZZZ__FnCalls!A12</f>
        <v>40330</v>
      </c>
      <c r="H32" s="44">
        <f>ZZZ__FnCalls!A13</f>
        <v>40360</v>
      </c>
      <c r="I32" s="44">
        <f>ZZZ__FnCalls!A14</f>
        <v>40391</v>
      </c>
      <c r="J32" s="44">
        <f>ZZZ__FnCalls!A15</f>
        <v>40422</v>
      </c>
      <c r="K32" s="44">
        <f>ZZZ__FnCalls!A16</f>
        <v>40452</v>
      </c>
      <c r="L32" s="44">
        <f>ZZZ__FnCalls!A17</f>
        <v>40483</v>
      </c>
      <c r="M32" s="44">
        <f>ZZZ__FnCalls!A18</f>
        <v>40513</v>
      </c>
      <c r="N32" s="45">
        <f>ZZZ__FnCalls!A7</f>
        <v>40179</v>
      </c>
      <c r="O32" s="44">
        <f>ZZZ__FnCalls!A19</f>
        <v>40544</v>
      </c>
      <c r="P32" s="44">
        <f>ZZZ__FnCalls!A20</f>
        <v>40575</v>
      </c>
      <c r="Q32" s="44">
        <f>ZZZ__FnCalls!A21</f>
        <v>40603</v>
      </c>
      <c r="R32" s="44">
        <f>ZZZ__FnCalls!A22</f>
        <v>40634</v>
      </c>
      <c r="S32" s="44">
        <f>ZZZ__FnCalls!A23</f>
        <v>40664</v>
      </c>
      <c r="T32" s="44">
        <f>ZZZ__FnCalls!A24</f>
        <v>40695</v>
      </c>
      <c r="U32" s="44">
        <f>ZZZ__FnCalls!A25</f>
        <v>40725</v>
      </c>
      <c r="V32" s="44">
        <f>ZZZ__FnCalls!A26</f>
        <v>40756</v>
      </c>
      <c r="W32" s="44">
        <f>ZZZ__FnCalls!A27</f>
        <v>40787</v>
      </c>
      <c r="X32" s="44">
        <f>ZZZ__FnCalls!A28</f>
        <v>40817</v>
      </c>
      <c r="Y32" s="44">
        <f>ZZZ__FnCalls!A29</f>
        <v>40848</v>
      </c>
      <c r="Z32" s="44">
        <f>ZZZ__FnCalls!A30</f>
        <v>40878</v>
      </c>
      <c r="AA32" s="45">
        <f>ZZZ__FnCalls!A19</f>
        <v>40544</v>
      </c>
      <c r="AB32" s="44">
        <f>ZZZ__FnCalls!A31</f>
        <v>40909</v>
      </c>
      <c r="AC32" s="44">
        <f>ZZZ__FnCalls!A32</f>
        <v>40940</v>
      </c>
      <c r="AD32" s="44">
        <f>ZZZ__FnCalls!A33</f>
        <v>40969</v>
      </c>
      <c r="AE32" s="44">
        <f>ZZZ__FnCalls!A34</f>
        <v>41000</v>
      </c>
      <c r="AF32" s="44">
        <f>ZZZ__FnCalls!A35</f>
        <v>41030</v>
      </c>
      <c r="AG32" s="44">
        <f>ZZZ__FnCalls!A36</f>
        <v>41061</v>
      </c>
      <c r="AH32" s="44">
        <f>ZZZ__FnCalls!A37</f>
        <v>41091</v>
      </c>
      <c r="AI32" s="44">
        <f>ZZZ__FnCalls!A38</f>
        <v>41122</v>
      </c>
      <c r="AJ32" s="44">
        <f>ZZZ__FnCalls!A39</f>
        <v>41153</v>
      </c>
      <c r="AK32" s="44">
        <f>ZZZ__FnCalls!A40</f>
        <v>41183</v>
      </c>
      <c r="AL32" s="44">
        <f>ZZZ__FnCalls!A41</f>
        <v>41214</v>
      </c>
      <c r="AM32" s="44">
        <f>ZZZ__FnCalls!A42</f>
        <v>41244</v>
      </c>
      <c r="AN32" s="45">
        <f>ZZZ__FnCalls!A31</f>
        <v>40909</v>
      </c>
      <c r="AO32" s="44">
        <f>ZZZ__FnCalls!A43</f>
        <v>41275</v>
      </c>
      <c r="AP32" s="44">
        <f>ZZZ__FnCalls!A44</f>
        <v>41306</v>
      </c>
      <c r="AQ32" s="44">
        <f>ZZZ__FnCalls!A45</f>
        <v>41334</v>
      </c>
      <c r="AR32" s="44">
        <f>ZZZ__FnCalls!A46</f>
        <v>41365</v>
      </c>
      <c r="AS32" s="44">
        <f>ZZZ__FnCalls!A47</f>
        <v>41395</v>
      </c>
      <c r="AT32" s="44">
        <f>ZZZ__FnCalls!A48</f>
        <v>41426</v>
      </c>
      <c r="AU32" s="44">
        <f>ZZZ__FnCalls!A49</f>
        <v>41456</v>
      </c>
      <c r="AV32" s="44">
        <f>ZZZ__FnCalls!A50</f>
        <v>41487</v>
      </c>
      <c r="AW32" s="44">
        <f>ZZZ__FnCalls!A51</f>
        <v>41518</v>
      </c>
      <c r="AX32" s="44">
        <f>ZZZ__FnCalls!A52</f>
        <v>41548</v>
      </c>
      <c r="AY32" s="44">
        <f>ZZZ__FnCalls!A53</f>
        <v>41579</v>
      </c>
      <c r="AZ32" s="44">
        <f>ZZZ__FnCalls!A54</f>
        <v>41609</v>
      </c>
      <c r="BA32" s="45">
        <f>ZZZ__FnCalls!A43</f>
        <v>41275</v>
      </c>
      <c r="BB32" s="44">
        <f>ZZZ__FnCalls!A55</f>
        <v>41640</v>
      </c>
      <c r="BC32" s="44">
        <f>ZZZ__FnCalls!A56</f>
        <v>41671</v>
      </c>
      <c r="BD32" s="44">
        <f>ZZZ__FnCalls!A57</f>
        <v>41699</v>
      </c>
      <c r="BE32" s="44">
        <f>ZZZ__FnCalls!A58</f>
        <v>41730</v>
      </c>
      <c r="BF32" s="44">
        <f>ZZZ__FnCalls!A59</f>
        <v>41760</v>
      </c>
      <c r="BG32" s="44">
        <f>ZZZ__FnCalls!A60</f>
        <v>41791</v>
      </c>
      <c r="BH32" s="44">
        <f>ZZZ__FnCalls!A61</f>
        <v>41821</v>
      </c>
      <c r="BI32" s="44">
        <f>ZZZ__FnCalls!A62</f>
        <v>41852</v>
      </c>
      <c r="BJ32" s="44">
        <f>ZZZ__FnCalls!A63</f>
        <v>41883</v>
      </c>
      <c r="BK32" s="44">
        <f>ZZZ__FnCalls!A64</f>
        <v>41913</v>
      </c>
      <c r="BL32" s="44">
        <f>ZZZ__FnCalls!A65</f>
        <v>41944</v>
      </c>
      <c r="BM32" s="44">
        <f>ZZZ__FnCalls!A66</f>
        <v>41974</v>
      </c>
      <c r="BN32" s="45">
        <f>ZZZ__FnCalls!A55</f>
        <v>41640</v>
      </c>
      <c r="BO32" s="44">
        <f>ZZZ__FnCalls!A67</f>
        <v>42005</v>
      </c>
      <c r="BP32" s="44">
        <f>ZZZ__FnCalls!A68</f>
        <v>42036</v>
      </c>
      <c r="BQ32" s="44">
        <f>ZZZ__FnCalls!A69</f>
        <v>42064</v>
      </c>
      <c r="BR32" s="44">
        <f>ZZZ__FnCalls!A70</f>
        <v>42095</v>
      </c>
      <c r="BS32" s="44">
        <f>ZZZ__FnCalls!A71</f>
        <v>42125</v>
      </c>
      <c r="BT32" s="44">
        <f>ZZZ__FnCalls!A72</f>
        <v>42156</v>
      </c>
      <c r="BU32" s="44">
        <f>ZZZ__FnCalls!A73</f>
        <v>42186</v>
      </c>
      <c r="BV32" s="44">
        <f>ZZZ__FnCalls!A74</f>
        <v>42217</v>
      </c>
      <c r="BW32" s="44">
        <f>ZZZ__FnCalls!A75</f>
        <v>42248</v>
      </c>
      <c r="BX32" s="44">
        <f>ZZZ__FnCalls!A76</f>
        <v>42278</v>
      </c>
      <c r="BY32" s="44">
        <f>ZZZ__FnCalls!A77</f>
        <v>42309</v>
      </c>
      <c r="BZ32" s="44">
        <f>ZZZ__FnCalls!A78</f>
        <v>42339</v>
      </c>
      <c r="CA32" s="45">
        <f>ZZZ__FnCalls!A67</f>
        <v>42005</v>
      </c>
      <c r="CB32" s="44">
        <f>ZZZ__FnCalls!A79</f>
        <v>42370</v>
      </c>
      <c r="CC32" s="44">
        <f>ZZZ__FnCalls!A80</f>
        <v>42401</v>
      </c>
      <c r="CD32" s="44">
        <f>ZZZ__FnCalls!A81</f>
        <v>42430</v>
      </c>
      <c r="CE32" s="44">
        <f>ZZZ__FnCalls!A82</f>
        <v>42461</v>
      </c>
      <c r="CF32" s="44">
        <f>ZZZ__FnCalls!A83</f>
        <v>42491</v>
      </c>
      <c r="CG32" s="44">
        <f>ZZZ__FnCalls!A84</f>
        <v>42522</v>
      </c>
      <c r="CH32" s="44">
        <f>ZZZ__FnCalls!A85</f>
        <v>42552</v>
      </c>
      <c r="CI32" s="44">
        <f>ZZZ__FnCalls!A86</f>
        <v>42583</v>
      </c>
      <c r="CJ32" s="44">
        <f>ZZZ__FnCalls!A87</f>
        <v>42614</v>
      </c>
      <c r="CK32" s="44">
        <f>ZZZ__FnCalls!A88</f>
        <v>42644</v>
      </c>
      <c r="CL32" s="44">
        <f>ZZZ__FnCalls!A89</f>
        <v>42675</v>
      </c>
      <c r="CM32" s="44">
        <f>ZZZ__FnCalls!A90</f>
        <v>42705</v>
      </c>
      <c r="CN32" s="45">
        <f>ZZZ__FnCalls!A79</f>
        <v>42370</v>
      </c>
      <c r="CO32" s="44">
        <f>ZZZ__FnCalls!A91</f>
        <v>42736</v>
      </c>
      <c r="CP32" s="44">
        <f>ZZZ__FnCalls!A92</f>
        <v>42767</v>
      </c>
      <c r="CQ32" s="44">
        <f>ZZZ__FnCalls!A93</f>
        <v>42795</v>
      </c>
      <c r="CR32" s="44">
        <f>ZZZ__FnCalls!A94</f>
        <v>42826</v>
      </c>
      <c r="CS32" s="44">
        <f>ZZZ__FnCalls!A95</f>
        <v>42856</v>
      </c>
      <c r="CT32" s="44">
        <f>ZZZ__FnCalls!A96</f>
        <v>42887</v>
      </c>
      <c r="CU32" s="44">
        <f>ZZZ__FnCalls!A97</f>
        <v>42917</v>
      </c>
      <c r="CV32" s="44">
        <f>ZZZ__FnCalls!A98</f>
        <v>42948</v>
      </c>
      <c r="CW32" s="44">
        <f>ZZZ__FnCalls!A99</f>
        <v>42979</v>
      </c>
      <c r="CX32" s="44">
        <f>ZZZ__FnCalls!A100</f>
        <v>43009</v>
      </c>
      <c r="CY32" s="44">
        <f>ZZZ__FnCalls!A101</f>
        <v>43040</v>
      </c>
      <c r="CZ32" s="44">
        <f>ZZZ__FnCalls!A102</f>
        <v>43070</v>
      </c>
      <c r="DA32" s="45">
        <f>ZZZ__FnCalls!A91</f>
        <v>42736</v>
      </c>
      <c r="DB32" s="44">
        <f>ZZZ__FnCalls!A103</f>
        <v>43101</v>
      </c>
      <c r="DC32" s="44">
        <f>ZZZ__FnCalls!A104</f>
        <v>43132</v>
      </c>
      <c r="DD32" s="44">
        <f>ZZZ__FnCalls!A105</f>
        <v>43160</v>
      </c>
      <c r="DE32" s="44">
        <f>ZZZ__FnCalls!A106</f>
        <v>43191</v>
      </c>
      <c r="DF32" s="44">
        <f>ZZZ__FnCalls!A107</f>
        <v>43221</v>
      </c>
      <c r="DG32" s="44">
        <f>ZZZ__FnCalls!A108</f>
        <v>43252</v>
      </c>
      <c r="DH32" s="44">
        <f>ZZZ__FnCalls!A109</f>
        <v>43282</v>
      </c>
      <c r="DI32" s="44">
        <f>ZZZ__FnCalls!A110</f>
        <v>43313</v>
      </c>
      <c r="DJ32" s="44">
        <f>ZZZ__FnCalls!A111</f>
        <v>43344</v>
      </c>
      <c r="DK32" s="44">
        <f>ZZZ__FnCalls!A112</f>
        <v>43374</v>
      </c>
      <c r="DL32" s="44">
        <f>ZZZ__FnCalls!A113</f>
        <v>43405</v>
      </c>
      <c r="DM32" s="44">
        <f>ZZZ__FnCalls!A114</f>
        <v>43435</v>
      </c>
      <c r="DN32" s="45">
        <f>ZZZ__FnCalls!A103</f>
        <v>43101</v>
      </c>
      <c r="DO32" s="44">
        <f>ZZZ__FnCalls!A115</f>
        <v>43466</v>
      </c>
      <c r="DP32" s="44">
        <f>ZZZ__FnCalls!A116</f>
        <v>43497</v>
      </c>
      <c r="DQ32" s="44">
        <f>ZZZ__FnCalls!A117</f>
        <v>43525</v>
      </c>
      <c r="DR32" s="44">
        <f>ZZZ__FnCalls!A118</f>
        <v>43556</v>
      </c>
      <c r="DS32" s="44">
        <f>ZZZ__FnCalls!A119</f>
        <v>43586</v>
      </c>
      <c r="DT32" s="44">
        <f>ZZZ__FnCalls!A120</f>
        <v>43617</v>
      </c>
      <c r="DU32" s="44">
        <f>ZZZ__FnCalls!A121</f>
        <v>43647</v>
      </c>
      <c r="DV32" s="44">
        <f>ZZZ__FnCalls!A122</f>
        <v>43678</v>
      </c>
      <c r="DW32" s="44">
        <f>ZZZ__FnCalls!A123</f>
        <v>43709</v>
      </c>
      <c r="DX32" s="44">
        <f>ZZZ__FnCalls!A124</f>
        <v>43739</v>
      </c>
      <c r="DY32" s="44">
        <f>ZZZ__FnCalls!A125</f>
        <v>43770</v>
      </c>
      <c r="DZ32" s="44">
        <f>ZZZ__FnCalls!A126</f>
        <v>43800</v>
      </c>
      <c r="EA32" s="45">
        <f>ZZZ__FnCalls!A115</f>
        <v>43466</v>
      </c>
      <c r="EB32" s="44">
        <f>ZZZ__FnCalls!A127</f>
        <v>43831</v>
      </c>
      <c r="EC32" s="44">
        <f>ZZZ__FnCalls!A128</f>
        <v>43862</v>
      </c>
      <c r="ED32" s="44">
        <f>ZZZ__FnCalls!A129</f>
        <v>43891</v>
      </c>
      <c r="EE32" s="44">
        <f>ZZZ__FnCalls!A130</f>
        <v>43922</v>
      </c>
      <c r="EF32" s="44">
        <f>ZZZ__FnCalls!A131</f>
        <v>43952</v>
      </c>
      <c r="EG32" s="44">
        <f>ZZZ__FnCalls!A132</f>
        <v>43983</v>
      </c>
      <c r="EH32" s="44">
        <f>ZZZ__FnCalls!A133</f>
        <v>44013</v>
      </c>
      <c r="EI32" s="44">
        <f>ZZZ__FnCalls!A134</f>
        <v>44044</v>
      </c>
      <c r="EJ32" s="44">
        <f>ZZZ__FnCalls!A135</f>
        <v>44075</v>
      </c>
      <c r="EK32" s="44">
        <f>ZZZ__FnCalls!A136</f>
        <v>44105</v>
      </c>
      <c r="EL32" s="44">
        <f>ZZZ__FnCalls!A137</f>
        <v>44136</v>
      </c>
      <c r="EM32" s="44">
        <f>ZZZ__FnCalls!A138</f>
        <v>44166</v>
      </c>
      <c r="EN32" s="45">
        <f>ZZZ__FnCalls!A127</f>
        <v>43831</v>
      </c>
    </row>
    <row r="33" spans="1:144" ht="12.75" customHeight="1">
      <c r="A33" s="2" t="str">
        <f>"Income_Permanent_2"</f>
        <v>Income_Permanent_2</v>
      </c>
    </row>
    <row r="34" spans="1:144" ht="12.75" customHeight="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c r="A35" s="5"/>
      <c r="B35" s="44" t="str">
        <f>ZZZ__FnCalls!F7</f>
        <v>Jan 2010</v>
      </c>
      <c r="C35" s="44" t="str">
        <f>ZZZ__FnCalls!F8</f>
        <v>Feb 2010</v>
      </c>
      <c r="D35" s="44" t="str">
        <f>ZZZ__FnCalls!F9</f>
        <v>Mar 2010</v>
      </c>
      <c r="E35" s="44" t="str">
        <f>ZZZ__FnCalls!F10</f>
        <v>Apr 2010</v>
      </c>
      <c r="F35" s="44" t="str">
        <f>ZZZ__FnCalls!F11</f>
        <v>May 2010</v>
      </c>
      <c r="G35" s="44" t="str">
        <f>ZZZ__FnCalls!F12</f>
        <v>Jun 2010</v>
      </c>
      <c r="H35" s="44" t="str">
        <f>ZZZ__FnCalls!F13</f>
        <v>Jul 2010</v>
      </c>
      <c r="I35" s="44" t="str">
        <f>ZZZ__FnCalls!F14</f>
        <v>Aug 2010</v>
      </c>
      <c r="J35" s="44" t="str">
        <f>ZZZ__FnCalls!F15</f>
        <v>Sep 2010</v>
      </c>
      <c r="K35" s="44" t="str">
        <f>ZZZ__FnCalls!F16</f>
        <v>Oct 2010</v>
      </c>
      <c r="L35" s="44" t="str">
        <f>ZZZ__FnCalls!F17</f>
        <v>Nov 2010</v>
      </c>
      <c r="M35" s="44" t="str">
        <f>ZZZ__FnCalls!F18</f>
        <v>Dec 2010</v>
      </c>
      <c r="N35" s="45" t="str">
        <f>ZZZ__FnCalls!F7</f>
        <v>Jan 2010</v>
      </c>
      <c r="O35" s="44" t="str">
        <f>ZZZ__FnCalls!F19</f>
        <v>Jan 2011</v>
      </c>
      <c r="P35" s="44" t="str">
        <f>ZZZ__FnCalls!F20</f>
        <v>Feb 2011</v>
      </c>
      <c r="Q35" s="44" t="str">
        <f>ZZZ__FnCalls!F21</f>
        <v>Mar 2011</v>
      </c>
      <c r="R35" s="44" t="str">
        <f>ZZZ__FnCalls!F22</f>
        <v>Apr 2011</v>
      </c>
      <c r="S35" s="44" t="str">
        <f>ZZZ__FnCalls!F23</f>
        <v>May 2011</v>
      </c>
      <c r="T35" s="44" t="str">
        <f>ZZZ__FnCalls!F24</f>
        <v>Jun 2011</v>
      </c>
      <c r="U35" s="44" t="str">
        <f>ZZZ__FnCalls!F25</f>
        <v>Jul 2011</v>
      </c>
      <c r="V35" s="44" t="str">
        <f>ZZZ__FnCalls!F26</f>
        <v>Aug 2011</v>
      </c>
      <c r="W35" s="44" t="str">
        <f>ZZZ__FnCalls!F27</f>
        <v>Sep 2011</v>
      </c>
      <c r="X35" s="44" t="str">
        <f>ZZZ__FnCalls!F28</f>
        <v>Oct 2011</v>
      </c>
      <c r="Y35" s="44" t="str">
        <f>ZZZ__FnCalls!F29</f>
        <v>Nov 2011</v>
      </c>
      <c r="Z35" s="44" t="str">
        <f>ZZZ__FnCalls!F30</f>
        <v>Dec 2011</v>
      </c>
      <c r="AA35" s="45" t="str">
        <f>ZZZ__FnCalls!F19</f>
        <v>Jan 2011</v>
      </c>
      <c r="AB35" s="44" t="str">
        <f>ZZZ__FnCalls!F31</f>
        <v>Jan 2012</v>
      </c>
      <c r="AC35" s="44" t="str">
        <f>ZZZ__FnCalls!F32</f>
        <v>Feb 2012</v>
      </c>
      <c r="AD35" s="44" t="str">
        <f>ZZZ__FnCalls!F33</f>
        <v>Mar 2012</v>
      </c>
      <c r="AE35" s="44" t="str">
        <f>ZZZ__FnCalls!F34</f>
        <v>Apr 2012</v>
      </c>
      <c r="AF35" s="44" t="str">
        <f>ZZZ__FnCalls!F35</f>
        <v>May 2012</v>
      </c>
      <c r="AG35" s="44" t="str">
        <f>ZZZ__FnCalls!F36</f>
        <v>Jun 2012</v>
      </c>
      <c r="AH35" s="44" t="str">
        <f>ZZZ__FnCalls!F37</f>
        <v>Jul 2012</v>
      </c>
      <c r="AI35" s="44" t="str">
        <f>ZZZ__FnCalls!F38</f>
        <v>Aug 2012</v>
      </c>
      <c r="AJ35" s="44" t="str">
        <f>ZZZ__FnCalls!F39</f>
        <v>Sep 2012</v>
      </c>
      <c r="AK35" s="44" t="str">
        <f>ZZZ__FnCalls!F40</f>
        <v>Oct 2012</v>
      </c>
      <c r="AL35" s="44" t="str">
        <f>ZZZ__FnCalls!F41</f>
        <v>Nov 2012</v>
      </c>
      <c r="AM35" s="44" t="str">
        <f>ZZZ__FnCalls!F42</f>
        <v>Dec 2012</v>
      </c>
      <c r="AN35" s="45" t="str">
        <f>ZZZ__FnCalls!F31</f>
        <v>Jan 2012</v>
      </c>
      <c r="AO35" s="44" t="str">
        <f>ZZZ__FnCalls!F43</f>
        <v>Jan 2013</v>
      </c>
      <c r="AP35" s="44" t="str">
        <f>ZZZ__FnCalls!F44</f>
        <v>Feb 2013</v>
      </c>
      <c r="AQ35" s="44" t="str">
        <f>ZZZ__FnCalls!F45</f>
        <v>Mar 2013</v>
      </c>
      <c r="AR35" s="44" t="str">
        <f>ZZZ__FnCalls!F46</f>
        <v>Apr 2013</v>
      </c>
      <c r="AS35" s="44" t="str">
        <f>ZZZ__FnCalls!F47</f>
        <v>May 2013</v>
      </c>
      <c r="AT35" s="44" t="str">
        <f>ZZZ__FnCalls!F48</f>
        <v>Jun 2013</v>
      </c>
      <c r="AU35" s="44" t="str">
        <f>ZZZ__FnCalls!F49</f>
        <v>Jul 2013</v>
      </c>
      <c r="AV35" s="44" t="str">
        <f>ZZZ__FnCalls!F50</f>
        <v>Aug 2013</v>
      </c>
      <c r="AW35" s="44" t="str">
        <f>ZZZ__FnCalls!F51</f>
        <v>Sep 2013</v>
      </c>
      <c r="AX35" s="44" t="str">
        <f>ZZZ__FnCalls!F52</f>
        <v>Oct 2013</v>
      </c>
      <c r="AY35" s="44" t="str">
        <f>ZZZ__FnCalls!F53</f>
        <v>Nov 2013</v>
      </c>
      <c r="AZ35" s="44" t="str">
        <f>ZZZ__FnCalls!F54</f>
        <v>Dec 2013</v>
      </c>
      <c r="BA35" s="45" t="str">
        <f>ZZZ__FnCalls!F43</f>
        <v>Jan 2013</v>
      </c>
      <c r="BB35" s="44" t="str">
        <f>ZZZ__FnCalls!F55</f>
        <v>Jan 2014</v>
      </c>
      <c r="BC35" s="44" t="str">
        <f>ZZZ__FnCalls!F56</f>
        <v>Feb 2014</v>
      </c>
      <c r="BD35" s="44" t="str">
        <f>ZZZ__FnCalls!F57</f>
        <v>Mar 2014</v>
      </c>
      <c r="BE35" s="44" t="str">
        <f>ZZZ__FnCalls!F58</f>
        <v>Apr 2014</v>
      </c>
      <c r="BF35" s="44" t="str">
        <f>ZZZ__FnCalls!F59</f>
        <v>May 2014</v>
      </c>
      <c r="BG35" s="44" t="str">
        <f>ZZZ__FnCalls!F60</f>
        <v>Jun 2014</v>
      </c>
      <c r="BH35" s="44" t="str">
        <f>ZZZ__FnCalls!F61</f>
        <v>Jul 2014</v>
      </c>
      <c r="BI35" s="44" t="str">
        <f>ZZZ__FnCalls!F62</f>
        <v>Aug 2014</v>
      </c>
      <c r="BJ35" s="44" t="str">
        <f>ZZZ__FnCalls!F63</f>
        <v>Sep 2014</v>
      </c>
      <c r="BK35" s="44" t="str">
        <f>ZZZ__FnCalls!F64</f>
        <v>Oct 2014</v>
      </c>
      <c r="BL35" s="44" t="str">
        <f>ZZZ__FnCalls!F65</f>
        <v>Nov 2014</v>
      </c>
      <c r="BM35" s="44" t="str">
        <f>ZZZ__FnCalls!F66</f>
        <v>Dec 2014</v>
      </c>
      <c r="BN35" s="45" t="str">
        <f>ZZZ__FnCalls!F55</f>
        <v>Jan 2014</v>
      </c>
      <c r="BO35" s="44" t="str">
        <f>ZZZ__FnCalls!F67</f>
        <v>Jan 2015</v>
      </c>
      <c r="BP35" s="44" t="str">
        <f>ZZZ__FnCalls!F68</f>
        <v>Feb 2015</v>
      </c>
      <c r="BQ35" s="44" t="str">
        <f>ZZZ__FnCalls!F69</f>
        <v>Mar 2015</v>
      </c>
      <c r="BR35" s="44" t="str">
        <f>ZZZ__FnCalls!F70</f>
        <v>Apr 2015</v>
      </c>
      <c r="BS35" s="44" t="str">
        <f>ZZZ__FnCalls!F71</f>
        <v>May 2015</v>
      </c>
      <c r="BT35" s="44" t="str">
        <f>ZZZ__FnCalls!F72</f>
        <v>Jun 2015</v>
      </c>
      <c r="BU35" s="44" t="str">
        <f>ZZZ__FnCalls!F73</f>
        <v>Jul 2015</v>
      </c>
      <c r="BV35" s="44" t="str">
        <f>ZZZ__FnCalls!F74</f>
        <v>Aug 2015</v>
      </c>
      <c r="BW35" s="44" t="str">
        <f>ZZZ__FnCalls!F75</f>
        <v>Sep 2015</v>
      </c>
      <c r="BX35" s="44" t="str">
        <f>ZZZ__FnCalls!F76</f>
        <v>Oct 2015</v>
      </c>
      <c r="BY35" s="44" t="str">
        <f>ZZZ__FnCalls!F77</f>
        <v>Nov 2015</v>
      </c>
      <c r="BZ35" s="44" t="str">
        <f>ZZZ__FnCalls!F78</f>
        <v>Dec 2015</v>
      </c>
      <c r="CA35" s="45" t="str">
        <f>ZZZ__FnCalls!F67</f>
        <v>Jan 2015</v>
      </c>
      <c r="CB35" s="44" t="str">
        <f>ZZZ__FnCalls!F79</f>
        <v>Jan 2016</v>
      </c>
      <c r="CC35" s="44" t="str">
        <f>ZZZ__FnCalls!F80</f>
        <v>Feb 2016</v>
      </c>
      <c r="CD35" s="44" t="str">
        <f>ZZZ__FnCalls!F81</f>
        <v>Mar 2016</v>
      </c>
      <c r="CE35" s="44" t="str">
        <f>ZZZ__FnCalls!F82</f>
        <v>Apr 2016</v>
      </c>
      <c r="CF35" s="44" t="str">
        <f>ZZZ__FnCalls!F83</f>
        <v>May 2016</v>
      </c>
      <c r="CG35" s="44" t="str">
        <f>ZZZ__FnCalls!F84</f>
        <v>Jun 2016</v>
      </c>
      <c r="CH35" s="44" t="str">
        <f>ZZZ__FnCalls!F85</f>
        <v>Jul 2016</v>
      </c>
      <c r="CI35" s="44" t="str">
        <f>ZZZ__FnCalls!F86</f>
        <v>Aug 2016</v>
      </c>
      <c r="CJ35" s="44" t="str">
        <f>ZZZ__FnCalls!F87</f>
        <v>Sep 2016</v>
      </c>
      <c r="CK35" s="44" t="str">
        <f>ZZZ__FnCalls!F88</f>
        <v>Oct 2016</v>
      </c>
      <c r="CL35" s="44" t="str">
        <f>ZZZ__FnCalls!F89</f>
        <v>Nov 2016</v>
      </c>
      <c r="CM35" s="44" t="str">
        <f>ZZZ__FnCalls!F90</f>
        <v>Dec 2016</v>
      </c>
      <c r="CN35" s="45" t="str">
        <f>ZZZ__FnCalls!F79</f>
        <v>Jan 2016</v>
      </c>
      <c r="CO35" s="44" t="str">
        <f>ZZZ__FnCalls!F91</f>
        <v>Jan 2017</v>
      </c>
      <c r="CP35" s="44" t="str">
        <f>ZZZ__FnCalls!F92</f>
        <v>Feb 2017</v>
      </c>
      <c r="CQ35" s="44" t="str">
        <f>ZZZ__FnCalls!F93</f>
        <v>Mar 2017</v>
      </c>
      <c r="CR35" s="44" t="str">
        <f>ZZZ__FnCalls!F94</f>
        <v>Apr 2017</v>
      </c>
      <c r="CS35" s="44" t="str">
        <f>ZZZ__FnCalls!F95</f>
        <v>May 2017</v>
      </c>
      <c r="CT35" s="44" t="str">
        <f>ZZZ__FnCalls!F96</f>
        <v>Jun 2017</v>
      </c>
      <c r="CU35" s="44" t="str">
        <f>ZZZ__FnCalls!F97</f>
        <v>Jul 2017</v>
      </c>
      <c r="CV35" s="44" t="str">
        <f>ZZZ__FnCalls!F98</f>
        <v>Aug 2017</v>
      </c>
      <c r="CW35" s="44" t="str">
        <f>ZZZ__FnCalls!F99</f>
        <v>Sep 2017</v>
      </c>
      <c r="CX35" s="44" t="str">
        <f>ZZZ__FnCalls!F100</f>
        <v>Oct 2017</v>
      </c>
      <c r="CY35" s="44" t="str">
        <f>ZZZ__FnCalls!F101</f>
        <v>Nov 2017</v>
      </c>
      <c r="CZ35" s="44" t="str">
        <f>ZZZ__FnCalls!F102</f>
        <v>Dec 2017</v>
      </c>
      <c r="DA35" s="45" t="str">
        <f>ZZZ__FnCalls!F91</f>
        <v>Jan 2017</v>
      </c>
      <c r="DB35" s="44" t="str">
        <f>ZZZ__FnCalls!F103</f>
        <v>Jan 2018</v>
      </c>
      <c r="DC35" s="44" t="str">
        <f>ZZZ__FnCalls!F104</f>
        <v>Feb 2018</v>
      </c>
      <c r="DD35" s="44" t="str">
        <f>ZZZ__FnCalls!F105</f>
        <v>Mar 2018</v>
      </c>
      <c r="DE35" s="44" t="str">
        <f>ZZZ__FnCalls!F106</f>
        <v>Apr 2018</v>
      </c>
      <c r="DF35" s="44" t="str">
        <f>ZZZ__FnCalls!F107</f>
        <v>May 2018</v>
      </c>
      <c r="DG35" s="44" t="str">
        <f>ZZZ__FnCalls!F108</f>
        <v>Jun 2018</v>
      </c>
      <c r="DH35" s="44" t="str">
        <f>ZZZ__FnCalls!F109</f>
        <v>Jul 2018</v>
      </c>
      <c r="DI35" s="44" t="str">
        <f>ZZZ__FnCalls!F110</f>
        <v>Aug 2018</v>
      </c>
      <c r="DJ35" s="44" t="str">
        <f>ZZZ__FnCalls!F111</f>
        <v>Sep 2018</v>
      </c>
      <c r="DK35" s="44" t="str">
        <f>ZZZ__FnCalls!F112</f>
        <v>Oct 2018</v>
      </c>
      <c r="DL35" s="44" t="str">
        <f>ZZZ__FnCalls!F113</f>
        <v>Nov 2018</v>
      </c>
      <c r="DM35" s="44" t="str">
        <f>ZZZ__FnCalls!F114</f>
        <v>Dec 2018</v>
      </c>
      <c r="DN35" s="45" t="str">
        <f>ZZZ__FnCalls!F103</f>
        <v>Jan 2018</v>
      </c>
      <c r="DO35" s="44" t="str">
        <f>ZZZ__FnCalls!F115</f>
        <v>Jan 2019</v>
      </c>
      <c r="DP35" s="44" t="str">
        <f>ZZZ__FnCalls!F116</f>
        <v>Feb 2019</v>
      </c>
      <c r="DQ35" s="44" t="str">
        <f>ZZZ__FnCalls!F117</f>
        <v>Mar 2019</v>
      </c>
      <c r="DR35" s="44" t="str">
        <f>ZZZ__FnCalls!F118</f>
        <v>Apr 2019</v>
      </c>
      <c r="DS35" s="44" t="str">
        <f>ZZZ__FnCalls!F119</f>
        <v>May 2019</v>
      </c>
      <c r="DT35" s="44" t="str">
        <f>ZZZ__FnCalls!F120</f>
        <v>Jun 2019</v>
      </c>
      <c r="DU35" s="44" t="str">
        <f>ZZZ__FnCalls!F121</f>
        <v>Jul 2019</v>
      </c>
      <c r="DV35" s="44" t="str">
        <f>ZZZ__FnCalls!F122</f>
        <v>Aug 2019</v>
      </c>
      <c r="DW35" s="44" t="str">
        <f>ZZZ__FnCalls!F123</f>
        <v>Sep 2019</v>
      </c>
      <c r="DX35" s="44" t="str">
        <f>ZZZ__FnCalls!F124</f>
        <v>Oct 2019</v>
      </c>
      <c r="DY35" s="44" t="str">
        <f>ZZZ__FnCalls!F125</f>
        <v>Nov 2019</v>
      </c>
      <c r="DZ35" s="44" t="str">
        <f>ZZZ__FnCalls!F126</f>
        <v>Dec 2019</v>
      </c>
      <c r="EA35" s="45" t="str">
        <f>ZZZ__FnCalls!F115</f>
        <v>Jan 2019</v>
      </c>
      <c r="EB35" s="44" t="str">
        <f>ZZZ__FnCalls!F127</f>
        <v>Jan 2020</v>
      </c>
      <c r="EC35" s="44" t="str">
        <f>ZZZ__FnCalls!F128</f>
        <v>Feb 2020</v>
      </c>
      <c r="ED35" s="44" t="str">
        <f>ZZZ__FnCalls!F129</f>
        <v>Mar 2020</v>
      </c>
      <c r="EE35" s="44" t="str">
        <f>ZZZ__FnCalls!F130</f>
        <v>Apr 2020</v>
      </c>
      <c r="EF35" s="44" t="str">
        <f>ZZZ__FnCalls!F131</f>
        <v>May 2020</v>
      </c>
      <c r="EG35" s="44" t="str">
        <f>ZZZ__FnCalls!F132</f>
        <v>Jun 2020</v>
      </c>
      <c r="EH35" s="44" t="str">
        <f>ZZZ__FnCalls!F133</f>
        <v>Jul 2020</v>
      </c>
      <c r="EI35" s="44" t="str">
        <f>ZZZ__FnCalls!F134</f>
        <v>Aug 2020</v>
      </c>
      <c r="EJ35" s="44" t="str">
        <f>ZZZ__FnCalls!F135</f>
        <v>Sep 2020</v>
      </c>
      <c r="EK35" s="44" t="str">
        <f>ZZZ__FnCalls!F136</f>
        <v>Oct 2020</v>
      </c>
      <c r="EL35" s="44" t="str">
        <f>ZZZ__FnCalls!F137</f>
        <v>Nov 2020</v>
      </c>
      <c r="EM35" s="44" t="str">
        <f>ZZZ__FnCalls!F138</f>
        <v>Dec 2020</v>
      </c>
      <c r="EN35" s="45" t="str">
        <f>ZZZ__FnCalls!F127</f>
        <v>Jan 2020</v>
      </c>
    </row>
    <row r="36" spans="1:144" ht="12.75" customHeight="1">
      <c r="A36" s="2" t="str">
        <f>"Income_Current_Disposable_1"</f>
        <v>Income_Current_Disposable_1</v>
      </c>
    </row>
    <row r="37" spans="1:144" ht="12.75" customHeight="1">
      <c r="B37" s="19" t="str">
        <f>ZZZ__FnCalls!F7</f>
        <v>Jan 2010</v>
      </c>
      <c r="C37" s="20" t="str">
        <f>ZZZ__FnCalls!F8</f>
        <v>Feb 2010</v>
      </c>
      <c r="D37" s="20" t="str">
        <f>ZZZ__FnCalls!F9</f>
        <v>Mar 2010</v>
      </c>
      <c r="E37" s="20" t="str">
        <f>ZZZ__FnCalls!F10</f>
        <v>Apr 2010</v>
      </c>
      <c r="F37" s="20" t="str">
        <f>ZZZ__FnCalls!F11</f>
        <v>May 2010</v>
      </c>
      <c r="G37" s="20" t="str">
        <f>ZZZ__FnCalls!F12</f>
        <v>Jun 2010</v>
      </c>
      <c r="H37" s="20" t="str">
        <f>ZZZ__FnCalls!F13</f>
        <v>Jul 2010</v>
      </c>
      <c r="I37" s="20" t="str">
        <f>ZZZ__FnCalls!F14</f>
        <v>Aug 2010</v>
      </c>
      <c r="J37" s="20" t="str">
        <f>ZZZ__FnCalls!F15</f>
        <v>Sep 2010</v>
      </c>
      <c r="K37" s="20" t="str">
        <f>ZZZ__FnCalls!F16</f>
        <v>Oct 2010</v>
      </c>
      <c r="L37" s="20" t="str">
        <f>ZZZ__FnCalls!F17</f>
        <v>Nov 2010</v>
      </c>
      <c r="M37" s="20" t="str">
        <f>ZZZ__FnCalls!F18</f>
        <v>Dec 2010</v>
      </c>
      <c r="N37" s="21" t="str">
        <f>ZZZ__FnCalls!H7</f>
        <v>2010</v>
      </c>
      <c r="O37" s="20" t="str">
        <f>ZZZ__FnCalls!F19</f>
        <v>Jan 2011</v>
      </c>
      <c r="P37" s="20" t="str">
        <f>ZZZ__FnCalls!F20</f>
        <v>Feb 2011</v>
      </c>
      <c r="Q37" s="20" t="str">
        <f>ZZZ__FnCalls!F21</f>
        <v>Mar 2011</v>
      </c>
      <c r="R37" s="20" t="str">
        <f>ZZZ__FnCalls!F22</f>
        <v>Apr 2011</v>
      </c>
      <c r="S37" s="20" t="str">
        <f>ZZZ__FnCalls!F23</f>
        <v>May 2011</v>
      </c>
      <c r="T37" s="20" t="str">
        <f>ZZZ__FnCalls!F24</f>
        <v>Jun 2011</v>
      </c>
      <c r="U37" s="20" t="str">
        <f>ZZZ__FnCalls!F25</f>
        <v>Jul 2011</v>
      </c>
      <c r="V37" s="20" t="str">
        <f>ZZZ__FnCalls!F26</f>
        <v>Aug 2011</v>
      </c>
      <c r="W37" s="20" t="str">
        <f>ZZZ__FnCalls!F27</f>
        <v>Sep 2011</v>
      </c>
      <c r="X37" s="20" t="str">
        <f>ZZZ__FnCalls!F28</f>
        <v>Oct 2011</v>
      </c>
      <c r="Y37" s="20" t="str">
        <f>ZZZ__FnCalls!F29</f>
        <v>Nov 2011</v>
      </c>
      <c r="Z37" s="20" t="str">
        <f>ZZZ__FnCalls!F30</f>
        <v>Dec 2011</v>
      </c>
      <c r="AA37" s="21" t="str">
        <f>ZZZ__FnCalls!H19</f>
        <v>2011</v>
      </c>
      <c r="AB37" s="20" t="str">
        <f>ZZZ__FnCalls!F31</f>
        <v>Jan 2012</v>
      </c>
      <c r="AC37" s="20" t="str">
        <f>ZZZ__FnCalls!F32</f>
        <v>Feb 2012</v>
      </c>
      <c r="AD37" s="20" t="str">
        <f>ZZZ__FnCalls!F33</f>
        <v>Mar 2012</v>
      </c>
      <c r="AE37" s="20" t="str">
        <f>ZZZ__FnCalls!F34</f>
        <v>Apr 2012</v>
      </c>
      <c r="AF37" s="20" t="str">
        <f>ZZZ__FnCalls!F35</f>
        <v>May 2012</v>
      </c>
      <c r="AG37" s="20" t="str">
        <f>ZZZ__FnCalls!F36</f>
        <v>Jun 2012</v>
      </c>
      <c r="AH37" s="20" t="str">
        <f>ZZZ__FnCalls!F37</f>
        <v>Jul 2012</v>
      </c>
      <c r="AI37" s="20" t="str">
        <f>ZZZ__FnCalls!F38</f>
        <v>Aug 2012</v>
      </c>
      <c r="AJ37" s="20" t="str">
        <f>ZZZ__FnCalls!F39</f>
        <v>Sep 2012</v>
      </c>
      <c r="AK37" s="20" t="str">
        <f>ZZZ__FnCalls!F40</f>
        <v>Oct 2012</v>
      </c>
      <c r="AL37" s="20" t="str">
        <f>ZZZ__FnCalls!F41</f>
        <v>Nov 2012</v>
      </c>
      <c r="AM37" s="20" t="str">
        <f>ZZZ__FnCalls!F42</f>
        <v>Dec 2012</v>
      </c>
      <c r="AN37" s="21" t="str">
        <f>ZZZ__FnCalls!H31</f>
        <v>2012</v>
      </c>
      <c r="AO37" s="20" t="str">
        <f>ZZZ__FnCalls!F43</f>
        <v>Jan 2013</v>
      </c>
      <c r="AP37" s="20" t="str">
        <f>ZZZ__FnCalls!F44</f>
        <v>Feb 2013</v>
      </c>
      <c r="AQ37" s="20" t="str">
        <f>ZZZ__FnCalls!F45</f>
        <v>Mar 2013</v>
      </c>
      <c r="AR37" s="20" t="str">
        <f>ZZZ__FnCalls!F46</f>
        <v>Apr 2013</v>
      </c>
      <c r="AS37" s="20" t="str">
        <f>ZZZ__FnCalls!F47</f>
        <v>May 2013</v>
      </c>
      <c r="AT37" s="20" t="str">
        <f>ZZZ__FnCalls!F48</f>
        <v>Jun 2013</v>
      </c>
      <c r="AU37" s="20" t="str">
        <f>ZZZ__FnCalls!F49</f>
        <v>Jul 2013</v>
      </c>
      <c r="AV37" s="20" t="str">
        <f>ZZZ__FnCalls!F50</f>
        <v>Aug 2013</v>
      </c>
      <c r="AW37" s="20" t="str">
        <f>ZZZ__FnCalls!F51</f>
        <v>Sep 2013</v>
      </c>
      <c r="AX37" s="20" t="str">
        <f>ZZZ__FnCalls!F52</f>
        <v>Oct 2013</v>
      </c>
      <c r="AY37" s="20" t="str">
        <f>ZZZ__FnCalls!F53</f>
        <v>Nov 2013</v>
      </c>
      <c r="AZ37" s="20" t="str">
        <f>ZZZ__FnCalls!F54</f>
        <v>Dec 2013</v>
      </c>
      <c r="BA37" s="21" t="str">
        <f>ZZZ__FnCalls!H43</f>
        <v>2013</v>
      </c>
      <c r="BB37" s="20" t="str">
        <f>ZZZ__FnCalls!F55</f>
        <v>Jan 2014</v>
      </c>
      <c r="BC37" s="20" t="str">
        <f>ZZZ__FnCalls!F56</f>
        <v>Feb 2014</v>
      </c>
      <c r="BD37" s="20" t="str">
        <f>ZZZ__FnCalls!F57</f>
        <v>Mar 2014</v>
      </c>
      <c r="BE37" s="20" t="str">
        <f>ZZZ__FnCalls!F58</f>
        <v>Apr 2014</v>
      </c>
      <c r="BF37" s="20" t="str">
        <f>ZZZ__FnCalls!F59</f>
        <v>May 2014</v>
      </c>
      <c r="BG37" s="20" t="str">
        <f>ZZZ__FnCalls!F60</f>
        <v>Jun 2014</v>
      </c>
      <c r="BH37" s="20" t="str">
        <f>ZZZ__FnCalls!F61</f>
        <v>Jul 2014</v>
      </c>
      <c r="BI37" s="20" t="str">
        <f>ZZZ__FnCalls!F62</f>
        <v>Aug 2014</v>
      </c>
      <c r="BJ37" s="20" t="str">
        <f>ZZZ__FnCalls!F63</f>
        <v>Sep 2014</v>
      </c>
      <c r="BK37" s="20" t="str">
        <f>ZZZ__FnCalls!F64</f>
        <v>Oct 2014</v>
      </c>
      <c r="BL37" s="20" t="str">
        <f>ZZZ__FnCalls!F65</f>
        <v>Nov 2014</v>
      </c>
      <c r="BM37" s="20" t="str">
        <f>ZZZ__FnCalls!F66</f>
        <v>Dec 2014</v>
      </c>
      <c r="BN37" s="21" t="str">
        <f>ZZZ__FnCalls!H55</f>
        <v>2014</v>
      </c>
      <c r="BO37" s="20" t="str">
        <f>ZZZ__FnCalls!F67</f>
        <v>Jan 2015</v>
      </c>
      <c r="BP37" s="20" t="str">
        <f>ZZZ__FnCalls!F68</f>
        <v>Feb 2015</v>
      </c>
      <c r="BQ37" s="20" t="str">
        <f>ZZZ__FnCalls!F69</f>
        <v>Mar 2015</v>
      </c>
      <c r="BR37" s="20" t="str">
        <f>ZZZ__FnCalls!F70</f>
        <v>Apr 2015</v>
      </c>
      <c r="BS37" s="20" t="str">
        <f>ZZZ__FnCalls!F71</f>
        <v>May 2015</v>
      </c>
      <c r="BT37" s="20" t="str">
        <f>ZZZ__FnCalls!F72</f>
        <v>Jun 2015</v>
      </c>
      <c r="BU37" s="20" t="str">
        <f>ZZZ__FnCalls!F73</f>
        <v>Jul 2015</v>
      </c>
      <c r="BV37" s="20" t="str">
        <f>ZZZ__FnCalls!F74</f>
        <v>Aug 2015</v>
      </c>
      <c r="BW37" s="20" t="str">
        <f>ZZZ__FnCalls!F75</f>
        <v>Sep 2015</v>
      </c>
      <c r="BX37" s="20" t="str">
        <f>ZZZ__FnCalls!F76</f>
        <v>Oct 2015</v>
      </c>
      <c r="BY37" s="20" t="str">
        <f>ZZZ__FnCalls!F77</f>
        <v>Nov 2015</v>
      </c>
      <c r="BZ37" s="20" t="str">
        <f>ZZZ__FnCalls!F78</f>
        <v>Dec 2015</v>
      </c>
      <c r="CA37" s="21" t="str">
        <f>ZZZ__FnCalls!H67</f>
        <v>2015</v>
      </c>
      <c r="CB37" s="20" t="str">
        <f>ZZZ__FnCalls!F79</f>
        <v>Jan 2016</v>
      </c>
      <c r="CC37" s="20" t="str">
        <f>ZZZ__FnCalls!F80</f>
        <v>Feb 2016</v>
      </c>
      <c r="CD37" s="20" t="str">
        <f>ZZZ__FnCalls!F81</f>
        <v>Mar 2016</v>
      </c>
      <c r="CE37" s="20" t="str">
        <f>ZZZ__FnCalls!F82</f>
        <v>Apr 2016</v>
      </c>
      <c r="CF37" s="20" t="str">
        <f>ZZZ__FnCalls!F83</f>
        <v>May 2016</v>
      </c>
      <c r="CG37" s="20" t="str">
        <f>ZZZ__FnCalls!F84</f>
        <v>Jun 2016</v>
      </c>
      <c r="CH37" s="20" t="str">
        <f>ZZZ__FnCalls!F85</f>
        <v>Jul 2016</v>
      </c>
      <c r="CI37" s="20" t="str">
        <f>ZZZ__FnCalls!F86</f>
        <v>Aug 2016</v>
      </c>
      <c r="CJ37" s="20" t="str">
        <f>ZZZ__FnCalls!F87</f>
        <v>Sep 2016</v>
      </c>
      <c r="CK37" s="20" t="str">
        <f>ZZZ__FnCalls!F88</f>
        <v>Oct 2016</v>
      </c>
      <c r="CL37" s="20" t="str">
        <f>ZZZ__FnCalls!F89</f>
        <v>Nov 2016</v>
      </c>
      <c r="CM37" s="20" t="str">
        <f>ZZZ__FnCalls!F90</f>
        <v>Dec 2016</v>
      </c>
      <c r="CN37" s="21" t="str">
        <f>ZZZ__FnCalls!H79</f>
        <v>2016</v>
      </c>
      <c r="CO37" s="20" t="str">
        <f>ZZZ__FnCalls!F91</f>
        <v>Jan 2017</v>
      </c>
      <c r="CP37" s="20" t="str">
        <f>ZZZ__FnCalls!F92</f>
        <v>Feb 2017</v>
      </c>
      <c r="CQ37" s="20" t="str">
        <f>ZZZ__FnCalls!F93</f>
        <v>Mar 2017</v>
      </c>
      <c r="CR37" s="20" t="str">
        <f>ZZZ__FnCalls!F94</f>
        <v>Apr 2017</v>
      </c>
      <c r="CS37" s="20" t="str">
        <f>ZZZ__FnCalls!F95</f>
        <v>May 2017</v>
      </c>
      <c r="CT37" s="20" t="str">
        <f>ZZZ__FnCalls!F96</f>
        <v>Jun 2017</v>
      </c>
      <c r="CU37" s="20" t="str">
        <f>ZZZ__FnCalls!F97</f>
        <v>Jul 2017</v>
      </c>
      <c r="CV37" s="20" t="str">
        <f>ZZZ__FnCalls!F98</f>
        <v>Aug 2017</v>
      </c>
      <c r="CW37" s="20" t="str">
        <f>ZZZ__FnCalls!F99</f>
        <v>Sep 2017</v>
      </c>
      <c r="CX37" s="20" t="str">
        <f>ZZZ__FnCalls!F100</f>
        <v>Oct 2017</v>
      </c>
      <c r="CY37" s="20" t="str">
        <f>ZZZ__FnCalls!F101</f>
        <v>Nov 2017</v>
      </c>
      <c r="CZ37" s="20" t="str">
        <f>ZZZ__FnCalls!F102</f>
        <v>Dec 2017</v>
      </c>
      <c r="DA37" s="21" t="str">
        <f>ZZZ__FnCalls!H91</f>
        <v>2017</v>
      </c>
      <c r="DB37" s="20" t="str">
        <f>ZZZ__FnCalls!F103</f>
        <v>Jan 2018</v>
      </c>
      <c r="DC37" s="20" t="str">
        <f>ZZZ__FnCalls!F104</f>
        <v>Feb 2018</v>
      </c>
      <c r="DD37" s="20" t="str">
        <f>ZZZ__FnCalls!F105</f>
        <v>Mar 2018</v>
      </c>
      <c r="DE37" s="20" t="str">
        <f>ZZZ__FnCalls!F106</f>
        <v>Apr 2018</v>
      </c>
      <c r="DF37" s="20" t="str">
        <f>ZZZ__FnCalls!F107</f>
        <v>May 2018</v>
      </c>
      <c r="DG37" s="20" t="str">
        <f>ZZZ__FnCalls!F108</f>
        <v>Jun 2018</v>
      </c>
      <c r="DH37" s="20" t="str">
        <f>ZZZ__FnCalls!F109</f>
        <v>Jul 2018</v>
      </c>
      <c r="DI37" s="20" t="str">
        <f>ZZZ__FnCalls!F110</f>
        <v>Aug 2018</v>
      </c>
      <c r="DJ37" s="20" t="str">
        <f>ZZZ__FnCalls!F111</f>
        <v>Sep 2018</v>
      </c>
      <c r="DK37" s="20" t="str">
        <f>ZZZ__FnCalls!F112</f>
        <v>Oct 2018</v>
      </c>
      <c r="DL37" s="20" t="str">
        <f>ZZZ__FnCalls!F113</f>
        <v>Nov 2018</v>
      </c>
      <c r="DM37" s="20" t="str">
        <f>ZZZ__FnCalls!F114</f>
        <v>Dec 2018</v>
      </c>
      <c r="DN37" s="21" t="str">
        <f>ZZZ__FnCalls!H103</f>
        <v>2018</v>
      </c>
      <c r="DO37" s="20" t="str">
        <f>ZZZ__FnCalls!F115</f>
        <v>Jan 2019</v>
      </c>
      <c r="DP37" s="20" t="str">
        <f>ZZZ__FnCalls!F116</f>
        <v>Feb 2019</v>
      </c>
      <c r="DQ37" s="20" t="str">
        <f>ZZZ__FnCalls!F117</f>
        <v>Mar 2019</v>
      </c>
      <c r="DR37" s="20" t="str">
        <f>ZZZ__FnCalls!F118</f>
        <v>Apr 2019</v>
      </c>
      <c r="DS37" s="20" t="str">
        <f>ZZZ__FnCalls!F119</f>
        <v>May 2019</v>
      </c>
      <c r="DT37" s="20" t="str">
        <f>ZZZ__FnCalls!F120</f>
        <v>Jun 2019</v>
      </c>
      <c r="DU37" s="20" t="str">
        <f>ZZZ__FnCalls!F121</f>
        <v>Jul 2019</v>
      </c>
      <c r="DV37" s="20" t="str">
        <f>ZZZ__FnCalls!F122</f>
        <v>Aug 2019</v>
      </c>
      <c r="DW37" s="20" t="str">
        <f>ZZZ__FnCalls!F123</f>
        <v>Sep 2019</v>
      </c>
      <c r="DX37" s="20" t="str">
        <f>ZZZ__FnCalls!F124</f>
        <v>Oct 2019</v>
      </c>
      <c r="DY37" s="20" t="str">
        <f>ZZZ__FnCalls!F125</f>
        <v>Nov 2019</v>
      </c>
      <c r="DZ37" s="20" t="str">
        <f>ZZZ__FnCalls!F126</f>
        <v>Dec 2019</v>
      </c>
      <c r="EA37" s="21" t="str">
        <f>ZZZ__FnCalls!H115</f>
        <v>2019</v>
      </c>
      <c r="EB37" s="20" t="str">
        <f>ZZZ__FnCalls!F127</f>
        <v>Jan 2020</v>
      </c>
      <c r="EC37" s="20" t="str">
        <f>ZZZ__FnCalls!F128</f>
        <v>Feb 2020</v>
      </c>
      <c r="ED37" s="20" t="str">
        <f>ZZZ__FnCalls!F129</f>
        <v>Mar 2020</v>
      </c>
      <c r="EE37" s="20" t="str">
        <f>ZZZ__FnCalls!F130</f>
        <v>Apr 2020</v>
      </c>
      <c r="EF37" s="20" t="str">
        <f>ZZZ__FnCalls!F131</f>
        <v>May 2020</v>
      </c>
      <c r="EG37" s="20" t="str">
        <f>ZZZ__FnCalls!F132</f>
        <v>Jun 2020</v>
      </c>
      <c r="EH37" s="20" t="str">
        <f>ZZZ__FnCalls!F133</f>
        <v>Jul 2020</v>
      </c>
      <c r="EI37" s="20" t="str">
        <f>ZZZ__FnCalls!F134</f>
        <v>Aug 2020</v>
      </c>
      <c r="EJ37" s="20" t="str">
        <f>ZZZ__FnCalls!F135</f>
        <v>Sep 2020</v>
      </c>
      <c r="EK37" s="20" t="str">
        <f>ZZZ__FnCalls!F136</f>
        <v>Oct 2020</v>
      </c>
      <c r="EL37" s="20" t="str">
        <f>ZZZ__FnCalls!F137</f>
        <v>Nov 2020</v>
      </c>
      <c r="EM37" s="20" t="str">
        <f>ZZZ__FnCalls!F138</f>
        <v>Dec 2020</v>
      </c>
      <c r="EN37" s="21" t="str">
        <f>ZZZ__FnCalls!H127</f>
        <v>2020</v>
      </c>
    </row>
    <row r="38" spans="1:144" ht="12.75" customHeight="1">
      <c r="A38" s="5"/>
      <c r="B38" s="44">
        <f>ZZZ__FnCalls!A7</f>
        <v>40179</v>
      </c>
      <c r="C38" s="44">
        <f>ZZZ__FnCalls!A8</f>
        <v>40210</v>
      </c>
      <c r="D38" s="44">
        <f>ZZZ__FnCalls!A9</f>
        <v>40238</v>
      </c>
      <c r="E38" s="44">
        <f>ZZZ__FnCalls!A10</f>
        <v>40269</v>
      </c>
      <c r="F38" s="44">
        <f>ZZZ__FnCalls!A11</f>
        <v>40299</v>
      </c>
      <c r="G38" s="44">
        <f>ZZZ__FnCalls!A12</f>
        <v>40330</v>
      </c>
      <c r="H38" s="44">
        <f>ZZZ__FnCalls!A13</f>
        <v>40360</v>
      </c>
      <c r="I38" s="44">
        <f>ZZZ__FnCalls!A14</f>
        <v>40391</v>
      </c>
      <c r="J38" s="44">
        <f>ZZZ__FnCalls!A15</f>
        <v>40422</v>
      </c>
      <c r="K38" s="44">
        <f>ZZZ__FnCalls!A16</f>
        <v>40452</v>
      </c>
      <c r="L38" s="44">
        <f>ZZZ__FnCalls!A17</f>
        <v>40483</v>
      </c>
      <c r="M38" s="44">
        <f>ZZZ__FnCalls!A18</f>
        <v>40513</v>
      </c>
      <c r="N38" s="45">
        <f>ZZZ__FnCalls!A7</f>
        <v>40179</v>
      </c>
      <c r="O38" s="44">
        <f>ZZZ__FnCalls!A19</f>
        <v>40544</v>
      </c>
      <c r="P38" s="44">
        <f>ZZZ__FnCalls!A20</f>
        <v>40575</v>
      </c>
      <c r="Q38" s="44">
        <f>ZZZ__FnCalls!A21</f>
        <v>40603</v>
      </c>
      <c r="R38" s="44">
        <f>ZZZ__FnCalls!A22</f>
        <v>40634</v>
      </c>
      <c r="S38" s="44">
        <f>ZZZ__FnCalls!A23</f>
        <v>40664</v>
      </c>
      <c r="T38" s="44">
        <f>ZZZ__FnCalls!A24</f>
        <v>40695</v>
      </c>
      <c r="U38" s="44">
        <f>ZZZ__FnCalls!A25</f>
        <v>40725</v>
      </c>
      <c r="V38" s="44">
        <f>ZZZ__FnCalls!A26</f>
        <v>40756</v>
      </c>
      <c r="W38" s="44">
        <f>ZZZ__FnCalls!A27</f>
        <v>40787</v>
      </c>
      <c r="X38" s="44">
        <f>ZZZ__FnCalls!A28</f>
        <v>40817</v>
      </c>
      <c r="Y38" s="44">
        <f>ZZZ__FnCalls!A29</f>
        <v>40848</v>
      </c>
      <c r="Z38" s="44">
        <f>ZZZ__FnCalls!A30</f>
        <v>40878</v>
      </c>
      <c r="AA38" s="45">
        <f>ZZZ__FnCalls!A19</f>
        <v>40544</v>
      </c>
      <c r="AB38" s="44">
        <f>ZZZ__FnCalls!A31</f>
        <v>40909</v>
      </c>
      <c r="AC38" s="44">
        <f>ZZZ__FnCalls!A32</f>
        <v>40940</v>
      </c>
      <c r="AD38" s="44">
        <f>ZZZ__FnCalls!A33</f>
        <v>40969</v>
      </c>
      <c r="AE38" s="44">
        <f>ZZZ__FnCalls!A34</f>
        <v>41000</v>
      </c>
      <c r="AF38" s="44">
        <f>ZZZ__FnCalls!A35</f>
        <v>41030</v>
      </c>
      <c r="AG38" s="44">
        <f>ZZZ__FnCalls!A36</f>
        <v>41061</v>
      </c>
      <c r="AH38" s="44">
        <f>ZZZ__FnCalls!A37</f>
        <v>41091</v>
      </c>
      <c r="AI38" s="44">
        <f>ZZZ__FnCalls!A38</f>
        <v>41122</v>
      </c>
      <c r="AJ38" s="44">
        <f>ZZZ__FnCalls!A39</f>
        <v>41153</v>
      </c>
      <c r="AK38" s="44">
        <f>ZZZ__FnCalls!A40</f>
        <v>41183</v>
      </c>
      <c r="AL38" s="44">
        <f>ZZZ__FnCalls!A41</f>
        <v>41214</v>
      </c>
      <c r="AM38" s="44">
        <f>ZZZ__FnCalls!A42</f>
        <v>41244</v>
      </c>
      <c r="AN38" s="45">
        <f>ZZZ__FnCalls!A31</f>
        <v>40909</v>
      </c>
      <c r="AO38" s="44">
        <f>ZZZ__FnCalls!A43</f>
        <v>41275</v>
      </c>
      <c r="AP38" s="44">
        <f>ZZZ__FnCalls!A44</f>
        <v>41306</v>
      </c>
      <c r="AQ38" s="44">
        <f>ZZZ__FnCalls!A45</f>
        <v>41334</v>
      </c>
      <c r="AR38" s="44">
        <f>ZZZ__FnCalls!A46</f>
        <v>41365</v>
      </c>
      <c r="AS38" s="44">
        <f>ZZZ__FnCalls!A47</f>
        <v>41395</v>
      </c>
      <c r="AT38" s="44">
        <f>ZZZ__FnCalls!A48</f>
        <v>41426</v>
      </c>
      <c r="AU38" s="44">
        <f>ZZZ__FnCalls!A49</f>
        <v>41456</v>
      </c>
      <c r="AV38" s="44">
        <f>ZZZ__FnCalls!A50</f>
        <v>41487</v>
      </c>
      <c r="AW38" s="44">
        <f>ZZZ__FnCalls!A51</f>
        <v>41518</v>
      </c>
      <c r="AX38" s="44">
        <f>ZZZ__FnCalls!A52</f>
        <v>41548</v>
      </c>
      <c r="AY38" s="44">
        <f>ZZZ__FnCalls!A53</f>
        <v>41579</v>
      </c>
      <c r="AZ38" s="44">
        <f>ZZZ__FnCalls!A54</f>
        <v>41609</v>
      </c>
      <c r="BA38" s="45">
        <f>ZZZ__FnCalls!A43</f>
        <v>41275</v>
      </c>
      <c r="BB38" s="44">
        <f>ZZZ__FnCalls!A55</f>
        <v>41640</v>
      </c>
      <c r="BC38" s="44">
        <f>ZZZ__FnCalls!A56</f>
        <v>41671</v>
      </c>
      <c r="BD38" s="44">
        <f>ZZZ__FnCalls!A57</f>
        <v>41699</v>
      </c>
      <c r="BE38" s="44">
        <f>ZZZ__FnCalls!A58</f>
        <v>41730</v>
      </c>
      <c r="BF38" s="44">
        <f>ZZZ__FnCalls!A59</f>
        <v>41760</v>
      </c>
      <c r="BG38" s="44">
        <f>ZZZ__FnCalls!A60</f>
        <v>41791</v>
      </c>
      <c r="BH38" s="44">
        <f>ZZZ__FnCalls!A61</f>
        <v>41821</v>
      </c>
      <c r="BI38" s="44">
        <f>ZZZ__FnCalls!A62</f>
        <v>41852</v>
      </c>
      <c r="BJ38" s="44">
        <f>ZZZ__FnCalls!A63</f>
        <v>41883</v>
      </c>
      <c r="BK38" s="44">
        <f>ZZZ__FnCalls!A64</f>
        <v>41913</v>
      </c>
      <c r="BL38" s="44">
        <f>ZZZ__FnCalls!A65</f>
        <v>41944</v>
      </c>
      <c r="BM38" s="44">
        <f>ZZZ__FnCalls!A66</f>
        <v>41974</v>
      </c>
      <c r="BN38" s="45">
        <f>ZZZ__FnCalls!A55</f>
        <v>41640</v>
      </c>
      <c r="BO38" s="44">
        <f>ZZZ__FnCalls!A67</f>
        <v>42005</v>
      </c>
      <c r="BP38" s="44">
        <f>ZZZ__FnCalls!A68</f>
        <v>42036</v>
      </c>
      <c r="BQ38" s="44">
        <f>ZZZ__FnCalls!A69</f>
        <v>42064</v>
      </c>
      <c r="BR38" s="44">
        <f>ZZZ__FnCalls!A70</f>
        <v>42095</v>
      </c>
      <c r="BS38" s="44">
        <f>ZZZ__FnCalls!A71</f>
        <v>42125</v>
      </c>
      <c r="BT38" s="44">
        <f>ZZZ__FnCalls!A72</f>
        <v>42156</v>
      </c>
      <c r="BU38" s="44">
        <f>ZZZ__FnCalls!A73</f>
        <v>42186</v>
      </c>
      <c r="BV38" s="44">
        <f>ZZZ__FnCalls!A74</f>
        <v>42217</v>
      </c>
      <c r="BW38" s="44">
        <f>ZZZ__FnCalls!A75</f>
        <v>42248</v>
      </c>
      <c r="BX38" s="44">
        <f>ZZZ__FnCalls!A76</f>
        <v>42278</v>
      </c>
      <c r="BY38" s="44">
        <f>ZZZ__FnCalls!A77</f>
        <v>42309</v>
      </c>
      <c r="BZ38" s="44">
        <f>ZZZ__FnCalls!A78</f>
        <v>42339</v>
      </c>
      <c r="CA38" s="45">
        <f>ZZZ__FnCalls!A67</f>
        <v>42005</v>
      </c>
      <c r="CB38" s="44">
        <f>ZZZ__FnCalls!A79</f>
        <v>42370</v>
      </c>
      <c r="CC38" s="44">
        <f>ZZZ__FnCalls!A80</f>
        <v>42401</v>
      </c>
      <c r="CD38" s="44">
        <f>ZZZ__FnCalls!A81</f>
        <v>42430</v>
      </c>
      <c r="CE38" s="44">
        <f>ZZZ__FnCalls!A82</f>
        <v>42461</v>
      </c>
      <c r="CF38" s="44">
        <f>ZZZ__FnCalls!A83</f>
        <v>42491</v>
      </c>
      <c r="CG38" s="44">
        <f>ZZZ__FnCalls!A84</f>
        <v>42522</v>
      </c>
      <c r="CH38" s="44">
        <f>ZZZ__FnCalls!A85</f>
        <v>42552</v>
      </c>
      <c r="CI38" s="44">
        <f>ZZZ__FnCalls!A86</f>
        <v>42583</v>
      </c>
      <c r="CJ38" s="44">
        <f>ZZZ__FnCalls!A87</f>
        <v>42614</v>
      </c>
      <c r="CK38" s="44">
        <f>ZZZ__FnCalls!A88</f>
        <v>42644</v>
      </c>
      <c r="CL38" s="44">
        <f>ZZZ__FnCalls!A89</f>
        <v>42675</v>
      </c>
      <c r="CM38" s="44">
        <f>ZZZ__FnCalls!A90</f>
        <v>42705</v>
      </c>
      <c r="CN38" s="45">
        <f>ZZZ__FnCalls!A79</f>
        <v>42370</v>
      </c>
      <c r="CO38" s="44">
        <f>ZZZ__FnCalls!A91</f>
        <v>42736</v>
      </c>
      <c r="CP38" s="44">
        <f>ZZZ__FnCalls!A92</f>
        <v>42767</v>
      </c>
      <c r="CQ38" s="44">
        <f>ZZZ__FnCalls!A93</f>
        <v>42795</v>
      </c>
      <c r="CR38" s="44">
        <f>ZZZ__FnCalls!A94</f>
        <v>42826</v>
      </c>
      <c r="CS38" s="44">
        <f>ZZZ__FnCalls!A95</f>
        <v>42856</v>
      </c>
      <c r="CT38" s="44">
        <f>ZZZ__FnCalls!A96</f>
        <v>42887</v>
      </c>
      <c r="CU38" s="44">
        <f>ZZZ__FnCalls!A97</f>
        <v>42917</v>
      </c>
      <c r="CV38" s="44">
        <f>ZZZ__FnCalls!A98</f>
        <v>42948</v>
      </c>
      <c r="CW38" s="44">
        <f>ZZZ__FnCalls!A99</f>
        <v>42979</v>
      </c>
      <c r="CX38" s="44">
        <f>ZZZ__FnCalls!A100</f>
        <v>43009</v>
      </c>
      <c r="CY38" s="44">
        <f>ZZZ__FnCalls!A101</f>
        <v>43040</v>
      </c>
      <c r="CZ38" s="44">
        <f>ZZZ__FnCalls!A102</f>
        <v>43070</v>
      </c>
      <c r="DA38" s="45">
        <f>ZZZ__FnCalls!A91</f>
        <v>42736</v>
      </c>
      <c r="DB38" s="44">
        <f>ZZZ__FnCalls!A103</f>
        <v>43101</v>
      </c>
      <c r="DC38" s="44">
        <f>ZZZ__FnCalls!A104</f>
        <v>43132</v>
      </c>
      <c r="DD38" s="44">
        <f>ZZZ__FnCalls!A105</f>
        <v>43160</v>
      </c>
      <c r="DE38" s="44">
        <f>ZZZ__FnCalls!A106</f>
        <v>43191</v>
      </c>
      <c r="DF38" s="44">
        <f>ZZZ__FnCalls!A107</f>
        <v>43221</v>
      </c>
      <c r="DG38" s="44">
        <f>ZZZ__FnCalls!A108</f>
        <v>43252</v>
      </c>
      <c r="DH38" s="44">
        <f>ZZZ__FnCalls!A109</f>
        <v>43282</v>
      </c>
      <c r="DI38" s="44">
        <f>ZZZ__FnCalls!A110</f>
        <v>43313</v>
      </c>
      <c r="DJ38" s="44">
        <f>ZZZ__FnCalls!A111</f>
        <v>43344</v>
      </c>
      <c r="DK38" s="44">
        <f>ZZZ__FnCalls!A112</f>
        <v>43374</v>
      </c>
      <c r="DL38" s="44">
        <f>ZZZ__FnCalls!A113</f>
        <v>43405</v>
      </c>
      <c r="DM38" s="44">
        <f>ZZZ__FnCalls!A114</f>
        <v>43435</v>
      </c>
      <c r="DN38" s="45">
        <f>ZZZ__FnCalls!A103</f>
        <v>43101</v>
      </c>
      <c r="DO38" s="44">
        <f>ZZZ__FnCalls!A115</f>
        <v>43466</v>
      </c>
      <c r="DP38" s="44">
        <f>ZZZ__FnCalls!A116</f>
        <v>43497</v>
      </c>
      <c r="DQ38" s="44">
        <f>ZZZ__FnCalls!A117</f>
        <v>43525</v>
      </c>
      <c r="DR38" s="44">
        <f>ZZZ__FnCalls!A118</f>
        <v>43556</v>
      </c>
      <c r="DS38" s="44">
        <f>ZZZ__FnCalls!A119</f>
        <v>43586</v>
      </c>
      <c r="DT38" s="44">
        <f>ZZZ__FnCalls!A120</f>
        <v>43617</v>
      </c>
      <c r="DU38" s="44">
        <f>ZZZ__FnCalls!A121</f>
        <v>43647</v>
      </c>
      <c r="DV38" s="44">
        <f>ZZZ__FnCalls!A122</f>
        <v>43678</v>
      </c>
      <c r="DW38" s="44">
        <f>ZZZ__FnCalls!A123</f>
        <v>43709</v>
      </c>
      <c r="DX38" s="44">
        <f>ZZZ__FnCalls!A124</f>
        <v>43739</v>
      </c>
      <c r="DY38" s="44">
        <f>ZZZ__FnCalls!A125</f>
        <v>43770</v>
      </c>
      <c r="DZ38" s="44">
        <f>ZZZ__FnCalls!A126</f>
        <v>43800</v>
      </c>
      <c r="EA38" s="45">
        <f>ZZZ__FnCalls!A115</f>
        <v>43466</v>
      </c>
      <c r="EB38" s="44">
        <f>ZZZ__FnCalls!A127</f>
        <v>43831</v>
      </c>
      <c r="EC38" s="44">
        <f>ZZZ__FnCalls!A128</f>
        <v>43862</v>
      </c>
      <c r="ED38" s="44">
        <f>ZZZ__FnCalls!A129</f>
        <v>43891</v>
      </c>
      <c r="EE38" s="44">
        <f>ZZZ__FnCalls!A130</f>
        <v>43922</v>
      </c>
      <c r="EF38" s="44">
        <f>ZZZ__FnCalls!A131</f>
        <v>43952</v>
      </c>
      <c r="EG38" s="44">
        <f>ZZZ__FnCalls!A132</f>
        <v>43983</v>
      </c>
      <c r="EH38" s="44">
        <f>ZZZ__FnCalls!A133</f>
        <v>44013</v>
      </c>
      <c r="EI38" s="44">
        <f>ZZZ__FnCalls!A134</f>
        <v>44044</v>
      </c>
      <c r="EJ38" s="44">
        <f>ZZZ__FnCalls!A135</f>
        <v>44075</v>
      </c>
      <c r="EK38" s="44">
        <f>ZZZ__FnCalls!A136</f>
        <v>44105</v>
      </c>
      <c r="EL38" s="44">
        <f>ZZZ__FnCalls!A137</f>
        <v>44136</v>
      </c>
      <c r="EM38" s="44">
        <f>ZZZ__FnCalls!A138</f>
        <v>44166</v>
      </c>
      <c r="EN38" s="45">
        <f>ZZZ__FnCalls!A127</f>
        <v>43831</v>
      </c>
    </row>
    <row r="39" spans="1:144" ht="12.75" customHeight="1">
      <c r="A39" s="2" t="str">
        <f>"Income_Current_Disposable_2"</f>
        <v>Income_Current_Disposable_2</v>
      </c>
    </row>
    <row r="40" spans="1:144" ht="12.75" customHeight="1">
      <c r="B40" s="19" t="str">
        <f>ZZZ__FnCalls!F7</f>
        <v>Jan 2010</v>
      </c>
      <c r="C40" s="20" t="str">
        <f>ZZZ__FnCalls!F8</f>
        <v>Feb 2010</v>
      </c>
      <c r="D40" s="20" t="str">
        <f>ZZZ__FnCalls!F9</f>
        <v>Mar 2010</v>
      </c>
      <c r="E40" s="20" t="str">
        <f>ZZZ__FnCalls!F10</f>
        <v>Apr 2010</v>
      </c>
      <c r="F40" s="20" t="str">
        <f>ZZZ__FnCalls!F11</f>
        <v>May 2010</v>
      </c>
      <c r="G40" s="20" t="str">
        <f>ZZZ__FnCalls!F12</f>
        <v>Jun 2010</v>
      </c>
      <c r="H40" s="20" t="str">
        <f>ZZZ__FnCalls!F13</f>
        <v>Jul 2010</v>
      </c>
      <c r="I40" s="20" t="str">
        <f>ZZZ__FnCalls!F14</f>
        <v>Aug 2010</v>
      </c>
      <c r="J40" s="20" t="str">
        <f>ZZZ__FnCalls!F15</f>
        <v>Sep 2010</v>
      </c>
      <c r="K40" s="20" t="str">
        <f>ZZZ__FnCalls!F16</f>
        <v>Oct 2010</v>
      </c>
      <c r="L40" s="20" t="str">
        <f>ZZZ__FnCalls!F17</f>
        <v>Nov 2010</v>
      </c>
      <c r="M40" s="20" t="str">
        <f>ZZZ__FnCalls!F18</f>
        <v>Dec 2010</v>
      </c>
      <c r="N40" s="21" t="str">
        <f>ZZZ__FnCalls!H7</f>
        <v>2010</v>
      </c>
      <c r="O40" s="20" t="str">
        <f>ZZZ__FnCalls!F19</f>
        <v>Jan 2011</v>
      </c>
      <c r="P40" s="20" t="str">
        <f>ZZZ__FnCalls!F20</f>
        <v>Feb 2011</v>
      </c>
      <c r="Q40" s="20" t="str">
        <f>ZZZ__FnCalls!F21</f>
        <v>Mar 2011</v>
      </c>
      <c r="R40" s="20" t="str">
        <f>ZZZ__FnCalls!F22</f>
        <v>Apr 2011</v>
      </c>
      <c r="S40" s="20" t="str">
        <f>ZZZ__FnCalls!F23</f>
        <v>May 2011</v>
      </c>
      <c r="T40" s="20" t="str">
        <f>ZZZ__FnCalls!F24</f>
        <v>Jun 2011</v>
      </c>
      <c r="U40" s="20" t="str">
        <f>ZZZ__FnCalls!F25</f>
        <v>Jul 2011</v>
      </c>
      <c r="V40" s="20" t="str">
        <f>ZZZ__FnCalls!F26</f>
        <v>Aug 2011</v>
      </c>
      <c r="W40" s="20" t="str">
        <f>ZZZ__FnCalls!F27</f>
        <v>Sep 2011</v>
      </c>
      <c r="X40" s="20" t="str">
        <f>ZZZ__FnCalls!F28</f>
        <v>Oct 2011</v>
      </c>
      <c r="Y40" s="20" t="str">
        <f>ZZZ__FnCalls!F29</f>
        <v>Nov 2011</v>
      </c>
      <c r="Z40" s="20" t="str">
        <f>ZZZ__FnCalls!F30</f>
        <v>Dec 2011</v>
      </c>
      <c r="AA40" s="21" t="str">
        <f>ZZZ__FnCalls!H19</f>
        <v>2011</v>
      </c>
      <c r="AB40" s="20" t="str">
        <f>ZZZ__FnCalls!F31</f>
        <v>Jan 2012</v>
      </c>
      <c r="AC40" s="20" t="str">
        <f>ZZZ__FnCalls!F32</f>
        <v>Feb 2012</v>
      </c>
      <c r="AD40" s="20" t="str">
        <f>ZZZ__FnCalls!F33</f>
        <v>Mar 2012</v>
      </c>
      <c r="AE40" s="20" t="str">
        <f>ZZZ__FnCalls!F34</f>
        <v>Apr 2012</v>
      </c>
      <c r="AF40" s="20" t="str">
        <f>ZZZ__FnCalls!F35</f>
        <v>May 2012</v>
      </c>
      <c r="AG40" s="20" t="str">
        <f>ZZZ__FnCalls!F36</f>
        <v>Jun 2012</v>
      </c>
      <c r="AH40" s="20" t="str">
        <f>ZZZ__FnCalls!F37</f>
        <v>Jul 2012</v>
      </c>
      <c r="AI40" s="20" t="str">
        <f>ZZZ__FnCalls!F38</f>
        <v>Aug 2012</v>
      </c>
      <c r="AJ40" s="20" t="str">
        <f>ZZZ__FnCalls!F39</f>
        <v>Sep 2012</v>
      </c>
      <c r="AK40" s="20" t="str">
        <f>ZZZ__FnCalls!F40</f>
        <v>Oct 2012</v>
      </c>
      <c r="AL40" s="20" t="str">
        <f>ZZZ__FnCalls!F41</f>
        <v>Nov 2012</v>
      </c>
      <c r="AM40" s="20" t="str">
        <f>ZZZ__FnCalls!F42</f>
        <v>Dec 2012</v>
      </c>
      <c r="AN40" s="21" t="str">
        <f>ZZZ__FnCalls!H31</f>
        <v>2012</v>
      </c>
      <c r="AO40" s="20" t="str">
        <f>ZZZ__FnCalls!F43</f>
        <v>Jan 2013</v>
      </c>
      <c r="AP40" s="20" t="str">
        <f>ZZZ__FnCalls!F44</f>
        <v>Feb 2013</v>
      </c>
      <c r="AQ40" s="20" t="str">
        <f>ZZZ__FnCalls!F45</f>
        <v>Mar 2013</v>
      </c>
      <c r="AR40" s="20" t="str">
        <f>ZZZ__FnCalls!F46</f>
        <v>Apr 2013</v>
      </c>
      <c r="AS40" s="20" t="str">
        <f>ZZZ__FnCalls!F47</f>
        <v>May 2013</v>
      </c>
      <c r="AT40" s="20" t="str">
        <f>ZZZ__FnCalls!F48</f>
        <v>Jun 2013</v>
      </c>
      <c r="AU40" s="20" t="str">
        <f>ZZZ__FnCalls!F49</f>
        <v>Jul 2013</v>
      </c>
      <c r="AV40" s="20" t="str">
        <f>ZZZ__FnCalls!F50</f>
        <v>Aug 2013</v>
      </c>
      <c r="AW40" s="20" t="str">
        <f>ZZZ__FnCalls!F51</f>
        <v>Sep 2013</v>
      </c>
      <c r="AX40" s="20" t="str">
        <f>ZZZ__FnCalls!F52</f>
        <v>Oct 2013</v>
      </c>
      <c r="AY40" s="20" t="str">
        <f>ZZZ__FnCalls!F53</f>
        <v>Nov 2013</v>
      </c>
      <c r="AZ40" s="20" t="str">
        <f>ZZZ__FnCalls!F54</f>
        <v>Dec 2013</v>
      </c>
      <c r="BA40" s="21" t="str">
        <f>ZZZ__FnCalls!H43</f>
        <v>2013</v>
      </c>
      <c r="BB40" s="20" t="str">
        <f>ZZZ__FnCalls!F55</f>
        <v>Jan 2014</v>
      </c>
      <c r="BC40" s="20" t="str">
        <f>ZZZ__FnCalls!F56</f>
        <v>Feb 2014</v>
      </c>
      <c r="BD40" s="20" t="str">
        <f>ZZZ__FnCalls!F57</f>
        <v>Mar 2014</v>
      </c>
      <c r="BE40" s="20" t="str">
        <f>ZZZ__FnCalls!F58</f>
        <v>Apr 2014</v>
      </c>
      <c r="BF40" s="20" t="str">
        <f>ZZZ__FnCalls!F59</f>
        <v>May 2014</v>
      </c>
      <c r="BG40" s="20" t="str">
        <f>ZZZ__FnCalls!F60</f>
        <v>Jun 2014</v>
      </c>
      <c r="BH40" s="20" t="str">
        <f>ZZZ__FnCalls!F61</f>
        <v>Jul 2014</v>
      </c>
      <c r="BI40" s="20" t="str">
        <f>ZZZ__FnCalls!F62</f>
        <v>Aug 2014</v>
      </c>
      <c r="BJ40" s="20" t="str">
        <f>ZZZ__FnCalls!F63</f>
        <v>Sep 2014</v>
      </c>
      <c r="BK40" s="20" t="str">
        <f>ZZZ__FnCalls!F64</f>
        <v>Oct 2014</v>
      </c>
      <c r="BL40" s="20" t="str">
        <f>ZZZ__FnCalls!F65</f>
        <v>Nov 2014</v>
      </c>
      <c r="BM40" s="20" t="str">
        <f>ZZZ__FnCalls!F66</f>
        <v>Dec 2014</v>
      </c>
      <c r="BN40" s="21" t="str">
        <f>ZZZ__FnCalls!H55</f>
        <v>2014</v>
      </c>
      <c r="BO40" s="20" t="str">
        <f>ZZZ__FnCalls!F67</f>
        <v>Jan 2015</v>
      </c>
      <c r="BP40" s="20" t="str">
        <f>ZZZ__FnCalls!F68</f>
        <v>Feb 2015</v>
      </c>
      <c r="BQ40" s="20" t="str">
        <f>ZZZ__FnCalls!F69</f>
        <v>Mar 2015</v>
      </c>
      <c r="BR40" s="20" t="str">
        <f>ZZZ__FnCalls!F70</f>
        <v>Apr 2015</v>
      </c>
      <c r="BS40" s="20" t="str">
        <f>ZZZ__FnCalls!F71</f>
        <v>May 2015</v>
      </c>
      <c r="BT40" s="20" t="str">
        <f>ZZZ__FnCalls!F72</f>
        <v>Jun 2015</v>
      </c>
      <c r="BU40" s="20" t="str">
        <f>ZZZ__FnCalls!F73</f>
        <v>Jul 2015</v>
      </c>
      <c r="BV40" s="20" t="str">
        <f>ZZZ__FnCalls!F74</f>
        <v>Aug 2015</v>
      </c>
      <c r="BW40" s="20" t="str">
        <f>ZZZ__FnCalls!F75</f>
        <v>Sep 2015</v>
      </c>
      <c r="BX40" s="20" t="str">
        <f>ZZZ__FnCalls!F76</f>
        <v>Oct 2015</v>
      </c>
      <c r="BY40" s="20" t="str">
        <f>ZZZ__FnCalls!F77</f>
        <v>Nov 2015</v>
      </c>
      <c r="BZ40" s="20" t="str">
        <f>ZZZ__FnCalls!F78</f>
        <v>Dec 2015</v>
      </c>
      <c r="CA40" s="21" t="str">
        <f>ZZZ__FnCalls!H67</f>
        <v>2015</v>
      </c>
      <c r="CB40" s="20" t="str">
        <f>ZZZ__FnCalls!F79</f>
        <v>Jan 2016</v>
      </c>
      <c r="CC40" s="20" t="str">
        <f>ZZZ__FnCalls!F80</f>
        <v>Feb 2016</v>
      </c>
      <c r="CD40" s="20" t="str">
        <f>ZZZ__FnCalls!F81</f>
        <v>Mar 2016</v>
      </c>
      <c r="CE40" s="20" t="str">
        <f>ZZZ__FnCalls!F82</f>
        <v>Apr 2016</v>
      </c>
      <c r="CF40" s="20" t="str">
        <f>ZZZ__FnCalls!F83</f>
        <v>May 2016</v>
      </c>
      <c r="CG40" s="20" t="str">
        <f>ZZZ__FnCalls!F84</f>
        <v>Jun 2016</v>
      </c>
      <c r="CH40" s="20" t="str">
        <f>ZZZ__FnCalls!F85</f>
        <v>Jul 2016</v>
      </c>
      <c r="CI40" s="20" t="str">
        <f>ZZZ__FnCalls!F86</f>
        <v>Aug 2016</v>
      </c>
      <c r="CJ40" s="20" t="str">
        <f>ZZZ__FnCalls!F87</f>
        <v>Sep 2016</v>
      </c>
      <c r="CK40" s="20" t="str">
        <f>ZZZ__FnCalls!F88</f>
        <v>Oct 2016</v>
      </c>
      <c r="CL40" s="20" t="str">
        <f>ZZZ__FnCalls!F89</f>
        <v>Nov 2016</v>
      </c>
      <c r="CM40" s="20" t="str">
        <f>ZZZ__FnCalls!F90</f>
        <v>Dec 2016</v>
      </c>
      <c r="CN40" s="21" t="str">
        <f>ZZZ__FnCalls!H79</f>
        <v>2016</v>
      </c>
      <c r="CO40" s="20" t="str">
        <f>ZZZ__FnCalls!F91</f>
        <v>Jan 2017</v>
      </c>
      <c r="CP40" s="20" t="str">
        <f>ZZZ__FnCalls!F92</f>
        <v>Feb 2017</v>
      </c>
      <c r="CQ40" s="20" t="str">
        <f>ZZZ__FnCalls!F93</f>
        <v>Mar 2017</v>
      </c>
      <c r="CR40" s="20" t="str">
        <f>ZZZ__FnCalls!F94</f>
        <v>Apr 2017</v>
      </c>
      <c r="CS40" s="20" t="str">
        <f>ZZZ__FnCalls!F95</f>
        <v>May 2017</v>
      </c>
      <c r="CT40" s="20" t="str">
        <f>ZZZ__FnCalls!F96</f>
        <v>Jun 2017</v>
      </c>
      <c r="CU40" s="20" t="str">
        <f>ZZZ__FnCalls!F97</f>
        <v>Jul 2017</v>
      </c>
      <c r="CV40" s="20" t="str">
        <f>ZZZ__FnCalls!F98</f>
        <v>Aug 2017</v>
      </c>
      <c r="CW40" s="20" t="str">
        <f>ZZZ__FnCalls!F99</f>
        <v>Sep 2017</v>
      </c>
      <c r="CX40" s="20" t="str">
        <f>ZZZ__FnCalls!F100</f>
        <v>Oct 2017</v>
      </c>
      <c r="CY40" s="20" t="str">
        <f>ZZZ__FnCalls!F101</f>
        <v>Nov 2017</v>
      </c>
      <c r="CZ40" s="20" t="str">
        <f>ZZZ__FnCalls!F102</f>
        <v>Dec 2017</v>
      </c>
      <c r="DA40" s="21" t="str">
        <f>ZZZ__FnCalls!H91</f>
        <v>2017</v>
      </c>
      <c r="DB40" s="20" t="str">
        <f>ZZZ__FnCalls!F103</f>
        <v>Jan 2018</v>
      </c>
      <c r="DC40" s="20" t="str">
        <f>ZZZ__FnCalls!F104</f>
        <v>Feb 2018</v>
      </c>
      <c r="DD40" s="20" t="str">
        <f>ZZZ__FnCalls!F105</f>
        <v>Mar 2018</v>
      </c>
      <c r="DE40" s="20" t="str">
        <f>ZZZ__FnCalls!F106</f>
        <v>Apr 2018</v>
      </c>
      <c r="DF40" s="20" t="str">
        <f>ZZZ__FnCalls!F107</f>
        <v>May 2018</v>
      </c>
      <c r="DG40" s="20" t="str">
        <f>ZZZ__FnCalls!F108</f>
        <v>Jun 2018</v>
      </c>
      <c r="DH40" s="20" t="str">
        <f>ZZZ__FnCalls!F109</f>
        <v>Jul 2018</v>
      </c>
      <c r="DI40" s="20" t="str">
        <f>ZZZ__FnCalls!F110</f>
        <v>Aug 2018</v>
      </c>
      <c r="DJ40" s="20" t="str">
        <f>ZZZ__FnCalls!F111</f>
        <v>Sep 2018</v>
      </c>
      <c r="DK40" s="20" t="str">
        <f>ZZZ__FnCalls!F112</f>
        <v>Oct 2018</v>
      </c>
      <c r="DL40" s="20" t="str">
        <f>ZZZ__FnCalls!F113</f>
        <v>Nov 2018</v>
      </c>
      <c r="DM40" s="20" t="str">
        <f>ZZZ__FnCalls!F114</f>
        <v>Dec 2018</v>
      </c>
      <c r="DN40" s="21" t="str">
        <f>ZZZ__FnCalls!H103</f>
        <v>2018</v>
      </c>
      <c r="DO40" s="20" t="str">
        <f>ZZZ__FnCalls!F115</f>
        <v>Jan 2019</v>
      </c>
      <c r="DP40" s="20" t="str">
        <f>ZZZ__FnCalls!F116</f>
        <v>Feb 2019</v>
      </c>
      <c r="DQ40" s="20" t="str">
        <f>ZZZ__FnCalls!F117</f>
        <v>Mar 2019</v>
      </c>
      <c r="DR40" s="20" t="str">
        <f>ZZZ__FnCalls!F118</f>
        <v>Apr 2019</v>
      </c>
      <c r="DS40" s="20" t="str">
        <f>ZZZ__FnCalls!F119</f>
        <v>May 2019</v>
      </c>
      <c r="DT40" s="20" t="str">
        <f>ZZZ__FnCalls!F120</f>
        <v>Jun 2019</v>
      </c>
      <c r="DU40" s="20" t="str">
        <f>ZZZ__FnCalls!F121</f>
        <v>Jul 2019</v>
      </c>
      <c r="DV40" s="20" t="str">
        <f>ZZZ__FnCalls!F122</f>
        <v>Aug 2019</v>
      </c>
      <c r="DW40" s="20" t="str">
        <f>ZZZ__FnCalls!F123</f>
        <v>Sep 2019</v>
      </c>
      <c r="DX40" s="20" t="str">
        <f>ZZZ__FnCalls!F124</f>
        <v>Oct 2019</v>
      </c>
      <c r="DY40" s="20" t="str">
        <f>ZZZ__FnCalls!F125</f>
        <v>Nov 2019</v>
      </c>
      <c r="DZ40" s="20" t="str">
        <f>ZZZ__FnCalls!F126</f>
        <v>Dec 2019</v>
      </c>
      <c r="EA40" s="21" t="str">
        <f>ZZZ__FnCalls!H115</f>
        <v>2019</v>
      </c>
      <c r="EB40" s="20" t="str">
        <f>ZZZ__FnCalls!F127</f>
        <v>Jan 2020</v>
      </c>
      <c r="EC40" s="20" t="str">
        <f>ZZZ__FnCalls!F128</f>
        <v>Feb 2020</v>
      </c>
      <c r="ED40" s="20" t="str">
        <f>ZZZ__FnCalls!F129</f>
        <v>Mar 2020</v>
      </c>
      <c r="EE40" s="20" t="str">
        <f>ZZZ__FnCalls!F130</f>
        <v>Apr 2020</v>
      </c>
      <c r="EF40" s="20" t="str">
        <f>ZZZ__FnCalls!F131</f>
        <v>May 2020</v>
      </c>
      <c r="EG40" s="20" t="str">
        <f>ZZZ__FnCalls!F132</f>
        <v>Jun 2020</v>
      </c>
      <c r="EH40" s="20" t="str">
        <f>ZZZ__FnCalls!F133</f>
        <v>Jul 2020</v>
      </c>
      <c r="EI40" s="20" t="str">
        <f>ZZZ__FnCalls!F134</f>
        <v>Aug 2020</v>
      </c>
      <c r="EJ40" s="20" t="str">
        <f>ZZZ__FnCalls!F135</f>
        <v>Sep 2020</v>
      </c>
      <c r="EK40" s="20" t="str">
        <f>ZZZ__FnCalls!F136</f>
        <v>Oct 2020</v>
      </c>
      <c r="EL40" s="20" t="str">
        <f>ZZZ__FnCalls!F137</f>
        <v>Nov 2020</v>
      </c>
      <c r="EM40" s="20" t="str">
        <f>ZZZ__FnCalls!F138</f>
        <v>Dec 2020</v>
      </c>
      <c r="EN40" s="21" t="str">
        <f>ZZZ__FnCalls!H127</f>
        <v>2020</v>
      </c>
    </row>
    <row r="41" spans="1:144" ht="12.75" customHeight="1">
      <c r="A41" s="5"/>
      <c r="B41" s="44" t="str">
        <f>ZZZ__FnCalls!F7</f>
        <v>Jan 2010</v>
      </c>
      <c r="C41" s="44" t="str">
        <f>ZZZ__FnCalls!F8</f>
        <v>Feb 2010</v>
      </c>
      <c r="D41" s="44" t="str">
        <f>ZZZ__FnCalls!F9</f>
        <v>Mar 2010</v>
      </c>
      <c r="E41" s="44" t="str">
        <f>ZZZ__FnCalls!F10</f>
        <v>Apr 2010</v>
      </c>
      <c r="F41" s="44" t="str">
        <f>ZZZ__FnCalls!F11</f>
        <v>May 2010</v>
      </c>
      <c r="G41" s="44" t="str">
        <f>ZZZ__FnCalls!F12</f>
        <v>Jun 2010</v>
      </c>
      <c r="H41" s="44" t="str">
        <f>ZZZ__FnCalls!F13</f>
        <v>Jul 2010</v>
      </c>
      <c r="I41" s="44" t="str">
        <f>ZZZ__FnCalls!F14</f>
        <v>Aug 2010</v>
      </c>
      <c r="J41" s="44" t="str">
        <f>ZZZ__FnCalls!F15</f>
        <v>Sep 2010</v>
      </c>
      <c r="K41" s="44" t="str">
        <f>ZZZ__FnCalls!F16</f>
        <v>Oct 2010</v>
      </c>
      <c r="L41" s="44" t="str">
        <f>ZZZ__FnCalls!F17</f>
        <v>Nov 2010</v>
      </c>
      <c r="M41" s="44" t="str">
        <f>ZZZ__FnCalls!F18</f>
        <v>Dec 2010</v>
      </c>
      <c r="N41" s="45" t="str">
        <f>ZZZ__FnCalls!F7</f>
        <v>Jan 2010</v>
      </c>
      <c r="O41" s="44" t="str">
        <f>ZZZ__FnCalls!F19</f>
        <v>Jan 2011</v>
      </c>
      <c r="P41" s="44" t="str">
        <f>ZZZ__FnCalls!F20</f>
        <v>Feb 2011</v>
      </c>
      <c r="Q41" s="44" t="str">
        <f>ZZZ__FnCalls!F21</f>
        <v>Mar 2011</v>
      </c>
      <c r="R41" s="44" t="str">
        <f>ZZZ__FnCalls!F22</f>
        <v>Apr 2011</v>
      </c>
      <c r="S41" s="44" t="str">
        <f>ZZZ__FnCalls!F23</f>
        <v>May 2011</v>
      </c>
      <c r="T41" s="44" t="str">
        <f>ZZZ__FnCalls!F24</f>
        <v>Jun 2011</v>
      </c>
      <c r="U41" s="44" t="str">
        <f>ZZZ__FnCalls!F25</f>
        <v>Jul 2011</v>
      </c>
      <c r="V41" s="44" t="str">
        <f>ZZZ__FnCalls!F26</f>
        <v>Aug 2011</v>
      </c>
      <c r="W41" s="44" t="str">
        <f>ZZZ__FnCalls!F27</f>
        <v>Sep 2011</v>
      </c>
      <c r="X41" s="44" t="str">
        <f>ZZZ__FnCalls!F28</f>
        <v>Oct 2011</v>
      </c>
      <c r="Y41" s="44" t="str">
        <f>ZZZ__FnCalls!F29</f>
        <v>Nov 2011</v>
      </c>
      <c r="Z41" s="44" t="str">
        <f>ZZZ__FnCalls!F30</f>
        <v>Dec 2011</v>
      </c>
      <c r="AA41" s="45" t="str">
        <f>ZZZ__FnCalls!F19</f>
        <v>Jan 2011</v>
      </c>
      <c r="AB41" s="44" t="str">
        <f>ZZZ__FnCalls!F31</f>
        <v>Jan 2012</v>
      </c>
      <c r="AC41" s="44" t="str">
        <f>ZZZ__FnCalls!F32</f>
        <v>Feb 2012</v>
      </c>
      <c r="AD41" s="44" t="str">
        <f>ZZZ__FnCalls!F33</f>
        <v>Mar 2012</v>
      </c>
      <c r="AE41" s="44" t="str">
        <f>ZZZ__FnCalls!F34</f>
        <v>Apr 2012</v>
      </c>
      <c r="AF41" s="44" t="str">
        <f>ZZZ__FnCalls!F35</f>
        <v>May 2012</v>
      </c>
      <c r="AG41" s="44" t="str">
        <f>ZZZ__FnCalls!F36</f>
        <v>Jun 2012</v>
      </c>
      <c r="AH41" s="44" t="str">
        <f>ZZZ__FnCalls!F37</f>
        <v>Jul 2012</v>
      </c>
      <c r="AI41" s="44" t="str">
        <f>ZZZ__FnCalls!F38</f>
        <v>Aug 2012</v>
      </c>
      <c r="AJ41" s="44" t="str">
        <f>ZZZ__FnCalls!F39</f>
        <v>Sep 2012</v>
      </c>
      <c r="AK41" s="44" t="str">
        <f>ZZZ__FnCalls!F40</f>
        <v>Oct 2012</v>
      </c>
      <c r="AL41" s="44" t="str">
        <f>ZZZ__FnCalls!F41</f>
        <v>Nov 2012</v>
      </c>
      <c r="AM41" s="44" t="str">
        <f>ZZZ__FnCalls!F42</f>
        <v>Dec 2012</v>
      </c>
      <c r="AN41" s="45" t="str">
        <f>ZZZ__FnCalls!F31</f>
        <v>Jan 2012</v>
      </c>
      <c r="AO41" s="44" t="str">
        <f>ZZZ__FnCalls!F43</f>
        <v>Jan 2013</v>
      </c>
      <c r="AP41" s="44" t="str">
        <f>ZZZ__FnCalls!F44</f>
        <v>Feb 2013</v>
      </c>
      <c r="AQ41" s="44" t="str">
        <f>ZZZ__FnCalls!F45</f>
        <v>Mar 2013</v>
      </c>
      <c r="AR41" s="44" t="str">
        <f>ZZZ__FnCalls!F46</f>
        <v>Apr 2013</v>
      </c>
      <c r="AS41" s="44" t="str">
        <f>ZZZ__FnCalls!F47</f>
        <v>May 2013</v>
      </c>
      <c r="AT41" s="44" t="str">
        <f>ZZZ__FnCalls!F48</f>
        <v>Jun 2013</v>
      </c>
      <c r="AU41" s="44" t="str">
        <f>ZZZ__FnCalls!F49</f>
        <v>Jul 2013</v>
      </c>
      <c r="AV41" s="44" t="str">
        <f>ZZZ__FnCalls!F50</f>
        <v>Aug 2013</v>
      </c>
      <c r="AW41" s="44" t="str">
        <f>ZZZ__FnCalls!F51</f>
        <v>Sep 2013</v>
      </c>
      <c r="AX41" s="44" t="str">
        <f>ZZZ__FnCalls!F52</f>
        <v>Oct 2013</v>
      </c>
      <c r="AY41" s="44" t="str">
        <f>ZZZ__FnCalls!F53</f>
        <v>Nov 2013</v>
      </c>
      <c r="AZ41" s="44" t="str">
        <f>ZZZ__FnCalls!F54</f>
        <v>Dec 2013</v>
      </c>
      <c r="BA41" s="45" t="str">
        <f>ZZZ__FnCalls!F43</f>
        <v>Jan 2013</v>
      </c>
      <c r="BB41" s="44" t="str">
        <f>ZZZ__FnCalls!F55</f>
        <v>Jan 2014</v>
      </c>
      <c r="BC41" s="44" t="str">
        <f>ZZZ__FnCalls!F56</f>
        <v>Feb 2014</v>
      </c>
      <c r="BD41" s="44" t="str">
        <f>ZZZ__FnCalls!F57</f>
        <v>Mar 2014</v>
      </c>
      <c r="BE41" s="44" t="str">
        <f>ZZZ__FnCalls!F58</f>
        <v>Apr 2014</v>
      </c>
      <c r="BF41" s="44" t="str">
        <f>ZZZ__FnCalls!F59</f>
        <v>May 2014</v>
      </c>
      <c r="BG41" s="44" t="str">
        <f>ZZZ__FnCalls!F60</f>
        <v>Jun 2014</v>
      </c>
      <c r="BH41" s="44" t="str">
        <f>ZZZ__FnCalls!F61</f>
        <v>Jul 2014</v>
      </c>
      <c r="BI41" s="44" t="str">
        <f>ZZZ__FnCalls!F62</f>
        <v>Aug 2014</v>
      </c>
      <c r="BJ41" s="44" t="str">
        <f>ZZZ__FnCalls!F63</f>
        <v>Sep 2014</v>
      </c>
      <c r="BK41" s="44" t="str">
        <f>ZZZ__FnCalls!F64</f>
        <v>Oct 2014</v>
      </c>
      <c r="BL41" s="44" t="str">
        <f>ZZZ__FnCalls!F65</f>
        <v>Nov 2014</v>
      </c>
      <c r="BM41" s="44" t="str">
        <f>ZZZ__FnCalls!F66</f>
        <v>Dec 2014</v>
      </c>
      <c r="BN41" s="45" t="str">
        <f>ZZZ__FnCalls!F55</f>
        <v>Jan 2014</v>
      </c>
      <c r="BO41" s="44" t="str">
        <f>ZZZ__FnCalls!F67</f>
        <v>Jan 2015</v>
      </c>
      <c r="BP41" s="44" t="str">
        <f>ZZZ__FnCalls!F68</f>
        <v>Feb 2015</v>
      </c>
      <c r="BQ41" s="44" t="str">
        <f>ZZZ__FnCalls!F69</f>
        <v>Mar 2015</v>
      </c>
      <c r="BR41" s="44" t="str">
        <f>ZZZ__FnCalls!F70</f>
        <v>Apr 2015</v>
      </c>
      <c r="BS41" s="44" t="str">
        <f>ZZZ__FnCalls!F71</f>
        <v>May 2015</v>
      </c>
      <c r="BT41" s="44" t="str">
        <f>ZZZ__FnCalls!F72</f>
        <v>Jun 2015</v>
      </c>
      <c r="BU41" s="44" t="str">
        <f>ZZZ__FnCalls!F73</f>
        <v>Jul 2015</v>
      </c>
      <c r="BV41" s="44" t="str">
        <f>ZZZ__FnCalls!F74</f>
        <v>Aug 2015</v>
      </c>
      <c r="BW41" s="44" t="str">
        <f>ZZZ__FnCalls!F75</f>
        <v>Sep 2015</v>
      </c>
      <c r="BX41" s="44" t="str">
        <f>ZZZ__FnCalls!F76</f>
        <v>Oct 2015</v>
      </c>
      <c r="BY41" s="44" t="str">
        <f>ZZZ__FnCalls!F77</f>
        <v>Nov 2015</v>
      </c>
      <c r="BZ41" s="44" t="str">
        <f>ZZZ__FnCalls!F78</f>
        <v>Dec 2015</v>
      </c>
      <c r="CA41" s="45" t="str">
        <f>ZZZ__FnCalls!F67</f>
        <v>Jan 2015</v>
      </c>
      <c r="CB41" s="44" t="str">
        <f>ZZZ__FnCalls!F79</f>
        <v>Jan 2016</v>
      </c>
      <c r="CC41" s="44" t="str">
        <f>ZZZ__FnCalls!F80</f>
        <v>Feb 2016</v>
      </c>
      <c r="CD41" s="44" t="str">
        <f>ZZZ__FnCalls!F81</f>
        <v>Mar 2016</v>
      </c>
      <c r="CE41" s="44" t="str">
        <f>ZZZ__FnCalls!F82</f>
        <v>Apr 2016</v>
      </c>
      <c r="CF41" s="44" t="str">
        <f>ZZZ__FnCalls!F83</f>
        <v>May 2016</v>
      </c>
      <c r="CG41" s="44" t="str">
        <f>ZZZ__FnCalls!F84</f>
        <v>Jun 2016</v>
      </c>
      <c r="CH41" s="44" t="str">
        <f>ZZZ__FnCalls!F85</f>
        <v>Jul 2016</v>
      </c>
      <c r="CI41" s="44" t="str">
        <f>ZZZ__FnCalls!F86</f>
        <v>Aug 2016</v>
      </c>
      <c r="CJ41" s="44" t="str">
        <f>ZZZ__FnCalls!F87</f>
        <v>Sep 2016</v>
      </c>
      <c r="CK41" s="44" t="str">
        <f>ZZZ__FnCalls!F88</f>
        <v>Oct 2016</v>
      </c>
      <c r="CL41" s="44" t="str">
        <f>ZZZ__FnCalls!F89</f>
        <v>Nov 2016</v>
      </c>
      <c r="CM41" s="44" t="str">
        <f>ZZZ__FnCalls!F90</f>
        <v>Dec 2016</v>
      </c>
      <c r="CN41" s="45" t="str">
        <f>ZZZ__FnCalls!F79</f>
        <v>Jan 2016</v>
      </c>
      <c r="CO41" s="44" t="str">
        <f>ZZZ__FnCalls!F91</f>
        <v>Jan 2017</v>
      </c>
      <c r="CP41" s="44" t="str">
        <f>ZZZ__FnCalls!F92</f>
        <v>Feb 2017</v>
      </c>
      <c r="CQ41" s="44" t="str">
        <f>ZZZ__FnCalls!F93</f>
        <v>Mar 2017</v>
      </c>
      <c r="CR41" s="44" t="str">
        <f>ZZZ__FnCalls!F94</f>
        <v>Apr 2017</v>
      </c>
      <c r="CS41" s="44" t="str">
        <f>ZZZ__FnCalls!F95</f>
        <v>May 2017</v>
      </c>
      <c r="CT41" s="44" t="str">
        <f>ZZZ__FnCalls!F96</f>
        <v>Jun 2017</v>
      </c>
      <c r="CU41" s="44" t="str">
        <f>ZZZ__FnCalls!F97</f>
        <v>Jul 2017</v>
      </c>
      <c r="CV41" s="44" t="str">
        <f>ZZZ__FnCalls!F98</f>
        <v>Aug 2017</v>
      </c>
      <c r="CW41" s="44" t="str">
        <f>ZZZ__FnCalls!F99</f>
        <v>Sep 2017</v>
      </c>
      <c r="CX41" s="44" t="str">
        <f>ZZZ__FnCalls!F100</f>
        <v>Oct 2017</v>
      </c>
      <c r="CY41" s="44" t="str">
        <f>ZZZ__FnCalls!F101</f>
        <v>Nov 2017</v>
      </c>
      <c r="CZ41" s="44" t="str">
        <f>ZZZ__FnCalls!F102</f>
        <v>Dec 2017</v>
      </c>
      <c r="DA41" s="45" t="str">
        <f>ZZZ__FnCalls!F91</f>
        <v>Jan 2017</v>
      </c>
      <c r="DB41" s="44" t="str">
        <f>ZZZ__FnCalls!F103</f>
        <v>Jan 2018</v>
      </c>
      <c r="DC41" s="44" t="str">
        <f>ZZZ__FnCalls!F104</f>
        <v>Feb 2018</v>
      </c>
      <c r="DD41" s="44" t="str">
        <f>ZZZ__FnCalls!F105</f>
        <v>Mar 2018</v>
      </c>
      <c r="DE41" s="44" t="str">
        <f>ZZZ__FnCalls!F106</f>
        <v>Apr 2018</v>
      </c>
      <c r="DF41" s="44" t="str">
        <f>ZZZ__FnCalls!F107</f>
        <v>May 2018</v>
      </c>
      <c r="DG41" s="44" t="str">
        <f>ZZZ__FnCalls!F108</f>
        <v>Jun 2018</v>
      </c>
      <c r="DH41" s="44" t="str">
        <f>ZZZ__FnCalls!F109</f>
        <v>Jul 2018</v>
      </c>
      <c r="DI41" s="44" t="str">
        <f>ZZZ__FnCalls!F110</f>
        <v>Aug 2018</v>
      </c>
      <c r="DJ41" s="44" t="str">
        <f>ZZZ__FnCalls!F111</f>
        <v>Sep 2018</v>
      </c>
      <c r="DK41" s="44" t="str">
        <f>ZZZ__FnCalls!F112</f>
        <v>Oct 2018</v>
      </c>
      <c r="DL41" s="44" t="str">
        <f>ZZZ__FnCalls!F113</f>
        <v>Nov 2018</v>
      </c>
      <c r="DM41" s="44" t="str">
        <f>ZZZ__FnCalls!F114</f>
        <v>Dec 2018</v>
      </c>
      <c r="DN41" s="45" t="str">
        <f>ZZZ__FnCalls!F103</f>
        <v>Jan 2018</v>
      </c>
      <c r="DO41" s="44" t="str">
        <f>ZZZ__FnCalls!F115</f>
        <v>Jan 2019</v>
      </c>
      <c r="DP41" s="44" t="str">
        <f>ZZZ__FnCalls!F116</f>
        <v>Feb 2019</v>
      </c>
      <c r="DQ41" s="44" t="str">
        <f>ZZZ__FnCalls!F117</f>
        <v>Mar 2019</v>
      </c>
      <c r="DR41" s="44" t="str">
        <f>ZZZ__FnCalls!F118</f>
        <v>Apr 2019</v>
      </c>
      <c r="DS41" s="44" t="str">
        <f>ZZZ__FnCalls!F119</f>
        <v>May 2019</v>
      </c>
      <c r="DT41" s="44" t="str">
        <f>ZZZ__FnCalls!F120</f>
        <v>Jun 2019</v>
      </c>
      <c r="DU41" s="44" t="str">
        <f>ZZZ__FnCalls!F121</f>
        <v>Jul 2019</v>
      </c>
      <c r="DV41" s="44" t="str">
        <f>ZZZ__FnCalls!F122</f>
        <v>Aug 2019</v>
      </c>
      <c r="DW41" s="44" t="str">
        <f>ZZZ__FnCalls!F123</f>
        <v>Sep 2019</v>
      </c>
      <c r="DX41" s="44" t="str">
        <f>ZZZ__FnCalls!F124</f>
        <v>Oct 2019</v>
      </c>
      <c r="DY41" s="44" t="str">
        <f>ZZZ__FnCalls!F125</f>
        <v>Nov 2019</v>
      </c>
      <c r="DZ41" s="44" t="str">
        <f>ZZZ__FnCalls!F126</f>
        <v>Dec 2019</v>
      </c>
      <c r="EA41" s="45" t="str">
        <f>ZZZ__FnCalls!F115</f>
        <v>Jan 2019</v>
      </c>
      <c r="EB41" s="44" t="str">
        <f>ZZZ__FnCalls!F127</f>
        <v>Jan 2020</v>
      </c>
      <c r="EC41" s="44" t="str">
        <f>ZZZ__FnCalls!F128</f>
        <v>Feb 2020</v>
      </c>
      <c r="ED41" s="44" t="str">
        <f>ZZZ__FnCalls!F129</f>
        <v>Mar 2020</v>
      </c>
      <c r="EE41" s="44" t="str">
        <f>ZZZ__FnCalls!F130</f>
        <v>Apr 2020</v>
      </c>
      <c r="EF41" s="44" t="str">
        <f>ZZZ__FnCalls!F131</f>
        <v>May 2020</v>
      </c>
      <c r="EG41" s="44" t="str">
        <f>ZZZ__FnCalls!F132</f>
        <v>Jun 2020</v>
      </c>
      <c r="EH41" s="44" t="str">
        <f>ZZZ__FnCalls!F133</f>
        <v>Jul 2020</v>
      </c>
      <c r="EI41" s="44" t="str">
        <f>ZZZ__FnCalls!F134</f>
        <v>Aug 2020</v>
      </c>
      <c r="EJ41" s="44" t="str">
        <f>ZZZ__FnCalls!F135</f>
        <v>Sep 2020</v>
      </c>
      <c r="EK41" s="44" t="str">
        <f>ZZZ__FnCalls!F136</f>
        <v>Oct 2020</v>
      </c>
      <c r="EL41" s="44" t="str">
        <f>ZZZ__FnCalls!F137</f>
        <v>Nov 2020</v>
      </c>
      <c r="EM41" s="44" t="str">
        <f>ZZZ__FnCalls!F138</f>
        <v>Dec 2020</v>
      </c>
      <c r="EN41" s="45" t="str">
        <f>ZZZ__FnCalls!F127</f>
        <v>Jan 2020</v>
      </c>
    </row>
    <row r="42" spans="1:144" ht="12.75" customHeight="1">
      <c r="A42" s="2" t="str">
        <f>"Output_1"</f>
        <v>Output_1</v>
      </c>
    </row>
    <row r="43" spans="1:144" ht="12.75" customHeight="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c r="A44" s="5"/>
      <c r="B44" s="44">
        <f>ZZZ__FnCalls!A7</f>
        <v>40179</v>
      </c>
      <c r="C44" s="44">
        <f>ZZZ__FnCalls!A8</f>
        <v>40210</v>
      </c>
      <c r="D44" s="44">
        <f>ZZZ__FnCalls!A9</f>
        <v>40238</v>
      </c>
      <c r="E44" s="44">
        <f>ZZZ__FnCalls!A10</f>
        <v>40269</v>
      </c>
      <c r="F44" s="44">
        <f>ZZZ__FnCalls!A11</f>
        <v>40299</v>
      </c>
      <c r="G44" s="44">
        <f>ZZZ__FnCalls!A12</f>
        <v>40330</v>
      </c>
      <c r="H44" s="44">
        <f>ZZZ__FnCalls!A13</f>
        <v>40360</v>
      </c>
      <c r="I44" s="44">
        <f>ZZZ__FnCalls!A14</f>
        <v>40391</v>
      </c>
      <c r="J44" s="44">
        <f>ZZZ__FnCalls!A15</f>
        <v>40422</v>
      </c>
      <c r="K44" s="44">
        <f>ZZZ__FnCalls!A16</f>
        <v>40452</v>
      </c>
      <c r="L44" s="44">
        <f>ZZZ__FnCalls!A17</f>
        <v>40483</v>
      </c>
      <c r="M44" s="44">
        <f>ZZZ__FnCalls!A18</f>
        <v>40513</v>
      </c>
      <c r="N44" s="45">
        <f>ZZZ__FnCalls!A7</f>
        <v>40179</v>
      </c>
      <c r="O44" s="44">
        <f>ZZZ__FnCalls!A19</f>
        <v>40544</v>
      </c>
      <c r="P44" s="44">
        <f>ZZZ__FnCalls!A20</f>
        <v>40575</v>
      </c>
      <c r="Q44" s="44">
        <f>ZZZ__FnCalls!A21</f>
        <v>40603</v>
      </c>
      <c r="R44" s="44">
        <f>ZZZ__FnCalls!A22</f>
        <v>40634</v>
      </c>
      <c r="S44" s="44">
        <f>ZZZ__FnCalls!A23</f>
        <v>40664</v>
      </c>
      <c r="T44" s="44">
        <f>ZZZ__FnCalls!A24</f>
        <v>40695</v>
      </c>
      <c r="U44" s="44">
        <f>ZZZ__FnCalls!A25</f>
        <v>40725</v>
      </c>
      <c r="V44" s="44">
        <f>ZZZ__FnCalls!A26</f>
        <v>40756</v>
      </c>
      <c r="W44" s="44">
        <f>ZZZ__FnCalls!A27</f>
        <v>40787</v>
      </c>
      <c r="X44" s="44">
        <f>ZZZ__FnCalls!A28</f>
        <v>40817</v>
      </c>
      <c r="Y44" s="44">
        <f>ZZZ__FnCalls!A29</f>
        <v>40848</v>
      </c>
      <c r="Z44" s="44">
        <f>ZZZ__FnCalls!A30</f>
        <v>40878</v>
      </c>
      <c r="AA44" s="45">
        <f>ZZZ__FnCalls!A19</f>
        <v>40544</v>
      </c>
      <c r="AB44" s="44">
        <f>ZZZ__FnCalls!A31</f>
        <v>40909</v>
      </c>
      <c r="AC44" s="44">
        <f>ZZZ__FnCalls!A32</f>
        <v>40940</v>
      </c>
      <c r="AD44" s="44">
        <f>ZZZ__FnCalls!A33</f>
        <v>40969</v>
      </c>
      <c r="AE44" s="44">
        <f>ZZZ__FnCalls!A34</f>
        <v>41000</v>
      </c>
      <c r="AF44" s="44">
        <f>ZZZ__FnCalls!A35</f>
        <v>41030</v>
      </c>
      <c r="AG44" s="44">
        <f>ZZZ__FnCalls!A36</f>
        <v>41061</v>
      </c>
      <c r="AH44" s="44">
        <f>ZZZ__FnCalls!A37</f>
        <v>41091</v>
      </c>
      <c r="AI44" s="44">
        <f>ZZZ__FnCalls!A38</f>
        <v>41122</v>
      </c>
      <c r="AJ44" s="44">
        <f>ZZZ__FnCalls!A39</f>
        <v>41153</v>
      </c>
      <c r="AK44" s="44">
        <f>ZZZ__FnCalls!A40</f>
        <v>41183</v>
      </c>
      <c r="AL44" s="44">
        <f>ZZZ__FnCalls!A41</f>
        <v>41214</v>
      </c>
      <c r="AM44" s="44">
        <f>ZZZ__FnCalls!A42</f>
        <v>41244</v>
      </c>
      <c r="AN44" s="45">
        <f>ZZZ__FnCalls!A31</f>
        <v>40909</v>
      </c>
      <c r="AO44" s="44">
        <f>ZZZ__FnCalls!A43</f>
        <v>41275</v>
      </c>
      <c r="AP44" s="44">
        <f>ZZZ__FnCalls!A44</f>
        <v>41306</v>
      </c>
      <c r="AQ44" s="44">
        <f>ZZZ__FnCalls!A45</f>
        <v>41334</v>
      </c>
      <c r="AR44" s="44">
        <f>ZZZ__FnCalls!A46</f>
        <v>41365</v>
      </c>
      <c r="AS44" s="44">
        <f>ZZZ__FnCalls!A47</f>
        <v>41395</v>
      </c>
      <c r="AT44" s="44">
        <f>ZZZ__FnCalls!A48</f>
        <v>41426</v>
      </c>
      <c r="AU44" s="44">
        <f>ZZZ__FnCalls!A49</f>
        <v>41456</v>
      </c>
      <c r="AV44" s="44">
        <f>ZZZ__FnCalls!A50</f>
        <v>41487</v>
      </c>
      <c r="AW44" s="44">
        <f>ZZZ__FnCalls!A51</f>
        <v>41518</v>
      </c>
      <c r="AX44" s="44">
        <f>ZZZ__FnCalls!A52</f>
        <v>41548</v>
      </c>
      <c r="AY44" s="44">
        <f>ZZZ__FnCalls!A53</f>
        <v>41579</v>
      </c>
      <c r="AZ44" s="44">
        <f>ZZZ__FnCalls!A54</f>
        <v>41609</v>
      </c>
      <c r="BA44" s="45">
        <f>ZZZ__FnCalls!A43</f>
        <v>41275</v>
      </c>
      <c r="BB44" s="44">
        <f>ZZZ__FnCalls!A55</f>
        <v>41640</v>
      </c>
      <c r="BC44" s="44">
        <f>ZZZ__FnCalls!A56</f>
        <v>41671</v>
      </c>
      <c r="BD44" s="44">
        <f>ZZZ__FnCalls!A57</f>
        <v>41699</v>
      </c>
      <c r="BE44" s="44">
        <f>ZZZ__FnCalls!A58</f>
        <v>41730</v>
      </c>
      <c r="BF44" s="44">
        <f>ZZZ__FnCalls!A59</f>
        <v>41760</v>
      </c>
      <c r="BG44" s="44">
        <f>ZZZ__FnCalls!A60</f>
        <v>41791</v>
      </c>
      <c r="BH44" s="44">
        <f>ZZZ__FnCalls!A61</f>
        <v>41821</v>
      </c>
      <c r="BI44" s="44">
        <f>ZZZ__FnCalls!A62</f>
        <v>41852</v>
      </c>
      <c r="BJ44" s="44">
        <f>ZZZ__FnCalls!A63</f>
        <v>41883</v>
      </c>
      <c r="BK44" s="44">
        <f>ZZZ__FnCalls!A64</f>
        <v>41913</v>
      </c>
      <c r="BL44" s="44">
        <f>ZZZ__FnCalls!A65</f>
        <v>41944</v>
      </c>
      <c r="BM44" s="44">
        <f>ZZZ__FnCalls!A66</f>
        <v>41974</v>
      </c>
      <c r="BN44" s="45">
        <f>ZZZ__FnCalls!A55</f>
        <v>41640</v>
      </c>
      <c r="BO44" s="44">
        <f>ZZZ__FnCalls!A67</f>
        <v>42005</v>
      </c>
      <c r="BP44" s="44">
        <f>ZZZ__FnCalls!A68</f>
        <v>42036</v>
      </c>
      <c r="BQ44" s="44">
        <f>ZZZ__FnCalls!A69</f>
        <v>42064</v>
      </c>
      <c r="BR44" s="44">
        <f>ZZZ__FnCalls!A70</f>
        <v>42095</v>
      </c>
      <c r="BS44" s="44">
        <f>ZZZ__FnCalls!A71</f>
        <v>42125</v>
      </c>
      <c r="BT44" s="44">
        <f>ZZZ__FnCalls!A72</f>
        <v>42156</v>
      </c>
      <c r="BU44" s="44">
        <f>ZZZ__FnCalls!A73</f>
        <v>42186</v>
      </c>
      <c r="BV44" s="44">
        <f>ZZZ__FnCalls!A74</f>
        <v>42217</v>
      </c>
      <c r="BW44" s="44">
        <f>ZZZ__FnCalls!A75</f>
        <v>42248</v>
      </c>
      <c r="BX44" s="44">
        <f>ZZZ__FnCalls!A76</f>
        <v>42278</v>
      </c>
      <c r="BY44" s="44">
        <f>ZZZ__FnCalls!A77</f>
        <v>42309</v>
      </c>
      <c r="BZ44" s="44">
        <f>ZZZ__FnCalls!A78</f>
        <v>42339</v>
      </c>
      <c r="CA44" s="45">
        <f>ZZZ__FnCalls!A67</f>
        <v>42005</v>
      </c>
      <c r="CB44" s="44">
        <f>ZZZ__FnCalls!A79</f>
        <v>42370</v>
      </c>
      <c r="CC44" s="44">
        <f>ZZZ__FnCalls!A80</f>
        <v>42401</v>
      </c>
      <c r="CD44" s="44">
        <f>ZZZ__FnCalls!A81</f>
        <v>42430</v>
      </c>
      <c r="CE44" s="44">
        <f>ZZZ__FnCalls!A82</f>
        <v>42461</v>
      </c>
      <c r="CF44" s="44">
        <f>ZZZ__FnCalls!A83</f>
        <v>42491</v>
      </c>
      <c r="CG44" s="44">
        <f>ZZZ__FnCalls!A84</f>
        <v>42522</v>
      </c>
      <c r="CH44" s="44">
        <f>ZZZ__FnCalls!A85</f>
        <v>42552</v>
      </c>
      <c r="CI44" s="44">
        <f>ZZZ__FnCalls!A86</f>
        <v>42583</v>
      </c>
      <c r="CJ44" s="44">
        <f>ZZZ__FnCalls!A87</f>
        <v>42614</v>
      </c>
      <c r="CK44" s="44">
        <f>ZZZ__FnCalls!A88</f>
        <v>42644</v>
      </c>
      <c r="CL44" s="44">
        <f>ZZZ__FnCalls!A89</f>
        <v>42675</v>
      </c>
      <c r="CM44" s="44">
        <f>ZZZ__FnCalls!A90</f>
        <v>42705</v>
      </c>
      <c r="CN44" s="45">
        <f>ZZZ__FnCalls!A79</f>
        <v>42370</v>
      </c>
      <c r="CO44" s="44">
        <f>ZZZ__FnCalls!A91</f>
        <v>42736</v>
      </c>
      <c r="CP44" s="44">
        <f>ZZZ__FnCalls!A92</f>
        <v>42767</v>
      </c>
      <c r="CQ44" s="44">
        <f>ZZZ__FnCalls!A93</f>
        <v>42795</v>
      </c>
      <c r="CR44" s="44">
        <f>ZZZ__FnCalls!A94</f>
        <v>42826</v>
      </c>
      <c r="CS44" s="44">
        <f>ZZZ__FnCalls!A95</f>
        <v>42856</v>
      </c>
      <c r="CT44" s="44">
        <f>ZZZ__FnCalls!A96</f>
        <v>42887</v>
      </c>
      <c r="CU44" s="44">
        <f>ZZZ__FnCalls!A97</f>
        <v>42917</v>
      </c>
      <c r="CV44" s="44">
        <f>ZZZ__FnCalls!A98</f>
        <v>42948</v>
      </c>
      <c r="CW44" s="44">
        <f>ZZZ__FnCalls!A99</f>
        <v>42979</v>
      </c>
      <c r="CX44" s="44">
        <f>ZZZ__FnCalls!A100</f>
        <v>43009</v>
      </c>
      <c r="CY44" s="44">
        <f>ZZZ__FnCalls!A101</f>
        <v>43040</v>
      </c>
      <c r="CZ44" s="44">
        <f>ZZZ__FnCalls!A102</f>
        <v>43070</v>
      </c>
      <c r="DA44" s="45">
        <f>ZZZ__FnCalls!A91</f>
        <v>42736</v>
      </c>
      <c r="DB44" s="44">
        <f>ZZZ__FnCalls!A103</f>
        <v>43101</v>
      </c>
      <c r="DC44" s="44">
        <f>ZZZ__FnCalls!A104</f>
        <v>43132</v>
      </c>
      <c r="DD44" s="44">
        <f>ZZZ__FnCalls!A105</f>
        <v>43160</v>
      </c>
      <c r="DE44" s="44">
        <f>ZZZ__FnCalls!A106</f>
        <v>43191</v>
      </c>
      <c r="DF44" s="44">
        <f>ZZZ__FnCalls!A107</f>
        <v>43221</v>
      </c>
      <c r="DG44" s="44">
        <f>ZZZ__FnCalls!A108</f>
        <v>43252</v>
      </c>
      <c r="DH44" s="44">
        <f>ZZZ__FnCalls!A109</f>
        <v>43282</v>
      </c>
      <c r="DI44" s="44">
        <f>ZZZ__FnCalls!A110</f>
        <v>43313</v>
      </c>
      <c r="DJ44" s="44">
        <f>ZZZ__FnCalls!A111</f>
        <v>43344</v>
      </c>
      <c r="DK44" s="44">
        <f>ZZZ__FnCalls!A112</f>
        <v>43374</v>
      </c>
      <c r="DL44" s="44">
        <f>ZZZ__FnCalls!A113</f>
        <v>43405</v>
      </c>
      <c r="DM44" s="44">
        <f>ZZZ__FnCalls!A114</f>
        <v>43435</v>
      </c>
      <c r="DN44" s="45">
        <f>ZZZ__FnCalls!A103</f>
        <v>43101</v>
      </c>
      <c r="DO44" s="44">
        <f>ZZZ__FnCalls!A115</f>
        <v>43466</v>
      </c>
      <c r="DP44" s="44">
        <f>ZZZ__FnCalls!A116</f>
        <v>43497</v>
      </c>
      <c r="DQ44" s="44">
        <f>ZZZ__FnCalls!A117</f>
        <v>43525</v>
      </c>
      <c r="DR44" s="44">
        <f>ZZZ__FnCalls!A118</f>
        <v>43556</v>
      </c>
      <c r="DS44" s="44">
        <f>ZZZ__FnCalls!A119</f>
        <v>43586</v>
      </c>
      <c r="DT44" s="44">
        <f>ZZZ__FnCalls!A120</f>
        <v>43617</v>
      </c>
      <c r="DU44" s="44">
        <f>ZZZ__FnCalls!A121</f>
        <v>43647</v>
      </c>
      <c r="DV44" s="44">
        <f>ZZZ__FnCalls!A122</f>
        <v>43678</v>
      </c>
      <c r="DW44" s="44">
        <f>ZZZ__FnCalls!A123</f>
        <v>43709</v>
      </c>
      <c r="DX44" s="44">
        <f>ZZZ__FnCalls!A124</f>
        <v>43739</v>
      </c>
      <c r="DY44" s="44">
        <f>ZZZ__FnCalls!A125</f>
        <v>43770</v>
      </c>
      <c r="DZ44" s="44">
        <f>ZZZ__FnCalls!A126</f>
        <v>43800</v>
      </c>
      <c r="EA44" s="45">
        <f>ZZZ__FnCalls!A115</f>
        <v>43466</v>
      </c>
      <c r="EB44" s="44">
        <f>ZZZ__FnCalls!A127</f>
        <v>43831</v>
      </c>
      <c r="EC44" s="44">
        <f>ZZZ__FnCalls!A128</f>
        <v>43862</v>
      </c>
      <c r="ED44" s="44">
        <f>ZZZ__FnCalls!A129</f>
        <v>43891</v>
      </c>
      <c r="EE44" s="44">
        <f>ZZZ__FnCalls!A130</f>
        <v>43922</v>
      </c>
      <c r="EF44" s="44">
        <f>ZZZ__FnCalls!A131</f>
        <v>43952</v>
      </c>
      <c r="EG44" s="44">
        <f>ZZZ__FnCalls!A132</f>
        <v>43983</v>
      </c>
      <c r="EH44" s="44">
        <f>ZZZ__FnCalls!A133</f>
        <v>44013</v>
      </c>
      <c r="EI44" s="44">
        <f>ZZZ__FnCalls!A134</f>
        <v>44044</v>
      </c>
      <c r="EJ44" s="44">
        <f>ZZZ__FnCalls!A135</f>
        <v>44075</v>
      </c>
      <c r="EK44" s="44">
        <f>ZZZ__FnCalls!A136</f>
        <v>44105</v>
      </c>
      <c r="EL44" s="44">
        <f>ZZZ__FnCalls!A137</f>
        <v>44136</v>
      </c>
      <c r="EM44" s="44">
        <f>ZZZ__FnCalls!A138</f>
        <v>44166</v>
      </c>
      <c r="EN44" s="45">
        <f>ZZZ__FnCalls!A127</f>
        <v>43831</v>
      </c>
    </row>
    <row r="45" spans="1:144" ht="12.75" customHeight="1">
      <c r="A45" s="2" t="str">
        <f>"Output_2"</f>
        <v>Output_2</v>
      </c>
    </row>
    <row r="46" spans="1:144" ht="12.75" customHeight="1">
      <c r="B46" s="19" t="str">
        <f>ZZZ__FnCalls!F7</f>
        <v>Jan 2010</v>
      </c>
      <c r="C46" s="20" t="str">
        <f>ZZZ__FnCalls!F8</f>
        <v>Feb 2010</v>
      </c>
      <c r="D46" s="20" t="str">
        <f>ZZZ__FnCalls!F9</f>
        <v>Mar 2010</v>
      </c>
      <c r="E46" s="20" t="str">
        <f>ZZZ__FnCalls!F10</f>
        <v>Apr 2010</v>
      </c>
      <c r="F46" s="20" t="str">
        <f>ZZZ__FnCalls!F11</f>
        <v>May 2010</v>
      </c>
      <c r="G46" s="20" t="str">
        <f>ZZZ__FnCalls!F12</f>
        <v>Jun 2010</v>
      </c>
      <c r="H46" s="20" t="str">
        <f>ZZZ__FnCalls!F13</f>
        <v>Jul 2010</v>
      </c>
      <c r="I46" s="20" t="str">
        <f>ZZZ__FnCalls!F14</f>
        <v>Aug 2010</v>
      </c>
      <c r="J46" s="20" t="str">
        <f>ZZZ__FnCalls!F15</f>
        <v>Sep 2010</v>
      </c>
      <c r="K46" s="20" t="str">
        <f>ZZZ__FnCalls!F16</f>
        <v>Oct 2010</v>
      </c>
      <c r="L46" s="20" t="str">
        <f>ZZZ__FnCalls!F17</f>
        <v>Nov 2010</v>
      </c>
      <c r="M46" s="20" t="str">
        <f>ZZZ__FnCalls!F18</f>
        <v>Dec 2010</v>
      </c>
      <c r="N46" s="21" t="str">
        <f>ZZZ__FnCalls!H7</f>
        <v>2010</v>
      </c>
      <c r="O46" s="20" t="str">
        <f>ZZZ__FnCalls!F19</f>
        <v>Jan 2011</v>
      </c>
      <c r="P46" s="20" t="str">
        <f>ZZZ__FnCalls!F20</f>
        <v>Feb 2011</v>
      </c>
      <c r="Q46" s="20" t="str">
        <f>ZZZ__FnCalls!F21</f>
        <v>Mar 2011</v>
      </c>
      <c r="R46" s="20" t="str">
        <f>ZZZ__FnCalls!F22</f>
        <v>Apr 2011</v>
      </c>
      <c r="S46" s="20" t="str">
        <f>ZZZ__FnCalls!F23</f>
        <v>May 2011</v>
      </c>
      <c r="T46" s="20" t="str">
        <f>ZZZ__FnCalls!F24</f>
        <v>Jun 2011</v>
      </c>
      <c r="U46" s="20" t="str">
        <f>ZZZ__FnCalls!F25</f>
        <v>Jul 2011</v>
      </c>
      <c r="V46" s="20" t="str">
        <f>ZZZ__FnCalls!F26</f>
        <v>Aug 2011</v>
      </c>
      <c r="W46" s="20" t="str">
        <f>ZZZ__FnCalls!F27</f>
        <v>Sep 2011</v>
      </c>
      <c r="X46" s="20" t="str">
        <f>ZZZ__FnCalls!F28</f>
        <v>Oct 2011</v>
      </c>
      <c r="Y46" s="20" t="str">
        <f>ZZZ__FnCalls!F29</f>
        <v>Nov 2011</v>
      </c>
      <c r="Z46" s="20" t="str">
        <f>ZZZ__FnCalls!F30</f>
        <v>Dec 2011</v>
      </c>
      <c r="AA46" s="21" t="str">
        <f>ZZZ__FnCalls!H19</f>
        <v>2011</v>
      </c>
      <c r="AB46" s="20" t="str">
        <f>ZZZ__FnCalls!F31</f>
        <v>Jan 2012</v>
      </c>
      <c r="AC46" s="20" t="str">
        <f>ZZZ__FnCalls!F32</f>
        <v>Feb 2012</v>
      </c>
      <c r="AD46" s="20" t="str">
        <f>ZZZ__FnCalls!F33</f>
        <v>Mar 2012</v>
      </c>
      <c r="AE46" s="20" t="str">
        <f>ZZZ__FnCalls!F34</f>
        <v>Apr 2012</v>
      </c>
      <c r="AF46" s="20" t="str">
        <f>ZZZ__FnCalls!F35</f>
        <v>May 2012</v>
      </c>
      <c r="AG46" s="20" t="str">
        <f>ZZZ__FnCalls!F36</f>
        <v>Jun 2012</v>
      </c>
      <c r="AH46" s="20" t="str">
        <f>ZZZ__FnCalls!F37</f>
        <v>Jul 2012</v>
      </c>
      <c r="AI46" s="20" t="str">
        <f>ZZZ__FnCalls!F38</f>
        <v>Aug 2012</v>
      </c>
      <c r="AJ46" s="20" t="str">
        <f>ZZZ__FnCalls!F39</f>
        <v>Sep 2012</v>
      </c>
      <c r="AK46" s="20" t="str">
        <f>ZZZ__FnCalls!F40</f>
        <v>Oct 2012</v>
      </c>
      <c r="AL46" s="20" t="str">
        <f>ZZZ__FnCalls!F41</f>
        <v>Nov 2012</v>
      </c>
      <c r="AM46" s="20" t="str">
        <f>ZZZ__FnCalls!F42</f>
        <v>Dec 2012</v>
      </c>
      <c r="AN46" s="21" t="str">
        <f>ZZZ__FnCalls!H31</f>
        <v>2012</v>
      </c>
      <c r="AO46" s="20" t="str">
        <f>ZZZ__FnCalls!F43</f>
        <v>Jan 2013</v>
      </c>
      <c r="AP46" s="20" t="str">
        <f>ZZZ__FnCalls!F44</f>
        <v>Feb 2013</v>
      </c>
      <c r="AQ46" s="20" t="str">
        <f>ZZZ__FnCalls!F45</f>
        <v>Mar 2013</v>
      </c>
      <c r="AR46" s="20" t="str">
        <f>ZZZ__FnCalls!F46</f>
        <v>Apr 2013</v>
      </c>
      <c r="AS46" s="20" t="str">
        <f>ZZZ__FnCalls!F47</f>
        <v>May 2013</v>
      </c>
      <c r="AT46" s="20" t="str">
        <f>ZZZ__FnCalls!F48</f>
        <v>Jun 2013</v>
      </c>
      <c r="AU46" s="20" t="str">
        <f>ZZZ__FnCalls!F49</f>
        <v>Jul 2013</v>
      </c>
      <c r="AV46" s="20" t="str">
        <f>ZZZ__FnCalls!F50</f>
        <v>Aug 2013</v>
      </c>
      <c r="AW46" s="20" t="str">
        <f>ZZZ__FnCalls!F51</f>
        <v>Sep 2013</v>
      </c>
      <c r="AX46" s="20" t="str">
        <f>ZZZ__FnCalls!F52</f>
        <v>Oct 2013</v>
      </c>
      <c r="AY46" s="20" t="str">
        <f>ZZZ__FnCalls!F53</f>
        <v>Nov 2013</v>
      </c>
      <c r="AZ46" s="20" t="str">
        <f>ZZZ__FnCalls!F54</f>
        <v>Dec 2013</v>
      </c>
      <c r="BA46" s="21" t="str">
        <f>ZZZ__FnCalls!H43</f>
        <v>2013</v>
      </c>
      <c r="BB46" s="20" t="str">
        <f>ZZZ__FnCalls!F55</f>
        <v>Jan 2014</v>
      </c>
      <c r="BC46" s="20" t="str">
        <f>ZZZ__FnCalls!F56</f>
        <v>Feb 2014</v>
      </c>
      <c r="BD46" s="20" t="str">
        <f>ZZZ__FnCalls!F57</f>
        <v>Mar 2014</v>
      </c>
      <c r="BE46" s="20" t="str">
        <f>ZZZ__FnCalls!F58</f>
        <v>Apr 2014</v>
      </c>
      <c r="BF46" s="20" t="str">
        <f>ZZZ__FnCalls!F59</f>
        <v>May 2014</v>
      </c>
      <c r="BG46" s="20" t="str">
        <f>ZZZ__FnCalls!F60</f>
        <v>Jun 2014</v>
      </c>
      <c r="BH46" s="20" t="str">
        <f>ZZZ__FnCalls!F61</f>
        <v>Jul 2014</v>
      </c>
      <c r="BI46" s="20" t="str">
        <f>ZZZ__FnCalls!F62</f>
        <v>Aug 2014</v>
      </c>
      <c r="BJ46" s="20" t="str">
        <f>ZZZ__FnCalls!F63</f>
        <v>Sep 2014</v>
      </c>
      <c r="BK46" s="20" t="str">
        <f>ZZZ__FnCalls!F64</f>
        <v>Oct 2014</v>
      </c>
      <c r="BL46" s="20" t="str">
        <f>ZZZ__FnCalls!F65</f>
        <v>Nov 2014</v>
      </c>
      <c r="BM46" s="20" t="str">
        <f>ZZZ__FnCalls!F66</f>
        <v>Dec 2014</v>
      </c>
      <c r="BN46" s="21" t="str">
        <f>ZZZ__FnCalls!H55</f>
        <v>2014</v>
      </c>
      <c r="BO46" s="20" t="str">
        <f>ZZZ__FnCalls!F67</f>
        <v>Jan 2015</v>
      </c>
      <c r="BP46" s="20" t="str">
        <f>ZZZ__FnCalls!F68</f>
        <v>Feb 2015</v>
      </c>
      <c r="BQ46" s="20" t="str">
        <f>ZZZ__FnCalls!F69</f>
        <v>Mar 2015</v>
      </c>
      <c r="BR46" s="20" t="str">
        <f>ZZZ__FnCalls!F70</f>
        <v>Apr 2015</v>
      </c>
      <c r="BS46" s="20" t="str">
        <f>ZZZ__FnCalls!F71</f>
        <v>May 2015</v>
      </c>
      <c r="BT46" s="20" t="str">
        <f>ZZZ__FnCalls!F72</f>
        <v>Jun 2015</v>
      </c>
      <c r="BU46" s="20" t="str">
        <f>ZZZ__FnCalls!F73</f>
        <v>Jul 2015</v>
      </c>
      <c r="BV46" s="20" t="str">
        <f>ZZZ__FnCalls!F74</f>
        <v>Aug 2015</v>
      </c>
      <c r="BW46" s="20" t="str">
        <f>ZZZ__FnCalls!F75</f>
        <v>Sep 2015</v>
      </c>
      <c r="BX46" s="20" t="str">
        <f>ZZZ__FnCalls!F76</f>
        <v>Oct 2015</v>
      </c>
      <c r="BY46" s="20" t="str">
        <f>ZZZ__FnCalls!F77</f>
        <v>Nov 2015</v>
      </c>
      <c r="BZ46" s="20" t="str">
        <f>ZZZ__FnCalls!F78</f>
        <v>Dec 2015</v>
      </c>
      <c r="CA46" s="21" t="str">
        <f>ZZZ__FnCalls!H67</f>
        <v>2015</v>
      </c>
      <c r="CB46" s="20" t="str">
        <f>ZZZ__FnCalls!F79</f>
        <v>Jan 2016</v>
      </c>
      <c r="CC46" s="20" t="str">
        <f>ZZZ__FnCalls!F80</f>
        <v>Feb 2016</v>
      </c>
      <c r="CD46" s="20" t="str">
        <f>ZZZ__FnCalls!F81</f>
        <v>Mar 2016</v>
      </c>
      <c r="CE46" s="20" t="str">
        <f>ZZZ__FnCalls!F82</f>
        <v>Apr 2016</v>
      </c>
      <c r="CF46" s="20" t="str">
        <f>ZZZ__FnCalls!F83</f>
        <v>May 2016</v>
      </c>
      <c r="CG46" s="20" t="str">
        <f>ZZZ__FnCalls!F84</f>
        <v>Jun 2016</v>
      </c>
      <c r="CH46" s="20" t="str">
        <f>ZZZ__FnCalls!F85</f>
        <v>Jul 2016</v>
      </c>
      <c r="CI46" s="20" t="str">
        <f>ZZZ__FnCalls!F86</f>
        <v>Aug 2016</v>
      </c>
      <c r="CJ46" s="20" t="str">
        <f>ZZZ__FnCalls!F87</f>
        <v>Sep 2016</v>
      </c>
      <c r="CK46" s="20" t="str">
        <f>ZZZ__FnCalls!F88</f>
        <v>Oct 2016</v>
      </c>
      <c r="CL46" s="20" t="str">
        <f>ZZZ__FnCalls!F89</f>
        <v>Nov 2016</v>
      </c>
      <c r="CM46" s="20" t="str">
        <f>ZZZ__FnCalls!F90</f>
        <v>Dec 2016</v>
      </c>
      <c r="CN46" s="21" t="str">
        <f>ZZZ__FnCalls!H79</f>
        <v>2016</v>
      </c>
      <c r="CO46" s="20" t="str">
        <f>ZZZ__FnCalls!F91</f>
        <v>Jan 2017</v>
      </c>
      <c r="CP46" s="20" t="str">
        <f>ZZZ__FnCalls!F92</f>
        <v>Feb 2017</v>
      </c>
      <c r="CQ46" s="20" t="str">
        <f>ZZZ__FnCalls!F93</f>
        <v>Mar 2017</v>
      </c>
      <c r="CR46" s="20" t="str">
        <f>ZZZ__FnCalls!F94</f>
        <v>Apr 2017</v>
      </c>
      <c r="CS46" s="20" t="str">
        <f>ZZZ__FnCalls!F95</f>
        <v>May 2017</v>
      </c>
      <c r="CT46" s="20" t="str">
        <f>ZZZ__FnCalls!F96</f>
        <v>Jun 2017</v>
      </c>
      <c r="CU46" s="20" t="str">
        <f>ZZZ__FnCalls!F97</f>
        <v>Jul 2017</v>
      </c>
      <c r="CV46" s="20" t="str">
        <f>ZZZ__FnCalls!F98</f>
        <v>Aug 2017</v>
      </c>
      <c r="CW46" s="20" t="str">
        <f>ZZZ__FnCalls!F99</f>
        <v>Sep 2017</v>
      </c>
      <c r="CX46" s="20" t="str">
        <f>ZZZ__FnCalls!F100</f>
        <v>Oct 2017</v>
      </c>
      <c r="CY46" s="20" t="str">
        <f>ZZZ__FnCalls!F101</f>
        <v>Nov 2017</v>
      </c>
      <c r="CZ46" s="20" t="str">
        <f>ZZZ__FnCalls!F102</f>
        <v>Dec 2017</v>
      </c>
      <c r="DA46" s="21" t="str">
        <f>ZZZ__FnCalls!H91</f>
        <v>2017</v>
      </c>
      <c r="DB46" s="20" t="str">
        <f>ZZZ__FnCalls!F103</f>
        <v>Jan 2018</v>
      </c>
      <c r="DC46" s="20" t="str">
        <f>ZZZ__FnCalls!F104</f>
        <v>Feb 2018</v>
      </c>
      <c r="DD46" s="20" t="str">
        <f>ZZZ__FnCalls!F105</f>
        <v>Mar 2018</v>
      </c>
      <c r="DE46" s="20" t="str">
        <f>ZZZ__FnCalls!F106</f>
        <v>Apr 2018</v>
      </c>
      <c r="DF46" s="20" t="str">
        <f>ZZZ__FnCalls!F107</f>
        <v>May 2018</v>
      </c>
      <c r="DG46" s="20" t="str">
        <f>ZZZ__FnCalls!F108</f>
        <v>Jun 2018</v>
      </c>
      <c r="DH46" s="20" t="str">
        <f>ZZZ__FnCalls!F109</f>
        <v>Jul 2018</v>
      </c>
      <c r="DI46" s="20" t="str">
        <f>ZZZ__FnCalls!F110</f>
        <v>Aug 2018</v>
      </c>
      <c r="DJ46" s="20" t="str">
        <f>ZZZ__FnCalls!F111</f>
        <v>Sep 2018</v>
      </c>
      <c r="DK46" s="20" t="str">
        <f>ZZZ__FnCalls!F112</f>
        <v>Oct 2018</v>
      </c>
      <c r="DL46" s="20" t="str">
        <f>ZZZ__FnCalls!F113</f>
        <v>Nov 2018</v>
      </c>
      <c r="DM46" s="20" t="str">
        <f>ZZZ__FnCalls!F114</f>
        <v>Dec 2018</v>
      </c>
      <c r="DN46" s="21" t="str">
        <f>ZZZ__FnCalls!H103</f>
        <v>2018</v>
      </c>
      <c r="DO46" s="20" t="str">
        <f>ZZZ__FnCalls!F115</f>
        <v>Jan 2019</v>
      </c>
      <c r="DP46" s="20" t="str">
        <f>ZZZ__FnCalls!F116</f>
        <v>Feb 2019</v>
      </c>
      <c r="DQ46" s="20" t="str">
        <f>ZZZ__FnCalls!F117</f>
        <v>Mar 2019</v>
      </c>
      <c r="DR46" s="20" t="str">
        <f>ZZZ__FnCalls!F118</f>
        <v>Apr 2019</v>
      </c>
      <c r="DS46" s="20" t="str">
        <f>ZZZ__FnCalls!F119</f>
        <v>May 2019</v>
      </c>
      <c r="DT46" s="20" t="str">
        <f>ZZZ__FnCalls!F120</f>
        <v>Jun 2019</v>
      </c>
      <c r="DU46" s="20" t="str">
        <f>ZZZ__FnCalls!F121</f>
        <v>Jul 2019</v>
      </c>
      <c r="DV46" s="20" t="str">
        <f>ZZZ__FnCalls!F122</f>
        <v>Aug 2019</v>
      </c>
      <c r="DW46" s="20" t="str">
        <f>ZZZ__FnCalls!F123</f>
        <v>Sep 2019</v>
      </c>
      <c r="DX46" s="20" t="str">
        <f>ZZZ__FnCalls!F124</f>
        <v>Oct 2019</v>
      </c>
      <c r="DY46" s="20" t="str">
        <f>ZZZ__FnCalls!F125</f>
        <v>Nov 2019</v>
      </c>
      <c r="DZ46" s="20" t="str">
        <f>ZZZ__FnCalls!F126</f>
        <v>Dec 2019</v>
      </c>
      <c r="EA46" s="21" t="str">
        <f>ZZZ__FnCalls!H115</f>
        <v>2019</v>
      </c>
      <c r="EB46" s="20" t="str">
        <f>ZZZ__FnCalls!F127</f>
        <v>Jan 2020</v>
      </c>
      <c r="EC46" s="20" t="str">
        <f>ZZZ__FnCalls!F128</f>
        <v>Feb 2020</v>
      </c>
      <c r="ED46" s="20" t="str">
        <f>ZZZ__FnCalls!F129</f>
        <v>Mar 2020</v>
      </c>
      <c r="EE46" s="20" t="str">
        <f>ZZZ__FnCalls!F130</f>
        <v>Apr 2020</v>
      </c>
      <c r="EF46" s="20" t="str">
        <f>ZZZ__FnCalls!F131</f>
        <v>May 2020</v>
      </c>
      <c r="EG46" s="20" t="str">
        <f>ZZZ__FnCalls!F132</f>
        <v>Jun 2020</v>
      </c>
      <c r="EH46" s="20" t="str">
        <f>ZZZ__FnCalls!F133</f>
        <v>Jul 2020</v>
      </c>
      <c r="EI46" s="20" t="str">
        <f>ZZZ__FnCalls!F134</f>
        <v>Aug 2020</v>
      </c>
      <c r="EJ46" s="20" t="str">
        <f>ZZZ__FnCalls!F135</f>
        <v>Sep 2020</v>
      </c>
      <c r="EK46" s="20" t="str">
        <f>ZZZ__FnCalls!F136</f>
        <v>Oct 2020</v>
      </c>
      <c r="EL46" s="20" t="str">
        <f>ZZZ__FnCalls!F137</f>
        <v>Nov 2020</v>
      </c>
      <c r="EM46" s="20" t="str">
        <f>ZZZ__FnCalls!F138</f>
        <v>Dec 2020</v>
      </c>
      <c r="EN46" s="21" t="str">
        <f>ZZZ__FnCalls!H127</f>
        <v>2020</v>
      </c>
    </row>
    <row r="47" spans="1:144" ht="12.75" customHeight="1">
      <c r="A47" s="5"/>
      <c r="B47" s="44" t="str">
        <f>ZZZ__FnCalls!F7</f>
        <v>Jan 2010</v>
      </c>
      <c r="C47" s="44" t="str">
        <f>ZZZ__FnCalls!F8</f>
        <v>Feb 2010</v>
      </c>
      <c r="D47" s="44" t="str">
        <f>ZZZ__FnCalls!F9</f>
        <v>Mar 2010</v>
      </c>
      <c r="E47" s="44" t="str">
        <f>ZZZ__FnCalls!F10</f>
        <v>Apr 2010</v>
      </c>
      <c r="F47" s="44" t="str">
        <f>ZZZ__FnCalls!F11</f>
        <v>May 2010</v>
      </c>
      <c r="G47" s="44" t="str">
        <f>ZZZ__FnCalls!F12</f>
        <v>Jun 2010</v>
      </c>
      <c r="H47" s="44" t="str">
        <f>ZZZ__FnCalls!F13</f>
        <v>Jul 2010</v>
      </c>
      <c r="I47" s="44" t="str">
        <f>ZZZ__FnCalls!F14</f>
        <v>Aug 2010</v>
      </c>
      <c r="J47" s="44" t="str">
        <f>ZZZ__FnCalls!F15</f>
        <v>Sep 2010</v>
      </c>
      <c r="K47" s="44" t="str">
        <f>ZZZ__FnCalls!F16</f>
        <v>Oct 2010</v>
      </c>
      <c r="L47" s="44" t="str">
        <f>ZZZ__FnCalls!F17</f>
        <v>Nov 2010</v>
      </c>
      <c r="M47" s="44" t="str">
        <f>ZZZ__FnCalls!F18</f>
        <v>Dec 2010</v>
      </c>
      <c r="N47" s="45" t="str">
        <f>ZZZ__FnCalls!F7</f>
        <v>Jan 2010</v>
      </c>
      <c r="O47" s="44" t="str">
        <f>ZZZ__FnCalls!F19</f>
        <v>Jan 2011</v>
      </c>
      <c r="P47" s="44" t="str">
        <f>ZZZ__FnCalls!F20</f>
        <v>Feb 2011</v>
      </c>
      <c r="Q47" s="44" t="str">
        <f>ZZZ__FnCalls!F21</f>
        <v>Mar 2011</v>
      </c>
      <c r="R47" s="44" t="str">
        <f>ZZZ__FnCalls!F22</f>
        <v>Apr 2011</v>
      </c>
      <c r="S47" s="44" t="str">
        <f>ZZZ__FnCalls!F23</f>
        <v>May 2011</v>
      </c>
      <c r="T47" s="44" t="str">
        <f>ZZZ__FnCalls!F24</f>
        <v>Jun 2011</v>
      </c>
      <c r="U47" s="44" t="str">
        <f>ZZZ__FnCalls!F25</f>
        <v>Jul 2011</v>
      </c>
      <c r="V47" s="44" t="str">
        <f>ZZZ__FnCalls!F26</f>
        <v>Aug 2011</v>
      </c>
      <c r="W47" s="44" t="str">
        <f>ZZZ__FnCalls!F27</f>
        <v>Sep 2011</v>
      </c>
      <c r="X47" s="44" t="str">
        <f>ZZZ__FnCalls!F28</f>
        <v>Oct 2011</v>
      </c>
      <c r="Y47" s="44" t="str">
        <f>ZZZ__FnCalls!F29</f>
        <v>Nov 2011</v>
      </c>
      <c r="Z47" s="44" t="str">
        <f>ZZZ__FnCalls!F30</f>
        <v>Dec 2011</v>
      </c>
      <c r="AA47" s="45" t="str">
        <f>ZZZ__FnCalls!F19</f>
        <v>Jan 2011</v>
      </c>
      <c r="AB47" s="44" t="str">
        <f>ZZZ__FnCalls!F31</f>
        <v>Jan 2012</v>
      </c>
      <c r="AC47" s="44" t="str">
        <f>ZZZ__FnCalls!F32</f>
        <v>Feb 2012</v>
      </c>
      <c r="AD47" s="44" t="str">
        <f>ZZZ__FnCalls!F33</f>
        <v>Mar 2012</v>
      </c>
      <c r="AE47" s="44" t="str">
        <f>ZZZ__FnCalls!F34</f>
        <v>Apr 2012</v>
      </c>
      <c r="AF47" s="44" t="str">
        <f>ZZZ__FnCalls!F35</f>
        <v>May 2012</v>
      </c>
      <c r="AG47" s="44" t="str">
        <f>ZZZ__FnCalls!F36</f>
        <v>Jun 2012</v>
      </c>
      <c r="AH47" s="44" t="str">
        <f>ZZZ__FnCalls!F37</f>
        <v>Jul 2012</v>
      </c>
      <c r="AI47" s="44" t="str">
        <f>ZZZ__FnCalls!F38</f>
        <v>Aug 2012</v>
      </c>
      <c r="AJ47" s="44" t="str">
        <f>ZZZ__FnCalls!F39</f>
        <v>Sep 2012</v>
      </c>
      <c r="AK47" s="44" t="str">
        <f>ZZZ__FnCalls!F40</f>
        <v>Oct 2012</v>
      </c>
      <c r="AL47" s="44" t="str">
        <f>ZZZ__FnCalls!F41</f>
        <v>Nov 2012</v>
      </c>
      <c r="AM47" s="44" t="str">
        <f>ZZZ__FnCalls!F42</f>
        <v>Dec 2012</v>
      </c>
      <c r="AN47" s="45" t="str">
        <f>ZZZ__FnCalls!F31</f>
        <v>Jan 2012</v>
      </c>
      <c r="AO47" s="44" t="str">
        <f>ZZZ__FnCalls!F43</f>
        <v>Jan 2013</v>
      </c>
      <c r="AP47" s="44" t="str">
        <f>ZZZ__FnCalls!F44</f>
        <v>Feb 2013</v>
      </c>
      <c r="AQ47" s="44" t="str">
        <f>ZZZ__FnCalls!F45</f>
        <v>Mar 2013</v>
      </c>
      <c r="AR47" s="44" t="str">
        <f>ZZZ__FnCalls!F46</f>
        <v>Apr 2013</v>
      </c>
      <c r="AS47" s="44" t="str">
        <f>ZZZ__FnCalls!F47</f>
        <v>May 2013</v>
      </c>
      <c r="AT47" s="44" t="str">
        <f>ZZZ__FnCalls!F48</f>
        <v>Jun 2013</v>
      </c>
      <c r="AU47" s="44" t="str">
        <f>ZZZ__FnCalls!F49</f>
        <v>Jul 2013</v>
      </c>
      <c r="AV47" s="44" t="str">
        <f>ZZZ__FnCalls!F50</f>
        <v>Aug 2013</v>
      </c>
      <c r="AW47" s="44" t="str">
        <f>ZZZ__FnCalls!F51</f>
        <v>Sep 2013</v>
      </c>
      <c r="AX47" s="44" t="str">
        <f>ZZZ__FnCalls!F52</f>
        <v>Oct 2013</v>
      </c>
      <c r="AY47" s="44" t="str">
        <f>ZZZ__FnCalls!F53</f>
        <v>Nov 2013</v>
      </c>
      <c r="AZ47" s="44" t="str">
        <f>ZZZ__FnCalls!F54</f>
        <v>Dec 2013</v>
      </c>
      <c r="BA47" s="45" t="str">
        <f>ZZZ__FnCalls!F43</f>
        <v>Jan 2013</v>
      </c>
      <c r="BB47" s="44" t="str">
        <f>ZZZ__FnCalls!F55</f>
        <v>Jan 2014</v>
      </c>
      <c r="BC47" s="44" t="str">
        <f>ZZZ__FnCalls!F56</f>
        <v>Feb 2014</v>
      </c>
      <c r="BD47" s="44" t="str">
        <f>ZZZ__FnCalls!F57</f>
        <v>Mar 2014</v>
      </c>
      <c r="BE47" s="44" t="str">
        <f>ZZZ__FnCalls!F58</f>
        <v>Apr 2014</v>
      </c>
      <c r="BF47" s="44" t="str">
        <f>ZZZ__FnCalls!F59</f>
        <v>May 2014</v>
      </c>
      <c r="BG47" s="44" t="str">
        <f>ZZZ__FnCalls!F60</f>
        <v>Jun 2014</v>
      </c>
      <c r="BH47" s="44" t="str">
        <f>ZZZ__FnCalls!F61</f>
        <v>Jul 2014</v>
      </c>
      <c r="BI47" s="44" t="str">
        <f>ZZZ__FnCalls!F62</f>
        <v>Aug 2014</v>
      </c>
      <c r="BJ47" s="44" t="str">
        <f>ZZZ__FnCalls!F63</f>
        <v>Sep 2014</v>
      </c>
      <c r="BK47" s="44" t="str">
        <f>ZZZ__FnCalls!F64</f>
        <v>Oct 2014</v>
      </c>
      <c r="BL47" s="44" t="str">
        <f>ZZZ__FnCalls!F65</f>
        <v>Nov 2014</v>
      </c>
      <c r="BM47" s="44" t="str">
        <f>ZZZ__FnCalls!F66</f>
        <v>Dec 2014</v>
      </c>
      <c r="BN47" s="45" t="str">
        <f>ZZZ__FnCalls!F55</f>
        <v>Jan 2014</v>
      </c>
      <c r="BO47" s="44" t="str">
        <f>ZZZ__FnCalls!F67</f>
        <v>Jan 2015</v>
      </c>
      <c r="BP47" s="44" t="str">
        <f>ZZZ__FnCalls!F68</f>
        <v>Feb 2015</v>
      </c>
      <c r="BQ47" s="44" t="str">
        <f>ZZZ__FnCalls!F69</f>
        <v>Mar 2015</v>
      </c>
      <c r="BR47" s="44" t="str">
        <f>ZZZ__FnCalls!F70</f>
        <v>Apr 2015</v>
      </c>
      <c r="BS47" s="44" t="str">
        <f>ZZZ__FnCalls!F71</f>
        <v>May 2015</v>
      </c>
      <c r="BT47" s="44" t="str">
        <f>ZZZ__FnCalls!F72</f>
        <v>Jun 2015</v>
      </c>
      <c r="BU47" s="44" t="str">
        <f>ZZZ__FnCalls!F73</f>
        <v>Jul 2015</v>
      </c>
      <c r="BV47" s="44" t="str">
        <f>ZZZ__FnCalls!F74</f>
        <v>Aug 2015</v>
      </c>
      <c r="BW47" s="44" t="str">
        <f>ZZZ__FnCalls!F75</f>
        <v>Sep 2015</v>
      </c>
      <c r="BX47" s="44" t="str">
        <f>ZZZ__FnCalls!F76</f>
        <v>Oct 2015</v>
      </c>
      <c r="BY47" s="44" t="str">
        <f>ZZZ__FnCalls!F77</f>
        <v>Nov 2015</v>
      </c>
      <c r="BZ47" s="44" t="str">
        <f>ZZZ__FnCalls!F78</f>
        <v>Dec 2015</v>
      </c>
      <c r="CA47" s="45" t="str">
        <f>ZZZ__FnCalls!F67</f>
        <v>Jan 2015</v>
      </c>
      <c r="CB47" s="44" t="str">
        <f>ZZZ__FnCalls!F79</f>
        <v>Jan 2016</v>
      </c>
      <c r="CC47" s="44" t="str">
        <f>ZZZ__FnCalls!F80</f>
        <v>Feb 2016</v>
      </c>
      <c r="CD47" s="44" t="str">
        <f>ZZZ__FnCalls!F81</f>
        <v>Mar 2016</v>
      </c>
      <c r="CE47" s="44" t="str">
        <f>ZZZ__FnCalls!F82</f>
        <v>Apr 2016</v>
      </c>
      <c r="CF47" s="44" t="str">
        <f>ZZZ__FnCalls!F83</f>
        <v>May 2016</v>
      </c>
      <c r="CG47" s="44" t="str">
        <f>ZZZ__FnCalls!F84</f>
        <v>Jun 2016</v>
      </c>
      <c r="CH47" s="44" t="str">
        <f>ZZZ__FnCalls!F85</f>
        <v>Jul 2016</v>
      </c>
      <c r="CI47" s="44" t="str">
        <f>ZZZ__FnCalls!F86</f>
        <v>Aug 2016</v>
      </c>
      <c r="CJ47" s="44" t="str">
        <f>ZZZ__FnCalls!F87</f>
        <v>Sep 2016</v>
      </c>
      <c r="CK47" s="44" t="str">
        <f>ZZZ__FnCalls!F88</f>
        <v>Oct 2016</v>
      </c>
      <c r="CL47" s="44" t="str">
        <f>ZZZ__FnCalls!F89</f>
        <v>Nov 2016</v>
      </c>
      <c r="CM47" s="44" t="str">
        <f>ZZZ__FnCalls!F90</f>
        <v>Dec 2016</v>
      </c>
      <c r="CN47" s="45" t="str">
        <f>ZZZ__FnCalls!F79</f>
        <v>Jan 2016</v>
      </c>
      <c r="CO47" s="44" t="str">
        <f>ZZZ__FnCalls!F91</f>
        <v>Jan 2017</v>
      </c>
      <c r="CP47" s="44" t="str">
        <f>ZZZ__FnCalls!F92</f>
        <v>Feb 2017</v>
      </c>
      <c r="CQ47" s="44" t="str">
        <f>ZZZ__FnCalls!F93</f>
        <v>Mar 2017</v>
      </c>
      <c r="CR47" s="44" t="str">
        <f>ZZZ__FnCalls!F94</f>
        <v>Apr 2017</v>
      </c>
      <c r="CS47" s="44" t="str">
        <f>ZZZ__FnCalls!F95</f>
        <v>May 2017</v>
      </c>
      <c r="CT47" s="44" t="str">
        <f>ZZZ__FnCalls!F96</f>
        <v>Jun 2017</v>
      </c>
      <c r="CU47" s="44" t="str">
        <f>ZZZ__FnCalls!F97</f>
        <v>Jul 2017</v>
      </c>
      <c r="CV47" s="44" t="str">
        <f>ZZZ__FnCalls!F98</f>
        <v>Aug 2017</v>
      </c>
      <c r="CW47" s="44" t="str">
        <f>ZZZ__FnCalls!F99</f>
        <v>Sep 2017</v>
      </c>
      <c r="CX47" s="44" t="str">
        <f>ZZZ__FnCalls!F100</f>
        <v>Oct 2017</v>
      </c>
      <c r="CY47" s="44" t="str">
        <f>ZZZ__FnCalls!F101</f>
        <v>Nov 2017</v>
      </c>
      <c r="CZ47" s="44" t="str">
        <f>ZZZ__FnCalls!F102</f>
        <v>Dec 2017</v>
      </c>
      <c r="DA47" s="45" t="str">
        <f>ZZZ__FnCalls!F91</f>
        <v>Jan 2017</v>
      </c>
      <c r="DB47" s="44" t="str">
        <f>ZZZ__FnCalls!F103</f>
        <v>Jan 2018</v>
      </c>
      <c r="DC47" s="44" t="str">
        <f>ZZZ__FnCalls!F104</f>
        <v>Feb 2018</v>
      </c>
      <c r="DD47" s="44" t="str">
        <f>ZZZ__FnCalls!F105</f>
        <v>Mar 2018</v>
      </c>
      <c r="DE47" s="44" t="str">
        <f>ZZZ__FnCalls!F106</f>
        <v>Apr 2018</v>
      </c>
      <c r="DF47" s="44" t="str">
        <f>ZZZ__FnCalls!F107</f>
        <v>May 2018</v>
      </c>
      <c r="DG47" s="44" t="str">
        <f>ZZZ__FnCalls!F108</f>
        <v>Jun 2018</v>
      </c>
      <c r="DH47" s="44" t="str">
        <f>ZZZ__FnCalls!F109</f>
        <v>Jul 2018</v>
      </c>
      <c r="DI47" s="44" t="str">
        <f>ZZZ__FnCalls!F110</f>
        <v>Aug 2018</v>
      </c>
      <c r="DJ47" s="44" t="str">
        <f>ZZZ__FnCalls!F111</f>
        <v>Sep 2018</v>
      </c>
      <c r="DK47" s="44" t="str">
        <f>ZZZ__FnCalls!F112</f>
        <v>Oct 2018</v>
      </c>
      <c r="DL47" s="44" t="str">
        <f>ZZZ__FnCalls!F113</f>
        <v>Nov 2018</v>
      </c>
      <c r="DM47" s="44" t="str">
        <f>ZZZ__FnCalls!F114</f>
        <v>Dec 2018</v>
      </c>
      <c r="DN47" s="45" t="str">
        <f>ZZZ__FnCalls!F103</f>
        <v>Jan 2018</v>
      </c>
      <c r="DO47" s="44" t="str">
        <f>ZZZ__FnCalls!F115</f>
        <v>Jan 2019</v>
      </c>
      <c r="DP47" s="44" t="str">
        <f>ZZZ__FnCalls!F116</f>
        <v>Feb 2019</v>
      </c>
      <c r="DQ47" s="44" t="str">
        <f>ZZZ__FnCalls!F117</f>
        <v>Mar 2019</v>
      </c>
      <c r="DR47" s="44" t="str">
        <f>ZZZ__FnCalls!F118</f>
        <v>Apr 2019</v>
      </c>
      <c r="DS47" s="44" t="str">
        <f>ZZZ__FnCalls!F119</f>
        <v>May 2019</v>
      </c>
      <c r="DT47" s="44" t="str">
        <f>ZZZ__FnCalls!F120</f>
        <v>Jun 2019</v>
      </c>
      <c r="DU47" s="44" t="str">
        <f>ZZZ__FnCalls!F121</f>
        <v>Jul 2019</v>
      </c>
      <c r="DV47" s="44" t="str">
        <f>ZZZ__FnCalls!F122</f>
        <v>Aug 2019</v>
      </c>
      <c r="DW47" s="44" t="str">
        <f>ZZZ__FnCalls!F123</f>
        <v>Sep 2019</v>
      </c>
      <c r="DX47" s="44" t="str">
        <f>ZZZ__FnCalls!F124</f>
        <v>Oct 2019</v>
      </c>
      <c r="DY47" s="44" t="str">
        <f>ZZZ__FnCalls!F125</f>
        <v>Nov 2019</v>
      </c>
      <c r="DZ47" s="44" t="str">
        <f>ZZZ__FnCalls!F126</f>
        <v>Dec 2019</v>
      </c>
      <c r="EA47" s="45" t="str">
        <f>ZZZ__FnCalls!F115</f>
        <v>Jan 2019</v>
      </c>
      <c r="EB47" s="44" t="str">
        <f>ZZZ__FnCalls!F127</f>
        <v>Jan 2020</v>
      </c>
      <c r="EC47" s="44" t="str">
        <f>ZZZ__FnCalls!F128</f>
        <v>Feb 2020</v>
      </c>
      <c r="ED47" s="44" t="str">
        <f>ZZZ__FnCalls!F129</f>
        <v>Mar 2020</v>
      </c>
      <c r="EE47" s="44" t="str">
        <f>ZZZ__FnCalls!F130</f>
        <v>Apr 2020</v>
      </c>
      <c r="EF47" s="44" t="str">
        <f>ZZZ__FnCalls!F131</f>
        <v>May 2020</v>
      </c>
      <c r="EG47" s="44" t="str">
        <f>ZZZ__FnCalls!F132</f>
        <v>Jun 2020</v>
      </c>
      <c r="EH47" s="44" t="str">
        <f>ZZZ__FnCalls!F133</f>
        <v>Jul 2020</v>
      </c>
      <c r="EI47" s="44" t="str">
        <f>ZZZ__FnCalls!F134</f>
        <v>Aug 2020</v>
      </c>
      <c r="EJ47" s="44" t="str">
        <f>ZZZ__FnCalls!F135</f>
        <v>Sep 2020</v>
      </c>
      <c r="EK47" s="44" t="str">
        <f>ZZZ__FnCalls!F136</f>
        <v>Oct 2020</v>
      </c>
      <c r="EL47" s="44" t="str">
        <f>ZZZ__FnCalls!F137</f>
        <v>Nov 2020</v>
      </c>
      <c r="EM47" s="44" t="str">
        <f>ZZZ__FnCalls!F138</f>
        <v>Dec 2020</v>
      </c>
      <c r="EN47" s="45" t="str">
        <f>ZZZ__FnCalls!F127</f>
        <v>Jan 2020</v>
      </c>
    </row>
    <row r="48" spans="1:144" ht="12.75" customHeight="1">
      <c r="A48" s="2" t="str">
        <f>"Output_Potential_1"</f>
        <v>Output_Potential_1</v>
      </c>
    </row>
    <row r="49" spans="1:144" ht="12.75" customHeight="1">
      <c r="B49" s="19" t="str">
        <f>ZZZ__FnCalls!F7</f>
        <v>Jan 2010</v>
      </c>
      <c r="C49" s="20" t="str">
        <f>ZZZ__FnCalls!F8</f>
        <v>Feb 2010</v>
      </c>
      <c r="D49" s="20" t="str">
        <f>ZZZ__FnCalls!F9</f>
        <v>Mar 2010</v>
      </c>
      <c r="E49" s="20" t="str">
        <f>ZZZ__FnCalls!F10</f>
        <v>Apr 2010</v>
      </c>
      <c r="F49" s="20" t="str">
        <f>ZZZ__FnCalls!F11</f>
        <v>May 2010</v>
      </c>
      <c r="G49" s="20" t="str">
        <f>ZZZ__FnCalls!F12</f>
        <v>Jun 2010</v>
      </c>
      <c r="H49" s="20" t="str">
        <f>ZZZ__FnCalls!F13</f>
        <v>Jul 2010</v>
      </c>
      <c r="I49" s="20" t="str">
        <f>ZZZ__FnCalls!F14</f>
        <v>Aug 2010</v>
      </c>
      <c r="J49" s="20" t="str">
        <f>ZZZ__FnCalls!F15</f>
        <v>Sep 2010</v>
      </c>
      <c r="K49" s="20" t="str">
        <f>ZZZ__FnCalls!F16</f>
        <v>Oct 2010</v>
      </c>
      <c r="L49" s="20" t="str">
        <f>ZZZ__FnCalls!F17</f>
        <v>Nov 2010</v>
      </c>
      <c r="M49" s="20" t="str">
        <f>ZZZ__FnCalls!F18</f>
        <v>Dec 2010</v>
      </c>
      <c r="N49" s="21" t="str">
        <f>ZZZ__FnCalls!H7</f>
        <v>2010</v>
      </c>
      <c r="O49" s="20" t="str">
        <f>ZZZ__FnCalls!F19</f>
        <v>Jan 2011</v>
      </c>
      <c r="P49" s="20" t="str">
        <f>ZZZ__FnCalls!F20</f>
        <v>Feb 2011</v>
      </c>
      <c r="Q49" s="20" t="str">
        <f>ZZZ__FnCalls!F21</f>
        <v>Mar 2011</v>
      </c>
      <c r="R49" s="20" t="str">
        <f>ZZZ__FnCalls!F22</f>
        <v>Apr 2011</v>
      </c>
      <c r="S49" s="20" t="str">
        <f>ZZZ__FnCalls!F23</f>
        <v>May 2011</v>
      </c>
      <c r="T49" s="20" t="str">
        <f>ZZZ__FnCalls!F24</f>
        <v>Jun 2011</v>
      </c>
      <c r="U49" s="20" t="str">
        <f>ZZZ__FnCalls!F25</f>
        <v>Jul 2011</v>
      </c>
      <c r="V49" s="20" t="str">
        <f>ZZZ__FnCalls!F26</f>
        <v>Aug 2011</v>
      </c>
      <c r="W49" s="20" t="str">
        <f>ZZZ__FnCalls!F27</f>
        <v>Sep 2011</v>
      </c>
      <c r="X49" s="20" t="str">
        <f>ZZZ__FnCalls!F28</f>
        <v>Oct 2011</v>
      </c>
      <c r="Y49" s="20" t="str">
        <f>ZZZ__FnCalls!F29</f>
        <v>Nov 2011</v>
      </c>
      <c r="Z49" s="20" t="str">
        <f>ZZZ__FnCalls!F30</f>
        <v>Dec 2011</v>
      </c>
      <c r="AA49" s="21" t="str">
        <f>ZZZ__FnCalls!H19</f>
        <v>2011</v>
      </c>
      <c r="AB49" s="20" t="str">
        <f>ZZZ__FnCalls!F31</f>
        <v>Jan 2012</v>
      </c>
      <c r="AC49" s="20" t="str">
        <f>ZZZ__FnCalls!F32</f>
        <v>Feb 2012</v>
      </c>
      <c r="AD49" s="20" t="str">
        <f>ZZZ__FnCalls!F33</f>
        <v>Mar 2012</v>
      </c>
      <c r="AE49" s="20" t="str">
        <f>ZZZ__FnCalls!F34</f>
        <v>Apr 2012</v>
      </c>
      <c r="AF49" s="20" t="str">
        <f>ZZZ__FnCalls!F35</f>
        <v>May 2012</v>
      </c>
      <c r="AG49" s="20" t="str">
        <f>ZZZ__FnCalls!F36</f>
        <v>Jun 2012</v>
      </c>
      <c r="AH49" s="20" t="str">
        <f>ZZZ__FnCalls!F37</f>
        <v>Jul 2012</v>
      </c>
      <c r="AI49" s="20" t="str">
        <f>ZZZ__FnCalls!F38</f>
        <v>Aug 2012</v>
      </c>
      <c r="AJ49" s="20" t="str">
        <f>ZZZ__FnCalls!F39</f>
        <v>Sep 2012</v>
      </c>
      <c r="AK49" s="20" t="str">
        <f>ZZZ__FnCalls!F40</f>
        <v>Oct 2012</v>
      </c>
      <c r="AL49" s="20" t="str">
        <f>ZZZ__FnCalls!F41</f>
        <v>Nov 2012</v>
      </c>
      <c r="AM49" s="20" t="str">
        <f>ZZZ__FnCalls!F42</f>
        <v>Dec 2012</v>
      </c>
      <c r="AN49" s="21" t="str">
        <f>ZZZ__FnCalls!H31</f>
        <v>2012</v>
      </c>
      <c r="AO49" s="20" t="str">
        <f>ZZZ__FnCalls!F43</f>
        <v>Jan 2013</v>
      </c>
      <c r="AP49" s="20" t="str">
        <f>ZZZ__FnCalls!F44</f>
        <v>Feb 2013</v>
      </c>
      <c r="AQ49" s="20" t="str">
        <f>ZZZ__FnCalls!F45</f>
        <v>Mar 2013</v>
      </c>
      <c r="AR49" s="20" t="str">
        <f>ZZZ__FnCalls!F46</f>
        <v>Apr 2013</v>
      </c>
      <c r="AS49" s="20" t="str">
        <f>ZZZ__FnCalls!F47</f>
        <v>May 2013</v>
      </c>
      <c r="AT49" s="20" t="str">
        <f>ZZZ__FnCalls!F48</f>
        <v>Jun 2013</v>
      </c>
      <c r="AU49" s="20" t="str">
        <f>ZZZ__FnCalls!F49</f>
        <v>Jul 2013</v>
      </c>
      <c r="AV49" s="20" t="str">
        <f>ZZZ__FnCalls!F50</f>
        <v>Aug 2013</v>
      </c>
      <c r="AW49" s="20" t="str">
        <f>ZZZ__FnCalls!F51</f>
        <v>Sep 2013</v>
      </c>
      <c r="AX49" s="20" t="str">
        <f>ZZZ__FnCalls!F52</f>
        <v>Oct 2013</v>
      </c>
      <c r="AY49" s="20" t="str">
        <f>ZZZ__FnCalls!F53</f>
        <v>Nov 2013</v>
      </c>
      <c r="AZ49" s="20" t="str">
        <f>ZZZ__FnCalls!F54</f>
        <v>Dec 2013</v>
      </c>
      <c r="BA49" s="21" t="str">
        <f>ZZZ__FnCalls!H43</f>
        <v>2013</v>
      </c>
      <c r="BB49" s="20" t="str">
        <f>ZZZ__FnCalls!F55</f>
        <v>Jan 2014</v>
      </c>
      <c r="BC49" s="20" t="str">
        <f>ZZZ__FnCalls!F56</f>
        <v>Feb 2014</v>
      </c>
      <c r="BD49" s="20" t="str">
        <f>ZZZ__FnCalls!F57</f>
        <v>Mar 2014</v>
      </c>
      <c r="BE49" s="20" t="str">
        <f>ZZZ__FnCalls!F58</f>
        <v>Apr 2014</v>
      </c>
      <c r="BF49" s="20" t="str">
        <f>ZZZ__FnCalls!F59</f>
        <v>May 2014</v>
      </c>
      <c r="BG49" s="20" t="str">
        <f>ZZZ__FnCalls!F60</f>
        <v>Jun 2014</v>
      </c>
      <c r="BH49" s="20" t="str">
        <f>ZZZ__FnCalls!F61</f>
        <v>Jul 2014</v>
      </c>
      <c r="BI49" s="20" t="str">
        <f>ZZZ__FnCalls!F62</f>
        <v>Aug 2014</v>
      </c>
      <c r="BJ49" s="20" t="str">
        <f>ZZZ__FnCalls!F63</f>
        <v>Sep 2014</v>
      </c>
      <c r="BK49" s="20" t="str">
        <f>ZZZ__FnCalls!F64</f>
        <v>Oct 2014</v>
      </c>
      <c r="BL49" s="20" t="str">
        <f>ZZZ__FnCalls!F65</f>
        <v>Nov 2014</v>
      </c>
      <c r="BM49" s="20" t="str">
        <f>ZZZ__FnCalls!F66</f>
        <v>Dec 2014</v>
      </c>
      <c r="BN49" s="21" t="str">
        <f>ZZZ__FnCalls!H55</f>
        <v>2014</v>
      </c>
      <c r="BO49" s="20" t="str">
        <f>ZZZ__FnCalls!F67</f>
        <v>Jan 2015</v>
      </c>
      <c r="BP49" s="20" t="str">
        <f>ZZZ__FnCalls!F68</f>
        <v>Feb 2015</v>
      </c>
      <c r="BQ49" s="20" t="str">
        <f>ZZZ__FnCalls!F69</f>
        <v>Mar 2015</v>
      </c>
      <c r="BR49" s="20" t="str">
        <f>ZZZ__FnCalls!F70</f>
        <v>Apr 2015</v>
      </c>
      <c r="BS49" s="20" t="str">
        <f>ZZZ__FnCalls!F71</f>
        <v>May 2015</v>
      </c>
      <c r="BT49" s="20" t="str">
        <f>ZZZ__FnCalls!F72</f>
        <v>Jun 2015</v>
      </c>
      <c r="BU49" s="20" t="str">
        <f>ZZZ__FnCalls!F73</f>
        <v>Jul 2015</v>
      </c>
      <c r="BV49" s="20" t="str">
        <f>ZZZ__FnCalls!F74</f>
        <v>Aug 2015</v>
      </c>
      <c r="BW49" s="20" t="str">
        <f>ZZZ__FnCalls!F75</f>
        <v>Sep 2015</v>
      </c>
      <c r="BX49" s="20" t="str">
        <f>ZZZ__FnCalls!F76</f>
        <v>Oct 2015</v>
      </c>
      <c r="BY49" s="20" t="str">
        <f>ZZZ__FnCalls!F77</f>
        <v>Nov 2015</v>
      </c>
      <c r="BZ49" s="20" t="str">
        <f>ZZZ__FnCalls!F78</f>
        <v>Dec 2015</v>
      </c>
      <c r="CA49" s="21" t="str">
        <f>ZZZ__FnCalls!H67</f>
        <v>2015</v>
      </c>
      <c r="CB49" s="20" t="str">
        <f>ZZZ__FnCalls!F79</f>
        <v>Jan 2016</v>
      </c>
      <c r="CC49" s="20" t="str">
        <f>ZZZ__FnCalls!F80</f>
        <v>Feb 2016</v>
      </c>
      <c r="CD49" s="20" t="str">
        <f>ZZZ__FnCalls!F81</f>
        <v>Mar 2016</v>
      </c>
      <c r="CE49" s="20" t="str">
        <f>ZZZ__FnCalls!F82</f>
        <v>Apr 2016</v>
      </c>
      <c r="CF49" s="20" t="str">
        <f>ZZZ__FnCalls!F83</f>
        <v>May 2016</v>
      </c>
      <c r="CG49" s="20" t="str">
        <f>ZZZ__FnCalls!F84</f>
        <v>Jun 2016</v>
      </c>
      <c r="CH49" s="20" t="str">
        <f>ZZZ__FnCalls!F85</f>
        <v>Jul 2016</v>
      </c>
      <c r="CI49" s="20" t="str">
        <f>ZZZ__FnCalls!F86</f>
        <v>Aug 2016</v>
      </c>
      <c r="CJ49" s="20" t="str">
        <f>ZZZ__FnCalls!F87</f>
        <v>Sep 2016</v>
      </c>
      <c r="CK49" s="20" t="str">
        <f>ZZZ__FnCalls!F88</f>
        <v>Oct 2016</v>
      </c>
      <c r="CL49" s="20" t="str">
        <f>ZZZ__FnCalls!F89</f>
        <v>Nov 2016</v>
      </c>
      <c r="CM49" s="20" t="str">
        <f>ZZZ__FnCalls!F90</f>
        <v>Dec 2016</v>
      </c>
      <c r="CN49" s="21" t="str">
        <f>ZZZ__FnCalls!H79</f>
        <v>2016</v>
      </c>
      <c r="CO49" s="20" t="str">
        <f>ZZZ__FnCalls!F91</f>
        <v>Jan 2017</v>
      </c>
      <c r="CP49" s="20" t="str">
        <f>ZZZ__FnCalls!F92</f>
        <v>Feb 2017</v>
      </c>
      <c r="CQ49" s="20" t="str">
        <f>ZZZ__FnCalls!F93</f>
        <v>Mar 2017</v>
      </c>
      <c r="CR49" s="20" t="str">
        <f>ZZZ__FnCalls!F94</f>
        <v>Apr 2017</v>
      </c>
      <c r="CS49" s="20" t="str">
        <f>ZZZ__FnCalls!F95</f>
        <v>May 2017</v>
      </c>
      <c r="CT49" s="20" t="str">
        <f>ZZZ__FnCalls!F96</f>
        <v>Jun 2017</v>
      </c>
      <c r="CU49" s="20" t="str">
        <f>ZZZ__FnCalls!F97</f>
        <v>Jul 2017</v>
      </c>
      <c r="CV49" s="20" t="str">
        <f>ZZZ__FnCalls!F98</f>
        <v>Aug 2017</v>
      </c>
      <c r="CW49" s="20" t="str">
        <f>ZZZ__FnCalls!F99</f>
        <v>Sep 2017</v>
      </c>
      <c r="CX49" s="20" t="str">
        <f>ZZZ__FnCalls!F100</f>
        <v>Oct 2017</v>
      </c>
      <c r="CY49" s="20" t="str">
        <f>ZZZ__FnCalls!F101</f>
        <v>Nov 2017</v>
      </c>
      <c r="CZ49" s="20" t="str">
        <f>ZZZ__FnCalls!F102</f>
        <v>Dec 2017</v>
      </c>
      <c r="DA49" s="21" t="str">
        <f>ZZZ__FnCalls!H91</f>
        <v>2017</v>
      </c>
      <c r="DB49" s="20" t="str">
        <f>ZZZ__FnCalls!F103</f>
        <v>Jan 2018</v>
      </c>
      <c r="DC49" s="20" t="str">
        <f>ZZZ__FnCalls!F104</f>
        <v>Feb 2018</v>
      </c>
      <c r="DD49" s="20" t="str">
        <f>ZZZ__FnCalls!F105</f>
        <v>Mar 2018</v>
      </c>
      <c r="DE49" s="20" t="str">
        <f>ZZZ__FnCalls!F106</f>
        <v>Apr 2018</v>
      </c>
      <c r="DF49" s="20" t="str">
        <f>ZZZ__FnCalls!F107</f>
        <v>May 2018</v>
      </c>
      <c r="DG49" s="20" t="str">
        <f>ZZZ__FnCalls!F108</f>
        <v>Jun 2018</v>
      </c>
      <c r="DH49" s="20" t="str">
        <f>ZZZ__FnCalls!F109</f>
        <v>Jul 2018</v>
      </c>
      <c r="DI49" s="20" t="str">
        <f>ZZZ__FnCalls!F110</f>
        <v>Aug 2018</v>
      </c>
      <c r="DJ49" s="20" t="str">
        <f>ZZZ__FnCalls!F111</f>
        <v>Sep 2018</v>
      </c>
      <c r="DK49" s="20" t="str">
        <f>ZZZ__FnCalls!F112</f>
        <v>Oct 2018</v>
      </c>
      <c r="DL49" s="20" t="str">
        <f>ZZZ__FnCalls!F113</f>
        <v>Nov 2018</v>
      </c>
      <c r="DM49" s="20" t="str">
        <f>ZZZ__FnCalls!F114</f>
        <v>Dec 2018</v>
      </c>
      <c r="DN49" s="21" t="str">
        <f>ZZZ__FnCalls!H103</f>
        <v>2018</v>
      </c>
      <c r="DO49" s="20" t="str">
        <f>ZZZ__FnCalls!F115</f>
        <v>Jan 2019</v>
      </c>
      <c r="DP49" s="20" t="str">
        <f>ZZZ__FnCalls!F116</f>
        <v>Feb 2019</v>
      </c>
      <c r="DQ49" s="20" t="str">
        <f>ZZZ__FnCalls!F117</f>
        <v>Mar 2019</v>
      </c>
      <c r="DR49" s="20" t="str">
        <f>ZZZ__FnCalls!F118</f>
        <v>Apr 2019</v>
      </c>
      <c r="DS49" s="20" t="str">
        <f>ZZZ__FnCalls!F119</f>
        <v>May 2019</v>
      </c>
      <c r="DT49" s="20" t="str">
        <f>ZZZ__FnCalls!F120</f>
        <v>Jun 2019</v>
      </c>
      <c r="DU49" s="20" t="str">
        <f>ZZZ__FnCalls!F121</f>
        <v>Jul 2019</v>
      </c>
      <c r="DV49" s="20" t="str">
        <f>ZZZ__FnCalls!F122</f>
        <v>Aug 2019</v>
      </c>
      <c r="DW49" s="20" t="str">
        <f>ZZZ__FnCalls!F123</f>
        <v>Sep 2019</v>
      </c>
      <c r="DX49" s="20" t="str">
        <f>ZZZ__FnCalls!F124</f>
        <v>Oct 2019</v>
      </c>
      <c r="DY49" s="20" t="str">
        <f>ZZZ__FnCalls!F125</f>
        <v>Nov 2019</v>
      </c>
      <c r="DZ49" s="20" t="str">
        <f>ZZZ__FnCalls!F126</f>
        <v>Dec 2019</v>
      </c>
      <c r="EA49" s="21" t="str">
        <f>ZZZ__FnCalls!H115</f>
        <v>2019</v>
      </c>
      <c r="EB49" s="20" t="str">
        <f>ZZZ__FnCalls!F127</f>
        <v>Jan 2020</v>
      </c>
      <c r="EC49" s="20" t="str">
        <f>ZZZ__FnCalls!F128</f>
        <v>Feb 2020</v>
      </c>
      <c r="ED49" s="20" t="str">
        <f>ZZZ__FnCalls!F129</f>
        <v>Mar 2020</v>
      </c>
      <c r="EE49" s="20" t="str">
        <f>ZZZ__FnCalls!F130</f>
        <v>Apr 2020</v>
      </c>
      <c r="EF49" s="20" t="str">
        <f>ZZZ__FnCalls!F131</f>
        <v>May 2020</v>
      </c>
      <c r="EG49" s="20" t="str">
        <f>ZZZ__FnCalls!F132</f>
        <v>Jun 2020</v>
      </c>
      <c r="EH49" s="20" t="str">
        <f>ZZZ__FnCalls!F133</f>
        <v>Jul 2020</v>
      </c>
      <c r="EI49" s="20" t="str">
        <f>ZZZ__FnCalls!F134</f>
        <v>Aug 2020</v>
      </c>
      <c r="EJ49" s="20" t="str">
        <f>ZZZ__FnCalls!F135</f>
        <v>Sep 2020</v>
      </c>
      <c r="EK49" s="20" t="str">
        <f>ZZZ__FnCalls!F136</f>
        <v>Oct 2020</v>
      </c>
      <c r="EL49" s="20" t="str">
        <f>ZZZ__FnCalls!F137</f>
        <v>Nov 2020</v>
      </c>
      <c r="EM49" s="20" t="str">
        <f>ZZZ__FnCalls!F138</f>
        <v>Dec 2020</v>
      </c>
      <c r="EN49" s="21" t="str">
        <f>ZZZ__FnCalls!H127</f>
        <v>2020</v>
      </c>
    </row>
    <row r="50" spans="1:144" ht="12.75" customHeight="1">
      <c r="A50" s="5"/>
      <c r="B50" s="44">
        <f>ZZZ__FnCalls!A7</f>
        <v>40179</v>
      </c>
      <c r="C50" s="44">
        <f>ZZZ__FnCalls!A8</f>
        <v>40210</v>
      </c>
      <c r="D50" s="44">
        <f>ZZZ__FnCalls!A9</f>
        <v>40238</v>
      </c>
      <c r="E50" s="44">
        <f>ZZZ__FnCalls!A10</f>
        <v>40269</v>
      </c>
      <c r="F50" s="44">
        <f>ZZZ__FnCalls!A11</f>
        <v>40299</v>
      </c>
      <c r="G50" s="44">
        <f>ZZZ__FnCalls!A12</f>
        <v>40330</v>
      </c>
      <c r="H50" s="44">
        <f>ZZZ__FnCalls!A13</f>
        <v>40360</v>
      </c>
      <c r="I50" s="44">
        <f>ZZZ__FnCalls!A14</f>
        <v>40391</v>
      </c>
      <c r="J50" s="44">
        <f>ZZZ__FnCalls!A15</f>
        <v>40422</v>
      </c>
      <c r="K50" s="44">
        <f>ZZZ__FnCalls!A16</f>
        <v>40452</v>
      </c>
      <c r="L50" s="44">
        <f>ZZZ__FnCalls!A17</f>
        <v>40483</v>
      </c>
      <c r="M50" s="44">
        <f>ZZZ__FnCalls!A18</f>
        <v>40513</v>
      </c>
      <c r="N50" s="45">
        <f>ZZZ__FnCalls!A7</f>
        <v>40179</v>
      </c>
      <c r="O50" s="44">
        <f>ZZZ__FnCalls!A19</f>
        <v>40544</v>
      </c>
      <c r="P50" s="44">
        <f>ZZZ__FnCalls!A20</f>
        <v>40575</v>
      </c>
      <c r="Q50" s="44">
        <f>ZZZ__FnCalls!A21</f>
        <v>40603</v>
      </c>
      <c r="R50" s="44">
        <f>ZZZ__FnCalls!A22</f>
        <v>40634</v>
      </c>
      <c r="S50" s="44">
        <f>ZZZ__FnCalls!A23</f>
        <v>40664</v>
      </c>
      <c r="T50" s="44">
        <f>ZZZ__FnCalls!A24</f>
        <v>40695</v>
      </c>
      <c r="U50" s="44">
        <f>ZZZ__FnCalls!A25</f>
        <v>40725</v>
      </c>
      <c r="V50" s="44">
        <f>ZZZ__FnCalls!A26</f>
        <v>40756</v>
      </c>
      <c r="W50" s="44">
        <f>ZZZ__FnCalls!A27</f>
        <v>40787</v>
      </c>
      <c r="X50" s="44">
        <f>ZZZ__FnCalls!A28</f>
        <v>40817</v>
      </c>
      <c r="Y50" s="44">
        <f>ZZZ__FnCalls!A29</f>
        <v>40848</v>
      </c>
      <c r="Z50" s="44">
        <f>ZZZ__FnCalls!A30</f>
        <v>40878</v>
      </c>
      <c r="AA50" s="45">
        <f>ZZZ__FnCalls!A19</f>
        <v>40544</v>
      </c>
      <c r="AB50" s="44">
        <f>ZZZ__FnCalls!A31</f>
        <v>40909</v>
      </c>
      <c r="AC50" s="44">
        <f>ZZZ__FnCalls!A32</f>
        <v>40940</v>
      </c>
      <c r="AD50" s="44">
        <f>ZZZ__FnCalls!A33</f>
        <v>40969</v>
      </c>
      <c r="AE50" s="44">
        <f>ZZZ__FnCalls!A34</f>
        <v>41000</v>
      </c>
      <c r="AF50" s="44">
        <f>ZZZ__FnCalls!A35</f>
        <v>41030</v>
      </c>
      <c r="AG50" s="44">
        <f>ZZZ__FnCalls!A36</f>
        <v>41061</v>
      </c>
      <c r="AH50" s="44">
        <f>ZZZ__FnCalls!A37</f>
        <v>41091</v>
      </c>
      <c r="AI50" s="44">
        <f>ZZZ__FnCalls!A38</f>
        <v>41122</v>
      </c>
      <c r="AJ50" s="44">
        <f>ZZZ__FnCalls!A39</f>
        <v>41153</v>
      </c>
      <c r="AK50" s="44">
        <f>ZZZ__FnCalls!A40</f>
        <v>41183</v>
      </c>
      <c r="AL50" s="44">
        <f>ZZZ__FnCalls!A41</f>
        <v>41214</v>
      </c>
      <c r="AM50" s="44">
        <f>ZZZ__FnCalls!A42</f>
        <v>41244</v>
      </c>
      <c r="AN50" s="45">
        <f>ZZZ__FnCalls!A31</f>
        <v>40909</v>
      </c>
      <c r="AO50" s="44">
        <f>ZZZ__FnCalls!A43</f>
        <v>41275</v>
      </c>
      <c r="AP50" s="44">
        <f>ZZZ__FnCalls!A44</f>
        <v>41306</v>
      </c>
      <c r="AQ50" s="44">
        <f>ZZZ__FnCalls!A45</f>
        <v>41334</v>
      </c>
      <c r="AR50" s="44">
        <f>ZZZ__FnCalls!A46</f>
        <v>41365</v>
      </c>
      <c r="AS50" s="44">
        <f>ZZZ__FnCalls!A47</f>
        <v>41395</v>
      </c>
      <c r="AT50" s="44">
        <f>ZZZ__FnCalls!A48</f>
        <v>41426</v>
      </c>
      <c r="AU50" s="44">
        <f>ZZZ__FnCalls!A49</f>
        <v>41456</v>
      </c>
      <c r="AV50" s="44">
        <f>ZZZ__FnCalls!A50</f>
        <v>41487</v>
      </c>
      <c r="AW50" s="44">
        <f>ZZZ__FnCalls!A51</f>
        <v>41518</v>
      </c>
      <c r="AX50" s="44">
        <f>ZZZ__FnCalls!A52</f>
        <v>41548</v>
      </c>
      <c r="AY50" s="44">
        <f>ZZZ__FnCalls!A53</f>
        <v>41579</v>
      </c>
      <c r="AZ50" s="44">
        <f>ZZZ__FnCalls!A54</f>
        <v>41609</v>
      </c>
      <c r="BA50" s="45">
        <f>ZZZ__FnCalls!A43</f>
        <v>41275</v>
      </c>
      <c r="BB50" s="44">
        <f>ZZZ__FnCalls!A55</f>
        <v>41640</v>
      </c>
      <c r="BC50" s="44">
        <f>ZZZ__FnCalls!A56</f>
        <v>41671</v>
      </c>
      <c r="BD50" s="44">
        <f>ZZZ__FnCalls!A57</f>
        <v>41699</v>
      </c>
      <c r="BE50" s="44">
        <f>ZZZ__FnCalls!A58</f>
        <v>41730</v>
      </c>
      <c r="BF50" s="44">
        <f>ZZZ__FnCalls!A59</f>
        <v>41760</v>
      </c>
      <c r="BG50" s="44">
        <f>ZZZ__FnCalls!A60</f>
        <v>41791</v>
      </c>
      <c r="BH50" s="44">
        <f>ZZZ__FnCalls!A61</f>
        <v>41821</v>
      </c>
      <c r="BI50" s="44">
        <f>ZZZ__FnCalls!A62</f>
        <v>41852</v>
      </c>
      <c r="BJ50" s="44">
        <f>ZZZ__FnCalls!A63</f>
        <v>41883</v>
      </c>
      <c r="BK50" s="44">
        <f>ZZZ__FnCalls!A64</f>
        <v>41913</v>
      </c>
      <c r="BL50" s="44">
        <f>ZZZ__FnCalls!A65</f>
        <v>41944</v>
      </c>
      <c r="BM50" s="44">
        <f>ZZZ__FnCalls!A66</f>
        <v>41974</v>
      </c>
      <c r="BN50" s="45">
        <f>ZZZ__FnCalls!A55</f>
        <v>41640</v>
      </c>
      <c r="BO50" s="44">
        <f>ZZZ__FnCalls!A67</f>
        <v>42005</v>
      </c>
      <c r="BP50" s="44">
        <f>ZZZ__FnCalls!A68</f>
        <v>42036</v>
      </c>
      <c r="BQ50" s="44">
        <f>ZZZ__FnCalls!A69</f>
        <v>42064</v>
      </c>
      <c r="BR50" s="44">
        <f>ZZZ__FnCalls!A70</f>
        <v>42095</v>
      </c>
      <c r="BS50" s="44">
        <f>ZZZ__FnCalls!A71</f>
        <v>42125</v>
      </c>
      <c r="BT50" s="44">
        <f>ZZZ__FnCalls!A72</f>
        <v>42156</v>
      </c>
      <c r="BU50" s="44">
        <f>ZZZ__FnCalls!A73</f>
        <v>42186</v>
      </c>
      <c r="BV50" s="44">
        <f>ZZZ__FnCalls!A74</f>
        <v>42217</v>
      </c>
      <c r="BW50" s="44">
        <f>ZZZ__FnCalls!A75</f>
        <v>42248</v>
      </c>
      <c r="BX50" s="44">
        <f>ZZZ__FnCalls!A76</f>
        <v>42278</v>
      </c>
      <c r="BY50" s="44">
        <f>ZZZ__FnCalls!A77</f>
        <v>42309</v>
      </c>
      <c r="BZ50" s="44">
        <f>ZZZ__FnCalls!A78</f>
        <v>42339</v>
      </c>
      <c r="CA50" s="45">
        <f>ZZZ__FnCalls!A67</f>
        <v>42005</v>
      </c>
      <c r="CB50" s="44">
        <f>ZZZ__FnCalls!A79</f>
        <v>42370</v>
      </c>
      <c r="CC50" s="44">
        <f>ZZZ__FnCalls!A80</f>
        <v>42401</v>
      </c>
      <c r="CD50" s="44">
        <f>ZZZ__FnCalls!A81</f>
        <v>42430</v>
      </c>
      <c r="CE50" s="44">
        <f>ZZZ__FnCalls!A82</f>
        <v>42461</v>
      </c>
      <c r="CF50" s="44">
        <f>ZZZ__FnCalls!A83</f>
        <v>42491</v>
      </c>
      <c r="CG50" s="44">
        <f>ZZZ__FnCalls!A84</f>
        <v>42522</v>
      </c>
      <c r="CH50" s="44">
        <f>ZZZ__FnCalls!A85</f>
        <v>42552</v>
      </c>
      <c r="CI50" s="44">
        <f>ZZZ__FnCalls!A86</f>
        <v>42583</v>
      </c>
      <c r="CJ50" s="44">
        <f>ZZZ__FnCalls!A87</f>
        <v>42614</v>
      </c>
      <c r="CK50" s="44">
        <f>ZZZ__FnCalls!A88</f>
        <v>42644</v>
      </c>
      <c r="CL50" s="44">
        <f>ZZZ__FnCalls!A89</f>
        <v>42675</v>
      </c>
      <c r="CM50" s="44">
        <f>ZZZ__FnCalls!A90</f>
        <v>42705</v>
      </c>
      <c r="CN50" s="45">
        <f>ZZZ__FnCalls!A79</f>
        <v>42370</v>
      </c>
      <c r="CO50" s="44">
        <f>ZZZ__FnCalls!A91</f>
        <v>42736</v>
      </c>
      <c r="CP50" s="44">
        <f>ZZZ__FnCalls!A92</f>
        <v>42767</v>
      </c>
      <c r="CQ50" s="44">
        <f>ZZZ__FnCalls!A93</f>
        <v>42795</v>
      </c>
      <c r="CR50" s="44">
        <f>ZZZ__FnCalls!A94</f>
        <v>42826</v>
      </c>
      <c r="CS50" s="44">
        <f>ZZZ__FnCalls!A95</f>
        <v>42856</v>
      </c>
      <c r="CT50" s="44">
        <f>ZZZ__FnCalls!A96</f>
        <v>42887</v>
      </c>
      <c r="CU50" s="44">
        <f>ZZZ__FnCalls!A97</f>
        <v>42917</v>
      </c>
      <c r="CV50" s="44">
        <f>ZZZ__FnCalls!A98</f>
        <v>42948</v>
      </c>
      <c r="CW50" s="44">
        <f>ZZZ__FnCalls!A99</f>
        <v>42979</v>
      </c>
      <c r="CX50" s="44">
        <f>ZZZ__FnCalls!A100</f>
        <v>43009</v>
      </c>
      <c r="CY50" s="44">
        <f>ZZZ__FnCalls!A101</f>
        <v>43040</v>
      </c>
      <c r="CZ50" s="44">
        <f>ZZZ__FnCalls!A102</f>
        <v>43070</v>
      </c>
      <c r="DA50" s="45">
        <f>ZZZ__FnCalls!A91</f>
        <v>42736</v>
      </c>
      <c r="DB50" s="44">
        <f>ZZZ__FnCalls!A103</f>
        <v>43101</v>
      </c>
      <c r="DC50" s="44">
        <f>ZZZ__FnCalls!A104</f>
        <v>43132</v>
      </c>
      <c r="DD50" s="44">
        <f>ZZZ__FnCalls!A105</f>
        <v>43160</v>
      </c>
      <c r="DE50" s="44">
        <f>ZZZ__FnCalls!A106</f>
        <v>43191</v>
      </c>
      <c r="DF50" s="44">
        <f>ZZZ__FnCalls!A107</f>
        <v>43221</v>
      </c>
      <c r="DG50" s="44">
        <f>ZZZ__FnCalls!A108</f>
        <v>43252</v>
      </c>
      <c r="DH50" s="44">
        <f>ZZZ__FnCalls!A109</f>
        <v>43282</v>
      </c>
      <c r="DI50" s="44">
        <f>ZZZ__FnCalls!A110</f>
        <v>43313</v>
      </c>
      <c r="DJ50" s="44">
        <f>ZZZ__FnCalls!A111</f>
        <v>43344</v>
      </c>
      <c r="DK50" s="44">
        <f>ZZZ__FnCalls!A112</f>
        <v>43374</v>
      </c>
      <c r="DL50" s="44">
        <f>ZZZ__FnCalls!A113</f>
        <v>43405</v>
      </c>
      <c r="DM50" s="44">
        <f>ZZZ__FnCalls!A114</f>
        <v>43435</v>
      </c>
      <c r="DN50" s="45">
        <f>ZZZ__FnCalls!A103</f>
        <v>43101</v>
      </c>
      <c r="DO50" s="44">
        <f>ZZZ__FnCalls!A115</f>
        <v>43466</v>
      </c>
      <c r="DP50" s="44">
        <f>ZZZ__FnCalls!A116</f>
        <v>43497</v>
      </c>
      <c r="DQ50" s="44">
        <f>ZZZ__FnCalls!A117</f>
        <v>43525</v>
      </c>
      <c r="DR50" s="44">
        <f>ZZZ__FnCalls!A118</f>
        <v>43556</v>
      </c>
      <c r="DS50" s="44">
        <f>ZZZ__FnCalls!A119</f>
        <v>43586</v>
      </c>
      <c r="DT50" s="44">
        <f>ZZZ__FnCalls!A120</f>
        <v>43617</v>
      </c>
      <c r="DU50" s="44">
        <f>ZZZ__FnCalls!A121</f>
        <v>43647</v>
      </c>
      <c r="DV50" s="44">
        <f>ZZZ__FnCalls!A122</f>
        <v>43678</v>
      </c>
      <c r="DW50" s="44">
        <f>ZZZ__FnCalls!A123</f>
        <v>43709</v>
      </c>
      <c r="DX50" s="44">
        <f>ZZZ__FnCalls!A124</f>
        <v>43739</v>
      </c>
      <c r="DY50" s="44">
        <f>ZZZ__FnCalls!A125</f>
        <v>43770</v>
      </c>
      <c r="DZ50" s="44">
        <f>ZZZ__FnCalls!A126</f>
        <v>43800</v>
      </c>
      <c r="EA50" s="45">
        <f>ZZZ__FnCalls!A115</f>
        <v>43466</v>
      </c>
      <c r="EB50" s="44">
        <f>ZZZ__FnCalls!A127</f>
        <v>43831</v>
      </c>
      <c r="EC50" s="44">
        <f>ZZZ__FnCalls!A128</f>
        <v>43862</v>
      </c>
      <c r="ED50" s="44">
        <f>ZZZ__FnCalls!A129</f>
        <v>43891</v>
      </c>
      <c r="EE50" s="44">
        <f>ZZZ__FnCalls!A130</f>
        <v>43922</v>
      </c>
      <c r="EF50" s="44">
        <f>ZZZ__FnCalls!A131</f>
        <v>43952</v>
      </c>
      <c r="EG50" s="44">
        <f>ZZZ__FnCalls!A132</f>
        <v>43983</v>
      </c>
      <c r="EH50" s="44">
        <f>ZZZ__FnCalls!A133</f>
        <v>44013</v>
      </c>
      <c r="EI50" s="44">
        <f>ZZZ__FnCalls!A134</f>
        <v>44044</v>
      </c>
      <c r="EJ50" s="44">
        <f>ZZZ__FnCalls!A135</f>
        <v>44075</v>
      </c>
      <c r="EK50" s="44">
        <f>ZZZ__FnCalls!A136</f>
        <v>44105</v>
      </c>
      <c r="EL50" s="44">
        <f>ZZZ__FnCalls!A137</f>
        <v>44136</v>
      </c>
      <c r="EM50" s="44">
        <f>ZZZ__FnCalls!A138</f>
        <v>44166</v>
      </c>
      <c r="EN50" s="45">
        <f>ZZZ__FnCalls!A127</f>
        <v>43831</v>
      </c>
    </row>
    <row r="51" spans="1:144" ht="12.75" customHeight="1">
      <c r="A51" s="2" t="str">
        <f>"Output_Potential_2"</f>
        <v>Output_Potential_2</v>
      </c>
    </row>
    <row r="52" spans="1:144" ht="12.75" customHeight="1">
      <c r="B52" s="19" t="str">
        <f>ZZZ__FnCalls!F7</f>
        <v>Jan 2010</v>
      </c>
      <c r="C52" s="20" t="str">
        <f>ZZZ__FnCalls!F8</f>
        <v>Feb 2010</v>
      </c>
      <c r="D52" s="20" t="str">
        <f>ZZZ__FnCalls!F9</f>
        <v>Mar 2010</v>
      </c>
      <c r="E52" s="20" t="str">
        <f>ZZZ__FnCalls!F10</f>
        <v>Apr 2010</v>
      </c>
      <c r="F52" s="20" t="str">
        <f>ZZZ__FnCalls!F11</f>
        <v>May 2010</v>
      </c>
      <c r="G52" s="20" t="str">
        <f>ZZZ__FnCalls!F12</f>
        <v>Jun 2010</v>
      </c>
      <c r="H52" s="20" t="str">
        <f>ZZZ__FnCalls!F13</f>
        <v>Jul 2010</v>
      </c>
      <c r="I52" s="20" t="str">
        <f>ZZZ__FnCalls!F14</f>
        <v>Aug 2010</v>
      </c>
      <c r="J52" s="20" t="str">
        <f>ZZZ__FnCalls!F15</f>
        <v>Sep 2010</v>
      </c>
      <c r="K52" s="20" t="str">
        <f>ZZZ__FnCalls!F16</f>
        <v>Oct 2010</v>
      </c>
      <c r="L52" s="20" t="str">
        <f>ZZZ__FnCalls!F17</f>
        <v>Nov 2010</v>
      </c>
      <c r="M52" s="20" t="str">
        <f>ZZZ__FnCalls!F18</f>
        <v>Dec 2010</v>
      </c>
      <c r="N52" s="21" t="str">
        <f>ZZZ__FnCalls!H7</f>
        <v>2010</v>
      </c>
      <c r="O52" s="20" t="str">
        <f>ZZZ__FnCalls!F19</f>
        <v>Jan 2011</v>
      </c>
      <c r="P52" s="20" t="str">
        <f>ZZZ__FnCalls!F20</f>
        <v>Feb 2011</v>
      </c>
      <c r="Q52" s="20" t="str">
        <f>ZZZ__FnCalls!F21</f>
        <v>Mar 2011</v>
      </c>
      <c r="R52" s="20" t="str">
        <f>ZZZ__FnCalls!F22</f>
        <v>Apr 2011</v>
      </c>
      <c r="S52" s="20" t="str">
        <f>ZZZ__FnCalls!F23</f>
        <v>May 2011</v>
      </c>
      <c r="T52" s="20" t="str">
        <f>ZZZ__FnCalls!F24</f>
        <v>Jun 2011</v>
      </c>
      <c r="U52" s="20" t="str">
        <f>ZZZ__FnCalls!F25</f>
        <v>Jul 2011</v>
      </c>
      <c r="V52" s="20" t="str">
        <f>ZZZ__FnCalls!F26</f>
        <v>Aug 2011</v>
      </c>
      <c r="W52" s="20" t="str">
        <f>ZZZ__FnCalls!F27</f>
        <v>Sep 2011</v>
      </c>
      <c r="X52" s="20" t="str">
        <f>ZZZ__FnCalls!F28</f>
        <v>Oct 2011</v>
      </c>
      <c r="Y52" s="20" t="str">
        <f>ZZZ__FnCalls!F29</f>
        <v>Nov 2011</v>
      </c>
      <c r="Z52" s="20" t="str">
        <f>ZZZ__FnCalls!F30</f>
        <v>Dec 2011</v>
      </c>
      <c r="AA52" s="21" t="str">
        <f>ZZZ__FnCalls!H19</f>
        <v>2011</v>
      </c>
      <c r="AB52" s="20" t="str">
        <f>ZZZ__FnCalls!F31</f>
        <v>Jan 2012</v>
      </c>
      <c r="AC52" s="20" t="str">
        <f>ZZZ__FnCalls!F32</f>
        <v>Feb 2012</v>
      </c>
      <c r="AD52" s="20" t="str">
        <f>ZZZ__FnCalls!F33</f>
        <v>Mar 2012</v>
      </c>
      <c r="AE52" s="20" t="str">
        <f>ZZZ__FnCalls!F34</f>
        <v>Apr 2012</v>
      </c>
      <c r="AF52" s="20" t="str">
        <f>ZZZ__FnCalls!F35</f>
        <v>May 2012</v>
      </c>
      <c r="AG52" s="20" t="str">
        <f>ZZZ__FnCalls!F36</f>
        <v>Jun 2012</v>
      </c>
      <c r="AH52" s="20" t="str">
        <f>ZZZ__FnCalls!F37</f>
        <v>Jul 2012</v>
      </c>
      <c r="AI52" s="20" t="str">
        <f>ZZZ__FnCalls!F38</f>
        <v>Aug 2012</v>
      </c>
      <c r="AJ52" s="20" t="str">
        <f>ZZZ__FnCalls!F39</f>
        <v>Sep 2012</v>
      </c>
      <c r="AK52" s="20" t="str">
        <f>ZZZ__FnCalls!F40</f>
        <v>Oct 2012</v>
      </c>
      <c r="AL52" s="20" t="str">
        <f>ZZZ__FnCalls!F41</f>
        <v>Nov 2012</v>
      </c>
      <c r="AM52" s="20" t="str">
        <f>ZZZ__FnCalls!F42</f>
        <v>Dec 2012</v>
      </c>
      <c r="AN52" s="21" t="str">
        <f>ZZZ__FnCalls!H31</f>
        <v>2012</v>
      </c>
      <c r="AO52" s="20" t="str">
        <f>ZZZ__FnCalls!F43</f>
        <v>Jan 2013</v>
      </c>
      <c r="AP52" s="20" t="str">
        <f>ZZZ__FnCalls!F44</f>
        <v>Feb 2013</v>
      </c>
      <c r="AQ52" s="20" t="str">
        <f>ZZZ__FnCalls!F45</f>
        <v>Mar 2013</v>
      </c>
      <c r="AR52" s="20" t="str">
        <f>ZZZ__FnCalls!F46</f>
        <v>Apr 2013</v>
      </c>
      <c r="AS52" s="20" t="str">
        <f>ZZZ__FnCalls!F47</f>
        <v>May 2013</v>
      </c>
      <c r="AT52" s="20" t="str">
        <f>ZZZ__FnCalls!F48</f>
        <v>Jun 2013</v>
      </c>
      <c r="AU52" s="20" t="str">
        <f>ZZZ__FnCalls!F49</f>
        <v>Jul 2013</v>
      </c>
      <c r="AV52" s="20" t="str">
        <f>ZZZ__FnCalls!F50</f>
        <v>Aug 2013</v>
      </c>
      <c r="AW52" s="20" t="str">
        <f>ZZZ__FnCalls!F51</f>
        <v>Sep 2013</v>
      </c>
      <c r="AX52" s="20" t="str">
        <f>ZZZ__FnCalls!F52</f>
        <v>Oct 2013</v>
      </c>
      <c r="AY52" s="20" t="str">
        <f>ZZZ__FnCalls!F53</f>
        <v>Nov 2013</v>
      </c>
      <c r="AZ52" s="20" t="str">
        <f>ZZZ__FnCalls!F54</f>
        <v>Dec 2013</v>
      </c>
      <c r="BA52" s="21" t="str">
        <f>ZZZ__FnCalls!H43</f>
        <v>2013</v>
      </c>
      <c r="BB52" s="20" t="str">
        <f>ZZZ__FnCalls!F55</f>
        <v>Jan 2014</v>
      </c>
      <c r="BC52" s="20" t="str">
        <f>ZZZ__FnCalls!F56</f>
        <v>Feb 2014</v>
      </c>
      <c r="BD52" s="20" t="str">
        <f>ZZZ__FnCalls!F57</f>
        <v>Mar 2014</v>
      </c>
      <c r="BE52" s="20" t="str">
        <f>ZZZ__FnCalls!F58</f>
        <v>Apr 2014</v>
      </c>
      <c r="BF52" s="20" t="str">
        <f>ZZZ__FnCalls!F59</f>
        <v>May 2014</v>
      </c>
      <c r="BG52" s="20" t="str">
        <f>ZZZ__FnCalls!F60</f>
        <v>Jun 2014</v>
      </c>
      <c r="BH52" s="20" t="str">
        <f>ZZZ__FnCalls!F61</f>
        <v>Jul 2014</v>
      </c>
      <c r="BI52" s="20" t="str">
        <f>ZZZ__FnCalls!F62</f>
        <v>Aug 2014</v>
      </c>
      <c r="BJ52" s="20" t="str">
        <f>ZZZ__FnCalls!F63</f>
        <v>Sep 2014</v>
      </c>
      <c r="BK52" s="20" t="str">
        <f>ZZZ__FnCalls!F64</f>
        <v>Oct 2014</v>
      </c>
      <c r="BL52" s="20" t="str">
        <f>ZZZ__FnCalls!F65</f>
        <v>Nov 2014</v>
      </c>
      <c r="BM52" s="20" t="str">
        <f>ZZZ__FnCalls!F66</f>
        <v>Dec 2014</v>
      </c>
      <c r="BN52" s="21" t="str">
        <f>ZZZ__FnCalls!H55</f>
        <v>2014</v>
      </c>
      <c r="BO52" s="20" t="str">
        <f>ZZZ__FnCalls!F67</f>
        <v>Jan 2015</v>
      </c>
      <c r="BP52" s="20" t="str">
        <f>ZZZ__FnCalls!F68</f>
        <v>Feb 2015</v>
      </c>
      <c r="BQ52" s="20" t="str">
        <f>ZZZ__FnCalls!F69</f>
        <v>Mar 2015</v>
      </c>
      <c r="BR52" s="20" t="str">
        <f>ZZZ__FnCalls!F70</f>
        <v>Apr 2015</v>
      </c>
      <c r="BS52" s="20" t="str">
        <f>ZZZ__FnCalls!F71</f>
        <v>May 2015</v>
      </c>
      <c r="BT52" s="20" t="str">
        <f>ZZZ__FnCalls!F72</f>
        <v>Jun 2015</v>
      </c>
      <c r="BU52" s="20" t="str">
        <f>ZZZ__FnCalls!F73</f>
        <v>Jul 2015</v>
      </c>
      <c r="BV52" s="20" t="str">
        <f>ZZZ__FnCalls!F74</f>
        <v>Aug 2015</v>
      </c>
      <c r="BW52" s="20" t="str">
        <f>ZZZ__FnCalls!F75</f>
        <v>Sep 2015</v>
      </c>
      <c r="BX52" s="20" t="str">
        <f>ZZZ__FnCalls!F76</f>
        <v>Oct 2015</v>
      </c>
      <c r="BY52" s="20" t="str">
        <f>ZZZ__FnCalls!F77</f>
        <v>Nov 2015</v>
      </c>
      <c r="BZ52" s="20" t="str">
        <f>ZZZ__FnCalls!F78</f>
        <v>Dec 2015</v>
      </c>
      <c r="CA52" s="21" t="str">
        <f>ZZZ__FnCalls!H67</f>
        <v>2015</v>
      </c>
      <c r="CB52" s="20" t="str">
        <f>ZZZ__FnCalls!F79</f>
        <v>Jan 2016</v>
      </c>
      <c r="CC52" s="20" t="str">
        <f>ZZZ__FnCalls!F80</f>
        <v>Feb 2016</v>
      </c>
      <c r="CD52" s="20" t="str">
        <f>ZZZ__FnCalls!F81</f>
        <v>Mar 2016</v>
      </c>
      <c r="CE52" s="20" t="str">
        <f>ZZZ__FnCalls!F82</f>
        <v>Apr 2016</v>
      </c>
      <c r="CF52" s="20" t="str">
        <f>ZZZ__FnCalls!F83</f>
        <v>May 2016</v>
      </c>
      <c r="CG52" s="20" t="str">
        <f>ZZZ__FnCalls!F84</f>
        <v>Jun 2016</v>
      </c>
      <c r="CH52" s="20" t="str">
        <f>ZZZ__FnCalls!F85</f>
        <v>Jul 2016</v>
      </c>
      <c r="CI52" s="20" t="str">
        <f>ZZZ__FnCalls!F86</f>
        <v>Aug 2016</v>
      </c>
      <c r="CJ52" s="20" t="str">
        <f>ZZZ__FnCalls!F87</f>
        <v>Sep 2016</v>
      </c>
      <c r="CK52" s="20" t="str">
        <f>ZZZ__FnCalls!F88</f>
        <v>Oct 2016</v>
      </c>
      <c r="CL52" s="20" t="str">
        <f>ZZZ__FnCalls!F89</f>
        <v>Nov 2016</v>
      </c>
      <c r="CM52" s="20" t="str">
        <f>ZZZ__FnCalls!F90</f>
        <v>Dec 2016</v>
      </c>
      <c r="CN52" s="21" t="str">
        <f>ZZZ__FnCalls!H79</f>
        <v>2016</v>
      </c>
      <c r="CO52" s="20" t="str">
        <f>ZZZ__FnCalls!F91</f>
        <v>Jan 2017</v>
      </c>
      <c r="CP52" s="20" t="str">
        <f>ZZZ__FnCalls!F92</f>
        <v>Feb 2017</v>
      </c>
      <c r="CQ52" s="20" t="str">
        <f>ZZZ__FnCalls!F93</f>
        <v>Mar 2017</v>
      </c>
      <c r="CR52" s="20" t="str">
        <f>ZZZ__FnCalls!F94</f>
        <v>Apr 2017</v>
      </c>
      <c r="CS52" s="20" t="str">
        <f>ZZZ__FnCalls!F95</f>
        <v>May 2017</v>
      </c>
      <c r="CT52" s="20" t="str">
        <f>ZZZ__FnCalls!F96</f>
        <v>Jun 2017</v>
      </c>
      <c r="CU52" s="20" t="str">
        <f>ZZZ__FnCalls!F97</f>
        <v>Jul 2017</v>
      </c>
      <c r="CV52" s="20" t="str">
        <f>ZZZ__FnCalls!F98</f>
        <v>Aug 2017</v>
      </c>
      <c r="CW52" s="20" t="str">
        <f>ZZZ__FnCalls!F99</f>
        <v>Sep 2017</v>
      </c>
      <c r="CX52" s="20" t="str">
        <f>ZZZ__FnCalls!F100</f>
        <v>Oct 2017</v>
      </c>
      <c r="CY52" s="20" t="str">
        <f>ZZZ__FnCalls!F101</f>
        <v>Nov 2017</v>
      </c>
      <c r="CZ52" s="20" t="str">
        <f>ZZZ__FnCalls!F102</f>
        <v>Dec 2017</v>
      </c>
      <c r="DA52" s="21" t="str">
        <f>ZZZ__FnCalls!H91</f>
        <v>2017</v>
      </c>
      <c r="DB52" s="20" t="str">
        <f>ZZZ__FnCalls!F103</f>
        <v>Jan 2018</v>
      </c>
      <c r="DC52" s="20" t="str">
        <f>ZZZ__FnCalls!F104</f>
        <v>Feb 2018</v>
      </c>
      <c r="DD52" s="20" t="str">
        <f>ZZZ__FnCalls!F105</f>
        <v>Mar 2018</v>
      </c>
      <c r="DE52" s="20" t="str">
        <f>ZZZ__FnCalls!F106</f>
        <v>Apr 2018</v>
      </c>
      <c r="DF52" s="20" t="str">
        <f>ZZZ__FnCalls!F107</f>
        <v>May 2018</v>
      </c>
      <c r="DG52" s="20" t="str">
        <f>ZZZ__FnCalls!F108</f>
        <v>Jun 2018</v>
      </c>
      <c r="DH52" s="20" t="str">
        <f>ZZZ__FnCalls!F109</f>
        <v>Jul 2018</v>
      </c>
      <c r="DI52" s="20" t="str">
        <f>ZZZ__FnCalls!F110</f>
        <v>Aug 2018</v>
      </c>
      <c r="DJ52" s="20" t="str">
        <f>ZZZ__FnCalls!F111</f>
        <v>Sep 2018</v>
      </c>
      <c r="DK52" s="20" t="str">
        <f>ZZZ__FnCalls!F112</f>
        <v>Oct 2018</v>
      </c>
      <c r="DL52" s="20" t="str">
        <f>ZZZ__FnCalls!F113</f>
        <v>Nov 2018</v>
      </c>
      <c r="DM52" s="20" t="str">
        <f>ZZZ__FnCalls!F114</f>
        <v>Dec 2018</v>
      </c>
      <c r="DN52" s="21" t="str">
        <f>ZZZ__FnCalls!H103</f>
        <v>2018</v>
      </c>
      <c r="DO52" s="20" t="str">
        <f>ZZZ__FnCalls!F115</f>
        <v>Jan 2019</v>
      </c>
      <c r="DP52" s="20" t="str">
        <f>ZZZ__FnCalls!F116</f>
        <v>Feb 2019</v>
      </c>
      <c r="DQ52" s="20" t="str">
        <f>ZZZ__FnCalls!F117</f>
        <v>Mar 2019</v>
      </c>
      <c r="DR52" s="20" t="str">
        <f>ZZZ__FnCalls!F118</f>
        <v>Apr 2019</v>
      </c>
      <c r="DS52" s="20" t="str">
        <f>ZZZ__FnCalls!F119</f>
        <v>May 2019</v>
      </c>
      <c r="DT52" s="20" t="str">
        <f>ZZZ__FnCalls!F120</f>
        <v>Jun 2019</v>
      </c>
      <c r="DU52" s="20" t="str">
        <f>ZZZ__FnCalls!F121</f>
        <v>Jul 2019</v>
      </c>
      <c r="DV52" s="20" t="str">
        <f>ZZZ__FnCalls!F122</f>
        <v>Aug 2019</v>
      </c>
      <c r="DW52" s="20" t="str">
        <f>ZZZ__FnCalls!F123</f>
        <v>Sep 2019</v>
      </c>
      <c r="DX52" s="20" t="str">
        <f>ZZZ__FnCalls!F124</f>
        <v>Oct 2019</v>
      </c>
      <c r="DY52" s="20" t="str">
        <f>ZZZ__FnCalls!F125</f>
        <v>Nov 2019</v>
      </c>
      <c r="DZ52" s="20" t="str">
        <f>ZZZ__FnCalls!F126</f>
        <v>Dec 2019</v>
      </c>
      <c r="EA52" s="21" t="str">
        <f>ZZZ__FnCalls!H115</f>
        <v>2019</v>
      </c>
      <c r="EB52" s="20" t="str">
        <f>ZZZ__FnCalls!F127</f>
        <v>Jan 2020</v>
      </c>
      <c r="EC52" s="20" t="str">
        <f>ZZZ__FnCalls!F128</f>
        <v>Feb 2020</v>
      </c>
      <c r="ED52" s="20" t="str">
        <f>ZZZ__FnCalls!F129</f>
        <v>Mar 2020</v>
      </c>
      <c r="EE52" s="20" t="str">
        <f>ZZZ__FnCalls!F130</f>
        <v>Apr 2020</v>
      </c>
      <c r="EF52" s="20" t="str">
        <f>ZZZ__FnCalls!F131</f>
        <v>May 2020</v>
      </c>
      <c r="EG52" s="20" t="str">
        <f>ZZZ__FnCalls!F132</f>
        <v>Jun 2020</v>
      </c>
      <c r="EH52" s="20" t="str">
        <f>ZZZ__FnCalls!F133</f>
        <v>Jul 2020</v>
      </c>
      <c r="EI52" s="20" t="str">
        <f>ZZZ__FnCalls!F134</f>
        <v>Aug 2020</v>
      </c>
      <c r="EJ52" s="20" t="str">
        <f>ZZZ__FnCalls!F135</f>
        <v>Sep 2020</v>
      </c>
      <c r="EK52" s="20" t="str">
        <f>ZZZ__FnCalls!F136</f>
        <v>Oct 2020</v>
      </c>
      <c r="EL52" s="20" t="str">
        <f>ZZZ__FnCalls!F137</f>
        <v>Nov 2020</v>
      </c>
      <c r="EM52" s="20" t="str">
        <f>ZZZ__FnCalls!F138</f>
        <v>Dec 2020</v>
      </c>
      <c r="EN52" s="21" t="str">
        <f>ZZZ__FnCalls!H127</f>
        <v>2020</v>
      </c>
    </row>
    <row r="53" spans="1:144" ht="12.75" customHeight="1">
      <c r="A53" s="5"/>
      <c r="B53" s="44" t="str">
        <f>ZZZ__FnCalls!F7</f>
        <v>Jan 2010</v>
      </c>
      <c r="C53" s="44" t="str">
        <f>ZZZ__FnCalls!F8</f>
        <v>Feb 2010</v>
      </c>
      <c r="D53" s="44" t="str">
        <f>ZZZ__FnCalls!F9</f>
        <v>Mar 2010</v>
      </c>
      <c r="E53" s="44" t="str">
        <f>ZZZ__FnCalls!F10</f>
        <v>Apr 2010</v>
      </c>
      <c r="F53" s="44" t="str">
        <f>ZZZ__FnCalls!F11</f>
        <v>May 2010</v>
      </c>
      <c r="G53" s="44" t="str">
        <f>ZZZ__FnCalls!F12</f>
        <v>Jun 2010</v>
      </c>
      <c r="H53" s="44" t="str">
        <f>ZZZ__FnCalls!F13</f>
        <v>Jul 2010</v>
      </c>
      <c r="I53" s="44" t="str">
        <f>ZZZ__FnCalls!F14</f>
        <v>Aug 2010</v>
      </c>
      <c r="J53" s="44" t="str">
        <f>ZZZ__FnCalls!F15</f>
        <v>Sep 2010</v>
      </c>
      <c r="K53" s="44" t="str">
        <f>ZZZ__FnCalls!F16</f>
        <v>Oct 2010</v>
      </c>
      <c r="L53" s="44" t="str">
        <f>ZZZ__FnCalls!F17</f>
        <v>Nov 2010</v>
      </c>
      <c r="M53" s="44" t="str">
        <f>ZZZ__FnCalls!F18</f>
        <v>Dec 2010</v>
      </c>
      <c r="N53" s="45" t="str">
        <f>ZZZ__FnCalls!F7</f>
        <v>Jan 2010</v>
      </c>
      <c r="O53" s="44" t="str">
        <f>ZZZ__FnCalls!F19</f>
        <v>Jan 2011</v>
      </c>
      <c r="P53" s="44" t="str">
        <f>ZZZ__FnCalls!F20</f>
        <v>Feb 2011</v>
      </c>
      <c r="Q53" s="44" t="str">
        <f>ZZZ__FnCalls!F21</f>
        <v>Mar 2011</v>
      </c>
      <c r="R53" s="44" t="str">
        <f>ZZZ__FnCalls!F22</f>
        <v>Apr 2011</v>
      </c>
      <c r="S53" s="44" t="str">
        <f>ZZZ__FnCalls!F23</f>
        <v>May 2011</v>
      </c>
      <c r="T53" s="44" t="str">
        <f>ZZZ__FnCalls!F24</f>
        <v>Jun 2011</v>
      </c>
      <c r="U53" s="44" t="str">
        <f>ZZZ__FnCalls!F25</f>
        <v>Jul 2011</v>
      </c>
      <c r="V53" s="44" t="str">
        <f>ZZZ__FnCalls!F26</f>
        <v>Aug 2011</v>
      </c>
      <c r="W53" s="44" t="str">
        <f>ZZZ__FnCalls!F27</f>
        <v>Sep 2011</v>
      </c>
      <c r="X53" s="44" t="str">
        <f>ZZZ__FnCalls!F28</f>
        <v>Oct 2011</v>
      </c>
      <c r="Y53" s="44" t="str">
        <f>ZZZ__FnCalls!F29</f>
        <v>Nov 2011</v>
      </c>
      <c r="Z53" s="44" t="str">
        <f>ZZZ__FnCalls!F30</f>
        <v>Dec 2011</v>
      </c>
      <c r="AA53" s="45" t="str">
        <f>ZZZ__FnCalls!F19</f>
        <v>Jan 2011</v>
      </c>
      <c r="AB53" s="44" t="str">
        <f>ZZZ__FnCalls!F31</f>
        <v>Jan 2012</v>
      </c>
      <c r="AC53" s="44" t="str">
        <f>ZZZ__FnCalls!F32</f>
        <v>Feb 2012</v>
      </c>
      <c r="AD53" s="44" t="str">
        <f>ZZZ__FnCalls!F33</f>
        <v>Mar 2012</v>
      </c>
      <c r="AE53" s="44" t="str">
        <f>ZZZ__FnCalls!F34</f>
        <v>Apr 2012</v>
      </c>
      <c r="AF53" s="44" t="str">
        <f>ZZZ__FnCalls!F35</f>
        <v>May 2012</v>
      </c>
      <c r="AG53" s="44" t="str">
        <f>ZZZ__FnCalls!F36</f>
        <v>Jun 2012</v>
      </c>
      <c r="AH53" s="44" t="str">
        <f>ZZZ__FnCalls!F37</f>
        <v>Jul 2012</v>
      </c>
      <c r="AI53" s="44" t="str">
        <f>ZZZ__FnCalls!F38</f>
        <v>Aug 2012</v>
      </c>
      <c r="AJ53" s="44" t="str">
        <f>ZZZ__FnCalls!F39</f>
        <v>Sep 2012</v>
      </c>
      <c r="AK53" s="44" t="str">
        <f>ZZZ__FnCalls!F40</f>
        <v>Oct 2012</v>
      </c>
      <c r="AL53" s="44" t="str">
        <f>ZZZ__FnCalls!F41</f>
        <v>Nov 2012</v>
      </c>
      <c r="AM53" s="44" t="str">
        <f>ZZZ__FnCalls!F42</f>
        <v>Dec 2012</v>
      </c>
      <c r="AN53" s="45" t="str">
        <f>ZZZ__FnCalls!F31</f>
        <v>Jan 2012</v>
      </c>
      <c r="AO53" s="44" t="str">
        <f>ZZZ__FnCalls!F43</f>
        <v>Jan 2013</v>
      </c>
      <c r="AP53" s="44" t="str">
        <f>ZZZ__FnCalls!F44</f>
        <v>Feb 2013</v>
      </c>
      <c r="AQ53" s="44" t="str">
        <f>ZZZ__FnCalls!F45</f>
        <v>Mar 2013</v>
      </c>
      <c r="AR53" s="44" t="str">
        <f>ZZZ__FnCalls!F46</f>
        <v>Apr 2013</v>
      </c>
      <c r="AS53" s="44" t="str">
        <f>ZZZ__FnCalls!F47</f>
        <v>May 2013</v>
      </c>
      <c r="AT53" s="44" t="str">
        <f>ZZZ__FnCalls!F48</f>
        <v>Jun 2013</v>
      </c>
      <c r="AU53" s="44" t="str">
        <f>ZZZ__FnCalls!F49</f>
        <v>Jul 2013</v>
      </c>
      <c r="AV53" s="44" t="str">
        <f>ZZZ__FnCalls!F50</f>
        <v>Aug 2013</v>
      </c>
      <c r="AW53" s="44" t="str">
        <f>ZZZ__FnCalls!F51</f>
        <v>Sep 2013</v>
      </c>
      <c r="AX53" s="44" t="str">
        <f>ZZZ__FnCalls!F52</f>
        <v>Oct 2013</v>
      </c>
      <c r="AY53" s="44" t="str">
        <f>ZZZ__FnCalls!F53</f>
        <v>Nov 2013</v>
      </c>
      <c r="AZ53" s="44" t="str">
        <f>ZZZ__FnCalls!F54</f>
        <v>Dec 2013</v>
      </c>
      <c r="BA53" s="45" t="str">
        <f>ZZZ__FnCalls!F43</f>
        <v>Jan 2013</v>
      </c>
      <c r="BB53" s="44" t="str">
        <f>ZZZ__FnCalls!F55</f>
        <v>Jan 2014</v>
      </c>
      <c r="BC53" s="44" t="str">
        <f>ZZZ__FnCalls!F56</f>
        <v>Feb 2014</v>
      </c>
      <c r="BD53" s="44" t="str">
        <f>ZZZ__FnCalls!F57</f>
        <v>Mar 2014</v>
      </c>
      <c r="BE53" s="44" t="str">
        <f>ZZZ__FnCalls!F58</f>
        <v>Apr 2014</v>
      </c>
      <c r="BF53" s="44" t="str">
        <f>ZZZ__FnCalls!F59</f>
        <v>May 2014</v>
      </c>
      <c r="BG53" s="44" t="str">
        <f>ZZZ__FnCalls!F60</f>
        <v>Jun 2014</v>
      </c>
      <c r="BH53" s="44" t="str">
        <f>ZZZ__FnCalls!F61</f>
        <v>Jul 2014</v>
      </c>
      <c r="BI53" s="44" t="str">
        <f>ZZZ__FnCalls!F62</f>
        <v>Aug 2014</v>
      </c>
      <c r="BJ53" s="44" t="str">
        <f>ZZZ__FnCalls!F63</f>
        <v>Sep 2014</v>
      </c>
      <c r="BK53" s="44" t="str">
        <f>ZZZ__FnCalls!F64</f>
        <v>Oct 2014</v>
      </c>
      <c r="BL53" s="44" t="str">
        <f>ZZZ__FnCalls!F65</f>
        <v>Nov 2014</v>
      </c>
      <c r="BM53" s="44" t="str">
        <f>ZZZ__FnCalls!F66</f>
        <v>Dec 2014</v>
      </c>
      <c r="BN53" s="45" t="str">
        <f>ZZZ__FnCalls!F55</f>
        <v>Jan 2014</v>
      </c>
      <c r="BO53" s="44" t="str">
        <f>ZZZ__FnCalls!F67</f>
        <v>Jan 2015</v>
      </c>
      <c r="BP53" s="44" t="str">
        <f>ZZZ__FnCalls!F68</f>
        <v>Feb 2015</v>
      </c>
      <c r="BQ53" s="44" t="str">
        <f>ZZZ__FnCalls!F69</f>
        <v>Mar 2015</v>
      </c>
      <c r="BR53" s="44" t="str">
        <f>ZZZ__FnCalls!F70</f>
        <v>Apr 2015</v>
      </c>
      <c r="BS53" s="44" t="str">
        <f>ZZZ__FnCalls!F71</f>
        <v>May 2015</v>
      </c>
      <c r="BT53" s="44" t="str">
        <f>ZZZ__FnCalls!F72</f>
        <v>Jun 2015</v>
      </c>
      <c r="BU53" s="44" t="str">
        <f>ZZZ__FnCalls!F73</f>
        <v>Jul 2015</v>
      </c>
      <c r="BV53" s="44" t="str">
        <f>ZZZ__FnCalls!F74</f>
        <v>Aug 2015</v>
      </c>
      <c r="BW53" s="44" t="str">
        <f>ZZZ__FnCalls!F75</f>
        <v>Sep 2015</v>
      </c>
      <c r="BX53" s="44" t="str">
        <f>ZZZ__FnCalls!F76</f>
        <v>Oct 2015</v>
      </c>
      <c r="BY53" s="44" t="str">
        <f>ZZZ__FnCalls!F77</f>
        <v>Nov 2015</v>
      </c>
      <c r="BZ53" s="44" t="str">
        <f>ZZZ__FnCalls!F78</f>
        <v>Dec 2015</v>
      </c>
      <c r="CA53" s="45" t="str">
        <f>ZZZ__FnCalls!F67</f>
        <v>Jan 2015</v>
      </c>
      <c r="CB53" s="44" t="str">
        <f>ZZZ__FnCalls!F79</f>
        <v>Jan 2016</v>
      </c>
      <c r="CC53" s="44" t="str">
        <f>ZZZ__FnCalls!F80</f>
        <v>Feb 2016</v>
      </c>
      <c r="CD53" s="44" t="str">
        <f>ZZZ__FnCalls!F81</f>
        <v>Mar 2016</v>
      </c>
      <c r="CE53" s="44" t="str">
        <f>ZZZ__FnCalls!F82</f>
        <v>Apr 2016</v>
      </c>
      <c r="CF53" s="44" t="str">
        <f>ZZZ__FnCalls!F83</f>
        <v>May 2016</v>
      </c>
      <c r="CG53" s="44" t="str">
        <f>ZZZ__FnCalls!F84</f>
        <v>Jun 2016</v>
      </c>
      <c r="CH53" s="44" t="str">
        <f>ZZZ__FnCalls!F85</f>
        <v>Jul 2016</v>
      </c>
      <c r="CI53" s="44" t="str">
        <f>ZZZ__FnCalls!F86</f>
        <v>Aug 2016</v>
      </c>
      <c r="CJ53" s="44" t="str">
        <f>ZZZ__FnCalls!F87</f>
        <v>Sep 2016</v>
      </c>
      <c r="CK53" s="44" t="str">
        <f>ZZZ__FnCalls!F88</f>
        <v>Oct 2016</v>
      </c>
      <c r="CL53" s="44" t="str">
        <f>ZZZ__FnCalls!F89</f>
        <v>Nov 2016</v>
      </c>
      <c r="CM53" s="44" t="str">
        <f>ZZZ__FnCalls!F90</f>
        <v>Dec 2016</v>
      </c>
      <c r="CN53" s="45" t="str">
        <f>ZZZ__FnCalls!F79</f>
        <v>Jan 2016</v>
      </c>
      <c r="CO53" s="44" t="str">
        <f>ZZZ__FnCalls!F91</f>
        <v>Jan 2017</v>
      </c>
      <c r="CP53" s="44" t="str">
        <f>ZZZ__FnCalls!F92</f>
        <v>Feb 2017</v>
      </c>
      <c r="CQ53" s="44" t="str">
        <f>ZZZ__FnCalls!F93</f>
        <v>Mar 2017</v>
      </c>
      <c r="CR53" s="44" t="str">
        <f>ZZZ__FnCalls!F94</f>
        <v>Apr 2017</v>
      </c>
      <c r="CS53" s="44" t="str">
        <f>ZZZ__FnCalls!F95</f>
        <v>May 2017</v>
      </c>
      <c r="CT53" s="44" t="str">
        <f>ZZZ__FnCalls!F96</f>
        <v>Jun 2017</v>
      </c>
      <c r="CU53" s="44" t="str">
        <f>ZZZ__FnCalls!F97</f>
        <v>Jul 2017</v>
      </c>
      <c r="CV53" s="44" t="str">
        <f>ZZZ__FnCalls!F98</f>
        <v>Aug 2017</v>
      </c>
      <c r="CW53" s="44" t="str">
        <f>ZZZ__FnCalls!F99</f>
        <v>Sep 2017</v>
      </c>
      <c r="CX53" s="44" t="str">
        <f>ZZZ__FnCalls!F100</f>
        <v>Oct 2017</v>
      </c>
      <c r="CY53" s="44" t="str">
        <f>ZZZ__FnCalls!F101</f>
        <v>Nov 2017</v>
      </c>
      <c r="CZ53" s="44" t="str">
        <f>ZZZ__FnCalls!F102</f>
        <v>Dec 2017</v>
      </c>
      <c r="DA53" s="45" t="str">
        <f>ZZZ__FnCalls!F91</f>
        <v>Jan 2017</v>
      </c>
      <c r="DB53" s="44" t="str">
        <f>ZZZ__FnCalls!F103</f>
        <v>Jan 2018</v>
      </c>
      <c r="DC53" s="44" t="str">
        <f>ZZZ__FnCalls!F104</f>
        <v>Feb 2018</v>
      </c>
      <c r="DD53" s="44" t="str">
        <f>ZZZ__FnCalls!F105</f>
        <v>Mar 2018</v>
      </c>
      <c r="DE53" s="44" t="str">
        <f>ZZZ__FnCalls!F106</f>
        <v>Apr 2018</v>
      </c>
      <c r="DF53" s="44" t="str">
        <f>ZZZ__FnCalls!F107</f>
        <v>May 2018</v>
      </c>
      <c r="DG53" s="44" t="str">
        <f>ZZZ__FnCalls!F108</f>
        <v>Jun 2018</v>
      </c>
      <c r="DH53" s="44" t="str">
        <f>ZZZ__FnCalls!F109</f>
        <v>Jul 2018</v>
      </c>
      <c r="DI53" s="44" t="str">
        <f>ZZZ__FnCalls!F110</f>
        <v>Aug 2018</v>
      </c>
      <c r="DJ53" s="44" t="str">
        <f>ZZZ__FnCalls!F111</f>
        <v>Sep 2018</v>
      </c>
      <c r="DK53" s="44" t="str">
        <f>ZZZ__FnCalls!F112</f>
        <v>Oct 2018</v>
      </c>
      <c r="DL53" s="44" t="str">
        <f>ZZZ__FnCalls!F113</f>
        <v>Nov 2018</v>
      </c>
      <c r="DM53" s="44" t="str">
        <f>ZZZ__FnCalls!F114</f>
        <v>Dec 2018</v>
      </c>
      <c r="DN53" s="45" t="str">
        <f>ZZZ__FnCalls!F103</f>
        <v>Jan 2018</v>
      </c>
      <c r="DO53" s="44" t="str">
        <f>ZZZ__FnCalls!F115</f>
        <v>Jan 2019</v>
      </c>
      <c r="DP53" s="44" t="str">
        <f>ZZZ__FnCalls!F116</f>
        <v>Feb 2019</v>
      </c>
      <c r="DQ53" s="44" t="str">
        <f>ZZZ__FnCalls!F117</f>
        <v>Mar 2019</v>
      </c>
      <c r="DR53" s="44" t="str">
        <f>ZZZ__FnCalls!F118</f>
        <v>Apr 2019</v>
      </c>
      <c r="DS53" s="44" t="str">
        <f>ZZZ__FnCalls!F119</f>
        <v>May 2019</v>
      </c>
      <c r="DT53" s="44" t="str">
        <f>ZZZ__FnCalls!F120</f>
        <v>Jun 2019</v>
      </c>
      <c r="DU53" s="44" t="str">
        <f>ZZZ__FnCalls!F121</f>
        <v>Jul 2019</v>
      </c>
      <c r="DV53" s="44" t="str">
        <f>ZZZ__FnCalls!F122</f>
        <v>Aug 2019</v>
      </c>
      <c r="DW53" s="44" t="str">
        <f>ZZZ__FnCalls!F123</f>
        <v>Sep 2019</v>
      </c>
      <c r="DX53" s="44" t="str">
        <f>ZZZ__FnCalls!F124</f>
        <v>Oct 2019</v>
      </c>
      <c r="DY53" s="44" t="str">
        <f>ZZZ__FnCalls!F125</f>
        <v>Nov 2019</v>
      </c>
      <c r="DZ53" s="44" t="str">
        <f>ZZZ__FnCalls!F126</f>
        <v>Dec 2019</v>
      </c>
      <c r="EA53" s="45" t="str">
        <f>ZZZ__FnCalls!F115</f>
        <v>Jan 2019</v>
      </c>
      <c r="EB53" s="44" t="str">
        <f>ZZZ__FnCalls!F127</f>
        <v>Jan 2020</v>
      </c>
      <c r="EC53" s="44" t="str">
        <f>ZZZ__FnCalls!F128</f>
        <v>Feb 2020</v>
      </c>
      <c r="ED53" s="44" t="str">
        <f>ZZZ__FnCalls!F129</f>
        <v>Mar 2020</v>
      </c>
      <c r="EE53" s="44" t="str">
        <f>ZZZ__FnCalls!F130</f>
        <v>Apr 2020</v>
      </c>
      <c r="EF53" s="44" t="str">
        <f>ZZZ__FnCalls!F131</f>
        <v>May 2020</v>
      </c>
      <c r="EG53" s="44" t="str">
        <f>ZZZ__FnCalls!F132</f>
        <v>Jun 2020</v>
      </c>
      <c r="EH53" s="44" t="str">
        <f>ZZZ__FnCalls!F133</f>
        <v>Jul 2020</v>
      </c>
      <c r="EI53" s="44" t="str">
        <f>ZZZ__FnCalls!F134</f>
        <v>Aug 2020</v>
      </c>
      <c r="EJ53" s="44" t="str">
        <f>ZZZ__FnCalls!F135</f>
        <v>Sep 2020</v>
      </c>
      <c r="EK53" s="44" t="str">
        <f>ZZZ__FnCalls!F136</f>
        <v>Oct 2020</v>
      </c>
      <c r="EL53" s="44" t="str">
        <f>ZZZ__FnCalls!F137</f>
        <v>Nov 2020</v>
      </c>
      <c r="EM53" s="44" t="str">
        <f>ZZZ__FnCalls!F138</f>
        <v>Dec 2020</v>
      </c>
      <c r="EN53" s="45" t="str">
        <f>ZZZ__FnCalls!F127</f>
        <v>Jan 2020</v>
      </c>
    </row>
    <row r="54" spans="1:144" ht="12.75" customHeight="1">
      <c r="A54" s="2" t="str">
        <f>"Employment_1"</f>
        <v>Employment_1</v>
      </c>
    </row>
    <row r="55" spans="1:144" ht="12.75" customHeight="1">
      <c r="B55" s="19" t="str">
        <f>ZZZ__FnCalls!F7</f>
        <v>Jan 2010</v>
      </c>
      <c r="C55" s="20" t="str">
        <f>ZZZ__FnCalls!F8</f>
        <v>Feb 2010</v>
      </c>
      <c r="D55" s="20" t="str">
        <f>ZZZ__FnCalls!F9</f>
        <v>Mar 2010</v>
      </c>
      <c r="E55" s="20" t="str">
        <f>ZZZ__FnCalls!F10</f>
        <v>Apr 2010</v>
      </c>
      <c r="F55" s="20" t="str">
        <f>ZZZ__FnCalls!F11</f>
        <v>May 2010</v>
      </c>
      <c r="G55" s="20" t="str">
        <f>ZZZ__FnCalls!F12</f>
        <v>Jun 2010</v>
      </c>
      <c r="H55" s="20" t="str">
        <f>ZZZ__FnCalls!F13</f>
        <v>Jul 2010</v>
      </c>
      <c r="I55" s="20" t="str">
        <f>ZZZ__FnCalls!F14</f>
        <v>Aug 2010</v>
      </c>
      <c r="J55" s="20" t="str">
        <f>ZZZ__FnCalls!F15</f>
        <v>Sep 2010</v>
      </c>
      <c r="K55" s="20" t="str">
        <f>ZZZ__FnCalls!F16</f>
        <v>Oct 2010</v>
      </c>
      <c r="L55" s="20" t="str">
        <f>ZZZ__FnCalls!F17</f>
        <v>Nov 2010</v>
      </c>
      <c r="M55" s="20" t="str">
        <f>ZZZ__FnCalls!F18</f>
        <v>Dec 2010</v>
      </c>
      <c r="N55" s="21" t="str">
        <f>ZZZ__FnCalls!H7</f>
        <v>2010</v>
      </c>
      <c r="O55" s="20" t="str">
        <f>ZZZ__FnCalls!F19</f>
        <v>Jan 2011</v>
      </c>
      <c r="P55" s="20" t="str">
        <f>ZZZ__FnCalls!F20</f>
        <v>Feb 2011</v>
      </c>
      <c r="Q55" s="20" t="str">
        <f>ZZZ__FnCalls!F21</f>
        <v>Mar 2011</v>
      </c>
      <c r="R55" s="20" t="str">
        <f>ZZZ__FnCalls!F22</f>
        <v>Apr 2011</v>
      </c>
      <c r="S55" s="20" t="str">
        <f>ZZZ__FnCalls!F23</f>
        <v>May 2011</v>
      </c>
      <c r="T55" s="20" t="str">
        <f>ZZZ__FnCalls!F24</f>
        <v>Jun 2011</v>
      </c>
      <c r="U55" s="20" t="str">
        <f>ZZZ__FnCalls!F25</f>
        <v>Jul 2011</v>
      </c>
      <c r="V55" s="20" t="str">
        <f>ZZZ__FnCalls!F26</f>
        <v>Aug 2011</v>
      </c>
      <c r="W55" s="20" t="str">
        <f>ZZZ__FnCalls!F27</f>
        <v>Sep 2011</v>
      </c>
      <c r="X55" s="20" t="str">
        <f>ZZZ__FnCalls!F28</f>
        <v>Oct 2011</v>
      </c>
      <c r="Y55" s="20" t="str">
        <f>ZZZ__FnCalls!F29</f>
        <v>Nov 2011</v>
      </c>
      <c r="Z55" s="20" t="str">
        <f>ZZZ__FnCalls!F30</f>
        <v>Dec 2011</v>
      </c>
      <c r="AA55" s="21" t="str">
        <f>ZZZ__FnCalls!H19</f>
        <v>2011</v>
      </c>
      <c r="AB55" s="20" t="str">
        <f>ZZZ__FnCalls!F31</f>
        <v>Jan 2012</v>
      </c>
      <c r="AC55" s="20" t="str">
        <f>ZZZ__FnCalls!F32</f>
        <v>Feb 2012</v>
      </c>
      <c r="AD55" s="20" t="str">
        <f>ZZZ__FnCalls!F33</f>
        <v>Mar 2012</v>
      </c>
      <c r="AE55" s="20" t="str">
        <f>ZZZ__FnCalls!F34</f>
        <v>Apr 2012</v>
      </c>
      <c r="AF55" s="20" t="str">
        <f>ZZZ__FnCalls!F35</f>
        <v>May 2012</v>
      </c>
      <c r="AG55" s="20" t="str">
        <f>ZZZ__FnCalls!F36</f>
        <v>Jun 2012</v>
      </c>
      <c r="AH55" s="20" t="str">
        <f>ZZZ__FnCalls!F37</f>
        <v>Jul 2012</v>
      </c>
      <c r="AI55" s="20" t="str">
        <f>ZZZ__FnCalls!F38</f>
        <v>Aug 2012</v>
      </c>
      <c r="AJ55" s="20" t="str">
        <f>ZZZ__FnCalls!F39</f>
        <v>Sep 2012</v>
      </c>
      <c r="AK55" s="20" t="str">
        <f>ZZZ__FnCalls!F40</f>
        <v>Oct 2012</v>
      </c>
      <c r="AL55" s="20" t="str">
        <f>ZZZ__FnCalls!F41</f>
        <v>Nov 2012</v>
      </c>
      <c r="AM55" s="20" t="str">
        <f>ZZZ__FnCalls!F42</f>
        <v>Dec 2012</v>
      </c>
      <c r="AN55" s="21" t="str">
        <f>ZZZ__FnCalls!H31</f>
        <v>2012</v>
      </c>
      <c r="AO55" s="20" t="str">
        <f>ZZZ__FnCalls!F43</f>
        <v>Jan 2013</v>
      </c>
      <c r="AP55" s="20" t="str">
        <f>ZZZ__FnCalls!F44</f>
        <v>Feb 2013</v>
      </c>
      <c r="AQ55" s="20" t="str">
        <f>ZZZ__FnCalls!F45</f>
        <v>Mar 2013</v>
      </c>
      <c r="AR55" s="20" t="str">
        <f>ZZZ__FnCalls!F46</f>
        <v>Apr 2013</v>
      </c>
      <c r="AS55" s="20" t="str">
        <f>ZZZ__FnCalls!F47</f>
        <v>May 2013</v>
      </c>
      <c r="AT55" s="20" t="str">
        <f>ZZZ__FnCalls!F48</f>
        <v>Jun 2013</v>
      </c>
      <c r="AU55" s="20" t="str">
        <f>ZZZ__FnCalls!F49</f>
        <v>Jul 2013</v>
      </c>
      <c r="AV55" s="20" t="str">
        <f>ZZZ__FnCalls!F50</f>
        <v>Aug 2013</v>
      </c>
      <c r="AW55" s="20" t="str">
        <f>ZZZ__FnCalls!F51</f>
        <v>Sep 2013</v>
      </c>
      <c r="AX55" s="20" t="str">
        <f>ZZZ__FnCalls!F52</f>
        <v>Oct 2013</v>
      </c>
      <c r="AY55" s="20" t="str">
        <f>ZZZ__FnCalls!F53</f>
        <v>Nov 2013</v>
      </c>
      <c r="AZ55" s="20" t="str">
        <f>ZZZ__FnCalls!F54</f>
        <v>Dec 2013</v>
      </c>
      <c r="BA55" s="21" t="str">
        <f>ZZZ__FnCalls!H43</f>
        <v>2013</v>
      </c>
      <c r="BB55" s="20" t="str">
        <f>ZZZ__FnCalls!F55</f>
        <v>Jan 2014</v>
      </c>
      <c r="BC55" s="20" t="str">
        <f>ZZZ__FnCalls!F56</f>
        <v>Feb 2014</v>
      </c>
      <c r="BD55" s="20" t="str">
        <f>ZZZ__FnCalls!F57</f>
        <v>Mar 2014</v>
      </c>
      <c r="BE55" s="20" t="str">
        <f>ZZZ__FnCalls!F58</f>
        <v>Apr 2014</v>
      </c>
      <c r="BF55" s="20" t="str">
        <f>ZZZ__FnCalls!F59</f>
        <v>May 2014</v>
      </c>
      <c r="BG55" s="20" t="str">
        <f>ZZZ__FnCalls!F60</f>
        <v>Jun 2014</v>
      </c>
      <c r="BH55" s="20" t="str">
        <f>ZZZ__FnCalls!F61</f>
        <v>Jul 2014</v>
      </c>
      <c r="BI55" s="20" t="str">
        <f>ZZZ__FnCalls!F62</f>
        <v>Aug 2014</v>
      </c>
      <c r="BJ55" s="20" t="str">
        <f>ZZZ__FnCalls!F63</f>
        <v>Sep 2014</v>
      </c>
      <c r="BK55" s="20" t="str">
        <f>ZZZ__FnCalls!F64</f>
        <v>Oct 2014</v>
      </c>
      <c r="BL55" s="20" t="str">
        <f>ZZZ__FnCalls!F65</f>
        <v>Nov 2014</v>
      </c>
      <c r="BM55" s="20" t="str">
        <f>ZZZ__FnCalls!F66</f>
        <v>Dec 2014</v>
      </c>
      <c r="BN55" s="21" t="str">
        <f>ZZZ__FnCalls!H55</f>
        <v>2014</v>
      </c>
      <c r="BO55" s="20" t="str">
        <f>ZZZ__FnCalls!F67</f>
        <v>Jan 2015</v>
      </c>
      <c r="BP55" s="20" t="str">
        <f>ZZZ__FnCalls!F68</f>
        <v>Feb 2015</v>
      </c>
      <c r="BQ55" s="20" t="str">
        <f>ZZZ__FnCalls!F69</f>
        <v>Mar 2015</v>
      </c>
      <c r="BR55" s="20" t="str">
        <f>ZZZ__FnCalls!F70</f>
        <v>Apr 2015</v>
      </c>
      <c r="BS55" s="20" t="str">
        <f>ZZZ__FnCalls!F71</f>
        <v>May 2015</v>
      </c>
      <c r="BT55" s="20" t="str">
        <f>ZZZ__FnCalls!F72</f>
        <v>Jun 2015</v>
      </c>
      <c r="BU55" s="20" t="str">
        <f>ZZZ__FnCalls!F73</f>
        <v>Jul 2015</v>
      </c>
      <c r="BV55" s="20" t="str">
        <f>ZZZ__FnCalls!F74</f>
        <v>Aug 2015</v>
      </c>
      <c r="BW55" s="20" t="str">
        <f>ZZZ__FnCalls!F75</f>
        <v>Sep 2015</v>
      </c>
      <c r="BX55" s="20" t="str">
        <f>ZZZ__FnCalls!F76</f>
        <v>Oct 2015</v>
      </c>
      <c r="BY55" s="20" t="str">
        <f>ZZZ__FnCalls!F77</f>
        <v>Nov 2015</v>
      </c>
      <c r="BZ55" s="20" t="str">
        <f>ZZZ__FnCalls!F78</f>
        <v>Dec 2015</v>
      </c>
      <c r="CA55" s="21" t="str">
        <f>ZZZ__FnCalls!H67</f>
        <v>2015</v>
      </c>
      <c r="CB55" s="20" t="str">
        <f>ZZZ__FnCalls!F79</f>
        <v>Jan 2016</v>
      </c>
      <c r="CC55" s="20" t="str">
        <f>ZZZ__FnCalls!F80</f>
        <v>Feb 2016</v>
      </c>
      <c r="CD55" s="20" t="str">
        <f>ZZZ__FnCalls!F81</f>
        <v>Mar 2016</v>
      </c>
      <c r="CE55" s="20" t="str">
        <f>ZZZ__FnCalls!F82</f>
        <v>Apr 2016</v>
      </c>
      <c r="CF55" s="20" t="str">
        <f>ZZZ__FnCalls!F83</f>
        <v>May 2016</v>
      </c>
      <c r="CG55" s="20" t="str">
        <f>ZZZ__FnCalls!F84</f>
        <v>Jun 2016</v>
      </c>
      <c r="CH55" s="20" t="str">
        <f>ZZZ__FnCalls!F85</f>
        <v>Jul 2016</v>
      </c>
      <c r="CI55" s="20" t="str">
        <f>ZZZ__FnCalls!F86</f>
        <v>Aug 2016</v>
      </c>
      <c r="CJ55" s="20" t="str">
        <f>ZZZ__FnCalls!F87</f>
        <v>Sep 2016</v>
      </c>
      <c r="CK55" s="20" t="str">
        <f>ZZZ__FnCalls!F88</f>
        <v>Oct 2016</v>
      </c>
      <c r="CL55" s="20" t="str">
        <f>ZZZ__FnCalls!F89</f>
        <v>Nov 2016</v>
      </c>
      <c r="CM55" s="20" t="str">
        <f>ZZZ__FnCalls!F90</f>
        <v>Dec 2016</v>
      </c>
      <c r="CN55" s="21" t="str">
        <f>ZZZ__FnCalls!H79</f>
        <v>2016</v>
      </c>
      <c r="CO55" s="20" t="str">
        <f>ZZZ__FnCalls!F91</f>
        <v>Jan 2017</v>
      </c>
      <c r="CP55" s="20" t="str">
        <f>ZZZ__FnCalls!F92</f>
        <v>Feb 2017</v>
      </c>
      <c r="CQ55" s="20" t="str">
        <f>ZZZ__FnCalls!F93</f>
        <v>Mar 2017</v>
      </c>
      <c r="CR55" s="20" t="str">
        <f>ZZZ__FnCalls!F94</f>
        <v>Apr 2017</v>
      </c>
      <c r="CS55" s="20" t="str">
        <f>ZZZ__FnCalls!F95</f>
        <v>May 2017</v>
      </c>
      <c r="CT55" s="20" t="str">
        <f>ZZZ__FnCalls!F96</f>
        <v>Jun 2017</v>
      </c>
      <c r="CU55" s="20" t="str">
        <f>ZZZ__FnCalls!F97</f>
        <v>Jul 2017</v>
      </c>
      <c r="CV55" s="20" t="str">
        <f>ZZZ__FnCalls!F98</f>
        <v>Aug 2017</v>
      </c>
      <c r="CW55" s="20" t="str">
        <f>ZZZ__FnCalls!F99</f>
        <v>Sep 2017</v>
      </c>
      <c r="CX55" s="20" t="str">
        <f>ZZZ__FnCalls!F100</f>
        <v>Oct 2017</v>
      </c>
      <c r="CY55" s="20" t="str">
        <f>ZZZ__FnCalls!F101</f>
        <v>Nov 2017</v>
      </c>
      <c r="CZ55" s="20" t="str">
        <f>ZZZ__FnCalls!F102</f>
        <v>Dec 2017</v>
      </c>
      <c r="DA55" s="21" t="str">
        <f>ZZZ__FnCalls!H91</f>
        <v>2017</v>
      </c>
      <c r="DB55" s="20" t="str">
        <f>ZZZ__FnCalls!F103</f>
        <v>Jan 2018</v>
      </c>
      <c r="DC55" s="20" t="str">
        <f>ZZZ__FnCalls!F104</f>
        <v>Feb 2018</v>
      </c>
      <c r="DD55" s="20" t="str">
        <f>ZZZ__FnCalls!F105</f>
        <v>Mar 2018</v>
      </c>
      <c r="DE55" s="20" t="str">
        <f>ZZZ__FnCalls!F106</f>
        <v>Apr 2018</v>
      </c>
      <c r="DF55" s="20" t="str">
        <f>ZZZ__FnCalls!F107</f>
        <v>May 2018</v>
      </c>
      <c r="DG55" s="20" t="str">
        <f>ZZZ__FnCalls!F108</f>
        <v>Jun 2018</v>
      </c>
      <c r="DH55" s="20" t="str">
        <f>ZZZ__FnCalls!F109</f>
        <v>Jul 2018</v>
      </c>
      <c r="DI55" s="20" t="str">
        <f>ZZZ__FnCalls!F110</f>
        <v>Aug 2018</v>
      </c>
      <c r="DJ55" s="20" t="str">
        <f>ZZZ__FnCalls!F111</f>
        <v>Sep 2018</v>
      </c>
      <c r="DK55" s="20" t="str">
        <f>ZZZ__FnCalls!F112</f>
        <v>Oct 2018</v>
      </c>
      <c r="DL55" s="20" t="str">
        <f>ZZZ__FnCalls!F113</f>
        <v>Nov 2018</v>
      </c>
      <c r="DM55" s="20" t="str">
        <f>ZZZ__FnCalls!F114</f>
        <v>Dec 2018</v>
      </c>
      <c r="DN55" s="21" t="str">
        <f>ZZZ__FnCalls!H103</f>
        <v>2018</v>
      </c>
      <c r="DO55" s="20" t="str">
        <f>ZZZ__FnCalls!F115</f>
        <v>Jan 2019</v>
      </c>
      <c r="DP55" s="20" t="str">
        <f>ZZZ__FnCalls!F116</f>
        <v>Feb 2019</v>
      </c>
      <c r="DQ55" s="20" t="str">
        <f>ZZZ__FnCalls!F117</f>
        <v>Mar 2019</v>
      </c>
      <c r="DR55" s="20" t="str">
        <f>ZZZ__FnCalls!F118</f>
        <v>Apr 2019</v>
      </c>
      <c r="DS55" s="20" t="str">
        <f>ZZZ__FnCalls!F119</f>
        <v>May 2019</v>
      </c>
      <c r="DT55" s="20" t="str">
        <f>ZZZ__FnCalls!F120</f>
        <v>Jun 2019</v>
      </c>
      <c r="DU55" s="20" t="str">
        <f>ZZZ__FnCalls!F121</f>
        <v>Jul 2019</v>
      </c>
      <c r="DV55" s="20" t="str">
        <f>ZZZ__FnCalls!F122</f>
        <v>Aug 2019</v>
      </c>
      <c r="DW55" s="20" t="str">
        <f>ZZZ__FnCalls!F123</f>
        <v>Sep 2019</v>
      </c>
      <c r="DX55" s="20" t="str">
        <f>ZZZ__FnCalls!F124</f>
        <v>Oct 2019</v>
      </c>
      <c r="DY55" s="20" t="str">
        <f>ZZZ__FnCalls!F125</f>
        <v>Nov 2019</v>
      </c>
      <c r="DZ55" s="20" t="str">
        <f>ZZZ__FnCalls!F126</f>
        <v>Dec 2019</v>
      </c>
      <c r="EA55" s="21" t="str">
        <f>ZZZ__FnCalls!H115</f>
        <v>2019</v>
      </c>
      <c r="EB55" s="20" t="str">
        <f>ZZZ__FnCalls!F127</f>
        <v>Jan 2020</v>
      </c>
      <c r="EC55" s="20" t="str">
        <f>ZZZ__FnCalls!F128</f>
        <v>Feb 2020</v>
      </c>
      <c r="ED55" s="20" t="str">
        <f>ZZZ__FnCalls!F129</f>
        <v>Mar 2020</v>
      </c>
      <c r="EE55" s="20" t="str">
        <f>ZZZ__FnCalls!F130</f>
        <v>Apr 2020</v>
      </c>
      <c r="EF55" s="20" t="str">
        <f>ZZZ__FnCalls!F131</f>
        <v>May 2020</v>
      </c>
      <c r="EG55" s="20" t="str">
        <f>ZZZ__FnCalls!F132</f>
        <v>Jun 2020</v>
      </c>
      <c r="EH55" s="20" t="str">
        <f>ZZZ__FnCalls!F133</f>
        <v>Jul 2020</v>
      </c>
      <c r="EI55" s="20" t="str">
        <f>ZZZ__FnCalls!F134</f>
        <v>Aug 2020</v>
      </c>
      <c r="EJ55" s="20" t="str">
        <f>ZZZ__FnCalls!F135</f>
        <v>Sep 2020</v>
      </c>
      <c r="EK55" s="20" t="str">
        <f>ZZZ__FnCalls!F136</f>
        <v>Oct 2020</v>
      </c>
      <c r="EL55" s="20" t="str">
        <f>ZZZ__FnCalls!F137</f>
        <v>Nov 2020</v>
      </c>
      <c r="EM55" s="20" t="str">
        <f>ZZZ__FnCalls!F138</f>
        <v>Dec 2020</v>
      </c>
      <c r="EN55" s="21" t="str">
        <f>ZZZ__FnCalls!H127</f>
        <v>2020</v>
      </c>
    </row>
    <row r="56" spans="1:144" ht="12.75" customHeight="1">
      <c r="A56" s="5"/>
      <c r="B56" s="44">
        <f>ZZZ__FnCalls!A7</f>
        <v>40179</v>
      </c>
      <c r="C56" s="44">
        <f>ZZZ__FnCalls!A8</f>
        <v>40210</v>
      </c>
      <c r="D56" s="44">
        <f>ZZZ__FnCalls!A9</f>
        <v>40238</v>
      </c>
      <c r="E56" s="44">
        <f>ZZZ__FnCalls!A10</f>
        <v>40269</v>
      </c>
      <c r="F56" s="44">
        <f>ZZZ__FnCalls!A11</f>
        <v>40299</v>
      </c>
      <c r="G56" s="44">
        <f>ZZZ__FnCalls!A12</f>
        <v>40330</v>
      </c>
      <c r="H56" s="44">
        <f>ZZZ__FnCalls!A13</f>
        <v>40360</v>
      </c>
      <c r="I56" s="44">
        <f>ZZZ__FnCalls!A14</f>
        <v>40391</v>
      </c>
      <c r="J56" s="44">
        <f>ZZZ__FnCalls!A15</f>
        <v>40422</v>
      </c>
      <c r="K56" s="44">
        <f>ZZZ__FnCalls!A16</f>
        <v>40452</v>
      </c>
      <c r="L56" s="44">
        <f>ZZZ__FnCalls!A17</f>
        <v>40483</v>
      </c>
      <c r="M56" s="44">
        <f>ZZZ__FnCalls!A18</f>
        <v>40513</v>
      </c>
      <c r="N56" s="45">
        <f>ZZZ__FnCalls!A7</f>
        <v>40179</v>
      </c>
      <c r="O56" s="44">
        <f>ZZZ__FnCalls!A19</f>
        <v>40544</v>
      </c>
      <c r="P56" s="44">
        <f>ZZZ__FnCalls!A20</f>
        <v>40575</v>
      </c>
      <c r="Q56" s="44">
        <f>ZZZ__FnCalls!A21</f>
        <v>40603</v>
      </c>
      <c r="R56" s="44">
        <f>ZZZ__FnCalls!A22</f>
        <v>40634</v>
      </c>
      <c r="S56" s="44">
        <f>ZZZ__FnCalls!A23</f>
        <v>40664</v>
      </c>
      <c r="T56" s="44">
        <f>ZZZ__FnCalls!A24</f>
        <v>40695</v>
      </c>
      <c r="U56" s="44">
        <f>ZZZ__FnCalls!A25</f>
        <v>40725</v>
      </c>
      <c r="V56" s="44">
        <f>ZZZ__FnCalls!A26</f>
        <v>40756</v>
      </c>
      <c r="W56" s="44">
        <f>ZZZ__FnCalls!A27</f>
        <v>40787</v>
      </c>
      <c r="X56" s="44">
        <f>ZZZ__FnCalls!A28</f>
        <v>40817</v>
      </c>
      <c r="Y56" s="44">
        <f>ZZZ__FnCalls!A29</f>
        <v>40848</v>
      </c>
      <c r="Z56" s="44">
        <f>ZZZ__FnCalls!A30</f>
        <v>40878</v>
      </c>
      <c r="AA56" s="45">
        <f>ZZZ__FnCalls!A19</f>
        <v>40544</v>
      </c>
      <c r="AB56" s="44">
        <f>ZZZ__FnCalls!A31</f>
        <v>40909</v>
      </c>
      <c r="AC56" s="44">
        <f>ZZZ__FnCalls!A32</f>
        <v>40940</v>
      </c>
      <c r="AD56" s="44">
        <f>ZZZ__FnCalls!A33</f>
        <v>40969</v>
      </c>
      <c r="AE56" s="44">
        <f>ZZZ__FnCalls!A34</f>
        <v>41000</v>
      </c>
      <c r="AF56" s="44">
        <f>ZZZ__FnCalls!A35</f>
        <v>41030</v>
      </c>
      <c r="AG56" s="44">
        <f>ZZZ__FnCalls!A36</f>
        <v>41061</v>
      </c>
      <c r="AH56" s="44">
        <f>ZZZ__FnCalls!A37</f>
        <v>41091</v>
      </c>
      <c r="AI56" s="44">
        <f>ZZZ__FnCalls!A38</f>
        <v>41122</v>
      </c>
      <c r="AJ56" s="44">
        <f>ZZZ__FnCalls!A39</f>
        <v>41153</v>
      </c>
      <c r="AK56" s="44">
        <f>ZZZ__FnCalls!A40</f>
        <v>41183</v>
      </c>
      <c r="AL56" s="44">
        <f>ZZZ__FnCalls!A41</f>
        <v>41214</v>
      </c>
      <c r="AM56" s="44">
        <f>ZZZ__FnCalls!A42</f>
        <v>41244</v>
      </c>
      <c r="AN56" s="45">
        <f>ZZZ__FnCalls!A31</f>
        <v>40909</v>
      </c>
      <c r="AO56" s="44">
        <f>ZZZ__FnCalls!A43</f>
        <v>41275</v>
      </c>
      <c r="AP56" s="44">
        <f>ZZZ__FnCalls!A44</f>
        <v>41306</v>
      </c>
      <c r="AQ56" s="44">
        <f>ZZZ__FnCalls!A45</f>
        <v>41334</v>
      </c>
      <c r="AR56" s="44">
        <f>ZZZ__FnCalls!A46</f>
        <v>41365</v>
      </c>
      <c r="AS56" s="44">
        <f>ZZZ__FnCalls!A47</f>
        <v>41395</v>
      </c>
      <c r="AT56" s="44">
        <f>ZZZ__FnCalls!A48</f>
        <v>41426</v>
      </c>
      <c r="AU56" s="44">
        <f>ZZZ__FnCalls!A49</f>
        <v>41456</v>
      </c>
      <c r="AV56" s="44">
        <f>ZZZ__FnCalls!A50</f>
        <v>41487</v>
      </c>
      <c r="AW56" s="44">
        <f>ZZZ__FnCalls!A51</f>
        <v>41518</v>
      </c>
      <c r="AX56" s="44">
        <f>ZZZ__FnCalls!A52</f>
        <v>41548</v>
      </c>
      <c r="AY56" s="44">
        <f>ZZZ__FnCalls!A53</f>
        <v>41579</v>
      </c>
      <c r="AZ56" s="44">
        <f>ZZZ__FnCalls!A54</f>
        <v>41609</v>
      </c>
      <c r="BA56" s="45">
        <f>ZZZ__FnCalls!A43</f>
        <v>41275</v>
      </c>
      <c r="BB56" s="44">
        <f>ZZZ__FnCalls!A55</f>
        <v>41640</v>
      </c>
      <c r="BC56" s="44">
        <f>ZZZ__FnCalls!A56</f>
        <v>41671</v>
      </c>
      <c r="BD56" s="44">
        <f>ZZZ__FnCalls!A57</f>
        <v>41699</v>
      </c>
      <c r="BE56" s="44">
        <f>ZZZ__FnCalls!A58</f>
        <v>41730</v>
      </c>
      <c r="BF56" s="44">
        <f>ZZZ__FnCalls!A59</f>
        <v>41760</v>
      </c>
      <c r="BG56" s="44">
        <f>ZZZ__FnCalls!A60</f>
        <v>41791</v>
      </c>
      <c r="BH56" s="44">
        <f>ZZZ__FnCalls!A61</f>
        <v>41821</v>
      </c>
      <c r="BI56" s="44">
        <f>ZZZ__FnCalls!A62</f>
        <v>41852</v>
      </c>
      <c r="BJ56" s="44">
        <f>ZZZ__FnCalls!A63</f>
        <v>41883</v>
      </c>
      <c r="BK56" s="44">
        <f>ZZZ__FnCalls!A64</f>
        <v>41913</v>
      </c>
      <c r="BL56" s="44">
        <f>ZZZ__FnCalls!A65</f>
        <v>41944</v>
      </c>
      <c r="BM56" s="44">
        <f>ZZZ__FnCalls!A66</f>
        <v>41974</v>
      </c>
      <c r="BN56" s="45">
        <f>ZZZ__FnCalls!A55</f>
        <v>41640</v>
      </c>
      <c r="BO56" s="44">
        <f>ZZZ__FnCalls!A67</f>
        <v>42005</v>
      </c>
      <c r="BP56" s="44">
        <f>ZZZ__FnCalls!A68</f>
        <v>42036</v>
      </c>
      <c r="BQ56" s="44">
        <f>ZZZ__FnCalls!A69</f>
        <v>42064</v>
      </c>
      <c r="BR56" s="44">
        <f>ZZZ__FnCalls!A70</f>
        <v>42095</v>
      </c>
      <c r="BS56" s="44">
        <f>ZZZ__FnCalls!A71</f>
        <v>42125</v>
      </c>
      <c r="BT56" s="44">
        <f>ZZZ__FnCalls!A72</f>
        <v>42156</v>
      </c>
      <c r="BU56" s="44">
        <f>ZZZ__FnCalls!A73</f>
        <v>42186</v>
      </c>
      <c r="BV56" s="44">
        <f>ZZZ__FnCalls!A74</f>
        <v>42217</v>
      </c>
      <c r="BW56" s="44">
        <f>ZZZ__FnCalls!A75</f>
        <v>42248</v>
      </c>
      <c r="BX56" s="44">
        <f>ZZZ__FnCalls!A76</f>
        <v>42278</v>
      </c>
      <c r="BY56" s="44">
        <f>ZZZ__FnCalls!A77</f>
        <v>42309</v>
      </c>
      <c r="BZ56" s="44">
        <f>ZZZ__FnCalls!A78</f>
        <v>42339</v>
      </c>
      <c r="CA56" s="45">
        <f>ZZZ__FnCalls!A67</f>
        <v>42005</v>
      </c>
      <c r="CB56" s="44">
        <f>ZZZ__FnCalls!A79</f>
        <v>42370</v>
      </c>
      <c r="CC56" s="44">
        <f>ZZZ__FnCalls!A80</f>
        <v>42401</v>
      </c>
      <c r="CD56" s="44">
        <f>ZZZ__FnCalls!A81</f>
        <v>42430</v>
      </c>
      <c r="CE56" s="44">
        <f>ZZZ__FnCalls!A82</f>
        <v>42461</v>
      </c>
      <c r="CF56" s="44">
        <f>ZZZ__FnCalls!A83</f>
        <v>42491</v>
      </c>
      <c r="CG56" s="44">
        <f>ZZZ__FnCalls!A84</f>
        <v>42522</v>
      </c>
      <c r="CH56" s="44">
        <f>ZZZ__FnCalls!A85</f>
        <v>42552</v>
      </c>
      <c r="CI56" s="44">
        <f>ZZZ__FnCalls!A86</f>
        <v>42583</v>
      </c>
      <c r="CJ56" s="44">
        <f>ZZZ__FnCalls!A87</f>
        <v>42614</v>
      </c>
      <c r="CK56" s="44">
        <f>ZZZ__FnCalls!A88</f>
        <v>42644</v>
      </c>
      <c r="CL56" s="44">
        <f>ZZZ__FnCalls!A89</f>
        <v>42675</v>
      </c>
      <c r="CM56" s="44">
        <f>ZZZ__FnCalls!A90</f>
        <v>42705</v>
      </c>
      <c r="CN56" s="45">
        <f>ZZZ__FnCalls!A79</f>
        <v>42370</v>
      </c>
      <c r="CO56" s="44">
        <f>ZZZ__FnCalls!A91</f>
        <v>42736</v>
      </c>
      <c r="CP56" s="44">
        <f>ZZZ__FnCalls!A92</f>
        <v>42767</v>
      </c>
      <c r="CQ56" s="44">
        <f>ZZZ__FnCalls!A93</f>
        <v>42795</v>
      </c>
      <c r="CR56" s="44">
        <f>ZZZ__FnCalls!A94</f>
        <v>42826</v>
      </c>
      <c r="CS56" s="44">
        <f>ZZZ__FnCalls!A95</f>
        <v>42856</v>
      </c>
      <c r="CT56" s="44">
        <f>ZZZ__FnCalls!A96</f>
        <v>42887</v>
      </c>
      <c r="CU56" s="44">
        <f>ZZZ__FnCalls!A97</f>
        <v>42917</v>
      </c>
      <c r="CV56" s="44">
        <f>ZZZ__FnCalls!A98</f>
        <v>42948</v>
      </c>
      <c r="CW56" s="44">
        <f>ZZZ__FnCalls!A99</f>
        <v>42979</v>
      </c>
      <c r="CX56" s="44">
        <f>ZZZ__FnCalls!A100</f>
        <v>43009</v>
      </c>
      <c r="CY56" s="44">
        <f>ZZZ__FnCalls!A101</f>
        <v>43040</v>
      </c>
      <c r="CZ56" s="44">
        <f>ZZZ__FnCalls!A102</f>
        <v>43070</v>
      </c>
      <c r="DA56" s="45">
        <f>ZZZ__FnCalls!A91</f>
        <v>42736</v>
      </c>
      <c r="DB56" s="44">
        <f>ZZZ__FnCalls!A103</f>
        <v>43101</v>
      </c>
      <c r="DC56" s="44">
        <f>ZZZ__FnCalls!A104</f>
        <v>43132</v>
      </c>
      <c r="DD56" s="44">
        <f>ZZZ__FnCalls!A105</f>
        <v>43160</v>
      </c>
      <c r="DE56" s="44">
        <f>ZZZ__FnCalls!A106</f>
        <v>43191</v>
      </c>
      <c r="DF56" s="44">
        <f>ZZZ__FnCalls!A107</f>
        <v>43221</v>
      </c>
      <c r="DG56" s="44">
        <f>ZZZ__FnCalls!A108</f>
        <v>43252</v>
      </c>
      <c r="DH56" s="44">
        <f>ZZZ__FnCalls!A109</f>
        <v>43282</v>
      </c>
      <c r="DI56" s="44">
        <f>ZZZ__FnCalls!A110</f>
        <v>43313</v>
      </c>
      <c r="DJ56" s="44">
        <f>ZZZ__FnCalls!A111</f>
        <v>43344</v>
      </c>
      <c r="DK56" s="44">
        <f>ZZZ__FnCalls!A112</f>
        <v>43374</v>
      </c>
      <c r="DL56" s="44">
        <f>ZZZ__FnCalls!A113</f>
        <v>43405</v>
      </c>
      <c r="DM56" s="44">
        <f>ZZZ__FnCalls!A114</f>
        <v>43435</v>
      </c>
      <c r="DN56" s="45">
        <f>ZZZ__FnCalls!A103</f>
        <v>43101</v>
      </c>
      <c r="DO56" s="44">
        <f>ZZZ__FnCalls!A115</f>
        <v>43466</v>
      </c>
      <c r="DP56" s="44">
        <f>ZZZ__FnCalls!A116</f>
        <v>43497</v>
      </c>
      <c r="DQ56" s="44">
        <f>ZZZ__FnCalls!A117</f>
        <v>43525</v>
      </c>
      <c r="DR56" s="44">
        <f>ZZZ__FnCalls!A118</f>
        <v>43556</v>
      </c>
      <c r="DS56" s="44">
        <f>ZZZ__FnCalls!A119</f>
        <v>43586</v>
      </c>
      <c r="DT56" s="44">
        <f>ZZZ__FnCalls!A120</f>
        <v>43617</v>
      </c>
      <c r="DU56" s="44">
        <f>ZZZ__FnCalls!A121</f>
        <v>43647</v>
      </c>
      <c r="DV56" s="44">
        <f>ZZZ__FnCalls!A122</f>
        <v>43678</v>
      </c>
      <c r="DW56" s="44">
        <f>ZZZ__FnCalls!A123</f>
        <v>43709</v>
      </c>
      <c r="DX56" s="44">
        <f>ZZZ__FnCalls!A124</f>
        <v>43739</v>
      </c>
      <c r="DY56" s="44">
        <f>ZZZ__FnCalls!A125</f>
        <v>43770</v>
      </c>
      <c r="DZ56" s="44">
        <f>ZZZ__FnCalls!A126</f>
        <v>43800</v>
      </c>
      <c r="EA56" s="45">
        <f>ZZZ__FnCalls!A115</f>
        <v>43466</v>
      </c>
      <c r="EB56" s="44">
        <f>ZZZ__FnCalls!A127</f>
        <v>43831</v>
      </c>
      <c r="EC56" s="44">
        <f>ZZZ__FnCalls!A128</f>
        <v>43862</v>
      </c>
      <c r="ED56" s="44">
        <f>ZZZ__FnCalls!A129</f>
        <v>43891</v>
      </c>
      <c r="EE56" s="44">
        <f>ZZZ__FnCalls!A130</f>
        <v>43922</v>
      </c>
      <c r="EF56" s="44">
        <f>ZZZ__FnCalls!A131</f>
        <v>43952</v>
      </c>
      <c r="EG56" s="44">
        <f>ZZZ__FnCalls!A132</f>
        <v>43983</v>
      </c>
      <c r="EH56" s="44">
        <f>ZZZ__FnCalls!A133</f>
        <v>44013</v>
      </c>
      <c r="EI56" s="44">
        <f>ZZZ__FnCalls!A134</f>
        <v>44044</v>
      </c>
      <c r="EJ56" s="44">
        <f>ZZZ__FnCalls!A135</f>
        <v>44075</v>
      </c>
      <c r="EK56" s="44">
        <f>ZZZ__FnCalls!A136</f>
        <v>44105</v>
      </c>
      <c r="EL56" s="44">
        <f>ZZZ__FnCalls!A137</f>
        <v>44136</v>
      </c>
      <c r="EM56" s="44">
        <f>ZZZ__FnCalls!A138</f>
        <v>44166</v>
      </c>
      <c r="EN56" s="45">
        <f>ZZZ__FnCalls!A127</f>
        <v>43831</v>
      </c>
    </row>
    <row r="57" spans="1:144" ht="12.75" customHeight="1">
      <c r="A57" s="2" t="str">
        <f>"Employment_2"</f>
        <v>Employment_2</v>
      </c>
    </row>
    <row r="58" spans="1:144" ht="12.75" customHeight="1">
      <c r="B58" s="19" t="str">
        <f>ZZZ__FnCalls!F7</f>
        <v>Jan 2010</v>
      </c>
      <c r="C58" s="20" t="str">
        <f>ZZZ__FnCalls!F8</f>
        <v>Feb 2010</v>
      </c>
      <c r="D58" s="20" t="str">
        <f>ZZZ__FnCalls!F9</f>
        <v>Mar 2010</v>
      </c>
      <c r="E58" s="20" t="str">
        <f>ZZZ__FnCalls!F10</f>
        <v>Apr 2010</v>
      </c>
      <c r="F58" s="20" t="str">
        <f>ZZZ__FnCalls!F11</f>
        <v>May 2010</v>
      </c>
      <c r="G58" s="20" t="str">
        <f>ZZZ__FnCalls!F12</f>
        <v>Jun 2010</v>
      </c>
      <c r="H58" s="20" t="str">
        <f>ZZZ__FnCalls!F13</f>
        <v>Jul 2010</v>
      </c>
      <c r="I58" s="20" t="str">
        <f>ZZZ__FnCalls!F14</f>
        <v>Aug 2010</v>
      </c>
      <c r="J58" s="20" t="str">
        <f>ZZZ__FnCalls!F15</f>
        <v>Sep 2010</v>
      </c>
      <c r="K58" s="20" t="str">
        <f>ZZZ__FnCalls!F16</f>
        <v>Oct 2010</v>
      </c>
      <c r="L58" s="20" t="str">
        <f>ZZZ__FnCalls!F17</f>
        <v>Nov 2010</v>
      </c>
      <c r="M58" s="20" t="str">
        <f>ZZZ__FnCalls!F18</f>
        <v>Dec 2010</v>
      </c>
      <c r="N58" s="21" t="str">
        <f>ZZZ__FnCalls!H7</f>
        <v>2010</v>
      </c>
      <c r="O58" s="20" t="str">
        <f>ZZZ__FnCalls!F19</f>
        <v>Jan 2011</v>
      </c>
      <c r="P58" s="20" t="str">
        <f>ZZZ__FnCalls!F20</f>
        <v>Feb 2011</v>
      </c>
      <c r="Q58" s="20" t="str">
        <f>ZZZ__FnCalls!F21</f>
        <v>Mar 2011</v>
      </c>
      <c r="R58" s="20" t="str">
        <f>ZZZ__FnCalls!F22</f>
        <v>Apr 2011</v>
      </c>
      <c r="S58" s="20" t="str">
        <f>ZZZ__FnCalls!F23</f>
        <v>May 2011</v>
      </c>
      <c r="T58" s="20" t="str">
        <f>ZZZ__FnCalls!F24</f>
        <v>Jun 2011</v>
      </c>
      <c r="U58" s="20" t="str">
        <f>ZZZ__FnCalls!F25</f>
        <v>Jul 2011</v>
      </c>
      <c r="V58" s="20" t="str">
        <f>ZZZ__FnCalls!F26</f>
        <v>Aug 2011</v>
      </c>
      <c r="W58" s="20" t="str">
        <f>ZZZ__FnCalls!F27</f>
        <v>Sep 2011</v>
      </c>
      <c r="X58" s="20" t="str">
        <f>ZZZ__FnCalls!F28</f>
        <v>Oct 2011</v>
      </c>
      <c r="Y58" s="20" t="str">
        <f>ZZZ__FnCalls!F29</f>
        <v>Nov 2011</v>
      </c>
      <c r="Z58" s="20" t="str">
        <f>ZZZ__FnCalls!F30</f>
        <v>Dec 2011</v>
      </c>
      <c r="AA58" s="21" t="str">
        <f>ZZZ__FnCalls!H19</f>
        <v>2011</v>
      </c>
      <c r="AB58" s="20" t="str">
        <f>ZZZ__FnCalls!F31</f>
        <v>Jan 2012</v>
      </c>
      <c r="AC58" s="20" t="str">
        <f>ZZZ__FnCalls!F32</f>
        <v>Feb 2012</v>
      </c>
      <c r="AD58" s="20" t="str">
        <f>ZZZ__FnCalls!F33</f>
        <v>Mar 2012</v>
      </c>
      <c r="AE58" s="20" t="str">
        <f>ZZZ__FnCalls!F34</f>
        <v>Apr 2012</v>
      </c>
      <c r="AF58" s="20" t="str">
        <f>ZZZ__FnCalls!F35</f>
        <v>May 2012</v>
      </c>
      <c r="AG58" s="20" t="str">
        <f>ZZZ__FnCalls!F36</f>
        <v>Jun 2012</v>
      </c>
      <c r="AH58" s="20" t="str">
        <f>ZZZ__FnCalls!F37</f>
        <v>Jul 2012</v>
      </c>
      <c r="AI58" s="20" t="str">
        <f>ZZZ__FnCalls!F38</f>
        <v>Aug 2012</v>
      </c>
      <c r="AJ58" s="20" t="str">
        <f>ZZZ__FnCalls!F39</f>
        <v>Sep 2012</v>
      </c>
      <c r="AK58" s="20" t="str">
        <f>ZZZ__FnCalls!F40</f>
        <v>Oct 2012</v>
      </c>
      <c r="AL58" s="20" t="str">
        <f>ZZZ__FnCalls!F41</f>
        <v>Nov 2012</v>
      </c>
      <c r="AM58" s="20" t="str">
        <f>ZZZ__FnCalls!F42</f>
        <v>Dec 2012</v>
      </c>
      <c r="AN58" s="21" t="str">
        <f>ZZZ__FnCalls!H31</f>
        <v>2012</v>
      </c>
      <c r="AO58" s="20" t="str">
        <f>ZZZ__FnCalls!F43</f>
        <v>Jan 2013</v>
      </c>
      <c r="AP58" s="20" t="str">
        <f>ZZZ__FnCalls!F44</f>
        <v>Feb 2013</v>
      </c>
      <c r="AQ58" s="20" t="str">
        <f>ZZZ__FnCalls!F45</f>
        <v>Mar 2013</v>
      </c>
      <c r="AR58" s="20" t="str">
        <f>ZZZ__FnCalls!F46</f>
        <v>Apr 2013</v>
      </c>
      <c r="AS58" s="20" t="str">
        <f>ZZZ__FnCalls!F47</f>
        <v>May 2013</v>
      </c>
      <c r="AT58" s="20" t="str">
        <f>ZZZ__FnCalls!F48</f>
        <v>Jun 2013</v>
      </c>
      <c r="AU58" s="20" t="str">
        <f>ZZZ__FnCalls!F49</f>
        <v>Jul 2013</v>
      </c>
      <c r="AV58" s="20" t="str">
        <f>ZZZ__FnCalls!F50</f>
        <v>Aug 2013</v>
      </c>
      <c r="AW58" s="20" t="str">
        <f>ZZZ__FnCalls!F51</f>
        <v>Sep 2013</v>
      </c>
      <c r="AX58" s="20" t="str">
        <f>ZZZ__FnCalls!F52</f>
        <v>Oct 2013</v>
      </c>
      <c r="AY58" s="20" t="str">
        <f>ZZZ__FnCalls!F53</f>
        <v>Nov 2013</v>
      </c>
      <c r="AZ58" s="20" t="str">
        <f>ZZZ__FnCalls!F54</f>
        <v>Dec 2013</v>
      </c>
      <c r="BA58" s="21" t="str">
        <f>ZZZ__FnCalls!H43</f>
        <v>2013</v>
      </c>
      <c r="BB58" s="20" t="str">
        <f>ZZZ__FnCalls!F55</f>
        <v>Jan 2014</v>
      </c>
      <c r="BC58" s="20" t="str">
        <f>ZZZ__FnCalls!F56</f>
        <v>Feb 2014</v>
      </c>
      <c r="BD58" s="20" t="str">
        <f>ZZZ__FnCalls!F57</f>
        <v>Mar 2014</v>
      </c>
      <c r="BE58" s="20" t="str">
        <f>ZZZ__FnCalls!F58</f>
        <v>Apr 2014</v>
      </c>
      <c r="BF58" s="20" t="str">
        <f>ZZZ__FnCalls!F59</f>
        <v>May 2014</v>
      </c>
      <c r="BG58" s="20" t="str">
        <f>ZZZ__FnCalls!F60</f>
        <v>Jun 2014</v>
      </c>
      <c r="BH58" s="20" t="str">
        <f>ZZZ__FnCalls!F61</f>
        <v>Jul 2014</v>
      </c>
      <c r="BI58" s="20" t="str">
        <f>ZZZ__FnCalls!F62</f>
        <v>Aug 2014</v>
      </c>
      <c r="BJ58" s="20" t="str">
        <f>ZZZ__FnCalls!F63</f>
        <v>Sep 2014</v>
      </c>
      <c r="BK58" s="20" t="str">
        <f>ZZZ__FnCalls!F64</f>
        <v>Oct 2014</v>
      </c>
      <c r="BL58" s="20" t="str">
        <f>ZZZ__FnCalls!F65</f>
        <v>Nov 2014</v>
      </c>
      <c r="BM58" s="20" t="str">
        <f>ZZZ__FnCalls!F66</f>
        <v>Dec 2014</v>
      </c>
      <c r="BN58" s="21" t="str">
        <f>ZZZ__FnCalls!H55</f>
        <v>2014</v>
      </c>
      <c r="BO58" s="20" t="str">
        <f>ZZZ__FnCalls!F67</f>
        <v>Jan 2015</v>
      </c>
      <c r="BP58" s="20" t="str">
        <f>ZZZ__FnCalls!F68</f>
        <v>Feb 2015</v>
      </c>
      <c r="BQ58" s="20" t="str">
        <f>ZZZ__FnCalls!F69</f>
        <v>Mar 2015</v>
      </c>
      <c r="BR58" s="20" t="str">
        <f>ZZZ__FnCalls!F70</f>
        <v>Apr 2015</v>
      </c>
      <c r="BS58" s="20" t="str">
        <f>ZZZ__FnCalls!F71</f>
        <v>May 2015</v>
      </c>
      <c r="BT58" s="20" t="str">
        <f>ZZZ__FnCalls!F72</f>
        <v>Jun 2015</v>
      </c>
      <c r="BU58" s="20" t="str">
        <f>ZZZ__FnCalls!F73</f>
        <v>Jul 2015</v>
      </c>
      <c r="BV58" s="20" t="str">
        <f>ZZZ__FnCalls!F74</f>
        <v>Aug 2015</v>
      </c>
      <c r="BW58" s="20" t="str">
        <f>ZZZ__FnCalls!F75</f>
        <v>Sep 2015</v>
      </c>
      <c r="BX58" s="20" t="str">
        <f>ZZZ__FnCalls!F76</f>
        <v>Oct 2015</v>
      </c>
      <c r="BY58" s="20" t="str">
        <f>ZZZ__FnCalls!F77</f>
        <v>Nov 2015</v>
      </c>
      <c r="BZ58" s="20" t="str">
        <f>ZZZ__FnCalls!F78</f>
        <v>Dec 2015</v>
      </c>
      <c r="CA58" s="21" t="str">
        <f>ZZZ__FnCalls!H67</f>
        <v>2015</v>
      </c>
      <c r="CB58" s="20" t="str">
        <f>ZZZ__FnCalls!F79</f>
        <v>Jan 2016</v>
      </c>
      <c r="CC58" s="20" t="str">
        <f>ZZZ__FnCalls!F80</f>
        <v>Feb 2016</v>
      </c>
      <c r="CD58" s="20" t="str">
        <f>ZZZ__FnCalls!F81</f>
        <v>Mar 2016</v>
      </c>
      <c r="CE58" s="20" t="str">
        <f>ZZZ__FnCalls!F82</f>
        <v>Apr 2016</v>
      </c>
      <c r="CF58" s="20" t="str">
        <f>ZZZ__FnCalls!F83</f>
        <v>May 2016</v>
      </c>
      <c r="CG58" s="20" t="str">
        <f>ZZZ__FnCalls!F84</f>
        <v>Jun 2016</v>
      </c>
      <c r="CH58" s="20" t="str">
        <f>ZZZ__FnCalls!F85</f>
        <v>Jul 2016</v>
      </c>
      <c r="CI58" s="20" t="str">
        <f>ZZZ__FnCalls!F86</f>
        <v>Aug 2016</v>
      </c>
      <c r="CJ58" s="20" t="str">
        <f>ZZZ__FnCalls!F87</f>
        <v>Sep 2016</v>
      </c>
      <c r="CK58" s="20" t="str">
        <f>ZZZ__FnCalls!F88</f>
        <v>Oct 2016</v>
      </c>
      <c r="CL58" s="20" t="str">
        <f>ZZZ__FnCalls!F89</f>
        <v>Nov 2016</v>
      </c>
      <c r="CM58" s="20" t="str">
        <f>ZZZ__FnCalls!F90</f>
        <v>Dec 2016</v>
      </c>
      <c r="CN58" s="21" t="str">
        <f>ZZZ__FnCalls!H79</f>
        <v>2016</v>
      </c>
      <c r="CO58" s="20" t="str">
        <f>ZZZ__FnCalls!F91</f>
        <v>Jan 2017</v>
      </c>
      <c r="CP58" s="20" t="str">
        <f>ZZZ__FnCalls!F92</f>
        <v>Feb 2017</v>
      </c>
      <c r="CQ58" s="20" t="str">
        <f>ZZZ__FnCalls!F93</f>
        <v>Mar 2017</v>
      </c>
      <c r="CR58" s="20" t="str">
        <f>ZZZ__FnCalls!F94</f>
        <v>Apr 2017</v>
      </c>
      <c r="CS58" s="20" t="str">
        <f>ZZZ__FnCalls!F95</f>
        <v>May 2017</v>
      </c>
      <c r="CT58" s="20" t="str">
        <f>ZZZ__FnCalls!F96</f>
        <v>Jun 2017</v>
      </c>
      <c r="CU58" s="20" t="str">
        <f>ZZZ__FnCalls!F97</f>
        <v>Jul 2017</v>
      </c>
      <c r="CV58" s="20" t="str">
        <f>ZZZ__FnCalls!F98</f>
        <v>Aug 2017</v>
      </c>
      <c r="CW58" s="20" t="str">
        <f>ZZZ__FnCalls!F99</f>
        <v>Sep 2017</v>
      </c>
      <c r="CX58" s="20" t="str">
        <f>ZZZ__FnCalls!F100</f>
        <v>Oct 2017</v>
      </c>
      <c r="CY58" s="20" t="str">
        <f>ZZZ__FnCalls!F101</f>
        <v>Nov 2017</v>
      </c>
      <c r="CZ58" s="20" t="str">
        <f>ZZZ__FnCalls!F102</f>
        <v>Dec 2017</v>
      </c>
      <c r="DA58" s="21" t="str">
        <f>ZZZ__FnCalls!H91</f>
        <v>2017</v>
      </c>
      <c r="DB58" s="20" t="str">
        <f>ZZZ__FnCalls!F103</f>
        <v>Jan 2018</v>
      </c>
      <c r="DC58" s="20" t="str">
        <f>ZZZ__FnCalls!F104</f>
        <v>Feb 2018</v>
      </c>
      <c r="DD58" s="20" t="str">
        <f>ZZZ__FnCalls!F105</f>
        <v>Mar 2018</v>
      </c>
      <c r="DE58" s="20" t="str">
        <f>ZZZ__FnCalls!F106</f>
        <v>Apr 2018</v>
      </c>
      <c r="DF58" s="20" t="str">
        <f>ZZZ__FnCalls!F107</f>
        <v>May 2018</v>
      </c>
      <c r="DG58" s="20" t="str">
        <f>ZZZ__FnCalls!F108</f>
        <v>Jun 2018</v>
      </c>
      <c r="DH58" s="20" t="str">
        <f>ZZZ__FnCalls!F109</f>
        <v>Jul 2018</v>
      </c>
      <c r="DI58" s="20" t="str">
        <f>ZZZ__FnCalls!F110</f>
        <v>Aug 2018</v>
      </c>
      <c r="DJ58" s="20" t="str">
        <f>ZZZ__FnCalls!F111</f>
        <v>Sep 2018</v>
      </c>
      <c r="DK58" s="20" t="str">
        <f>ZZZ__FnCalls!F112</f>
        <v>Oct 2018</v>
      </c>
      <c r="DL58" s="20" t="str">
        <f>ZZZ__FnCalls!F113</f>
        <v>Nov 2018</v>
      </c>
      <c r="DM58" s="20" t="str">
        <f>ZZZ__FnCalls!F114</f>
        <v>Dec 2018</v>
      </c>
      <c r="DN58" s="21" t="str">
        <f>ZZZ__FnCalls!H103</f>
        <v>2018</v>
      </c>
      <c r="DO58" s="20" t="str">
        <f>ZZZ__FnCalls!F115</f>
        <v>Jan 2019</v>
      </c>
      <c r="DP58" s="20" t="str">
        <f>ZZZ__FnCalls!F116</f>
        <v>Feb 2019</v>
      </c>
      <c r="DQ58" s="20" t="str">
        <f>ZZZ__FnCalls!F117</f>
        <v>Mar 2019</v>
      </c>
      <c r="DR58" s="20" t="str">
        <f>ZZZ__FnCalls!F118</f>
        <v>Apr 2019</v>
      </c>
      <c r="DS58" s="20" t="str">
        <f>ZZZ__FnCalls!F119</f>
        <v>May 2019</v>
      </c>
      <c r="DT58" s="20" t="str">
        <f>ZZZ__FnCalls!F120</f>
        <v>Jun 2019</v>
      </c>
      <c r="DU58" s="20" t="str">
        <f>ZZZ__FnCalls!F121</f>
        <v>Jul 2019</v>
      </c>
      <c r="DV58" s="20" t="str">
        <f>ZZZ__FnCalls!F122</f>
        <v>Aug 2019</v>
      </c>
      <c r="DW58" s="20" t="str">
        <f>ZZZ__FnCalls!F123</f>
        <v>Sep 2019</v>
      </c>
      <c r="DX58" s="20" t="str">
        <f>ZZZ__FnCalls!F124</f>
        <v>Oct 2019</v>
      </c>
      <c r="DY58" s="20" t="str">
        <f>ZZZ__FnCalls!F125</f>
        <v>Nov 2019</v>
      </c>
      <c r="DZ58" s="20" t="str">
        <f>ZZZ__FnCalls!F126</f>
        <v>Dec 2019</v>
      </c>
      <c r="EA58" s="21" t="str">
        <f>ZZZ__FnCalls!H115</f>
        <v>2019</v>
      </c>
      <c r="EB58" s="20" t="str">
        <f>ZZZ__FnCalls!F127</f>
        <v>Jan 2020</v>
      </c>
      <c r="EC58" s="20" t="str">
        <f>ZZZ__FnCalls!F128</f>
        <v>Feb 2020</v>
      </c>
      <c r="ED58" s="20" t="str">
        <f>ZZZ__FnCalls!F129</f>
        <v>Mar 2020</v>
      </c>
      <c r="EE58" s="20" t="str">
        <f>ZZZ__FnCalls!F130</f>
        <v>Apr 2020</v>
      </c>
      <c r="EF58" s="20" t="str">
        <f>ZZZ__FnCalls!F131</f>
        <v>May 2020</v>
      </c>
      <c r="EG58" s="20" t="str">
        <f>ZZZ__FnCalls!F132</f>
        <v>Jun 2020</v>
      </c>
      <c r="EH58" s="20" t="str">
        <f>ZZZ__FnCalls!F133</f>
        <v>Jul 2020</v>
      </c>
      <c r="EI58" s="20" t="str">
        <f>ZZZ__FnCalls!F134</f>
        <v>Aug 2020</v>
      </c>
      <c r="EJ58" s="20" t="str">
        <f>ZZZ__FnCalls!F135</f>
        <v>Sep 2020</v>
      </c>
      <c r="EK58" s="20" t="str">
        <f>ZZZ__FnCalls!F136</f>
        <v>Oct 2020</v>
      </c>
      <c r="EL58" s="20" t="str">
        <f>ZZZ__FnCalls!F137</f>
        <v>Nov 2020</v>
      </c>
      <c r="EM58" s="20" t="str">
        <f>ZZZ__FnCalls!F138</f>
        <v>Dec 2020</v>
      </c>
      <c r="EN58" s="21" t="str">
        <f>ZZZ__FnCalls!H127</f>
        <v>2020</v>
      </c>
    </row>
    <row r="59" spans="1:144" ht="12.75" customHeight="1">
      <c r="A59" s="5"/>
      <c r="B59" s="44" t="str">
        <f>ZZZ__FnCalls!F7</f>
        <v>Jan 2010</v>
      </c>
      <c r="C59" s="44" t="str">
        <f>ZZZ__FnCalls!F8</f>
        <v>Feb 2010</v>
      </c>
      <c r="D59" s="44" t="str">
        <f>ZZZ__FnCalls!F9</f>
        <v>Mar 2010</v>
      </c>
      <c r="E59" s="44" t="str">
        <f>ZZZ__FnCalls!F10</f>
        <v>Apr 2010</v>
      </c>
      <c r="F59" s="44" t="str">
        <f>ZZZ__FnCalls!F11</f>
        <v>May 2010</v>
      </c>
      <c r="G59" s="44" t="str">
        <f>ZZZ__FnCalls!F12</f>
        <v>Jun 2010</v>
      </c>
      <c r="H59" s="44" t="str">
        <f>ZZZ__FnCalls!F13</f>
        <v>Jul 2010</v>
      </c>
      <c r="I59" s="44" t="str">
        <f>ZZZ__FnCalls!F14</f>
        <v>Aug 2010</v>
      </c>
      <c r="J59" s="44" t="str">
        <f>ZZZ__FnCalls!F15</f>
        <v>Sep 2010</v>
      </c>
      <c r="K59" s="44" t="str">
        <f>ZZZ__FnCalls!F16</f>
        <v>Oct 2010</v>
      </c>
      <c r="L59" s="44" t="str">
        <f>ZZZ__FnCalls!F17</f>
        <v>Nov 2010</v>
      </c>
      <c r="M59" s="44" t="str">
        <f>ZZZ__FnCalls!F18</f>
        <v>Dec 2010</v>
      </c>
      <c r="N59" s="45" t="str">
        <f>ZZZ__FnCalls!F7</f>
        <v>Jan 2010</v>
      </c>
      <c r="O59" s="44" t="str">
        <f>ZZZ__FnCalls!F19</f>
        <v>Jan 2011</v>
      </c>
      <c r="P59" s="44" t="str">
        <f>ZZZ__FnCalls!F20</f>
        <v>Feb 2011</v>
      </c>
      <c r="Q59" s="44" t="str">
        <f>ZZZ__FnCalls!F21</f>
        <v>Mar 2011</v>
      </c>
      <c r="R59" s="44" t="str">
        <f>ZZZ__FnCalls!F22</f>
        <v>Apr 2011</v>
      </c>
      <c r="S59" s="44" t="str">
        <f>ZZZ__FnCalls!F23</f>
        <v>May 2011</v>
      </c>
      <c r="T59" s="44" t="str">
        <f>ZZZ__FnCalls!F24</f>
        <v>Jun 2011</v>
      </c>
      <c r="U59" s="44" t="str">
        <f>ZZZ__FnCalls!F25</f>
        <v>Jul 2011</v>
      </c>
      <c r="V59" s="44" t="str">
        <f>ZZZ__FnCalls!F26</f>
        <v>Aug 2011</v>
      </c>
      <c r="W59" s="44" t="str">
        <f>ZZZ__FnCalls!F27</f>
        <v>Sep 2011</v>
      </c>
      <c r="X59" s="44" t="str">
        <f>ZZZ__FnCalls!F28</f>
        <v>Oct 2011</v>
      </c>
      <c r="Y59" s="44" t="str">
        <f>ZZZ__FnCalls!F29</f>
        <v>Nov 2011</v>
      </c>
      <c r="Z59" s="44" t="str">
        <f>ZZZ__FnCalls!F30</f>
        <v>Dec 2011</v>
      </c>
      <c r="AA59" s="45" t="str">
        <f>ZZZ__FnCalls!F19</f>
        <v>Jan 2011</v>
      </c>
      <c r="AB59" s="44" t="str">
        <f>ZZZ__FnCalls!F31</f>
        <v>Jan 2012</v>
      </c>
      <c r="AC59" s="44" t="str">
        <f>ZZZ__FnCalls!F32</f>
        <v>Feb 2012</v>
      </c>
      <c r="AD59" s="44" t="str">
        <f>ZZZ__FnCalls!F33</f>
        <v>Mar 2012</v>
      </c>
      <c r="AE59" s="44" t="str">
        <f>ZZZ__FnCalls!F34</f>
        <v>Apr 2012</v>
      </c>
      <c r="AF59" s="44" t="str">
        <f>ZZZ__FnCalls!F35</f>
        <v>May 2012</v>
      </c>
      <c r="AG59" s="44" t="str">
        <f>ZZZ__FnCalls!F36</f>
        <v>Jun 2012</v>
      </c>
      <c r="AH59" s="44" t="str">
        <f>ZZZ__FnCalls!F37</f>
        <v>Jul 2012</v>
      </c>
      <c r="AI59" s="44" t="str">
        <f>ZZZ__FnCalls!F38</f>
        <v>Aug 2012</v>
      </c>
      <c r="AJ59" s="44" t="str">
        <f>ZZZ__FnCalls!F39</f>
        <v>Sep 2012</v>
      </c>
      <c r="AK59" s="44" t="str">
        <f>ZZZ__FnCalls!F40</f>
        <v>Oct 2012</v>
      </c>
      <c r="AL59" s="44" t="str">
        <f>ZZZ__FnCalls!F41</f>
        <v>Nov 2012</v>
      </c>
      <c r="AM59" s="44" t="str">
        <f>ZZZ__FnCalls!F42</f>
        <v>Dec 2012</v>
      </c>
      <c r="AN59" s="45" t="str">
        <f>ZZZ__FnCalls!F31</f>
        <v>Jan 2012</v>
      </c>
      <c r="AO59" s="44" t="str">
        <f>ZZZ__FnCalls!F43</f>
        <v>Jan 2013</v>
      </c>
      <c r="AP59" s="44" t="str">
        <f>ZZZ__FnCalls!F44</f>
        <v>Feb 2013</v>
      </c>
      <c r="AQ59" s="44" t="str">
        <f>ZZZ__FnCalls!F45</f>
        <v>Mar 2013</v>
      </c>
      <c r="AR59" s="44" t="str">
        <f>ZZZ__FnCalls!F46</f>
        <v>Apr 2013</v>
      </c>
      <c r="AS59" s="44" t="str">
        <f>ZZZ__FnCalls!F47</f>
        <v>May 2013</v>
      </c>
      <c r="AT59" s="44" t="str">
        <f>ZZZ__FnCalls!F48</f>
        <v>Jun 2013</v>
      </c>
      <c r="AU59" s="44" t="str">
        <f>ZZZ__FnCalls!F49</f>
        <v>Jul 2013</v>
      </c>
      <c r="AV59" s="44" t="str">
        <f>ZZZ__FnCalls!F50</f>
        <v>Aug 2013</v>
      </c>
      <c r="AW59" s="44" t="str">
        <f>ZZZ__FnCalls!F51</f>
        <v>Sep 2013</v>
      </c>
      <c r="AX59" s="44" t="str">
        <f>ZZZ__FnCalls!F52</f>
        <v>Oct 2013</v>
      </c>
      <c r="AY59" s="44" t="str">
        <f>ZZZ__FnCalls!F53</f>
        <v>Nov 2013</v>
      </c>
      <c r="AZ59" s="44" t="str">
        <f>ZZZ__FnCalls!F54</f>
        <v>Dec 2013</v>
      </c>
      <c r="BA59" s="45" t="str">
        <f>ZZZ__FnCalls!F43</f>
        <v>Jan 2013</v>
      </c>
      <c r="BB59" s="44" t="str">
        <f>ZZZ__FnCalls!F55</f>
        <v>Jan 2014</v>
      </c>
      <c r="BC59" s="44" t="str">
        <f>ZZZ__FnCalls!F56</f>
        <v>Feb 2014</v>
      </c>
      <c r="BD59" s="44" t="str">
        <f>ZZZ__FnCalls!F57</f>
        <v>Mar 2014</v>
      </c>
      <c r="BE59" s="44" t="str">
        <f>ZZZ__FnCalls!F58</f>
        <v>Apr 2014</v>
      </c>
      <c r="BF59" s="44" t="str">
        <f>ZZZ__FnCalls!F59</f>
        <v>May 2014</v>
      </c>
      <c r="BG59" s="44" t="str">
        <f>ZZZ__FnCalls!F60</f>
        <v>Jun 2014</v>
      </c>
      <c r="BH59" s="44" t="str">
        <f>ZZZ__FnCalls!F61</f>
        <v>Jul 2014</v>
      </c>
      <c r="BI59" s="44" t="str">
        <f>ZZZ__FnCalls!F62</f>
        <v>Aug 2014</v>
      </c>
      <c r="BJ59" s="44" t="str">
        <f>ZZZ__FnCalls!F63</f>
        <v>Sep 2014</v>
      </c>
      <c r="BK59" s="44" t="str">
        <f>ZZZ__FnCalls!F64</f>
        <v>Oct 2014</v>
      </c>
      <c r="BL59" s="44" t="str">
        <f>ZZZ__FnCalls!F65</f>
        <v>Nov 2014</v>
      </c>
      <c r="BM59" s="44" t="str">
        <f>ZZZ__FnCalls!F66</f>
        <v>Dec 2014</v>
      </c>
      <c r="BN59" s="45" t="str">
        <f>ZZZ__FnCalls!F55</f>
        <v>Jan 2014</v>
      </c>
      <c r="BO59" s="44" t="str">
        <f>ZZZ__FnCalls!F67</f>
        <v>Jan 2015</v>
      </c>
      <c r="BP59" s="44" t="str">
        <f>ZZZ__FnCalls!F68</f>
        <v>Feb 2015</v>
      </c>
      <c r="BQ59" s="44" t="str">
        <f>ZZZ__FnCalls!F69</f>
        <v>Mar 2015</v>
      </c>
      <c r="BR59" s="44" t="str">
        <f>ZZZ__FnCalls!F70</f>
        <v>Apr 2015</v>
      </c>
      <c r="BS59" s="44" t="str">
        <f>ZZZ__FnCalls!F71</f>
        <v>May 2015</v>
      </c>
      <c r="BT59" s="44" t="str">
        <f>ZZZ__FnCalls!F72</f>
        <v>Jun 2015</v>
      </c>
      <c r="BU59" s="44" t="str">
        <f>ZZZ__FnCalls!F73</f>
        <v>Jul 2015</v>
      </c>
      <c r="BV59" s="44" t="str">
        <f>ZZZ__FnCalls!F74</f>
        <v>Aug 2015</v>
      </c>
      <c r="BW59" s="44" t="str">
        <f>ZZZ__FnCalls!F75</f>
        <v>Sep 2015</v>
      </c>
      <c r="BX59" s="44" t="str">
        <f>ZZZ__FnCalls!F76</f>
        <v>Oct 2015</v>
      </c>
      <c r="BY59" s="44" t="str">
        <f>ZZZ__FnCalls!F77</f>
        <v>Nov 2015</v>
      </c>
      <c r="BZ59" s="44" t="str">
        <f>ZZZ__FnCalls!F78</f>
        <v>Dec 2015</v>
      </c>
      <c r="CA59" s="45" t="str">
        <f>ZZZ__FnCalls!F67</f>
        <v>Jan 2015</v>
      </c>
      <c r="CB59" s="44" t="str">
        <f>ZZZ__FnCalls!F79</f>
        <v>Jan 2016</v>
      </c>
      <c r="CC59" s="44" t="str">
        <f>ZZZ__FnCalls!F80</f>
        <v>Feb 2016</v>
      </c>
      <c r="CD59" s="44" t="str">
        <f>ZZZ__FnCalls!F81</f>
        <v>Mar 2016</v>
      </c>
      <c r="CE59" s="44" t="str">
        <f>ZZZ__FnCalls!F82</f>
        <v>Apr 2016</v>
      </c>
      <c r="CF59" s="44" t="str">
        <f>ZZZ__FnCalls!F83</f>
        <v>May 2016</v>
      </c>
      <c r="CG59" s="44" t="str">
        <f>ZZZ__FnCalls!F84</f>
        <v>Jun 2016</v>
      </c>
      <c r="CH59" s="44" t="str">
        <f>ZZZ__FnCalls!F85</f>
        <v>Jul 2016</v>
      </c>
      <c r="CI59" s="44" t="str">
        <f>ZZZ__FnCalls!F86</f>
        <v>Aug 2016</v>
      </c>
      <c r="CJ59" s="44" t="str">
        <f>ZZZ__FnCalls!F87</f>
        <v>Sep 2016</v>
      </c>
      <c r="CK59" s="44" t="str">
        <f>ZZZ__FnCalls!F88</f>
        <v>Oct 2016</v>
      </c>
      <c r="CL59" s="44" t="str">
        <f>ZZZ__FnCalls!F89</f>
        <v>Nov 2016</v>
      </c>
      <c r="CM59" s="44" t="str">
        <f>ZZZ__FnCalls!F90</f>
        <v>Dec 2016</v>
      </c>
      <c r="CN59" s="45" t="str">
        <f>ZZZ__FnCalls!F79</f>
        <v>Jan 2016</v>
      </c>
      <c r="CO59" s="44" t="str">
        <f>ZZZ__FnCalls!F91</f>
        <v>Jan 2017</v>
      </c>
      <c r="CP59" s="44" t="str">
        <f>ZZZ__FnCalls!F92</f>
        <v>Feb 2017</v>
      </c>
      <c r="CQ59" s="44" t="str">
        <f>ZZZ__FnCalls!F93</f>
        <v>Mar 2017</v>
      </c>
      <c r="CR59" s="44" t="str">
        <f>ZZZ__FnCalls!F94</f>
        <v>Apr 2017</v>
      </c>
      <c r="CS59" s="44" t="str">
        <f>ZZZ__FnCalls!F95</f>
        <v>May 2017</v>
      </c>
      <c r="CT59" s="44" t="str">
        <f>ZZZ__FnCalls!F96</f>
        <v>Jun 2017</v>
      </c>
      <c r="CU59" s="44" t="str">
        <f>ZZZ__FnCalls!F97</f>
        <v>Jul 2017</v>
      </c>
      <c r="CV59" s="44" t="str">
        <f>ZZZ__FnCalls!F98</f>
        <v>Aug 2017</v>
      </c>
      <c r="CW59" s="44" t="str">
        <f>ZZZ__FnCalls!F99</f>
        <v>Sep 2017</v>
      </c>
      <c r="CX59" s="44" t="str">
        <f>ZZZ__FnCalls!F100</f>
        <v>Oct 2017</v>
      </c>
      <c r="CY59" s="44" t="str">
        <f>ZZZ__FnCalls!F101</f>
        <v>Nov 2017</v>
      </c>
      <c r="CZ59" s="44" t="str">
        <f>ZZZ__FnCalls!F102</f>
        <v>Dec 2017</v>
      </c>
      <c r="DA59" s="45" t="str">
        <f>ZZZ__FnCalls!F91</f>
        <v>Jan 2017</v>
      </c>
      <c r="DB59" s="44" t="str">
        <f>ZZZ__FnCalls!F103</f>
        <v>Jan 2018</v>
      </c>
      <c r="DC59" s="44" t="str">
        <f>ZZZ__FnCalls!F104</f>
        <v>Feb 2018</v>
      </c>
      <c r="DD59" s="44" t="str">
        <f>ZZZ__FnCalls!F105</f>
        <v>Mar 2018</v>
      </c>
      <c r="DE59" s="44" t="str">
        <f>ZZZ__FnCalls!F106</f>
        <v>Apr 2018</v>
      </c>
      <c r="DF59" s="44" t="str">
        <f>ZZZ__FnCalls!F107</f>
        <v>May 2018</v>
      </c>
      <c r="DG59" s="44" t="str">
        <f>ZZZ__FnCalls!F108</f>
        <v>Jun 2018</v>
      </c>
      <c r="DH59" s="44" t="str">
        <f>ZZZ__FnCalls!F109</f>
        <v>Jul 2018</v>
      </c>
      <c r="DI59" s="44" t="str">
        <f>ZZZ__FnCalls!F110</f>
        <v>Aug 2018</v>
      </c>
      <c r="DJ59" s="44" t="str">
        <f>ZZZ__FnCalls!F111</f>
        <v>Sep 2018</v>
      </c>
      <c r="DK59" s="44" t="str">
        <f>ZZZ__FnCalls!F112</f>
        <v>Oct 2018</v>
      </c>
      <c r="DL59" s="44" t="str">
        <f>ZZZ__FnCalls!F113</f>
        <v>Nov 2018</v>
      </c>
      <c r="DM59" s="44" t="str">
        <f>ZZZ__FnCalls!F114</f>
        <v>Dec 2018</v>
      </c>
      <c r="DN59" s="45" t="str">
        <f>ZZZ__FnCalls!F103</f>
        <v>Jan 2018</v>
      </c>
      <c r="DO59" s="44" t="str">
        <f>ZZZ__FnCalls!F115</f>
        <v>Jan 2019</v>
      </c>
      <c r="DP59" s="44" t="str">
        <f>ZZZ__FnCalls!F116</f>
        <v>Feb 2019</v>
      </c>
      <c r="DQ59" s="44" t="str">
        <f>ZZZ__FnCalls!F117</f>
        <v>Mar 2019</v>
      </c>
      <c r="DR59" s="44" t="str">
        <f>ZZZ__FnCalls!F118</f>
        <v>Apr 2019</v>
      </c>
      <c r="DS59" s="44" t="str">
        <f>ZZZ__FnCalls!F119</f>
        <v>May 2019</v>
      </c>
      <c r="DT59" s="44" t="str">
        <f>ZZZ__FnCalls!F120</f>
        <v>Jun 2019</v>
      </c>
      <c r="DU59" s="44" t="str">
        <f>ZZZ__FnCalls!F121</f>
        <v>Jul 2019</v>
      </c>
      <c r="DV59" s="44" t="str">
        <f>ZZZ__FnCalls!F122</f>
        <v>Aug 2019</v>
      </c>
      <c r="DW59" s="44" t="str">
        <f>ZZZ__FnCalls!F123</f>
        <v>Sep 2019</v>
      </c>
      <c r="DX59" s="44" t="str">
        <f>ZZZ__FnCalls!F124</f>
        <v>Oct 2019</v>
      </c>
      <c r="DY59" s="44" t="str">
        <f>ZZZ__FnCalls!F125</f>
        <v>Nov 2019</v>
      </c>
      <c r="DZ59" s="44" t="str">
        <f>ZZZ__FnCalls!F126</f>
        <v>Dec 2019</v>
      </c>
      <c r="EA59" s="45" t="str">
        <f>ZZZ__FnCalls!F115</f>
        <v>Jan 2019</v>
      </c>
      <c r="EB59" s="44" t="str">
        <f>ZZZ__FnCalls!F127</f>
        <v>Jan 2020</v>
      </c>
      <c r="EC59" s="44" t="str">
        <f>ZZZ__FnCalls!F128</f>
        <v>Feb 2020</v>
      </c>
      <c r="ED59" s="44" t="str">
        <f>ZZZ__FnCalls!F129</f>
        <v>Mar 2020</v>
      </c>
      <c r="EE59" s="44" t="str">
        <f>ZZZ__FnCalls!F130</f>
        <v>Apr 2020</v>
      </c>
      <c r="EF59" s="44" t="str">
        <f>ZZZ__FnCalls!F131</f>
        <v>May 2020</v>
      </c>
      <c r="EG59" s="44" t="str">
        <f>ZZZ__FnCalls!F132</f>
        <v>Jun 2020</v>
      </c>
      <c r="EH59" s="44" t="str">
        <f>ZZZ__FnCalls!F133</f>
        <v>Jul 2020</v>
      </c>
      <c r="EI59" s="44" t="str">
        <f>ZZZ__FnCalls!F134</f>
        <v>Aug 2020</v>
      </c>
      <c r="EJ59" s="44" t="str">
        <f>ZZZ__FnCalls!F135</f>
        <v>Sep 2020</v>
      </c>
      <c r="EK59" s="44" t="str">
        <f>ZZZ__FnCalls!F136</f>
        <v>Oct 2020</v>
      </c>
      <c r="EL59" s="44" t="str">
        <f>ZZZ__FnCalls!F137</f>
        <v>Nov 2020</v>
      </c>
      <c r="EM59" s="44" t="str">
        <f>ZZZ__FnCalls!F138</f>
        <v>Dec 2020</v>
      </c>
      <c r="EN59" s="45" t="str">
        <f>ZZZ__FnCalls!F127</f>
        <v>Jan 2020</v>
      </c>
    </row>
    <row r="60" spans="1:144" ht="12.75" customHeight="1">
      <c r="A60" s="2" t="str">
        <f>"Employment_Desired_1"</f>
        <v>Employment_Desired_1</v>
      </c>
    </row>
    <row r="61" spans="1:144" ht="12.75" customHeight="1">
      <c r="B61" s="19" t="str">
        <f>ZZZ__FnCalls!F7</f>
        <v>Jan 2010</v>
      </c>
      <c r="C61" s="20" t="str">
        <f>ZZZ__FnCalls!F8</f>
        <v>Feb 2010</v>
      </c>
      <c r="D61" s="20" t="str">
        <f>ZZZ__FnCalls!F9</f>
        <v>Mar 2010</v>
      </c>
      <c r="E61" s="20" t="str">
        <f>ZZZ__FnCalls!F10</f>
        <v>Apr 2010</v>
      </c>
      <c r="F61" s="20" t="str">
        <f>ZZZ__FnCalls!F11</f>
        <v>May 2010</v>
      </c>
      <c r="G61" s="20" t="str">
        <f>ZZZ__FnCalls!F12</f>
        <v>Jun 2010</v>
      </c>
      <c r="H61" s="20" t="str">
        <f>ZZZ__FnCalls!F13</f>
        <v>Jul 2010</v>
      </c>
      <c r="I61" s="20" t="str">
        <f>ZZZ__FnCalls!F14</f>
        <v>Aug 2010</v>
      </c>
      <c r="J61" s="20" t="str">
        <f>ZZZ__FnCalls!F15</f>
        <v>Sep 2010</v>
      </c>
      <c r="K61" s="20" t="str">
        <f>ZZZ__FnCalls!F16</f>
        <v>Oct 2010</v>
      </c>
      <c r="L61" s="20" t="str">
        <f>ZZZ__FnCalls!F17</f>
        <v>Nov 2010</v>
      </c>
      <c r="M61" s="20" t="str">
        <f>ZZZ__FnCalls!F18</f>
        <v>Dec 2010</v>
      </c>
      <c r="N61" s="21" t="str">
        <f>ZZZ__FnCalls!H7</f>
        <v>2010</v>
      </c>
      <c r="O61" s="20" t="str">
        <f>ZZZ__FnCalls!F19</f>
        <v>Jan 2011</v>
      </c>
      <c r="P61" s="20" t="str">
        <f>ZZZ__FnCalls!F20</f>
        <v>Feb 2011</v>
      </c>
      <c r="Q61" s="20" t="str">
        <f>ZZZ__FnCalls!F21</f>
        <v>Mar 2011</v>
      </c>
      <c r="R61" s="20" t="str">
        <f>ZZZ__FnCalls!F22</f>
        <v>Apr 2011</v>
      </c>
      <c r="S61" s="20" t="str">
        <f>ZZZ__FnCalls!F23</f>
        <v>May 2011</v>
      </c>
      <c r="T61" s="20" t="str">
        <f>ZZZ__FnCalls!F24</f>
        <v>Jun 2011</v>
      </c>
      <c r="U61" s="20" t="str">
        <f>ZZZ__FnCalls!F25</f>
        <v>Jul 2011</v>
      </c>
      <c r="V61" s="20" t="str">
        <f>ZZZ__FnCalls!F26</f>
        <v>Aug 2011</v>
      </c>
      <c r="W61" s="20" t="str">
        <f>ZZZ__FnCalls!F27</f>
        <v>Sep 2011</v>
      </c>
      <c r="X61" s="20" t="str">
        <f>ZZZ__FnCalls!F28</f>
        <v>Oct 2011</v>
      </c>
      <c r="Y61" s="20" t="str">
        <f>ZZZ__FnCalls!F29</f>
        <v>Nov 2011</v>
      </c>
      <c r="Z61" s="20" t="str">
        <f>ZZZ__FnCalls!F30</f>
        <v>Dec 2011</v>
      </c>
      <c r="AA61" s="21" t="str">
        <f>ZZZ__FnCalls!H19</f>
        <v>2011</v>
      </c>
      <c r="AB61" s="20" t="str">
        <f>ZZZ__FnCalls!F31</f>
        <v>Jan 2012</v>
      </c>
      <c r="AC61" s="20" t="str">
        <f>ZZZ__FnCalls!F32</f>
        <v>Feb 2012</v>
      </c>
      <c r="AD61" s="20" t="str">
        <f>ZZZ__FnCalls!F33</f>
        <v>Mar 2012</v>
      </c>
      <c r="AE61" s="20" t="str">
        <f>ZZZ__FnCalls!F34</f>
        <v>Apr 2012</v>
      </c>
      <c r="AF61" s="20" t="str">
        <f>ZZZ__FnCalls!F35</f>
        <v>May 2012</v>
      </c>
      <c r="AG61" s="20" t="str">
        <f>ZZZ__FnCalls!F36</f>
        <v>Jun 2012</v>
      </c>
      <c r="AH61" s="20" t="str">
        <f>ZZZ__FnCalls!F37</f>
        <v>Jul 2012</v>
      </c>
      <c r="AI61" s="20" t="str">
        <f>ZZZ__FnCalls!F38</f>
        <v>Aug 2012</v>
      </c>
      <c r="AJ61" s="20" t="str">
        <f>ZZZ__FnCalls!F39</f>
        <v>Sep 2012</v>
      </c>
      <c r="AK61" s="20" t="str">
        <f>ZZZ__FnCalls!F40</f>
        <v>Oct 2012</v>
      </c>
      <c r="AL61" s="20" t="str">
        <f>ZZZ__FnCalls!F41</f>
        <v>Nov 2012</v>
      </c>
      <c r="AM61" s="20" t="str">
        <f>ZZZ__FnCalls!F42</f>
        <v>Dec 2012</v>
      </c>
      <c r="AN61" s="21" t="str">
        <f>ZZZ__FnCalls!H31</f>
        <v>2012</v>
      </c>
      <c r="AO61" s="20" t="str">
        <f>ZZZ__FnCalls!F43</f>
        <v>Jan 2013</v>
      </c>
      <c r="AP61" s="20" t="str">
        <f>ZZZ__FnCalls!F44</f>
        <v>Feb 2013</v>
      </c>
      <c r="AQ61" s="20" t="str">
        <f>ZZZ__FnCalls!F45</f>
        <v>Mar 2013</v>
      </c>
      <c r="AR61" s="20" t="str">
        <f>ZZZ__FnCalls!F46</f>
        <v>Apr 2013</v>
      </c>
      <c r="AS61" s="20" t="str">
        <f>ZZZ__FnCalls!F47</f>
        <v>May 2013</v>
      </c>
      <c r="AT61" s="20" t="str">
        <f>ZZZ__FnCalls!F48</f>
        <v>Jun 2013</v>
      </c>
      <c r="AU61" s="20" t="str">
        <f>ZZZ__FnCalls!F49</f>
        <v>Jul 2013</v>
      </c>
      <c r="AV61" s="20" t="str">
        <f>ZZZ__FnCalls!F50</f>
        <v>Aug 2013</v>
      </c>
      <c r="AW61" s="20" t="str">
        <f>ZZZ__FnCalls!F51</f>
        <v>Sep 2013</v>
      </c>
      <c r="AX61" s="20" t="str">
        <f>ZZZ__FnCalls!F52</f>
        <v>Oct 2013</v>
      </c>
      <c r="AY61" s="20" t="str">
        <f>ZZZ__FnCalls!F53</f>
        <v>Nov 2013</v>
      </c>
      <c r="AZ61" s="20" t="str">
        <f>ZZZ__FnCalls!F54</f>
        <v>Dec 2013</v>
      </c>
      <c r="BA61" s="21" t="str">
        <f>ZZZ__FnCalls!H43</f>
        <v>2013</v>
      </c>
      <c r="BB61" s="20" t="str">
        <f>ZZZ__FnCalls!F55</f>
        <v>Jan 2014</v>
      </c>
      <c r="BC61" s="20" t="str">
        <f>ZZZ__FnCalls!F56</f>
        <v>Feb 2014</v>
      </c>
      <c r="BD61" s="20" t="str">
        <f>ZZZ__FnCalls!F57</f>
        <v>Mar 2014</v>
      </c>
      <c r="BE61" s="20" t="str">
        <f>ZZZ__FnCalls!F58</f>
        <v>Apr 2014</v>
      </c>
      <c r="BF61" s="20" t="str">
        <f>ZZZ__FnCalls!F59</f>
        <v>May 2014</v>
      </c>
      <c r="BG61" s="20" t="str">
        <f>ZZZ__FnCalls!F60</f>
        <v>Jun 2014</v>
      </c>
      <c r="BH61" s="20" t="str">
        <f>ZZZ__FnCalls!F61</f>
        <v>Jul 2014</v>
      </c>
      <c r="BI61" s="20" t="str">
        <f>ZZZ__FnCalls!F62</f>
        <v>Aug 2014</v>
      </c>
      <c r="BJ61" s="20" t="str">
        <f>ZZZ__FnCalls!F63</f>
        <v>Sep 2014</v>
      </c>
      <c r="BK61" s="20" t="str">
        <f>ZZZ__FnCalls!F64</f>
        <v>Oct 2014</v>
      </c>
      <c r="BL61" s="20" t="str">
        <f>ZZZ__FnCalls!F65</f>
        <v>Nov 2014</v>
      </c>
      <c r="BM61" s="20" t="str">
        <f>ZZZ__FnCalls!F66</f>
        <v>Dec 2014</v>
      </c>
      <c r="BN61" s="21" t="str">
        <f>ZZZ__FnCalls!H55</f>
        <v>2014</v>
      </c>
      <c r="BO61" s="20" t="str">
        <f>ZZZ__FnCalls!F67</f>
        <v>Jan 2015</v>
      </c>
      <c r="BP61" s="20" t="str">
        <f>ZZZ__FnCalls!F68</f>
        <v>Feb 2015</v>
      </c>
      <c r="BQ61" s="20" t="str">
        <f>ZZZ__FnCalls!F69</f>
        <v>Mar 2015</v>
      </c>
      <c r="BR61" s="20" t="str">
        <f>ZZZ__FnCalls!F70</f>
        <v>Apr 2015</v>
      </c>
      <c r="BS61" s="20" t="str">
        <f>ZZZ__FnCalls!F71</f>
        <v>May 2015</v>
      </c>
      <c r="BT61" s="20" t="str">
        <f>ZZZ__FnCalls!F72</f>
        <v>Jun 2015</v>
      </c>
      <c r="BU61" s="20" t="str">
        <f>ZZZ__FnCalls!F73</f>
        <v>Jul 2015</v>
      </c>
      <c r="BV61" s="20" t="str">
        <f>ZZZ__FnCalls!F74</f>
        <v>Aug 2015</v>
      </c>
      <c r="BW61" s="20" t="str">
        <f>ZZZ__FnCalls!F75</f>
        <v>Sep 2015</v>
      </c>
      <c r="BX61" s="20" t="str">
        <f>ZZZ__FnCalls!F76</f>
        <v>Oct 2015</v>
      </c>
      <c r="BY61" s="20" t="str">
        <f>ZZZ__FnCalls!F77</f>
        <v>Nov 2015</v>
      </c>
      <c r="BZ61" s="20" t="str">
        <f>ZZZ__FnCalls!F78</f>
        <v>Dec 2015</v>
      </c>
      <c r="CA61" s="21" t="str">
        <f>ZZZ__FnCalls!H67</f>
        <v>2015</v>
      </c>
      <c r="CB61" s="20" t="str">
        <f>ZZZ__FnCalls!F79</f>
        <v>Jan 2016</v>
      </c>
      <c r="CC61" s="20" t="str">
        <f>ZZZ__FnCalls!F80</f>
        <v>Feb 2016</v>
      </c>
      <c r="CD61" s="20" t="str">
        <f>ZZZ__FnCalls!F81</f>
        <v>Mar 2016</v>
      </c>
      <c r="CE61" s="20" t="str">
        <f>ZZZ__FnCalls!F82</f>
        <v>Apr 2016</v>
      </c>
      <c r="CF61" s="20" t="str">
        <f>ZZZ__FnCalls!F83</f>
        <v>May 2016</v>
      </c>
      <c r="CG61" s="20" t="str">
        <f>ZZZ__FnCalls!F84</f>
        <v>Jun 2016</v>
      </c>
      <c r="CH61" s="20" t="str">
        <f>ZZZ__FnCalls!F85</f>
        <v>Jul 2016</v>
      </c>
      <c r="CI61" s="20" t="str">
        <f>ZZZ__FnCalls!F86</f>
        <v>Aug 2016</v>
      </c>
      <c r="CJ61" s="20" t="str">
        <f>ZZZ__FnCalls!F87</f>
        <v>Sep 2016</v>
      </c>
      <c r="CK61" s="20" t="str">
        <f>ZZZ__FnCalls!F88</f>
        <v>Oct 2016</v>
      </c>
      <c r="CL61" s="20" t="str">
        <f>ZZZ__FnCalls!F89</f>
        <v>Nov 2016</v>
      </c>
      <c r="CM61" s="20" t="str">
        <f>ZZZ__FnCalls!F90</f>
        <v>Dec 2016</v>
      </c>
      <c r="CN61" s="21" t="str">
        <f>ZZZ__FnCalls!H79</f>
        <v>2016</v>
      </c>
      <c r="CO61" s="20" t="str">
        <f>ZZZ__FnCalls!F91</f>
        <v>Jan 2017</v>
      </c>
      <c r="CP61" s="20" t="str">
        <f>ZZZ__FnCalls!F92</f>
        <v>Feb 2017</v>
      </c>
      <c r="CQ61" s="20" t="str">
        <f>ZZZ__FnCalls!F93</f>
        <v>Mar 2017</v>
      </c>
      <c r="CR61" s="20" t="str">
        <f>ZZZ__FnCalls!F94</f>
        <v>Apr 2017</v>
      </c>
      <c r="CS61" s="20" t="str">
        <f>ZZZ__FnCalls!F95</f>
        <v>May 2017</v>
      </c>
      <c r="CT61" s="20" t="str">
        <f>ZZZ__FnCalls!F96</f>
        <v>Jun 2017</v>
      </c>
      <c r="CU61" s="20" t="str">
        <f>ZZZ__FnCalls!F97</f>
        <v>Jul 2017</v>
      </c>
      <c r="CV61" s="20" t="str">
        <f>ZZZ__FnCalls!F98</f>
        <v>Aug 2017</v>
      </c>
      <c r="CW61" s="20" t="str">
        <f>ZZZ__FnCalls!F99</f>
        <v>Sep 2017</v>
      </c>
      <c r="CX61" s="20" t="str">
        <f>ZZZ__FnCalls!F100</f>
        <v>Oct 2017</v>
      </c>
      <c r="CY61" s="20" t="str">
        <f>ZZZ__FnCalls!F101</f>
        <v>Nov 2017</v>
      </c>
      <c r="CZ61" s="20" t="str">
        <f>ZZZ__FnCalls!F102</f>
        <v>Dec 2017</v>
      </c>
      <c r="DA61" s="21" t="str">
        <f>ZZZ__FnCalls!H91</f>
        <v>2017</v>
      </c>
      <c r="DB61" s="20" t="str">
        <f>ZZZ__FnCalls!F103</f>
        <v>Jan 2018</v>
      </c>
      <c r="DC61" s="20" t="str">
        <f>ZZZ__FnCalls!F104</f>
        <v>Feb 2018</v>
      </c>
      <c r="DD61" s="20" t="str">
        <f>ZZZ__FnCalls!F105</f>
        <v>Mar 2018</v>
      </c>
      <c r="DE61" s="20" t="str">
        <f>ZZZ__FnCalls!F106</f>
        <v>Apr 2018</v>
      </c>
      <c r="DF61" s="20" t="str">
        <f>ZZZ__FnCalls!F107</f>
        <v>May 2018</v>
      </c>
      <c r="DG61" s="20" t="str">
        <f>ZZZ__FnCalls!F108</f>
        <v>Jun 2018</v>
      </c>
      <c r="DH61" s="20" t="str">
        <f>ZZZ__FnCalls!F109</f>
        <v>Jul 2018</v>
      </c>
      <c r="DI61" s="20" t="str">
        <f>ZZZ__FnCalls!F110</f>
        <v>Aug 2018</v>
      </c>
      <c r="DJ61" s="20" t="str">
        <f>ZZZ__FnCalls!F111</f>
        <v>Sep 2018</v>
      </c>
      <c r="DK61" s="20" t="str">
        <f>ZZZ__FnCalls!F112</f>
        <v>Oct 2018</v>
      </c>
      <c r="DL61" s="20" t="str">
        <f>ZZZ__FnCalls!F113</f>
        <v>Nov 2018</v>
      </c>
      <c r="DM61" s="20" t="str">
        <f>ZZZ__FnCalls!F114</f>
        <v>Dec 2018</v>
      </c>
      <c r="DN61" s="21" t="str">
        <f>ZZZ__FnCalls!H103</f>
        <v>2018</v>
      </c>
      <c r="DO61" s="20" t="str">
        <f>ZZZ__FnCalls!F115</f>
        <v>Jan 2019</v>
      </c>
      <c r="DP61" s="20" t="str">
        <f>ZZZ__FnCalls!F116</f>
        <v>Feb 2019</v>
      </c>
      <c r="DQ61" s="20" t="str">
        <f>ZZZ__FnCalls!F117</f>
        <v>Mar 2019</v>
      </c>
      <c r="DR61" s="20" t="str">
        <f>ZZZ__FnCalls!F118</f>
        <v>Apr 2019</v>
      </c>
      <c r="DS61" s="20" t="str">
        <f>ZZZ__FnCalls!F119</f>
        <v>May 2019</v>
      </c>
      <c r="DT61" s="20" t="str">
        <f>ZZZ__FnCalls!F120</f>
        <v>Jun 2019</v>
      </c>
      <c r="DU61" s="20" t="str">
        <f>ZZZ__FnCalls!F121</f>
        <v>Jul 2019</v>
      </c>
      <c r="DV61" s="20" t="str">
        <f>ZZZ__FnCalls!F122</f>
        <v>Aug 2019</v>
      </c>
      <c r="DW61" s="20" t="str">
        <f>ZZZ__FnCalls!F123</f>
        <v>Sep 2019</v>
      </c>
      <c r="DX61" s="20" t="str">
        <f>ZZZ__FnCalls!F124</f>
        <v>Oct 2019</v>
      </c>
      <c r="DY61" s="20" t="str">
        <f>ZZZ__FnCalls!F125</f>
        <v>Nov 2019</v>
      </c>
      <c r="DZ61" s="20" t="str">
        <f>ZZZ__FnCalls!F126</f>
        <v>Dec 2019</v>
      </c>
      <c r="EA61" s="21" t="str">
        <f>ZZZ__FnCalls!H115</f>
        <v>2019</v>
      </c>
      <c r="EB61" s="20" t="str">
        <f>ZZZ__FnCalls!F127</f>
        <v>Jan 2020</v>
      </c>
      <c r="EC61" s="20" t="str">
        <f>ZZZ__FnCalls!F128</f>
        <v>Feb 2020</v>
      </c>
      <c r="ED61" s="20" t="str">
        <f>ZZZ__FnCalls!F129</f>
        <v>Mar 2020</v>
      </c>
      <c r="EE61" s="20" t="str">
        <f>ZZZ__FnCalls!F130</f>
        <v>Apr 2020</v>
      </c>
      <c r="EF61" s="20" t="str">
        <f>ZZZ__FnCalls!F131</f>
        <v>May 2020</v>
      </c>
      <c r="EG61" s="20" t="str">
        <f>ZZZ__FnCalls!F132</f>
        <v>Jun 2020</v>
      </c>
      <c r="EH61" s="20" t="str">
        <f>ZZZ__FnCalls!F133</f>
        <v>Jul 2020</v>
      </c>
      <c r="EI61" s="20" t="str">
        <f>ZZZ__FnCalls!F134</f>
        <v>Aug 2020</v>
      </c>
      <c r="EJ61" s="20" t="str">
        <f>ZZZ__FnCalls!F135</f>
        <v>Sep 2020</v>
      </c>
      <c r="EK61" s="20" t="str">
        <f>ZZZ__FnCalls!F136</f>
        <v>Oct 2020</v>
      </c>
      <c r="EL61" s="20" t="str">
        <f>ZZZ__FnCalls!F137</f>
        <v>Nov 2020</v>
      </c>
      <c r="EM61" s="20" t="str">
        <f>ZZZ__FnCalls!F138</f>
        <v>Dec 2020</v>
      </c>
      <c r="EN61" s="21" t="str">
        <f>ZZZ__FnCalls!H127</f>
        <v>2020</v>
      </c>
    </row>
    <row r="62" spans="1:144" ht="12.75" customHeight="1">
      <c r="A62" s="5"/>
      <c r="B62" s="44">
        <f>ZZZ__FnCalls!A7</f>
        <v>40179</v>
      </c>
      <c r="C62" s="44">
        <f>ZZZ__FnCalls!A8</f>
        <v>40210</v>
      </c>
      <c r="D62" s="44">
        <f>ZZZ__FnCalls!A9</f>
        <v>40238</v>
      </c>
      <c r="E62" s="44">
        <f>ZZZ__FnCalls!A10</f>
        <v>40269</v>
      </c>
      <c r="F62" s="44">
        <f>ZZZ__FnCalls!A11</f>
        <v>40299</v>
      </c>
      <c r="G62" s="44">
        <f>ZZZ__FnCalls!A12</f>
        <v>40330</v>
      </c>
      <c r="H62" s="44">
        <f>ZZZ__FnCalls!A13</f>
        <v>40360</v>
      </c>
      <c r="I62" s="44">
        <f>ZZZ__FnCalls!A14</f>
        <v>40391</v>
      </c>
      <c r="J62" s="44">
        <f>ZZZ__FnCalls!A15</f>
        <v>40422</v>
      </c>
      <c r="K62" s="44">
        <f>ZZZ__FnCalls!A16</f>
        <v>40452</v>
      </c>
      <c r="L62" s="44">
        <f>ZZZ__FnCalls!A17</f>
        <v>40483</v>
      </c>
      <c r="M62" s="44">
        <f>ZZZ__FnCalls!A18</f>
        <v>40513</v>
      </c>
      <c r="N62" s="45">
        <f>ZZZ__FnCalls!A7</f>
        <v>40179</v>
      </c>
      <c r="O62" s="44">
        <f>ZZZ__FnCalls!A19</f>
        <v>40544</v>
      </c>
      <c r="P62" s="44">
        <f>ZZZ__FnCalls!A20</f>
        <v>40575</v>
      </c>
      <c r="Q62" s="44">
        <f>ZZZ__FnCalls!A21</f>
        <v>40603</v>
      </c>
      <c r="R62" s="44">
        <f>ZZZ__FnCalls!A22</f>
        <v>40634</v>
      </c>
      <c r="S62" s="44">
        <f>ZZZ__FnCalls!A23</f>
        <v>40664</v>
      </c>
      <c r="T62" s="44">
        <f>ZZZ__FnCalls!A24</f>
        <v>40695</v>
      </c>
      <c r="U62" s="44">
        <f>ZZZ__FnCalls!A25</f>
        <v>40725</v>
      </c>
      <c r="V62" s="44">
        <f>ZZZ__FnCalls!A26</f>
        <v>40756</v>
      </c>
      <c r="W62" s="44">
        <f>ZZZ__FnCalls!A27</f>
        <v>40787</v>
      </c>
      <c r="X62" s="44">
        <f>ZZZ__FnCalls!A28</f>
        <v>40817</v>
      </c>
      <c r="Y62" s="44">
        <f>ZZZ__FnCalls!A29</f>
        <v>40848</v>
      </c>
      <c r="Z62" s="44">
        <f>ZZZ__FnCalls!A30</f>
        <v>40878</v>
      </c>
      <c r="AA62" s="45">
        <f>ZZZ__FnCalls!A19</f>
        <v>40544</v>
      </c>
      <c r="AB62" s="44">
        <f>ZZZ__FnCalls!A31</f>
        <v>40909</v>
      </c>
      <c r="AC62" s="44">
        <f>ZZZ__FnCalls!A32</f>
        <v>40940</v>
      </c>
      <c r="AD62" s="44">
        <f>ZZZ__FnCalls!A33</f>
        <v>40969</v>
      </c>
      <c r="AE62" s="44">
        <f>ZZZ__FnCalls!A34</f>
        <v>41000</v>
      </c>
      <c r="AF62" s="44">
        <f>ZZZ__FnCalls!A35</f>
        <v>41030</v>
      </c>
      <c r="AG62" s="44">
        <f>ZZZ__FnCalls!A36</f>
        <v>41061</v>
      </c>
      <c r="AH62" s="44">
        <f>ZZZ__FnCalls!A37</f>
        <v>41091</v>
      </c>
      <c r="AI62" s="44">
        <f>ZZZ__FnCalls!A38</f>
        <v>41122</v>
      </c>
      <c r="AJ62" s="44">
        <f>ZZZ__FnCalls!A39</f>
        <v>41153</v>
      </c>
      <c r="AK62" s="44">
        <f>ZZZ__FnCalls!A40</f>
        <v>41183</v>
      </c>
      <c r="AL62" s="44">
        <f>ZZZ__FnCalls!A41</f>
        <v>41214</v>
      </c>
      <c r="AM62" s="44">
        <f>ZZZ__FnCalls!A42</f>
        <v>41244</v>
      </c>
      <c r="AN62" s="45">
        <f>ZZZ__FnCalls!A31</f>
        <v>40909</v>
      </c>
      <c r="AO62" s="44">
        <f>ZZZ__FnCalls!A43</f>
        <v>41275</v>
      </c>
      <c r="AP62" s="44">
        <f>ZZZ__FnCalls!A44</f>
        <v>41306</v>
      </c>
      <c r="AQ62" s="44">
        <f>ZZZ__FnCalls!A45</f>
        <v>41334</v>
      </c>
      <c r="AR62" s="44">
        <f>ZZZ__FnCalls!A46</f>
        <v>41365</v>
      </c>
      <c r="AS62" s="44">
        <f>ZZZ__FnCalls!A47</f>
        <v>41395</v>
      </c>
      <c r="AT62" s="44">
        <f>ZZZ__FnCalls!A48</f>
        <v>41426</v>
      </c>
      <c r="AU62" s="44">
        <f>ZZZ__FnCalls!A49</f>
        <v>41456</v>
      </c>
      <c r="AV62" s="44">
        <f>ZZZ__FnCalls!A50</f>
        <v>41487</v>
      </c>
      <c r="AW62" s="44">
        <f>ZZZ__FnCalls!A51</f>
        <v>41518</v>
      </c>
      <c r="AX62" s="44">
        <f>ZZZ__FnCalls!A52</f>
        <v>41548</v>
      </c>
      <c r="AY62" s="44">
        <f>ZZZ__FnCalls!A53</f>
        <v>41579</v>
      </c>
      <c r="AZ62" s="44">
        <f>ZZZ__FnCalls!A54</f>
        <v>41609</v>
      </c>
      <c r="BA62" s="45">
        <f>ZZZ__FnCalls!A43</f>
        <v>41275</v>
      </c>
      <c r="BB62" s="44">
        <f>ZZZ__FnCalls!A55</f>
        <v>41640</v>
      </c>
      <c r="BC62" s="44">
        <f>ZZZ__FnCalls!A56</f>
        <v>41671</v>
      </c>
      <c r="BD62" s="44">
        <f>ZZZ__FnCalls!A57</f>
        <v>41699</v>
      </c>
      <c r="BE62" s="44">
        <f>ZZZ__FnCalls!A58</f>
        <v>41730</v>
      </c>
      <c r="BF62" s="44">
        <f>ZZZ__FnCalls!A59</f>
        <v>41760</v>
      </c>
      <c r="BG62" s="44">
        <f>ZZZ__FnCalls!A60</f>
        <v>41791</v>
      </c>
      <c r="BH62" s="44">
        <f>ZZZ__FnCalls!A61</f>
        <v>41821</v>
      </c>
      <c r="BI62" s="44">
        <f>ZZZ__FnCalls!A62</f>
        <v>41852</v>
      </c>
      <c r="BJ62" s="44">
        <f>ZZZ__FnCalls!A63</f>
        <v>41883</v>
      </c>
      <c r="BK62" s="44">
        <f>ZZZ__FnCalls!A64</f>
        <v>41913</v>
      </c>
      <c r="BL62" s="44">
        <f>ZZZ__FnCalls!A65</f>
        <v>41944</v>
      </c>
      <c r="BM62" s="44">
        <f>ZZZ__FnCalls!A66</f>
        <v>41974</v>
      </c>
      <c r="BN62" s="45">
        <f>ZZZ__FnCalls!A55</f>
        <v>41640</v>
      </c>
      <c r="BO62" s="44">
        <f>ZZZ__FnCalls!A67</f>
        <v>42005</v>
      </c>
      <c r="BP62" s="44">
        <f>ZZZ__FnCalls!A68</f>
        <v>42036</v>
      </c>
      <c r="BQ62" s="44">
        <f>ZZZ__FnCalls!A69</f>
        <v>42064</v>
      </c>
      <c r="BR62" s="44">
        <f>ZZZ__FnCalls!A70</f>
        <v>42095</v>
      </c>
      <c r="BS62" s="44">
        <f>ZZZ__FnCalls!A71</f>
        <v>42125</v>
      </c>
      <c r="BT62" s="44">
        <f>ZZZ__FnCalls!A72</f>
        <v>42156</v>
      </c>
      <c r="BU62" s="44">
        <f>ZZZ__FnCalls!A73</f>
        <v>42186</v>
      </c>
      <c r="BV62" s="44">
        <f>ZZZ__FnCalls!A74</f>
        <v>42217</v>
      </c>
      <c r="BW62" s="44">
        <f>ZZZ__FnCalls!A75</f>
        <v>42248</v>
      </c>
      <c r="BX62" s="44">
        <f>ZZZ__FnCalls!A76</f>
        <v>42278</v>
      </c>
      <c r="BY62" s="44">
        <f>ZZZ__FnCalls!A77</f>
        <v>42309</v>
      </c>
      <c r="BZ62" s="44">
        <f>ZZZ__FnCalls!A78</f>
        <v>42339</v>
      </c>
      <c r="CA62" s="45">
        <f>ZZZ__FnCalls!A67</f>
        <v>42005</v>
      </c>
      <c r="CB62" s="44">
        <f>ZZZ__FnCalls!A79</f>
        <v>42370</v>
      </c>
      <c r="CC62" s="44">
        <f>ZZZ__FnCalls!A80</f>
        <v>42401</v>
      </c>
      <c r="CD62" s="44">
        <f>ZZZ__FnCalls!A81</f>
        <v>42430</v>
      </c>
      <c r="CE62" s="44">
        <f>ZZZ__FnCalls!A82</f>
        <v>42461</v>
      </c>
      <c r="CF62" s="44">
        <f>ZZZ__FnCalls!A83</f>
        <v>42491</v>
      </c>
      <c r="CG62" s="44">
        <f>ZZZ__FnCalls!A84</f>
        <v>42522</v>
      </c>
      <c r="CH62" s="44">
        <f>ZZZ__FnCalls!A85</f>
        <v>42552</v>
      </c>
      <c r="CI62" s="44">
        <f>ZZZ__FnCalls!A86</f>
        <v>42583</v>
      </c>
      <c r="CJ62" s="44">
        <f>ZZZ__FnCalls!A87</f>
        <v>42614</v>
      </c>
      <c r="CK62" s="44">
        <f>ZZZ__FnCalls!A88</f>
        <v>42644</v>
      </c>
      <c r="CL62" s="44">
        <f>ZZZ__FnCalls!A89</f>
        <v>42675</v>
      </c>
      <c r="CM62" s="44">
        <f>ZZZ__FnCalls!A90</f>
        <v>42705</v>
      </c>
      <c r="CN62" s="45">
        <f>ZZZ__FnCalls!A79</f>
        <v>42370</v>
      </c>
      <c r="CO62" s="44">
        <f>ZZZ__FnCalls!A91</f>
        <v>42736</v>
      </c>
      <c r="CP62" s="44">
        <f>ZZZ__FnCalls!A92</f>
        <v>42767</v>
      </c>
      <c r="CQ62" s="44">
        <f>ZZZ__FnCalls!A93</f>
        <v>42795</v>
      </c>
      <c r="CR62" s="44">
        <f>ZZZ__FnCalls!A94</f>
        <v>42826</v>
      </c>
      <c r="CS62" s="44">
        <f>ZZZ__FnCalls!A95</f>
        <v>42856</v>
      </c>
      <c r="CT62" s="44">
        <f>ZZZ__FnCalls!A96</f>
        <v>42887</v>
      </c>
      <c r="CU62" s="44">
        <f>ZZZ__FnCalls!A97</f>
        <v>42917</v>
      </c>
      <c r="CV62" s="44">
        <f>ZZZ__FnCalls!A98</f>
        <v>42948</v>
      </c>
      <c r="CW62" s="44">
        <f>ZZZ__FnCalls!A99</f>
        <v>42979</v>
      </c>
      <c r="CX62" s="44">
        <f>ZZZ__FnCalls!A100</f>
        <v>43009</v>
      </c>
      <c r="CY62" s="44">
        <f>ZZZ__FnCalls!A101</f>
        <v>43040</v>
      </c>
      <c r="CZ62" s="44">
        <f>ZZZ__FnCalls!A102</f>
        <v>43070</v>
      </c>
      <c r="DA62" s="45">
        <f>ZZZ__FnCalls!A91</f>
        <v>42736</v>
      </c>
      <c r="DB62" s="44">
        <f>ZZZ__FnCalls!A103</f>
        <v>43101</v>
      </c>
      <c r="DC62" s="44">
        <f>ZZZ__FnCalls!A104</f>
        <v>43132</v>
      </c>
      <c r="DD62" s="44">
        <f>ZZZ__FnCalls!A105</f>
        <v>43160</v>
      </c>
      <c r="DE62" s="44">
        <f>ZZZ__FnCalls!A106</f>
        <v>43191</v>
      </c>
      <c r="DF62" s="44">
        <f>ZZZ__FnCalls!A107</f>
        <v>43221</v>
      </c>
      <c r="DG62" s="44">
        <f>ZZZ__FnCalls!A108</f>
        <v>43252</v>
      </c>
      <c r="DH62" s="44">
        <f>ZZZ__FnCalls!A109</f>
        <v>43282</v>
      </c>
      <c r="DI62" s="44">
        <f>ZZZ__FnCalls!A110</f>
        <v>43313</v>
      </c>
      <c r="DJ62" s="44">
        <f>ZZZ__FnCalls!A111</f>
        <v>43344</v>
      </c>
      <c r="DK62" s="44">
        <f>ZZZ__FnCalls!A112</f>
        <v>43374</v>
      </c>
      <c r="DL62" s="44">
        <f>ZZZ__FnCalls!A113</f>
        <v>43405</v>
      </c>
      <c r="DM62" s="44">
        <f>ZZZ__FnCalls!A114</f>
        <v>43435</v>
      </c>
      <c r="DN62" s="45">
        <f>ZZZ__FnCalls!A103</f>
        <v>43101</v>
      </c>
      <c r="DO62" s="44">
        <f>ZZZ__FnCalls!A115</f>
        <v>43466</v>
      </c>
      <c r="DP62" s="44">
        <f>ZZZ__FnCalls!A116</f>
        <v>43497</v>
      </c>
      <c r="DQ62" s="44">
        <f>ZZZ__FnCalls!A117</f>
        <v>43525</v>
      </c>
      <c r="DR62" s="44">
        <f>ZZZ__FnCalls!A118</f>
        <v>43556</v>
      </c>
      <c r="DS62" s="44">
        <f>ZZZ__FnCalls!A119</f>
        <v>43586</v>
      </c>
      <c r="DT62" s="44">
        <f>ZZZ__FnCalls!A120</f>
        <v>43617</v>
      </c>
      <c r="DU62" s="44">
        <f>ZZZ__FnCalls!A121</f>
        <v>43647</v>
      </c>
      <c r="DV62" s="44">
        <f>ZZZ__FnCalls!A122</f>
        <v>43678</v>
      </c>
      <c r="DW62" s="44">
        <f>ZZZ__FnCalls!A123</f>
        <v>43709</v>
      </c>
      <c r="DX62" s="44">
        <f>ZZZ__FnCalls!A124</f>
        <v>43739</v>
      </c>
      <c r="DY62" s="44">
        <f>ZZZ__FnCalls!A125</f>
        <v>43770</v>
      </c>
      <c r="DZ62" s="44">
        <f>ZZZ__FnCalls!A126</f>
        <v>43800</v>
      </c>
      <c r="EA62" s="45">
        <f>ZZZ__FnCalls!A115</f>
        <v>43466</v>
      </c>
      <c r="EB62" s="44">
        <f>ZZZ__FnCalls!A127</f>
        <v>43831</v>
      </c>
      <c r="EC62" s="44">
        <f>ZZZ__FnCalls!A128</f>
        <v>43862</v>
      </c>
      <c r="ED62" s="44">
        <f>ZZZ__FnCalls!A129</f>
        <v>43891</v>
      </c>
      <c r="EE62" s="44">
        <f>ZZZ__FnCalls!A130</f>
        <v>43922</v>
      </c>
      <c r="EF62" s="44">
        <f>ZZZ__FnCalls!A131</f>
        <v>43952</v>
      </c>
      <c r="EG62" s="44">
        <f>ZZZ__FnCalls!A132</f>
        <v>43983</v>
      </c>
      <c r="EH62" s="44">
        <f>ZZZ__FnCalls!A133</f>
        <v>44013</v>
      </c>
      <c r="EI62" s="44">
        <f>ZZZ__FnCalls!A134</f>
        <v>44044</v>
      </c>
      <c r="EJ62" s="44">
        <f>ZZZ__FnCalls!A135</f>
        <v>44075</v>
      </c>
      <c r="EK62" s="44">
        <f>ZZZ__FnCalls!A136</f>
        <v>44105</v>
      </c>
      <c r="EL62" s="44">
        <f>ZZZ__FnCalls!A137</f>
        <v>44136</v>
      </c>
      <c r="EM62" s="44">
        <f>ZZZ__FnCalls!A138</f>
        <v>44166</v>
      </c>
      <c r="EN62" s="45">
        <f>ZZZ__FnCalls!A127</f>
        <v>43831</v>
      </c>
    </row>
    <row r="63" spans="1:144" ht="12.75" customHeight="1">
      <c r="A63" s="2" t="str">
        <f>"Employment_Desired_2"</f>
        <v>Employment_Desired_2</v>
      </c>
    </row>
    <row r="64" spans="1:144" ht="12.75" customHeight="1">
      <c r="B64" s="19" t="str">
        <f>ZZZ__FnCalls!F7</f>
        <v>Jan 2010</v>
      </c>
      <c r="C64" s="20" t="str">
        <f>ZZZ__FnCalls!F8</f>
        <v>Feb 2010</v>
      </c>
      <c r="D64" s="20" t="str">
        <f>ZZZ__FnCalls!F9</f>
        <v>Mar 2010</v>
      </c>
      <c r="E64" s="20" t="str">
        <f>ZZZ__FnCalls!F10</f>
        <v>Apr 2010</v>
      </c>
      <c r="F64" s="20" t="str">
        <f>ZZZ__FnCalls!F11</f>
        <v>May 2010</v>
      </c>
      <c r="G64" s="20" t="str">
        <f>ZZZ__FnCalls!F12</f>
        <v>Jun 2010</v>
      </c>
      <c r="H64" s="20" t="str">
        <f>ZZZ__FnCalls!F13</f>
        <v>Jul 2010</v>
      </c>
      <c r="I64" s="20" t="str">
        <f>ZZZ__FnCalls!F14</f>
        <v>Aug 2010</v>
      </c>
      <c r="J64" s="20" t="str">
        <f>ZZZ__FnCalls!F15</f>
        <v>Sep 2010</v>
      </c>
      <c r="K64" s="20" t="str">
        <f>ZZZ__FnCalls!F16</f>
        <v>Oct 2010</v>
      </c>
      <c r="L64" s="20" t="str">
        <f>ZZZ__FnCalls!F17</f>
        <v>Nov 2010</v>
      </c>
      <c r="M64" s="20" t="str">
        <f>ZZZ__FnCalls!F18</f>
        <v>Dec 2010</v>
      </c>
      <c r="N64" s="21" t="str">
        <f>ZZZ__FnCalls!H7</f>
        <v>2010</v>
      </c>
      <c r="O64" s="20" t="str">
        <f>ZZZ__FnCalls!F19</f>
        <v>Jan 2011</v>
      </c>
      <c r="P64" s="20" t="str">
        <f>ZZZ__FnCalls!F20</f>
        <v>Feb 2011</v>
      </c>
      <c r="Q64" s="20" t="str">
        <f>ZZZ__FnCalls!F21</f>
        <v>Mar 2011</v>
      </c>
      <c r="R64" s="20" t="str">
        <f>ZZZ__FnCalls!F22</f>
        <v>Apr 2011</v>
      </c>
      <c r="S64" s="20" t="str">
        <f>ZZZ__FnCalls!F23</f>
        <v>May 2011</v>
      </c>
      <c r="T64" s="20" t="str">
        <f>ZZZ__FnCalls!F24</f>
        <v>Jun 2011</v>
      </c>
      <c r="U64" s="20" t="str">
        <f>ZZZ__FnCalls!F25</f>
        <v>Jul 2011</v>
      </c>
      <c r="V64" s="20" t="str">
        <f>ZZZ__FnCalls!F26</f>
        <v>Aug 2011</v>
      </c>
      <c r="W64" s="20" t="str">
        <f>ZZZ__FnCalls!F27</f>
        <v>Sep 2011</v>
      </c>
      <c r="X64" s="20" t="str">
        <f>ZZZ__FnCalls!F28</f>
        <v>Oct 2011</v>
      </c>
      <c r="Y64" s="20" t="str">
        <f>ZZZ__FnCalls!F29</f>
        <v>Nov 2011</v>
      </c>
      <c r="Z64" s="20" t="str">
        <f>ZZZ__FnCalls!F30</f>
        <v>Dec 2011</v>
      </c>
      <c r="AA64" s="21" t="str">
        <f>ZZZ__FnCalls!H19</f>
        <v>2011</v>
      </c>
      <c r="AB64" s="20" t="str">
        <f>ZZZ__FnCalls!F31</f>
        <v>Jan 2012</v>
      </c>
      <c r="AC64" s="20" t="str">
        <f>ZZZ__FnCalls!F32</f>
        <v>Feb 2012</v>
      </c>
      <c r="AD64" s="20" t="str">
        <f>ZZZ__FnCalls!F33</f>
        <v>Mar 2012</v>
      </c>
      <c r="AE64" s="20" t="str">
        <f>ZZZ__FnCalls!F34</f>
        <v>Apr 2012</v>
      </c>
      <c r="AF64" s="20" t="str">
        <f>ZZZ__FnCalls!F35</f>
        <v>May 2012</v>
      </c>
      <c r="AG64" s="20" t="str">
        <f>ZZZ__FnCalls!F36</f>
        <v>Jun 2012</v>
      </c>
      <c r="AH64" s="20" t="str">
        <f>ZZZ__FnCalls!F37</f>
        <v>Jul 2012</v>
      </c>
      <c r="AI64" s="20" t="str">
        <f>ZZZ__FnCalls!F38</f>
        <v>Aug 2012</v>
      </c>
      <c r="AJ64" s="20" t="str">
        <f>ZZZ__FnCalls!F39</f>
        <v>Sep 2012</v>
      </c>
      <c r="AK64" s="20" t="str">
        <f>ZZZ__FnCalls!F40</f>
        <v>Oct 2012</v>
      </c>
      <c r="AL64" s="20" t="str">
        <f>ZZZ__FnCalls!F41</f>
        <v>Nov 2012</v>
      </c>
      <c r="AM64" s="20" t="str">
        <f>ZZZ__FnCalls!F42</f>
        <v>Dec 2012</v>
      </c>
      <c r="AN64" s="21" t="str">
        <f>ZZZ__FnCalls!H31</f>
        <v>2012</v>
      </c>
      <c r="AO64" s="20" t="str">
        <f>ZZZ__FnCalls!F43</f>
        <v>Jan 2013</v>
      </c>
      <c r="AP64" s="20" t="str">
        <f>ZZZ__FnCalls!F44</f>
        <v>Feb 2013</v>
      </c>
      <c r="AQ64" s="20" t="str">
        <f>ZZZ__FnCalls!F45</f>
        <v>Mar 2013</v>
      </c>
      <c r="AR64" s="20" t="str">
        <f>ZZZ__FnCalls!F46</f>
        <v>Apr 2013</v>
      </c>
      <c r="AS64" s="20" t="str">
        <f>ZZZ__FnCalls!F47</f>
        <v>May 2013</v>
      </c>
      <c r="AT64" s="20" t="str">
        <f>ZZZ__FnCalls!F48</f>
        <v>Jun 2013</v>
      </c>
      <c r="AU64" s="20" t="str">
        <f>ZZZ__FnCalls!F49</f>
        <v>Jul 2013</v>
      </c>
      <c r="AV64" s="20" t="str">
        <f>ZZZ__FnCalls!F50</f>
        <v>Aug 2013</v>
      </c>
      <c r="AW64" s="20" t="str">
        <f>ZZZ__FnCalls!F51</f>
        <v>Sep 2013</v>
      </c>
      <c r="AX64" s="20" t="str">
        <f>ZZZ__FnCalls!F52</f>
        <v>Oct 2013</v>
      </c>
      <c r="AY64" s="20" t="str">
        <f>ZZZ__FnCalls!F53</f>
        <v>Nov 2013</v>
      </c>
      <c r="AZ64" s="20" t="str">
        <f>ZZZ__FnCalls!F54</f>
        <v>Dec 2013</v>
      </c>
      <c r="BA64" s="21" t="str">
        <f>ZZZ__FnCalls!H43</f>
        <v>2013</v>
      </c>
      <c r="BB64" s="20" t="str">
        <f>ZZZ__FnCalls!F55</f>
        <v>Jan 2014</v>
      </c>
      <c r="BC64" s="20" t="str">
        <f>ZZZ__FnCalls!F56</f>
        <v>Feb 2014</v>
      </c>
      <c r="BD64" s="20" t="str">
        <f>ZZZ__FnCalls!F57</f>
        <v>Mar 2014</v>
      </c>
      <c r="BE64" s="20" t="str">
        <f>ZZZ__FnCalls!F58</f>
        <v>Apr 2014</v>
      </c>
      <c r="BF64" s="20" t="str">
        <f>ZZZ__FnCalls!F59</f>
        <v>May 2014</v>
      </c>
      <c r="BG64" s="20" t="str">
        <f>ZZZ__FnCalls!F60</f>
        <v>Jun 2014</v>
      </c>
      <c r="BH64" s="20" t="str">
        <f>ZZZ__FnCalls!F61</f>
        <v>Jul 2014</v>
      </c>
      <c r="BI64" s="20" t="str">
        <f>ZZZ__FnCalls!F62</f>
        <v>Aug 2014</v>
      </c>
      <c r="BJ64" s="20" t="str">
        <f>ZZZ__FnCalls!F63</f>
        <v>Sep 2014</v>
      </c>
      <c r="BK64" s="20" t="str">
        <f>ZZZ__FnCalls!F64</f>
        <v>Oct 2014</v>
      </c>
      <c r="BL64" s="20" t="str">
        <f>ZZZ__FnCalls!F65</f>
        <v>Nov 2014</v>
      </c>
      <c r="BM64" s="20" t="str">
        <f>ZZZ__FnCalls!F66</f>
        <v>Dec 2014</v>
      </c>
      <c r="BN64" s="21" t="str">
        <f>ZZZ__FnCalls!H55</f>
        <v>2014</v>
      </c>
      <c r="BO64" s="20" t="str">
        <f>ZZZ__FnCalls!F67</f>
        <v>Jan 2015</v>
      </c>
      <c r="BP64" s="20" t="str">
        <f>ZZZ__FnCalls!F68</f>
        <v>Feb 2015</v>
      </c>
      <c r="BQ64" s="20" t="str">
        <f>ZZZ__FnCalls!F69</f>
        <v>Mar 2015</v>
      </c>
      <c r="BR64" s="20" t="str">
        <f>ZZZ__FnCalls!F70</f>
        <v>Apr 2015</v>
      </c>
      <c r="BS64" s="20" t="str">
        <f>ZZZ__FnCalls!F71</f>
        <v>May 2015</v>
      </c>
      <c r="BT64" s="20" t="str">
        <f>ZZZ__FnCalls!F72</f>
        <v>Jun 2015</v>
      </c>
      <c r="BU64" s="20" t="str">
        <f>ZZZ__FnCalls!F73</f>
        <v>Jul 2015</v>
      </c>
      <c r="BV64" s="20" t="str">
        <f>ZZZ__FnCalls!F74</f>
        <v>Aug 2015</v>
      </c>
      <c r="BW64" s="20" t="str">
        <f>ZZZ__FnCalls!F75</f>
        <v>Sep 2015</v>
      </c>
      <c r="BX64" s="20" t="str">
        <f>ZZZ__FnCalls!F76</f>
        <v>Oct 2015</v>
      </c>
      <c r="BY64" s="20" t="str">
        <f>ZZZ__FnCalls!F77</f>
        <v>Nov 2015</v>
      </c>
      <c r="BZ64" s="20" t="str">
        <f>ZZZ__FnCalls!F78</f>
        <v>Dec 2015</v>
      </c>
      <c r="CA64" s="21" t="str">
        <f>ZZZ__FnCalls!H67</f>
        <v>2015</v>
      </c>
      <c r="CB64" s="20" t="str">
        <f>ZZZ__FnCalls!F79</f>
        <v>Jan 2016</v>
      </c>
      <c r="CC64" s="20" t="str">
        <f>ZZZ__FnCalls!F80</f>
        <v>Feb 2016</v>
      </c>
      <c r="CD64" s="20" t="str">
        <f>ZZZ__FnCalls!F81</f>
        <v>Mar 2016</v>
      </c>
      <c r="CE64" s="20" t="str">
        <f>ZZZ__FnCalls!F82</f>
        <v>Apr 2016</v>
      </c>
      <c r="CF64" s="20" t="str">
        <f>ZZZ__FnCalls!F83</f>
        <v>May 2016</v>
      </c>
      <c r="CG64" s="20" t="str">
        <f>ZZZ__FnCalls!F84</f>
        <v>Jun 2016</v>
      </c>
      <c r="CH64" s="20" t="str">
        <f>ZZZ__FnCalls!F85</f>
        <v>Jul 2016</v>
      </c>
      <c r="CI64" s="20" t="str">
        <f>ZZZ__FnCalls!F86</f>
        <v>Aug 2016</v>
      </c>
      <c r="CJ64" s="20" t="str">
        <f>ZZZ__FnCalls!F87</f>
        <v>Sep 2016</v>
      </c>
      <c r="CK64" s="20" t="str">
        <f>ZZZ__FnCalls!F88</f>
        <v>Oct 2016</v>
      </c>
      <c r="CL64" s="20" t="str">
        <f>ZZZ__FnCalls!F89</f>
        <v>Nov 2016</v>
      </c>
      <c r="CM64" s="20" t="str">
        <f>ZZZ__FnCalls!F90</f>
        <v>Dec 2016</v>
      </c>
      <c r="CN64" s="21" t="str">
        <f>ZZZ__FnCalls!H79</f>
        <v>2016</v>
      </c>
      <c r="CO64" s="20" t="str">
        <f>ZZZ__FnCalls!F91</f>
        <v>Jan 2017</v>
      </c>
      <c r="CP64" s="20" t="str">
        <f>ZZZ__FnCalls!F92</f>
        <v>Feb 2017</v>
      </c>
      <c r="CQ64" s="20" t="str">
        <f>ZZZ__FnCalls!F93</f>
        <v>Mar 2017</v>
      </c>
      <c r="CR64" s="20" t="str">
        <f>ZZZ__FnCalls!F94</f>
        <v>Apr 2017</v>
      </c>
      <c r="CS64" s="20" t="str">
        <f>ZZZ__FnCalls!F95</f>
        <v>May 2017</v>
      </c>
      <c r="CT64" s="20" t="str">
        <f>ZZZ__FnCalls!F96</f>
        <v>Jun 2017</v>
      </c>
      <c r="CU64" s="20" t="str">
        <f>ZZZ__FnCalls!F97</f>
        <v>Jul 2017</v>
      </c>
      <c r="CV64" s="20" t="str">
        <f>ZZZ__FnCalls!F98</f>
        <v>Aug 2017</v>
      </c>
      <c r="CW64" s="20" t="str">
        <f>ZZZ__FnCalls!F99</f>
        <v>Sep 2017</v>
      </c>
      <c r="CX64" s="20" t="str">
        <f>ZZZ__FnCalls!F100</f>
        <v>Oct 2017</v>
      </c>
      <c r="CY64" s="20" t="str">
        <f>ZZZ__FnCalls!F101</f>
        <v>Nov 2017</v>
      </c>
      <c r="CZ64" s="20" t="str">
        <f>ZZZ__FnCalls!F102</f>
        <v>Dec 2017</v>
      </c>
      <c r="DA64" s="21" t="str">
        <f>ZZZ__FnCalls!H91</f>
        <v>2017</v>
      </c>
      <c r="DB64" s="20" t="str">
        <f>ZZZ__FnCalls!F103</f>
        <v>Jan 2018</v>
      </c>
      <c r="DC64" s="20" t="str">
        <f>ZZZ__FnCalls!F104</f>
        <v>Feb 2018</v>
      </c>
      <c r="DD64" s="20" t="str">
        <f>ZZZ__FnCalls!F105</f>
        <v>Mar 2018</v>
      </c>
      <c r="DE64" s="20" t="str">
        <f>ZZZ__FnCalls!F106</f>
        <v>Apr 2018</v>
      </c>
      <c r="DF64" s="20" t="str">
        <f>ZZZ__FnCalls!F107</f>
        <v>May 2018</v>
      </c>
      <c r="DG64" s="20" t="str">
        <f>ZZZ__FnCalls!F108</f>
        <v>Jun 2018</v>
      </c>
      <c r="DH64" s="20" t="str">
        <f>ZZZ__FnCalls!F109</f>
        <v>Jul 2018</v>
      </c>
      <c r="DI64" s="20" t="str">
        <f>ZZZ__FnCalls!F110</f>
        <v>Aug 2018</v>
      </c>
      <c r="DJ64" s="20" t="str">
        <f>ZZZ__FnCalls!F111</f>
        <v>Sep 2018</v>
      </c>
      <c r="DK64" s="20" t="str">
        <f>ZZZ__FnCalls!F112</f>
        <v>Oct 2018</v>
      </c>
      <c r="DL64" s="20" t="str">
        <f>ZZZ__FnCalls!F113</f>
        <v>Nov 2018</v>
      </c>
      <c r="DM64" s="20" t="str">
        <f>ZZZ__FnCalls!F114</f>
        <v>Dec 2018</v>
      </c>
      <c r="DN64" s="21" t="str">
        <f>ZZZ__FnCalls!H103</f>
        <v>2018</v>
      </c>
      <c r="DO64" s="20" t="str">
        <f>ZZZ__FnCalls!F115</f>
        <v>Jan 2019</v>
      </c>
      <c r="DP64" s="20" t="str">
        <f>ZZZ__FnCalls!F116</f>
        <v>Feb 2019</v>
      </c>
      <c r="DQ64" s="20" t="str">
        <f>ZZZ__FnCalls!F117</f>
        <v>Mar 2019</v>
      </c>
      <c r="DR64" s="20" t="str">
        <f>ZZZ__FnCalls!F118</f>
        <v>Apr 2019</v>
      </c>
      <c r="DS64" s="20" t="str">
        <f>ZZZ__FnCalls!F119</f>
        <v>May 2019</v>
      </c>
      <c r="DT64" s="20" t="str">
        <f>ZZZ__FnCalls!F120</f>
        <v>Jun 2019</v>
      </c>
      <c r="DU64" s="20" t="str">
        <f>ZZZ__FnCalls!F121</f>
        <v>Jul 2019</v>
      </c>
      <c r="DV64" s="20" t="str">
        <f>ZZZ__FnCalls!F122</f>
        <v>Aug 2019</v>
      </c>
      <c r="DW64" s="20" t="str">
        <f>ZZZ__FnCalls!F123</f>
        <v>Sep 2019</v>
      </c>
      <c r="DX64" s="20" t="str">
        <f>ZZZ__FnCalls!F124</f>
        <v>Oct 2019</v>
      </c>
      <c r="DY64" s="20" t="str">
        <f>ZZZ__FnCalls!F125</f>
        <v>Nov 2019</v>
      </c>
      <c r="DZ64" s="20" t="str">
        <f>ZZZ__FnCalls!F126</f>
        <v>Dec 2019</v>
      </c>
      <c r="EA64" s="21" t="str">
        <f>ZZZ__FnCalls!H115</f>
        <v>2019</v>
      </c>
      <c r="EB64" s="20" t="str">
        <f>ZZZ__FnCalls!F127</f>
        <v>Jan 2020</v>
      </c>
      <c r="EC64" s="20" t="str">
        <f>ZZZ__FnCalls!F128</f>
        <v>Feb 2020</v>
      </c>
      <c r="ED64" s="20" t="str">
        <f>ZZZ__FnCalls!F129</f>
        <v>Mar 2020</v>
      </c>
      <c r="EE64" s="20" t="str">
        <f>ZZZ__FnCalls!F130</f>
        <v>Apr 2020</v>
      </c>
      <c r="EF64" s="20" t="str">
        <f>ZZZ__FnCalls!F131</f>
        <v>May 2020</v>
      </c>
      <c r="EG64" s="20" t="str">
        <f>ZZZ__FnCalls!F132</f>
        <v>Jun 2020</v>
      </c>
      <c r="EH64" s="20" t="str">
        <f>ZZZ__FnCalls!F133</f>
        <v>Jul 2020</v>
      </c>
      <c r="EI64" s="20" t="str">
        <f>ZZZ__FnCalls!F134</f>
        <v>Aug 2020</v>
      </c>
      <c r="EJ64" s="20" t="str">
        <f>ZZZ__FnCalls!F135</f>
        <v>Sep 2020</v>
      </c>
      <c r="EK64" s="20" t="str">
        <f>ZZZ__FnCalls!F136</f>
        <v>Oct 2020</v>
      </c>
      <c r="EL64" s="20" t="str">
        <f>ZZZ__FnCalls!F137</f>
        <v>Nov 2020</v>
      </c>
      <c r="EM64" s="20" t="str">
        <f>ZZZ__FnCalls!F138</f>
        <v>Dec 2020</v>
      </c>
      <c r="EN64" s="21" t="str">
        <f>ZZZ__FnCalls!H127</f>
        <v>2020</v>
      </c>
    </row>
    <row r="65" spans="1:144" ht="12.75" customHeight="1">
      <c r="A65" s="5"/>
      <c r="B65" s="44" t="str">
        <f>ZZZ__FnCalls!F7</f>
        <v>Jan 2010</v>
      </c>
      <c r="C65" s="44" t="str">
        <f>ZZZ__FnCalls!F8</f>
        <v>Feb 2010</v>
      </c>
      <c r="D65" s="44" t="str">
        <f>ZZZ__FnCalls!F9</f>
        <v>Mar 2010</v>
      </c>
      <c r="E65" s="44" t="str">
        <f>ZZZ__FnCalls!F10</f>
        <v>Apr 2010</v>
      </c>
      <c r="F65" s="44" t="str">
        <f>ZZZ__FnCalls!F11</f>
        <v>May 2010</v>
      </c>
      <c r="G65" s="44" t="str">
        <f>ZZZ__FnCalls!F12</f>
        <v>Jun 2010</v>
      </c>
      <c r="H65" s="44" t="str">
        <f>ZZZ__FnCalls!F13</f>
        <v>Jul 2010</v>
      </c>
      <c r="I65" s="44" t="str">
        <f>ZZZ__FnCalls!F14</f>
        <v>Aug 2010</v>
      </c>
      <c r="J65" s="44" t="str">
        <f>ZZZ__FnCalls!F15</f>
        <v>Sep 2010</v>
      </c>
      <c r="K65" s="44" t="str">
        <f>ZZZ__FnCalls!F16</f>
        <v>Oct 2010</v>
      </c>
      <c r="L65" s="44" t="str">
        <f>ZZZ__FnCalls!F17</f>
        <v>Nov 2010</v>
      </c>
      <c r="M65" s="44" t="str">
        <f>ZZZ__FnCalls!F18</f>
        <v>Dec 2010</v>
      </c>
      <c r="N65" s="45" t="str">
        <f>ZZZ__FnCalls!F7</f>
        <v>Jan 2010</v>
      </c>
      <c r="O65" s="44" t="str">
        <f>ZZZ__FnCalls!F19</f>
        <v>Jan 2011</v>
      </c>
      <c r="P65" s="44" t="str">
        <f>ZZZ__FnCalls!F20</f>
        <v>Feb 2011</v>
      </c>
      <c r="Q65" s="44" t="str">
        <f>ZZZ__FnCalls!F21</f>
        <v>Mar 2011</v>
      </c>
      <c r="R65" s="44" t="str">
        <f>ZZZ__FnCalls!F22</f>
        <v>Apr 2011</v>
      </c>
      <c r="S65" s="44" t="str">
        <f>ZZZ__FnCalls!F23</f>
        <v>May 2011</v>
      </c>
      <c r="T65" s="44" t="str">
        <f>ZZZ__FnCalls!F24</f>
        <v>Jun 2011</v>
      </c>
      <c r="U65" s="44" t="str">
        <f>ZZZ__FnCalls!F25</f>
        <v>Jul 2011</v>
      </c>
      <c r="V65" s="44" t="str">
        <f>ZZZ__FnCalls!F26</f>
        <v>Aug 2011</v>
      </c>
      <c r="W65" s="44" t="str">
        <f>ZZZ__FnCalls!F27</f>
        <v>Sep 2011</v>
      </c>
      <c r="X65" s="44" t="str">
        <f>ZZZ__FnCalls!F28</f>
        <v>Oct 2011</v>
      </c>
      <c r="Y65" s="44" t="str">
        <f>ZZZ__FnCalls!F29</f>
        <v>Nov 2011</v>
      </c>
      <c r="Z65" s="44" t="str">
        <f>ZZZ__FnCalls!F30</f>
        <v>Dec 2011</v>
      </c>
      <c r="AA65" s="45" t="str">
        <f>ZZZ__FnCalls!F19</f>
        <v>Jan 2011</v>
      </c>
      <c r="AB65" s="44" t="str">
        <f>ZZZ__FnCalls!F31</f>
        <v>Jan 2012</v>
      </c>
      <c r="AC65" s="44" t="str">
        <f>ZZZ__FnCalls!F32</f>
        <v>Feb 2012</v>
      </c>
      <c r="AD65" s="44" t="str">
        <f>ZZZ__FnCalls!F33</f>
        <v>Mar 2012</v>
      </c>
      <c r="AE65" s="44" t="str">
        <f>ZZZ__FnCalls!F34</f>
        <v>Apr 2012</v>
      </c>
      <c r="AF65" s="44" t="str">
        <f>ZZZ__FnCalls!F35</f>
        <v>May 2012</v>
      </c>
      <c r="AG65" s="44" t="str">
        <f>ZZZ__FnCalls!F36</f>
        <v>Jun 2012</v>
      </c>
      <c r="AH65" s="44" t="str">
        <f>ZZZ__FnCalls!F37</f>
        <v>Jul 2012</v>
      </c>
      <c r="AI65" s="44" t="str">
        <f>ZZZ__FnCalls!F38</f>
        <v>Aug 2012</v>
      </c>
      <c r="AJ65" s="44" t="str">
        <f>ZZZ__FnCalls!F39</f>
        <v>Sep 2012</v>
      </c>
      <c r="AK65" s="44" t="str">
        <f>ZZZ__FnCalls!F40</f>
        <v>Oct 2012</v>
      </c>
      <c r="AL65" s="44" t="str">
        <f>ZZZ__FnCalls!F41</f>
        <v>Nov 2012</v>
      </c>
      <c r="AM65" s="44" t="str">
        <f>ZZZ__FnCalls!F42</f>
        <v>Dec 2012</v>
      </c>
      <c r="AN65" s="45" t="str">
        <f>ZZZ__FnCalls!F31</f>
        <v>Jan 2012</v>
      </c>
      <c r="AO65" s="44" t="str">
        <f>ZZZ__FnCalls!F43</f>
        <v>Jan 2013</v>
      </c>
      <c r="AP65" s="44" t="str">
        <f>ZZZ__FnCalls!F44</f>
        <v>Feb 2013</v>
      </c>
      <c r="AQ65" s="44" t="str">
        <f>ZZZ__FnCalls!F45</f>
        <v>Mar 2013</v>
      </c>
      <c r="AR65" s="44" t="str">
        <f>ZZZ__FnCalls!F46</f>
        <v>Apr 2013</v>
      </c>
      <c r="AS65" s="44" t="str">
        <f>ZZZ__FnCalls!F47</f>
        <v>May 2013</v>
      </c>
      <c r="AT65" s="44" t="str">
        <f>ZZZ__FnCalls!F48</f>
        <v>Jun 2013</v>
      </c>
      <c r="AU65" s="44" t="str">
        <f>ZZZ__FnCalls!F49</f>
        <v>Jul 2013</v>
      </c>
      <c r="AV65" s="44" t="str">
        <f>ZZZ__FnCalls!F50</f>
        <v>Aug 2013</v>
      </c>
      <c r="AW65" s="44" t="str">
        <f>ZZZ__FnCalls!F51</f>
        <v>Sep 2013</v>
      </c>
      <c r="AX65" s="44" t="str">
        <f>ZZZ__FnCalls!F52</f>
        <v>Oct 2013</v>
      </c>
      <c r="AY65" s="44" t="str">
        <f>ZZZ__FnCalls!F53</f>
        <v>Nov 2013</v>
      </c>
      <c r="AZ65" s="44" t="str">
        <f>ZZZ__FnCalls!F54</f>
        <v>Dec 2013</v>
      </c>
      <c r="BA65" s="45" t="str">
        <f>ZZZ__FnCalls!F43</f>
        <v>Jan 2013</v>
      </c>
      <c r="BB65" s="44" t="str">
        <f>ZZZ__FnCalls!F55</f>
        <v>Jan 2014</v>
      </c>
      <c r="BC65" s="44" t="str">
        <f>ZZZ__FnCalls!F56</f>
        <v>Feb 2014</v>
      </c>
      <c r="BD65" s="44" t="str">
        <f>ZZZ__FnCalls!F57</f>
        <v>Mar 2014</v>
      </c>
      <c r="BE65" s="44" t="str">
        <f>ZZZ__FnCalls!F58</f>
        <v>Apr 2014</v>
      </c>
      <c r="BF65" s="44" t="str">
        <f>ZZZ__FnCalls!F59</f>
        <v>May 2014</v>
      </c>
      <c r="BG65" s="44" t="str">
        <f>ZZZ__FnCalls!F60</f>
        <v>Jun 2014</v>
      </c>
      <c r="BH65" s="44" t="str">
        <f>ZZZ__FnCalls!F61</f>
        <v>Jul 2014</v>
      </c>
      <c r="BI65" s="44" t="str">
        <f>ZZZ__FnCalls!F62</f>
        <v>Aug 2014</v>
      </c>
      <c r="BJ65" s="44" t="str">
        <f>ZZZ__FnCalls!F63</f>
        <v>Sep 2014</v>
      </c>
      <c r="BK65" s="44" t="str">
        <f>ZZZ__FnCalls!F64</f>
        <v>Oct 2014</v>
      </c>
      <c r="BL65" s="44" t="str">
        <f>ZZZ__FnCalls!F65</f>
        <v>Nov 2014</v>
      </c>
      <c r="BM65" s="44" t="str">
        <f>ZZZ__FnCalls!F66</f>
        <v>Dec 2014</v>
      </c>
      <c r="BN65" s="45" t="str">
        <f>ZZZ__FnCalls!F55</f>
        <v>Jan 2014</v>
      </c>
      <c r="BO65" s="44" t="str">
        <f>ZZZ__FnCalls!F67</f>
        <v>Jan 2015</v>
      </c>
      <c r="BP65" s="44" t="str">
        <f>ZZZ__FnCalls!F68</f>
        <v>Feb 2015</v>
      </c>
      <c r="BQ65" s="44" t="str">
        <f>ZZZ__FnCalls!F69</f>
        <v>Mar 2015</v>
      </c>
      <c r="BR65" s="44" t="str">
        <f>ZZZ__FnCalls!F70</f>
        <v>Apr 2015</v>
      </c>
      <c r="BS65" s="44" t="str">
        <f>ZZZ__FnCalls!F71</f>
        <v>May 2015</v>
      </c>
      <c r="BT65" s="44" t="str">
        <f>ZZZ__FnCalls!F72</f>
        <v>Jun 2015</v>
      </c>
      <c r="BU65" s="44" t="str">
        <f>ZZZ__FnCalls!F73</f>
        <v>Jul 2015</v>
      </c>
      <c r="BV65" s="44" t="str">
        <f>ZZZ__FnCalls!F74</f>
        <v>Aug 2015</v>
      </c>
      <c r="BW65" s="44" t="str">
        <f>ZZZ__FnCalls!F75</f>
        <v>Sep 2015</v>
      </c>
      <c r="BX65" s="44" t="str">
        <f>ZZZ__FnCalls!F76</f>
        <v>Oct 2015</v>
      </c>
      <c r="BY65" s="44" t="str">
        <f>ZZZ__FnCalls!F77</f>
        <v>Nov 2015</v>
      </c>
      <c r="BZ65" s="44" t="str">
        <f>ZZZ__FnCalls!F78</f>
        <v>Dec 2015</v>
      </c>
      <c r="CA65" s="45" t="str">
        <f>ZZZ__FnCalls!F67</f>
        <v>Jan 2015</v>
      </c>
      <c r="CB65" s="44" t="str">
        <f>ZZZ__FnCalls!F79</f>
        <v>Jan 2016</v>
      </c>
      <c r="CC65" s="44" t="str">
        <f>ZZZ__FnCalls!F80</f>
        <v>Feb 2016</v>
      </c>
      <c r="CD65" s="44" t="str">
        <f>ZZZ__FnCalls!F81</f>
        <v>Mar 2016</v>
      </c>
      <c r="CE65" s="44" t="str">
        <f>ZZZ__FnCalls!F82</f>
        <v>Apr 2016</v>
      </c>
      <c r="CF65" s="44" t="str">
        <f>ZZZ__FnCalls!F83</f>
        <v>May 2016</v>
      </c>
      <c r="CG65" s="44" t="str">
        <f>ZZZ__FnCalls!F84</f>
        <v>Jun 2016</v>
      </c>
      <c r="CH65" s="44" t="str">
        <f>ZZZ__FnCalls!F85</f>
        <v>Jul 2016</v>
      </c>
      <c r="CI65" s="44" t="str">
        <f>ZZZ__FnCalls!F86</f>
        <v>Aug 2016</v>
      </c>
      <c r="CJ65" s="44" t="str">
        <f>ZZZ__FnCalls!F87</f>
        <v>Sep 2016</v>
      </c>
      <c r="CK65" s="44" t="str">
        <f>ZZZ__FnCalls!F88</f>
        <v>Oct 2016</v>
      </c>
      <c r="CL65" s="44" t="str">
        <f>ZZZ__FnCalls!F89</f>
        <v>Nov 2016</v>
      </c>
      <c r="CM65" s="44" t="str">
        <f>ZZZ__FnCalls!F90</f>
        <v>Dec 2016</v>
      </c>
      <c r="CN65" s="45" t="str">
        <f>ZZZ__FnCalls!F79</f>
        <v>Jan 2016</v>
      </c>
      <c r="CO65" s="44" t="str">
        <f>ZZZ__FnCalls!F91</f>
        <v>Jan 2017</v>
      </c>
      <c r="CP65" s="44" t="str">
        <f>ZZZ__FnCalls!F92</f>
        <v>Feb 2017</v>
      </c>
      <c r="CQ65" s="44" t="str">
        <f>ZZZ__FnCalls!F93</f>
        <v>Mar 2017</v>
      </c>
      <c r="CR65" s="44" t="str">
        <f>ZZZ__FnCalls!F94</f>
        <v>Apr 2017</v>
      </c>
      <c r="CS65" s="44" t="str">
        <f>ZZZ__FnCalls!F95</f>
        <v>May 2017</v>
      </c>
      <c r="CT65" s="44" t="str">
        <f>ZZZ__FnCalls!F96</f>
        <v>Jun 2017</v>
      </c>
      <c r="CU65" s="44" t="str">
        <f>ZZZ__FnCalls!F97</f>
        <v>Jul 2017</v>
      </c>
      <c r="CV65" s="44" t="str">
        <f>ZZZ__FnCalls!F98</f>
        <v>Aug 2017</v>
      </c>
      <c r="CW65" s="44" t="str">
        <f>ZZZ__FnCalls!F99</f>
        <v>Sep 2017</v>
      </c>
      <c r="CX65" s="44" t="str">
        <f>ZZZ__FnCalls!F100</f>
        <v>Oct 2017</v>
      </c>
      <c r="CY65" s="44" t="str">
        <f>ZZZ__FnCalls!F101</f>
        <v>Nov 2017</v>
      </c>
      <c r="CZ65" s="44" t="str">
        <f>ZZZ__FnCalls!F102</f>
        <v>Dec 2017</v>
      </c>
      <c r="DA65" s="45" t="str">
        <f>ZZZ__FnCalls!F91</f>
        <v>Jan 2017</v>
      </c>
      <c r="DB65" s="44" t="str">
        <f>ZZZ__FnCalls!F103</f>
        <v>Jan 2018</v>
      </c>
      <c r="DC65" s="44" t="str">
        <f>ZZZ__FnCalls!F104</f>
        <v>Feb 2018</v>
      </c>
      <c r="DD65" s="44" t="str">
        <f>ZZZ__FnCalls!F105</f>
        <v>Mar 2018</v>
      </c>
      <c r="DE65" s="44" t="str">
        <f>ZZZ__FnCalls!F106</f>
        <v>Apr 2018</v>
      </c>
      <c r="DF65" s="44" t="str">
        <f>ZZZ__FnCalls!F107</f>
        <v>May 2018</v>
      </c>
      <c r="DG65" s="44" t="str">
        <f>ZZZ__FnCalls!F108</f>
        <v>Jun 2018</v>
      </c>
      <c r="DH65" s="44" t="str">
        <f>ZZZ__FnCalls!F109</f>
        <v>Jul 2018</v>
      </c>
      <c r="DI65" s="44" t="str">
        <f>ZZZ__FnCalls!F110</f>
        <v>Aug 2018</v>
      </c>
      <c r="DJ65" s="44" t="str">
        <f>ZZZ__FnCalls!F111</f>
        <v>Sep 2018</v>
      </c>
      <c r="DK65" s="44" t="str">
        <f>ZZZ__FnCalls!F112</f>
        <v>Oct 2018</v>
      </c>
      <c r="DL65" s="44" t="str">
        <f>ZZZ__FnCalls!F113</f>
        <v>Nov 2018</v>
      </c>
      <c r="DM65" s="44" t="str">
        <f>ZZZ__FnCalls!F114</f>
        <v>Dec 2018</v>
      </c>
      <c r="DN65" s="45" t="str">
        <f>ZZZ__FnCalls!F103</f>
        <v>Jan 2018</v>
      </c>
      <c r="DO65" s="44" t="str">
        <f>ZZZ__FnCalls!F115</f>
        <v>Jan 2019</v>
      </c>
      <c r="DP65" s="44" t="str">
        <f>ZZZ__FnCalls!F116</f>
        <v>Feb 2019</v>
      </c>
      <c r="DQ65" s="44" t="str">
        <f>ZZZ__FnCalls!F117</f>
        <v>Mar 2019</v>
      </c>
      <c r="DR65" s="44" t="str">
        <f>ZZZ__FnCalls!F118</f>
        <v>Apr 2019</v>
      </c>
      <c r="DS65" s="44" t="str">
        <f>ZZZ__FnCalls!F119</f>
        <v>May 2019</v>
      </c>
      <c r="DT65" s="44" t="str">
        <f>ZZZ__FnCalls!F120</f>
        <v>Jun 2019</v>
      </c>
      <c r="DU65" s="44" t="str">
        <f>ZZZ__FnCalls!F121</f>
        <v>Jul 2019</v>
      </c>
      <c r="DV65" s="44" t="str">
        <f>ZZZ__FnCalls!F122</f>
        <v>Aug 2019</v>
      </c>
      <c r="DW65" s="44" t="str">
        <f>ZZZ__FnCalls!F123</f>
        <v>Sep 2019</v>
      </c>
      <c r="DX65" s="44" t="str">
        <f>ZZZ__FnCalls!F124</f>
        <v>Oct 2019</v>
      </c>
      <c r="DY65" s="44" t="str">
        <f>ZZZ__FnCalls!F125</f>
        <v>Nov 2019</v>
      </c>
      <c r="DZ65" s="44" t="str">
        <f>ZZZ__FnCalls!F126</f>
        <v>Dec 2019</v>
      </c>
      <c r="EA65" s="45" t="str">
        <f>ZZZ__FnCalls!F115</f>
        <v>Jan 2019</v>
      </c>
      <c r="EB65" s="44" t="str">
        <f>ZZZ__FnCalls!F127</f>
        <v>Jan 2020</v>
      </c>
      <c r="EC65" s="44" t="str">
        <f>ZZZ__FnCalls!F128</f>
        <v>Feb 2020</v>
      </c>
      <c r="ED65" s="44" t="str">
        <f>ZZZ__FnCalls!F129</f>
        <v>Mar 2020</v>
      </c>
      <c r="EE65" s="44" t="str">
        <f>ZZZ__FnCalls!F130</f>
        <v>Apr 2020</v>
      </c>
      <c r="EF65" s="44" t="str">
        <f>ZZZ__FnCalls!F131</f>
        <v>May 2020</v>
      </c>
      <c r="EG65" s="44" t="str">
        <f>ZZZ__FnCalls!F132</f>
        <v>Jun 2020</v>
      </c>
      <c r="EH65" s="44" t="str">
        <f>ZZZ__FnCalls!F133</f>
        <v>Jul 2020</v>
      </c>
      <c r="EI65" s="44" t="str">
        <f>ZZZ__FnCalls!F134</f>
        <v>Aug 2020</v>
      </c>
      <c r="EJ65" s="44" t="str">
        <f>ZZZ__FnCalls!F135</f>
        <v>Sep 2020</v>
      </c>
      <c r="EK65" s="44" t="str">
        <f>ZZZ__FnCalls!F136</f>
        <v>Oct 2020</v>
      </c>
      <c r="EL65" s="44" t="str">
        <f>ZZZ__FnCalls!F137</f>
        <v>Nov 2020</v>
      </c>
      <c r="EM65" s="44" t="str">
        <f>ZZZ__FnCalls!F138</f>
        <v>Dec 2020</v>
      </c>
      <c r="EN65" s="45" t="str">
        <f>ZZZ__FnCalls!F127</f>
        <v>Jan 2020</v>
      </c>
    </row>
    <row r="66" spans="1:144" ht="12.75" customHeight="1">
      <c r="A66" s="2" t="str">
        <f>"Demand_Expected_Short_1"</f>
        <v>Demand_Expected_Short_1</v>
      </c>
    </row>
    <row r="67" spans="1:144" ht="12.75" customHeight="1">
      <c r="B67" s="19" t="str">
        <f>ZZZ__FnCalls!F7</f>
        <v>Jan 2010</v>
      </c>
      <c r="C67" s="20" t="str">
        <f>ZZZ__FnCalls!F8</f>
        <v>Feb 2010</v>
      </c>
      <c r="D67" s="20" t="str">
        <f>ZZZ__FnCalls!F9</f>
        <v>Mar 2010</v>
      </c>
      <c r="E67" s="20" t="str">
        <f>ZZZ__FnCalls!F10</f>
        <v>Apr 2010</v>
      </c>
      <c r="F67" s="20" t="str">
        <f>ZZZ__FnCalls!F11</f>
        <v>May 2010</v>
      </c>
      <c r="G67" s="20" t="str">
        <f>ZZZ__FnCalls!F12</f>
        <v>Jun 2010</v>
      </c>
      <c r="H67" s="20" t="str">
        <f>ZZZ__FnCalls!F13</f>
        <v>Jul 2010</v>
      </c>
      <c r="I67" s="20" t="str">
        <f>ZZZ__FnCalls!F14</f>
        <v>Aug 2010</v>
      </c>
      <c r="J67" s="20" t="str">
        <f>ZZZ__FnCalls!F15</f>
        <v>Sep 2010</v>
      </c>
      <c r="K67" s="20" t="str">
        <f>ZZZ__FnCalls!F16</f>
        <v>Oct 2010</v>
      </c>
      <c r="L67" s="20" t="str">
        <f>ZZZ__FnCalls!F17</f>
        <v>Nov 2010</v>
      </c>
      <c r="M67" s="20" t="str">
        <f>ZZZ__FnCalls!F18</f>
        <v>Dec 2010</v>
      </c>
      <c r="N67" s="21" t="str">
        <f>ZZZ__FnCalls!H7</f>
        <v>2010</v>
      </c>
      <c r="O67" s="20" t="str">
        <f>ZZZ__FnCalls!F19</f>
        <v>Jan 2011</v>
      </c>
      <c r="P67" s="20" t="str">
        <f>ZZZ__FnCalls!F20</f>
        <v>Feb 2011</v>
      </c>
      <c r="Q67" s="20" t="str">
        <f>ZZZ__FnCalls!F21</f>
        <v>Mar 2011</v>
      </c>
      <c r="R67" s="20" t="str">
        <f>ZZZ__FnCalls!F22</f>
        <v>Apr 2011</v>
      </c>
      <c r="S67" s="20" t="str">
        <f>ZZZ__FnCalls!F23</f>
        <v>May 2011</v>
      </c>
      <c r="T67" s="20" t="str">
        <f>ZZZ__FnCalls!F24</f>
        <v>Jun 2011</v>
      </c>
      <c r="U67" s="20" t="str">
        <f>ZZZ__FnCalls!F25</f>
        <v>Jul 2011</v>
      </c>
      <c r="V67" s="20" t="str">
        <f>ZZZ__FnCalls!F26</f>
        <v>Aug 2011</v>
      </c>
      <c r="W67" s="20" t="str">
        <f>ZZZ__FnCalls!F27</f>
        <v>Sep 2011</v>
      </c>
      <c r="X67" s="20" t="str">
        <f>ZZZ__FnCalls!F28</f>
        <v>Oct 2011</v>
      </c>
      <c r="Y67" s="20" t="str">
        <f>ZZZ__FnCalls!F29</f>
        <v>Nov 2011</v>
      </c>
      <c r="Z67" s="20" t="str">
        <f>ZZZ__FnCalls!F30</f>
        <v>Dec 2011</v>
      </c>
      <c r="AA67" s="21" t="str">
        <f>ZZZ__FnCalls!H19</f>
        <v>2011</v>
      </c>
      <c r="AB67" s="20" t="str">
        <f>ZZZ__FnCalls!F31</f>
        <v>Jan 2012</v>
      </c>
      <c r="AC67" s="20" t="str">
        <f>ZZZ__FnCalls!F32</f>
        <v>Feb 2012</v>
      </c>
      <c r="AD67" s="20" t="str">
        <f>ZZZ__FnCalls!F33</f>
        <v>Mar 2012</v>
      </c>
      <c r="AE67" s="20" t="str">
        <f>ZZZ__FnCalls!F34</f>
        <v>Apr 2012</v>
      </c>
      <c r="AF67" s="20" t="str">
        <f>ZZZ__FnCalls!F35</f>
        <v>May 2012</v>
      </c>
      <c r="AG67" s="20" t="str">
        <f>ZZZ__FnCalls!F36</f>
        <v>Jun 2012</v>
      </c>
      <c r="AH67" s="20" t="str">
        <f>ZZZ__FnCalls!F37</f>
        <v>Jul 2012</v>
      </c>
      <c r="AI67" s="20" t="str">
        <f>ZZZ__FnCalls!F38</f>
        <v>Aug 2012</v>
      </c>
      <c r="AJ67" s="20" t="str">
        <f>ZZZ__FnCalls!F39</f>
        <v>Sep 2012</v>
      </c>
      <c r="AK67" s="20" t="str">
        <f>ZZZ__FnCalls!F40</f>
        <v>Oct 2012</v>
      </c>
      <c r="AL67" s="20" t="str">
        <f>ZZZ__FnCalls!F41</f>
        <v>Nov 2012</v>
      </c>
      <c r="AM67" s="20" t="str">
        <f>ZZZ__FnCalls!F42</f>
        <v>Dec 2012</v>
      </c>
      <c r="AN67" s="21" t="str">
        <f>ZZZ__FnCalls!H31</f>
        <v>2012</v>
      </c>
      <c r="AO67" s="20" t="str">
        <f>ZZZ__FnCalls!F43</f>
        <v>Jan 2013</v>
      </c>
      <c r="AP67" s="20" t="str">
        <f>ZZZ__FnCalls!F44</f>
        <v>Feb 2013</v>
      </c>
      <c r="AQ67" s="20" t="str">
        <f>ZZZ__FnCalls!F45</f>
        <v>Mar 2013</v>
      </c>
      <c r="AR67" s="20" t="str">
        <f>ZZZ__FnCalls!F46</f>
        <v>Apr 2013</v>
      </c>
      <c r="AS67" s="20" t="str">
        <f>ZZZ__FnCalls!F47</f>
        <v>May 2013</v>
      </c>
      <c r="AT67" s="20" t="str">
        <f>ZZZ__FnCalls!F48</f>
        <v>Jun 2013</v>
      </c>
      <c r="AU67" s="20" t="str">
        <f>ZZZ__FnCalls!F49</f>
        <v>Jul 2013</v>
      </c>
      <c r="AV67" s="20" t="str">
        <f>ZZZ__FnCalls!F50</f>
        <v>Aug 2013</v>
      </c>
      <c r="AW67" s="20" t="str">
        <f>ZZZ__FnCalls!F51</f>
        <v>Sep 2013</v>
      </c>
      <c r="AX67" s="20" t="str">
        <f>ZZZ__FnCalls!F52</f>
        <v>Oct 2013</v>
      </c>
      <c r="AY67" s="20" t="str">
        <f>ZZZ__FnCalls!F53</f>
        <v>Nov 2013</v>
      </c>
      <c r="AZ67" s="20" t="str">
        <f>ZZZ__FnCalls!F54</f>
        <v>Dec 2013</v>
      </c>
      <c r="BA67" s="21" t="str">
        <f>ZZZ__FnCalls!H43</f>
        <v>2013</v>
      </c>
      <c r="BB67" s="20" t="str">
        <f>ZZZ__FnCalls!F55</f>
        <v>Jan 2014</v>
      </c>
      <c r="BC67" s="20" t="str">
        <f>ZZZ__FnCalls!F56</f>
        <v>Feb 2014</v>
      </c>
      <c r="BD67" s="20" t="str">
        <f>ZZZ__FnCalls!F57</f>
        <v>Mar 2014</v>
      </c>
      <c r="BE67" s="20" t="str">
        <f>ZZZ__FnCalls!F58</f>
        <v>Apr 2014</v>
      </c>
      <c r="BF67" s="20" t="str">
        <f>ZZZ__FnCalls!F59</f>
        <v>May 2014</v>
      </c>
      <c r="BG67" s="20" t="str">
        <f>ZZZ__FnCalls!F60</f>
        <v>Jun 2014</v>
      </c>
      <c r="BH67" s="20" t="str">
        <f>ZZZ__FnCalls!F61</f>
        <v>Jul 2014</v>
      </c>
      <c r="BI67" s="20" t="str">
        <f>ZZZ__FnCalls!F62</f>
        <v>Aug 2014</v>
      </c>
      <c r="BJ67" s="20" t="str">
        <f>ZZZ__FnCalls!F63</f>
        <v>Sep 2014</v>
      </c>
      <c r="BK67" s="20" t="str">
        <f>ZZZ__FnCalls!F64</f>
        <v>Oct 2014</v>
      </c>
      <c r="BL67" s="20" t="str">
        <f>ZZZ__FnCalls!F65</f>
        <v>Nov 2014</v>
      </c>
      <c r="BM67" s="20" t="str">
        <f>ZZZ__FnCalls!F66</f>
        <v>Dec 2014</v>
      </c>
      <c r="BN67" s="21" t="str">
        <f>ZZZ__FnCalls!H55</f>
        <v>2014</v>
      </c>
      <c r="BO67" s="20" t="str">
        <f>ZZZ__FnCalls!F67</f>
        <v>Jan 2015</v>
      </c>
      <c r="BP67" s="20" t="str">
        <f>ZZZ__FnCalls!F68</f>
        <v>Feb 2015</v>
      </c>
      <c r="BQ67" s="20" t="str">
        <f>ZZZ__FnCalls!F69</f>
        <v>Mar 2015</v>
      </c>
      <c r="BR67" s="20" t="str">
        <f>ZZZ__FnCalls!F70</f>
        <v>Apr 2015</v>
      </c>
      <c r="BS67" s="20" t="str">
        <f>ZZZ__FnCalls!F71</f>
        <v>May 2015</v>
      </c>
      <c r="BT67" s="20" t="str">
        <f>ZZZ__FnCalls!F72</f>
        <v>Jun 2015</v>
      </c>
      <c r="BU67" s="20" t="str">
        <f>ZZZ__FnCalls!F73</f>
        <v>Jul 2015</v>
      </c>
      <c r="BV67" s="20" t="str">
        <f>ZZZ__FnCalls!F74</f>
        <v>Aug 2015</v>
      </c>
      <c r="BW67" s="20" t="str">
        <f>ZZZ__FnCalls!F75</f>
        <v>Sep 2015</v>
      </c>
      <c r="BX67" s="20" t="str">
        <f>ZZZ__FnCalls!F76</f>
        <v>Oct 2015</v>
      </c>
      <c r="BY67" s="20" t="str">
        <f>ZZZ__FnCalls!F77</f>
        <v>Nov 2015</v>
      </c>
      <c r="BZ67" s="20" t="str">
        <f>ZZZ__FnCalls!F78</f>
        <v>Dec 2015</v>
      </c>
      <c r="CA67" s="21" t="str">
        <f>ZZZ__FnCalls!H67</f>
        <v>2015</v>
      </c>
      <c r="CB67" s="20" t="str">
        <f>ZZZ__FnCalls!F79</f>
        <v>Jan 2016</v>
      </c>
      <c r="CC67" s="20" t="str">
        <f>ZZZ__FnCalls!F80</f>
        <v>Feb 2016</v>
      </c>
      <c r="CD67" s="20" t="str">
        <f>ZZZ__FnCalls!F81</f>
        <v>Mar 2016</v>
      </c>
      <c r="CE67" s="20" t="str">
        <f>ZZZ__FnCalls!F82</f>
        <v>Apr 2016</v>
      </c>
      <c r="CF67" s="20" t="str">
        <f>ZZZ__FnCalls!F83</f>
        <v>May 2016</v>
      </c>
      <c r="CG67" s="20" t="str">
        <f>ZZZ__FnCalls!F84</f>
        <v>Jun 2016</v>
      </c>
      <c r="CH67" s="20" t="str">
        <f>ZZZ__FnCalls!F85</f>
        <v>Jul 2016</v>
      </c>
      <c r="CI67" s="20" t="str">
        <f>ZZZ__FnCalls!F86</f>
        <v>Aug 2016</v>
      </c>
      <c r="CJ67" s="20" t="str">
        <f>ZZZ__FnCalls!F87</f>
        <v>Sep 2016</v>
      </c>
      <c r="CK67" s="20" t="str">
        <f>ZZZ__FnCalls!F88</f>
        <v>Oct 2016</v>
      </c>
      <c r="CL67" s="20" t="str">
        <f>ZZZ__FnCalls!F89</f>
        <v>Nov 2016</v>
      </c>
      <c r="CM67" s="20" t="str">
        <f>ZZZ__FnCalls!F90</f>
        <v>Dec 2016</v>
      </c>
      <c r="CN67" s="21" t="str">
        <f>ZZZ__FnCalls!H79</f>
        <v>2016</v>
      </c>
      <c r="CO67" s="20" t="str">
        <f>ZZZ__FnCalls!F91</f>
        <v>Jan 2017</v>
      </c>
      <c r="CP67" s="20" t="str">
        <f>ZZZ__FnCalls!F92</f>
        <v>Feb 2017</v>
      </c>
      <c r="CQ67" s="20" t="str">
        <f>ZZZ__FnCalls!F93</f>
        <v>Mar 2017</v>
      </c>
      <c r="CR67" s="20" t="str">
        <f>ZZZ__FnCalls!F94</f>
        <v>Apr 2017</v>
      </c>
      <c r="CS67" s="20" t="str">
        <f>ZZZ__FnCalls!F95</f>
        <v>May 2017</v>
      </c>
      <c r="CT67" s="20" t="str">
        <f>ZZZ__FnCalls!F96</f>
        <v>Jun 2017</v>
      </c>
      <c r="CU67" s="20" t="str">
        <f>ZZZ__FnCalls!F97</f>
        <v>Jul 2017</v>
      </c>
      <c r="CV67" s="20" t="str">
        <f>ZZZ__FnCalls!F98</f>
        <v>Aug 2017</v>
      </c>
      <c r="CW67" s="20" t="str">
        <f>ZZZ__FnCalls!F99</f>
        <v>Sep 2017</v>
      </c>
      <c r="CX67" s="20" t="str">
        <f>ZZZ__FnCalls!F100</f>
        <v>Oct 2017</v>
      </c>
      <c r="CY67" s="20" t="str">
        <f>ZZZ__FnCalls!F101</f>
        <v>Nov 2017</v>
      </c>
      <c r="CZ67" s="20" t="str">
        <f>ZZZ__FnCalls!F102</f>
        <v>Dec 2017</v>
      </c>
      <c r="DA67" s="21" t="str">
        <f>ZZZ__FnCalls!H91</f>
        <v>2017</v>
      </c>
      <c r="DB67" s="20" t="str">
        <f>ZZZ__FnCalls!F103</f>
        <v>Jan 2018</v>
      </c>
      <c r="DC67" s="20" t="str">
        <f>ZZZ__FnCalls!F104</f>
        <v>Feb 2018</v>
      </c>
      <c r="DD67" s="20" t="str">
        <f>ZZZ__FnCalls!F105</f>
        <v>Mar 2018</v>
      </c>
      <c r="DE67" s="20" t="str">
        <f>ZZZ__FnCalls!F106</f>
        <v>Apr 2018</v>
      </c>
      <c r="DF67" s="20" t="str">
        <f>ZZZ__FnCalls!F107</f>
        <v>May 2018</v>
      </c>
      <c r="DG67" s="20" t="str">
        <f>ZZZ__FnCalls!F108</f>
        <v>Jun 2018</v>
      </c>
      <c r="DH67" s="20" t="str">
        <f>ZZZ__FnCalls!F109</f>
        <v>Jul 2018</v>
      </c>
      <c r="DI67" s="20" t="str">
        <f>ZZZ__FnCalls!F110</f>
        <v>Aug 2018</v>
      </c>
      <c r="DJ67" s="20" t="str">
        <f>ZZZ__FnCalls!F111</f>
        <v>Sep 2018</v>
      </c>
      <c r="DK67" s="20" t="str">
        <f>ZZZ__FnCalls!F112</f>
        <v>Oct 2018</v>
      </c>
      <c r="DL67" s="20" t="str">
        <f>ZZZ__FnCalls!F113</f>
        <v>Nov 2018</v>
      </c>
      <c r="DM67" s="20" t="str">
        <f>ZZZ__FnCalls!F114</f>
        <v>Dec 2018</v>
      </c>
      <c r="DN67" s="21" t="str">
        <f>ZZZ__FnCalls!H103</f>
        <v>2018</v>
      </c>
      <c r="DO67" s="20" t="str">
        <f>ZZZ__FnCalls!F115</f>
        <v>Jan 2019</v>
      </c>
      <c r="DP67" s="20" t="str">
        <f>ZZZ__FnCalls!F116</f>
        <v>Feb 2019</v>
      </c>
      <c r="DQ67" s="20" t="str">
        <f>ZZZ__FnCalls!F117</f>
        <v>Mar 2019</v>
      </c>
      <c r="DR67" s="20" t="str">
        <f>ZZZ__FnCalls!F118</f>
        <v>Apr 2019</v>
      </c>
      <c r="DS67" s="20" t="str">
        <f>ZZZ__FnCalls!F119</f>
        <v>May 2019</v>
      </c>
      <c r="DT67" s="20" t="str">
        <f>ZZZ__FnCalls!F120</f>
        <v>Jun 2019</v>
      </c>
      <c r="DU67" s="20" t="str">
        <f>ZZZ__FnCalls!F121</f>
        <v>Jul 2019</v>
      </c>
      <c r="DV67" s="20" t="str">
        <f>ZZZ__FnCalls!F122</f>
        <v>Aug 2019</v>
      </c>
      <c r="DW67" s="20" t="str">
        <f>ZZZ__FnCalls!F123</f>
        <v>Sep 2019</v>
      </c>
      <c r="DX67" s="20" t="str">
        <f>ZZZ__FnCalls!F124</f>
        <v>Oct 2019</v>
      </c>
      <c r="DY67" s="20" t="str">
        <f>ZZZ__FnCalls!F125</f>
        <v>Nov 2019</v>
      </c>
      <c r="DZ67" s="20" t="str">
        <f>ZZZ__FnCalls!F126</f>
        <v>Dec 2019</v>
      </c>
      <c r="EA67" s="21" t="str">
        <f>ZZZ__FnCalls!H115</f>
        <v>2019</v>
      </c>
      <c r="EB67" s="20" t="str">
        <f>ZZZ__FnCalls!F127</f>
        <v>Jan 2020</v>
      </c>
      <c r="EC67" s="20" t="str">
        <f>ZZZ__FnCalls!F128</f>
        <v>Feb 2020</v>
      </c>
      <c r="ED67" s="20" t="str">
        <f>ZZZ__FnCalls!F129</f>
        <v>Mar 2020</v>
      </c>
      <c r="EE67" s="20" t="str">
        <f>ZZZ__FnCalls!F130</f>
        <v>Apr 2020</v>
      </c>
      <c r="EF67" s="20" t="str">
        <f>ZZZ__FnCalls!F131</f>
        <v>May 2020</v>
      </c>
      <c r="EG67" s="20" t="str">
        <f>ZZZ__FnCalls!F132</f>
        <v>Jun 2020</v>
      </c>
      <c r="EH67" s="20" t="str">
        <f>ZZZ__FnCalls!F133</f>
        <v>Jul 2020</v>
      </c>
      <c r="EI67" s="20" t="str">
        <f>ZZZ__FnCalls!F134</f>
        <v>Aug 2020</v>
      </c>
      <c r="EJ67" s="20" t="str">
        <f>ZZZ__FnCalls!F135</f>
        <v>Sep 2020</v>
      </c>
      <c r="EK67" s="20" t="str">
        <f>ZZZ__FnCalls!F136</f>
        <v>Oct 2020</v>
      </c>
      <c r="EL67" s="20" t="str">
        <f>ZZZ__FnCalls!F137</f>
        <v>Nov 2020</v>
      </c>
      <c r="EM67" s="20" t="str">
        <f>ZZZ__FnCalls!F138</f>
        <v>Dec 2020</v>
      </c>
      <c r="EN67" s="21" t="str">
        <f>ZZZ__FnCalls!H127</f>
        <v>2020</v>
      </c>
    </row>
    <row r="68" spans="1:144" ht="12.75" customHeight="1">
      <c r="A68" s="5"/>
      <c r="B68" s="44">
        <f>ZZZ__FnCalls!A7</f>
        <v>40179</v>
      </c>
      <c r="C68" s="44">
        <f>ZZZ__FnCalls!A8</f>
        <v>40210</v>
      </c>
      <c r="D68" s="44">
        <f>ZZZ__FnCalls!A9</f>
        <v>40238</v>
      </c>
      <c r="E68" s="44">
        <f>ZZZ__FnCalls!A10</f>
        <v>40269</v>
      </c>
      <c r="F68" s="44">
        <f>ZZZ__FnCalls!A11</f>
        <v>40299</v>
      </c>
      <c r="G68" s="44">
        <f>ZZZ__FnCalls!A12</f>
        <v>40330</v>
      </c>
      <c r="H68" s="44">
        <f>ZZZ__FnCalls!A13</f>
        <v>40360</v>
      </c>
      <c r="I68" s="44">
        <f>ZZZ__FnCalls!A14</f>
        <v>40391</v>
      </c>
      <c r="J68" s="44">
        <f>ZZZ__FnCalls!A15</f>
        <v>40422</v>
      </c>
      <c r="K68" s="44">
        <f>ZZZ__FnCalls!A16</f>
        <v>40452</v>
      </c>
      <c r="L68" s="44">
        <f>ZZZ__FnCalls!A17</f>
        <v>40483</v>
      </c>
      <c r="M68" s="44">
        <f>ZZZ__FnCalls!A18</f>
        <v>40513</v>
      </c>
      <c r="N68" s="45">
        <f>ZZZ__FnCalls!A7</f>
        <v>40179</v>
      </c>
      <c r="O68" s="44">
        <f>ZZZ__FnCalls!A19</f>
        <v>40544</v>
      </c>
      <c r="P68" s="44">
        <f>ZZZ__FnCalls!A20</f>
        <v>40575</v>
      </c>
      <c r="Q68" s="44">
        <f>ZZZ__FnCalls!A21</f>
        <v>40603</v>
      </c>
      <c r="R68" s="44">
        <f>ZZZ__FnCalls!A22</f>
        <v>40634</v>
      </c>
      <c r="S68" s="44">
        <f>ZZZ__FnCalls!A23</f>
        <v>40664</v>
      </c>
      <c r="T68" s="44">
        <f>ZZZ__FnCalls!A24</f>
        <v>40695</v>
      </c>
      <c r="U68" s="44">
        <f>ZZZ__FnCalls!A25</f>
        <v>40725</v>
      </c>
      <c r="V68" s="44">
        <f>ZZZ__FnCalls!A26</f>
        <v>40756</v>
      </c>
      <c r="W68" s="44">
        <f>ZZZ__FnCalls!A27</f>
        <v>40787</v>
      </c>
      <c r="X68" s="44">
        <f>ZZZ__FnCalls!A28</f>
        <v>40817</v>
      </c>
      <c r="Y68" s="44">
        <f>ZZZ__FnCalls!A29</f>
        <v>40848</v>
      </c>
      <c r="Z68" s="44">
        <f>ZZZ__FnCalls!A30</f>
        <v>40878</v>
      </c>
      <c r="AA68" s="45">
        <f>ZZZ__FnCalls!A19</f>
        <v>40544</v>
      </c>
      <c r="AB68" s="44">
        <f>ZZZ__FnCalls!A31</f>
        <v>40909</v>
      </c>
      <c r="AC68" s="44">
        <f>ZZZ__FnCalls!A32</f>
        <v>40940</v>
      </c>
      <c r="AD68" s="44">
        <f>ZZZ__FnCalls!A33</f>
        <v>40969</v>
      </c>
      <c r="AE68" s="44">
        <f>ZZZ__FnCalls!A34</f>
        <v>41000</v>
      </c>
      <c r="AF68" s="44">
        <f>ZZZ__FnCalls!A35</f>
        <v>41030</v>
      </c>
      <c r="AG68" s="44">
        <f>ZZZ__FnCalls!A36</f>
        <v>41061</v>
      </c>
      <c r="AH68" s="44">
        <f>ZZZ__FnCalls!A37</f>
        <v>41091</v>
      </c>
      <c r="AI68" s="44">
        <f>ZZZ__FnCalls!A38</f>
        <v>41122</v>
      </c>
      <c r="AJ68" s="44">
        <f>ZZZ__FnCalls!A39</f>
        <v>41153</v>
      </c>
      <c r="AK68" s="44">
        <f>ZZZ__FnCalls!A40</f>
        <v>41183</v>
      </c>
      <c r="AL68" s="44">
        <f>ZZZ__FnCalls!A41</f>
        <v>41214</v>
      </c>
      <c r="AM68" s="44">
        <f>ZZZ__FnCalls!A42</f>
        <v>41244</v>
      </c>
      <c r="AN68" s="45">
        <f>ZZZ__FnCalls!A31</f>
        <v>40909</v>
      </c>
      <c r="AO68" s="44">
        <f>ZZZ__FnCalls!A43</f>
        <v>41275</v>
      </c>
      <c r="AP68" s="44">
        <f>ZZZ__FnCalls!A44</f>
        <v>41306</v>
      </c>
      <c r="AQ68" s="44">
        <f>ZZZ__FnCalls!A45</f>
        <v>41334</v>
      </c>
      <c r="AR68" s="44">
        <f>ZZZ__FnCalls!A46</f>
        <v>41365</v>
      </c>
      <c r="AS68" s="44">
        <f>ZZZ__FnCalls!A47</f>
        <v>41395</v>
      </c>
      <c r="AT68" s="44">
        <f>ZZZ__FnCalls!A48</f>
        <v>41426</v>
      </c>
      <c r="AU68" s="44">
        <f>ZZZ__FnCalls!A49</f>
        <v>41456</v>
      </c>
      <c r="AV68" s="44">
        <f>ZZZ__FnCalls!A50</f>
        <v>41487</v>
      </c>
      <c r="AW68" s="44">
        <f>ZZZ__FnCalls!A51</f>
        <v>41518</v>
      </c>
      <c r="AX68" s="44">
        <f>ZZZ__FnCalls!A52</f>
        <v>41548</v>
      </c>
      <c r="AY68" s="44">
        <f>ZZZ__FnCalls!A53</f>
        <v>41579</v>
      </c>
      <c r="AZ68" s="44">
        <f>ZZZ__FnCalls!A54</f>
        <v>41609</v>
      </c>
      <c r="BA68" s="45">
        <f>ZZZ__FnCalls!A43</f>
        <v>41275</v>
      </c>
      <c r="BB68" s="44">
        <f>ZZZ__FnCalls!A55</f>
        <v>41640</v>
      </c>
      <c r="BC68" s="44">
        <f>ZZZ__FnCalls!A56</f>
        <v>41671</v>
      </c>
      <c r="BD68" s="44">
        <f>ZZZ__FnCalls!A57</f>
        <v>41699</v>
      </c>
      <c r="BE68" s="44">
        <f>ZZZ__FnCalls!A58</f>
        <v>41730</v>
      </c>
      <c r="BF68" s="44">
        <f>ZZZ__FnCalls!A59</f>
        <v>41760</v>
      </c>
      <c r="BG68" s="44">
        <f>ZZZ__FnCalls!A60</f>
        <v>41791</v>
      </c>
      <c r="BH68" s="44">
        <f>ZZZ__FnCalls!A61</f>
        <v>41821</v>
      </c>
      <c r="BI68" s="44">
        <f>ZZZ__FnCalls!A62</f>
        <v>41852</v>
      </c>
      <c r="BJ68" s="44">
        <f>ZZZ__FnCalls!A63</f>
        <v>41883</v>
      </c>
      <c r="BK68" s="44">
        <f>ZZZ__FnCalls!A64</f>
        <v>41913</v>
      </c>
      <c r="BL68" s="44">
        <f>ZZZ__FnCalls!A65</f>
        <v>41944</v>
      </c>
      <c r="BM68" s="44">
        <f>ZZZ__FnCalls!A66</f>
        <v>41974</v>
      </c>
      <c r="BN68" s="45">
        <f>ZZZ__FnCalls!A55</f>
        <v>41640</v>
      </c>
      <c r="BO68" s="44">
        <f>ZZZ__FnCalls!A67</f>
        <v>42005</v>
      </c>
      <c r="BP68" s="44">
        <f>ZZZ__FnCalls!A68</f>
        <v>42036</v>
      </c>
      <c r="BQ68" s="44">
        <f>ZZZ__FnCalls!A69</f>
        <v>42064</v>
      </c>
      <c r="BR68" s="44">
        <f>ZZZ__FnCalls!A70</f>
        <v>42095</v>
      </c>
      <c r="BS68" s="44">
        <f>ZZZ__FnCalls!A71</f>
        <v>42125</v>
      </c>
      <c r="BT68" s="44">
        <f>ZZZ__FnCalls!A72</f>
        <v>42156</v>
      </c>
      <c r="BU68" s="44">
        <f>ZZZ__FnCalls!A73</f>
        <v>42186</v>
      </c>
      <c r="BV68" s="44">
        <f>ZZZ__FnCalls!A74</f>
        <v>42217</v>
      </c>
      <c r="BW68" s="44">
        <f>ZZZ__FnCalls!A75</f>
        <v>42248</v>
      </c>
      <c r="BX68" s="44">
        <f>ZZZ__FnCalls!A76</f>
        <v>42278</v>
      </c>
      <c r="BY68" s="44">
        <f>ZZZ__FnCalls!A77</f>
        <v>42309</v>
      </c>
      <c r="BZ68" s="44">
        <f>ZZZ__FnCalls!A78</f>
        <v>42339</v>
      </c>
      <c r="CA68" s="45">
        <f>ZZZ__FnCalls!A67</f>
        <v>42005</v>
      </c>
      <c r="CB68" s="44">
        <f>ZZZ__FnCalls!A79</f>
        <v>42370</v>
      </c>
      <c r="CC68" s="44">
        <f>ZZZ__FnCalls!A80</f>
        <v>42401</v>
      </c>
      <c r="CD68" s="44">
        <f>ZZZ__FnCalls!A81</f>
        <v>42430</v>
      </c>
      <c r="CE68" s="44">
        <f>ZZZ__FnCalls!A82</f>
        <v>42461</v>
      </c>
      <c r="CF68" s="44">
        <f>ZZZ__FnCalls!A83</f>
        <v>42491</v>
      </c>
      <c r="CG68" s="44">
        <f>ZZZ__FnCalls!A84</f>
        <v>42522</v>
      </c>
      <c r="CH68" s="44">
        <f>ZZZ__FnCalls!A85</f>
        <v>42552</v>
      </c>
      <c r="CI68" s="44">
        <f>ZZZ__FnCalls!A86</f>
        <v>42583</v>
      </c>
      <c r="CJ68" s="44">
        <f>ZZZ__FnCalls!A87</f>
        <v>42614</v>
      </c>
      <c r="CK68" s="44">
        <f>ZZZ__FnCalls!A88</f>
        <v>42644</v>
      </c>
      <c r="CL68" s="44">
        <f>ZZZ__FnCalls!A89</f>
        <v>42675</v>
      </c>
      <c r="CM68" s="44">
        <f>ZZZ__FnCalls!A90</f>
        <v>42705</v>
      </c>
      <c r="CN68" s="45">
        <f>ZZZ__FnCalls!A79</f>
        <v>42370</v>
      </c>
      <c r="CO68" s="44">
        <f>ZZZ__FnCalls!A91</f>
        <v>42736</v>
      </c>
      <c r="CP68" s="44">
        <f>ZZZ__FnCalls!A92</f>
        <v>42767</v>
      </c>
      <c r="CQ68" s="44">
        <f>ZZZ__FnCalls!A93</f>
        <v>42795</v>
      </c>
      <c r="CR68" s="44">
        <f>ZZZ__FnCalls!A94</f>
        <v>42826</v>
      </c>
      <c r="CS68" s="44">
        <f>ZZZ__FnCalls!A95</f>
        <v>42856</v>
      </c>
      <c r="CT68" s="44">
        <f>ZZZ__FnCalls!A96</f>
        <v>42887</v>
      </c>
      <c r="CU68" s="44">
        <f>ZZZ__FnCalls!A97</f>
        <v>42917</v>
      </c>
      <c r="CV68" s="44">
        <f>ZZZ__FnCalls!A98</f>
        <v>42948</v>
      </c>
      <c r="CW68" s="44">
        <f>ZZZ__FnCalls!A99</f>
        <v>42979</v>
      </c>
      <c r="CX68" s="44">
        <f>ZZZ__FnCalls!A100</f>
        <v>43009</v>
      </c>
      <c r="CY68" s="44">
        <f>ZZZ__FnCalls!A101</f>
        <v>43040</v>
      </c>
      <c r="CZ68" s="44">
        <f>ZZZ__FnCalls!A102</f>
        <v>43070</v>
      </c>
      <c r="DA68" s="45">
        <f>ZZZ__FnCalls!A91</f>
        <v>42736</v>
      </c>
      <c r="DB68" s="44">
        <f>ZZZ__FnCalls!A103</f>
        <v>43101</v>
      </c>
      <c r="DC68" s="44">
        <f>ZZZ__FnCalls!A104</f>
        <v>43132</v>
      </c>
      <c r="DD68" s="44">
        <f>ZZZ__FnCalls!A105</f>
        <v>43160</v>
      </c>
      <c r="DE68" s="44">
        <f>ZZZ__FnCalls!A106</f>
        <v>43191</v>
      </c>
      <c r="DF68" s="44">
        <f>ZZZ__FnCalls!A107</f>
        <v>43221</v>
      </c>
      <c r="DG68" s="44">
        <f>ZZZ__FnCalls!A108</f>
        <v>43252</v>
      </c>
      <c r="DH68" s="44">
        <f>ZZZ__FnCalls!A109</f>
        <v>43282</v>
      </c>
      <c r="DI68" s="44">
        <f>ZZZ__FnCalls!A110</f>
        <v>43313</v>
      </c>
      <c r="DJ68" s="44">
        <f>ZZZ__FnCalls!A111</f>
        <v>43344</v>
      </c>
      <c r="DK68" s="44">
        <f>ZZZ__FnCalls!A112</f>
        <v>43374</v>
      </c>
      <c r="DL68" s="44">
        <f>ZZZ__FnCalls!A113</f>
        <v>43405</v>
      </c>
      <c r="DM68" s="44">
        <f>ZZZ__FnCalls!A114</f>
        <v>43435</v>
      </c>
      <c r="DN68" s="45">
        <f>ZZZ__FnCalls!A103</f>
        <v>43101</v>
      </c>
      <c r="DO68" s="44">
        <f>ZZZ__FnCalls!A115</f>
        <v>43466</v>
      </c>
      <c r="DP68" s="44">
        <f>ZZZ__FnCalls!A116</f>
        <v>43497</v>
      </c>
      <c r="DQ68" s="44">
        <f>ZZZ__FnCalls!A117</f>
        <v>43525</v>
      </c>
      <c r="DR68" s="44">
        <f>ZZZ__FnCalls!A118</f>
        <v>43556</v>
      </c>
      <c r="DS68" s="44">
        <f>ZZZ__FnCalls!A119</f>
        <v>43586</v>
      </c>
      <c r="DT68" s="44">
        <f>ZZZ__FnCalls!A120</f>
        <v>43617</v>
      </c>
      <c r="DU68" s="44">
        <f>ZZZ__FnCalls!A121</f>
        <v>43647</v>
      </c>
      <c r="DV68" s="44">
        <f>ZZZ__FnCalls!A122</f>
        <v>43678</v>
      </c>
      <c r="DW68" s="44">
        <f>ZZZ__FnCalls!A123</f>
        <v>43709</v>
      </c>
      <c r="DX68" s="44">
        <f>ZZZ__FnCalls!A124</f>
        <v>43739</v>
      </c>
      <c r="DY68" s="44">
        <f>ZZZ__FnCalls!A125</f>
        <v>43770</v>
      </c>
      <c r="DZ68" s="44">
        <f>ZZZ__FnCalls!A126</f>
        <v>43800</v>
      </c>
      <c r="EA68" s="45">
        <f>ZZZ__FnCalls!A115</f>
        <v>43466</v>
      </c>
      <c r="EB68" s="44">
        <f>ZZZ__FnCalls!A127</f>
        <v>43831</v>
      </c>
      <c r="EC68" s="44">
        <f>ZZZ__FnCalls!A128</f>
        <v>43862</v>
      </c>
      <c r="ED68" s="44">
        <f>ZZZ__FnCalls!A129</f>
        <v>43891</v>
      </c>
      <c r="EE68" s="44">
        <f>ZZZ__FnCalls!A130</f>
        <v>43922</v>
      </c>
      <c r="EF68" s="44">
        <f>ZZZ__FnCalls!A131</f>
        <v>43952</v>
      </c>
      <c r="EG68" s="44">
        <f>ZZZ__FnCalls!A132</f>
        <v>43983</v>
      </c>
      <c r="EH68" s="44">
        <f>ZZZ__FnCalls!A133</f>
        <v>44013</v>
      </c>
      <c r="EI68" s="44">
        <f>ZZZ__FnCalls!A134</f>
        <v>44044</v>
      </c>
      <c r="EJ68" s="44">
        <f>ZZZ__FnCalls!A135</f>
        <v>44075</v>
      </c>
      <c r="EK68" s="44">
        <f>ZZZ__FnCalls!A136</f>
        <v>44105</v>
      </c>
      <c r="EL68" s="44">
        <f>ZZZ__FnCalls!A137</f>
        <v>44136</v>
      </c>
      <c r="EM68" s="44">
        <f>ZZZ__FnCalls!A138</f>
        <v>44166</v>
      </c>
      <c r="EN68" s="45">
        <f>ZZZ__FnCalls!A127</f>
        <v>43831</v>
      </c>
    </row>
    <row r="69" spans="1:144" ht="12.75" customHeight="1">
      <c r="A69" s="2" t="str">
        <f>"Demand_Expected_Short_2"</f>
        <v>Demand_Expected_Short_2</v>
      </c>
    </row>
    <row r="70" spans="1:144" ht="12.75" customHeight="1">
      <c r="B70" s="19" t="str">
        <f>ZZZ__FnCalls!F7</f>
        <v>Jan 2010</v>
      </c>
      <c r="C70" s="20" t="str">
        <f>ZZZ__FnCalls!F8</f>
        <v>Feb 2010</v>
      </c>
      <c r="D70" s="20" t="str">
        <f>ZZZ__FnCalls!F9</f>
        <v>Mar 2010</v>
      </c>
      <c r="E70" s="20" t="str">
        <f>ZZZ__FnCalls!F10</f>
        <v>Apr 2010</v>
      </c>
      <c r="F70" s="20" t="str">
        <f>ZZZ__FnCalls!F11</f>
        <v>May 2010</v>
      </c>
      <c r="G70" s="20" t="str">
        <f>ZZZ__FnCalls!F12</f>
        <v>Jun 2010</v>
      </c>
      <c r="H70" s="20" t="str">
        <f>ZZZ__FnCalls!F13</f>
        <v>Jul 2010</v>
      </c>
      <c r="I70" s="20" t="str">
        <f>ZZZ__FnCalls!F14</f>
        <v>Aug 2010</v>
      </c>
      <c r="J70" s="20" t="str">
        <f>ZZZ__FnCalls!F15</f>
        <v>Sep 2010</v>
      </c>
      <c r="K70" s="20" t="str">
        <f>ZZZ__FnCalls!F16</f>
        <v>Oct 2010</v>
      </c>
      <c r="L70" s="20" t="str">
        <f>ZZZ__FnCalls!F17</f>
        <v>Nov 2010</v>
      </c>
      <c r="M70" s="20" t="str">
        <f>ZZZ__FnCalls!F18</f>
        <v>Dec 2010</v>
      </c>
      <c r="N70" s="21" t="str">
        <f>ZZZ__FnCalls!H7</f>
        <v>2010</v>
      </c>
      <c r="O70" s="20" t="str">
        <f>ZZZ__FnCalls!F19</f>
        <v>Jan 2011</v>
      </c>
      <c r="P70" s="20" t="str">
        <f>ZZZ__FnCalls!F20</f>
        <v>Feb 2011</v>
      </c>
      <c r="Q70" s="20" t="str">
        <f>ZZZ__FnCalls!F21</f>
        <v>Mar 2011</v>
      </c>
      <c r="R70" s="20" t="str">
        <f>ZZZ__FnCalls!F22</f>
        <v>Apr 2011</v>
      </c>
      <c r="S70" s="20" t="str">
        <f>ZZZ__FnCalls!F23</f>
        <v>May 2011</v>
      </c>
      <c r="T70" s="20" t="str">
        <f>ZZZ__FnCalls!F24</f>
        <v>Jun 2011</v>
      </c>
      <c r="U70" s="20" t="str">
        <f>ZZZ__FnCalls!F25</f>
        <v>Jul 2011</v>
      </c>
      <c r="V70" s="20" t="str">
        <f>ZZZ__FnCalls!F26</f>
        <v>Aug 2011</v>
      </c>
      <c r="W70" s="20" t="str">
        <f>ZZZ__FnCalls!F27</f>
        <v>Sep 2011</v>
      </c>
      <c r="X70" s="20" t="str">
        <f>ZZZ__FnCalls!F28</f>
        <v>Oct 2011</v>
      </c>
      <c r="Y70" s="20" t="str">
        <f>ZZZ__FnCalls!F29</f>
        <v>Nov 2011</v>
      </c>
      <c r="Z70" s="20" t="str">
        <f>ZZZ__FnCalls!F30</f>
        <v>Dec 2011</v>
      </c>
      <c r="AA70" s="21" t="str">
        <f>ZZZ__FnCalls!H19</f>
        <v>2011</v>
      </c>
      <c r="AB70" s="20" t="str">
        <f>ZZZ__FnCalls!F31</f>
        <v>Jan 2012</v>
      </c>
      <c r="AC70" s="20" t="str">
        <f>ZZZ__FnCalls!F32</f>
        <v>Feb 2012</v>
      </c>
      <c r="AD70" s="20" t="str">
        <f>ZZZ__FnCalls!F33</f>
        <v>Mar 2012</v>
      </c>
      <c r="AE70" s="20" t="str">
        <f>ZZZ__FnCalls!F34</f>
        <v>Apr 2012</v>
      </c>
      <c r="AF70" s="20" t="str">
        <f>ZZZ__FnCalls!F35</f>
        <v>May 2012</v>
      </c>
      <c r="AG70" s="20" t="str">
        <f>ZZZ__FnCalls!F36</f>
        <v>Jun 2012</v>
      </c>
      <c r="AH70" s="20" t="str">
        <f>ZZZ__FnCalls!F37</f>
        <v>Jul 2012</v>
      </c>
      <c r="AI70" s="20" t="str">
        <f>ZZZ__FnCalls!F38</f>
        <v>Aug 2012</v>
      </c>
      <c r="AJ70" s="20" t="str">
        <f>ZZZ__FnCalls!F39</f>
        <v>Sep 2012</v>
      </c>
      <c r="AK70" s="20" t="str">
        <f>ZZZ__FnCalls!F40</f>
        <v>Oct 2012</v>
      </c>
      <c r="AL70" s="20" t="str">
        <f>ZZZ__FnCalls!F41</f>
        <v>Nov 2012</v>
      </c>
      <c r="AM70" s="20" t="str">
        <f>ZZZ__FnCalls!F42</f>
        <v>Dec 2012</v>
      </c>
      <c r="AN70" s="21" t="str">
        <f>ZZZ__FnCalls!H31</f>
        <v>2012</v>
      </c>
      <c r="AO70" s="20" t="str">
        <f>ZZZ__FnCalls!F43</f>
        <v>Jan 2013</v>
      </c>
      <c r="AP70" s="20" t="str">
        <f>ZZZ__FnCalls!F44</f>
        <v>Feb 2013</v>
      </c>
      <c r="AQ70" s="20" t="str">
        <f>ZZZ__FnCalls!F45</f>
        <v>Mar 2013</v>
      </c>
      <c r="AR70" s="20" t="str">
        <f>ZZZ__FnCalls!F46</f>
        <v>Apr 2013</v>
      </c>
      <c r="AS70" s="20" t="str">
        <f>ZZZ__FnCalls!F47</f>
        <v>May 2013</v>
      </c>
      <c r="AT70" s="20" t="str">
        <f>ZZZ__FnCalls!F48</f>
        <v>Jun 2013</v>
      </c>
      <c r="AU70" s="20" t="str">
        <f>ZZZ__FnCalls!F49</f>
        <v>Jul 2013</v>
      </c>
      <c r="AV70" s="20" t="str">
        <f>ZZZ__FnCalls!F50</f>
        <v>Aug 2013</v>
      </c>
      <c r="AW70" s="20" t="str">
        <f>ZZZ__FnCalls!F51</f>
        <v>Sep 2013</v>
      </c>
      <c r="AX70" s="20" t="str">
        <f>ZZZ__FnCalls!F52</f>
        <v>Oct 2013</v>
      </c>
      <c r="AY70" s="20" t="str">
        <f>ZZZ__FnCalls!F53</f>
        <v>Nov 2013</v>
      </c>
      <c r="AZ70" s="20" t="str">
        <f>ZZZ__FnCalls!F54</f>
        <v>Dec 2013</v>
      </c>
      <c r="BA70" s="21" t="str">
        <f>ZZZ__FnCalls!H43</f>
        <v>2013</v>
      </c>
      <c r="BB70" s="20" t="str">
        <f>ZZZ__FnCalls!F55</f>
        <v>Jan 2014</v>
      </c>
      <c r="BC70" s="20" t="str">
        <f>ZZZ__FnCalls!F56</f>
        <v>Feb 2014</v>
      </c>
      <c r="BD70" s="20" t="str">
        <f>ZZZ__FnCalls!F57</f>
        <v>Mar 2014</v>
      </c>
      <c r="BE70" s="20" t="str">
        <f>ZZZ__FnCalls!F58</f>
        <v>Apr 2014</v>
      </c>
      <c r="BF70" s="20" t="str">
        <f>ZZZ__FnCalls!F59</f>
        <v>May 2014</v>
      </c>
      <c r="BG70" s="20" t="str">
        <f>ZZZ__FnCalls!F60</f>
        <v>Jun 2014</v>
      </c>
      <c r="BH70" s="20" t="str">
        <f>ZZZ__FnCalls!F61</f>
        <v>Jul 2014</v>
      </c>
      <c r="BI70" s="20" t="str">
        <f>ZZZ__FnCalls!F62</f>
        <v>Aug 2014</v>
      </c>
      <c r="BJ70" s="20" t="str">
        <f>ZZZ__FnCalls!F63</f>
        <v>Sep 2014</v>
      </c>
      <c r="BK70" s="20" t="str">
        <f>ZZZ__FnCalls!F64</f>
        <v>Oct 2014</v>
      </c>
      <c r="BL70" s="20" t="str">
        <f>ZZZ__FnCalls!F65</f>
        <v>Nov 2014</v>
      </c>
      <c r="BM70" s="20" t="str">
        <f>ZZZ__FnCalls!F66</f>
        <v>Dec 2014</v>
      </c>
      <c r="BN70" s="21" t="str">
        <f>ZZZ__FnCalls!H55</f>
        <v>2014</v>
      </c>
      <c r="BO70" s="20" t="str">
        <f>ZZZ__FnCalls!F67</f>
        <v>Jan 2015</v>
      </c>
      <c r="BP70" s="20" t="str">
        <f>ZZZ__FnCalls!F68</f>
        <v>Feb 2015</v>
      </c>
      <c r="BQ70" s="20" t="str">
        <f>ZZZ__FnCalls!F69</f>
        <v>Mar 2015</v>
      </c>
      <c r="BR70" s="20" t="str">
        <f>ZZZ__FnCalls!F70</f>
        <v>Apr 2015</v>
      </c>
      <c r="BS70" s="20" t="str">
        <f>ZZZ__FnCalls!F71</f>
        <v>May 2015</v>
      </c>
      <c r="BT70" s="20" t="str">
        <f>ZZZ__FnCalls!F72</f>
        <v>Jun 2015</v>
      </c>
      <c r="BU70" s="20" t="str">
        <f>ZZZ__FnCalls!F73</f>
        <v>Jul 2015</v>
      </c>
      <c r="BV70" s="20" t="str">
        <f>ZZZ__FnCalls!F74</f>
        <v>Aug 2015</v>
      </c>
      <c r="BW70" s="20" t="str">
        <f>ZZZ__FnCalls!F75</f>
        <v>Sep 2015</v>
      </c>
      <c r="BX70" s="20" t="str">
        <f>ZZZ__FnCalls!F76</f>
        <v>Oct 2015</v>
      </c>
      <c r="BY70" s="20" t="str">
        <f>ZZZ__FnCalls!F77</f>
        <v>Nov 2015</v>
      </c>
      <c r="BZ70" s="20" t="str">
        <f>ZZZ__FnCalls!F78</f>
        <v>Dec 2015</v>
      </c>
      <c r="CA70" s="21" t="str">
        <f>ZZZ__FnCalls!H67</f>
        <v>2015</v>
      </c>
      <c r="CB70" s="20" t="str">
        <f>ZZZ__FnCalls!F79</f>
        <v>Jan 2016</v>
      </c>
      <c r="CC70" s="20" t="str">
        <f>ZZZ__FnCalls!F80</f>
        <v>Feb 2016</v>
      </c>
      <c r="CD70" s="20" t="str">
        <f>ZZZ__FnCalls!F81</f>
        <v>Mar 2016</v>
      </c>
      <c r="CE70" s="20" t="str">
        <f>ZZZ__FnCalls!F82</f>
        <v>Apr 2016</v>
      </c>
      <c r="CF70" s="20" t="str">
        <f>ZZZ__FnCalls!F83</f>
        <v>May 2016</v>
      </c>
      <c r="CG70" s="20" t="str">
        <f>ZZZ__FnCalls!F84</f>
        <v>Jun 2016</v>
      </c>
      <c r="CH70" s="20" t="str">
        <f>ZZZ__FnCalls!F85</f>
        <v>Jul 2016</v>
      </c>
      <c r="CI70" s="20" t="str">
        <f>ZZZ__FnCalls!F86</f>
        <v>Aug 2016</v>
      </c>
      <c r="CJ70" s="20" t="str">
        <f>ZZZ__FnCalls!F87</f>
        <v>Sep 2016</v>
      </c>
      <c r="CK70" s="20" t="str">
        <f>ZZZ__FnCalls!F88</f>
        <v>Oct 2016</v>
      </c>
      <c r="CL70" s="20" t="str">
        <f>ZZZ__FnCalls!F89</f>
        <v>Nov 2016</v>
      </c>
      <c r="CM70" s="20" t="str">
        <f>ZZZ__FnCalls!F90</f>
        <v>Dec 2016</v>
      </c>
      <c r="CN70" s="21" t="str">
        <f>ZZZ__FnCalls!H79</f>
        <v>2016</v>
      </c>
      <c r="CO70" s="20" t="str">
        <f>ZZZ__FnCalls!F91</f>
        <v>Jan 2017</v>
      </c>
      <c r="CP70" s="20" t="str">
        <f>ZZZ__FnCalls!F92</f>
        <v>Feb 2017</v>
      </c>
      <c r="CQ70" s="20" t="str">
        <f>ZZZ__FnCalls!F93</f>
        <v>Mar 2017</v>
      </c>
      <c r="CR70" s="20" t="str">
        <f>ZZZ__FnCalls!F94</f>
        <v>Apr 2017</v>
      </c>
      <c r="CS70" s="20" t="str">
        <f>ZZZ__FnCalls!F95</f>
        <v>May 2017</v>
      </c>
      <c r="CT70" s="20" t="str">
        <f>ZZZ__FnCalls!F96</f>
        <v>Jun 2017</v>
      </c>
      <c r="CU70" s="20" t="str">
        <f>ZZZ__FnCalls!F97</f>
        <v>Jul 2017</v>
      </c>
      <c r="CV70" s="20" t="str">
        <f>ZZZ__FnCalls!F98</f>
        <v>Aug 2017</v>
      </c>
      <c r="CW70" s="20" t="str">
        <f>ZZZ__FnCalls!F99</f>
        <v>Sep 2017</v>
      </c>
      <c r="CX70" s="20" t="str">
        <f>ZZZ__FnCalls!F100</f>
        <v>Oct 2017</v>
      </c>
      <c r="CY70" s="20" t="str">
        <f>ZZZ__FnCalls!F101</f>
        <v>Nov 2017</v>
      </c>
      <c r="CZ70" s="20" t="str">
        <f>ZZZ__FnCalls!F102</f>
        <v>Dec 2017</v>
      </c>
      <c r="DA70" s="21" t="str">
        <f>ZZZ__FnCalls!H91</f>
        <v>2017</v>
      </c>
      <c r="DB70" s="20" t="str">
        <f>ZZZ__FnCalls!F103</f>
        <v>Jan 2018</v>
      </c>
      <c r="DC70" s="20" t="str">
        <f>ZZZ__FnCalls!F104</f>
        <v>Feb 2018</v>
      </c>
      <c r="DD70" s="20" t="str">
        <f>ZZZ__FnCalls!F105</f>
        <v>Mar 2018</v>
      </c>
      <c r="DE70" s="20" t="str">
        <f>ZZZ__FnCalls!F106</f>
        <v>Apr 2018</v>
      </c>
      <c r="DF70" s="20" t="str">
        <f>ZZZ__FnCalls!F107</f>
        <v>May 2018</v>
      </c>
      <c r="DG70" s="20" t="str">
        <f>ZZZ__FnCalls!F108</f>
        <v>Jun 2018</v>
      </c>
      <c r="DH70" s="20" t="str">
        <f>ZZZ__FnCalls!F109</f>
        <v>Jul 2018</v>
      </c>
      <c r="DI70" s="20" t="str">
        <f>ZZZ__FnCalls!F110</f>
        <v>Aug 2018</v>
      </c>
      <c r="DJ70" s="20" t="str">
        <f>ZZZ__FnCalls!F111</f>
        <v>Sep 2018</v>
      </c>
      <c r="DK70" s="20" t="str">
        <f>ZZZ__FnCalls!F112</f>
        <v>Oct 2018</v>
      </c>
      <c r="DL70" s="20" t="str">
        <f>ZZZ__FnCalls!F113</f>
        <v>Nov 2018</v>
      </c>
      <c r="DM70" s="20" t="str">
        <f>ZZZ__FnCalls!F114</f>
        <v>Dec 2018</v>
      </c>
      <c r="DN70" s="21" t="str">
        <f>ZZZ__FnCalls!H103</f>
        <v>2018</v>
      </c>
      <c r="DO70" s="20" t="str">
        <f>ZZZ__FnCalls!F115</f>
        <v>Jan 2019</v>
      </c>
      <c r="DP70" s="20" t="str">
        <f>ZZZ__FnCalls!F116</f>
        <v>Feb 2019</v>
      </c>
      <c r="DQ70" s="20" t="str">
        <f>ZZZ__FnCalls!F117</f>
        <v>Mar 2019</v>
      </c>
      <c r="DR70" s="20" t="str">
        <f>ZZZ__FnCalls!F118</f>
        <v>Apr 2019</v>
      </c>
      <c r="DS70" s="20" t="str">
        <f>ZZZ__FnCalls!F119</f>
        <v>May 2019</v>
      </c>
      <c r="DT70" s="20" t="str">
        <f>ZZZ__FnCalls!F120</f>
        <v>Jun 2019</v>
      </c>
      <c r="DU70" s="20" t="str">
        <f>ZZZ__FnCalls!F121</f>
        <v>Jul 2019</v>
      </c>
      <c r="DV70" s="20" t="str">
        <f>ZZZ__FnCalls!F122</f>
        <v>Aug 2019</v>
      </c>
      <c r="DW70" s="20" t="str">
        <f>ZZZ__FnCalls!F123</f>
        <v>Sep 2019</v>
      </c>
      <c r="DX70" s="20" t="str">
        <f>ZZZ__FnCalls!F124</f>
        <v>Oct 2019</v>
      </c>
      <c r="DY70" s="20" t="str">
        <f>ZZZ__FnCalls!F125</f>
        <v>Nov 2019</v>
      </c>
      <c r="DZ70" s="20" t="str">
        <f>ZZZ__FnCalls!F126</f>
        <v>Dec 2019</v>
      </c>
      <c r="EA70" s="21" t="str">
        <f>ZZZ__FnCalls!H115</f>
        <v>2019</v>
      </c>
      <c r="EB70" s="20" t="str">
        <f>ZZZ__FnCalls!F127</f>
        <v>Jan 2020</v>
      </c>
      <c r="EC70" s="20" t="str">
        <f>ZZZ__FnCalls!F128</f>
        <v>Feb 2020</v>
      </c>
      <c r="ED70" s="20" t="str">
        <f>ZZZ__FnCalls!F129</f>
        <v>Mar 2020</v>
      </c>
      <c r="EE70" s="20" t="str">
        <f>ZZZ__FnCalls!F130</f>
        <v>Apr 2020</v>
      </c>
      <c r="EF70" s="20" t="str">
        <f>ZZZ__FnCalls!F131</f>
        <v>May 2020</v>
      </c>
      <c r="EG70" s="20" t="str">
        <f>ZZZ__FnCalls!F132</f>
        <v>Jun 2020</v>
      </c>
      <c r="EH70" s="20" t="str">
        <f>ZZZ__FnCalls!F133</f>
        <v>Jul 2020</v>
      </c>
      <c r="EI70" s="20" t="str">
        <f>ZZZ__FnCalls!F134</f>
        <v>Aug 2020</v>
      </c>
      <c r="EJ70" s="20" t="str">
        <f>ZZZ__FnCalls!F135</f>
        <v>Sep 2020</v>
      </c>
      <c r="EK70" s="20" t="str">
        <f>ZZZ__FnCalls!F136</f>
        <v>Oct 2020</v>
      </c>
      <c r="EL70" s="20" t="str">
        <f>ZZZ__FnCalls!F137</f>
        <v>Nov 2020</v>
      </c>
      <c r="EM70" s="20" t="str">
        <f>ZZZ__FnCalls!F138</f>
        <v>Dec 2020</v>
      </c>
      <c r="EN70" s="21" t="str">
        <f>ZZZ__FnCalls!H127</f>
        <v>2020</v>
      </c>
    </row>
    <row r="71" spans="1:144" ht="12.75" customHeight="1">
      <c r="A71" s="5"/>
      <c r="B71" s="44" t="str">
        <f>ZZZ__FnCalls!F7</f>
        <v>Jan 2010</v>
      </c>
      <c r="C71" s="44" t="str">
        <f>ZZZ__FnCalls!F8</f>
        <v>Feb 2010</v>
      </c>
      <c r="D71" s="44" t="str">
        <f>ZZZ__FnCalls!F9</f>
        <v>Mar 2010</v>
      </c>
      <c r="E71" s="44" t="str">
        <f>ZZZ__FnCalls!F10</f>
        <v>Apr 2010</v>
      </c>
      <c r="F71" s="44" t="str">
        <f>ZZZ__FnCalls!F11</f>
        <v>May 2010</v>
      </c>
      <c r="G71" s="44" t="str">
        <f>ZZZ__FnCalls!F12</f>
        <v>Jun 2010</v>
      </c>
      <c r="H71" s="44" t="str">
        <f>ZZZ__FnCalls!F13</f>
        <v>Jul 2010</v>
      </c>
      <c r="I71" s="44" t="str">
        <f>ZZZ__FnCalls!F14</f>
        <v>Aug 2010</v>
      </c>
      <c r="J71" s="44" t="str">
        <f>ZZZ__FnCalls!F15</f>
        <v>Sep 2010</v>
      </c>
      <c r="K71" s="44" t="str">
        <f>ZZZ__FnCalls!F16</f>
        <v>Oct 2010</v>
      </c>
      <c r="L71" s="44" t="str">
        <f>ZZZ__FnCalls!F17</f>
        <v>Nov 2010</v>
      </c>
      <c r="M71" s="44" t="str">
        <f>ZZZ__FnCalls!F18</f>
        <v>Dec 2010</v>
      </c>
      <c r="N71" s="45" t="str">
        <f>ZZZ__FnCalls!F7</f>
        <v>Jan 2010</v>
      </c>
      <c r="O71" s="44" t="str">
        <f>ZZZ__FnCalls!F19</f>
        <v>Jan 2011</v>
      </c>
      <c r="P71" s="44" t="str">
        <f>ZZZ__FnCalls!F20</f>
        <v>Feb 2011</v>
      </c>
      <c r="Q71" s="44" t="str">
        <f>ZZZ__FnCalls!F21</f>
        <v>Mar 2011</v>
      </c>
      <c r="R71" s="44" t="str">
        <f>ZZZ__FnCalls!F22</f>
        <v>Apr 2011</v>
      </c>
      <c r="S71" s="44" t="str">
        <f>ZZZ__FnCalls!F23</f>
        <v>May 2011</v>
      </c>
      <c r="T71" s="44" t="str">
        <f>ZZZ__FnCalls!F24</f>
        <v>Jun 2011</v>
      </c>
      <c r="U71" s="44" t="str">
        <f>ZZZ__FnCalls!F25</f>
        <v>Jul 2011</v>
      </c>
      <c r="V71" s="44" t="str">
        <f>ZZZ__FnCalls!F26</f>
        <v>Aug 2011</v>
      </c>
      <c r="W71" s="44" t="str">
        <f>ZZZ__FnCalls!F27</f>
        <v>Sep 2011</v>
      </c>
      <c r="X71" s="44" t="str">
        <f>ZZZ__FnCalls!F28</f>
        <v>Oct 2011</v>
      </c>
      <c r="Y71" s="44" t="str">
        <f>ZZZ__FnCalls!F29</f>
        <v>Nov 2011</v>
      </c>
      <c r="Z71" s="44" t="str">
        <f>ZZZ__FnCalls!F30</f>
        <v>Dec 2011</v>
      </c>
      <c r="AA71" s="45" t="str">
        <f>ZZZ__FnCalls!F19</f>
        <v>Jan 2011</v>
      </c>
      <c r="AB71" s="44" t="str">
        <f>ZZZ__FnCalls!F31</f>
        <v>Jan 2012</v>
      </c>
      <c r="AC71" s="44" t="str">
        <f>ZZZ__FnCalls!F32</f>
        <v>Feb 2012</v>
      </c>
      <c r="AD71" s="44" t="str">
        <f>ZZZ__FnCalls!F33</f>
        <v>Mar 2012</v>
      </c>
      <c r="AE71" s="44" t="str">
        <f>ZZZ__FnCalls!F34</f>
        <v>Apr 2012</v>
      </c>
      <c r="AF71" s="44" t="str">
        <f>ZZZ__FnCalls!F35</f>
        <v>May 2012</v>
      </c>
      <c r="AG71" s="44" t="str">
        <f>ZZZ__FnCalls!F36</f>
        <v>Jun 2012</v>
      </c>
      <c r="AH71" s="44" t="str">
        <f>ZZZ__FnCalls!F37</f>
        <v>Jul 2012</v>
      </c>
      <c r="AI71" s="44" t="str">
        <f>ZZZ__FnCalls!F38</f>
        <v>Aug 2012</v>
      </c>
      <c r="AJ71" s="44" t="str">
        <f>ZZZ__FnCalls!F39</f>
        <v>Sep 2012</v>
      </c>
      <c r="AK71" s="44" t="str">
        <f>ZZZ__FnCalls!F40</f>
        <v>Oct 2012</v>
      </c>
      <c r="AL71" s="44" t="str">
        <f>ZZZ__FnCalls!F41</f>
        <v>Nov 2012</v>
      </c>
      <c r="AM71" s="44" t="str">
        <f>ZZZ__FnCalls!F42</f>
        <v>Dec 2012</v>
      </c>
      <c r="AN71" s="45" t="str">
        <f>ZZZ__FnCalls!F31</f>
        <v>Jan 2012</v>
      </c>
      <c r="AO71" s="44" t="str">
        <f>ZZZ__FnCalls!F43</f>
        <v>Jan 2013</v>
      </c>
      <c r="AP71" s="44" t="str">
        <f>ZZZ__FnCalls!F44</f>
        <v>Feb 2013</v>
      </c>
      <c r="AQ71" s="44" t="str">
        <f>ZZZ__FnCalls!F45</f>
        <v>Mar 2013</v>
      </c>
      <c r="AR71" s="44" t="str">
        <f>ZZZ__FnCalls!F46</f>
        <v>Apr 2013</v>
      </c>
      <c r="AS71" s="44" t="str">
        <f>ZZZ__FnCalls!F47</f>
        <v>May 2013</v>
      </c>
      <c r="AT71" s="44" t="str">
        <f>ZZZ__FnCalls!F48</f>
        <v>Jun 2013</v>
      </c>
      <c r="AU71" s="44" t="str">
        <f>ZZZ__FnCalls!F49</f>
        <v>Jul 2013</v>
      </c>
      <c r="AV71" s="44" t="str">
        <f>ZZZ__FnCalls!F50</f>
        <v>Aug 2013</v>
      </c>
      <c r="AW71" s="44" t="str">
        <f>ZZZ__FnCalls!F51</f>
        <v>Sep 2013</v>
      </c>
      <c r="AX71" s="44" t="str">
        <f>ZZZ__FnCalls!F52</f>
        <v>Oct 2013</v>
      </c>
      <c r="AY71" s="44" t="str">
        <f>ZZZ__FnCalls!F53</f>
        <v>Nov 2013</v>
      </c>
      <c r="AZ71" s="44" t="str">
        <f>ZZZ__FnCalls!F54</f>
        <v>Dec 2013</v>
      </c>
      <c r="BA71" s="45" t="str">
        <f>ZZZ__FnCalls!F43</f>
        <v>Jan 2013</v>
      </c>
      <c r="BB71" s="44" t="str">
        <f>ZZZ__FnCalls!F55</f>
        <v>Jan 2014</v>
      </c>
      <c r="BC71" s="44" t="str">
        <f>ZZZ__FnCalls!F56</f>
        <v>Feb 2014</v>
      </c>
      <c r="BD71" s="44" t="str">
        <f>ZZZ__FnCalls!F57</f>
        <v>Mar 2014</v>
      </c>
      <c r="BE71" s="44" t="str">
        <f>ZZZ__FnCalls!F58</f>
        <v>Apr 2014</v>
      </c>
      <c r="BF71" s="44" t="str">
        <f>ZZZ__FnCalls!F59</f>
        <v>May 2014</v>
      </c>
      <c r="BG71" s="44" t="str">
        <f>ZZZ__FnCalls!F60</f>
        <v>Jun 2014</v>
      </c>
      <c r="BH71" s="44" t="str">
        <f>ZZZ__FnCalls!F61</f>
        <v>Jul 2014</v>
      </c>
      <c r="BI71" s="44" t="str">
        <f>ZZZ__FnCalls!F62</f>
        <v>Aug 2014</v>
      </c>
      <c r="BJ71" s="44" t="str">
        <f>ZZZ__FnCalls!F63</f>
        <v>Sep 2014</v>
      </c>
      <c r="BK71" s="44" t="str">
        <f>ZZZ__FnCalls!F64</f>
        <v>Oct 2014</v>
      </c>
      <c r="BL71" s="44" t="str">
        <f>ZZZ__FnCalls!F65</f>
        <v>Nov 2014</v>
      </c>
      <c r="BM71" s="44" t="str">
        <f>ZZZ__FnCalls!F66</f>
        <v>Dec 2014</v>
      </c>
      <c r="BN71" s="45" t="str">
        <f>ZZZ__FnCalls!F55</f>
        <v>Jan 2014</v>
      </c>
      <c r="BO71" s="44" t="str">
        <f>ZZZ__FnCalls!F67</f>
        <v>Jan 2015</v>
      </c>
      <c r="BP71" s="44" t="str">
        <f>ZZZ__FnCalls!F68</f>
        <v>Feb 2015</v>
      </c>
      <c r="BQ71" s="44" t="str">
        <f>ZZZ__FnCalls!F69</f>
        <v>Mar 2015</v>
      </c>
      <c r="BR71" s="44" t="str">
        <f>ZZZ__FnCalls!F70</f>
        <v>Apr 2015</v>
      </c>
      <c r="BS71" s="44" t="str">
        <f>ZZZ__FnCalls!F71</f>
        <v>May 2015</v>
      </c>
      <c r="BT71" s="44" t="str">
        <f>ZZZ__FnCalls!F72</f>
        <v>Jun 2015</v>
      </c>
      <c r="BU71" s="44" t="str">
        <f>ZZZ__FnCalls!F73</f>
        <v>Jul 2015</v>
      </c>
      <c r="BV71" s="44" t="str">
        <f>ZZZ__FnCalls!F74</f>
        <v>Aug 2015</v>
      </c>
      <c r="BW71" s="44" t="str">
        <f>ZZZ__FnCalls!F75</f>
        <v>Sep 2015</v>
      </c>
      <c r="BX71" s="44" t="str">
        <f>ZZZ__FnCalls!F76</f>
        <v>Oct 2015</v>
      </c>
      <c r="BY71" s="44" t="str">
        <f>ZZZ__FnCalls!F77</f>
        <v>Nov 2015</v>
      </c>
      <c r="BZ71" s="44" t="str">
        <f>ZZZ__FnCalls!F78</f>
        <v>Dec 2015</v>
      </c>
      <c r="CA71" s="45" t="str">
        <f>ZZZ__FnCalls!F67</f>
        <v>Jan 2015</v>
      </c>
      <c r="CB71" s="44" t="str">
        <f>ZZZ__FnCalls!F79</f>
        <v>Jan 2016</v>
      </c>
      <c r="CC71" s="44" t="str">
        <f>ZZZ__FnCalls!F80</f>
        <v>Feb 2016</v>
      </c>
      <c r="CD71" s="44" t="str">
        <f>ZZZ__FnCalls!F81</f>
        <v>Mar 2016</v>
      </c>
      <c r="CE71" s="44" t="str">
        <f>ZZZ__FnCalls!F82</f>
        <v>Apr 2016</v>
      </c>
      <c r="CF71" s="44" t="str">
        <f>ZZZ__FnCalls!F83</f>
        <v>May 2016</v>
      </c>
      <c r="CG71" s="44" t="str">
        <f>ZZZ__FnCalls!F84</f>
        <v>Jun 2016</v>
      </c>
      <c r="CH71" s="44" t="str">
        <f>ZZZ__FnCalls!F85</f>
        <v>Jul 2016</v>
      </c>
      <c r="CI71" s="44" t="str">
        <f>ZZZ__FnCalls!F86</f>
        <v>Aug 2016</v>
      </c>
      <c r="CJ71" s="44" t="str">
        <f>ZZZ__FnCalls!F87</f>
        <v>Sep 2016</v>
      </c>
      <c r="CK71" s="44" t="str">
        <f>ZZZ__FnCalls!F88</f>
        <v>Oct 2016</v>
      </c>
      <c r="CL71" s="44" t="str">
        <f>ZZZ__FnCalls!F89</f>
        <v>Nov 2016</v>
      </c>
      <c r="CM71" s="44" t="str">
        <f>ZZZ__FnCalls!F90</f>
        <v>Dec 2016</v>
      </c>
      <c r="CN71" s="45" t="str">
        <f>ZZZ__FnCalls!F79</f>
        <v>Jan 2016</v>
      </c>
      <c r="CO71" s="44" t="str">
        <f>ZZZ__FnCalls!F91</f>
        <v>Jan 2017</v>
      </c>
      <c r="CP71" s="44" t="str">
        <f>ZZZ__FnCalls!F92</f>
        <v>Feb 2017</v>
      </c>
      <c r="CQ71" s="44" t="str">
        <f>ZZZ__FnCalls!F93</f>
        <v>Mar 2017</v>
      </c>
      <c r="CR71" s="44" t="str">
        <f>ZZZ__FnCalls!F94</f>
        <v>Apr 2017</v>
      </c>
      <c r="CS71" s="44" t="str">
        <f>ZZZ__FnCalls!F95</f>
        <v>May 2017</v>
      </c>
      <c r="CT71" s="44" t="str">
        <f>ZZZ__FnCalls!F96</f>
        <v>Jun 2017</v>
      </c>
      <c r="CU71" s="44" t="str">
        <f>ZZZ__FnCalls!F97</f>
        <v>Jul 2017</v>
      </c>
      <c r="CV71" s="44" t="str">
        <f>ZZZ__FnCalls!F98</f>
        <v>Aug 2017</v>
      </c>
      <c r="CW71" s="44" t="str">
        <f>ZZZ__FnCalls!F99</f>
        <v>Sep 2017</v>
      </c>
      <c r="CX71" s="44" t="str">
        <f>ZZZ__FnCalls!F100</f>
        <v>Oct 2017</v>
      </c>
      <c r="CY71" s="44" t="str">
        <f>ZZZ__FnCalls!F101</f>
        <v>Nov 2017</v>
      </c>
      <c r="CZ71" s="44" t="str">
        <f>ZZZ__FnCalls!F102</f>
        <v>Dec 2017</v>
      </c>
      <c r="DA71" s="45" t="str">
        <f>ZZZ__FnCalls!F91</f>
        <v>Jan 2017</v>
      </c>
      <c r="DB71" s="44" t="str">
        <f>ZZZ__FnCalls!F103</f>
        <v>Jan 2018</v>
      </c>
      <c r="DC71" s="44" t="str">
        <f>ZZZ__FnCalls!F104</f>
        <v>Feb 2018</v>
      </c>
      <c r="DD71" s="44" t="str">
        <f>ZZZ__FnCalls!F105</f>
        <v>Mar 2018</v>
      </c>
      <c r="DE71" s="44" t="str">
        <f>ZZZ__FnCalls!F106</f>
        <v>Apr 2018</v>
      </c>
      <c r="DF71" s="44" t="str">
        <f>ZZZ__FnCalls!F107</f>
        <v>May 2018</v>
      </c>
      <c r="DG71" s="44" t="str">
        <f>ZZZ__FnCalls!F108</f>
        <v>Jun 2018</v>
      </c>
      <c r="DH71" s="44" t="str">
        <f>ZZZ__FnCalls!F109</f>
        <v>Jul 2018</v>
      </c>
      <c r="DI71" s="44" t="str">
        <f>ZZZ__FnCalls!F110</f>
        <v>Aug 2018</v>
      </c>
      <c r="DJ71" s="44" t="str">
        <f>ZZZ__FnCalls!F111</f>
        <v>Sep 2018</v>
      </c>
      <c r="DK71" s="44" t="str">
        <f>ZZZ__FnCalls!F112</f>
        <v>Oct 2018</v>
      </c>
      <c r="DL71" s="44" t="str">
        <f>ZZZ__FnCalls!F113</f>
        <v>Nov 2018</v>
      </c>
      <c r="DM71" s="44" t="str">
        <f>ZZZ__FnCalls!F114</f>
        <v>Dec 2018</v>
      </c>
      <c r="DN71" s="45" t="str">
        <f>ZZZ__FnCalls!F103</f>
        <v>Jan 2018</v>
      </c>
      <c r="DO71" s="44" t="str">
        <f>ZZZ__FnCalls!F115</f>
        <v>Jan 2019</v>
      </c>
      <c r="DP71" s="44" t="str">
        <f>ZZZ__FnCalls!F116</f>
        <v>Feb 2019</v>
      </c>
      <c r="DQ71" s="44" t="str">
        <f>ZZZ__FnCalls!F117</f>
        <v>Mar 2019</v>
      </c>
      <c r="DR71" s="44" t="str">
        <f>ZZZ__FnCalls!F118</f>
        <v>Apr 2019</v>
      </c>
      <c r="DS71" s="44" t="str">
        <f>ZZZ__FnCalls!F119</f>
        <v>May 2019</v>
      </c>
      <c r="DT71" s="44" t="str">
        <f>ZZZ__FnCalls!F120</f>
        <v>Jun 2019</v>
      </c>
      <c r="DU71" s="44" t="str">
        <f>ZZZ__FnCalls!F121</f>
        <v>Jul 2019</v>
      </c>
      <c r="DV71" s="44" t="str">
        <f>ZZZ__FnCalls!F122</f>
        <v>Aug 2019</v>
      </c>
      <c r="DW71" s="44" t="str">
        <f>ZZZ__FnCalls!F123</f>
        <v>Sep 2019</v>
      </c>
      <c r="DX71" s="44" t="str">
        <f>ZZZ__FnCalls!F124</f>
        <v>Oct 2019</v>
      </c>
      <c r="DY71" s="44" t="str">
        <f>ZZZ__FnCalls!F125</f>
        <v>Nov 2019</v>
      </c>
      <c r="DZ71" s="44" t="str">
        <f>ZZZ__FnCalls!F126</f>
        <v>Dec 2019</v>
      </c>
      <c r="EA71" s="45" t="str">
        <f>ZZZ__FnCalls!F115</f>
        <v>Jan 2019</v>
      </c>
      <c r="EB71" s="44" t="str">
        <f>ZZZ__FnCalls!F127</f>
        <v>Jan 2020</v>
      </c>
      <c r="EC71" s="44" t="str">
        <f>ZZZ__FnCalls!F128</f>
        <v>Feb 2020</v>
      </c>
      <c r="ED71" s="44" t="str">
        <f>ZZZ__FnCalls!F129</f>
        <v>Mar 2020</v>
      </c>
      <c r="EE71" s="44" t="str">
        <f>ZZZ__FnCalls!F130</f>
        <v>Apr 2020</v>
      </c>
      <c r="EF71" s="44" t="str">
        <f>ZZZ__FnCalls!F131</f>
        <v>May 2020</v>
      </c>
      <c r="EG71" s="44" t="str">
        <f>ZZZ__FnCalls!F132</f>
        <v>Jun 2020</v>
      </c>
      <c r="EH71" s="44" t="str">
        <f>ZZZ__FnCalls!F133</f>
        <v>Jul 2020</v>
      </c>
      <c r="EI71" s="44" t="str">
        <f>ZZZ__FnCalls!F134</f>
        <v>Aug 2020</v>
      </c>
      <c r="EJ71" s="44" t="str">
        <f>ZZZ__FnCalls!F135</f>
        <v>Sep 2020</v>
      </c>
      <c r="EK71" s="44" t="str">
        <f>ZZZ__FnCalls!F136</f>
        <v>Oct 2020</v>
      </c>
      <c r="EL71" s="44" t="str">
        <f>ZZZ__FnCalls!F137</f>
        <v>Nov 2020</v>
      </c>
      <c r="EM71" s="44" t="str">
        <f>ZZZ__FnCalls!F138</f>
        <v>Dec 2020</v>
      </c>
      <c r="EN71" s="45" t="str">
        <f>ZZZ__FnCalls!F127</f>
        <v>Jan 2020</v>
      </c>
    </row>
    <row r="72" spans="1:144" ht="12.75" customHeight="1">
      <c r="A72" s="2" t="str">
        <f>"Capital_1"</f>
        <v>Capital_1</v>
      </c>
    </row>
    <row r="73" spans="1:144" ht="12.75" customHeight="1">
      <c r="B73" s="19" t="str">
        <f>ZZZ__FnCalls!F7</f>
        <v>Jan 2010</v>
      </c>
      <c r="C73" s="20" t="str">
        <f>ZZZ__FnCalls!F8</f>
        <v>Feb 2010</v>
      </c>
      <c r="D73" s="20" t="str">
        <f>ZZZ__FnCalls!F9</f>
        <v>Mar 2010</v>
      </c>
      <c r="E73" s="20" t="str">
        <f>ZZZ__FnCalls!F10</f>
        <v>Apr 2010</v>
      </c>
      <c r="F73" s="20" t="str">
        <f>ZZZ__FnCalls!F11</f>
        <v>May 2010</v>
      </c>
      <c r="G73" s="20" t="str">
        <f>ZZZ__FnCalls!F12</f>
        <v>Jun 2010</v>
      </c>
      <c r="H73" s="20" t="str">
        <f>ZZZ__FnCalls!F13</f>
        <v>Jul 2010</v>
      </c>
      <c r="I73" s="20" t="str">
        <f>ZZZ__FnCalls!F14</f>
        <v>Aug 2010</v>
      </c>
      <c r="J73" s="20" t="str">
        <f>ZZZ__FnCalls!F15</f>
        <v>Sep 2010</v>
      </c>
      <c r="K73" s="20" t="str">
        <f>ZZZ__FnCalls!F16</f>
        <v>Oct 2010</v>
      </c>
      <c r="L73" s="20" t="str">
        <f>ZZZ__FnCalls!F17</f>
        <v>Nov 2010</v>
      </c>
      <c r="M73" s="20" t="str">
        <f>ZZZ__FnCalls!F18</f>
        <v>Dec 2010</v>
      </c>
      <c r="N73" s="21" t="str">
        <f>ZZZ__FnCalls!H7</f>
        <v>2010</v>
      </c>
      <c r="O73" s="20" t="str">
        <f>ZZZ__FnCalls!F19</f>
        <v>Jan 2011</v>
      </c>
      <c r="P73" s="20" t="str">
        <f>ZZZ__FnCalls!F20</f>
        <v>Feb 2011</v>
      </c>
      <c r="Q73" s="20" t="str">
        <f>ZZZ__FnCalls!F21</f>
        <v>Mar 2011</v>
      </c>
      <c r="R73" s="20" t="str">
        <f>ZZZ__FnCalls!F22</f>
        <v>Apr 2011</v>
      </c>
      <c r="S73" s="20" t="str">
        <f>ZZZ__FnCalls!F23</f>
        <v>May 2011</v>
      </c>
      <c r="T73" s="20" t="str">
        <f>ZZZ__FnCalls!F24</f>
        <v>Jun 2011</v>
      </c>
      <c r="U73" s="20" t="str">
        <f>ZZZ__FnCalls!F25</f>
        <v>Jul 2011</v>
      </c>
      <c r="V73" s="20" t="str">
        <f>ZZZ__FnCalls!F26</f>
        <v>Aug 2011</v>
      </c>
      <c r="W73" s="20" t="str">
        <f>ZZZ__FnCalls!F27</f>
        <v>Sep 2011</v>
      </c>
      <c r="X73" s="20" t="str">
        <f>ZZZ__FnCalls!F28</f>
        <v>Oct 2011</v>
      </c>
      <c r="Y73" s="20" t="str">
        <f>ZZZ__FnCalls!F29</f>
        <v>Nov 2011</v>
      </c>
      <c r="Z73" s="20" t="str">
        <f>ZZZ__FnCalls!F30</f>
        <v>Dec 2011</v>
      </c>
      <c r="AA73" s="21" t="str">
        <f>ZZZ__FnCalls!H19</f>
        <v>2011</v>
      </c>
      <c r="AB73" s="20" t="str">
        <f>ZZZ__FnCalls!F31</f>
        <v>Jan 2012</v>
      </c>
      <c r="AC73" s="20" t="str">
        <f>ZZZ__FnCalls!F32</f>
        <v>Feb 2012</v>
      </c>
      <c r="AD73" s="20" t="str">
        <f>ZZZ__FnCalls!F33</f>
        <v>Mar 2012</v>
      </c>
      <c r="AE73" s="20" t="str">
        <f>ZZZ__FnCalls!F34</f>
        <v>Apr 2012</v>
      </c>
      <c r="AF73" s="20" t="str">
        <f>ZZZ__FnCalls!F35</f>
        <v>May 2012</v>
      </c>
      <c r="AG73" s="20" t="str">
        <f>ZZZ__FnCalls!F36</f>
        <v>Jun 2012</v>
      </c>
      <c r="AH73" s="20" t="str">
        <f>ZZZ__FnCalls!F37</f>
        <v>Jul 2012</v>
      </c>
      <c r="AI73" s="20" t="str">
        <f>ZZZ__FnCalls!F38</f>
        <v>Aug 2012</v>
      </c>
      <c r="AJ73" s="20" t="str">
        <f>ZZZ__FnCalls!F39</f>
        <v>Sep 2012</v>
      </c>
      <c r="AK73" s="20" t="str">
        <f>ZZZ__FnCalls!F40</f>
        <v>Oct 2012</v>
      </c>
      <c r="AL73" s="20" t="str">
        <f>ZZZ__FnCalls!F41</f>
        <v>Nov 2012</v>
      </c>
      <c r="AM73" s="20" t="str">
        <f>ZZZ__FnCalls!F42</f>
        <v>Dec 2012</v>
      </c>
      <c r="AN73" s="21" t="str">
        <f>ZZZ__FnCalls!H31</f>
        <v>2012</v>
      </c>
      <c r="AO73" s="20" t="str">
        <f>ZZZ__FnCalls!F43</f>
        <v>Jan 2013</v>
      </c>
      <c r="AP73" s="20" t="str">
        <f>ZZZ__FnCalls!F44</f>
        <v>Feb 2013</v>
      </c>
      <c r="AQ73" s="20" t="str">
        <f>ZZZ__FnCalls!F45</f>
        <v>Mar 2013</v>
      </c>
      <c r="AR73" s="20" t="str">
        <f>ZZZ__FnCalls!F46</f>
        <v>Apr 2013</v>
      </c>
      <c r="AS73" s="20" t="str">
        <f>ZZZ__FnCalls!F47</f>
        <v>May 2013</v>
      </c>
      <c r="AT73" s="20" t="str">
        <f>ZZZ__FnCalls!F48</f>
        <v>Jun 2013</v>
      </c>
      <c r="AU73" s="20" t="str">
        <f>ZZZ__FnCalls!F49</f>
        <v>Jul 2013</v>
      </c>
      <c r="AV73" s="20" t="str">
        <f>ZZZ__FnCalls!F50</f>
        <v>Aug 2013</v>
      </c>
      <c r="AW73" s="20" t="str">
        <f>ZZZ__FnCalls!F51</f>
        <v>Sep 2013</v>
      </c>
      <c r="AX73" s="20" t="str">
        <f>ZZZ__FnCalls!F52</f>
        <v>Oct 2013</v>
      </c>
      <c r="AY73" s="20" t="str">
        <f>ZZZ__FnCalls!F53</f>
        <v>Nov 2013</v>
      </c>
      <c r="AZ73" s="20" t="str">
        <f>ZZZ__FnCalls!F54</f>
        <v>Dec 2013</v>
      </c>
      <c r="BA73" s="21" t="str">
        <f>ZZZ__FnCalls!H43</f>
        <v>2013</v>
      </c>
      <c r="BB73" s="20" t="str">
        <f>ZZZ__FnCalls!F55</f>
        <v>Jan 2014</v>
      </c>
      <c r="BC73" s="20" t="str">
        <f>ZZZ__FnCalls!F56</f>
        <v>Feb 2014</v>
      </c>
      <c r="BD73" s="20" t="str">
        <f>ZZZ__FnCalls!F57</f>
        <v>Mar 2014</v>
      </c>
      <c r="BE73" s="20" t="str">
        <f>ZZZ__FnCalls!F58</f>
        <v>Apr 2014</v>
      </c>
      <c r="BF73" s="20" t="str">
        <f>ZZZ__FnCalls!F59</f>
        <v>May 2014</v>
      </c>
      <c r="BG73" s="20" t="str">
        <f>ZZZ__FnCalls!F60</f>
        <v>Jun 2014</v>
      </c>
      <c r="BH73" s="20" t="str">
        <f>ZZZ__FnCalls!F61</f>
        <v>Jul 2014</v>
      </c>
      <c r="BI73" s="20" t="str">
        <f>ZZZ__FnCalls!F62</f>
        <v>Aug 2014</v>
      </c>
      <c r="BJ73" s="20" t="str">
        <f>ZZZ__FnCalls!F63</f>
        <v>Sep 2014</v>
      </c>
      <c r="BK73" s="20" t="str">
        <f>ZZZ__FnCalls!F64</f>
        <v>Oct 2014</v>
      </c>
      <c r="BL73" s="20" t="str">
        <f>ZZZ__FnCalls!F65</f>
        <v>Nov 2014</v>
      </c>
      <c r="BM73" s="20" t="str">
        <f>ZZZ__FnCalls!F66</f>
        <v>Dec 2014</v>
      </c>
      <c r="BN73" s="21" t="str">
        <f>ZZZ__FnCalls!H55</f>
        <v>2014</v>
      </c>
      <c r="BO73" s="20" t="str">
        <f>ZZZ__FnCalls!F67</f>
        <v>Jan 2015</v>
      </c>
      <c r="BP73" s="20" t="str">
        <f>ZZZ__FnCalls!F68</f>
        <v>Feb 2015</v>
      </c>
      <c r="BQ73" s="20" t="str">
        <f>ZZZ__FnCalls!F69</f>
        <v>Mar 2015</v>
      </c>
      <c r="BR73" s="20" t="str">
        <f>ZZZ__FnCalls!F70</f>
        <v>Apr 2015</v>
      </c>
      <c r="BS73" s="20" t="str">
        <f>ZZZ__FnCalls!F71</f>
        <v>May 2015</v>
      </c>
      <c r="BT73" s="20" t="str">
        <f>ZZZ__FnCalls!F72</f>
        <v>Jun 2015</v>
      </c>
      <c r="BU73" s="20" t="str">
        <f>ZZZ__FnCalls!F73</f>
        <v>Jul 2015</v>
      </c>
      <c r="BV73" s="20" t="str">
        <f>ZZZ__FnCalls!F74</f>
        <v>Aug 2015</v>
      </c>
      <c r="BW73" s="20" t="str">
        <f>ZZZ__FnCalls!F75</f>
        <v>Sep 2015</v>
      </c>
      <c r="BX73" s="20" t="str">
        <f>ZZZ__FnCalls!F76</f>
        <v>Oct 2015</v>
      </c>
      <c r="BY73" s="20" t="str">
        <f>ZZZ__FnCalls!F77</f>
        <v>Nov 2015</v>
      </c>
      <c r="BZ73" s="20" t="str">
        <f>ZZZ__FnCalls!F78</f>
        <v>Dec 2015</v>
      </c>
      <c r="CA73" s="21" t="str">
        <f>ZZZ__FnCalls!H67</f>
        <v>2015</v>
      </c>
      <c r="CB73" s="20" t="str">
        <f>ZZZ__FnCalls!F79</f>
        <v>Jan 2016</v>
      </c>
      <c r="CC73" s="20" t="str">
        <f>ZZZ__FnCalls!F80</f>
        <v>Feb 2016</v>
      </c>
      <c r="CD73" s="20" t="str">
        <f>ZZZ__FnCalls!F81</f>
        <v>Mar 2016</v>
      </c>
      <c r="CE73" s="20" t="str">
        <f>ZZZ__FnCalls!F82</f>
        <v>Apr 2016</v>
      </c>
      <c r="CF73" s="20" t="str">
        <f>ZZZ__FnCalls!F83</f>
        <v>May 2016</v>
      </c>
      <c r="CG73" s="20" t="str">
        <f>ZZZ__FnCalls!F84</f>
        <v>Jun 2016</v>
      </c>
      <c r="CH73" s="20" t="str">
        <f>ZZZ__FnCalls!F85</f>
        <v>Jul 2016</v>
      </c>
      <c r="CI73" s="20" t="str">
        <f>ZZZ__FnCalls!F86</f>
        <v>Aug 2016</v>
      </c>
      <c r="CJ73" s="20" t="str">
        <f>ZZZ__FnCalls!F87</f>
        <v>Sep 2016</v>
      </c>
      <c r="CK73" s="20" t="str">
        <f>ZZZ__FnCalls!F88</f>
        <v>Oct 2016</v>
      </c>
      <c r="CL73" s="20" t="str">
        <f>ZZZ__FnCalls!F89</f>
        <v>Nov 2016</v>
      </c>
      <c r="CM73" s="20" t="str">
        <f>ZZZ__FnCalls!F90</f>
        <v>Dec 2016</v>
      </c>
      <c r="CN73" s="21" t="str">
        <f>ZZZ__FnCalls!H79</f>
        <v>2016</v>
      </c>
      <c r="CO73" s="20" t="str">
        <f>ZZZ__FnCalls!F91</f>
        <v>Jan 2017</v>
      </c>
      <c r="CP73" s="20" t="str">
        <f>ZZZ__FnCalls!F92</f>
        <v>Feb 2017</v>
      </c>
      <c r="CQ73" s="20" t="str">
        <f>ZZZ__FnCalls!F93</f>
        <v>Mar 2017</v>
      </c>
      <c r="CR73" s="20" t="str">
        <f>ZZZ__FnCalls!F94</f>
        <v>Apr 2017</v>
      </c>
      <c r="CS73" s="20" t="str">
        <f>ZZZ__FnCalls!F95</f>
        <v>May 2017</v>
      </c>
      <c r="CT73" s="20" t="str">
        <f>ZZZ__FnCalls!F96</f>
        <v>Jun 2017</v>
      </c>
      <c r="CU73" s="20" t="str">
        <f>ZZZ__FnCalls!F97</f>
        <v>Jul 2017</v>
      </c>
      <c r="CV73" s="20" t="str">
        <f>ZZZ__FnCalls!F98</f>
        <v>Aug 2017</v>
      </c>
      <c r="CW73" s="20" t="str">
        <f>ZZZ__FnCalls!F99</f>
        <v>Sep 2017</v>
      </c>
      <c r="CX73" s="20" t="str">
        <f>ZZZ__FnCalls!F100</f>
        <v>Oct 2017</v>
      </c>
      <c r="CY73" s="20" t="str">
        <f>ZZZ__FnCalls!F101</f>
        <v>Nov 2017</v>
      </c>
      <c r="CZ73" s="20" t="str">
        <f>ZZZ__FnCalls!F102</f>
        <v>Dec 2017</v>
      </c>
      <c r="DA73" s="21" t="str">
        <f>ZZZ__FnCalls!H91</f>
        <v>2017</v>
      </c>
      <c r="DB73" s="20" t="str">
        <f>ZZZ__FnCalls!F103</f>
        <v>Jan 2018</v>
      </c>
      <c r="DC73" s="20" t="str">
        <f>ZZZ__FnCalls!F104</f>
        <v>Feb 2018</v>
      </c>
      <c r="DD73" s="20" t="str">
        <f>ZZZ__FnCalls!F105</f>
        <v>Mar 2018</v>
      </c>
      <c r="DE73" s="20" t="str">
        <f>ZZZ__FnCalls!F106</f>
        <v>Apr 2018</v>
      </c>
      <c r="DF73" s="20" t="str">
        <f>ZZZ__FnCalls!F107</f>
        <v>May 2018</v>
      </c>
      <c r="DG73" s="20" t="str">
        <f>ZZZ__FnCalls!F108</f>
        <v>Jun 2018</v>
      </c>
      <c r="DH73" s="20" t="str">
        <f>ZZZ__FnCalls!F109</f>
        <v>Jul 2018</v>
      </c>
      <c r="DI73" s="20" t="str">
        <f>ZZZ__FnCalls!F110</f>
        <v>Aug 2018</v>
      </c>
      <c r="DJ73" s="20" t="str">
        <f>ZZZ__FnCalls!F111</f>
        <v>Sep 2018</v>
      </c>
      <c r="DK73" s="20" t="str">
        <f>ZZZ__FnCalls!F112</f>
        <v>Oct 2018</v>
      </c>
      <c r="DL73" s="20" t="str">
        <f>ZZZ__FnCalls!F113</f>
        <v>Nov 2018</v>
      </c>
      <c r="DM73" s="20" t="str">
        <f>ZZZ__FnCalls!F114</f>
        <v>Dec 2018</v>
      </c>
      <c r="DN73" s="21" t="str">
        <f>ZZZ__FnCalls!H103</f>
        <v>2018</v>
      </c>
      <c r="DO73" s="20" t="str">
        <f>ZZZ__FnCalls!F115</f>
        <v>Jan 2019</v>
      </c>
      <c r="DP73" s="20" t="str">
        <f>ZZZ__FnCalls!F116</f>
        <v>Feb 2019</v>
      </c>
      <c r="DQ73" s="20" t="str">
        <f>ZZZ__FnCalls!F117</f>
        <v>Mar 2019</v>
      </c>
      <c r="DR73" s="20" t="str">
        <f>ZZZ__FnCalls!F118</f>
        <v>Apr 2019</v>
      </c>
      <c r="DS73" s="20" t="str">
        <f>ZZZ__FnCalls!F119</f>
        <v>May 2019</v>
      </c>
      <c r="DT73" s="20" t="str">
        <f>ZZZ__FnCalls!F120</f>
        <v>Jun 2019</v>
      </c>
      <c r="DU73" s="20" t="str">
        <f>ZZZ__FnCalls!F121</f>
        <v>Jul 2019</v>
      </c>
      <c r="DV73" s="20" t="str">
        <f>ZZZ__FnCalls!F122</f>
        <v>Aug 2019</v>
      </c>
      <c r="DW73" s="20" t="str">
        <f>ZZZ__FnCalls!F123</f>
        <v>Sep 2019</v>
      </c>
      <c r="DX73" s="20" t="str">
        <f>ZZZ__FnCalls!F124</f>
        <v>Oct 2019</v>
      </c>
      <c r="DY73" s="20" t="str">
        <f>ZZZ__FnCalls!F125</f>
        <v>Nov 2019</v>
      </c>
      <c r="DZ73" s="20" t="str">
        <f>ZZZ__FnCalls!F126</f>
        <v>Dec 2019</v>
      </c>
      <c r="EA73" s="21" t="str">
        <f>ZZZ__FnCalls!H115</f>
        <v>2019</v>
      </c>
      <c r="EB73" s="20" t="str">
        <f>ZZZ__FnCalls!F127</f>
        <v>Jan 2020</v>
      </c>
      <c r="EC73" s="20" t="str">
        <f>ZZZ__FnCalls!F128</f>
        <v>Feb 2020</v>
      </c>
      <c r="ED73" s="20" t="str">
        <f>ZZZ__FnCalls!F129</f>
        <v>Mar 2020</v>
      </c>
      <c r="EE73" s="20" t="str">
        <f>ZZZ__FnCalls!F130</f>
        <v>Apr 2020</v>
      </c>
      <c r="EF73" s="20" t="str">
        <f>ZZZ__FnCalls!F131</f>
        <v>May 2020</v>
      </c>
      <c r="EG73" s="20" t="str">
        <f>ZZZ__FnCalls!F132</f>
        <v>Jun 2020</v>
      </c>
      <c r="EH73" s="20" t="str">
        <f>ZZZ__FnCalls!F133</f>
        <v>Jul 2020</v>
      </c>
      <c r="EI73" s="20" t="str">
        <f>ZZZ__FnCalls!F134</f>
        <v>Aug 2020</v>
      </c>
      <c r="EJ73" s="20" t="str">
        <f>ZZZ__FnCalls!F135</f>
        <v>Sep 2020</v>
      </c>
      <c r="EK73" s="20" t="str">
        <f>ZZZ__FnCalls!F136</f>
        <v>Oct 2020</v>
      </c>
      <c r="EL73" s="20" t="str">
        <f>ZZZ__FnCalls!F137</f>
        <v>Nov 2020</v>
      </c>
      <c r="EM73" s="20" t="str">
        <f>ZZZ__FnCalls!F138</f>
        <v>Dec 2020</v>
      </c>
      <c r="EN73" s="21" t="str">
        <f>ZZZ__FnCalls!H127</f>
        <v>2020</v>
      </c>
    </row>
    <row r="74" spans="1:144" ht="12.75" customHeight="1">
      <c r="A74" s="5"/>
      <c r="B74" s="44">
        <f>ZZZ__FnCalls!A7</f>
        <v>40179</v>
      </c>
      <c r="C74" s="44">
        <f>ZZZ__FnCalls!A8</f>
        <v>40210</v>
      </c>
      <c r="D74" s="44">
        <f>ZZZ__FnCalls!A9</f>
        <v>40238</v>
      </c>
      <c r="E74" s="44">
        <f>ZZZ__FnCalls!A10</f>
        <v>40269</v>
      </c>
      <c r="F74" s="44">
        <f>ZZZ__FnCalls!A11</f>
        <v>40299</v>
      </c>
      <c r="G74" s="44">
        <f>ZZZ__FnCalls!A12</f>
        <v>40330</v>
      </c>
      <c r="H74" s="44">
        <f>ZZZ__FnCalls!A13</f>
        <v>40360</v>
      </c>
      <c r="I74" s="44">
        <f>ZZZ__FnCalls!A14</f>
        <v>40391</v>
      </c>
      <c r="J74" s="44">
        <f>ZZZ__FnCalls!A15</f>
        <v>40422</v>
      </c>
      <c r="K74" s="44">
        <f>ZZZ__FnCalls!A16</f>
        <v>40452</v>
      </c>
      <c r="L74" s="44">
        <f>ZZZ__FnCalls!A17</f>
        <v>40483</v>
      </c>
      <c r="M74" s="44">
        <f>ZZZ__FnCalls!A18</f>
        <v>40513</v>
      </c>
      <c r="N74" s="45">
        <f>ZZZ__FnCalls!A7</f>
        <v>40179</v>
      </c>
      <c r="O74" s="44">
        <f>ZZZ__FnCalls!A19</f>
        <v>40544</v>
      </c>
      <c r="P74" s="44">
        <f>ZZZ__FnCalls!A20</f>
        <v>40575</v>
      </c>
      <c r="Q74" s="44">
        <f>ZZZ__FnCalls!A21</f>
        <v>40603</v>
      </c>
      <c r="R74" s="44">
        <f>ZZZ__FnCalls!A22</f>
        <v>40634</v>
      </c>
      <c r="S74" s="44">
        <f>ZZZ__FnCalls!A23</f>
        <v>40664</v>
      </c>
      <c r="T74" s="44">
        <f>ZZZ__FnCalls!A24</f>
        <v>40695</v>
      </c>
      <c r="U74" s="44">
        <f>ZZZ__FnCalls!A25</f>
        <v>40725</v>
      </c>
      <c r="V74" s="44">
        <f>ZZZ__FnCalls!A26</f>
        <v>40756</v>
      </c>
      <c r="W74" s="44">
        <f>ZZZ__FnCalls!A27</f>
        <v>40787</v>
      </c>
      <c r="X74" s="44">
        <f>ZZZ__FnCalls!A28</f>
        <v>40817</v>
      </c>
      <c r="Y74" s="44">
        <f>ZZZ__FnCalls!A29</f>
        <v>40848</v>
      </c>
      <c r="Z74" s="44">
        <f>ZZZ__FnCalls!A30</f>
        <v>40878</v>
      </c>
      <c r="AA74" s="45">
        <f>ZZZ__FnCalls!A19</f>
        <v>40544</v>
      </c>
      <c r="AB74" s="44">
        <f>ZZZ__FnCalls!A31</f>
        <v>40909</v>
      </c>
      <c r="AC74" s="44">
        <f>ZZZ__FnCalls!A32</f>
        <v>40940</v>
      </c>
      <c r="AD74" s="44">
        <f>ZZZ__FnCalls!A33</f>
        <v>40969</v>
      </c>
      <c r="AE74" s="44">
        <f>ZZZ__FnCalls!A34</f>
        <v>41000</v>
      </c>
      <c r="AF74" s="44">
        <f>ZZZ__FnCalls!A35</f>
        <v>41030</v>
      </c>
      <c r="AG74" s="44">
        <f>ZZZ__FnCalls!A36</f>
        <v>41061</v>
      </c>
      <c r="AH74" s="44">
        <f>ZZZ__FnCalls!A37</f>
        <v>41091</v>
      </c>
      <c r="AI74" s="44">
        <f>ZZZ__FnCalls!A38</f>
        <v>41122</v>
      </c>
      <c r="AJ74" s="44">
        <f>ZZZ__FnCalls!A39</f>
        <v>41153</v>
      </c>
      <c r="AK74" s="44">
        <f>ZZZ__FnCalls!A40</f>
        <v>41183</v>
      </c>
      <c r="AL74" s="44">
        <f>ZZZ__FnCalls!A41</f>
        <v>41214</v>
      </c>
      <c r="AM74" s="44">
        <f>ZZZ__FnCalls!A42</f>
        <v>41244</v>
      </c>
      <c r="AN74" s="45">
        <f>ZZZ__FnCalls!A31</f>
        <v>40909</v>
      </c>
      <c r="AO74" s="44">
        <f>ZZZ__FnCalls!A43</f>
        <v>41275</v>
      </c>
      <c r="AP74" s="44">
        <f>ZZZ__FnCalls!A44</f>
        <v>41306</v>
      </c>
      <c r="AQ74" s="44">
        <f>ZZZ__FnCalls!A45</f>
        <v>41334</v>
      </c>
      <c r="AR74" s="44">
        <f>ZZZ__FnCalls!A46</f>
        <v>41365</v>
      </c>
      <c r="AS74" s="44">
        <f>ZZZ__FnCalls!A47</f>
        <v>41395</v>
      </c>
      <c r="AT74" s="44">
        <f>ZZZ__FnCalls!A48</f>
        <v>41426</v>
      </c>
      <c r="AU74" s="44">
        <f>ZZZ__FnCalls!A49</f>
        <v>41456</v>
      </c>
      <c r="AV74" s="44">
        <f>ZZZ__FnCalls!A50</f>
        <v>41487</v>
      </c>
      <c r="AW74" s="44">
        <f>ZZZ__FnCalls!A51</f>
        <v>41518</v>
      </c>
      <c r="AX74" s="44">
        <f>ZZZ__FnCalls!A52</f>
        <v>41548</v>
      </c>
      <c r="AY74" s="44">
        <f>ZZZ__FnCalls!A53</f>
        <v>41579</v>
      </c>
      <c r="AZ74" s="44">
        <f>ZZZ__FnCalls!A54</f>
        <v>41609</v>
      </c>
      <c r="BA74" s="45">
        <f>ZZZ__FnCalls!A43</f>
        <v>41275</v>
      </c>
      <c r="BB74" s="44">
        <f>ZZZ__FnCalls!A55</f>
        <v>41640</v>
      </c>
      <c r="BC74" s="44">
        <f>ZZZ__FnCalls!A56</f>
        <v>41671</v>
      </c>
      <c r="BD74" s="44">
        <f>ZZZ__FnCalls!A57</f>
        <v>41699</v>
      </c>
      <c r="BE74" s="44">
        <f>ZZZ__FnCalls!A58</f>
        <v>41730</v>
      </c>
      <c r="BF74" s="44">
        <f>ZZZ__FnCalls!A59</f>
        <v>41760</v>
      </c>
      <c r="BG74" s="44">
        <f>ZZZ__FnCalls!A60</f>
        <v>41791</v>
      </c>
      <c r="BH74" s="44">
        <f>ZZZ__FnCalls!A61</f>
        <v>41821</v>
      </c>
      <c r="BI74" s="44">
        <f>ZZZ__FnCalls!A62</f>
        <v>41852</v>
      </c>
      <c r="BJ74" s="44">
        <f>ZZZ__FnCalls!A63</f>
        <v>41883</v>
      </c>
      <c r="BK74" s="44">
        <f>ZZZ__FnCalls!A64</f>
        <v>41913</v>
      </c>
      <c r="BL74" s="44">
        <f>ZZZ__FnCalls!A65</f>
        <v>41944</v>
      </c>
      <c r="BM74" s="44">
        <f>ZZZ__FnCalls!A66</f>
        <v>41974</v>
      </c>
      <c r="BN74" s="45">
        <f>ZZZ__FnCalls!A55</f>
        <v>41640</v>
      </c>
      <c r="BO74" s="44">
        <f>ZZZ__FnCalls!A67</f>
        <v>42005</v>
      </c>
      <c r="BP74" s="44">
        <f>ZZZ__FnCalls!A68</f>
        <v>42036</v>
      </c>
      <c r="BQ74" s="44">
        <f>ZZZ__FnCalls!A69</f>
        <v>42064</v>
      </c>
      <c r="BR74" s="44">
        <f>ZZZ__FnCalls!A70</f>
        <v>42095</v>
      </c>
      <c r="BS74" s="44">
        <f>ZZZ__FnCalls!A71</f>
        <v>42125</v>
      </c>
      <c r="BT74" s="44">
        <f>ZZZ__FnCalls!A72</f>
        <v>42156</v>
      </c>
      <c r="BU74" s="44">
        <f>ZZZ__FnCalls!A73</f>
        <v>42186</v>
      </c>
      <c r="BV74" s="44">
        <f>ZZZ__FnCalls!A74</f>
        <v>42217</v>
      </c>
      <c r="BW74" s="44">
        <f>ZZZ__FnCalls!A75</f>
        <v>42248</v>
      </c>
      <c r="BX74" s="44">
        <f>ZZZ__FnCalls!A76</f>
        <v>42278</v>
      </c>
      <c r="BY74" s="44">
        <f>ZZZ__FnCalls!A77</f>
        <v>42309</v>
      </c>
      <c r="BZ74" s="44">
        <f>ZZZ__FnCalls!A78</f>
        <v>42339</v>
      </c>
      <c r="CA74" s="45">
        <f>ZZZ__FnCalls!A67</f>
        <v>42005</v>
      </c>
      <c r="CB74" s="44">
        <f>ZZZ__FnCalls!A79</f>
        <v>42370</v>
      </c>
      <c r="CC74" s="44">
        <f>ZZZ__FnCalls!A80</f>
        <v>42401</v>
      </c>
      <c r="CD74" s="44">
        <f>ZZZ__FnCalls!A81</f>
        <v>42430</v>
      </c>
      <c r="CE74" s="44">
        <f>ZZZ__FnCalls!A82</f>
        <v>42461</v>
      </c>
      <c r="CF74" s="44">
        <f>ZZZ__FnCalls!A83</f>
        <v>42491</v>
      </c>
      <c r="CG74" s="44">
        <f>ZZZ__FnCalls!A84</f>
        <v>42522</v>
      </c>
      <c r="CH74" s="44">
        <f>ZZZ__FnCalls!A85</f>
        <v>42552</v>
      </c>
      <c r="CI74" s="44">
        <f>ZZZ__FnCalls!A86</f>
        <v>42583</v>
      </c>
      <c r="CJ74" s="44">
        <f>ZZZ__FnCalls!A87</f>
        <v>42614</v>
      </c>
      <c r="CK74" s="44">
        <f>ZZZ__FnCalls!A88</f>
        <v>42644</v>
      </c>
      <c r="CL74" s="44">
        <f>ZZZ__FnCalls!A89</f>
        <v>42675</v>
      </c>
      <c r="CM74" s="44">
        <f>ZZZ__FnCalls!A90</f>
        <v>42705</v>
      </c>
      <c r="CN74" s="45">
        <f>ZZZ__FnCalls!A79</f>
        <v>42370</v>
      </c>
      <c r="CO74" s="44">
        <f>ZZZ__FnCalls!A91</f>
        <v>42736</v>
      </c>
      <c r="CP74" s="44">
        <f>ZZZ__FnCalls!A92</f>
        <v>42767</v>
      </c>
      <c r="CQ74" s="44">
        <f>ZZZ__FnCalls!A93</f>
        <v>42795</v>
      </c>
      <c r="CR74" s="44">
        <f>ZZZ__FnCalls!A94</f>
        <v>42826</v>
      </c>
      <c r="CS74" s="44">
        <f>ZZZ__FnCalls!A95</f>
        <v>42856</v>
      </c>
      <c r="CT74" s="44">
        <f>ZZZ__FnCalls!A96</f>
        <v>42887</v>
      </c>
      <c r="CU74" s="44">
        <f>ZZZ__FnCalls!A97</f>
        <v>42917</v>
      </c>
      <c r="CV74" s="44">
        <f>ZZZ__FnCalls!A98</f>
        <v>42948</v>
      </c>
      <c r="CW74" s="44">
        <f>ZZZ__FnCalls!A99</f>
        <v>42979</v>
      </c>
      <c r="CX74" s="44">
        <f>ZZZ__FnCalls!A100</f>
        <v>43009</v>
      </c>
      <c r="CY74" s="44">
        <f>ZZZ__FnCalls!A101</f>
        <v>43040</v>
      </c>
      <c r="CZ74" s="44">
        <f>ZZZ__FnCalls!A102</f>
        <v>43070</v>
      </c>
      <c r="DA74" s="45">
        <f>ZZZ__FnCalls!A91</f>
        <v>42736</v>
      </c>
      <c r="DB74" s="44">
        <f>ZZZ__FnCalls!A103</f>
        <v>43101</v>
      </c>
      <c r="DC74" s="44">
        <f>ZZZ__FnCalls!A104</f>
        <v>43132</v>
      </c>
      <c r="DD74" s="44">
        <f>ZZZ__FnCalls!A105</f>
        <v>43160</v>
      </c>
      <c r="DE74" s="44">
        <f>ZZZ__FnCalls!A106</f>
        <v>43191</v>
      </c>
      <c r="DF74" s="44">
        <f>ZZZ__FnCalls!A107</f>
        <v>43221</v>
      </c>
      <c r="DG74" s="44">
        <f>ZZZ__FnCalls!A108</f>
        <v>43252</v>
      </c>
      <c r="DH74" s="44">
        <f>ZZZ__FnCalls!A109</f>
        <v>43282</v>
      </c>
      <c r="DI74" s="44">
        <f>ZZZ__FnCalls!A110</f>
        <v>43313</v>
      </c>
      <c r="DJ74" s="44">
        <f>ZZZ__FnCalls!A111</f>
        <v>43344</v>
      </c>
      <c r="DK74" s="44">
        <f>ZZZ__FnCalls!A112</f>
        <v>43374</v>
      </c>
      <c r="DL74" s="44">
        <f>ZZZ__FnCalls!A113</f>
        <v>43405</v>
      </c>
      <c r="DM74" s="44">
        <f>ZZZ__FnCalls!A114</f>
        <v>43435</v>
      </c>
      <c r="DN74" s="45">
        <f>ZZZ__FnCalls!A103</f>
        <v>43101</v>
      </c>
      <c r="DO74" s="44">
        <f>ZZZ__FnCalls!A115</f>
        <v>43466</v>
      </c>
      <c r="DP74" s="44">
        <f>ZZZ__FnCalls!A116</f>
        <v>43497</v>
      </c>
      <c r="DQ74" s="44">
        <f>ZZZ__FnCalls!A117</f>
        <v>43525</v>
      </c>
      <c r="DR74" s="44">
        <f>ZZZ__FnCalls!A118</f>
        <v>43556</v>
      </c>
      <c r="DS74" s="44">
        <f>ZZZ__FnCalls!A119</f>
        <v>43586</v>
      </c>
      <c r="DT74" s="44">
        <f>ZZZ__FnCalls!A120</f>
        <v>43617</v>
      </c>
      <c r="DU74" s="44">
        <f>ZZZ__FnCalls!A121</f>
        <v>43647</v>
      </c>
      <c r="DV74" s="44">
        <f>ZZZ__FnCalls!A122</f>
        <v>43678</v>
      </c>
      <c r="DW74" s="44">
        <f>ZZZ__FnCalls!A123</f>
        <v>43709</v>
      </c>
      <c r="DX74" s="44">
        <f>ZZZ__FnCalls!A124</f>
        <v>43739</v>
      </c>
      <c r="DY74" s="44">
        <f>ZZZ__FnCalls!A125</f>
        <v>43770</v>
      </c>
      <c r="DZ74" s="44">
        <f>ZZZ__FnCalls!A126</f>
        <v>43800</v>
      </c>
      <c r="EA74" s="45">
        <f>ZZZ__FnCalls!A115</f>
        <v>43466</v>
      </c>
      <c r="EB74" s="44">
        <f>ZZZ__FnCalls!A127</f>
        <v>43831</v>
      </c>
      <c r="EC74" s="44">
        <f>ZZZ__FnCalls!A128</f>
        <v>43862</v>
      </c>
      <c r="ED74" s="44">
        <f>ZZZ__FnCalls!A129</f>
        <v>43891</v>
      </c>
      <c r="EE74" s="44">
        <f>ZZZ__FnCalls!A130</f>
        <v>43922</v>
      </c>
      <c r="EF74" s="44">
        <f>ZZZ__FnCalls!A131</f>
        <v>43952</v>
      </c>
      <c r="EG74" s="44">
        <f>ZZZ__FnCalls!A132</f>
        <v>43983</v>
      </c>
      <c r="EH74" s="44">
        <f>ZZZ__FnCalls!A133</f>
        <v>44013</v>
      </c>
      <c r="EI74" s="44">
        <f>ZZZ__FnCalls!A134</f>
        <v>44044</v>
      </c>
      <c r="EJ74" s="44">
        <f>ZZZ__FnCalls!A135</f>
        <v>44075</v>
      </c>
      <c r="EK74" s="44">
        <f>ZZZ__FnCalls!A136</f>
        <v>44105</v>
      </c>
      <c r="EL74" s="44">
        <f>ZZZ__FnCalls!A137</f>
        <v>44136</v>
      </c>
      <c r="EM74" s="44">
        <f>ZZZ__FnCalls!A138</f>
        <v>44166</v>
      </c>
      <c r="EN74" s="45">
        <f>ZZZ__FnCalls!A127</f>
        <v>43831</v>
      </c>
    </row>
    <row r="75" spans="1:144" ht="12.75" customHeight="1">
      <c r="A75" s="2" t="str">
        <f>"Capital_2"</f>
        <v>Capital_2</v>
      </c>
    </row>
    <row r="76" spans="1:144" ht="12.75" customHeight="1">
      <c r="B76" s="19" t="str">
        <f>ZZZ__FnCalls!F7</f>
        <v>Jan 2010</v>
      </c>
      <c r="C76" s="20" t="str">
        <f>ZZZ__FnCalls!F8</f>
        <v>Feb 2010</v>
      </c>
      <c r="D76" s="20" t="str">
        <f>ZZZ__FnCalls!F9</f>
        <v>Mar 2010</v>
      </c>
      <c r="E76" s="20" t="str">
        <f>ZZZ__FnCalls!F10</f>
        <v>Apr 2010</v>
      </c>
      <c r="F76" s="20" t="str">
        <f>ZZZ__FnCalls!F11</f>
        <v>May 2010</v>
      </c>
      <c r="G76" s="20" t="str">
        <f>ZZZ__FnCalls!F12</f>
        <v>Jun 2010</v>
      </c>
      <c r="H76" s="20" t="str">
        <f>ZZZ__FnCalls!F13</f>
        <v>Jul 2010</v>
      </c>
      <c r="I76" s="20" t="str">
        <f>ZZZ__FnCalls!F14</f>
        <v>Aug 2010</v>
      </c>
      <c r="J76" s="20" t="str">
        <f>ZZZ__FnCalls!F15</f>
        <v>Sep 2010</v>
      </c>
      <c r="K76" s="20" t="str">
        <f>ZZZ__FnCalls!F16</f>
        <v>Oct 2010</v>
      </c>
      <c r="L76" s="20" t="str">
        <f>ZZZ__FnCalls!F17</f>
        <v>Nov 2010</v>
      </c>
      <c r="M76" s="20" t="str">
        <f>ZZZ__FnCalls!F18</f>
        <v>Dec 2010</v>
      </c>
      <c r="N76" s="21" t="str">
        <f>ZZZ__FnCalls!H7</f>
        <v>2010</v>
      </c>
      <c r="O76" s="20" t="str">
        <f>ZZZ__FnCalls!F19</f>
        <v>Jan 2011</v>
      </c>
      <c r="P76" s="20" t="str">
        <f>ZZZ__FnCalls!F20</f>
        <v>Feb 2011</v>
      </c>
      <c r="Q76" s="20" t="str">
        <f>ZZZ__FnCalls!F21</f>
        <v>Mar 2011</v>
      </c>
      <c r="R76" s="20" t="str">
        <f>ZZZ__FnCalls!F22</f>
        <v>Apr 2011</v>
      </c>
      <c r="S76" s="20" t="str">
        <f>ZZZ__FnCalls!F23</f>
        <v>May 2011</v>
      </c>
      <c r="T76" s="20" t="str">
        <f>ZZZ__FnCalls!F24</f>
        <v>Jun 2011</v>
      </c>
      <c r="U76" s="20" t="str">
        <f>ZZZ__FnCalls!F25</f>
        <v>Jul 2011</v>
      </c>
      <c r="V76" s="20" t="str">
        <f>ZZZ__FnCalls!F26</f>
        <v>Aug 2011</v>
      </c>
      <c r="W76" s="20" t="str">
        <f>ZZZ__FnCalls!F27</f>
        <v>Sep 2011</v>
      </c>
      <c r="X76" s="20" t="str">
        <f>ZZZ__FnCalls!F28</f>
        <v>Oct 2011</v>
      </c>
      <c r="Y76" s="20" t="str">
        <f>ZZZ__FnCalls!F29</f>
        <v>Nov 2011</v>
      </c>
      <c r="Z76" s="20" t="str">
        <f>ZZZ__FnCalls!F30</f>
        <v>Dec 2011</v>
      </c>
      <c r="AA76" s="21" t="str">
        <f>ZZZ__FnCalls!H19</f>
        <v>2011</v>
      </c>
      <c r="AB76" s="20" t="str">
        <f>ZZZ__FnCalls!F31</f>
        <v>Jan 2012</v>
      </c>
      <c r="AC76" s="20" t="str">
        <f>ZZZ__FnCalls!F32</f>
        <v>Feb 2012</v>
      </c>
      <c r="AD76" s="20" t="str">
        <f>ZZZ__FnCalls!F33</f>
        <v>Mar 2012</v>
      </c>
      <c r="AE76" s="20" t="str">
        <f>ZZZ__FnCalls!F34</f>
        <v>Apr 2012</v>
      </c>
      <c r="AF76" s="20" t="str">
        <f>ZZZ__FnCalls!F35</f>
        <v>May 2012</v>
      </c>
      <c r="AG76" s="20" t="str">
        <f>ZZZ__FnCalls!F36</f>
        <v>Jun 2012</v>
      </c>
      <c r="AH76" s="20" t="str">
        <f>ZZZ__FnCalls!F37</f>
        <v>Jul 2012</v>
      </c>
      <c r="AI76" s="20" t="str">
        <f>ZZZ__FnCalls!F38</f>
        <v>Aug 2012</v>
      </c>
      <c r="AJ76" s="20" t="str">
        <f>ZZZ__FnCalls!F39</f>
        <v>Sep 2012</v>
      </c>
      <c r="AK76" s="20" t="str">
        <f>ZZZ__FnCalls!F40</f>
        <v>Oct 2012</v>
      </c>
      <c r="AL76" s="20" t="str">
        <f>ZZZ__FnCalls!F41</f>
        <v>Nov 2012</v>
      </c>
      <c r="AM76" s="20" t="str">
        <f>ZZZ__FnCalls!F42</f>
        <v>Dec 2012</v>
      </c>
      <c r="AN76" s="21" t="str">
        <f>ZZZ__FnCalls!H31</f>
        <v>2012</v>
      </c>
      <c r="AO76" s="20" t="str">
        <f>ZZZ__FnCalls!F43</f>
        <v>Jan 2013</v>
      </c>
      <c r="AP76" s="20" t="str">
        <f>ZZZ__FnCalls!F44</f>
        <v>Feb 2013</v>
      </c>
      <c r="AQ76" s="20" t="str">
        <f>ZZZ__FnCalls!F45</f>
        <v>Mar 2013</v>
      </c>
      <c r="AR76" s="20" t="str">
        <f>ZZZ__FnCalls!F46</f>
        <v>Apr 2013</v>
      </c>
      <c r="AS76" s="20" t="str">
        <f>ZZZ__FnCalls!F47</f>
        <v>May 2013</v>
      </c>
      <c r="AT76" s="20" t="str">
        <f>ZZZ__FnCalls!F48</f>
        <v>Jun 2013</v>
      </c>
      <c r="AU76" s="20" t="str">
        <f>ZZZ__FnCalls!F49</f>
        <v>Jul 2013</v>
      </c>
      <c r="AV76" s="20" t="str">
        <f>ZZZ__FnCalls!F50</f>
        <v>Aug 2013</v>
      </c>
      <c r="AW76" s="20" t="str">
        <f>ZZZ__FnCalls!F51</f>
        <v>Sep 2013</v>
      </c>
      <c r="AX76" s="20" t="str">
        <f>ZZZ__FnCalls!F52</f>
        <v>Oct 2013</v>
      </c>
      <c r="AY76" s="20" t="str">
        <f>ZZZ__FnCalls!F53</f>
        <v>Nov 2013</v>
      </c>
      <c r="AZ76" s="20" t="str">
        <f>ZZZ__FnCalls!F54</f>
        <v>Dec 2013</v>
      </c>
      <c r="BA76" s="21" t="str">
        <f>ZZZ__FnCalls!H43</f>
        <v>2013</v>
      </c>
      <c r="BB76" s="20" t="str">
        <f>ZZZ__FnCalls!F55</f>
        <v>Jan 2014</v>
      </c>
      <c r="BC76" s="20" t="str">
        <f>ZZZ__FnCalls!F56</f>
        <v>Feb 2014</v>
      </c>
      <c r="BD76" s="20" t="str">
        <f>ZZZ__FnCalls!F57</f>
        <v>Mar 2014</v>
      </c>
      <c r="BE76" s="20" t="str">
        <f>ZZZ__FnCalls!F58</f>
        <v>Apr 2014</v>
      </c>
      <c r="BF76" s="20" t="str">
        <f>ZZZ__FnCalls!F59</f>
        <v>May 2014</v>
      </c>
      <c r="BG76" s="20" t="str">
        <f>ZZZ__FnCalls!F60</f>
        <v>Jun 2014</v>
      </c>
      <c r="BH76" s="20" t="str">
        <f>ZZZ__FnCalls!F61</f>
        <v>Jul 2014</v>
      </c>
      <c r="BI76" s="20" t="str">
        <f>ZZZ__FnCalls!F62</f>
        <v>Aug 2014</v>
      </c>
      <c r="BJ76" s="20" t="str">
        <f>ZZZ__FnCalls!F63</f>
        <v>Sep 2014</v>
      </c>
      <c r="BK76" s="20" t="str">
        <f>ZZZ__FnCalls!F64</f>
        <v>Oct 2014</v>
      </c>
      <c r="BL76" s="20" t="str">
        <f>ZZZ__FnCalls!F65</f>
        <v>Nov 2014</v>
      </c>
      <c r="BM76" s="20" t="str">
        <f>ZZZ__FnCalls!F66</f>
        <v>Dec 2014</v>
      </c>
      <c r="BN76" s="21" t="str">
        <f>ZZZ__FnCalls!H55</f>
        <v>2014</v>
      </c>
      <c r="BO76" s="20" t="str">
        <f>ZZZ__FnCalls!F67</f>
        <v>Jan 2015</v>
      </c>
      <c r="BP76" s="20" t="str">
        <f>ZZZ__FnCalls!F68</f>
        <v>Feb 2015</v>
      </c>
      <c r="BQ76" s="20" t="str">
        <f>ZZZ__FnCalls!F69</f>
        <v>Mar 2015</v>
      </c>
      <c r="BR76" s="20" t="str">
        <f>ZZZ__FnCalls!F70</f>
        <v>Apr 2015</v>
      </c>
      <c r="BS76" s="20" t="str">
        <f>ZZZ__FnCalls!F71</f>
        <v>May 2015</v>
      </c>
      <c r="BT76" s="20" t="str">
        <f>ZZZ__FnCalls!F72</f>
        <v>Jun 2015</v>
      </c>
      <c r="BU76" s="20" t="str">
        <f>ZZZ__FnCalls!F73</f>
        <v>Jul 2015</v>
      </c>
      <c r="BV76" s="20" t="str">
        <f>ZZZ__FnCalls!F74</f>
        <v>Aug 2015</v>
      </c>
      <c r="BW76" s="20" t="str">
        <f>ZZZ__FnCalls!F75</f>
        <v>Sep 2015</v>
      </c>
      <c r="BX76" s="20" t="str">
        <f>ZZZ__FnCalls!F76</f>
        <v>Oct 2015</v>
      </c>
      <c r="BY76" s="20" t="str">
        <f>ZZZ__FnCalls!F77</f>
        <v>Nov 2015</v>
      </c>
      <c r="BZ76" s="20" t="str">
        <f>ZZZ__FnCalls!F78</f>
        <v>Dec 2015</v>
      </c>
      <c r="CA76" s="21" t="str">
        <f>ZZZ__FnCalls!H67</f>
        <v>2015</v>
      </c>
      <c r="CB76" s="20" t="str">
        <f>ZZZ__FnCalls!F79</f>
        <v>Jan 2016</v>
      </c>
      <c r="CC76" s="20" t="str">
        <f>ZZZ__FnCalls!F80</f>
        <v>Feb 2016</v>
      </c>
      <c r="CD76" s="20" t="str">
        <f>ZZZ__FnCalls!F81</f>
        <v>Mar 2016</v>
      </c>
      <c r="CE76" s="20" t="str">
        <f>ZZZ__FnCalls!F82</f>
        <v>Apr 2016</v>
      </c>
      <c r="CF76" s="20" t="str">
        <f>ZZZ__FnCalls!F83</f>
        <v>May 2016</v>
      </c>
      <c r="CG76" s="20" t="str">
        <f>ZZZ__FnCalls!F84</f>
        <v>Jun 2016</v>
      </c>
      <c r="CH76" s="20" t="str">
        <f>ZZZ__FnCalls!F85</f>
        <v>Jul 2016</v>
      </c>
      <c r="CI76" s="20" t="str">
        <f>ZZZ__FnCalls!F86</f>
        <v>Aug 2016</v>
      </c>
      <c r="CJ76" s="20" t="str">
        <f>ZZZ__FnCalls!F87</f>
        <v>Sep 2016</v>
      </c>
      <c r="CK76" s="20" t="str">
        <f>ZZZ__FnCalls!F88</f>
        <v>Oct 2016</v>
      </c>
      <c r="CL76" s="20" t="str">
        <f>ZZZ__FnCalls!F89</f>
        <v>Nov 2016</v>
      </c>
      <c r="CM76" s="20" t="str">
        <f>ZZZ__FnCalls!F90</f>
        <v>Dec 2016</v>
      </c>
      <c r="CN76" s="21" t="str">
        <f>ZZZ__FnCalls!H79</f>
        <v>2016</v>
      </c>
      <c r="CO76" s="20" t="str">
        <f>ZZZ__FnCalls!F91</f>
        <v>Jan 2017</v>
      </c>
      <c r="CP76" s="20" t="str">
        <f>ZZZ__FnCalls!F92</f>
        <v>Feb 2017</v>
      </c>
      <c r="CQ76" s="20" t="str">
        <f>ZZZ__FnCalls!F93</f>
        <v>Mar 2017</v>
      </c>
      <c r="CR76" s="20" t="str">
        <f>ZZZ__FnCalls!F94</f>
        <v>Apr 2017</v>
      </c>
      <c r="CS76" s="20" t="str">
        <f>ZZZ__FnCalls!F95</f>
        <v>May 2017</v>
      </c>
      <c r="CT76" s="20" t="str">
        <f>ZZZ__FnCalls!F96</f>
        <v>Jun 2017</v>
      </c>
      <c r="CU76" s="20" t="str">
        <f>ZZZ__FnCalls!F97</f>
        <v>Jul 2017</v>
      </c>
      <c r="CV76" s="20" t="str">
        <f>ZZZ__FnCalls!F98</f>
        <v>Aug 2017</v>
      </c>
      <c r="CW76" s="20" t="str">
        <f>ZZZ__FnCalls!F99</f>
        <v>Sep 2017</v>
      </c>
      <c r="CX76" s="20" t="str">
        <f>ZZZ__FnCalls!F100</f>
        <v>Oct 2017</v>
      </c>
      <c r="CY76" s="20" t="str">
        <f>ZZZ__FnCalls!F101</f>
        <v>Nov 2017</v>
      </c>
      <c r="CZ76" s="20" t="str">
        <f>ZZZ__FnCalls!F102</f>
        <v>Dec 2017</v>
      </c>
      <c r="DA76" s="21" t="str">
        <f>ZZZ__FnCalls!H91</f>
        <v>2017</v>
      </c>
      <c r="DB76" s="20" t="str">
        <f>ZZZ__FnCalls!F103</f>
        <v>Jan 2018</v>
      </c>
      <c r="DC76" s="20" t="str">
        <f>ZZZ__FnCalls!F104</f>
        <v>Feb 2018</v>
      </c>
      <c r="DD76" s="20" t="str">
        <f>ZZZ__FnCalls!F105</f>
        <v>Mar 2018</v>
      </c>
      <c r="DE76" s="20" t="str">
        <f>ZZZ__FnCalls!F106</f>
        <v>Apr 2018</v>
      </c>
      <c r="DF76" s="20" t="str">
        <f>ZZZ__FnCalls!F107</f>
        <v>May 2018</v>
      </c>
      <c r="DG76" s="20" t="str">
        <f>ZZZ__FnCalls!F108</f>
        <v>Jun 2018</v>
      </c>
      <c r="DH76" s="20" t="str">
        <f>ZZZ__FnCalls!F109</f>
        <v>Jul 2018</v>
      </c>
      <c r="DI76" s="20" t="str">
        <f>ZZZ__FnCalls!F110</f>
        <v>Aug 2018</v>
      </c>
      <c r="DJ76" s="20" t="str">
        <f>ZZZ__FnCalls!F111</f>
        <v>Sep 2018</v>
      </c>
      <c r="DK76" s="20" t="str">
        <f>ZZZ__FnCalls!F112</f>
        <v>Oct 2018</v>
      </c>
      <c r="DL76" s="20" t="str">
        <f>ZZZ__FnCalls!F113</f>
        <v>Nov 2018</v>
      </c>
      <c r="DM76" s="20" t="str">
        <f>ZZZ__FnCalls!F114</f>
        <v>Dec 2018</v>
      </c>
      <c r="DN76" s="21" t="str">
        <f>ZZZ__FnCalls!H103</f>
        <v>2018</v>
      </c>
      <c r="DO76" s="20" t="str">
        <f>ZZZ__FnCalls!F115</f>
        <v>Jan 2019</v>
      </c>
      <c r="DP76" s="20" t="str">
        <f>ZZZ__FnCalls!F116</f>
        <v>Feb 2019</v>
      </c>
      <c r="DQ76" s="20" t="str">
        <f>ZZZ__FnCalls!F117</f>
        <v>Mar 2019</v>
      </c>
      <c r="DR76" s="20" t="str">
        <f>ZZZ__FnCalls!F118</f>
        <v>Apr 2019</v>
      </c>
      <c r="DS76" s="20" t="str">
        <f>ZZZ__FnCalls!F119</f>
        <v>May 2019</v>
      </c>
      <c r="DT76" s="20" t="str">
        <f>ZZZ__FnCalls!F120</f>
        <v>Jun 2019</v>
      </c>
      <c r="DU76" s="20" t="str">
        <f>ZZZ__FnCalls!F121</f>
        <v>Jul 2019</v>
      </c>
      <c r="DV76" s="20" t="str">
        <f>ZZZ__FnCalls!F122</f>
        <v>Aug 2019</v>
      </c>
      <c r="DW76" s="20" t="str">
        <f>ZZZ__FnCalls!F123</f>
        <v>Sep 2019</v>
      </c>
      <c r="DX76" s="20" t="str">
        <f>ZZZ__FnCalls!F124</f>
        <v>Oct 2019</v>
      </c>
      <c r="DY76" s="20" t="str">
        <f>ZZZ__FnCalls!F125</f>
        <v>Nov 2019</v>
      </c>
      <c r="DZ76" s="20" t="str">
        <f>ZZZ__FnCalls!F126</f>
        <v>Dec 2019</v>
      </c>
      <c r="EA76" s="21" t="str">
        <f>ZZZ__FnCalls!H115</f>
        <v>2019</v>
      </c>
      <c r="EB76" s="20" t="str">
        <f>ZZZ__FnCalls!F127</f>
        <v>Jan 2020</v>
      </c>
      <c r="EC76" s="20" t="str">
        <f>ZZZ__FnCalls!F128</f>
        <v>Feb 2020</v>
      </c>
      <c r="ED76" s="20" t="str">
        <f>ZZZ__FnCalls!F129</f>
        <v>Mar 2020</v>
      </c>
      <c r="EE76" s="20" t="str">
        <f>ZZZ__FnCalls!F130</f>
        <v>Apr 2020</v>
      </c>
      <c r="EF76" s="20" t="str">
        <f>ZZZ__FnCalls!F131</f>
        <v>May 2020</v>
      </c>
      <c r="EG76" s="20" t="str">
        <f>ZZZ__FnCalls!F132</f>
        <v>Jun 2020</v>
      </c>
      <c r="EH76" s="20" t="str">
        <f>ZZZ__FnCalls!F133</f>
        <v>Jul 2020</v>
      </c>
      <c r="EI76" s="20" t="str">
        <f>ZZZ__FnCalls!F134</f>
        <v>Aug 2020</v>
      </c>
      <c r="EJ76" s="20" t="str">
        <f>ZZZ__FnCalls!F135</f>
        <v>Sep 2020</v>
      </c>
      <c r="EK76" s="20" t="str">
        <f>ZZZ__FnCalls!F136</f>
        <v>Oct 2020</v>
      </c>
      <c r="EL76" s="20" t="str">
        <f>ZZZ__FnCalls!F137</f>
        <v>Nov 2020</v>
      </c>
      <c r="EM76" s="20" t="str">
        <f>ZZZ__FnCalls!F138</f>
        <v>Dec 2020</v>
      </c>
      <c r="EN76" s="21" t="str">
        <f>ZZZ__FnCalls!H127</f>
        <v>2020</v>
      </c>
    </row>
    <row r="77" spans="1:144" ht="12.75" customHeight="1">
      <c r="A77" s="5"/>
      <c r="B77" s="44" t="str">
        <f>ZZZ__FnCalls!F7</f>
        <v>Jan 2010</v>
      </c>
      <c r="C77" s="44" t="str">
        <f>ZZZ__FnCalls!F8</f>
        <v>Feb 2010</v>
      </c>
      <c r="D77" s="44" t="str">
        <f>ZZZ__FnCalls!F9</f>
        <v>Mar 2010</v>
      </c>
      <c r="E77" s="44" t="str">
        <f>ZZZ__FnCalls!F10</f>
        <v>Apr 2010</v>
      </c>
      <c r="F77" s="44" t="str">
        <f>ZZZ__FnCalls!F11</f>
        <v>May 2010</v>
      </c>
      <c r="G77" s="44" t="str">
        <f>ZZZ__FnCalls!F12</f>
        <v>Jun 2010</v>
      </c>
      <c r="H77" s="44" t="str">
        <f>ZZZ__FnCalls!F13</f>
        <v>Jul 2010</v>
      </c>
      <c r="I77" s="44" t="str">
        <f>ZZZ__FnCalls!F14</f>
        <v>Aug 2010</v>
      </c>
      <c r="J77" s="44" t="str">
        <f>ZZZ__FnCalls!F15</f>
        <v>Sep 2010</v>
      </c>
      <c r="K77" s="44" t="str">
        <f>ZZZ__FnCalls!F16</f>
        <v>Oct 2010</v>
      </c>
      <c r="L77" s="44" t="str">
        <f>ZZZ__FnCalls!F17</f>
        <v>Nov 2010</v>
      </c>
      <c r="M77" s="44" t="str">
        <f>ZZZ__FnCalls!F18</f>
        <v>Dec 2010</v>
      </c>
      <c r="N77" s="45" t="str">
        <f>ZZZ__FnCalls!F7</f>
        <v>Jan 2010</v>
      </c>
      <c r="O77" s="44" t="str">
        <f>ZZZ__FnCalls!F19</f>
        <v>Jan 2011</v>
      </c>
      <c r="P77" s="44" t="str">
        <f>ZZZ__FnCalls!F20</f>
        <v>Feb 2011</v>
      </c>
      <c r="Q77" s="44" t="str">
        <f>ZZZ__FnCalls!F21</f>
        <v>Mar 2011</v>
      </c>
      <c r="R77" s="44" t="str">
        <f>ZZZ__FnCalls!F22</f>
        <v>Apr 2011</v>
      </c>
      <c r="S77" s="44" t="str">
        <f>ZZZ__FnCalls!F23</f>
        <v>May 2011</v>
      </c>
      <c r="T77" s="44" t="str">
        <f>ZZZ__FnCalls!F24</f>
        <v>Jun 2011</v>
      </c>
      <c r="U77" s="44" t="str">
        <f>ZZZ__FnCalls!F25</f>
        <v>Jul 2011</v>
      </c>
      <c r="V77" s="44" t="str">
        <f>ZZZ__FnCalls!F26</f>
        <v>Aug 2011</v>
      </c>
      <c r="W77" s="44" t="str">
        <f>ZZZ__FnCalls!F27</f>
        <v>Sep 2011</v>
      </c>
      <c r="X77" s="44" t="str">
        <f>ZZZ__FnCalls!F28</f>
        <v>Oct 2011</v>
      </c>
      <c r="Y77" s="44" t="str">
        <f>ZZZ__FnCalls!F29</f>
        <v>Nov 2011</v>
      </c>
      <c r="Z77" s="44" t="str">
        <f>ZZZ__FnCalls!F30</f>
        <v>Dec 2011</v>
      </c>
      <c r="AA77" s="45" t="str">
        <f>ZZZ__FnCalls!F19</f>
        <v>Jan 2011</v>
      </c>
      <c r="AB77" s="44" t="str">
        <f>ZZZ__FnCalls!F31</f>
        <v>Jan 2012</v>
      </c>
      <c r="AC77" s="44" t="str">
        <f>ZZZ__FnCalls!F32</f>
        <v>Feb 2012</v>
      </c>
      <c r="AD77" s="44" t="str">
        <f>ZZZ__FnCalls!F33</f>
        <v>Mar 2012</v>
      </c>
      <c r="AE77" s="44" t="str">
        <f>ZZZ__FnCalls!F34</f>
        <v>Apr 2012</v>
      </c>
      <c r="AF77" s="44" t="str">
        <f>ZZZ__FnCalls!F35</f>
        <v>May 2012</v>
      </c>
      <c r="AG77" s="44" t="str">
        <f>ZZZ__FnCalls!F36</f>
        <v>Jun 2012</v>
      </c>
      <c r="AH77" s="44" t="str">
        <f>ZZZ__FnCalls!F37</f>
        <v>Jul 2012</v>
      </c>
      <c r="AI77" s="44" t="str">
        <f>ZZZ__FnCalls!F38</f>
        <v>Aug 2012</v>
      </c>
      <c r="AJ77" s="44" t="str">
        <f>ZZZ__FnCalls!F39</f>
        <v>Sep 2012</v>
      </c>
      <c r="AK77" s="44" t="str">
        <f>ZZZ__FnCalls!F40</f>
        <v>Oct 2012</v>
      </c>
      <c r="AL77" s="44" t="str">
        <f>ZZZ__FnCalls!F41</f>
        <v>Nov 2012</v>
      </c>
      <c r="AM77" s="44" t="str">
        <f>ZZZ__FnCalls!F42</f>
        <v>Dec 2012</v>
      </c>
      <c r="AN77" s="45" t="str">
        <f>ZZZ__FnCalls!F31</f>
        <v>Jan 2012</v>
      </c>
      <c r="AO77" s="44" t="str">
        <f>ZZZ__FnCalls!F43</f>
        <v>Jan 2013</v>
      </c>
      <c r="AP77" s="44" t="str">
        <f>ZZZ__FnCalls!F44</f>
        <v>Feb 2013</v>
      </c>
      <c r="AQ77" s="44" t="str">
        <f>ZZZ__FnCalls!F45</f>
        <v>Mar 2013</v>
      </c>
      <c r="AR77" s="44" t="str">
        <f>ZZZ__FnCalls!F46</f>
        <v>Apr 2013</v>
      </c>
      <c r="AS77" s="44" t="str">
        <f>ZZZ__FnCalls!F47</f>
        <v>May 2013</v>
      </c>
      <c r="AT77" s="44" t="str">
        <f>ZZZ__FnCalls!F48</f>
        <v>Jun 2013</v>
      </c>
      <c r="AU77" s="44" t="str">
        <f>ZZZ__FnCalls!F49</f>
        <v>Jul 2013</v>
      </c>
      <c r="AV77" s="44" t="str">
        <f>ZZZ__FnCalls!F50</f>
        <v>Aug 2013</v>
      </c>
      <c r="AW77" s="44" t="str">
        <f>ZZZ__FnCalls!F51</f>
        <v>Sep 2013</v>
      </c>
      <c r="AX77" s="44" t="str">
        <f>ZZZ__FnCalls!F52</f>
        <v>Oct 2013</v>
      </c>
      <c r="AY77" s="44" t="str">
        <f>ZZZ__FnCalls!F53</f>
        <v>Nov 2013</v>
      </c>
      <c r="AZ77" s="44" t="str">
        <f>ZZZ__FnCalls!F54</f>
        <v>Dec 2013</v>
      </c>
      <c r="BA77" s="45" t="str">
        <f>ZZZ__FnCalls!F43</f>
        <v>Jan 2013</v>
      </c>
      <c r="BB77" s="44" t="str">
        <f>ZZZ__FnCalls!F55</f>
        <v>Jan 2014</v>
      </c>
      <c r="BC77" s="44" t="str">
        <f>ZZZ__FnCalls!F56</f>
        <v>Feb 2014</v>
      </c>
      <c r="BD77" s="44" t="str">
        <f>ZZZ__FnCalls!F57</f>
        <v>Mar 2014</v>
      </c>
      <c r="BE77" s="44" t="str">
        <f>ZZZ__FnCalls!F58</f>
        <v>Apr 2014</v>
      </c>
      <c r="BF77" s="44" t="str">
        <f>ZZZ__FnCalls!F59</f>
        <v>May 2014</v>
      </c>
      <c r="BG77" s="44" t="str">
        <f>ZZZ__FnCalls!F60</f>
        <v>Jun 2014</v>
      </c>
      <c r="BH77" s="44" t="str">
        <f>ZZZ__FnCalls!F61</f>
        <v>Jul 2014</v>
      </c>
      <c r="BI77" s="44" t="str">
        <f>ZZZ__FnCalls!F62</f>
        <v>Aug 2014</v>
      </c>
      <c r="BJ77" s="44" t="str">
        <f>ZZZ__FnCalls!F63</f>
        <v>Sep 2014</v>
      </c>
      <c r="BK77" s="44" t="str">
        <f>ZZZ__FnCalls!F64</f>
        <v>Oct 2014</v>
      </c>
      <c r="BL77" s="44" t="str">
        <f>ZZZ__FnCalls!F65</f>
        <v>Nov 2014</v>
      </c>
      <c r="BM77" s="44" t="str">
        <f>ZZZ__FnCalls!F66</f>
        <v>Dec 2014</v>
      </c>
      <c r="BN77" s="45" t="str">
        <f>ZZZ__FnCalls!F55</f>
        <v>Jan 2014</v>
      </c>
      <c r="BO77" s="44" t="str">
        <f>ZZZ__FnCalls!F67</f>
        <v>Jan 2015</v>
      </c>
      <c r="BP77" s="44" t="str">
        <f>ZZZ__FnCalls!F68</f>
        <v>Feb 2015</v>
      </c>
      <c r="BQ77" s="44" t="str">
        <f>ZZZ__FnCalls!F69</f>
        <v>Mar 2015</v>
      </c>
      <c r="BR77" s="44" t="str">
        <f>ZZZ__FnCalls!F70</f>
        <v>Apr 2015</v>
      </c>
      <c r="BS77" s="44" t="str">
        <f>ZZZ__FnCalls!F71</f>
        <v>May 2015</v>
      </c>
      <c r="BT77" s="44" t="str">
        <f>ZZZ__FnCalls!F72</f>
        <v>Jun 2015</v>
      </c>
      <c r="BU77" s="44" t="str">
        <f>ZZZ__FnCalls!F73</f>
        <v>Jul 2015</v>
      </c>
      <c r="BV77" s="44" t="str">
        <f>ZZZ__FnCalls!F74</f>
        <v>Aug 2015</v>
      </c>
      <c r="BW77" s="44" t="str">
        <f>ZZZ__FnCalls!F75</f>
        <v>Sep 2015</v>
      </c>
      <c r="BX77" s="44" t="str">
        <f>ZZZ__FnCalls!F76</f>
        <v>Oct 2015</v>
      </c>
      <c r="BY77" s="44" t="str">
        <f>ZZZ__FnCalls!F77</f>
        <v>Nov 2015</v>
      </c>
      <c r="BZ77" s="44" t="str">
        <f>ZZZ__FnCalls!F78</f>
        <v>Dec 2015</v>
      </c>
      <c r="CA77" s="45" t="str">
        <f>ZZZ__FnCalls!F67</f>
        <v>Jan 2015</v>
      </c>
      <c r="CB77" s="44" t="str">
        <f>ZZZ__FnCalls!F79</f>
        <v>Jan 2016</v>
      </c>
      <c r="CC77" s="44" t="str">
        <f>ZZZ__FnCalls!F80</f>
        <v>Feb 2016</v>
      </c>
      <c r="CD77" s="44" t="str">
        <f>ZZZ__FnCalls!F81</f>
        <v>Mar 2016</v>
      </c>
      <c r="CE77" s="44" t="str">
        <f>ZZZ__FnCalls!F82</f>
        <v>Apr 2016</v>
      </c>
      <c r="CF77" s="44" t="str">
        <f>ZZZ__FnCalls!F83</f>
        <v>May 2016</v>
      </c>
      <c r="CG77" s="44" t="str">
        <f>ZZZ__FnCalls!F84</f>
        <v>Jun 2016</v>
      </c>
      <c r="CH77" s="44" t="str">
        <f>ZZZ__FnCalls!F85</f>
        <v>Jul 2016</v>
      </c>
      <c r="CI77" s="44" t="str">
        <f>ZZZ__FnCalls!F86</f>
        <v>Aug 2016</v>
      </c>
      <c r="CJ77" s="44" t="str">
        <f>ZZZ__FnCalls!F87</f>
        <v>Sep 2016</v>
      </c>
      <c r="CK77" s="44" t="str">
        <f>ZZZ__FnCalls!F88</f>
        <v>Oct 2016</v>
      </c>
      <c r="CL77" s="44" t="str">
        <f>ZZZ__FnCalls!F89</f>
        <v>Nov 2016</v>
      </c>
      <c r="CM77" s="44" t="str">
        <f>ZZZ__FnCalls!F90</f>
        <v>Dec 2016</v>
      </c>
      <c r="CN77" s="45" t="str">
        <f>ZZZ__FnCalls!F79</f>
        <v>Jan 2016</v>
      </c>
      <c r="CO77" s="44" t="str">
        <f>ZZZ__FnCalls!F91</f>
        <v>Jan 2017</v>
      </c>
      <c r="CP77" s="44" t="str">
        <f>ZZZ__FnCalls!F92</f>
        <v>Feb 2017</v>
      </c>
      <c r="CQ77" s="44" t="str">
        <f>ZZZ__FnCalls!F93</f>
        <v>Mar 2017</v>
      </c>
      <c r="CR77" s="44" t="str">
        <f>ZZZ__FnCalls!F94</f>
        <v>Apr 2017</v>
      </c>
      <c r="CS77" s="44" t="str">
        <f>ZZZ__FnCalls!F95</f>
        <v>May 2017</v>
      </c>
      <c r="CT77" s="44" t="str">
        <f>ZZZ__FnCalls!F96</f>
        <v>Jun 2017</v>
      </c>
      <c r="CU77" s="44" t="str">
        <f>ZZZ__FnCalls!F97</f>
        <v>Jul 2017</v>
      </c>
      <c r="CV77" s="44" t="str">
        <f>ZZZ__FnCalls!F98</f>
        <v>Aug 2017</v>
      </c>
      <c r="CW77" s="44" t="str">
        <f>ZZZ__FnCalls!F99</f>
        <v>Sep 2017</v>
      </c>
      <c r="CX77" s="44" t="str">
        <f>ZZZ__FnCalls!F100</f>
        <v>Oct 2017</v>
      </c>
      <c r="CY77" s="44" t="str">
        <f>ZZZ__FnCalls!F101</f>
        <v>Nov 2017</v>
      </c>
      <c r="CZ77" s="44" t="str">
        <f>ZZZ__FnCalls!F102</f>
        <v>Dec 2017</v>
      </c>
      <c r="DA77" s="45" t="str">
        <f>ZZZ__FnCalls!F91</f>
        <v>Jan 2017</v>
      </c>
      <c r="DB77" s="44" t="str">
        <f>ZZZ__FnCalls!F103</f>
        <v>Jan 2018</v>
      </c>
      <c r="DC77" s="44" t="str">
        <f>ZZZ__FnCalls!F104</f>
        <v>Feb 2018</v>
      </c>
      <c r="DD77" s="44" t="str">
        <f>ZZZ__FnCalls!F105</f>
        <v>Mar 2018</v>
      </c>
      <c r="DE77" s="44" t="str">
        <f>ZZZ__FnCalls!F106</f>
        <v>Apr 2018</v>
      </c>
      <c r="DF77" s="44" t="str">
        <f>ZZZ__FnCalls!F107</f>
        <v>May 2018</v>
      </c>
      <c r="DG77" s="44" t="str">
        <f>ZZZ__FnCalls!F108</f>
        <v>Jun 2018</v>
      </c>
      <c r="DH77" s="44" t="str">
        <f>ZZZ__FnCalls!F109</f>
        <v>Jul 2018</v>
      </c>
      <c r="DI77" s="44" t="str">
        <f>ZZZ__FnCalls!F110</f>
        <v>Aug 2018</v>
      </c>
      <c r="DJ77" s="44" t="str">
        <f>ZZZ__FnCalls!F111</f>
        <v>Sep 2018</v>
      </c>
      <c r="DK77" s="44" t="str">
        <f>ZZZ__FnCalls!F112</f>
        <v>Oct 2018</v>
      </c>
      <c r="DL77" s="44" t="str">
        <f>ZZZ__FnCalls!F113</f>
        <v>Nov 2018</v>
      </c>
      <c r="DM77" s="44" t="str">
        <f>ZZZ__FnCalls!F114</f>
        <v>Dec 2018</v>
      </c>
      <c r="DN77" s="45" t="str">
        <f>ZZZ__FnCalls!F103</f>
        <v>Jan 2018</v>
      </c>
      <c r="DO77" s="44" t="str">
        <f>ZZZ__FnCalls!F115</f>
        <v>Jan 2019</v>
      </c>
      <c r="DP77" s="44" t="str">
        <f>ZZZ__FnCalls!F116</f>
        <v>Feb 2019</v>
      </c>
      <c r="DQ77" s="44" t="str">
        <f>ZZZ__FnCalls!F117</f>
        <v>Mar 2019</v>
      </c>
      <c r="DR77" s="44" t="str">
        <f>ZZZ__FnCalls!F118</f>
        <v>Apr 2019</v>
      </c>
      <c r="DS77" s="44" t="str">
        <f>ZZZ__FnCalls!F119</f>
        <v>May 2019</v>
      </c>
      <c r="DT77" s="44" t="str">
        <f>ZZZ__FnCalls!F120</f>
        <v>Jun 2019</v>
      </c>
      <c r="DU77" s="44" t="str">
        <f>ZZZ__FnCalls!F121</f>
        <v>Jul 2019</v>
      </c>
      <c r="DV77" s="44" t="str">
        <f>ZZZ__FnCalls!F122</f>
        <v>Aug 2019</v>
      </c>
      <c r="DW77" s="44" t="str">
        <f>ZZZ__FnCalls!F123</f>
        <v>Sep 2019</v>
      </c>
      <c r="DX77" s="44" t="str">
        <f>ZZZ__FnCalls!F124</f>
        <v>Oct 2019</v>
      </c>
      <c r="DY77" s="44" t="str">
        <f>ZZZ__FnCalls!F125</f>
        <v>Nov 2019</v>
      </c>
      <c r="DZ77" s="44" t="str">
        <f>ZZZ__FnCalls!F126</f>
        <v>Dec 2019</v>
      </c>
      <c r="EA77" s="45" t="str">
        <f>ZZZ__FnCalls!F115</f>
        <v>Jan 2019</v>
      </c>
      <c r="EB77" s="44" t="str">
        <f>ZZZ__FnCalls!F127</f>
        <v>Jan 2020</v>
      </c>
      <c r="EC77" s="44" t="str">
        <f>ZZZ__FnCalls!F128</f>
        <v>Feb 2020</v>
      </c>
      <c r="ED77" s="44" t="str">
        <f>ZZZ__FnCalls!F129</f>
        <v>Mar 2020</v>
      </c>
      <c r="EE77" s="44" t="str">
        <f>ZZZ__FnCalls!F130</f>
        <v>Apr 2020</v>
      </c>
      <c r="EF77" s="44" t="str">
        <f>ZZZ__FnCalls!F131</f>
        <v>May 2020</v>
      </c>
      <c r="EG77" s="44" t="str">
        <f>ZZZ__FnCalls!F132</f>
        <v>Jun 2020</v>
      </c>
      <c r="EH77" s="44" t="str">
        <f>ZZZ__FnCalls!F133</f>
        <v>Jul 2020</v>
      </c>
      <c r="EI77" s="44" t="str">
        <f>ZZZ__FnCalls!F134</f>
        <v>Aug 2020</v>
      </c>
      <c r="EJ77" s="44" t="str">
        <f>ZZZ__FnCalls!F135</f>
        <v>Sep 2020</v>
      </c>
      <c r="EK77" s="44" t="str">
        <f>ZZZ__FnCalls!F136</f>
        <v>Oct 2020</v>
      </c>
      <c r="EL77" s="44" t="str">
        <f>ZZZ__FnCalls!F137</f>
        <v>Nov 2020</v>
      </c>
      <c r="EM77" s="44" t="str">
        <f>ZZZ__FnCalls!F138</f>
        <v>Dec 2020</v>
      </c>
      <c r="EN77" s="45" t="str">
        <f>ZZZ__FnCalls!F127</f>
        <v>Jan 2020</v>
      </c>
    </row>
    <row r="78" spans="1:144" ht="12.75" customHeight="1">
      <c r="A78" s="2" t="str">
        <f>"Capital_Desired_1"</f>
        <v>Capital_Desired_1</v>
      </c>
    </row>
    <row r="79" spans="1:144" ht="12.75" customHeight="1">
      <c r="B79" s="19" t="str">
        <f>ZZZ__FnCalls!F7</f>
        <v>Jan 2010</v>
      </c>
      <c r="C79" s="20" t="str">
        <f>ZZZ__FnCalls!F8</f>
        <v>Feb 2010</v>
      </c>
      <c r="D79" s="20" t="str">
        <f>ZZZ__FnCalls!F9</f>
        <v>Mar 2010</v>
      </c>
      <c r="E79" s="20" t="str">
        <f>ZZZ__FnCalls!F10</f>
        <v>Apr 2010</v>
      </c>
      <c r="F79" s="20" t="str">
        <f>ZZZ__FnCalls!F11</f>
        <v>May 2010</v>
      </c>
      <c r="G79" s="20" t="str">
        <f>ZZZ__FnCalls!F12</f>
        <v>Jun 2010</v>
      </c>
      <c r="H79" s="20" t="str">
        <f>ZZZ__FnCalls!F13</f>
        <v>Jul 2010</v>
      </c>
      <c r="I79" s="20" t="str">
        <f>ZZZ__FnCalls!F14</f>
        <v>Aug 2010</v>
      </c>
      <c r="J79" s="20" t="str">
        <f>ZZZ__FnCalls!F15</f>
        <v>Sep 2010</v>
      </c>
      <c r="K79" s="20" t="str">
        <f>ZZZ__FnCalls!F16</f>
        <v>Oct 2010</v>
      </c>
      <c r="L79" s="20" t="str">
        <f>ZZZ__FnCalls!F17</f>
        <v>Nov 2010</v>
      </c>
      <c r="M79" s="20" t="str">
        <f>ZZZ__FnCalls!F18</f>
        <v>Dec 2010</v>
      </c>
      <c r="N79" s="21" t="str">
        <f>ZZZ__FnCalls!H7</f>
        <v>2010</v>
      </c>
      <c r="O79" s="20" t="str">
        <f>ZZZ__FnCalls!F19</f>
        <v>Jan 2011</v>
      </c>
      <c r="P79" s="20" t="str">
        <f>ZZZ__FnCalls!F20</f>
        <v>Feb 2011</v>
      </c>
      <c r="Q79" s="20" t="str">
        <f>ZZZ__FnCalls!F21</f>
        <v>Mar 2011</v>
      </c>
      <c r="R79" s="20" t="str">
        <f>ZZZ__FnCalls!F22</f>
        <v>Apr 2011</v>
      </c>
      <c r="S79" s="20" t="str">
        <f>ZZZ__FnCalls!F23</f>
        <v>May 2011</v>
      </c>
      <c r="T79" s="20" t="str">
        <f>ZZZ__FnCalls!F24</f>
        <v>Jun 2011</v>
      </c>
      <c r="U79" s="20" t="str">
        <f>ZZZ__FnCalls!F25</f>
        <v>Jul 2011</v>
      </c>
      <c r="V79" s="20" t="str">
        <f>ZZZ__FnCalls!F26</f>
        <v>Aug 2011</v>
      </c>
      <c r="W79" s="20" t="str">
        <f>ZZZ__FnCalls!F27</f>
        <v>Sep 2011</v>
      </c>
      <c r="X79" s="20" t="str">
        <f>ZZZ__FnCalls!F28</f>
        <v>Oct 2011</v>
      </c>
      <c r="Y79" s="20" t="str">
        <f>ZZZ__FnCalls!F29</f>
        <v>Nov 2011</v>
      </c>
      <c r="Z79" s="20" t="str">
        <f>ZZZ__FnCalls!F30</f>
        <v>Dec 2011</v>
      </c>
      <c r="AA79" s="21" t="str">
        <f>ZZZ__FnCalls!H19</f>
        <v>2011</v>
      </c>
      <c r="AB79" s="20" t="str">
        <f>ZZZ__FnCalls!F31</f>
        <v>Jan 2012</v>
      </c>
      <c r="AC79" s="20" t="str">
        <f>ZZZ__FnCalls!F32</f>
        <v>Feb 2012</v>
      </c>
      <c r="AD79" s="20" t="str">
        <f>ZZZ__FnCalls!F33</f>
        <v>Mar 2012</v>
      </c>
      <c r="AE79" s="20" t="str">
        <f>ZZZ__FnCalls!F34</f>
        <v>Apr 2012</v>
      </c>
      <c r="AF79" s="20" t="str">
        <f>ZZZ__FnCalls!F35</f>
        <v>May 2012</v>
      </c>
      <c r="AG79" s="20" t="str">
        <f>ZZZ__FnCalls!F36</f>
        <v>Jun 2012</v>
      </c>
      <c r="AH79" s="20" t="str">
        <f>ZZZ__FnCalls!F37</f>
        <v>Jul 2012</v>
      </c>
      <c r="AI79" s="20" t="str">
        <f>ZZZ__FnCalls!F38</f>
        <v>Aug 2012</v>
      </c>
      <c r="AJ79" s="20" t="str">
        <f>ZZZ__FnCalls!F39</f>
        <v>Sep 2012</v>
      </c>
      <c r="AK79" s="20" t="str">
        <f>ZZZ__FnCalls!F40</f>
        <v>Oct 2012</v>
      </c>
      <c r="AL79" s="20" t="str">
        <f>ZZZ__FnCalls!F41</f>
        <v>Nov 2012</v>
      </c>
      <c r="AM79" s="20" t="str">
        <f>ZZZ__FnCalls!F42</f>
        <v>Dec 2012</v>
      </c>
      <c r="AN79" s="21" t="str">
        <f>ZZZ__FnCalls!H31</f>
        <v>2012</v>
      </c>
      <c r="AO79" s="20" t="str">
        <f>ZZZ__FnCalls!F43</f>
        <v>Jan 2013</v>
      </c>
      <c r="AP79" s="20" t="str">
        <f>ZZZ__FnCalls!F44</f>
        <v>Feb 2013</v>
      </c>
      <c r="AQ79" s="20" t="str">
        <f>ZZZ__FnCalls!F45</f>
        <v>Mar 2013</v>
      </c>
      <c r="AR79" s="20" t="str">
        <f>ZZZ__FnCalls!F46</f>
        <v>Apr 2013</v>
      </c>
      <c r="AS79" s="20" t="str">
        <f>ZZZ__FnCalls!F47</f>
        <v>May 2013</v>
      </c>
      <c r="AT79" s="20" t="str">
        <f>ZZZ__FnCalls!F48</f>
        <v>Jun 2013</v>
      </c>
      <c r="AU79" s="20" t="str">
        <f>ZZZ__FnCalls!F49</f>
        <v>Jul 2013</v>
      </c>
      <c r="AV79" s="20" t="str">
        <f>ZZZ__FnCalls!F50</f>
        <v>Aug 2013</v>
      </c>
      <c r="AW79" s="20" t="str">
        <f>ZZZ__FnCalls!F51</f>
        <v>Sep 2013</v>
      </c>
      <c r="AX79" s="20" t="str">
        <f>ZZZ__FnCalls!F52</f>
        <v>Oct 2013</v>
      </c>
      <c r="AY79" s="20" t="str">
        <f>ZZZ__FnCalls!F53</f>
        <v>Nov 2013</v>
      </c>
      <c r="AZ79" s="20" t="str">
        <f>ZZZ__FnCalls!F54</f>
        <v>Dec 2013</v>
      </c>
      <c r="BA79" s="21" t="str">
        <f>ZZZ__FnCalls!H43</f>
        <v>2013</v>
      </c>
      <c r="BB79" s="20" t="str">
        <f>ZZZ__FnCalls!F55</f>
        <v>Jan 2014</v>
      </c>
      <c r="BC79" s="20" t="str">
        <f>ZZZ__FnCalls!F56</f>
        <v>Feb 2014</v>
      </c>
      <c r="BD79" s="20" t="str">
        <f>ZZZ__FnCalls!F57</f>
        <v>Mar 2014</v>
      </c>
      <c r="BE79" s="20" t="str">
        <f>ZZZ__FnCalls!F58</f>
        <v>Apr 2014</v>
      </c>
      <c r="BF79" s="20" t="str">
        <f>ZZZ__FnCalls!F59</f>
        <v>May 2014</v>
      </c>
      <c r="BG79" s="20" t="str">
        <f>ZZZ__FnCalls!F60</f>
        <v>Jun 2014</v>
      </c>
      <c r="BH79" s="20" t="str">
        <f>ZZZ__FnCalls!F61</f>
        <v>Jul 2014</v>
      </c>
      <c r="BI79" s="20" t="str">
        <f>ZZZ__FnCalls!F62</f>
        <v>Aug 2014</v>
      </c>
      <c r="BJ79" s="20" t="str">
        <f>ZZZ__FnCalls!F63</f>
        <v>Sep 2014</v>
      </c>
      <c r="BK79" s="20" t="str">
        <f>ZZZ__FnCalls!F64</f>
        <v>Oct 2014</v>
      </c>
      <c r="BL79" s="20" t="str">
        <f>ZZZ__FnCalls!F65</f>
        <v>Nov 2014</v>
      </c>
      <c r="BM79" s="20" t="str">
        <f>ZZZ__FnCalls!F66</f>
        <v>Dec 2014</v>
      </c>
      <c r="BN79" s="21" t="str">
        <f>ZZZ__FnCalls!H55</f>
        <v>2014</v>
      </c>
      <c r="BO79" s="20" t="str">
        <f>ZZZ__FnCalls!F67</f>
        <v>Jan 2015</v>
      </c>
      <c r="BP79" s="20" t="str">
        <f>ZZZ__FnCalls!F68</f>
        <v>Feb 2015</v>
      </c>
      <c r="BQ79" s="20" t="str">
        <f>ZZZ__FnCalls!F69</f>
        <v>Mar 2015</v>
      </c>
      <c r="BR79" s="20" t="str">
        <f>ZZZ__FnCalls!F70</f>
        <v>Apr 2015</v>
      </c>
      <c r="BS79" s="20" t="str">
        <f>ZZZ__FnCalls!F71</f>
        <v>May 2015</v>
      </c>
      <c r="BT79" s="20" t="str">
        <f>ZZZ__FnCalls!F72</f>
        <v>Jun 2015</v>
      </c>
      <c r="BU79" s="20" t="str">
        <f>ZZZ__FnCalls!F73</f>
        <v>Jul 2015</v>
      </c>
      <c r="BV79" s="20" t="str">
        <f>ZZZ__FnCalls!F74</f>
        <v>Aug 2015</v>
      </c>
      <c r="BW79" s="20" t="str">
        <f>ZZZ__FnCalls!F75</f>
        <v>Sep 2015</v>
      </c>
      <c r="BX79" s="20" t="str">
        <f>ZZZ__FnCalls!F76</f>
        <v>Oct 2015</v>
      </c>
      <c r="BY79" s="20" t="str">
        <f>ZZZ__FnCalls!F77</f>
        <v>Nov 2015</v>
      </c>
      <c r="BZ79" s="20" t="str">
        <f>ZZZ__FnCalls!F78</f>
        <v>Dec 2015</v>
      </c>
      <c r="CA79" s="21" t="str">
        <f>ZZZ__FnCalls!H67</f>
        <v>2015</v>
      </c>
      <c r="CB79" s="20" t="str">
        <f>ZZZ__FnCalls!F79</f>
        <v>Jan 2016</v>
      </c>
      <c r="CC79" s="20" t="str">
        <f>ZZZ__FnCalls!F80</f>
        <v>Feb 2016</v>
      </c>
      <c r="CD79" s="20" t="str">
        <f>ZZZ__FnCalls!F81</f>
        <v>Mar 2016</v>
      </c>
      <c r="CE79" s="20" t="str">
        <f>ZZZ__FnCalls!F82</f>
        <v>Apr 2016</v>
      </c>
      <c r="CF79" s="20" t="str">
        <f>ZZZ__FnCalls!F83</f>
        <v>May 2016</v>
      </c>
      <c r="CG79" s="20" t="str">
        <f>ZZZ__FnCalls!F84</f>
        <v>Jun 2016</v>
      </c>
      <c r="CH79" s="20" t="str">
        <f>ZZZ__FnCalls!F85</f>
        <v>Jul 2016</v>
      </c>
      <c r="CI79" s="20" t="str">
        <f>ZZZ__FnCalls!F86</f>
        <v>Aug 2016</v>
      </c>
      <c r="CJ79" s="20" t="str">
        <f>ZZZ__FnCalls!F87</f>
        <v>Sep 2016</v>
      </c>
      <c r="CK79" s="20" t="str">
        <f>ZZZ__FnCalls!F88</f>
        <v>Oct 2016</v>
      </c>
      <c r="CL79" s="20" t="str">
        <f>ZZZ__FnCalls!F89</f>
        <v>Nov 2016</v>
      </c>
      <c r="CM79" s="20" t="str">
        <f>ZZZ__FnCalls!F90</f>
        <v>Dec 2016</v>
      </c>
      <c r="CN79" s="21" t="str">
        <f>ZZZ__FnCalls!H79</f>
        <v>2016</v>
      </c>
      <c r="CO79" s="20" t="str">
        <f>ZZZ__FnCalls!F91</f>
        <v>Jan 2017</v>
      </c>
      <c r="CP79" s="20" t="str">
        <f>ZZZ__FnCalls!F92</f>
        <v>Feb 2017</v>
      </c>
      <c r="CQ79" s="20" t="str">
        <f>ZZZ__FnCalls!F93</f>
        <v>Mar 2017</v>
      </c>
      <c r="CR79" s="20" t="str">
        <f>ZZZ__FnCalls!F94</f>
        <v>Apr 2017</v>
      </c>
      <c r="CS79" s="20" t="str">
        <f>ZZZ__FnCalls!F95</f>
        <v>May 2017</v>
      </c>
      <c r="CT79" s="20" t="str">
        <f>ZZZ__FnCalls!F96</f>
        <v>Jun 2017</v>
      </c>
      <c r="CU79" s="20" t="str">
        <f>ZZZ__FnCalls!F97</f>
        <v>Jul 2017</v>
      </c>
      <c r="CV79" s="20" t="str">
        <f>ZZZ__FnCalls!F98</f>
        <v>Aug 2017</v>
      </c>
      <c r="CW79" s="20" t="str">
        <f>ZZZ__FnCalls!F99</f>
        <v>Sep 2017</v>
      </c>
      <c r="CX79" s="20" t="str">
        <f>ZZZ__FnCalls!F100</f>
        <v>Oct 2017</v>
      </c>
      <c r="CY79" s="20" t="str">
        <f>ZZZ__FnCalls!F101</f>
        <v>Nov 2017</v>
      </c>
      <c r="CZ79" s="20" t="str">
        <f>ZZZ__FnCalls!F102</f>
        <v>Dec 2017</v>
      </c>
      <c r="DA79" s="21" t="str">
        <f>ZZZ__FnCalls!H91</f>
        <v>2017</v>
      </c>
      <c r="DB79" s="20" t="str">
        <f>ZZZ__FnCalls!F103</f>
        <v>Jan 2018</v>
      </c>
      <c r="DC79" s="20" t="str">
        <f>ZZZ__FnCalls!F104</f>
        <v>Feb 2018</v>
      </c>
      <c r="DD79" s="20" t="str">
        <f>ZZZ__FnCalls!F105</f>
        <v>Mar 2018</v>
      </c>
      <c r="DE79" s="20" t="str">
        <f>ZZZ__FnCalls!F106</f>
        <v>Apr 2018</v>
      </c>
      <c r="DF79" s="20" t="str">
        <f>ZZZ__FnCalls!F107</f>
        <v>May 2018</v>
      </c>
      <c r="DG79" s="20" t="str">
        <f>ZZZ__FnCalls!F108</f>
        <v>Jun 2018</v>
      </c>
      <c r="DH79" s="20" t="str">
        <f>ZZZ__FnCalls!F109</f>
        <v>Jul 2018</v>
      </c>
      <c r="DI79" s="20" t="str">
        <f>ZZZ__FnCalls!F110</f>
        <v>Aug 2018</v>
      </c>
      <c r="DJ79" s="20" t="str">
        <f>ZZZ__FnCalls!F111</f>
        <v>Sep 2018</v>
      </c>
      <c r="DK79" s="20" t="str">
        <f>ZZZ__FnCalls!F112</f>
        <v>Oct 2018</v>
      </c>
      <c r="DL79" s="20" t="str">
        <f>ZZZ__FnCalls!F113</f>
        <v>Nov 2018</v>
      </c>
      <c r="DM79" s="20" t="str">
        <f>ZZZ__FnCalls!F114</f>
        <v>Dec 2018</v>
      </c>
      <c r="DN79" s="21" t="str">
        <f>ZZZ__FnCalls!H103</f>
        <v>2018</v>
      </c>
      <c r="DO79" s="20" t="str">
        <f>ZZZ__FnCalls!F115</f>
        <v>Jan 2019</v>
      </c>
      <c r="DP79" s="20" t="str">
        <f>ZZZ__FnCalls!F116</f>
        <v>Feb 2019</v>
      </c>
      <c r="DQ79" s="20" t="str">
        <f>ZZZ__FnCalls!F117</f>
        <v>Mar 2019</v>
      </c>
      <c r="DR79" s="20" t="str">
        <f>ZZZ__FnCalls!F118</f>
        <v>Apr 2019</v>
      </c>
      <c r="DS79" s="20" t="str">
        <f>ZZZ__FnCalls!F119</f>
        <v>May 2019</v>
      </c>
      <c r="DT79" s="20" t="str">
        <f>ZZZ__FnCalls!F120</f>
        <v>Jun 2019</v>
      </c>
      <c r="DU79" s="20" t="str">
        <f>ZZZ__FnCalls!F121</f>
        <v>Jul 2019</v>
      </c>
      <c r="DV79" s="20" t="str">
        <f>ZZZ__FnCalls!F122</f>
        <v>Aug 2019</v>
      </c>
      <c r="DW79" s="20" t="str">
        <f>ZZZ__FnCalls!F123</f>
        <v>Sep 2019</v>
      </c>
      <c r="DX79" s="20" t="str">
        <f>ZZZ__FnCalls!F124</f>
        <v>Oct 2019</v>
      </c>
      <c r="DY79" s="20" t="str">
        <f>ZZZ__FnCalls!F125</f>
        <v>Nov 2019</v>
      </c>
      <c r="DZ79" s="20" t="str">
        <f>ZZZ__FnCalls!F126</f>
        <v>Dec 2019</v>
      </c>
      <c r="EA79" s="21" t="str">
        <f>ZZZ__FnCalls!H115</f>
        <v>2019</v>
      </c>
      <c r="EB79" s="20" t="str">
        <f>ZZZ__FnCalls!F127</f>
        <v>Jan 2020</v>
      </c>
      <c r="EC79" s="20" t="str">
        <f>ZZZ__FnCalls!F128</f>
        <v>Feb 2020</v>
      </c>
      <c r="ED79" s="20" t="str">
        <f>ZZZ__FnCalls!F129</f>
        <v>Mar 2020</v>
      </c>
      <c r="EE79" s="20" t="str">
        <f>ZZZ__FnCalls!F130</f>
        <v>Apr 2020</v>
      </c>
      <c r="EF79" s="20" t="str">
        <f>ZZZ__FnCalls!F131</f>
        <v>May 2020</v>
      </c>
      <c r="EG79" s="20" t="str">
        <f>ZZZ__FnCalls!F132</f>
        <v>Jun 2020</v>
      </c>
      <c r="EH79" s="20" t="str">
        <f>ZZZ__FnCalls!F133</f>
        <v>Jul 2020</v>
      </c>
      <c r="EI79" s="20" t="str">
        <f>ZZZ__FnCalls!F134</f>
        <v>Aug 2020</v>
      </c>
      <c r="EJ79" s="20" t="str">
        <f>ZZZ__FnCalls!F135</f>
        <v>Sep 2020</v>
      </c>
      <c r="EK79" s="20" t="str">
        <f>ZZZ__FnCalls!F136</f>
        <v>Oct 2020</v>
      </c>
      <c r="EL79" s="20" t="str">
        <f>ZZZ__FnCalls!F137</f>
        <v>Nov 2020</v>
      </c>
      <c r="EM79" s="20" t="str">
        <f>ZZZ__FnCalls!F138</f>
        <v>Dec 2020</v>
      </c>
      <c r="EN79" s="21" t="str">
        <f>ZZZ__FnCalls!H127</f>
        <v>2020</v>
      </c>
    </row>
    <row r="80" spans="1:144" ht="12.75" customHeight="1">
      <c r="A80" s="5"/>
      <c r="B80" s="44">
        <f>ZZZ__FnCalls!A7</f>
        <v>40179</v>
      </c>
      <c r="C80" s="44">
        <f>ZZZ__FnCalls!A8</f>
        <v>40210</v>
      </c>
      <c r="D80" s="44">
        <f>ZZZ__FnCalls!A9</f>
        <v>40238</v>
      </c>
      <c r="E80" s="44">
        <f>ZZZ__FnCalls!A10</f>
        <v>40269</v>
      </c>
      <c r="F80" s="44">
        <f>ZZZ__FnCalls!A11</f>
        <v>40299</v>
      </c>
      <c r="G80" s="44">
        <f>ZZZ__FnCalls!A12</f>
        <v>40330</v>
      </c>
      <c r="H80" s="44">
        <f>ZZZ__FnCalls!A13</f>
        <v>40360</v>
      </c>
      <c r="I80" s="44">
        <f>ZZZ__FnCalls!A14</f>
        <v>40391</v>
      </c>
      <c r="J80" s="44">
        <f>ZZZ__FnCalls!A15</f>
        <v>40422</v>
      </c>
      <c r="K80" s="44">
        <f>ZZZ__FnCalls!A16</f>
        <v>40452</v>
      </c>
      <c r="L80" s="44">
        <f>ZZZ__FnCalls!A17</f>
        <v>40483</v>
      </c>
      <c r="M80" s="44">
        <f>ZZZ__FnCalls!A18</f>
        <v>40513</v>
      </c>
      <c r="N80" s="45">
        <f>ZZZ__FnCalls!A7</f>
        <v>40179</v>
      </c>
      <c r="O80" s="44">
        <f>ZZZ__FnCalls!A19</f>
        <v>40544</v>
      </c>
      <c r="P80" s="44">
        <f>ZZZ__FnCalls!A20</f>
        <v>40575</v>
      </c>
      <c r="Q80" s="44">
        <f>ZZZ__FnCalls!A21</f>
        <v>40603</v>
      </c>
      <c r="R80" s="44">
        <f>ZZZ__FnCalls!A22</f>
        <v>40634</v>
      </c>
      <c r="S80" s="44">
        <f>ZZZ__FnCalls!A23</f>
        <v>40664</v>
      </c>
      <c r="T80" s="44">
        <f>ZZZ__FnCalls!A24</f>
        <v>40695</v>
      </c>
      <c r="U80" s="44">
        <f>ZZZ__FnCalls!A25</f>
        <v>40725</v>
      </c>
      <c r="V80" s="44">
        <f>ZZZ__FnCalls!A26</f>
        <v>40756</v>
      </c>
      <c r="W80" s="44">
        <f>ZZZ__FnCalls!A27</f>
        <v>40787</v>
      </c>
      <c r="X80" s="44">
        <f>ZZZ__FnCalls!A28</f>
        <v>40817</v>
      </c>
      <c r="Y80" s="44">
        <f>ZZZ__FnCalls!A29</f>
        <v>40848</v>
      </c>
      <c r="Z80" s="44">
        <f>ZZZ__FnCalls!A30</f>
        <v>40878</v>
      </c>
      <c r="AA80" s="45">
        <f>ZZZ__FnCalls!A19</f>
        <v>40544</v>
      </c>
      <c r="AB80" s="44">
        <f>ZZZ__FnCalls!A31</f>
        <v>40909</v>
      </c>
      <c r="AC80" s="44">
        <f>ZZZ__FnCalls!A32</f>
        <v>40940</v>
      </c>
      <c r="AD80" s="44">
        <f>ZZZ__FnCalls!A33</f>
        <v>40969</v>
      </c>
      <c r="AE80" s="44">
        <f>ZZZ__FnCalls!A34</f>
        <v>41000</v>
      </c>
      <c r="AF80" s="44">
        <f>ZZZ__FnCalls!A35</f>
        <v>41030</v>
      </c>
      <c r="AG80" s="44">
        <f>ZZZ__FnCalls!A36</f>
        <v>41061</v>
      </c>
      <c r="AH80" s="44">
        <f>ZZZ__FnCalls!A37</f>
        <v>41091</v>
      </c>
      <c r="AI80" s="44">
        <f>ZZZ__FnCalls!A38</f>
        <v>41122</v>
      </c>
      <c r="AJ80" s="44">
        <f>ZZZ__FnCalls!A39</f>
        <v>41153</v>
      </c>
      <c r="AK80" s="44">
        <f>ZZZ__FnCalls!A40</f>
        <v>41183</v>
      </c>
      <c r="AL80" s="44">
        <f>ZZZ__FnCalls!A41</f>
        <v>41214</v>
      </c>
      <c r="AM80" s="44">
        <f>ZZZ__FnCalls!A42</f>
        <v>41244</v>
      </c>
      <c r="AN80" s="45">
        <f>ZZZ__FnCalls!A31</f>
        <v>40909</v>
      </c>
      <c r="AO80" s="44">
        <f>ZZZ__FnCalls!A43</f>
        <v>41275</v>
      </c>
      <c r="AP80" s="44">
        <f>ZZZ__FnCalls!A44</f>
        <v>41306</v>
      </c>
      <c r="AQ80" s="44">
        <f>ZZZ__FnCalls!A45</f>
        <v>41334</v>
      </c>
      <c r="AR80" s="44">
        <f>ZZZ__FnCalls!A46</f>
        <v>41365</v>
      </c>
      <c r="AS80" s="44">
        <f>ZZZ__FnCalls!A47</f>
        <v>41395</v>
      </c>
      <c r="AT80" s="44">
        <f>ZZZ__FnCalls!A48</f>
        <v>41426</v>
      </c>
      <c r="AU80" s="44">
        <f>ZZZ__FnCalls!A49</f>
        <v>41456</v>
      </c>
      <c r="AV80" s="44">
        <f>ZZZ__FnCalls!A50</f>
        <v>41487</v>
      </c>
      <c r="AW80" s="44">
        <f>ZZZ__FnCalls!A51</f>
        <v>41518</v>
      </c>
      <c r="AX80" s="44">
        <f>ZZZ__FnCalls!A52</f>
        <v>41548</v>
      </c>
      <c r="AY80" s="44">
        <f>ZZZ__FnCalls!A53</f>
        <v>41579</v>
      </c>
      <c r="AZ80" s="44">
        <f>ZZZ__FnCalls!A54</f>
        <v>41609</v>
      </c>
      <c r="BA80" s="45">
        <f>ZZZ__FnCalls!A43</f>
        <v>41275</v>
      </c>
      <c r="BB80" s="44">
        <f>ZZZ__FnCalls!A55</f>
        <v>41640</v>
      </c>
      <c r="BC80" s="44">
        <f>ZZZ__FnCalls!A56</f>
        <v>41671</v>
      </c>
      <c r="BD80" s="44">
        <f>ZZZ__FnCalls!A57</f>
        <v>41699</v>
      </c>
      <c r="BE80" s="44">
        <f>ZZZ__FnCalls!A58</f>
        <v>41730</v>
      </c>
      <c r="BF80" s="44">
        <f>ZZZ__FnCalls!A59</f>
        <v>41760</v>
      </c>
      <c r="BG80" s="44">
        <f>ZZZ__FnCalls!A60</f>
        <v>41791</v>
      </c>
      <c r="BH80" s="44">
        <f>ZZZ__FnCalls!A61</f>
        <v>41821</v>
      </c>
      <c r="BI80" s="44">
        <f>ZZZ__FnCalls!A62</f>
        <v>41852</v>
      </c>
      <c r="BJ80" s="44">
        <f>ZZZ__FnCalls!A63</f>
        <v>41883</v>
      </c>
      <c r="BK80" s="44">
        <f>ZZZ__FnCalls!A64</f>
        <v>41913</v>
      </c>
      <c r="BL80" s="44">
        <f>ZZZ__FnCalls!A65</f>
        <v>41944</v>
      </c>
      <c r="BM80" s="44">
        <f>ZZZ__FnCalls!A66</f>
        <v>41974</v>
      </c>
      <c r="BN80" s="45">
        <f>ZZZ__FnCalls!A55</f>
        <v>41640</v>
      </c>
      <c r="BO80" s="44">
        <f>ZZZ__FnCalls!A67</f>
        <v>42005</v>
      </c>
      <c r="BP80" s="44">
        <f>ZZZ__FnCalls!A68</f>
        <v>42036</v>
      </c>
      <c r="BQ80" s="44">
        <f>ZZZ__FnCalls!A69</f>
        <v>42064</v>
      </c>
      <c r="BR80" s="44">
        <f>ZZZ__FnCalls!A70</f>
        <v>42095</v>
      </c>
      <c r="BS80" s="44">
        <f>ZZZ__FnCalls!A71</f>
        <v>42125</v>
      </c>
      <c r="BT80" s="44">
        <f>ZZZ__FnCalls!A72</f>
        <v>42156</v>
      </c>
      <c r="BU80" s="44">
        <f>ZZZ__FnCalls!A73</f>
        <v>42186</v>
      </c>
      <c r="BV80" s="44">
        <f>ZZZ__FnCalls!A74</f>
        <v>42217</v>
      </c>
      <c r="BW80" s="44">
        <f>ZZZ__FnCalls!A75</f>
        <v>42248</v>
      </c>
      <c r="BX80" s="44">
        <f>ZZZ__FnCalls!A76</f>
        <v>42278</v>
      </c>
      <c r="BY80" s="44">
        <f>ZZZ__FnCalls!A77</f>
        <v>42309</v>
      </c>
      <c r="BZ80" s="44">
        <f>ZZZ__FnCalls!A78</f>
        <v>42339</v>
      </c>
      <c r="CA80" s="45">
        <f>ZZZ__FnCalls!A67</f>
        <v>42005</v>
      </c>
      <c r="CB80" s="44">
        <f>ZZZ__FnCalls!A79</f>
        <v>42370</v>
      </c>
      <c r="CC80" s="44">
        <f>ZZZ__FnCalls!A80</f>
        <v>42401</v>
      </c>
      <c r="CD80" s="44">
        <f>ZZZ__FnCalls!A81</f>
        <v>42430</v>
      </c>
      <c r="CE80" s="44">
        <f>ZZZ__FnCalls!A82</f>
        <v>42461</v>
      </c>
      <c r="CF80" s="44">
        <f>ZZZ__FnCalls!A83</f>
        <v>42491</v>
      </c>
      <c r="CG80" s="44">
        <f>ZZZ__FnCalls!A84</f>
        <v>42522</v>
      </c>
      <c r="CH80" s="44">
        <f>ZZZ__FnCalls!A85</f>
        <v>42552</v>
      </c>
      <c r="CI80" s="44">
        <f>ZZZ__FnCalls!A86</f>
        <v>42583</v>
      </c>
      <c r="CJ80" s="44">
        <f>ZZZ__FnCalls!A87</f>
        <v>42614</v>
      </c>
      <c r="CK80" s="44">
        <f>ZZZ__FnCalls!A88</f>
        <v>42644</v>
      </c>
      <c r="CL80" s="44">
        <f>ZZZ__FnCalls!A89</f>
        <v>42675</v>
      </c>
      <c r="CM80" s="44">
        <f>ZZZ__FnCalls!A90</f>
        <v>42705</v>
      </c>
      <c r="CN80" s="45">
        <f>ZZZ__FnCalls!A79</f>
        <v>42370</v>
      </c>
      <c r="CO80" s="44">
        <f>ZZZ__FnCalls!A91</f>
        <v>42736</v>
      </c>
      <c r="CP80" s="44">
        <f>ZZZ__FnCalls!A92</f>
        <v>42767</v>
      </c>
      <c r="CQ80" s="44">
        <f>ZZZ__FnCalls!A93</f>
        <v>42795</v>
      </c>
      <c r="CR80" s="44">
        <f>ZZZ__FnCalls!A94</f>
        <v>42826</v>
      </c>
      <c r="CS80" s="44">
        <f>ZZZ__FnCalls!A95</f>
        <v>42856</v>
      </c>
      <c r="CT80" s="44">
        <f>ZZZ__FnCalls!A96</f>
        <v>42887</v>
      </c>
      <c r="CU80" s="44">
        <f>ZZZ__FnCalls!A97</f>
        <v>42917</v>
      </c>
      <c r="CV80" s="44">
        <f>ZZZ__FnCalls!A98</f>
        <v>42948</v>
      </c>
      <c r="CW80" s="44">
        <f>ZZZ__FnCalls!A99</f>
        <v>42979</v>
      </c>
      <c r="CX80" s="44">
        <f>ZZZ__FnCalls!A100</f>
        <v>43009</v>
      </c>
      <c r="CY80" s="44">
        <f>ZZZ__FnCalls!A101</f>
        <v>43040</v>
      </c>
      <c r="CZ80" s="44">
        <f>ZZZ__FnCalls!A102</f>
        <v>43070</v>
      </c>
      <c r="DA80" s="45">
        <f>ZZZ__FnCalls!A91</f>
        <v>42736</v>
      </c>
      <c r="DB80" s="44">
        <f>ZZZ__FnCalls!A103</f>
        <v>43101</v>
      </c>
      <c r="DC80" s="44">
        <f>ZZZ__FnCalls!A104</f>
        <v>43132</v>
      </c>
      <c r="DD80" s="44">
        <f>ZZZ__FnCalls!A105</f>
        <v>43160</v>
      </c>
      <c r="DE80" s="44">
        <f>ZZZ__FnCalls!A106</f>
        <v>43191</v>
      </c>
      <c r="DF80" s="44">
        <f>ZZZ__FnCalls!A107</f>
        <v>43221</v>
      </c>
      <c r="DG80" s="44">
        <f>ZZZ__FnCalls!A108</f>
        <v>43252</v>
      </c>
      <c r="DH80" s="44">
        <f>ZZZ__FnCalls!A109</f>
        <v>43282</v>
      </c>
      <c r="DI80" s="44">
        <f>ZZZ__FnCalls!A110</f>
        <v>43313</v>
      </c>
      <c r="DJ80" s="44">
        <f>ZZZ__FnCalls!A111</f>
        <v>43344</v>
      </c>
      <c r="DK80" s="44">
        <f>ZZZ__FnCalls!A112</f>
        <v>43374</v>
      </c>
      <c r="DL80" s="44">
        <f>ZZZ__FnCalls!A113</f>
        <v>43405</v>
      </c>
      <c r="DM80" s="44">
        <f>ZZZ__FnCalls!A114</f>
        <v>43435</v>
      </c>
      <c r="DN80" s="45">
        <f>ZZZ__FnCalls!A103</f>
        <v>43101</v>
      </c>
      <c r="DO80" s="44">
        <f>ZZZ__FnCalls!A115</f>
        <v>43466</v>
      </c>
      <c r="DP80" s="44">
        <f>ZZZ__FnCalls!A116</f>
        <v>43497</v>
      </c>
      <c r="DQ80" s="44">
        <f>ZZZ__FnCalls!A117</f>
        <v>43525</v>
      </c>
      <c r="DR80" s="44">
        <f>ZZZ__FnCalls!A118</f>
        <v>43556</v>
      </c>
      <c r="DS80" s="44">
        <f>ZZZ__FnCalls!A119</f>
        <v>43586</v>
      </c>
      <c r="DT80" s="44">
        <f>ZZZ__FnCalls!A120</f>
        <v>43617</v>
      </c>
      <c r="DU80" s="44">
        <f>ZZZ__FnCalls!A121</f>
        <v>43647</v>
      </c>
      <c r="DV80" s="44">
        <f>ZZZ__FnCalls!A122</f>
        <v>43678</v>
      </c>
      <c r="DW80" s="44">
        <f>ZZZ__FnCalls!A123</f>
        <v>43709</v>
      </c>
      <c r="DX80" s="44">
        <f>ZZZ__FnCalls!A124</f>
        <v>43739</v>
      </c>
      <c r="DY80" s="44">
        <f>ZZZ__FnCalls!A125</f>
        <v>43770</v>
      </c>
      <c r="DZ80" s="44">
        <f>ZZZ__FnCalls!A126</f>
        <v>43800</v>
      </c>
      <c r="EA80" s="45">
        <f>ZZZ__FnCalls!A115</f>
        <v>43466</v>
      </c>
      <c r="EB80" s="44">
        <f>ZZZ__FnCalls!A127</f>
        <v>43831</v>
      </c>
      <c r="EC80" s="44">
        <f>ZZZ__FnCalls!A128</f>
        <v>43862</v>
      </c>
      <c r="ED80" s="44">
        <f>ZZZ__FnCalls!A129</f>
        <v>43891</v>
      </c>
      <c r="EE80" s="44">
        <f>ZZZ__FnCalls!A130</f>
        <v>43922</v>
      </c>
      <c r="EF80" s="44">
        <f>ZZZ__FnCalls!A131</f>
        <v>43952</v>
      </c>
      <c r="EG80" s="44">
        <f>ZZZ__FnCalls!A132</f>
        <v>43983</v>
      </c>
      <c r="EH80" s="44">
        <f>ZZZ__FnCalls!A133</f>
        <v>44013</v>
      </c>
      <c r="EI80" s="44">
        <f>ZZZ__FnCalls!A134</f>
        <v>44044</v>
      </c>
      <c r="EJ80" s="44">
        <f>ZZZ__FnCalls!A135</f>
        <v>44075</v>
      </c>
      <c r="EK80" s="44">
        <f>ZZZ__FnCalls!A136</f>
        <v>44105</v>
      </c>
      <c r="EL80" s="44">
        <f>ZZZ__FnCalls!A137</f>
        <v>44136</v>
      </c>
      <c r="EM80" s="44">
        <f>ZZZ__FnCalls!A138</f>
        <v>44166</v>
      </c>
      <c r="EN80" s="45">
        <f>ZZZ__FnCalls!A127</f>
        <v>43831</v>
      </c>
    </row>
    <row r="81" spans="1:144" ht="12.75" customHeight="1">
      <c r="A81" s="2" t="str">
        <f>"Capital_Desired_2"</f>
        <v>Capital_Desired_2</v>
      </c>
    </row>
    <row r="82" spans="1:144" ht="12.75" customHeight="1">
      <c r="B82" s="19" t="str">
        <f>ZZZ__FnCalls!F7</f>
        <v>Jan 2010</v>
      </c>
      <c r="C82" s="20" t="str">
        <f>ZZZ__FnCalls!F8</f>
        <v>Feb 2010</v>
      </c>
      <c r="D82" s="20" t="str">
        <f>ZZZ__FnCalls!F9</f>
        <v>Mar 2010</v>
      </c>
      <c r="E82" s="20" t="str">
        <f>ZZZ__FnCalls!F10</f>
        <v>Apr 2010</v>
      </c>
      <c r="F82" s="20" t="str">
        <f>ZZZ__FnCalls!F11</f>
        <v>May 2010</v>
      </c>
      <c r="G82" s="20" t="str">
        <f>ZZZ__FnCalls!F12</f>
        <v>Jun 2010</v>
      </c>
      <c r="H82" s="20" t="str">
        <f>ZZZ__FnCalls!F13</f>
        <v>Jul 2010</v>
      </c>
      <c r="I82" s="20" t="str">
        <f>ZZZ__FnCalls!F14</f>
        <v>Aug 2010</v>
      </c>
      <c r="J82" s="20" t="str">
        <f>ZZZ__FnCalls!F15</f>
        <v>Sep 2010</v>
      </c>
      <c r="K82" s="20" t="str">
        <f>ZZZ__FnCalls!F16</f>
        <v>Oct 2010</v>
      </c>
      <c r="L82" s="20" t="str">
        <f>ZZZ__FnCalls!F17</f>
        <v>Nov 2010</v>
      </c>
      <c r="M82" s="20" t="str">
        <f>ZZZ__FnCalls!F18</f>
        <v>Dec 2010</v>
      </c>
      <c r="N82" s="21" t="str">
        <f>ZZZ__FnCalls!H7</f>
        <v>2010</v>
      </c>
      <c r="O82" s="20" t="str">
        <f>ZZZ__FnCalls!F19</f>
        <v>Jan 2011</v>
      </c>
      <c r="P82" s="20" t="str">
        <f>ZZZ__FnCalls!F20</f>
        <v>Feb 2011</v>
      </c>
      <c r="Q82" s="20" t="str">
        <f>ZZZ__FnCalls!F21</f>
        <v>Mar 2011</v>
      </c>
      <c r="R82" s="20" t="str">
        <f>ZZZ__FnCalls!F22</f>
        <v>Apr 2011</v>
      </c>
      <c r="S82" s="20" t="str">
        <f>ZZZ__FnCalls!F23</f>
        <v>May 2011</v>
      </c>
      <c r="T82" s="20" t="str">
        <f>ZZZ__FnCalls!F24</f>
        <v>Jun 2011</v>
      </c>
      <c r="U82" s="20" t="str">
        <f>ZZZ__FnCalls!F25</f>
        <v>Jul 2011</v>
      </c>
      <c r="V82" s="20" t="str">
        <f>ZZZ__FnCalls!F26</f>
        <v>Aug 2011</v>
      </c>
      <c r="W82" s="20" t="str">
        <f>ZZZ__FnCalls!F27</f>
        <v>Sep 2011</v>
      </c>
      <c r="X82" s="20" t="str">
        <f>ZZZ__FnCalls!F28</f>
        <v>Oct 2011</v>
      </c>
      <c r="Y82" s="20" t="str">
        <f>ZZZ__FnCalls!F29</f>
        <v>Nov 2011</v>
      </c>
      <c r="Z82" s="20" t="str">
        <f>ZZZ__FnCalls!F30</f>
        <v>Dec 2011</v>
      </c>
      <c r="AA82" s="21" t="str">
        <f>ZZZ__FnCalls!H19</f>
        <v>2011</v>
      </c>
      <c r="AB82" s="20" t="str">
        <f>ZZZ__FnCalls!F31</f>
        <v>Jan 2012</v>
      </c>
      <c r="AC82" s="20" t="str">
        <f>ZZZ__FnCalls!F32</f>
        <v>Feb 2012</v>
      </c>
      <c r="AD82" s="20" t="str">
        <f>ZZZ__FnCalls!F33</f>
        <v>Mar 2012</v>
      </c>
      <c r="AE82" s="20" t="str">
        <f>ZZZ__FnCalls!F34</f>
        <v>Apr 2012</v>
      </c>
      <c r="AF82" s="20" t="str">
        <f>ZZZ__FnCalls!F35</f>
        <v>May 2012</v>
      </c>
      <c r="AG82" s="20" t="str">
        <f>ZZZ__FnCalls!F36</f>
        <v>Jun 2012</v>
      </c>
      <c r="AH82" s="20" t="str">
        <f>ZZZ__FnCalls!F37</f>
        <v>Jul 2012</v>
      </c>
      <c r="AI82" s="20" t="str">
        <f>ZZZ__FnCalls!F38</f>
        <v>Aug 2012</v>
      </c>
      <c r="AJ82" s="20" t="str">
        <f>ZZZ__FnCalls!F39</f>
        <v>Sep 2012</v>
      </c>
      <c r="AK82" s="20" t="str">
        <f>ZZZ__FnCalls!F40</f>
        <v>Oct 2012</v>
      </c>
      <c r="AL82" s="20" t="str">
        <f>ZZZ__FnCalls!F41</f>
        <v>Nov 2012</v>
      </c>
      <c r="AM82" s="20" t="str">
        <f>ZZZ__FnCalls!F42</f>
        <v>Dec 2012</v>
      </c>
      <c r="AN82" s="21" t="str">
        <f>ZZZ__FnCalls!H31</f>
        <v>2012</v>
      </c>
      <c r="AO82" s="20" t="str">
        <f>ZZZ__FnCalls!F43</f>
        <v>Jan 2013</v>
      </c>
      <c r="AP82" s="20" t="str">
        <f>ZZZ__FnCalls!F44</f>
        <v>Feb 2013</v>
      </c>
      <c r="AQ82" s="20" t="str">
        <f>ZZZ__FnCalls!F45</f>
        <v>Mar 2013</v>
      </c>
      <c r="AR82" s="20" t="str">
        <f>ZZZ__FnCalls!F46</f>
        <v>Apr 2013</v>
      </c>
      <c r="AS82" s="20" t="str">
        <f>ZZZ__FnCalls!F47</f>
        <v>May 2013</v>
      </c>
      <c r="AT82" s="20" t="str">
        <f>ZZZ__FnCalls!F48</f>
        <v>Jun 2013</v>
      </c>
      <c r="AU82" s="20" t="str">
        <f>ZZZ__FnCalls!F49</f>
        <v>Jul 2013</v>
      </c>
      <c r="AV82" s="20" t="str">
        <f>ZZZ__FnCalls!F50</f>
        <v>Aug 2013</v>
      </c>
      <c r="AW82" s="20" t="str">
        <f>ZZZ__FnCalls!F51</f>
        <v>Sep 2013</v>
      </c>
      <c r="AX82" s="20" t="str">
        <f>ZZZ__FnCalls!F52</f>
        <v>Oct 2013</v>
      </c>
      <c r="AY82" s="20" t="str">
        <f>ZZZ__FnCalls!F53</f>
        <v>Nov 2013</v>
      </c>
      <c r="AZ82" s="20" t="str">
        <f>ZZZ__FnCalls!F54</f>
        <v>Dec 2013</v>
      </c>
      <c r="BA82" s="21" t="str">
        <f>ZZZ__FnCalls!H43</f>
        <v>2013</v>
      </c>
      <c r="BB82" s="20" t="str">
        <f>ZZZ__FnCalls!F55</f>
        <v>Jan 2014</v>
      </c>
      <c r="BC82" s="20" t="str">
        <f>ZZZ__FnCalls!F56</f>
        <v>Feb 2014</v>
      </c>
      <c r="BD82" s="20" t="str">
        <f>ZZZ__FnCalls!F57</f>
        <v>Mar 2014</v>
      </c>
      <c r="BE82" s="20" t="str">
        <f>ZZZ__FnCalls!F58</f>
        <v>Apr 2014</v>
      </c>
      <c r="BF82" s="20" t="str">
        <f>ZZZ__FnCalls!F59</f>
        <v>May 2014</v>
      </c>
      <c r="BG82" s="20" t="str">
        <f>ZZZ__FnCalls!F60</f>
        <v>Jun 2014</v>
      </c>
      <c r="BH82" s="20" t="str">
        <f>ZZZ__FnCalls!F61</f>
        <v>Jul 2014</v>
      </c>
      <c r="BI82" s="20" t="str">
        <f>ZZZ__FnCalls!F62</f>
        <v>Aug 2014</v>
      </c>
      <c r="BJ82" s="20" t="str">
        <f>ZZZ__FnCalls!F63</f>
        <v>Sep 2014</v>
      </c>
      <c r="BK82" s="20" t="str">
        <f>ZZZ__FnCalls!F64</f>
        <v>Oct 2014</v>
      </c>
      <c r="BL82" s="20" t="str">
        <f>ZZZ__FnCalls!F65</f>
        <v>Nov 2014</v>
      </c>
      <c r="BM82" s="20" t="str">
        <f>ZZZ__FnCalls!F66</f>
        <v>Dec 2014</v>
      </c>
      <c r="BN82" s="21" t="str">
        <f>ZZZ__FnCalls!H55</f>
        <v>2014</v>
      </c>
      <c r="BO82" s="20" t="str">
        <f>ZZZ__FnCalls!F67</f>
        <v>Jan 2015</v>
      </c>
      <c r="BP82" s="20" t="str">
        <f>ZZZ__FnCalls!F68</f>
        <v>Feb 2015</v>
      </c>
      <c r="BQ82" s="20" t="str">
        <f>ZZZ__FnCalls!F69</f>
        <v>Mar 2015</v>
      </c>
      <c r="BR82" s="20" t="str">
        <f>ZZZ__FnCalls!F70</f>
        <v>Apr 2015</v>
      </c>
      <c r="BS82" s="20" t="str">
        <f>ZZZ__FnCalls!F71</f>
        <v>May 2015</v>
      </c>
      <c r="BT82" s="20" t="str">
        <f>ZZZ__FnCalls!F72</f>
        <v>Jun 2015</v>
      </c>
      <c r="BU82" s="20" t="str">
        <f>ZZZ__FnCalls!F73</f>
        <v>Jul 2015</v>
      </c>
      <c r="BV82" s="20" t="str">
        <f>ZZZ__FnCalls!F74</f>
        <v>Aug 2015</v>
      </c>
      <c r="BW82" s="20" t="str">
        <f>ZZZ__FnCalls!F75</f>
        <v>Sep 2015</v>
      </c>
      <c r="BX82" s="20" t="str">
        <f>ZZZ__FnCalls!F76</f>
        <v>Oct 2015</v>
      </c>
      <c r="BY82" s="20" t="str">
        <f>ZZZ__FnCalls!F77</f>
        <v>Nov 2015</v>
      </c>
      <c r="BZ82" s="20" t="str">
        <f>ZZZ__FnCalls!F78</f>
        <v>Dec 2015</v>
      </c>
      <c r="CA82" s="21" t="str">
        <f>ZZZ__FnCalls!H67</f>
        <v>2015</v>
      </c>
      <c r="CB82" s="20" t="str">
        <f>ZZZ__FnCalls!F79</f>
        <v>Jan 2016</v>
      </c>
      <c r="CC82" s="20" t="str">
        <f>ZZZ__FnCalls!F80</f>
        <v>Feb 2016</v>
      </c>
      <c r="CD82" s="20" t="str">
        <f>ZZZ__FnCalls!F81</f>
        <v>Mar 2016</v>
      </c>
      <c r="CE82" s="20" t="str">
        <f>ZZZ__FnCalls!F82</f>
        <v>Apr 2016</v>
      </c>
      <c r="CF82" s="20" t="str">
        <f>ZZZ__FnCalls!F83</f>
        <v>May 2016</v>
      </c>
      <c r="CG82" s="20" t="str">
        <f>ZZZ__FnCalls!F84</f>
        <v>Jun 2016</v>
      </c>
      <c r="CH82" s="20" t="str">
        <f>ZZZ__FnCalls!F85</f>
        <v>Jul 2016</v>
      </c>
      <c r="CI82" s="20" t="str">
        <f>ZZZ__FnCalls!F86</f>
        <v>Aug 2016</v>
      </c>
      <c r="CJ82" s="20" t="str">
        <f>ZZZ__FnCalls!F87</f>
        <v>Sep 2016</v>
      </c>
      <c r="CK82" s="20" t="str">
        <f>ZZZ__FnCalls!F88</f>
        <v>Oct 2016</v>
      </c>
      <c r="CL82" s="20" t="str">
        <f>ZZZ__FnCalls!F89</f>
        <v>Nov 2016</v>
      </c>
      <c r="CM82" s="20" t="str">
        <f>ZZZ__FnCalls!F90</f>
        <v>Dec 2016</v>
      </c>
      <c r="CN82" s="21" t="str">
        <f>ZZZ__FnCalls!H79</f>
        <v>2016</v>
      </c>
      <c r="CO82" s="20" t="str">
        <f>ZZZ__FnCalls!F91</f>
        <v>Jan 2017</v>
      </c>
      <c r="CP82" s="20" t="str">
        <f>ZZZ__FnCalls!F92</f>
        <v>Feb 2017</v>
      </c>
      <c r="CQ82" s="20" t="str">
        <f>ZZZ__FnCalls!F93</f>
        <v>Mar 2017</v>
      </c>
      <c r="CR82" s="20" t="str">
        <f>ZZZ__FnCalls!F94</f>
        <v>Apr 2017</v>
      </c>
      <c r="CS82" s="20" t="str">
        <f>ZZZ__FnCalls!F95</f>
        <v>May 2017</v>
      </c>
      <c r="CT82" s="20" t="str">
        <f>ZZZ__FnCalls!F96</f>
        <v>Jun 2017</v>
      </c>
      <c r="CU82" s="20" t="str">
        <f>ZZZ__FnCalls!F97</f>
        <v>Jul 2017</v>
      </c>
      <c r="CV82" s="20" t="str">
        <f>ZZZ__FnCalls!F98</f>
        <v>Aug 2017</v>
      </c>
      <c r="CW82" s="20" t="str">
        <f>ZZZ__FnCalls!F99</f>
        <v>Sep 2017</v>
      </c>
      <c r="CX82" s="20" t="str">
        <f>ZZZ__FnCalls!F100</f>
        <v>Oct 2017</v>
      </c>
      <c r="CY82" s="20" t="str">
        <f>ZZZ__FnCalls!F101</f>
        <v>Nov 2017</v>
      </c>
      <c r="CZ82" s="20" t="str">
        <f>ZZZ__FnCalls!F102</f>
        <v>Dec 2017</v>
      </c>
      <c r="DA82" s="21" t="str">
        <f>ZZZ__FnCalls!H91</f>
        <v>2017</v>
      </c>
      <c r="DB82" s="20" t="str">
        <f>ZZZ__FnCalls!F103</f>
        <v>Jan 2018</v>
      </c>
      <c r="DC82" s="20" t="str">
        <f>ZZZ__FnCalls!F104</f>
        <v>Feb 2018</v>
      </c>
      <c r="DD82" s="20" t="str">
        <f>ZZZ__FnCalls!F105</f>
        <v>Mar 2018</v>
      </c>
      <c r="DE82" s="20" t="str">
        <f>ZZZ__FnCalls!F106</f>
        <v>Apr 2018</v>
      </c>
      <c r="DF82" s="20" t="str">
        <f>ZZZ__FnCalls!F107</f>
        <v>May 2018</v>
      </c>
      <c r="DG82" s="20" t="str">
        <f>ZZZ__FnCalls!F108</f>
        <v>Jun 2018</v>
      </c>
      <c r="DH82" s="20" t="str">
        <f>ZZZ__FnCalls!F109</f>
        <v>Jul 2018</v>
      </c>
      <c r="DI82" s="20" t="str">
        <f>ZZZ__FnCalls!F110</f>
        <v>Aug 2018</v>
      </c>
      <c r="DJ82" s="20" t="str">
        <f>ZZZ__FnCalls!F111</f>
        <v>Sep 2018</v>
      </c>
      <c r="DK82" s="20" t="str">
        <f>ZZZ__FnCalls!F112</f>
        <v>Oct 2018</v>
      </c>
      <c r="DL82" s="20" t="str">
        <f>ZZZ__FnCalls!F113</f>
        <v>Nov 2018</v>
      </c>
      <c r="DM82" s="20" t="str">
        <f>ZZZ__FnCalls!F114</f>
        <v>Dec 2018</v>
      </c>
      <c r="DN82" s="21" t="str">
        <f>ZZZ__FnCalls!H103</f>
        <v>2018</v>
      </c>
      <c r="DO82" s="20" t="str">
        <f>ZZZ__FnCalls!F115</f>
        <v>Jan 2019</v>
      </c>
      <c r="DP82" s="20" t="str">
        <f>ZZZ__FnCalls!F116</f>
        <v>Feb 2019</v>
      </c>
      <c r="DQ82" s="20" t="str">
        <f>ZZZ__FnCalls!F117</f>
        <v>Mar 2019</v>
      </c>
      <c r="DR82" s="20" t="str">
        <f>ZZZ__FnCalls!F118</f>
        <v>Apr 2019</v>
      </c>
      <c r="DS82" s="20" t="str">
        <f>ZZZ__FnCalls!F119</f>
        <v>May 2019</v>
      </c>
      <c r="DT82" s="20" t="str">
        <f>ZZZ__FnCalls!F120</f>
        <v>Jun 2019</v>
      </c>
      <c r="DU82" s="20" t="str">
        <f>ZZZ__FnCalls!F121</f>
        <v>Jul 2019</v>
      </c>
      <c r="DV82" s="20" t="str">
        <f>ZZZ__FnCalls!F122</f>
        <v>Aug 2019</v>
      </c>
      <c r="DW82" s="20" t="str">
        <f>ZZZ__FnCalls!F123</f>
        <v>Sep 2019</v>
      </c>
      <c r="DX82" s="20" t="str">
        <f>ZZZ__FnCalls!F124</f>
        <v>Oct 2019</v>
      </c>
      <c r="DY82" s="20" t="str">
        <f>ZZZ__FnCalls!F125</f>
        <v>Nov 2019</v>
      </c>
      <c r="DZ82" s="20" t="str">
        <f>ZZZ__FnCalls!F126</f>
        <v>Dec 2019</v>
      </c>
      <c r="EA82" s="21" t="str">
        <f>ZZZ__FnCalls!H115</f>
        <v>2019</v>
      </c>
      <c r="EB82" s="20" t="str">
        <f>ZZZ__FnCalls!F127</f>
        <v>Jan 2020</v>
      </c>
      <c r="EC82" s="20" t="str">
        <f>ZZZ__FnCalls!F128</f>
        <v>Feb 2020</v>
      </c>
      <c r="ED82" s="20" t="str">
        <f>ZZZ__FnCalls!F129</f>
        <v>Mar 2020</v>
      </c>
      <c r="EE82" s="20" t="str">
        <f>ZZZ__FnCalls!F130</f>
        <v>Apr 2020</v>
      </c>
      <c r="EF82" s="20" t="str">
        <f>ZZZ__FnCalls!F131</f>
        <v>May 2020</v>
      </c>
      <c r="EG82" s="20" t="str">
        <f>ZZZ__FnCalls!F132</f>
        <v>Jun 2020</v>
      </c>
      <c r="EH82" s="20" t="str">
        <f>ZZZ__FnCalls!F133</f>
        <v>Jul 2020</v>
      </c>
      <c r="EI82" s="20" t="str">
        <f>ZZZ__FnCalls!F134</f>
        <v>Aug 2020</v>
      </c>
      <c r="EJ82" s="20" t="str">
        <f>ZZZ__FnCalls!F135</f>
        <v>Sep 2020</v>
      </c>
      <c r="EK82" s="20" t="str">
        <f>ZZZ__FnCalls!F136</f>
        <v>Oct 2020</v>
      </c>
      <c r="EL82" s="20" t="str">
        <f>ZZZ__FnCalls!F137</f>
        <v>Nov 2020</v>
      </c>
      <c r="EM82" s="20" t="str">
        <f>ZZZ__FnCalls!F138</f>
        <v>Dec 2020</v>
      </c>
      <c r="EN82" s="21" t="str">
        <f>ZZZ__FnCalls!H127</f>
        <v>2020</v>
      </c>
    </row>
    <row r="83" spans="1:144" ht="12.75" customHeight="1">
      <c r="A83" s="5"/>
      <c r="B83" s="44" t="str">
        <f>ZZZ__FnCalls!F7</f>
        <v>Jan 2010</v>
      </c>
      <c r="C83" s="44" t="str">
        <f>ZZZ__FnCalls!F8</f>
        <v>Feb 2010</v>
      </c>
      <c r="D83" s="44" t="str">
        <f>ZZZ__FnCalls!F9</f>
        <v>Mar 2010</v>
      </c>
      <c r="E83" s="44" t="str">
        <f>ZZZ__FnCalls!F10</f>
        <v>Apr 2010</v>
      </c>
      <c r="F83" s="44" t="str">
        <f>ZZZ__FnCalls!F11</f>
        <v>May 2010</v>
      </c>
      <c r="G83" s="44" t="str">
        <f>ZZZ__FnCalls!F12</f>
        <v>Jun 2010</v>
      </c>
      <c r="H83" s="44" t="str">
        <f>ZZZ__FnCalls!F13</f>
        <v>Jul 2010</v>
      </c>
      <c r="I83" s="44" t="str">
        <f>ZZZ__FnCalls!F14</f>
        <v>Aug 2010</v>
      </c>
      <c r="J83" s="44" t="str">
        <f>ZZZ__FnCalls!F15</f>
        <v>Sep 2010</v>
      </c>
      <c r="K83" s="44" t="str">
        <f>ZZZ__FnCalls!F16</f>
        <v>Oct 2010</v>
      </c>
      <c r="L83" s="44" t="str">
        <f>ZZZ__FnCalls!F17</f>
        <v>Nov 2010</v>
      </c>
      <c r="M83" s="44" t="str">
        <f>ZZZ__FnCalls!F18</f>
        <v>Dec 2010</v>
      </c>
      <c r="N83" s="45" t="str">
        <f>ZZZ__FnCalls!F7</f>
        <v>Jan 2010</v>
      </c>
      <c r="O83" s="44" t="str">
        <f>ZZZ__FnCalls!F19</f>
        <v>Jan 2011</v>
      </c>
      <c r="P83" s="44" t="str">
        <f>ZZZ__FnCalls!F20</f>
        <v>Feb 2011</v>
      </c>
      <c r="Q83" s="44" t="str">
        <f>ZZZ__FnCalls!F21</f>
        <v>Mar 2011</v>
      </c>
      <c r="R83" s="44" t="str">
        <f>ZZZ__FnCalls!F22</f>
        <v>Apr 2011</v>
      </c>
      <c r="S83" s="44" t="str">
        <f>ZZZ__FnCalls!F23</f>
        <v>May 2011</v>
      </c>
      <c r="T83" s="44" t="str">
        <f>ZZZ__FnCalls!F24</f>
        <v>Jun 2011</v>
      </c>
      <c r="U83" s="44" t="str">
        <f>ZZZ__FnCalls!F25</f>
        <v>Jul 2011</v>
      </c>
      <c r="V83" s="44" t="str">
        <f>ZZZ__FnCalls!F26</f>
        <v>Aug 2011</v>
      </c>
      <c r="W83" s="44" t="str">
        <f>ZZZ__FnCalls!F27</f>
        <v>Sep 2011</v>
      </c>
      <c r="X83" s="44" t="str">
        <f>ZZZ__FnCalls!F28</f>
        <v>Oct 2011</v>
      </c>
      <c r="Y83" s="44" t="str">
        <f>ZZZ__FnCalls!F29</f>
        <v>Nov 2011</v>
      </c>
      <c r="Z83" s="44" t="str">
        <f>ZZZ__FnCalls!F30</f>
        <v>Dec 2011</v>
      </c>
      <c r="AA83" s="45" t="str">
        <f>ZZZ__FnCalls!F19</f>
        <v>Jan 2011</v>
      </c>
      <c r="AB83" s="44" t="str">
        <f>ZZZ__FnCalls!F31</f>
        <v>Jan 2012</v>
      </c>
      <c r="AC83" s="44" t="str">
        <f>ZZZ__FnCalls!F32</f>
        <v>Feb 2012</v>
      </c>
      <c r="AD83" s="44" t="str">
        <f>ZZZ__FnCalls!F33</f>
        <v>Mar 2012</v>
      </c>
      <c r="AE83" s="44" t="str">
        <f>ZZZ__FnCalls!F34</f>
        <v>Apr 2012</v>
      </c>
      <c r="AF83" s="44" t="str">
        <f>ZZZ__FnCalls!F35</f>
        <v>May 2012</v>
      </c>
      <c r="AG83" s="44" t="str">
        <f>ZZZ__FnCalls!F36</f>
        <v>Jun 2012</v>
      </c>
      <c r="AH83" s="44" t="str">
        <f>ZZZ__FnCalls!F37</f>
        <v>Jul 2012</v>
      </c>
      <c r="AI83" s="44" t="str">
        <f>ZZZ__FnCalls!F38</f>
        <v>Aug 2012</v>
      </c>
      <c r="AJ83" s="44" t="str">
        <f>ZZZ__FnCalls!F39</f>
        <v>Sep 2012</v>
      </c>
      <c r="AK83" s="44" t="str">
        <f>ZZZ__FnCalls!F40</f>
        <v>Oct 2012</v>
      </c>
      <c r="AL83" s="44" t="str">
        <f>ZZZ__FnCalls!F41</f>
        <v>Nov 2012</v>
      </c>
      <c r="AM83" s="44" t="str">
        <f>ZZZ__FnCalls!F42</f>
        <v>Dec 2012</v>
      </c>
      <c r="AN83" s="45" t="str">
        <f>ZZZ__FnCalls!F31</f>
        <v>Jan 2012</v>
      </c>
      <c r="AO83" s="44" t="str">
        <f>ZZZ__FnCalls!F43</f>
        <v>Jan 2013</v>
      </c>
      <c r="AP83" s="44" t="str">
        <f>ZZZ__FnCalls!F44</f>
        <v>Feb 2013</v>
      </c>
      <c r="AQ83" s="44" t="str">
        <f>ZZZ__FnCalls!F45</f>
        <v>Mar 2013</v>
      </c>
      <c r="AR83" s="44" t="str">
        <f>ZZZ__FnCalls!F46</f>
        <v>Apr 2013</v>
      </c>
      <c r="AS83" s="44" t="str">
        <f>ZZZ__FnCalls!F47</f>
        <v>May 2013</v>
      </c>
      <c r="AT83" s="44" t="str">
        <f>ZZZ__FnCalls!F48</f>
        <v>Jun 2013</v>
      </c>
      <c r="AU83" s="44" t="str">
        <f>ZZZ__FnCalls!F49</f>
        <v>Jul 2013</v>
      </c>
      <c r="AV83" s="44" t="str">
        <f>ZZZ__FnCalls!F50</f>
        <v>Aug 2013</v>
      </c>
      <c r="AW83" s="44" t="str">
        <f>ZZZ__FnCalls!F51</f>
        <v>Sep 2013</v>
      </c>
      <c r="AX83" s="44" t="str">
        <f>ZZZ__FnCalls!F52</f>
        <v>Oct 2013</v>
      </c>
      <c r="AY83" s="44" t="str">
        <f>ZZZ__FnCalls!F53</f>
        <v>Nov 2013</v>
      </c>
      <c r="AZ83" s="44" t="str">
        <f>ZZZ__FnCalls!F54</f>
        <v>Dec 2013</v>
      </c>
      <c r="BA83" s="45" t="str">
        <f>ZZZ__FnCalls!F43</f>
        <v>Jan 2013</v>
      </c>
      <c r="BB83" s="44" t="str">
        <f>ZZZ__FnCalls!F55</f>
        <v>Jan 2014</v>
      </c>
      <c r="BC83" s="44" t="str">
        <f>ZZZ__FnCalls!F56</f>
        <v>Feb 2014</v>
      </c>
      <c r="BD83" s="44" t="str">
        <f>ZZZ__FnCalls!F57</f>
        <v>Mar 2014</v>
      </c>
      <c r="BE83" s="44" t="str">
        <f>ZZZ__FnCalls!F58</f>
        <v>Apr 2014</v>
      </c>
      <c r="BF83" s="44" t="str">
        <f>ZZZ__FnCalls!F59</f>
        <v>May 2014</v>
      </c>
      <c r="BG83" s="44" t="str">
        <f>ZZZ__FnCalls!F60</f>
        <v>Jun 2014</v>
      </c>
      <c r="BH83" s="44" t="str">
        <f>ZZZ__FnCalls!F61</f>
        <v>Jul 2014</v>
      </c>
      <c r="BI83" s="44" t="str">
        <f>ZZZ__FnCalls!F62</f>
        <v>Aug 2014</v>
      </c>
      <c r="BJ83" s="44" t="str">
        <f>ZZZ__FnCalls!F63</f>
        <v>Sep 2014</v>
      </c>
      <c r="BK83" s="44" t="str">
        <f>ZZZ__FnCalls!F64</f>
        <v>Oct 2014</v>
      </c>
      <c r="BL83" s="44" t="str">
        <f>ZZZ__FnCalls!F65</f>
        <v>Nov 2014</v>
      </c>
      <c r="BM83" s="44" t="str">
        <f>ZZZ__FnCalls!F66</f>
        <v>Dec 2014</v>
      </c>
      <c r="BN83" s="45" t="str">
        <f>ZZZ__FnCalls!F55</f>
        <v>Jan 2014</v>
      </c>
      <c r="BO83" s="44" t="str">
        <f>ZZZ__FnCalls!F67</f>
        <v>Jan 2015</v>
      </c>
      <c r="BP83" s="44" t="str">
        <f>ZZZ__FnCalls!F68</f>
        <v>Feb 2015</v>
      </c>
      <c r="BQ83" s="44" t="str">
        <f>ZZZ__FnCalls!F69</f>
        <v>Mar 2015</v>
      </c>
      <c r="BR83" s="44" t="str">
        <f>ZZZ__FnCalls!F70</f>
        <v>Apr 2015</v>
      </c>
      <c r="BS83" s="44" t="str">
        <f>ZZZ__FnCalls!F71</f>
        <v>May 2015</v>
      </c>
      <c r="BT83" s="44" t="str">
        <f>ZZZ__FnCalls!F72</f>
        <v>Jun 2015</v>
      </c>
      <c r="BU83" s="44" t="str">
        <f>ZZZ__FnCalls!F73</f>
        <v>Jul 2015</v>
      </c>
      <c r="BV83" s="44" t="str">
        <f>ZZZ__FnCalls!F74</f>
        <v>Aug 2015</v>
      </c>
      <c r="BW83" s="44" t="str">
        <f>ZZZ__FnCalls!F75</f>
        <v>Sep 2015</v>
      </c>
      <c r="BX83" s="44" t="str">
        <f>ZZZ__FnCalls!F76</f>
        <v>Oct 2015</v>
      </c>
      <c r="BY83" s="44" t="str">
        <f>ZZZ__FnCalls!F77</f>
        <v>Nov 2015</v>
      </c>
      <c r="BZ83" s="44" t="str">
        <f>ZZZ__FnCalls!F78</f>
        <v>Dec 2015</v>
      </c>
      <c r="CA83" s="45" t="str">
        <f>ZZZ__FnCalls!F67</f>
        <v>Jan 2015</v>
      </c>
      <c r="CB83" s="44" t="str">
        <f>ZZZ__FnCalls!F79</f>
        <v>Jan 2016</v>
      </c>
      <c r="CC83" s="44" t="str">
        <f>ZZZ__FnCalls!F80</f>
        <v>Feb 2016</v>
      </c>
      <c r="CD83" s="44" t="str">
        <f>ZZZ__FnCalls!F81</f>
        <v>Mar 2016</v>
      </c>
      <c r="CE83" s="44" t="str">
        <f>ZZZ__FnCalls!F82</f>
        <v>Apr 2016</v>
      </c>
      <c r="CF83" s="44" t="str">
        <f>ZZZ__FnCalls!F83</f>
        <v>May 2016</v>
      </c>
      <c r="CG83" s="44" t="str">
        <f>ZZZ__FnCalls!F84</f>
        <v>Jun 2016</v>
      </c>
      <c r="CH83" s="44" t="str">
        <f>ZZZ__FnCalls!F85</f>
        <v>Jul 2016</v>
      </c>
      <c r="CI83" s="44" t="str">
        <f>ZZZ__FnCalls!F86</f>
        <v>Aug 2016</v>
      </c>
      <c r="CJ83" s="44" t="str">
        <f>ZZZ__FnCalls!F87</f>
        <v>Sep 2016</v>
      </c>
      <c r="CK83" s="44" t="str">
        <f>ZZZ__FnCalls!F88</f>
        <v>Oct 2016</v>
      </c>
      <c r="CL83" s="44" t="str">
        <f>ZZZ__FnCalls!F89</f>
        <v>Nov 2016</v>
      </c>
      <c r="CM83" s="44" t="str">
        <f>ZZZ__FnCalls!F90</f>
        <v>Dec 2016</v>
      </c>
      <c r="CN83" s="45" t="str">
        <f>ZZZ__FnCalls!F79</f>
        <v>Jan 2016</v>
      </c>
      <c r="CO83" s="44" t="str">
        <f>ZZZ__FnCalls!F91</f>
        <v>Jan 2017</v>
      </c>
      <c r="CP83" s="44" t="str">
        <f>ZZZ__FnCalls!F92</f>
        <v>Feb 2017</v>
      </c>
      <c r="CQ83" s="44" t="str">
        <f>ZZZ__FnCalls!F93</f>
        <v>Mar 2017</v>
      </c>
      <c r="CR83" s="44" t="str">
        <f>ZZZ__FnCalls!F94</f>
        <v>Apr 2017</v>
      </c>
      <c r="CS83" s="44" t="str">
        <f>ZZZ__FnCalls!F95</f>
        <v>May 2017</v>
      </c>
      <c r="CT83" s="44" t="str">
        <f>ZZZ__FnCalls!F96</f>
        <v>Jun 2017</v>
      </c>
      <c r="CU83" s="44" t="str">
        <f>ZZZ__FnCalls!F97</f>
        <v>Jul 2017</v>
      </c>
      <c r="CV83" s="44" t="str">
        <f>ZZZ__FnCalls!F98</f>
        <v>Aug 2017</v>
      </c>
      <c r="CW83" s="44" t="str">
        <f>ZZZ__FnCalls!F99</f>
        <v>Sep 2017</v>
      </c>
      <c r="CX83" s="44" t="str">
        <f>ZZZ__FnCalls!F100</f>
        <v>Oct 2017</v>
      </c>
      <c r="CY83" s="44" t="str">
        <f>ZZZ__FnCalls!F101</f>
        <v>Nov 2017</v>
      </c>
      <c r="CZ83" s="44" t="str">
        <f>ZZZ__FnCalls!F102</f>
        <v>Dec 2017</v>
      </c>
      <c r="DA83" s="45" t="str">
        <f>ZZZ__FnCalls!F91</f>
        <v>Jan 2017</v>
      </c>
      <c r="DB83" s="44" t="str">
        <f>ZZZ__FnCalls!F103</f>
        <v>Jan 2018</v>
      </c>
      <c r="DC83" s="44" t="str">
        <f>ZZZ__FnCalls!F104</f>
        <v>Feb 2018</v>
      </c>
      <c r="DD83" s="44" t="str">
        <f>ZZZ__FnCalls!F105</f>
        <v>Mar 2018</v>
      </c>
      <c r="DE83" s="44" t="str">
        <f>ZZZ__FnCalls!F106</f>
        <v>Apr 2018</v>
      </c>
      <c r="DF83" s="44" t="str">
        <f>ZZZ__FnCalls!F107</f>
        <v>May 2018</v>
      </c>
      <c r="DG83" s="44" t="str">
        <f>ZZZ__FnCalls!F108</f>
        <v>Jun 2018</v>
      </c>
      <c r="DH83" s="44" t="str">
        <f>ZZZ__FnCalls!F109</f>
        <v>Jul 2018</v>
      </c>
      <c r="DI83" s="44" t="str">
        <f>ZZZ__FnCalls!F110</f>
        <v>Aug 2018</v>
      </c>
      <c r="DJ83" s="44" t="str">
        <f>ZZZ__FnCalls!F111</f>
        <v>Sep 2018</v>
      </c>
      <c r="DK83" s="44" t="str">
        <f>ZZZ__FnCalls!F112</f>
        <v>Oct 2018</v>
      </c>
      <c r="DL83" s="44" t="str">
        <f>ZZZ__FnCalls!F113</f>
        <v>Nov 2018</v>
      </c>
      <c r="DM83" s="44" t="str">
        <f>ZZZ__FnCalls!F114</f>
        <v>Dec 2018</v>
      </c>
      <c r="DN83" s="45" t="str">
        <f>ZZZ__FnCalls!F103</f>
        <v>Jan 2018</v>
      </c>
      <c r="DO83" s="44" t="str">
        <f>ZZZ__FnCalls!F115</f>
        <v>Jan 2019</v>
      </c>
      <c r="DP83" s="44" t="str">
        <f>ZZZ__FnCalls!F116</f>
        <v>Feb 2019</v>
      </c>
      <c r="DQ83" s="44" t="str">
        <f>ZZZ__FnCalls!F117</f>
        <v>Mar 2019</v>
      </c>
      <c r="DR83" s="44" t="str">
        <f>ZZZ__FnCalls!F118</f>
        <v>Apr 2019</v>
      </c>
      <c r="DS83" s="44" t="str">
        <f>ZZZ__FnCalls!F119</f>
        <v>May 2019</v>
      </c>
      <c r="DT83" s="44" t="str">
        <f>ZZZ__FnCalls!F120</f>
        <v>Jun 2019</v>
      </c>
      <c r="DU83" s="44" t="str">
        <f>ZZZ__FnCalls!F121</f>
        <v>Jul 2019</v>
      </c>
      <c r="DV83" s="44" t="str">
        <f>ZZZ__FnCalls!F122</f>
        <v>Aug 2019</v>
      </c>
      <c r="DW83" s="44" t="str">
        <f>ZZZ__FnCalls!F123</f>
        <v>Sep 2019</v>
      </c>
      <c r="DX83" s="44" t="str">
        <f>ZZZ__FnCalls!F124</f>
        <v>Oct 2019</v>
      </c>
      <c r="DY83" s="44" t="str">
        <f>ZZZ__FnCalls!F125</f>
        <v>Nov 2019</v>
      </c>
      <c r="DZ83" s="44" t="str">
        <f>ZZZ__FnCalls!F126</f>
        <v>Dec 2019</v>
      </c>
      <c r="EA83" s="45" t="str">
        <f>ZZZ__FnCalls!F115</f>
        <v>Jan 2019</v>
      </c>
      <c r="EB83" s="44" t="str">
        <f>ZZZ__FnCalls!F127</f>
        <v>Jan 2020</v>
      </c>
      <c r="EC83" s="44" t="str">
        <f>ZZZ__FnCalls!F128</f>
        <v>Feb 2020</v>
      </c>
      <c r="ED83" s="44" t="str">
        <f>ZZZ__FnCalls!F129</f>
        <v>Mar 2020</v>
      </c>
      <c r="EE83" s="44" t="str">
        <f>ZZZ__FnCalls!F130</f>
        <v>Apr 2020</v>
      </c>
      <c r="EF83" s="44" t="str">
        <f>ZZZ__FnCalls!F131</f>
        <v>May 2020</v>
      </c>
      <c r="EG83" s="44" t="str">
        <f>ZZZ__FnCalls!F132</f>
        <v>Jun 2020</v>
      </c>
      <c r="EH83" s="44" t="str">
        <f>ZZZ__FnCalls!F133</f>
        <v>Jul 2020</v>
      </c>
      <c r="EI83" s="44" t="str">
        <f>ZZZ__FnCalls!F134</f>
        <v>Aug 2020</v>
      </c>
      <c r="EJ83" s="44" t="str">
        <f>ZZZ__FnCalls!F135</f>
        <v>Sep 2020</v>
      </c>
      <c r="EK83" s="44" t="str">
        <f>ZZZ__FnCalls!F136</f>
        <v>Oct 2020</v>
      </c>
      <c r="EL83" s="44" t="str">
        <f>ZZZ__FnCalls!F137</f>
        <v>Nov 2020</v>
      </c>
      <c r="EM83" s="44" t="str">
        <f>ZZZ__FnCalls!F138</f>
        <v>Dec 2020</v>
      </c>
      <c r="EN83" s="45" t="str">
        <f>ZZZ__FnCalls!F127</f>
        <v>Jan 2020</v>
      </c>
    </row>
    <row r="84" spans="1:144" ht="12.75" customHeight="1">
      <c r="A84" s="2" t="str">
        <f>"Demand_Expected_Long_1"</f>
        <v>Demand_Expected_Long_1</v>
      </c>
    </row>
    <row r="85" spans="1:144" ht="12.75" customHeight="1">
      <c r="B85" s="19" t="str">
        <f>ZZZ__FnCalls!F7</f>
        <v>Jan 2010</v>
      </c>
      <c r="C85" s="20" t="str">
        <f>ZZZ__FnCalls!F8</f>
        <v>Feb 2010</v>
      </c>
      <c r="D85" s="20" t="str">
        <f>ZZZ__FnCalls!F9</f>
        <v>Mar 2010</v>
      </c>
      <c r="E85" s="20" t="str">
        <f>ZZZ__FnCalls!F10</f>
        <v>Apr 2010</v>
      </c>
      <c r="F85" s="20" t="str">
        <f>ZZZ__FnCalls!F11</f>
        <v>May 2010</v>
      </c>
      <c r="G85" s="20" t="str">
        <f>ZZZ__FnCalls!F12</f>
        <v>Jun 2010</v>
      </c>
      <c r="H85" s="20" t="str">
        <f>ZZZ__FnCalls!F13</f>
        <v>Jul 2010</v>
      </c>
      <c r="I85" s="20" t="str">
        <f>ZZZ__FnCalls!F14</f>
        <v>Aug 2010</v>
      </c>
      <c r="J85" s="20" t="str">
        <f>ZZZ__FnCalls!F15</f>
        <v>Sep 2010</v>
      </c>
      <c r="K85" s="20" t="str">
        <f>ZZZ__FnCalls!F16</f>
        <v>Oct 2010</v>
      </c>
      <c r="L85" s="20" t="str">
        <f>ZZZ__FnCalls!F17</f>
        <v>Nov 2010</v>
      </c>
      <c r="M85" s="20" t="str">
        <f>ZZZ__FnCalls!F18</f>
        <v>Dec 2010</v>
      </c>
      <c r="N85" s="21" t="str">
        <f>ZZZ__FnCalls!H7</f>
        <v>2010</v>
      </c>
      <c r="O85" s="20" t="str">
        <f>ZZZ__FnCalls!F19</f>
        <v>Jan 2011</v>
      </c>
      <c r="P85" s="20" t="str">
        <f>ZZZ__FnCalls!F20</f>
        <v>Feb 2011</v>
      </c>
      <c r="Q85" s="20" t="str">
        <f>ZZZ__FnCalls!F21</f>
        <v>Mar 2011</v>
      </c>
      <c r="R85" s="20" t="str">
        <f>ZZZ__FnCalls!F22</f>
        <v>Apr 2011</v>
      </c>
      <c r="S85" s="20" t="str">
        <f>ZZZ__FnCalls!F23</f>
        <v>May 2011</v>
      </c>
      <c r="T85" s="20" t="str">
        <f>ZZZ__FnCalls!F24</f>
        <v>Jun 2011</v>
      </c>
      <c r="U85" s="20" t="str">
        <f>ZZZ__FnCalls!F25</f>
        <v>Jul 2011</v>
      </c>
      <c r="V85" s="20" t="str">
        <f>ZZZ__FnCalls!F26</f>
        <v>Aug 2011</v>
      </c>
      <c r="W85" s="20" t="str">
        <f>ZZZ__FnCalls!F27</f>
        <v>Sep 2011</v>
      </c>
      <c r="X85" s="20" t="str">
        <f>ZZZ__FnCalls!F28</f>
        <v>Oct 2011</v>
      </c>
      <c r="Y85" s="20" t="str">
        <f>ZZZ__FnCalls!F29</f>
        <v>Nov 2011</v>
      </c>
      <c r="Z85" s="20" t="str">
        <f>ZZZ__FnCalls!F30</f>
        <v>Dec 2011</v>
      </c>
      <c r="AA85" s="21" t="str">
        <f>ZZZ__FnCalls!H19</f>
        <v>2011</v>
      </c>
      <c r="AB85" s="20" t="str">
        <f>ZZZ__FnCalls!F31</f>
        <v>Jan 2012</v>
      </c>
      <c r="AC85" s="20" t="str">
        <f>ZZZ__FnCalls!F32</f>
        <v>Feb 2012</v>
      </c>
      <c r="AD85" s="20" t="str">
        <f>ZZZ__FnCalls!F33</f>
        <v>Mar 2012</v>
      </c>
      <c r="AE85" s="20" t="str">
        <f>ZZZ__FnCalls!F34</f>
        <v>Apr 2012</v>
      </c>
      <c r="AF85" s="20" t="str">
        <f>ZZZ__FnCalls!F35</f>
        <v>May 2012</v>
      </c>
      <c r="AG85" s="20" t="str">
        <f>ZZZ__FnCalls!F36</f>
        <v>Jun 2012</v>
      </c>
      <c r="AH85" s="20" t="str">
        <f>ZZZ__FnCalls!F37</f>
        <v>Jul 2012</v>
      </c>
      <c r="AI85" s="20" t="str">
        <f>ZZZ__FnCalls!F38</f>
        <v>Aug 2012</v>
      </c>
      <c r="AJ85" s="20" t="str">
        <f>ZZZ__FnCalls!F39</f>
        <v>Sep 2012</v>
      </c>
      <c r="AK85" s="20" t="str">
        <f>ZZZ__FnCalls!F40</f>
        <v>Oct 2012</v>
      </c>
      <c r="AL85" s="20" t="str">
        <f>ZZZ__FnCalls!F41</f>
        <v>Nov 2012</v>
      </c>
      <c r="AM85" s="20" t="str">
        <f>ZZZ__FnCalls!F42</f>
        <v>Dec 2012</v>
      </c>
      <c r="AN85" s="21" t="str">
        <f>ZZZ__FnCalls!H31</f>
        <v>2012</v>
      </c>
      <c r="AO85" s="20" t="str">
        <f>ZZZ__FnCalls!F43</f>
        <v>Jan 2013</v>
      </c>
      <c r="AP85" s="20" t="str">
        <f>ZZZ__FnCalls!F44</f>
        <v>Feb 2013</v>
      </c>
      <c r="AQ85" s="20" t="str">
        <f>ZZZ__FnCalls!F45</f>
        <v>Mar 2013</v>
      </c>
      <c r="AR85" s="20" t="str">
        <f>ZZZ__FnCalls!F46</f>
        <v>Apr 2013</v>
      </c>
      <c r="AS85" s="20" t="str">
        <f>ZZZ__FnCalls!F47</f>
        <v>May 2013</v>
      </c>
      <c r="AT85" s="20" t="str">
        <f>ZZZ__FnCalls!F48</f>
        <v>Jun 2013</v>
      </c>
      <c r="AU85" s="20" t="str">
        <f>ZZZ__FnCalls!F49</f>
        <v>Jul 2013</v>
      </c>
      <c r="AV85" s="20" t="str">
        <f>ZZZ__FnCalls!F50</f>
        <v>Aug 2013</v>
      </c>
      <c r="AW85" s="20" t="str">
        <f>ZZZ__FnCalls!F51</f>
        <v>Sep 2013</v>
      </c>
      <c r="AX85" s="20" t="str">
        <f>ZZZ__FnCalls!F52</f>
        <v>Oct 2013</v>
      </c>
      <c r="AY85" s="20" t="str">
        <f>ZZZ__FnCalls!F53</f>
        <v>Nov 2013</v>
      </c>
      <c r="AZ85" s="20" t="str">
        <f>ZZZ__FnCalls!F54</f>
        <v>Dec 2013</v>
      </c>
      <c r="BA85" s="21" t="str">
        <f>ZZZ__FnCalls!H43</f>
        <v>2013</v>
      </c>
      <c r="BB85" s="20" t="str">
        <f>ZZZ__FnCalls!F55</f>
        <v>Jan 2014</v>
      </c>
      <c r="BC85" s="20" t="str">
        <f>ZZZ__FnCalls!F56</f>
        <v>Feb 2014</v>
      </c>
      <c r="BD85" s="20" t="str">
        <f>ZZZ__FnCalls!F57</f>
        <v>Mar 2014</v>
      </c>
      <c r="BE85" s="20" t="str">
        <f>ZZZ__FnCalls!F58</f>
        <v>Apr 2014</v>
      </c>
      <c r="BF85" s="20" t="str">
        <f>ZZZ__FnCalls!F59</f>
        <v>May 2014</v>
      </c>
      <c r="BG85" s="20" t="str">
        <f>ZZZ__FnCalls!F60</f>
        <v>Jun 2014</v>
      </c>
      <c r="BH85" s="20" t="str">
        <f>ZZZ__FnCalls!F61</f>
        <v>Jul 2014</v>
      </c>
      <c r="BI85" s="20" t="str">
        <f>ZZZ__FnCalls!F62</f>
        <v>Aug 2014</v>
      </c>
      <c r="BJ85" s="20" t="str">
        <f>ZZZ__FnCalls!F63</f>
        <v>Sep 2014</v>
      </c>
      <c r="BK85" s="20" t="str">
        <f>ZZZ__FnCalls!F64</f>
        <v>Oct 2014</v>
      </c>
      <c r="BL85" s="20" t="str">
        <f>ZZZ__FnCalls!F65</f>
        <v>Nov 2014</v>
      </c>
      <c r="BM85" s="20" t="str">
        <f>ZZZ__FnCalls!F66</f>
        <v>Dec 2014</v>
      </c>
      <c r="BN85" s="21" t="str">
        <f>ZZZ__FnCalls!H55</f>
        <v>2014</v>
      </c>
      <c r="BO85" s="20" t="str">
        <f>ZZZ__FnCalls!F67</f>
        <v>Jan 2015</v>
      </c>
      <c r="BP85" s="20" t="str">
        <f>ZZZ__FnCalls!F68</f>
        <v>Feb 2015</v>
      </c>
      <c r="BQ85" s="20" t="str">
        <f>ZZZ__FnCalls!F69</f>
        <v>Mar 2015</v>
      </c>
      <c r="BR85" s="20" t="str">
        <f>ZZZ__FnCalls!F70</f>
        <v>Apr 2015</v>
      </c>
      <c r="BS85" s="20" t="str">
        <f>ZZZ__FnCalls!F71</f>
        <v>May 2015</v>
      </c>
      <c r="BT85" s="20" t="str">
        <f>ZZZ__FnCalls!F72</f>
        <v>Jun 2015</v>
      </c>
      <c r="BU85" s="20" t="str">
        <f>ZZZ__FnCalls!F73</f>
        <v>Jul 2015</v>
      </c>
      <c r="BV85" s="20" t="str">
        <f>ZZZ__FnCalls!F74</f>
        <v>Aug 2015</v>
      </c>
      <c r="BW85" s="20" t="str">
        <f>ZZZ__FnCalls!F75</f>
        <v>Sep 2015</v>
      </c>
      <c r="BX85" s="20" t="str">
        <f>ZZZ__FnCalls!F76</f>
        <v>Oct 2015</v>
      </c>
      <c r="BY85" s="20" t="str">
        <f>ZZZ__FnCalls!F77</f>
        <v>Nov 2015</v>
      </c>
      <c r="BZ85" s="20" t="str">
        <f>ZZZ__FnCalls!F78</f>
        <v>Dec 2015</v>
      </c>
      <c r="CA85" s="21" t="str">
        <f>ZZZ__FnCalls!H67</f>
        <v>2015</v>
      </c>
      <c r="CB85" s="20" t="str">
        <f>ZZZ__FnCalls!F79</f>
        <v>Jan 2016</v>
      </c>
      <c r="CC85" s="20" t="str">
        <f>ZZZ__FnCalls!F80</f>
        <v>Feb 2016</v>
      </c>
      <c r="CD85" s="20" t="str">
        <f>ZZZ__FnCalls!F81</f>
        <v>Mar 2016</v>
      </c>
      <c r="CE85" s="20" t="str">
        <f>ZZZ__FnCalls!F82</f>
        <v>Apr 2016</v>
      </c>
      <c r="CF85" s="20" t="str">
        <f>ZZZ__FnCalls!F83</f>
        <v>May 2016</v>
      </c>
      <c r="CG85" s="20" t="str">
        <f>ZZZ__FnCalls!F84</f>
        <v>Jun 2016</v>
      </c>
      <c r="CH85" s="20" t="str">
        <f>ZZZ__FnCalls!F85</f>
        <v>Jul 2016</v>
      </c>
      <c r="CI85" s="20" t="str">
        <f>ZZZ__FnCalls!F86</f>
        <v>Aug 2016</v>
      </c>
      <c r="CJ85" s="20" t="str">
        <f>ZZZ__FnCalls!F87</f>
        <v>Sep 2016</v>
      </c>
      <c r="CK85" s="20" t="str">
        <f>ZZZ__FnCalls!F88</f>
        <v>Oct 2016</v>
      </c>
      <c r="CL85" s="20" t="str">
        <f>ZZZ__FnCalls!F89</f>
        <v>Nov 2016</v>
      </c>
      <c r="CM85" s="20" t="str">
        <f>ZZZ__FnCalls!F90</f>
        <v>Dec 2016</v>
      </c>
      <c r="CN85" s="21" t="str">
        <f>ZZZ__FnCalls!H79</f>
        <v>2016</v>
      </c>
      <c r="CO85" s="20" t="str">
        <f>ZZZ__FnCalls!F91</f>
        <v>Jan 2017</v>
      </c>
      <c r="CP85" s="20" t="str">
        <f>ZZZ__FnCalls!F92</f>
        <v>Feb 2017</v>
      </c>
      <c r="CQ85" s="20" t="str">
        <f>ZZZ__FnCalls!F93</f>
        <v>Mar 2017</v>
      </c>
      <c r="CR85" s="20" t="str">
        <f>ZZZ__FnCalls!F94</f>
        <v>Apr 2017</v>
      </c>
      <c r="CS85" s="20" t="str">
        <f>ZZZ__FnCalls!F95</f>
        <v>May 2017</v>
      </c>
      <c r="CT85" s="20" t="str">
        <f>ZZZ__FnCalls!F96</f>
        <v>Jun 2017</v>
      </c>
      <c r="CU85" s="20" t="str">
        <f>ZZZ__FnCalls!F97</f>
        <v>Jul 2017</v>
      </c>
      <c r="CV85" s="20" t="str">
        <f>ZZZ__FnCalls!F98</f>
        <v>Aug 2017</v>
      </c>
      <c r="CW85" s="20" t="str">
        <f>ZZZ__FnCalls!F99</f>
        <v>Sep 2017</v>
      </c>
      <c r="CX85" s="20" t="str">
        <f>ZZZ__FnCalls!F100</f>
        <v>Oct 2017</v>
      </c>
      <c r="CY85" s="20" t="str">
        <f>ZZZ__FnCalls!F101</f>
        <v>Nov 2017</v>
      </c>
      <c r="CZ85" s="20" t="str">
        <f>ZZZ__FnCalls!F102</f>
        <v>Dec 2017</v>
      </c>
      <c r="DA85" s="21" t="str">
        <f>ZZZ__FnCalls!H91</f>
        <v>2017</v>
      </c>
      <c r="DB85" s="20" t="str">
        <f>ZZZ__FnCalls!F103</f>
        <v>Jan 2018</v>
      </c>
      <c r="DC85" s="20" t="str">
        <f>ZZZ__FnCalls!F104</f>
        <v>Feb 2018</v>
      </c>
      <c r="DD85" s="20" t="str">
        <f>ZZZ__FnCalls!F105</f>
        <v>Mar 2018</v>
      </c>
      <c r="DE85" s="20" t="str">
        <f>ZZZ__FnCalls!F106</f>
        <v>Apr 2018</v>
      </c>
      <c r="DF85" s="20" t="str">
        <f>ZZZ__FnCalls!F107</f>
        <v>May 2018</v>
      </c>
      <c r="DG85" s="20" t="str">
        <f>ZZZ__FnCalls!F108</f>
        <v>Jun 2018</v>
      </c>
      <c r="DH85" s="20" t="str">
        <f>ZZZ__FnCalls!F109</f>
        <v>Jul 2018</v>
      </c>
      <c r="DI85" s="20" t="str">
        <f>ZZZ__FnCalls!F110</f>
        <v>Aug 2018</v>
      </c>
      <c r="DJ85" s="20" t="str">
        <f>ZZZ__FnCalls!F111</f>
        <v>Sep 2018</v>
      </c>
      <c r="DK85" s="20" t="str">
        <f>ZZZ__FnCalls!F112</f>
        <v>Oct 2018</v>
      </c>
      <c r="DL85" s="20" t="str">
        <f>ZZZ__FnCalls!F113</f>
        <v>Nov 2018</v>
      </c>
      <c r="DM85" s="20" t="str">
        <f>ZZZ__FnCalls!F114</f>
        <v>Dec 2018</v>
      </c>
      <c r="DN85" s="21" t="str">
        <f>ZZZ__FnCalls!H103</f>
        <v>2018</v>
      </c>
      <c r="DO85" s="20" t="str">
        <f>ZZZ__FnCalls!F115</f>
        <v>Jan 2019</v>
      </c>
      <c r="DP85" s="20" t="str">
        <f>ZZZ__FnCalls!F116</f>
        <v>Feb 2019</v>
      </c>
      <c r="DQ85" s="20" t="str">
        <f>ZZZ__FnCalls!F117</f>
        <v>Mar 2019</v>
      </c>
      <c r="DR85" s="20" t="str">
        <f>ZZZ__FnCalls!F118</f>
        <v>Apr 2019</v>
      </c>
      <c r="DS85" s="20" t="str">
        <f>ZZZ__FnCalls!F119</f>
        <v>May 2019</v>
      </c>
      <c r="DT85" s="20" t="str">
        <f>ZZZ__FnCalls!F120</f>
        <v>Jun 2019</v>
      </c>
      <c r="DU85" s="20" t="str">
        <f>ZZZ__FnCalls!F121</f>
        <v>Jul 2019</v>
      </c>
      <c r="DV85" s="20" t="str">
        <f>ZZZ__FnCalls!F122</f>
        <v>Aug 2019</v>
      </c>
      <c r="DW85" s="20" t="str">
        <f>ZZZ__FnCalls!F123</f>
        <v>Sep 2019</v>
      </c>
      <c r="DX85" s="20" t="str">
        <f>ZZZ__FnCalls!F124</f>
        <v>Oct 2019</v>
      </c>
      <c r="DY85" s="20" t="str">
        <f>ZZZ__FnCalls!F125</f>
        <v>Nov 2019</v>
      </c>
      <c r="DZ85" s="20" t="str">
        <f>ZZZ__FnCalls!F126</f>
        <v>Dec 2019</v>
      </c>
      <c r="EA85" s="21" t="str">
        <f>ZZZ__FnCalls!H115</f>
        <v>2019</v>
      </c>
      <c r="EB85" s="20" t="str">
        <f>ZZZ__FnCalls!F127</f>
        <v>Jan 2020</v>
      </c>
      <c r="EC85" s="20" t="str">
        <f>ZZZ__FnCalls!F128</f>
        <v>Feb 2020</v>
      </c>
      <c r="ED85" s="20" t="str">
        <f>ZZZ__FnCalls!F129</f>
        <v>Mar 2020</v>
      </c>
      <c r="EE85" s="20" t="str">
        <f>ZZZ__FnCalls!F130</f>
        <v>Apr 2020</v>
      </c>
      <c r="EF85" s="20" t="str">
        <f>ZZZ__FnCalls!F131</f>
        <v>May 2020</v>
      </c>
      <c r="EG85" s="20" t="str">
        <f>ZZZ__FnCalls!F132</f>
        <v>Jun 2020</v>
      </c>
      <c r="EH85" s="20" t="str">
        <f>ZZZ__FnCalls!F133</f>
        <v>Jul 2020</v>
      </c>
      <c r="EI85" s="20" t="str">
        <f>ZZZ__FnCalls!F134</f>
        <v>Aug 2020</v>
      </c>
      <c r="EJ85" s="20" t="str">
        <f>ZZZ__FnCalls!F135</f>
        <v>Sep 2020</v>
      </c>
      <c r="EK85" s="20" t="str">
        <f>ZZZ__FnCalls!F136</f>
        <v>Oct 2020</v>
      </c>
      <c r="EL85" s="20" t="str">
        <f>ZZZ__FnCalls!F137</f>
        <v>Nov 2020</v>
      </c>
      <c r="EM85" s="20" t="str">
        <f>ZZZ__FnCalls!F138</f>
        <v>Dec 2020</v>
      </c>
      <c r="EN85" s="21" t="str">
        <f>ZZZ__FnCalls!H127</f>
        <v>2020</v>
      </c>
    </row>
    <row r="86" spans="1:144" ht="12.75" customHeight="1">
      <c r="A86" s="5"/>
      <c r="B86" s="44">
        <f>ZZZ__FnCalls!A7</f>
        <v>40179</v>
      </c>
      <c r="C86" s="44">
        <f>ZZZ__FnCalls!A8</f>
        <v>40210</v>
      </c>
      <c r="D86" s="44">
        <f>ZZZ__FnCalls!A9</f>
        <v>40238</v>
      </c>
      <c r="E86" s="44">
        <f>ZZZ__FnCalls!A10</f>
        <v>40269</v>
      </c>
      <c r="F86" s="44">
        <f>ZZZ__FnCalls!A11</f>
        <v>40299</v>
      </c>
      <c r="G86" s="44">
        <f>ZZZ__FnCalls!A12</f>
        <v>40330</v>
      </c>
      <c r="H86" s="44">
        <f>ZZZ__FnCalls!A13</f>
        <v>40360</v>
      </c>
      <c r="I86" s="44">
        <f>ZZZ__FnCalls!A14</f>
        <v>40391</v>
      </c>
      <c r="J86" s="44">
        <f>ZZZ__FnCalls!A15</f>
        <v>40422</v>
      </c>
      <c r="K86" s="44">
        <f>ZZZ__FnCalls!A16</f>
        <v>40452</v>
      </c>
      <c r="L86" s="44">
        <f>ZZZ__FnCalls!A17</f>
        <v>40483</v>
      </c>
      <c r="M86" s="44">
        <f>ZZZ__FnCalls!A18</f>
        <v>40513</v>
      </c>
      <c r="N86" s="45">
        <f>ZZZ__FnCalls!A7</f>
        <v>40179</v>
      </c>
      <c r="O86" s="44">
        <f>ZZZ__FnCalls!A19</f>
        <v>40544</v>
      </c>
      <c r="P86" s="44">
        <f>ZZZ__FnCalls!A20</f>
        <v>40575</v>
      </c>
      <c r="Q86" s="44">
        <f>ZZZ__FnCalls!A21</f>
        <v>40603</v>
      </c>
      <c r="R86" s="44">
        <f>ZZZ__FnCalls!A22</f>
        <v>40634</v>
      </c>
      <c r="S86" s="44">
        <f>ZZZ__FnCalls!A23</f>
        <v>40664</v>
      </c>
      <c r="T86" s="44">
        <f>ZZZ__FnCalls!A24</f>
        <v>40695</v>
      </c>
      <c r="U86" s="44">
        <f>ZZZ__FnCalls!A25</f>
        <v>40725</v>
      </c>
      <c r="V86" s="44">
        <f>ZZZ__FnCalls!A26</f>
        <v>40756</v>
      </c>
      <c r="W86" s="44">
        <f>ZZZ__FnCalls!A27</f>
        <v>40787</v>
      </c>
      <c r="X86" s="44">
        <f>ZZZ__FnCalls!A28</f>
        <v>40817</v>
      </c>
      <c r="Y86" s="44">
        <f>ZZZ__FnCalls!A29</f>
        <v>40848</v>
      </c>
      <c r="Z86" s="44">
        <f>ZZZ__FnCalls!A30</f>
        <v>40878</v>
      </c>
      <c r="AA86" s="45">
        <f>ZZZ__FnCalls!A19</f>
        <v>40544</v>
      </c>
      <c r="AB86" s="44">
        <f>ZZZ__FnCalls!A31</f>
        <v>40909</v>
      </c>
      <c r="AC86" s="44">
        <f>ZZZ__FnCalls!A32</f>
        <v>40940</v>
      </c>
      <c r="AD86" s="44">
        <f>ZZZ__FnCalls!A33</f>
        <v>40969</v>
      </c>
      <c r="AE86" s="44">
        <f>ZZZ__FnCalls!A34</f>
        <v>41000</v>
      </c>
      <c r="AF86" s="44">
        <f>ZZZ__FnCalls!A35</f>
        <v>41030</v>
      </c>
      <c r="AG86" s="44">
        <f>ZZZ__FnCalls!A36</f>
        <v>41061</v>
      </c>
      <c r="AH86" s="44">
        <f>ZZZ__FnCalls!A37</f>
        <v>41091</v>
      </c>
      <c r="AI86" s="44">
        <f>ZZZ__FnCalls!A38</f>
        <v>41122</v>
      </c>
      <c r="AJ86" s="44">
        <f>ZZZ__FnCalls!A39</f>
        <v>41153</v>
      </c>
      <c r="AK86" s="44">
        <f>ZZZ__FnCalls!A40</f>
        <v>41183</v>
      </c>
      <c r="AL86" s="44">
        <f>ZZZ__FnCalls!A41</f>
        <v>41214</v>
      </c>
      <c r="AM86" s="44">
        <f>ZZZ__FnCalls!A42</f>
        <v>41244</v>
      </c>
      <c r="AN86" s="45">
        <f>ZZZ__FnCalls!A31</f>
        <v>40909</v>
      </c>
      <c r="AO86" s="44">
        <f>ZZZ__FnCalls!A43</f>
        <v>41275</v>
      </c>
      <c r="AP86" s="44">
        <f>ZZZ__FnCalls!A44</f>
        <v>41306</v>
      </c>
      <c r="AQ86" s="44">
        <f>ZZZ__FnCalls!A45</f>
        <v>41334</v>
      </c>
      <c r="AR86" s="44">
        <f>ZZZ__FnCalls!A46</f>
        <v>41365</v>
      </c>
      <c r="AS86" s="44">
        <f>ZZZ__FnCalls!A47</f>
        <v>41395</v>
      </c>
      <c r="AT86" s="44">
        <f>ZZZ__FnCalls!A48</f>
        <v>41426</v>
      </c>
      <c r="AU86" s="44">
        <f>ZZZ__FnCalls!A49</f>
        <v>41456</v>
      </c>
      <c r="AV86" s="44">
        <f>ZZZ__FnCalls!A50</f>
        <v>41487</v>
      </c>
      <c r="AW86" s="44">
        <f>ZZZ__FnCalls!A51</f>
        <v>41518</v>
      </c>
      <c r="AX86" s="44">
        <f>ZZZ__FnCalls!A52</f>
        <v>41548</v>
      </c>
      <c r="AY86" s="44">
        <f>ZZZ__FnCalls!A53</f>
        <v>41579</v>
      </c>
      <c r="AZ86" s="44">
        <f>ZZZ__FnCalls!A54</f>
        <v>41609</v>
      </c>
      <c r="BA86" s="45">
        <f>ZZZ__FnCalls!A43</f>
        <v>41275</v>
      </c>
      <c r="BB86" s="44">
        <f>ZZZ__FnCalls!A55</f>
        <v>41640</v>
      </c>
      <c r="BC86" s="44">
        <f>ZZZ__FnCalls!A56</f>
        <v>41671</v>
      </c>
      <c r="BD86" s="44">
        <f>ZZZ__FnCalls!A57</f>
        <v>41699</v>
      </c>
      <c r="BE86" s="44">
        <f>ZZZ__FnCalls!A58</f>
        <v>41730</v>
      </c>
      <c r="BF86" s="44">
        <f>ZZZ__FnCalls!A59</f>
        <v>41760</v>
      </c>
      <c r="BG86" s="44">
        <f>ZZZ__FnCalls!A60</f>
        <v>41791</v>
      </c>
      <c r="BH86" s="44">
        <f>ZZZ__FnCalls!A61</f>
        <v>41821</v>
      </c>
      <c r="BI86" s="44">
        <f>ZZZ__FnCalls!A62</f>
        <v>41852</v>
      </c>
      <c r="BJ86" s="44">
        <f>ZZZ__FnCalls!A63</f>
        <v>41883</v>
      </c>
      <c r="BK86" s="44">
        <f>ZZZ__FnCalls!A64</f>
        <v>41913</v>
      </c>
      <c r="BL86" s="44">
        <f>ZZZ__FnCalls!A65</f>
        <v>41944</v>
      </c>
      <c r="BM86" s="44">
        <f>ZZZ__FnCalls!A66</f>
        <v>41974</v>
      </c>
      <c r="BN86" s="45">
        <f>ZZZ__FnCalls!A55</f>
        <v>41640</v>
      </c>
      <c r="BO86" s="44">
        <f>ZZZ__FnCalls!A67</f>
        <v>42005</v>
      </c>
      <c r="BP86" s="44">
        <f>ZZZ__FnCalls!A68</f>
        <v>42036</v>
      </c>
      <c r="BQ86" s="44">
        <f>ZZZ__FnCalls!A69</f>
        <v>42064</v>
      </c>
      <c r="BR86" s="44">
        <f>ZZZ__FnCalls!A70</f>
        <v>42095</v>
      </c>
      <c r="BS86" s="44">
        <f>ZZZ__FnCalls!A71</f>
        <v>42125</v>
      </c>
      <c r="BT86" s="44">
        <f>ZZZ__FnCalls!A72</f>
        <v>42156</v>
      </c>
      <c r="BU86" s="44">
        <f>ZZZ__FnCalls!A73</f>
        <v>42186</v>
      </c>
      <c r="BV86" s="44">
        <f>ZZZ__FnCalls!A74</f>
        <v>42217</v>
      </c>
      <c r="BW86" s="44">
        <f>ZZZ__FnCalls!A75</f>
        <v>42248</v>
      </c>
      <c r="BX86" s="44">
        <f>ZZZ__FnCalls!A76</f>
        <v>42278</v>
      </c>
      <c r="BY86" s="44">
        <f>ZZZ__FnCalls!A77</f>
        <v>42309</v>
      </c>
      <c r="BZ86" s="44">
        <f>ZZZ__FnCalls!A78</f>
        <v>42339</v>
      </c>
      <c r="CA86" s="45">
        <f>ZZZ__FnCalls!A67</f>
        <v>42005</v>
      </c>
      <c r="CB86" s="44">
        <f>ZZZ__FnCalls!A79</f>
        <v>42370</v>
      </c>
      <c r="CC86" s="44">
        <f>ZZZ__FnCalls!A80</f>
        <v>42401</v>
      </c>
      <c r="CD86" s="44">
        <f>ZZZ__FnCalls!A81</f>
        <v>42430</v>
      </c>
      <c r="CE86" s="44">
        <f>ZZZ__FnCalls!A82</f>
        <v>42461</v>
      </c>
      <c r="CF86" s="44">
        <f>ZZZ__FnCalls!A83</f>
        <v>42491</v>
      </c>
      <c r="CG86" s="44">
        <f>ZZZ__FnCalls!A84</f>
        <v>42522</v>
      </c>
      <c r="CH86" s="44">
        <f>ZZZ__FnCalls!A85</f>
        <v>42552</v>
      </c>
      <c r="CI86" s="44">
        <f>ZZZ__FnCalls!A86</f>
        <v>42583</v>
      </c>
      <c r="CJ86" s="44">
        <f>ZZZ__FnCalls!A87</f>
        <v>42614</v>
      </c>
      <c r="CK86" s="44">
        <f>ZZZ__FnCalls!A88</f>
        <v>42644</v>
      </c>
      <c r="CL86" s="44">
        <f>ZZZ__FnCalls!A89</f>
        <v>42675</v>
      </c>
      <c r="CM86" s="44">
        <f>ZZZ__FnCalls!A90</f>
        <v>42705</v>
      </c>
      <c r="CN86" s="45">
        <f>ZZZ__FnCalls!A79</f>
        <v>42370</v>
      </c>
      <c r="CO86" s="44">
        <f>ZZZ__FnCalls!A91</f>
        <v>42736</v>
      </c>
      <c r="CP86" s="44">
        <f>ZZZ__FnCalls!A92</f>
        <v>42767</v>
      </c>
      <c r="CQ86" s="44">
        <f>ZZZ__FnCalls!A93</f>
        <v>42795</v>
      </c>
      <c r="CR86" s="44">
        <f>ZZZ__FnCalls!A94</f>
        <v>42826</v>
      </c>
      <c r="CS86" s="44">
        <f>ZZZ__FnCalls!A95</f>
        <v>42856</v>
      </c>
      <c r="CT86" s="44">
        <f>ZZZ__FnCalls!A96</f>
        <v>42887</v>
      </c>
      <c r="CU86" s="44">
        <f>ZZZ__FnCalls!A97</f>
        <v>42917</v>
      </c>
      <c r="CV86" s="44">
        <f>ZZZ__FnCalls!A98</f>
        <v>42948</v>
      </c>
      <c r="CW86" s="44">
        <f>ZZZ__FnCalls!A99</f>
        <v>42979</v>
      </c>
      <c r="CX86" s="44">
        <f>ZZZ__FnCalls!A100</f>
        <v>43009</v>
      </c>
      <c r="CY86" s="44">
        <f>ZZZ__FnCalls!A101</f>
        <v>43040</v>
      </c>
      <c r="CZ86" s="44">
        <f>ZZZ__FnCalls!A102</f>
        <v>43070</v>
      </c>
      <c r="DA86" s="45">
        <f>ZZZ__FnCalls!A91</f>
        <v>42736</v>
      </c>
      <c r="DB86" s="44">
        <f>ZZZ__FnCalls!A103</f>
        <v>43101</v>
      </c>
      <c r="DC86" s="44">
        <f>ZZZ__FnCalls!A104</f>
        <v>43132</v>
      </c>
      <c r="DD86" s="44">
        <f>ZZZ__FnCalls!A105</f>
        <v>43160</v>
      </c>
      <c r="DE86" s="44">
        <f>ZZZ__FnCalls!A106</f>
        <v>43191</v>
      </c>
      <c r="DF86" s="44">
        <f>ZZZ__FnCalls!A107</f>
        <v>43221</v>
      </c>
      <c r="DG86" s="44">
        <f>ZZZ__FnCalls!A108</f>
        <v>43252</v>
      </c>
      <c r="DH86" s="44">
        <f>ZZZ__FnCalls!A109</f>
        <v>43282</v>
      </c>
      <c r="DI86" s="44">
        <f>ZZZ__FnCalls!A110</f>
        <v>43313</v>
      </c>
      <c r="DJ86" s="44">
        <f>ZZZ__FnCalls!A111</f>
        <v>43344</v>
      </c>
      <c r="DK86" s="44">
        <f>ZZZ__FnCalls!A112</f>
        <v>43374</v>
      </c>
      <c r="DL86" s="44">
        <f>ZZZ__FnCalls!A113</f>
        <v>43405</v>
      </c>
      <c r="DM86" s="44">
        <f>ZZZ__FnCalls!A114</f>
        <v>43435</v>
      </c>
      <c r="DN86" s="45">
        <f>ZZZ__FnCalls!A103</f>
        <v>43101</v>
      </c>
      <c r="DO86" s="44">
        <f>ZZZ__FnCalls!A115</f>
        <v>43466</v>
      </c>
      <c r="DP86" s="44">
        <f>ZZZ__FnCalls!A116</f>
        <v>43497</v>
      </c>
      <c r="DQ86" s="44">
        <f>ZZZ__FnCalls!A117</f>
        <v>43525</v>
      </c>
      <c r="DR86" s="44">
        <f>ZZZ__FnCalls!A118</f>
        <v>43556</v>
      </c>
      <c r="DS86" s="44">
        <f>ZZZ__FnCalls!A119</f>
        <v>43586</v>
      </c>
      <c r="DT86" s="44">
        <f>ZZZ__FnCalls!A120</f>
        <v>43617</v>
      </c>
      <c r="DU86" s="44">
        <f>ZZZ__FnCalls!A121</f>
        <v>43647</v>
      </c>
      <c r="DV86" s="44">
        <f>ZZZ__FnCalls!A122</f>
        <v>43678</v>
      </c>
      <c r="DW86" s="44">
        <f>ZZZ__FnCalls!A123</f>
        <v>43709</v>
      </c>
      <c r="DX86" s="44">
        <f>ZZZ__FnCalls!A124</f>
        <v>43739</v>
      </c>
      <c r="DY86" s="44">
        <f>ZZZ__FnCalls!A125</f>
        <v>43770</v>
      </c>
      <c r="DZ86" s="44">
        <f>ZZZ__FnCalls!A126</f>
        <v>43800</v>
      </c>
      <c r="EA86" s="45">
        <f>ZZZ__FnCalls!A115</f>
        <v>43466</v>
      </c>
      <c r="EB86" s="44">
        <f>ZZZ__FnCalls!A127</f>
        <v>43831</v>
      </c>
      <c r="EC86" s="44">
        <f>ZZZ__FnCalls!A128</f>
        <v>43862</v>
      </c>
      <c r="ED86" s="44">
        <f>ZZZ__FnCalls!A129</f>
        <v>43891</v>
      </c>
      <c r="EE86" s="44">
        <f>ZZZ__FnCalls!A130</f>
        <v>43922</v>
      </c>
      <c r="EF86" s="44">
        <f>ZZZ__FnCalls!A131</f>
        <v>43952</v>
      </c>
      <c r="EG86" s="44">
        <f>ZZZ__FnCalls!A132</f>
        <v>43983</v>
      </c>
      <c r="EH86" s="44">
        <f>ZZZ__FnCalls!A133</f>
        <v>44013</v>
      </c>
      <c r="EI86" s="44">
        <f>ZZZ__FnCalls!A134</f>
        <v>44044</v>
      </c>
      <c r="EJ86" s="44">
        <f>ZZZ__FnCalls!A135</f>
        <v>44075</v>
      </c>
      <c r="EK86" s="44">
        <f>ZZZ__FnCalls!A136</f>
        <v>44105</v>
      </c>
      <c r="EL86" s="44">
        <f>ZZZ__FnCalls!A137</f>
        <v>44136</v>
      </c>
      <c r="EM86" s="44">
        <f>ZZZ__FnCalls!A138</f>
        <v>44166</v>
      </c>
      <c r="EN86" s="45">
        <f>ZZZ__FnCalls!A127</f>
        <v>43831</v>
      </c>
    </row>
    <row r="87" spans="1:144" ht="12.75" customHeight="1">
      <c r="A87" s="2" t="str">
        <f>"Demand_Expected_Long_2"</f>
        <v>Demand_Expected_Long_2</v>
      </c>
    </row>
    <row r="88" spans="1:144" ht="12.75" customHeight="1">
      <c r="B88" s="19" t="str">
        <f>ZZZ__FnCalls!F7</f>
        <v>Jan 2010</v>
      </c>
      <c r="C88" s="20" t="str">
        <f>ZZZ__FnCalls!F8</f>
        <v>Feb 2010</v>
      </c>
      <c r="D88" s="20" t="str">
        <f>ZZZ__FnCalls!F9</f>
        <v>Mar 2010</v>
      </c>
      <c r="E88" s="20" t="str">
        <f>ZZZ__FnCalls!F10</f>
        <v>Apr 2010</v>
      </c>
      <c r="F88" s="20" t="str">
        <f>ZZZ__FnCalls!F11</f>
        <v>May 2010</v>
      </c>
      <c r="G88" s="20" t="str">
        <f>ZZZ__FnCalls!F12</f>
        <v>Jun 2010</v>
      </c>
      <c r="H88" s="20" t="str">
        <f>ZZZ__FnCalls!F13</f>
        <v>Jul 2010</v>
      </c>
      <c r="I88" s="20" t="str">
        <f>ZZZ__FnCalls!F14</f>
        <v>Aug 2010</v>
      </c>
      <c r="J88" s="20" t="str">
        <f>ZZZ__FnCalls!F15</f>
        <v>Sep 2010</v>
      </c>
      <c r="K88" s="20" t="str">
        <f>ZZZ__FnCalls!F16</f>
        <v>Oct 2010</v>
      </c>
      <c r="L88" s="20" t="str">
        <f>ZZZ__FnCalls!F17</f>
        <v>Nov 2010</v>
      </c>
      <c r="M88" s="20" t="str">
        <f>ZZZ__FnCalls!F18</f>
        <v>Dec 2010</v>
      </c>
      <c r="N88" s="21" t="str">
        <f>ZZZ__FnCalls!H7</f>
        <v>2010</v>
      </c>
      <c r="O88" s="20" t="str">
        <f>ZZZ__FnCalls!F19</f>
        <v>Jan 2011</v>
      </c>
      <c r="P88" s="20" t="str">
        <f>ZZZ__FnCalls!F20</f>
        <v>Feb 2011</v>
      </c>
      <c r="Q88" s="20" t="str">
        <f>ZZZ__FnCalls!F21</f>
        <v>Mar 2011</v>
      </c>
      <c r="R88" s="20" t="str">
        <f>ZZZ__FnCalls!F22</f>
        <v>Apr 2011</v>
      </c>
      <c r="S88" s="20" t="str">
        <f>ZZZ__FnCalls!F23</f>
        <v>May 2011</v>
      </c>
      <c r="T88" s="20" t="str">
        <f>ZZZ__FnCalls!F24</f>
        <v>Jun 2011</v>
      </c>
      <c r="U88" s="20" t="str">
        <f>ZZZ__FnCalls!F25</f>
        <v>Jul 2011</v>
      </c>
      <c r="V88" s="20" t="str">
        <f>ZZZ__FnCalls!F26</f>
        <v>Aug 2011</v>
      </c>
      <c r="W88" s="20" t="str">
        <f>ZZZ__FnCalls!F27</f>
        <v>Sep 2011</v>
      </c>
      <c r="X88" s="20" t="str">
        <f>ZZZ__FnCalls!F28</f>
        <v>Oct 2011</v>
      </c>
      <c r="Y88" s="20" t="str">
        <f>ZZZ__FnCalls!F29</f>
        <v>Nov 2011</v>
      </c>
      <c r="Z88" s="20" t="str">
        <f>ZZZ__FnCalls!F30</f>
        <v>Dec 2011</v>
      </c>
      <c r="AA88" s="21" t="str">
        <f>ZZZ__FnCalls!H19</f>
        <v>2011</v>
      </c>
      <c r="AB88" s="20" t="str">
        <f>ZZZ__FnCalls!F31</f>
        <v>Jan 2012</v>
      </c>
      <c r="AC88" s="20" t="str">
        <f>ZZZ__FnCalls!F32</f>
        <v>Feb 2012</v>
      </c>
      <c r="AD88" s="20" t="str">
        <f>ZZZ__FnCalls!F33</f>
        <v>Mar 2012</v>
      </c>
      <c r="AE88" s="20" t="str">
        <f>ZZZ__FnCalls!F34</f>
        <v>Apr 2012</v>
      </c>
      <c r="AF88" s="20" t="str">
        <f>ZZZ__FnCalls!F35</f>
        <v>May 2012</v>
      </c>
      <c r="AG88" s="20" t="str">
        <f>ZZZ__FnCalls!F36</f>
        <v>Jun 2012</v>
      </c>
      <c r="AH88" s="20" t="str">
        <f>ZZZ__FnCalls!F37</f>
        <v>Jul 2012</v>
      </c>
      <c r="AI88" s="20" t="str">
        <f>ZZZ__FnCalls!F38</f>
        <v>Aug 2012</v>
      </c>
      <c r="AJ88" s="20" t="str">
        <f>ZZZ__FnCalls!F39</f>
        <v>Sep 2012</v>
      </c>
      <c r="AK88" s="20" t="str">
        <f>ZZZ__FnCalls!F40</f>
        <v>Oct 2012</v>
      </c>
      <c r="AL88" s="20" t="str">
        <f>ZZZ__FnCalls!F41</f>
        <v>Nov 2012</v>
      </c>
      <c r="AM88" s="20" t="str">
        <f>ZZZ__FnCalls!F42</f>
        <v>Dec 2012</v>
      </c>
      <c r="AN88" s="21" t="str">
        <f>ZZZ__FnCalls!H31</f>
        <v>2012</v>
      </c>
      <c r="AO88" s="20" t="str">
        <f>ZZZ__FnCalls!F43</f>
        <v>Jan 2013</v>
      </c>
      <c r="AP88" s="20" t="str">
        <f>ZZZ__FnCalls!F44</f>
        <v>Feb 2013</v>
      </c>
      <c r="AQ88" s="20" t="str">
        <f>ZZZ__FnCalls!F45</f>
        <v>Mar 2013</v>
      </c>
      <c r="AR88" s="20" t="str">
        <f>ZZZ__FnCalls!F46</f>
        <v>Apr 2013</v>
      </c>
      <c r="AS88" s="20" t="str">
        <f>ZZZ__FnCalls!F47</f>
        <v>May 2013</v>
      </c>
      <c r="AT88" s="20" t="str">
        <f>ZZZ__FnCalls!F48</f>
        <v>Jun 2013</v>
      </c>
      <c r="AU88" s="20" t="str">
        <f>ZZZ__FnCalls!F49</f>
        <v>Jul 2013</v>
      </c>
      <c r="AV88" s="20" t="str">
        <f>ZZZ__FnCalls!F50</f>
        <v>Aug 2013</v>
      </c>
      <c r="AW88" s="20" t="str">
        <f>ZZZ__FnCalls!F51</f>
        <v>Sep 2013</v>
      </c>
      <c r="AX88" s="20" t="str">
        <f>ZZZ__FnCalls!F52</f>
        <v>Oct 2013</v>
      </c>
      <c r="AY88" s="20" t="str">
        <f>ZZZ__FnCalls!F53</f>
        <v>Nov 2013</v>
      </c>
      <c r="AZ88" s="20" t="str">
        <f>ZZZ__FnCalls!F54</f>
        <v>Dec 2013</v>
      </c>
      <c r="BA88" s="21" t="str">
        <f>ZZZ__FnCalls!H43</f>
        <v>2013</v>
      </c>
      <c r="BB88" s="20" t="str">
        <f>ZZZ__FnCalls!F55</f>
        <v>Jan 2014</v>
      </c>
      <c r="BC88" s="20" t="str">
        <f>ZZZ__FnCalls!F56</f>
        <v>Feb 2014</v>
      </c>
      <c r="BD88" s="20" t="str">
        <f>ZZZ__FnCalls!F57</f>
        <v>Mar 2014</v>
      </c>
      <c r="BE88" s="20" t="str">
        <f>ZZZ__FnCalls!F58</f>
        <v>Apr 2014</v>
      </c>
      <c r="BF88" s="20" t="str">
        <f>ZZZ__FnCalls!F59</f>
        <v>May 2014</v>
      </c>
      <c r="BG88" s="20" t="str">
        <f>ZZZ__FnCalls!F60</f>
        <v>Jun 2014</v>
      </c>
      <c r="BH88" s="20" t="str">
        <f>ZZZ__FnCalls!F61</f>
        <v>Jul 2014</v>
      </c>
      <c r="BI88" s="20" t="str">
        <f>ZZZ__FnCalls!F62</f>
        <v>Aug 2014</v>
      </c>
      <c r="BJ88" s="20" t="str">
        <f>ZZZ__FnCalls!F63</f>
        <v>Sep 2014</v>
      </c>
      <c r="BK88" s="20" t="str">
        <f>ZZZ__FnCalls!F64</f>
        <v>Oct 2014</v>
      </c>
      <c r="BL88" s="20" t="str">
        <f>ZZZ__FnCalls!F65</f>
        <v>Nov 2014</v>
      </c>
      <c r="BM88" s="20" t="str">
        <f>ZZZ__FnCalls!F66</f>
        <v>Dec 2014</v>
      </c>
      <c r="BN88" s="21" t="str">
        <f>ZZZ__FnCalls!H55</f>
        <v>2014</v>
      </c>
      <c r="BO88" s="20" t="str">
        <f>ZZZ__FnCalls!F67</f>
        <v>Jan 2015</v>
      </c>
      <c r="BP88" s="20" t="str">
        <f>ZZZ__FnCalls!F68</f>
        <v>Feb 2015</v>
      </c>
      <c r="BQ88" s="20" t="str">
        <f>ZZZ__FnCalls!F69</f>
        <v>Mar 2015</v>
      </c>
      <c r="BR88" s="20" t="str">
        <f>ZZZ__FnCalls!F70</f>
        <v>Apr 2015</v>
      </c>
      <c r="BS88" s="20" t="str">
        <f>ZZZ__FnCalls!F71</f>
        <v>May 2015</v>
      </c>
      <c r="BT88" s="20" t="str">
        <f>ZZZ__FnCalls!F72</f>
        <v>Jun 2015</v>
      </c>
      <c r="BU88" s="20" t="str">
        <f>ZZZ__FnCalls!F73</f>
        <v>Jul 2015</v>
      </c>
      <c r="BV88" s="20" t="str">
        <f>ZZZ__FnCalls!F74</f>
        <v>Aug 2015</v>
      </c>
      <c r="BW88" s="20" t="str">
        <f>ZZZ__FnCalls!F75</f>
        <v>Sep 2015</v>
      </c>
      <c r="BX88" s="20" t="str">
        <f>ZZZ__FnCalls!F76</f>
        <v>Oct 2015</v>
      </c>
      <c r="BY88" s="20" t="str">
        <f>ZZZ__FnCalls!F77</f>
        <v>Nov 2015</v>
      </c>
      <c r="BZ88" s="20" t="str">
        <f>ZZZ__FnCalls!F78</f>
        <v>Dec 2015</v>
      </c>
      <c r="CA88" s="21" t="str">
        <f>ZZZ__FnCalls!H67</f>
        <v>2015</v>
      </c>
      <c r="CB88" s="20" t="str">
        <f>ZZZ__FnCalls!F79</f>
        <v>Jan 2016</v>
      </c>
      <c r="CC88" s="20" t="str">
        <f>ZZZ__FnCalls!F80</f>
        <v>Feb 2016</v>
      </c>
      <c r="CD88" s="20" t="str">
        <f>ZZZ__FnCalls!F81</f>
        <v>Mar 2016</v>
      </c>
      <c r="CE88" s="20" t="str">
        <f>ZZZ__FnCalls!F82</f>
        <v>Apr 2016</v>
      </c>
      <c r="CF88" s="20" t="str">
        <f>ZZZ__FnCalls!F83</f>
        <v>May 2016</v>
      </c>
      <c r="CG88" s="20" t="str">
        <f>ZZZ__FnCalls!F84</f>
        <v>Jun 2016</v>
      </c>
      <c r="CH88" s="20" t="str">
        <f>ZZZ__FnCalls!F85</f>
        <v>Jul 2016</v>
      </c>
      <c r="CI88" s="20" t="str">
        <f>ZZZ__FnCalls!F86</f>
        <v>Aug 2016</v>
      </c>
      <c r="CJ88" s="20" t="str">
        <f>ZZZ__FnCalls!F87</f>
        <v>Sep 2016</v>
      </c>
      <c r="CK88" s="20" t="str">
        <f>ZZZ__FnCalls!F88</f>
        <v>Oct 2016</v>
      </c>
      <c r="CL88" s="20" t="str">
        <f>ZZZ__FnCalls!F89</f>
        <v>Nov 2016</v>
      </c>
      <c r="CM88" s="20" t="str">
        <f>ZZZ__FnCalls!F90</f>
        <v>Dec 2016</v>
      </c>
      <c r="CN88" s="21" t="str">
        <f>ZZZ__FnCalls!H79</f>
        <v>2016</v>
      </c>
      <c r="CO88" s="20" t="str">
        <f>ZZZ__FnCalls!F91</f>
        <v>Jan 2017</v>
      </c>
      <c r="CP88" s="20" t="str">
        <f>ZZZ__FnCalls!F92</f>
        <v>Feb 2017</v>
      </c>
      <c r="CQ88" s="20" t="str">
        <f>ZZZ__FnCalls!F93</f>
        <v>Mar 2017</v>
      </c>
      <c r="CR88" s="20" t="str">
        <f>ZZZ__FnCalls!F94</f>
        <v>Apr 2017</v>
      </c>
      <c r="CS88" s="20" t="str">
        <f>ZZZ__FnCalls!F95</f>
        <v>May 2017</v>
      </c>
      <c r="CT88" s="20" t="str">
        <f>ZZZ__FnCalls!F96</f>
        <v>Jun 2017</v>
      </c>
      <c r="CU88" s="20" t="str">
        <f>ZZZ__FnCalls!F97</f>
        <v>Jul 2017</v>
      </c>
      <c r="CV88" s="20" t="str">
        <f>ZZZ__FnCalls!F98</f>
        <v>Aug 2017</v>
      </c>
      <c r="CW88" s="20" t="str">
        <f>ZZZ__FnCalls!F99</f>
        <v>Sep 2017</v>
      </c>
      <c r="CX88" s="20" t="str">
        <f>ZZZ__FnCalls!F100</f>
        <v>Oct 2017</v>
      </c>
      <c r="CY88" s="20" t="str">
        <f>ZZZ__FnCalls!F101</f>
        <v>Nov 2017</v>
      </c>
      <c r="CZ88" s="20" t="str">
        <f>ZZZ__FnCalls!F102</f>
        <v>Dec 2017</v>
      </c>
      <c r="DA88" s="21" t="str">
        <f>ZZZ__FnCalls!H91</f>
        <v>2017</v>
      </c>
      <c r="DB88" s="20" t="str">
        <f>ZZZ__FnCalls!F103</f>
        <v>Jan 2018</v>
      </c>
      <c r="DC88" s="20" t="str">
        <f>ZZZ__FnCalls!F104</f>
        <v>Feb 2018</v>
      </c>
      <c r="DD88" s="20" t="str">
        <f>ZZZ__FnCalls!F105</f>
        <v>Mar 2018</v>
      </c>
      <c r="DE88" s="20" t="str">
        <f>ZZZ__FnCalls!F106</f>
        <v>Apr 2018</v>
      </c>
      <c r="DF88" s="20" t="str">
        <f>ZZZ__FnCalls!F107</f>
        <v>May 2018</v>
      </c>
      <c r="DG88" s="20" t="str">
        <f>ZZZ__FnCalls!F108</f>
        <v>Jun 2018</v>
      </c>
      <c r="DH88" s="20" t="str">
        <f>ZZZ__FnCalls!F109</f>
        <v>Jul 2018</v>
      </c>
      <c r="DI88" s="20" t="str">
        <f>ZZZ__FnCalls!F110</f>
        <v>Aug 2018</v>
      </c>
      <c r="DJ88" s="20" t="str">
        <f>ZZZ__FnCalls!F111</f>
        <v>Sep 2018</v>
      </c>
      <c r="DK88" s="20" t="str">
        <f>ZZZ__FnCalls!F112</f>
        <v>Oct 2018</v>
      </c>
      <c r="DL88" s="20" t="str">
        <f>ZZZ__FnCalls!F113</f>
        <v>Nov 2018</v>
      </c>
      <c r="DM88" s="20" t="str">
        <f>ZZZ__FnCalls!F114</f>
        <v>Dec 2018</v>
      </c>
      <c r="DN88" s="21" t="str">
        <f>ZZZ__FnCalls!H103</f>
        <v>2018</v>
      </c>
      <c r="DO88" s="20" t="str">
        <f>ZZZ__FnCalls!F115</f>
        <v>Jan 2019</v>
      </c>
      <c r="DP88" s="20" t="str">
        <f>ZZZ__FnCalls!F116</f>
        <v>Feb 2019</v>
      </c>
      <c r="DQ88" s="20" t="str">
        <f>ZZZ__FnCalls!F117</f>
        <v>Mar 2019</v>
      </c>
      <c r="DR88" s="20" t="str">
        <f>ZZZ__FnCalls!F118</f>
        <v>Apr 2019</v>
      </c>
      <c r="DS88" s="20" t="str">
        <f>ZZZ__FnCalls!F119</f>
        <v>May 2019</v>
      </c>
      <c r="DT88" s="20" t="str">
        <f>ZZZ__FnCalls!F120</f>
        <v>Jun 2019</v>
      </c>
      <c r="DU88" s="20" t="str">
        <f>ZZZ__FnCalls!F121</f>
        <v>Jul 2019</v>
      </c>
      <c r="DV88" s="20" t="str">
        <f>ZZZ__FnCalls!F122</f>
        <v>Aug 2019</v>
      </c>
      <c r="DW88" s="20" t="str">
        <f>ZZZ__FnCalls!F123</f>
        <v>Sep 2019</v>
      </c>
      <c r="DX88" s="20" t="str">
        <f>ZZZ__FnCalls!F124</f>
        <v>Oct 2019</v>
      </c>
      <c r="DY88" s="20" t="str">
        <f>ZZZ__FnCalls!F125</f>
        <v>Nov 2019</v>
      </c>
      <c r="DZ88" s="20" t="str">
        <f>ZZZ__FnCalls!F126</f>
        <v>Dec 2019</v>
      </c>
      <c r="EA88" s="21" t="str">
        <f>ZZZ__FnCalls!H115</f>
        <v>2019</v>
      </c>
      <c r="EB88" s="20" t="str">
        <f>ZZZ__FnCalls!F127</f>
        <v>Jan 2020</v>
      </c>
      <c r="EC88" s="20" t="str">
        <f>ZZZ__FnCalls!F128</f>
        <v>Feb 2020</v>
      </c>
      <c r="ED88" s="20" t="str">
        <f>ZZZ__FnCalls!F129</f>
        <v>Mar 2020</v>
      </c>
      <c r="EE88" s="20" t="str">
        <f>ZZZ__FnCalls!F130</f>
        <v>Apr 2020</v>
      </c>
      <c r="EF88" s="20" t="str">
        <f>ZZZ__FnCalls!F131</f>
        <v>May 2020</v>
      </c>
      <c r="EG88" s="20" t="str">
        <f>ZZZ__FnCalls!F132</f>
        <v>Jun 2020</v>
      </c>
      <c r="EH88" s="20" t="str">
        <f>ZZZ__FnCalls!F133</f>
        <v>Jul 2020</v>
      </c>
      <c r="EI88" s="20" t="str">
        <f>ZZZ__FnCalls!F134</f>
        <v>Aug 2020</v>
      </c>
      <c r="EJ88" s="20" t="str">
        <f>ZZZ__FnCalls!F135</f>
        <v>Sep 2020</v>
      </c>
      <c r="EK88" s="20" t="str">
        <f>ZZZ__FnCalls!F136</f>
        <v>Oct 2020</v>
      </c>
      <c r="EL88" s="20" t="str">
        <f>ZZZ__FnCalls!F137</f>
        <v>Nov 2020</v>
      </c>
      <c r="EM88" s="20" t="str">
        <f>ZZZ__FnCalls!F138</f>
        <v>Dec 2020</v>
      </c>
      <c r="EN88" s="21" t="str">
        <f>ZZZ__FnCalls!H127</f>
        <v>2020</v>
      </c>
    </row>
    <row r="89" spans="1:144" ht="12.75" customHeight="1">
      <c r="A89" s="5"/>
      <c r="B89" s="44" t="str">
        <f>ZZZ__FnCalls!F7</f>
        <v>Jan 2010</v>
      </c>
      <c r="C89" s="44" t="str">
        <f>ZZZ__FnCalls!F8</f>
        <v>Feb 2010</v>
      </c>
      <c r="D89" s="44" t="str">
        <f>ZZZ__FnCalls!F9</f>
        <v>Mar 2010</v>
      </c>
      <c r="E89" s="44" t="str">
        <f>ZZZ__FnCalls!F10</f>
        <v>Apr 2010</v>
      </c>
      <c r="F89" s="44" t="str">
        <f>ZZZ__FnCalls!F11</f>
        <v>May 2010</v>
      </c>
      <c r="G89" s="44" t="str">
        <f>ZZZ__FnCalls!F12</f>
        <v>Jun 2010</v>
      </c>
      <c r="H89" s="44" t="str">
        <f>ZZZ__FnCalls!F13</f>
        <v>Jul 2010</v>
      </c>
      <c r="I89" s="44" t="str">
        <f>ZZZ__FnCalls!F14</f>
        <v>Aug 2010</v>
      </c>
      <c r="J89" s="44" t="str">
        <f>ZZZ__FnCalls!F15</f>
        <v>Sep 2010</v>
      </c>
      <c r="K89" s="44" t="str">
        <f>ZZZ__FnCalls!F16</f>
        <v>Oct 2010</v>
      </c>
      <c r="L89" s="44" t="str">
        <f>ZZZ__FnCalls!F17</f>
        <v>Nov 2010</v>
      </c>
      <c r="M89" s="44" t="str">
        <f>ZZZ__FnCalls!F18</f>
        <v>Dec 2010</v>
      </c>
      <c r="N89" s="45" t="str">
        <f>ZZZ__FnCalls!F7</f>
        <v>Jan 2010</v>
      </c>
      <c r="O89" s="44" t="str">
        <f>ZZZ__FnCalls!F19</f>
        <v>Jan 2011</v>
      </c>
      <c r="P89" s="44" t="str">
        <f>ZZZ__FnCalls!F20</f>
        <v>Feb 2011</v>
      </c>
      <c r="Q89" s="44" t="str">
        <f>ZZZ__FnCalls!F21</f>
        <v>Mar 2011</v>
      </c>
      <c r="R89" s="44" t="str">
        <f>ZZZ__FnCalls!F22</f>
        <v>Apr 2011</v>
      </c>
      <c r="S89" s="44" t="str">
        <f>ZZZ__FnCalls!F23</f>
        <v>May 2011</v>
      </c>
      <c r="T89" s="44" t="str">
        <f>ZZZ__FnCalls!F24</f>
        <v>Jun 2011</v>
      </c>
      <c r="U89" s="44" t="str">
        <f>ZZZ__FnCalls!F25</f>
        <v>Jul 2011</v>
      </c>
      <c r="V89" s="44" t="str">
        <f>ZZZ__FnCalls!F26</f>
        <v>Aug 2011</v>
      </c>
      <c r="W89" s="44" t="str">
        <f>ZZZ__FnCalls!F27</f>
        <v>Sep 2011</v>
      </c>
      <c r="X89" s="44" t="str">
        <f>ZZZ__FnCalls!F28</f>
        <v>Oct 2011</v>
      </c>
      <c r="Y89" s="44" t="str">
        <f>ZZZ__FnCalls!F29</f>
        <v>Nov 2011</v>
      </c>
      <c r="Z89" s="44" t="str">
        <f>ZZZ__FnCalls!F30</f>
        <v>Dec 2011</v>
      </c>
      <c r="AA89" s="45" t="str">
        <f>ZZZ__FnCalls!F19</f>
        <v>Jan 2011</v>
      </c>
      <c r="AB89" s="44" t="str">
        <f>ZZZ__FnCalls!F31</f>
        <v>Jan 2012</v>
      </c>
      <c r="AC89" s="44" t="str">
        <f>ZZZ__FnCalls!F32</f>
        <v>Feb 2012</v>
      </c>
      <c r="AD89" s="44" t="str">
        <f>ZZZ__FnCalls!F33</f>
        <v>Mar 2012</v>
      </c>
      <c r="AE89" s="44" t="str">
        <f>ZZZ__FnCalls!F34</f>
        <v>Apr 2012</v>
      </c>
      <c r="AF89" s="44" t="str">
        <f>ZZZ__FnCalls!F35</f>
        <v>May 2012</v>
      </c>
      <c r="AG89" s="44" t="str">
        <f>ZZZ__FnCalls!F36</f>
        <v>Jun 2012</v>
      </c>
      <c r="AH89" s="44" t="str">
        <f>ZZZ__FnCalls!F37</f>
        <v>Jul 2012</v>
      </c>
      <c r="AI89" s="44" t="str">
        <f>ZZZ__FnCalls!F38</f>
        <v>Aug 2012</v>
      </c>
      <c r="AJ89" s="44" t="str">
        <f>ZZZ__FnCalls!F39</f>
        <v>Sep 2012</v>
      </c>
      <c r="AK89" s="44" t="str">
        <f>ZZZ__FnCalls!F40</f>
        <v>Oct 2012</v>
      </c>
      <c r="AL89" s="44" t="str">
        <f>ZZZ__FnCalls!F41</f>
        <v>Nov 2012</v>
      </c>
      <c r="AM89" s="44" t="str">
        <f>ZZZ__FnCalls!F42</f>
        <v>Dec 2012</v>
      </c>
      <c r="AN89" s="45" t="str">
        <f>ZZZ__FnCalls!F31</f>
        <v>Jan 2012</v>
      </c>
      <c r="AO89" s="44" t="str">
        <f>ZZZ__FnCalls!F43</f>
        <v>Jan 2013</v>
      </c>
      <c r="AP89" s="44" t="str">
        <f>ZZZ__FnCalls!F44</f>
        <v>Feb 2013</v>
      </c>
      <c r="AQ89" s="44" t="str">
        <f>ZZZ__FnCalls!F45</f>
        <v>Mar 2013</v>
      </c>
      <c r="AR89" s="44" t="str">
        <f>ZZZ__FnCalls!F46</f>
        <v>Apr 2013</v>
      </c>
      <c r="AS89" s="44" t="str">
        <f>ZZZ__FnCalls!F47</f>
        <v>May 2013</v>
      </c>
      <c r="AT89" s="44" t="str">
        <f>ZZZ__FnCalls!F48</f>
        <v>Jun 2013</v>
      </c>
      <c r="AU89" s="44" t="str">
        <f>ZZZ__FnCalls!F49</f>
        <v>Jul 2013</v>
      </c>
      <c r="AV89" s="44" t="str">
        <f>ZZZ__FnCalls!F50</f>
        <v>Aug 2013</v>
      </c>
      <c r="AW89" s="44" t="str">
        <f>ZZZ__FnCalls!F51</f>
        <v>Sep 2013</v>
      </c>
      <c r="AX89" s="44" t="str">
        <f>ZZZ__FnCalls!F52</f>
        <v>Oct 2013</v>
      </c>
      <c r="AY89" s="44" t="str">
        <f>ZZZ__FnCalls!F53</f>
        <v>Nov 2013</v>
      </c>
      <c r="AZ89" s="44" t="str">
        <f>ZZZ__FnCalls!F54</f>
        <v>Dec 2013</v>
      </c>
      <c r="BA89" s="45" t="str">
        <f>ZZZ__FnCalls!F43</f>
        <v>Jan 2013</v>
      </c>
      <c r="BB89" s="44" t="str">
        <f>ZZZ__FnCalls!F55</f>
        <v>Jan 2014</v>
      </c>
      <c r="BC89" s="44" t="str">
        <f>ZZZ__FnCalls!F56</f>
        <v>Feb 2014</v>
      </c>
      <c r="BD89" s="44" t="str">
        <f>ZZZ__FnCalls!F57</f>
        <v>Mar 2014</v>
      </c>
      <c r="BE89" s="44" t="str">
        <f>ZZZ__FnCalls!F58</f>
        <v>Apr 2014</v>
      </c>
      <c r="BF89" s="44" t="str">
        <f>ZZZ__FnCalls!F59</f>
        <v>May 2014</v>
      </c>
      <c r="BG89" s="44" t="str">
        <f>ZZZ__FnCalls!F60</f>
        <v>Jun 2014</v>
      </c>
      <c r="BH89" s="44" t="str">
        <f>ZZZ__FnCalls!F61</f>
        <v>Jul 2014</v>
      </c>
      <c r="BI89" s="44" t="str">
        <f>ZZZ__FnCalls!F62</f>
        <v>Aug 2014</v>
      </c>
      <c r="BJ89" s="44" t="str">
        <f>ZZZ__FnCalls!F63</f>
        <v>Sep 2014</v>
      </c>
      <c r="BK89" s="44" t="str">
        <f>ZZZ__FnCalls!F64</f>
        <v>Oct 2014</v>
      </c>
      <c r="BL89" s="44" t="str">
        <f>ZZZ__FnCalls!F65</f>
        <v>Nov 2014</v>
      </c>
      <c r="BM89" s="44" t="str">
        <f>ZZZ__FnCalls!F66</f>
        <v>Dec 2014</v>
      </c>
      <c r="BN89" s="45" t="str">
        <f>ZZZ__FnCalls!F55</f>
        <v>Jan 2014</v>
      </c>
      <c r="BO89" s="44" t="str">
        <f>ZZZ__FnCalls!F67</f>
        <v>Jan 2015</v>
      </c>
      <c r="BP89" s="44" t="str">
        <f>ZZZ__FnCalls!F68</f>
        <v>Feb 2015</v>
      </c>
      <c r="BQ89" s="44" t="str">
        <f>ZZZ__FnCalls!F69</f>
        <v>Mar 2015</v>
      </c>
      <c r="BR89" s="44" t="str">
        <f>ZZZ__FnCalls!F70</f>
        <v>Apr 2015</v>
      </c>
      <c r="BS89" s="44" t="str">
        <f>ZZZ__FnCalls!F71</f>
        <v>May 2015</v>
      </c>
      <c r="BT89" s="44" t="str">
        <f>ZZZ__FnCalls!F72</f>
        <v>Jun 2015</v>
      </c>
      <c r="BU89" s="44" t="str">
        <f>ZZZ__FnCalls!F73</f>
        <v>Jul 2015</v>
      </c>
      <c r="BV89" s="44" t="str">
        <f>ZZZ__FnCalls!F74</f>
        <v>Aug 2015</v>
      </c>
      <c r="BW89" s="44" t="str">
        <f>ZZZ__FnCalls!F75</f>
        <v>Sep 2015</v>
      </c>
      <c r="BX89" s="44" t="str">
        <f>ZZZ__FnCalls!F76</f>
        <v>Oct 2015</v>
      </c>
      <c r="BY89" s="44" t="str">
        <f>ZZZ__FnCalls!F77</f>
        <v>Nov 2015</v>
      </c>
      <c r="BZ89" s="44" t="str">
        <f>ZZZ__FnCalls!F78</f>
        <v>Dec 2015</v>
      </c>
      <c r="CA89" s="45" t="str">
        <f>ZZZ__FnCalls!F67</f>
        <v>Jan 2015</v>
      </c>
      <c r="CB89" s="44" t="str">
        <f>ZZZ__FnCalls!F79</f>
        <v>Jan 2016</v>
      </c>
      <c r="CC89" s="44" t="str">
        <f>ZZZ__FnCalls!F80</f>
        <v>Feb 2016</v>
      </c>
      <c r="CD89" s="44" t="str">
        <f>ZZZ__FnCalls!F81</f>
        <v>Mar 2016</v>
      </c>
      <c r="CE89" s="44" t="str">
        <f>ZZZ__FnCalls!F82</f>
        <v>Apr 2016</v>
      </c>
      <c r="CF89" s="44" t="str">
        <f>ZZZ__FnCalls!F83</f>
        <v>May 2016</v>
      </c>
      <c r="CG89" s="44" t="str">
        <f>ZZZ__FnCalls!F84</f>
        <v>Jun 2016</v>
      </c>
      <c r="CH89" s="44" t="str">
        <f>ZZZ__FnCalls!F85</f>
        <v>Jul 2016</v>
      </c>
      <c r="CI89" s="44" t="str">
        <f>ZZZ__FnCalls!F86</f>
        <v>Aug 2016</v>
      </c>
      <c r="CJ89" s="44" t="str">
        <f>ZZZ__FnCalls!F87</f>
        <v>Sep 2016</v>
      </c>
      <c r="CK89" s="44" t="str">
        <f>ZZZ__FnCalls!F88</f>
        <v>Oct 2016</v>
      </c>
      <c r="CL89" s="44" t="str">
        <f>ZZZ__FnCalls!F89</f>
        <v>Nov 2016</v>
      </c>
      <c r="CM89" s="44" t="str">
        <f>ZZZ__FnCalls!F90</f>
        <v>Dec 2016</v>
      </c>
      <c r="CN89" s="45" t="str">
        <f>ZZZ__FnCalls!F79</f>
        <v>Jan 2016</v>
      </c>
      <c r="CO89" s="44" t="str">
        <f>ZZZ__FnCalls!F91</f>
        <v>Jan 2017</v>
      </c>
      <c r="CP89" s="44" t="str">
        <f>ZZZ__FnCalls!F92</f>
        <v>Feb 2017</v>
      </c>
      <c r="CQ89" s="44" t="str">
        <f>ZZZ__FnCalls!F93</f>
        <v>Mar 2017</v>
      </c>
      <c r="CR89" s="44" t="str">
        <f>ZZZ__FnCalls!F94</f>
        <v>Apr 2017</v>
      </c>
      <c r="CS89" s="44" t="str">
        <f>ZZZ__FnCalls!F95</f>
        <v>May 2017</v>
      </c>
      <c r="CT89" s="44" t="str">
        <f>ZZZ__FnCalls!F96</f>
        <v>Jun 2017</v>
      </c>
      <c r="CU89" s="44" t="str">
        <f>ZZZ__FnCalls!F97</f>
        <v>Jul 2017</v>
      </c>
      <c r="CV89" s="44" t="str">
        <f>ZZZ__FnCalls!F98</f>
        <v>Aug 2017</v>
      </c>
      <c r="CW89" s="44" t="str">
        <f>ZZZ__FnCalls!F99</f>
        <v>Sep 2017</v>
      </c>
      <c r="CX89" s="44" t="str">
        <f>ZZZ__FnCalls!F100</f>
        <v>Oct 2017</v>
      </c>
      <c r="CY89" s="44" t="str">
        <f>ZZZ__FnCalls!F101</f>
        <v>Nov 2017</v>
      </c>
      <c r="CZ89" s="44" t="str">
        <f>ZZZ__FnCalls!F102</f>
        <v>Dec 2017</v>
      </c>
      <c r="DA89" s="45" t="str">
        <f>ZZZ__FnCalls!F91</f>
        <v>Jan 2017</v>
      </c>
      <c r="DB89" s="44" t="str">
        <f>ZZZ__FnCalls!F103</f>
        <v>Jan 2018</v>
      </c>
      <c r="DC89" s="44" t="str">
        <f>ZZZ__FnCalls!F104</f>
        <v>Feb 2018</v>
      </c>
      <c r="DD89" s="44" t="str">
        <f>ZZZ__FnCalls!F105</f>
        <v>Mar 2018</v>
      </c>
      <c r="DE89" s="44" t="str">
        <f>ZZZ__FnCalls!F106</f>
        <v>Apr 2018</v>
      </c>
      <c r="DF89" s="44" t="str">
        <f>ZZZ__FnCalls!F107</f>
        <v>May 2018</v>
      </c>
      <c r="DG89" s="44" t="str">
        <f>ZZZ__FnCalls!F108</f>
        <v>Jun 2018</v>
      </c>
      <c r="DH89" s="44" t="str">
        <f>ZZZ__FnCalls!F109</f>
        <v>Jul 2018</v>
      </c>
      <c r="DI89" s="44" t="str">
        <f>ZZZ__FnCalls!F110</f>
        <v>Aug 2018</v>
      </c>
      <c r="DJ89" s="44" t="str">
        <f>ZZZ__FnCalls!F111</f>
        <v>Sep 2018</v>
      </c>
      <c r="DK89" s="44" t="str">
        <f>ZZZ__FnCalls!F112</f>
        <v>Oct 2018</v>
      </c>
      <c r="DL89" s="44" t="str">
        <f>ZZZ__FnCalls!F113</f>
        <v>Nov 2018</v>
      </c>
      <c r="DM89" s="44" t="str">
        <f>ZZZ__FnCalls!F114</f>
        <v>Dec 2018</v>
      </c>
      <c r="DN89" s="45" t="str">
        <f>ZZZ__FnCalls!F103</f>
        <v>Jan 2018</v>
      </c>
      <c r="DO89" s="44" t="str">
        <f>ZZZ__FnCalls!F115</f>
        <v>Jan 2019</v>
      </c>
      <c r="DP89" s="44" t="str">
        <f>ZZZ__FnCalls!F116</f>
        <v>Feb 2019</v>
      </c>
      <c r="DQ89" s="44" t="str">
        <f>ZZZ__FnCalls!F117</f>
        <v>Mar 2019</v>
      </c>
      <c r="DR89" s="44" t="str">
        <f>ZZZ__FnCalls!F118</f>
        <v>Apr 2019</v>
      </c>
      <c r="DS89" s="44" t="str">
        <f>ZZZ__FnCalls!F119</f>
        <v>May 2019</v>
      </c>
      <c r="DT89" s="44" t="str">
        <f>ZZZ__FnCalls!F120</f>
        <v>Jun 2019</v>
      </c>
      <c r="DU89" s="44" t="str">
        <f>ZZZ__FnCalls!F121</f>
        <v>Jul 2019</v>
      </c>
      <c r="DV89" s="44" t="str">
        <f>ZZZ__FnCalls!F122</f>
        <v>Aug 2019</v>
      </c>
      <c r="DW89" s="44" t="str">
        <f>ZZZ__FnCalls!F123</f>
        <v>Sep 2019</v>
      </c>
      <c r="DX89" s="44" t="str">
        <f>ZZZ__FnCalls!F124</f>
        <v>Oct 2019</v>
      </c>
      <c r="DY89" s="44" t="str">
        <f>ZZZ__FnCalls!F125</f>
        <v>Nov 2019</v>
      </c>
      <c r="DZ89" s="44" t="str">
        <f>ZZZ__FnCalls!F126</f>
        <v>Dec 2019</v>
      </c>
      <c r="EA89" s="45" t="str">
        <f>ZZZ__FnCalls!F115</f>
        <v>Jan 2019</v>
      </c>
      <c r="EB89" s="44" t="str">
        <f>ZZZ__FnCalls!F127</f>
        <v>Jan 2020</v>
      </c>
      <c r="EC89" s="44" t="str">
        <f>ZZZ__FnCalls!F128</f>
        <v>Feb 2020</v>
      </c>
      <c r="ED89" s="44" t="str">
        <f>ZZZ__FnCalls!F129</f>
        <v>Mar 2020</v>
      </c>
      <c r="EE89" s="44" t="str">
        <f>ZZZ__FnCalls!F130</f>
        <v>Apr 2020</v>
      </c>
      <c r="EF89" s="44" t="str">
        <f>ZZZ__FnCalls!F131</f>
        <v>May 2020</v>
      </c>
      <c r="EG89" s="44" t="str">
        <f>ZZZ__FnCalls!F132</f>
        <v>Jun 2020</v>
      </c>
      <c r="EH89" s="44" t="str">
        <f>ZZZ__FnCalls!F133</f>
        <v>Jul 2020</v>
      </c>
      <c r="EI89" s="44" t="str">
        <f>ZZZ__FnCalls!F134</f>
        <v>Aug 2020</v>
      </c>
      <c r="EJ89" s="44" t="str">
        <f>ZZZ__FnCalls!F135</f>
        <v>Sep 2020</v>
      </c>
      <c r="EK89" s="44" t="str">
        <f>ZZZ__FnCalls!F136</f>
        <v>Oct 2020</v>
      </c>
      <c r="EL89" s="44" t="str">
        <f>ZZZ__FnCalls!F137</f>
        <v>Nov 2020</v>
      </c>
      <c r="EM89" s="44" t="str">
        <f>ZZZ__FnCalls!F138</f>
        <v>Dec 2020</v>
      </c>
      <c r="EN89" s="45" t="str">
        <f>ZZZ__FnCalls!F127</f>
        <v>Jan 2020</v>
      </c>
    </row>
    <row r="90" spans="1:144" ht="12.75" customHeight="1">
      <c r="A90" s="2" t="str">
        <f>"Demand_Aggregate_stdev_1"</f>
        <v>Demand_Aggregate_stdev_1</v>
      </c>
    </row>
    <row r="91" spans="1:144" ht="12.75" customHeight="1">
      <c r="B91" s="19" t="str">
        <f>ZZZ__FnCalls!F7</f>
        <v>Jan 2010</v>
      </c>
      <c r="C91" s="20" t="str">
        <f>ZZZ__FnCalls!F8</f>
        <v>Feb 2010</v>
      </c>
      <c r="D91" s="20" t="str">
        <f>ZZZ__FnCalls!F9</f>
        <v>Mar 2010</v>
      </c>
      <c r="E91" s="20" t="str">
        <f>ZZZ__FnCalls!F10</f>
        <v>Apr 2010</v>
      </c>
      <c r="F91" s="20" t="str">
        <f>ZZZ__FnCalls!F11</f>
        <v>May 2010</v>
      </c>
      <c r="G91" s="20" t="str">
        <f>ZZZ__FnCalls!F12</f>
        <v>Jun 2010</v>
      </c>
      <c r="H91" s="20" t="str">
        <f>ZZZ__FnCalls!F13</f>
        <v>Jul 2010</v>
      </c>
      <c r="I91" s="20" t="str">
        <f>ZZZ__FnCalls!F14</f>
        <v>Aug 2010</v>
      </c>
      <c r="J91" s="20" t="str">
        <f>ZZZ__FnCalls!F15</f>
        <v>Sep 2010</v>
      </c>
      <c r="K91" s="20" t="str">
        <f>ZZZ__FnCalls!F16</f>
        <v>Oct 2010</v>
      </c>
      <c r="L91" s="20" t="str">
        <f>ZZZ__FnCalls!F17</f>
        <v>Nov 2010</v>
      </c>
      <c r="M91" s="20" t="str">
        <f>ZZZ__FnCalls!F18</f>
        <v>Dec 2010</v>
      </c>
      <c r="N91" s="21" t="str">
        <f>ZZZ__FnCalls!H7</f>
        <v>2010</v>
      </c>
      <c r="O91" s="20" t="str">
        <f>ZZZ__FnCalls!F19</f>
        <v>Jan 2011</v>
      </c>
      <c r="P91" s="20" t="str">
        <f>ZZZ__FnCalls!F20</f>
        <v>Feb 2011</v>
      </c>
      <c r="Q91" s="20" t="str">
        <f>ZZZ__FnCalls!F21</f>
        <v>Mar 2011</v>
      </c>
      <c r="R91" s="20" t="str">
        <f>ZZZ__FnCalls!F22</f>
        <v>Apr 2011</v>
      </c>
      <c r="S91" s="20" t="str">
        <f>ZZZ__FnCalls!F23</f>
        <v>May 2011</v>
      </c>
      <c r="T91" s="20" t="str">
        <f>ZZZ__FnCalls!F24</f>
        <v>Jun 2011</v>
      </c>
      <c r="U91" s="20" t="str">
        <f>ZZZ__FnCalls!F25</f>
        <v>Jul 2011</v>
      </c>
      <c r="V91" s="20" t="str">
        <f>ZZZ__FnCalls!F26</f>
        <v>Aug 2011</v>
      </c>
      <c r="W91" s="20" t="str">
        <f>ZZZ__FnCalls!F27</f>
        <v>Sep 2011</v>
      </c>
      <c r="X91" s="20" t="str">
        <f>ZZZ__FnCalls!F28</f>
        <v>Oct 2011</v>
      </c>
      <c r="Y91" s="20" t="str">
        <f>ZZZ__FnCalls!F29</f>
        <v>Nov 2011</v>
      </c>
      <c r="Z91" s="20" t="str">
        <f>ZZZ__FnCalls!F30</f>
        <v>Dec 2011</v>
      </c>
      <c r="AA91" s="21" t="str">
        <f>ZZZ__FnCalls!H19</f>
        <v>2011</v>
      </c>
      <c r="AB91" s="20" t="str">
        <f>ZZZ__FnCalls!F31</f>
        <v>Jan 2012</v>
      </c>
      <c r="AC91" s="20" t="str">
        <f>ZZZ__FnCalls!F32</f>
        <v>Feb 2012</v>
      </c>
      <c r="AD91" s="20" t="str">
        <f>ZZZ__FnCalls!F33</f>
        <v>Mar 2012</v>
      </c>
      <c r="AE91" s="20" t="str">
        <f>ZZZ__FnCalls!F34</f>
        <v>Apr 2012</v>
      </c>
      <c r="AF91" s="20" t="str">
        <f>ZZZ__FnCalls!F35</f>
        <v>May 2012</v>
      </c>
      <c r="AG91" s="20" t="str">
        <f>ZZZ__FnCalls!F36</f>
        <v>Jun 2012</v>
      </c>
      <c r="AH91" s="20" t="str">
        <f>ZZZ__FnCalls!F37</f>
        <v>Jul 2012</v>
      </c>
      <c r="AI91" s="20" t="str">
        <f>ZZZ__FnCalls!F38</f>
        <v>Aug 2012</v>
      </c>
      <c r="AJ91" s="20" t="str">
        <f>ZZZ__FnCalls!F39</f>
        <v>Sep 2012</v>
      </c>
      <c r="AK91" s="20" t="str">
        <f>ZZZ__FnCalls!F40</f>
        <v>Oct 2012</v>
      </c>
      <c r="AL91" s="20" t="str">
        <f>ZZZ__FnCalls!F41</f>
        <v>Nov 2012</v>
      </c>
      <c r="AM91" s="20" t="str">
        <f>ZZZ__FnCalls!F42</f>
        <v>Dec 2012</v>
      </c>
      <c r="AN91" s="21" t="str">
        <f>ZZZ__FnCalls!H31</f>
        <v>2012</v>
      </c>
      <c r="AO91" s="20" t="str">
        <f>ZZZ__FnCalls!F43</f>
        <v>Jan 2013</v>
      </c>
      <c r="AP91" s="20" t="str">
        <f>ZZZ__FnCalls!F44</f>
        <v>Feb 2013</v>
      </c>
      <c r="AQ91" s="20" t="str">
        <f>ZZZ__FnCalls!F45</f>
        <v>Mar 2013</v>
      </c>
      <c r="AR91" s="20" t="str">
        <f>ZZZ__FnCalls!F46</f>
        <v>Apr 2013</v>
      </c>
      <c r="AS91" s="20" t="str">
        <f>ZZZ__FnCalls!F47</f>
        <v>May 2013</v>
      </c>
      <c r="AT91" s="20" t="str">
        <f>ZZZ__FnCalls!F48</f>
        <v>Jun 2013</v>
      </c>
      <c r="AU91" s="20" t="str">
        <f>ZZZ__FnCalls!F49</f>
        <v>Jul 2013</v>
      </c>
      <c r="AV91" s="20" t="str">
        <f>ZZZ__FnCalls!F50</f>
        <v>Aug 2013</v>
      </c>
      <c r="AW91" s="20" t="str">
        <f>ZZZ__FnCalls!F51</f>
        <v>Sep 2013</v>
      </c>
      <c r="AX91" s="20" t="str">
        <f>ZZZ__FnCalls!F52</f>
        <v>Oct 2013</v>
      </c>
      <c r="AY91" s="20" t="str">
        <f>ZZZ__FnCalls!F53</f>
        <v>Nov 2013</v>
      </c>
      <c r="AZ91" s="20" t="str">
        <f>ZZZ__FnCalls!F54</f>
        <v>Dec 2013</v>
      </c>
      <c r="BA91" s="21" t="str">
        <f>ZZZ__FnCalls!H43</f>
        <v>2013</v>
      </c>
      <c r="BB91" s="20" t="str">
        <f>ZZZ__FnCalls!F55</f>
        <v>Jan 2014</v>
      </c>
      <c r="BC91" s="20" t="str">
        <f>ZZZ__FnCalls!F56</f>
        <v>Feb 2014</v>
      </c>
      <c r="BD91" s="20" t="str">
        <f>ZZZ__FnCalls!F57</f>
        <v>Mar 2014</v>
      </c>
      <c r="BE91" s="20" t="str">
        <f>ZZZ__FnCalls!F58</f>
        <v>Apr 2014</v>
      </c>
      <c r="BF91" s="20" t="str">
        <f>ZZZ__FnCalls!F59</f>
        <v>May 2014</v>
      </c>
      <c r="BG91" s="20" t="str">
        <f>ZZZ__FnCalls!F60</f>
        <v>Jun 2014</v>
      </c>
      <c r="BH91" s="20" t="str">
        <f>ZZZ__FnCalls!F61</f>
        <v>Jul 2014</v>
      </c>
      <c r="BI91" s="20" t="str">
        <f>ZZZ__FnCalls!F62</f>
        <v>Aug 2014</v>
      </c>
      <c r="BJ91" s="20" t="str">
        <f>ZZZ__FnCalls!F63</f>
        <v>Sep 2014</v>
      </c>
      <c r="BK91" s="20" t="str">
        <f>ZZZ__FnCalls!F64</f>
        <v>Oct 2014</v>
      </c>
      <c r="BL91" s="20" t="str">
        <f>ZZZ__FnCalls!F65</f>
        <v>Nov 2014</v>
      </c>
      <c r="BM91" s="20" t="str">
        <f>ZZZ__FnCalls!F66</f>
        <v>Dec 2014</v>
      </c>
      <c r="BN91" s="21" t="str">
        <f>ZZZ__FnCalls!H55</f>
        <v>2014</v>
      </c>
      <c r="BO91" s="20" t="str">
        <f>ZZZ__FnCalls!F67</f>
        <v>Jan 2015</v>
      </c>
      <c r="BP91" s="20" t="str">
        <f>ZZZ__FnCalls!F68</f>
        <v>Feb 2015</v>
      </c>
      <c r="BQ91" s="20" t="str">
        <f>ZZZ__FnCalls!F69</f>
        <v>Mar 2015</v>
      </c>
      <c r="BR91" s="20" t="str">
        <f>ZZZ__FnCalls!F70</f>
        <v>Apr 2015</v>
      </c>
      <c r="BS91" s="20" t="str">
        <f>ZZZ__FnCalls!F71</f>
        <v>May 2015</v>
      </c>
      <c r="BT91" s="20" t="str">
        <f>ZZZ__FnCalls!F72</f>
        <v>Jun 2015</v>
      </c>
      <c r="BU91" s="20" t="str">
        <f>ZZZ__FnCalls!F73</f>
        <v>Jul 2015</v>
      </c>
      <c r="BV91" s="20" t="str">
        <f>ZZZ__FnCalls!F74</f>
        <v>Aug 2015</v>
      </c>
      <c r="BW91" s="20" t="str">
        <f>ZZZ__FnCalls!F75</f>
        <v>Sep 2015</v>
      </c>
      <c r="BX91" s="20" t="str">
        <f>ZZZ__FnCalls!F76</f>
        <v>Oct 2015</v>
      </c>
      <c r="BY91" s="20" t="str">
        <f>ZZZ__FnCalls!F77</f>
        <v>Nov 2015</v>
      </c>
      <c r="BZ91" s="20" t="str">
        <f>ZZZ__FnCalls!F78</f>
        <v>Dec 2015</v>
      </c>
      <c r="CA91" s="21" t="str">
        <f>ZZZ__FnCalls!H67</f>
        <v>2015</v>
      </c>
      <c r="CB91" s="20" t="str">
        <f>ZZZ__FnCalls!F79</f>
        <v>Jan 2016</v>
      </c>
      <c r="CC91" s="20" t="str">
        <f>ZZZ__FnCalls!F80</f>
        <v>Feb 2016</v>
      </c>
      <c r="CD91" s="20" t="str">
        <f>ZZZ__FnCalls!F81</f>
        <v>Mar 2016</v>
      </c>
      <c r="CE91" s="20" t="str">
        <f>ZZZ__FnCalls!F82</f>
        <v>Apr 2016</v>
      </c>
      <c r="CF91" s="20" t="str">
        <f>ZZZ__FnCalls!F83</f>
        <v>May 2016</v>
      </c>
      <c r="CG91" s="20" t="str">
        <f>ZZZ__FnCalls!F84</f>
        <v>Jun 2016</v>
      </c>
      <c r="CH91" s="20" t="str">
        <f>ZZZ__FnCalls!F85</f>
        <v>Jul 2016</v>
      </c>
      <c r="CI91" s="20" t="str">
        <f>ZZZ__FnCalls!F86</f>
        <v>Aug 2016</v>
      </c>
      <c r="CJ91" s="20" t="str">
        <f>ZZZ__FnCalls!F87</f>
        <v>Sep 2016</v>
      </c>
      <c r="CK91" s="20" t="str">
        <f>ZZZ__FnCalls!F88</f>
        <v>Oct 2016</v>
      </c>
      <c r="CL91" s="20" t="str">
        <f>ZZZ__FnCalls!F89</f>
        <v>Nov 2016</v>
      </c>
      <c r="CM91" s="20" t="str">
        <f>ZZZ__FnCalls!F90</f>
        <v>Dec 2016</v>
      </c>
      <c r="CN91" s="21" t="str">
        <f>ZZZ__FnCalls!H79</f>
        <v>2016</v>
      </c>
      <c r="CO91" s="20" t="str">
        <f>ZZZ__FnCalls!F91</f>
        <v>Jan 2017</v>
      </c>
      <c r="CP91" s="20" t="str">
        <f>ZZZ__FnCalls!F92</f>
        <v>Feb 2017</v>
      </c>
      <c r="CQ91" s="20" t="str">
        <f>ZZZ__FnCalls!F93</f>
        <v>Mar 2017</v>
      </c>
      <c r="CR91" s="20" t="str">
        <f>ZZZ__FnCalls!F94</f>
        <v>Apr 2017</v>
      </c>
      <c r="CS91" s="20" t="str">
        <f>ZZZ__FnCalls!F95</f>
        <v>May 2017</v>
      </c>
      <c r="CT91" s="20" t="str">
        <f>ZZZ__FnCalls!F96</f>
        <v>Jun 2017</v>
      </c>
      <c r="CU91" s="20" t="str">
        <f>ZZZ__FnCalls!F97</f>
        <v>Jul 2017</v>
      </c>
      <c r="CV91" s="20" t="str">
        <f>ZZZ__FnCalls!F98</f>
        <v>Aug 2017</v>
      </c>
      <c r="CW91" s="20" t="str">
        <f>ZZZ__FnCalls!F99</f>
        <v>Sep 2017</v>
      </c>
      <c r="CX91" s="20" t="str">
        <f>ZZZ__FnCalls!F100</f>
        <v>Oct 2017</v>
      </c>
      <c r="CY91" s="20" t="str">
        <f>ZZZ__FnCalls!F101</f>
        <v>Nov 2017</v>
      </c>
      <c r="CZ91" s="20" t="str">
        <f>ZZZ__FnCalls!F102</f>
        <v>Dec 2017</v>
      </c>
      <c r="DA91" s="21" t="str">
        <f>ZZZ__FnCalls!H91</f>
        <v>2017</v>
      </c>
      <c r="DB91" s="20" t="str">
        <f>ZZZ__FnCalls!F103</f>
        <v>Jan 2018</v>
      </c>
      <c r="DC91" s="20" t="str">
        <f>ZZZ__FnCalls!F104</f>
        <v>Feb 2018</v>
      </c>
      <c r="DD91" s="20" t="str">
        <f>ZZZ__FnCalls!F105</f>
        <v>Mar 2018</v>
      </c>
      <c r="DE91" s="20" t="str">
        <f>ZZZ__FnCalls!F106</f>
        <v>Apr 2018</v>
      </c>
      <c r="DF91" s="20" t="str">
        <f>ZZZ__FnCalls!F107</f>
        <v>May 2018</v>
      </c>
      <c r="DG91" s="20" t="str">
        <f>ZZZ__FnCalls!F108</f>
        <v>Jun 2018</v>
      </c>
      <c r="DH91" s="20" t="str">
        <f>ZZZ__FnCalls!F109</f>
        <v>Jul 2018</v>
      </c>
      <c r="DI91" s="20" t="str">
        <f>ZZZ__FnCalls!F110</f>
        <v>Aug 2018</v>
      </c>
      <c r="DJ91" s="20" t="str">
        <f>ZZZ__FnCalls!F111</f>
        <v>Sep 2018</v>
      </c>
      <c r="DK91" s="20" t="str">
        <f>ZZZ__FnCalls!F112</f>
        <v>Oct 2018</v>
      </c>
      <c r="DL91" s="20" t="str">
        <f>ZZZ__FnCalls!F113</f>
        <v>Nov 2018</v>
      </c>
      <c r="DM91" s="20" t="str">
        <f>ZZZ__FnCalls!F114</f>
        <v>Dec 2018</v>
      </c>
      <c r="DN91" s="21" t="str">
        <f>ZZZ__FnCalls!H103</f>
        <v>2018</v>
      </c>
      <c r="DO91" s="20" t="str">
        <f>ZZZ__FnCalls!F115</f>
        <v>Jan 2019</v>
      </c>
      <c r="DP91" s="20" t="str">
        <f>ZZZ__FnCalls!F116</f>
        <v>Feb 2019</v>
      </c>
      <c r="DQ91" s="20" t="str">
        <f>ZZZ__FnCalls!F117</f>
        <v>Mar 2019</v>
      </c>
      <c r="DR91" s="20" t="str">
        <f>ZZZ__FnCalls!F118</f>
        <v>Apr 2019</v>
      </c>
      <c r="DS91" s="20" t="str">
        <f>ZZZ__FnCalls!F119</f>
        <v>May 2019</v>
      </c>
      <c r="DT91" s="20" t="str">
        <f>ZZZ__FnCalls!F120</f>
        <v>Jun 2019</v>
      </c>
      <c r="DU91" s="20" t="str">
        <f>ZZZ__FnCalls!F121</f>
        <v>Jul 2019</v>
      </c>
      <c r="DV91" s="20" t="str">
        <f>ZZZ__FnCalls!F122</f>
        <v>Aug 2019</v>
      </c>
      <c r="DW91" s="20" t="str">
        <f>ZZZ__FnCalls!F123</f>
        <v>Sep 2019</v>
      </c>
      <c r="DX91" s="20" t="str">
        <f>ZZZ__FnCalls!F124</f>
        <v>Oct 2019</v>
      </c>
      <c r="DY91" s="20" t="str">
        <f>ZZZ__FnCalls!F125</f>
        <v>Nov 2019</v>
      </c>
      <c r="DZ91" s="20" t="str">
        <f>ZZZ__FnCalls!F126</f>
        <v>Dec 2019</v>
      </c>
      <c r="EA91" s="21" t="str">
        <f>ZZZ__FnCalls!H115</f>
        <v>2019</v>
      </c>
      <c r="EB91" s="20" t="str">
        <f>ZZZ__FnCalls!F127</f>
        <v>Jan 2020</v>
      </c>
      <c r="EC91" s="20" t="str">
        <f>ZZZ__FnCalls!F128</f>
        <v>Feb 2020</v>
      </c>
      <c r="ED91" s="20" t="str">
        <f>ZZZ__FnCalls!F129</f>
        <v>Mar 2020</v>
      </c>
      <c r="EE91" s="20" t="str">
        <f>ZZZ__FnCalls!F130</f>
        <v>Apr 2020</v>
      </c>
      <c r="EF91" s="20" t="str">
        <f>ZZZ__FnCalls!F131</f>
        <v>May 2020</v>
      </c>
      <c r="EG91" s="20" t="str">
        <f>ZZZ__FnCalls!F132</f>
        <v>Jun 2020</v>
      </c>
      <c r="EH91" s="20" t="str">
        <f>ZZZ__FnCalls!F133</f>
        <v>Jul 2020</v>
      </c>
      <c r="EI91" s="20" t="str">
        <f>ZZZ__FnCalls!F134</f>
        <v>Aug 2020</v>
      </c>
      <c r="EJ91" s="20" t="str">
        <f>ZZZ__FnCalls!F135</f>
        <v>Sep 2020</v>
      </c>
      <c r="EK91" s="20" t="str">
        <f>ZZZ__FnCalls!F136</f>
        <v>Oct 2020</v>
      </c>
      <c r="EL91" s="20" t="str">
        <f>ZZZ__FnCalls!F137</f>
        <v>Nov 2020</v>
      </c>
      <c r="EM91" s="20" t="str">
        <f>ZZZ__FnCalls!F138</f>
        <v>Dec 2020</v>
      </c>
      <c r="EN91" s="21" t="str">
        <f>ZZZ__FnCalls!H127</f>
        <v>2020</v>
      </c>
    </row>
    <row r="92" spans="1:144" ht="12.75" customHeight="1">
      <c r="A92" s="5"/>
      <c r="B92" s="44">
        <f>ZZZ__FnCalls!A7</f>
        <v>40179</v>
      </c>
      <c r="C92" s="44">
        <f>ZZZ__FnCalls!A8</f>
        <v>40210</v>
      </c>
      <c r="D92" s="44">
        <f>ZZZ__FnCalls!A9</f>
        <v>40238</v>
      </c>
      <c r="E92" s="44">
        <f>ZZZ__FnCalls!A10</f>
        <v>40269</v>
      </c>
      <c r="F92" s="44">
        <f>ZZZ__FnCalls!A11</f>
        <v>40299</v>
      </c>
      <c r="G92" s="44">
        <f>ZZZ__FnCalls!A12</f>
        <v>40330</v>
      </c>
      <c r="H92" s="44">
        <f>ZZZ__FnCalls!A13</f>
        <v>40360</v>
      </c>
      <c r="I92" s="44">
        <f>ZZZ__FnCalls!A14</f>
        <v>40391</v>
      </c>
      <c r="J92" s="44">
        <f>ZZZ__FnCalls!A15</f>
        <v>40422</v>
      </c>
      <c r="K92" s="44">
        <f>ZZZ__FnCalls!A16</f>
        <v>40452</v>
      </c>
      <c r="L92" s="44">
        <f>ZZZ__FnCalls!A17</f>
        <v>40483</v>
      </c>
      <c r="M92" s="44">
        <f>ZZZ__FnCalls!A18</f>
        <v>40513</v>
      </c>
      <c r="N92" s="45">
        <f>ZZZ__FnCalls!A7</f>
        <v>40179</v>
      </c>
      <c r="O92" s="44">
        <f>ZZZ__FnCalls!A19</f>
        <v>40544</v>
      </c>
      <c r="P92" s="44">
        <f>ZZZ__FnCalls!A20</f>
        <v>40575</v>
      </c>
      <c r="Q92" s="44">
        <f>ZZZ__FnCalls!A21</f>
        <v>40603</v>
      </c>
      <c r="R92" s="44">
        <f>ZZZ__FnCalls!A22</f>
        <v>40634</v>
      </c>
      <c r="S92" s="44">
        <f>ZZZ__FnCalls!A23</f>
        <v>40664</v>
      </c>
      <c r="T92" s="44">
        <f>ZZZ__FnCalls!A24</f>
        <v>40695</v>
      </c>
      <c r="U92" s="44">
        <f>ZZZ__FnCalls!A25</f>
        <v>40725</v>
      </c>
      <c r="V92" s="44">
        <f>ZZZ__FnCalls!A26</f>
        <v>40756</v>
      </c>
      <c r="W92" s="44">
        <f>ZZZ__FnCalls!A27</f>
        <v>40787</v>
      </c>
      <c r="X92" s="44">
        <f>ZZZ__FnCalls!A28</f>
        <v>40817</v>
      </c>
      <c r="Y92" s="44">
        <f>ZZZ__FnCalls!A29</f>
        <v>40848</v>
      </c>
      <c r="Z92" s="44">
        <f>ZZZ__FnCalls!A30</f>
        <v>40878</v>
      </c>
      <c r="AA92" s="45">
        <f>ZZZ__FnCalls!A19</f>
        <v>40544</v>
      </c>
      <c r="AB92" s="44">
        <f>ZZZ__FnCalls!A31</f>
        <v>40909</v>
      </c>
      <c r="AC92" s="44">
        <f>ZZZ__FnCalls!A32</f>
        <v>40940</v>
      </c>
      <c r="AD92" s="44">
        <f>ZZZ__FnCalls!A33</f>
        <v>40969</v>
      </c>
      <c r="AE92" s="44">
        <f>ZZZ__FnCalls!A34</f>
        <v>41000</v>
      </c>
      <c r="AF92" s="44">
        <f>ZZZ__FnCalls!A35</f>
        <v>41030</v>
      </c>
      <c r="AG92" s="44">
        <f>ZZZ__FnCalls!A36</f>
        <v>41061</v>
      </c>
      <c r="AH92" s="44">
        <f>ZZZ__FnCalls!A37</f>
        <v>41091</v>
      </c>
      <c r="AI92" s="44">
        <f>ZZZ__FnCalls!A38</f>
        <v>41122</v>
      </c>
      <c r="AJ92" s="44">
        <f>ZZZ__FnCalls!A39</f>
        <v>41153</v>
      </c>
      <c r="AK92" s="44">
        <f>ZZZ__FnCalls!A40</f>
        <v>41183</v>
      </c>
      <c r="AL92" s="44">
        <f>ZZZ__FnCalls!A41</f>
        <v>41214</v>
      </c>
      <c r="AM92" s="44">
        <f>ZZZ__FnCalls!A42</f>
        <v>41244</v>
      </c>
      <c r="AN92" s="45">
        <f>ZZZ__FnCalls!A31</f>
        <v>40909</v>
      </c>
      <c r="AO92" s="44">
        <f>ZZZ__FnCalls!A43</f>
        <v>41275</v>
      </c>
      <c r="AP92" s="44">
        <f>ZZZ__FnCalls!A44</f>
        <v>41306</v>
      </c>
      <c r="AQ92" s="44">
        <f>ZZZ__FnCalls!A45</f>
        <v>41334</v>
      </c>
      <c r="AR92" s="44">
        <f>ZZZ__FnCalls!A46</f>
        <v>41365</v>
      </c>
      <c r="AS92" s="44">
        <f>ZZZ__FnCalls!A47</f>
        <v>41395</v>
      </c>
      <c r="AT92" s="44">
        <f>ZZZ__FnCalls!A48</f>
        <v>41426</v>
      </c>
      <c r="AU92" s="44">
        <f>ZZZ__FnCalls!A49</f>
        <v>41456</v>
      </c>
      <c r="AV92" s="44">
        <f>ZZZ__FnCalls!A50</f>
        <v>41487</v>
      </c>
      <c r="AW92" s="44">
        <f>ZZZ__FnCalls!A51</f>
        <v>41518</v>
      </c>
      <c r="AX92" s="44">
        <f>ZZZ__FnCalls!A52</f>
        <v>41548</v>
      </c>
      <c r="AY92" s="44">
        <f>ZZZ__FnCalls!A53</f>
        <v>41579</v>
      </c>
      <c r="AZ92" s="44">
        <f>ZZZ__FnCalls!A54</f>
        <v>41609</v>
      </c>
      <c r="BA92" s="45">
        <f>ZZZ__FnCalls!A43</f>
        <v>41275</v>
      </c>
      <c r="BB92" s="44">
        <f>ZZZ__FnCalls!A55</f>
        <v>41640</v>
      </c>
      <c r="BC92" s="44">
        <f>ZZZ__FnCalls!A56</f>
        <v>41671</v>
      </c>
      <c r="BD92" s="44">
        <f>ZZZ__FnCalls!A57</f>
        <v>41699</v>
      </c>
      <c r="BE92" s="44">
        <f>ZZZ__FnCalls!A58</f>
        <v>41730</v>
      </c>
      <c r="BF92" s="44">
        <f>ZZZ__FnCalls!A59</f>
        <v>41760</v>
      </c>
      <c r="BG92" s="44">
        <f>ZZZ__FnCalls!A60</f>
        <v>41791</v>
      </c>
      <c r="BH92" s="44">
        <f>ZZZ__FnCalls!A61</f>
        <v>41821</v>
      </c>
      <c r="BI92" s="44">
        <f>ZZZ__FnCalls!A62</f>
        <v>41852</v>
      </c>
      <c r="BJ92" s="44">
        <f>ZZZ__FnCalls!A63</f>
        <v>41883</v>
      </c>
      <c r="BK92" s="44">
        <f>ZZZ__FnCalls!A64</f>
        <v>41913</v>
      </c>
      <c r="BL92" s="44">
        <f>ZZZ__FnCalls!A65</f>
        <v>41944</v>
      </c>
      <c r="BM92" s="44">
        <f>ZZZ__FnCalls!A66</f>
        <v>41974</v>
      </c>
      <c r="BN92" s="45">
        <f>ZZZ__FnCalls!A55</f>
        <v>41640</v>
      </c>
      <c r="BO92" s="44">
        <f>ZZZ__FnCalls!A67</f>
        <v>42005</v>
      </c>
      <c r="BP92" s="44">
        <f>ZZZ__FnCalls!A68</f>
        <v>42036</v>
      </c>
      <c r="BQ92" s="44">
        <f>ZZZ__FnCalls!A69</f>
        <v>42064</v>
      </c>
      <c r="BR92" s="44">
        <f>ZZZ__FnCalls!A70</f>
        <v>42095</v>
      </c>
      <c r="BS92" s="44">
        <f>ZZZ__FnCalls!A71</f>
        <v>42125</v>
      </c>
      <c r="BT92" s="44">
        <f>ZZZ__FnCalls!A72</f>
        <v>42156</v>
      </c>
      <c r="BU92" s="44">
        <f>ZZZ__FnCalls!A73</f>
        <v>42186</v>
      </c>
      <c r="BV92" s="44">
        <f>ZZZ__FnCalls!A74</f>
        <v>42217</v>
      </c>
      <c r="BW92" s="44">
        <f>ZZZ__FnCalls!A75</f>
        <v>42248</v>
      </c>
      <c r="BX92" s="44">
        <f>ZZZ__FnCalls!A76</f>
        <v>42278</v>
      </c>
      <c r="BY92" s="44">
        <f>ZZZ__FnCalls!A77</f>
        <v>42309</v>
      </c>
      <c r="BZ92" s="44">
        <f>ZZZ__FnCalls!A78</f>
        <v>42339</v>
      </c>
      <c r="CA92" s="45">
        <f>ZZZ__FnCalls!A67</f>
        <v>42005</v>
      </c>
      <c r="CB92" s="44">
        <f>ZZZ__FnCalls!A79</f>
        <v>42370</v>
      </c>
      <c r="CC92" s="44">
        <f>ZZZ__FnCalls!A80</f>
        <v>42401</v>
      </c>
      <c r="CD92" s="44">
        <f>ZZZ__FnCalls!A81</f>
        <v>42430</v>
      </c>
      <c r="CE92" s="44">
        <f>ZZZ__FnCalls!A82</f>
        <v>42461</v>
      </c>
      <c r="CF92" s="44">
        <f>ZZZ__FnCalls!A83</f>
        <v>42491</v>
      </c>
      <c r="CG92" s="44">
        <f>ZZZ__FnCalls!A84</f>
        <v>42522</v>
      </c>
      <c r="CH92" s="44">
        <f>ZZZ__FnCalls!A85</f>
        <v>42552</v>
      </c>
      <c r="CI92" s="44">
        <f>ZZZ__FnCalls!A86</f>
        <v>42583</v>
      </c>
      <c r="CJ92" s="44">
        <f>ZZZ__FnCalls!A87</f>
        <v>42614</v>
      </c>
      <c r="CK92" s="44">
        <f>ZZZ__FnCalls!A88</f>
        <v>42644</v>
      </c>
      <c r="CL92" s="44">
        <f>ZZZ__FnCalls!A89</f>
        <v>42675</v>
      </c>
      <c r="CM92" s="44">
        <f>ZZZ__FnCalls!A90</f>
        <v>42705</v>
      </c>
      <c r="CN92" s="45">
        <f>ZZZ__FnCalls!A79</f>
        <v>42370</v>
      </c>
      <c r="CO92" s="44">
        <f>ZZZ__FnCalls!A91</f>
        <v>42736</v>
      </c>
      <c r="CP92" s="44">
        <f>ZZZ__FnCalls!A92</f>
        <v>42767</v>
      </c>
      <c r="CQ92" s="44">
        <f>ZZZ__FnCalls!A93</f>
        <v>42795</v>
      </c>
      <c r="CR92" s="44">
        <f>ZZZ__FnCalls!A94</f>
        <v>42826</v>
      </c>
      <c r="CS92" s="44">
        <f>ZZZ__FnCalls!A95</f>
        <v>42856</v>
      </c>
      <c r="CT92" s="44">
        <f>ZZZ__FnCalls!A96</f>
        <v>42887</v>
      </c>
      <c r="CU92" s="44">
        <f>ZZZ__FnCalls!A97</f>
        <v>42917</v>
      </c>
      <c r="CV92" s="44">
        <f>ZZZ__FnCalls!A98</f>
        <v>42948</v>
      </c>
      <c r="CW92" s="44">
        <f>ZZZ__FnCalls!A99</f>
        <v>42979</v>
      </c>
      <c r="CX92" s="44">
        <f>ZZZ__FnCalls!A100</f>
        <v>43009</v>
      </c>
      <c r="CY92" s="44">
        <f>ZZZ__FnCalls!A101</f>
        <v>43040</v>
      </c>
      <c r="CZ92" s="44">
        <f>ZZZ__FnCalls!A102</f>
        <v>43070</v>
      </c>
      <c r="DA92" s="45">
        <f>ZZZ__FnCalls!A91</f>
        <v>42736</v>
      </c>
      <c r="DB92" s="44">
        <f>ZZZ__FnCalls!A103</f>
        <v>43101</v>
      </c>
      <c r="DC92" s="44">
        <f>ZZZ__FnCalls!A104</f>
        <v>43132</v>
      </c>
      <c r="DD92" s="44">
        <f>ZZZ__FnCalls!A105</f>
        <v>43160</v>
      </c>
      <c r="DE92" s="44">
        <f>ZZZ__FnCalls!A106</f>
        <v>43191</v>
      </c>
      <c r="DF92" s="44">
        <f>ZZZ__FnCalls!A107</f>
        <v>43221</v>
      </c>
      <c r="DG92" s="44">
        <f>ZZZ__FnCalls!A108</f>
        <v>43252</v>
      </c>
      <c r="DH92" s="44">
        <f>ZZZ__FnCalls!A109</f>
        <v>43282</v>
      </c>
      <c r="DI92" s="44">
        <f>ZZZ__FnCalls!A110</f>
        <v>43313</v>
      </c>
      <c r="DJ92" s="44">
        <f>ZZZ__FnCalls!A111</f>
        <v>43344</v>
      </c>
      <c r="DK92" s="44">
        <f>ZZZ__FnCalls!A112</f>
        <v>43374</v>
      </c>
      <c r="DL92" s="44">
        <f>ZZZ__FnCalls!A113</f>
        <v>43405</v>
      </c>
      <c r="DM92" s="44">
        <f>ZZZ__FnCalls!A114</f>
        <v>43435</v>
      </c>
      <c r="DN92" s="45">
        <f>ZZZ__FnCalls!A103</f>
        <v>43101</v>
      </c>
      <c r="DO92" s="44">
        <f>ZZZ__FnCalls!A115</f>
        <v>43466</v>
      </c>
      <c r="DP92" s="44">
        <f>ZZZ__FnCalls!A116</f>
        <v>43497</v>
      </c>
      <c r="DQ92" s="44">
        <f>ZZZ__FnCalls!A117</f>
        <v>43525</v>
      </c>
      <c r="DR92" s="44">
        <f>ZZZ__FnCalls!A118</f>
        <v>43556</v>
      </c>
      <c r="DS92" s="44">
        <f>ZZZ__FnCalls!A119</f>
        <v>43586</v>
      </c>
      <c r="DT92" s="44">
        <f>ZZZ__FnCalls!A120</f>
        <v>43617</v>
      </c>
      <c r="DU92" s="44">
        <f>ZZZ__FnCalls!A121</f>
        <v>43647</v>
      </c>
      <c r="DV92" s="44">
        <f>ZZZ__FnCalls!A122</f>
        <v>43678</v>
      </c>
      <c r="DW92" s="44">
        <f>ZZZ__FnCalls!A123</f>
        <v>43709</v>
      </c>
      <c r="DX92" s="44">
        <f>ZZZ__FnCalls!A124</f>
        <v>43739</v>
      </c>
      <c r="DY92" s="44">
        <f>ZZZ__FnCalls!A125</f>
        <v>43770</v>
      </c>
      <c r="DZ92" s="44">
        <f>ZZZ__FnCalls!A126</f>
        <v>43800</v>
      </c>
      <c r="EA92" s="45">
        <f>ZZZ__FnCalls!A115</f>
        <v>43466</v>
      </c>
      <c r="EB92" s="44">
        <f>ZZZ__FnCalls!A127</f>
        <v>43831</v>
      </c>
      <c r="EC92" s="44">
        <f>ZZZ__FnCalls!A128</f>
        <v>43862</v>
      </c>
      <c r="ED92" s="44">
        <f>ZZZ__FnCalls!A129</f>
        <v>43891</v>
      </c>
      <c r="EE92" s="44">
        <f>ZZZ__FnCalls!A130</f>
        <v>43922</v>
      </c>
      <c r="EF92" s="44">
        <f>ZZZ__FnCalls!A131</f>
        <v>43952</v>
      </c>
      <c r="EG92" s="44">
        <f>ZZZ__FnCalls!A132</f>
        <v>43983</v>
      </c>
      <c r="EH92" s="44">
        <f>ZZZ__FnCalls!A133</f>
        <v>44013</v>
      </c>
      <c r="EI92" s="44">
        <f>ZZZ__FnCalls!A134</f>
        <v>44044</v>
      </c>
      <c r="EJ92" s="44">
        <f>ZZZ__FnCalls!A135</f>
        <v>44075</v>
      </c>
      <c r="EK92" s="44">
        <f>ZZZ__FnCalls!A136</f>
        <v>44105</v>
      </c>
      <c r="EL92" s="44">
        <f>ZZZ__FnCalls!A137</f>
        <v>44136</v>
      </c>
      <c r="EM92" s="44">
        <f>ZZZ__FnCalls!A138</f>
        <v>44166</v>
      </c>
      <c r="EN92" s="45">
        <f>ZZZ__FnCalls!A127</f>
        <v>43831</v>
      </c>
    </row>
    <row r="93" spans="1:144" ht="12.75" customHeight="1">
      <c r="A93" s="2" t="str">
        <f>"Demand_Aggregate_stdev_2"</f>
        <v>Demand_Aggregate_stdev_2</v>
      </c>
    </row>
    <row r="94" spans="1:144" ht="12.75" customHeight="1">
      <c r="B94" s="19" t="str">
        <f>ZZZ__FnCalls!F7</f>
        <v>Jan 2010</v>
      </c>
      <c r="C94" s="20" t="str">
        <f>ZZZ__FnCalls!F8</f>
        <v>Feb 2010</v>
      </c>
      <c r="D94" s="20" t="str">
        <f>ZZZ__FnCalls!F9</f>
        <v>Mar 2010</v>
      </c>
      <c r="E94" s="20" t="str">
        <f>ZZZ__FnCalls!F10</f>
        <v>Apr 2010</v>
      </c>
      <c r="F94" s="20" t="str">
        <f>ZZZ__FnCalls!F11</f>
        <v>May 2010</v>
      </c>
      <c r="G94" s="20" t="str">
        <f>ZZZ__FnCalls!F12</f>
        <v>Jun 2010</v>
      </c>
      <c r="H94" s="20" t="str">
        <f>ZZZ__FnCalls!F13</f>
        <v>Jul 2010</v>
      </c>
      <c r="I94" s="20" t="str">
        <f>ZZZ__FnCalls!F14</f>
        <v>Aug 2010</v>
      </c>
      <c r="J94" s="20" t="str">
        <f>ZZZ__FnCalls!F15</f>
        <v>Sep 2010</v>
      </c>
      <c r="K94" s="20" t="str">
        <f>ZZZ__FnCalls!F16</f>
        <v>Oct 2010</v>
      </c>
      <c r="L94" s="20" t="str">
        <f>ZZZ__FnCalls!F17</f>
        <v>Nov 2010</v>
      </c>
      <c r="M94" s="20" t="str">
        <f>ZZZ__FnCalls!F18</f>
        <v>Dec 2010</v>
      </c>
      <c r="N94" s="21" t="str">
        <f>ZZZ__FnCalls!H7</f>
        <v>2010</v>
      </c>
      <c r="O94" s="20" t="str">
        <f>ZZZ__FnCalls!F19</f>
        <v>Jan 2011</v>
      </c>
      <c r="P94" s="20" t="str">
        <f>ZZZ__FnCalls!F20</f>
        <v>Feb 2011</v>
      </c>
      <c r="Q94" s="20" t="str">
        <f>ZZZ__FnCalls!F21</f>
        <v>Mar 2011</v>
      </c>
      <c r="R94" s="20" t="str">
        <f>ZZZ__FnCalls!F22</f>
        <v>Apr 2011</v>
      </c>
      <c r="S94" s="20" t="str">
        <f>ZZZ__FnCalls!F23</f>
        <v>May 2011</v>
      </c>
      <c r="T94" s="20" t="str">
        <f>ZZZ__FnCalls!F24</f>
        <v>Jun 2011</v>
      </c>
      <c r="U94" s="20" t="str">
        <f>ZZZ__FnCalls!F25</f>
        <v>Jul 2011</v>
      </c>
      <c r="V94" s="20" t="str">
        <f>ZZZ__FnCalls!F26</f>
        <v>Aug 2011</v>
      </c>
      <c r="W94" s="20" t="str">
        <f>ZZZ__FnCalls!F27</f>
        <v>Sep 2011</v>
      </c>
      <c r="X94" s="20" t="str">
        <f>ZZZ__FnCalls!F28</f>
        <v>Oct 2011</v>
      </c>
      <c r="Y94" s="20" t="str">
        <f>ZZZ__FnCalls!F29</f>
        <v>Nov 2011</v>
      </c>
      <c r="Z94" s="20" t="str">
        <f>ZZZ__FnCalls!F30</f>
        <v>Dec 2011</v>
      </c>
      <c r="AA94" s="21" t="str">
        <f>ZZZ__FnCalls!H19</f>
        <v>2011</v>
      </c>
      <c r="AB94" s="20" t="str">
        <f>ZZZ__FnCalls!F31</f>
        <v>Jan 2012</v>
      </c>
      <c r="AC94" s="20" t="str">
        <f>ZZZ__FnCalls!F32</f>
        <v>Feb 2012</v>
      </c>
      <c r="AD94" s="20" t="str">
        <f>ZZZ__FnCalls!F33</f>
        <v>Mar 2012</v>
      </c>
      <c r="AE94" s="20" t="str">
        <f>ZZZ__FnCalls!F34</f>
        <v>Apr 2012</v>
      </c>
      <c r="AF94" s="20" t="str">
        <f>ZZZ__FnCalls!F35</f>
        <v>May 2012</v>
      </c>
      <c r="AG94" s="20" t="str">
        <f>ZZZ__FnCalls!F36</f>
        <v>Jun 2012</v>
      </c>
      <c r="AH94" s="20" t="str">
        <f>ZZZ__FnCalls!F37</f>
        <v>Jul 2012</v>
      </c>
      <c r="AI94" s="20" t="str">
        <f>ZZZ__FnCalls!F38</f>
        <v>Aug 2012</v>
      </c>
      <c r="AJ94" s="20" t="str">
        <f>ZZZ__FnCalls!F39</f>
        <v>Sep 2012</v>
      </c>
      <c r="AK94" s="20" t="str">
        <f>ZZZ__FnCalls!F40</f>
        <v>Oct 2012</v>
      </c>
      <c r="AL94" s="20" t="str">
        <f>ZZZ__FnCalls!F41</f>
        <v>Nov 2012</v>
      </c>
      <c r="AM94" s="20" t="str">
        <f>ZZZ__FnCalls!F42</f>
        <v>Dec 2012</v>
      </c>
      <c r="AN94" s="21" t="str">
        <f>ZZZ__FnCalls!H31</f>
        <v>2012</v>
      </c>
      <c r="AO94" s="20" t="str">
        <f>ZZZ__FnCalls!F43</f>
        <v>Jan 2013</v>
      </c>
      <c r="AP94" s="20" t="str">
        <f>ZZZ__FnCalls!F44</f>
        <v>Feb 2013</v>
      </c>
      <c r="AQ94" s="20" t="str">
        <f>ZZZ__FnCalls!F45</f>
        <v>Mar 2013</v>
      </c>
      <c r="AR94" s="20" t="str">
        <f>ZZZ__FnCalls!F46</f>
        <v>Apr 2013</v>
      </c>
      <c r="AS94" s="20" t="str">
        <f>ZZZ__FnCalls!F47</f>
        <v>May 2013</v>
      </c>
      <c r="AT94" s="20" t="str">
        <f>ZZZ__FnCalls!F48</f>
        <v>Jun 2013</v>
      </c>
      <c r="AU94" s="20" t="str">
        <f>ZZZ__FnCalls!F49</f>
        <v>Jul 2013</v>
      </c>
      <c r="AV94" s="20" t="str">
        <f>ZZZ__FnCalls!F50</f>
        <v>Aug 2013</v>
      </c>
      <c r="AW94" s="20" t="str">
        <f>ZZZ__FnCalls!F51</f>
        <v>Sep 2013</v>
      </c>
      <c r="AX94" s="20" t="str">
        <f>ZZZ__FnCalls!F52</f>
        <v>Oct 2013</v>
      </c>
      <c r="AY94" s="20" t="str">
        <f>ZZZ__FnCalls!F53</f>
        <v>Nov 2013</v>
      </c>
      <c r="AZ94" s="20" t="str">
        <f>ZZZ__FnCalls!F54</f>
        <v>Dec 2013</v>
      </c>
      <c r="BA94" s="21" t="str">
        <f>ZZZ__FnCalls!H43</f>
        <v>2013</v>
      </c>
      <c r="BB94" s="20" t="str">
        <f>ZZZ__FnCalls!F55</f>
        <v>Jan 2014</v>
      </c>
      <c r="BC94" s="20" t="str">
        <f>ZZZ__FnCalls!F56</f>
        <v>Feb 2014</v>
      </c>
      <c r="BD94" s="20" t="str">
        <f>ZZZ__FnCalls!F57</f>
        <v>Mar 2014</v>
      </c>
      <c r="BE94" s="20" t="str">
        <f>ZZZ__FnCalls!F58</f>
        <v>Apr 2014</v>
      </c>
      <c r="BF94" s="20" t="str">
        <f>ZZZ__FnCalls!F59</f>
        <v>May 2014</v>
      </c>
      <c r="BG94" s="20" t="str">
        <f>ZZZ__FnCalls!F60</f>
        <v>Jun 2014</v>
      </c>
      <c r="BH94" s="20" t="str">
        <f>ZZZ__FnCalls!F61</f>
        <v>Jul 2014</v>
      </c>
      <c r="BI94" s="20" t="str">
        <f>ZZZ__FnCalls!F62</f>
        <v>Aug 2014</v>
      </c>
      <c r="BJ94" s="20" t="str">
        <f>ZZZ__FnCalls!F63</f>
        <v>Sep 2014</v>
      </c>
      <c r="BK94" s="20" t="str">
        <f>ZZZ__FnCalls!F64</f>
        <v>Oct 2014</v>
      </c>
      <c r="BL94" s="20" t="str">
        <f>ZZZ__FnCalls!F65</f>
        <v>Nov 2014</v>
      </c>
      <c r="BM94" s="20" t="str">
        <f>ZZZ__FnCalls!F66</f>
        <v>Dec 2014</v>
      </c>
      <c r="BN94" s="21" t="str">
        <f>ZZZ__FnCalls!H55</f>
        <v>2014</v>
      </c>
      <c r="BO94" s="20" t="str">
        <f>ZZZ__FnCalls!F67</f>
        <v>Jan 2015</v>
      </c>
      <c r="BP94" s="20" t="str">
        <f>ZZZ__FnCalls!F68</f>
        <v>Feb 2015</v>
      </c>
      <c r="BQ94" s="20" t="str">
        <f>ZZZ__FnCalls!F69</f>
        <v>Mar 2015</v>
      </c>
      <c r="BR94" s="20" t="str">
        <f>ZZZ__FnCalls!F70</f>
        <v>Apr 2015</v>
      </c>
      <c r="BS94" s="20" t="str">
        <f>ZZZ__FnCalls!F71</f>
        <v>May 2015</v>
      </c>
      <c r="BT94" s="20" t="str">
        <f>ZZZ__FnCalls!F72</f>
        <v>Jun 2015</v>
      </c>
      <c r="BU94" s="20" t="str">
        <f>ZZZ__FnCalls!F73</f>
        <v>Jul 2015</v>
      </c>
      <c r="BV94" s="20" t="str">
        <f>ZZZ__FnCalls!F74</f>
        <v>Aug 2015</v>
      </c>
      <c r="BW94" s="20" t="str">
        <f>ZZZ__FnCalls!F75</f>
        <v>Sep 2015</v>
      </c>
      <c r="BX94" s="20" t="str">
        <f>ZZZ__FnCalls!F76</f>
        <v>Oct 2015</v>
      </c>
      <c r="BY94" s="20" t="str">
        <f>ZZZ__FnCalls!F77</f>
        <v>Nov 2015</v>
      </c>
      <c r="BZ94" s="20" t="str">
        <f>ZZZ__FnCalls!F78</f>
        <v>Dec 2015</v>
      </c>
      <c r="CA94" s="21" t="str">
        <f>ZZZ__FnCalls!H67</f>
        <v>2015</v>
      </c>
      <c r="CB94" s="20" t="str">
        <f>ZZZ__FnCalls!F79</f>
        <v>Jan 2016</v>
      </c>
      <c r="CC94" s="20" t="str">
        <f>ZZZ__FnCalls!F80</f>
        <v>Feb 2016</v>
      </c>
      <c r="CD94" s="20" t="str">
        <f>ZZZ__FnCalls!F81</f>
        <v>Mar 2016</v>
      </c>
      <c r="CE94" s="20" t="str">
        <f>ZZZ__FnCalls!F82</f>
        <v>Apr 2016</v>
      </c>
      <c r="CF94" s="20" t="str">
        <f>ZZZ__FnCalls!F83</f>
        <v>May 2016</v>
      </c>
      <c r="CG94" s="20" t="str">
        <f>ZZZ__FnCalls!F84</f>
        <v>Jun 2016</v>
      </c>
      <c r="CH94" s="20" t="str">
        <f>ZZZ__FnCalls!F85</f>
        <v>Jul 2016</v>
      </c>
      <c r="CI94" s="20" t="str">
        <f>ZZZ__FnCalls!F86</f>
        <v>Aug 2016</v>
      </c>
      <c r="CJ94" s="20" t="str">
        <f>ZZZ__FnCalls!F87</f>
        <v>Sep 2016</v>
      </c>
      <c r="CK94" s="20" t="str">
        <f>ZZZ__FnCalls!F88</f>
        <v>Oct 2016</v>
      </c>
      <c r="CL94" s="20" t="str">
        <f>ZZZ__FnCalls!F89</f>
        <v>Nov 2016</v>
      </c>
      <c r="CM94" s="20" t="str">
        <f>ZZZ__FnCalls!F90</f>
        <v>Dec 2016</v>
      </c>
      <c r="CN94" s="21" t="str">
        <f>ZZZ__FnCalls!H79</f>
        <v>2016</v>
      </c>
      <c r="CO94" s="20" t="str">
        <f>ZZZ__FnCalls!F91</f>
        <v>Jan 2017</v>
      </c>
      <c r="CP94" s="20" t="str">
        <f>ZZZ__FnCalls!F92</f>
        <v>Feb 2017</v>
      </c>
      <c r="CQ94" s="20" t="str">
        <f>ZZZ__FnCalls!F93</f>
        <v>Mar 2017</v>
      </c>
      <c r="CR94" s="20" t="str">
        <f>ZZZ__FnCalls!F94</f>
        <v>Apr 2017</v>
      </c>
      <c r="CS94" s="20" t="str">
        <f>ZZZ__FnCalls!F95</f>
        <v>May 2017</v>
      </c>
      <c r="CT94" s="20" t="str">
        <f>ZZZ__FnCalls!F96</f>
        <v>Jun 2017</v>
      </c>
      <c r="CU94" s="20" t="str">
        <f>ZZZ__FnCalls!F97</f>
        <v>Jul 2017</v>
      </c>
      <c r="CV94" s="20" t="str">
        <f>ZZZ__FnCalls!F98</f>
        <v>Aug 2017</v>
      </c>
      <c r="CW94" s="20" t="str">
        <f>ZZZ__FnCalls!F99</f>
        <v>Sep 2017</v>
      </c>
      <c r="CX94" s="20" t="str">
        <f>ZZZ__FnCalls!F100</f>
        <v>Oct 2017</v>
      </c>
      <c r="CY94" s="20" t="str">
        <f>ZZZ__FnCalls!F101</f>
        <v>Nov 2017</v>
      </c>
      <c r="CZ94" s="20" t="str">
        <f>ZZZ__FnCalls!F102</f>
        <v>Dec 2017</v>
      </c>
      <c r="DA94" s="21" t="str">
        <f>ZZZ__FnCalls!H91</f>
        <v>2017</v>
      </c>
      <c r="DB94" s="20" t="str">
        <f>ZZZ__FnCalls!F103</f>
        <v>Jan 2018</v>
      </c>
      <c r="DC94" s="20" t="str">
        <f>ZZZ__FnCalls!F104</f>
        <v>Feb 2018</v>
      </c>
      <c r="DD94" s="20" t="str">
        <f>ZZZ__FnCalls!F105</f>
        <v>Mar 2018</v>
      </c>
      <c r="DE94" s="20" t="str">
        <f>ZZZ__FnCalls!F106</f>
        <v>Apr 2018</v>
      </c>
      <c r="DF94" s="20" t="str">
        <f>ZZZ__FnCalls!F107</f>
        <v>May 2018</v>
      </c>
      <c r="DG94" s="20" t="str">
        <f>ZZZ__FnCalls!F108</f>
        <v>Jun 2018</v>
      </c>
      <c r="DH94" s="20" t="str">
        <f>ZZZ__FnCalls!F109</f>
        <v>Jul 2018</v>
      </c>
      <c r="DI94" s="20" t="str">
        <f>ZZZ__FnCalls!F110</f>
        <v>Aug 2018</v>
      </c>
      <c r="DJ94" s="20" t="str">
        <f>ZZZ__FnCalls!F111</f>
        <v>Sep 2018</v>
      </c>
      <c r="DK94" s="20" t="str">
        <f>ZZZ__FnCalls!F112</f>
        <v>Oct 2018</v>
      </c>
      <c r="DL94" s="20" t="str">
        <f>ZZZ__FnCalls!F113</f>
        <v>Nov 2018</v>
      </c>
      <c r="DM94" s="20" t="str">
        <f>ZZZ__FnCalls!F114</f>
        <v>Dec 2018</v>
      </c>
      <c r="DN94" s="21" t="str">
        <f>ZZZ__FnCalls!H103</f>
        <v>2018</v>
      </c>
      <c r="DO94" s="20" t="str">
        <f>ZZZ__FnCalls!F115</f>
        <v>Jan 2019</v>
      </c>
      <c r="DP94" s="20" t="str">
        <f>ZZZ__FnCalls!F116</f>
        <v>Feb 2019</v>
      </c>
      <c r="DQ94" s="20" t="str">
        <f>ZZZ__FnCalls!F117</f>
        <v>Mar 2019</v>
      </c>
      <c r="DR94" s="20" t="str">
        <f>ZZZ__FnCalls!F118</f>
        <v>Apr 2019</v>
      </c>
      <c r="DS94" s="20" t="str">
        <f>ZZZ__FnCalls!F119</f>
        <v>May 2019</v>
      </c>
      <c r="DT94" s="20" t="str">
        <f>ZZZ__FnCalls!F120</f>
        <v>Jun 2019</v>
      </c>
      <c r="DU94" s="20" t="str">
        <f>ZZZ__FnCalls!F121</f>
        <v>Jul 2019</v>
      </c>
      <c r="DV94" s="20" t="str">
        <f>ZZZ__FnCalls!F122</f>
        <v>Aug 2019</v>
      </c>
      <c r="DW94" s="20" t="str">
        <f>ZZZ__FnCalls!F123</f>
        <v>Sep 2019</v>
      </c>
      <c r="DX94" s="20" t="str">
        <f>ZZZ__FnCalls!F124</f>
        <v>Oct 2019</v>
      </c>
      <c r="DY94" s="20" t="str">
        <f>ZZZ__FnCalls!F125</f>
        <v>Nov 2019</v>
      </c>
      <c r="DZ94" s="20" t="str">
        <f>ZZZ__FnCalls!F126</f>
        <v>Dec 2019</v>
      </c>
      <c r="EA94" s="21" t="str">
        <f>ZZZ__FnCalls!H115</f>
        <v>2019</v>
      </c>
      <c r="EB94" s="20" t="str">
        <f>ZZZ__FnCalls!F127</f>
        <v>Jan 2020</v>
      </c>
      <c r="EC94" s="20" t="str">
        <f>ZZZ__FnCalls!F128</f>
        <v>Feb 2020</v>
      </c>
      <c r="ED94" s="20" t="str">
        <f>ZZZ__FnCalls!F129</f>
        <v>Mar 2020</v>
      </c>
      <c r="EE94" s="20" t="str">
        <f>ZZZ__FnCalls!F130</f>
        <v>Apr 2020</v>
      </c>
      <c r="EF94" s="20" t="str">
        <f>ZZZ__FnCalls!F131</f>
        <v>May 2020</v>
      </c>
      <c r="EG94" s="20" t="str">
        <f>ZZZ__FnCalls!F132</f>
        <v>Jun 2020</v>
      </c>
      <c r="EH94" s="20" t="str">
        <f>ZZZ__FnCalls!F133</f>
        <v>Jul 2020</v>
      </c>
      <c r="EI94" s="20" t="str">
        <f>ZZZ__FnCalls!F134</f>
        <v>Aug 2020</v>
      </c>
      <c r="EJ94" s="20" t="str">
        <f>ZZZ__FnCalls!F135</f>
        <v>Sep 2020</v>
      </c>
      <c r="EK94" s="20" t="str">
        <f>ZZZ__FnCalls!F136</f>
        <v>Oct 2020</v>
      </c>
      <c r="EL94" s="20" t="str">
        <f>ZZZ__FnCalls!F137</f>
        <v>Nov 2020</v>
      </c>
      <c r="EM94" s="20" t="str">
        <f>ZZZ__FnCalls!F138</f>
        <v>Dec 2020</v>
      </c>
      <c r="EN94" s="21" t="str">
        <f>ZZZ__FnCalls!H127</f>
        <v>2020</v>
      </c>
    </row>
    <row r="95" spans="1:144" ht="12.75" customHeight="1">
      <c r="A95" s="5"/>
      <c r="B95" s="44" t="str">
        <f>ZZZ__FnCalls!F7</f>
        <v>Jan 2010</v>
      </c>
      <c r="C95" s="44" t="str">
        <f>ZZZ__FnCalls!F8</f>
        <v>Feb 2010</v>
      </c>
      <c r="D95" s="44" t="str">
        <f>ZZZ__FnCalls!F9</f>
        <v>Mar 2010</v>
      </c>
      <c r="E95" s="44" t="str">
        <f>ZZZ__FnCalls!F10</f>
        <v>Apr 2010</v>
      </c>
      <c r="F95" s="44" t="str">
        <f>ZZZ__FnCalls!F11</f>
        <v>May 2010</v>
      </c>
      <c r="G95" s="44" t="str">
        <f>ZZZ__FnCalls!F12</f>
        <v>Jun 2010</v>
      </c>
      <c r="H95" s="44" t="str">
        <f>ZZZ__FnCalls!F13</f>
        <v>Jul 2010</v>
      </c>
      <c r="I95" s="44" t="str">
        <f>ZZZ__FnCalls!F14</f>
        <v>Aug 2010</v>
      </c>
      <c r="J95" s="44" t="str">
        <f>ZZZ__FnCalls!F15</f>
        <v>Sep 2010</v>
      </c>
      <c r="K95" s="44" t="str">
        <f>ZZZ__FnCalls!F16</f>
        <v>Oct 2010</v>
      </c>
      <c r="L95" s="44" t="str">
        <f>ZZZ__FnCalls!F17</f>
        <v>Nov 2010</v>
      </c>
      <c r="M95" s="44" t="str">
        <f>ZZZ__FnCalls!F18</f>
        <v>Dec 2010</v>
      </c>
      <c r="N95" s="45" t="str">
        <f>ZZZ__FnCalls!F7</f>
        <v>Jan 2010</v>
      </c>
      <c r="O95" s="44" t="str">
        <f>ZZZ__FnCalls!F19</f>
        <v>Jan 2011</v>
      </c>
      <c r="P95" s="44" t="str">
        <f>ZZZ__FnCalls!F20</f>
        <v>Feb 2011</v>
      </c>
      <c r="Q95" s="44" t="str">
        <f>ZZZ__FnCalls!F21</f>
        <v>Mar 2011</v>
      </c>
      <c r="R95" s="44" t="str">
        <f>ZZZ__FnCalls!F22</f>
        <v>Apr 2011</v>
      </c>
      <c r="S95" s="44" t="str">
        <f>ZZZ__FnCalls!F23</f>
        <v>May 2011</v>
      </c>
      <c r="T95" s="44" t="str">
        <f>ZZZ__FnCalls!F24</f>
        <v>Jun 2011</v>
      </c>
      <c r="U95" s="44" t="str">
        <f>ZZZ__FnCalls!F25</f>
        <v>Jul 2011</v>
      </c>
      <c r="V95" s="44" t="str">
        <f>ZZZ__FnCalls!F26</f>
        <v>Aug 2011</v>
      </c>
      <c r="W95" s="44" t="str">
        <f>ZZZ__FnCalls!F27</f>
        <v>Sep 2011</v>
      </c>
      <c r="X95" s="44" t="str">
        <f>ZZZ__FnCalls!F28</f>
        <v>Oct 2011</v>
      </c>
      <c r="Y95" s="44" t="str">
        <f>ZZZ__FnCalls!F29</f>
        <v>Nov 2011</v>
      </c>
      <c r="Z95" s="44" t="str">
        <f>ZZZ__FnCalls!F30</f>
        <v>Dec 2011</v>
      </c>
      <c r="AA95" s="45" t="str">
        <f>ZZZ__FnCalls!F19</f>
        <v>Jan 2011</v>
      </c>
      <c r="AB95" s="44" t="str">
        <f>ZZZ__FnCalls!F31</f>
        <v>Jan 2012</v>
      </c>
      <c r="AC95" s="44" t="str">
        <f>ZZZ__FnCalls!F32</f>
        <v>Feb 2012</v>
      </c>
      <c r="AD95" s="44" t="str">
        <f>ZZZ__FnCalls!F33</f>
        <v>Mar 2012</v>
      </c>
      <c r="AE95" s="44" t="str">
        <f>ZZZ__FnCalls!F34</f>
        <v>Apr 2012</v>
      </c>
      <c r="AF95" s="44" t="str">
        <f>ZZZ__FnCalls!F35</f>
        <v>May 2012</v>
      </c>
      <c r="AG95" s="44" t="str">
        <f>ZZZ__FnCalls!F36</f>
        <v>Jun 2012</v>
      </c>
      <c r="AH95" s="44" t="str">
        <f>ZZZ__FnCalls!F37</f>
        <v>Jul 2012</v>
      </c>
      <c r="AI95" s="44" t="str">
        <f>ZZZ__FnCalls!F38</f>
        <v>Aug 2012</v>
      </c>
      <c r="AJ95" s="44" t="str">
        <f>ZZZ__FnCalls!F39</f>
        <v>Sep 2012</v>
      </c>
      <c r="AK95" s="44" t="str">
        <f>ZZZ__FnCalls!F40</f>
        <v>Oct 2012</v>
      </c>
      <c r="AL95" s="44" t="str">
        <f>ZZZ__FnCalls!F41</f>
        <v>Nov 2012</v>
      </c>
      <c r="AM95" s="44" t="str">
        <f>ZZZ__FnCalls!F42</f>
        <v>Dec 2012</v>
      </c>
      <c r="AN95" s="45" t="str">
        <f>ZZZ__FnCalls!F31</f>
        <v>Jan 2012</v>
      </c>
      <c r="AO95" s="44" t="str">
        <f>ZZZ__FnCalls!F43</f>
        <v>Jan 2013</v>
      </c>
      <c r="AP95" s="44" t="str">
        <f>ZZZ__FnCalls!F44</f>
        <v>Feb 2013</v>
      </c>
      <c r="AQ95" s="44" t="str">
        <f>ZZZ__FnCalls!F45</f>
        <v>Mar 2013</v>
      </c>
      <c r="AR95" s="44" t="str">
        <f>ZZZ__FnCalls!F46</f>
        <v>Apr 2013</v>
      </c>
      <c r="AS95" s="44" t="str">
        <f>ZZZ__FnCalls!F47</f>
        <v>May 2013</v>
      </c>
      <c r="AT95" s="44" t="str">
        <f>ZZZ__FnCalls!F48</f>
        <v>Jun 2013</v>
      </c>
      <c r="AU95" s="44" t="str">
        <f>ZZZ__FnCalls!F49</f>
        <v>Jul 2013</v>
      </c>
      <c r="AV95" s="44" t="str">
        <f>ZZZ__FnCalls!F50</f>
        <v>Aug 2013</v>
      </c>
      <c r="AW95" s="44" t="str">
        <f>ZZZ__FnCalls!F51</f>
        <v>Sep 2013</v>
      </c>
      <c r="AX95" s="44" t="str">
        <f>ZZZ__FnCalls!F52</f>
        <v>Oct 2013</v>
      </c>
      <c r="AY95" s="44" t="str">
        <f>ZZZ__FnCalls!F53</f>
        <v>Nov 2013</v>
      </c>
      <c r="AZ95" s="44" t="str">
        <f>ZZZ__FnCalls!F54</f>
        <v>Dec 2013</v>
      </c>
      <c r="BA95" s="45" t="str">
        <f>ZZZ__FnCalls!F43</f>
        <v>Jan 2013</v>
      </c>
      <c r="BB95" s="44" t="str">
        <f>ZZZ__FnCalls!F55</f>
        <v>Jan 2014</v>
      </c>
      <c r="BC95" s="44" t="str">
        <f>ZZZ__FnCalls!F56</f>
        <v>Feb 2014</v>
      </c>
      <c r="BD95" s="44" t="str">
        <f>ZZZ__FnCalls!F57</f>
        <v>Mar 2014</v>
      </c>
      <c r="BE95" s="44" t="str">
        <f>ZZZ__FnCalls!F58</f>
        <v>Apr 2014</v>
      </c>
      <c r="BF95" s="44" t="str">
        <f>ZZZ__FnCalls!F59</f>
        <v>May 2014</v>
      </c>
      <c r="BG95" s="44" t="str">
        <f>ZZZ__FnCalls!F60</f>
        <v>Jun 2014</v>
      </c>
      <c r="BH95" s="44" t="str">
        <f>ZZZ__FnCalls!F61</f>
        <v>Jul 2014</v>
      </c>
      <c r="BI95" s="44" t="str">
        <f>ZZZ__FnCalls!F62</f>
        <v>Aug 2014</v>
      </c>
      <c r="BJ95" s="44" t="str">
        <f>ZZZ__FnCalls!F63</f>
        <v>Sep 2014</v>
      </c>
      <c r="BK95" s="44" t="str">
        <f>ZZZ__FnCalls!F64</f>
        <v>Oct 2014</v>
      </c>
      <c r="BL95" s="44" t="str">
        <f>ZZZ__FnCalls!F65</f>
        <v>Nov 2014</v>
      </c>
      <c r="BM95" s="44" t="str">
        <f>ZZZ__FnCalls!F66</f>
        <v>Dec 2014</v>
      </c>
      <c r="BN95" s="45" t="str">
        <f>ZZZ__FnCalls!F55</f>
        <v>Jan 2014</v>
      </c>
      <c r="BO95" s="44" t="str">
        <f>ZZZ__FnCalls!F67</f>
        <v>Jan 2015</v>
      </c>
      <c r="BP95" s="44" t="str">
        <f>ZZZ__FnCalls!F68</f>
        <v>Feb 2015</v>
      </c>
      <c r="BQ95" s="44" t="str">
        <f>ZZZ__FnCalls!F69</f>
        <v>Mar 2015</v>
      </c>
      <c r="BR95" s="44" t="str">
        <f>ZZZ__FnCalls!F70</f>
        <v>Apr 2015</v>
      </c>
      <c r="BS95" s="44" t="str">
        <f>ZZZ__FnCalls!F71</f>
        <v>May 2015</v>
      </c>
      <c r="BT95" s="44" t="str">
        <f>ZZZ__FnCalls!F72</f>
        <v>Jun 2015</v>
      </c>
      <c r="BU95" s="44" t="str">
        <f>ZZZ__FnCalls!F73</f>
        <v>Jul 2015</v>
      </c>
      <c r="BV95" s="44" t="str">
        <f>ZZZ__FnCalls!F74</f>
        <v>Aug 2015</v>
      </c>
      <c r="BW95" s="44" t="str">
        <f>ZZZ__FnCalls!F75</f>
        <v>Sep 2015</v>
      </c>
      <c r="BX95" s="44" t="str">
        <f>ZZZ__FnCalls!F76</f>
        <v>Oct 2015</v>
      </c>
      <c r="BY95" s="44" t="str">
        <f>ZZZ__FnCalls!F77</f>
        <v>Nov 2015</v>
      </c>
      <c r="BZ95" s="44" t="str">
        <f>ZZZ__FnCalls!F78</f>
        <v>Dec 2015</v>
      </c>
      <c r="CA95" s="45" t="str">
        <f>ZZZ__FnCalls!F67</f>
        <v>Jan 2015</v>
      </c>
      <c r="CB95" s="44" t="str">
        <f>ZZZ__FnCalls!F79</f>
        <v>Jan 2016</v>
      </c>
      <c r="CC95" s="44" t="str">
        <f>ZZZ__FnCalls!F80</f>
        <v>Feb 2016</v>
      </c>
      <c r="CD95" s="44" t="str">
        <f>ZZZ__FnCalls!F81</f>
        <v>Mar 2016</v>
      </c>
      <c r="CE95" s="44" t="str">
        <f>ZZZ__FnCalls!F82</f>
        <v>Apr 2016</v>
      </c>
      <c r="CF95" s="44" t="str">
        <f>ZZZ__FnCalls!F83</f>
        <v>May 2016</v>
      </c>
      <c r="CG95" s="44" t="str">
        <f>ZZZ__FnCalls!F84</f>
        <v>Jun 2016</v>
      </c>
      <c r="CH95" s="44" t="str">
        <f>ZZZ__FnCalls!F85</f>
        <v>Jul 2016</v>
      </c>
      <c r="CI95" s="44" t="str">
        <f>ZZZ__FnCalls!F86</f>
        <v>Aug 2016</v>
      </c>
      <c r="CJ95" s="44" t="str">
        <f>ZZZ__FnCalls!F87</f>
        <v>Sep 2016</v>
      </c>
      <c r="CK95" s="44" t="str">
        <f>ZZZ__FnCalls!F88</f>
        <v>Oct 2016</v>
      </c>
      <c r="CL95" s="44" t="str">
        <f>ZZZ__FnCalls!F89</f>
        <v>Nov 2016</v>
      </c>
      <c r="CM95" s="44" t="str">
        <f>ZZZ__FnCalls!F90</f>
        <v>Dec 2016</v>
      </c>
      <c r="CN95" s="45" t="str">
        <f>ZZZ__FnCalls!F79</f>
        <v>Jan 2016</v>
      </c>
      <c r="CO95" s="44" t="str">
        <f>ZZZ__FnCalls!F91</f>
        <v>Jan 2017</v>
      </c>
      <c r="CP95" s="44" t="str">
        <f>ZZZ__FnCalls!F92</f>
        <v>Feb 2017</v>
      </c>
      <c r="CQ95" s="44" t="str">
        <f>ZZZ__FnCalls!F93</f>
        <v>Mar 2017</v>
      </c>
      <c r="CR95" s="44" t="str">
        <f>ZZZ__FnCalls!F94</f>
        <v>Apr 2017</v>
      </c>
      <c r="CS95" s="44" t="str">
        <f>ZZZ__FnCalls!F95</f>
        <v>May 2017</v>
      </c>
      <c r="CT95" s="44" t="str">
        <f>ZZZ__FnCalls!F96</f>
        <v>Jun 2017</v>
      </c>
      <c r="CU95" s="44" t="str">
        <f>ZZZ__FnCalls!F97</f>
        <v>Jul 2017</v>
      </c>
      <c r="CV95" s="44" t="str">
        <f>ZZZ__FnCalls!F98</f>
        <v>Aug 2017</v>
      </c>
      <c r="CW95" s="44" t="str">
        <f>ZZZ__FnCalls!F99</f>
        <v>Sep 2017</v>
      </c>
      <c r="CX95" s="44" t="str">
        <f>ZZZ__FnCalls!F100</f>
        <v>Oct 2017</v>
      </c>
      <c r="CY95" s="44" t="str">
        <f>ZZZ__FnCalls!F101</f>
        <v>Nov 2017</v>
      </c>
      <c r="CZ95" s="44" t="str">
        <f>ZZZ__FnCalls!F102</f>
        <v>Dec 2017</v>
      </c>
      <c r="DA95" s="45" t="str">
        <f>ZZZ__FnCalls!F91</f>
        <v>Jan 2017</v>
      </c>
      <c r="DB95" s="44" t="str">
        <f>ZZZ__FnCalls!F103</f>
        <v>Jan 2018</v>
      </c>
      <c r="DC95" s="44" t="str">
        <f>ZZZ__FnCalls!F104</f>
        <v>Feb 2018</v>
      </c>
      <c r="DD95" s="44" t="str">
        <f>ZZZ__FnCalls!F105</f>
        <v>Mar 2018</v>
      </c>
      <c r="DE95" s="44" t="str">
        <f>ZZZ__FnCalls!F106</f>
        <v>Apr 2018</v>
      </c>
      <c r="DF95" s="44" t="str">
        <f>ZZZ__FnCalls!F107</f>
        <v>May 2018</v>
      </c>
      <c r="DG95" s="44" t="str">
        <f>ZZZ__FnCalls!F108</f>
        <v>Jun 2018</v>
      </c>
      <c r="DH95" s="44" t="str">
        <f>ZZZ__FnCalls!F109</f>
        <v>Jul 2018</v>
      </c>
      <c r="DI95" s="44" t="str">
        <f>ZZZ__FnCalls!F110</f>
        <v>Aug 2018</v>
      </c>
      <c r="DJ95" s="44" t="str">
        <f>ZZZ__FnCalls!F111</f>
        <v>Sep 2018</v>
      </c>
      <c r="DK95" s="44" t="str">
        <f>ZZZ__FnCalls!F112</f>
        <v>Oct 2018</v>
      </c>
      <c r="DL95" s="44" t="str">
        <f>ZZZ__FnCalls!F113</f>
        <v>Nov 2018</v>
      </c>
      <c r="DM95" s="44" t="str">
        <f>ZZZ__FnCalls!F114</f>
        <v>Dec 2018</v>
      </c>
      <c r="DN95" s="45" t="str">
        <f>ZZZ__FnCalls!F103</f>
        <v>Jan 2018</v>
      </c>
      <c r="DO95" s="44" t="str">
        <f>ZZZ__FnCalls!F115</f>
        <v>Jan 2019</v>
      </c>
      <c r="DP95" s="44" t="str">
        <f>ZZZ__FnCalls!F116</f>
        <v>Feb 2019</v>
      </c>
      <c r="DQ95" s="44" t="str">
        <f>ZZZ__FnCalls!F117</f>
        <v>Mar 2019</v>
      </c>
      <c r="DR95" s="44" t="str">
        <f>ZZZ__FnCalls!F118</f>
        <v>Apr 2019</v>
      </c>
      <c r="DS95" s="44" t="str">
        <f>ZZZ__FnCalls!F119</f>
        <v>May 2019</v>
      </c>
      <c r="DT95" s="44" t="str">
        <f>ZZZ__FnCalls!F120</f>
        <v>Jun 2019</v>
      </c>
      <c r="DU95" s="44" t="str">
        <f>ZZZ__FnCalls!F121</f>
        <v>Jul 2019</v>
      </c>
      <c r="DV95" s="44" t="str">
        <f>ZZZ__FnCalls!F122</f>
        <v>Aug 2019</v>
      </c>
      <c r="DW95" s="44" t="str">
        <f>ZZZ__FnCalls!F123</f>
        <v>Sep 2019</v>
      </c>
      <c r="DX95" s="44" t="str">
        <f>ZZZ__FnCalls!F124</f>
        <v>Oct 2019</v>
      </c>
      <c r="DY95" s="44" t="str">
        <f>ZZZ__FnCalls!F125</f>
        <v>Nov 2019</v>
      </c>
      <c r="DZ95" s="44" t="str">
        <f>ZZZ__FnCalls!F126</f>
        <v>Dec 2019</v>
      </c>
      <c r="EA95" s="45" t="str">
        <f>ZZZ__FnCalls!F115</f>
        <v>Jan 2019</v>
      </c>
      <c r="EB95" s="44" t="str">
        <f>ZZZ__FnCalls!F127</f>
        <v>Jan 2020</v>
      </c>
      <c r="EC95" s="44" t="str">
        <f>ZZZ__FnCalls!F128</f>
        <v>Feb 2020</v>
      </c>
      <c r="ED95" s="44" t="str">
        <f>ZZZ__FnCalls!F129</f>
        <v>Mar 2020</v>
      </c>
      <c r="EE95" s="44" t="str">
        <f>ZZZ__FnCalls!F130</f>
        <v>Apr 2020</v>
      </c>
      <c r="EF95" s="44" t="str">
        <f>ZZZ__FnCalls!F131</f>
        <v>May 2020</v>
      </c>
      <c r="EG95" s="44" t="str">
        <f>ZZZ__FnCalls!F132</f>
        <v>Jun 2020</v>
      </c>
      <c r="EH95" s="44" t="str">
        <f>ZZZ__FnCalls!F133</f>
        <v>Jul 2020</v>
      </c>
      <c r="EI95" s="44" t="str">
        <f>ZZZ__FnCalls!F134</f>
        <v>Aug 2020</v>
      </c>
      <c r="EJ95" s="44" t="str">
        <f>ZZZ__FnCalls!F135</f>
        <v>Sep 2020</v>
      </c>
      <c r="EK95" s="44" t="str">
        <f>ZZZ__FnCalls!F136</f>
        <v>Oct 2020</v>
      </c>
      <c r="EL95" s="44" t="str">
        <f>ZZZ__FnCalls!F137</f>
        <v>Nov 2020</v>
      </c>
      <c r="EM95" s="44" t="str">
        <f>ZZZ__FnCalls!F138</f>
        <v>Dec 2020</v>
      </c>
      <c r="EN95" s="45" t="str">
        <f>ZZZ__FnCalls!F127</f>
        <v>Jan 2020</v>
      </c>
    </row>
    <row r="96" spans="1:144" ht="12.75" customHeight="1">
      <c r="A96" s="2" t="str">
        <f>"Demand_Expected_Short_mean_1"</f>
        <v>Demand_Expected_Short_mean_1</v>
      </c>
    </row>
    <row r="97" spans="1:144" ht="12.75" customHeight="1">
      <c r="B97" s="19" t="str">
        <f>ZZZ__FnCalls!F7</f>
        <v>Jan 2010</v>
      </c>
      <c r="C97" s="20" t="str">
        <f>ZZZ__FnCalls!F8</f>
        <v>Feb 2010</v>
      </c>
      <c r="D97" s="20" t="str">
        <f>ZZZ__FnCalls!F9</f>
        <v>Mar 2010</v>
      </c>
      <c r="E97" s="20" t="str">
        <f>ZZZ__FnCalls!F10</f>
        <v>Apr 2010</v>
      </c>
      <c r="F97" s="20" t="str">
        <f>ZZZ__FnCalls!F11</f>
        <v>May 2010</v>
      </c>
      <c r="G97" s="20" t="str">
        <f>ZZZ__FnCalls!F12</f>
        <v>Jun 2010</v>
      </c>
      <c r="H97" s="20" t="str">
        <f>ZZZ__FnCalls!F13</f>
        <v>Jul 2010</v>
      </c>
      <c r="I97" s="20" t="str">
        <f>ZZZ__FnCalls!F14</f>
        <v>Aug 2010</v>
      </c>
      <c r="J97" s="20" t="str">
        <f>ZZZ__FnCalls!F15</f>
        <v>Sep 2010</v>
      </c>
      <c r="K97" s="20" t="str">
        <f>ZZZ__FnCalls!F16</f>
        <v>Oct 2010</v>
      </c>
      <c r="L97" s="20" t="str">
        <f>ZZZ__FnCalls!F17</f>
        <v>Nov 2010</v>
      </c>
      <c r="M97" s="20" t="str">
        <f>ZZZ__FnCalls!F18</f>
        <v>Dec 2010</v>
      </c>
      <c r="N97" s="21" t="str">
        <f>ZZZ__FnCalls!H7</f>
        <v>2010</v>
      </c>
      <c r="O97" s="20" t="str">
        <f>ZZZ__FnCalls!F19</f>
        <v>Jan 2011</v>
      </c>
      <c r="P97" s="20" t="str">
        <f>ZZZ__FnCalls!F20</f>
        <v>Feb 2011</v>
      </c>
      <c r="Q97" s="20" t="str">
        <f>ZZZ__FnCalls!F21</f>
        <v>Mar 2011</v>
      </c>
      <c r="R97" s="20" t="str">
        <f>ZZZ__FnCalls!F22</f>
        <v>Apr 2011</v>
      </c>
      <c r="S97" s="20" t="str">
        <f>ZZZ__FnCalls!F23</f>
        <v>May 2011</v>
      </c>
      <c r="T97" s="20" t="str">
        <f>ZZZ__FnCalls!F24</f>
        <v>Jun 2011</v>
      </c>
      <c r="U97" s="20" t="str">
        <f>ZZZ__FnCalls!F25</f>
        <v>Jul 2011</v>
      </c>
      <c r="V97" s="20" t="str">
        <f>ZZZ__FnCalls!F26</f>
        <v>Aug 2011</v>
      </c>
      <c r="W97" s="20" t="str">
        <f>ZZZ__FnCalls!F27</f>
        <v>Sep 2011</v>
      </c>
      <c r="X97" s="20" t="str">
        <f>ZZZ__FnCalls!F28</f>
        <v>Oct 2011</v>
      </c>
      <c r="Y97" s="20" t="str">
        <f>ZZZ__FnCalls!F29</f>
        <v>Nov 2011</v>
      </c>
      <c r="Z97" s="20" t="str">
        <f>ZZZ__FnCalls!F30</f>
        <v>Dec 2011</v>
      </c>
      <c r="AA97" s="21" t="str">
        <f>ZZZ__FnCalls!H19</f>
        <v>2011</v>
      </c>
      <c r="AB97" s="20" t="str">
        <f>ZZZ__FnCalls!F31</f>
        <v>Jan 2012</v>
      </c>
      <c r="AC97" s="20" t="str">
        <f>ZZZ__FnCalls!F32</f>
        <v>Feb 2012</v>
      </c>
      <c r="AD97" s="20" t="str">
        <f>ZZZ__FnCalls!F33</f>
        <v>Mar 2012</v>
      </c>
      <c r="AE97" s="20" t="str">
        <f>ZZZ__FnCalls!F34</f>
        <v>Apr 2012</v>
      </c>
      <c r="AF97" s="20" t="str">
        <f>ZZZ__FnCalls!F35</f>
        <v>May 2012</v>
      </c>
      <c r="AG97" s="20" t="str">
        <f>ZZZ__FnCalls!F36</f>
        <v>Jun 2012</v>
      </c>
      <c r="AH97" s="20" t="str">
        <f>ZZZ__FnCalls!F37</f>
        <v>Jul 2012</v>
      </c>
      <c r="AI97" s="20" t="str">
        <f>ZZZ__FnCalls!F38</f>
        <v>Aug 2012</v>
      </c>
      <c r="AJ97" s="20" t="str">
        <f>ZZZ__FnCalls!F39</f>
        <v>Sep 2012</v>
      </c>
      <c r="AK97" s="20" t="str">
        <f>ZZZ__FnCalls!F40</f>
        <v>Oct 2012</v>
      </c>
      <c r="AL97" s="20" t="str">
        <f>ZZZ__FnCalls!F41</f>
        <v>Nov 2012</v>
      </c>
      <c r="AM97" s="20" t="str">
        <f>ZZZ__FnCalls!F42</f>
        <v>Dec 2012</v>
      </c>
      <c r="AN97" s="21" t="str">
        <f>ZZZ__FnCalls!H31</f>
        <v>2012</v>
      </c>
      <c r="AO97" s="20" t="str">
        <f>ZZZ__FnCalls!F43</f>
        <v>Jan 2013</v>
      </c>
      <c r="AP97" s="20" t="str">
        <f>ZZZ__FnCalls!F44</f>
        <v>Feb 2013</v>
      </c>
      <c r="AQ97" s="20" t="str">
        <f>ZZZ__FnCalls!F45</f>
        <v>Mar 2013</v>
      </c>
      <c r="AR97" s="20" t="str">
        <f>ZZZ__FnCalls!F46</f>
        <v>Apr 2013</v>
      </c>
      <c r="AS97" s="20" t="str">
        <f>ZZZ__FnCalls!F47</f>
        <v>May 2013</v>
      </c>
      <c r="AT97" s="20" t="str">
        <f>ZZZ__FnCalls!F48</f>
        <v>Jun 2013</v>
      </c>
      <c r="AU97" s="20" t="str">
        <f>ZZZ__FnCalls!F49</f>
        <v>Jul 2013</v>
      </c>
      <c r="AV97" s="20" t="str">
        <f>ZZZ__FnCalls!F50</f>
        <v>Aug 2013</v>
      </c>
      <c r="AW97" s="20" t="str">
        <f>ZZZ__FnCalls!F51</f>
        <v>Sep 2013</v>
      </c>
      <c r="AX97" s="20" t="str">
        <f>ZZZ__FnCalls!F52</f>
        <v>Oct 2013</v>
      </c>
      <c r="AY97" s="20" t="str">
        <f>ZZZ__FnCalls!F53</f>
        <v>Nov 2013</v>
      </c>
      <c r="AZ97" s="20" t="str">
        <f>ZZZ__FnCalls!F54</f>
        <v>Dec 2013</v>
      </c>
      <c r="BA97" s="21" t="str">
        <f>ZZZ__FnCalls!H43</f>
        <v>2013</v>
      </c>
      <c r="BB97" s="20" t="str">
        <f>ZZZ__FnCalls!F55</f>
        <v>Jan 2014</v>
      </c>
      <c r="BC97" s="20" t="str">
        <f>ZZZ__FnCalls!F56</f>
        <v>Feb 2014</v>
      </c>
      <c r="BD97" s="20" t="str">
        <f>ZZZ__FnCalls!F57</f>
        <v>Mar 2014</v>
      </c>
      <c r="BE97" s="20" t="str">
        <f>ZZZ__FnCalls!F58</f>
        <v>Apr 2014</v>
      </c>
      <c r="BF97" s="20" t="str">
        <f>ZZZ__FnCalls!F59</f>
        <v>May 2014</v>
      </c>
      <c r="BG97" s="20" t="str">
        <f>ZZZ__FnCalls!F60</f>
        <v>Jun 2014</v>
      </c>
      <c r="BH97" s="20" t="str">
        <f>ZZZ__FnCalls!F61</f>
        <v>Jul 2014</v>
      </c>
      <c r="BI97" s="20" t="str">
        <f>ZZZ__FnCalls!F62</f>
        <v>Aug 2014</v>
      </c>
      <c r="BJ97" s="20" t="str">
        <f>ZZZ__FnCalls!F63</f>
        <v>Sep 2014</v>
      </c>
      <c r="BK97" s="20" t="str">
        <f>ZZZ__FnCalls!F64</f>
        <v>Oct 2014</v>
      </c>
      <c r="BL97" s="20" t="str">
        <f>ZZZ__FnCalls!F65</f>
        <v>Nov 2014</v>
      </c>
      <c r="BM97" s="20" t="str">
        <f>ZZZ__FnCalls!F66</f>
        <v>Dec 2014</v>
      </c>
      <c r="BN97" s="21" t="str">
        <f>ZZZ__FnCalls!H55</f>
        <v>2014</v>
      </c>
      <c r="BO97" s="20" t="str">
        <f>ZZZ__FnCalls!F67</f>
        <v>Jan 2015</v>
      </c>
      <c r="BP97" s="20" t="str">
        <f>ZZZ__FnCalls!F68</f>
        <v>Feb 2015</v>
      </c>
      <c r="BQ97" s="20" t="str">
        <f>ZZZ__FnCalls!F69</f>
        <v>Mar 2015</v>
      </c>
      <c r="BR97" s="20" t="str">
        <f>ZZZ__FnCalls!F70</f>
        <v>Apr 2015</v>
      </c>
      <c r="BS97" s="20" t="str">
        <f>ZZZ__FnCalls!F71</f>
        <v>May 2015</v>
      </c>
      <c r="BT97" s="20" t="str">
        <f>ZZZ__FnCalls!F72</f>
        <v>Jun 2015</v>
      </c>
      <c r="BU97" s="20" t="str">
        <f>ZZZ__FnCalls!F73</f>
        <v>Jul 2015</v>
      </c>
      <c r="BV97" s="20" t="str">
        <f>ZZZ__FnCalls!F74</f>
        <v>Aug 2015</v>
      </c>
      <c r="BW97" s="20" t="str">
        <f>ZZZ__FnCalls!F75</f>
        <v>Sep 2015</v>
      </c>
      <c r="BX97" s="20" t="str">
        <f>ZZZ__FnCalls!F76</f>
        <v>Oct 2015</v>
      </c>
      <c r="BY97" s="20" t="str">
        <f>ZZZ__FnCalls!F77</f>
        <v>Nov 2015</v>
      </c>
      <c r="BZ97" s="20" t="str">
        <f>ZZZ__FnCalls!F78</f>
        <v>Dec 2015</v>
      </c>
      <c r="CA97" s="21" t="str">
        <f>ZZZ__FnCalls!H67</f>
        <v>2015</v>
      </c>
      <c r="CB97" s="20" t="str">
        <f>ZZZ__FnCalls!F79</f>
        <v>Jan 2016</v>
      </c>
      <c r="CC97" s="20" t="str">
        <f>ZZZ__FnCalls!F80</f>
        <v>Feb 2016</v>
      </c>
      <c r="CD97" s="20" t="str">
        <f>ZZZ__FnCalls!F81</f>
        <v>Mar 2016</v>
      </c>
      <c r="CE97" s="20" t="str">
        <f>ZZZ__FnCalls!F82</f>
        <v>Apr 2016</v>
      </c>
      <c r="CF97" s="20" t="str">
        <f>ZZZ__FnCalls!F83</f>
        <v>May 2016</v>
      </c>
      <c r="CG97" s="20" t="str">
        <f>ZZZ__FnCalls!F84</f>
        <v>Jun 2016</v>
      </c>
      <c r="CH97" s="20" t="str">
        <f>ZZZ__FnCalls!F85</f>
        <v>Jul 2016</v>
      </c>
      <c r="CI97" s="20" t="str">
        <f>ZZZ__FnCalls!F86</f>
        <v>Aug 2016</v>
      </c>
      <c r="CJ97" s="20" t="str">
        <f>ZZZ__FnCalls!F87</f>
        <v>Sep 2016</v>
      </c>
      <c r="CK97" s="20" t="str">
        <f>ZZZ__FnCalls!F88</f>
        <v>Oct 2016</v>
      </c>
      <c r="CL97" s="20" t="str">
        <f>ZZZ__FnCalls!F89</f>
        <v>Nov 2016</v>
      </c>
      <c r="CM97" s="20" t="str">
        <f>ZZZ__FnCalls!F90</f>
        <v>Dec 2016</v>
      </c>
      <c r="CN97" s="21" t="str">
        <f>ZZZ__FnCalls!H79</f>
        <v>2016</v>
      </c>
      <c r="CO97" s="20" t="str">
        <f>ZZZ__FnCalls!F91</f>
        <v>Jan 2017</v>
      </c>
      <c r="CP97" s="20" t="str">
        <f>ZZZ__FnCalls!F92</f>
        <v>Feb 2017</v>
      </c>
      <c r="CQ97" s="20" t="str">
        <f>ZZZ__FnCalls!F93</f>
        <v>Mar 2017</v>
      </c>
      <c r="CR97" s="20" t="str">
        <f>ZZZ__FnCalls!F94</f>
        <v>Apr 2017</v>
      </c>
      <c r="CS97" s="20" t="str">
        <f>ZZZ__FnCalls!F95</f>
        <v>May 2017</v>
      </c>
      <c r="CT97" s="20" t="str">
        <f>ZZZ__FnCalls!F96</f>
        <v>Jun 2017</v>
      </c>
      <c r="CU97" s="20" t="str">
        <f>ZZZ__FnCalls!F97</f>
        <v>Jul 2017</v>
      </c>
      <c r="CV97" s="20" t="str">
        <f>ZZZ__FnCalls!F98</f>
        <v>Aug 2017</v>
      </c>
      <c r="CW97" s="20" t="str">
        <f>ZZZ__FnCalls!F99</f>
        <v>Sep 2017</v>
      </c>
      <c r="CX97" s="20" t="str">
        <f>ZZZ__FnCalls!F100</f>
        <v>Oct 2017</v>
      </c>
      <c r="CY97" s="20" t="str">
        <f>ZZZ__FnCalls!F101</f>
        <v>Nov 2017</v>
      </c>
      <c r="CZ97" s="20" t="str">
        <f>ZZZ__FnCalls!F102</f>
        <v>Dec 2017</v>
      </c>
      <c r="DA97" s="21" t="str">
        <f>ZZZ__FnCalls!H91</f>
        <v>2017</v>
      </c>
      <c r="DB97" s="20" t="str">
        <f>ZZZ__FnCalls!F103</f>
        <v>Jan 2018</v>
      </c>
      <c r="DC97" s="20" t="str">
        <f>ZZZ__FnCalls!F104</f>
        <v>Feb 2018</v>
      </c>
      <c r="DD97" s="20" t="str">
        <f>ZZZ__FnCalls!F105</f>
        <v>Mar 2018</v>
      </c>
      <c r="DE97" s="20" t="str">
        <f>ZZZ__FnCalls!F106</f>
        <v>Apr 2018</v>
      </c>
      <c r="DF97" s="20" t="str">
        <f>ZZZ__FnCalls!F107</f>
        <v>May 2018</v>
      </c>
      <c r="DG97" s="20" t="str">
        <f>ZZZ__FnCalls!F108</f>
        <v>Jun 2018</v>
      </c>
      <c r="DH97" s="20" t="str">
        <f>ZZZ__FnCalls!F109</f>
        <v>Jul 2018</v>
      </c>
      <c r="DI97" s="20" t="str">
        <f>ZZZ__FnCalls!F110</f>
        <v>Aug 2018</v>
      </c>
      <c r="DJ97" s="20" t="str">
        <f>ZZZ__FnCalls!F111</f>
        <v>Sep 2018</v>
      </c>
      <c r="DK97" s="20" t="str">
        <f>ZZZ__FnCalls!F112</f>
        <v>Oct 2018</v>
      </c>
      <c r="DL97" s="20" t="str">
        <f>ZZZ__FnCalls!F113</f>
        <v>Nov 2018</v>
      </c>
      <c r="DM97" s="20" t="str">
        <f>ZZZ__FnCalls!F114</f>
        <v>Dec 2018</v>
      </c>
      <c r="DN97" s="21" t="str">
        <f>ZZZ__FnCalls!H103</f>
        <v>2018</v>
      </c>
      <c r="DO97" s="20" t="str">
        <f>ZZZ__FnCalls!F115</f>
        <v>Jan 2019</v>
      </c>
      <c r="DP97" s="20" t="str">
        <f>ZZZ__FnCalls!F116</f>
        <v>Feb 2019</v>
      </c>
      <c r="DQ97" s="20" t="str">
        <f>ZZZ__FnCalls!F117</f>
        <v>Mar 2019</v>
      </c>
      <c r="DR97" s="20" t="str">
        <f>ZZZ__FnCalls!F118</f>
        <v>Apr 2019</v>
      </c>
      <c r="DS97" s="20" t="str">
        <f>ZZZ__FnCalls!F119</f>
        <v>May 2019</v>
      </c>
      <c r="DT97" s="20" t="str">
        <f>ZZZ__FnCalls!F120</f>
        <v>Jun 2019</v>
      </c>
      <c r="DU97" s="20" t="str">
        <f>ZZZ__FnCalls!F121</f>
        <v>Jul 2019</v>
      </c>
      <c r="DV97" s="20" t="str">
        <f>ZZZ__FnCalls!F122</f>
        <v>Aug 2019</v>
      </c>
      <c r="DW97" s="20" t="str">
        <f>ZZZ__FnCalls!F123</f>
        <v>Sep 2019</v>
      </c>
      <c r="DX97" s="20" t="str">
        <f>ZZZ__FnCalls!F124</f>
        <v>Oct 2019</v>
      </c>
      <c r="DY97" s="20" t="str">
        <f>ZZZ__FnCalls!F125</f>
        <v>Nov 2019</v>
      </c>
      <c r="DZ97" s="20" t="str">
        <f>ZZZ__FnCalls!F126</f>
        <v>Dec 2019</v>
      </c>
      <c r="EA97" s="21" t="str">
        <f>ZZZ__FnCalls!H115</f>
        <v>2019</v>
      </c>
      <c r="EB97" s="20" t="str">
        <f>ZZZ__FnCalls!F127</f>
        <v>Jan 2020</v>
      </c>
      <c r="EC97" s="20" t="str">
        <f>ZZZ__FnCalls!F128</f>
        <v>Feb 2020</v>
      </c>
      <c r="ED97" s="20" t="str">
        <f>ZZZ__FnCalls!F129</f>
        <v>Mar 2020</v>
      </c>
      <c r="EE97" s="20" t="str">
        <f>ZZZ__FnCalls!F130</f>
        <v>Apr 2020</v>
      </c>
      <c r="EF97" s="20" t="str">
        <f>ZZZ__FnCalls!F131</f>
        <v>May 2020</v>
      </c>
      <c r="EG97" s="20" t="str">
        <f>ZZZ__FnCalls!F132</f>
        <v>Jun 2020</v>
      </c>
      <c r="EH97" s="20" t="str">
        <f>ZZZ__FnCalls!F133</f>
        <v>Jul 2020</v>
      </c>
      <c r="EI97" s="20" t="str">
        <f>ZZZ__FnCalls!F134</f>
        <v>Aug 2020</v>
      </c>
      <c r="EJ97" s="20" t="str">
        <f>ZZZ__FnCalls!F135</f>
        <v>Sep 2020</v>
      </c>
      <c r="EK97" s="20" t="str">
        <f>ZZZ__FnCalls!F136</f>
        <v>Oct 2020</v>
      </c>
      <c r="EL97" s="20" t="str">
        <f>ZZZ__FnCalls!F137</f>
        <v>Nov 2020</v>
      </c>
      <c r="EM97" s="20" t="str">
        <f>ZZZ__FnCalls!F138</f>
        <v>Dec 2020</v>
      </c>
      <c r="EN97" s="21" t="str">
        <f>ZZZ__FnCalls!H127</f>
        <v>2020</v>
      </c>
    </row>
    <row r="98" spans="1:144" ht="12.75" customHeight="1">
      <c r="A98" s="5"/>
      <c r="B98" s="44">
        <f>ZZZ__FnCalls!A7</f>
        <v>40179</v>
      </c>
      <c r="C98" s="44">
        <f>ZZZ__FnCalls!A8</f>
        <v>40210</v>
      </c>
      <c r="D98" s="44">
        <f>ZZZ__FnCalls!A9</f>
        <v>40238</v>
      </c>
      <c r="E98" s="44">
        <f>ZZZ__FnCalls!A10</f>
        <v>40269</v>
      </c>
      <c r="F98" s="44">
        <f>ZZZ__FnCalls!A11</f>
        <v>40299</v>
      </c>
      <c r="G98" s="44">
        <f>ZZZ__FnCalls!A12</f>
        <v>40330</v>
      </c>
      <c r="H98" s="44">
        <f>ZZZ__FnCalls!A13</f>
        <v>40360</v>
      </c>
      <c r="I98" s="44">
        <f>ZZZ__FnCalls!A14</f>
        <v>40391</v>
      </c>
      <c r="J98" s="44">
        <f>ZZZ__FnCalls!A15</f>
        <v>40422</v>
      </c>
      <c r="K98" s="44">
        <f>ZZZ__FnCalls!A16</f>
        <v>40452</v>
      </c>
      <c r="L98" s="44">
        <f>ZZZ__FnCalls!A17</f>
        <v>40483</v>
      </c>
      <c r="M98" s="44">
        <f>ZZZ__FnCalls!A18</f>
        <v>40513</v>
      </c>
      <c r="N98" s="45">
        <f>ZZZ__FnCalls!A7</f>
        <v>40179</v>
      </c>
      <c r="O98" s="44">
        <f>ZZZ__FnCalls!A19</f>
        <v>40544</v>
      </c>
      <c r="P98" s="44">
        <f>ZZZ__FnCalls!A20</f>
        <v>40575</v>
      </c>
      <c r="Q98" s="44">
        <f>ZZZ__FnCalls!A21</f>
        <v>40603</v>
      </c>
      <c r="R98" s="44">
        <f>ZZZ__FnCalls!A22</f>
        <v>40634</v>
      </c>
      <c r="S98" s="44">
        <f>ZZZ__FnCalls!A23</f>
        <v>40664</v>
      </c>
      <c r="T98" s="44">
        <f>ZZZ__FnCalls!A24</f>
        <v>40695</v>
      </c>
      <c r="U98" s="44">
        <f>ZZZ__FnCalls!A25</f>
        <v>40725</v>
      </c>
      <c r="V98" s="44">
        <f>ZZZ__FnCalls!A26</f>
        <v>40756</v>
      </c>
      <c r="W98" s="44">
        <f>ZZZ__FnCalls!A27</f>
        <v>40787</v>
      </c>
      <c r="X98" s="44">
        <f>ZZZ__FnCalls!A28</f>
        <v>40817</v>
      </c>
      <c r="Y98" s="44">
        <f>ZZZ__FnCalls!A29</f>
        <v>40848</v>
      </c>
      <c r="Z98" s="44">
        <f>ZZZ__FnCalls!A30</f>
        <v>40878</v>
      </c>
      <c r="AA98" s="45">
        <f>ZZZ__FnCalls!A19</f>
        <v>40544</v>
      </c>
      <c r="AB98" s="44">
        <f>ZZZ__FnCalls!A31</f>
        <v>40909</v>
      </c>
      <c r="AC98" s="44">
        <f>ZZZ__FnCalls!A32</f>
        <v>40940</v>
      </c>
      <c r="AD98" s="44">
        <f>ZZZ__FnCalls!A33</f>
        <v>40969</v>
      </c>
      <c r="AE98" s="44">
        <f>ZZZ__FnCalls!A34</f>
        <v>41000</v>
      </c>
      <c r="AF98" s="44">
        <f>ZZZ__FnCalls!A35</f>
        <v>41030</v>
      </c>
      <c r="AG98" s="44">
        <f>ZZZ__FnCalls!A36</f>
        <v>41061</v>
      </c>
      <c r="AH98" s="44">
        <f>ZZZ__FnCalls!A37</f>
        <v>41091</v>
      </c>
      <c r="AI98" s="44">
        <f>ZZZ__FnCalls!A38</f>
        <v>41122</v>
      </c>
      <c r="AJ98" s="44">
        <f>ZZZ__FnCalls!A39</f>
        <v>41153</v>
      </c>
      <c r="AK98" s="44">
        <f>ZZZ__FnCalls!A40</f>
        <v>41183</v>
      </c>
      <c r="AL98" s="44">
        <f>ZZZ__FnCalls!A41</f>
        <v>41214</v>
      </c>
      <c r="AM98" s="44">
        <f>ZZZ__FnCalls!A42</f>
        <v>41244</v>
      </c>
      <c r="AN98" s="45">
        <f>ZZZ__FnCalls!A31</f>
        <v>40909</v>
      </c>
      <c r="AO98" s="44">
        <f>ZZZ__FnCalls!A43</f>
        <v>41275</v>
      </c>
      <c r="AP98" s="44">
        <f>ZZZ__FnCalls!A44</f>
        <v>41306</v>
      </c>
      <c r="AQ98" s="44">
        <f>ZZZ__FnCalls!A45</f>
        <v>41334</v>
      </c>
      <c r="AR98" s="44">
        <f>ZZZ__FnCalls!A46</f>
        <v>41365</v>
      </c>
      <c r="AS98" s="44">
        <f>ZZZ__FnCalls!A47</f>
        <v>41395</v>
      </c>
      <c r="AT98" s="44">
        <f>ZZZ__FnCalls!A48</f>
        <v>41426</v>
      </c>
      <c r="AU98" s="44">
        <f>ZZZ__FnCalls!A49</f>
        <v>41456</v>
      </c>
      <c r="AV98" s="44">
        <f>ZZZ__FnCalls!A50</f>
        <v>41487</v>
      </c>
      <c r="AW98" s="44">
        <f>ZZZ__FnCalls!A51</f>
        <v>41518</v>
      </c>
      <c r="AX98" s="44">
        <f>ZZZ__FnCalls!A52</f>
        <v>41548</v>
      </c>
      <c r="AY98" s="44">
        <f>ZZZ__FnCalls!A53</f>
        <v>41579</v>
      </c>
      <c r="AZ98" s="44">
        <f>ZZZ__FnCalls!A54</f>
        <v>41609</v>
      </c>
      <c r="BA98" s="45">
        <f>ZZZ__FnCalls!A43</f>
        <v>41275</v>
      </c>
      <c r="BB98" s="44">
        <f>ZZZ__FnCalls!A55</f>
        <v>41640</v>
      </c>
      <c r="BC98" s="44">
        <f>ZZZ__FnCalls!A56</f>
        <v>41671</v>
      </c>
      <c r="BD98" s="44">
        <f>ZZZ__FnCalls!A57</f>
        <v>41699</v>
      </c>
      <c r="BE98" s="44">
        <f>ZZZ__FnCalls!A58</f>
        <v>41730</v>
      </c>
      <c r="BF98" s="44">
        <f>ZZZ__FnCalls!A59</f>
        <v>41760</v>
      </c>
      <c r="BG98" s="44">
        <f>ZZZ__FnCalls!A60</f>
        <v>41791</v>
      </c>
      <c r="BH98" s="44">
        <f>ZZZ__FnCalls!A61</f>
        <v>41821</v>
      </c>
      <c r="BI98" s="44">
        <f>ZZZ__FnCalls!A62</f>
        <v>41852</v>
      </c>
      <c r="BJ98" s="44">
        <f>ZZZ__FnCalls!A63</f>
        <v>41883</v>
      </c>
      <c r="BK98" s="44">
        <f>ZZZ__FnCalls!A64</f>
        <v>41913</v>
      </c>
      <c r="BL98" s="44">
        <f>ZZZ__FnCalls!A65</f>
        <v>41944</v>
      </c>
      <c r="BM98" s="44">
        <f>ZZZ__FnCalls!A66</f>
        <v>41974</v>
      </c>
      <c r="BN98" s="45">
        <f>ZZZ__FnCalls!A55</f>
        <v>41640</v>
      </c>
      <c r="BO98" s="44">
        <f>ZZZ__FnCalls!A67</f>
        <v>42005</v>
      </c>
      <c r="BP98" s="44">
        <f>ZZZ__FnCalls!A68</f>
        <v>42036</v>
      </c>
      <c r="BQ98" s="44">
        <f>ZZZ__FnCalls!A69</f>
        <v>42064</v>
      </c>
      <c r="BR98" s="44">
        <f>ZZZ__FnCalls!A70</f>
        <v>42095</v>
      </c>
      <c r="BS98" s="44">
        <f>ZZZ__FnCalls!A71</f>
        <v>42125</v>
      </c>
      <c r="BT98" s="44">
        <f>ZZZ__FnCalls!A72</f>
        <v>42156</v>
      </c>
      <c r="BU98" s="44">
        <f>ZZZ__FnCalls!A73</f>
        <v>42186</v>
      </c>
      <c r="BV98" s="44">
        <f>ZZZ__FnCalls!A74</f>
        <v>42217</v>
      </c>
      <c r="BW98" s="44">
        <f>ZZZ__FnCalls!A75</f>
        <v>42248</v>
      </c>
      <c r="BX98" s="44">
        <f>ZZZ__FnCalls!A76</f>
        <v>42278</v>
      </c>
      <c r="BY98" s="44">
        <f>ZZZ__FnCalls!A77</f>
        <v>42309</v>
      </c>
      <c r="BZ98" s="44">
        <f>ZZZ__FnCalls!A78</f>
        <v>42339</v>
      </c>
      <c r="CA98" s="45">
        <f>ZZZ__FnCalls!A67</f>
        <v>42005</v>
      </c>
      <c r="CB98" s="44">
        <f>ZZZ__FnCalls!A79</f>
        <v>42370</v>
      </c>
      <c r="CC98" s="44">
        <f>ZZZ__FnCalls!A80</f>
        <v>42401</v>
      </c>
      <c r="CD98" s="44">
        <f>ZZZ__FnCalls!A81</f>
        <v>42430</v>
      </c>
      <c r="CE98" s="44">
        <f>ZZZ__FnCalls!A82</f>
        <v>42461</v>
      </c>
      <c r="CF98" s="44">
        <f>ZZZ__FnCalls!A83</f>
        <v>42491</v>
      </c>
      <c r="CG98" s="44">
        <f>ZZZ__FnCalls!A84</f>
        <v>42522</v>
      </c>
      <c r="CH98" s="44">
        <f>ZZZ__FnCalls!A85</f>
        <v>42552</v>
      </c>
      <c r="CI98" s="44">
        <f>ZZZ__FnCalls!A86</f>
        <v>42583</v>
      </c>
      <c r="CJ98" s="44">
        <f>ZZZ__FnCalls!A87</f>
        <v>42614</v>
      </c>
      <c r="CK98" s="44">
        <f>ZZZ__FnCalls!A88</f>
        <v>42644</v>
      </c>
      <c r="CL98" s="44">
        <f>ZZZ__FnCalls!A89</f>
        <v>42675</v>
      </c>
      <c r="CM98" s="44">
        <f>ZZZ__FnCalls!A90</f>
        <v>42705</v>
      </c>
      <c r="CN98" s="45">
        <f>ZZZ__FnCalls!A79</f>
        <v>42370</v>
      </c>
      <c r="CO98" s="44">
        <f>ZZZ__FnCalls!A91</f>
        <v>42736</v>
      </c>
      <c r="CP98" s="44">
        <f>ZZZ__FnCalls!A92</f>
        <v>42767</v>
      </c>
      <c r="CQ98" s="44">
        <f>ZZZ__FnCalls!A93</f>
        <v>42795</v>
      </c>
      <c r="CR98" s="44">
        <f>ZZZ__FnCalls!A94</f>
        <v>42826</v>
      </c>
      <c r="CS98" s="44">
        <f>ZZZ__FnCalls!A95</f>
        <v>42856</v>
      </c>
      <c r="CT98" s="44">
        <f>ZZZ__FnCalls!A96</f>
        <v>42887</v>
      </c>
      <c r="CU98" s="44">
        <f>ZZZ__FnCalls!A97</f>
        <v>42917</v>
      </c>
      <c r="CV98" s="44">
        <f>ZZZ__FnCalls!A98</f>
        <v>42948</v>
      </c>
      <c r="CW98" s="44">
        <f>ZZZ__FnCalls!A99</f>
        <v>42979</v>
      </c>
      <c r="CX98" s="44">
        <f>ZZZ__FnCalls!A100</f>
        <v>43009</v>
      </c>
      <c r="CY98" s="44">
        <f>ZZZ__FnCalls!A101</f>
        <v>43040</v>
      </c>
      <c r="CZ98" s="44">
        <f>ZZZ__FnCalls!A102</f>
        <v>43070</v>
      </c>
      <c r="DA98" s="45">
        <f>ZZZ__FnCalls!A91</f>
        <v>42736</v>
      </c>
      <c r="DB98" s="44">
        <f>ZZZ__FnCalls!A103</f>
        <v>43101</v>
      </c>
      <c r="DC98" s="44">
        <f>ZZZ__FnCalls!A104</f>
        <v>43132</v>
      </c>
      <c r="DD98" s="44">
        <f>ZZZ__FnCalls!A105</f>
        <v>43160</v>
      </c>
      <c r="DE98" s="44">
        <f>ZZZ__FnCalls!A106</f>
        <v>43191</v>
      </c>
      <c r="DF98" s="44">
        <f>ZZZ__FnCalls!A107</f>
        <v>43221</v>
      </c>
      <c r="DG98" s="44">
        <f>ZZZ__FnCalls!A108</f>
        <v>43252</v>
      </c>
      <c r="DH98" s="44">
        <f>ZZZ__FnCalls!A109</f>
        <v>43282</v>
      </c>
      <c r="DI98" s="44">
        <f>ZZZ__FnCalls!A110</f>
        <v>43313</v>
      </c>
      <c r="DJ98" s="44">
        <f>ZZZ__FnCalls!A111</f>
        <v>43344</v>
      </c>
      <c r="DK98" s="44">
        <f>ZZZ__FnCalls!A112</f>
        <v>43374</v>
      </c>
      <c r="DL98" s="44">
        <f>ZZZ__FnCalls!A113</f>
        <v>43405</v>
      </c>
      <c r="DM98" s="44">
        <f>ZZZ__FnCalls!A114</f>
        <v>43435</v>
      </c>
      <c r="DN98" s="45">
        <f>ZZZ__FnCalls!A103</f>
        <v>43101</v>
      </c>
      <c r="DO98" s="44">
        <f>ZZZ__FnCalls!A115</f>
        <v>43466</v>
      </c>
      <c r="DP98" s="44">
        <f>ZZZ__FnCalls!A116</f>
        <v>43497</v>
      </c>
      <c r="DQ98" s="44">
        <f>ZZZ__FnCalls!A117</f>
        <v>43525</v>
      </c>
      <c r="DR98" s="44">
        <f>ZZZ__FnCalls!A118</f>
        <v>43556</v>
      </c>
      <c r="DS98" s="44">
        <f>ZZZ__FnCalls!A119</f>
        <v>43586</v>
      </c>
      <c r="DT98" s="44">
        <f>ZZZ__FnCalls!A120</f>
        <v>43617</v>
      </c>
      <c r="DU98" s="44">
        <f>ZZZ__FnCalls!A121</f>
        <v>43647</v>
      </c>
      <c r="DV98" s="44">
        <f>ZZZ__FnCalls!A122</f>
        <v>43678</v>
      </c>
      <c r="DW98" s="44">
        <f>ZZZ__FnCalls!A123</f>
        <v>43709</v>
      </c>
      <c r="DX98" s="44">
        <f>ZZZ__FnCalls!A124</f>
        <v>43739</v>
      </c>
      <c r="DY98" s="44">
        <f>ZZZ__FnCalls!A125</f>
        <v>43770</v>
      </c>
      <c r="DZ98" s="44">
        <f>ZZZ__FnCalls!A126</f>
        <v>43800</v>
      </c>
      <c r="EA98" s="45">
        <f>ZZZ__FnCalls!A115</f>
        <v>43466</v>
      </c>
      <c r="EB98" s="44">
        <f>ZZZ__FnCalls!A127</f>
        <v>43831</v>
      </c>
      <c r="EC98" s="44">
        <f>ZZZ__FnCalls!A128</f>
        <v>43862</v>
      </c>
      <c r="ED98" s="44">
        <f>ZZZ__FnCalls!A129</f>
        <v>43891</v>
      </c>
      <c r="EE98" s="44">
        <f>ZZZ__FnCalls!A130</f>
        <v>43922</v>
      </c>
      <c r="EF98" s="44">
        <f>ZZZ__FnCalls!A131</f>
        <v>43952</v>
      </c>
      <c r="EG98" s="44">
        <f>ZZZ__FnCalls!A132</f>
        <v>43983</v>
      </c>
      <c r="EH98" s="44">
        <f>ZZZ__FnCalls!A133</f>
        <v>44013</v>
      </c>
      <c r="EI98" s="44">
        <f>ZZZ__FnCalls!A134</f>
        <v>44044</v>
      </c>
      <c r="EJ98" s="44">
        <f>ZZZ__FnCalls!A135</f>
        <v>44075</v>
      </c>
      <c r="EK98" s="44">
        <f>ZZZ__FnCalls!A136</f>
        <v>44105</v>
      </c>
      <c r="EL98" s="44">
        <f>ZZZ__FnCalls!A137</f>
        <v>44136</v>
      </c>
      <c r="EM98" s="44">
        <f>ZZZ__FnCalls!A138</f>
        <v>44166</v>
      </c>
      <c r="EN98" s="45">
        <f>ZZZ__FnCalls!A127</f>
        <v>43831</v>
      </c>
    </row>
    <row r="99" spans="1:144" ht="12.75" customHeight="1">
      <c r="A99" s="2" t="str">
        <f>"Demand_Expected_Short_mean_2"</f>
        <v>Demand_Expected_Short_mean_2</v>
      </c>
    </row>
    <row r="100" spans="1:144" ht="12.75" customHeight="1">
      <c r="B100" s="19" t="str">
        <f>ZZZ__FnCalls!F7</f>
        <v>Jan 2010</v>
      </c>
      <c r="C100" s="20" t="str">
        <f>ZZZ__FnCalls!F8</f>
        <v>Feb 2010</v>
      </c>
      <c r="D100" s="20" t="str">
        <f>ZZZ__FnCalls!F9</f>
        <v>Mar 2010</v>
      </c>
      <c r="E100" s="20" t="str">
        <f>ZZZ__FnCalls!F10</f>
        <v>Apr 2010</v>
      </c>
      <c r="F100" s="20" t="str">
        <f>ZZZ__FnCalls!F11</f>
        <v>May 2010</v>
      </c>
      <c r="G100" s="20" t="str">
        <f>ZZZ__FnCalls!F12</f>
        <v>Jun 2010</v>
      </c>
      <c r="H100" s="20" t="str">
        <f>ZZZ__FnCalls!F13</f>
        <v>Jul 2010</v>
      </c>
      <c r="I100" s="20" t="str">
        <f>ZZZ__FnCalls!F14</f>
        <v>Aug 2010</v>
      </c>
      <c r="J100" s="20" t="str">
        <f>ZZZ__FnCalls!F15</f>
        <v>Sep 2010</v>
      </c>
      <c r="K100" s="20" t="str">
        <f>ZZZ__FnCalls!F16</f>
        <v>Oct 2010</v>
      </c>
      <c r="L100" s="20" t="str">
        <f>ZZZ__FnCalls!F17</f>
        <v>Nov 2010</v>
      </c>
      <c r="M100" s="20" t="str">
        <f>ZZZ__FnCalls!F18</f>
        <v>Dec 2010</v>
      </c>
      <c r="N100" s="21" t="str">
        <f>ZZZ__FnCalls!H7</f>
        <v>2010</v>
      </c>
      <c r="O100" s="20" t="str">
        <f>ZZZ__FnCalls!F19</f>
        <v>Jan 2011</v>
      </c>
      <c r="P100" s="20" t="str">
        <f>ZZZ__FnCalls!F20</f>
        <v>Feb 2011</v>
      </c>
      <c r="Q100" s="20" t="str">
        <f>ZZZ__FnCalls!F21</f>
        <v>Mar 2011</v>
      </c>
      <c r="R100" s="20" t="str">
        <f>ZZZ__FnCalls!F22</f>
        <v>Apr 2011</v>
      </c>
      <c r="S100" s="20" t="str">
        <f>ZZZ__FnCalls!F23</f>
        <v>May 2011</v>
      </c>
      <c r="T100" s="20" t="str">
        <f>ZZZ__FnCalls!F24</f>
        <v>Jun 2011</v>
      </c>
      <c r="U100" s="20" t="str">
        <f>ZZZ__FnCalls!F25</f>
        <v>Jul 2011</v>
      </c>
      <c r="V100" s="20" t="str">
        <f>ZZZ__FnCalls!F26</f>
        <v>Aug 2011</v>
      </c>
      <c r="W100" s="20" t="str">
        <f>ZZZ__FnCalls!F27</f>
        <v>Sep 2011</v>
      </c>
      <c r="X100" s="20" t="str">
        <f>ZZZ__FnCalls!F28</f>
        <v>Oct 2011</v>
      </c>
      <c r="Y100" s="20" t="str">
        <f>ZZZ__FnCalls!F29</f>
        <v>Nov 2011</v>
      </c>
      <c r="Z100" s="20" t="str">
        <f>ZZZ__FnCalls!F30</f>
        <v>Dec 2011</v>
      </c>
      <c r="AA100" s="21" t="str">
        <f>ZZZ__FnCalls!H19</f>
        <v>2011</v>
      </c>
      <c r="AB100" s="20" t="str">
        <f>ZZZ__FnCalls!F31</f>
        <v>Jan 2012</v>
      </c>
      <c r="AC100" s="20" t="str">
        <f>ZZZ__FnCalls!F32</f>
        <v>Feb 2012</v>
      </c>
      <c r="AD100" s="20" t="str">
        <f>ZZZ__FnCalls!F33</f>
        <v>Mar 2012</v>
      </c>
      <c r="AE100" s="20" t="str">
        <f>ZZZ__FnCalls!F34</f>
        <v>Apr 2012</v>
      </c>
      <c r="AF100" s="20" t="str">
        <f>ZZZ__FnCalls!F35</f>
        <v>May 2012</v>
      </c>
      <c r="AG100" s="20" t="str">
        <f>ZZZ__FnCalls!F36</f>
        <v>Jun 2012</v>
      </c>
      <c r="AH100" s="20" t="str">
        <f>ZZZ__FnCalls!F37</f>
        <v>Jul 2012</v>
      </c>
      <c r="AI100" s="20" t="str">
        <f>ZZZ__FnCalls!F38</f>
        <v>Aug 2012</v>
      </c>
      <c r="AJ100" s="20" t="str">
        <f>ZZZ__FnCalls!F39</f>
        <v>Sep 2012</v>
      </c>
      <c r="AK100" s="20" t="str">
        <f>ZZZ__FnCalls!F40</f>
        <v>Oct 2012</v>
      </c>
      <c r="AL100" s="20" t="str">
        <f>ZZZ__FnCalls!F41</f>
        <v>Nov 2012</v>
      </c>
      <c r="AM100" s="20" t="str">
        <f>ZZZ__FnCalls!F42</f>
        <v>Dec 2012</v>
      </c>
      <c r="AN100" s="21" t="str">
        <f>ZZZ__FnCalls!H31</f>
        <v>2012</v>
      </c>
      <c r="AO100" s="20" t="str">
        <f>ZZZ__FnCalls!F43</f>
        <v>Jan 2013</v>
      </c>
      <c r="AP100" s="20" t="str">
        <f>ZZZ__FnCalls!F44</f>
        <v>Feb 2013</v>
      </c>
      <c r="AQ100" s="20" t="str">
        <f>ZZZ__FnCalls!F45</f>
        <v>Mar 2013</v>
      </c>
      <c r="AR100" s="20" t="str">
        <f>ZZZ__FnCalls!F46</f>
        <v>Apr 2013</v>
      </c>
      <c r="AS100" s="20" t="str">
        <f>ZZZ__FnCalls!F47</f>
        <v>May 2013</v>
      </c>
      <c r="AT100" s="20" t="str">
        <f>ZZZ__FnCalls!F48</f>
        <v>Jun 2013</v>
      </c>
      <c r="AU100" s="20" t="str">
        <f>ZZZ__FnCalls!F49</f>
        <v>Jul 2013</v>
      </c>
      <c r="AV100" s="20" t="str">
        <f>ZZZ__FnCalls!F50</f>
        <v>Aug 2013</v>
      </c>
      <c r="AW100" s="20" t="str">
        <f>ZZZ__FnCalls!F51</f>
        <v>Sep 2013</v>
      </c>
      <c r="AX100" s="20" t="str">
        <f>ZZZ__FnCalls!F52</f>
        <v>Oct 2013</v>
      </c>
      <c r="AY100" s="20" t="str">
        <f>ZZZ__FnCalls!F53</f>
        <v>Nov 2013</v>
      </c>
      <c r="AZ100" s="20" t="str">
        <f>ZZZ__FnCalls!F54</f>
        <v>Dec 2013</v>
      </c>
      <c r="BA100" s="21" t="str">
        <f>ZZZ__FnCalls!H43</f>
        <v>2013</v>
      </c>
      <c r="BB100" s="20" t="str">
        <f>ZZZ__FnCalls!F55</f>
        <v>Jan 2014</v>
      </c>
      <c r="BC100" s="20" t="str">
        <f>ZZZ__FnCalls!F56</f>
        <v>Feb 2014</v>
      </c>
      <c r="BD100" s="20" t="str">
        <f>ZZZ__FnCalls!F57</f>
        <v>Mar 2014</v>
      </c>
      <c r="BE100" s="20" t="str">
        <f>ZZZ__FnCalls!F58</f>
        <v>Apr 2014</v>
      </c>
      <c r="BF100" s="20" t="str">
        <f>ZZZ__FnCalls!F59</f>
        <v>May 2014</v>
      </c>
      <c r="BG100" s="20" t="str">
        <f>ZZZ__FnCalls!F60</f>
        <v>Jun 2014</v>
      </c>
      <c r="BH100" s="20" t="str">
        <f>ZZZ__FnCalls!F61</f>
        <v>Jul 2014</v>
      </c>
      <c r="BI100" s="20" t="str">
        <f>ZZZ__FnCalls!F62</f>
        <v>Aug 2014</v>
      </c>
      <c r="BJ100" s="20" t="str">
        <f>ZZZ__FnCalls!F63</f>
        <v>Sep 2014</v>
      </c>
      <c r="BK100" s="20" t="str">
        <f>ZZZ__FnCalls!F64</f>
        <v>Oct 2014</v>
      </c>
      <c r="BL100" s="20" t="str">
        <f>ZZZ__FnCalls!F65</f>
        <v>Nov 2014</v>
      </c>
      <c r="BM100" s="20" t="str">
        <f>ZZZ__FnCalls!F66</f>
        <v>Dec 2014</v>
      </c>
      <c r="BN100" s="21" t="str">
        <f>ZZZ__FnCalls!H55</f>
        <v>2014</v>
      </c>
      <c r="BO100" s="20" t="str">
        <f>ZZZ__FnCalls!F67</f>
        <v>Jan 2015</v>
      </c>
      <c r="BP100" s="20" t="str">
        <f>ZZZ__FnCalls!F68</f>
        <v>Feb 2015</v>
      </c>
      <c r="BQ100" s="20" t="str">
        <f>ZZZ__FnCalls!F69</f>
        <v>Mar 2015</v>
      </c>
      <c r="BR100" s="20" t="str">
        <f>ZZZ__FnCalls!F70</f>
        <v>Apr 2015</v>
      </c>
      <c r="BS100" s="20" t="str">
        <f>ZZZ__FnCalls!F71</f>
        <v>May 2015</v>
      </c>
      <c r="BT100" s="20" t="str">
        <f>ZZZ__FnCalls!F72</f>
        <v>Jun 2015</v>
      </c>
      <c r="BU100" s="20" t="str">
        <f>ZZZ__FnCalls!F73</f>
        <v>Jul 2015</v>
      </c>
      <c r="BV100" s="20" t="str">
        <f>ZZZ__FnCalls!F74</f>
        <v>Aug 2015</v>
      </c>
      <c r="BW100" s="20" t="str">
        <f>ZZZ__FnCalls!F75</f>
        <v>Sep 2015</v>
      </c>
      <c r="BX100" s="20" t="str">
        <f>ZZZ__FnCalls!F76</f>
        <v>Oct 2015</v>
      </c>
      <c r="BY100" s="20" t="str">
        <f>ZZZ__FnCalls!F77</f>
        <v>Nov 2015</v>
      </c>
      <c r="BZ100" s="20" t="str">
        <f>ZZZ__FnCalls!F78</f>
        <v>Dec 2015</v>
      </c>
      <c r="CA100" s="21" t="str">
        <f>ZZZ__FnCalls!H67</f>
        <v>2015</v>
      </c>
      <c r="CB100" s="20" t="str">
        <f>ZZZ__FnCalls!F79</f>
        <v>Jan 2016</v>
      </c>
      <c r="CC100" s="20" t="str">
        <f>ZZZ__FnCalls!F80</f>
        <v>Feb 2016</v>
      </c>
      <c r="CD100" s="20" t="str">
        <f>ZZZ__FnCalls!F81</f>
        <v>Mar 2016</v>
      </c>
      <c r="CE100" s="20" t="str">
        <f>ZZZ__FnCalls!F82</f>
        <v>Apr 2016</v>
      </c>
      <c r="CF100" s="20" t="str">
        <f>ZZZ__FnCalls!F83</f>
        <v>May 2016</v>
      </c>
      <c r="CG100" s="20" t="str">
        <f>ZZZ__FnCalls!F84</f>
        <v>Jun 2016</v>
      </c>
      <c r="CH100" s="20" t="str">
        <f>ZZZ__FnCalls!F85</f>
        <v>Jul 2016</v>
      </c>
      <c r="CI100" s="20" t="str">
        <f>ZZZ__FnCalls!F86</f>
        <v>Aug 2016</v>
      </c>
      <c r="CJ100" s="20" t="str">
        <f>ZZZ__FnCalls!F87</f>
        <v>Sep 2016</v>
      </c>
      <c r="CK100" s="20" t="str">
        <f>ZZZ__FnCalls!F88</f>
        <v>Oct 2016</v>
      </c>
      <c r="CL100" s="20" t="str">
        <f>ZZZ__FnCalls!F89</f>
        <v>Nov 2016</v>
      </c>
      <c r="CM100" s="20" t="str">
        <f>ZZZ__FnCalls!F90</f>
        <v>Dec 2016</v>
      </c>
      <c r="CN100" s="21" t="str">
        <f>ZZZ__FnCalls!H79</f>
        <v>2016</v>
      </c>
      <c r="CO100" s="20" t="str">
        <f>ZZZ__FnCalls!F91</f>
        <v>Jan 2017</v>
      </c>
      <c r="CP100" s="20" t="str">
        <f>ZZZ__FnCalls!F92</f>
        <v>Feb 2017</v>
      </c>
      <c r="CQ100" s="20" t="str">
        <f>ZZZ__FnCalls!F93</f>
        <v>Mar 2017</v>
      </c>
      <c r="CR100" s="20" t="str">
        <f>ZZZ__FnCalls!F94</f>
        <v>Apr 2017</v>
      </c>
      <c r="CS100" s="20" t="str">
        <f>ZZZ__FnCalls!F95</f>
        <v>May 2017</v>
      </c>
      <c r="CT100" s="20" t="str">
        <f>ZZZ__FnCalls!F96</f>
        <v>Jun 2017</v>
      </c>
      <c r="CU100" s="20" t="str">
        <f>ZZZ__FnCalls!F97</f>
        <v>Jul 2017</v>
      </c>
      <c r="CV100" s="20" t="str">
        <f>ZZZ__FnCalls!F98</f>
        <v>Aug 2017</v>
      </c>
      <c r="CW100" s="20" t="str">
        <f>ZZZ__FnCalls!F99</f>
        <v>Sep 2017</v>
      </c>
      <c r="CX100" s="20" t="str">
        <f>ZZZ__FnCalls!F100</f>
        <v>Oct 2017</v>
      </c>
      <c r="CY100" s="20" t="str">
        <f>ZZZ__FnCalls!F101</f>
        <v>Nov 2017</v>
      </c>
      <c r="CZ100" s="20" t="str">
        <f>ZZZ__FnCalls!F102</f>
        <v>Dec 2017</v>
      </c>
      <c r="DA100" s="21" t="str">
        <f>ZZZ__FnCalls!H91</f>
        <v>2017</v>
      </c>
      <c r="DB100" s="20" t="str">
        <f>ZZZ__FnCalls!F103</f>
        <v>Jan 2018</v>
      </c>
      <c r="DC100" s="20" t="str">
        <f>ZZZ__FnCalls!F104</f>
        <v>Feb 2018</v>
      </c>
      <c r="DD100" s="20" t="str">
        <f>ZZZ__FnCalls!F105</f>
        <v>Mar 2018</v>
      </c>
      <c r="DE100" s="20" t="str">
        <f>ZZZ__FnCalls!F106</f>
        <v>Apr 2018</v>
      </c>
      <c r="DF100" s="20" t="str">
        <f>ZZZ__FnCalls!F107</f>
        <v>May 2018</v>
      </c>
      <c r="DG100" s="20" t="str">
        <f>ZZZ__FnCalls!F108</f>
        <v>Jun 2018</v>
      </c>
      <c r="DH100" s="20" t="str">
        <f>ZZZ__FnCalls!F109</f>
        <v>Jul 2018</v>
      </c>
      <c r="DI100" s="20" t="str">
        <f>ZZZ__FnCalls!F110</f>
        <v>Aug 2018</v>
      </c>
      <c r="DJ100" s="20" t="str">
        <f>ZZZ__FnCalls!F111</f>
        <v>Sep 2018</v>
      </c>
      <c r="DK100" s="20" t="str">
        <f>ZZZ__FnCalls!F112</f>
        <v>Oct 2018</v>
      </c>
      <c r="DL100" s="20" t="str">
        <f>ZZZ__FnCalls!F113</f>
        <v>Nov 2018</v>
      </c>
      <c r="DM100" s="20" t="str">
        <f>ZZZ__FnCalls!F114</f>
        <v>Dec 2018</v>
      </c>
      <c r="DN100" s="21" t="str">
        <f>ZZZ__FnCalls!H103</f>
        <v>2018</v>
      </c>
      <c r="DO100" s="20" t="str">
        <f>ZZZ__FnCalls!F115</f>
        <v>Jan 2019</v>
      </c>
      <c r="DP100" s="20" t="str">
        <f>ZZZ__FnCalls!F116</f>
        <v>Feb 2019</v>
      </c>
      <c r="DQ100" s="20" t="str">
        <f>ZZZ__FnCalls!F117</f>
        <v>Mar 2019</v>
      </c>
      <c r="DR100" s="20" t="str">
        <f>ZZZ__FnCalls!F118</f>
        <v>Apr 2019</v>
      </c>
      <c r="DS100" s="20" t="str">
        <f>ZZZ__FnCalls!F119</f>
        <v>May 2019</v>
      </c>
      <c r="DT100" s="20" t="str">
        <f>ZZZ__FnCalls!F120</f>
        <v>Jun 2019</v>
      </c>
      <c r="DU100" s="20" t="str">
        <f>ZZZ__FnCalls!F121</f>
        <v>Jul 2019</v>
      </c>
      <c r="DV100" s="20" t="str">
        <f>ZZZ__FnCalls!F122</f>
        <v>Aug 2019</v>
      </c>
      <c r="DW100" s="20" t="str">
        <f>ZZZ__FnCalls!F123</f>
        <v>Sep 2019</v>
      </c>
      <c r="DX100" s="20" t="str">
        <f>ZZZ__FnCalls!F124</f>
        <v>Oct 2019</v>
      </c>
      <c r="DY100" s="20" t="str">
        <f>ZZZ__FnCalls!F125</f>
        <v>Nov 2019</v>
      </c>
      <c r="DZ100" s="20" t="str">
        <f>ZZZ__FnCalls!F126</f>
        <v>Dec 2019</v>
      </c>
      <c r="EA100" s="21" t="str">
        <f>ZZZ__FnCalls!H115</f>
        <v>2019</v>
      </c>
      <c r="EB100" s="20" t="str">
        <f>ZZZ__FnCalls!F127</f>
        <v>Jan 2020</v>
      </c>
      <c r="EC100" s="20" t="str">
        <f>ZZZ__FnCalls!F128</f>
        <v>Feb 2020</v>
      </c>
      <c r="ED100" s="20" t="str">
        <f>ZZZ__FnCalls!F129</f>
        <v>Mar 2020</v>
      </c>
      <c r="EE100" s="20" t="str">
        <f>ZZZ__FnCalls!F130</f>
        <v>Apr 2020</v>
      </c>
      <c r="EF100" s="20" t="str">
        <f>ZZZ__FnCalls!F131</f>
        <v>May 2020</v>
      </c>
      <c r="EG100" s="20" t="str">
        <f>ZZZ__FnCalls!F132</f>
        <v>Jun 2020</v>
      </c>
      <c r="EH100" s="20" t="str">
        <f>ZZZ__FnCalls!F133</f>
        <v>Jul 2020</v>
      </c>
      <c r="EI100" s="20" t="str">
        <f>ZZZ__FnCalls!F134</f>
        <v>Aug 2020</v>
      </c>
      <c r="EJ100" s="20" t="str">
        <f>ZZZ__FnCalls!F135</f>
        <v>Sep 2020</v>
      </c>
      <c r="EK100" s="20" t="str">
        <f>ZZZ__FnCalls!F136</f>
        <v>Oct 2020</v>
      </c>
      <c r="EL100" s="20" t="str">
        <f>ZZZ__FnCalls!F137</f>
        <v>Nov 2020</v>
      </c>
      <c r="EM100" s="20" t="str">
        <f>ZZZ__FnCalls!F138</f>
        <v>Dec 2020</v>
      </c>
      <c r="EN100" s="21" t="str">
        <f>ZZZ__FnCalls!H127</f>
        <v>2020</v>
      </c>
    </row>
    <row r="101" spans="1:144" ht="12.75" customHeight="1">
      <c r="A101" s="5"/>
      <c r="B101" s="44" t="str">
        <f>ZZZ__FnCalls!F7</f>
        <v>Jan 2010</v>
      </c>
      <c r="C101" s="44" t="str">
        <f>ZZZ__FnCalls!F8</f>
        <v>Feb 2010</v>
      </c>
      <c r="D101" s="44" t="str">
        <f>ZZZ__FnCalls!F9</f>
        <v>Mar 2010</v>
      </c>
      <c r="E101" s="44" t="str">
        <f>ZZZ__FnCalls!F10</f>
        <v>Apr 2010</v>
      </c>
      <c r="F101" s="44" t="str">
        <f>ZZZ__FnCalls!F11</f>
        <v>May 2010</v>
      </c>
      <c r="G101" s="44" t="str">
        <f>ZZZ__FnCalls!F12</f>
        <v>Jun 2010</v>
      </c>
      <c r="H101" s="44" t="str">
        <f>ZZZ__FnCalls!F13</f>
        <v>Jul 2010</v>
      </c>
      <c r="I101" s="44" t="str">
        <f>ZZZ__FnCalls!F14</f>
        <v>Aug 2010</v>
      </c>
      <c r="J101" s="44" t="str">
        <f>ZZZ__FnCalls!F15</f>
        <v>Sep 2010</v>
      </c>
      <c r="K101" s="44" t="str">
        <f>ZZZ__FnCalls!F16</f>
        <v>Oct 2010</v>
      </c>
      <c r="L101" s="44" t="str">
        <f>ZZZ__FnCalls!F17</f>
        <v>Nov 2010</v>
      </c>
      <c r="M101" s="44" t="str">
        <f>ZZZ__FnCalls!F18</f>
        <v>Dec 2010</v>
      </c>
      <c r="N101" s="45" t="str">
        <f>ZZZ__FnCalls!F7</f>
        <v>Jan 2010</v>
      </c>
      <c r="O101" s="44" t="str">
        <f>ZZZ__FnCalls!F19</f>
        <v>Jan 2011</v>
      </c>
      <c r="P101" s="44" t="str">
        <f>ZZZ__FnCalls!F20</f>
        <v>Feb 2011</v>
      </c>
      <c r="Q101" s="44" t="str">
        <f>ZZZ__FnCalls!F21</f>
        <v>Mar 2011</v>
      </c>
      <c r="R101" s="44" t="str">
        <f>ZZZ__FnCalls!F22</f>
        <v>Apr 2011</v>
      </c>
      <c r="S101" s="44" t="str">
        <f>ZZZ__FnCalls!F23</f>
        <v>May 2011</v>
      </c>
      <c r="T101" s="44" t="str">
        <f>ZZZ__FnCalls!F24</f>
        <v>Jun 2011</v>
      </c>
      <c r="U101" s="44" t="str">
        <f>ZZZ__FnCalls!F25</f>
        <v>Jul 2011</v>
      </c>
      <c r="V101" s="44" t="str">
        <f>ZZZ__FnCalls!F26</f>
        <v>Aug 2011</v>
      </c>
      <c r="W101" s="44" t="str">
        <f>ZZZ__FnCalls!F27</f>
        <v>Sep 2011</v>
      </c>
      <c r="X101" s="44" t="str">
        <f>ZZZ__FnCalls!F28</f>
        <v>Oct 2011</v>
      </c>
      <c r="Y101" s="44" t="str">
        <f>ZZZ__FnCalls!F29</f>
        <v>Nov 2011</v>
      </c>
      <c r="Z101" s="44" t="str">
        <f>ZZZ__FnCalls!F30</f>
        <v>Dec 2011</v>
      </c>
      <c r="AA101" s="45" t="str">
        <f>ZZZ__FnCalls!F19</f>
        <v>Jan 2011</v>
      </c>
      <c r="AB101" s="44" t="str">
        <f>ZZZ__FnCalls!F31</f>
        <v>Jan 2012</v>
      </c>
      <c r="AC101" s="44" t="str">
        <f>ZZZ__FnCalls!F32</f>
        <v>Feb 2012</v>
      </c>
      <c r="AD101" s="44" t="str">
        <f>ZZZ__FnCalls!F33</f>
        <v>Mar 2012</v>
      </c>
      <c r="AE101" s="44" t="str">
        <f>ZZZ__FnCalls!F34</f>
        <v>Apr 2012</v>
      </c>
      <c r="AF101" s="44" t="str">
        <f>ZZZ__FnCalls!F35</f>
        <v>May 2012</v>
      </c>
      <c r="AG101" s="44" t="str">
        <f>ZZZ__FnCalls!F36</f>
        <v>Jun 2012</v>
      </c>
      <c r="AH101" s="44" t="str">
        <f>ZZZ__FnCalls!F37</f>
        <v>Jul 2012</v>
      </c>
      <c r="AI101" s="44" t="str">
        <f>ZZZ__FnCalls!F38</f>
        <v>Aug 2012</v>
      </c>
      <c r="AJ101" s="44" t="str">
        <f>ZZZ__FnCalls!F39</f>
        <v>Sep 2012</v>
      </c>
      <c r="AK101" s="44" t="str">
        <f>ZZZ__FnCalls!F40</f>
        <v>Oct 2012</v>
      </c>
      <c r="AL101" s="44" t="str">
        <f>ZZZ__FnCalls!F41</f>
        <v>Nov 2012</v>
      </c>
      <c r="AM101" s="44" t="str">
        <f>ZZZ__FnCalls!F42</f>
        <v>Dec 2012</v>
      </c>
      <c r="AN101" s="45" t="str">
        <f>ZZZ__FnCalls!F31</f>
        <v>Jan 2012</v>
      </c>
      <c r="AO101" s="44" t="str">
        <f>ZZZ__FnCalls!F43</f>
        <v>Jan 2013</v>
      </c>
      <c r="AP101" s="44" t="str">
        <f>ZZZ__FnCalls!F44</f>
        <v>Feb 2013</v>
      </c>
      <c r="AQ101" s="44" t="str">
        <f>ZZZ__FnCalls!F45</f>
        <v>Mar 2013</v>
      </c>
      <c r="AR101" s="44" t="str">
        <f>ZZZ__FnCalls!F46</f>
        <v>Apr 2013</v>
      </c>
      <c r="AS101" s="44" t="str">
        <f>ZZZ__FnCalls!F47</f>
        <v>May 2013</v>
      </c>
      <c r="AT101" s="44" t="str">
        <f>ZZZ__FnCalls!F48</f>
        <v>Jun 2013</v>
      </c>
      <c r="AU101" s="44" t="str">
        <f>ZZZ__FnCalls!F49</f>
        <v>Jul 2013</v>
      </c>
      <c r="AV101" s="44" t="str">
        <f>ZZZ__FnCalls!F50</f>
        <v>Aug 2013</v>
      </c>
      <c r="AW101" s="44" t="str">
        <f>ZZZ__FnCalls!F51</f>
        <v>Sep 2013</v>
      </c>
      <c r="AX101" s="44" t="str">
        <f>ZZZ__FnCalls!F52</f>
        <v>Oct 2013</v>
      </c>
      <c r="AY101" s="44" t="str">
        <f>ZZZ__FnCalls!F53</f>
        <v>Nov 2013</v>
      </c>
      <c r="AZ101" s="44" t="str">
        <f>ZZZ__FnCalls!F54</f>
        <v>Dec 2013</v>
      </c>
      <c r="BA101" s="45" t="str">
        <f>ZZZ__FnCalls!F43</f>
        <v>Jan 2013</v>
      </c>
      <c r="BB101" s="44" t="str">
        <f>ZZZ__FnCalls!F55</f>
        <v>Jan 2014</v>
      </c>
      <c r="BC101" s="44" t="str">
        <f>ZZZ__FnCalls!F56</f>
        <v>Feb 2014</v>
      </c>
      <c r="BD101" s="44" t="str">
        <f>ZZZ__FnCalls!F57</f>
        <v>Mar 2014</v>
      </c>
      <c r="BE101" s="44" t="str">
        <f>ZZZ__FnCalls!F58</f>
        <v>Apr 2014</v>
      </c>
      <c r="BF101" s="44" t="str">
        <f>ZZZ__FnCalls!F59</f>
        <v>May 2014</v>
      </c>
      <c r="BG101" s="44" t="str">
        <f>ZZZ__FnCalls!F60</f>
        <v>Jun 2014</v>
      </c>
      <c r="BH101" s="44" t="str">
        <f>ZZZ__FnCalls!F61</f>
        <v>Jul 2014</v>
      </c>
      <c r="BI101" s="44" t="str">
        <f>ZZZ__FnCalls!F62</f>
        <v>Aug 2014</v>
      </c>
      <c r="BJ101" s="44" t="str">
        <f>ZZZ__FnCalls!F63</f>
        <v>Sep 2014</v>
      </c>
      <c r="BK101" s="44" t="str">
        <f>ZZZ__FnCalls!F64</f>
        <v>Oct 2014</v>
      </c>
      <c r="BL101" s="44" t="str">
        <f>ZZZ__FnCalls!F65</f>
        <v>Nov 2014</v>
      </c>
      <c r="BM101" s="44" t="str">
        <f>ZZZ__FnCalls!F66</f>
        <v>Dec 2014</v>
      </c>
      <c r="BN101" s="45" t="str">
        <f>ZZZ__FnCalls!F55</f>
        <v>Jan 2014</v>
      </c>
      <c r="BO101" s="44" t="str">
        <f>ZZZ__FnCalls!F67</f>
        <v>Jan 2015</v>
      </c>
      <c r="BP101" s="44" t="str">
        <f>ZZZ__FnCalls!F68</f>
        <v>Feb 2015</v>
      </c>
      <c r="BQ101" s="44" t="str">
        <f>ZZZ__FnCalls!F69</f>
        <v>Mar 2015</v>
      </c>
      <c r="BR101" s="44" t="str">
        <f>ZZZ__FnCalls!F70</f>
        <v>Apr 2015</v>
      </c>
      <c r="BS101" s="44" t="str">
        <f>ZZZ__FnCalls!F71</f>
        <v>May 2015</v>
      </c>
      <c r="BT101" s="44" t="str">
        <f>ZZZ__FnCalls!F72</f>
        <v>Jun 2015</v>
      </c>
      <c r="BU101" s="44" t="str">
        <f>ZZZ__FnCalls!F73</f>
        <v>Jul 2015</v>
      </c>
      <c r="BV101" s="44" t="str">
        <f>ZZZ__FnCalls!F74</f>
        <v>Aug 2015</v>
      </c>
      <c r="BW101" s="44" t="str">
        <f>ZZZ__FnCalls!F75</f>
        <v>Sep 2015</v>
      </c>
      <c r="BX101" s="44" t="str">
        <f>ZZZ__FnCalls!F76</f>
        <v>Oct 2015</v>
      </c>
      <c r="BY101" s="44" t="str">
        <f>ZZZ__FnCalls!F77</f>
        <v>Nov 2015</v>
      </c>
      <c r="BZ101" s="44" t="str">
        <f>ZZZ__FnCalls!F78</f>
        <v>Dec 2015</v>
      </c>
      <c r="CA101" s="45" t="str">
        <f>ZZZ__FnCalls!F67</f>
        <v>Jan 2015</v>
      </c>
      <c r="CB101" s="44" t="str">
        <f>ZZZ__FnCalls!F79</f>
        <v>Jan 2016</v>
      </c>
      <c r="CC101" s="44" t="str">
        <f>ZZZ__FnCalls!F80</f>
        <v>Feb 2016</v>
      </c>
      <c r="CD101" s="44" t="str">
        <f>ZZZ__FnCalls!F81</f>
        <v>Mar 2016</v>
      </c>
      <c r="CE101" s="44" t="str">
        <f>ZZZ__FnCalls!F82</f>
        <v>Apr 2016</v>
      </c>
      <c r="CF101" s="44" t="str">
        <f>ZZZ__FnCalls!F83</f>
        <v>May 2016</v>
      </c>
      <c r="CG101" s="44" t="str">
        <f>ZZZ__FnCalls!F84</f>
        <v>Jun 2016</v>
      </c>
      <c r="CH101" s="44" t="str">
        <f>ZZZ__FnCalls!F85</f>
        <v>Jul 2016</v>
      </c>
      <c r="CI101" s="44" t="str">
        <f>ZZZ__FnCalls!F86</f>
        <v>Aug 2016</v>
      </c>
      <c r="CJ101" s="44" t="str">
        <f>ZZZ__FnCalls!F87</f>
        <v>Sep 2016</v>
      </c>
      <c r="CK101" s="44" t="str">
        <f>ZZZ__FnCalls!F88</f>
        <v>Oct 2016</v>
      </c>
      <c r="CL101" s="44" t="str">
        <f>ZZZ__FnCalls!F89</f>
        <v>Nov 2016</v>
      </c>
      <c r="CM101" s="44" t="str">
        <f>ZZZ__FnCalls!F90</f>
        <v>Dec 2016</v>
      </c>
      <c r="CN101" s="45" t="str">
        <f>ZZZ__FnCalls!F79</f>
        <v>Jan 2016</v>
      </c>
      <c r="CO101" s="44" t="str">
        <f>ZZZ__FnCalls!F91</f>
        <v>Jan 2017</v>
      </c>
      <c r="CP101" s="44" t="str">
        <f>ZZZ__FnCalls!F92</f>
        <v>Feb 2017</v>
      </c>
      <c r="CQ101" s="44" t="str">
        <f>ZZZ__FnCalls!F93</f>
        <v>Mar 2017</v>
      </c>
      <c r="CR101" s="44" t="str">
        <f>ZZZ__FnCalls!F94</f>
        <v>Apr 2017</v>
      </c>
      <c r="CS101" s="44" t="str">
        <f>ZZZ__FnCalls!F95</f>
        <v>May 2017</v>
      </c>
      <c r="CT101" s="44" t="str">
        <f>ZZZ__FnCalls!F96</f>
        <v>Jun 2017</v>
      </c>
      <c r="CU101" s="44" t="str">
        <f>ZZZ__FnCalls!F97</f>
        <v>Jul 2017</v>
      </c>
      <c r="CV101" s="44" t="str">
        <f>ZZZ__FnCalls!F98</f>
        <v>Aug 2017</v>
      </c>
      <c r="CW101" s="44" t="str">
        <f>ZZZ__FnCalls!F99</f>
        <v>Sep 2017</v>
      </c>
      <c r="CX101" s="44" t="str">
        <f>ZZZ__FnCalls!F100</f>
        <v>Oct 2017</v>
      </c>
      <c r="CY101" s="44" t="str">
        <f>ZZZ__FnCalls!F101</f>
        <v>Nov 2017</v>
      </c>
      <c r="CZ101" s="44" t="str">
        <f>ZZZ__FnCalls!F102</f>
        <v>Dec 2017</v>
      </c>
      <c r="DA101" s="45" t="str">
        <f>ZZZ__FnCalls!F91</f>
        <v>Jan 2017</v>
      </c>
      <c r="DB101" s="44" t="str">
        <f>ZZZ__FnCalls!F103</f>
        <v>Jan 2018</v>
      </c>
      <c r="DC101" s="44" t="str">
        <f>ZZZ__FnCalls!F104</f>
        <v>Feb 2018</v>
      </c>
      <c r="DD101" s="44" t="str">
        <f>ZZZ__FnCalls!F105</f>
        <v>Mar 2018</v>
      </c>
      <c r="DE101" s="44" t="str">
        <f>ZZZ__FnCalls!F106</f>
        <v>Apr 2018</v>
      </c>
      <c r="DF101" s="44" t="str">
        <f>ZZZ__FnCalls!F107</f>
        <v>May 2018</v>
      </c>
      <c r="DG101" s="44" t="str">
        <f>ZZZ__FnCalls!F108</f>
        <v>Jun 2018</v>
      </c>
      <c r="DH101" s="44" t="str">
        <f>ZZZ__FnCalls!F109</f>
        <v>Jul 2018</v>
      </c>
      <c r="DI101" s="44" t="str">
        <f>ZZZ__FnCalls!F110</f>
        <v>Aug 2018</v>
      </c>
      <c r="DJ101" s="44" t="str">
        <f>ZZZ__FnCalls!F111</f>
        <v>Sep 2018</v>
      </c>
      <c r="DK101" s="44" t="str">
        <f>ZZZ__FnCalls!F112</f>
        <v>Oct 2018</v>
      </c>
      <c r="DL101" s="44" t="str">
        <f>ZZZ__FnCalls!F113</f>
        <v>Nov 2018</v>
      </c>
      <c r="DM101" s="44" t="str">
        <f>ZZZ__FnCalls!F114</f>
        <v>Dec 2018</v>
      </c>
      <c r="DN101" s="45" t="str">
        <f>ZZZ__FnCalls!F103</f>
        <v>Jan 2018</v>
      </c>
      <c r="DO101" s="44" t="str">
        <f>ZZZ__FnCalls!F115</f>
        <v>Jan 2019</v>
      </c>
      <c r="DP101" s="44" t="str">
        <f>ZZZ__FnCalls!F116</f>
        <v>Feb 2019</v>
      </c>
      <c r="DQ101" s="44" t="str">
        <f>ZZZ__FnCalls!F117</f>
        <v>Mar 2019</v>
      </c>
      <c r="DR101" s="44" t="str">
        <f>ZZZ__FnCalls!F118</f>
        <v>Apr 2019</v>
      </c>
      <c r="DS101" s="44" t="str">
        <f>ZZZ__FnCalls!F119</f>
        <v>May 2019</v>
      </c>
      <c r="DT101" s="44" t="str">
        <f>ZZZ__FnCalls!F120</f>
        <v>Jun 2019</v>
      </c>
      <c r="DU101" s="44" t="str">
        <f>ZZZ__FnCalls!F121</f>
        <v>Jul 2019</v>
      </c>
      <c r="DV101" s="44" t="str">
        <f>ZZZ__FnCalls!F122</f>
        <v>Aug 2019</v>
      </c>
      <c r="DW101" s="44" t="str">
        <f>ZZZ__FnCalls!F123</f>
        <v>Sep 2019</v>
      </c>
      <c r="DX101" s="44" t="str">
        <f>ZZZ__FnCalls!F124</f>
        <v>Oct 2019</v>
      </c>
      <c r="DY101" s="44" t="str">
        <f>ZZZ__FnCalls!F125</f>
        <v>Nov 2019</v>
      </c>
      <c r="DZ101" s="44" t="str">
        <f>ZZZ__FnCalls!F126</f>
        <v>Dec 2019</v>
      </c>
      <c r="EA101" s="45" t="str">
        <f>ZZZ__FnCalls!F115</f>
        <v>Jan 2019</v>
      </c>
      <c r="EB101" s="44" t="str">
        <f>ZZZ__FnCalls!F127</f>
        <v>Jan 2020</v>
      </c>
      <c r="EC101" s="44" t="str">
        <f>ZZZ__FnCalls!F128</f>
        <v>Feb 2020</v>
      </c>
      <c r="ED101" s="44" t="str">
        <f>ZZZ__FnCalls!F129</f>
        <v>Mar 2020</v>
      </c>
      <c r="EE101" s="44" t="str">
        <f>ZZZ__FnCalls!F130</f>
        <v>Apr 2020</v>
      </c>
      <c r="EF101" s="44" t="str">
        <f>ZZZ__FnCalls!F131</f>
        <v>May 2020</v>
      </c>
      <c r="EG101" s="44" t="str">
        <f>ZZZ__FnCalls!F132</f>
        <v>Jun 2020</v>
      </c>
      <c r="EH101" s="44" t="str">
        <f>ZZZ__FnCalls!F133</f>
        <v>Jul 2020</v>
      </c>
      <c r="EI101" s="44" t="str">
        <f>ZZZ__FnCalls!F134</f>
        <v>Aug 2020</v>
      </c>
      <c r="EJ101" s="44" t="str">
        <f>ZZZ__FnCalls!F135</f>
        <v>Sep 2020</v>
      </c>
      <c r="EK101" s="44" t="str">
        <f>ZZZ__FnCalls!F136</f>
        <v>Oct 2020</v>
      </c>
      <c r="EL101" s="44" t="str">
        <f>ZZZ__FnCalls!F137</f>
        <v>Nov 2020</v>
      </c>
      <c r="EM101" s="44" t="str">
        <f>ZZZ__FnCalls!F138</f>
        <v>Dec 2020</v>
      </c>
      <c r="EN101" s="45" t="str">
        <f>ZZZ__FnCalls!F127</f>
        <v>Jan 2020</v>
      </c>
    </row>
    <row r="102" spans="1:144" ht="12.75" customHeight="1">
      <c r="A102" s="2" t="str">
        <f>"Demand_Expected_Short_stdev_1"</f>
        <v>Demand_Expected_Short_stdev_1</v>
      </c>
    </row>
    <row r="103" spans="1:144" ht="12.75" customHeight="1">
      <c r="B103" s="19" t="str">
        <f>ZZZ__FnCalls!F7</f>
        <v>Jan 2010</v>
      </c>
      <c r="C103" s="20" t="str">
        <f>ZZZ__FnCalls!F8</f>
        <v>Feb 2010</v>
      </c>
      <c r="D103" s="20" t="str">
        <f>ZZZ__FnCalls!F9</f>
        <v>Mar 2010</v>
      </c>
      <c r="E103" s="20" t="str">
        <f>ZZZ__FnCalls!F10</f>
        <v>Apr 2010</v>
      </c>
      <c r="F103" s="20" t="str">
        <f>ZZZ__FnCalls!F11</f>
        <v>May 2010</v>
      </c>
      <c r="G103" s="20" t="str">
        <f>ZZZ__FnCalls!F12</f>
        <v>Jun 2010</v>
      </c>
      <c r="H103" s="20" t="str">
        <f>ZZZ__FnCalls!F13</f>
        <v>Jul 2010</v>
      </c>
      <c r="I103" s="20" t="str">
        <f>ZZZ__FnCalls!F14</f>
        <v>Aug 2010</v>
      </c>
      <c r="J103" s="20" t="str">
        <f>ZZZ__FnCalls!F15</f>
        <v>Sep 2010</v>
      </c>
      <c r="K103" s="20" t="str">
        <f>ZZZ__FnCalls!F16</f>
        <v>Oct 2010</v>
      </c>
      <c r="L103" s="20" t="str">
        <f>ZZZ__FnCalls!F17</f>
        <v>Nov 2010</v>
      </c>
      <c r="M103" s="20" t="str">
        <f>ZZZ__FnCalls!F18</f>
        <v>Dec 2010</v>
      </c>
      <c r="N103" s="21" t="str">
        <f>ZZZ__FnCalls!H7</f>
        <v>2010</v>
      </c>
      <c r="O103" s="20" t="str">
        <f>ZZZ__FnCalls!F19</f>
        <v>Jan 2011</v>
      </c>
      <c r="P103" s="20" t="str">
        <f>ZZZ__FnCalls!F20</f>
        <v>Feb 2011</v>
      </c>
      <c r="Q103" s="20" t="str">
        <f>ZZZ__FnCalls!F21</f>
        <v>Mar 2011</v>
      </c>
      <c r="R103" s="20" t="str">
        <f>ZZZ__FnCalls!F22</f>
        <v>Apr 2011</v>
      </c>
      <c r="S103" s="20" t="str">
        <f>ZZZ__FnCalls!F23</f>
        <v>May 2011</v>
      </c>
      <c r="T103" s="20" t="str">
        <f>ZZZ__FnCalls!F24</f>
        <v>Jun 2011</v>
      </c>
      <c r="U103" s="20" t="str">
        <f>ZZZ__FnCalls!F25</f>
        <v>Jul 2011</v>
      </c>
      <c r="V103" s="20" t="str">
        <f>ZZZ__FnCalls!F26</f>
        <v>Aug 2011</v>
      </c>
      <c r="W103" s="20" t="str">
        <f>ZZZ__FnCalls!F27</f>
        <v>Sep 2011</v>
      </c>
      <c r="X103" s="20" t="str">
        <f>ZZZ__FnCalls!F28</f>
        <v>Oct 2011</v>
      </c>
      <c r="Y103" s="20" t="str">
        <f>ZZZ__FnCalls!F29</f>
        <v>Nov 2011</v>
      </c>
      <c r="Z103" s="20" t="str">
        <f>ZZZ__FnCalls!F30</f>
        <v>Dec 2011</v>
      </c>
      <c r="AA103" s="21" t="str">
        <f>ZZZ__FnCalls!H19</f>
        <v>2011</v>
      </c>
      <c r="AB103" s="20" t="str">
        <f>ZZZ__FnCalls!F31</f>
        <v>Jan 2012</v>
      </c>
      <c r="AC103" s="20" t="str">
        <f>ZZZ__FnCalls!F32</f>
        <v>Feb 2012</v>
      </c>
      <c r="AD103" s="20" t="str">
        <f>ZZZ__FnCalls!F33</f>
        <v>Mar 2012</v>
      </c>
      <c r="AE103" s="20" t="str">
        <f>ZZZ__FnCalls!F34</f>
        <v>Apr 2012</v>
      </c>
      <c r="AF103" s="20" t="str">
        <f>ZZZ__FnCalls!F35</f>
        <v>May 2012</v>
      </c>
      <c r="AG103" s="20" t="str">
        <f>ZZZ__FnCalls!F36</f>
        <v>Jun 2012</v>
      </c>
      <c r="AH103" s="20" t="str">
        <f>ZZZ__FnCalls!F37</f>
        <v>Jul 2012</v>
      </c>
      <c r="AI103" s="20" t="str">
        <f>ZZZ__FnCalls!F38</f>
        <v>Aug 2012</v>
      </c>
      <c r="AJ103" s="20" t="str">
        <f>ZZZ__FnCalls!F39</f>
        <v>Sep 2012</v>
      </c>
      <c r="AK103" s="20" t="str">
        <f>ZZZ__FnCalls!F40</f>
        <v>Oct 2012</v>
      </c>
      <c r="AL103" s="20" t="str">
        <f>ZZZ__FnCalls!F41</f>
        <v>Nov 2012</v>
      </c>
      <c r="AM103" s="20" t="str">
        <f>ZZZ__FnCalls!F42</f>
        <v>Dec 2012</v>
      </c>
      <c r="AN103" s="21" t="str">
        <f>ZZZ__FnCalls!H31</f>
        <v>2012</v>
      </c>
      <c r="AO103" s="20" t="str">
        <f>ZZZ__FnCalls!F43</f>
        <v>Jan 2013</v>
      </c>
      <c r="AP103" s="20" t="str">
        <f>ZZZ__FnCalls!F44</f>
        <v>Feb 2013</v>
      </c>
      <c r="AQ103" s="20" t="str">
        <f>ZZZ__FnCalls!F45</f>
        <v>Mar 2013</v>
      </c>
      <c r="AR103" s="20" t="str">
        <f>ZZZ__FnCalls!F46</f>
        <v>Apr 2013</v>
      </c>
      <c r="AS103" s="20" t="str">
        <f>ZZZ__FnCalls!F47</f>
        <v>May 2013</v>
      </c>
      <c r="AT103" s="20" t="str">
        <f>ZZZ__FnCalls!F48</f>
        <v>Jun 2013</v>
      </c>
      <c r="AU103" s="20" t="str">
        <f>ZZZ__FnCalls!F49</f>
        <v>Jul 2013</v>
      </c>
      <c r="AV103" s="20" t="str">
        <f>ZZZ__FnCalls!F50</f>
        <v>Aug 2013</v>
      </c>
      <c r="AW103" s="20" t="str">
        <f>ZZZ__FnCalls!F51</f>
        <v>Sep 2013</v>
      </c>
      <c r="AX103" s="20" t="str">
        <f>ZZZ__FnCalls!F52</f>
        <v>Oct 2013</v>
      </c>
      <c r="AY103" s="20" t="str">
        <f>ZZZ__FnCalls!F53</f>
        <v>Nov 2013</v>
      </c>
      <c r="AZ103" s="20" t="str">
        <f>ZZZ__FnCalls!F54</f>
        <v>Dec 2013</v>
      </c>
      <c r="BA103" s="21" t="str">
        <f>ZZZ__FnCalls!H43</f>
        <v>2013</v>
      </c>
      <c r="BB103" s="20" t="str">
        <f>ZZZ__FnCalls!F55</f>
        <v>Jan 2014</v>
      </c>
      <c r="BC103" s="20" t="str">
        <f>ZZZ__FnCalls!F56</f>
        <v>Feb 2014</v>
      </c>
      <c r="BD103" s="20" t="str">
        <f>ZZZ__FnCalls!F57</f>
        <v>Mar 2014</v>
      </c>
      <c r="BE103" s="20" t="str">
        <f>ZZZ__FnCalls!F58</f>
        <v>Apr 2014</v>
      </c>
      <c r="BF103" s="20" t="str">
        <f>ZZZ__FnCalls!F59</f>
        <v>May 2014</v>
      </c>
      <c r="BG103" s="20" t="str">
        <f>ZZZ__FnCalls!F60</f>
        <v>Jun 2014</v>
      </c>
      <c r="BH103" s="20" t="str">
        <f>ZZZ__FnCalls!F61</f>
        <v>Jul 2014</v>
      </c>
      <c r="BI103" s="20" t="str">
        <f>ZZZ__FnCalls!F62</f>
        <v>Aug 2014</v>
      </c>
      <c r="BJ103" s="20" t="str">
        <f>ZZZ__FnCalls!F63</f>
        <v>Sep 2014</v>
      </c>
      <c r="BK103" s="20" t="str">
        <f>ZZZ__FnCalls!F64</f>
        <v>Oct 2014</v>
      </c>
      <c r="BL103" s="20" t="str">
        <f>ZZZ__FnCalls!F65</f>
        <v>Nov 2014</v>
      </c>
      <c r="BM103" s="20" t="str">
        <f>ZZZ__FnCalls!F66</f>
        <v>Dec 2014</v>
      </c>
      <c r="BN103" s="21" t="str">
        <f>ZZZ__FnCalls!H55</f>
        <v>2014</v>
      </c>
      <c r="BO103" s="20" t="str">
        <f>ZZZ__FnCalls!F67</f>
        <v>Jan 2015</v>
      </c>
      <c r="BP103" s="20" t="str">
        <f>ZZZ__FnCalls!F68</f>
        <v>Feb 2015</v>
      </c>
      <c r="BQ103" s="20" t="str">
        <f>ZZZ__FnCalls!F69</f>
        <v>Mar 2015</v>
      </c>
      <c r="BR103" s="20" t="str">
        <f>ZZZ__FnCalls!F70</f>
        <v>Apr 2015</v>
      </c>
      <c r="BS103" s="20" t="str">
        <f>ZZZ__FnCalls!F71</f>
        <v>May 2015</v>
      </c>
      <c r="BT103" s="20" t="str">
        <f>ZZZ__FnCalls!F72</f>
        <v>Jun 2015</v>
      </c>
      <c r="BU103" s="20" t="str">
        <f>ZZZ__FnCalls!F73</f>
        <v>Jul 2015</v>
      </c>
      <c r="BV103" s="20" t="str">
        <f>ZZZ__FnCalls!F74</f>
        <v>Aug 2015</v>
      </c>
      <c r="BW103" s="20" t="str">
        <f>ZZZ__FnCalls!F75</f>
        <v>Sep 2015</v>
      </c>
      <c r="BX103" s="20" t="str">
        <f>ZZZ__FnCalls!F76</f>
        <v>Oct 2015</v>
      </c>
      <c r="BY103" s="20" t="str">
        <f>ZZZ__FnCalls!F77</f>
        <v>Nov 2015</v>
      </c>
      <c r="BZ103" s="20" t="str">
        <f>ZZZ__FnCalls!F78</f>
        <v>Dec 2015</v>
      </c>
      <c r="CA103" s="21" t="str">
        <f>ZZZ__FnCalls!H67</f>
        <v>2015</v>
      </c>
      <c r="CB103" s="20" t="str">
        <f>ZZZ__FnCalls!F79</f>
        <v>Jan 2016</v>
      </c>
      <c r="CC103" s="20" t="str">
        <f>ZZZ__FnCalls!F80</f>
        <v>Feb 2016</v>
      </c>
      <c r="CD103" s="20" t="str">
        <f>ZZZ__FnCalls!F81</f>
        <v>Mar 2016</v>
      </c>
      <c r="CE103" s="20" t="str">
        <f>ZZZ__FnCalls!F82</f>
        <v>Apr 2016</v>
      </c>
      <c r="CF103" s="20" t="str">
        <f>ZZZ__FnCalls!F83</f>
        <v>May 2016</v>
      </c>
      <c r="CG103" s="20" t="str">
        <f>ZZZ__FnCalls!F84</f>
        <v>Jun 2016</v>
      </c>
      <c r="CH103" s="20" t="str">
        <f>ZZZ__FnCalls!F85</f>
        <v>Jul 2016</v>
      </c>
      <c r="CI103" s="20" t="str">
        <f>ZZZ__FnCalls!F86</f>
        <v>Aug 2016</v>
      </c>
      <c r="CJ103" s="20" t="str">
        <f>ZZZ__FnCalls!F87</f>
        <v>Sep 2016</v>
      </c>
      <c r="CK103" s="20" t="str">
        <f>ZZZ__FnCalls!F88</f>
        <v>Oct 2016</v>
      </c>
      <c r="CL103" s="20" t="str">
        <f>ZZZ__FnCalls!F89</f>
        <v>Nov 2016</v>
      </c>
      <c r="CM103" s="20" t="str">
        <f>ZZZ__FnCalls!F90</f>
        <v>Dec 2016</v>
      </c>
      <c r="CN103" s="21" t="str">
        <f>ZZZ__FnCalls!H79</f>
        <v>2016</v>
      </c>
      <c r="CO103" s="20" t="str">
        <f>ZZZ__FnCalls!F91</f>
        <v>Jan 2017</v>
      </c>
      <c r="CP103" s="20" t="str">
        <f>ZZZ__FnCalls!F92</f>
        <v>Feb 2017</v>
      </c>
      <c r="CQ103" s="20" t="str">
        <f>ZZZ__FnCalls!F93</f>
        <v>Mar 2017</v>
      </c>
      <c r="CR103" s="20" t="str">
        <f>ZZZ__FnCalls!F94</f>
        <v>Apr 2017</v>
      </c>
      <c r="CS103" s="20" t="str">
        <f>ZZZ__FnCalls!F95</f>
        <v>May 2017</v>
      </c>
      <c r="CT103" s="20" t="str">
        <f>ZZZ__FnCalls!F96</f>
        <v>Jun 2017</v>
      </c>
      <c r="CU103" s="20" t="str">
        <f>ZZZ__FnCalls!F97</f>
        <v>Jul 2017</v>
      </c>
      <c r="CV103" s="20" t="str">
        <f>ZZZ__FnCalls!F98</f>
        <v>Aug 2017</v>
      </c>
      <c r="CW103" s="20" t="str">
        <f>ZZZ__FnCalls!F99</f>
        <v>Sep 2017</v>
      </c>
      <c r="CX103" s="20" t="str">
        <f>ZZZ__FnCalls!F100</f>
        <v>Oct 2017</v>
      </c>
      <c r="CY103" s="20" t="str">
        <f>ZZZ__FnCalls!F101</f>
        <v>Nov 2017</v>
      </c>
      <c r="CZ103" s="20" t="str">
        <f>ZZZ__FnCalls!F102</f>
        <v>Dec 2017</v>
      </c>
      <c r="DA103" s="21" t="str">
        <f>ZZZ__FnCalls!H91</f>
        <v>2017</v>
      </c>
      <c r="DB103" s="20" t="str">
        <f>ZZZ__FnCalls!F103</f>
        <v>Jan 2018</v>
      </c>
      <c r="DC103" s="20" t="str">
        <f>ZZZ__FnCalls!F104</f>
        <v>Feb 2018</v>
      </c>
      <c r="DD103" s="20" t="str">
        <f>ZZZ__FnCalls!F105</f>
        <v>Mar 2018</v>
      </c>
      <c r="DE103" s="20" t="str">
        <f>ZZZ__FnCalls!F106</f>
        <v>Apr 2018</v>
      </c>
      <c r="DF103" s="20" t="str">
        <f>ZZZ__FnCalls!F107</f>
        <v>May 2018</v>
      </c>
      <c r="DG103" s="20" t="str">
        <f>ZZZ__FnCalls!F108</f>
        <v>Jun 2018</v>
      </c>
      <c r="DH103" s="20" t="str">
        <f>ZZZ__FnCalls!F109</f>
        <v>Jul 2018</v>
      </c>
      <c r="DI103" s="20" t="str">
        <f>ZZZ__FnCalls!F110</f>
        <v>Aug 2018</v>
      </c>
      <c r="DJ103" s="20" t="str">
        <f>ZZZ__FnCalls!F111</f>
        <v>Sep 2018</v>
      </c>
      <c r="DK103" s="20" t="str">
        <f>ZZZ__FnCalls!F112</f>
        <v>Oct 2018</v>
      </c>
      <c r="DL103" s="20" t="str">
        <f>ZZZ__FnCalls!F113</f>
        <v>Nov 2018</v>
      </c>
      <c r="DM103" s="20" t="str">
        <f>ZZZ__FnCalls!F114</f>
        <v>Dec 2018</v>
      </c>
      <c r="DN103" s="21" t="str">
        <f>ZZZ__FnCalls!H103</f>
        <v>2018</v>
      </c>
      <c r="DO103" s="20" t="str">
        <f>ZZZ__FnCalls!F115</f>
        <v>Jan 2019</v>
      </c>
      <c r="DP103" s="20" t="str">
        <f>ZZZ__FnCalls!F116</f>
        <v>Feb 2019</v>
      </c>
      <c r="DQ103" s="20" t="str">
        <f>ZZZ__FnCalls!F117</f>
        <v>Mar 2019</v>
      </c>
      <c r="DR103" s="20" t="str">
        <f>ZZZ__FnCalls!F118</f>
        <v>Apr 2019</v>
      </c>
      <c r="DS103" s="20" t="str">
        <f>ZZZ__FnCalls!F119</f>
        <v>May 2019</v>
      </c>
      <c r="DT103" s="20" t="str">
        <f>ZZZ__FnCalls!F120</f>
        <v>Jun 2019</v>
      </c>
      <c r="DU103" s="20" t="str">
        <f>ZZZ__FnCalls!F121</f>
        <v>Jul 2019</v>
      </c>
      <c r="DV103" s="20" t="str">
        <f>ZZZ__FnCalls!F122</f>
        <v>Aug 2019</v>
      </c>
      <c r="DW103" s="20" t="str">
        <f>ZZZ__FnCalls!F123</f>
        <v>Sep 2019</v>
      </c>
      <c r="DX103" s="20" t="str">
        <f>ZZZ__FnCalls!F124</f>
        <v>Oct 2019</v>
      </c>
      <c r="DY103" s="20" t="str">
        <f>ZZZ__FnCalls!F125</f>
        <v>Nov 2019</v>
      </c>
      <c r="DZ103" s="20" t="str">
        <f>ZZZ__FnCalls!F126</f>
        <v>Dec 2019</v>
      </c>
      <c r="EA103" s="21" t="str">
        <f>ZZZ__FnCalls!H115</f>
        <v>2019</v>
      </c>
      <c r="EB103" s="20" t="str">
        <f>ZZZ__FnCalls!F127</f>
        <v>Jan 2020</v>
      </c>
      <c r="EC103" s="20" t="str">
        <f>ZZZ__FnCalls!F128</f>
        <v>Feb 2020</v>
      </c>
      <c r="ED103" s="20" t="str">
        <f>ZZZ__FnCalls!F129</f>
        <v>Mar 2020</v>
      </c>
      <c r="EE103" s="20" t="str">
        <f>ZZZ__FnCalls!F130</f>
        <v>Apr 2020</v>
      </c>
      <c r="EF103" s="20" t="str">
        <f>ZZZ__FnCalls!F131</f>
        <v>May 2020</v>
      </c>
      <c r="EG103" s="20" t="str">
        <f>ZZZ__FnCalls!F132</f>
        <v>Jun 2020</v>
      </c>
      <c r="EH103" s="20" t="str">
        <f>ZZZ__FnCalls!F133</f>
        <v>Jul 2020</v>
      </c>
      <c r="EI103" s="20" t="str">
        <f>ZZZ__FnCalls!F134</f>
        <v>Aug 2020</v>
      </c>
      <c r="EJ103" s="20" t="str">
        <f>ZZZ__FnCalls!F135</f>
        <v>Sep 2020</v>
      </c>
      <c r="EK103" s="20" t="str">
        <f>ZZZ__FnCalls!F136</f>
        <v>Oct 2020</v>
      </c>
      <c r="EL103" s="20" t="str">
        <f>ZZZ__FnCalls!F137</f>
        <v>Nov 2020</v>
      </c>
      <c r="EM103" s="20" t="str">
        <f>ZZZ__FnCalls!F138</f>
        <v>Dec 2020</v>
      </c>
      <c r="EN103" s="21" t="str">
        <f>ZZZ__FnCalls!H127</f>
        <v>2020</v>
      </c>
    </row>
    <row r="104" spans="1:144" ht="12.75" customHeight="1">
      <c r="A104" s="5"/>
      <c r="B104" s="44">
        <f>ZZZ__FnCalls!A7</f>
        <v>40179</v>
      </c>
      <c r="C104" s="44">
        <f>ZZZ__FnCalls!A8</f>
        <v>40210</v>
      </c>
      <c r="D104" s="44">
        <f>ZZZ__FnCalls!A9</f>
        <v>40238</v>
      </c>
      <c r="E104" s="44">
        <f>ZZZ__FnCalls!A10</f>
        <v>40269</v>
      </c>
      <c r="F104" s="44">
        <f>ZZZ__FnCalls!A11</f>
        <v>40299</v>
      </c>
      <c r="G104" s="44">
        <f>ZZZ__FnCalls!A12</f>
        <v>40330</v>
      </c>
      <c r="H104" s="44">
        <f>ZZZ__FnCalls!A13</f>
        <v>40360</v>
      </c>
      <c r="I104" s="44">
        <f>ZZZ__FnCalls!A14</f>
        <v>40391</v>
      </c>
      <c r="J104" s="44">
        <f>ZZZ__FnCalls!A15</f>
        <v>40422</v>
      </c>
      <c r="K104" s="44">
        <f>ZZZ__FnCalls!A16</f>
        <v>40452</v>
      </c>
      <c r="L104" s="44">
        <f>ZZZ__FnCalls!A17</f>
        <v>40483</v>
      </c>
      <c r="M104" s="44">
        <f>ZZZ__FnCalls!A18</f>
        <v>40513</v>
      </c>
      <c r="N104" s="45">
        <f>ZZZ__FnCalls!A7</f>
        <v>40179</v>
      </c>
      <c r="O104" s="44">
        <f>ZZZ__FnCalls!A19</f>
        <v>40544</v>
      </c>
      <c r="P104" s="44">
        <f>ZZZ__FnCalls!A20</f>
        <v>40575</v>
      </c>
      <c r="Q104" s="44">
        <f>ZZZ__FnCalls!A21</f>
        <v>40603</v>
      </c>
      <c r="R104" s="44">
        <f>ZZZ__FnCalls!A22</f>
        <v>40634</v>
      </c>
      <c r="S104" s="44">
        <f>ZZZ__FnCalls!A23</f>
        <v>40664</v>
      </c>
      <c r="T104" s="44">
        <f>ZZZ__FnCalls!A24</f>
        <v>40695</v>
      </c>
      <c r="U104" s="44">
        <f>ZZZ__FnCalls!A25</f>
        <v>40725</v>
      </c>
      <c r="V104" s="44">
        <f>ZZZ__FnCalls!A26</f>
        <v>40756</v>
      </c>
      <c r="W104" s="44">
        <f>ZZZ__FnCalls!A27</f>
        <v>40787</v>
      </c>
      <c r="X104" s="44">
        <f>ZZZ__FnCalls!A28</f>
        <v>40817</v>
      </c>
      <c r="Y104" s="44">
        <f>ZZZ__FnCalls!A29</f>
        <v>40848</v>
      </c>
      <c r="Z104" s="44">
        <f>ZZZ__FnCalls!A30</f>
        <v>40878</v>
      </c>
      <c r="AA104" s="45">
        <f>ZZZ__FnCalls!A19</f>
        <v>40544</v>
      </c>
      <c r="AB104" s="44">
        <f>ZZZ__FnCalls!A31</f>
        <v>40909</v>
      </c>
      <c r="AC104" s="44">
        <f>ZZZ__FnCalls!A32</f>
        <v>40940</v>
      </c>
      <c r="AD104" s="44">
        <f>ZZZ__FnCalls!A33</f>
        <v>40969</v>
      </c>
      <c r="AE104" s="44">
        <f>ZZZ__FnCalls!A34</f>
        <v>41000</v>
      </c>
      <c r="AF104" s="44">
        <f>ZZZ__FnCalls!A35</f>
        <v>41030</v>
      </c>
      <c r="AG104" s="44">
        <f>ZZZ__FnCalls!A36</f>
        <v>41061</v>
      </c>
      <c r="AH104" s="44">
        <f>ZZZ__FnCalls!A37</f>
        <v>41091</v>
      </c>
      <c r="AI104" s="44">
        <f>ZZZ__FnCalls!A38</f>
        <v>41122</v>
      </c>
      <c r="AJ104" s="44">
        <f>ZZZ__FnCalls!A39</f>
        <v>41153</v>
      </c>
      <c r="AK104" s="44">
        <f>ZZZ__FnCalls!A40</f>
        <v>41183</v>
      </c>
      <c r="AL104" s="44">
        <f>ZZZ__FnCalls!A41</f>
        <v>41214</v>
      </c>
      <c r="AM104" s="44">
        <f>ZZZ__FnCalls!A42</f>
        <v>41244</v>
      </c>
      <c r="AN104" s="45">
        <f>ZZZ__FnCalls!A31</f>
        <v>40909</v>
      </c>
      <c r="AO104" s="44">
        <f>ZZZ__FnCalls!A43</f>
        <v>41275</v>
      </c>
      <c r="AP104" s="44">
        <f>ZZZ__FnCalls!A44</f>
        <v>41306</v>
      </c>
      <c r="AQ104" s="44">
        <f>ZZZ__FnCalls!A45</f>
        <v>41334</v>
      </c>
      <c r="AR104" s="44">
        <f>ZZZ__FnCalls!A46</f>
        <v>41365</v>
      </c>
      <c r="AS104" s="44">
        <f>ZZZ__FnCalls!A47</f>
        <v>41395</v>
      </c>
      <c r="AT104" s="44">
        <f>ZZZ__FnCalls!A48</f>
        <v>41426</v>
      </c>
      <c r="AU104" s="44">
        <f>ZZZ__FnCalls!A49</f>
        <v>41456</v>
      </c>
      <c r="AV104" s="44">
        <f>ZZZ__FnCalls!A50</f>
        <v>41487</v>
      </c>
      <c r="AW104" s="44">
        <f>ZZZ__FnCalls!A51</f>
        <v>41518</v>
      </c>
      <c r="AX104" s="44">
        <f>ZZZ__FnCalls!A52</f>
        <v>41548</v>
      </c>
      <c r="AY104" s="44">
        <f>ZZZ__FnCalls!A53</f>
        <v>41579</v>
      </c>
      <c r="AZ104" s="44">
        <f>ZZZ__FnCalls!A54</f>
        <v>41609</v>
      </c>
      <c r="BA104" s="45">
        <f>ZZZ__FnCalls!A43</f>
        <v>41275</v>
      </c>
      <c r="BB104" s="44">
        <f>ZZZ__FnCalls!A55</f>
        <v>41640</v>
      </c>
      <c r="BC104" s="44">
        <f>ZZZ__FnCalls!A56</f>
        <v>41671</v>
      </c>
      <c r="BD104" s="44">
        <f>ZZZ__FnCalls!A57</f>
        <v>41699</v>
      </c>
      <c r="BE104" s="44">
        <f>ZZZ__FnCalls!A58</f>
        <v>41730</v>
      </c>
      <c r="BF104" s="44">
        <f>ZZZ__FnCalls!A59</f>
        <v>41760</v>
      </c>
      <c r="BG104" s="44">
        <f>ZZZ__FnCalls!A60</f>
        <v>41791</v>
      </c>
      <c r="BH104" s="44">
        <f>ZZZ__FnCalls!A61</f>
        <v>41821</v>
      </c>
      <c r="BI104" s="44">
        <f>ZZZ__FnCalls!A62</f>
        <v>41852</v>
      </c>
      <c r="BJ104" s="44">
        <f>ZZZ__FnCalls!A63</f>
        <v>41883</v>
      </c>
      <c r="BK104" s="44">
        <f>ZZZ__FnCalls!A64</f>
        <v>41913</v>
      </c>
      <c r="BL104" s="44">
        <f>ZZZ__FnCalls!A65</f>
        <v>41944</v>
      </c>
      <c r="BM104" s="44">
        <f>ZZZ__FnCalls!A66</f>
        <v>41974</v>
      </c>
      <c r="BN104" s="45">
        <f>ZZZ__FnCalls!A55</f>
        <v>41640</v>
      </c>
      <c r="BO104" s="44">
        <f>ZZZ__FnCalls!A67</f>
        <v>42005</v>
      </c>
      <c r="BP104" s="44">
        <f>ZZZ__FnCalls!A68</f>
        <v>42036</v>
      </c>
      <c r="BQ104" s="44">
        <f>ZZZ__FnCalls!A69</f>
        <v>42064</v>
      </c>
      <c r="BR104" s="44">
        <f>ZZZ__FnCalls!A70</f>
        <v>42095</v>
      </c>
      <c r="BS104" s="44">
        <f>ZZZ__FnCalls!A71</f>
        <v>42125</v>
      </c>
      <c r="BT104" s="44">
        <f>ZZZ__FnCalls!A72</f>
        <v>42156</v>
      </c>
      <c r="BU104" s="44">
        <f>ZZZ__FnCalls!A73</f>
        <v>42186</v>
      </c>
      <c r="BV104" s="44">
        <f>ZZZ__FnCalls!A74</f>
        <v>42217</v>
      </c>
      <c r="BW104" s="44">
        <f>ZZZ__FnCalls!A75</f>
        <v>42248</v>
      </c>
      <c r="BX104" s="44">
        <f>ZZZ__FnCalls!A76</f>
        <v>42278</v>
      </c>
      <c r="BY104" s="44">
        <f>ZZZ__FnCalls!A77</f>
        <v>42309</v>
      </c>
      <c r="BZ104" s="44">
        <f>ZZZ__FnCalls!A78</f>
        <v>42339</v>
      </c>
      <c r="CA104" s="45">
        <f>ZZZ__FnCalls!A67</f>
        <v>42005</v>
      </c>
      <c r="CB104" s="44">
        <f>ZZZ__FnCalls!A79</f>
        <v>42370</v>
      </c>
      <c r="CC104" s="44">
        <f>ZZZ__FnCalls!A80</f>
        <v>42401</v>
      </c>
      <c r="CD104" s="44">
        <f>ZZZ__FnCalls!A81</f>
        <v>42430</v>
      </c>
      <c r="CE104" s="44">
        <f>ZZZ__FnCalls!A82</f>
        <v>42461</v>
      </c>
      <c r="CF104" s="44">
        <f>ZZZ__FnCalls!A83</f>
        <v>42491</v>
      </c>
      <c r="CG104" s="44">
        <f>ZZZ__FnCalls!A84</f>
        <v>42522</v>
      </c>
      <c r="CH104" s="44">
        <f>ZZZ__FnCalls!A85</f>
        <v>42552</v>
      </c>
      <c r="CI104" s="44">
        <f>ZZZ__FnCalls!A86</f>
        <v>42583</v>
      </c>
      <c r="CJ104" s="44">
        <f>ZZZ__FnCalls!A87</f>
        <v>42614</v>
      </c>
      <c r="CK104" s="44">
        <f>ZZZ__FnCalls!A88</f>
        <v>42644</v>
      </c>
      <c r="CL104" s="44">
        <f>ZZZ__FnCalls!A89</f>
        <v>42675</v>
      </c>
      <c r="CM104" s="44">
        <f>ZZZ__FnCalls!A90</f>
        <v>42705</v>
      </c>
      <c r="CN104" s="45">
        <f>ZZZ__FnCalls!A79</f>
        <v>42370</v>
      </c>
      <c r="CO104" s="44">
        <f>ZZZ__FnCalls!A91</f>
        <v>42736</v>
      </c>
      <c r="CP104" s="44">
        <f>ZZZ__FnCalls!A92</f>
        <v>42767</v>
      </c>
      <c r="CQ104" s="44">
        <f>ZZZ__FnCalls!A93</f>
        <v>42795</v>
      </c>
      <c r="CR104" s="44">
        <f>ZZZ__FnCalls!A94</f>
        <v>42826</v>
      </c>
      <c r="CS104" s="44">
        <f>ZZZ__FnCalls!A95</f>
        <v>42856</v>
      </c>
      <c r="CT104" s="44">
        <f>ZZZ__FnCalls!A96</f>
        <v>42887</v>
      </c>
      <c r="CU104" s="44">
        <f>ZZZ__FnCalls!A97</f>
        <v>42917</v>
      </c>
      <c r="CV104" s="44">
        <f>ZZZ__FnCalls!A98</f>
        <v>42948</v>
      </c>
      <c r="CW104" s="44">
        <f>ZZZ__FnCalls!A99</f>
        <v>42979</v>
      </c>
      <c r="CX104" s="44">
        <f>ZZZ__FnCalls!A100</f>
        <v>43009</v>
      </c>
      <c r="CY104" s="44">
        <f>ZZZ__FnCalls!A101</f>
        <v>43040</v>
      </c>
      <c r="CZ104" s="44">
        <f>ZZZ__FnCalls!A102</f>
        <v>43070</v>
      </c>
      <c r="DA104" s="45">
        <f>ZZZ__FnCalls!A91</f>
        <v>42736</v>
      </c>
      <c r="DB104" s="44">
        <f>ZZZ__FnCalls!A103</f>
        <v>43101</v>
      </c>
      <c r="DC104" s="44">
        <f>ZZZ__FnCalls!A104</f>
        <v>43132</v>
      </c>
      <c r="DD104" s="44">
        <f>ZZZ__FnCalls!A105</f>
        <v>43160</v>
      </c>
      <c r="DE104" s="44">
        <f>ZZZ__FnCalls!A106</f>
        <v>43191</v>
      </c>
      <c r="DF104" s="44">
        <f>ZZZ__FnCalls!A107</f>
        <v>43221</v>
      </c>
      <c r="DG104" s="44">
        <f>ZZZ__FnCalls!A108</f>
        <v>43252</v>
      </c>
      <c r="DH104" s="44">
        <f>ZZZ__FnCalls!A109</f>
        <v>43282</v>
      </c>
      <c r="DI104" s="44">
        <f>ZZZ__FnCalls!A110</f>
        <v>43313</v>
      </c>
      <c r="DJ104" s="44">
        <f>ZZZ__FnCalls!A111</f>
        <v>43344</v>
      </c>
      <c r="DK104" s="44">
        <f>ZZZ__FnCalls!A112</f>
        <v>43374</v>
      </c>
      <c r="DL104" s="44">
        <f>ZZZ__FnCalls!A113</f>
        <v>43405</v>
      </c>
      <c r="DM104" s="44">
        <f>ZZZ__FnCalls!A114</f>
        <v>43435</v>
      </c>
      <c r="DN104" s="45">
        <f>ZZZ__FnCalls!A103</f>
        <v>43101</v>
      </c>
      <c r="DO104" s="44">
        <f>ZZZ__FnCalls!A115</f>
        <v>43466</v>
      </c>
      <c r="DP104" s="44">
        <f>ZZZ__FnCalls!A116</f>
        <v>43497</v>
      </c>
      <c r="DQ104" s="44">
        <f>ZZZ__FnCalls!A117</f>
        <v>43525</v>
      </c>
      <c r="DR104" s="44">
        <f>ZZZ__FnCalls!A118</f>
        <v>43556</v>
      </c>
      <c r="DS104" s="44">
        <f>ZZZ__FnCalls!A119</f>
        <v>43586</v>
      </c>
      <c r="DT104" s="44">
        <f>ZZZ__FnCalls!A120</f>
        <v>43617</v>
      </c>
      <c r="DU104" s="44">
        <f>ZZZ__FnCalls!A121</f>
        <v>43647</v>
      </c>
      <c r="DV104" s="44">
        <f>ZZZ__FnCalls!A122</f>
        <v>43678</v>
      </c>
      <c r="DW104" s="44">
        <f>ZZZ__FnCalls!A123</f>
        <v>43709</v>
      </c>
      <c r="DX104" s="44">
        <f>ZZZ__FnCalls!A124</f>
        <v>43739</v>
      </c>
      <c r="DY104" s="44">
        <f>ZZZ__FnCalls!A125</f>
        <v>43770</v>
      </c>
      <c r="DZ104" s="44">
        <f>ZZZ__FnCalls!A126</f>
        <v>43800</v>
      </c>
      <c r="EA104" s="45">
        <f>ZZZ__FnCalls!A115</f>
        <v>43466</v>
      </c>
      <c r="EB104" s="44">
        <f>ZZZ__FnCalls!A127</f>
        <v>43831</v>
      </c>
      <c r="EC104" s="44">
        <f>ZZZ__FnCalls!A128</f>
        <v>43862</v>
      </c>
      <c r="ED104" s="44">
        <f>ZZZ__FnCalls!A129</f>
        <v>43891</v>
      </c>
      <c r="EE104" s="44">
        <f>ZZZ__FnCalls!A130</f>
        <v>43922</v>
      </c>
      <c r="EF104" s="44">
        <f>ZZZ__FnCalls!A131</f>
        <v>43952</v>
      </c>
      <c r="EG104" s="44">
        <f>ZZZ__FnCalls!A132</f>
        <v>43983</v>
      </c>
      <c r="EH104" s="44">
        <f>ZZZ__FnCalls!A133</f>
        <v>44013</v>
      </c>
      <c r="EI104" s="44">
        <f>ZZZ__FnCalls!A134</f>
        <v>44044</v>
      </c>
      <c r="EJ104" s="44">
        <f>ZZZ__FnCalls!A135</f>
        <v>44075</v>
      </c>
      <c r="EK104" s="44">
        <f>ZZZ__FnCalls!A136</f>
        <v>44105</v>
      </c>
      <c r="EL104" s="44">
        <f>ZZZ__FnCalls!A137</f>
        <v>44136</v>
      </c>
      <c r="EM104" s="44">
        <f>ZZZ__FnCalls!A138</f>
        <v>44166</v>
      </c>
      <c r="EN104" s="45">
        <f>ZZZ__FnCalls!A127</f>
        <v>43831</v>
      </c>
    </row>
    <row r="105" spans="1:144" ht="12.75" customHeight="1">
      <c r="A105" s="2" t="str">
        <f>"Demand_Expected_Short_stdev_2"</f>
        <v>Demand_Expected_Short_stdev_2</v>
      </c>
    </row>
    <row r="106" spans="1:144" ht="12.75" customHeight="1">
      <c r="B106" s="19" t="str">
        <f>ZZZ__FnCalls!F7</f>
        <v>Jan 2010</v>
      </c>
      <c r="C106" s="20" t="str">
        <f>ZZZ__FnCalls!F8</f>
        <v>Feb 2010</v>
      </c>
      <c r="D106" s="20" t="str">
        <f>ZZZ__FnCalls!F9</f>
        <v>Mar 2010</v>
      </c>
      <c r="E106" s="20" t="str">
        <f>ZZZ__FnCalls!F10</f>
        <v>Apr 2010</v>
      </c>
      <c r="F106" s="20" t="str">
        <f>ZZZ__FnCalls!F11</f>
        <v>May 2010</v>
      </c>
      <c r="G106" s="20" t="str">
        <f>ZZZ__FnCalls!F12</f>
        <v>Jun 2010</v>
      </c>
      <c r="H106" s="20" t="str">
        <f>ZZZ__FnCalls!F13</f>
        <v>Jul 2010</v>
      </c>
      <c r="I106" s="20" t="str">
        <f>ZZZ__FnCalls!F14</f>
        <v>Aug 2010</v>
      </c>
      <c r="J106" s="20" t="str">
        <f>ZZZ__FnCalls!F15</f>
        <v>Sep 2010</v>
      </c>
      <c r="K106" s="20" t="str">
        <f>ZZZ__FnCalls!F16</f>
        <v>Oct 2010</v>
      </c>
      <c r="L106" s="20" t="str">
        <f>ZZZ__FnCalls!F17</f>
        <v>Nov 2010</v>
      </c>
      <c r="M106" s="20" t="str">
        <f>ZZZ__FnCalls!F18</f>
        <v>Dec 2010</v>
      </c>
      <c r="N106" s="21" t="str">
        <f>ZZZ__FnCalls!H7</f>
        <v>2010</v>
      </c>
      <c r="O106" s="20" t="str">
        <f>ZZZ__FnCalls!F19</f>
        <v>Jan 2011</v>
      </c>
      <c r="P106" s="20" t="str">
        <f>ZZZ__FnCalls!F20</f>
        <v>Feb 2011</v>
      </c>
      <c r="Q106" s="20" t="str">
        <f>ZZZ__FnCalls!F21</f>
        <v>Mar 2011</v>
      </c>
      <c r="R106" s="20" t="str">
        <f>ZZZ__FnCalls!F22</f>
        <v>Apr 2011</v>
      </c>
      <c r="S106" s="20" t="str">
        <f>ZZZ__FnCalls!F23</f>
        <v>May 2011</v>
      </c>
      <c r="T106" s="20" t="str">
        <f>ZZZ__FnCalls!F24</f>
        <v>Jun 2011</v>
      </c>
      <c r="U106" s="20" t="str">
        <f>ZZZ__FnCalls!F25</f>
        <v>Jul 2011</v>
      </c>
      <c r="V106" s="20" t="str">
        <f>ZZZ__FnCalls!F26</f>
        <v>Aug 2011</v>
      </c>
      <c r="W106" s="20" t="str">
        <f>ZZZ__FnCalls!F27</f>
        <v>Sep 2011</v>
      </c>
      <c r="X106" s="20" t="str">
        <f>ZZZ__FnCalls!F28</f>
        <v>Oct 2011</v>
      </c>
      <c r="Y106" s="20" t="str">
        <f>ZZZ__FnCalls!F29</f>
        <v>Nov 2011</v>
      </c>
      <c r="Z106" s="20" t="str">
        <f>ZZZ__FnCalls!F30</f>
        <v>Dec 2011</v>
      </c>
      <c r="AA106" s="21" t="str">
        <f>ZZZ__FnCalls!H19</f>
        <v>2011</v>
      </c>
      <c r="AB106" s="20" t="str">
        <f>ZZZ__FnCalls!F31</f>
        <v>Jan 2012</v>
      </c>
      <c r="AC106" s="20" t="str">
        <f>ZZZ__FnCalls!F32</f>
        <v>Feb 2012</v>
      </c>
      <c r="AD106" s="20" t="str">
        <f>ZZZ__FnCalls!F33</f>
        <v>Mar 2012</v>
      </c>
      <c r="AE106" s="20" t="str">
        <f>ZZZ__FnCalls!F34</f>
        <v>Apr 2012</v>
      </c>
      <c r="AF106" s="20" t="str">
        <f>ZZZ__FnCalls!F35</f>
        <v>May 2012</v>
      </c>
      <c r="AG106" s="20" t="str">
        <f>ZZZ__FnCalls!F36</f>
        <v>Jun 2012</v>
      </c>
      <c r="AH106" s="20" t="str">
        <f>ZZZ__FnCalls!F37</f>
        <v>Jul 2012</v>
      </c>
      <c r="AI106" s="20" t="str">
        <f>ZZZ__FnCalls!F38</f>
        <v>Aug 2012</v>
      </c>
      <c r="AJ106" s="20" t="str">
        <f>ZZZ__FnCalls!F39</f>
        <v>Sep 2012</v>
      </c>
      <c r="AK106" s="20" t="str">
        <f>ZZZ__FnCalls!F40</f>
        <v>Oct 2012</v>
      </c>
      <c r="AL106" s="20" t="str">
        <f>ZZZ__FnCalls!F41</f>
        <v>Nov 2012</v>
      </c>
      <c r="AM106" s="20" t="str">
        <f>ZZZ__FnCalls!F42</f>
        <v>Dec 2012</v>
      </c>
      <c r="AN106" s="21" t="str">
        <f>ZZZ__FnCalls!H31</f>
        <v>2012</v>
      </c>
      <c r="AO106" s="20" t="str">
        <f>ZZZ__FnCalls!F43</f>
        <v>Jan 2013</v>
      </c>
      <c r="AP106" s="20" t="str">
        <f>ZZZ__FnCalls!F44</f>
        <v>Feb 2013</v>
      </c>
      <c r="AQ106" s="20" t="str">
        <f>ZZZ__FnCalls!F45</f>
        <v>Mar 2013</v>
      </c>
      <c r="AR106" s="20" t="str">
        <f>ZZZ__FnCalls!F46</f>
        <v>Apr 2013</v>
      </c>
      <c r="AS106" s="20" t="str">
        <f>ZZZ__FnCalls!F47</f>
        <v>May 2013</v>
      </c>
      <c r="AT106" s="20" t="str">
        <f>ZZZ__FnCalls!F48</f>
        <v>Jun 2013</v>
      </c>
      <c r="AU106" s="20" t="str">
        <f>ZZZ__FnCalls!F49</f>
        <v>Jul 2013</v>
      </c>
      <c r="AV106" s="20" t="str">
        <f>ZZZ__FnCalls!F50</f>
        <v>Aug 2013</v>
      </c>
      <c r="AW106" s="20" t="str">
        <f>ZZZ__FnCalls!F51</f>
        <v>Sep 2013</v>
      </c>
      <c r="AX106" s="20" t="str">
        <f>ZZZ__FnCalls!F52</f>
        <v>Oct 2013</v>
      </c>
      <c r="AY106" s="20" t="str">
        <f>ZZZ__FnCalls!F53</f>
        <v>Nov 2013</v>
      </c>
      <c r="AZ106" s="20" t="str">
        <f>ZZZ__FnCalls!F54</f>
        <v>Dec 2013</v>
      </c>
      <c r="BA106" s="21" t="str">
        <f>ZZZ__FnCalls!H43</f>
        <v>2013</v>
      </c>
      <c r="BB106" s="20" t="str">
        <f>ZZZ__FnCalls!F55</f>
        <v>Jan 2014</v>
      </c>
      <c r="BC106" s="20" t="str">
        <f>ZZZ__FnCalls!F56</f>
        <v>Feb 2014</v>
      </c>
      <c r="BD106" s="20" t="str">
        <f>ZZZ__FnCalls!F57</f>
        <v>Mar 2014</v>
      </c>
      <c r="BE106" s="20" t="str">
        <f>ZZZ__FnCalls!F58</f>
        <v>Apr 2014</v>
      </c>
      <c r="BF106" s="20" t="str">
        <f>ZZZ__FnCalls!F59</f>
        <v>May 2014</v>
      </c>
      <c r="BG106" s="20" t="str">
        <f>ZZZ__FnCalls!F60</f>
        <v>Jun 2014</v>
      </c>
      <c r="BH106" s="20" t="str">
        <f>ZZZ__FnCalls!F61</f>
        <v>Jul 2014</v>
      </c>
      <c r="BI106" s="20" t="str">
        <f>ZZZ__FnCalls!F62</f>
        <v>Aug 2014</v>
      </c>
      <c r="BJ106" s="20" t="str">
        <f>ZZZ__FnCalls!F63</f>
        <v>Sep 2014</v>
      </c>
      <c r="BK106" s="20" t="str">
        <f>ZZZ__FnCalls!F64</f>
        <v>Oct 2014</v>
      </c>
      <c r="BL106" s="20" t="str">
        <f>ZZZ__FnCalls!F65</f>
        <v>Nov 2014</v>
      </c>
      <c r="BM106" s="20" t="str">
        <f>ZZZ__FnCalls!F66</f>
        <v>Dec 2014</v>
      </c>
      <c r="BN106" s="21" t="str">
        <f>ZZZ__FnCalls!H55</f>
        <v>2014</v>
      </c>
      <c r="BO106" s="20" t="str">
        <f>ZZZ__FnCalls!F67</f>
        <v>Jan 2015</v>
      </c>
      <c r="BP106" s="20" t="str">
        <f>ZZZ__FnCalls!F68</f>
        <v>Feb 2015</v>
      </c>
      <c r="BQ106" s="20" t="str">
        <f>ZZZ__FnCalls!F69</f>
        <v>Mar 2015</v>
      </c>
      <c r="BR106" s="20" t="str">
        <f>ZZZ__FnCalls!F70</f>
        <v>Apr 2015</v>
      </c>
      <c r="BS106" s="20" t="str">
        <f>ZZZ__FnCalls!F71</f>
        <v>May 2015</v>
      </c>
      <c r="BT106" s="20" t="str">
        <f>ZZZ__FnCalls!F72</f>
        <v>Jun 2015</v>
      </c>
      <c r="BU106" s="20" t="str">
        <f>ZZZ__FnCalls!F73</f>
        <v>Jul 2015</v>
      </c>
      <c r="BV106" s="20" t="str">
        <f>ZZZ__FnCalls!F74</f>
        <v>Aug 2015</v>
      </c>
      <c r="BW106" s="20" t="str">
        <f>ZZZ__FnCalls!F75</f>
        <v>Sep 2015</v>
      </c>
      <c r="BX106" s="20" t="str">
        <f>ZZZ__FnCalls!F76</f>
        <v>Oct 2015</v>
      </c>
      <c r="BY106" s="20" t="str">
        <f>ZZZ__FnCalls!F77</f>
        <v>Nov 2015</v>
      </c>
      <c r="BZ106" s="20" t="str">
        <f>ZZZ__FnCalls!F78</f>
        <v>Dec 2015</v>
      </c>
      <c r="CA106" s="21" t="str">
        <f>ZZZ__FnCalls!H67</f>
        <v>2015</v>
      </c>
      <c r="CB106" s="20" t="str">
        <f>ZZZ__FnCalls!F79</f>
        <v>Jan 2016</v>
      </c>
      <c r="CC106" s="20" t="str">
        <f>ZZZ__FnCalls!F80</f>
        <v>Feb 2016</v>
      </c>
      <c r="CD106" s="20" t="str">
        <f>ZZZ__FnCalls!F81</f>
        <v>Mar 2016</v>
      </c>
      <c r="CE106" s="20" t="str">
        <f>ZZZ__FnCalls!F82</f>
        <v>Apr 2016</v>
      </c>
      <c r="CF106" s="20" t="str">
        <f>ZZZ__FnCalls!F83</f>
        <v>May 2016</v>
      </c>
      <c r="CG106" s="20" t="str">
        <f>ZZZ__FnCalls!F84</f>
        <v>Jun 2016</v>
      </c>
      <c r="CH106" s="20" t="str">
        <f>ZZZ__FnCalls!F85</f>
        <v>Jul 2016</v>
      </c>
      <c r="CI106" s="20" t="str">
        <f>ZZZ__FnCalls!F86</f>
        <v>Aug 2016</v>
      </c>
      <c r="CJ106" s="20" t="str">
        <f>ZZZ__FnCalls!F87</f>
        <v>Sep 2016</v>
      </c>
      <c r="CK106" s="20" t="str">
        <f>ZZZ__FnCalls!F88</f>
        <v>Oct 2016</v>
      </c>
      <c r="CL106" s="20" t="str">
        <f>ZZZ__FnCalls!F89</f>
        <v>Nov 2016</v>
      </c>
      <c r="CM106" s="20" t="str">
        <f>ZZZ__FnCalls!F90</f>
        <v>Dec 2016</v>
      </c>
      <c r="CN106" s="21" t="str">
        <f>ZZZ__FnCalls!H79</f>
        <v>2016</v>
      </c>
      <c r="CO106" s="20" t="str">
        <f>ZZZ__FnCalls!F91</f>
        <v>Jan 2017</v>
      </c>
      <c r="CP106" s="20" t="str">
        <f>ZZZ__FnCalls!F92</f>
        <v>Feb 2017</v>
      </c>
      <c r="CQ106" s="20" t="str">
        <f>ZZZ__FnCalls!F93</f>
        <v>Mar 2017</v>
      </c>
      <c r="CR106" s="20" t="str">
        <f>ZZZ__FnCalls!F94</f>
        <v>Apr 2017</v>
      </c>
      <c r="CS106" s="20" t="str">
        <f>ZZZ__FnCalls!F95</f>
        <v>May 2017</v>
      </c>
      <c r="CT106" s="20" t="str">
        <f>ZZZ__FnCalls!F96</f>
        <v>Jun 2017</v>
      </c>
      <c r="CU106" s="20" t="str">
        <f>ZZZ__FnCalls!F97</f>
        <v>Jul 2017</v>
      </c>
      <c r="CV106" s="20" t="str">
        <f>ZZZ__FnCalls!F98</f>
        <v>Aug 2017</v>
      </c>
      <c r="CW106" s="20" t="str">
        <f>ZZZ__FnCalls!F99</f>
        <v>Sep 2017</v>
      </c>
      <c r="CX106" s="20" t="str">
        <f>ZZZ__FnCalls!F100</f>
        <v>Oct 2017</v>
      </c>
      <c r="CY106" s="20" t="str">
        <f>ZZZ__FnCalls!F101</f>
        <v>Nov 2017</v>
      </c>
      <c r="CZ106" s="20" t="str">
        <f>ZZZ__FnCalls!F102</f>
        <v>Dec 2017</v>
      </c>
      <c r="DA106" s="21" t="str">
        <f>ZZZ__FnCalls!H91</f>
        <v>2017</v>
      </c>
      <c r="DB106" s="20" t="str">
        <f>ZZZ__FnCalls!F103</f>
        <v>Jan 2018</v>
      </c>
      <c r="DC106" s="20" t="str">
        <f>ZZZ__FnCalls!F104</f>
        <v>Feb 2018</v>
      </c>
      <c r="DD106" s="20" t="str">
        <f>ZZZ__FnCalls!F105</f>
        <v>Mar 2018</v>
      </c>
      <c r="DE106" s="20" t="str">
        <f>ZZZ__FnCalls!F106</f>
        <v>Apr 2018</v>
      </c>
      <c r="DF106" s="20" t="str">
        <f>ZZZ__FnCalls!F107</f>
        <v>May 2018</v>
      </c>
      <c r="DG106" s="20" t="str">
        <f>ZZZ__FnCalls!F108</f>
        <v>Jun 2018</v>
      </c>
      <c r="DH106" s="20" t="str">
        <f>ZZZ__FnCalls!F109</f>
        <v>Jul 2018</v>
      </c>
      <c r="DI106" s="20" t="str">
        <f>ZZZ__FnCalls!F110</f>
        <v>Aug 2018</v>
      </c>
      <c r="DJ106" s="20" t="str">
        <f>ZZZ__FnCalls!F111</f>
        <v>Sep 2018</v>
      </c>
      <c r="DK106" s="20" t="str">
        <f>ZZZ__FnCalls!F112</f>
        <v>Oct 2018</v>
      </c>
      <c r="DL106" s="20" t="str">
        <f>ZZZ__FnCalls!F113</f>
        <v>Nov 2018</v>
      </c>
      <c r="DM106" s="20" t="str">
        <f>ZZZ__FnCalls!F114</f>
        <v>Dec 2018</v>
      </c>
      <c r="DN106" s="21" t="str">
        <f>ZZZ__FnCalls!H103</f>
        <v>2018</v>
      </c>
      <c r="DO106" s="20" t="str">
        <f>ZZZ__FnCalls!F115</f>
        <v>Jan 2019</v>
      </c>
      <c r="DP106" s="20" t="str">
        <f>ZZZ__FnCalls!F116</f>
        <v>Feb 2019</v>
      </c>
      <c r="DQ106" s="20" t="str">
        <f>ZZZ__FnCalls!F117</f>
        <v>Mar 2019</v>
      </c>
      <c r="DR106" s="20" t="str">
        <f>ZZZ__FnCalls!F118</f>
        <v>Apr 2019</v>
      </c>
      <c r="DS106" s="20" t="str">
        <f>ZZZ__FnCalls!F119</f>
        <v>May 2019</v>
      </c>
      <c r="DT106" s="20" t="str">
        <f>ZZZ__FnCalls!F120</f>
        <v>Jun 2019</v>
      </c>
      <c r="DU106" s="20" t="str">
        <f>ZZZ__FnCalls!F121</f>
        <v>Jul 2019</v>
      </c>
      <c r="DV106" s="20" t="str">
        <f>ZZZ__FnCalls!F122</f>
        <v>Aug 2019</v>
      </c>
      <c r="DW106" s="20" t="str">
        <f>ZZZ__FnCalls!F123</f>
        <v>Sep 2019</v>
      </c>
      <c r="DX106" s="20" t="str">
        <f>ZZZ__FnCalls!F124</f>
        <v>Oct 2019</v>
      </c>
      <c r="DY106" s="20" t="str">
        <f>ZZZ__FnCalls!F125</f>
        <v>Nov 2019</v>
      </c>
      <c r="DZ106" s="20" t="str">
        <f>ZZZ__FnCalls!F126</f>
        <v>Dec 2019</v>
      </c>
      <c r="EA106" s="21" t="str">
        <f>ZZZ__FnCalls!H115</f>
        <v>2019</v>
      </c>
      <c r="EB106" s="20" t="str">
        <f>ZZZ__FnCalls!F127</f>
        <v>Jan 2020</v>
      </c>
      <c r="EC106" s="20" t="str">
        <f>ZZZ__FnCalls!F128</f>
        <v>Feb 2020</v>
      </c>
      <c r="ED106" s="20" t="str">
        <f>ZZZ__FnCalls!F129</f>
        <v>Mar 2020</v>
      </c>
      <c r="EE106" s="20" t="str">
        <f>ZZZ__FnCalls!F130</f>
        <v>Apr 2020</v>
      </c>
      <c r="EF106" s="20" t="str">
        <f>ZZZ__FnCalls!F131</f>
        <v>May 2020</v>
      </c>
      <c r="EG106" s="20" t="str">
        <f>ZZZ__FnCalls!F132</f>
        <v>Jun 2020</v>
      </c>
      <c r="EH106" s="20" t="str">
        <f>ZZZ__FnCalls!F133</f>
        <v>Jul 2020</v>
      </c>
      <c r="EI106" s="20" t="str">
        <f>ZZZ__FnCalls!F134</f>
        <v>Aug 2020</v>
      </c>
      <c r="EJ106" s="20" t="str">
        <f>ZZZ__FnCalls!F135</f>
        <v>Sep 2020</v>
      </c>
      <c r="EK106" s="20" t="str">
        <f>ZZZ__FnCalls!F136</f>
        <v>Oct 2020</v>
      </c>
      <c r="EL106" s="20" t="str">
        <f>ZZZ__FnCalls!F137</f>
        <v>Nov 2020</v>
      </c>
      <c r="EM106" s="20" t="str">
        <f>ZZZ__FnCalls!F138</f>
        <v>Dec 2020</v>
      </c>
      <c r="EN106" s="21" t="str">
        <f>ZZZ__FnCalls!H127</f>
        <v>2020</v>
      </c>
    </row>
    <row r="107" spans="1:144" ht="12.75" customHeight="1">
      <c r="A107" s="5"/>
      <c r="B107" s="44" t="str">
        <f>ZZZ__FnCalls!F7</f>
        <v>Jan 2010</v>
      </c>
      <c r="C107" s="44" t="str">
        <f>ZZZ__FnCalls!F8</f>
        <v>Feb 2010</v>
      </c>
      <c r="D107" s="44" t="str">
        <f>ZZZ__FnCalls!F9</f>
        <v>Mar 2010</v>
      </c>
      <c r="E107" s="44" t="str">
        <f>ZZZ__FnCalls!F10</f>
        <v>Apr 2010</v>
      </c>
      <c r="F107" s="44" t="str">
        <f>ZZZ__FnCalls!F11</f>
        <v>May 2010</v>
      </c>
      <c r="G107" s="44" t="str">
        <f>ZZZ__FnCalls!F12</f>
        <v>Jun 2010</v>
      </c>
      <c r="H107" s="44" t="str">
        <f>ZZZ__FnCalls!F13</f>
        <v>Jul 2010</v>
      </c>
      <c r="I107" s="44" t="str">
        <f>ZZZ__FnCalls!F14</f>
        <v>Aug 2010</v>
      </c>
      <c r="J107" s="44" t="str">
        <f>ZZZ__FnCalls!F15</f>
        <v>Sep 2010</v>
      </c>
      <c r="K107" s="44" t="str">
        <f>ZZZ__FnCalls!F16</f>
        <v>Oct 2010</v>
      </c>
      <c r="L107" s="44" t="str">
        <f>ZZZ__FnCalls!F17</f>
        <v>Nov 2010</v>
      </c>
      <c r="M107" s="44" t="str">
        <f>ZZZ__FnCalls!F18</f>
        <v>Dec 2010</v>
      </c>
      <c r="N107" s="45" t="str">
        <f>ZZZ__FnCalls!F7</f>
        <v>Jan 2010</v>
      </c>
      <c r="O107" s="44" t="str">
        <f>ZZZ__FnCalls!F19</f>
        <v>Jan 2011</v>
      </c>
      <c r="P107" s="44" t="str">
        <f>ZZZ__FnCalls!F20</f>
        <v>Feb 2011</v>
      </c>
      <c r="Q107" s="44" t="str">
        <f>ZZZ__FnCalls!F21</f>
        <v>Mar 2011</v>
      </c>
      <c r="R107" s="44" t="str">
        <f>ZZZ__FnCalls!F22</f>
        <v>Apr 2011</v>
      </c>
      <c r="S107" s="44" t="str">
        <f>ZZZ__FnCalls!F23</f>
        <v>May 2011</v>
      </c>
      <c r="T107" s="44" t="str">
        <f>ZZZ__FnCalls!F24</f>
        <v>Jun 2011</v>
      </c>
      <c r="U107" s="44" t="str">
        <f>ZZZ__FnCalls!F25</f>
        <v>Jul 2011</v>
      </c>
      <c r="V107" s="44" t="str">
        <f>ZZZ__FnCalls!F26</f>
        <v>Aug 2011</v>
      </c>
      <c r="W107" s="44" t="str">
        <f>ZZZ__FnCalls!F27</f>
        <v>Sep 2011</v>
      </c>
      <c r="X107" s="44" t="str">
        <f>ZZZ__FnCalls!F28</f>
        <v>Oct 2011</v>
      </c>
      <c r="Y107" s="44" t="str">
        <f>ZZZ__FnCalls!F29</f>
        <v>Nov 2011</v>
      </c>
      <c r="Z107" s="44" t="str">
        <f>ZZZ__FnCalls!F30</f>
        <v>Dec 2011</v>
      </c>
      <c r="AA107" s="45" t="str">
        <f>ZZZ__FnCalls!F19</f>
        <v>Jan 2011</v>
      </c>
      <c r="AB107" s="44" t="str">
        <f>ZZZ__FnCalls!F31</f>
        <v>Jan 2012</v>
      </c>
      <c r="AC107" s="44" t="str">
        <f>ZZZ__FnCalls!F32</f>
        <v>Feb 2012</v>
      </c>
      <c r="AD107" s="44" t="str">
        <f>ZZZ__FnCalls!F33</f>
        <v>Mar 2012</v>
      </c>
      <c r="AE107" s="44" t="str">
        <f>ZZZ__FnCalls!F34</f>
        <v>Apr 2012</v>
      </c>
      <c r="AF107" s="44" t="str">
        <f>ZZZ__FnCalls!F35</f>
        <v>May 2012</v>
      </c>
      <c r="AG107" s="44" t="str">
        <f>ZZZ__FnCalls!F36</f>
        <v>Jun 2012</v>
      </c>
      <c r="AH107" s="44" t="str">
        <f>ZZZ__FnCalls!F37</f>
        <v>Jul 2012</v>
      </c>
      <c r="AI107" s="44" t="str">
        <f>ZZZ__FnCalls!F38</f>
        <v>Aug 2012</v>
      </c>
      <c r="AJ107" s="44" t="str">
        <f>ZZZ__FnCalls!F39</f>
        <v>Sep 2012</v>
      </c>
      <c r="AK107" s="44" t="str">
        <f>ZZZ__FnCalls!F40</f>
        <v>Oct 2012</v>
      </c>
      <c r="AL107" s="44" t="str">
        <f>ZZZ__FnCalls!F41</f>
        <v>Nov 2012</v>
      </c>
      <c r="AM107" s="44" t="str">
        <f>ZZZ__FnCalls!F42</f>
        <v>Dec 2012</v>
      </c>
      <c r="AN107" s="45" t="str">
        <f>ZZZ__FnCalls!F31</f>
        <v>Jan 2012</v>
      </c>
      <c r="AO107" s="44" t="str">
        <f>ZZZ__FnCalls!F43</f>
        <v>Jan 2013</v>
      </c>
      <c r="AP107" s="44" t="str">
        <f>ZZZ__FnCalls!F44</f>
        <v>Feb 2013</v>
      </c>
      <c r="AQ107" s="44" t="str">
        <f>ZZZ__FnCalls!F45</f>
        <v>Mar 2013</v>
      </c>
      <c r="AR107" s="44" t="str">
        <f>ZZZ__FnCalls!F46</f>
        <v>Apr 2013</v>
      </c>
      <c r="AS107" s="44" t="str">
        <f>ZZZ__FnCalls!F47</f>
        <v>May 2013</v>
      </c>
      <c r="AT107" s="44" t="str">
        <f>ZZZ__FnCalls!F48</f>
        <v>Jun 2013</v>
      </c>
      <c r="AU107" s="44" t="str">
        <f>ZZZ__FnCalls!F49</f>
        <v>Jul 2013</v>
      </c>
      <c r="AV107" s="44" t="str">
        <f>ZZZ__FnCalls!F50</f>
        <v>Aug 2013</v>
      </c>
      <c r="AW107" s="44" t="str">
        <f>ZZZ__FnCalls!F51</f>
        <v>Sep 2013</v>
      </c>
      <c r="AX107" s="44" t="str">
        <f>ZZZ__FnCalls!F52</f>
        <v>Oct 2013</v>
      </c>
      <c r="AY107" s="44" t="str">
        <f>ZZZ__FnCalls!F53</f>
        <v>Nov 2013</v>
      </c>
      <c r="AZ107" s="44" t="str">
        <f>ZZZ__FnCalls!F54</f>
        <v>Dec 2013</v>
      </c>
      <c r="BA107" s="45" t="str">
        <f>ZZZ__FnCalls!F43</f>
        <v>Jan 2013</v>
      </c>
      <c r="BB107" s="44" t="str">
        <f>ZZZ__FnCalls!F55</f>
        <v>Jan 2014</v>
      </c>
      <c r="BC107" s="44" t="str">
        <f>ZZZ__FnCalls!F56</f>
        <v>Feb 2014</v>
      </c>
      <c r="BD107" s="44" t="str">
        <f>ZZZ__FnCalls!F57</f>
        <v>Mar 2014</v>
      </c>
      <c r="BE107" s="44" t="str">
        <f>ZZZ__FnCalls!F58</f>
        <v>Apr 2014</v>
      </c>
      <c r="BF107" s="44" t="str">
        <f>ZZZ__FnCalls!F59</f>
        <v>May 2014</v>
      </c>
      <c r="BG107" s="44" t="str">
        <f>ZZZ__FnCalls!F60</f>
        <v>Jun 2014</v>
      </c>
      <c r="BH107" s="44" t="str">
        <f>ZZZ__FnCalls!F61</f>
        <v>Jul 2014</v>
      </c>
      <c r="BI107" s="44" t="str">
        <f>ZZZ__FnCalls!F62</f>
        <v>Aug 2014</v>
      </c>
      <c r="BJ107" s="44" t="str">
        <f>ZZZ__FnCalls!F63</f>
        <v>Sep 2014</v>
      </c>
      <c r="BK107" s="44" t="str">
        <f>ZZZ__FnCalls!F64</f>
        <v>Oct 2014</v>
      </c>
      <c r="BL107" s="44" t="str">
        <f>ZZZ__FnCalls!F65</f>
        <v>Nov 2014</v>
      </c>
      <c r="BM107" s="44" t="str">
        <f>ZZZ__FnCalls!F66</f>
        <v>Dec 2014</v>
      </c>
      <c r="BN107" s="45" t="str">
        <f>ZZZ__FnCalls!F55</f>
        <v>Jan 2014</v>
      </c>
      <c r="BO107" s="44" t="str">
        <f>ZZZ__FnCalls!F67</f>
        <v>Jan 2015</v>
      </c>
      <c r="BP107" s="44" t="str">
        <f>ZZZ__FnCalls!F68</f>
        <v>Feb 2015</v>
      </c>
      <c r="BQ107" s="44" t="str">
        <f>ZZZ__FnCalls!F69</f>
        <v>Mar 2015</v>
      </c>
      <c r="BR107" s="44" t="str">
        <f>ZZZ__FnCalls!F70</f>
        <v>Apr 2015</v>
      </c>
      <c r="BS107" s="44" t="str">
        <f>ZZZ__FnCalls!F71</f>
        <v>May 2015</v>
      </c>
      <c r="BT107" s="44" t="str">
        <f>ZZZ__FnCalls!F72</f>
        <v>Jun 2015</v>
      </c>
      <c r="BU107" s="44" t="str">
        <f>ZZZ__FnCalls!F73</f>
        <v>Jul 2015</v>
      </c>
      <c r="BV107" s="44" t="str">
        <f>ZZZ__FnCalls!F74</f>
        <v>Aug 2015</v>
      </c>
      <c r="BW107" s="44" t="str">
        <f>ZZZ__FnCalls!F75</f>
        <v>Sep 2015</v>
      </c>
      <c r="BX107" s="44" t="str">
        <f>ZZZ__FnCalls!F76</f>
        <v>Oct 2015</v>
      </c>
      <c r="BY107" s="44" t="str">
        <f>ZZZ__FnCalls!F77</f>
        <v>Nov 2015</v>
      </c>
      <c r="BZ107" s="44" t="str">
        <f>ZZZ__FnCalls!F78</f>
        <v>Dec 2015</v>
      </c>
      <c r="CA107" s="45" t="str">
        <f>ZZZ__FnCalls!F67</f>
        <v>Jan 2015</v>
      </c>
      <c r="CB107" s="44" t="str">
        <f>ZZZ__FnCalls!F79</f>
        <v>Jan 2016</v>
      </c>
      <c r="CC107" s="44" t="str">
        <f>ZZZ__FnCalls!F80</f>
        <v>Feb 2016</v>
      </c>
      <c r="CD107" s="44" t="str">
        <f>ZZZ__FnCalls!F81</f>
        <v>Mar 2016</v>
      </c>
      <c r="CE107" s="44" t="str">
        <f>ZZZ__FnCalls!F82</f>
        <v>Apr 2016</v>
      </c>
      <c r="CF107" s="44" t="str">
        <f>ZZZ__FnCalls!F83</f>
        <v>May 2016</v>
      </c>
      <c r="CG107" s="44" t="str">
        <f>ZZZ__FnCalls!F84</f>
        <v>Jun 2016</v>
      </c>
      <c r="CH107" s="44" t="str">
        <f>ZZZ__FnCalls!F85</f>
        <v>Jul 2016</v>
      </c>
      <c r="CI107" s="44" t="str">
        <f>ZZZ__FnCalls!F86</f>
        <v>Aug 2016</v>
      </c>
      <c r="CJ107" s="44" t="str">
        <f>ZZZ__FnCalls!F87</f>
        <v>Sep 2016</v>
      </c>
      <c r="CK107" s="44" t="str">
        <f>ZZZ__FnCalls!F88</f>
        <v>Oct 2016</v>
      </c>
      <c r="CL107" s="44" t="str">
        <f>ZZZ__FnCalls!F89</f>
        <v>Nov 2016</v>
      </c>
      <c r="CM107" s="44" t="str">
        <f>ZZZ__FnCalls!F90</f>
        <v>Dec 2016</v>
      </c>
      <c r="CN107" s="45" t="str">
        <f>ZZZ__FnCalls!F79</f>
        <v>Jan 2016</v>
      </c>
      <c r="CO107" s="44" t="str">
        <f>ZZZ__FnCalls!F91</f>
        <v>Jan 2017</v>
      </c>
      <c r="CP107" s="44" t="str">
        <f>ZZZ__FnCalls!F92</f>
        <v>Feb 2017</v>
      </c>
      <c r="CQ107" s="44" t="str">
        <f>ZZZ__FnCalls!F93</f>
        <v>Mar 2017</v>
      </c>
      <c r="CR107" s="44" t="str">
        <f>ZZZ__FnCalls!F94</f>
        <v>Apr 2017</v>
      </c>
      <c r="CS107" s="44" t="str">
        <f>ZZZ__FnCalls!F95</f>
        <v>May 2017</v>
      </c>
      <c r="CT107" s="44" t="str">
        <f>ZZZ__FnCalls!F96</f>
        <v>Jun 2017</v>
      </c>
      <c r="CU107" s="44" t="str">
        <f>ZZZ__FnCalls!F97</f>
        <v>Jul 2017</v>
      </c>
      <c r="CV107" s="44" t="str">
        <f>ZZZ__FnCalls!F98</f>
        <v>Aug 2017</v>
      </c>
      <c r="CW107" s="44" t="str">
        <f>ZZZ__FnCalls!F99</f>
        <v>Sep 2017</v>
      </c>
      <c r="CX107" s="44" t="str">
        <f>ZZZ__FnCalls!F100</f>
        <v>Oct 2017</v>
      </c>
      <c r="CY107" s="44" t="str">
        <f>ZZZ__FnCalls!F101</f>
        <v>Nov 2017</v>
      </c>
      <c r="CZ107" s="44" t="str">
        <f>ZZZ__FnCalls!F102</f>
        <v>Dec 2017</v>
      </c>
      <c r="DA107" s="45" t="str">
        <f>ZZZ__FnCalls!F91</f>
        <v>Jan 2017</v>
      </c>
      <c r="DB107" s="44" t="str">
        <f>ZZZ__FnCalls!F103</f>
        <v>Jan 2018</v>
      </c>
      <c r="DC107" s="44" t="str">
        <f>ZZZ__FnCalls!F104</f>
        <v>Feb 2018</v>
      </c>
      <c r="DD107" s="44" t="str">
        <f>ZZZ__FnCalls!F105</f>
        <v>Mar 2018</v>
      </c>
      <c r="DE107" s="44" t="str">
        <f>ZZZ__FnCalls!F106</f>
        <v>Apr 2018</v>
      </c>
      <c r="DF107" s="44" t="str">
        <f>ZZZ__FnCalls!F107</f>
        <v>May 2018</v>
      </c>
      <c r="DG107" s="44" t="str">
        <f>ZZZ__FnCalls!F108</f>
        <v>Jun 2018</v>
      </c>
      <c r="DH107" s="44" t="str">
        <f>ZZZ__FnCalls!F109</f>
        <v>Jul 2018</v>
      </c>
      <c r="DI107" s="44" t="str">
        <f>ZZZ__FnCalls!F110</f>
        <v>Aug 2018</v>
      </c>
      <c r="DJ107" s="44" t="str">
        <f>ZZZ__FnCalls!F111</f>
        <v>Sep 2018</v>
      </c>
      <c r="DK107" s="44" t="str">
        <f>ZZZ__FnCalls!F112</f>
        <v>Oct 2018</v>
      </c>
      <c r="DL107" s="44" t="str">
        <f>ZZZ__FnCalls!F113</f>
        <v>Nov 2018</v>
      </c>
      <c r="DM107" s="44" t="str">
        <f>ZZZ__FnCalls!F114</f>
        <v>Dec 2018</v>
      </c>
      <c r="DN107" s="45" t="str">
        <f>ZZZ__FnCalls!F103</f>
        <v>Jan 2018</v>
      </c>
      <c r="DO107" s="44" t="str">
        <f>ZZZ__FnCalls!F115</f>
        <v>Jan 2019</v>
      </c>
      <c r="DP107" s="44" t="str">
        <f>ZZZ__FnCalls!F116</f>
        <v>Feb 2019</v>
      </c>
      <c r="DQ107" s="44" t="str">
        <f>ZZZ__FnCalls!F117</f>
        <v>Mar 2019</v>
      </c>
      <c r="DR107" s="44" t="str">
        <f>ZZZ__FnCalls!F118</f>
        <v>Apr 2019</v>
      </c>
      <c r="DS107" s="44" t="str">
        <f>ZZZ__FnCalls!F119</f>
        <v>May 2019</v>
      </c>
      <c r="DT107" s="44" t="str">
        <f>ZZZ__FnCalls!F120</f>
        <v>Jun 2019</v>
      </c>
      <c r="DU107" s="44" t="str">
        <f>ZZZ__FnCalls!F121</f>
        <v>Jul 2019</v>
      </c>
      <c r="DV107" s="44" t="str">
        <f>ZZZ__FnCalls!F122</f>
        <v>Aug 2019</v>
      </c>
      <c r="DW107" s="44" t="str">
        <f>ZZZ__FnCalls!F123</f>
        <v>Sep 2019</v>
      </c>
      <c r="DX107" s="44" t="str">
        <f>ZZZ__FnCalls!F124</f>
        <v>Oct 2019</v>
      </c>
      <c r="DY107" s="44" t="str">
        <f>ZZZ__FnCalls!F125</f>
        <v>Nov 2019</v>
      </c>
      <c r="DZ107" s="44" t="str">
        <f>ZZZ__FnCalls!F126</f>
        <v>Dec 2019</v>
      </c>
      <c r="EA107" s="45" t="str">
        <f>ZZZ__FnCalls!F115</f>
        <v>Jan 2019</v>
      </c>
      <c r="EB107" s="44" t="str">
        <f>ZZZ__FnCalls!F127</f>
        <v>Jan 2020</v>
      </c>
      <c r="EC107" s="44" t="str">
        <f>ZZZ__FnCalls!F128</f>
        <v>Feb 2020</v>
      </c>
      <c r="ED107" s="44" t="str">
        <f>ZZZ__FnCalls!F129</f>
        <v>Mar 2020</v>
      </c>
      <c r="EE107" s="44" t="str">
        <f>ZZZ__FnCalls!F130</f>
        <v>Apr 2020</v>
      </c>
      <c r="EF107" s="44" t="str">
        <f>ZZZ__FnCalls!F131</f>
        <v>May 2020</v>
      </c>
      <c r="EG107" s="44" t="str">
        <f>ZZZ__FnCalls!F132</f>
        <v>Jun 2020</v>
      </c>
      <c r="EH107" s="44" t="str">
        <f>ZZZ__FnCalls!F133</f>
        <v>Jul 2020</v>
      </c>
      <c r="EI107" s="44" t="str">
        <f>ZZZ__FnCalls!F134</f>
        <v>Aug 2020</v>
      </c>
      <c r="EJ107" s="44" t="str">
        <f>ZZZ__FnCalls!F135</f>
        <v>Sep 2020</v>
      </c>
      <c r="EK107" s="44" t="str">
        <f>ZZZ__FnCalls!F136</f>
        <v>Oct 2020</v>
      </c>
      <c r="EL107" s="44" t="str">
        <f>ZZZ__FnCalls!F137</f>
        <v>Nov 2020</v>
      </c>
      <c r="EM107" s="44" t="str">
        <f>ZZZ__FnCalls!F138</f>
        <v>Dec 2020</v>
      </c>
      <c r="EN107" s="45" t="str">
        <f>ZZZ__FnCalls!F127</f>
        <v>Jan 2020</v>
      </c>
    </row>
    <row r="108" spans="1:144" ht="12.75" customHeight="1">
      <c r="A108" s="2" t="str">
        <f>"Demand_Expected_Long_mean_1"</f>
        <v>Demand_Expected_Long_mean_1</v>
      </c>
    </row>
    <row r="109" spans="1:144" ht="12.75" customHeight="1">
      <c r="B109" s="19" t="str">
        <f>ZZZ__FnCalls!F7</f>
        <v>Jan 2010</v>
      </c>
      <c r="C109" s="20" t="str">
        <f>ZZZ__FnCalls!F8</f>
        <v>Feb 2010</v>
      </c>
      <c r="D109" s="20" t="str">
        <f>ZZZ__FnCalls!F9</f>
        <v>Mar 2010</v>
      </c>
      <c r="E109" s="20" t="str">
        <f>ZZZ__FnCalls!F10</f>
        <v>Apr 2010</v>
      </c>
      <c r="F109" s="20" t="str">
        <f>ZZZ__FnCalls!F11</f>
        <v>May 2010</v>
      </c>
      <c r="G109" s="20" t="str">
        <f>ZZZ__FnCalls!F12</f>
        <v>Jun 2010</v>
      </c>
      <c r="H109" s="20" t="str">
        <f>ZZZ__FnCalls!F13</f>
        <v>Jul 2010</v>
      </c>
      <c r="I109" s="20" t="str">
        <f>ZZZ__FnCalls!F14</f>
        <v>Aug 2010</v>
      </c>
      <c r="J109" s="20" t="str">
        <f>ZZZ__FnCalls!F15</f>
        <v>Sep 2010</v>
      </c>
      <c r="K109" s="20" t="str">
        <f>ZZZ__FnCalls!F16</f>
        <v>Oct 2010</v>
      </c>
      <c r="L109" s="20" t="str">
        <f>ZZZ__FnCalls!F17</f>
        <v>Nov 2010</v>
      </c>
      <c r="M109" s="20" t="str">
        <f>ZZZ__FnCalls!F18</f>
        <v>Dec 2010</v>
      </c>
      <c r="N109" s="21" t="str">
        <f>ZZZ__FnCalls!H7</f>
        <v>2010</v>
      </c>
      <c r="O109" s="20" t="str">
        <f>ZZZ__FnCalls!F19</f>
        <v>Jan 2011</v>
      </c>
      <c r="P109" s="20" t="str">
        <f>ZZZ__FnCalls!F20</f>
        <v>Feb 2011</v>
      </c>
      <c r="Q109" s="20" t="str">
        <f>ZZZ__FnCalls!F21</f>
        <v>Mar 2011</v>
      </c>
      <c r="R109" s="20" t="str">
        <f>ZZZ__FnCalls!F22</f>
        <v>Apr 2011</v>
      </c>
      <c r="S109" s="20" t="str">
        <f>ZZZ__FnCalls!F23</f>
        <v>May 2011</v>
      </c>
      <c r="T109" s="20" t="str">
        <f>ZZZ__FnCalls!F24</f>
        <v>Jun 2011</v>
      </c>
      <c r="U109" s="20" t="str">
        <f>ZZZ__FnCalls!F25</f>
        <v>Jul 2011</v>
      </c>
      <c r="V109" s="20" t="str">
        <f>ZZZ__FnCalls!F26</f>
        <v>Aug 2011</v>
      </c>
      <c r="W109" s="20" t="str">
        <f>ZZZ__FnCalls!F27</f>
        <v>Sep 2011</v>
      </c>
      <c r="X109" s="20" t="str">
        <f>ZZZ__FnCalls!F28</f>
        <v>Oct 2011</v>
      </c>
      <c r="Y109" s="20" t="str">
        <f>ZZZ__FnCalls!F29</f>
        <v>Nov 2011</v>
      </c>
      <c r="Z109" s="20" t="str">
        <f>ZZZ__FnCalls!F30</f>
        <v>Dec 2011</v>
      </c>
      <c r="AA109" s="21" t="str">
        <f>ZZZ__FnCalls!H19</f>
        <v>2011</v>
      </c>
      <c r="AB109" s="20" t="str">
        <f>ZZZ__FnCalls!F31</f>
        <v>Jan 2012</v>
      </c>
      <c r="AC109" s="20" t="str">
        <f>ZZZ__FnCalls!F32</f>
        <v>Feb 2012</v>
      </c>
      <c r="AD109" s="20" t="str">
        <f>ZZZ__FnCalls!F33</f>
        <v>Mar 2012</v>
      </c>
      <c r="AE109" s="20" t="str">
        <f>ZZZ__FnCalls!F34</f>
        <v>Apr 2012</v>
      </c>
      <c r="AF109" s="20" t="str">
        <f>ZZZ__FnCalls!F35</f>
        <v>May 2012</v>
      </c>
      <c r="AG109" s="20" t="str">
        <f>ZZZ__FnCalls!F36</f>
        <v>Jun 2012</v>
      </c>
      <c r="AH109" s="20" t="str">
        <f>ZZZ__FnCalls!F37</f>
        <v>Jul 2012</v>
      </c>
      <c r="AI109" s="20" t="str">
        <f>ZZZ__FnCalls!F38</f>
        <v>Aug 2012</v>
      </c>
      <c r="AJ109" s="20" t="str">
        <f>ZZZ__FnCalls!F39</f>
        <v>Sep 2012</v>
      </c>
      <c r="AK109" s="20" t="str">
        <f>ZZZ__FnCalls!F40</f>
        <v>Oct 2012</v>
      </c>
      <c r="AL109" s="20" t="str">
        <f>ZZZ__FnCalls!F41</f>
        <v>Nov 2012</v>
      </c>
      <c r="AM109" s="20" t="str">
        <f>ZZZ__FnCalls!F42</f>
        <v>Dec 2012</v>
      </c>
      <c r="AN109" s="21" t="str">
        <f>ZZZ__FnCalls!H31</f>
        <v>2012</v>
      </c>
      <c r="AO109" s="20" t="str">
        <f>ZZZ__FnCalls!F43</f>
        <v>Jan 2013</v>
      </c>
      <c r="AP109" s="20" t="str">
        <f>ZZZ__FnCalls!F44</f>
        <v>Feb 2013</v>
      </c>
      <c r="AQ109" s="20" t="str">
        <f>ZZZ__FnCalls!F45</f>
        <v>Mar 2013</v>
      </c>
      <c r="AR109" s="20" t="str">
        <f>ZZZ__FnCalls!F46</f>
        <v>Apr 2013</v>
      </c>
      <c r="AS109" s="20" t="str">
        <f>ZZZ__FnCalls!F47</f>
        <v>May 2013</v>
      </c>
      <c r="AT109" s="20" t="str">
        <f>ZZZ__FnCalls!F48</f>
        <v>Jun 2013</v>
      </c>
      <c r="AU109" s="20" t="str">
        <f>ZZZ__FnCalls!F49</f>
        <v>Jul 2013</v>
      </c>
      <c r="AV109" s="20" t="str">
        <f>ZZZ__FnCalls!F50</f>
        <v>Aug 2013</v>
      </c>
      <c r="AW109" s="20" t="str">
        <f>ZZZ__FnCalls!F51</f>
        <v>Sep 2013</v>
      </c>
      <c r="AX109" s="20" t="str">
        <f>ZZZ__FnCalls!F52</f>
        <v>Oct 2013</v>
      </c>
      <c r="AY109" s="20" t="str">
        <f>ZZZ__FnCalls!F53</f>
        <v>Nov 2013</v>
      </c>
      <c r="AZ109" s="20" t="str">
        <f>ZZZ__FnCalls!F54</f>
        <v>Dec 2013</v>
      </c>
      <c r="BA109" s="21" t="str">
        <f>ZZZ__FnCalls!H43</f>
        <v>2013</v>
      </c>
      <c r="BB109" s="20" t="str">
        <f>ZZZ__FnCalls!F55</f>
        <v>Jan 2014</v>
      </c>
      <c r="BC109" s="20" t="str">
        <f>ZZZ__FnCalls!F56</f>
        <v>Feb 2014</v>
      </c>
      <c r="BD109" s="20" t="str">
        <f>ZZZ__FnCalls!F57</f>
        <v>Mar 2014</v>
      </c>
      <c r="BE109" s="20" t="str">
        <f>ZZZ__FnCalls!F58</f>
        <v>Apr 2014</v>
      </c>
      <c r="BF109" s="20" t="str">
        <f>ZZZ__FnCalls!F59</f>
        <v>May 2014</v>
      </c>
      <c r="BG109" s="20" t="str">
        <f>ZZZ__FnCalls!F60</f>
        <v>Jun 2014</v>
      </c>
      <c r="BH109" s="20" t="str">
        <f>ZZZ__FnCalls!F61</f>
        <v>Jul 2014</v>
      </c>
      <c r="BI109" s="20" t="str">
        <f>ZZZ__FnCalls!F62</f>
        <v>Aug 2014</v>
      </c>
      <c r="BJ109" s="20" t="str">
        <f>ZZZ__FnCalls!F63</f>
        <v>Sep 2014</v>
      </c>
      <c r="BK109" s="20" t="str">
        <f>ZZZ__FnCalls!F64</f>
        <v>Oct 2014</v>
      </c>
      <c r="BL109" s="20" t="str">
        <f>ZZZ__FnCalls!F65</f>
        <v>Nov 2014</v>
      </c>
      <c r="BM109" s="20" t="str">
        <f>ZZZ__FnCalls!F66</f>
        <v>Dec 2014</v>
      </c>
      <c r="BN109" s="21" t="str">
        <f>ZZZ__FnCalls!H55</f>
        <v>2014</v>
      </c>
      <c r="BO109" s="20" t="str">
        <f>ZZZ__FnCalls!F67</f>
        <v>Jan 2015</v>
      </c>
      <c r="BP109" s="20" t="str">
        <f>ZZZ__FnCalls!F68</f>
        <v>Feb 2015</v>
      </c>
      <c r="BQ109" s="20" t="str">
        <f>ZZZ__FnCalls!F69</f>
        <v>Mar 2015</v>
      </c>
      <c r="BR109" s="20" t="str">
        <f>ZZZ__FnCalls!F70</f>
        <v>Apr 2015</v>
      </c>
      <c r="BS109" s="20" t="str">
        <f>ZZZ__FnCalls!F71</f>
        <v>May 2015</v>
      </c>
      <c r="BT109" s="20" t="str">
        <f>ZZZ__FnCalls!F72</f>
        <v>Jun 2015</v>
      </c>
      <c r="BU109" s="20" t="str">
        <f>ZZZ__FnCalls!F73</f>
        <v>Jul 2015</v>
      </c>
      <c r="BV109" s="20" t="str">
        <f>ZZZ__FnCalls!F74</f>
        <v>Aug 2015</v>
      </c>
      <c r="BW109" s="20" t="str">
        <f>ZZZ__FnCalls!F75</f>
        <v>Sep 2015</v>
      </c>
      <c r="BX109" s="20" t="str">
        <f>ZZZ__FnCalls!F76</f>
        <v>Oct 2015</v>
      </c>
      <c r="BY109" s="20" t="str">
        <f>ZZZ__FnCalls!F77</f>
        <v>Nov 2015</v>
      </c>
      <c r="BZ109" s="20" t="str">
        <f>ZZZ__FnCalls!F78</f>
        <v>Dec 2015</v>
      </c>
      <c r="CA109" s="21" t="str">
        <f>ZZZ__FnCalls!H67</f>
        <v>2015</v>
      </c>
      <c r="CB109" s="20" t="str">
        <f>ZZZ__FnCalls!F79</f>
        <v>Jan 2016</v>
      </c>
      <c r="CC109" s="20" t="str">
        <f>ZZZ__FnCalls!F80</f>
        <v>Feb 2016</v>
      </c>
      <c r="CD109" s="20" t="str">
        <f>ZZZ__FnCalls!F81</f>
        <v>Mar 2016</v>
      </c>
      <c r="CE109" s="20" t="str">
        <f>ZZZ__FnCalls!F82</f>
        <v>Apr 2016</v>
      </c>
      <c r="CF109" s="20" t="str">
        <f>ZZZ__FnCalls!F83</f>
        <v>May 2016</v>
      </c>
      <c r="CG109" s="20" t="str">
        <f>ZZZ__FnCalls!F84</f>
        <v>Jun 2016</v>
      </c>
      <c r="CH109" s="20" t="str">
        <f>ZZZ__FnCalls!F85</f>
        <v>Jul 2016</v>
      </c>
      <c r="CI109" s="20" t="str">
        <f>ZZZ__FnCalls!F86</f>
        <v>Aug 2016</v>
      </c>
      <c r="CJ109" s="20" t="str">
        <f>ZZZ__FnCalls!F87</f>
        <v>Sep 2016</v>
      </c>
      <c r="CK109" s="20" t="str">
        <f>ZZZ__FnCalls!F88</f>
        <v>Oct 2016</v>
      </c>
      <c r="CL109" s="20" t="str">
        <f>ZZZ__FnCalls!F89</f>
        <v>Nov 2016</v>
      </c>
      <c r="CM109" s="20" t="str">
        <f>ZZZ__FnCalls!F90</f>
        <v>Dec 2016</v>
      </c>
      <c r="CN109" s="21" t="str">
        <f>ZZZ__FnCalls!H79</f>
        <v>2016</v>
      </c>
      <c r="CO109" s="20" t="str">
        <f>ZZZ__FnCalls!F91</f>
        <v>Jan 2017</v>
      </c>
      <c r="CP109" s="20" t="str">
        <f>ZZZ__FnCalls!F92</f>
        <v>Feb 2017</v>
      </c>
      <c r="CQ109" s="20" t="str">
        <f>ZZZ__FnCalls!F93</f>
        <v>Mar 2017</v>
      </c>
      <c r="CR109" s="20" t="str">
        <f>ZZZ__FnCalls!F94</f>
        <v>Apr 2017</v>
      </c>
      <c r="CS109" s="20" t="str">
        <f>ZZZ__FnCalls!F95</f>
        <v>May 2017</v>
      </c>
      <c r="CT109" s="20" t="str">
        <f>ZZZ__FnCalls!F96</f>
        <v>Jun 2017</v>
      </c>
      <c r="CU109" s="20" t="str">
        <f>ZZZ__FnCalls!F97</f>
        <v>Jul 2017</v>
      </c>
      <c r="CV109" s="20" t="str">
        <f>ZZZ__FnCalls!F98</f>
        <v>Aug 2017</v>
      </c>
      <c r="CW109" s="20" t="str">
        <f>ZZZ__FnCalls!F99</f>
        <v>Sep 2017</v>
      </c>
      <c r="CX109" s="20" t="str">
        <f>ZZZ__FnCalls!F100</f>
        <v>Oct 2017</v>
      </c>
      <c r="CY109" s="20" t="str">
        <f>ZZZ__FnCalls!F101</f>
        <v>Nov 2017</v>
      </c>
      <c r="CZ109" s="20" t="str">
        <f>ZZZ__FnCalls!F102</f>
        <v>Dec 2017</v>
      </c>
      <c r="DA109" s="21" t="str">
        <f>ZZZ__FnCalls!H91</f>
        <v>2017</v>
      </c>
      <c r="DB109" s="20" t="str">
        <f>ZZZ__FnCalls!F103</f>
        <v>Jan 2018</v>
      </c>
      <c r="DC109" s="20" t="str">
        <f>ZZZ__FnCalls!F104</f>
        <v>Feb 2018</v>
      </c>
      <c r="DD109" s="20" t="str">
        <f>ZZZ__FnCalls!F105</f>
        <v>Mar 2018</v>
      </c>
      <c r="DE109" s="20" t="str">
        <f>ZZZ__FnCalls!F106</f>
        <v>Apr 2018</v>
      </c>
      <c r="DF109" s="20" t="str">
        <f>ZZZ__FnCalls!F107</f>
        <v>May 2018</v>
      </c>
      <c r="DG109" s="20" t="str">
        <f>ZZZ__FnCalls!F108</f>
        <v>Jun 2018</v>
      </c>
      <c r="DH109" s="20" t="str">
        <f>ZZZ__FnCalls!F109</f>
        <v>Jul 2018</v>
      </c>
      <c r="DI109" s="20" t="str">
        <f>ZZZ__FnCalls!F110</f>
        <v>Aug 2018</v>
      </c>
      <c r="DJ109" s="20" t="str">
        <f>ZZZ__FnCalls!F111</f>
        <v>Sep 2018</v>
      </c>
      <c r="DK109" s="20" t="str">
        <f>ZZZ__FnCalls!F112</f>
        <v>Oct 2018</v>
      </c>
      <c r="DL109" s="20" t="str">
        <f>ZZZ__FnCalls!F113</f>
        <v>Nov 2018</v>
      </c>
      <c r="DM109" s="20" t="str">
        <f>ZZZ__FnCalls!F114</f>
        <v>Dec 2018</v>
      </c>
      <c r="DN109" s="21" t="str">
        <f>ZZZ__FnCalls!H103</f>
        <v>2018</v>
      </c>
      <c r="DO109" s="20" t="str">
        <f>ZZZ__FnCalls!F115</f>
        <v>Jan 2019</v>
      </c>
      <c r="DP109" s="20" t="str">
        <f>ZZZ__FnCalls!F116</f>
        <v>Feb 2019</v>
      </c>
      <c r="DQ109" s="20" t="str">
        <f>ZZZ__FnCalls!F117</f>
        <v>Mar 2019</v>
      </c>
      <c r="DR109" s="20" t="str">
        <f>ZZZ__FnCalls!F118</f>
        <v>Apr 2019</v>
      </c>
      <c r="DS109" s="20" t="str">
        <f>ZZZ__FnCalls!F119</f>
        <v>May 2019</v>
      </c>
      <c r="DT109" s="20" t="str">
        <f>ZZZ__FnCalls!F120</f>
        <v>Jun 2019</v>
      </c>
      <c r="DU109" s="20" t="str">
        <f>ZZZ__FnCalls!F121</f>
        <v>Jul 2019</v>
      </c>
      <c r="DV109" s="20" t="str">
        <f>ZZZ__FnCalls!F122</f>
        <v>Aug 2019</v>
      </c>
      <c r="DW109" s="20" t="str">
        <f>ZZZ__FnCalls!F123</f>
        <v>Sep 2019</v>
      </c>
      <c r="DX109" s="20" t="str">
        <f>ZZZ__FnCalls!F124</f>
        <v>Oct 2019</v>
      </c>
      <c r="DY109" s="20" t="str">
        <f>ZZZ__FnCalls!F125</f>
        <v>Nov 2019</v>
      </c>
      <c r="DZ109" s="20" t="str">
        <f>ZZZ__FnCalls!F126</f>
        <v>Dec 2019</v>
      </c>
      <c r="EA109" s="21" t="str">
        <f>ZZZ__FnCalls!H115</f>
        <v>2019</v>
      </c>
      <c r="EB109" s="20" t="str">
        <f>ZZZ__FnCalls!F127</f>
        <v>Jan 2020</v>
      </c>
      <c r="EC109" s="20" t="str">
        <f>ZZZ__FnCalls!F128</f>
        <v>Feb 2020</v>
      </c>
      <c r="ED109" s="20" t="str">
        <f>ZZZ__FnCalls!F129</f>
        <v>Mar 2020</v>
      </c>
      <c r="EE109" s="20" t="str">
        <f>ZZZ__FnCalls!F130</f>
        <v>Apr 2020</v>
      </c>
      <c r="EF109" s="20" t="str">
        <f>ZZZ__FnCalls!F131</f>
        <v>May 2020</v>
      </c>
      <c r="EG109" s="20" t="str">
        <f>ZZZ__FnCalls!F132</f>
        <v>Jun 2020</v>
      </c>
      <c r="EH109" s="20" t="str">
        <f>ZZZ__FnCalls!F133</f>
        <v>Jul 2020</v>
      </c>
      <c r="EI109" s="20" t="str">
        <f>ZZZ__FnCalls!F134</f>
        <v>Aug 2020</v>
      </c>
      <c r="EJ109" s="20" t="str">
        <f>ZZZ__FnCalls!F135</f>
        <v>Sep 2020</v>
      </c>
      <c r="EK109" s="20" t="str">
        <f>ZZZ__FnCalls!F136</f>
        <v>Oct 2020</v>
      </c>
      <c r="EL109" s="20" t="str">
        <f>ZZZ__FnCalls!F137</f>
        <v>Nov 2020</v>
      </c>
      <c r="EM109" s="20" t="str">
        <f>ZZZ__FnCalls!F138</f>
        <v>Dec 2020</v>
      </c>
      <c r="EN109" s="21" t="str">
        <f>ZZZ__FnCalls!H127</f>
        <v>2020</v>
      </c>
    </row>
    <row r="110" spans="1:144" ht="12.75" customHeight="1">
      <c r="A110" s="5"/>
      <c r="B110" s="44">
        <f>ZZZ__FnCalls!A7</f>
        <v>40179</v>
      </c>
      <c r="C110" s="44">
        <f>ZZZ__FnCalls!A8</f>
        <v>40210</v>
      </c>
      <c r="D110" s="44">
        <f>ZZZ__FnCalls!A9</f>
        <v>40238</v>
      </c>
      <c r="E110" s="44">
        <f>ZZZ__FnCalls!A10</f>
        <v>40269</v>
      </c>
      <c r="F110" s="44">
        <f>ZZZ__FnCalls!A11</f>
        <v>40299</v>
      </c>
      <c r="G110" s="44">
        <f>ZZZ__FnCalls!A12</f>
        <v>40330</v>
      </c>
      <c r="H110" s="44">
        <f>ZZZ__FnCalls!A13</f>
        <v>40360</v>
      </c>
      <c r="I110" s="44">
        <f>ZZZ__FnCalls!A14</f>
        <v>40391</v>
      </c>
      <c r="J110" s="44">
        <f>ZZZ__FnCalls!A15</f>
        <v>40422</v>
      </c>
      <c r="K110" s="44">
        <f>ZZZ__FnCalls!A16</f>
        <v>40452</v>
      </c>
      <c r="L110" s="44">
        <f>ZZZ__FnCalls!A17</f>
        <v>40483</v>
      </c>
      <c r="M110" s="44">
        <f>ZZZ__FnCalls!A18</f>
        <v>40513</v>
      </c>
      <c r="N110" s="45">
        <f>ZZZ__FnCalls!A7</f>
        <v>40179</v>
      </c>
      <c r="O110" s="44">
        <f>ZZZ__FnCalls!A19</f>
        <v>40544</v>
      </c>
      <c r="P110" s="44">
        <f>ZZZ__FnCalls!A20</f>
        <v>40575</v>
      </c>
      <c r="Q110" s="44">
        <f>ZZZ__FnCalls!A21</f>
        <v>40603</v>
      </c>
      <c r="R110" s="44">
        <f>ZZZ__FnCalls!A22</f>
        <v>40634</v>
      </c>
      <c r="S110" s="44">
        <f>ZZZ__FnCalls!A23</f>
        <v>40664</v>
      </c>
      <c r="T110" s="44">
        <f>ZZZ__FnCalls!A24</f>
        <v>40695</v>
      </c>
      <c r="U110" s="44">
        <f>ZZZ__FnCalls!A25</f>
        <v>40725</v>
      </c>
      <c r="V110" s="44">
        <f>ZZZ__FnCalls!A26</f>
        <v>40756</v>
      </c>
      <c r="W110" s="44">
        <f>ZZZ__FnCalls!A27</f>
        <v>40787</v>
      </c>
      <c r="X110" s="44">
        <f>ZZZ__FnCalls!A28</f>
        <v>40817</v>
      </c>
      <c r="Y110" s="44">
        <f>ZZZ__FnCalls!A29</f>
        <v>40848</v>
      </c>
      <c r="Z110" s="44">
        <f>ZZZ__FnCalls!A30</f>
        <v>40878</v>
      </c>
      <c r="AA110" s="45">
        <f>ZZZ__FnCalls!A19</f>
        <v>40544</v>
      </c>
      <c r="AB110" s="44">
        <f>ZZZ__FnCalls!A31</f>
        <v>40909</v>
      </c>
      <c r="AC110" s="44">
        <f>ZZZ__FnCalls!A32</f>
        <v>40940</v>
      </c>
      <c r="AD110" s="44">
        <f>ZZZ__FnCalls!A33</f>
        <v>40969</v>
      </c>
      <c r="AE110" s="44">
        <f>ZZZ__FnCalls!A34</f>
        <v>41000</v>
      </c>
      <c r="AF110" s="44">
        <f>ZZZ__FnCalls!A35</f>
        <v>41030</v>
      </c>
      <c r="AG110" s="44">
        <f>ZZZ__FnCalls!A36</f>
        <v>41061</v>
      </c>
      <c r="AH110" s="44">
        <f>ZZZ__FnCalls!A37</f>
        <v>41091</v>
      </c>
      <c r="AI110" s="44">
        <f>ZZZ__FnCalls!A38</f>
        <v>41122</v>
      </c>
      <c r="AJ110" s="44">
        <f>ZZZ__FnCalls!A39</f>
        <v>41153</v>
      </c>
      <c r="AK110" s="44">
        <f>ZZZ__FnCalls!A40</f>
        <v>41183</v>
      </c>
      <c r="AL110" s="44">
        <f>ZZZ__FnCalls!A41</f>
        <v>41214</v>
      </c>
      <c r="AM110" s="44">
        <f>ZZZ__FnCalls!A42</f>
        <v>41244</v>
      </c>
      <c r="AN110" s="45">
        <f>ZZZ__FnCalls!A31</f>
        <v>40909</v>
      </c>
      <c r="AO110" s="44">
        <f>ZZZ__FnCalls!A43</f>
        <v>41275</v>
      </c>
      <c r="AP110" s="44">
        <f>ZZZ__FnCalls!A44</f>
        <v>41306</v>
      </c>
      <c r="AQ110" s="44">
        <f>ZZZ__FnCalls!A45</f>
        <v>41334</v>
      </c>
      <c r="AR110" s="44">
        <f>ZZZ__FnCalls!A46</f>
        <v>41365</v>
      </c>
      <c r="AS110" s="44">
        <f>ZZZ__FnCalls!A47</f>
        <v>41395</v>
      </c>
      <c r="AT110" s="44">
        <f>ZZZ__FnCalls!A48</f>
        <v>41426</v>
      </c>
      <c r="AU110" s="44">
        <f>ZZZ__FnCalls!A49</f>
        <v>41456</v>
      </c>
      <c r="AV110" s="44">
        <f>ZZZ__FnCalls!A50</f>
        <v>41487</v>
      </c>
      <c r="AW110" s="44">
        <f>ZZZ__FnCalls!A51</f>
        <v>41518</v>
      </c>
      <c r="AX110" s="44">
        <f>ZZZ__FnCalls!A52</f>
        <v>41548</v>
      </c>
      <c r="AY110" s="44">
        <f>ZZZ__FnCalls!A53</f>
        <v>41579</v>
      </c>
      <c r="AZ110" s="44">
        <f>ZZZ__FnCalls!A54</f>
        <v>41609</v>
      </c>
      <c r="BA110" s="45">
        <f>ZZZ__FnCalls!A43</f>
        <v>41275</v>
      </c>
      <c r="BB110" s="44">
        <f>ZZZ__FnCalls!A55</f>
        <v>41640</v>
      </c>
      <c r="BC110" s="44">
        <f>ZZZ__FnCalls!A56</f>
        <v>41671</v>
      </c>
      <c r="BD110" s="44">
        <f>ZZZ__FnCalls!A57</f>
        <v>41699</v>
      </c>
      <c r="BE110" s="44">
        <f>ZZZ__FnCalls!A58</f>
        <v>41730</v>
      </c>
      <c r="BF110" s="44">
        <f>ZZZ__FnCalls!A59</f>
        <v>41760</v>
      </c>
      <c r="BG110" s="44">
        <f>ZZZ__FnCalls!A60</f>
        <v>41791</v>
      </c>
      <c r="BH110" s="44">
        <f>ZZZ__FnCalls!A61</f>
        <v>41821</v>
      </c>
      <c r="BI110" s="44">
        <f>ZZZ__FnCalls!A62</f>
        <v>41852</v>
      </c>
      <c r="BJ110" s="44">
        <f>ZZZ__FnCalls!A63</f>
        <v>41883</v>
      </c>
      <c r="BK110" s="44">
        <f>ZZZ__FnCalls!A64</f>
        <v>41913</v>
      </c>
      <c r="BL110" s="44">
        <f>ZZZ__FnCalls!A65</f>
        <v>41944</v>
      </c>
      <c r="BM110" s="44">
        <f>ZZZ__FnCalls!A66</f>
        <v>41974</v>
      </c>
      <c r="BN110" s="45">
        <f>ZZZ__FnCalls!A55</f>
        <v>41640</v>
      </c>
      <c r="BO110" s="44">
        <f>ZZZ__FnCalls!A67</f>
        <v>42005</v>
      </c>
      <c r="BP110" s="44">
        <f>ZZZ__FnCalls!A68</f>
        <v>42036</v>
      </c>
      <c r="BQ110" s="44">
        <f>ZZZ__FnCalls!A69</f>
        <v>42064</v>
      </c>
      <c r="BR110" s="44">
        <f>ZZZ__FnCalls!A70</f>
        <v>42095</v>
      </c>
      <c r="BS110" s="44">
        <f>ZZZ__FnCalls!A71</f>
        <v>42125</v>
      </c>
      <c r="BT110" s="44">
        <f>ZZZ__FnCalls!A72</f>
        <v>42156</v>
      </c>
      <c r="BU110" s="44">
        <f>ZZZ__FnCalls!A73</f>
        <v>42186</v>
      </c>
      <c r="BV110" s="44">
        <f>ZZZ__FnCalls!A74</f>
        <v>42217</v>
      </c>
      <c r="BW110" s="44">
        <f>ZZZ__FnCalls!A75</f>
        <v>42248</v>
      </c>
      <c r="BX110" s="44">
        <f>ZZZ__FnCalls!A76</f>
        <v>42278</v>
      </c>
      <c r="BY110" s="44">
        <f>ZZZ__FnCalls!A77</f>
        <v>42309</v>
      </c>
      <c r="BZ110" s="44">
        <f>ZZZ__FnCalls!A78</f>
        <v>42339</v>
      </c>
      <c r="CA110" s="45">
        <f>ZZZ__FnCalls!A67</f>
        <v>42005</v>
      </c>
      <c r="CB110" s="44">
        <f>ZZZ__FnCalls!A79</f>
        <v>42370</v>
      </c>
      <c r="CC110" s="44">
        <f>ZZZ__FnCalls!A80</f>
        <v>42401</v>
      </c>
      <c r="CD110" s="44">
        <f>ZZZ__FnCalls!A81</f>
        <v>42430</v>
      </c>
      <c r="CE110" s="44">
        <f>ZZZ__FnCalls!A82</f>
        <v>42461</v>
      </c>
      <c r="CF110" s="44">
        <f>ZZZ__FnCalls!A83</f>
        <v>42491</v>
      </c>
      <c r="CG110" s="44">
        <f>ZZZ__FnCalls!A84</f>
        <v>42522</v>
      </c>
      <c r="CH110" s="44">
        <f>ZZZ__FnCalls!A85</f>
        <v>42552</v>
      </c>
      <c r="CI110" s="44">
        <f>ZZZ__FnCalls!A86</f>
        <v>42583</v>
      </c>
      <c r="CJ110" s="44">
        <f>ZZZ__FnCalls!A87</f>
        <v>42614</v>
      </c>
      <c r="CK110" s="44">
        <f>ZZZ__FnCalls!A88</f>
        <v>42644</v>
      </c>
      <c r="CL110" s="44">
        <f>ZZZ__FnCalls!A89</f>
        <v>42675</v>
      </c>
      <c r="CM110" s="44">
        <f>ZZZ__FnCalls!A90</f>
        <v>42705</v>
      </c>
      <c r="CN110" s="45">
        <f>ZZZ__FnCalls!A79</f>
        <v>42370</v>
      </c>
      <c r="CO110" s="44">
        <f>ZZZ__FnCalls!A91</f>
        <v>42736</v>
      </c>
      <c r="CP110" s="44">
        <f>ZZZ__FnCalls!A92</f>
        <v>42767</v>
      </c>
      <c r="CQ110" s="44">
        <f>ZZZ__FnCalls!A93</f>
        <v>42795</v>
      </c>
      <c r="CR110" s="44">
        <f>ZZZ__FnCalls!A94</f>
        <v>42826</v>
      </c>
      <c r="CS110" s="44">
        <f>ZZZ__FnCalls!A95</f>
        <v>42856</v>
      </c>
      <c r="CT110" s="44">
        <f>ZZZ__FnCalls!A96</f>
        <v>42887</v>
      </c>
      <c r="CU110" s="44">
        <f>ZZZ__FnCalls!A97</f>
        <v>42917</v>
      </c>
      <c r="CV110" s="44">
        <f>ZZZ__FnCalls!A98</f>
        <v>42948</v>
      </c>
      <c r="CW110" s="44">
        <f>ZZZ__FnCalls!A99</f>
        <v>42979</v>
      </c>
      <c r="CX110" s="44">
        <f>ZZZ__FnCalls!A100</f>
        <v>43009</v>
      </c>
      <c r="CY110" s="44">
        <f>ZZZ__FnCalls!A101</f>
        <v>43040</v>
      </c>
      <c r="CZ110" s="44">
        <f>ZZZ__FnCalls!A102</f>
        <v>43070</v>
      </c>
      <c r="DA110" s="45">
        <f>ZZZ__FnCalls!A91</f>
        <v>42736</v>
      </c>
      <c r="DB110" s="44">
        <f>ZZZ__FnCalls!A103</f>
        <v>43101</v>
      </c>
      <c r="DC110" s="44">
        <f>ZZZ__FnCalls!A104</f>
        <v>43132</v>
      </c>
      <c r="DD110" s="44">
        <f>ZZZ__FnCalls!A105</f>
        <v>43160</v>
      </c>
      <c r="DE110" s="44">
        <f>ZZZ__FnCalls!A106</f>
        <v>43191</v>
      </c>
      <c r="DF110" s="44">
        <f>ZZZ__FnCalls!A107</f>
        <v>43221</v>
      </c>
      <c r="DG110" s="44">
        <f>ZZZ__FnCalls!A108</f>
        <v>43252</v>
      </c>
      <c r="DH110" s="44">
        <f>ZZZ__FnCalls!A109</f>
        <v>43282</v>
      </c>
      <c r="DI110" s="44">
        <f>ZZZ__FnCalls!A110</f>
        <v>43313</v>
      </c>
      <c r="DJ110" s="44">
        <f>ZZZ__FnCalls!A111</f>
        <v>43344</v>
      </c>
      <c r="DK110" s="44">
        <f>ZZZ__FnCalls!A112</f>
        <v>43374</v>
      </c>
      <c r="DL110" s="44">
        <f>ZZZ__FnCalls!A113</f>
        <v>43405</v>
      </c>
      <c r="DM110" s="44">
        <f>ZZZ__FnCalls!A114</f>
        <v>43435</v>
      </c>
      <c r="DN110" s="45">
        <f>ZZZ__FnCalls!A103</f>
        <v>43101</v>
      </c>
      <c r="DO110" s="44">
        <f>ZZZ__FnCalls!A115</f>
        <v>43466</v>
      </c>
      <c r="DP110" s="44">
        <f>ZZZ__FnCalls!A116</f>
        <v>43497</v>
      </c>
      <c r="DQ110" s="44">
        <f>ZZZ__FnCalls!A117</f>
        <v>43525</v>
      </c>
      <c r="DR110" s="44">
        <f>ZZZ__FnCalls!A118</f>
        <v>43556</v>
      </c>
      <c r="DS110" s="44">
        <f>ZZZ__FnCalls!A119</f>
        <v>43586</v>
      </c>
      <c r="DT110" s="44">
        <f>ZZZ__FnCalls!A120</f>
        <v>43617</v>
      </c>
      <c r="DU110" s="44">
        <f>ZZZ__FnCalls!A121</f>
        <v>43647</v>
      </c>
      <c r="DV110" s="44">
        <f>ZZZ__FnCalls!A122</f>
        <v>43678</v>
      </c>
      <c r="DW110" s="44">
        <f>ZZZ__FnCalls!A123</f>
        <v>43709</v>
      </c>
      <c r="DX110" s="44">
        <f>ZZZ__FnCalls!A124</f>
        <v>43739</v>
      </c>
      <c r="DY110" s="44">
        <f>ZZZ__FnCalls!A125</f>
        <v>43770</v>
      </c>
      <c r="DZ110" s="44">
        <f>ZZZ__FnCalls!A126</f>
        <v>43800</v>
      </c>
      <c r="EA110" s="45">
        <f>ZZZ__FnCalls!A115</f>
        <v>43466</v>
      </c>
      <c r="EB110" s="44">
        <f>ZZZ__FnCalls!A127</f>
        <v>43831</v>
      </c>
      <c r="EC110" s="44">
        <f>ZZZ__FnCalls!A128</f>
        <v>43862</v>
      </c>
      <c r="ED110" s="44">
        <f>ZZZ__FnCalls!A129</f>
        <v>43891</v>
      </c>
      <c r="EE110" s="44">
        <f>ZZZ__FnCalls!A130</f>
        <v>43922</v>
      </c>
      <c r="EF110" s="44">
        <f>ZZZ__FnCalls!A131</f>
        <v>43952</v>
      </c>
      <c r="EG110" s="44">
        <f>ZZZ__FnCalls!A132</f>
        <v>43983</v>
      </c>
      <c r="EH110" s="44">
        <f>ZZZ__FnCalls!A133</f>
        <v>44013</v>
      </c>
      <c r="EI110" s="44">
        <f>ZZZ__FnCalls!A134</f>
        <v>44044</v>
      </c>
      <c r="EJ110" s="44">
        <f>ZZZ__FnCalls!A135</f>
        <v>44075</v>
      </c>
      <c r="EK110" s="44">
        <f>ZZZ__FnCalls!A136</f>
        <v>44105</v>
      </c>
      <c r="EL110" s="44">
        <f>ZZZ__FnCalls!A137</f>
        <v>44136</v>
      </c>
      <c r="EM110" s="44">
        <f>ZZZ__FnCalls!A138</f>
        <v>44166</v>
      </c>
      <c r="EN110" s="45">
        <f>ZZZ__FnCalls!A127</f>
        <v>43831</v>
      </c>
    </row>
    <row r="111" spans="1:144" ht="12.75" customHeight="1">
      <c r="A111" s="2" t="str">
        <f>"Demand_Expected_Long_mean_2"</f>
        <v>Demand_Expected_Long_mean_2</v>
      </c>
    </row>
    <row r="112" spans="1:144" ht="12.75" customHeight="1">
      <c r="B112" s="19" t="str">
        <f>ZZZ__FnCalls!F7</f>
        <v>Jan 2010</v>
      </c>
      <c r="C112" s="20" t="str">
        <f>ZZZ__FnCalls!F8</f>
        <v>Feb 2010</v>
      </c>
      <c r="D112" s="20" t="str">
        <f>ZZZ__FnCalls!F9</f>
        <v>Mar 2010</v>
      </c>
      <c r="E112" s="20" t="str">
        <f>ZZZ__FnCalls!F10</f>
        <v>Apr 2010</v>
      </c>
      <c r="F112" s="20" t="str">
        <f>ZZZ__FnCalls!F11</f>
        <v>May 2010</v>
      </c>
      <c r="G112" s="20" t="str">
        <f>ZZZ__FnCalls!F12</f>
        <v>Jun 2010</v>
      </c>
      <c r="H112" s="20" t="str">
        <f>ZZZ__FnCalls!F13</f>
        <v>Jul 2010</v>
      </c>
      <c r="I112" s="20" t="str">
        <f>ZZZ__FnCalls!F14</f>
        <v>Aug 2010</v>
      </c>
      <c r="J112" s="20" t="str">
        <f>ZZZ__FnCalls!F15</f>
        <v>Sep 2010</v>
      </c>
      <c r="K112" s="20" t="str">
        <f>ZZZ__FnCalls!F16</f>
        <v>Oct 2010</v>
      </c>
      <c r="L112" s="20" t="str">
        <f>ZZZ__FnCalls!F17</f>
        <v>Nov 2010</v>
      </c>
      <c r="M112" s="20" t="str">
        <f>ZZZ__FnCalls!F18</f>
        <v>Dec 2010</v>
      </c>
      <c r="N112" s="21" t="str">
        <f>ZZZ__FnCalls!H7</f>
        <v>2010</v>
      </c>
      <c r="O112" s="20" t="str">
        <f>ZZZ__FnCalls!F19</f>
        <v>Jan 2011</v>
      </c>
      <c r="P112" s="20" t="str">
        <f>ZZZ__FnCalls!F20</f>
        <v>Feb 2011</v>
      </c>
      <c r="Q112" s="20" t="str">
        <f>ZZZ__FnCalls!F21</f>
        <v>Mar 2011</v>
      </c>
      <c r="R112" s="20" t="str">
        <f>ZZZ__FnCalls!F22</f>
        <v>Apr 2011</v>
      </c>
      <c r="S112" s="20" t="str">
        <f>ZZZ__FnCalls!F23</f>
        <v>May 2011</v>
      </c>
      <c r="T112" s="20" t="str">
        <f>ZZZ__FnCalls!F24</f>
        <v>Jun 2011</v>
      </c>
      <c r="U112" s="20" t="str">
        <f>ZZZ__FnCalls!F25</f>
        <v>Jul 2011</v>
      </c>
      <c r="V112" s="20" t="str">
        <f>ZZZ__FnCalls!F26</f>
        <v>Aug 2011</v>
      </c>
      <c r="W112" s="20" t="str">
        <f>ZZZ__FnCalls!F27</f>
        <v>Sep 2011</v>
      </c>
      <c r="X112" s="20" t="str">
        <f>ZZZ__FnCalls!F28</f>
        <v>Oct 2011</v>
      </c>
      <c r="Y112" s="20" t="str">
        <f>ZZZ__FnCalls!F29</f>
        <v>Nov 2011</v>
      </c>
      <c r="Z112" s="20" t="str">
        <f>ZZZ__FnCalls!F30</f>
        <v>Dec 2011</v>
      </c>
      <c r="AA112" s="21" t="str">
        <f>ZZZ__FnCalls!H19</f>
        <v>2011</v>
      </c>
      <c r="AB112" s="20" t="str">
        <f>ZZZ__FnCalls!F31</f>
        <v>Jan 2012</v>
      </c>
      <c r="AC112" s="20" t="str">
        <f>ZZZ__FnCalls!F32</f>
        <v>Feb 2012</v>
      </c>
      <c r="AD112" s="20" t="str">
        <f>ZZZ__FnCalls!F33</f>
        <v>Mar 2012</v>
      </c>
      <c r="AE112" s="20" t="str">
        <f>ZZZ__FnCalls!F34</f>
        <v>Apr 2012</v>
      </c>
      <c r="AF112" s="20" t="str">
        <f>ZZZ__FnCalls!F35</f>
        <v>May 2012</v>
      </c>
      <c r="AG112" s="20" t="str">
        <f>ZZZ__FnCalls!F36</f>
        <v>Jun 2012</v>
      </c>
      <c r="AH112" s="20" t="str">
        <f>ZZZ__FnCalls!F37</f>
        <v>Jul 2012</v>
      </c>
      <c r="AI112" s="20" t="str">
        <f>ZZZ__FnCalls!F38</f>
        <v>Aug 2012</v>
      </c>
      <c r="AJ112" s="20" t="str">
        <f>ZZZ__FnCalls!F39</f>
        <v>Sep 2012</v>
      </c>
      <c r="AK112" s="20" t="str">
        <f>ZZZ__FnCalls!F40</f>
        <v>Oct 2012</v>
      </c>
      <c r="AL112" s="20" t="str">
        <f>ZZZ__FnCalls!F41</f>
        <v>Nov 2012</v>
      </c>
      <c r="AM112" s="20" t="str">
        <f>ZZZ__FnCalls!F42</f>
        <v>Dec 2012</v>
      </c>
      <c r="AN112" s="21" t="str">
        <f>ZZZ__FnCalls!H31</f>
        <v>2012</v>
      </c>
      <c r="AO112" s="20" t="str">
        <f>ZZZ__FnCalls!F43</f>
        <v>Jan 2013</v>
      </c>
      <c r="AP112" s="20" t="str">
        <f>ZZZ__FnCalls!F44</f>
        <v>Feb 2013</v>
      </c>
      <c r="AQ112" s="20" t="str">
        <f>ZZZ__FnCalls!F45</f>
        <v>Mar 2013</v>
      </c>
      <c r="AR112" s="20" t="str">
        <f>ZZZ__FnCalls!F46</f>
        <v>Apr 2013</v>
      </c>
      <c r="AS112" s="20" t="str">
        <f>ZZZ__FnCalls!F47</f>
        <v>May 2013</v>
      </c>
      <c r="AT112" s="20" t="str">
        <f>ZZZ__FnCalls!F48</f>
        <v>Jun 2013</v>
      </c>
      <c r="AU112" s="20" t="str">
        <f>ZZZ__FnCalls!F49</f>
        <v>Jul 2013</v>
      </c>
      <c r="AV112" s="20" t="str">
        <f>ZZZ__FnCalls!F50</f>
        <v>Aug 2013</v>
      </c>
      <c r="AW112" s="20" t="str">
        <f>ZZZ__FnCalls!F51</f>
        <v>Sep 2013</v>
      </c>
      <c r="AX112" s="20" t="str">
        <f>ZZZ__FnCalls!F52</f>
        <v>Oct 2013</v>
      </c>
      <c r="AY112" s="20" t="str">
        <f>ZZZ__FnCalls!F53</f>
        <v>Nov 2013</v>
      </c>
      <c r="AZ112" s="20" t="str">
        <f>ZZZ__FnCalls!F54</f>
        <v>Dec 2013</v>
      </c>
      <c r="BA112" s="21" t="str">
        <f>ZZZ__FnCalls!H43</f>
        <v>2013</v>
      </c>
      <c r="BB112" s="20" t="str">
        <f>ZZZ__FnCalls!F55</f>
        <v>Jan 2014</v>
      </c>
      <c r="BC112" s="20" t="str">
        <f>ZZZ__FnCalls!F56</f>
        <v>Feb 2014</v>
      </c>
      <c r="BD112" s="20" t="str">
        <f>ZZZ__FnCalls!F57</f>
        <v>Mar 2014</v>
      </c>
      <c r="BE112" s="20" t="str">
        <f>ZZZ__FnCalls!F58</f>
        <v>Apr 2014</v>
      </c>
      <c r="BF112" s="20" t="str">
        <f>ZZZ__FnCalls!F59</f>
        <v>May 2014</v>
      </c>
      <c r="BG112" s="20" t="str">
        <f>ZZZ__FnCalls!F60</f>
        <v>Jun 2014</v>
      </c>
      <c r="BH112" s="20" t="str">
        <f>ZZZ__FnCalls!F61</f>
        <v>Jul 2014</v>
      </c>
      <c r="BI112" s="20" t="str">
        <f>ZZZ__FnCalls!F62</f>
        <v>Aug 2014</v>
      </c>
      <c r="BJ112" s="20" t="str">
        <f>ZZZ__FnCalls!F63</f>
        <v>Sep 2014</v>
      </c>
      <c r="BK112" s="20" t="str">
        <f>ZZZ__FnCalls!F64</f>
        <v>Oct 2014</v>
      </c>
      <c r="BL112" s="20" t="str">
        <f>ZZZ__FnCalls!F65</f>
        <v>Nov 2014</v>
      </c>
      <c r="BM112" s="20" t="str">
        <f>ZZZ__FnCalls!F66</f>
        <v>Dec 2014</v>
      </c>
      <c r="BN112" s="21" t="str">
        <f>ZZZ__FnCalls!H55</f>
        <v>2014</v>
      </c>
      <c r="BO112" s="20" t="str">
        <f>ZZZ__FnCalls!F67</f>
        <v>Jan 2015</v>
      </c>
      <c r="BP112" s="20" t="str">
        <f>ZZZ__FnCalls!F68</f>
        <v>Feb 2015</v>
      </c>
      <c r="BQ112" s="20" t="str">
        <f>ZZZ__FnCalls!F69</f>
        <v>Mar 2015</v>
      </c>
      <c r="BR112" s="20" t="str">
        <f>ZZZ__FnCalls!F70</f>
        <v>Apr 2015</v>
      </c>
      <c r="BS112" s="20" t="str">
        <f>ZZZ__FnCalls!F71</f>
        <v>May 2015</v>
      </c>
      <c r="BT112" s="20" t="str">
        <f>ZZZ__FnCalls!F72</f>
        <v>Jun 2015</v>
      </c>
      <c r="BU112" s="20" t="str">
        <f>ZZZ__FnCalls!F73</f>
        <v>Jul 2015</v>
      </c>
      <c r="BV112" s="20" t="str">
        <f>ZZZ__FnCalls!F74</f>
        <v>Aug 2015</v>
      </c>
      <c r="BW112" s="20" t="str">
        <f>ZZZ__FnCalls!F75</f>
        <v>Sep 2015</v>
      </c>
      <c r="BX112" s="20" t="str">
        <f>ZZZ__FnCalls!F76</f>
        <v>Oct 2015</v>
      </c>
      <c r="BY112" s="20" t="str">
        <f>ZZZ__FnCalls!F77</f>
        <v>Nov 2015</v>
      </c>
      <c r="BZ112" s="20" t="str">
        <f>ZZZ__FnCalls!F78</f>
        <v>Dec 2015</v>
      </c>
      <c r="CA112" s="21" t="str">
        <f>ZZZ__FnCalls!H67</f>
        <v>2015</v>
      </c>
      <c r="CB112" s="20" t="str">
        <f>ZZZ__FnCalls!F79</f>
        <v>Jan 2016</v>
      </c>
      <c r="CC112" s="20" t="str">
        <f>ZZZ__FnCalls!F80</f>
        <v>Feb 2016</v>
      </c>
      <c r="CD112" s="20" t="str">
        <f>ZZZ__FnCalls!F81</f>
        <v>Mar 2016</v>
      </c>
      <c r="CE112" s="20" t="str">
        <f>ZZZ__FnCalls!F82</f>
        <v>Apr 2016</v>
      </c>
      <c r="CF112" s="20" t="str">
        <f>ZZZ__FnCalls!F83</f>
        <v>May 2016</v>
      </c>
      <c r="CG112" s="20" t="str">
        <f>ZZZ__FnCalls!F84</f>
        <v>Jun 2016</v>
      </c>
      <c r="CH112" s="20" t="str">
        <f>ZZZ__FnCalls!F85</f>
        <v>Jul 2016</v>
      </c>
      <c r="CI112" s="20" t="str">
        <f>ZZZ__FnCalls!F86</f>
        <v>Aug 2016</v>
      </c>
      <c r="CJ112" s="20" t="str">
        <f>ZZZ__FnCalls!F87</f>
        <v>Sep 2016</v>
      </c>
      <c r="CK112" s="20" t="str">
        <f>ZZZ__FnCalls!F88</f>
        <v>Oct 2016</v>
      </c>
      <c r="CL112" s="20" t="str">
        <f>ZZZ__FnCalls!F89</f>
        <v>Nov 2016</v>
      </c>
      <c r="CM112" s="20" t="str">
        <f>ZZZ__FnCalls!F90</f>
        <v>Dec 2016</v>
      </c>
      <c r="CN112" s="21" t="str">
        <f>ZZZ__FnCalls!H79</f>
        <v>2016</v>
      </c>
      <c r="CO112" s="20" t="str">
        <f>ZZZ__FnCalls!F91</f>
        <v>Jan 2017</v>
      </c>
      <c r="CP112" s="20" t="str">
        <f>ZZZ__FnCalls!F92</f>
        <v>Feb 2017</v>
      </c>
      <c r="CQ112" s="20" t="str">
        <f>ZZZ__FnCalls!F93</f>
        <v>Mar 2017</v>
      </c>
      <c r="CR112" s="20" t="str">
        <f>ZZZ__FnCalls!F94</f>
        <v>Apr 2017</v>
      </c>
      <c r="CS112" s="20" t="str">
        <f>ZZZ__FnCalls!F95</f>
        <v>May 2017</v>
      </c>
      <c r="CT112" s="20" t="str">
        <f>ZZZ__FnCalls!F96</f>
        <v>Jun 2017</v>
      </c>
      <c r="CU112" s="20" t="str">
        <f>ZZZ__FnCalls!F97</f>
        <v>Jul 2017</v>
      </c>
      <c r="CV112" s="20" t="str">
        <f>ZZZ__FnCalls!F98</f>
        <v>Aug 2017</v>
      </c>
      <c r="CW112" s="20" t="str">
        <f>ZZZ__FnCalls!F99</f>
        <v>Sep 2017</v>
      </c>
      <c r="CX112" s="20" t="str">
        <f>ZZZ__FnCalls!F100</f>
        <v>Oct 2017</v>
      </c>
      <c r="CY112" s="20" t="str">
        <f>ZZZ__FnCalls!F101</f>
        <v>Nov 2017</v>
      </c>
      <c r="CZ112" s="20" t="str">
        <f>ZZZ__FnCalls!F102</f>
        <v>Dec 2017</v>
      </c>
      <c r="DA112" s="21" t="str">
        <f>ZZZ__FnCalls!H91</f>
        <v>2017</v>
      </c>
      <c r="DB112" s="20" t="str">
        <f>ZZZ__FnCalls!F103</f>
        <v>Jan 2018</v>
      </c>
      <c r="DC112" s="20" t="str">
        <f>ZZZ__FnCalls!F104</f>
        <v>Feb 2018</v>
      </c>
      <c r="DD112" s="20" t="str">
        <f>ZZZ__FnCalls!F105</f>
        <v>Mar 2018</v>
      </c>
      <c r="DE112" s="20" t="str">
        <f>ZZZ__FnCalls!F106</f>
        <v>Apr 2018</v>
      </c>
      <c r="DF112" s="20" t="str">
        <f>ZZZ__FnCalls!F107</f>
        <v>May 2018</v>
      </c>
      <c r="DG112" s="20" t="str">
        <f>ZZZ__FnCalls!F108</f>
        <v>Jun 2018</v>
      </c>
      <c r="DH112" s="20" t="str">
        <f>ZZZ__FnCalls!F109</f>
        <v>Jul 2018</v>
      </c>
      <c r="DI112" s="20" t="str">
        <f>ZZZ__FnCalls!F110</f>
        <v>Aug 2018</v>
      </c>
      <c r="DJ112" s="20" t="str">
        <f>ZZZ__FnCalls!F111</f>
        <v>Sep 2018</v>
      </c>
      <c r="DK112" s="20" t="str">
        <f>ZZZ__FnCalls!F112</f>
        <v>Oct 2018</v>
      </c>
      <c r="DL112" s="20" t="str">
        <f>ZZZ__FnCalls!F113</f>
        <v>Nov 2018</v>
      </c>
      <c r="DM112" s="20" t="str">
        <f>ZZZ__FnCalls!F114</f>
        <v>Dec 2018</v>
      </c>
      <c r="DN112" s="21" t="str">
        <f>ZZZ__FnCalls!H103</f>
        <v>2018</v>
      </c>
      <c r="DO112" s="20" t="str">
        <f>ZZZ__FnCalls!F115</f>
        <v>Jan 2019</v>
      </c>
      <c r="DP112" s="20" t="str">
        <f>ZZZ__FnCalls!F116</f>
        <v>Feb 2019</v>
      </c>
      <c r="DQ112" s="20" t="str">
        <f>ZZZ__FnCalls!F117</f>
        <v>Mar 2019</v>
      </c>
      <c r="DR112" s="20" t="str">
        <f>ZZZ__FnCalls!F118</f>
        <v>Apr 2019</v>
      </c>
      <c r="DS112" s="20" t="str">
        <f>ZZZ__FnCalls!F119</f>
        <v>May 2019</v>
      </c>
      <c r="DT112" s="20" t="str">
        <f>ZZZ__FnCalls!F120</f>
        <v>Jun 2019</v>
      </c>
      <c r="DU112" s="20" t="str">
        <f>ZZZ__FnCalls!F121</f>
        <v>Jul 2019</v>
      </c>
      <c r="DV112" s="20" t="str">
        <f>ZZZ__FnCalls!F122</f>
        <v>Aug 2019</v>
      </c>
      <c r="DW112" s="20" t="str">
        <f>ZZZ__FnCalls!F123</f>
        <v>Sep 2019</v>
      </c>
      <c r="DX112" s="20" t="str">
        <f>ZZZ__FnCalls!F124</f>
        <v>Oct 2019</v>
      </c>
      <c r="DY112" s="20" t="str">
        <f>ZZZ__FnCalls!F125</f>
        <v>Nov 2019</v>
      </c>
      <c r="DZ112" s="20" t="str">
        <f>ZZZ__FnCalls!F126</f>
        <v>Dec 2019</v>
      </c>
      <c r="EA112" s="21" t="str">
        <f>ZZZ__FnCalls!H115</f>
        <v>2019</v>
      </c>
      <c r="EB112" s="20" t="str">
        <f>ZZZ__FnCalls!F127</f>
        <v>Jan 2020</v>
      </c>
      <c r="EC112" s="20" t="str">
        <f>ZZZ__FnCalls!F128</f>
        <v>Feb 2020</v>
      </c>
      <c r="ED112" s="20" t="str">
        <f>ZZZ__FnCalls!F129</f>
        <v>Mar 2020</v>
      </c>
      <c r="EE112" s="20" t="str">
        <f>ZZZ__FnCalls!F130</f>
        <v>Apr 2020</v>
      </c>
      <c r="EF112" s="20" t="str">
        <f>ZZZ__FnCalls!F131</f>
        <v>May 2020</v>
      </c>
      <c r="EG112" s="20" t="str">
        <f>ZZZ__FnCalls!F132</f>
        <v>Jun 2020</v>
      </c>
      <c r="EH112" s="20" t="str">
        <f>ZZZ__FnCalls!F133</f>
        <v>Jul 2020</v>
      </c>
      <c r="EI112" s="20" t="str">
        <f>ZZZ__FnCalls!F134</f>
        <v>Aug 2020</v>
      </c>
      <c r="EJ112" s="20" t="str">
        <f>ZZZ__FnCalls!F135</f>
        <v>Sep 2020</v>
      </c>
      <c r="EK112" s="20" t="str">
        <f>ZZZ__FnCalls!F136</f>
        <v>Oct 2020</v>
      </c>
      <c r="EL112" s="20" t="str">
        <f>ZZZ__FnCalls!F137</f>
        <v>Nov 2020</v>
      </c>
      <c r="EM112" s="20" t="str">
        <f>ZZZ__FnCalls!F138</f>
        <v>Dec 2020</v>
      </c>
      <c r="EN112" s="21" t="str">
        <f>ZZZ__FnCalls!H127</f>
        <v>2020</v>
      </c>
    </row>
    <row r="113" spans="1:144" ht="12.75" customHeight="1">
      <c r="A113" s="5"/>
      <c r="B113" s="44" t="str">
        <f>ZZZ__FnCalls!F7</f>
        <v>Jan 2010</v>
      </c>
      <c r="C113" s="44" t="str">
        <f>ZZZ__FnCalls!F8</f>
        <v>Feb 2010</v>
      </c>
      <c r="D113" s="44" t="str">
        <f>ZZZ__FnCalls!F9</f>
        <v>Mar 2010</v>
      </c>
      <c r="E113" s="44" t="str">
        <f>ZZZ__FnCalls!F10</f>
        <v>Apr 2010</v>
      </c>
      <c r="F113" s="44" t="str">
        <f>ZZZ__FnCalls!F11</f>
        <v>May 2010</v>
      </c>
      <c r="G113" s="44" t="str">
        <f>ZZZ__FnCalls!F12</f>
        <v>Jun 2010</v>
      </c>
      <c r="H113" s="44" t="str">
        <f>ZZZ__FnCalls!F13</f>
        <v>Jul 2010</v>
      </c>
      <c r="I113" s="44" t="str">
        <f>ZZZ__FnCalls!F14</f>
        <v>Aug 2010</v>
      </c>
      <c r="J113" s="44" t="str">
        <f>ZZZ__FnCalls!F15</f>
        <v>Sep 2010</v>
      </c>
      <c r="K113" s="44" t="str">
        <f>ZZZ__FnCalls!F16</f>
        <v>Oct 2010</v>
      </c>
      <c r="L113" s="44" t="str">
        <f>ZZZ__FnCalls!F17</f>
        <v>Nov 2010</v>
      </c>
      <c r="M113" s="44" t="str">
        <f>ZZZ__FnCalls!F18</f>
        <v>Dec 2010</v>
      </c>
      <c r="N113" s="45" t="str">
        <f>ZZZ__FnCalls!F7</f>
        <v>Jan 2010</v>
      </c>
      <c r="O113" s="44" t="str">
        <f>ZZZ__FnCalls!F19</f>
        <v>Jan 2011</v>
      </c>
      <c r="P113" s="44" t="str">
        <f>ZZZ__FnCalls!F20</f>
        <v>Feb 2011</v>
      </c>
      <c r="Q113" s="44" t="str">
        <f>ZZZ__FnCalls!F21</f>
        <v>Mar 2011</v>
      </c>
      <c r="R113" s="44" t="str">
        <f>ZZZ__FnCalls!F22</f>
        <v>Apr 2011</v>
      </c>
      <c r="S113" s="44" t="str">
        <f>ZZZ__FnCalls!F23</f>
        <v>May 2011</v>
      </c>
      <c r="T113" s="44" t="str">
        <f>ZZZ__FnCalls!F24</f>
        <v>Jun 2011</v>
      </c>
      <c r="U113" s="44" t="str">
        <f>ZZZ__FnCalls!F25</f>
        <v>Jul 2011</v>
      </c>
      <c r="V113" s="44" t="str">
        <f>ZZZ__FnCalls!F26</f>
        <v>Aug 2011</v>
      </c>
      <c r="W113" s="44" t="str">
        <f>ZZZ__FnCalls!F27</f>
        <v>Sep 2011</v>
      </c>
      <c r="X113" s="44" t="str">
        <f>ZZZ__FnCalls!F28</f>
        <v>Oct 2011</v>
      </c>
      <c r="Y113" s="44" t="str">
        <f>ZZZ__FnCalls!F29</f>
        <v>Nov 2011</v>
      </c>
      <c r="Z113" s="44" t="str">
        <f>ZZZ__FnCalls!F30</f>
        <v>Dec 2011</v>
      </c>
      <c r="AA113" s="45" t="str">
        <f>ZZZ__FnCalls!F19</f>
        <v>Jan 2011</v>
      </c>
      <c r="AB113" s="44" t="str">
        <f>ZZZ__FnCalls!F31</f>
        <v>Jan 2012</v>
      </c>
      <c r="AC113" s="44" t="str">
        <f>ZZZ__FnCalls!F32</f>
        <v>Feb 2012</v>
      </c>
      <c r="AD113" s="44" t="str">
        <f>ZZZ__FnCalls!F33</f>
        <v>Mar 2012</v>
      </c>
      <c r="AE113" s="44" t="str">
        <f>ZZZ__FnCalls!F34</f>
        <v>Apr 2012</v>
      </c>
      <c r="AF113" s="44" t="str">
        <f>ZZZ__FnCalls!F35</f>
        <v>May 2012</v>
      </c>
      <c r="AG113" s="44" t="str">
        <f>ZZZ__FnCalls!F36</f>
        <v>Jun 2012</v>
      </c>
      <c r="AH113" s="44" t="str">
        <f>ZZZ__FnCalls!F37</f>
        <v>Jul 2012</v>
      </c>
      <c r="AI113" s="44" t="str">
        <f>ZZZ__FnCalls!F38</f>
        <v>Aug 2012</v>
      </c>
      <c r="AJ113" s="44" t="str">
        <f>ZZZ__FnCalls!F39</f>
        <v>Sep 2012</v>
      </c>
      <c r="AK113" s="44" t="str">
        <f>ZZZ__FnCalls!F40</f>
        <v>Oct 2012</v>
      </c>
      <c r="AL113" s="44" t="str">
        <f>ZZZ__FnCalls!F41</f>
        <v>Nov 2012</v>
      </c>
      <c r="AM113" s="44" t="str">
        <f>ZZZ__FnCalls!F42</f>
        <v>Dec 2012</v>
      </c>
      <c r="AN113" s="45" t="str">
        <f>ZZZ__FnCalls!F31</f>
        <v>Jan 2012</v>
      </c>
      <c r="AO113" s="44" t="str">
        <f>ZZZ__FnCalls!F43</f>
        <v>Jan 2013</v>
      </c>
      <c r="AP113" s="44" t="str">
        <f>ZZZ__FnCalls!F44</f>
        <v>Feb 2013</v>
      </c>
      <c r="AQ113" s="44" t="str">
        <f>ZZZ__FnCalls!F45</f>
        <v>Mar 2013</v>
      </c>
      <c r="AR113" s="44" t="str">
        <f>ZZZ__FnCalls!F46</f>
        <v>Apr 2013</v>
      </c>
      <c r="AS113" s="44" t="str">
        <f>ZZZ__FnCalls!F47</f>
        <v>May 2013</v>
      </c>
      <c r="AT113" s="44" t="str">
        <f>ZZZ__FnCalls!F48</f>
        <v>Jun 2013</v>
      </c>
      <c r="AU113" s="44" t="str">
        <f>ZZZ__FnCalls!F49</f>
        <v>Jul 2013</v>
      </c>
      <c r="AV113" s="44" t="str">
        <f>ZZZ__FnCalls!F50</f>
        <v>Aug 2013</v>
      </c>
      <c r="AW113" s="44" t="str">
        <f>ZZZ__FnCalls!F51</f>
        <v>Sep 2013</v>
      </c>
      <c r="AX113" s="44" t="str">
        <f>ZZZ__FnCalls!F52</f>
        <v>Oct 2013</v>
      </c>
      <c r="AY113" s="44" t="str">
        <f>ZZZ__FnCalls!F53</f>
        <v>Nov 2013</v>
      </c>
      <c r="AZ113" s="44" t="str">
        <f>ZZZ__FnCalls!F54</f>
        <v>Dec 2013</v>
      </c>
      <c r="BA113" s="45" t="str">
        <f>ZZZ__FnCalls!F43</f>
        <v>Jan 2013</v>
      </c>
      <c r="BB113" s="44" t="str">
        <f>ZZZ__FnCalls!F55</f>
        <v>Jan 2014</v>
      </c>
      <c r="BC113" s="44" t="str">
        <f>ZZZ__FnCalls!F56</f>
        <v>Feb 2014</v>
      </c>
      <c r="BD113" s="44" t="str">
        <f>ZZZ__FnCalls!F57</f>
        <v>Mar 2014</v>
      </c>
      <c r="BE113" s="44" t="str">
        <f>ZZZ__FnCalls!F58</f>
        <v>Apr 2014</v>
      </c>
      <c r="BF113" s="44" t="str">
        <f>ZZZ__FnCalls!F59</f>
        <v>May 2014</v>
      </c>
      <c r="BG113" s="44" t="str">
        <f>ZZZ__FnCalls!F60</f>
        <v>Jun 2014</v>
      </c>
      <c r="BH113" s="44" t="str">
        <f>ZZZ__FnCalls!F61</f>
        <v>Jul 2014</v>
      </c>
      <c r="BI113" s="44" t="str">
        <f>ZZZ__FnCalls!F62</f>
        <v>Aug 2014</v>
      </c>
      <c r="BJ113" s="44" t="str">
        <f>ZZZ__FnCalls!F63</f>
        <v>Sep 2014</v>
      </c>
      <c r="BK113" s="44" t="str">
        <f>ZZZ__FnCalls!F64</f>
        <v>Oct 2014</v>
      </c>
      <c r="BL113" s="44" t="str">
        <f>ZZZ__FnCalls!F65</f>
        <v>Nov 2014</v>
      </c>
      <c r="BM113" s="44" t="str">
        <f>ZZZ__FnCalls!F66</f>
        <v>Dec 2014</v>
      </c>
      <c r="BN113" s="45" t="str">
        <f>ZZZ__FnCalls!F55</f>
        <v>Jan 2014</v>
      </c>
      <c r="BO113" s="44" t="str">
        <f>ZZZ__FnCalls!F67</f>
        <v>Jan 2015</v>
      </c>
      <c r="BP113" s="44" t="str">
        <f>ZZZ__FnCalls!F68</f>
        <v>Feb 2015</v>
      </c>
      <c r="BQ113" s="44" t="str">
        <f>ZZZ__FnCalls!F69</f>
        <v>Mar 2015</v>
      </c>
      <c r="BR113" s="44" t="str">
        <f>ZZZ__FnCalls!F70</f>
        <v>Apr 2015</v>
      </c>
      <c r="BS113" s="44" t="str">
        <f>ZZZ__FnCalls!F71</f>
        <v>May 2015</v>
      </c>
      <c r="BT113" s="44" t="str">
        <f>ZZZ__FnCalls!F72</f>
        <v>Jun 2015</v>
      </c>
      <c r="BU113" s="44" t="str">
        <f>ZZZ__FnCalls!F73</f>
        <v>Jul 2015</v>
      </c>
      <c r="BV113" s="44" t="str">
        <f>ZZZ__FnCalls!F74</f>
        <v>Aug 2015</v>
      </c>
      <c r="BW113" s="44" t="str">
        <f>ZZZ__FnCalls!F75</f>
        <v>Sep 2015</v>
      </c>
      <c r="BX113" s="44" t="str">
        <f>ZZZ__FnCalls!F76</f>
        <v>Oct 2015</v>
      </c>
      <c r="BY113" s="44" t="str">
        <f>ZZZ__FnCalls!F77</f>
        <v>Nov 2015</v>
      </c>
      <c r="BZ113" s="44" t="str">
        <f>ZZZ__FnCalls!F78</f>
        <v>Dec 2015</v>
      </c>
      <c r="CA113" s="45" t="str">
        <f>ZZZ__FnCalls!F67</f>
        <v>Jan 2015</v>
      </c>
      <c r="CB113" s="44" t="str">
        <f>ZZZ__FnCalls!F79</f>
        <v>Jan 2016</v>
      </c>
      <c r="CC113" s="44" t="str">
        <f>ZZZ__FnCalls!F80</f>
        <v>Feb 2016</v>
      </c>
      <c r="CD113" s="44" t="str">
        <f>ZZZ__FnCalls!F81</f>
        <v>Mar 2016</v>
      </c>
      <c r="CE113" s="44" t="str">
        <f>ZZZ__FnCalls!F82</f>
        <v>Apr 2016</v>
      </c>
      <c r="CF113" s="44" t="str">
        <f>ZZZ__FnCalls!F83</f>
        <v>May 2016</v>
      </c>
      <c r="CG113" s="44" t="str">
        <f>ZZZ__FnCalls!F84</f>
        <v>Jun 2016</v>
      </c>
      <c r="CH113" s="44" t="str">
        <f>ZZZ__FnCalls!F85</f>
        <v>Jul 2016</v>
      </c>
      <c r="CI113" s="44" t="str">
        <f>ZZZ__FnCalls!F86</f>
        <v>Aug 2016</v>
      </c>
      <c r="CJ113" s="44" t="str">
        <f>ZZZ__FnCalls!F87</f>
        <v>Sep 2016</v>
      </c>
      <c r="CK113" s="44" t="str">
        <f>ZZZ__FnCalls!F88</f>
        <v>Oct 2016</v>
      </c>
      <c r="CL113" s="44" t="str">
        <f>ZZZ__FnCalls!F89</f>
        <v>Nov 2016</v>
      </c>
      <c r="CM113" s="44" t="str">
        <f>ZZZ__FnCalls!F90</f>
        <v>Dec 2016</v>
      </c>
      <c r="CN113" s="45" t="str">
        <f>ZZZ__FnCalls!F79</f>
        <v>Jan 2016</v>
      </c>
      <c r="CO113" s="44" t="str">
        <f>ZZZ__FnCalls!F91</f>
        <v>Jan 2017</v>
      </c>
      <c r="CP113" s="44" t="str">
        <f>ZZZ__FnCalls!F92</f>
        <v>Feb 2017</v>
      </c>
      <c r="CQ113" s="44" t="str">
        <f>ZZZ__FnCalls!F93</f>
        <v>Mar 2017</v>
      </c>
      <c r="CR113" s="44" t="str">
        <f>ZZZ__FnCalls!F94</f>
        <v>Apr 2017</v>
      </c>
      <c r="CS113" s="44" t="str">
        <f>ZZZ__FnCalls!F95</f>
        <v>May 2017</v>
      </c>
      <c r="CT113" s="44" t="str">
        <f>ZZZ__FnCalls!F96</f>
        <v>Jun 2017</v>
      </c>
      <c r="CU113" s="44" t="str">
        <f>ZZZ__FnCalls!F97</f>
        <v>Jul 2017</v>
      </c>
      <c r="CV113" s="44" t="str">
        <f>ZZZ__FnCalls!F98</f>
        <v>Aug 2017</v>
      </c>
      <c r="CW113" s="44" t="str">
        <f>ZZZ__FnCalls!F99</f>
        <v>Sep 2017</v>
      </c>
      <c r="CX113" s="44" t="str">
        <f>ZZZ__FnCalls!F100</f>
        <v>Oct 2017</v>
      </c>
      <c r="CY113" s="44" t="str">
        <f>ZZZ__FnCalls!F101</f>
        <v>Nov 2017</v>
      </c>
      <c r="CZ113" s="44" t="str">
        <f>ZZZ__FnCalls!F102</f>
        <v>Dec 2017</v>
      </c>
      <c r="DA113" s="45" t="str">
        <f>ZZZ__FnCalls!F91</f>
        <v>Jan 2017</v>
      </c>
      <c r="DB113" s="44" t="str">
        <f>ZZZ__FnCalls!F103</f>
        <v>Jan 2018</v>
      </c>
      <c r="DC113" s="44" t="str">
        <f>ZZZ__FnCalls!F104</f>
        <v>Feb 2018</v>
      </c>
      <c r="DD113" s="44" t="str">
        <f>ZZZ__FnCalls!F105</f>
        <v>Mar 2018</v>
      </c>
      <c r="DE113" s="44" t="str">
        <f>ZZZ__FnCalls!F106</f>
        <v>Apr 2018</v>
      </c>
      <c r="DF113" s="44" t="str">
        <f>ZZZ__FnCalls!F107</f>
        <v>May 2018</v>
      </c>
      <c r="DG113" s="44" t="str">
        <f>ZZZ__FnCalls!F108</f>
        <v>Jun 2018</v>
      </c>
      <c r="DH113" s="44" t="str">
        <f>ZZZ__FnCalls!F109</f>
        <v>Jul 2018</v>
      </c>
      <c r="DI113" s="44" t="str">
        <f>ZZZ__FnCalls!F110</f>
        <v>Aug 2018</v>
      </c>
      <c r="DJ113" s="44" t="str">
        <f>ZZZ__FnCalls!F111</f>
        <v>Sep 2018</v>
      </c>
      <c r="DK113" s="44" t="str">
        <f>ZZZ__FnCalls!F112</f>
        <v>Oct 2018</v>
      </c>
      <c r="DL113" s="44" t="str">
        <f>ZZZ__FnCalls!F113</f>
        <v>Nov 2018</v>
      </c>
      <c r="DM113" s="44" t="str">
        <f>ZZZ__FnCalls!F114</f>
        <v>Dec 2018</v>
      </c>
      <c r="DN113" s="45" t="str">
        <f>ZZZ__FnCalls!F103</f>
        <v>Jan 2018</v>
      </c>
      <c r="DO113" s="44" t="str">
        <f>ZZZ__FnCalls!F115</f>
        <v>Jan 2019</v>
      </c>
      <c r="DP113" s="44" t="str">
        <f>ZZZ__FnCalls!F116</f>
        <v>Feb 2019</v>
      </c>
      <c r="DQ113" s="44" t="str">
        <f>ZZZ__FnCalls!F117</f>
        <v>Mar 2019</v>
      </c>
      <c r="DR113" s="44" t="str">
        <f>ZZZ__FnCalls!F118</f>
        <v>Apr 2019</v>
      </c>
      <c r="DS113" s="44" t="str">
        <f>ZZZ__FnCalls!F119</f>
        <v>May 2019</v>
      </c>
      <c r="DT113" s="44" t="str">
        <f>ZZZ__FnCalls!F120</f>
        <v>Jun 2019</v>
      </c>
      <c r="DU113" s="44" t="str">
        <f>ZZZ__FnCalls!F121</f>
        <v>Jul 2019</v>
      </c>
      <c r="DV113" s="44" t="str">
        <f>ZZZ__FnCalls!F122</f>
        <v>Aug 2019</v>
      </c>
      <c r="DW113" s="44" t="str">
        <f>ZZZ__FnCalls!F123</f>
        <v>Sep 2019</v>
      </c>
      <c r="DX113" s="44" t="str">
        <f>ZZZ__FnCalls!F124</f>
        <v>Oct 2019</v>
      </c>
      <c r="DY113" s="44" t="str">
        <f>ZZZ__FnCalls!F125</f>
        <v>Nov 2019</v>
      </c>
      <c r="DZ113" s="44" t="str">
        <f>ZZZ__FnCalls!F126</f>
        <v>Dec 2019</v>
      </c>
      <c r="EA113" s="45" t="str">
        <f>ZZZ__FnCalls!F115</f>
        <v>Jan 2019</v>
      </c>
      <c r="EB113" s="44" t="str">
        <f>ZZZ__FnCalls!F127</f>
        <v>Jan 2020</v>
      </c>
      <c r="EC113" s="44" t="str">
        <f>ZZZ__FnCalls!F128</f>
        <v>Feb 2020</v>
      </c>
      <c r="ED113" s="44" t="str">
        <f>ZZZ__FnCalls!F129</f>
        <v>Mar 2020</v>
      </c>
      <c r="EE113" s="44" t="str">
        <f>ZZZ__FnCalls!F130</f>
        <v>Apr 2020</v>
      </c>
      <c r="EF113" s="44" t="str">
        <f>ZZZ__FnCalls!F131</f>
        <v>May 2020</v>
      </c>
      <c r="EG113" s="44" t="str">
        <f>ZZZ__FnCalls!F132</f>
        <v>Jun 2020</v>
      </c>
      <c r="EH113" s="44" t="str">
        <f>ZZZ__FnCalls!F133</f>
        <v>Jul 2020</v>
      </c>
      <c r="EI113" s="44" t="str">
        <f>ZZZ__FnCalls!F134</f>
        <v>Aug 2020</v>
      </c>
      <c r="EJ113" s="44" t="str">
        <f>ZZZ__FnCalls!F135</f>
        <v>Sep 2020</v>
      </c>
      <c r="EK113" s="44" t="str">
        <f>ZZZ__FnCalls!F136</f>
        <v>Oct 2020</v>
      </c>
      <c r="EL113" s="44" t="str">
        <f>ZZZ__FnCalls!F137</f>
        <v>Nov 2020</v>
      </c>
      <c r="EM113" s="44" t="str">
        <f>ZZZ__FnCalls!F138</f>
        <v>Dec 2020</v>
      </c>
      <c r="EN113" s="45" t="str">
        <f>ZZZ__FnCalls!F127</f>
        <v>Jan 2020</v>
      </c>
    </row>
    <row r="114" spans="1:144" ht="12.75" customHeight="1">
      <c r="A114" s="2" t="str">
        <f>"Demand_Expected_Long_stdev_1"</f>
        <v>Demand_Expected_Long_stdev_1</v>
      </c>
    </row>
    <row r="115" spans="1:144" ht="12.75" customHeight="1">
      <c r="B115" s="19" t="str">
        <f>ZZZ__FnCalls!F7</f>
        <v>Jan 2010</v>
      </c>
      <c r="C115" s="20" t="str">
        <f>ZZZ__FnCalls!F8</f>
        <v>Feb 2010</v>
      </c>
      <c r="D115" s="20" t="str">
        <f>ZZZ__FnCalls!F9</f>
        <v>Mar 2010</v>
      </c>
      <c r="E115" s="20" t="str">
        <f>ZZZ__FnCalls!F10</f>
        <v>Apr 2010</v>
      </c>
      <c r="F115" s="20" t="str">
        <f>ZZZ__FnCalls!F11</f>
        <v>May 2010</v>
      </c>
      <c r="G115" s="20" t="str">
        <f>ZZZ__FnCalls!F12</f>
        <v>Jun 2010</v>
      </c>
      <c r="H115" s="20" t="str">
        <f>ZZZ__FnCalls!F13</f>
        <v>Jul 2010</v>
      </c>
      <c r="I115" s="20" t="str">
        <f>ZZZ__FnCalls!F14</f>
        <v>Aug 2010</v>
      </c>
      <c r="J115" s="20" t="str">
        <f>ZZZ__FnCalls!F15</f>
        <v>Sep 2010</v>
      </c>
      <c r="K115" s="20" t="str">
        <f>ZZZ__FnCalls!F16</f>
        <v>Oct 2010</v>
      </c>
      <c r="L115" s="20" t="str">
        <f>ZZZ__FnCalls!F17</f>
        <v>Nov 2010</v>
      </c>
      <c r="M115" s="20" t="str">
        <f>ZZZ__FnCalls!F18</f>
        <v>Dec 2010</v>
      </c>
      <c r="N115" s="21" t="str">
        <f>ZZZ__FnCalls!H7</f>
        <v>2010</v>
      </c>
      <c r="O115" s="20" t="str">
        <f>ZZZ__FnCalls!F19</f>
        <v>Jan 2011</v>
      </c>
      <c r="P115" s="20" t="str">
        <f>ZZZ__FnCalls!F20</f>
        <v>Feb 2011</v>
      </c>
      <c r="Q115" s="20" t="str">
        <f>ZZZ__FnCalls!F21</f>
        <v>Mar 2011</v>
      </c>
      <c r="R115" s="20" t="str">
        <f>ZZZ__FnCalls!F22</f>
        <v>Apr 2011</v>
      </c>
      <c r="S115" s="20" t="str">
        <f>ZZZ__FnCalls!F23</f>
        <v>May 2011</v>
      </c>
      <c r="T115" s="20" t="str">
        <f>ZZZ__FnCalls!F24</f>
        <v>Jun 2011</v>
      </c>
      <c r="U115" s="20" t="str">
        <f>ZZZ__FnCalls!F25</f>
        <v>Jul 2011</v>
      </c>
      <c r="V115" s="20" t="str">
        <f>ZZZ__FnCalls!F26</f>
        <v>Aug 2011</v>
      </c>
      <c r="W115" s="20" t="str">
        <f>ZZZ__FnCalls!F27</f>
        <v>Sep 2011</v>
      </c>
      <c r="X115" s="20" t="str">
        <f>ZZZ__FnCalls!F28</f>
        <v>Oct 2011</v>
      </c>
      <c r="Y115" s="20" t="str">
        <f>ZZZ__FnCalls!F29</f>
        <v>Nov 2011</v>
      </c>
      <c r="Z115" s="20" t="str">
        <f>ZZZ__FnCalls!F30</f>
        <v>Dec 2011</v>
      </c>
      <c r="AA115" s="21" t="str">
        <f>ZZZ__FnCalls!H19</f>
        <v>2011</v>
      </c>
      <c r="AB115" s="20" t="str">
        <f>ZZZ__FnCalls!F31</f>
        <v>Jan 2012</v>
      </c>
      <c r="AC115" s="20" t="str">
        <f>ZZZ__FnCalls!F32</f>
        <v>Feb 2012</v>
      </c>
      <c r="AD115" s="20" t="str">
        <f>ZZZ__FnCalls!F33</f>
        <v>Mar 2012</v>
      </c>
      <c r="AE115" s="20" t="str">
        <f>ZZZ__FnCalls!F34</f>
        <v>Apr 2012</v>
      </c>
      <c r="AF115" s="20" t="str">
        <f>ZZZ__FnCalls!F35</f>
        <v>May 2012</v>
      </c>
      <c r="AG115" s="20" t="str">
        <f>ZZZ__FnCalls!F36</f>
        <v>Jun 2012</v>
      </c>
      <c r="AH115" s="20" t="str">
        <f>ZZZ__FnCalls!F37</f>
        <v>Jul 2012</v>
      </c>
      <c r="AI115" s="20" t="str">
        <f>ZZZ__FnCalls!F38</f>
        <v>Aug 2012</v>
      </c>
      <c r="AJ115" s="20" t="str">
        <f>ZZZ__FnCalls!F39</f>
        <v>Sep 2012</v>
      </c>
      <c r="AK115" s="20" t="str">
        <f>ZZZ__FnCalls!F40</f>
        <v>Oct 2012</v>
      </c>
      <c r="AL115" s="20" t="str">
        <f>ZZZ__FnCalls!F41</f>
        <v>Nov 2012</v>
      </c>
      <c r="AM115" s="20" t="str">
        <f>ZZZ__FnCalls!F42</f>
        <v>Dec 2012</v>
      </c>
      <c r="AN115" s="21" t="str">
        <f>ZZZ__FnCalls!H31</f>
        <v>2012</v>
      </c>
      <c r="AO115" s="20" t="str">
        <f>ZZZ__FnCalls!F43</f>
        <v>Jan 2013</v>
      </c>
      <c r="AP115" s="20" t="str">
        <f>ZZZ__FnCalls!F44</f>
        <v>Feb 2013</v>
      </c>
      <c r="AQ115" s="20" t="str">
        <f>ZZZ__FnCalls!F45</f>
        <v>Mar 2013</v>
      </c>
      <c r="AR115" s="20" t="str">
        <f>ZZZ__FnCalls!F46</f>
        <v>Apr 2013</v>
      </c>
      <c r="AS115" s="20" t="str">
        <f>ZZZ__FnCalls!F47</f>
        <v>May 2013</v>
      </c>
      <c r="AT115" s="20" t="str">
        <f>ZZZ__FnCalls!F48</f>
        <v>Jun 2013</v>
      </c>
      <c r="AU115" s="20" t="str">
        <f>ZZZ__FnCalls!F49</f>
        <v>Jul 2013</v>
      </c>
      <c r="AV115" s="20" t="str">
        <f>ZZZ__FnCalls!F50</f>
        <v>Aug 2013</v>
      </c>
      <c r="AW115" s="20" t="str">
        <f>ZZZ__FnCalls!F51</f>
        <v>Sep 2013</v>
      </c>
      <c r="AX115" s="20" t="str">
        <f>ZZZ__FnCalls!F52</f>
        <v>Oct 2013</v>
      </c>
      <c r="AY115" s="20" t="str">
        <f>ZZZ__FnCalls!F53</f>
        <v>Nov 2013</v>
      </c>
      <c r="AZ115" s="20" t="str">
        <f>ZZZ__FnCalls!F54</f>
        <v>Dec 2013</v>
      </c>
      <c r="BA115" s="21" t="str">
        <f>ZZZ__FnCalls!H43</f>
        <v>2013</v>
      </c>
      <c r="BB115" s="20" t="str">
        <f>ZZZ__FnCalls!F55</f>
        <v>Jan 2014</v>
      </c>
      <c r="BC115" s="20" t="str">
        <f>ZZZ__FnCalls!F56</f>
        <v>Feb 2014</v>
      </c>
      <c r="BD115" s="20" t="str">
        <f>ZZZ__FnCalls!F57</f>
        <v>Mar 2014</v>
      </c>
      <c r="BE115" s="20" t="str">
        <f>ZZZ__FnCalls!F58</f>
        <v>Apr 2014</v>
      </c>
      <c r="BF115" s="20" t="str">
        <f>ZZZ__FnCalls!F59</f>
        <v>May 2014</v>
      </c>
      <c r="BG115" s="20" t="str">
        <f>ZZZ__FnCalls!F60</f>
        <v>Jun 2014</v>
      </c>
      <c r="BH115" s="20" t="str">
        <f>ZZZ__FnCalls!F61</f>
        <v>Jul 2014</v>
      </c>
      <c r="BI115" s="20" t="str">
        <f>ZZZ__FnCalls!F62</f>
        <v>Aug 2014</v>
      </c>
      <c r="BJ115" s="20" t="str">
        <f>ZZZ__FnCalls!F63</f>
        <v>Sep 2014</v>
      </c>
      <c r="BK115" s="20" t="str">
        <f>ZZZ__FnCalls!F64</f>
        <v>Oct 2014</v>
      </c>
      <c r="BL115" s="20" t="str">
        <f>ZZZ__FnCalls!F65</f>
        <v>Nov 2014</v>
      </c>
      <c r="BM115" s="20" t="str">
        <f>ZZZ__FnCalls!F66</f>
        <v>Dec 2014</v>
      </c>
      <c r="BN115" s="21" t="str">
        <f>ZZZ__FnCalls!H55</f>
        <v>2014</v>
      </c>
      <c r="BO115" s="20" t="str">
        <f>ZZZ__FnCalls!F67</f>
        <v>Jan 2015</v>
      </c>
      <c r="BP115" s="20" t="str">
        <f>ZZZ__FnCalls!F68</f>
        <v>Feb 2015</v>
      </c>
      <c r="BQ115" s="20" t="str">
        <f>ZZZ__FnCalls!F69</f>
        <v>Mar 2015</v>
      </c>
      <c r="BR115" s="20" t="str">
        <f>ZZZ__FnCalls!F70</f>
        <v>Apr 2015</v>
      </c>
      <c r="BS115" s="20" t="str">
        <f>ZZZ__FnCalls!F71</f>
        <v>May 2015</v>
      </c>
      <c r="BT115" s="20" t="str">
        <f>ZZZ__FnCalls!F72</f>
        <v>Jun 2015</v>
      </c>
      <c r="BU115" s="20" t="str">
        <f>ZZZ__FnCalls!F73</f>
        <v>Jul 2015</v>
      </c>
      <c r="BV115" s="20" t="str">
        <f>ZZZ__FnCalls!F74</f>
        <v>Aug 2015</v>
      </c>
      <c r="BW115" s="20" t="str">
        <f>ZZZ__FnCalls!F75</f>
        <v>Sep 2015</v>
      </c>
      <c r="BX115" s="20" t="str">
        <f>ZZZ__FnCalls!F76</f>
        <v>Oct 2015</v>
      </c>
      <c r="BY115" s="20" t="str">
        <f>ZZZ__FnCalls!F77</f>
        <v>Nov 2015</v>
      </c>
      <c r="BZ115" s="20" t="str">
        <f>ZZZ__FnCalls!F78</f>
        <v>Dec 2015</v>
      </c>
      <c r="CA115" s="21" t="str">
        <f>ZZZ__FnCalls!H67</f>
        <v>2015</v>
      </c>
      <c r="CB115" s="20" t="str">
        <f>ZZZ__FnCalls!F79</f>
        <v>Jan 2016</v>
      </c>
      <c r="CC115" s="20" t="str">
        <f>ZZZ__FnCalls!F80</f>
        <v>Feb 2016</v>
      </c>
      <c r="CD115" s="20" t="str">
        <f>ZZZ__FnCalls!F81</f>
        <v>Mar 2016</v>
      </c>
      <c r="CE115" s="20" t="str">
        <f>ZZZ__FnCalls!F82</f>
        <v>Apr 2016</v>
      </c>
      <c r="CF115" s="20" t="str">
        <f>ZZZ__FnCalls!F83</f>
        <v>May 2016</v>
      </c>
      <c r="CG115" s="20" t="str">
        <f>ZZZ__FnCalls!F84</f>
        <v>Jun 2016</v>
      </c>
      <c r="CH115" s="20" t="str">
        <f>ZZZ__FnCalls!F85</f>
        <v>Jul 2016</v>
      </c>
      <c r="CI115" s="20" t="str">
        <f>ZZZ__FnCalls!F86</f>
        <v>Aug 2016</v>
      </c>
      <c r="CJ115" s="20" t="str">
        <f>ZZZ__FnCalls!F87</f>
        <v>Sep 2016</v>
      </c>
      <c r="CK115" s="20" t="str">
        <f>ZZZ__FnCalls!F88</f>
        <v>Oct 2016</v>
      </c>
      <c r="CL115" s="20" t="str">
        <f>ZZZ__FnCalls!F89</f>
        <v>Nov 2016</v>
      </c>
      <c r="CM115" s="20" t="str">
        <f>ZZZ__FnCalls!F90</f>
        <v>Dec 2016</v>
      </c>
      <c r="CN115" s="21" t="str">
        <f>ZZZ__FnCalls!H79</f>
        <v>2016</v>
      </c>
      <c r="CO115" s="20" t="str">
        <f>ZZZ__FnCalls!F91</f>
        <v>Jan 2017</v>
      </c>
      <c r="CP115" s="20" t="str">
        <f>ZZZ__FnCalls!F92</f>
        <v>Feb 2017</v>
      </c>
      <c r="CQ115" s="20" t="str">
        <f>ZZZ__FnCalls!F93</f>
        <v>Mar 2017</v>
      </c>
      <c r="CR115" s="20" t="str">
        <f>ZZZ__FnCalls!F94</f>
        <v>Apr 2017</v>
      </c>
      <c r="CS115" s="20" t="str">
        <f>ZZZ__FnCalls!F95</f>
        <v>May 2017</v>
      </c>
      <c r="CT115" s="20" t="str">
        <f>ZZZ__FnCalls!F96</f>
        <v>Jun 2017</v>
      </c>
      <c r="CU115" s="20" t="str">
        <f>ZZZ__FnCalls!F97</f>
        <v>Jul 2017</v>
      </c>
      <c r="CV115" s="20" t="str">
        <f>ZZZ__FnCalls!F98</f>
        <v>Aug 2017</v>
      </c>
      <c r="CW115" s="20" t="str">
        <f>ZZZ__FnCalls!F99</f>
        <v>Sep 2017</v>
      </c>
      <c r="CX115" s="20" t="str">
        <f>ZZZ__FnCalls!F100</f>
        <v>Oct 2017</v>
      </c>
      <c r="CY115" s="20" t="str">
        <f>ZZZ__FnCalls!F101</f>
        <v>Nov 2017</v>
      </c>
      <c r="CZ115" s="20" t="str">
        <f>ZZZ__FnCalls!F102</f>
        <v>Dec 2017</v>
      </c>
      <c r="DA115" s="21" t="str">
        <f>ZZZ__FnCalls!H91</f>
        <v>2017</v>
      </c>
      <c r="DB115" s="20" t="str">
        <f>ZZZ__FnCalls!F103</f>
        <v>Jan 2018</v>
      </c>
      <c r="DC115" s="20" t="str">
        <f>ZZZ__FnCalls!F104</f>
        <v>Feb 2018</v>
      </c>
      <c r="DD115" s="20" t="str">
        <f>ZZZ__FnCalls!F105</f>
        <v>Mar 2018</v>
      </c>
      <c r="DE115" s="20" t="str">
        <f>ZZZ__FnCalls!F106</f>
        <v>Apr 2018</v>
      </c>
      <c r="DF115" s="20" t="str">
        <f>ZZZ__FnCalls!F107</f>
        <v>May 2018</v>
      </c>
      <c r="DG115" s="20" t="str">
        <f>ZZZ__FnCalls!F108</f>
        <v>Jun 2018</v>
      </c>
      <c r="DH115" s="20" t="str">
        <f>ZZZ__FnCalls!F109</f>
        <v>Jul 2018</v>
      </c>
      <c r="DI115" s="20" t="str">
        <f>ZZZ__FnCalls!F110</f>
        <v>Aug 2018</v>
      </c>
      <c r="DJ115" s="20" t="str">
        <f>ZZZ__FnCalls!F111</f>
        <v>Sep 2018</v>
      </c>
      <c r="DK115" s="20" t="str">
        <f>ZZZ__FnCalls!F112</f>
        <v>Oct 2018</v>
      </c>
      <c r="DL115" s="20" t="str">
        <f>ZZZ__FnCalls!F113</f>
        <v>Nov 2018</v>
      </c>
      <c r="DM115" s="20" t="str">
        <f>ZZZ__FnCalls!F114</f>
        <v>Dec 2018</v>
      </c>
      <c r="DN115" s="21" t="str">
        <f>ZZZ__FnCalls!H103</f>
        <v>2018</v>
      </c>
      <c r="DO115" s="20" t="str">
        <f>ZZZ__FnCalls!F115</f>
        <v>Jan 2019</v>
      </c>
      <c r="DP115" s="20" t="str">
        <f>ZZZ__FnCalls!F116</f>
        <v>Feb 2019</v>
      </c>
      <c r="DQ115" s="20" t="str">
        <f>ZZZ__FnCalls!F117</f>
        <v>Mar 2019</v>
      </c>
      <c r="DR115" s="20" t="str">
        <f>ZZZ__FnCalls!F118</f>
        <v>Apr 2019</v>
      </c>
      <c r="DS115" s="20" t="str">
        <f>ZZZ__FnCalls!F119</f>
        <v>May 2019</v>
      </c>
      <c r="DT115" s="20" t="str">
        <f>ZZZ__FnCalls!F120</f>
        <v>Jun 2019</v>
      </c>
      <c r="DU115" s="20" t="str">
        <f>ZZZ__FnCalls!F121</f>
        <v>Jul 2019</v>
      </c>
      <c r="DV115" s="20" t="str">
        <f>ZZZ__FnCalls!F122</f>
        <v>Aug 2019</v>
      </c>
      <c r="DW115" s="20" t="str">
        <f>ZZZ__FnCalls!F123</f>
        <v>Sep 2019</v>
      </c>
      <c r="DX115" s="20" t="str">
        <f>ZZZ__FnCalls!F124</f>
        <v>Oct 2019</v>
      </c>
      <c r="DY115" s="20" t="str">
        <f>ZZZ__FnCalls!F125</f>
        <v>Nov 2019</v>
      </c>
      <c r="DZ115" s="20" t="str">
        <f>ZZZ__FnCalls!F126</f>
        <v>Dec 2019</v>
      </c>
      <c r="EA115" s="21" t="str">
        <f>ZZZ__FnCalls!H115</f>
        <v>2019</v>
      </c>
      <c r="EB115" s="20" t="str">
        <f>ZZZ__FnCalls!F127</f>
        <v>Jan 2020</v>
      </c>
      <c r="EC115" s="20" t="str">
        <f>ZZZ__FnCalls!F128</f>
        <v>Feb 2020</v>
      </c>
      <c r="ED115" s="20" t="str">
        <f>ZZZ__FnCalls!F129</f>
        <v>Mar 2020</v>
      </c>
      <c r="EE115" s="20" t="str">
        <f>ZZZ__FnCalls!F130</f>
        <v>Apr 2020</v>
      </c>
      <c r="EF115" s="20" t="str">
        <f>ZZZ__FnCalls!F131</f>
        <v>May 2020</v>
      </c>
      <c r="EG115" s="20" t="str">
        <f>ZZZ__FnCalls!F132</f>
        <v>Jun 2020</v>
      </c>
      <c r="EH115" s="20" t="str">
        <f>ZZZ__FnCalls!F133</f>
        <v>Jul 2020</v>
      </c>
      <c r="EI115" s="20" t="str">
        <f>ZZZ__FnCalls!F134</f>
        <v>Aug 2020</v>
      </c>
      <c r="EJ115" s="20" t="str">
        <f>ZZZ__FnCalls!F135</f>
        <v>Sep 2020</v>
      </c>
      <c r="EK115" s="20" t="str">
        <f>ZZZ__FnCalls!F136</f>
        <v>Oct 2020</v>
      </c>
      <c r="EL115" s="20" t="str">
        <f>ZZZ__FnCalls!F137</f>
        <v>Nov 2020</v>
      </c>
      <c r="EM115" s="20" t="str">
        <f>ZZZ__FnCalls!F138</f>
        <v>Dec 2020</v>
      </c>
      <c r="EN115" s="21" t="str">
        <f>ZZZ__FnCalls!H127</f>
        <v>2020</v>
      </c>
    </row>
    <row r="116" spans="1:144" ht="12.75" customHeight="1">
      <c r="A116" s="5"/>
      <c r="B116" s="44">
        <f>ZZZ__FnCalls!A7</f>
        <v>40179</v>
      </c>
      <c r="C116" s="44">
        <f>ZZZ__FnCalls!A8</f>
        <v>40210</v>
      </c>
      <c r="D116" s="44">
        <f>ZZZ__FnCalls!A9</f>
        <v>40238</v>
      </c>
      <c r="E116" s="44">
        <f>ZZZ__FnCalls!A10</f>
        <v>40269</v>
      </c>
      <c r="F116" s="44">
        <f>ZZZ__FnCalls!A11</f>
        <v>40299</v>
      </c>
      <c r="G116" s="44">
        <f>ZZZ__FnCalls!A12</f>
        <v>40330</v>
      </c>
      <c r="H116" s="44">
        <f>ZZZ__FnCalls!A13</f>
        <v>40360</v>
      </c>
      <c r="I116" s="44">
        <f>ZZZ__FnCalls!A14</f>
        <v>40391</v>
      </c>
      <c r="J116" s="44">
        <f>ZZZ__FnCalls!A15</f>
        <v>40422</v>
      </c>
      <c r="K116" s="44">
        <f>ZZZ__FnCalls!A16</f>
        <v>40452</v>
      </c>
      <c r="L116" s="44">
        <f>ZZZ__FnCalls!A17</f>
        <v>40483</v>
      </c>
      <c r="M116" s="44">
        <f>ZZZ__FnCalls!A18</f>
        <v>40513</v>
      </c>
      <c r="N116" s="45">
        <f>ZZZ__FnCalls!A7</f>
        <v>40179</v>
      </c>
      <c r="O116" s="44">
        <f>ZZZ__FnCalls!A19</f>
        <v>40544</v>
      </c>
      <c r="P116" s="44">
        <f>ZZZ__FnCalls!A20</f>
        <v>40575</v>
      </c>
      <c r="Q116" s="44">
        <f>ZZZ__FnCalls!A21</f>
        <v>40603</v>
      </c>
      <c r="R116" s="44">
        <f>ZZZ__FnCalls!A22</f>
        <v>40634</v>
      </c>
      <c r="S116" s="44">
        <f>ZZZ__FnCalls!A23</f>
        <v>40664</v>
      </c>
      <c r="T116" s="44">
        <f>ZZZ__FnCalls!A24</f>
        <v>40695</v>
      </c>
      <c r="U116" s="44">
        <f>ZZZ__FnCalls!A25</f>
        <v>40725</v>
      </c>
      <c r="V116" s="44">
        <f>ZZZ__FnCalls!A26</f>
        <v>40756</v>
      </c>
      <c r="W116" s="44">
        <f>ZZZ__FnCalls!A27</f>
        <v>40787</v>
      </c>
      <c r="X116" s="44">
        <f>ZZZ__FnCalls!A28</f>
        <v>40817</v>
      </c>
      <c r="Y116" s="44">
        <f>ZZZ__FnCalls!A29</f>
        <v>40848</v>
      </c>
      <c r="Z116" s="44">
        <f>ZZZ__FnCalls!A30</f>
        <v>40878</v>
      </c>
      <c r="AA116" s="45">
        <f>ZZZ__FnCalls!A19</f>
        <v>40544</v>
      </c>
      <c r="AB116" s="44">
        <f>ZZZ__FnCalls!A31</f>
        <v>40909</v>
      </c>
      <c r="AC116" s="44">
        <f>ZZZ__FnCalls!A32</f>
        <v>40940</v>
      </c>
      <c r="AD116" s="44">
        <f>ZZZ__FnCalls!A33</f>
        <v>40969</v>
      </c>
      <c r="AE116" s="44">
        <f>ZZZ__FnCalls!A34</f>
        <v>41000</v>
      </c>
      <c r="AF116" s="44">
        <f>ZZZ__FnCalls!A35</f>
        <v>41030</v>
      </c>
      <c r="AG116" s="44">
        <f>ZZZ__FnCalls!A36</f>
        <v>41061</v>
      </c>
      <c r="AH116" s="44">
        <f>ZZZ__FnCalls!A37</f>
        <v>41091</v>
      </c>
      <c r="AI116" s="44">
        <f>ZZZ__FnCalls!A38</f>
        <v>41122</v>
      </c>
      <c r="AJ116" s="44">
        <f>ZZZ__FnCalls!A39</f>
        <v>41153</v>
      </c>
      <c r="AK116" s="44">
        <f>ZZZ__FnCalls!A40</f>
        <v>41183</v>
      </c>
      <c r="AL116" s="44">
        <f>ZZZ__FnCalls!A41</f>
        <v>41214</v>
      </c>
      <c r="AM116" s="44">
        <f>ZZZ__FnCalls!A42</f>
        <v>41244</v>
      </c>
      <c r="AN116" s="45">
        <f>ZZZ__FnCalls!A31</f>
        <v>40909</v>
      </c>
      <c r="AO116" s="44">
        <f>ZZZ__FnCalls!A43</f>
        <v>41275</v>
      </c>
      <c r="AP116" s="44">
        <f>ZZZ__FnCalls!A44</f>
        <v>41306</v>
      </c>
      <c r="AQ116" s="44">
        <f>ZZZ__FnCalls!A45</f>
        <v>41334</v>
      </c>
      <c r="AR116" s="44">
        <f>ZZZ__FnCalls!A46</f>
        <v>41365</v>
      </c>
      <c r="AS116" s="44">
        <f>ZZZ__FnCalls!A47</f>
        <v>41395</v>
      </c>
      <c r="AT116" s="44">
        <f>ZZZ__FnCalls!A48</f>
        <v>41426</v>
      </c>
      <c r="AU116" s="44">
        <f>ZZZ__FnCalls!A49</f>
        <v>41456</v>
      </c>
      <c r="AV116" s="44">
        <f>ZZZ__FnCalls!A50</f>
        <v>41487</v>
      </c>
      <c r="AW116" s="44">
        <f>ZZZ__FnCalls!A51</f>
        <v>41518</v>
      </c>
      <c r="AX116" s="44">
        <f>ZZZ__FnCalls!A52</f>
        <v>41548</v>
      </c>
      <c r="AY116" s="44">
        <f>ZZZ__FnCalls!A53</f>
        <v>41579</v>
      </c>
      <c r="AZ116" s="44">
        <f>ZZZ__FnCalls!A54</f>
        <v>41609</v>
      </c>
      <c r="BA116" s="45">
        <f>ZZZ__FnCalls!A43</f>
        <v>41275</v>
      </c>
      <c r="BB116" s="44">
        <f>ZZZ__FnCalls!A55</f>
        <v>41640</v>
      </c>
      <c r="BC116" s="44">
        <f>ZZZ__FnCalls!A56</f>
        <v>41671</v>
      </c>
      <c r="BD116" s="44">
        <f>ZZZ__FnCalls!A57</f>
        <v>41699</v>
      </c>
      <c r="BE116" s="44">
        <f>ZZZ__FnCalls!A58</f>
        <v>41730</v>
      </c>
      <c r="BF116" s="44">
        <f>ZZZ__FnCalls!A59</f>
        <v>41760</v>
      </c>
      <c r="BG116" s="44">
        <f>ZZZ__FnCalls!A60</f>
        <v>41791</v>
      </c>
      <c r="BH116" s="44">
        <f>ZZZ__FnCalls!A61</f>
        <v>41821</v>
      </c>
      <c r="BI116" s="44">
        <f>ZZZ__FnCalls!A62</f>
        <v>41852</v>
      </c>
      <c r="BJ116" s="44">
        <f>ZZZ__FnCalls!A63</f>
        <v>41883</v>
      </c>
      <c r="BK116" s="44">
        <f>ZZZ__FnCalls!A64</f>
        <v>41913</v>
      </c>
      <c r="BL116" s="44">
        <f>ZZZ__FnCalls!A65</f>
        <v>41944</v>
      </c>
      <c r="BM116" s="44">
        <f>ZZZ__FnCalls!A66</f>
        <v>41974</v>
      </c>
      <c r="BN116" s="45">
        <f>ZZZ__FnCalls!A55</f>
        <v>41640</v>
      </c>
      <c r="BO116" s="44">
        <f>ZZZ__FnCalls!A67</f>
        <v>42005</v>
      </c>
      <c r="BP116" s="44">
        <f>ZZZ__FnCalls!A68</f>
        <v>42036</v>
      </c>
      <c r="BQ116" s="44">
        <f>ZZZ__FnCalls!A69</f>
        <v>42064</v>
      </c>
      <c r="BR116" s="44">
        <f>ZZZ__FnCalls!A70</f>
        <v>42095</v>
      </c>
      <c r="BS116" s="44">
        <f>ZZZ__FnCalls!A71</f>
        <v>42125</v>
      </c>
      <c r="BT116" s="44">
        <f>ZZZ__FnCalls!A72</f>
        <v>42156</v>
      </c>
      <c r="BU116" s="44">
        <f>ZZZ__FnCalls!A73</f>
        <v>42186</v>
      </c>
      <c r="BV116" s="44">
        <f>ZZZ__FnCalls!A74</f>
        <v>42217</v>
      </c>
      <c r="BW116" s="44">
        <f>ZZZ__FnCalls!A75</f>
        <v>42248</v>
      </c>
      <c r="BX116" s="44">
        <f>ZZZ__FnCalls!A76</f>
        <v>42278</v>
      </c>
      <c r="BY116" s="44">
        <f>ZZZ__FnCalls!A77</f>
        <v>42309</v>
      </c>
      <c r="BZ116" s="44">
        <f>ZZZ__FnCalls!A78</f>
        <v>42339</v>
      </c>
      <c r="CA116" s="45">
        <f>ZZZ__FnCalls!A67</f>
        <v>42005</v>
      </c>
      <c r="CB116" s="44">
        <f>ZZZ__FnCalls!A79</f>
        <v>42370</v>
      </c>
      <c r="CC116" s="44">
        <f>ZZZ__FnCalls!A80</f>
        <v>42401</v>
      </c>
      <c r="CD116" s="44">
        <f>ZZZ__FnCalls!A81</f>
        <v>42430</v>
      </c>
      <c r="CE116" s="44">
        <f>ZZZ__FnCalls!A82</f>
        <v>42461</v>
      </c>
      <c r="CF116" s="44">
        <f>ZZZ__FnCalls!A83</f>
        <v>42491</v>
      </c>
      <c r="CG116" s="44">
        <f>ZZZ__FnCalls!A84</f>
        <v>42522</v>
      </c>
      <c r="CH116" s="44">
        <f>ZZZ__FnCalls!A85</f>
        <v>42552</v>
      </c>
      <c r="CI116" s="44">
        <f>ZZZ__FnCalls!A86</f>
        <v>42583</v>
      </c>
      <c r="CJ116" s="44">
        <f>ZZZ__FnCalls!A87</f>
        <v>42614</v>
      </c>
      <c r="CK116" s="44">
        <f>ZZZ__FnCalls!A88</f>
        <v>42644</v>
      </c>
      <c r="CL116" s="44">
        <f>ZZZ__FnCalls!A89</f>
        <v>42675</v>
      </c>
      <c r="CM116" s="44">
        <f>ZZZ__FnCalls!A90</f>
        <v>42705</v>
      </c>
      <c r="CN116" s="45">
        <f>ZZZ__FnCalls!A79</f>
        <v>42370</v>
      </c>
      <c r="CO116" s="44">
        <f>ZZZ__FnCalls!A91</f>
        <v>42736</v>
      </c>
      <c r="CP116" s="44">
        <f>ZZZ__FnCalls!A92</f>
        <v>42767</v>
      </c>
      <c r="CQ116" s="44">
        <f>ZZZ__FnCalls!A93</f>
        <v>42795</v>
      </c>
      <c r="CR116" s="44">
        <f>ZZZ__FnCalls!A94</f>
        <v>42826</v>
      </c>
      <c r="CS116" s="44">
        <f>ZZZ__FnCalls!A95</f>
        <v>42856</v>
      </c>
      <c r="CT116" s="44">
        <f>ZZZ__FnCalls!A96</f>
        <v>42887</v>
      </c>
      <c r="CU116" s="44">
        <f>ZZZ__FnCalls!A97</f>
        <v>42917</v>
      </c>
      <c r="CV116" s="44">
        <f>ZZZ__FnCalls!A98</f>
        <v>42948</v>
      </c>
      <c r="CW116" s="44">
        <f>ZZZ__FnCalls!A99</f>
        <v>42979</v>
      </c>
      <c r="CX116" s="44">
        <f>ZZZ__FnCalls!A100</f>
        <v>43009</v>
      </c>
      <c r="CY116" s="44">
        <f>ZZZ__FnCalls!A101</f>
        <v>43040</v>
      </c>
      <c r="CZ116" s="44">
        <f>ZZZ__FnCalls!A102</f>
        <v>43070</v>
      </c>
      <c r="DA116" s="45">
        <f>ZZZ__FnCalls!A91</f>
        <v>42736</v>
      </c>
      <c r="DB116" s="44">
        <f>ZZZ__FnCalls!A103</f>
        <v>43101</v>
      </c>
      <c r="DC116" s="44">
        <f>ZZZ__FnCalls!A104</f>
        <v>43132</v>
      </c>
      <c r="DD116" s="44">
        <f>ZZZ__FnCalls!A105</f>
        <v>43160</v>
      </c>
      <c r="DE116" s="44">
        <f>ZZZ__FnCalls!A106</f>
        <v>43191</v>
      </c>
      <c r="DF116" s="44">
        <f>ZZZ__FnCalls!A107</f>
        <v>43221</v>
      </c>
      <c r="DG116" s="44">
        <f>ZZZ__FnCalls!A108</f>
        <v>43252</v>
      </c>
      <c r="DH116" s="44">
        <f>ZZZ__FnCalls!A109</f>
        <v>43282</v>
      </c>
      <c r="DI116" s="44">
        <f>ZZZ__FnCalls!A110</f>
        <v>43313</v>
      </c>
      <c r="DJ116" s="44">
        <f>ZZZ__FnCalls!A111</f>
        <v>43344</v>
      </c>
      <c r="DK116" s="44">
        <f>ZZZ__FnCalls!A112</f>
        <v>43374</v>
      </c>
      <c r="DL116" s="44">
        <f>ZZZ__FnCalls!A113</f>
        <v>43405</v>
      </c>
      <c r="DM116" s="44">
        <f>ZZZ__FnCalls!A114</f>
        <v>43435</v>
      </c>
      <c r="DN116" s="45">
        <f>ZZZ__FnCalls!A103</f>
        <v>43101</v>
      </c>
      <c r="DO116" s="44">
        <f>ZZZ__FnCalls!A115</f>
        <v>43466</v>
      </c>
      <c r="DP116" s="44">
        <f>ZZZ__FnCalls!A116</f>
        <v>43497</v>
      </c>
      <c r="DQ116" s="44">
        <f>ZZZ__FnCalls!A117</f>
        <v>43525</v>
      </c>
      <c r="DR116" s="44">
        <f>ZZZ__FnCalls!A118</f>
        <v>43556</v>
      </c>
      <c r="DS116" s="44">
        <f>ZZZ__FnCalls!A119</f>
        <v>43586</v>
      </c>
      <c r="DT116" s="44">
        <f>ZZZ__FnCalls!A120</f>
        <v>43617</v>
      </c>
      <c r="DU116" s="44">
        <f>ZZZ__FnCalls!A121</f>
        <v>43647</v>
      </c>
      <c r="DV116" s="44">
        <f>ZZZ__FnCalls!A122</f>
        <v>43678</v>
      </c>
      <c r="DW116" s="44">
        <f>ZZZ__FnCalls!A123</f>
        <v>43709</v>
      </c>
      <c r="DX116" s="44">
        <f>ZZZ__FnCalls!A124</f>
        <v>43739</v>
      </c>
      <c r="DY116" s="44">
        <f>ZZZ__FnCalls!A125</f>
        <v>43770</v>
      </c>
      <c r="DZ116" s="44">
        <f>ZZZ__FnCalls!A126</f>
        <v>43800</v>
      </c>
      <c r="EA116" s="45">
        <f>ZZZ__FnCalls!A115</f>
        <v>43466</v>
      </c>
      <c r="EB116" s="44">
        <f>ZZZ__FnCalls!A127</f>
        <v>43831</v>
      </c>
      <c r="EC116" s="44">
        <f>ZZZ__FnCalls!A128</f>
        <v>43862</v>
      </c>
      <c r="ED116" s="44">
        <f>ZZZ__FnCalls!A129</f>
        <v>43891</v>
      </c>
      <c r="EE116" s="44">
        <f>ZZZ__FnCalls!A130</f>
        <v>43922</v>
      </c>
      <c r="EF116" s="44">
        <f>ZZZ__FnCalls!A131</f>
        <v>43952</v>
      </c>
      <c r="EG116" s="44">
        <f>ZZZ__FnCalls!A132</f>
        <v>43983</v>
      </c>
      <c r="EH116" s="44">
        <f>ZZZ__FnCalls!A133</f>
        <v>44013</v>
      </c>
      <c r="EI116" s="44">
        <f>ZZZ__FnCalls!A134</f>
        <v>44044</v>
      </c>
      <c r="EJ116" s="44">
        <f>ZZZ__FnCalls!A135</f>
        <v>44075</v>
      </c>
      <c r="EK116" s="44">
        <f>ZZZ__FnCalls!A136</f>
        <v>44105</v>
      </c>
      <c r="EL116" s="44">
        <f>ZZZ__FnCalls!A137</f>
        <v>44136</v>
      </c>
      <c r="EM116" s="44">
        <f>ZZZ__FnCalls!A138</f>
        <v>44166</v>
      </c>
      <c r="EN116" s="45">
        <f>ZZZ__FnCalls!A127</f>
        <v>43831</v>
      </c>
    </row>
    <row r="117" spans="1:144" ht="12.75" customHeight="1">
      <c r="A117" s="2" t="str">
        <f>"Demand_Expected_Long_stdev_2"</f>
        <v>Demand_Expected_Long_stdev_2</v>
      </c>
    </row>
    <row r="118" spans="1:144" ht="12.75" customHeight="1">
      <c r="B118" s="19" t="str">
        <f>ZZZ__FnCalls!F7</f>
        <v>Jan 2010</v>
      </c>
      <c r="C118" s="20" t="str">
        <f>ZZZ__FnCalls!F8</f>
        <v>Feb 2010</v>
      </c>
      <c r="D118" s="20" t="str">
        <f>ZZZ__FnCalls!F9</f>
        <v>Mar 2010</v>
      </c>
      <c r="E118" s="20" t="str">
        <f>ZZZ__FnCalls!F10</f>
        <v>Apr 2010</v>
      </c>
      <c r="F118" s="20" t="str">
        <f>ZZZ__FnCalls!F11</f>
        <v>May 2010</v>
      </c>
      <c r="G118" s="20" t="str">
        <f>ZZZ__FnCalls!F12</f>
        <v>Jun 2010</v>
      </c>
      <c r="H118" s="20" t="str">
        <f>ZZZ__FnCalls!F13</f>
        <v>Jul 2010</v>
      </c>
      <c r="I118" s="20" t="str">
        <f>ZZZ__FnCalls!F14</f>
        <v>Aug 2010</v>
      </c>
      <c r="J118" s="20" t="str">
        <f>ZZZ__FnCalls!F15</f>
        <v>Sep 2010</v>
      </c>
      <c r="K118" s="20" t="str">
        <f>ZZZ__FnCalls!F16</f>
        <v>Oct 2010</v>
      </c>
      <c r="L118" s="20" t="str">
        <f>ZZZ__FnCalls!F17</f>
        <v>Nov 2010</v>
      </c>
      <c r="M118" s="20" t="str">
        <f>ZZZ__FnCalls!F18</f>
        <v>Dec 2010</v>
      </c>
      <c r="N118" s="21" t="str">
        <f>ZZZ__FnCalls!H7</f>
        <v>2010</v>
      </c>
      <c r="O118" s="20" t="str">
        <f>ZZZ__FnCalls!F19</f>
        <v>Jan 2011</v>
      </c>
      <c r="P118" s="20" t="str">
        <f>ZZZ__FnCalls!F20</f>
        <v>Feb 2011</v>
      </c>
      <c r="Q118" s="20" t="str">
        <f>ZZZ__FnCalls!F21</f>
        <v>Mar 2011</v>
      </c>
      <c r="R118" s="20" t="str">
        <f>ZZZ__FnCalls!F22</f>
        <v>Apr 2011</v>
      </c>
      <c r="S118" s="20" t="str">
        <f>ZZZ__FnCalls!F23</f>
        <v>May 2011</v>
      </c>
      <c r="T118" s="20" t="str">
        <f>ZZZ__FnCalls!F24</f>
        <v>Jun 2011</v>
      </c>
      <c r="U118" s="20" t="str">
        <f>ZZZ__FnCalls!F25</f>
        <v>Jul 2011</v>
      </c>
      <c r="V118" s="20" t="str">
        <f>ZZZ__FnCalls!F26</f>
        <v>Aug 2011</v>
      </c>
      <c r="W118" s="20" t="str">
        <f>ZZZ__FnCalls!F27</f>
        <v>Sep 2011</v>
      </c>
      <c r="X118" s="20" t="str">
        <f>ZZZ__FnCalls!F28</f>
        <v>Oct 2011</v>
      </c>
      <c r="Y118" s="20" t="str">
        <f>ZZZ__FnCalls!F29</f>
        <v>Nov 2011</v>
      </c>
      <c r="Z118" s="20" t="str">
        <f>ZZZ__FnCalls!F30</f>
        <v>Dec 2011</v>
      </c>
      <c r="AA118" s="21" t="str">
        <f>ZZZ__FnCalls!H19</f>
        <v>2011</v>
      </c>
      <c r="AB118" s="20" t="str">
        <f>ZZZ__FnCalls!F31</f>
        <v>Jan 2012</v>
      </c>
      <c r="AC118" s="20" t="str">
        <f>ZZZ__FnCalls!F32</f>
        <v>Feb 2012</v>
      </c>
      <c r="AD118" s="20" t="str">
        <f>ZZZ__FnCalls!F33</f>
        <v>Mar 2012</v>
      </c>
      <c r="AE118" s="20" t="str">
        <f>ZZZ__FnCalls!F34</f>
        <v>Apr 2012</v>
      </c>
      <c r="AF118" s="20" t="str">
        <f>ZZZ__FnCalls!F35</f>
        <v>May 2012</v>
      </c>
      <c r="AG118" s="20" t="str">
        <f>ZZZ__FnCalls!F36</f>
        <v>Jun 2012</v>
      </c>
      <c r="AH118" s="20" t="str">
        <f>ZZZ__FnCalls!F37</f>
        <v>Jul 2012</v>
      </c>
      <c r="AI118" s="20" t="str">
        <f>ZZZ__FnCalls!F38</f>
        <v>Aug 2012</v>
      </c>
      <c r="AJ118" s="20" t="str">
        <f>ZZZ__FnCalls!F39</f>
        <v>Sep 2012</v>
      </c>
      <c r="AK118" s="20" t="str">
        <f>ZZZ__FnCalls!F40</f>
        <v>Oct 2012</v>
      </c>
      <c r="AL118" s="20" t="str">
        <f>ZZZ__FnCalls!F41</f>
        <v>Nov 2012</v>
      </c>
      <c r="AM118" s="20" t="str">
        <f>ZZZ__FnCalls!F42</f>
        <v>Dec 2012</v>
      </c>
      <c r="AN118" s="21" t="str">
        <f>ZZZ__FnCalls!H31</f>
        <v>2012</v>
      </c>
      <c r="AO118" s="20" t="str">
        <f>ZZZ__FnCalls!F43</f>
        <v>Jan 2013</v>
      </c>
      <c r="AP118" s="20" t="str">
        <f>ZZZ__FnCalls!F44</f>
        <v>Feb 2013</v>
      </c>
      <c r="AQ118" s="20" t="str">
        <f>ZZZ__FnCalls!F45</f>
        <v>Mar 2013</v>
      </c>
      <c r="AR118" s="20" t="str">
        <f>ZZZ__FnCalls!F46</f>
        <v>Apr 2013</v>
      </c>
      <c r="AS118" s="20" t="str">
        <f>ZZZ__FnCalls!F47</f>
        <v>May 2013</v>
      </c>
      <c r="AT118" s="20" t="str">
        <f>ZZZ__FnCalls!F48</f>
        <v>Jun 2013</v>
      </c>
      <c r="AU118" s="20" t="str">
        <f>ZZZ__FnCalls!F49</f>
        <v>Jul 2013</v>
      </c>
      <c r="AV118" s="20" t="str">
        <f>ZZZ__FnCalls!F50</f>
        <v>Aug 2013</v>
      </c>
      <c r="AW118" s="20" t="str">
        <f>ZZZ__FnCalls!F51</f>
        <v>Sep 2013</v>
      </c>
      <c r="AX118" s="20" t="str">
        <f>ZZZ__FnCalls!F52</f>
        <v>Oct 2013</v>
      </c>
      <c r="AY118" s="20" t="str">
        <f>ZZZ__FnCalls!F53</f>
        <v>Nov 2013</v>
      </c>
      <c r="AZ118" s="20" t="str">
        <f>ZZZ__FnCalls!F54</f>
        <v>Dec 2013</v>
      </c>
      <c r="BA118" s="21" t="str">
        <f>ZZZ__FnCalls!H43</f>
        <v>2013</v>
      </c>
      <c r="BB118" s="20" t="str">
        <f>ZZZ__FnCalls!F55</f>
        <v>Jan 2014</v>
      </c>
      <c r="BC118" s="20" t="str">
        <f>ZZZ__FnCalls!F56</f>
        <v>Feb 2014</v>
      </c>
      <c r="BD118" s="20" t="str">
        <f>ZZZ__FnCalls!F57</f>
        <v>Mar 2014</v>
      </c>
      <c r="BE118" s="20" t="str">
        <f>ZZZ__FnCalls!F58</f>
        <v>Apr 2014</v>
      </c>
      <c r="BF118" s="20" t="str">
        <f>ZZZ__FnCalls!F59</f>
        <v>May 2014</v>
      </c>
      <c r="BG118" s="20" t="str">
        <f>ZZZ__FnCalls!F60</f>
        <v>Jun 2014</v>
      </c>
      <c r="BH118" s="20" t="str">
        <f>ZZZ__FnCalls!F61</f>
        <v>Jul 2014</v>
      </c>
      <c r="BI118" s="20" t="str">
        <f>ZZZ__FnCalls!F62</f>
        <v>Aug 2014</v>
      </c>
      <c r="BJ118" s="20" t="str">
        <f>ZZZ__FnCalls!F63</f>
        <v>Sep 2014</v>
      </c>
      <c r="BK118" s="20" t="str">
        <f>ZZZ__FnCalls!F64</f>
        <v>Oct 2014</v>
      </c>
      <c r="BL118" s="20" t="str">
        <f>ZZZ__FnCalls!F65</f>
        <v>Nov 2014</v>
      </c>
      <c r="BM118" s="20" t="str">
        <f>ZZZ__FnCalls!F66</f>
        <v>Dec 2014</v>
      </c>
      <c r="BN118" s="21" t="str">
        <f>ZZZ__FnCalls!H55</f>
        <v>2014</v>
      </c>
      <c r="BO118" s="20" t="str">
        <f>ZZZ__FnCalls!F67</f>
        <v>Jan 2015</v>
      </c>
      <c r="BP118" s="20" t="str">
        <f>ZZZ__FnCalls!F68</f>
        <v>Feb 2015</v>
      </c>
      <c r="BQ118" s="20" t="str">
        <f>ZZZ__FnCalls!F69</f>
        <v>Mar 2015</v>
      </c>
      <c r="BR118" s="20" t="str">
        <f>ZZZ__FnCalls!F70</f>
        <v>Apr 2015</v>
      </c>
      <c r="BS118" s="20" t="str">
        <f>ZZZ__FnCalls!F71</f>
        <v>May 2015</v>
      </c>
      <c r="BT118" s="20" t="str">
        <f>ZZZ__FnCalls!F72</f>
        <v>Jun 2015</v>
      </c>
      <c r="BU118" s="20" t="str">
        <f>ZZZ__FnCalls!F73</f>
        <v>Jul 2015</v>
      </c>
      <c r="BV118" s="20" t="str">
        <f>ZZZ__FnCalls!F74</f>
        <v>Aug 2015</v>
      </c>
      <c r="BW118" s="20" t="str">
        <f>ZZZ__FnCalls!F75</f>
        <v>Sep 2015</v>
      </c>
      <c r="BX118" s="20" t="str">
        <f>ZZZ__FnCalls!F76</f>
        <v>Oct 2015</v>
      </c>
      <c r="BY118" s="20" t="str">
        <f>ZZZ__FnCalls!F77</f>
        <v>Nov 2015</v>
      </c>
      <c r="BZ118" s="20" t="str">
        <f>ZZZ__FnCalls!F78</f>
        <v>Dec 2015</v>
      </c>
      <c r="CA118" s="21" t="str">
        <f>ZZZ__FnCalls!H67</f>
        <v>2015</v>
      </c>
      <c r="CB118" s="20" t="str">
        <f>ZZZ__FnCalls!F79</f>
        <v>Jan 2016</v>
      </c>
      <c r="CC118" s="20" t="str">
        <f>ZZZ__FnCalls!F80</f>
        <v>Feb 2016</v>
      </c>
      <c r="CD118" s="20" t="str">
        <f>ZZZ__FnCalls!F81</f>
        <v>Mar 2016</v>
      </c>
      <c r="CE118" s="20" t="str">
        <f>ZZZ__FnCalls!F82</f>
        <v>Apr 2016</v>
      </c>
      <c r="CF118" s="20" t="str">
        <f>ZZZ__FnCalls!F83</f>
        <v>May 2016</v>
      </c>
      <c r="CG118" s="20" t="str">
        <f>ZZZ__FnCalls!F84</f>
        <v>Jun 2016</v>
      </c>
      <c r="CH118" s="20" t="str">
        <f>ZZZ__FnCalls!F85</f>
        <v>Jul 2016</v>
      </c>
      <c r="CI118" s="20" t="str">
        <f>ZZZ__FnCalls!F86</f>
        <v>Aug 2016</v>
      </c>
      <c r="CJ118" s="20" t="str">
        <f>ZZZ__FnCalls!F87</f>
        <v>Sep 2016</v>
      </c>
      <c r="CK118" s="20" t="str">
        <f>ZZZ__FnCalls!F88</f>
        <v>Oct 2016</v>
      </c>
      <c r="CL118" s="20" t="str">
        <f>ZZZ__FnCalls!F89</f>
        <v>Nov 2016</v>
      </c>
      <c r="CM118" s="20" t="str">
        <f>ZZZ__FnCalls!F90</f>
        <v>Dec 2016</v>
      </c>
      <c r="CN118" s="21" t="str">
        <f>ZZZ__FnCalls!H79</f>
        <v>2016</v>
      </c>
      <c r="CO118" s="20" t="str">
        <f>ZZZ__FnCalls!F91</f>
        <v>Jan 2017</v>
      </c>
      <c r="CP118" s="20" t="str">
        <f>ZZZ__FnCalls!F92</f>
        <v>Feb 2017</v>
      </c>
      <c r="CQ118" s="20" t="str">
        <f>ZZZ__FnCalls!F93</f>
        <v>Mar 2017</v>
      </c>
      <c r="CR118" s="20" t="str">
        <f>ZZZ__FnCalls!F94</f>
        <v>Apr 2017</v>
      </c>
      <c r="CS118" s="20" t="str">
        <f>ZZZ__FnCalls!F95</f>
        <v>May 2017</v>
      </c>
      <c r="CT118" s="20" t="str">
        <f>ZZZ__FnCalls!F96</f>
        <v>Jun 2017</v>
      </c>
      <c r="CU118" s="20" t="str">
        <f>ZZZ__FnCalls!F97</f>
        <v>Jul 2017</v>
      </c>
      <c r="CV118" s="20" t="str">
        <f>ZZZ__FnCalls!F98</f>
        <v>Aug 2017</v>
      </c>
      <c r="CW118" s="20" t="str">
        <f>ZZZ__FnCalls!F99</f>
        <v>Sep 2017</v>
      </c>
      <c r="CX118" s="20" t="str">
        <f>ZZZ__FnCalls!F100</f>
        <v>Oct 2017</v>
      </c>
      <c r="CY118" s="20" t="str">
        <f>ZZZ__FnCalls!F101</f>
        <v>Nov 2017</v>
      </c>
      <c r="CZ118" s="20" t="str">
        <f>ZZZ__FnCalls!F102</f>
        <v>Dec 2017</v>
      </c>
      <c r="DA118" s="21" t="str">
        <f>ZZZ__FnCalls!H91</f>
        <v>2017</v>
      </c>
      <c r="DB118" s="20" t="str">
        <f>ZZZ__FnCalls!F103</f>
        <v>Jan 2018</v>
      </c>
      <c r="DC118" s="20" t="str">
        <f>ZZZ__FnCalls!F104</f>
        <v>Feb 2018</v>
      </c>
      <c r="DD118" s="20" t="str">
        <f>ZZZ__FnCalls!F105</f>
        <v>Mar 2018</v>
      </c>
      <c r="DE118" s="20" t="str">
        <f>ZZZ__FnCalls!F106</f>
        <v>Apr 2018</v>
      </c>
      <c r="DF118" s="20" t="str">
        <f>ZZZ__FnCalls!F107</f>
        <v>May 2018</v>
      </c>
      <c r="DG118" s="20" t="str">
        <f>ZZZ__FnCalls!F108</f>
        <v>Jun 2018</v>
      </c>
      <c r="DH118" s="20" t="str">
        <f>ZZZ__FnCalls!F109</f>
        <v>Jul 2018</v>
      </c>
      <c r="DI118" s="20" t="str">
        <f>ZZZ__FnCalls!F110</f>
        <v>Aug 2018</v>
      </c>
      <c r="DJ118" s="20" t="str">
        <f>ZZZ__FnCalls!F111</f>
        <v>Sep 2018</v>
      </c>
      <c r="DK118" s="20" t="str">
        <f>ZZZ__FnCalls!F112</f>
        <v>Oct 2018</v>
      </c>
      <c r="DL118" s="20" t="str">
        <f>ZZZ__FnCalls!F113</f>
        <v>Nov 2018</v>
      </c>
      <c r="DM118" s="20" t="str">
        <f>ZZZ__FnCalls!F114</f>
        <v>Dec 2018</v>
      </c>
      <c r="DN118" s="21" t="str">
        <f>ZZZ__FnCalls!H103</f>
        <v>2018</v>
      </c>
      <c r="DO118" s="20" t="str">
        <f>ZZZ__FnCalls!F115</f>
        <v>Jan 2019</v>
      </c>
      <c r="DP118" s="20" t="str">
        <f>ZZZ__FnCalls!F116</f>
        <v>Feb 2019</v>
      </c>
      <c r="DQ118" s="20" t="str">
        <f>ZZZ__FnCalls!F117</f>
        <v>Mar 2019</v>
      </c>
      <c r="DR118" s="20" t="str">
        <f>ZZZ__FnCalls!F118</f>
        <v>Apr 2019</v>
      </c>
      <c r="DS118" s="20" t="str">
        <f>ZZZ__FnCalls!F119</f>
        <v>May 2019</v>
      </c>
      <c r="DT118" s="20" t="str">
        <f>ZZZ__FnCalls!F120</f>
        <v>Jun 2019</v>
      </c>
      <c r="DU118" s="20" t="str">
        <f>ZZZ__FnCalls!F121</f>
        <v>Jul 2019</v>
      </c>
      <c r="DV118" s="20" t="str">
        <f>ZZZ__FnCalls!F122</f>
        <v>Aug 2019</v>
      </c>
      <c r="DW118" s="20" t="str">
        <f>ZZZ__FnCalls!F123</f>
        <v>Sep 2019</v>
      </c>
      <c r="DX118" s="20" t="str">
        <f>ZZZ__FnCalls!F124</f>
        <v>Oct 2019</v>
      </c>
      <c r="DY118" s="20" t="str">
        <f>ZZZ__FnCalls!F125</f>
        <v>Nov 2019</v>
      </c>
      <c r="DZ118" s="20" t="str">
        <f>ZZZ__FnCalls!F126</f>
        <v>Dec 2019</v>
      </c>
      <c r="EA118" s="21" t="str">
        <f>ZZZ__FnCalls!H115</f>
        <v>2019</v>
      </c>
      <c r="EB118" s="20" t="str">
        <f>ZZZ__FnCalls!F127</f>
        <v>Jan 2020</v>
      </c>
      <c r="EC118" s="20" t="str">
        <f>ZZZ__FnCalls!F128</f>
        <v>Feb 2020</v>
      </c>
      <c r="ED118" s="20" t="str">
        <f>ZZZ__FnCalls!F129</f>
        <v>Mar 2020</v>
      </c>
      <c r="EE118" s="20" t="str">
        <f>ZZZ__FnCalls!F130</f>
        <v>Apr 2020</v>
      </c>
      <c r="EF118" s="20" t="str">
        <f>ZZZ__FnCalls!F131</f>
        <v>May 2020</v>
      </c>
      <c r="EG118" s="20" t="str">
        <f>ZZZ__FnCalls!F132</f>
        <v>Jun 2020</v>
      </c>
      <c r="EH118" s="20" t="str">
        <f>ZZZ__FnCalls!F133</f>
        <v>Jul 2020</v>
      </c>
      <c r="EI118" s="20" t="str">
        <f>ZZZ__FnCalls!F134</f>
        <v>Aug 2020</v>
      </c>
      <c r="EJ118" s="20" t="str">
        <f>ZZZ__FnCalls!F135</f>
        <v>Sep 2020</v>
      </c>
      <c r="EK118" s="20" t="str">
        <f>ZZZ__FnCalls!F136</f>
        <v>Oct 2020</v>
      </c>
      <c r="EL118" s="20" t="str">
        <f>ZZZ__FnCalls!F137</f>
        <v>Nov 2020</v>
      </c>
      <c r="EM118" s="20" t="str">
        <f>ZZZ__FnCalls!F138</f>
        <v>Dec 2020</v>
      </c>
      <c r="EN118" s="21" t="str">
        <f>ZZZ__FnCalls!H127</f>
        <v>2020</v>
      </c>
    </row>
    <row r="119" spans="1:144" ht="12.75" customHeight="1">
      <c r="A119" s="5"/>
      <c r="B119" s="44" t="str">
        <f>ZZZ__FnCalls!F7</f>
        <v>Jan 2010</v>
      </c>
      <c r="C119" s="44" t="str">
        <f>ZZZ__FnCalls!F8</f>
        <v>Feb 2010</v>
      </c>
      <c r="D119" s="44" t="str">
        <f>ZZZ__FnCalls!F9</f>
        <v>Mar 2010</v>
      </c>
      <c r="E119" s="44" t="str">
        <f>ZZZ__FnCalls!F10</f>
        <v>Apr 2010</v>
      </c>
      <c r="F119" s="44" t="str">
        <f>ZZZ__FnCalls!F11</f>
        <v>May 2010</v>
      </c>
      <c r="G119" s="44" t="str">
        <f>ZZZ__FnCalls!F12</f>
        <v>Jun 2010</v>
      </c>
      <c r="H119" s="44" t="str">
        <f>ZZZ__FnCalls!F13</f>
        <v>Jul 2010</v>
      </c>
      <c r="I119" s="44" t="str">
        <f>ZZZ__FnCalls!F14</f>
        <v>Aug 2010</v>
      </c>
      <c r="J119" s="44" t="str">
        <f>ZZZ__FnCalls!F15</f>
        <v>Sep 2010</v>
      </c>
      <c r="K119" s="44" t="str">
        <f>ZZZ__FnCalls!F16</f>
        <v>Oct 2010</v>
      </c>
      <c r="L119" s="44" t="str">
        <f>ZZZ__FnCalls!F17</f>
        <v>Nov 2010</v>
      </c>
      <c r="M119" s="44" t="str">
        <f>ZZZ__FnCalls!F18</f>
        <v>Dec 2010</v>
      </c>
      <c r="N119" s="45" t="str">
        <f>ZZZ__FnCalls!F7</f>
        <v>Jan 2010</v>
      </c>
      <c r="O119" s="44" t="str">
        <f>ZZZ__FnCalls!F19</f>
        <v>Jan 2011</v>
      </c>
      <c r="P119" s="44" t="str">
        <f>ZZZ__FnCalls!F20</f>
        <v>Feb 2011</v>
      </c>
      <c r="Q119" s="44" t="str">
        <f>ZZZ__FnCalls!F21</f>
        <v>Mar 2011</v>
      </c>
      <c r="R119" s="44" t="str">
        <f>ZZZ__FnCalls!F22</f>
        <v>Apr 2011</v>
      </c>
      <c r="S119" s="44" t="str">
        <f>ZZZ__FnCalls!F23</f>
        <v>May 2011</v>
      </c>
      <c r="T119" s="44" t="str">
        <f>ZZZ__FnCalls!F24</f>
        <v>Jun 2011</v>
      </c>
      <c r="U119" s="44" t="str">
        <f>ZZZ__FnCalls!F25</f>
        <v>Jul 2011</v>
      </c>
      <c r="V119" s="44" t="str">
        <f>ZZZ__FnCalls!F26</f>
        <v>Aug 2011</v>
      </c>
      <c r="W119" s="44" t="str">
        <f>ZZZ__FnCalls!F27</f>
        <v>Sep 2011</v>
      </c>
      <c r="X119" s="44" t="str">
        <f>ZZZ__FnCalls!F28</f>
        <v>Oct 2011</v>
      </c>
      <c r="Y119" s="44" t="str">
        <f>ZZZ__FnCalls!F29</f>
        <v>Nov 2011</v>
      </c>
      <c r="Z119" s="44" t="str">
        <f>ZZZ__FnCalls!F30</f>
        <v>Dec 2011</v>
      </c>
      <c r="AA119" s="45" t="str">
        <f>ZZZ__FnCalls!F19</f>
        <v>Jan 2011</v>
      </c>
      <c r="AB119" s="44" t="str">
        <f>ZZZ__FnCalls!F31</f>
        <v>Jan 2012</v>
      </c>
      <c r="AC119" s="44" t="str">
        <f>ZZZ__FnCalls!F32</f>
        <v>Feb 2012</v>
      </c>
      <c r="AD119" s="44" t="str">
        <f>ZZZ__FnCalls!F33</f>
        <v>Mar 2012</v>
      </c>
      <c r="AE119" s="44" t="str">
        <f>ZZZ__FnCalls!F34</f>
        <v>Apr 2012</v>
      </c>
      <c r="AF119" s="44" t="str">
        <f>ZZZ__FnCalls!F35</f>
        <v>May 2012</v>
      </c>
      <c r="AG119" s="44" t="str">
        <f>ZZZ__FnCalls!F36</f>
        <v>Jun 2012</v>
      </c>
      <c r="AH119" s="44" t="str">
        <f>ZZZ__FnCalls!F37</f>
        <v>Jul 2012</v>
      </c>
      <c r="AI119" s="44" t="str">
        <f>ZZZ__FnCalls!F38</f>
        <v>Aug 2012</v>
      </c>
      <c r="AJ119" s="44" t="str">
        <f>ZZZ__FnCalls!F39</f>
        <v>Sep 2012</v>
      </c>
      <c r="AK119" s="44" t="str">
        <f>ZZZ__FnCalls!F40</f>
        <v>Oct 2012</v>
      </c>
      <c r="AL119" s="44" t="str">
        <f>ZZZ__FnCalls!F41</f>
        <v>Nov 2012</v>
      </c>
      <c r="AM119" s="44" t="str">
        <f>ZZZ__FnCalls!F42</f>
        <v>Dec 2012</v>
      </c>
      <c r="AN119" s="45" t="str">
        <f>ZZZ__FnCalls!F31</f>
        <v>Jan 2012</v>
      </c>
      <c r="AO119" s="44" t="str">
        <f>ZZZ__FnCalls!F43</f>
        <v>Jan 2013</v>
      </c>
      <c r="AP119" s="44" t="str">
        <f>ZZZ__FnCalls!F44</f>
        <v>Feb 2013</v>
      </c>
      <c r="AQ119" s="44" t="str">
        <f>ZZZ__FnCalls!F45</f>
        <v>Mar 2013</v>
      </c>
      <c r="AR119" s="44" t="str">
        <f>ZZZ__FnCalls!F46</f>
        <v>Apr 2013</v>
      </c>
      <c r="AS119" s="44" t="str">
        <f>ZZZ__FnCalls!F47</f>
        <v>May 2013</v>
      </c>
      <c r="AT119" s="44" t="str">
        <f>ZZZ__FnCalls!F48</f>
        <v>Jun 2013</v>
      </c>
      <c r="AU119" s="44" t="str">
        <f>ZZZ__FnCalls!F49</f>
        <v>Jul 2013</v>
      </c>
      <c r="AV119" s="44" t="str">
        <f>ZZZ__FnCalls!F50</f>
        <v>Aug 2013</v>
      </c>
      <c r="AW119" s="44" t="str">
        <f>ZZZ__FnCalls!F51</f>
        <v>Sep 2013</v>
      </c>
      <c r="AX119" s="44" t="str">
        <f>ZZZ__FnCalls!F52</f>
        <v>Oct 2013</v>
      </c>
      <c r="AY119" s="44" t="str">
        <f>ZZZ__FnCalls!F53</f>
        <v>Nov 2013</v>
      </c>
      <c r="AZ119" s="44" t="str">
        <f>ZZZ__FnCalls!F54</f>
        <v>Dec 2013</v>
      </c>
      <c r="BA119" s="45" t="str">
        <f>ZZZ__FnCalls!F43</f>
        <v>Jan 2013</v>
      </c>
      <c r="BB119" s="44" t="str">
        <f>ZZZ__FnCalls!F55</f>
        <v>Jan 2014</v>
      </c>
      <c r="BC119" s="44" t="str">
        <f>ZZZ__FnCalls!F56</f>
        <v>Feb 2014</v>
      </c>
      <c r="BD119" s="44" t="str">
        <f>ZZZ__FnCalls!F57</f>
        <v>Mar 2014</v>
      </c>
      <c r="BE119" s="44" t="str">
        <f>ZZZ__FnCalls!F58</f>
        <v>Apr 2014</v>
      </c>
      <c r="BF119" s="44" t="str">
        <f>ZZZ__FnCalls!F59</f>
        <v>May 2014</v>
      </c>
      <c r="BG119" s="44" t="str">
        <f>ZZZ__FnCalls!F60</f>
        <v>Jun 2014</v>
      </c>
      <c r="BH119" s="44" t="str">
        <f>ZZZ__FnCalls!F61</f>
        <v>Jul 2014</v>
      </c>
      <c r="BI119" s="44" t="str">
        <f>ZZZ__FnCalls!F62</f>
        <v>Aug 2014</v>
      </c>
      <c r="BJ119" s="44" t="str">
        <f>ZZZ__FnCalls!F63</f>
        <v>Sep 2014</v>
      </c>
      <c r="BK119" s="44" t="str">
        <f>ZZZ__FnCalls!F64</f>
        <v>Oct 2014</v>
      </c>
      <c r="BL119" s="44" t="str">
        <f>ZZZ__FnCalls!F65</f>
        <v>Nov 2014</v>
      </c>
      <c r="BM119" s="44" t="str">
        <f>ZZZ__FnCalls!F66</f>
        <v>Dec 2014</v>
      </c>
      <c r="BN119" s="45" t="str">
        <f>ZZZ__FnCalls!F55</f>
        <v>Jan 2014</v>
      </c>
      <c r="BO119" s="44" t="str">
        <f>ZZZ__FnCalls!F67</f>
        <v>Jan 2015</v>
      </c>
      <c r="BP119" s="44" t="str">
        <f>ZZZ__FnCalls!F68</f>
        <v>Feb 2015</v>
      </c>
      <c r="BQ119" s="44" t="str">
        <f>ZZZ__FnCalls!F69</f>
        <v>Mar 2015</v>
      </c>
      <c r="BR119" s="44" t="str">
        <f>ZZZ__FnCalls!F70</f>
        <v>Apr 2015</v>
      </c>
      <c r="BS119" s="44" t="str">
        <f>ZZZ__FnCalls!F71</f>
        <v>May 2015</v>
      </c>
      <c r="BT119" s="44" t="str">
        <f>ZZZ__FnCalls!F72</f>
        <v>Jun 2015</v>
      </c>
      <c r="BU119" s="44" t="str">
        <f>ZZZ__FnCalls!F73</f>
        <v>Jul 2015</v>
      </c>
      <c r="BV119" s="44" t="str">
        <f>ZZZ__FnCalls!F74</f>
        <v>Aug 2015</v>
      </c>
      <c r="BW119" s="44" t="str">
        <f>ZZZ__FnCalls!F75</f>
        <v>Sep 2015</v>
      </c>
      <c r="BX119" s="44" t="str">
        <f>ZZZ__FnCalls!F76</f>
        <v>Oct 2015</v>
      </c>
      <c r="BY119" s="44" t="str">
        <f>ZZZ__FnCalls!F77</f>
        <v>Nov 2015</v>
      </c>
      <c r="BZ119" s="44" t="str">
        <f>ZZZ__FnCalls!F78</f>
        <v>Dec 2015</v>
      </c>
      <c r="CA119" s="45" t="str">
        <f>ZZZ__FnCalls!F67</f>
        <v>Jan 2015</v>
      </c>
      <c r="CB119" s="44" t="str">
        <f>ZZZ__FnCalls!F79</f>
        <v>Jan 2016</v>
      </c>
      <c r="CC119" s="44" t="str">
        <f>ZZZ__FnCalls!F80</f>
        <v>Feb 2016</v>
      </c>
      <c r="CD119" s="44" t="str">
        <f>ZZZ__FnCalls!F81</f>
        <v>Mar 2016</v>
      </c>
      <c r="CE119" s="44" t="str">
        <f>ZZZ__FnCalls!F82</f>
        <v>Apr 2016</v>
      </c>
      <c r="CF119" s="44" t="str">
        <f>ZZZ__FnCalls!F83</f>
        <v>May 2016</v>
      </c>
      <c r="CG119" s="44" t="str">
        <f>ZZZ__FnCalls!F84</f>
        <v>Jun 2016</v>
      </c>
      <c r="CH119" s="44" t="str">
        <f>ZZZ__FnCalls!F85</f>
        <v>Jul 2016</v>
      </c>
      <c r="CI119" s="44" t="str">
        <f>ZZZ__FnCalls!F86</f>
        <v>Aug 2016</v>
      </c>
      <c r="CJ119" s="44" t="str">
        <f>ZZZ__FnCalls!F87</f>
        <v>Sep 2016</v>
      </c>
      <c r="CK119" s="44" t="str">
        <f>ZZZ__FnCalls!F88</f>
        <v>Oct 2016</v>
      </c>
      <c r="CL119" s="44" t="str">
        <f>ZZZ__FnCalls!F89</f>
        <v>Nov 2016</v>
      </c>
      <c r="CM119" s="44" t="str">
        <f>ZZZ__FnCalls!F90</f>
        <v>Dec 2016</v>
      </c>
      <c r="CN119" s="45" t="str">
        <f>ZZZ__FnCalls!F79</f>
        <v>Jan 2016</v>
      </c>
      <c r="CO119" s="44" t="str">
        <f>ZZZ__FnCalls!F91</f>
        <v>Jan 2017</v>
      </c>
      <c r="CP119" s="44" t="str">
        <f>ZZZ__FnCalls!F92</f>
        <v>Feb 2017</v>
      </c>
      <c r="CQ119" s="44" t="str">
        <f>ZZZ__FnCalls!F93</f>
        <v>Mar 2017</v>
      </c>
      <c r="CR119" s="44" t="str">
        <f>ZZZ__FnCalls!F94</f>
        <v>Apr 2017</v>
      </c>
      <c r="CS119" s="44" t="str">
        <f>ZZZ__FnCalls!F95</f>
        <v>May 2017</v>
      </c>
      <c r="CT119" s="44" t="str">
        <f>ZZZ__FnCalls!F96</f>
        <v>Jun 2017</v>
      </c>
      <c r="CU119" s="44" t="str">
        <f>ZZZ__FnCalls!F97</f>
        <v>Jul 2017</v>
      </c>
      <c r="CV119" s="44" t="str">
        <f>ZZZ__FnCalls!F98</f>
        <v>Aug 2017</v>
      </c>
      <c r="CW119" s="44" t="str">
        <f>ZZZ__FnCalls!F99</f>
        <v>Sep 2017</v>
      </c>
      <c r="CX119" s="44" t="str">
        <f>ZZZ__FnCalls!F100</f>
        <v>Oct 2017</v>
      </c>
      <c r="CY119" s="44" t="str">
        <f>ZZZ__FnCalls!F101</f>
        <v>Nov 2017</v>
      </c>
      <c r="CZ119" s="44" t="str">
        <f>ZZZ__FnCalls!F102</f>
        <v>Dec 2017</v>
      </c>
      <c r="DA119" s="45" t="str">
        <f>ZZZ__FnCalls!F91</f>
        <v>Jan 2017</v>
      </c>
      <c r="DB119" s="44" t="str">
        <f>ZZZ__FnCalls!F103</f>
        <v>Jan 2018</v>
      </c>
      <c r="DC119" s="44" t="str">
        <f>ZZZ__FnCalls!F104</f>
        <v>Feb 2018</v>
      </c>
      <c r="DD119" s="44" t="str">
        <f>ZZZ__FnCalls!F105</f>
        <v>Mar 2018</v>
      </c>
      <c r="DE119" s="44" t="str">
        <f>ZZZ__FnCalls!F106</f>
        <v>Apr 2018</v>
      </c>
      <c r="DF119" s="44" t="str">
        <f>ZZZ__FnCalls!F107</f>
        <v>May 2018</v>
      </c>
      <c r="DG119" s="44" t="str">
        <f>ZZZ__FnCalls!F108</f>
        <v>Jun 2018</v>
      </c>
      <c r="DH119" s="44" t="str">
        <f>ZZZ__FnCalls!F109</f>
        <v>Jul 2018</v>
      </c>
      <c r="DI119" s="44" t="str">
        <f>ZZZ__FnCalls!F110</f>
        <v>Aug 2018</v>
      </c>
      <c r="DJ119" s="44" t="str">
        <f>ZZZ__FnCalls!F111</f>
        <v>Sep 2018</v>
      </c>
      <c r="DK119" s="44" t="str">
        <f>ZZZ__FnCalls!F112</f>
        <v>Oct 2018</v>
      </c>
      <c r="DL119" s="44" t="str">
        <f>ZZZ__FnCalls!F113</f>
        <v>Nov 2018</v>
      </c>
      <c r="DM119" s="44" t="str">
        <f>ZZZ__FnCalls!F114</f>
        <v>Dec 2018</v>
      </c>
      <c r="DN119" s="45" t="str">
        <f>ZZZ__FnCalls!F103</f>
        <v>Jan 2018</v>
      </c>
      <c r="DO119" s="44" t="str">
        <f>ZZZ__FnCalls!F115</f>
        <v>Jan 2019</v>
      </c>
      <c r="DP119" s="44" t="str">
        <f>ZZZ__FnCalls!F116</f>
        <v>Feb 2019</v>
      </c>
      <c r="DQ119" s="44" t="str">
        <f>ZZZ__FnCalls!F117</f>
        <v>Mar 2019</v>
      </c>
      <c r="DR119" s="44" t="str">
        <f>ZZZ__FnCalls!F118</f>
        <v>Apr 2019</v>
      </c>
      <c r="DS119" s="44" t="str">
        <f>ZZZ__FnCalls!F119</f>
        <v>May 2019</v>
      </c>
      <c r="DT119" s="44" t="str">
        <f>ZZZ__FnCalls!F120</f>
        <v>Jun 2019</v>
      </c>
      <c r="DU119" s="44" t="str">
        <f>ZZZ__FnCalls!F121</f>
        <v>Jul 2019</v>
      </c>
      <c r="DV119" s="44" t="str">
        <f>ZZZ__FnCalls!F122</f>
        <v>Aug 2019</v>
      </c>
      <c r="DW119" s="44" t="str">
        <f>ZZZ__FnCalls!F123</f>
        <v>Sep 2019</v>
      </c>
      <c r="DX119" s="44" t="str">
        <f>ZZZ__FnCalls!F124</f>
        <v>Oct 2019</v>
      </c>
      <c r="DY119" s="44" t="str">
        <f>ZZZ__FnCalls!F125</f>
        <v>Nov 2019</v>
      </c>
      <c r="DZ119" s="44" t="str">
        <f>ZZZ__FnCalls!F126</f>
        <v>Dec 2019</v>
      </c>
      <c r="EA119" s="45" t="str">
        <f>ZZZ__FnCalls!F115</f>
        <v>Jan 2019</v>
      </c>
      <c r="EB119" s="44" t="str">
        <f>ZZZ__FnCalls!F127</f>
        <v>Jan 2020</v>
      </c>
      <c r="EC119" s="44" t="str">
        <f>ZZZ__FnCalls!F128</f>
        <v>Feb 2020</v>
      </c>
      <c r="ED119" s="44" t="str">
        <f>ZZZ__FnCalls!F129</f>
        <v>Mar 2020</v>
      </c>
      <c r="EE119" s="44" t="str">
        <f>ZZZ__FnCalls!F130</f>
        <v>Apr 2020</v>
      </c>
      <c r="EF119" s="44" t="str">
        <f>ZZZ__FnCalls!F131</f>
        <v>May 2020</v>
      </c>
      <c r="EG119" s="44" t="str">
        <f>ZZZ__FnCalls!F132</f>
        <v>Jun 2020</v>
      </c>
      <c r="EH119" s="44" t="str">
        <f>ZZZ__FnCalls!F133</f>
        <v>Jul 2020</v>
      </c>
      <c r="EI119" s="44" t="str">
        <f>ZZZ__FnCalls!F134</f>
        <v>Aug 2020</v>
      </c>
      <c r="EJ119" s="44" t="str">
        <f>ZZZ__FnCalls!F135</f>
        <v>Sep 2020</v>
      </c>
      <c r="EK119" s="44" t="str">
        <f>ZZZ__FnCalls!F136</f>
        <v>Oct 2020</v>
      </c>
      <c r="EL119" s="44" t="str">
        <f>ZZZ__FnCalls!F137</f>
        <v>Nov 2020</v>
      </c>
      <c r="EM119" s="44" t="str">
        <f>ZZZ__FnCalls!F138</f>
        <v>Dec 2020</v>
      </c>
      <c r="EN119" s="45" t="str">
        <f>ZZZ__FnCalls!F127</f>
        <v>Jan 2020</v>
      </c>
    </row>
    <row r="120" spans="1:144" ht="12.75" customHeight="1">
      <c r="A120" s="2" t="str">
        <f>"Consumption_mean_1"</f>
        <v>Consumption_mean_1</v>
      </c>
    </row>
    <row r="121" spans="1:144" ht="12.75" customHeight="1">
      <c r="B121" s="19" t="str">
        <f>ZZZ__FnCalls!F7</f>
        <v>Jan 2010</v>
      </c>
      <c r="C121" s="20" t="str">
        <f>ZZZ__FnCalls!F8</f>
        <v>Feb 2010</v>
      </c>
      <c r="D121" s="20" t="str">
        <f>ZZZ__FnCalls!F9</f>
        <v>Mar 2010</v>
      </c>
      <c r="E121" s="20" t="str">
        <f>ZZZ__FnCalls!F10</f>
        <v>Apr 2010</v>
      </c>
      <c r="F121" s="20" t="str">
        <f>ZZZ__FnCalls!F11</f>
        <v>May 2010</v>
      </c>
      <c r="G121" s="20" t="str">
        <f>ZZZ__FnCalls!F12</f>
        <v>Jun 2010</v>
      </c>
      <c r="H121" s="20" t="str">
        <f>ZZZ__FnCalls!F13</f>
        <v>Jul 2010</v>
      </c>
      <c r="I121" s="20" t="str">
        <f>ZZZ__FnCalls!F14</f>
        <v>Aug 2010</v>
      </c>
      <c r="J121" s="20" t="str">
        <f>ZZZ__FnCalls!F15</f>
        <v>Sep 2010</v>
      </c>
      <c r="K121" s="20" t="str">
        <f>ZZZ__FnCalls!F16</f>
        <v>Oct 2010</v>
      </c>
      <c r="L121" s="20" t="str">
        <f>ZZZ__FnCalls!F17</f>
        <v>Nov 2010</v>
      </c>
      <c r="M121" s="20" t="str">
        <f>ZZZ__FnCalls!F18</f>
        <v>Dec 2010</v>
      </c>
      <c r="N121" s="21" t="str">
        <f>ZZZ__FnCalls!H7</f>
        <v>2010</v>
      </c>
      <c r="O121" s="20" t="str">
        <f>ZZZ__FnCalls!F19</f>
        <v>Jan 2011</v>
      </c>
      <c r="P121" s="20" t="str">
        <f>ZZZ__FnCalls!F20</f>
        <v>Feb 2011</v>
      </c>
      <c r="Q121" s="20" t="str">
        <f>ZZZ__FnCalls!F21</f>
        <v>Mar 2011</v>
      </c>
      <c r="R121" s="20" t="str">
        <f>ZZZ__FnCalls!F22</f>
        <v>Apr 2011</v>
      </c>
      <c r="S121" s="20" t="str">
        <f>ZZZ__FnCalls!F23</f>
        <v>May 2011</v>
      </c>
      <c r="T121" s="20" t="str">
        <f>ZZZ__FnCalls!F24</f>
        <v>Jun 2011</v>
      </c>
      <c r="U121" s="20" t="str">
        <f>ZZZ__FnCalls!F25</f>
        <v>Jul 2011</v>
      </c>
      <c r="V121" s="20" t="str">
        <f>ZZZ__FnCalls!F26</f>
        <v>Aug 2011</v>
      </c>
      <c r="W121" s="20" t="str">
        <f>ZZZ__FnCalls!F27</f>
        <v>Sep 2011</v>
      </c>
      <c r="X121" s="20" t="str">
        <f>ZZZ__FnCalls!F28</f>
        <v>Oct 2011</v>
      </c>
      <c r="Y121" s="20" t="str">
        <f>ZZZ__FnCalls!F29</f>
        <v>Nov 2011</v>
      </c>
      <c r="Z121" s="20" t="str">
        <f>ZZZ__FnCalls!F30</f>
        <v>Dec 2011</v>
      </c>
      <c r="AA121" s="21" t="str">
        <f>ZZZ__FnCalls!H19</f>
        <v>2011</v>
      </c>
      <c r="AB121" s="20" t="str">
        <f>ZZZ__FnCalls!F31</f>
        <v>Jan 2012</v>
      </c>
      <c r="AC121" s="20" t="str">
        <f>ZZZ__FnCalls!F32</f>
        <v>Feb 2012</v>
      </c>
      <c r="AD121" s="20" t="str">
        <f>ZZZ__FnCalls!F33</f>
        <v>Mar 2012</v>
      </c>
      <c r="AE121" s="20" t="str">
        <f>ZZZ__FnCalls!F34</f>
        <v>Apr 2012</v>
      </c>
      <c r="AF121" s="20" t="str">
        <f>ZZZ__FnCalls!F35</f>
        <v>May 2012</v>
      </c>
      <c r="AG121" s="20" t="str">
        <f>ZZZ__FnCalls!F36</f>
        <v>Jun 2012</v>
      </c>
      <c r="AH121" s="20" t="str">
        <f>ZZZ__FnCalls!F37</f>
        <v>Jul 2012</v>
      </c>
      <c r="AI121" s="20" t="str">
        <f>ZZZ__FnCalls!F38</f>
        <v>Aug 2012</v>
      </c>
      <c r="AJ121" s="20" t="str">
        <f>ZZZ__FnCalls!F39</f>
        <v>Sep 2012</v>
      </c>
      <c r="AK121" s="20" t="str">
        <f>ZZZ__FnCalls!F40</f>
        <v>Oct 2012</v>
      </c>
      <c r="AL121" s="20" t="str">
        <f>ZZZ__FnCalls!F41</f>
        <v>Nov 2012</v>
      </c>
      <c r="AM121" s="20" t="str">
        <f>ZZZ__FnCalls!F42</f>
        <v>Dec 2012</v>
      </c>
      <c r="AN121" s="21" t="str">
        <f>ZZZ__FnCalls!H31</f>
        <v>2012</v>
      </c>
      <c r="AO121" s="20" t="str">
        <f>ZZZ__FnCalls!F43</f>
        <v>Jan 2013</v>
      </c>
      <c r="AP121" s="20" t="str">
        <f>ZZZ__FnCalls!F44</f>
        <v>Feb 2013</v>
      </c>
      <c r="AQ121" s="20" t="str">
        <f>ZZZ__FnCalls!F45</f>
        <v>Mar 2013</v>
      </c>
      <c r="AR121" s="20" t="str">
        <f>ZZZ__FnCalls!F46</f>
        <v>Apr 2013</v>
      </c>
      <c r="AS121" s="20" t="str">
        <f>ZZZ__FnCalls!F47</f>
        <v>May 2013</v>
      </c>
      <c r="AT121" s="20" t="str">
        <f>ZZZ__FnCalls!F48</f>
        <v>Jun 2013</v>
      </c>
      <c r="AU121" s="20" t="str">
        <f>ZZZ__FnCalls!F49</f>
        <v>Jul 2013</v>
      </c>
      <c r="AV121" s="20" t="str">
        <f>ZZZ__FnCalls!F50</f>
        <v>Aug 2013</v>
      </c>
      <c r="AW121" s="20" t="str">
        <f>ZZZ__FnCalls!F51</f>
        <v>Sep 2013</v>
      </c>
      <c r="AX121" s="20" t="str">
        <f>ZZZ__FnCalls!F52</f>
        <v>Oct 2013</v>
      </c>
      <c r="AY121" s="20" t="str">
        <f>ZZZ__FnCalls!F53</f>
        <v>Nov 2013</v>
      </c>
      <c r="AZ121" s="20" t="str">
        <f>ZZZ__FnCalls!F54</f>
        <v>Dec 2013</v>
      </c>
      <c r="BA121" s="21" t="str">
        <f>ZZZ__FnCalls!H43</f>
        <v>2013</v>
      </c>
      <c r="BB121" s="20" t="str">
        <f>ZZZ__FnCalls!F55</f>
        <v>Jan 2014</v>
      </c>
      <c r="BC121" s="20" t="str">
        <f>ZZZ__FnCalls!F56</f>
        <v>Feb 2014</v>
      </c>
      <c r="BD121" s="20" t="str">
        <f>ZZZ__FnCalls!F57</f>
        <v>Mar 2014</v>
      </c>
      <c r="BE121" s="20" t="str">
        <f>ZZZ__FnCalls!F58</f>
        <v>Apr 2014</v>
      </c>
      <c r="BF121" s="20" t="str">
        <f>ZZZ__FnCalls!F59</f>
        <v>May 2014</v>
      </c>
      <c r="BG121" s="20" t="str">
        <f>ZZZ__FnCalls!F60</f>
        <v>Jun 2014</v>
      </c>
      <c r="BH121" s="20" t="str">
        <f>ZZZ__FnCalls!F61</f>
        <v>Jul 2014</v>
      </c>
      <c r="BI121" s="20" t="str">
        <f>ZZZ__FnCalls!F62</f>
        <v>Aug 2014</v>
      </c>
      <c r="BJ121" s="20" t="str">
        <f>ZZZ__FnCalls!F63</f>
        <v>Sep 2014</v>
      </c>
      <c r="BK121" s="20" t="str">
        <f>ZZZ__FnCalls!F64</f>
        <v>Oct 2014</v>
      </c>
      <c r="BL121" s="20" t="str">
        <f>ZZZ__FnCalls!F65</f>
        <v>Nov 2014</v>
      </c>
      <c r="BM121" s="20" t="str">
        <f>ZZZ__FnCalls!F66</f>
        <v>Dec 2014</v>
      </c>
      <c r="BN121" s="21" t="str">
        <f>ZZZ__FnCalls!H55</f>
        <v>2014</v>
      </c>
      <c r="BO121" s="20" t="str">
        <f>ZZZ__FnCalls!F67</f>
        <v>Jan 2015</v>
      </c>
      <c r="BP121" s="20" t="str">
        <f>ZZZ__FnCalls!F68</f>
        <v>Feb 2015</v>
      </c>
      <c r="BQ121" s="20" t="str">
        <f>ZZZ__FnCalls!F69</f>
        <v>Mar 2015</v>
      </c>
      <c r="BR121" s="20" t="str">
        <f>ZZZ__FnCalls!F70</f>
        <v>Apr 2015</v>
      </c>
      <c r="BS121" s="20" t="str">
        <f>ZZZ__FnCalls!F71</f>
        <v>May 2015</v>
      </c>
      <c r="BT121" s="20" t="str">
        <f>ZZZ__FnCalls!F72</f>
        <v>Jun 2015</v>
      </c>
      <c r="BU121" s="20" t="str">
        <f>ZZZ__FnCalls!F73</f>
        <v>Jul 2015</v>
      </c>
      <c r="BV121" s="20" t="str">
        <f>ZZZ__FnCalls!F74</f>
        <v>Aug 2015</v>
      </c>
      <c r="BW121" s="20" t="str">
        <f>ZZZ__FnCalls!F75</f>
        <v>Sep 2015</v>
      </c>
      <c r="BX121" s="20" t="str">
        <f>ZZZ__FnCalls!F76</f>
        <v>Oct 2015</v>
      </c>
      <c r="BY121" s="20" t="str">
        <f>ZZZ__FnCalls!F77</f>
        <v>Nov 2015</v>
      </c>
      <c r="BZ121" s="20" t="str">
        <f>ZZZ__FnCalls!F78</f>
        <v>Dec 2015</v>
      </c>
      <c r="CA121" s="21" t="str">
        <f>ZZZ__FnCalls!H67</f>
        <v>2015</v>
      </c>
      <c r="CB121" s="20" t="str">
        <f>ZZZ__FnCalls!F79</f>
        <v>Jan 2016</v>
      </c>
      <c r="CC121" s="20" t="str">
        <f>ZZZ__FnCalls!F80</f>
        <v>Feb 2016</v>
      </c>
      <c r="CD121" s="20" t="str">
        <f>ZZZ__FnCalls!F81</f>
        <v>Mar 2016</v>
      </c>
      <c r="CE121" s="20" t="str">
        <f>ZZZ__FnCalls!F82</f>
        <v>Apr 2016</v>
      </c>
      <c r="CF121" s="20" t="str">
        <f>ZZZ__FnCalls!F83</f>
        <v>May 2016</v>
      </c>
      <c r="CG121" s="20" t="str">
        <f>ZZZ__FnCalls!F84</f>
        <v>Jun 2016</v>
      </c>
      <c r="CH121" s="20" t="str">
        <f>ZZZ__FnCalls!F85</f>
        <v>Jul 2016</v>
      </c>
      <c r="CI121" s="20" t="str">
        <f>ZZZ__FnCalls!F86</f>
        <v>Aug 2016</v>
      </c>
      <c r="CJ121" s="20" t="str">
        <f>ZZZ__FnCalls!F87</f>
        <v>Sep 2016</v>
      </c>
      <c r="CK121" s="20" t="str">
        <f>ZZZ__FnCalls!F88</f>
        <v>Oct 2016</v>
      </c>
      <c r="CL121" s="20" t="str">
        <f>ZZZ__FnCalls!F89</f>
        <v>Nov 2016</v>
      </c>
      <c r="CM121" s="20" t="str">
        <f>ZZZ__FnCalls!F90</f>
        <v>Dec 2016</v>
      </c>
      <c r="CN121" s="21" t="str">
        <f>ZZZ__FnCalls!H79</f>
        <v>2016</v>
      </c>
      <c r="CO121" s="20" t="str">
        <f>ZZZ__FnCalls!F91</f>
        <v>Jan 2017</v>
      </c>
      <c r="CP121" s="20" t="str">
        <f>ZZZ__FnCalls!F92</f>
        <v>Feb 2017</v>
      </c>
      <c r="CQ121" s="20" t="str">
        <f>ZZZ__FnCalls!F93</f>
        <v>Mar 2017</v>
      </c>
      <c r="CR121" s="20" t="str">
        <f>ZZZ__FnCalls!F94</f>
        <v>Apr 2017</v>
      </c>
      <c r="CS121" s="20" t="str">
        <f>ZZZ__FnCalls!F95</f>
        <v>May 2017</v>
      </c>
      <c r="CT121" s="20" t="str">
        <f>ZZZ__FnCalls!F96</f>
        <v>Jun 2017</v>
      </c>
      <c r="CU121" s="20" t="str">
        <f>ZZZ__FnCalls!F97</f>
        <v>Jul 2017</v>
      </c>
      <c r="CV121" s="20" t="str">
        <f>ZZZ__FnCalls!F98</f>
        <v>Aug 2017</v>
      </c>
      <c r="CW121" s="20" t="str">
        <f>ZZZ__FnCalls!F99</f>
        <v>Sep 2017</v>
      </c>
      <c r="CX121" s="20" t="str">
        <f>ZZZ__FnCalls!F100</f>
        <v>Oct 2017</v>
      </c>
      <c r="CY121" s="20" t="str">
        <f>ZZZ__FnCalls!F101</f>
        <v>Nov 2017</v>
      </c>
      <c r="CZ121" s="20" t="str">
        <f>ZZZ__FnCalls!F102</f>
        <v>Dec 2017</v>
      </c>
      <c r="DA121" s="21" t="str">
        <f>ZZZ__FnCalls!H91</f>
        <v>2017</v>
      </c>
      <c r="DB121" s="20" t="str">
        <f>ZZZ__FnCalls!F103</f>
        <v>Jan 2018</v>
      </c>
      <c r="DC121" s="20" t="str">
        <f>ZZZ__FnCalls!F104</f>
        <v>Feb 2018</v>
      </c>
      <c r="DD121" s="20" t="str">
        <f>ZZZ__FnCalls!F105</f>
        <v>Mar 2018</v>
      </c>
      <c r="DE121" s="20" t="str">
        <f>ZZZ__FnCalls!F106</f>
        <v>Apr 2018</v>
      </c>
      <c r="DF121" s="20" t="str">
        <f>ZZZ__FnCalls!F107</f>
        <v>May 2018</v>
      </c>
      <c r="DG121" s="20" t="str">
        <f>ZZZ__FnCalls!F108</f>
        <v>Jun 2018</v>
      </c>
      <c r="DH121" s="20" t="str">
        <f>ZZZ__FnCalls!F109</f>
        <v>Jul 2018</v>
      </c>
      <c r="DI121" s="20" t="str">
        <f>ZZZ__FnCalls!F110</f>
        <v>Aug 2018</v>
      </c>
      <c r="DJ121" s="20" t="str">
        <f>ZZZ__FnCalls!F111</f>
        <v>Sep 2018</v>
      </c>
      <c r="DK121" s="20" t="str">
        <f>ZZZ__FnCalls!F112</f>
        <v>Oct 2018</v>
      </c>
      <c r="DL121" s="20" t="str">
        <f>ZZZ__FnCalls!F113</f>
        <v>Nov 2018</v>
      </c>
      <c r="DM121" s="20" t="str">
        <f>ZZZ__FnCalls!F114</f>
        <v>Dec 2018</v>
      </c>
      <c r="DN121" s="21" t="str">
        <f>ZZZ__FnCalls!H103</f>
        <v>2018</v>
      </c>
      <c r="DO121" s="20" t="str">
        <f>ZZZ__FnCalls!F115</f>
        <v>Jan 2019</v>
      </c>
      <c r="DP121" s="20" t="str">
        <f>ZZZ__FnCalls!F116</f>
        <v>Feb 2019</v>
      </c>
      <c r="DQ121" s="20" t="str">
        <f>ZZZ__FnCalls!F117</f>
        <v>Mar 2019</v>
      </c>
      <c r="DR121" s="20" t="str">
        <f>ZZZ__FnCalls!F118</f>
        <v>Apr 2019</v>
      </c>
      <c r="DS121" s="20" t="str">
        <f>ZZZ__FnCalls!F119</f>
        <v>May 2019</v>
      </c>
      <c r="DT121" s="20" t="str">
        <f>ZZZ__FnCalls!F120</f>
        <v>Jun 2019</v>
      </c>
      <c r="DU121" s="20" t="str">
        <f>ZZZ__FnCalls!F121</f>
        <v>Jul 2019</v>
      </c>
      <c r="DV121" s="20" t="str">
        <f>ZZZ__FnCalls!F122</f>
        <v>Aug 2019</v>
      </c>
      <c r="DW121" s="20" t="str">
        <f>ZZZ__FnCalls!F123</f>
        <v>Sep 2019</v>
      </c>
      <c r="DX121" s="20" t="str">
        <f>ZZZ__FnCalls!F124</f>
        <v>Oct 2019</v>
      </c>
      <c r="DY121" s="20" t="str">
        <f>ZZZ__FnCalls!F125</f>
        <v>Nov 2019</v>
      </c>
      <c r="DZ121" s="20" t="str">
        <f>ZZZ__FnCalls!F126</f>
        <v>Dec 2019</v>
      </c>
      <c r="EA121" s="21" t="str">
        <f>ZZZ__FnCalls!H115</f>
        <v>2019</v>
      </c>
      <c r="EB121" s="20" t="str">
        <f>ZZZ__FnCalls!F127</f>
        <v>Jan 2020</v>
      </c>
      <c r="EC121" s="20" t="str">
        <f>ZZZ__FnCalls!F128</f>
        <v>Feb 2020</v>
      </c>
      <c r="ED121" s="20" t="str">
        <f>ZZZ__FnCalls!F129</f>
        <v>Mar 2020</v>
      </c>
      <c r="EE121" s="20" t="str">
        <f>ZZZ__FnCalls!F130</f>
        <v>Apr 2020</v>
      </c>
      <c r="EF121" s="20" t="str">
        <f>ZZZ__FnCalls!F131</f>
        <v>May 2020</v>
      </c>
      <c r="EG121" s="20" t="str">
        <f>ZZZ__FnCalls!F132</f>
        <v>Jun 2020</v>
      </c>
      <c r="EH121" s="20" t="str">
        <f>ZZZ__FnCalls!F133</f>
        <v>Jul 2020</v>
      </c>
      <c r="EI121" s="20" t="str">
        <f>ZZZ__FnCalls!F134</f>
        <v>Aug 2020</v>
      </c>
      <c r="EJ121" s="20" t="str">
        <f>ZZZ__FnCalls!F135</f>
        <v>Sep 2020</v>
      </c>
      <c r="EK121" s="20" t="str">
        <f>ZZZ__FnCalls!F136</f>
        <v>Oct 2020</v>
      </c>
      <c r="EL121" s="20" t="str">
        <f>ZZZ__FnCalls!F137</f>
        <v>Nov 2020</v>
      </c>
      <c r="EM121" s="20" t="str">
        <f>ZZZ__FnCalls!F138</f>
        <v>Dec 2020</v>
      </c>
      <c r="EN121" s="21" t="str">
        <f>ZZZ__FnCalls!H127</f>
        <v>2020</v>
      </c>
    </row>
    <row r="122" spans="1:144" ht="12.75" customHeight="1">
      <c r="A122" s="5"/>
      <c r="B122" s="44">
        <f>ZZZ__FnCalls!A7</f>
        <v>40179</v>
      </c>
      <c r="C122" s="44">
        <f>ZZZ__FnCalls!A8</f>
        <v>40210</v>
      </c>
      <c r="D122" s="44">
        <f>ZZZ__FnCalls!A9</f>
        <v>40238</v>
      </c>
      <c r="E122" s="44">
        <f>ZZZ__FnCalls!A10</f>
        <v>40269</v>
      </c>
      <c r="F122" s="44">
        <f>ZZZ__FnCalls!A11</f>
        <v>40299</v>
      </c>
      <c r="G122" s="44">
        <f>ZZZ__FnCalls!A12</f>
        <v>40330</v>
      </c>
      <c r="H122" s="44">
        <f>ZZZ__FnCalls!A13</f>
        <v>40360</v>
      </c>
      <c r="I122" s="44">
        <f>ZZZ__FnCalls!A14</f>
        <v>40391</v>
      </c>
      <c r="J122" s="44">
        <f>ZZZ__FnCalls!A15</f>
        <v>40422</v>
      </c>
      <c r="K122" s="44">
        <f>ZZZ__FnCalls!A16</f>
        <v>40452</v>
      </c>
      <c r="L122" s="44">
        <f>ZZZ__FnCalls!A17</f>
        <v>40483</v>
      </c>
      <c r="M122" s="44">
        <f>ZZZ__FnCalls!A18</f>
        <v>40513</v>
      </c>
      <c r="N122" s="45">
        <f>ZZZ__FnCalls!A7</f>
        <v>40179</v>
      </c>
      <c r="O122" s="44">
        <f>ZZZ__FnCalls!A19</f>
        <v>40544</v>
      </c>
      <c r="P122" s="44">
        <f>ZZZ__FnCalls!A20</f>
        <v>40575</v>
      </c>
      <c r="Q122" s="44">
        <f>ZZZ__FnCalls!A21</f>
        <v>40603</v>
      </c>
      <c r="R122" s="44">
        <f>ZZZ__FnCalls!A22</f>
        <v>40634</v>
      </c>
      <c r="S122" s="44">
        <f>ZZZ__FnCalls!A23</f>
        <v>40664</v>
      </c>
      <c r="T122" s="44">
        <f>ZZZ__FnCalls!A24</f>
        <v>40695</v>
      </c>
      <c r="U122" s="44">
        <f>ZZZ__FnCalls!A25</f>
        <v>40725</v>
      </c>
      <c r="V122" s="44">
        <f>ZZZ__FnCalls!A26</f>
        <v>40756</v>
      </c>
      <c r="W122" s="44">
        <f>ZZZ__FnCalls!A27</f>
        <v>40787</v>
      </c>
      <c r="X122" s="44">
        <f>ZZZ__FnCalls!A28</f>
        <v>40817</v>
      </c>
      <c r="Y122" s="44">
        <f>ZZZ__FnCalls!A29</f>
        <v>40848</v>
      </c>
      <c r="Z122" s="44">
        <f>ZZZ__FnCalls!A30</f>
        <v>40878</v>
      </c>
      <c r="AA122" s="45">
        <f>ZZZ__FnCalls!A19</f>
        <v>40544</v>
      </c>
      <c r="AB122" s="44">
        <f>ZZZ__FnCalls!A31</f>
        <v>40909</v>
      </c>
      <c r="AC122" s="44">
        <f>ZZZ__FnCalls!A32</f>
        <v>40940</v>
      </c>
      <c r="AD122" s="44">
        <f>ZZZ__FnCalls!A33</f>
        <v>40969</v>
      </c>
      <c r="AE122" s="44">
        <f>ZZZ__FnCalls!A34</f>
        <v>41000</v>
      </c>
      <c r="AF122" s="44">
        <f>ZZZ__FnCalls!A35</f>
        <v>41030</v>
      </c>
      <c r="AG122" s="44">
        <f>ZZZ__FnCalls!A36</f>
        <v>41061</v>
      </c>
      <c r="AH122" s="44">
        <f>ZZZ__FnCalls!A37</f>
        <v>41091</v>
      </c>
      <c r="AI122" s="44">
        <f>ZZZ__FnCalls!A38</f>
        <v>41122</v>
      </c>
      <c r="AJ122" s="44">
        <f>ZZZ__FnCalls!A39</f>
        <v>41153</v>
      </c>
      <c r="AK122" s="44">
        <f>ZZZ__FnCalls!A40</f>
        <v>41183</v>
      </c>
      <c r="AL122" s="44">
        <f>ZZZ__FnCalls!A41</f>
        <v>41214</v>
      </c>
      <c r="AM122" s="44">
        <f>ZZZ__FnCalls!A42</f>
        <v>41244</v>
      </c>
      <c r="AN122" s="45">
        <f>ZZZ__FnCalls!A31</f>
        <v>40909</v>
      </c>
      <c r="AO122" s="44">
        <f>ZZZ__FnCalls!A43</f>
        <v>41275</v>
      </c>
      <c r="AP122" s="44">
        <f>ZZZ__FnCalls!A44</f>
        <v>41306</v>
      </c>
      <c r="AQ122" s="44">
        <f>ZZZ__FnCalls!A45</f>
        <v>41334</v>
      </c>
      <c r="AR122" s="44">
        <f>ZZZ__FnCalls!A46</f>
        <v>41365</v>
      </c>
      <c r="AS122" s="44">
        <f>ZZZ__FnCalls!A47</f>
        <v>41395</v>
      </c>
      <c r="AT122" s="44">
        <f>ZZZ__FnCalls!A48</f>
        <v>41426</v>
      </c>
      <c r="AU122" s="44">
        <f>ZZZ__FnCalls!A49</f>
        <v>41456</v>
      </c>
      <c r="AV122" s="44">
        <f>ZZZ__FnCalls!A50</f>
        <v>41487</v>
      </c>
      <c r="AW122" s="44">
        <f>ZZZ__FnCalls!A51</f>
        <v>41518</v>
      </c>
      <c r="AX122" s="44">
        <f>ZZZ__FnCalls!A52</f>
        <v>41548</v>
      </c>
      <c r="AY122" s="44">
        <f>ZZZ__FnCalls!A53</f>
        <v>41579</v>
      </c>
      <c r="AZ122" s="44">
        <f>ZZZ__FnCalls!A54</f>
        <v>41609</v>
      </c>
      <c r="BA122" s="45">
        <f>ZZZ__FnCalls!A43</f>
        <v>41275</v>
      </c>
      <c r="BB122" s="44">
        <f>ZZZ__FnCalls!A55</f>
        <v>41640</v>
      </c>
      <c r="BC122" s="44">
        <f>ZZZ__FnCalls!A56</f>
        <v>41671</v>
      </c>
      <c r="BD122" s="44">
        <f>ZZZ__FnCalls!A57</f>
        <v>41699</v>
      </c>
      <c r="BE122" s="44">
        <f>ZZZ__FnCalls!A58</f>
        <v>41730</v>
      </c>
      <c r="BF122" s="44">
        <f>ZZZ__FnCalls!A59</f>
        <v>41760</v>
      </c>
      <c r="BG122" s="44">
        <f>ZZZ__FnCalls!A60</f>
        <v>41791</v>
      </c>
      <c r="BH122" s="44">
        <f>ZZZ__FnCalls!A61</f>
        <v>41821</v>
      </c>
      <c r="BI122" s="44">
        <f>ZZZ__FnCalls!A62</f>
        <v>41852</v>
      </c>
      <c r="BJ122" s="44">
        <f>ZZZ__FnCalls!A63</f>
        <v>41883</v>
      </c>
      <c r="BK122" s="44">
        <f>ZZZ__FnCalls!A64</f>
        <v>41913</v>
      </c>
      <c r="BL122" s="44">
        <f>ZZZ__FnCalls!A65</f>
        <v>41944</v>
      </c>
      <c r="BM122" s="44">
        <f>ZZZ__FnCalls!A66</f>
        <v>41974</v>
      </c>
      <c r="BN122" s="45">
        <f>ZZZ__FnCalls!A55</f>
        <v>41640</v>
      </c>
      <c r="BO122" s="44">
        <f>ZZZ__FnCalls!A67</f>
        <v>42005</v>
      </c>
      <c r="BP122" s="44">
        <f>ZZZ__FnCalls!A68</f>
        <v>42036</v>
      </c>
      <c r="BQ122" s="44">
        <f>ZZZ__FnCalls!A69</f>
        <v>42064</v>
      </c>
      <c r="BR122" s="44">
        <f>ZZZ__FnCalls!A70</f>
        <v>42095</v>
      </c>
      <c r="BS122" s="44">
        <f>ZZZ__FnCalls!A71</f>
        <v>42125</v>
      </c>
      <c r="BT122" s="44">
        <f>ZZZ__FnCalls!A72</f>
        <v>42156</v>
      </c>
      <c r="BU122" s="44">
        <f>ZZZ__FnCalls!A73</f>
        <v>42186</v>
      </c>
      <c r="BV122" s="44">
        <f>ZZZ__FnCalls!A74</f>
        <v>42217</v>
      </c>
      <c r="BW122" s="44">
        <f>ZZZ__FnCalls!A75</f>
        <v>42248</v>
      </c>
      <c r="BX122" s="44">
        <f>ZZZ__FnCalls!A76</f>
        <v>42278</v>
      </c>
      <c r="BY122" s="44">
        <f>ZZZ__FnCalls!A77</f>
        <v>42309</v>
      </c>
      <c r="BZ122" s="44">
        <f>ZZZ__FnCalls!A78</f>
        <v>42339</v>
      </c>
      <c r="CA122" s="45">
        <f>ZZZ__FnCalls!A67</f>
        <v>42005</v>
      </c>
      <c r="CB122" s="44">
        <f>ZZZ__FnCalls!A79</f>
        <v>42370</v>
      </c>
      <c r="CC122" s="44">
        <f>ZZZ__FnCalls!A80</f>
        <v>42401</v>
      </c>
      <c r="CD122" s="44">
        <f>ZZZ__FnCalls!A81</f>
        <v>42430</v>
      </c>
      <c r="CE122" s="44">
        <f>ZZZ__FnCalls!A82</f>
        <v>42461</v>
      </c>
      <c r="CF122" s="44">
        <f>ZZZ__FnCalls!A83</f>
        <v>42491</v>
      </c>
      <c r="CG122" s="44">
        <f>ZZZ__FnCalls!A84</f>
        <v>42522</v>
      </c>
      <c r="CH122" s="44">
        <f>ZZZ__FnCalls!A85</f>
        <v>42552</v>
      </c>
      <c r="CI122" s="44">
        <f>ZZZ__FnCalls!A86</f>
        <v>42583</v>
      </c>
      <c r="CJ122" s="44">
        <f>ZZZ__FnCalls!A87</f>
        <v>42614</v>
      </c>
      <c r="CK122" s="44">
        <f>ZZZ__FnCalls!A88</f>
        <v>42644</v>
      </c>
      <c r="CL122" s="44">
        <f>ZZZ__FnCalls!A89</f>
        <v>42675</v>
      </c>
      <c r="CM122" s="44">
        <f>ZZZ__FnCalls!A90</f>
        <v>42705</v>
      </c>
      <c r="CN122" s="45">
        <f>ZZZ__FnCalls!A79</f>
        <v>42370</v>
      </c>
      <c r="CO122" s="44">
        <f>ZZZ__FnCalls!A91</f>
        <v>42736</v>
      </c>
      <c r="CP122" s="44">
        <f>ZZZ__FnCalls!A92</f>
        <v>42767</v>
      </c>
      <c r="CQ122" s="44">
        <f>ZZZ__FnCalls!A93</f>
        <v>42795</v>
      </c>
      <c r="CR122" s="44">
        <f>ZZZ__FnCalls!A94</f>
        <v>42826</v>
      </c>
      <c r="CS122" s="44">
        <f>ZZZ__FnCalls!A95</f>
        <v>42856</v>
      </c>
      <c r="CT122" s="44">
        <f>ZZZ__FnCalls!A96</f>
        <v>42887</v>
      </c>
      <c r="CU122" s="44">
        <f>ZZZ__FnCalls!A97</f>
        <v>42917</v>
      </c>
      <c r="CV122" s="44">
        <f>ZZZ__FnCalls!A98</f>
        <v>42948</v>
      </c>
      <c r="CW122" s="44">
        <f>ZZZ__FnCalls!A99</f>
        <v>42979</v>
      </c>
      <c r="CX122" s="44">
        <f>ZZZ__FnCalls!A100</f>
        <v>43009</v>
      </c>
      <c r="CY122" s="44">
        <f>ZZZ__FnCalls!A101</f>
        <v>43040</v>
      </c>
      <c r="CZ122" s="44">
        <f>ZZZ__FnCalls!A102</f>
        <v>43070</v>
      </c>
      <c r="DA122" s="45">
        <f>ZZZ__FnCalls!A91</f>
        <v>42736</v>
      </c>
      <c r="DB122" s="44">
        <f>ZZZ__FnCalls!A103</f>
        <v>43101</v>
      </c>
      <c r="DC122" s="44">
        <f>ZZZ__FnCalls!A104</f>
        <v>43132</v>
      </c>
      <c r="DD122" s="44">
        <f>ZZZ__FnCalls!A105</f>
        <v>43160</v>
      </c>
      <c r="DE122" s="44">
        <f>ZZZ__FnCalls!A106</f>
        <v>43191</v>
      </c>
      <c r="DF122" s="44">
        <f>ZZZ__FnCalls!A107</f>
        <v>43221</v>
      </c>
      <c r="DG122" s="44">
        <f>ZZZ__FnCalls!A108</f>
        <v>43252</v>
      </c>
      <c r="DH122" s="44">
        <f>ZZZ__FnCalls!A109</f>
        <v>43282</v>
      </c>
      <c r="DI122" s="44">
        <f>ZZZ__FnCalls!A110</f>
        <v>43313</v>
      </c>
      <c r="DJ122" s="44">
        <f>ZZZ__FnCalls!A111</f>
        <v>43344</v>
      </c>
      <c r="DK122" s="44">
        <f>ZZZ__FnCalls!A112</f>
        <v>43374</v>
      </c>
      <c r="DL122" s="44">
        <f>ZZZ__FnCalls!A113</f>
        <v>43405</v>
      </c>
      <c r="DM122" s="44">
        <f>ZZZ__FnCalls!A114</f>
        <v>43435</v>
      </c>
      <c r="DN122" s="45">
        <f>ZZZ__FnCalls!A103</f>
        <v>43101</v>
      </c>
      <c r="DO122" s="44">
        <f>ZZZ__FnCalls!A115</f>
        <v>43466</v>
      </c>
      <c r="DP122" s="44">
        <f>ZZZ__FnCalls!A116</f>
        <v>43497</v>
      </c>
      <c r="DQ122" s="44">
        <f>ZZZ__FnCalls!A117</f>
        <v>43525</v>
      </c>
      <c r="DR122" s="44">
        <f>ZZZ__FnCalls!A118</f>
        <v>43556</v>
      </c>
      <c r="DS122" s="44">
        <f>ZZZ__FnCalls!A119</f>
        <v>43586</v>
      </c>
      <c r="DT122" s="44">
        <f>ZZZ__FnCalls!A120</f>
        <v>43617</v>
      </c>
      <c r="DU122" s="44">
        <f>ZZZ__FnCalls!A121</f>
        <v>43647</v>
      </c>
      <c r="DV122" s="44">
        <f>ZZZ__FnCalls!A122</f>
        <v>43678</v>
      </c>
      <c r="DW122" s="44">
        <f>ZZZ__FnCalls!A123</f>
        <v>43709</v>
      </c>
      <c r="DX122" s="44">
        <f>ZZZ__FnCalls!A124</f>
        <v>43739</v>
      </c>
      <c r="DY122" s="44">
        <f>ZZZ__FnCalls!A125</f>
        <v>43770</v>
      </c>
      <c r="DZ122" s="44">
        <f>ZZZ__FnCalls!A126</f>
        <v>43800</v>
      </c>
      <c r="EA122" s="45">
        <f>ZZZ__FnCalls!A115</f>
        <v>43466</v>
      </c>
      <c r="EB122" s="44">
        <f>ZZZ__FnCalls!A127</f>
        <v>43831</v>
      </c>
      <c r="EC122" s="44">
        <f>ZZZ__FnCalls!A128</f>
        <v>43862</v>
      </c>
      <c r="ED122" s="44">
        <f>ZZZ__FnCalls!A129</f>
        <v>43891</v>
      </c>
      <c r="EE122" s="44">
        <f>ZZZ__FnCalls!A130</f>
        <v>43922</v>
      </c>
      <c r="EF122" s="44">
        <f>ZZZ__FnCalls!A131</f>
        <v>43952</v>
      </c>
      <c r="EG122" s="44">
        <f>ZZZ__FnCalls!A132</f>
        <v>43983</v>
      </c>
      <c r="EH122" s="44">
        <f>ZZZ__FnCalls!A133</f>
        <v>44013</v>
      </c>
      <c r="EI122" s="44">
        <f>ZZZ__FnCalls!A134</f>
        <v>44044</v>
      </c>
      <c r="EJ122" s="44">
        <f>ZZZ__FnCalls!A135</f>
        <v>44075</v>
      </c>
      <c r="EK122" s="44">
        <f>ZZZ__FnCalls!A136</f>
        <v>44105</v>
      </c>
      <c r="EL122" s="44">
        <f>ZZZ__FnCalls!A137</f>
        <v>44136</v>
      </c>
      <c r="EM122" s="44">
        <f>ZZZ__FnCalls!A138</f>
        <v>44166</v>
      </c>
      <c r="EN122" s="45">
        <f>ZZZ__FnCalls!A127</f>
        <v>43831</v>
      </c>
    </row>
    <row r="123" spans="1:144" ht="12.75" customHeight="1">
      <c r="A123" s="2" t="str">
        <f>"Consumption_mean_2"</f>
        <v>Consumption_mean_2</v>
      </c>
    </row>
    <row r="124" spans="1:144" ht="12.75" customHeight="1">
      <c r="B124" s="19" t="str">
        <f>ZZZ__FnCalls!F7</f>
        <v>Jan 2010</v>
      </c>
      <c r="C124" s="20" t="str">
        <f>ZZZ__FnCalls!F8</f>
        <v>Feb 2010</v>
      </c>
      <c r="D124" s="20" t="str">
        <f>ZZZ__FnCalls!F9</f>
        <v>Mar 2010</v>
      </c>
      <c r="E124" s="20" t="str">
        <f>ZZZ__FnCalls!F10</f>
        <v>Apr 2010</v>
      </c>
      <c r="F124" s="20" t="str">
        <f>ZZZ__FnCalls!F11</f>
        <v>May 2010</v>
      </c>
      <c r="G124" s="20" t="str">
        <f>ZZZ__FnCalls!F12</f>
        <v>Jun 2010</v>
      </c>
      <c r="H124" s="20" t="str">
        <f>ZZZ__FnCalls!F13</f>
        <v>Jul 2010</v>
      </c>
      <c r="I124" s="20" t="str">
        <f>ZZZ__FnCalls!F14</f>
        <v>Aug 2010</v>
      </c>
      <c r="J124" s="20" t="str">
        <f>ZZZ__FnCalls!F15</f>
        <v>Sep 2010</v>
      </c>
      <c r="K124" s="20" t="str">
        <f>ZZZ__FnCalls!F16</f>
        <v>Oct 2010</v>
      </c>
      <c r="L124" s="20" t="str">
        <f>ZZZ__FnCalls!F17</f>
        <v>Nov 2010</v>
      </c>
      <c r="M124" s="20" t="str">
        <f>ZZZ__FnCalls!F18</f>
        <v>Dec 2010</v>
      </c>
      <c r="N124" s="21" t="str">
        <f>ZZZ__FnCalls!H7</f>
        <v>2010</v>
      </c>
      <c r="O124" s="20" t="str">
        <f>ZZZ__FnCalls!F19</f>
        <v>Jan 2011</v>
      </c>
      <c r="P124" s="20" t="str">
        <f>ZZZ__FnCalls!F20</f>
        <v>Feb 2011</v>
      </c>
      <c r="Q124" s="20" t="str">
        <f>ZZZ__FnCalls!F21</f>
        <v>Mar 2011</v>
      </c>
      <c r="R124" s="20" t="str">
        <f>ZZZ__FnCalls!F22</f>
        <v>Apr 2011</v>
      </c>
      <c r="S124" s="20" t="str">
        <f>ZZZ__FnCalls!F23</f>
        <v>May 2011</v>
      </c>
      <c r="T124" s="20" t="str">
        <f>ZZZ__FnCalls!F24</f>
        <v>Jun 2011</v>
      </c>
      <c r="U124" s="20" t="str">
        <f>ZZZ__FnCalls!F25</f>
        <v>Jul 2011</v>
      </c>
      <c r="V124" s="20" t="str">
        <f>ZZZ__FnCalls!F26</f>
        <v>Aug 2011</v>
      </c>
      <c r="W124" s="20" t="str">
        <f>ZZZ__FnCalls!F27</f>
        <v>Sep 2011</v>
      </c>
      <c r="X124" s="20" t="str">
        <f>ZZZ__FnCalls!F28</f>
        <v>Oct 2011</v>
      </c>
      <c r="Y124" s="20" t="str">
        <f>ZZZ__FnCalls!F29</f>
        <v>Nov 2011</v>
      </c>
      <c r="Z124" s="20" t="str">
        <f>ZZZ__FnCalls!F30</f>
        <v>Dec 2011</v>
      </c>
      <c r="AA124" s="21" t="str">
        <f>ZZZ__FnCalls!H19</f>
        <v>2011</v>
      </c>
      <c r="AB124" s="20" t="str">
        <f>ZZZ__FnCalls!F31</f>
        <v>Jan 2012</v>
      </c>
      <c r="AC124" s="20" t="str">
        <f>ZZZ__FnCalls!F32</f>
        <v>Feb 2012</v>
      </c>
      <c r="AD124" s="20" t="str">
        <f>ZZZ__FnCalls!F33</f>
        <v>Mar 2012</v>
      </c>
      <c r="AE124" s="20" t="str">
        <f>ZZZ__FnCalls!F34</f>
        <v>Apr 2012</v>
      </c>
      <c r="AF124" s="20" t="str">
        <f>ZZZ__FnCalls!F35</f>
        <v>May 2012</v>
      </c>
      <c r="AG124" s="20" t="str">
        <f>ZZZ__FnCalls!F36</f>
        <v>Jun 2012</v>
      </c>
      <c r="AH124" s="20" t="str">
        <f>ZZZ__FnCalls!F37</f>
        <v>Jul 2012</v>
      </c>
      <c r="AI124" s="20" t="str">
        <f>ZZZ__FnCalls!F38</f>
        <v>Aug 2012</v>
      </c>
      <c r="AJ124" s="20" t="str">
        <f>ZZZ__FnCalls!F39</f>
        <v>Sep 2012</v>
      </c>
      <c r="AK124" s="20" t="str">
        <f>ZZZ__FnCalls!F40</f>
        <v>Oct 2012</v>
      </c>
      <c r="AL124" s="20" t="str">
        <f>ZZZ__FnCalls!F41</f>
        <v>Nov 2012</v>
      </c>
      <c r="AM124" s="20" t="str">
        <f>ZZZ__FnCalls!F42</f>
        <v>Dec 2012</v>
      </c>
      <c r="AN124" s="21" t="str">
        <f>ZZZ__FnCalls!H31</f>
        <v>2012</v>
      </c>
      <c r="AO124" s="20" t="str">
        <f>ZZZ__FnCalls!F43</f>
        <v>Jan 2013</v>
      </c>
      <c r="AP124" s="20" t="str">
        <f>ZZZ__FnCalls!F44</f>
        <v>Feb 2013</v>
      </c>
      <c r="AQ124" s="20" t="str">
        <f>ZZZ__FnCalls!F45</f>
        <v>Mar 2013</v>
      </c>
      <c r="AR124" s="20" t="str">
        <f>ZZZ__FnCalls!F46</f>
        <v>Apr 2013</v>
      </c>
      <c r="AS124" s="20" t="str">
        <f>ZZZ__FnCalls!F47</f>
        <v>May 2013</v>
      </c>
      <c r="AT124" s="20" t="str">
        <f>ZZZ__FnCalls!F48</f>
        <v>Jun 2013</v>
      </c>
      <c r="AU124" s="20" t="str">
        <f>ZZZ__FnCalls!F49</f>
        <v>Jul 2013</v>
      </c>
      <c r="AV124" s="20" t="str">
        <f>ZZZ__FnCalls!F50</f>
        <v>Aug 2013</v>
      </c>
      <c r="AW124" s="20" t="str">
        <f>ZZZ__FnCalls!F51</f>
        <v>Sep 2013</v>
      </c>
      <c r="AX124" s="20" t="str">
        <f>ZZZ__FnCalls!F52</f>
        <v>Oct 2013</v>
      </c>
      <c r="AY124" s="20" t="str">
        <f>ZZZ__FnCalls!F53</f>
        <v>Nov 2013</v>
      </c>
      <c r="AZ124" s="20" t="str">
        <f>ZZZ__FnCalls!F54</f>
        <v>Dec 2013</v>
      </c>
      <c r="BA124" s="21" t="str">
        <f>ZZZ__FnCalls!H43</f>
        <v>2013</v>
      </c>
      <c r="BB124" s="20" t="str">
        <f>ZZZ__FnCalls!F55</f>
        <v>Jan 2014</v>
      </c>
      <c r="BC124" s="20" t="str">
        <f>ZZZ__FnCalls!F56</f>
        <v>Feb 2014</v>
      </c>
      <c r="BD124" s="20" t="str">
        <f>ZZZ__FnCalls!F57</f>
        <v>Mar 2014</v>
      </c>
      <c r="BE124" s="20" t="str">
        <f>ZZZ__FnCalls!F58</f>
        <v>Apr 2014</v>
      </c>
      <c r="BF124" s="20" t="str">
        <f>ZZZ__FnCalls!F59</f>
        <v>May 2014</v>
      </c>
      <c r="BG124" s="20" t="str">
        <f>ZZZ__FnCalls!F60</f>
        <v>Jun 2014</v>
      </c>
      <c r="BH124" s="20" t="str">
        <f>ZZZ__FnCalls!F61</f>
        <v>Jul 2014</v>
      </c>
      <c r="BI124" s="20" t="str">
        <f>ZZZ__FnCalls!F62</f>
        <v>Aug 2014</v>
      </c>
      <c r="BJ124" s="20" t="str">
        <f>ZZZ__FnCalls!F63</f>
        <v>Sep 2014</v>
      </c>
      <c r="BK124" s="20" t="str">
        <f>ZZZ__FnCalls!F64</f>
        <v>Oct 2014</v>
      </c>
      <c r="BL124" s="20" t="str">
        <f>ZZZ__FnCalls!F65</f>
        <v>Nov 2014</v>
      </c>
      <c r="BM124" s="20" t="str">
        <f>ZZZ__FnCalls!F66</f>
        <v>Dec 2014</v>
      </c>
      <c r="BN124" s="21" t="str">
        <f>ZZZ__FnCalls!H55</f>
        <v>2014</v>
      </c>
      <c r="BO124" s="20" t="str">
        <f>ZZZ__FnCalls!F67</f>
        <v>Jan 2015</v>
      </c>
      <c r="BP124" s="20" t="str">
        <f>ZZZ__FnCalls!F68</f>
        <v>Feb 2015</v>
      </c>
      <c r="BQ124" s="20" t="str">
        <f>ZZZ__FnCalls!F69</f>
        <v>Mar 2015</v>
      </c>
      <c r="BR124" s="20" t="str">
        <f>ZZZ__FnCalls!F70</f>
        <v>Apr 2015</v>
      </c>
      <c r="BS124" s="20" t="str">
        <f>ZZZ__FnCalls!F71</f>
        <v>May 2015</v>
      </c>
      <c r="BT124" s="20" t="str">
        <f>ZZZ__FnCalls!F72</f>
        <v>Jun 2015</v>
      </c>
      <c r="BU124" s="20" t="str">
        <f>ZZZ__FnCalls!F73</f>
        <v>Jul 2015</v>
      </c>
      <c r="BV124" s="20" t="str">
        <f>ZZZ__FnCalls!F74</f>
        <v>Aug 2015</v>
      </c>
      <c r="BW124" s="20" t="str">
        <f>ZZZ__FnCalls!F75</f>
        <v>Sep 2015</v>
      </c>
      <c r="BX124" s="20" t="str">
        <f>ZZZ__FnCalls!F76</f>
        <v>Oct 2015</v>
      </c>
      <c r="BY124" s="20" t="str">
        <f>ZZZ__FnCalls!F77</f>
        <v>Nov 2015</v>
      </c>
      <c r="BZ124" s="20" t="str">
        <f>ZZZ__FnCalls!F78</f>
        <v>Dec 2015</v>
      </c>
      <c r="CA124" s="21" t="str">
        <f>ZZZ__FnCalls!H67</f>
        <v>2015</v>
      </c>
      <c r="CB124" s="20" t="str">
        <f>ZZZ__FnCalls!F79</f>
        <v>Jan 2016</v>
      </c>
      <c r="CC124" s="20" t="str">
        <f>ZZZ__FnCalls!F80</f>
        <v>Feb 2016</v>
      </c>
      <c r="CD124" s="20" t="str">
        <f>ZZZ__FnCalls!F81</f>
        <v>Mar 2016</v>
      </c>
      <c r="CE124" s="20" t="str">
        <f>ZZZ__FnCalls!F82</f>
        <v>Apr 2016</v>
      </c>
      <c r="CF124" s="20" t="str">
        <f>ZZZ__FnCalls!F83</f>
        <v>May 2016</v>
      </c>
      <c r="CG124" s="20" t="str">
        <f>ZZZ__FnCalls!F84</f>
        <v>Jun 2016</v>
      </c>
      <c r="CH124" s="20" t="str">
        <f>ZZZ__FnCalls!F85</f>
        <v>Jul 2016</v>
      </c>
      <c r="CI124" s="20" t="str">
        <f>ZZZ__FnCalls!F86</f>
        <v>Aug 2016</v>
      </c>
      <c r="CJ124" s="20" t="str">
        <f>ZZZ__FnCalls!F87</f>
        <v>Sep 2016</v>
      </c>
      <c r="CK124" s="20" t="str">
        <f>ZZZ__FnCalls!F88</f>
        <v>Oct 2016</v>
      </c>
      <c r="CL124" s="20" t="str">
        <f>ZZZ__FnCalls!F89</f>
        <v>Nov 2016</v>
      </c>
      <c r="CM124" s="20" t="str">
        <f>ZZZ__FnCalls!F90</f>
        <v>Dec 2016</v>
      </c>
      <c r="CN124" s="21" t="str">
        <f>ZZZ__FnCalls!H79</f>
        <v>2016</v>
      </c>
      <c r="CO124" s="20" t="str">
        <f>ZZZ__FnCalls!F91</f>
        <v>Jan 2017</v>
      </c>
      <c r="CP124" s="20" t="str">
        <f>ZZZ__FnCalls!F92</f>
        <v>Feb 2017</v>
      </c>
      <c r="CQ124" s="20" t="str">
        <f>ZZZ__FnCalls!F93</f>
        <v>Mar 2017</v>
      </c>
      <c r="CR124" s="20" t="str">
        <f>ZZZ__FnCalls!F94</f>
        <v>Apr 2017</v>
      </c>
      <c r="CS124" s="20" t="str">
        <f>ZZZ__FnCalls!F95</f>
        <v>May 2017</v>
      </c>
      <c r="CT124" s="20" t="str">
        <f>ZZZ__FnCalls!F96</f>
        <v>Jun 2017</v>
      </c>
      <c r="CU124" s="20" t="str">
        <f>ZZZ__FnCalls!F97</f>
        <v>Jul 2017</v>
      </c>
      <c r="CV124" s="20" t="str">
        <f>ZZZ__FnCalls!F98</f>
        <v>Aug 2017</v>
      </c>
      <c r="CW124" s="20" t="str">
        <f>ZZZ__FnCalls!F99</f>
        <v>Sep 2017</v>
      </c>
      <c r="CX124" s="20" t="str">
        <f>ZZZ__FnCalls!F100</f>
        <v>Oct 2017</v>
      </c>
      <c r="CY124" s="20" t="str">
        <f>ZZZ__FnCalls!F101</f>
        <v>Nov 2017</v>
      </c>
      <c r="CZ124" s="20" t="str">
        <f>ZZZ__FnCalls!F102</f>
        <v>Dec 2017</v>
      </c>
      <c r="DA124" s="21" t="str">
        <f>ZZZ__FnCalls!H91</f>
        <v>2017</v>
      </c>
      <c r="DB124" s="20" t="str">
        <f>ZZZ__FnCalls!F103</f>
        <v>Jan 2018</v>
      </c>
      <c r="DC124" s="20" t="str">
        <f>ZZZ__FnCalls!F104</f>
        <v>Feb 2018</v>
      </c>
      <c r="DD124" s="20" t="str">
        <f>ZZZ__FnCalls!F105</f>
        <v>Mar 2018</v>
      </c>
      <c r="DE124" s="20" t="str">
        <f>ZZZ__FnCalls!F106</f>
        <v>Apr 2018</v>
      </c>
      <c r="DF124" s="20" t="str">
        <f>ZZZ__FnCalls!F107</f>
        <v>May 2018</v>
      </c>
      <c r="DG124" s="20" t="str">
        <f>ZZZ__FnCalls!F108</f>
        <v>Jun 2018</v>
      </c>
      <c r="DH124" s="20" t="str">
        <f>ZZZ__FnCalls!F109</f>
        <v>Jul 2018</v>
      </c>
      <c r="DI124" s="20" t="str">
        <f>ZZZ__FnCalls!F110</f>
        <v>Aug 2018</v>
      </c>
      <c r="DJ124" s="20" t="str">
        <f>ZZZ__FnCalls!F111</f>
        <v>Sep 2018</v>
      </c>
      <c r="DK124" s="20" t="str">
        <f>ZZZ__FnCalls!F112</f>
        <v>Oct 2018</v>
      </c>
      <c r="DL124" s="20" t="str">
        <f>ZZZ__FnCalls!F113</f>
        <v>Nov 2018</v>
      </c>
      <c r="DM124" s="20" t="str">
        <f>ZZZ__FnCalls!F114</f>
        <v>Dec 2018</v>
      </c>
      <c r="DN124" s="21" t="str">
        <f>ZZZ__FnCalls!H103</f>
        <v>2018</v>
      </c>
      <c r="DO124" s="20" t="str">
        <f>ZZZ__FnCalls!F115</f>
        <v>Jan 2019</v>
      </c>
      <c r="DP124" s="20" t="str">
        <f>ZZZ__FnCalls!F116</f>
        <v>Feb 2019</v>
      </c>
      <c r="DQ124" s="20" t="str">
        <f>ZZZ__FnCalls!F117</f>
        <v>Mar 2019</v>
      </c>
      <c r="DR124" s="20" t="str">
        <f>ZZZ__FnCalls!F118</f>
        <v>Apr 2019</v>
      </c>
      <c r="DS124" s="20" t="str">
        <f>ZZZ__FnCalls!F119</f>
        <v>May 2019</v>
      </c>
      <c r="DT124" s="20" t="str">
        <f>ZZZ__FnCalls!F120</f>
        <v>Jun 2019</v>
      </c>
      <c r="DU124" s="20" t="str">
        <f>ZZZ__FnCalls!F121</f>
        <v>Jul 2019</v>
      </c>
      <c r="DV124" s="20" t="str">
        <f>ZZZ__FnCalls!F122</f>
        <v>Aug 2019</v>
      </c>
      <c r="DW124" s="20" t="str">
        <f>ZZZ__FnCalls!F123</f>
        <v>Sep 2019</v>
      </c>
      <c r="DX124" s="20" t="str">
        <f>ZZZ__FnCalls!F124</f>
        <v>Oct 2019</v>
      </c>
      <c r="DY124" s="20" t="str">
        <f>ZZZ__FnCalls!F125</f>
        <v>Nov 2019</v>
      </c>
      <c r="DZ124" s="20" t="str">
        <f>ZZZ__FnCalls!F126</f>
        <v>Dec 2019</v>
      </c>
      <c r="EA124" s="21" t="str">
        <f>ZZZ__FnCalls!H115</f>
        <v>2019</v>
      </c>
      <c r="EB124" s="20" t="str">
        <f>ZZZ__FnCalls!F127</f>
        <v>Jan 2020</v>
      </c>
      <c r="EC124" s="20" t="str">
        <f>ZZZ__FnCalls!F128</f>
        <v>Feb 2020</v>
      </c>
      <c r="ED124" s="20" t="str">
        <f>ZZZ__FnCalls!F129</f>
        <v>Mar 2020</v>
      </c>
      <c r="EE124" s="20" t="str">
        <f>ZZZ__FnCalls!F130</f>
        <v>Apr 2020</v>
      </c>
      <c r="EF124" s="20" t="str">
        <f>ZZZ__FnCalls!F131</f>
        <v>May 2020</v>
      </c>
      <c r="EG124" s="20" t="str">
        <f>ZZZ__FnCalls!F132</f>
        <v>Jun 2020</v>
      </c>
      <c r="EH124" s="20" t="str">
        <f>ZZZ__FnCalls!F133</f>
        <v>Jul 2020</v>
      </c>
      <c r="EI124" s="20" t="str">
        <f>ZZZ__FnCalls!F134</f>
        <v>Aug 2020</v>
      </c>
      <c r="EJ124" s="20" t="str">
        <f>ZZZ__FnCalls!F135</f>
        <v>Sep 2020</v>
      </c>
      <c r="EK124" s="20" t="str">
        <f>ZZZ__FnCalls!F136</f>
        <v>Oct 2020</v>
      </c>
      <c r="EL124" s="20" t="str">
        <f>ZZZ__FnCalls!F137</f>
        <v>Nov 2020</v>
      </c>
      <c r="EM124" s="20" t="str">
        <f>ZZZ__FnCalls!F138</f>
        <v>Dec 2020</v>
      </c>
      <c r="EN124" s="21" t="str">
        <f>ZZZ__FnCalls!H127</f>
        <v>2020</v>
      </c>
    </row>
    <row r="125" spans="1:144" ht="12.75" customHeight="1">
      <c r="A125" s="5"/>
      <c r="B125" s="44" t="str">
        <f>ZZZ__FnCalls!F7</f>
        <v>Jan 2010</v>
      </c>
      <c r="C125" s="44" t="str">
        <f>ZZZ__FnCalls!F8</f>
        <v>Feb 2010</v>
      </c>
      <c r="D125" s="44" t="str">
        <f>ZZZ__FnCalls!F9</f>
        <v>Mar 2010</v>
      </c>
      <c r="E125" s="44" t="str">
        <f>ZZZ__FnCalls!F10</f>
        <v>Apr 2010</v>
      </c>
      <c r="F125" s="44" t="str">
        <f>ZZZ__FnCalls!F11</f>
        <v>May 2010</v>
      </c>
      <c r="G125" s="44" t="str">
        <f>ZZZ__FnCalls!F12</f>
        <v>Jun 2010</v>
      </c>
      <c r="H125" s="44" t="str">
        <f>ZZZ__FnCalls!F13</f>
        <v>Jul 2010</v>
      </c>
      <c r="I125" s="44" t="str">
        <f>ZZZ__FnCalls!F14</f>
        <v>Aug 2010</v>
      </c>
      <c r="J125" s="44" t="str">
        <f>ZZZ__FnCalls!F15</f>
        <v>Sep 2010</v>
      </c>
      <c r="K125" s="44" t="str">
        <f>ZZZ__FnCalls!F16</f>
        <v>Oct 2010</v>
      </c>
      <c r="L125" s="44" t="str">
        <f>ZZZ__FnCalls!F17</f>
        <v>Nov 2010</v>
      </c>
      <c r="M125" s="44" t="str">
        <f>ZZZ__FnCalls!F18</f>
        <v>Dec 2010</v>
      </c>
      <c r="N125" s="45" t="str">
        <f>ZZZ__FnCalls!F7</f>
        <v>Jan 2010</v>
      </c>
      <c r="O125" s="44" t="str">
        <f>ZZZ__FnCalls!F19</f>
        <v>Jan 2011</v>
      </c>
      <c r="P125" s="44" t="str">
        <f>ZZZ__FnCalls!F20</f>
        <v>Feb 2011</v>
      </c>
      <c r="Q125" s="44" t="str">
        <f>ZZZ__FnCalls!F21</f>
        <v>Mar 2011</v>
      </c>
      <c r="R125" s="44" t="str">
        <f>ZZZ__FnCalls!F22</f>
        <v>Apr 2011</v>
      </c>
      <c r="S125" s="44" t="str">
        <f>ZZZ__FnCalls!F23</f>
        <v>May 2011</v>
      </c>
      <c r="T125" s="44" t="str">
        <f>ZZZ__FnCalls!F24</f>
        <v>Jun 2011</v>
      </c>
      <c r="U125" s="44" t="str">
        <f>ZZZ__FnCalls!F25</f>
        <v>Jul 2011</v>
      </c>
      <c r="V125" s="44" t="str">
        <f>ZZZ__FnCalls!F26</f>
        <v>Aug 2011</v>
      </c>
      <c r="W125" s="44" t="str">
        <f>ZZZ__FnCalls!F27</f>
        <v>Sep 2011</v>
      </c>
      <c r="X125" s="44" t="str">
        <f>ZZZ__FnCalls!F28</f>
        <v>Oct 2011</v>
      </c>
      <c r="Y125" s="44" t="str">
        <f>ZZZ__FnCalls!F29</f>
        <v>Nov 2011</v>
      </c>
      <c r="Z125" s="44" t="str">
        <f>ZZZ__FnCalls!F30</f>
        <v>Dec 2011</v>
      </c>
      <c r="AA125" s="45" t="str">
        <f>ZZZ__FnCalls!F19</f>
        <v>Jan 2011</v>
      </c>
      <c r="AB125" s="44" t="str">
        <f>ZZZ__FnCalls!F31</f>
        <v>Jan 2012</v>
      </c>
      <c r="AC125" s="44" t="str">
        <f>ZZZ__FnCalls!F32</f>
        <v>Feb 2012</v>
      </c>
      <c r="AD125" s="44" t="str">
        <f>ZZZ__FnCalls!F33</f>
        <v>Mar 2012</v>
      </c>
      <c r="AE125" s="44" t="str">
        <f>ZZZ__FnCalls!F34</f>
        <v>Apr 2012</v>
      </c>
      <c r="AF125" s="44" t="str">
        <f>ZZZ__FnCalls!F35</f>
        <v>May 2012</v>
      </c>
      <c r="AG125" s="44" t="str">
        <f>ZZZ__FnCalls!F36</f>
        <v>Jun 2012</v>
      </c>
      <c r="AH125" s="44" t="str">
        <f>ZZZ__FnCalls!F37</f>
        <v>Jul 2012</v>
      </c>
      <c r="AI125" s="44" t="str">
        <f>ZZZ__FnCalls!F38</f>
        <v>Aug 2012</v>
      </c>
      <c r="AJ125" s="44" t="str">
        <f>ZZZ__FnCalls!F39</f>
        <v>Sep 2012</v>
      </c>
      <c r="AK125" s="44" t="str">
        <f>ZZZ__FnCalls!F40</f>
        <v>Oct 2012</v>
      </c>
      <c r="AL125" s="44" t="str">
        <f>ZZZ__FnCalls!F41</f>
        <v>Nov 2012</v>
      </c>
      <c r="AM125" s="44" t="str">
        <f>ZZZ__FnCalls!F42</f>
        <v>Dec 2012</v>
      </c>
      <c r="AN125" s="45" t="str">
        <f>ZZZ__FnCalls!F31</f>
        <v>Jan 2012</v>
      </c>
      <c r="AO125" s="44" t="str">
        <f>ZZZ__FnCalls!F43</f>
        <v>Jan 2013</v>
      </c>
      <c r="AP125" s="44" t="str">
        <f>ZZZ__FnCalls!F44</f>
        <v>Feb 2013</v>
      </c>
      <c r="AQ125" s="44" t="str">
        <f>ZZZ__FnCalls!F45</f>
        <v>Mar 2013</v>
      </c>
      <c r="AR125" s="44" t="str">
        <f>ZZZ__FnCalls!F46</f>
        <v>Apr 2013</v>
      </c>
      <c r="AS125" s="44" t="str">
        <f>ZZZ__FnCalls!F47</f>
        <v>May 2013</v>
      </c>
      <c r="AT125" s="44" t="str">
        <f>ZZZ__FnCalls!F48</f>
        <v>Jun 2013</v>
      </c>
      <c r="AU125" s="44" t="str">
        <f>ZZZ__FnCalls!F49</f>
        <v>Jul 2013</v>
      </c>
      <c r="AV125" s="44" t="str">
        <f>ZZZ__FnCalls!F50</f>
        <v>Aug 2013</v>
      </c>
      <c r="AW125" s="44" t="str">
        <f>ZZZ__FnCalls!F51</f>
        <v>Sep 2013</v>
      </c>
      <c r="AX125" s="44" t="str">
        <f>ZZZ__FnCalls!F52</f>
        <v>Oct 2013</v>
      </c>
      <c r="AY125" s="44" t="str">
        <f>ZZZ__FnCalls!F53</f>
        <v>Nov 2013</v>
      </c>
      <c r="AZ125" s="44" t="str">
        <f>ZZZ__FnCalls!F54</f>
        <v>Dec 2013</v>
      </c>
      <c r="BA125" s="45" t="str">
        <f>ZZZ__FnCalls!F43</f>
        <v>Jan 2013</v>
      </c>
      <c r="BB125" s="44" t="str">
        <f>ZZZ__FnCalls!F55</f>
        <v>Jan 2014</v>
      </c>
      <c r="BC125" s="44" t="str">
        <f>ZZZ__FnCalls!F56</f>
        <v>Feb 2014</v>
      </c>
      <c r="BD125" s="44" t="str">
        <f>ZZZ__FnCalls!F57</f>
        <v>Mar 2014</v>
      </c>
      <c r="BE125" s="44" t="str">
        <f>ZZZ__FnCalls!F58</f>
        <v>Apr 2014</v>
      </c>
      <c r="BF125" s="44" t="str">
        <f>ZZZ__FnCalls!F59</f>
        <v>May 2014</v>
      </c>
      <c r="BG125" s="44" t="str">
        <f>ZZZ__FnCalls!F60</f>
        <v>Jun 2014</v>
      </c>
      <c r="BH125" s="44" t="str">
        <f>ZZZ__FnCalls!F61</f>
        <v>Jul 2014</v>
      </c>
      <c r="BI125" s="44" t="str">
        <f>ZZZ__FnCalls!F62</f>
        <v>Aug 2014</v>
      </c>
      <c r="BJ125" s="44" t="str">
        <f>ZZZ__FnCalls!F63</f>
        <v>Sep 2014</v>
      </c>
      <c r="BK125" s="44" t="str">
        <f>ZZZ__FnCalls!F64</f>
        <v>Oct 2014</v>
      </c>
      <c r="BL125" s="44" t="str">
        <f>ZZZ__FnCalls!F65</f>
        <v>Nov 2014</v>
      </c>
      <c r="BM125" s="44" t="str">
        <f>ZZZ__FnCalls!F66</f>
        <v>Dec 2014</v>
      </c>
      <c r="BN125" s="45" t="str">
        <f>ZZZ__FnCalls!F55</f>
        <v>Jan 2014</v>
      </c>
      <c r="BO125" s="44" t="str">
        <f>ZZZ__FnCalls!F67</f>
        <v>Jan 2015</v>
      </c>
      <c r="BP125" s="44" t="str">
        <f>ZZZ__FnCalls!F68</f>
        <v>Feb 2015</v>
      </c>
      <c r="BQ125" s="44" t="str">
        <f>ZZZ__FnCalls!F69</f>
        <v>Mar 2015</v>
      </c>
      <c r="BR125" s="44" t="str">
        <f>ZZZ__FnCalls!F70</f>
        <v>Apr 2015</v>
      </c>
      <c r="BS125" s="44" t="str">
        <f>ZZZ__FnCalls!F71</f>
        <v>May 2015</v>
      </c>
      <c r="BT125" s="44" t="str">
        <f>ZZZ__FnCalls!F72</f>
        <v>Jun 2015</v>
      </c>
      <c r="BU125" s="44" t="str">
        <f>ZZZ__FnCalls!F73</f>
        <v>Jul 2015</v>
      </c>
      <c r="BV125" s="44" t="str">
        <f>ZZZ__FnCalls!F74</f>
        <v>Aug 2015</v>
      </c>
      <c r="BW125" s="44" t="str">
        <f>ZZZ__FnCalls!F75</f>
        <v>Sep 2015</v>
      </c>
      <c r="BX125" s="44" t="str">
        <f>ZZZ__FnCalls!F76</f>
        <v>Oct 2015</v>
      </c>
      <c r="BY125" s="44" t="str">
        <f>ZZZ__FnCalls!F77</f>
        <v>Nov 2015</v>
      </c>
      <c r="BZ125" s="44" t="str">
        <f>ZZZ__FnCalls!F78</f>
        <v>Dec 2015</v>
      </c>
      <c r="CA125" s="45" t="str">
        <f>ZZZ__FnCalls!F67</f>
        <v>Jan 2015</v>
      </c>
      <c r="CB125" s="44" t="str">
        <f>ZZZ__FnCalls!F79</f>
        <v>Jan 2016</v>
      </c>
      <c r="CC125" s="44" t="str">
        <f>ZZZ__FnCalls!F80</f>
        <v>Feb 2016</v>
      </c>
      <c r="CD125" s="44" t="str">
        <f>ZZZ__FnCalls!F81</f>
        <v>Mar 2016</v>
      </c>
      <c r="CE125" s="44" t="str">
        <f>ZZZ__FnCalls!F82</f>
        <v>Apr 2016</v>
      </c>
      <c r="CF125" s="44" t="str">
        <f>ZZZ__FnCalls!F83</f>
        <v>May 2016</v>
      </c>
      <c r="CG125" s="44" t="str">
        <f>ZZZ__FnCalls!F84</f>
        <v>Jun 2016</v>
      </c>
      <c r="CH125" s="44" t="str">
        <f>ZZZ__FnCalls!F85</f>
        <v>Jul 2016</v>
      </c>
      <c r="CI125" s="44" t="str">
        <f>ZZZ__FnCalls!F86</f>
        <v>Aug 2016</v>
      </c>
      <c r="CJ125" s="44" t="str">
        <f>ZZZ__FnCalls!F87</f>
        <v>Sep 2016</v>
      </c>
      <c r="CK125" s="44" t="str">
        <f>ZZZ__FnCalls!F88</f>
        <v>Oct 2016</v>
      </c>
      <c r="CL125" s="44" t="str">
        <f>ZZZ__FnCalls!F89</f>
        <v>Nov 2016</v>
      </c>
      <c r="CM125" s="44" t="str">
        <f>ZZZ__FnCalls!F90</f>
        <v>Dec 2016</v>
      </c>
      <c r="CN125" s="45" t="str">
        <f>ZZZ__FnCalls!F79</f>
        <v>Jan 2016</v>
      </c>
      <c r="CO125" s="44" t="str">
        <f>ZZZ__FnCalls!F91</f>
        <v>Jan 2017</v>
      </c>
      <c r="CP125" s="44" t="str">
        <f>ZZZ__FnCalls!F92</f>
        <v>Feb 2017</v>
      </c>
      <c r="CQ125" s="44" t="str">
        <f>ZZZ__FnCalls!F93</f>
        <v>Mar 2017</v>
      </c>
      <c r="CR125" s="44" t="str">
        <f>ZZZ__FnCalls!F94</f>
        <v>Apr 2017</v>
      </c>
      <c r="CS125" s="44" t="str">
        <f>ZZZ__FnCalls!F95</f>
        <v>May 2017</v>
      </c>
      <c r="CT125" s="44" t="str">
        <f>ZZZ__FnCalls!F96</f>
        <v>Jun 2017</v>
      </c>
      <c r="CU125" s="44" t="str">
        <f>ZZZ__FnCalls!F97</f>
        <v>Jul 2017</v>
      </c>
      <c r="CV125" s="44" t="str">
        <f>ZZZ__FnCalls!F98</f>
        <v>Aug 2017</v>
      </c>
      <c r="CW125" s="44" t="str">
        <f>ZZZ__FnCalls!F99</f>
        <v>Sep 2017</v>
      </c>
      <c r="CX125" s="44" t="str">
        <f>ZZZ__FnCalls!F100</f>
        <v>Oct 2017</v>
      </c>
      <c r="CY125" s="44" t="str">
        <f>ZZZ__FnCalls!F101</f>
        <v>Nov 2017</v>
      </c>
      <c r="CZ125" s="44" t="str">
        <f>ZZZ__FnCalls!F102</f>
        <v>Dec 2017</v>
      </c>
      <c r="DA125" s="45" t="str">
        <f>ZZZ__FnCalls!F91</f>
        <v>Jan 2017</v>
      </c>
      <c r="DB125" s="44" t="str">
        <f>ZZZ__FnCalls!F103</f>
        <v>Jan 2018</v>
      </c>
      <c r="DC125" s="44" t="str">
        <f>ZZZ__FnCalls!F104</f>
        <v>Feb 2018</v>
      </c>
      <c r="DD125" s="44" t="str">
        <f>ZZZ__FnCalls!F105</f>
        <v>Mar 2018</v>
      </c>
      <c r="DE125" s="44" t="str">
        <f>ZZZ__FnCalls!F106</f>
        <v>Apr 2018</v>
      </c>
      <c r="DF125" s="44" t="str">
        <f>ZZZ__FnCalls!F107</f>
        <v>May 2018</v>
      </c>
      <c r="DG125" s="44" t="str">
        <f>ZZZ__FnCalls!F108</f>
        <v>Jun 2018</v>
      </c>
      <c r="DH125" s="44" t="str">
        <f>ZZZ__FnCalls!F109</f>
        <v>Jul 2018</v>
      </c>
      <c r="DI125" s="44" t="str">
        <f>ZZZ__FnCalls!F110</f>
        <v>Aug 2018</v>
      </c>
      <c r="DJ125" s="44" t="str">
        <f>ZZZ__FnCalls!F111</f>
        <v>Sep 2018</v>
      </c>
      <c r="DK125" s="44" t="str">
        <f>ZZZ__FnCalls!F112</f>
        <v>Oct 2018</v>
      </c>
      <c r="DL125" s="44" t="str">
        <f>ZZZ__FnCalls!F113</f>
        <v>Nov 2018</v>
      </c>
      <c r="DM125" s="44" t="str">
        <f>ZZZ__FnCalls!F114</f>
        <v>Dec 2018</v>
      </c>
      <c r="DN125" s="45" t="str">
        <f>ZZZ__FnCalls!F103</f>
        <v>Jan 2018</v>
      </c>
      <c r="DO125" s="44" t="str">
        <f>ZZZ__FnCalls!F115</f>
        <v>Jan 2019</v>
      </c>
      <c r="DP125" s="44" t="str">
        <f>ZZZ__FnCalls!F116</f>
        <v>Feb 2019</v>
      </c>
      <c r="DQ125" s="44" t="str">
        <f>ZZZ__FnCalls!F117</f>
        <v>Mar 2019</v>
      </c>
      <c r="DR125" s="44" t="str">
        <f>ZZZ__FnCalls!F118</f>
        <v>Apr 2019</v>
      </c>
      <c r="DS125" s="44" t="str">
        <f>ZZZ__FnCalls!F119</f>
        <v>May 2019</v>
      </c>
      <c r="DT125" s="44" t="str">
        <f>ZZZ__FnCalls!F120</f>
        <v>Jun 2019</v>
      </c>
      <c r="DU125" s="44" t="str">
        <f>ZZZ__FnCalls!F121</f>
        <v>Jul 2019</v>
      </c>
      <c r="DV125" s="44" t="str">
        <f>ZZZ__FnCalls!F122</f>
        <v>Aug 2019</v>
      </c>
      <c r="DW125" s="44" t="str">
        <f>ZZZ__FnCalls!F123</f>
        <v>Sep 2019</v>
      </c>
      <c r="DX125" s="44" t="str">
        <f>ZZZ__FnCalls!F124</f>
        <v>Oct 2019</v>
      </c>
      <c r="DY125" s="44" t="str">
        <f>ZZZ__FnCalls!F125</f>
        <v>Nov 2019</v>
      </c>
      <c r="DZ125" s="44" t="str">
        <f>ZZZ__FnCalls!F126</f>
        <v>Dec 2019</v>
      </c>
      <c r="EA125" s="45" t="str">
        <f>ZZZ__FnCalls!F115</f>
        <v>Jan 2019</v>
      </c>
      <c r="EB125" s="44" t="str">
        <f>ZZZ__FnCalls!F127</f>
        <v>Jan 2020</v>
      </c>
      <c r="EC125" s="44" t="str">
        <f>ZZZ__FnCalls!F128</f>
        <v>Feb 2020</v>
      </c>
      <c r="ED125" s="44" t="str">
        <f>ZZZ__FnCalls!F129</f>
        <v>Mar 2020</v>
      </c>
      <c r="EE125" s="44" t="str">
        <f>ZZZ__FnCalls!F130</f>
        <v>Apr 2020</v>
      </c>
      <c r="EF125" s="44" t="str">
        <f>ZZZ__FnCalls!F131</f>
        <v>May 2020</v>
      </c>
      <c r="EG125" s="44" t="str">
        <f>ZZZ__FnCalls!F132</f>
        <v>Jun 2020</v>
      </c>
      <c r="EH125" s="44" t="str">
        <f>ZZZ__FnCalls!F133</f>
        <v>Jul 2020</v>
      </c>
      <c r="EI125" s="44" t="str">
        <f>ZZZ__FnCalls!F134</f>
        <v>Aug 2020</v>
      </c>
      <c r="EJ125" s="44" t="str">
        <f>ZZZ__FnCalls!F135</f>
        <v>Sep 2020</v>
      </c>
      <c r="EK125" s="44" t="str">
        <f>ZZZ__FnCalls!F136</f>
        <v>Oct 2020</v>
      </c>
      <c r="EL125" s="44" t="str">
        <f>ZZZ__FnCalls!F137</f>
        <v>Nov 2020</v>
      </c>
      <c r="EM125" s="44" t="str">
        <f>ZZZ__FnCalls!F138</f>
        <v>Dec 2020</v>
      </c>
      <c r="EN125" s="45" t="str">
        <f>ZZZ__FnCalls!F127</f>
        <v>Jan 2020</v>
      </c>
    </row>
    <row r="126" spans="1:144" ht="12.75" customHeight="1">
      <c r="A126" s="2" t="str">
        <f>"Consumption_stdev_1"</f>
        <v>Consumption_stdev_1</v>
      </c>
    </row>
    <row r="127" spans="1:144" ht="12.75" customHeight="1">
      <c r="B127" s="19" t="str">
        <f>ZZZ__FnCalls!F7</f>
        <v>Jan 2010</v>
      </c>
      <c r="C127" s="20" t="str">
        <f>ZZZ__FnCalls!F8</f>
        <v>Feb 2010</v>
      </c>
      <c r="D127" s="20" t="str">
        <f>ZZZ__FnCalls!F9</f>
        <v>Mar 2010</v>
      </c>
      <c r="E127" s="20" t="str">
        <f>ZZZ__FnCalls!F10</f>
        <v>Apr 2010</v>
      </c>
      <c r="F127" s="20" t="str">
        <f>ZZZ__FnCalls!F11</f>
        <v>May 2010</v>
      </c>
      <c r="G127" s="20" t="str">
        <f>ZZZ__FnCalls!F12</f>
        <v>Jun 2010</v>
      </c>
      <c r="H127" s="20" t="str">
        <f>ZZZ__FnCalls!F13</f>
        <v>Jul 2010</v>
      </c>
      <c r="I127" s="20" t="str">
        <f>ZZZ__FnCalls!F14</f>
        <v>Aug 2010</v>
      </c>
      <c r="J127" s="20" t="str">
        <f>ZZZ__FnCalls!F15</f>
        <v>Sep 2010</v>
      </c>
      <c r="K127" s="20" t="str">
        <f>ZZZ__FnCalls!F16</f>
        <v>Oct 2010</v>
      </c>
      <c r="L127" s="20" t="str">
        <f>ZZZ__FnCalls!F17</f>
        <v>Nov 2010</v>
      </c>
      <c r="M127" s="20" t="str">
        <f>ZZZ__FnCalls!F18</f>
        <v>Dec 2010</v>
      </c>
      <c r="N127" s="21" t="str">
        <f>ZZZ__FnCalls!H7</f>
        <v>2010</v>
      </c>
      <c r="O127" s="20" t="str">
        <f>ZZZ__FnCalls!F19</f>
        <v>Jan 2011</v>
      </c>
      <c r="P127" s="20" t="str">
        <f>ZZZ__FnCalls!F20</f>
        <v>Feb 2011</v>
      </c>
      <c r="Q127" s="20" t="str">
        <f>ZZZ__FnCalls!F21</f>
        <v>Mar 2011</v>
      </c>
      <c r="R127" s="20" t="str">
        <f>ZZZ__FnCalls!F22</f>
        <v>Apr 2011</v>
      </c>
      <c r="S127" s="20" t="str">
        <f>ZZZ__FnCalls!F23</f>
        <v>May 2011</v>
      </c>
      <c r="T127" s="20" t="str">
        <f>ZZZ__FnCalls!F24</f>
        <v>Jun 2011</v>
      </c>
      <c r="U127" s="20" t="str">
        <f>ZZZ__FnCalls!F25</f>
        <v>Jul 2011</v>
      </c>
      <c r="V127" s="20" t="str">
        <f>ZZZ__FnCalls!F26</f>
        <v>Aug 2011</v>
      </c>
      <c r="W127" s="20" t="str">
        <f>ZZZ__FnCalls!F27</f>
        <v>Sep 2011</v>
      </c>
      <c r="X127" s="20" t="str">
        <f>ZZZ__FnCalls!F28</f>
        <v>Oct 2011</v>
      </c>
      <c r="Y127" s="20" t="str">
        <f>ZZZ__FnCalls!F29</f>
        <v>Nov 2011</v>
      </c>
      <c r="Z127" s="20" t="str">
        <f>ZZZ__FnCalls!F30</f>
        <v>Dec 2011</v>
      </c>
      <c r="AA127" s="21" t="str">
        <f>ZZZ__FnCalls!H19</f>
        <v>2011</v>
      </c>
      <c r="AB127" s="20" t="str">
        <f>ZZZ__FnCalls!F31</f>
        <v>Jan 2012</v>
      </c>
      <c r="AC127" s="20" t="str">
        <f>ZZZ__FnCalls!F32</f>
        <v>Feb 2012</v>
      </c>
      <c r="AD127" s="20" t="str">
        <f>ZZZ__FnCalls!F33</f>
        <v>Mar 2012</v>
      </c>
      <c r="AE127" s="20" t="str">
        <f>ZZZ__FnCalls!F34</f>
        <v>Apr 2012</v>
      </c>
      <c r="AF127" s="20" t="str">
        <f>ZZZ__FnCalls!F35</f>
        <v>May 2012</v>
      </c>
      <c r="AG127" s="20" t="str">
        <f>ZZZ__FnCalls!F36</f>
        <v>Jun 2012</v>
      </c>
      <c r="AH127" s="20" t="str">
        <f>ZZZ__FnCalls!F37</f>
        <v>Jul 2012</v>
      </c>
      <c r="AI127" s="20" t="str">
        <f>ZZZ__FnCalls!F38</f>
        <v>Aug 2012</v>
      </c>
      <c r="AJ127" s="20" t="str">
        <f>ZZZ__FnCalls!F39</f>
        <v>Sep 2012</v>
      </c>
      <c r="AK127" s="20" t="str">
        <f>ZZZ__FnCalls!F40</f>
        <v>Oct 2012</v>
      </c>
      <c r="AL127" s="20" t="str">
        <f>ZZZ__FnCalls!F41</f>
        <v>Nov 2012</v>
      </c>
      <c r="AM127" s="20" t="str">
        <f>ZZZ__FnCalls!F42</f>
        <v>Dec 2012</v>
      </c>
      <c r="AN127" s="21" t="str">
        <f>ZZZ__FnCalls!H31</f>
        <v>2012</v>
      </c>
      <c r="AO127" s="20" t="str">
        <f>ZZZ__FnCalls!F43</f>
        <v>Jan 2013</v>
      </c>
      <c r="AP127" s="20" t="str">
        <f>ZZZ__FnCalls!F44</f>
        <v>Feb 2013</v>
      </c>
      <c r="AQ127" s="20" t="str">
        <f>ZZZ__FnCalls!F45</f>
        <v>Mar 2013</v>
      </c>
      <c r="AR127" s="20" t="str">
        <f>ZZZ__FnCalls!F46</f>
        <v>Apr 2013</v>
      </c>
      <c r="AS127" s="20" t="str">
        <f>ZZZ__FnCalls!F47</f>
        <v>May 2013</v>
      </c>
      <c r="AT127" s="20" t="str">
        <f>ZZZ__FnCalls!F48</f>
        <v>Jun 2013</v>
      </c>
      <c r="AU127" s="20" t="str">
        <f>ZZZ__FnCalls!F49</f>
        <v>Jul 2013</v>
      </c>
      <c r="AV127" s="20" t="str">
        <f>ZZZ__FnCalls!F50</f>
        <v>Aug 2013</v>
      </c>
      <c r="AW127" s="20" t="str">
        <f>ZZZ__FnCalls!F51</f>
        <v>Sep 2013</v>
      </c>
      <c r="AX127" s="20" t="str">
        <f>ZZZ__FnCalls!F52</f>
        <v>Oct 2013</v>
      </c>
      <c r="AY127" s="20" t="str">
        <f>ZZZ__FnCalls!F53</f>
        <v>Nov 2013</v>
      </c>
      <c r="AZ127" s="20" t="str">
        <f>ZZZ__FnCalls!F54</f>
        <v>Dec 2013</v>
      </c>
      <c r="BA127" s="21" t="str">
        <f>ZZZ__FnCalls!H43</f>
        <v>2013</v>
      </c>
      <c r="BB127" s="20" t="str">
        <f>ZZZ__FnCalls!F55</f>
        <v>Jan 2014</v>
      </c>
      <c r="BC127" s="20" t="str">
        <f>ZZZ__FnCalls!F56</f>
        <v>Feb 2014</v>
      </c>
      <c r="BD127" s="20" t="str">
        <f>ZZZ__FnCalls!F57</f>
        <v>Mar 2014</v>
      </c>
      <c r="BE127" s="20" t="str">
        <f>ZZZ__FnCalls!F58</f>
        <v>Apr 2014</v>
      </c>
      <c r="BF127" s="20" t="str">
        <f>ZZZ__FnCalls!F59</f>
        <v>May 2014</v>
      </c>
      <c r="BG127" s="20" t="str">
        <f>ZZZ__FnCalls!F60</f>
        <v>Jun 2014</v>
      </c>
      <c r="BH127" s="20" t="str">
        <f>ZZZ__FnCalls!F61</f>
        <v>Jul 2014</v>
      </c>
      <c r="BI127" s="20" t="str">
        <f>ZZZ__FnCalls!F62</f>
        <v>Aug 2014</v>
      </c>
      <c r="BJ127" s="20" t="str">
        <f>ZZZ__FnCalls!F63</f>
        <v>Sep 2014</v>
      </c>
      <c r="BK127" s="20" t="str">
        <f>ZZZ__FnCalls!F64</f>
        <v>Oct 2014</v>
      </c>
      <c r="BL127" s="20" t="str">
        <f>ZZZ__FnCalls!F65</f>
        <v>Nov 2014</v>
      </c>
      <c r="BM127" s="20" t="str">
        <f>ZZZ__FnCalls!F66</f>
        <v>Dec 2014</v>
      </c>
      <c r="BN127" s="21" t="str">
        <f>ZZZ__FnCalls!H55</f>
        <v>2014</v>
      </c>
      <c r="BO127" s="20" t="str">
        <f>ZZZ__FnCalls!F67</f>
        <v>Jan 2015</v>
      </c>
      <c r="BP127" s="20" t="str">
        <f>ZZZ__FnCalls!F68</f>
        <v>Feb 2015</v>
      </c>
      <c r="BQ127" s="20" t="str">
        <f>ZZZ__FnCalls!F69</f>
        <v>Mar 2015</v>
      </c>
      <c r="BR127" s="20" t="str">
        <f>ZZZ__FnCalls!F70</f>
        <v>Apr 2015</v>
      </c>
      <c r="BS127" s="20" t="str">
        <f>ZZZ__FnCalls!F71</f>
        <v>May 2015</v>
      </c>
      <c r="BT127" s="20" t="str">
        <f>ZZZ__FnCalls!F72</f>
        <v>Jun 2015</v>
      </c>
      <c r="BU127" s="20" t="str">
        <f>ZZZ__FnCalls!F73</f>
        <v>Jul 2015</v>
      </c>
      <c r="BV127" s="20" t="str">
        <f>ZZZ__FnCalls!F74</f>
        <v>Aug 2015</v>
      </c>
      <c r="BW127" s="20" t="str">
        <f>ZZZ__FnCalls!F75</f>
        <v>Sep 2015</v>
      </c>
      <c r="BX127" s="20" t="str">
        <f>ZZZ__FnCalls!F76</f>
        <v>Oct 2015</v>
      </c>
      <c r="BY127" s="20" t="str">
        <f>ZZZ__FnCalls!F77</f>
        <v>Nov 2015</v>
      </c>
      <c r="BZ127" s="20" t="str">
        <f>ZZZ__FnCalls!F78</f>
        <v>Dec 2015</v>
      </c>
      <c r="CA127" s="21" t="str">
        <f>ZZZ__FnCalls!H67</f>
        <v>2015</v>
      </c>
      <c r="CB127" s="20" t="str">
        <f>ZZZ__FnCalls!F79</f>
        <v>Jan 2016</v>
      </c>
      <c r="CC127" s="20" t="str">
        <f>ZZZ__FnCalls!F80</f>
        <v>Feb 2016</v>
      </c>
      <c r="CD127" s="20" t="str">
        <f>ZZZ__FnCalls!F81</f>
        <v>Mar 2016</v>
      </c>
      <c r="CE127" s="20" t="str">
        <f>ZZZ__FnCalls!F82</f>
        <v>Apr 2016</v>
      </c>
      <c r="CF127" s="20" t="str">
        <f>ZZZ__FnCalls!F83</f>
        <v>May 2016</v>
      </c>
      <c r="CG127" s="20" t="str">
        <f>ZZZ__FnCalls!F84</f>
        <v>Jun 2016</v>
      </c>
      <c r="CH127" s="20" t="str">
        <f>ZZZ__FnCalls!F85</f>
        <v>Jul 2016</v>
      </c>
      <c r="CI127" s="20" t="str">
        <f>ZZZ__FnCalls!F86</f>
        <v>Aug 2016</v>
      </c>
      <c r="CJ127" s="20" t="str">
        <f>ZZZ__FnCalls!F87</f>
        <v>Sep 2016</v>
      </c>
      <c r="CK127" s="20" t="str">
        <f>ZZZ__FnCalls!F88</f>
        <v>Oct 2016</v>
      </c>
      <c r="CL127" s="20" t="str">
        <f>ZZZ__FnCalls!F89</f>
        <v>Nov 2016</v>
      </c>
      <c r="CM127" s="20" t="str">
        <f>ZZZ__FnCalls!F90</f>
        <v>Dec 2016</v>
      </c>
      <c r="CN127" s="21" t="str">
        <f>ZZZ__FnCalls!H79</f>
        <v>2016</v>
      </c>
      <c r="CO127" s="20" t="str">
        <f>ZZZ__FnCalls!F91</f>
        <v>Jan 2017</v>
      </c>
      <c r="CP127" s="20" t="str">
        <f>ZZZ__FnCalls!F92</f>
        <v>Feb 2017</v>
      </c>
      <c r="CQ127" s="20" t="str">
        <f>ZZZ__FnCalls!F93</f>
        <v>Mar 2017</v>
      </c>
      <c r="CR127" s="20" t="str">
        <f>ZZZ__FnCalls!F94</f>
        <v>Apr 2017</v>
      </c>
      <c r="CS127" s="20" t="str">
        <f>ZZZ__FnCalls!F95</f>
        <v>May 2017</v>
      </c>
      <c r="CT127" s="20" t="str">
        <f>ZZZ__FnCalls!F96</f>
        <v>Jun 2017</v>
      </c>
      <c r="CU127" s="20" t="str">
        <f>ZZZ__FnCalls!F97</f>
        <v>Jul 2017</v>
      </c>
      <c r="CV127" s="20" t="str">
        <f>ZZZ__FnCalls!F98</f>
        <v>Aug 2017</v>
      </c>
      <c r="CW127" s="20" t="str">
        <f>ZZZ__FnCalls!F99</f>
        <v>Sep 2017</v>
      </c>
      <c r="CX127" s="20" t="str">
        <f>ZZZ__FnCalls!F100</f>
        <v>Oct 2017</v>
      </c>
      <c r="CY127" s="20" t="str">
        <f>ZZZ__FnCalls!F101</f>
        <v>Nov 2017</v>
      </c>
      <c r="CZ127" s="20" t="str">
        <f>ZZZ__FnCalls!F102</f>
        <v>Dec 2017</v>
      </c>
      <c r="DA127" s="21" t="str">
        <f>ZZZ__FnCalls!H91</f>
        <v>2017</v>
      </c>
      <c r="DB127" s="20" t="str">
        <f>ZZZ__FnCalls!F103</f>
        <v>Jan 2018</v>
      </c>
      <c r="DC127" s="20" t="str">
        <f>ZZZ__FnCalls!F104</f>
        <v>Feb 2018</v>
      </c>
      <c r="DD127" s="20" t="str">
        <f>ZZZ__FnCalls!F105</f>
        <v>Mar 2018</v>
      </c>
      <c r="DE127" s="20" t="str">
        <f>ZZZ__FnCalls!F106</f>
        <v>Apr 2018</v>
      </c>
      <c r="DF127" s="20" t="str">
        <f>ZZZ__FnCalls!F107</f>
        <v>May 2018</v>
      </c>
      <c r="DG127" s="20" t="str">
        <f>ZZZ__FnCalls!F108</f>
        <v>Jun 2018</v>
      </c>
      <c r="DH127" s="20" t="str">
        <f>ZZZ__FnCalls!F109</f>
        <v>Jul 2018</v>
      </c>
      <c r="DI127" s="20" t="str">
        <f>ZZZ__FnCalls!F110</f>
        <v>Aug 2018</v>
      </c>
      <c r="DJ127" s="20" t="str">
        <f>ZZZ__FnCalls!F111</f>
        <v>Sep 2018</v>
      </c>
      <c r="DK127" s="20" t="str">
        <f>ZZZ__FnCalls!F112</f>
        <v>Oct 2018</v>
      </c>
      <c r="DL127" s="20" t="str">
        <f>ZZZ__FnCalls!F113</f>
        <v>Nov 2018</v>
      </c>
      <c r="DM127" s="20" t="str">
        <f>ZZZ__FnCalls!F114</f>
        <v>Dec 2018</v>
      </c>
      <c r="DN127" s="21" t="str">
        <f>ZZZ__FnCalls!H103</f>
        <v>2018</v>
      </c>
      <c r="DO127" s="20" t="str">
        <f>ZZZ__FnCalls!F115</f>
        <v>Jan 2019</v>
      </c>
      <c r="DP127" s="20" t="str">
        <f>ZZZ__FnCalls!F116</f>
        <v>Feb 2019</v>
      </c>
      <c r="DQ127" s="20" t="str">
        <f>ZZZ__FnCalls!F117</f>
        <v>Mar 2019</v>
      </c>
      <c r="DR127" s="20" t="str">
        <f>ZZZ__FnCalls!F118</f>
        <v>Apr 2019</v>
      </c>
      <c r="DS127" s="20" t="str">
        <f>ZZZ__FnCalls!F119</f>
        <v>May 2019</v>
      </c>
      <c r="DT127" s="20" t="str">
        <f>ZZZ__FnCalls!F120</f>
        <v>Jun 2019</v>
      </c>
      <c r="DU127" s="20" t="str">
        <f>ZZZ__FnCalls!F121</f>
        <v>Jul 2019</v>
      </c>
      <c r="DV127" s="20" t="str">
        <f>ZZZ__FnCalls!F122</f>
        <v>Aug 2019</v>
      </c>
      <c r="DW127" s="20" t="str">
        <f>ZZZ__FnCalls!F123</f>
        <v>Sep 2019</v>
      </c>
      <c r="DX127" s="20" t="str">
        <f>ZZZ__FnCalls!F124</f>
        <v>Oct 2019</v>
      </c>
      <c r="DY127" s="20" t="str">
        <f>ZZZ__FnCalls!F125</f>
        <v>Nov 2019</v>
      </c>
      <c r="DZ127" s="20" t="str">
        <f>ZZZ__FnCalls!F126</f>
        <v>Dec 2019</v>
      </c>
      <c r="EA127" s="21" t="str">
        <f>ZZZ__FnCalls!H115</f>
        <v>2019</v>
      </c>
      <c r="EB127" s="20" t="str">
        <f>ZZZ__FnCalls!F127</f>
        <v>Jan 2020</v>
      </c>
      <c r="EC127" s="20" t="str">
        <f>ZZZ__FnCalls!F128</f>
        <v>Feb 2020</v>
      </c>
      <c r="ED127" s="20" t="str">
        <f>ZZZ__FnCalls!F129</f>
        <v>Mar 2020</v>
      </c>
      <c r="EE127" s="20" t="str">
        <f>ZZZ__FnCalls!F130</f>
        <v>Apr 2020</v>
      </c>
      <c r="EF127" s="20" t="str">
        <f>ZZZ__FnCalls!F131</f>
        <v>May 2020</v>
      </c>
      <c r="EG127" s="20" t="str">
        <f>ZZZ__FnCalls!F132</f>
        <v>Jun 2020</v>
      </c>
      <c r="EH127" s="20" t="str">
        <f>ZZZ__FnCalls!F133</f>
        <v>Jul 2020</v>
      </c>
      <c r="EI127" s="20" t="str">
        <f>ZZZ__FnCalls!F134</f>
        <v>Aug 2020</v>
      </c>
      <c r="EJ127" s="20" t="str">
        <f>ZZZ__FnCalls!F135</f>
        <v>Sep 2020</v>
      </c>
      <c r="EK127" s="20" t="str">
        <f>ZZZ__FnCalls!F136</f>
        <v>Oct 2020</v>
      </c>
      <c r="EL127" s="20" t="str">
        <f>ZZZ__FnCalls!F137</f>
        <v>Nov 2020</v>
      </c>
      <c r="EM127" s="20" t="str">
        <f>ZZZ__FnCalls!F138</f>
        <v>Dec 2020</v>
      </c>
      <c r="EN127" s="21" t="str">
        <f>ZZZ__FnCalls!H127</f>
        <v>2020</v>
      </c>
    </row>
    <row r="128" spans="1:144" ht="12.75" customHeight="1">
      <c r="A128" s="5"/>
      <c r="B128" s="44">
        <f>ZZZ__FnCalls!A7</f>
        <v>40179</v>
      </c>
      <c r="C128" s="44">
        <f>ZZZ__FnCalls!A8</f>
        <v>40210</v>
      </c>
      <c r="D128" s="44">
        <f>ZZZ__FnCalls!A9</f>
        <v>40238</v>
      </c>
      <c r="E128" s="44">
        <f>ZZZ__FnCalls!A10</f>
        <v>40269</v>
      </c>
      <c r="F128" s="44">
        <f>ZZZ__FnCalls!A11</f>
        <v>40299</v>
      </c>
      <c r="G128" s="44">
        <f>ZZZ__FnCalls!A12</f>
        <v>40330</v>
      </c>
      <c r="H128" s="44">
        <f>ZZZ__FnCalls!A13</f>
        <v>40360</v>
      </c>
      <c r="I128" s="44">
        <f>ZZZ__FnCalls!A14</f>
        <v>40391</v>
      </c>
      <c r="J128" s="44">
        <f>ZZZ__FnCalls!A15</f>
        <v>40422</v>
      </c>
      <c r="K128" s="44">
        <f>ZZZ__FnCalls!A16</f>
        <v>40452</v>
      </c>
      <c r="L128" s="44">
        <f>ZZZ__FnCalls!A17</f>
        <v>40483</v>
      </c>
      <c r="M128" s="44">
        <f>ZZZ__FnCalls!A18</f>
        <v>40513</v>
      </c>
      <c r="N128" s="45">
        <f>ZZZ__FnCalls!A7</f>
        <v>40179</v>
      </c>
      <c r="O128" s="44">
        <f>ZZZ__FnCalls!A19</f>
        <v>40544</v>
      </c>
      <c r="P128" s="44">
        <f>ZZZ__FnCalls!A20</f>
        <v>40575</v>
      </c>
      <c r="Q128" s="44">
        <f>ZZZ__FnCalls!A21</f>
        <v>40603</v>
      </c>
      <c r="R128" s="44">
        <f>ZZZ__FnCalls!A22</f>
        <v>40634</v>
      </c>
      <c r="S128" s="44">
        <f>ZZZ__FnCalls!A23</f>
        <v>40664</v>
      </c>
      <c r="T128" s="44">
        <f>ZZZ__FnCalls!A24</f>
        <v>40695</v>
      </c>
      <c r="U128" s="44">
        <f>ZZZ__FnCalls!A25</f>
        <v>40725</v>
      </c>
      <c r="V128" s="44">
        <f>ZZZ__FnCalls!A26</f>
        <v>40756</v>
      </c>
      <c r="W128" s="44">
        <f>ZZZ__FnCalls!A27</f>
        <v>40787</v>
      </c>
      <c r="X128" s="44">
        <f>ZZZ__FnCalls!A28</f>
        <v>40817</v>
      </c>
      <c r="Y128" s="44">
        <f>ZZZ__FnCalls!A29</f>
        <v>40848</v>
      </c>
      <c r="Z128" s="44">
        <f>ZZZ__FnCalls!A30</f>
        <v>40878</v>
      </c>
      <c r="AA128" s="45">
        <f>ZZZ__FnCalls!A19</f>
        <v>40544</v>
      </c>
      <c r="AB128" s="44">
        <f>ZZZ__FnCalls!A31</f>
        <v>40909</v>
      </c>
      <c r="AC128" s="44">
        <f>ZZZ__FnCalls!A32</f>
        <v>40940</v>
      </c>
      <c r="AD128" s="44">
        <f>ZZZ__FnCalls!A33</f>
        <v>40969</v>
      </c>
      <c r="AE128" s="44">
        <f>ZZZ__FnCalls!A34</f>
        <v>41000</v>
      </c>
      <c r="AF128" s="44">
        <f>ZZZ__FnCalls!A35</f>
        <v>41030</v>
      </c>
      <c r="AG128" s="44">
        <f>ZZZ__FnCalls!A36</f>
        <v>41061</v>
      </c>
      <c r="AH128" s="44">
        <f>ZZZ__FnCalls!A37</f>
        <v>41091</v>
      </c>
      <c r="AI128" s="44">
        <f>ZZZ__FnCalls!A38</f>
        <v>41122</v>
      </c>
      <c r="AJ128" s="44">
        <f>ZZZ__FnCalls!A39</f>
        <v>41153</v>
      </c>
      <c r="AK128" s="44">
        <f>ZZZ__FnCalls!A40</f>
        <v>41183</v>
      </c>
      <c r="AL128" s="44">
        <f>ZZZ__FnCalls!A41</f>
        <v>41214</v>
      </c>
      <c r="AM128" s="44">
        <f>ZZZ__FnCalls!A42</f>
        <v>41244</v>
      </c>
      <c r="AN128" s="45">
        <f>ZZZ__FnCalls!A31</f>
        <v>40909</v>
      </c>
      <c r="AO128" s="44">
        <f>ZZZ__FnCalls!A43</f>
        <v>41275</v>
      </c>
      <c r="AP128" s="44">
        <f>ZZZ__FnCalls!A44</f>
        <v>41306</v>
      </c>
      <c r="AQ128" s="44">
        <f>ZZZ__FnCalls!A45</f>
        <v>41334</v>
      </c>
      <c r="AR128" s="44">
        <f>ZZZ__FnCalls!A46</f>
        <v>41365</v>
      </c>
      <c r="AS128" s="44">
        <f>ZZZ__FnCalls!A47</f>
        <v>41395</v>
      </c>
      <c r="AT128" s="44">
        <f>ZZZ__FnCalls!A48</f>
        <v>41426</v>
      </c>
      <c r="AU128" s="44">
        <f>ZZZ__FnCalls!A49</f>
        <v>41456</v>
      </c>
      <c r="AV128" s="44">
        <f>ZZZ__FnCalls!A50</f>
        <v>41487</v>
      </c>
      <c r="AW128" s="44">
        <f>ZZZ__FnCalls!A51</f>
        <v>41518</v>
      </c>
      <c r="AX128" s="44">
        <f>ZZZ__FnCalls!A52</f>
        <v>41548</v>
      </c>
      <c r="AY128" s="44">
        <f>ZZZ__FnCalls!A53</f>
        <v>41579</v>
      </c>
      <c r="AZ128" s="44">
        <f>ZZZ__FnCalls!A54</f>
        <v>41609</v>
      </c>
      <c r="BA128" s="45">
        <f>ZZZ__FnCalls!A43</f>
        <v>41275</v>
      </c>
      <c r="BB128" s="44">
        <f>ZZZ__FnCalls!A55</f>
        <v>41640</v>
      </c>
      <c r="BC128" s="44">
        <f>ZZZ__FnCalls!A56</f>
        <v>41671</v>
      </c>
      <c r="BD128" s="44">
        <f>ZZZ__FnCalls!A57</f>
        <v>41699</v>
      </c>
      <c r="BE128" s="44">
        <f>ZZZ__FnCalls!A58</f>
        <v>41730</v>
      </c>
      <c r="BF128" s="44">
        <f>ZZZ__FnCalls!A59</f>
        <v>41760</v>
      </c>
      <c r="BG128" s="44">
        <f>ZZZ__FnCalls!A60</f>
        <v>41791</v>
      </c>
      <c r="BH128" s="44">
        <f>ZZZ__FnCalls!A61</f>
        <v>41821</v>
      </c>
      <c r="BI128" s="44">
        <f>ZZZ__FnCalls!A62</f>
        <v>41852</v>
      </c>
      <c r="BJ128" s="44">
        <f>ZZZ__FnCalls!A63</f>
        <v>41883</v>
      </c>
      <c r="BK128" s="44">
        <f>ZZZ__FnCalls!A64</f>
        <v>41913</v>
      </c>
      <c r="BL128" s="44">
        <f>ZZZ__FnCalls!A65</f>
        <v>41944</v>
      </c>
      <c r="BM128" s="44">
        <f>ZZZ__FnCalls!A66</f>
        <v>41974</v>
      </c>
      <c r="BN128" s="45">
        <f>ZZZ__FnCalls!A55</f>
        <v>41640</v>
      </c>
      <c r="BO128" s="44">
        <f>ZZZ__FnCalls!A67</f>
        <v>42005</v>
      </c>
      <c r="BP128" s="44">
        <f>ZZZ__FnCalls!A68</f>
        <v>42036</v>
      </c>
      <c r="BQ128" s="44">
        <f>ZZZ__FnCalls!A69</f>
        <v>42064</v>
      </c>
      <c r="BR128" s="44">
        <f>ZZZ__FnCalls!A70</f>
        <v>42095</v>
      </c>
      <c r="BS128" s="44">
        <f>ZZZ__FnCalls!A71</f>
        <v>42125</v>
      </c>
      <c r="BT128" s="44">
        <f>ZZZ__FnCalls!A72</f>
        <v>42156</v>
      </c>
      <c r="BU128" s="44">
        <f>ZZZ__FnCalls!A73</f>
        <v>42186</v>
      </c>
      <c r="BV128" s="44">
        <f>ZZZ__FnCalls!A74</f>
        <v>42217</v>
      </c>
      <c r="BW128" s="44">
        <f>ZZZ__FnCalls!A75</f>
        <v>42248</v>
      </c>
      <c r="BX128" s="44">
        <f>ZZZ__FnCalls!A76</f>
        <v>42278</v>
      </c>
      <c r="BY128" s="44">
        <f>ZZZ__FnCalls!A77</f>
        <v>42309</v>
      </c>
      <c r="BZ128" s="44">
        <f>ZZZ__FnCalls!A78</f>
        <v>42339</v>
      </c>
      <c r="CA128" s="45">
        <f>ZZZ__FnCalls!A67</f>
        <v>42005</v>
      </c>
      <c r="CB128" s="44">
        <f>ZZZ__FnCalls!A79</f>
        <v>42370</v>
      </c>
      <c r="CC128" s="44">
        <f>ZZZ__FnCalls!A80</f>
        <v>42401</v>
      </c>
      <c r="CD128" s="44">
        <f>ZZZ__FnCalls!A81</f>
        <v>42430</v>
      </c>
      <c r="CE128" s="44">
        <f>ZZZ__FnCalls!A82</f>
        <v>42461</v>
      </c>
      <c r="CF128" s="44">
        <f>ZZZ__FnCalls!A83</f>
        <v>42491</v>
      </c>
      <c r="CG128" s="44">
        <f>ZZZ__FnCalls!A84</f>
        <v>42522</v>
      </c>
      <c r="CH128" s="44">
        <f>ZZZ__FnCalls!A85</f>
        <v>42552</v>
      </c>
      <c r="CI128" s="44">
        <f>ZZZ__FnCalls!A86</f>
        <v>42583</v>
      </c>
      <c r="CJ128" s="44">
        <f>ZZZ__FnCalls!A87</f>
        <v>42614</v>
      </c>
      <c r="CK128" s="44">
        <f>ZZZ__FnCalls!A88</f>
        <v>42644</v>
      </c>
      <c r="CL128" s="44">
        <f>ZZZ__FnCalls!A89</f>
        <v>42675</v>
      </c>
      <c r="CM128" s="44">
        <f>ZZZ__FnCalls!A90</f>
        <v>42705</v>
      </c>
      <c r="CN128" s="45">
        <f>ZZZ__FnCalls!A79</f>
        <v>42370</v>
      </c>
      <c r="CO128" s="44">
        <f>ZZZ__FnCalls!A91</f>
        <v>42736</v>
      </c>
      <c r="CP128" s="44">
        <f>ZZZ__FnCalls!A92</f>
        <v>42767</v>
      </c>
      <c r="CQ128" s="44">
        <f>ZZZ__FnCalls!A93</f>
        <v>42795</v>
      </c>
      <c r="CR128" s="44">
        <f>ZZZ__FnCalls!A94</f>
        <v>42826</v>
      </c>
      <c r="CS128" s="44">
        <f>ZZZ__FnCalls!A95</f>
        <v>42856</v>
      </c>
      <c r="CT128" s="44">
        <f>ZZZ__FnCalls!A96</f>
        <v>42887</v>
      </c>
      <c r="CU128" s="44">
        <f>ZZZ__FnCalls!A97</f>
        <v>42917</v>
      </c>
      <c r="CV128" s="44">
        <f>ZZZ__FnCalls!A98</f>
        <v>42948</v>
      </c>
      <c r="CW128" s="44">
        <f>ZZZ__FnCalls!A99</f>
        <v>42979</v>
      </c>
      <c r="CX128" s="44">
        <f>ZZZ__FnCalls!A100</f>
        <v>43009</v>
      </c>
      <c r="CY128" s="44">
        <f>ZZZ__FnCalls!A101</f>
        <v>43040</v>
      </c>
      <c r="CZ128" s="44">
        <f>ZZZ__FnCalls!A102</f>
        <v>43070</v>
      </c>
      <c r="DA128" s="45">
        <f>ZZZ__FnCalls!A91</f>
        <v>42736</v>
      </c>
      <c r="DB128" s="44">
        <f>ZZZ__FnCalls!A103</f>
        <v>43101</v>
      </c>
      <c r="DC128" s="44">
        <f>ZZZ__FnCalls!A104</f>
        <v>43132</v>
      </c>
      <c r="DD128" s="44">
        <f>ZZZ__FnCalls!A105</f>
        <v>43160</v>
      </c>
      <c r="DE128" s="44">
        <f>ZZZ__FnCalls!A106</f>
        <v>43191</v>
      </c>
      <c r="DF128" s="44">
        <f>ZZZ__FnCalls!A107</f>
        <v>43221</v>
      </c>
      <c r="DG128" s="44">
        <f>ZZZ__FnCalls!A108</f>
        <v>43252</v>
      </c>
      <c r="DH128" s="44">
        <f>ZZZ__FnCalls!A109</f>
        <v>43282</v>
      </c>
      <c r="DI128" s="44">
        <f>ZZZ__FnCalls!A110</f>
        <v>43313</v>
      </c>
      <c r="DJ128" s="44">
        <f>ZZZ__FnCalls!A111</f>
        <v>43344</v>
      </c>
      <c r="DK128" s="44">
        <f>ZZZ__FnCalls!A112</f>
        <v>43374</v>
      </c>
      <c r="DL128" s="44">
        <f>ZZZ__FnCalls!A113</f>
        <v>43405</v>
      </c>
      <c r="DM128" s="44">
        <f>ZZZ__FnCalls!A114</f>
        <v>43435</v>
      </c>
      <c r="DN128" s="45">
        <f>ZZZ__FnCalls!A103</f>
        <v>43101</v>
      </c>
      <c r="DO128" s="44">
        <f>ZZZ__FnCalls!A115</f>
        <v>43466</v>
      </c>
      <c r="DP128" s="44">
        <f>ZZZ__FnCalls!A116</f>
        <v>43497</v>
      </c>
      <c r="DQ128" s="44">
        <f>ZZZ__FnCalls!A117</f>
        <v>43525</v>
      </c>
      <c r="DR128" s="44">
        <f>ZZZ__FnCalls!A118</f>
        <v>43556</v>
      </c>
      <c r="DS128" s="44">
        <f>ZZZ__FnCalls!A119</f>
        <v>43586</v>
      </c>
      <c r="DT128" s="44">
        <f>ZZZ__FnCalls!A120</f>
        <v>43617</v>
      </c>
      <c r="DU128" s="44">
        <f>ZZZ__FnCalls!A121</f>
        <v>43647</v>
      </c>
      <c r="DV128" s="44">
        <f>ZZZ__FnCalls!A122</f>
        <v>43678</v>
      </c>
      <c r="DW128" s="44">
        <f>ZZZ__FnCalls!A123</f>
        <v>43709</v>
      </c>
      <c r="DX128" s="44">
        <f>ZZZ__FnCalls!A124</f>
        <v>43739</v>
      </c>
      <c r="DY128" s="44">
        <f>ZZZ__FnCalls!A125</f>
        <v>43770</v>
      </c>
      <c r="DZ128" s="44">
        <f>ZZZ__FnCalls!A126</f>
        <v>43800</v>
      </c>
      <c r="EA128" s="45">
        <f>ZZZ__FnCalls!A115</f>
        <v>43466</v>
      </c>
      <c r="EB128" s="44">
        <f>ZZZ__FnCalls!A127</f>
        <v>43831</v>
      </c>
      <c r="EC128" s="44">
        <f>ZZZ__FnCalls!A128</f>
        <v>43862</v>
      </c>
      <c r="ED128" s="44">
        <f>ZZZ__FnCalls!A129</f>
        <v>43891</v>
      </c>
      <c r="EE128" s="44">
        <f>ZZZ__FnCalls!A130</f>
        <v>43922</v>
      </c>
      <c r="EF128" s="44">
        <f>ZZZ__FnCalls!A131</f>
        <v>43952</v>
      </c>
      <c r="EG128" s="44">
        <f>ZZZ__FnCalls!A132</f>
        <v>43983</v>
      </c>
      <c r="EH128" s="44">
        <f>ZZZ__FnCalls!A133</f>
        <v>44013</v>
      </c>
      <c r="EI128" s="44">
        <f>ZZZ__FnCalls!A134</f>
        <v>44044</v>
      </c>
      <c r="EJ128" s="44">
        <f>ZZZ__FnCalls!A135</f>
        <v>44075</v>
      </c>
      <c r="EK128" s="44">
        <f>ZZZ__FnCalls!A136</f>
        <v>44105</v>
      </c>
      <c r="EL128" s="44">
        <f>ZZZ__FnCalls!A137</f>
        <v>44136</v>
      </c>
      <c r="EM128" s="44">
        <f>ZZZ__FnCalls!A138</f>
        <v>44166</v>
      </c>
      <c r="EN128" s="45">
        <f>ZZZ__FnCalls!A127</f>
        <v>43831</v>
      </c>
    </row>
    <row r="129" spans="1:144" ht="12.75" customHeight="1">
      <c r="A129" s="2" t="str">
        <f>"Consumption_stdev_2"</f>
        <v>Consumption_stdev_2</v>
      </c>
    </row>
    <row r="130" spans="1:144" ht="12.75" customHeight="1">
      <c r="B130" s="19" t="str">
        <f>ZZZ__FnCalls!F7</f>
        <v>Jan 2010</v>
      </c>
      <c r="C130" s="20" t="str">
        <f>ZZZ__FnCalls!F8</f>
        <v>Feb 2010</v>
      </c>
      <c r="D130" s="20" t="str">
        <f>ZZZ__FnCalls!F9</f>
        <v>Mar 2010</v>
      </c>
      <c r="E130" s="20" t="str">
        <f>ZZZ__FnCalls!F10</f>
        <v>Apr 2010</v>
      </c>
      <c r="F130" s="20" t="str">
        <f>ZZZ__FnCalls!F11</f>
        <v>May 2010</v>
      </c>
      <c r="G130" s="20" t="str">
        <f>ZZZ__FnCalls!F12</f>
        <v>Jun 2010</v>
      </c>
      <c r="H130" s="20" t="str">
        <f>ZZZ__FnCalls!F13</f>
        <v>Jul 2010</v>
      </c>
      <c r="I130" s="20" t="str">
        <f>ZZZ__FnCalls!F14</f>
        <v>Aug 2010</v>
      </c>
      <c r="J130" s="20" t="str">
        <f>ZZZ__FnCalls!F15</f>
        <v>Sep 2010</v>
      </c>
      <c r="K130" s="20" t="str">
        <f>ZZZ__FnCalls!F16</f>
        <v>Oct 2010</v>
      </c>
      <c r="L130" s="20" t="str">
        <f>ZZZ__FnCalls!F17</f>
        <v>Nov 2010</v>
      </c>
      <c r="M130" s="20" t="str">
        <f>ZZZ__FnCalls!F18</f>
        <v>Dec 2010</v>
      </c>
      <c r="N130" s="21" t="str">
        <f>ZZZ__FnCalls!H7</f>
        <v>2010</v>
      </c>
      <c r="O130" s="20" t="str">
        <f>ZZZ__FnCalls!F19</f>
        <v>Jan 2011</v>
      </c>
      <c r="P130" s="20" t="str">
        <f>ZZZ__FnCalls!F20</f>
        <v>Feb 2011</v>
      </c>
      <c r="Q130" s="20" t="str">
        <f>ZZZ__FnCalls!F21</f>
        <v>Mar 2011</v>
      </c>
      <c r="R130" s="20" t="str">
        <f>ZZZ__FnCalls!F22</f>
        <v>Apr 2011</v>
      </c>
      <c r="S130" s="20" t="str">
        <f>ZZZ__FnCalls!F23</f>
        <v>May 2011</v>
      </c>
      <c r="T130" s="20" t="str">
        <f>ZZZ__FnCalls!F24</f>
        <v>Jun 2011</v>
      </c>
      <c r="U130" s="20" t="str">
        <f>ZZZ__FnCalls!F25</f>
        <v>Jul 2011</v>
      </c>
      <c r="V130" s="20" t="str">
        <f>ZZZ__FnCalls!F26</f>
        <v>Aug 2011</v>
      </c>
      <c r="W130" s="20" t="str">
        <f>ZZZ__FnCalls!F27</f>
        <v>Sep 2011</v>
      </c>
      <c r="X130" s="20" t="str">
        <f>ZZZ__FnCalls!F28</f>
        <v>Oct 2011</v>
      </c>
      <c r="Y130" s="20" t="str">
        <f>ZZZ__FnCalls!F29</f>
        <v>Nov 2011</v>
      </c>
      <c r="Z130" s="20" t="str">
        <f>ZZZ__FnCalls!F30</f>
        <v>Dec 2011</v>
      </c>
      <c r="AA130" s="21" t="str">
        <f>ZZZ__FnCalls!H19</f>
        <v>2011</v>
      </c>
      <c r="AB130" s="20" t="str">
        <f>ZZZ__FnCalls!F31</f>
        <v>Jan 2012</v>
      </c>
      <c r="AC130" s="20" t="str">
        <f>ZZZ__FnCalls!F32</f>
        <v>Feb 2012</v>
      </c>
      <c r="AD130" s="20" t="str">
        <f>ZZZ__FnCalls!F33</f>
        <v>Mar 2012</v>
      </c>
      <c r="AE130" s="20" t="str">
        <f>ZZZ__FnCalls!F34</f>
        <v>Apr 2012</v>
      </c>
      <c r="AF130" s="20" t="str">
        <f>ZZZ__FnCalls!F35</f>
        <v>May 2012</v>
      </c>
      <c r="AG130" s="20" t="str">
        <f>ZZZ__FnCalls!F36</f>
        <v>Jun 2012</v>
      </c>
      <c r="AH130" s="20" t="str">
        <f>ZZZ__FnCalls!F37</f>
        <v>Jul 2012</v>
      </c>
      <c r="AI130" s="20" t="str">
        <f>ZZZ__FnCalls!F38</f>
        <v>Aug 2012</v>
      </c>
      <c r="AJ130" s="20" t="str">
        <f>ZZZ__FnCalls!F39</f>
        <v>Sep 2012</v>
      </c>
      <c r="AK130" s="20" t="str">
        <f>ZZZ__FnCalls!F40</f>
        <v>Oct 2012</v>
      </c>
      <c r="AL130" s="20" t="str">
        <f>ZZZ__FnCalls!F41</f>
        <v>Nov 2012</v>
      </c>
      <c r="AM130" s="20" t="str">
        <f>ZZZ__FnCalls!F42</f>
        <v>Dec 2012</v>
      </c>
      <c r="AN130" s="21" t="str">
        <f>ZZZ__FnCalls!H31</f>
        <v>2012</v>
      </c>
      <c r="AO130" s="20" t="str">
        <f>ZZZ__FnCalls!F43</f>
        <v>Jan 2013</v>
      </c>
      <c r="AP130" s="20" t="str">
        <f>ZZZ__FnCalls!F44</f>
        <v>Feb 2013</v>
      </c>
      <c r="AQ130" s="20" t="str">
        <f>ZZZ__FnCalls!F45</f>
        <v>Mar 2013</v>
      </c>
      <c r="AR130" s="20" t="str">
        <f>ZZZ__FnCalls!F46</f>
        <v>Apr 2013</v>
      </c>
      <c r="AS130" s="20" t="str">
        <f>ZZZ__FnCalls!F47</f>
        <v>May 2013</v>
      </c>
      <c r="AT130" s="20" t="str">
        <f>ZZZ__FnCalls!F48</f>
        <v>Jun 2013</v>
      </c>
      <c r="AU130" s="20" t="str">
        <f>ZZZ__FnCalls!F49</f>
        <v>Jul 2013</v>
      </c>
      <c r="AV130" s="20" t="str">
        <f>ZZZ__FnCalls!F50</f>
        <v>Aug 2013</v>
      </c>
      <c r="AW130" s="20" t="str">
        <f>ZZZ__FnCalls!F51</f>
        <v>Sep 2013</v>
      </c>
      <c r="AX130" s="20" t="str">
        <f>ZZZ__FnCalls!F52</f>
        <v>Oct 2013</v>
      </c>
      <c r="AY130" s="20" t="str">
        <f>ZZZ__FnCalls!F53</f>
        <v>Nov 2013</v>
      </c>
      <c r="AZ130" s="20" t="str">
        <f>ZZZ__FnCalls!F54</f>
        <v>Dec 2013</v>
      </c>
      <c r="BA130" s="21" t="str">
        <f>ZZZ__FnCalls!H43</f>
        <v>2013</v>
      </c>
      <c r="BB130" s="20" t="str">
        <f>ZZZ__FnCalls!F55</f>
        <v>Jan 2014</v>
      </c>
      <c r="BC130" s="20" t="str">
        <f>ZZZ__FnCalls!F56</f>
        <v>Feb 2014</v>
      </c>
      <c r="BD130" s="20" t="str">
        <f>ZZZ__FnCalls!F57</f>
        <v>Mar 2014</v>
      </c>
      <c r="BE130" s="20" t="str">
        <f>ZZZ__FnCalls!F58</f>
        <v>Apr 2014</v>
      </c>
      <c r="BF130" s="20" t="str">
        <f>ZZZ__FnCalls!F59</f>
        <v>May 2014</v>
      </c>
      <c r="BG130" s="20" t="str">
        <f>ZZZ__FnCalls!F60</f>
        <v>Jun 2014</v>
      </c>
      <c r="BH130" s="20" t="str">
        <f>ZZZ__FnCalls!F61</f>
        <v>Jul 2014</v>
      </c>
      <c r="BI130" s="20" t="str">
        <f>ZZZ__FnCalls!F62</f>
        <v>Aug 2014</v>
      </c>
      <c r="BJ130" s="20" t="str">
        <f>ZZZ__FnCalls!F63</f>
        <v>Sep 2014</v>
      </c>
      <c r="BK130" s="20" t="str">
        <f>ZZZ__FnCalls!F64</f>
        <v>Oct 2014</v>
      </c>
      <c r="BL130" s="20" t="str">
        <f>ZZZ__FnCalls!F65</f>
        <v>Nov 2014</v>
      </c>
      <c r="BM130" s="20" t="str">
        <f>ZZZ__FnCalls!F66</f>
        <v>Dec 2014</v>
      </c>
      <c r="BN130" s="21" t="str">
        <f>ZZZ__FnCalls!H55</f>
        <v>2014</v>
      </c>
      <c r="BO130" s="20" t="str">
        <f>ZZZ__FnCalls!F67</f>
        <v>Jan 2015</v>
      </c>
      <c r="BP130" s="20" t="str">
        <f>ZZZ__FnCalls!F68</f>
        <v>Feb 2015</v>
      </c>
      <c r="BQ130" s="20" t="str">
        <f>ZZZ__FnCalls!F69</f>
        <v>Mar 2015</v>
      </c>
      <c r="BR130" s="20" t="str">
        <f>ZZZ__FnCalls!F70</f>
        <v>Apr 2015</v>
      </c>
      <c r="BS130" s="20" t="str">
        <f>ZZZ__FnCalls!F71</f>
        <v>May 2015</v>
      </c>
      <c r="BT130" s="20" t="str">
        <f>ZZZ__FnCalls!F72</f>
        <v>Jun 2015</v>
      </c>
      <c r="BU130" s="20" t="str">
        <f>ZZZ__FnCalls!F73</f>
        <v>Jul 2015</v>
      </c>
      <c r="BV130" s="20" t="str">
        <f>ZZZ__FnCalls!F74</f>
        <v>Aug 2015</v>
      </c>
      <c r="BW130" s="20" t="str">
        <f>ZZZ__FnCalls!F75</f>
        <v>Sep 2015</v>
      </c>
      <c r="BX130" s="20" t="str">
        <f>ZZZ__FnCalls!F76</f>
        <v>Oct 2015</v>
      </c>
      <c r="BY130" s="20" t="str">
        <f>ZZZ__FnCalls!F77</f>
        <v>Nov 2015</v>
      </c>
      <c r="BZ130" s="20" t="str">
        <f>ZZZ__FnCalls!F78</f>
        <v>Dec 2015</v>
      </c>
      <c r="CA130" s="21" t="str">
        <f>ZZZ__FnCalls!H67</f>
        <v>2015</v>
      </c>
      <c r="CB130" s="20" t="str">
        <f>ZZZ__FnCalls!F79</f>
        <v>Jan 2016</v>
      </c>
      <c r="CC130" s="20" t="str">
        <f>ZZZ__FnCalls!F80</f>
        <v>Feb 2016</v>
      </c>
      <c r="CD130" s="20" t="str">
        <f>ZZZ__FnCalls!F81</f>
        <v>Mar 2016</v>
      </c>
      <c r="CE130" s="20" t="str">
        <f>ZZZ__FnCalls!F82</f>
        <v>Apr 2016</v>
      </c>
      <c r="CF130" s="20" t="str">
        <f>ZZZ__FnCalls!F83</f>
        <v>May 2016</v>
      </c>
      <c r="CG130" s="20" t="str">
        <f>ZZZ__FnCalls!F84</f>
        <v>Jun 2016</v>
      </c>
      <c r="CH130" s="20" t="str">
        <f>ZZZ__FnCalls!F85</f>
        <v>Jul 2016</v>
      </c>
      <c r="CI130" s="20" t="str">
        <f>ZZZ__FnCalls!F86</f>
        <v>Aug 2016</v>
      </c>
      <c r="CJ130" s="20" t="str">
        <f>ZZZ__FnCalls!F87</f>
        <v>Sep 2016</v>
      </c>
      <c r="CK130" s="20" t="str">
        <f>ZZZ__FnCalls!F88</f>
        <v>Oct 2016</v>
      </c>
      <c r="CL130" s="20" t="str">
        <f>ZZZ__FnCalls!F89</f>
        <v>Nov 2016</v>
      </c>
      <c r="CM130" s="20" t="str">
        <f>ZZZ__FnCalls!F90</f>
        <v>Dec 2016</v>
      </c>
      <c r="CN130" s="21" t="str">
        <f>ZZZ__FnCalls!H79</f>
        <v>2016</v>
      </c>
      <c r="CO130" s="20" t="str">
        <f>ZZZ__FnCalls!F91</f>
        <v>Jan 2017</v>
      </c>
      <c r="CP130" s="20" t="str">
        <f>ZZZ__FnCalls!F92</f>
        <v>Feb 2017</v>
      </c>
      <c r="CQ130" s="20" t="str">
        <f>ZZZ__FnCalls!F93</f>
        <v>Mar 2017</v>
      </c>
      <c r="CR130" s="20" t="str">
        <f>ZZZ__FnCalls!F94</f>
        <v>Apr 2017</v>
      </c>
      <c r="CS130" s="20" t="str">
        <f>ZZZ__FnCalls!F95</f>
        <v>May 2017</v>
      </c>
      <c r="CT130" s="20" t="str">
        <f>ZZZ__FnCalls!F96</f>
        <v>Jun 2017</v>
      </c>
      <c r="CU130" s="20" t="str">
        <f>ZZZ__FnCalls!F97</f>
        <v>Jul 2017</v>
      </c>
      <c r="CV130" s="20" t="str">
        <f>ZZZ__FnCalls!F98</f>
        <v>Aug 2017</v>
      </c>
      <c r="CW130" s="20" t="str">
        <f>ZZZ__FnCalls!F99</f>
        <v>Sep 2017</v>
      </c>
      <c r="CX130" s="20" t="str">
        <f>ZZZ__FnCalls!F100</f>
        <v>Oct 2017</v>
      </c>
      <c r="CY130" s="20" t="str">
        <f>ZZZ__FnCalls!F101</f>
        <v>Nov 2017</v>
      </c>
      <c r="CZ130" s="20" t="str">
        <f>ZZZ__FnCalls!F102</f>
        <v>Dec 2017</v>
      </c>
      <c r="DA130" s="21" t="str">
        <f>ZZZ__FnCalls!H91</f>
        <v>2017</v>
      </c>
      <c r="DB130" s="20" t="str">
        <f>ZZZ__FnCalls!F103</f>
        <v>Jan 2018</v>
      </c>
      <c r="DC130" s="20" t="str">
        <f>ZZZ__FnCalls!F104</f>
        <v>Feb 2018</v>
      </c>
      <c r="DD130" s="20" t="str">
        <f>ZZZ__FnCalls!F105</f>
        <v>Mar 2018</v>
      </c>
      <c r="DE130" s="20" t="str">
        <f>ZZZ__FnCalls!F106</f>
        <v>Apr 2018</v>
      </c>
      <c r="DF130" s="20" t="str">
        <f>ZZZ__FnCalls!F107</f>
        <v>May 2018</v>
      </c>
      <c r="DG130" s="20" t="str">
        <f>ZZZ__FnCalls!F108</f>
        <v>Jun 2018</v>
      </c>
      <c r="DH130" s="20" t="str">
        <f>ZZZ__FnCalls!F109</f>
        <v>Jul 2018</v>
      </c>
      <c r="DI130" s="20" t="str">
        <f>ZZZ__FnCalls!F110</f>
        <v>Aug 2018</v>
      </c>
      <c r="DJ130" s="20" t="str">
        <f>ZZZ__FnCalls!F111</f>
        <v>Sep 2018</v>
      </c>
      <c r="DK130" s="20" t="str">
        <f>ZZZ__FnCalls!F112</f>
        <v>Oct 2018</v>
      </c>
      <c r="DL130" s="20" t="str">
        <f>ZZZ__FnCalls!F113</f>
        <v>Nov 2018</v>
      </c>
      <c r="DM130" s="20" t="str">
        <f>ZZZ__FnCalls!F114</f>
        <v>Dec 2018</v>
      </c>
      <c r="DN130" s="21" t="str">
        <f>ZZZ__FnCalls!H103</f>
        <v>2018</v>
      </c>
      <c r="DO130" s="20" t="str">
        <f>ZZZ__FnCalls!F115</f>
        <v>Jan 2019</v>
      </c>
      <c r="DP130" s="20" t="str">
        <f>ZZZ__FnCalls!F116</f>
        <v>Feb 2019</v>
      </c>
      <c r="DQ130" s="20" t="str">
        <f>ZZZ__FnCalls!F117</f>
        <v>Mar 2019</v>
      </c>
      <c r="DR130" s="20" t="str">
        <f>ZZZ__FnCalls!F118</f>
        <v>Apr 2019</v>
      </c>
      <c r="DS130" s="20" t="str">
        <f>ZZZ__FnCalls!F119</f>
        <v>May 2019</v>
      </c>
      <c r="DT130" s="20" t="str">
        <f>ZZZ__FnCalls!F120</f>
        <v>Jun 2019</v>
      </c>
      <c r="DU130" s="20" t="str">
        <f>ZZZ__FnCalls!F121</f>
        <v>Jul 2019</v>
      </c>
      <c r="DV130" s="20" t="str">
        <f>ZZZ__FnCalls!F122</f>
        <v>Aug 2019</v>
      </c>
      <c r="DW130" s="20" t="str">
        <f>ZZZ__FnCalls!F123</f>
        <v>Sep 2019</v>
      </c>
      <c r="DX130" s="20" t="str">
        <f>ZZZ__FnCalls!F124</f>
        <v>Oct 2019</v>
      </c>
      <c r="DY130" s="20" t="str">
        <f>ZZZ__FnCalls!F125</f>
        <v>Nov 2019</v>
      </c>
      <c r="DZ130" s="20" t="str">
        <f>ZZZ__FnCalls!F126</f>
        <v>Dec 2019</v>
      </c>
      <c r="EA130" s="21" t="str">
        <f>ZZZ__FnCalls!H115</f>
        <v>2019</v>
      </c>
      <c r="EB130" s="20" t="str">
        <f>ZZZ__FnCalls!F127</f>
        <v>Jan 2020</v>
      </c>
      <c r="EC130" s="20" t="str">
        <f>ZZZ__FnCalls!F128</f>
        <v>Feb 2020</v>
      </c>
      <c r="ED130" s="20" t="str">
        <f>ZZZ__FnCalls!F129</f>
        <v>Mar 2020</v>
      </c>
      <c r="EE130" s="20" t="str">
        <f>ZZZ__FnCalls!F130</f>
        <v>Apr 2020</v>
      </c>
      <c r="EF130" s="20" t="str">
        <f>ZZZ__FnCalls!F131</f>
        <v>May 2020</v>
      </c>
      <c r="EG130" s="20" t="str">
        <f>ZZZ__FnCalls!F132</f>
        <v>Jun 2020</v>
      </c>
      <c r="EH130" s="20" t="str">
        <f>ZZZ__FnCalls!F133</f>
        <v>Jul 2020</v>
      </c>
      <c r="EI130" s="20" t="str">
        <f>ZZZ__FnCalls!F134</f>
        <v>Aug 2020</v>
      </c>
      <c r="EJ130" s="20" t="str">
        <f>ZZZ__FnCalls!F135</f>
        <v>Sep 2020</v>
      </c>
      <c r="EK130" s="20" t="str">
        <f>ZZZ__FnCalls!F136</f>
        <v>Oct 2020</v>
      </c>
      <c r="EL130" s="20" t="str">
        <f>ZZZ__FnCalls!F137</f>
        <v>Nov 2020</v>
      </c>
      <c r="EM130" s="20" t="str">
        <f>ZZZ__FnCalls!F138</f>
        <v>Dec 2020</v>
      </c>
      <c r="EN130" s="21" t="str">
        <f>ZZZ__FnCalls!H127</f>
        <v>2020</v>
      </c>
    </row>
    <row r="131" spans="1:144" ht="12.75" customHeight="1">
      <c r="A131" s="5"/>
      <c r="B131" s="44" t="str">
        <f>ZZZ__FnCalls!F7</f>
        <v>Jan 2010</v>
      </c>
      <c r="C131" s="44" t="str">
        <f>ZZZ__FnCalls!F8</f>
        <v>Feb 2010</v>
      </c>
      <c r="D131" s="44" t="str">
        <f>ZZZ__FnCalls!F9</f>
        <v>Mar 2010</v>
      </c>
      <c r="E131" s="44" t="str">
        <f>ZZZ__FnCalls!F10</f>
        <v>Apr 2010</v>
      </c>
      <c r="F131" s="44" t="str">
        <f>ZZZ__FnCalls!F11</f>
        <v>May 2010</v>
      </c>
      <c r="G131" s="44" t="str">
        <f>ZZZ__FnCalls!F12</f>
        <v>Jun 2010</v>
      </c>
      <c r="H131" s="44" t="str">
        <f>ZZZ__FnCalls!F13</f>
        <v>Jul 2010</v>
      </c>
      <c r="I131" s="44" t="str">
        <f>ZZZ__FnCalls!F14</f>
        <v>Aug 2010</v>
      </c>
      <c r="J131" s="44" t="str">
        <f>ZZZ__FnCalls!F15</f>
        <v>Sep 2010</v>
      </c>
      <c r="K131" s="44" t="str">
        <f>ZZZ__FnCalls!F16</f>
        <v>Oct 2010</v>
      </c>
      <c r="L131" s="44" t="str">
        <f>ZZZ__FnCalls!F17</f>
        <v>Nov 2010</v>
      </c>
      <c r="M131" s="44" t="str">
        <f>ZZZ__FnCalls!F18</f>
        <v>Dec 2010</v>
      </c>
      <c r="N131" s="45" t="str">
        <f>ZZZ__FnCalls!F7</f>
        <v>Jan 2010</v>
      </c>
      <c r="O131" s="44" t="str">
        <f>ZZZ__FnCalls!F19</f>
        <v>Jan 2011</v>
      </c>
      <c r="P131" s="44" t="str">
        <f>ZZZ__FnCalls!F20</f>
        <v>Feb 2011</v>
      </c>
      <c r="Q131" s="44" t="str">
        <f>ZZZ__FnCalls!F21</f>
        <v>Mar 2011</v>
      </c>
      <c r="R131" s="44" t="str">
        <f>ZZZ__FnCalls!F22</f>
        <v>Apr 2011</v>
      </c>
      <c r="S131" s="44" t="str">
        <f>ZZZ__FnCalls!F23</f>
        <v>May 2011</v>
      </c>
      <c r="T131" s="44" t="str">
        <f>ZZZ__FnCalls!F24</f>
        <v>Jun 2011</v>
      </c>
      <c r="U131" s="44" t="str">
        <f>ZZZ__FnCalls!F25</f>
        <v>Jul 2011</v>
      </c>
      <c r="V131" s="44" t="str">
        <f>ZZZ__FnCalls!F26</f>
        <v>Aug 2011</v>
      </c>
      <c r="W131" s="44" t="str">
        <f>ZZZ__FnCalls!F27</f>
        <v>Sep 2011</v>
      </c>
      <c r="X131" s="44" t="str">
        <f>ZZZ__FnCalls!F28</f>
        <v>Oct 2011</v>
      </c>
      <c r="Y131" s="44" t="str">
        <f>ZZZ__FnCalls!F29</f>
        <v>Nov 2011</v>
      </c>
      <c r="Z131" s="44" t="str">
        <f>ZZZ__FnCalls!F30</f>
        <v>Dec 2011</v>
      </c>
      <c r="AA131" s="45" t="str">
        <f>ZZZ__FnCalls!F19</f>
        <v>Jan 2011</v>
      </c>
      <c r="AB131" s="44" t="str">
        <f>ZZZ__FnCalls!F31</f>
        <v>Jan 2012</v>
      </c>
      <c r="AC131" s="44" t="str">
        <f>ZZZ__FnCalls!F32</f>
        <v>Feb 2012</v>
      </c>
      <c r="AD131" s="44" t="str">
        <f>ZZZ__FnCalls!F33</f>
        <v>Mar 2012</v>
      </c>
      <c r="AE131" s="44" t="str">
        <f>ZZZ__FnCalls!F34</f>
        <v>Apr 2012</v>
      </c>
      <c r="AF131" s="44" t="str">
        <f>ZZZ__FnCalls!F35</f>
        <v>May 2012</v>
      </c>
      <c r="AG131" s="44" t="str">
        <f>ZZZ__FnCalls!F36</f>
        <v>Jun 2012</v>
      </c>
      <c r="AH131" s="44" t="str">
        <f>ZZZ__FnCalls!F37</f>
        <v>Jul 2012</v>
      </c>
      <c r="AI131" s="44" t="str">
        <f>ZZZ__FnCalls!F38</f>
        <v>Aug 2012</v>
      </c>
      <c r="AJ131" s="44" t="str">
        <f>ZZZ__FnCalls!F39</f>
        <v>Sep 2012</v>
      </c>
      <c r="AK131" s="44" t="str">
        <f>ZZZ__FnCalls!F40</f>
        <v>Oct 2012</v>
      </c>
      <c r="AL131" s="44" t="str">
        <f>ZZZ__FnCalls!F41</f>
        <v>Nov 2012</v>
      </c>
      <c r="AM131" s="44" t="str">
        <f>ZZZ__FnCalls!F42</f>
        <v>Dec 2012</v>
      </c>
      <c r="AN131" s="45" t="str">
        <f>ZZZ__FnCalls!F31</f>
        <v>Jan 2012</v>
      </c>
      <c r="AO131" s="44" t="str">
        <f>ZZZ__FnCalls!F43</f>
        <v>Jan 2013</v>
      </c>
      <c r="AP131" s="44" t="str">
        <f>ZZZ__FnCalls!F44</f>
        <v>Feb 2013</v>
      </c>
      <c r="AQ131" s="44" t="str">
        <f>ZZZ__FnCalls!F45</f>
        <v>Mar 2013</v>
      </c>
      <c r="AR131" s="44" t="str">
        <f>ZZZ__FnCalls!F46</f>
        <v>Apr 2013</v>
      </c>
      <c r="AS131" s="44" t="str">
        <f>ZZZ__FnCalls!F47</f>
        <v>May 2013</v>
      </c>
      <c r="AT131" s="44" t="str">
        <f>ZZZ__FnCalls!F48</f>
        <v>Jun 2013</v>
      </c>
      <c r="AU131" s="44" t="str">
        <f>ZZZ__FnCalls!F49</f>
        <v>Jul 2013</v>
      </c>
      <c r="AV131" s="44" t="str">
        <f>ZZZ__FnCalls!F50</f>
        <v>Aug 2013</v>
      </c>
      <c r="AW131" s="44" t="str">
        <f>ZZZ__FnCalls!F51</f>
        <v>Sep 2013</v>
      </c>
      <c r="AX131" s="44" t="str">
        <f>ZZZ__FnCalls!F52</f>
        <v>Oct 2013</v>
      </c>
      <c r="AY131" s="44" t="str">
        <f>ZZZ__FnCalls!F53</f>
        <v>Nov 2013</v>
      </c>
      <c r="AZ131" s="44" t="str">
        <f>ZZZ__FnCalls!F54</f>
        <v>Dec 2013</v>
      </c>
      <c r="BA131" s="45" t="str">
        <f>ZZZ__FnCalls!F43</f>
        <v>Jan 2013</v>
      </c>
      <c r="BB131" s="44" t="str">
        <f>ZZZ__FnCalls!F55</f>
        <v>Jan 2014</v>
      </c>
      <c r="BC131" s="44" t="str">
        <f>ZZZ__FnCalls!F56</f>
        <v>Feb 2014</v>
      </c>
      <c r="BD131" s="44" t="str">
        <f>ZZZ__FnCalls!F57</f>
        <v>Mar 2014</v>
      </c>
      <c r="BE131" s="44" t="str">
        <f>ZZZ__FnCalls!F58</f>
        <v>Apr 2014</v>
      </c>
      <c r="BF131" s="44" t="str">
        <f>ZZZ__FnCalls!F59</f>
        <v>May 2014</v>
      </c>
      <c r="BG131" s="44" t="str">
        <f>ZZZ__FnCalls!F60</f>
        <v>Jun 2014</v>
      </c>
      <c r="BH131" s="44" t="str">
        <f>ZZZ__FnCalls!F61</f>
        <v>Jul 2014</v>
      </c>
      <c r="BI131" s="44" t="str">
        <f>ZZZ__FnCalls!F62</f>
        <v>Aug 2014</v>
      </c>
      <c r="BJ131" s="44" t="str">
        <f>ZZZ__FnCalls!F63</f>
        <v>Sep 2014</v>
      </c>
      <c r="BK131" s="44" t="str">
        <f>ZZZ__FnCalls!F64</f>
        <v>Oct 2014</v>
      </c>
      <c r="BL131" s="44" t="str">
        <f>ZZZ__FnCalls!F65</f>
        <v>Nov 2014</v>
      </c>
      <c r="BM131" s="44" t="str">
        <f>ZZZ__FnCalls!F66</f>
        <v>Dec 2014</v>
      </c>
      <c r="BN131" s="45" t="str">
        <f>ZZZ__FnCalls!F55</f>
        <v>Jan 2014</v>
      </c>
      <c r="BO131" s="44" t="str">
        <f>ZZZ__FnCalls!F67</f>
        <v>Jan 2015</v>
      </c>
      <c r="BP131" s="44" t="str">
        <f>ZZZ__FnCalls!F68</f>
        <v>Feb 2015</v>
      </c>
      <c r="BQ131" s="44" t="str">
        <f>ZZZ__FnCalls!F69</f>
        <v>Mar 2015</v>
      </c>
      <c r="BR131" s="44" t="str">
        <f>ZZZ__FnCalls!F70</f>
        <v>Apr 2015</v>
      </c>
      <c r="BS131" s="44" t="str">
        <f>ZZZ__FnCalls!F71</f>
        <v>May 2015</v>
      </c>
      <c r="BT131" s="44" t="str">
        <f>ZZZ__FnCalls!F72</f>
        <v>Jun 2015</v>
      </c>
      <c r="BU131" s="44" t="str">
        <f>ZZZ__FnCalls!F73</f>
        <v>Jul 2015</v>
      </c>
      <c r="BV131" s="44" t="str">
        <f>ZZZ__FnCalls!F74</f>
        <v>Aug 2015</v>
      </c>
      <c r="BW131" s="44" t="str">
        <f>ZZZ__FnCalls!F75</f>
        <v>Sep 2015</v>
      </c>
      <c r="BX131" s="44" t="str">
        <f>ZZZ__FnCalls!F76</f>
        <v>Oct 2015</v>
      </c>
      <c r="BY131" s="44" t="str">
        <f>ZZZ__FnCalls!F77</f>
        <v>Nov 2015</v>
      </c>
      <c r="BZ131" s="44" t="str">
        <f>ZZZ__FnCalls!F78</f>
        <v>Dec 2015</v>
      </c>
      <c r="CA131" s="45" t="str">
        <f>ZZZ__FnCalls!F67</f>
        <v>Jan 2015</v>
      </c>
      <c r="CB131" s="44" t="str">
        <f>ZZZ__FnCalls!F79</f>
        <v>Jan 2016</v>
      </c>
      <c r="CC131" s="44" t="str">
        <f>ZZZ__FnCalls!F80</f>
        <v>Feb 2016</v>
      </c>
      <c r="CD131" s="44" t="str">
        <f>ZZZ__FnCalls!F81</f>
        <v>Mar 2016</v>
      </c>
      <c r="CE131" s="44" t="str">
        <f>ZZZ__FnCalls!F82</f>
        <v>Apr 2016</v>
      </c>
      <c r="CF131" s="44" t="str">
        <f>ZZZ__FnCalls!F83</f>
        <v>May 2016</v>
      </c>
      <c r="CG131" s="44" t="str">
        <f>ZZZ__FnCalls!F84</f>
        <v>Jun 2016</v>
      </c>
      <c r="CH131" s="44" t="str">
        <f>ZZZ__FnCalls!F85</f>
        <v>Jul 2016</v>
      </c>
      <c r="CI131" s="44" t="str">
        <f>ZZZ__FnCalls!F86</f>
        <v>Aug 2016</v>
      </c>
      <c r="CJ131" s="44" t="str">
        <f>ZZZ__FnCalls!F87</f>
        <v>Sep 2016</v>
      </c>
      <c r="CK131" s="44" t="str">
        <f>ZZZ__FnCalls!F88</f>
        <v>Oct 2016</v>
      </c>
      <c r="CL131" s="44" t="str">
        <f>ZZZ__FnCalls!F89</f>
        <v>Nov 2016</v>
      </c>
      <c r="CM131" s="44" t="str">
        <f>ZZZ__FnCalls!F90</f>
        <v>Dec 2016</v>
      </c>
      <c r="CN131" s="45" t="str">
        <f>ZZZ__FnCalls!F79</f>
        <v>Jan 2016</v>
      </c>
      <c r="CO131" s="44" t="str">
        <f>ZZZ__FnCalls!F91</f>
        <v>Jan 2017</v>
      </c>
      <c r="CP131" s="44" t="str">
        <f>ZZZ__FnCalls!F92</f>
        <v>Feb 2017</v>
      </c>
      <c r="CQ131" s="44" t="str">
        <f>ZZZ__FnCalls!F93</f>
        <v>Mar 2017</v>
      </c>
      <c r="CR131" s="44" t="str">
        <f>ZZZ__FnCalls!F94</f>
        <v>Apr 2017</v>
      </c>
      <c r="CS131" s="44" t="str">
        <f>ZZZ__FnCalls!F95</f>
        <v>May 2017</v>
      </c>
      <c r="CT131" s="44" t="str">
        <f>ZZZ__FnCalls!F96</f>
        <v>Jun 2017</v>
      </c>
      <c r="CU131" s="44" t="str">
        <f>ZZZ__FnCalls!F97</f>
        <v>Jul 2017</v>
      </c>
      <c r="CV131" s="44" t="str">
        <f>ZZZ__FnCalls!F98</f>
        <v>Aug 2017</v>
      </c>
      <c r="CW131" s="44" t="str">
        <f>ZZZ__FnCalls!F99</f>
        <v>Sep 2017</v>
      </c>
      <c r="CX131" s="44" t="str">
        <f>ZZZ__FnCalls!F100</f>
        <v>Oct 2017</v>
      </c>
      <c r="CY131" s="44" t="str">
        <f>ZZZ__FnCalls!F101</f>
        <v>Nov 2017</v>
      </c>
      <c r="CZ131" s="44" t="str">
        <f>ZZZ__FnCalls!F102</f>
        <v>Dec 2017</v>
      </c>
      <c r="DA131" s="45" t="str">
        <f>ZZZ__FnCalls!F91</f>
        <v>Jan 2017</v>
      </c>
      <c r="DB131" s="44" t="str">
        <f>ZZZ__FnCalls!F103</f>
        <v>Jan 2018</v>
      </c>
      <c r="DC131" s="44" t="str">
        <f>ZZZ__FnCalls!F104</f>
        <v>Feb 2018</v>
      </c>
      <c r="DD131" s="44" t="str">
        <f>ZZZ__FnCalls!F105</f>
        <v>Mar 2018</v>
      </c>
      <c r="DE131" s="44" t="str">
        <f>ZZZ__FnCalls!F106</f>
        <v>Apr 2018</v>
      </c>
      <c r="DF131" s="44" t="str">
        <f>ZZZ__FnCalls!F107</f>
        <v>May 2018</v>
      </c>
      <c r="DG131" s="44" t="str">
        <f>ZZZ__FnCalls!F108</f>
        <v>Jun 2018</v>
      </c>
      <c r="DH131" s="44" t="str">
        <f>ZZZ__FnCalls!F109</f>
        <v>Jul 2018</v>
      </c>
      <c r="DI131" s="44" t="str">
        <f>ZZZ__FnCalls!F110</f>
        <v>Aug 2018</v>
      </c>
      <c r="DJ131" s="44" t="str">
        <f>ZZZ__FnCalls!F111</f>
        <v>Sep 2018</v>
      </c>
      <c r="DK131" s="44" t="str">
        <f>ZZZ__FnCalls!F112</f>
        <v>Oct 2018</v>
      </c>
      <c r="DL131" s="44" t="str">
        <f>ZZZ__FnCalls!F113</f>
        <v>Nov 2018</v>
      </c>
      <c r="DM131" s="44" t="str">
        <f>ZZZ__FnCalls!F114</f>
        <v>Dec 2018</v>
      </c>
      <c r="DN131" s="45" t="str">
        <f>ZZZ__FnCalls!F103</f>
        <v>Jan 2018</v>
      </c>
      <c r="DO131" s="44" t="str">
        <f>ZZZ__FnCalls!F115</f>
        <v>Jan 2019</v>
      </c>
      <c r="DP131" s="44" t="str">
        <f>ZZZ__FnCalls!F116</f>
        <v>Feb 2019</v>
      </c>
      <c r="DQ131" s="44" t="str">
        <f>ZZZ__FnCalls!F117</f>
        <v>Mar 2019</v>
      </c>
      <c r="DR131" s="44" t="str">
        <f>ZZZ__FnCalls!F118</f>
        <v>Apr 2019</v>
      </c>
      <c r="DS131" s="44" t="str">
        <f>ZZZ__FnCalls!F119</f>
        <v>May 2019</v>
      </c>
      <c r="DT131" s="44" t="str">
        <f>ZZZ__FnCalls!F120</f>
        <v>Jun 2019</v>
      </c>
      <c r="DU131" s="44" t="str">
        <f>ZZZ__FnCalls!F121</f>
        <v>Jul 2019</v>
      </c>
      <c r="DV131" s="44" t="str">
        <f>ZZZ__FnCalls!F122</f>
        <v>Aug 2019</v>
      </c>
      <c r="DW131" s="44" t="str">
        <f>ZZZ__FnCalls!F123</f>
        <v>Sep 2019</v>
      </c>
      <c r="DX131" s="44" t="str">
        <f>ZZZ__FnCalls!F124</f>
        <v>Oct 2019</v>
      </c>
      <c r="DY131" s="44" t="str">
        <f>ZZZ__FnCalls!F125</f>
        <v>Nov 2019</v>
      </c>
      <c r="DZ131" s="44" t="str">
        <f>ZZZ__FnCalls!F126</f>
        <v>Dec 2019</v>
      </c>
      <c r="EA131" s="45" t="str">
        <f>ZZZ__FnCalls!F115</f>
        <v>Jan 2019</v>
      </c>
      <c r="EB131" s="44" t="str">
        <f>ZZZ__FnCalls!F127</f>
        <v>Jan 2020</v>
      </c>
      <c r="EC131" s="44" t="str">
        <f>ZZZ__FnCalls!F128</f>
        <v>Feb 2020</v>
      </c>
      <c r="ED131" s="44" t="str">
        <f>ZZZ__FnCalls!F129</f>
        <v>Mar 2020</v>
      </c>
      <c r="EE131" s="44" t="str">
        <f>ZZZ__FnCalls!F130</f>
        <v>Apr 2020</v>
      </c>
      <c r="EF131" s="44" t="str">
        <f>ZZZ__FnCalls!F131</f>
        <v>May 2020</v>
      </c>
      <c r="EG131" s="44" t="str">
        <f>ZZZ__FnCalls!F132</f>
        <v>Jun 2020</v>
      </c>
      <c r="EH131" s="44" t="str">
        <f>ZZZ__FnCalls!F133</f>
        <v>Jul 2020</v>
      </c>
      <c r="EI131" s="44" t="str">
        <f>ZZZ__FnCalls!F134</f>
        <v>Aug 2020</v>
      </c>
      <c r="EJ131" s="44" t="str">
        <f>ZZZ__FnCalls!F135</f>
        <v>Sep 2020</v>
      </c>
      <c r="EK131" s="44" t="str">
        <f>ZZZ__FnCalls!F136</f>
        <v>Oct 2020</v>
      </c>
      <c r="EL131" s="44" t="str">
        <f>ZZZ__FnCalls!F137</f>
        <v>Nov 2020</v>
      </c>
      <c r="EM131" s="44" t="str">
        <f>ZZZ__FnCalls!F138</f>
        <v>Dec 2020</v>
      </c>
      <c r="EN131" s="45" t="str">
        <f>ZZZ__FnCalls!F127</f>
        <v>Jan 2020</v>
      </c>
    </row>
    <row r="132" spans="1:144" ht="12.75" customHeight="1">
      <c r="A132" s="2" t="str">
        <f>"Capital_mean_1"</f>
        <v>Capital_mean_1</v>
      </c>
    </row>
    <row r="133" spans="1:144" ht="12.75" customHeight="1">
      <c r="B133" s="19" t="str">
        <f>ZZZ__FnCalls!F7</f>
        <v>Jan 2010</v>
      </c>
      <c r="C133" s="20" t="str">
        <f>ZZZ__FnCalls!F8</f>
        <v>Feb 2010</v>
      </c>
      <c r="D133" s="20" t="str">
        <f>ZZZ__FnCalls!F9</f>
        <v>Mar 2010</v>
      </c>
      <c r="E133" s="20" t="str">
        <f>ZZZ__FnCalls!F10</f>
        <v>Apr 2010</v>
      </c>
      <c r="F133" s="20" t="str">
        <f>ZZZ__FnCalls!F11</f>
        <v>May 2010</v>
      </c>
      <c r="G133" s="20" t="str">
        <f>ZZZ__FnCalls!F12</f>
        <v>Jun 2010</v>
      </c>
      <c r="H133" s="20" t="str">
        <f>ZZZ__FnCalls!F13</f>
        <v>Jul 2010</v>
      </c>
      <c r="I133" s="20" t="str">
        <f>ZZZ__FnCalls!F14</f>
        <v>Aug 2010</v>
      </c>
      <c r="J133" s="20" t="str">
        <f>ZZZ__FnCalls!F15</f>
        <v>Sep 2010</v>
      </c>
      <c r="K133" s="20" t="str">
        <f>ZZZ__FnCalls!F16</f>
        <v>Oct 2010</v>
      </c>
      <c r="L133" s="20" t="str">
        <f>ZZZ__FnCalls!F17</f>
        <v>Nov 2010</v>
      </c>
      <c r="M133" s="20" t="str">
        <f>ZZZ__FnCalls!F18</f>
        <v>Dec 2010</v>
      </c>
      <c r="N133" s="21" t="str">
        <f>ZZZ__FnCalls!H7</f>
        <v>2010</v>
      </c>
      <c r="O133" s="20" t="str">
        <f>ZZZ__FnCalls!F19</f>
        <v>Jan 2011</v>
      </c>
      <c r="P133" s="20" t="str">
        <f>ZZZ__FnCalls!F20</f>
        <v>Feb 2011</v>
      </c>
      <c r="Q133" s="20" t="str">
        <f>ZZZ__FnCalls!F21</f>
        <v>Mar 2011</v>
      </c>
      <c r="R133" s="20" t="str">
        <f>ZZZ__FnCalls!F22</f>
        <v>Apr 2011</v>
      </c>
      <c r="S133" s="20" t="str">
        <f>ZZZ__FnCalls!F23</f>
        <v>May 2011</v>
      </c>
      <c r="T133" s="20" t="str">
        <f>ZZZ__FnCalls!F24</f>
        <v>Jun 2011</v>
      </c>
      <c r="U133" s="20" t="str">
        <f>ZZZ__FnCalls!F25</f>
        <v>Jul 2011</v>
      </c>
      <c r="V133" s="20" t="str">
        <f>ZZZ__FnCalls!F26</f>
        <v>Aug 2011</v>
      </c>
      <c r="W133" s="20" t="str">
        <f>ZZZ__FnCalls!F27</f>
        <v>Sep 2011</v>
      </c>
      <c r="X133" s="20" t="str">
        <f>ZZZ__FnCalls!F28</f>
        <v>Oct 2011</v>
      </c>
      <c r="Y133" s="20" t="str">
        <f>ZZZ__FnCalls!F29</f>
        <v>Nov 2011</v>
      </c>
      <c r="Z133" s="20" t="str">
        <f>ZZZ__FnCalls!F30</f>
        <v>Dec 2011</v>
      </c>
      <c r="AA133" s="21" t="str">
        <f>ZZZ__FnCalls!H19</f>
        <v>2011</v>
      </c>
      <c r="AB133" s="20" t="str">
        <f>ZZZ__FnCalls!F31</f>
        <v>Jan 2012</v>
      </c>
      <c r="AC133" s="20" t="str">
        <f>ZZZ__FnCalls!F32</f>
        <v>Feb 2012</v>
      </c>
      <c r="AD133" s="20" t="str">
        <f>ZZZ__FnCalls!F33</f>
        <v>Mar 2012</v>
      </c>
      <c r="AE133" s="20" t="str">
        <f>ZZZ__FnCalls!F34</f>
        <v>Apr 2012</v>
      </c>
      <c r="AF133" s="20" t="str">
        <f>ZZZ__FnCalls!F35</f>
        <v>May 2012</v>
      </c>
      <c r="AG133" s="20" t="str">
        <f>ZZZ__FnCalls!F36</f>
        <v>Jun 2012</v>
      </c>
      <c r="AH133" s="20" t="str">
        <f>ZZZ__FnCalls!F37</f>
        <v>Jul 2012</v>
      </c>
      <c r="AI133" s="20" t="str">
        <f>ZZZ__FnCalls!F38</f>
        <v>Aug 2012</v>
      </c>
      <c r="AJ133" s="20" t="str">
        <f>ZZZ__FnCalls!F39</f>
        <v>Sep 2012</v>
      </c>
      <c r="AK133" s="20" t="str">
        <f>ZZZ__FnCalls!F40</f>
        <v>Oct 2012</v>
      </c>
      <c r="AL133" s="20" t="str">
        <f>ZZZ__FnCalls!F41</f>
        <v>Nov 2012</v>
      </c>
      <c r="AM133" s="20" t="str">
        <f>ZZZ__FnCalls!F42</f>
        <v>Dec 2012</v>
      </c>
      <c r="AN133" s="21" t="str">
        <f>ZZZ__FnCalls!H31</f>
        <v>2012</v>
      </c>
      <c r="AO133" s="20" t="str">
        <f>ZZZ__FnCalls!F43</f>
        <v>Jan 2013</v>
      </c>
      <c r="AP133" s="20" t="str">
        <f>ZZZ__FnCalls!F44</f>
        <v>Feb 2013</v>
      </c>
      <c r="AQ133" s="20" t="str">
        <f>ZZZ__FnCalls!F45</f>
        <v>Mar 2013</v>
      </c>
      <c r="AR133" s="20" t="str">
        <f>ZZZ__FnCalls!F46</f>
        <v>Apr 2013</v>
      </c>
      <c r="AS133" s="20" t="str">
        <f>ZZZ__FnCalls!F47</f>
        <v>May 2013</v>
      </c>
      <c r="AT133" s="20" t="str">
        <f>ZZZ__FnCalls!F48</f>
        <v>Jun 2013</v>
      </c>
      <c r="AU133" s="20" t="str">
        <f>ZZZ__FnCalls!F49</f>
        <v>Jul 2013</v>
      </c>
      <c r="AV133" s="20" t="str">
        <f>ZZZ__FnCalls!F50</f>
        <v>Aug 2013</v>
      </c>
      <c r="AW133" s="20" t="str">
        <f>ZZZ__FnCalls!F51</f>
        <v>Sep 2013</v>
      </c>
      <c r="AX133" s="20" t="str">
        <f>ZZZ__FnCalls!F52</f>
        <v>Oct 2013</v>
      </c>
      <c r="AY133" s="20" t="str">
        <f>ZZZ__FnCalls!F53</f>
        <v>Nov 2013</v>
      </c>
      <c r="AZ133" s="20" t="str">
        <f>ZZZ__FnCalls!F54</f>
        <v>Dec 2013</v>
      </c>
      <c r="BA133" s="21" t="str">
        <f>ZZZ__FnCalls!H43</f>
        <v>2013</v>
      </c>
      <c r="BB133" s="20" t="str">
        <f>ZZZ__FnCalls!F55</f>
        <v>Jan 2014</v>
      </c>
      <c r="BC133" s="20" t="str">
        <f>ZZZ__FnCalls!F56</f>
        <v>Feb 2014</v>
      </c>
      <c r="BD133" s="20" t="str">
        <f>ZZZ__FnCalls!F57</f>
        <v>Mar 2014</v>
      </c>
      <c r="BE133" s="20" t="str">
        <f>ZZZ__FnCalls!F58</f>
        <v>Apr 2014</v>
      </c>
      <c r="BF133" s="20" t="str">
        <f>ZZZ__FnCalls!F59</f>
        <v>May 2014</v>
      </c>
      <c r="BG133" s="20" t="str">
        <f>ZZZ__FnCalls!F60</f>
        <v>Jun 2014</v>
      </c>
      <c r="BH133" s="20" t="str">
        <f>ZZZ__FnCalls!F61</f>
        <v>Jul 2014</v>
      </c>
      <c r="BI133" s="20" t="str">
        <f>ZZZ__FnCalls!F62</f>
        <v>Aug 2014</v>
      </c>
      <c r="BJ133" s="20" t="str">
        <f>ZZZ__FnCalls!F63</f>
        <v>Sep 2014</v>
      </c>
      <c r="BK133" s="20" t="str">
        <f>ZZZ__FnCalls!F64</f>
        <v>Oct 2014</v>
      </c>
      <c r="BL133" s="20" t="str">
        <f>ZZZ__FnCalls!F65</f>
        <v>Nov 2014</v>
      </c>
      <c r="BM133" s="20" t="str">
        <f>ZZZ__FnCalls!F66</f>
        <v>Dec 2014</v>
      </c>
      <c r="BN133" s="21" t="str">
        <f>ZZZ__FnCalls!H55</f>
        <v>2014</v>
      </c>
      <c r="BO133" s="20" t="str">
        <f>ZZZ__FnCalls!F67</f>
        <v>Jan 2015</v>
      </c>
      <c r="BP133" s="20" t="str">
        <f>ZZZ__FnCalls!F68</f>
        <v>Feb 2015</v>
      </c>
      <c r="BQ133" s="20" t="str">
        <f>ZZZ__FnCalls!F69</f>
        <v>Mar 2015</v>
      </c>
      <c r="BR133" s="20" t="str">
        <f>ZZZ__FnCalls!F70</f>
        <v>Apr 2015</v>
      </c>
      <c r="BS133" s="20" t="str">
        <f>ZZZ__FnCalls!F71</f>
        <v>May 2015</v>
      </c>
      <c r="BT133" s="20" t="str">
        <f>ZZZ__FnCalls!F72</f>
        <v>Jun 2015</v>
      </c>
      <c r="BU133" s="20" t="str">
        <f>ZZZ__FnCalls!F73</f>
        <v>Jul 2015</v>
      </c>
      <c r="BV133" s="20" t="str">
        <f>ZZZ__FnCalls!F74</f>
        <v>Aug 2015</v>
      </c>
      <c r="BW133" s="20" t="str">
        <f>ZZZ__FnCalls!F75</f>
        <v>Sep 2015</v>
      </c>
      <c r="BX133" s="20" t="str">
        <f>ZZZ__FnCalls!F76</f>
        <v>Oct 2015</v>
      </c>
      <c r="BY133" s="20" t="str">
        <f>ZZZ__FnCalls!F77</f>
        <v>Nov 2015</v>
      </c>
      <c r="BZ133" s="20" t="str">
        <f>ZZZ__FnCalls!F78</f>
        <v>Dec 2015</v>
      </c>
      <c r="CA133" s="21" t="str">
        <f>ZZZ__FnCalls!H67</f>
        <v>2015</v>
      </c>
      <c r="CB133" s="20" t="str">
        <f>ZZZ__FnCalls!F79</f>
        <v>Jan 2016</v>
      </c>
      <c r="CC133" s="20" t="str">
        <f>ZZZ__FnCalls!F80</f>
        <v>Feb 2016</v>
      </c>
      <c r="CD133" s="20" t="str">
        <f>ZZZ__FnCalls!F81</f>
        <v>Mar 2016</v>
      </c>
      <c r="CE133" s="20" t="str">
        <f>ZZZ__FnCalls!F82</f>
        <v>Apr 2016</v>
      </c>
      <c r="CF133" s="20" t="str">
        <f>ZZZ__FnCalls!F83</f>
        <v>May 2016</v>
      </c>
      <c r="CG133" s="20" t="str">
        <f>ZZZ__FnCalls!F84</f>
        <v>Jun 2016</v>
      </c>
      <c r="CH133" s="20" t="str">
        <f>ZZZ__FnCalls!F85</f>
        <v>Jul 2016</v>
      </c>
      <c r="CI133" s="20" t="str">
        <f>ZZZ__FnCalls!F86</f>
        <v>Aug 2016</v>
      </c>
      <c r="CJ133" s="20" t="str">
        <f>ZZZ__FnCalls!F87</f>
        <v>Sep 2016</v>
      </c>
      <c r="CK133" s="20" t="str">
        <f>ZZZ__FnCalls!F88</f>
        <v>Oct 2016</v>
      </c>
      <c r="CL133" s="20" t="str">
        <f>ZZZ__FnCalls!F89</f>
        <v>Nov 2016</v>
      </c>
      <c r="CM133" s="20" t="str">
        <f>ZZZ__FnCalls!F90</f>
        <v>Dec 2016</v>
      </c>
      <c r="CN133" s="21" t="str">
        <f>ZZZ__FnCalls!H79</f>
        <v>2016</v>
      </c>
      <c r="CO133" s="20" t="str">
        <f>ZZZ__FnCalls!F91</f>
        <v>Jan 2017</v>
      </c>
      <c r="CP133" s="20" t="str">
        <f>ZZZ__FnCalls!F92</f>
        <v>Feb 2017</v>
      </c>
      <c r="CQ133" s="20" t="str">
        <f>ZZZ__FnCalls!F93</f>
        <v>Mar 2017</v>
      </c>
      <c r="CR133" s="20" t="str">
        <f>ZZZ__FnCalls!F94</f>
        <v>Apr 2017</v>
      </c>
      <c r="CS133" s="20" t="str">
        <f>ZZZ__FnCalls!F95</f>
        <v>May 2017</v>
      </c>
      <c r="CT133" s="20" t="str">
        <f>ZZZ__FnCalls!F96</f>
        <v>Jun 2017</v>
      </c>
      <c r="CU133" s="20" t="str">
        <f>ZZZ__FnCalls!F97</f>
        <v>Jul 2017</v>
      </c>
      <c r="CV133" s="20" t="str">
        <f>ZZZ__FnCalls!F98</f>
        <v>Aug 2017</v>
      </c>
      <c r="CW133" s="20" t="str">
        <f>ZZZ__FnCalls!F99</f>
        <v>Sep 2017</v>
      </c>
      <c r="CX133" s="20" t="str">
        <f>ZZZ__FnCalls!F100</f>
        <v>Oct 2017</v>
      </c>
      <c r="CY133" s="20" t="str">
        <f>ZZZ__FnCalls!F101</f>
        <v>Nov 2017</v>
      </c>
      <c r="CZ133" s="20" t="str">
        <f>ZZZ__FnCalls!F102</f>
        <v>Dec 2017</v>
      </c>
      <c r="DA133" s="21" t="str">
        <f>ZZZ__FnCalls!H91</f>
        <v>2017</v>
      </c>
      <c r="DB133" s="20" t="str">
        <f>ZZZ__FnCalls!F103</f>
        <v>Jan 2018</v>
      </c>
      <c r="DC133" s="20" t="str">
        <f>ZZZ__FnCalls!F104</f>
        <v>Feb 2018</v>
      </c>
      <c r="DD133" s="20" t="str">
        <f>ZZZ__FnCalls!F105</f>
        <v>Mar 2018</v>
      </c>
      <c r="DE133" s="20" t="str">
        <f>ZZZ__FnCalls!F106</f>
        <v>Apr 2018</v>
      </c>
      <c r="DF133" s="20" t="str">
        <f>ZZZ__FnCalls!F107</f>
        <v>May 2018</v>
      </c>
      <c r="DG133" s="20" t="str">
        <f>ZZZ__FnCalls!F108</f>
        <v>Jun 2018</v>
      </c>
      <c r="DH133" s="20" t="str">
        <f>ZZZ__FnCalls!F109</f>
        <v>Jul 2018</v>
      </c>
      <c r="DI133" s="20" t="str">
        <f>ZZZ__FnCalls!F110</f>
        <v>Aug 2018</v>
      </c>
      <c r="DJ133" s="20" t="str">
        <f>ZZZ__FnCalls!F111</f>
        <v>Sep 2018</v>
      </c>
      <c r="DK133" s="20" t="str">
        <f>ZZZ__FnCalls!F112</f>
        <v>Oct 2018</v>
      </c>
      <c r="DL133" s="20" t="str">
        <f>ZZZ__FnCalls!F113</f>
        <v>Nov 2018</v>
      </c>
      <c r="DM133" s="20" t="str">
        <f>ZZZ__FnCalls!F114</f>
        <v>Dec 2018</v>
      </c>
      <c r="DN133" s="21" t="str">
        <f>ZZZ__FnCalls!H103</f>
        <v>2018</v>
      </c>
      <c r="DO133" s="20" t="str">
        <f>ZZZ__FnCalls!F115</f>
        <v>Jan 2019</v>
      </c>
      <c r="DP133" s="20" t="str">
        <f>ZZZ__FnCalls!F116</f>
        <v>Feb 2019</v>
      </c>
      <c r="DQ133" s="20" t="str">
        <f>ZZZ__FnCalls!F117</f>
        <v>Mar 2019</v>
      </c>
      <c r="DR133" s="20" t="str">
        <f>ZZZ__FnCalls!F118</f>
        <v>Apr 2019</v>
      </c>
      <c r="DS133" s="20" t="str">
        <f>ZZZ__FnCalls!F119</f>
        <v>May 2019</v>
      </c>
      <c r="DT133" s="20" t="str">
        <f>ZZZ__FnCalls!F120</f>
        <v>Jun 2019</v>
      </c>
      <c r="DU133" s="20" t="str">
        <f>ZZZ__FnCalls!F121</f>
        <v>Jul 2019</v>
      </c>
      <c r="DV133" s="20" t="str">
        <f>ZZZ__FnCalls!F122</f>
        <v>Aug 2019</v>
      </c>
      <c r="DW133" s="20" t="str">
        <f>ZZZ__FnCalls!F123</f>
        <v>Sep 2019</v>
      </c>
      <c r="DX133" s="20" t="str">
        <f>ZZZ__FnCalls!F124</f>
        <v>Oct 2019</v>
      </c>
      <c r="DY133" s="20" t="str">
        <f>ZZZ__FnCalls!F125</f>
        <v>Nov 2019</v>
      </c>
      <c r="DZ133" s="20" t="str">
        <f>ZZZ__FnCalls!F126</f>
        <v>Dec 2019</v>
      </c>
      <c r="EA133" s="21" t="str">
        <f>ZZZ__FnCalls!H115</f>
        <v>2019</v>
      </c>
      <c r="EB133" s="20" t="str">
        <f>ZZZ__FnCalls!F127</f>
        <v>Jan 2020</v>
      </c>
      <c r="EC133" s="20" t="str">
        <f>ZZZ__FnCalls!F128</f>
        <v>Feb 2020</v>
      </c>
      <c r="ED133" s="20" t="str">
        <f>ZZZ__FnCalls!F129</f>
        <v>Mar 2020</v>
      </c>
      <c r="EE133" s="20" t="str">
        <f>ZZZ__FnCalls!F130</f>
        <v>Apr 2020</v>
      </c>
      <c r="EF133" s="20" t="str">
        <f>ZZZ__FnCalls!F131</f>
        <v>May 2020</v>
      </c>
      <c r="EG133" s="20" t="str">
        <f>ZZZ__FnCalls!F132</f>
        <v>Jun 2020</v>
      </c>
      <c r="EH133" s="20" t="str">
        <f>ZZZ__FnCalls!F133</f>
        <v>Jul 2020</v>
      </c>
      <c r="EI133" s="20" t="str">
        <f>ZZZ__FnCalls!F134</f>
        <v>Aug 2020</v>
      </c>
      <c r="EJ133" s="20" t="str">
        <f>ZZZ__FnCalls!F135</f>
        <v>Sep 2020</v>
      </c>
      <c r="EK133" s="20" t="str">
        <f>ZZZ__FnCalls!F136</f>
        <v>Oct 2020</v>
      </c>
      <c r="EL133" s="20" t="str">
        <f>ZZZ__FnCalls!F137</f>
        <v>Nov 2020</v>
      </c>
      <c r="EM133" s="20" t="str">
        <f>ZZZ__FnCalls!F138</f>
        <v>Dec 2020</v>
      </c>
      <c r="EN133" s="21" t="str">
        <f>ZZZ__FnCalls!H127</f>
        <v>2020</v>
      </c>
    </row>
    <row r="134" spans="1:144" ht="12.75" customHeight="1">
      <c r="A134" s="5"/>
      <c r="B134" s="44">
        <f>ZZZ__FnCalls!A7</f>
        <v>40179</v>
      </c>
      <c r="C134" s="44">
        <f>ZZZ__FnCalls!A8</f>
        <v>40210</v>
      </c>
      <c r="D134" s="44">
        <f>ZZZ__FnCalls!A9</f>
        <v>40238</v>
      </c>
      <c r="E134" s="44">
        <f>ZZZ__FnCalls!A10</f>
        <v>40269</v>
      </c>
      <c r="F134" s="44">
        <f>ZZZ__FnCalls!A11</f>
        <v>40299</v>
      </c>
      <c r="G134" s="44">
        <f>ZZZ__FnCalls!A12</f>
        <v>40330</v>
      </c>
      <c r="H134" s="44">
        <f>ZZZ__FnCalls!A13</f>
        <v>40360</v>
      </c>
      <c r="I134" s="44">
        <f>ZZZ__FnCalls!A14</f>
        <v>40391</v>
      </c>
      <c r="J134" s="44">
        <f>ZZZ__FnCalls!A15</f>
        <v>40422</v>
      </c>
      <c r="K134" s="44">
        <f>ZZZ__FnCalls!A16</f>
        <v>40452</v>
      </c>
      <c r="L134" s="44">
        <f>ZZZ__FnCalls!A17</f>
        <v>40483</v>
      </c>
      <c r="M134" s="44">
        <f>ZZZ__FnCalls!A18</f>
        <v>40513</v>
      </c>
      <c r="N134" s="45">
        <f>ZZZ__FnCalls!A7</f>
        <v>40179</v>
      </c>
      <c r="O134" s="44">
        <f>ZZZ__FnCalls!A19</f>
        <v>40544</v>
      </c>
      <c r="P134" s="44">
        <f>ZZZ__FnCalls!A20</f>
        <v>40575</v>
      </c>
      <c r="Q134" s="44">
        <f>ZZZ__FnCalls!A21</f>
        <v>40603</v>
      </c>
      <c r="R134" s="44">
        <f>ZZZ__FnCalls!A22</f>
        <v>40634</v>
      </c>
      <c r="S134" s="44">
        <f>ZZZ__FnCalls!A23</f>
        <v>40664</v>
      </c>
      <c r="T134" s="44">
        <f>ZZZ__FnCalls!A24</f>
        <v>40695</v>
      </c>
      <c r="U134" s="44">
        <f>ZZZ__FnCalls!A25</f>
        <v>40725</v>
      </c>
      <c r="V134" s="44">
        <f>ZZZ__FnCalls!A26</f>
        <v>40756</v>
      </c>
      <c r="W134" s="44">
        <f>ZZZ__FnCalls!A27</f>
        <v>40787</v>
      </c>
      <c r="X134" s="44">
        <f>ZZZ__FnCalls!A28</f>
        <v>40817</v>
      </c>
      <c r="Y134" s="44">
        <f>ZZZ__FnCalls!A29</f>
        <v>40848</v>
      </c>
      <c r="Z134" s="44">
        <f>ZZZ__FnCalls!A30</f>
        <v>40878</v>
      </c>
      <c r="AA134" s="45">
        <f>ZZZ__FnCalls!A19</f>
        <v>40544</v>
      </c>
      <c r="AB134" s="44">
        <f>ZZZ__FnCalls!A31</f>
        <v>40909</v>
      </c>
      <c r="AC134" s="44">
        <f>ZZZ__FnCalls!A32</f>
        <v>40940</v>
      </c>
      <c r="AD134" s="44">
        <f>ZZZ__FnCalls!A33</f>
        <v>40969</v>
      </c>
      <c r="AE134" s="44">
        <f>ZZZ__FnCalls!A34</f>
        <v>41000</v>
      </c>
      <c r="AF134" s="44">
        <f>ZZZ__FnCalls!A35</f>
        <v>41030</v>
      </c>
      <c r="AG134" s="44">
        <f>ZZZ__FnCalls!A36</f>
        <v>41061</v>
      </c>
      <c r="AH134" s="44">
        <f>ZZZ__FnCalls!A37</f>
        <v>41091</v>
      </c>
      <c r="AI134" s="44">
        <f>ZZZ__FnCalls!A38</f>
        <v>41122</v>
      </c>
      <c r="AJ134" s="44">
        <f>ZZZ__FnCalls!A39</f>
        <v>41153</v>
      </c>
      <c r="AK134" s="44">
        <f>ZZZ__FnCalls!A40</f>
        <v>41183</v>
      </c>
      <c r="AL134" s="44">
        <f>ZZZ__FnCalls!A41</f>
        <v>41214</v>
      </c>
      <c r="AM134" s="44">
        <f>ZZZ__FnCalls!A42</f>
        <v>41244</v>
      </c>
      <c r="AN134" s="45">
        <f>ZZZ__FnCalls!A31</f>
        <v>40909</v>
      </c>
      <c r="AO134" s="44">
        <f>ZZZ__FnCalls!A43</f>
        <v>41275</v>
      </c>
      <c r="AP134" s="44">
        <f>ZZZ__FnCalls!A44</f>
        <v>41306</v>
      </c>
      <c r="AQ134" s="44">
        <f>ZZZ__FnCalls!A45</f>
        <v>41334</v>
      </c>
      <c r="AR134" s="44">
        <f>ZZZ__FnCalls!A46</f>
        <v>41365</v>
      </c>
      <c r="AS134" s="44">
        <f>ZZZ__FnCalls!A47</f>
        <v>41395</v>
      </c>
      <c r="AT134" s="44">
        <f>ZZZ__FnCalls!A48</f>
        <v>41426</v>
      </c>
      <c r="AU134" s="44">
        <f>ZZZ__FnCalls!A49</f>
        <v>41456</v>
      </c>
      <c r="AV134" s="44">
        <f>ZZZ__FnCalls!A50</f>
        <v>41487</v>
      </c>
      <c r="AW134" s="44">
        <f>ZZZ__FnCalls!A51</f>
        <v>41518</v>
      </c>
      <c r="AX134" s="44">
        <f>ZZZ__FnCalls!A52</f>
        <v>41548</v>
      </c>
      <c r="AY134" s="44">
        <f>ZZZ__FnCalls!A53</f>
        <v>41579</v>
      </c>
      <c r="AZ134" s="44">
        <f>ZZZ__FnCalls!A54</f>
        <v>41609</v>
      </c>
      <c r="BA134" s="45">
        <f>ZZZ__FnCalls!A43</f>
        <v>41275</v>
      </c>
      <c r="BB134" s="44">
        <f>ZZZ__FnCalls!A55</f>
        <v>41640</v>
      </c>
      <c r="BC134" s="44">
        <f>ZZZ__FnCalls!A56</f>
        <v>41671</v>
      </c>
      <c r="BD134" s="44">
        <f>ZZZ__FnCalls!A57</f>
        <v>41699</v>
      </c>
      <c r="BE134" s="44">
        <f>ZZZ__FnCalls!A58</f>
        <v>41730</v>
      </c>
      <c r="BF134" s="44">
        <f>ZZZ__FnCalls!A59</f>
        <v>41760</v>
      </c>
      <c r="BG134" s="44">
        <f>ZZZ__FnCalls!A60</f>
        <v>41791</v>
      </c>
      <c r="BH134" s="44">
        <f>ZZZ__FnCalls!A61</f>
        <v>41821</v>
      </c>
      <c r="BI134" s="44">
        <f>ZZZ__FnCalls!A62</f>
        <v>41852</v>
      </c>
      <c r="BJ134" s="44">
        <f>ZZZ__FnCalls!A63</f>
        <v>41883</v>
      </c>
      <c r="BK134" s="44">
        <f>ZZZ__FnCalls!A64</f>
        <v>41913</v>
      </c>
      <c r="BL134" s="44">
        <f>ZZZ__FnCalls!A65</f>
        <v>41944</v>
      </c>
      <c r="BM134" s="44">
        <f>ZZZ__FnCalls!A66</f>
        <v>41974</v>
      </c>
      <c r="BN134" s="45">
        <f>ZZZ__FnCalls!A55</f>
        <v>41640</v>
      </c>
      <c r="BO134" s="44">
        <f>ZZZ__FnCalls!A67</f>
        <v>42005</v>
      </c>
      <c r="BP134" s="44">
        <f>ZZZ__FnCalls!A68</f>
        <v>42036</v>
      </c>
      <c r="BQ134" s="44">
        <f>ZZZ__FnCalls!A69</f>
        <v>42064</v>
      </c>
      <c r="BR134" s="44">
        <f>ZZZ__FnCalls!A70</f>
        <v>42095</v>
      </c>
      <c r="BS134" s="44">
        <f>ZZZ__FnCalls!A71</f>
        <v>42125</v>
      </c>
      <c r="BT134" s="44">
        <f>ZZZ__FnCalls!A72</f>
        <v>42156</v>
      </c>
      <c r="BU134" s="44">
        <f>ZZZ__FnCalls!A73</f>
        <v>42186</v>
      </c>
      <c r="BV134" s="44">
        <f>ZZZ__FnCalls!A74</f>
        <v>42217</v>
      </c>
      <c r="BW134" s="44">
        <f>ZZZ__FnCalls!A75</f>
        <v>42248</v>
      </c>
      <c r="BX134" s="44">
        <f>ZZZ__FnCalls!A76</f>
        <v>42278</v>
      </c>
      <c r="BY134" s="44">
        <f>ZZZ__FnCalls!A77</f>
        <v>42309</v>
      </c>
      <c r="BZ134" s="44">
        <f>ZZZ__FnCalls!A78</f>
        <v>42339</v>
      </c>
      <c r="CA134" s="45">
        <f>ZZZ__FnCalls!A67</f>
        <v>42005</v>
      </c>
      <c r="CB134" s="44">
        <f>ZZZ__FnCalls!A79</f>
        <v>42370</v>
      </c>
      <c r="CC134" s="44">
        <f>ZZZ__FnCalls!A80</f>
        <v>42401</v>
      </c>
      <c r="CD134" s="44">
        <f>ZZZ__FnCalls!A81</f>
        <v>42430</v>
      </c>
      <c r="CE134" s="44">
        <f>ZZZ__FnCalls!A82</f>
        <v>42461</v>
      </c>
      <c r="CF134" s="44">
        <f>ZZZ__FnCalls!A83</f>
        <v>42491</v>
      </c>
      <c r="CG134" s="44">
        <f>ZZZ__FnCalls!A84</f>
        <v>42522</v>
      </c>
      <c r="CH134" s="44">
        <f>ZZZ__FnCalls!A85</f>
        <v>42552</v>
      </c>
      <c r="CI134" s="44">
        <f>ZZZ__FnCalls!A86</f>
        <v>42583</v>
      </c>
      <c r="CJ134" s="44">
        <f>ZZZ__FnCalls!A87</f>
        <v>42614</v>
      </c>
      <c r="CK134" s="44">
        <f>ZZZ__FnCalls!A88</f>
        <v>42644</v>
      </c>
      <c r="CL134" s="44">
        <f>ZZZ__FnCalls!A89</f>
        <v>42675</v>
      </c>
      <c r="CM134" s="44">
        <f>ZZZ__FnCalls!A90</f>
        <v>42705</v>
      </c>
      <c r="CN134" s="45">
        <f>ZZZ__FnCalls!A79</f>
        <v>42370</v>
      </c>
      <c r="CO134" s="44">
        <f>ZZZ__FnCalls!A91</f>
        <v>42736</v>
      </c>
      <c r="CP134" s="44">
        <f>ZZZ__FnCalls!A92</f>
        <v>42767</v>
      </c>
      <c r="CQ134" s="44">
        <f>ZZZ__FnCalls!A93</f>
        <v>42795</v>
      </c>
      <c r="CR134" s="44">
        <f>ZZZ__FnCalls!A94</f>
        <v>42826</v>
      </c>
      <c r="CS134" s="44">
        <f>ZZZ__FnCalls!A95</f>
        <v>42856</v>
      </c>
      <c r="CT134" s="44">
        <f>ZZZ__FnCalls!A96</f>
        <v>42887</v>
      </c>
      <c r="CU134" s="44">
        <f>ZZZ__FnCalls!A97</f>
        <v>42917</v>
      </c>
      <c r="CV134" s="44">
        <f>ZZZ__FnCalls!A98</f>
        <v>42948</v>
      </c>
      <c r="CW134" s="44">
        <f>ZZZ__FnCalls!A99</f>
        <v>42979</v>
      </c>
      <c r="CX134" s="44">
        <f>ZZZ__FnCalls!A100</f>
        <v>43009</v>
      </c>
      <c r="CY134" s="44">
        <f>ZZZ__FnCalls!A101</f>
        <v>43040</v>
      </c>
      <c r="CZ134" s="44">
        <f>ZZZ__FnCalls!A102</f>
        <v>43070</v>
      </c>
      <c r="DA134" s="45">
        <f>ZZZ__FnCalls!A91</f>
        <v>42736</v>
      </c>
      <c r="DB134" s="44">
        <f>ZZZ__FnCalls!A103</f>
        <v>43101</v>
      </c>
      <c r="DC134" s="44">
        <f>ZZZ__FnCalls!A104</f>
        <v>43132</v>
      </c>
      <c r="DD134" s="44">
        <f>ZZZ__FnCalls!A105</f>
        <v>43160</v>
      </c>
      <c r="DE134" s="44">
        <f>ZZZ__FnCalls!A106</f>
        <v>43191</v>
      </c>
      <c r="DF134" s="44">
        <f>ZZZ__FnCalls!A107</f>
        <v>43221</v>
      </c>
      <c r="DG134" s="44">
        <f>ZZZ__FnCalls!A108</f>
        <v>43252</v>
      </c>
      <c r="DH134" s="44">
        <f>ZZZ__FnCalls!A109</f>
        <v>43282</v>
      </c>
      <c r="DI134" s="44">
        <f>ZZZ__FnCalls!A110</f>
        <v>43313</v>
      </c>
      <c r="DJ134" s="44">
        <f>ZZZ__FnCalls!A111</f>
        <v>43344</v>
      </c>
      <c r="DK134" s="44">
        <f>ZZZ__FnCalls!A112</f>
        <v>43374</v>
      </c>
      <c r="DL134" s="44">
        <f>ZZZ__FnCalls!A113</f>
        <v>43405</v>
      </c>
      <c r="DM134" s="44">
        <f>ZZZ__FnCalls!A114</f>
        <v>43435</v>
      </c>
      <c r="DN134" s="45">
        <f>ZZZ__FnCalls!A103</f>
        <v>43101</v>
      </c>
      <c r="DO134" s="44">
        <f>ZZZ__FnCalls!A115</f>
        <v>43466</v>
      </c>
      <c r="DP134" s="44">
        <f>ZZZ__FnCalls!A116</f>
        <v>43497</v>
      </c>
      <c r="DQ134" s="44">
        <f>ZZZ__FnCalls!A117</f>
        <v>43525</v>
      </c>
      <c r="DR134" s="44">
        <f>ZZZ__FnCalls!A118</f>
        <v>43556</v>
      </c>
      <c r="DS134" s="44">
        <f>ZZZ__FnCalls!A119</f>
        <v>43586</v>
      </c>
      <c r="DT134" s="44">
        <f>ZZZ__FnCalls!A120</f>
        <v>43617</v>
      </c>
      <c r="DU134" s="44">
        <f>ZZZ__FnCalls!A121</f>
        <v>43647</v>
      </c>
      <c r="DV134" s="44">
        <f>ZZZ__FnCalls!A122</f>
        <v>43678</v>
      </c>
      <c r="DW134" s="44">
        <f>ZZZ__FnCalls!A123</f>
        <v>43709</v>
      </c>
      <c r="DX134" s="44">
        <f>ZZZ__FnCalls!A124</f>
        <v>43739</v>
      </c>
      <c r="DY134" s="44">
        <f>ZZZ__FnCalls!A125</f>
        <v>43770</v>
      </c>
      <c r="DZ134" s="44">
        <f>ZZZ__FnCalls!A126</f>
        <v>43800</v>
      </c>
      <c r="EA134" s="45">
        <f>ZZZ__FnCalls!A115</f>
        <v>43466</v>
      </c>
      <c r="EB134" s="44">
        <f>ZZZ__FnCalls!A127</f>
        <v>43831</v>
      </c>
      <c r="EC134" s="44">
        <f>ZZZ__FnCalls!A128</f>
        <v>43862</v>
      </c>
      <c r="ED134" s="44">
        <f>ZZZ__FnCalls!A129</f>
        <v>43891</v>
      </c>
      <c r="EE134" s="44">
        <f>ZZZ__FnCalls!A130</f>
        <v>43922</v>
      </c>
      <c r="EF134" s="44">
        <f>ZZZ__FnCalls!A131</f>
        <v>43952</v>
      </c>
      <c r="EG134" s="44">
        <f>ZZZ__FnCalls!A132</f>
        <v>43983</v>
      </c>
      <c r="EH134" s="44">
        <f>ZZZ__FnCalls!A133</f>
        <v>44013</v>
      </c>
      <c r="EI134" s="44">
        <f>ZZZ__FnCalls!A134</f>
        <v>44044</v>
      </c>
      <c r="EJ134" s="44">
        <f>ZZZ__FnCalls!A135</f>
        <v>44075</v>
      </c>
      <c r="EK134" s="44">
        <f>ZZZ__FnCalls!A136</f>
        <v>44105</v>
      </c>
      <c r="EL134" s="44">
        <f>ZZZ__FnCalls!A137</f>
        <v>44136</v>
      </c>
      <c r="EM134" s="44">
        <f>ZZZ__FnCalls!A138</f>
        <v>44166</v>
      </c>
      <c r="EN134" s="45">
        <f>ZZZ__FnCalls!A127</f>
        <v>43831</v>
      </c>
    </row>
    <row r="135" spans="1:144" ht="12.75" customHeight="1">
      <c r="A135" s="2" t="str">
        <f>"Capital_mean_2"</f>
        <v>Capital_mean_2</v>
      </c>
    </row>
    <row r="136" spans="1:144" ht="12.75" customHeight="1">
      <c r="B136" s="19" t="str">
        <f>ZZZ__FnCalls!F7</f>
        <v>Jan 2010</v>
      </c>
      <c r="C136" s="20" t="str">
        <f>ZZZ__FnCalls!F8</f>
        <v>Feb 2010</v>
      </c>
      <c r="D136" s="20" t="str">
        <f>ZZZ__FnCalls!F9</f>
        <v>Mar 2010</v>
      </c>
      <c r="E136" s="20" t="str">
        <f>ZZZ__FnCalls!F10</f>
        <v>Apr 2010</v>
      </c>
      <c r="F136" s="20" t="str">
        <f>ZZZ__FnCalls!F11</f>
        <v>May 2010</v>
      </c>
      <c r="G136" s="20" t="str">
        <f>ZZZ__FnCalls!F12</f>
        <v>Jun 2010</v>
      </c>
      <c r="H136" s="20" t="str">
        <f>ZZZ__FnCalls!F13</f>
        <v>Jul 2010</v>
      </c>
      <c r="I136" s="20" t="str">
        <f>ZZZ__FnCalls!F14</f>
        <v>Aug 2010</v>
      </c>
      <c r="J136" s="20" t="str">
        <f>ZZZ__FnCalls!F15</f>
        <v>Sep 2010</v>
      </c>
      <c r="K136" s="20" t="str">
        <f>ZZZ__FnCalls!F16</f>
        <v>Oct 2010</v>
      </c>
      <c r="L136" s="20" t="str">
        <f>ZZZ__FnCalls!F17</f>
        <v>Nov 2010</v>
      </c>
      <c r="M136" s="20" t="str">
        <f>ZZZ__FnCalls!F18</f>
        <v>Dec 2010</v>
      </c>
      <c r="N136" s="21" t="str">
        <f>ZZZ__FnCalls!H7</f>
        <v>2010</v>
      </c>
      <c r="O136" s="20" t="str">
        <f>ZZZ__FnCalls!F19</f>
        <v>Jan 2011</v>
      </c>
      <c r="P136" s="20" t="str">
        <f>ZZZ__FnCalls!F20</f>
        <v>Feb 2011</v>
      </c>
      <c r="Q136" s="20" t="str">
        <f>ZZZ__FnCalls!F21</f>
        <v>Mar 2011</v>
      </c>
      <c r="R136" s="20" t="str">
        <f>ZZZ__FnCalls!F22</f>
        <v>Apr 2011</v>
      </c>
      <c r="S136" s="20" t="str">
        <f>ZZZ__FnCalls!F23</f>
        <v>May 2011</v>
      </c>
      <c r="T136" s="20" t="str">
        <f>ZZZ__FnCalls!F24</f>
        <v>Jun 2011</v>
      </c>
      <c r="U136" s="20" t="str">
        <f>ZZZ__FnCalls!F25</f>
        <v>Jul 2011</v>
      </c>
      <c r="V136" s="20" t="str">
        <f>ZZZ__FnCalls!F26</f>
        <v>Aug 2011</v>
      </c>
      <c r="W136" s="20" t="str">
        <f>ZZZ__FnCalls!F27</f>
        <v>Sep 2011</v>
      </c>
      <c r="X136" s="20" t="str">
        <f>ZZZ__FnCalls!F28</f>
        <v>Oct 2011</v>
      </c>
      <c r="Y136" s="20" t="str">
        <f>ZZZ__FnCalls!F29</f>
        <v>Nov 2011</v>
      </c>
      <c r="Z136" s="20" t="str">
        <f>ZZZ__FnCalls!F30</f>
        <v>Dec 2011</v>
      </c>
      <c r="AA136" s="21" t="str">
        <f>ZZZ__FnCalls!H19</f>
        <v>2011</v>
      </c>
      <c r="AB136" s="20" t="str">
        <f>ZZZ__FnCalls!F31</f>
        <v>Jan 2012</v>
      </c>
      <c r="AC136" s="20" t="str">
        <f>ZZZ__FnCalls!F32</f>
        <v>Feb 2012</v>
      </c>
      <c r="AD136" s="20" t="str">
        <f>ZZZ__FnCalls!F33</f>
        <v>Mar 2012</v>
      </c>
      <c r="AE136" s="20" t="str">
        <f>ZZZ__FnCalls!F34</f>
        <v>Apr 2012</v>
      </c>
      <c r="AF136" s="20" t="str">
        <f>ZZZ__FnCalls!F35</f>
        <v>May 2012</v>
      </c>
      <c r="AG136" s="20" t="str">
        <f>ZZZ__FnCalls!F36</f>
        <v>Jun 2012</v>
      </c>
      <c r="AH136" s="20" t="str">
        <f>ZZZ__FnCalls!F37</f>
        <v>Jul 2012</v>
      </c>
      <c r="AI136" s="20" t="str">
        <f>ZZZ__FnCalls!F38</f>
        <v>Aug 2012</v>
      </c>
      <c r="AJ136" s="20" t="str">
        <f>ZZZ__FnCalls!F39</f>
        <v>Sep 2012</v>
      </c>
      <c r="AK136" s="20" t="str">
        <f>ZZZ__FnCalls!F40</f>
        <v>Oct 2012</v>
      </c>
      <c r="AL136" s="20" t="str">
        <f>ZZZ__FnCalls!F41</f>
        <v>Nov 2012</v>
      </c>
      <c r="AM136" s="20" t="str">
        <f>ZZZ__FnCalls!F42</f>
        <v>Dec 2012</v>
      </c>
      <c r="AN136" s="21" t="str">
        <f>ZZZ__FnCalls!H31</f>
        <v>2012</v>
      </c>
      <c r="AO136" s="20" t="str">
        <f>ZZZ__FnCalls!F43</f>
        <v>Jan 2013</v>
      </c>
      <c r="AP136" s="20" t="str">
        <f>ZZZ__FnCalls!F44</f>
        <v>Feb 2013</v>
      </c>
      <c r="AQ136" s="20" t="str">
        <f>ZZZ__FnCalls!F45</f>
        <v>Mar 2013</v>
      </c>
      <c r="AR136" s="20" t="str">
        <f>ZZZ__FnCalls!F46</f>
        <v>Apr 2013</v>
      </c>
      <c r="AS136" s="20" t="str">
        <f>ZZZ__FnCalls!F47</f>
        <v>May 2013</v>
      </c>
      <c r="AT136" s="20" t="str">
        <f>ZZZ__FnCalls!F48</f>
        <v>Jun 2013</v>
      </c>
      <c r="AU136" s="20" t="str">
        <f>ZZZ__FnCalls!F49</f>
        <v>Jul 2013</v>
      </c>
      <c r="AV136" s="20" t="str">
        <f>ZZZ__FnCalls!F50</f>
        <v>Aug 2013</v>
      </c>
      <c r="AW136" s="20" t="str">
        <f>ZZZ__FnCalls!F51</f>
        <v>Sep 2013</v>
      </c>
      <c r="AX136" s="20" t="str">
        <f>ZZZ__FnCalls!F52</f>
        <v>Oct 2013</v>
      </c>
      <c r="AY136" s="20" t="str">
        <f>ZZZ__FnCalls!F53</f>
        <v>Nov 2013</v>
      </c>
      <c r="AZ136" s="20" t="str">
        <f>ZZZ__FnCalls!F54</f>
        <v>Dec 2013</v>
      </c>
      <c r="BA136" s="21" t="str">
        <f>ZZZ__FnCalls!H43</f>
        <v>2013</v>
      </c>
      <c r="BB136" s="20" t="str">
        <f>ZZZ__FnCalls!F55</f>
        <v>Jan 2014</v>
      </c>
      <c r="BC136" s="20" t="str">
        <f>ZZZ__FnCalls!F56</f>
        <v>Feb 2014</v>
      </c>
      <c r="BD136" s="20" t="str">
        <f>ZZZ__FnCalls!F57</f>
        <v>Mar 2014</v>
      </c>
      <c r="BE136" s="20" t="str">
        <f>ZZZ__FnCalls!F58</f>
        <v>Apr 2014</v>
      </c>
      <c r="BF136" s="20" t="str">
        <f>ZZZ__FnCalls!F59</f>
        <v>May 2014</v>
      </c>
      <c r="BG136" s="20" t="str">
        <f>ZZZ__FnCalls!F60</f>
        <v>Jun 2014</v>
      </c>
      <c r="BH136" s="20" t="str">
        <f>ZZZ__FnCalls!F61</f>
        <v>Jul 2014</v>
      </c>
      <c r="BI136" s="20" t="str">
        <f>ZZZ__FnCalls!F62</f>
        <v>Aug 2014</v>
      </c>
      <c r="BJ136" s="20" t="str">
        <f>ZZZ__FnCalls!F63</f>
        <v>Sep 2014</v>
      </c>
      <c r="BK136" s="20" t="str">
        <f>ZZZ__FnCalls!F64</f>
        <v>Oct 2014</v>
      </c>
      <c r="BL136" s="20" t="str">
        <f>ZZZ__FnCalls!F65</f>
        <v>Nov 2014</v>
      </c>
      <c r="BM136" s="20" t="str">
        <f>ZZZ__FnCalls!F66</f>
        <v>Dec 2014</v>
      </c>
      <c r="BN136" s="21" t="str">
        <f>ZZZ__FnCalls!H55</f>
        <v>2014</v>
      </c>
      <c r="BO136" s="20" t="str">
        <f>ZZZ__FnCalls!F67</f>
        <v>Jan 2015</v>
      </c>
      <c r="BP136" s="20" t="str">
        <f>ZZZ__FnCalls!F68</f>
        <v>Feb 2015</v>
      </c>
      <c r="BQ136" s="20" t="str">
        <f>ZZZ__FnCalls!F69</f>
        <v>Mar 2015</v>
      </c>
      <c r="BR136" s="20" t="str">
        <f>ZZZ__FnCalls!F70</f>
        <v>Apr 2015</v>
      </c>
      <c r="BS136" s="20" t="str">
        <f>ZZZ__FnCalls!F71</f>
        <v>May 2015</v>
      </c>
      <c r="BT136" s="20" t="str">
        <f>ZZZ__FnCalls!F72</f>
        <v>Jun 2015</v>
      </c>
      <c r="BU136" s="20" t="str">
        <f>ZZZ__FnCalls!F73</f>
        <v>Jul 2015</v>
      </c>
      <c r="BV136" s="20" t="str">
        <f>ZZZ__FnCalls!F74</f>
        <v>Aug 2015</v>
      </c>
      <c r="BW136" s="20" t="str">
        <f>ZZZ__FnCalls!F75</f>
        <v>Sep 2015</v>
      </c>
      <c r="BX136" s="20" t="str">
        <f>ZZZ__FnCalls!F76</f>
        <v>Oct 2015</v>
      </c>
      <c r="BY136" s="20" t="str">
        <f>ZZZ__FnCalls!F77</f>
        <v>Nov 2015</v>
      </c>
      <c r="BZ136" s="20" t="str">
        <f>ZZZ__FnCalls!F78</f>
        <v>Dec 2015</v>
      </c>
      <c r="CA136" s="21" t="str">
        <f>ZZZ__FnCalls!H67</f>
        <v>2015</v>
      </c>
      <c r="CB136" s="20" t="str">
        <f>ZZZ__FnCalls!F79</f>
        <v>Jan 2016</v>
      </c>
      <c r="CC136" s="20" t="str">
        <f>ZZZ__FnCalls!F80</f>
        <v>Feb 2016</v>
      </c>
      <c r="CD136" s="20" t="str">
        <f>ZZZ__FnCalls!F81</f>
        <v>Mar 2016</v>
      </c>
      <c r="CE136" s="20" t="str">
        <f>ZZZ__FnCalls!F82</f>
        <v>Apr 2016</v>
      </c>
      <c r="CF136" s="20" t="str">
        <f>ZZZ__FnCalls!F83</f>
        <v>May 2016</v>
      </c>
      <c r="CG136" s="20" t="str">
        <f>ZZZ__FnCalls!F84</f>
        <v>Jun 2016</v>
      </c>
      <c r="CH136" s="20" t="str">
        <f>ZZZ__FnCalls!F85</f>
        <v>Jul 2016</v>
      </c>
      <c r="CI136" s="20" t="str">
        <f>ZZZ__FnCalls!F86</f>
        <v>Aug 2016</v>
      </c>
      <c r="CJ136" s="20" t="str">
        <f>ZZZ__FnCalls!F87</f>
        <v>Sep 2016</v>
      </c>
      <c r="CK136" s="20" t="str">
        <f>ZZZ__FnCalls!F88</f>
        <v>Oct 2016</v>
      </c>
      <c r="CL136" s="20" t="str">
        <f>ZZZ__FnCalls!F89</f>
        <v>Nov 2016</v>
      </c>
      <c r="CM136" s="20" t="str">
        <f>ZZZ__FnCalls!F90</f>
        <v>Dec 2016</v>
      </c>
      <c r="CN136" s="21" t="str">
        <f>ZZZ__FnCalls!H79</f>
        <v>2016</v>
      </c>
      <c r="CO136" s="20" t="str">
        <f>ZZZ__FnCalls!F91</f>
        <v>Jan 2017</v>
      </c>
      <c r="CP136" s="20" t="str">
        <f>ZZZ__FnCalls!F92</f>
        <v>Feb 2017</v>
      </c>
      <c r="CQ136" s="20" t="str">
        <f>ZZZ__FnCalls!F93</f>
        <v>Mar 2017</v>
      </c>
      <c r="CR136" s="20" t="str">
        <f>ZZZ__FnCalls!F94</f>
        <v>Apr 2017</v>
      </c>
      <c r="CS136" s="20" t="str">
        <f>ZZZ__FnCalls!F95</f>
        <v>May 2017</v>
      </c>
      <c r="CT136" s="20" t="str">
        <f>ZZZ__FnCalls!F96</f>
        <v>Jun 2017</v>
      </c>
      <c r="CU136" s="20" t="str">
        <f>ZZZ__FnCalls!F97</f>
        <v>Jul 2017</v>
      </c>
      <c r="CV136" s="20" t="str">
        <f>ZZZ__FnCalls!F98</f>
        <v>Aug 2017</v>
      </c>
      <c r="CW136" s="20" t="str">
        <f>ZZZ__FnCalls!F99</f>
        <v>Sep 2017</v>
      </c>
      <c r="CX136" s="20" t="str">
        <f>ZZZ__FnCalls!F100</f>
        <v>Oct 2017</v>
      </c>
      <c r="CY136" s="20" t="str">
        <f>ZZZ__FnCalls!F101</f>
        <v>Nov 2017</v>
      </c>
      <c r="CZ136" s="20" t="str">
        <f>ZZZ__FnCalls!F102</f>
        <v>Dec 2017</v>
      </c>
      <c r="DA136" s="21" t="str">
        <f>ZZZ__FnCalls!H91</f>
        <v>2017</v>
      </c>
      <c r="DB136" s="20" t="str">
        <f>ZZZ__FnCalls!F103</f>
        <v>Jan 2018</v>
      </c>
      <c r="DC136" s="20" t="str">
        <f>ZZZ__FnCalls!F104</f>
        <v>Feb 2018</v>
      </c>
      <c r="DD136" s="20" t="str">
        <f>ZZZ__FnCalls!F105</f>
        <v>Mar 2018</v>
      </c>
      <c r="DE136" s="20" t="str">
        <f>ZZZ__FnCalls!F106</f>
        <v>Apr 2018</v>
      </c>
      <c r="DF136" s="20" t="str">
        <f>ZZZ__FnCalls!F107</f>
        <v>May 2018</v>
      </c>
      <c r="DG136" s="20" t="str">
        <f>ZZZ__FnCalls!F108</f>
        <v>Jun 2018</v>
      </c>
      <c r="DH136" s="20" t="str">
        <f>ZZZ__FnCalls!F109</f>
        <v>Jul 2018</v>
      </c>
      <c r="DI136" s="20" t="str">
        <f>ZZZ__FnCalls!F110</f>
        <v>Aug 2018</v>
      </c>
      <c r="DJ136" s="20" t="str">
        <f>ZZZ__FnCalls!F111</f>
        <v>Sep 2018</v>
      </c>
      <c r="DK136" s="20" t="str">
        <f>ZZZ__FnCalls!F112</f>
        <v>Oct 2018</v>
      </c>
      <c r="DL136" s="20" t="str">
        <f>ZZZ__FnCalls!F113</f>
        <v>Nov 2018</v>
      </c>
      <c r="DM136" s="20" t="str">
        <f>ZZZ__FnCalls!F114</f>
        <v>Dec 2018</v>
      </c>
      <c r="DN136" s="21" t="str">
        <f>ZZZ__FnCalls!H103</f>
        <v>2018</v>
      </c>
      <c r="DO136" s="20" t="str">
        <f>ZZZ__FnCalls!F115</f>
        <v>Jan 2019</v>
      </c>
      <c r="DP136" s="20" t="str">
        <f>ZZZ__FnCalls!F116</f>
        <v>Feb 2019</v>
      </c>
      <c r="DQ136" s="20" t="str">
        <f>ZZZ__FnCalls!F117</f>
        <v>Mar 2019</v>
      </c>
      <c r="DR136" s="20" t="str">
        <f>ZZZ__FnCalls!F118</f>
        <v>Apr 2019</v>
      </c>
      <c r="DS136" s="20" t="str">
        <f>ZZZ__FnCalls!F119</f>
        <v>May 2019</v>
      </c>
      <c r="DT136" s="20" t="str">
        <f>ZZZ__FnCalls!F120</f>
        <v>Jun 2019</v>
      </c>
      <c r="DU136" s="20" t="str">
        <f>ZZZ__FnCalls!F121</f>
        <v>Jul 2019</v>
      </c>
      <c r="DV136" s="20" t="str">
        <f>ZZZ__FnCalls!F122</f>
        <v>Aug 2019</v>
      </c>
      <c r="DW136" s="20" t="str">
        <f>ZZZ__FnCalls!F123</f>
        <v>Sep 2019</v>
      </c>
      <c r="DX136" s="20" t="str">
        <f>ZZZ__FnCalls!F124</f>
        <v>Oct 2019</v>
      </c>
      <c r="DY136" s="20" t="str">
        <f>ZZZ__FnCalls!F125</f>
        <v>Nov 2019</v>
      </c>
      <c r="DZ136" s="20" t="str">
        <f>ZZZ__FnCalls!F126</f>
        <v>Dec 2019</v>
      </c>
      <c r="EA136" s="21" t="str">
        <f>ZZZ__FnCalls!H115</f>
        <v>2019</v>
      </c>
      <c r="EB136" s="20" t="str">
        <f>ZZZ__FnCalls!F127</f>
        <v>Jan 2020</v>
      </c>
      <c r="EC136" s="20" t="str">
        <f>ZZZ__FnCalls!F128</f>
        <v>Feb 2020</v>
      </c>
      <c r="ED136" s="20" t="str">
        <f>ZZZ__FnCalls!F129</f>
        <v>Mar 2020</v>
      </c>
      <c r="EE136" s="20" t="str">
        <f>ZZZ__FnCalls!F130</f>
        <v>Apr 2020</v>
      </c>
      <c r="EF136" s="20" t="str">
        <f>ZZZ__FnCalls!F131</f>
        <v>May 2020</v>
      </c>
      <c r="EG136" s="20" t="str">
        <f>ZZZ__FnCalls!F132</f>
        <v>Jun 2020</v>
      </c>
      <c r="EH136" s="20" t="str">
        <f>ZZZ__FnCalls!F133</f>
        <v>Jul 2020</v>
      </c>
      <c r="EI136" s="20" t="str">
        <f>ZZZ__FnCalls!F134</f>
        <v>Aug 2020</v>
      </c>
      <c r="EJ136" s="20" t="str">
        <f>ZZZ__FnCalls!F135</f>
        <v>Sep 2020</v>
      </c>
      <c r="EK136" s="20" t="str">
        <f>ZZZ__FnCalls!F136</f>
        <v>Oct 2020</v>
      </c>
      <c r="EL136" s="20" t="str">
        <f>ZZZ__FnCalls!F137</f>
        <v>Nov 2020</v>
      </c>
      <c r="EM136" s="20" t="str">
        <f>ZZZ__FnCalls!F138</f>
        <v>Dec 2020</v>
      </c>
      <c r="EN136" s="21" t="str">
        <f>ZZZ__FnCalls!H127</f>
        <v>2020</v>
      </c>
    </row>
    <row r="137" spans="1:144" ht="12.75" customHeight="1">
      <c r="A137" s="5"/>
      <c r="B137" s="44" t="str">
        <f>ZZZ__FnCalls!F7</f>
        <v>Jan 2010</v>
      </c>
      <c r="C137" s="44" t="str">
        <f>ZZZ__FnCalls!F8</f>
        <v>Feb 2010</v>
      </c>
      <c r="D137" s="44" t="str">
        <f>ZZZ__FnCalls!F9</f>
        <v>Mar 2010</v>
      </c>
      <c r="E137" s="44" t="str">
        <f>ZZZ__FnCalls!F10</f>
        <v>Apr 2010</v>
      </c>
      <c r="F137" s="44" t="str">
        <f>ZZZ__FnCalls!F11</f>
        <v>May 2010</v>
      </c>
      <c r="G137" s="44" t="str">
        <f>ZZZ__FnCalls!F12</f>
        <v>Jun 2010</v>
      </c>
      <c r="H137" s="44" t="str">
        <f>ZZZ__FnCalls!F13</f>
        <v>Jul 2010</v>
      </c>
      <c r="I137" s="44" t="str">
        <f>ZZZ__FnCalls!F14</f>
        <v>Aug 2010</v>
      </c>
      <c r="J137" s="44" t="str">
        <f>ZZZ__FnCalls!F15</f>
        <v>Sep 2010</v>
      </c>
      <c r="K137" s="44" t="str">
        <f>ZZZ__FnCalls!F16</f>
        <v>Oct 2010</v>
      </c>
      <c r="L137" s="44" t="str">
        <f>ZZZ__FnCalls!F17</f>
        <v>Nov 2010</v>
      </c>
      <c r="M137" s="44" t="str">
        <f>ZZZ__FnCalls!F18</f>
        <v>Dec 2010</v>
      </c>
      <c r="N137" s="45" t="str">
        <f>ZZZ__FnCalls!F7</f>
        <v>Jan 2010</v>
      </c>
      <c r="O137" s="44" t="str">
        <f>ZZZ__FnCalls!F19</f>
        <v>Jan 2011</v>
      </c>
      <c r="P137" s="44" t="str">
        <f>ZZZ__FnCalls!F20</f>
        <v>Feb 2011</v>
      </c>
      <c r="Q137" s="44" t="str">
        <f>ZZZ__FnCalls!F21</f>
        <v>Mar 2011</v>
      </c>
      <c r="R137" s="44" t="str">
        <f>ZZZ__FnCalls!F22</f>
        <v>Apr 2011</v>
      </c>
      <c r="S137" s="44" t="str">
        <f>ZZZ__FnCalls!F23</f>
        <v>May 2011</v>
      </c>
      <c r="T137" s="44" t="str">
        <f>ZZZ__FnCalls!F24</f>
        <v>Jun 2011</v>
      </c>
      <c r="U137" s="44" t="str">
        <f>ZZZ__FnCalls!F25</f>
        <v>Jul 2011</v>
      </c>
      <c r="V137" s="44" t="str">
        <f>ZZZ__FnCalls!F26</f>
        <v>Aug 2011</v>
      </c>
      <c r="W137" s="44" t="str">
        <f>ZZZ__FnCalls!F27</f>
        <v>Sep 2011</v>
      </c>
      <c r="X137" s="44" t="str">
        <f>ZZZ__FnCalls!F28</f>
        <v>Oct 2011</v>
      </c>
      <c r="Y137" s="44" t="str">
        <f>ZZZ__FnCalls!F29</f>
        <v>Nov 2011</v>
      </c>
      <c r="Z137" s="44" t="str">
        <f>ZZZ__FnCalls!F30</f>
        <v>Dec 2011</v>
      </c>
      <c r="AA137" s="45" t="str">
        <f>ZZZ__FnCalls!F19</f>
        <v>Jan 2011</v>
      </c>
      <c r="AB137" s="44" t="str">
        <f>ZZZ__FnCalls!F31</f>
        <v>Jan 2012</v>
      </c>
      <c r="AC137" s="44" t="str">
        <f>ZZZ__FnCalls!F32</f>
        <v>Feb 2012</v>
      </c>
      <c r="AD137" s="44" t="str">
        <f>ZZZ__FnCalls!F33</f>
        <v>Mar 2012</v>
      </c>
      <c r="AE137" s="44" t="str">
        <f>ZZZ__FnCalls!F34</f>
        <v>Apr 2012</v>
      </c>
      <c r="AF137" s="44" t="str">
        <f>ZZZ__FnCalls!F35</f>
        <v>May 2012</v>
      </c>
      <c r="AG137" s="44" t="str">
        <f>ZZZ__FnCalls!F36</f>
        <v>Jun 2012</v>
      </c>
      <c r="AH137" s="44" t="str">
        <f>ZZZ__FnCalls!F37</f>
        <v>Jul 2012</v>
      </c>
      <c r="AI137" s="44" t="str">
        <f>ZZZ__FnCalls!F38</f>
        <v>Aug 2012</v>
      </c>
      <c r="AJ137" s="44" t="str">
        <f>ZZZ__FnCalls!F39</f>
        <v>Sep 2012</v>
      </c>
      <c r="AK137" s="44" t="str">
        <f>ZZZ__FnCalls!F40</f>
        <v>Oct 2012</v>
      </c>
      <c r="AL137" s="44" t="str">
        <f>ZZZ__FnCalls!F41</f>
        <v>Nov 2012</v>
      </c>
      <c r="AM137" s="44" t="str">
        <f>ZZZ__FnCalls!F42</f>
        <v>Dec 2012</v>
      </c>
      <c r="AN137" s="45" t="str">
        <f>ZZZ__FnCalls!F31</f>
        <v>Jan 2012</v>
      </c>
      <c r="AO137" s="44" t="str">
        <f>ZZZ__FnCalls!F43</f>
        <v>Jan 2013</v>
      </c>
      <c r="AP137" s="44" t="str">
        <f>ZZZ__FnCalls!F44</f>
        <v>Feb 2013</v>
      </c>
      <c r="AQ137" s="44" t="str">
        <f>ZZZ__FnCalls!F45</f>
        <v>Mar 2013</v>
      </c>
      <c r="AR137" s="44" t="str">
        <f>ZZZ__FnCalls!F46</f>
        <v>Apr 2013</v>
      </c>
      <c r="AS137" s="44" t="str">
        <f>ZZZ__FnCalls!F47</f>
        <v>May 2013</v>
      </c>
      <c r="AT137" s="44" t="str">
        <f>ZZZ__FnCalls!F48</f>
        <v>Jun 2013</v>
      </c>
      <c r="AU137" s="44" t="str">
        <f>ZZZ__FnCalls!F49</f>
        <v>Jul 2013</v>
      </c>
      <c r="AV137" s="44" t="str">
        <f>ZZZ__FnCalls!F50</f>
        <v>Aug 2013</v>
      </c>
      <c r="AW137" s="44" t="str">
        <f>ZZZ__FnCalls!F51</f>
        <v>Sep 2013</v>
      </c>
      <c r="AX137" s="44" t="str">
        <f>ZZZ__FnCalls!F52</f>
        <v>Oct 2013</v>
      </c>
      <c r="AY137" s="44" t="str">
        <f>ZZZ__FnCalls!F53</f>
        <v>Nov 2013</v>
      </c>
      <c r="AZ137" s="44" t="str">
        <f>ZZZ__FnCalls!F54</f>
        <v>Dec 2013</v>
      </c>
      <c r="BA137" s="45" t="str">
        <f>ZZZ__FnCalls!F43</f>
        <v>Jan 2013</v>
      </c>
      <c r="BB137" s="44" t="str">
        <f>ZZZ__FnCalls!F55</f>
        <v>Jan 2014</v>
      </c>
      <c r="BC137" s="44" t="str">
        <f>ZZZ__FnCalls!F56</f>
        <v>Feb 2014</v>
      </c>
      <c r="BD137" s="44" t="str">
        <f>ZZZ__FnCalls!F57</f>
        <v>Mar 2014</v>
      </c>
      <c r="BE137" s="44" t="str">
        <f>ZZZ__FnCalls!F58</f>
        <v>Apr 2014</v>
      </c>
      <c r="BF137" s="44" t="str">
        <f>ZZZ__FnCalls!F59</f>
        <v>May 2014</v>
      </c>
      <c r="BG137" s="44" t="str">
        <f>ZZZ__FnCalls!F60</f>
        <v>Jun 2014</v>
      </c>
      <c r="BH137" s="44" t="str">
        <f>ZZZ__FnCalls!F61</f>
        <v>Jul 2014</v>
      </c>
      <c r="BI137" s="44" t="str">
        <f>ZZZ__FnCalls!F62</f>
        <v>Aug 2014</v>
      </c>
      <c r="BJ137" s="44" t="str">
        <f>ZZZ__FnCalls!F63</f>
        <v>Sep 2014</v>
      </c>
      <c r="BK137" s="44" t="str">
        <f>ZZZ__FnCalls!F64</f>
        <v>Oct 2014</v>
      </c>
      <c r="BL137" s="44" t="str">
        <f>ZZZ__FnCalls!F65</f>
        <v>Nov 2014</v>
      </c>
      <c r="BM137" s="44" t="str">
        <f>ZZZ__FnCalls!F66</f>
        <v>Dec 2014</v>
      </c>
      <c r="BN137" s="45" t="str">
        <f>ZZZ__FnCalls!F55</f>
        <v>Jan 2014</v>
      </c>
      <c r="BO137" s="44" t="str">
        <f>ZZZ__FnCalls!F67</f>
        <v>Jan 2015</v>
      </c>
      <c r="BP137" s="44" t="str">
        <f>ZZZ__FnCalls!F68</f>
        <v>Feb 2015</v>
      </c>
      <c r="BQ137" s="44" t="str">
        <f>ZZZ__FnCalls!F69</f>
        <v>Mar 2015</v>
      </c>
      <c r="BR137" s="44" t="str">
        <f>ZZZ__FnCalls!F70</f>
        <v>Apr 2015</v>
      </c>
      <c r="BS137" s="44" t="str">
        <f>ZZZ__FnCalls!F71</f>
        <v>May 2015</v>
      </c>
      <c r="BT137" s="44" t="str">
        <f>ZZZ__FnCalls!F72</f>
        <v>Jun 2015</v>
      </c>
      <c r="BU137" s="44" t="str">
        <f>ZZZ__FnCalls!F73</f>
        <v>Jul 2015</v>
      </c>
      <c r="BV137" s="44" t="str">
        <f>ZZZ__FnCalls!F74</f>
        <v>Aug 2015</v>
      </c>
      <c r="BW137" s="44" t="str">
        <f>ZZZ__FnCalls!F75</f>
        <v>Sep 2015</v>
      </c>
      <c r="BX137" s="44" t="str">
        <f>ZZZ__FnCalls!F76</f>
        <v>Oct 2015</v>
      </c>
      <c r="BY137" s="44" t="str">
        <f>ZZZ__FnCalls!F77</f>
        <v>Nov 2015</v>
      </c>
      <c r="BZ137" s="44" t="str">
        <f>ZZZ__FnCalls!F78</f>
        <v>Dec 2015</v>
      </c>
      <c r="CA137" s="45" t="str">
        <f>ZZZ__FnCalls!F67</f>
        <v>Jan 2015</v>
      </c>
      <c r="CB137" s="44" t="str">
        <f>ZZZ__FnCalls!F79</f>
        <v>Jan 2016</v>
      </c>
      <c r="CC137" s="44" t="str">
        <f>ZZZ__FnCalls!F80</f>
        <v>Feb 2016</v>
      </c>
      <c r="CD137" s="44" t="str">
        <f>ZZZ__FnCalls!F81</f>
        <v>Mar 2016</v>
      </c>
      <c r="CE137" s="44" t="str">
        <f>ZZZ__FnCalls!F82</f>
        <v>Apr 2016</v>
      </c>
      <c r="CF137" s="44" t="str">
        <f>ZZZ__FnCalls!F83</f>
        <v>May 2016</v>
      </c>
      <c r="CG137" s="44" t="str">
        <f>ZZZ__FnCalls!F84</f>
        <v>Jun 2016</v>
      </c>
      <c r="CH137" s="44" t="str">
        <f>ZZZ__FnCalls!F85</f>
        <v>Jul 2016</v>
      </c>
      <c r="CI137" s="44" t="str">
        <f>ZZZ__FnCalls!F86</f>
        <v>Aug 2016</v>
      </c>
      <c r="CJ137" s="44" t="str">
        <f>ZZZ__FnCalls!F87</f>
        <v>Sep 2016</v>
      </c>
      <c r="CK137" s="44" t="str">
        <f>ZZZ__FnCalls!F88</f>
        <v>Oct 2016</v>
      </c>
      <c r="CL137" s="44" t="str">
        <f>ZZZ__FnCalls!F89</f>
        <v>Nov 2016</v>
      </c>
      <c r="CM137" s="44" t="str">
        <f>ZZZ__FnCalls!F90</f>
        <v>Dec 2016</v>
      </c>
      <c r="CN137" s="45" t="str">
        <f>ZZZ__FnCalls!F79</f>
        <v>Jan 2016</v>
      </c>
      <c r="CO137" s="44" t="str">
        <f>ZZZ__FnCalls!F91</f>
        <v>Jan 2017</v>
      </c>
      <c r="CP137" s="44" t="str">
        <f>ZZZ__FnCalls!F92</f>
        <v>Feb 2017</v>
      </c>
      <c r="CQ137" s="44" t="str">
        <f>ZZZ__FnCalls!F93</f>
        <v>Mar 2017</v>
      </c>
      <c r="CR137" s="44" t="str">
        <f>ZZZ__FnCalls!F94</f>
        <v>Apr 2017</v>
      </c>
      <c r="CS137" s="44" t="str">
        <f>ZZZ__FnCalls!F95</f>
        <v>May 2017</v>
      </c>
      <c r="CT137" s="44" t="str">
        <f>ZZZ__FnCalls!F96</f>
        <v>Jun 2017</v>
      </c>
      <c r="CU137" s="44" t="str">
        <f>ZZZ__FnCalls!F97</f>
        <v>Jul 2017</v>
      </c>
      <c r="CV137" s="44" t="str">
        <f>ZZZ__FnCalls!F98</f>
        <v>Aug 2017</v>
      </c>
      <c r="CW137" s="44" t="str">
        <f>ZZZ__FnCalls!F99</f>
        <v>Sep 2017</v>
      </c>
      <c r="CX137" s="44" t="str">
        <f>ZZZ__FnCalls!F100</f>
        <v>Oct 2017</v>
      </c>
      <c r="CY137" s="44" t="str">
        <f>ZZZ__FnCalls!F101</f>
        <v>Nov 2017</v>
      </c>
      <c r="CZ137" s="44" t="str">
        <f>ZZZ__FnCalls!F102</f>
        <v>Dec 2017</v>
      </c>
      <c r="DA137" s="45" t="str">
        <f>ZZZ__FnCalls!F91</f>
        <v>Jan 2017</v>
      </c>
      <c r="DB137" s="44" t="str">
        <f>ZZZ__FnCalls!F103</f>
        <v>Jan 2018</v>
      </c>
      <c r="DC137" s="44" t="str">
        <f>ZZZ__FnCalls!F104</f>
        <v>Feb 2018</v>
      </c>
      <c r="DD137" s="44" t="str">
        <f>ZZZ__FnCalls!F105</f>
        <v>Mar 2018</v>
      </c>
      <c r="DE137" s="44" t="str">
        <f>ZZZ__FnCalls!F106</f>
        <v>Apr 2018</v>
      </c>
      <c r="DF137" s="44" t="str">
        <f>ZZZ__FnCalls!F107</f>
        <v>May 2018</v>
      </c>
      <c r="DG137" s="44" t="str">
        <f>ZZZ__FnCalls!F108</f>
        <v>Jun 2018</v>
      </c>
      <c r="DH137" s="44" t="str">
        <f>ZZZ__FnCalls!F109</f>
        <v>Jul 2018</v>
      </c>
      <c r="DI137" s="44" t="str">
        <f>ZZZ__FnCalls!F110</f>
        <v>Aug 2018</v>
      </c>
      <c r="DJ137" s="44" t="str">
        <f>ZZZ__FnCalls!F111</f>
        <v>Sep 2018</v>
      </c>
      <c r="DK137" s="44" t="str">
        <f>ZZZ__FnCalls!F112</f>
        <v>Oct 2018</v>
      </c>
      <c r="DL137" s="44" t="str">
        <f>ZZZ__FnCalls!F113</f>
        <v>Nov 2018</v>
      </c>
      <c r="DM137" s="44" t="str">
        <f>ZZZ__FnCalls!F114</f>
        <v>Dec 2018</v>
      </c>
      <c r="DN137" s="45" t="str">
        <f>ZZZ__FnCalls!F103</f>
        <v>Jan 2018</v>
      </c>
      <c r="DO137" s="44" t="str">
        <f>ZZZ__FnCalls!F115</f>
        <v>Jan 2019</v>
      </c>
      <c r="DP137" s="44" t="str">
        <f>ZZZ__FnCalls!F116</f>
        <v>Feb 2019</v>
      </c>
      <c r="DQ137" s="44" t="str">
        <f>ZZZ__FnCalls!F117</f>
        <v>Mar 2019</v>
      </c>
      <c r="DR137" s="44" t="str">
        <f>ZZZ__FnCalls!F118</f>
        <v>Apr 2019</v>
      </c>
      <c r="DS137" s="44" t="str">
        <f>ZZZ__FnCalls!F119</f>
        <v>May 2019</v>
      </c>
      <c r="DT137" s="44" t="str">
        <f>ZZZ__FnCalls!F120</f>
        <v>Jun 2019</v>
      </c>
      <c r="DU137" s="44" t="str">
        <f>ZZZ__FnCalls!F121</f>
        <v>Jul 2019</v>
      </c>
      <c r="DV137" s="44" t="str">
        <f>ZZZ__FnCalls!F122</f>
        <v>Aug 2019</v>
      </c>
      <c r="DW137" s="44" t="str">
        <f>ZZZ__FnCalls!F123</f>
        <v>Sep 2019</v>
      </c>
      <c r="DX137" s="44" t="str">
        <f>ZZZ__FnCalls!F124</f>
        <v>Oct 2019</v>
      </c>
      <c r="DY137" s="44" t="str">
        <f>ZZZ__FnCalls!F125</f>
        <v>Nov 2019</v>
      </c>
      <c r="DZ137" s="44" t="str">
        <f>ZZZ__FnCalls!F126</f>
        <v>Dec 2019</v>
      </c>
      <c r="EA137" s="45" t="str">
        <f>ZZZ__FnCalls!F115</f>
        <v>Jan 2019</v>
      </c>
      <c r="EB137" s="44" t="str">
        <f>ZZZ__FnCalls!F127</f>
        <v>Jan 2020</v>
      </c>
      <c r="EC137" s="44" t="str">
        <f>ZZZ__FnCalls!F128</f>
        <v>Feb 2020</v>
      </c>
      <c r="ED137" s="44" t="str">
        <f>ZZZ__FnCalls!F129</f>
        <v>Mar 2020</v>
      </c>
      <c r="EE137" s="44" t="str">
        <f>ZZZ__FnCalls!F130</f>
        <v>Apr 2020</v>
      </c>
      <c r="EF137" s="44" t="str">
        <f>ZZZ__FnCalls!F131</f>
        <v>May 2020</v>
      </c>
      <c r="EG137" s="44" t="str">
        <f>ZZZ__FnCalls!F132</f>
        <v>Jun 2020</v>
      </c>
      <c r="EH137" s="44" t="str">
        <f>ZZZ__FnCalls!F133</f>
        <v>Jul 2020</v>
      </c>
      <c r="EI137" s="44" t="str">
        <f>ZZZ__FnCalls!F134</f>
        <v>Aug 2020</v>
      </c>
      <c r="EJ137" s="44" t="str">
        <f>ZZZ__FnCalls!F135</f>
        <v>Sep 2020</v>
      </c>
      <c r="EK137" s="44" t="str">
        <f>ZZZ__FnCalls!F136</f>
        <v>Oct 2020</v>
      </c>
      <c r="EL137" s="44" t="str">
        <f>ZZZ__FnCalls!F137</f>
        <v>Nov 2020</v>
      </c>
      <c r="EM137" s="44" t="str">
        <f>ZZZ__FnCalls!F138</f>
        <v>Dec 2020</v>
      </c>
      <c r="EN137" s="45" t="str">
        <f>ZZZ__FnCalls!F127</f>
        <v>Jan 2020</v>
      </c>
    </row>
    <row r="138" spans="1:144" ht="12.75" customHeight="1">
      <c r="A138" s="2" t="str">
        <f>"Capital_stdev_1"</f>
        <v>Capital_stdev_1</v>
      </c>
    </row>
    <row r="139" spans="1:144" ht="12.75" customHeight="1">
      <c r="B139" s="19" t="str">
        <f>ZZZ__FnCalls!F7</f>
        <v>Jan 2010</v>
      </c>
      <c r="C139" s="20" t="str">
        <f>ZZZ__FnCalls!F8</f>
        <v>Feb 2010</v>
      </c>
      <c r="D139" s="20" t="str">
        <f>ZZZ__FnCalls!F9</f>
        <v>Mar 2010</v>
      </c>
      <c r="E139" s="20" t="str">
        <f>ZZZ__FnCalls!F10</f>
        <v>Apr 2010</v>
      </c>
      <c r="F139" s="20" t="str">
        <f>ZZZ__FnCalls!F11</f>
        <v>May 2010</v>
      </c>
      <c r="G139" s="20" t="str">
        <f>ZZZ__FnCalls!F12</f>
        <v>Jun 2010</v>
      </c>
      <c r="H139" s="20" t="str">
        <f>ZZZ__FnCalls!F13</f>
        <v>Jul 2010</v>
      </c>
      <c r="I139" s="20" t="str">
        <f>ZZZ__FnCalls!F14</f>
        <v>Aug 2010</v>
      </c>
      <c r="J139" s="20" t="str">
        <f>ZZZ__FnCalls!F15</f>
        <v>Sep 2010</v>
      </c>
      <c r="K139" s="20" t="str">
        <f>ZZZ__FnCalls!F16</f>
        <v>Oct 2010</v>
      </c>
      <c r="L139" s="20" t="str">
        <f>ZZZ__FnCalls!F17</f>
        <v>Nov 2010</v>
      </c>
      <c r="M139" s="20" t="str">
        <f>ZZZ__FnCalls!F18</f>
        <v>Dec 2010</v>
      </c>
      <c r="N139" s="21" t="str">
        <f>ZZZ__FnCalls!H7</f>
        <v>2010</v>
      </c>
      <c r="O139" s="20" t="str">
        <f>ZZZ__FnCalls!F19</f>
        <v>Jan 2011</v>
      </c>
      <c r="P139" s="20" t="str">
        <f>ZZZ__FnCalls!F20</f>
        <v>Feb 2011</v>
      </c>
      <c r="Q139" s="20" t="str">
        <f>ZZZ__FnCalls!F21</f>
        <v>Mar 2011</v>
      </c>
      <c r="R139" s="20" t="str">
        <f>ZZZ__FnCalls!F22</f>
        <v>Apr 2011</v>
      </c>
      <c r="S139" s="20" t="str">
        <f>ZZZ__FnCalls!F23</f>
        <v>May 2011</v>
      </c>
      <c r="T139" s="20" t="str">
        <f>ZZZ__FnCalls!F24</f>
        <v>Jun 2011</v>
      </c>
      <c r="U139" s="20" t="str">
        <f>ZZZ__FnCalls!F25</f>
        <v>Jul 2011</v>
      </c>
      <c r="V139" s="20" t="str">
        <f>ZZZ__FnCalls!F26</f>
        <v>Aug 2011</v>
      </c>
      <c r="W139" s="20" t="str">
        <f>ZZZ__FnCalls!F27</f>
        <v>Sep 2011</v>
      </c>
      <c r="X139" s="20" t="str">
        <f>ZZZ__FnCalls!F28</f>
        <v>Oct 2011</v>
      </c>
      <c r="Y139" s="20" t="str">
        <f>ZZZ__FnCalls!F29</f>
        <v>Nov 2011</v>
      </c>
      <c r="Z139" s="20" t="str">
        <f>ZZZ__FnCalls!F30</f>
        <v>Dec 2011</v>
      </c>
      <c r="AA139" s="21" t="str">
        <f>ZZZ__FnCalls!H19</f>
        <v>2011</v>
      </c>
      <c r="AB139" s="20" t="str">
        <f>ZZZ__FnCalls!F31</f>
        <v>Jan 2012</v>
      </c>
      <c r="AC139" s="20" t="str">
        <f>ZZZ__FnCalls!F32</f>
        <v>Feb 2012</v>
      </c>
      <c r="AD139" s="20" t="str">
        <f>ZZZ__FnCalls!F33</f>
        <v>Mar 2012</v>
      </c>
      <c r="AE139" s="20" t="str">
        <f>ZZZ__FnCalls!F34</f>
        <v>Apr 2012</v>
      </c>
      <c r="AF139" s="20" t="str">
        <f>ZZZ__FnCalls!F35</f>
        <v>May 2012</v>
      </c>
      <c r="AG139" s="20" t="str">
        <f>ZZZ__FnCalls!F36</f>
        <v>Jun 2012</v>
      </c>
      <c r="AH139" s="20" t="str">
        <f>ZZZ__FnCalls!F37</f>
        <v>Jul 2012</v>
      </c>
      <c r="AI139" s="20" t="str">
        <f>ZZZ__FnCalls!F38</f>
        <v>Aug 2012</v>
      </c>
      <c r="AJ139" s="20" t="str">
        <f>ZZZ__FnCalls!F39</f>
        <v>Sep 2012</v>
      </c>
      <c r="AK139" s="20" t="str">
        <f>ZZZ__FnCalls!F40</f>
        <v>Oct 2012</v>
      </c>
      <c r="AL139" s="20" t="str">
        <f>ZZZ__FnCalls!F41</f>
        <v>Nov 2012</v>
      </c>
      <c r="AM139" s="20" t="str">
        <f>ZZZ__FnCalls!F42</f>
        <v>Dec 2012</v>
      </c>
      <c r="AN139" s="21" t="str">
        <f>ZZZ__FnCalls!H31</f>
        <v>2012</v>
      </c>
      <c r="AO139" s="20" t="str">
        <f>ZZZ__FnCalls!F43</f>
        <v>Jan 2013</v>
      </c>
      <c r="AP139" s="20" t="str">
        <f>ZZZ__FnCalls!F44</f>
        <v>Feb 2013</v>
      </c>
      <c r="AQ139" s="20" t="str">
        <f>ZZZ__FnCalls!F45</f>
        <v>Mar 2013</v>
      </c>
      <c r="AR139" s="20" t="str">
        <f>ZZZ__FnCalls!F46</f>
        <v>Apr 2013</v>
      </c>
      <c r="AS139" s="20" t="str">
        <f>ZZZ__FnCalls!F47</f>
        <v>May 2013</v>
      </c>
      <c r="AT139" s="20" t="str">
        <f>ZZZ__FnCalls!F48</f>
        <v>Jun 2013</v>
      </c>
      <c r="AU139" s="20" t="str">
        <f>ZZZ__FnCalls!F49</f>
        <v>Jul 2013</v>
      </c>
      <c r="AV139" s="20" t="str">
        <f>ZZZ__FnCalls!F50</f>
        <v>Aug 2013</v>
      </c>
      <c r="AW139" s="20" t="str">
        <f>ZZZ__FnCalls!F51</f>
        <v>Sep 2013</v>
      </c>
      <c r="AX139" s="20" t="str">
        <f>ZZZ__FnCalls!F52</f>
        <v>Oct 2013</v>
      </c>
      <c r="AY139" s="20" t="str">
        <f>ZZZ__FnCalls!F53</f>
        <v>Nov 2013</v>
      </c>
      <c r="AZ139" s="20" t="str">
        <f>ZZZ__FnCalls!F54</f>
        <v>Dec 2013</v>
      </c>
      <c r="BA139" s="21" t="str">
        <f>ZZZ__FnCalls!H43</f>
        <v>2013</v>
      </c>
      <c r="BB139" s="20" t="str">
        <f>ZZZ__FnCalls!F55</f>
        <v>Jan 2014</v>
      </c>
      <c r="BC139" s="20" t="str">
        <f>ZZZ__FnCalls!F56</f>
        <v>Feb 2014</v>
      </c>
      <c r="BD139" s="20" t="str">
        <f>ZZZ__FnCalls!F57</f>
        <v>Mar 2014</v>
      </c>
      <c r="BE139" s="20" t="str">
        <f>ZZZ__FnCalls!F58</f>
        <v>Apr 2014</v>
      </c>
      <c r="BF139" s="20" t="str">
        <f>ZZZ__FnCalls!F59</f>
        <v>May 2014</v>
      </c>
      <c r="BG139" s="20" t="str">
        <f>ZZZ__FnCalls!F60</f>
        <v>Jun 2014</v>
      </c>
      <c r="BH139" s="20" t="str">
        <f>ZZZ__FnCalls!F61</f>
        <v>Jul 2014</v>
      </c>
      <c r="BI139" s="20" t="str">
        <f>ZZZ__FnCalls!F62</f>
        <v>Aug 2014</v>
      </c>
      <c r="BJ139" s="20" t="str">
        <f>ZZZ__FnCalls!F63</f>
        <v>Sep 2014</v>
      </c>
      <c r="BK139" s="20" t="str">
        <f>ZZZ__FnCalls!F64</f>
        <v>Oct 2014</v>
      </c>
      <c r="BL139" s="20" t="str">
        <f>ZZZ__FnCalls!F65</f>
        <v>Nov 2014</v>
      </c>
      <c r="BM139" s="20" t="str">
        <f>ZZZ__FnCalls!F66</f>
        <v>Dec 2014</v>
      </c>
      <c r="BN139" s="21" t="str">
        <f>ZZZ__FnCalls!H55</f>
        <v>2014</v>
      </c>
      <c r="BO139" s="20" t="str">
        <f>ZZZ__FnCalls!F67</f>
        <v>Jan 2015</v>
      </c>
      <c r="BP139" s="20" t="str">
        <f>ZZZ__FnCalls!F68</f>
        <v>Feb 2015</v>
      </c>
      <c r="BQ139" s="20" t="str">
        <f>ZZZ__FnCalls!F69</f>
        <v>Mar 2015</v>
      </c>
      <c r="BR139" s="20" t="str">
        <f>ZZZ__FnCalls!F70</f>
        <v>Apr 2015</v>
      </c>
      <c r="BS139" s="20" t="str">
        <f>ZZZ__FnCalls!F71</f>
        <v>May 2015</v>
      </c>
      <c r="BT139" s="20" t="str">
        <f>ZZZ__FnCalls!F72</f>
        <v>Jun 2015</v>
      </c>
      <c r="BU139" s="20" t="str">
        <f>ZZZ__FnCalls!F73</f>
        <v>Jul 2015</v>
      </c>
      <c r="BV139" s="20" t="str">
        <f>ZZZ__FnCalls!F74</f>
        <v>Aug 2015</v>
      </c>
      <c r="BW139" s="20" t="str">
        <f>ZZZ__FnCalls!F75</f>
        <v>Sep 2015</v>
      </c>
      <c r="BX139" s="20" t="str">
        <f>ZZZ__FnCalls!F76</f>
        <v>Oct 2015</v>
      </c>
      <c r="BY139" s="20" t="str">
        <f>ZZZ__FnCalls!F77</f>
        <v>Nov 2015</v>
      </c>
      <c r="BZ139" s="20" t="str">
        <f>ZZZ__FnCalls!F78</f>
        <v>Dec 2015</v>
      </c>
      <c r="CA139" s="21" t="str">
        <f>ZZZ__FnCalls!H67</f>
        <v>2015</v>
      </c>
      <c r="CB139" s="20" t="str">
        <f>ZZZ__FnCalls!F79</f>
        <v>Jan 2016</v>
      </c>
      <c r="CC139" s="20" t="str">
        <f>ZZZ__FnCalls!F80</f>
        <v>Feb 2016</v>
      </c>
      <c r="CD139" s="20" t="str">
        <f>ZZZ__FnCalls!F81</f>
        <v>Mar 2016</v>
      </c>
      <c r="CE139" s="20" t="str">
        <f>ZZZ__FnCalls!F82</f>
        <v>Apr 2016</v>
      </c>
      <c r="CF139" s="20" t="str">
        <f>ZZZ__FnCalls!F83</f>
        <v>May 2016</v>
      </c>
      <c r="CG139" s="20" t="str">
        <f>ZZZ__FnCalls!F84</f>
        <v>Jun 2016</v>
      </c>
      <c r="CH139" s="20" t="str">
        <f>ZZZ__FnCalls!F85</f>
        <v>Jul 2016</v>
      </c>
      <c r="CI139" s="20" t="str">
        <f>ZZZ__FnCalls!F86</f>
        <v>Aug 2016</v>
      </c>
      <c r="CJ139" s="20" t="str">
        <f>ZZZ__FnCalls!F87</f>
        <v>Sep 2016</v>
      </c>
      <c r="CK139" s="20" t="str">
        <f>ZZZ__FnCalls!F88</f>
        <v>Oct 2016</v>
      </c>
      <c r="CL139" s="20" t="str">
        <f>ZZZ__FnCalls!F89</f>
        <v>Nov 2016</v>
      </c>
      <c r="CM139" s="20" t="str">
        <f>ZZZ__FnCalls!F90</f>
        <v>Dec 2016</v>
      </c>
      <c r="CN139" s="21" t="str">
        <f>ZZZ__FnCalls!H79</f>
        <v>2016</v>
      </c>
      <c r="CO139" s="20" t="str">
        <f>ZZZ__FnCalls!F91</f>
        <v>Jan 2017</v>
      </c>
      <c r="CP139" s="20" t="str">
        <f>ZZZ__FnCalls!F92</f>
        <v>Feb 2017</v>
      </c>
      <c r="CQ139" s="20" t="str">
        <f>ZZZ__FnCalls!F93</f>
        <v>Mar 2017</v>
      </c>
      <c r="CR139" s="20" t="str">
        <f>ZZZ__FnCalls!F94</f>
        <v>Apr 2017</v>
      </c>
      <c r="CS139" s="20" t="str">
        <f>ZZZ__FnCalls!F95</f>
        <v>May 2017</v>
      </c>
      <c r="CT139" s="20" t="str">
        <f>ZZZ__FnCalls!F96</f>
        <v>Jun 2017</v>
      </c>
      <c r="CU139" s="20" t="str">
        <f>ZZZ__FnCalls!F97</f>
        <v>Jul 2017</v>
      </c>
      <c r="CV139" s="20" t="str">
        <f>ZZZ__FnCalls!F98</f>
        <v>Aug 2017</v>
      </c>
      <c r="CW139" s="20" t="str">
        <f>ZZZ__FnCalls!F99</f>
        <v>Sep 2017</v>
      </c>
      <c r="CX139" s="20" t="str">
        <f>ZZZ__FnCalls!F100</f>
        <v>Oct 2017</v>
      </c>
      <c r="CY139" s="20" t="str">
        <f>ZZZ__FnCalls!F101</f>
        <v>Nov 2017</v>
      </c>
      <c r="CZ139" s="20" t="str">
        <f>ZZZ__FnCalls!F102</f>
        <v>Dec 2017</v>
      </c>
      <c r="DA139" s="21" t="str">
        <f>ZZZ__FnCalls!H91</f>
        <v>2017</v>
      </c>
      <c r="DB139" s="20" t="str">
        <f>ZZZ__FnCalls!F103</f>
        <v>Jan 2018</v>
      </c>
      <c r="DC139" s="20" t="str">
        <f>ZZZ__FnCalls!F104</f>
        <v>Feb 2018</v>
      </c>
      <c r="DD139" s="20" t="str">
        <f>ZZZ__FnCalls!F105</f>
        <v>Mar 2018</v>
      </c>
      <c r="DE139" s="20" t="str">
        <f>ZZZ__FnCalls!F106</f>
        <v>Apr 2018</v>
      </c>
      <c r="DF139" s="20" t="str">
        <f>ZZZ__FnCalls!F107</f>
        <v>May 2018</v>
      </c>
      <c r="DG139" s="20" t="str">
        <f>ZZZ__FnCalls!F108</f>
        <v>Jun 2018</v>
      </c>
      <c r="DH139" s="20" t="str">
        <f>ZZZ__FnCalls!F109</f>
        <v>Jul 2018</v>
      </c>
      <c r="DI139" s="20" t="str">
        <f>ZZZ__FnCalls!F110</f>
        <v>Aug 2018</v>
      </c>
      <c r="DJ139" s="20" t="str">
        <f>ZZZ__FnCalls!F111</f>
        <v>Sep 2018</v>
      </c>
      <c r="DK139" s="20" t="str">
        <f>ZZZ__FnCalls!F112</f>
        <v>Oct 2018</v>
      </c>
      <c r="DL139" s="20" t="str">
        <f>ZZZ__FnCalls!F113</f>
        <v>Nov 2018</v>
      </c>
      <c r="DM139" s="20" t="str">
        <f>ZZZ__FnCalls!F114</f>
        <v>Dec 2018</v>
      </c>
      <c r="DN139" s="21" t="str">
        <f>ZZZ__FnCalls!H103</f>
        <v>2018</v>
      </c>
      <c r="DO139" s="20" t="str">
        <f>ZZZ__FnCalls!F115</f>
        <v>Jan 2019</v>
      </c>
      <c r="DP139" s="20" t="str">
        <f>ZZZ__FnCalls!F116</f>
        <v>Feb 2019</v>
      </c>
      <c r="DQ139" s="20" t="str">
        <f>ZZZ__FnCalls!F117</f>
        <v>Mar 2019</v>
      </c>
      <c r="DR139" s="20" t="str">
        <f>ZZZ__FnCalls!F118</f>
        <v>Apr 2019</v>
      </c>
      <c r="DS139" s="20" t="str">
        <f>ZZZ__FnCalls!F119</f>
        <v>May 2019</v>
      </c>
      <c r="DT139" s="20" t="str">
        <f>ZZZ__FnCalls!F120</f>
        <v>Jun 2019</v>
      </c>
      <c r="DU139" s="20" t="str">
        <f>ZZZ__FnCalls!F121</f>
        <v>Jul 2019</v>
      </c>
      <c r="DV139" s="20" t="str">
        <f>ZZZ__FnCalls!F122</f>
        <v>Aug 2019</v>
      </c>
      <c r="DW139" s="20" t="str">
        <f>ZZZ__FnCalls!F123</f>
        <v>Sep 2019</v>
      </c>
      <c r="DX139" s="20" t="str">
        <f>ZZZ__FnCalls!F124</f>
        <v>Oct 2019</v>
      </c>
      <c r="DY139" s="20" t="str">
        <f>ZZZ__FnCalls!F125</f>
        <v>Nov 2019</v>
      </c>
      <c r="DZ139" s="20" t="str">
        <f>ZZZ__FnCalls!F126</f>
        <v>Dec 2019</v>
      </c>
      <c r="EA139" s="21" t="str">
        <f>ZZZ__FnCalls!H115</f>
        <v>2019</v>
      </c>
      <c r="EB139" s="20" t="str">
        <f>ZZZ__FnCalls!F127</f>
        <v>Jan 2020</v>
      </c>
      <c r="EC139" s="20" t="str">
        <f>ZZZ__FnCalls!F128</f>
        <v>Feb 2020</v>
      </c>
      <c r="ED139" s="20" t="str">
        <f>ZZZ__FnCalls!F129</f>
        <v>Mar 2020</v>
      </c>
      <c r="EE139" s="20" t="str">
        <f>ZZZ__FnCalls!F130</f>
        <v>Apr 2020</v>
      </c>
      <c r="EF139" s="20" t="str">
        <f>ZZZ__FnCalls!F131</f>
        <v>May 2020</v>
      </c>
      <c r="EG139" s="20" t="str">
        <f>ZZZ__FnCalls!F132</f>
        <v>Jun 2020</v>
      </c>
      <c r="EH139" s="20" t="str">
        <f>ZZZ__FnCalls!F133</f>
        <v>Jul 2020</v>
      </c>
      <c r="EI139" s="20" t="str">
        <f>ZZZ__FnCalls!F134</f>
        <v>Aug 2020</v>
      </c>
      <c r="EJ139" s="20" t="str">
        <f>ZZZ__FnCalls!F135</f>
        <v>Sep 2020</v>
      </c>
      <c r="EK139" s="20" t="str">
        <f>ZZZ__FnCalls!F136</f>
        <v>Oct 2020</v>
      </c>
      <c r="EL139" s="20" t="str">
        <f>ZZZ__FnCalls!F137</f>
        <v>Nov 2020</v>
      </c>
      <c r="EM139" s="20" t="str">
        <f>ZZZ__FnCalls!F138</f>
        <v>Dec 2020</v>
      </c>
      <c r="EN139" s="21" t="str">
        <f>ZZZ__FnCalls!H127</f>
        <v>2020</v>
      </c>
    </row>
    <row r="140" spans="1:144" ht="12.75" customHeight="1">
      <c r="A140" s="5"/>
      <c r="B140" s="44">
        <f>ZZZ__FnCalls!A7</f>
        <v>40179</v>
      </c>
      <c r="C140" s="44">
        <f>ZZZ__FnCalls!A8</f>
        <v>40210</v>
      </c>
      <c r="D140" s="44">
        <f>ZZZ__FnCalls!A9</f>
        <v>40238</v>
      </c>
      <c r="E140" s="44">
        <f>ZZZ__FnCalls!A10</f>
        <v>40269</v>
      </c>
      <c r="F140" s="44">
        <f>ZZZ__FnCalls!A11</f>
        <v>40299</v>
      </c>
      <c r="G140" s="44">
        <f>ZZZ__FnCalls!A12</f>
        <v>40330</v>
      </c>
      <c r="H140" s="44">
        <f>ZZZ__FnCalls!A13</f>
        <v>40360</v>
      </c>
      <c r="I140" s="44">
        <f>ZZZ__FnCalls!A14</f>
        <v>40391</v>
      </c>
      <c r="J140" s="44">
        <f>ZZZ__FnCalls!A15</f>
        <v>40422</v>
      </c>
      <c r="K140" s="44">
        <f>ZZZ__FnCalls!A16</f>
        <v>40452</v>
      </c>
      <c r="L140" s="44">
        <f>ZZZ__FnCalls!A17</f>
        <v>40483</v>
      </c>
      <c r="M140" s="44">
        <f>ZZZ__FnCalls!A18</f>
        <v>40513</v>
      </c>
      <c r="N140" s="45">
        <f>ZZZ__FnCalls!A7</f>
        <v>40179</v>
      </c>
      <c r="O140" s="44">
        <f>ZZZ__FnCalls!A19</f>
        <v>40544</v>
      </c>
      <c r="P140" s="44">
        <f>ZZZ__FnCalls!A20</f>
        <v>40575</v>
      </c>
      <c r="Q140" s="44">
        <f>ZZZ__FnCalls!A21</f>
        <v>40603</v>
      </c>
      <c r="R140" s="44">
        <f>ZZZ__FnCalls!A22</f>
        <v>40634</v>
      </c>
      <c r="S140" s="44">
        <f>ZZZ__FnCalls!A23</f>
        <v>40664</v>
      </c>
      <c r="T140" s="44">
        <f>ZZZ__FnCalls!A24</f>
        <v>40695</v>
      </c>
      <c r="U140" s="44">
        <f>ZZZ__FnCalls!A25</f>
        <v>40725</v>
      </c>
      <c r="V140" s="44">
        <f>ZZZ__FnCalls!A26</f>
        <v>40756</v>
      </c>
      <c r="W140" s="44">
        <f>ZZZ__FnCalls!A27</f>
        <v>40787</v>
      </c>
      <c r="X140" s="44">
        <f>ZZZ__FnCalls!A28</f>
        <v>40817</v>
      </c>
      <c r="Y140" s="44">
        <f>ZZZ__FnCalls!A29</f>
        <v>40848</v>
      </c>
      <c r="Z140" s="44">
        <f>ZZZ__FnCalls!A30</f>
        <v>40878</v>
      </c>
      <c r="AA140" s="45">
        <f>ZZZ__FnCalls!A19</f>
        <v>40544</v>
      </c>
      <c r="AB140" s="44">
        <f>ZZZ__FnCalls!A31</f>
        <v>40909</v>
      </c>
      <c r="AC140" s="44">
        <f>ZZZ__FnCalls!A32</f>
        <v>40940</v>
      </c>
      <c r="AD140" s="44">
        <f>ZZZ__FnCalls!A33</f>
        <v>40969</v>
      </c>
      <c r="AE140" s="44">
        <f>ZZZ__FnCalls!A34</f>
        <v>41000</v>
      </c>
      <c r="AF140" s="44">
        <f>ZZZ__FnCalls!A35</f>
        <v>41030</v>
      </c>
      <c r="AG140" s="44">
        <f>ZZZ__FnCalls!A36</f>
        <v>41061</v>
      </c>
      <c r="AH140" s="44">
        <f>ZZZ__FnCalls!A37</f>
        <v>41091</v>
      </c>
      <c r="AI140" s="44">
        <f>ZZZ__FnCalls!A38</f>
        <v>41122</v>
      </c>
      <c r="AJ140" s="44">
        <f>ZZZ__FnCalls!A39</f>
        <v>41153</v>
      </c>
      <c r="AK140" s="44">
        <f>ZZZ__FnCalls!A40</f>
        <v>41183</v>
      </c>
      <c r="AL140" s="44">
        <f>ZZZ__FnCalls!A41</f>
        <v>41214</v>
      </c>
      <c r="AM140" s="44">
        <f>ZZZ__FnCalls!A42</f>
        <v>41244</v>
      </c>
      <c r="AN140" s="45">
        <f>ZZZ__FnCalls!A31</f>
        <v>40909</v>
      </c>
      <c r="AO140" s="44">
        <f>ZZZ__FnCalls!A43</f>
        <v>41275</v>
      </c>
      <c r="AP140" s="44">
        <f>ZZZ__FnCalls!A44</f>
        <v>41306</v>
      </c>
      <c r="AQ140" s="44">
        <f>ZZZ__FnCalls!A45</f>
        <v>41334</v>
      </c>
      <c r="AR140" s="44">
        <f>ZZZ__FnCalls!A46</f>
        <v>41365</v>
      </c>
      <c r="AS140" s="44">
        <f>ZZZ__FnCalls!A47</f>
        <v>41395</v>
      </c>
      <c r="AT140" s="44">
        <f>ZZZ__FnCalls!A48</f>
        <v>41426</v>
      </c>
      <c r="AU140" s="44">
        <f>ZZZ__FnCalls!A49</f>
        <v>41456</v>
      </c>
      <c r="AV140" s="44">
        <f>ZZZ__FnCalls!A50</f>
        <v>41487</v>
      </c>
      <c r="AW140" s="44">
        <f>ZZZ__FnCalls!A51</f>
        <v>41518</v>
      </c>
      <c r="AX140" s="44">
        <f>ZZZ__FnCalls!A52</f>
        <v>41548</v>
      </c>
      <c r="AY140" s="44">
        <f>ZZZ__FnCalls!A53</f>
        <v>41579</v>
      </c>
      <c r="AZ140" s="44">
        <f>ZZZ__FnCalls!A54</f>
        <v>41609</v>
      </c>
      <c r="BA140" s="45">
        <f>ZZZ__FnCalls!A43</f>
        <v>41275</v>
      </c>
      <c r="BB140" s="44">
        <f>ZZZ__FnCalls!A55</f>
        <v>41640</v>
      </c>
      <c r="BC140" s="44">
        <f>ZZZ__FnCalls!A56</f>
        <v>41671</v>
      </c>
      <c r="BD140" s="44">
        <f>ZZZ__FnCalls!A57</f>
        <v>41699</v>
      </c>
      <c r="BE140" s="44">
        <f>ZZZ__FnCalls!A58</f>
        <v>41730</v>
      </c>
      <c r="BF140" s="44">
        <f>ZZZ__FnCalls!A59</f>
        <v>41760</v>
      </c>
      <c r="BG140" s="44">
        <f>ZZZ__FnCalls!A60</f>
        <v>41791</v>
      </c>
      <c r="BH140" s="44">
        <f>ZZZ__FnCalls!A61</f>
        <v>41821</v>
      </c>
      <c r="BI140" s="44">
        <f>ZZZ__FnCalls!A62</f>
        <v>41852</v>
      </c>
      <c r="BJ140" s="44">
        <f>ZZZ__FnCalls!A63</f>
        <v>41883</v>
      </c>
      <c r="BK140" s="44">
        <f>ZZZ__FnCalls!A64</f>
        <v>41913</v>
      </c>
      <c r="BL140" s="44">
        <f>ZZZ__FnCalls!A65</f>
        <v>41944</v>
      </c>
      <c r="BM140" s="44">
        <f>ZZZ__FnCalls!A66</f>
        <v>41974</v>
      </c>
      <c r="BN140" s="45">
        <f>ZZZ__FnCalls!A55</f>
        <v>41640</v>
      </c>
      <c r="BO140" s="44">
        <f>ZZZ__FnCalls!A67</f>
        <v>42005</v>
      </c>
      <c r="BP140" s="44">
        <f>ZZZ__FnCalls!A68</f>
        <v>42036</v>
      </c>
      <c r="BQ140" s="44">
        <f>ZZZ__FnCalls!A69</f>
        <v>42064</v>
      </c>
      <c r="BR140" s="44">
        <f>ZZZ__FnCalls!A70</f>
        <v>42095</v>
      </c>
      <c r="BS140" s="44">
        <f>ZZZ__FnCalls!A71</f>
        <v>42125</v>
      </c>
      <c r="BT140" s="44">
        <f>ZZZ__FnCalls!A72</f>
        <v>42156</v>
      </c>
      <c r="BU140" s="44">
        <f>ZZZ__FnCalls!A73</f>
        <v>42186</v>
      </c>
      <c r="BV140" s="44">
        <f>ZZZ__FnCalls!A74</f>
        <v>42217</v>
      </c>
      <c r="BW140" s="44">
        <f>ZZZ__FnCalls!A75</f>
        <v>42248</v>
      </c>
      <c r="BX140" s="44">
        <f>ZZZ__FnCalls!A76</f>
        <v>42278</v>
      </c>
      <c r="BY140" s="44">
        <f>ZZZ__FnCalls!A77</f>
        <v>42309</v>
      </c>
      <c r="BZ140" s="44">
        <f>ZZZ__FnCalls!A78</f>
        <v>42339</v>
      </c>
      <c r="CA140" s="45">
        <f>ZZZ__FnCalls!A67</f>
        <v>42005</v>
      </c>
      <c r="CB140" s="44">
        <f>ZZZ__FnCalls!A79</f>
        <v>42370</v>
      </c>
      <c r="CC140" s="44">
        <f>ZZZ__FnCalls!A80</f>
        <v>42401</v>
      </c>
      <c r="CD140" s="44">
        <f>ZZZ__FnCalls!A81</f>
        <v>42430</v>
      </c>
      <c r="CE140" s="44">
        <f>ZZZ__FnCalls!A82</f>
        <v>42461</v>
      </c>
      <c r="CF140" s="44">
        <f>ZZZ__FnCalls!A83</f>
        <v>42491</v>
      </c>
      <c r="CG140" s="44">
        <f>ZZZ__FnCalls!A84</f>
        <v>42522</v>
      </c>
      <c r="CH140" s="44">
        <f>ZZZ__FnCalls!A85</f>
        <v>42552</v>
      </c>
      <c r="CI140" s="44">
        <f>ZZZ__FnCalls!A86</f>
        <v>42583</v>
      </c>
      <c r="CJ140" s="44">
        <f>ZZZ__FnCalls!A87</f>
        <v>42614</v>
      </c>
      <c r="CK140" s="44">
        <f>ZZZ__FnCalls!A88</f>
        <v>42644</v>
      </c>
      <c r="CL140" s="44">
        <f>ZZZ__FnCalls!A89</f>
        <v>42675</v>
      </c>
      <c r="CM140" s="44">
        <f>ZZZ__FnCalls!A90</f>
        <v>42705</v>
      </c>
      <c r="CN140" s="45">
        <f>ZZZ__FnCalls!A79</f>
        <v>42370</v>
      </c>
      <c r="CO140" s="44">
        <f>ZZZ__FnCalls!A91</f>
        <v>42736</v>
      </c>
      <c r="CP140" s="44">
        <f>ZZZ__FnCalls!A92</f>
        <v>42767</v>
      </c>
      <c r="CQ140" s="44">
        <f>ZZZ__FnCalls!A93</f>
        <v>42795</v>
      </c>
      <c r="CR140" s="44">
        <f>ZZZ__FnCalls!A94</f>
        <v>42826</v>
      </c>
      <c r="CS140" s="44">
        <f>ZZZ__FnCalls!A95</f>
        <v>42856</v>
      </c>
      <c r="CT140" s="44">
        <f>ZZZ__FnCalls!A96</f>
        <v>42887</v>
      </c>
      <c r="CU140" s="44">
        <f>ZZZ__FnCalls!A97</f>
        <v>42917</v>
      </c>
      <c r="CV140" s="44">
        <f>ZZZ__FnCalls!A98</f>
        <v>42948</v>
      </c>
      <c r="CW140" s="44">
        <f>ZZZ__FnCalls!A99</f>
        <v>42979</v>
      </c>
      <c r="CX140" s="44">
        <f>ZZZ__FnCalls!A100</f>
        <v>43009</v>
      </c>
      <c r="CY140" s="44">
        <f>ZZZ__FnCalls!A101</f>
        <v>43040</v>
      </c>
      <c r="CZ140" s="44">
        <f>ZZZ__FnCalls!A102</f>
        <v>43070</v>
      </c>
      <c r="DA140" s="45">
        <f>ZZZ__FnCalls!A91</f>
        <v>42736</v>
      </c>
      <c r="DB140" s="44">
        <f>ZZZ__FnCalls!A103</f>
        <v>43101</v>
      </c>
      <c r="DC140" s="44">
        <f>ZZZ__FnCalls!A104</f>
        <v>43132</v>
      </c>
      <c r="DD140" s="44">
        <f>ZZZ__FnCalls!A105</f>
        <v>43160</v>
      </c>
      <c r="DE140" s="44">
        <f>ZZZ__FnCalls!A106</f>
        <v>43191</v>
      </c>
      <c r="DF140" s="44">
        <f>ZZZ__FnCalls!A107</f>
        <v>43221</v>
      </c>
      <c r="DG140" s="44">
        <f>ZZZ__FnCalls!A108</f>
        <v>43252</v>
      </c>
      <c r="DH140" s="44">
        <f>ZZZ__FnCalls!A109</f>
        <v>43282</v>
      </c>
      <c r="DI140" s="44">
        <f>ZZZ__FnCalls!A110</f>
        <v>43313</v>
      </c>
      <c r="DJ140" s="44">
        <f>ZZZ__FnCalls!A111</f>
        <v>43344</v>
      </c>
      <c r="DK140" s="44">
        <f>ZZZ__FnCalls!A112</f>
        <v>43374</v>
      </c>
      <c r="DL140" s="44">
        <f>ZZZ__FnCalls!A113</f>
        <v>43405</v>
      </c>
      <c r="DM140" s="44">
        <f>ZZZ__FnCalls!A114</f>
        <v>43435</v>
      </c>
      <c r="DN140" s="45">
        <f>ZZZ__FnCalls!A103</f>
        <v>43101</v>
      </c>
      <c r="DO140" s="44">
        <f>ZZZ__FnCalls!A115</f>
        <v>43466</v>
      </c>
      <c r="DP140" s="44">
        <f>ZZZ__FnCalls!A116</f>
        <v>43497</v>
      </c>
      <c r="DQ140" s="44">
        <f>ZZZ__FnCalls!A117</f>
        <v>43525</v>
      </c>
      <c r="DR140" s="44">
        <f>ZZZ__FnCalls!A118</f>
        <v>43556</v>
      </c>
      <c r="DS140" s="44">
        <f>ZZZ__FnCalls!A119</f>
        <v>43586</v>
      </c>
      <c r="DT140" s="44">
        <f>ZZZ__FnCalls!A120</f>
        <v>43617</v>
      </c>
      <c r="DU140" s="44">
        <f>ZZZ__FnCalls!A121</f>
        <v>43647</v>
      </c>
      <c r="DV140" s="44">
        <f>ZZZ__FnCalls!A122</f>
        <v>43678</v>
      </c>
      <c r="DW140" s="44">
        <f>ZZZ__FnCalls!A123</f>
        <v>43709</v>
      </c>
      <c r="DX140" s="44">
        <f>ZZZ__FnCalls!A124</f>
        <v>43739</v>
      </c>
      <c r="DY140" s="44">
        <f>ZZZ__FnCalls!A125</f>
        <v>43770</v>
      </c>
      <c r="DZ140" s="44">
        <f>ZZZ__FnCalls!A126</f>
        <v>43800</v>
      </c>
      <c r="EA140" s="45">
        <f>ZZZ__FnCalls!A115</f>
        <v>43466</v>
      </c>
      <c r="EB140" s="44">
        <f>ZZZ__FnCalls!A127</f>
        <v>43831</v>
      </c>
      <c r="EC140" s="44">
        <f>ZZZ__FnCalls!A128</f>
        <v>43862</v>
      </c>
      <c r="ED140" s="44">
        <f>ZZZ__FnCalls!A129</f>
        <v>43891</v>
      </c>
      <c r="EE140" s="44">
        <f>ZZZ__FnCalls!A130</f>
        <v>43922</v>
      </c>
      <c r="EF140" s="44">
        <f>ZZZ__FnCalls!A131</f>
        <v>43952</v>
      </c>
      <c r="EG140" s="44">
        <f>ZZZ__FnCalls!A132</f>
        <v>43983</v>
      </c>
      <c r="EH140" s="44">
        <f>ZZZ__FnCalls!A133</f>
        <v>44013</v>
      </c>
      <c r="EI140" s="44">
        <f>ZZZ__FnCalls!A134</f>
        <v>44044</v>
      </c>
      <c r="EJ140" s="44">
        <f>ZZZ__FnCalls!A135</f>
        <v>44075</v>
      </c>
      <c r="EK140" s="44">
        <f>ZZZ__FnCalls!A136</f>
        <v>44105</v>
      </c>
      <c r="EL140" s="44">
        <f>ZZZ__FnCalls!A137</f>
        <v>44136</v>
      </c>
      <c r="EM140" s="44">
        <f>ZZZ__FnCalls!A138</f>
        <v>44166</v>
      </c>
      <c r="EN140" s="45">
        <f>ZZZ__FnCalls!A127</f>
        <v>43831</v>
      </c>
    </row>
    <row r="141" spans="1:144" ht="12.75" customHeight="1">
      <c r="A141" s="2" t="str">
        <f>"Capital_stdev_2"</f>
        <v>Capital_stdev_2</v>
      </c>
    </row>
    <row r="142" spans="1:144" ht="12.75" customHeight="1">
      <c r="B142" s="19" t="str">
        <f>ZZZ__FnCalls!F7</f>
        <v>Jan 2010</v>
      </c>
      <c r="C142" s="20" t="str">
        <f>ZZZ__FnCalls!F8</f>
        <v>Feb 2010</v>
      </c>
      <c r="D142" s="20" t="str">
        <f>ZZZ__FnCalls!F9</f>
        <v>Mar 2010</v>
      </c>
      <c r="E142" s="20" t="str">
        <f>ZZZ__FnCalls!F10</f>
        <v>Apr 2010</v>
      </c>
      <c r="F142" s="20" t="str">
        <f>ZZZ__FnCalls!F11</f>
        <v>May 2010</v>
      </c>
      <c r="G142" s="20" t="str">
        <f>ZZZ__FnCalls!F12</f>
        <v>Jun 2010</v>
      </c>
      <c r="H142" s="20" t="str">
        <f>ZZZ__FnCalls!F13</f>
        <v>Jul 2010</v>
      </c>
      <c r="I142" s="20" t="str">
        <f>ZZZ__FnCalls!F14</f>
        <v>Aug 2010</v>
      </c>
      <c r="J142" s="20" t="str">
        <f>ZZZ__FnCalls!F15</f>
        <v>Sep 2010</v>
      </c>
      <c r="K142" s="20" t="str">
        <f>ZZZ__FnCalls!F16</f>
        <v>Oct 2010</v>
      </c>
      <c r="L142" s="20" t="str">
        <f>ZZZ__FnCalls!F17</f>
        <v>Nov 2010</v>
      </c>
      <c r="M142" s="20" t="str">
        <f>ZZZ__FnCalls!F18</f>
        <v>Dec 2010</v>
      </c>
      <c r="N142" s="21" t="str">
        <f>ZZZ__FnCalls!H7</f>
        <v>2010</v>
      </c>
      <c r="O142" s="20" t="str">
        <f>ZZZ__FnCalls!F19</f>
        <v>Jan 2011</v>
      </c>
      <c r="P142" s="20" t="str">
        <f>ZZZ__FnCalls!F20</f>
        <v>Feb 2011</v>
      </c>
      <c r="Q142" s="20" t="str">
        <f>ZZZ__FnCalls!F21</f>
        <v>Mar 2011</v>
      </c>
      <c r="R142" s="20" t="str">
        <f>ZZZ__FnCalls!F22</f>
        <v>Apr 2011</v>
      </c>
      <c r="S142" s="20" t="str">
        <f>ZZZ__FnCalls!F23</f>
        <v>May 2011</v>
      </c>
      <c r="T142" s="20" t="str">
        <f>ZZZ__FnCalls!F24</f>
        <v>Jun 2011</v>
      </c>
      <c r="U142" s="20" t="str">
        <f>ZZZ__FnCalls!F25</f>
        <v>Jul 2011</v>
      </c>
      <c r="V142" s="20" t="str">
        <f>ZZZ__FnCalls!F26</f>
        <v>Aug 2011</v>
      </c>
      <c r="W142" s="20" t="str">
        <f>ZZZ__FnCalls!F27</f>
        <v>Sep 2011</v>
      </c>
      <c r="X142" s="20" t="str">
        <f>ZZZ__FnCalls!F28</f>
        <v>Oct 2011</v>
      </c>
      <c r="Y142" s="20" t="str">
        <f>ZZZ__FnCalls!F29</f>
        <v>Nov 2011</v>
      </c>
      <c r="Z142" s="20" t="str">
        <f>ZZZ__FnCalls!F30</f>
        <v>Dec 2011</v>
      </c>
      <c r="AA142" s="21" t="str">
        <f>ZZZ__FnCalls!H19</f>
        <v>2011</v>
      </c>
      <c r="AB142" s="20" t="str">
        <f>ZZZ__FnCalls!F31</f>
        <v>Jan 2012</v>
      </c>
      <c r="AC142" s="20" t="str">
        <f>ZZZ__FnCalls!F32</f>
        <v>Feb 2012</v>
      </c>
      <c r="AD142" s="20" t="str">
        <f>ZZZ__FnCalls!F33</f>
        <v>Mar 2012</v>
      </c>
      <c r="AE142" s="20" t="str">
        <f>ZZZ__FnCalls!F34</f>
        <v>Apr 2012</v>
      </c>
      <c r="AF142" s="20" t="str">
        <f>ZZZ__FnCalls!F35</f>
        <v>May 2012</v>
      </c>
      <c r="AG142" s="20" t="str">
        <f>ZZZ__FnCalls!F36</f>
        <v>Jun 2012</v>
      </c>
      <c r="AH142" s="20" t="str">
        <f>ZZZ__FnCalls!F37</f>
        <v>Jul 2012</v>
      </c>
      <c r="AI142" s="20" t="str">
        <f>ZZZ__FnCalls!F38</f>
        <v>Aug 2012</v>
      </c>
      <c r="AJ142" s="20" t="str">
        <f>ZZZ__FnCalls!F39</f>
        <v>Sep 2012</v>
      </c>
      <c r="AK142" s="20" t="str">
        <f>ZZZ__FnCalls!F40</f>
        <v>Oct 2012</v>
      </c>
      <c r="AL142" s="20" t="str">
        <f>ZZZ__FnCalls!F41</f>
        <v>Nov 2012</v>
      </c>
      <c r="AM142" s="20" t="str">
        <f>ZZZ__FnCalls!F42</f>
        <v>Dec 2012</v>
      </c>
      <c r="AN142" s="21" t="str">
        <f>ZZZ__FnCalls!H31</f>
        <v>2012</v>
      </c>
      <c r="AO142" s="20" t="str">
        <f>ZZZ__FnCalls!F43</f>
        <v>Jan 2013</v>
      </c>
      <c r="AP142" s="20" t="str">
        <f>ZZZ__FnCalls!F44</f>
        <v>Feb 2013</v>
      </c>
      <c r="AQ142" s="20" t="str">
        <f>ZZZ__FnCalls!F45</f>
        <v>Mar 2013</v>
      </c>
      <c r="AR142" s="20" t="str">
        <f>ZZZ__FnCalls!F46</f>
        <v>Apr 2013</v>
      </c>
      <c r="AS142" s="20" t="str">
        <f>ZZZ__FnCalls!F47</f>
        <v>May 2013</v>
      </c>
      <c r="AT142" s="20" t="str">
        <f>ZZZ__FnCalls!F48</f>
        <v>Jun 2013</v>
      </c>
      <c r="AU142" s="20" t="str">
        <f>ZZZ__FnCalls!F49</f>
        <v>Jul 2013</v>
      </c>
      <c r="AV142" s="20" t="str">
        <f>ZZZ__FnCalls!F50</f>
        <v>Aug 2013</v>
      </c>
      <c r="AW142" s="20" t="str">
        <f>ZZZ__FnCalls!F51</f>
        <v>Sep 2013</v>
      </c>
      <c r="AX142" s="20" t="str">
        <f>ZZZ__FnCalls!F52</f>
        <v>Oct 2013</v>
      </c>
      <c r="AY142" s="20" t="str">
        <f>ZZZ__FnCalls!F53</f>
        <v>Nov 2013</v>
      </c>
      <c r="AZ142" s="20" t="str">
        <f>ZZZ__FnCalls!F54</f>
        <v>Dec 2013</v>
      </c>
      <c r="BA142" s="21" t="str">
        <f>ZZZ__FnCalls!H43</f>
        <v>2013</v>
      </c>
      <c r="BB142" s="20" t="str">
        <f>ZZZ__FnCalls!F55</f>
        <v>Jan 2014</v>
      </c>
      <c r="BC142" s="20" t="str">
        <f>ZZZ__FnCalls!F56</f>
        <v>Feb 2014</v>
      </c>
      <c r="BD142" s="20" t="str">
        <f>ZZZ__FnCalls!F57</f>
        <v>Mar 2014</v>
      </c>
      <c r="BE142" s="20" t="str">
        <f>ZZZ__FnCalls!F58</f>
        <v>Apr 2014</v>
      </c>
      <c r="BF142" s="20" t="str">
        <f>ZZZ__FnCalls!F59</f>
        <v>May 2014</v>
      </c>
      <c r="BG142" s="20" t="str">
        <f>ZZZ__FnCalls!F60</f>
        <v>Jun 2014</v>
      </c>
      <c r="BH142" s="20" t="str">
        <f>ZZZ__FnCalls!F61</f>
        <v>Jul 2014</v>
      </c>
      <c r="BI142" s="20" t="str">
        <f>ZZZ__FnCalls!F62</f>
        <v>Aug 2014</v>
      </c>
      <c r="BJ142" s="20" t="str">
        <f>ZZZ__FnCalls!F63</f>
        <v>Sep 2014</v>
      </c>
      <c r="BK142" s="20" t="str">
        <f>ZZZ__FnCalls!F64</f>
        <v>Oct 2014</v>
      </c>
      <c r="BL142" s="20" t="str">
        <f>ZZZ__FnCalls!F65</f>
        <v>Nov 2014</v>
      </c>
      <c r="BM142" s="20" t="str">
        <f>ZZZ__FnCalls!F66</f>
        <v>Dec 2014</v>
      </c>
      <c r="BN142" s="21" t="str">
        <f>ZZZ__FnCalls!H55</f>
        <v>2014</v>
      </c>
      <c r="BO142" s="20" t="str">
        <f>ZZZ__FnCalls!F67</f>
        <v>Jan 2015</v>
      </c>
      <c r="BP142" s="20" t="str">
        <f>ZZZ__FnCalls!F68</f>
        <v>Feb 2015</v>
      </c>
      <c r="BQ142" s="20" t="str">
        <f>ZZZ__FnCalls!F69</f>
        <v>Mar 2015</v>
      </c>
      <c r="BR142" s="20" t="str">
        <f>ZZZ__FnCalls!F70</f>
        <v>Apr 2015</v>
      </c>
      <c r="BS142" s="20" t="str">
        <f>ZZZ__FnCalls!F71</f>
        <v>May 2015</v>
      </c>
      <c r="BT142" s="20" t="str">
        <f>ZZZ__FnCalls!F72</f>
        <v>Jun 2015</v>
      </c>
      <c r="BU142" s="20" t="str">
        <f>ZZZ__FnCalls!F73</f>
        <v>Jul 2015</v>
      </c>
      <c r="BV142" s="20" t="str">
        <f>ZZZ__FnCalls!F74</f>
        <v>Aug 2015</v>
      </c>
      <c r="BW142" s="20" t="str">
        <f>ZZZ__FnCalls!F75</f>
        <v>Sep 2015</v>
      </c>
      <c r="BX142" s="20" t="str">
        <f>ZZZ__FnCalls!F76</f>
        <v>Oct 2015</v>
      </c>
      <c r="BY142" s="20" t="str">
        <f>ZZZ__FnCalls!F77</f>
        <v>Nov 2015</v>
      </c>
      <c r="BZ142" s="20" t="str">
        <f>ZZZ__FnCalls!F78</f>
        <v>Dec 2015</v>
      </c>
      <c r="CA142" s="21" t="str">
        <f>ZZZ__FnCalls!H67</f>
        <v>2015</v>
      </c>
      <c r="CB142" s="20" t="str">
        <f>ZZZ__FnCalls!F79</f>
        <v>Jan 2016</v>
      </c>
      <c r="CC142" s="20" t="str">
        <f>ZZZ__FnCalls!F80</f>
        <v>Feb 2016</v>
      </c>
      <c r="CD142" s="20" t="str">
        <f>ZZZ__FnCalls!F81</f>
        <v>Mar 2016</v>
      </c>
      <c r="CE142" s="20" t="str">
        <f>ZZZ__FnCalls!F82</f>
        <v>Apr 2016</v>
      </c>
      <c r="CF142" s="20" t="str">
        <f>ZZZ__FnCalls!F83</f>
        <v>May 2016</v>
      </c>
      <c r="CG142" s="20" t="str">
        <f>ZZZ__FnCalls!F84</f>
        <v>Jun 2016</v>
      </c>
      <c r="CH142" s="20" t="str">
        <f>ZZZ__FnCalls!F85</f>
        <v>Jul 2016</v>
      </c>
      <c r="CI142" s="20" t="str">
        <f>ZZZ__FnCalls!F86</f>
        <v>Aug 2016</v>
      </c>
      <c r="CJ142" s="20" t="str">
        <f>ZZZ__FnCalls!F87</f>
        <v>Sep 2016</v>
      </c>
      <c r="CK142" s="20" t="str">
        <f>ZZZ__FnCalls!F88</f>
        <v>Oct 2016</v>
      </c>
      <c r="CL142" s="20" t="str">
        <f>ZZZ__FnCalls!F89</f>
        <v>Nov 2016</v>
      </c>
      <c r="CM142" s="20" t="str">
        <f>ZZZ__FnCalls!F90</f>
        <v>Dec 2016</v>
      </c>
      <c r="CN142" s="21" t="str">
        <f>ZZZ__FnCalls!H79</f>
        <v>2016</v>
      </c>
      <c r="CO142" s="20" t="str">
        <f>ZZZ__FnCalls!F91</f>
        <v>Jan 2017</v>
      </c>
      <c r="CP142" s="20" t="str">
        <f>ZZZ__FnCalls!F92</f>
        <v>Feb 2017</v>
      </c>
      <c r="CQ142" s="20" t="str">
        <f>ZZZ__FnCalls!F93</f>
        <v>Mar 2017</v>
      </c>
      <c r="CR142" s="20" t="str">
        <f>ZZZ__FnCalls!F94</f>
        <v>Apr 2017</v>
      </c>
      <c r="CS142" s="20" t="str">
        <f>ZZZ__FnCalls!F95</f>
        <v>May 2017</v>
      </c>
      <c r="CT142" s="20" t="str">
        <f>ZZZ__FnCalls!F96</f>
        <v>Jun 2017</v>
      </c>
      <c r="CU142" s="20" t="str">
        <f>ZZZ__FnCalls!F97</f>
        <v>Jul 2017</v>
      </c>
      <c r="CV142" s="20" t="str">
        <f>ZZZ__FnCalls!F98</f>
        <v>Aug 2017</v>
      </c>
      <c r="CW142" s="20" t="str">
        <f>ZZZ__FnCalls!F99</f>
        <v>Sep 2017</v>
      </c>
      <c r="CX142" s="20" t="str">
        <f>ZZZ__FnCalls!F100</f>
        <v>Oct 2017</v>
      </c>
      <c r="CY142" s="20" t="str">
        <f>ZZZ__FnCalls!F101</f>
        <v>Nov 2017</v>
      </c>
      <c r="CZ142" s="20" t="str">
        <f>ZZZ__FnCalls!F102</f>
        <v>Dec 2017</v>
      </c>
      <c r="DA142" s="21" t="str">
        <f>ZZZ__FnCalls!H91</f>
        <v>2017</v>
      </c>
      <c r="DB142" s="20" t="str">
        <f>ZZZ__FnCalls!F103</f>
        <v>Jan 2018</v>
      </c>
      <c r="DC142" s="20" t="str">
        <f>ZZZ__FnCalls!F104</f>
        <v>Feb 2018</v>
      </c>
      <c r="DD142" s="20" t="str">
        <f>ZZZ__FnCalls!F105</f>
        <v>Mar 2018</v>
      </c>
      <c r="DE142" s="20" t="str">
        <f>ZZZ__FnCalls!F106</f>
        <v>Apr 2018</v>
      </c>
      <c r="DF142" s="20" t="str">
        <f>ZZZ__FnCalls!F107</f>
        <v>May 2018</v>
      </c>
      <c r="DG142" s="20" t="str">
        <f>ZZZ__FnCalls!F108</f>
        <v>Jun 2018</v>
      </c>
      <c r="DH142" s="20" t="str">
        <f>ZZZ__FnCalls!F109</f>
        <v>Jul 2018</v>
      </c>
      <c r="DI142" s="20" t="str">
        <f>ZZZ__FnCalls!F110</f>
        <v>Aug 2018</v>
      </c>
      <c r="DJ142" s="20" t="str">
        <f>ZZZ__FnCalls!F111</f>
        <v>Sep 2018</v>
      </c>
      <c r="DK142" s="20" t="str">
        <f>ZZZ__FnCalls!F112</f>
        <v>Oct 2018</v>
      </c>
      <c r="DL142" s="20" t="str">
        <f>ZZZ__FnCalls!F113</f>
        <v>Nov 2018</v>
      </c>
      <c r="DM142" s="20" t="str">
        <f>ZZZ__FnCalls!F114</f>
        <v>Dec 2018</v>
      </c>
      <c r="DN142" s="21" t="str">
        <f>ZZZ__FnCalls!H103</f>
        <v>2018</v>
      </c>
      <c r="DO142" s="20" t="str">
        <f>ZZZ__FnCalls!F115</f>
        <v>Jan 2019</v>
      </c>
      <c r="DP142" s="20" t="str">
        <f>ZZZ__FnCalls!F116</f>
        <v>Feb 2019</v>
      </c>
      <c r="DQ142" s="20" t="str">
        <f>ZZZ__FnCalls!F117</f>
        <v>Mar 2019</v>
      </c>
      <c r="DR142" s="20" t="str">
        <f>ZZZ__FnCalls!F118</f>
        <v>Apr 2019</v>
      </c>
      <c r="DS142" s="20" t="str">
        <f>ZZZ__FnCalls!F119</f>
        <v>May 2019</v>
      </c>
      <c r="DT142" s="20" t="str">
        <f>ZZZ__FnCalls!F120</f>
        <v>Jun 2019</v>
      </c>
      <c r="DU142" s="20" t="str">
        <f>ZZZ__FnCalls!F121</f>
        <v>Jul 2019</v>
      </c>
      <c r="DV142" s="20" t="str">
        <f>ZZZ__FnCalls!F122</f>
        <v>Aug 2019</v>
      </c>
      <c r="DW142" s="20" t="str">
        <f>ZZZ__FnCalls!F123</f>
        <v>Sep 2019</v>
      </c>
      <c r="DX142" s="20" t="str">
        <f>ZZZ__FnCalls!F124</f>
        <v>Oct 2019</v>
      </c>
      <c r="DY142" s="20" t="str">
        <f>ZZZ__FnCalls!F125</f>
        <v>Nov 2019</v>
      </c>
      <c r="DZ142" s="20" t="str">
        <f>ZZZ__FnCalls!F126</f>
        <v>Dec 2019</v>
      </c>
      <c r="EA142" s="21" t="str">
        <f>ZZZ__FnCalls!H115</f>
        <v>2019</v>
      </c>
      <c r="EB142" s="20" t="str">
        <f>ZZZ__FnCalls!F127</f>
        <v>Jan 2020</v>
      </c>
      <c r="EC142" s="20" t="str">
        <f>ZZZ__FnCalls!F128</f>
        <v>Feb 2020</v>
      </c>
      <c r="ED142" s="20" t="str">
        <f>ZZZ__FnCalls!F129</f>
        <v>Mar 2020</v>
      </c>
      <c r="EE142" s="20" t="str">
        <f>ZZZ__FnCalls!F130</f>
        <v>Apr 2020</v>
      </c>
      <c r="EF142" s="20" t="str">
        <f>ZZZ__FnCalls!F131</f>
        <v>May 2020</v>
      </c>
      <c r="EG142" s="20" t="str">
        <f>ZZZ__FnCalls!F132</f>
        <v>Jun 2020</v>
      </c>
      <c r="EH142" s="20" t="str">
        <f>ZZZ__FnCalls!F133</f>
        <v>Jul 2020</v>
      </c>
      <c r="EI142" s="20" t="str">
        <f>ZZZ__FnCalls!F134</f>
        <v>Aug 2020</v>
      </c>
      <c r="EJ142" s="20" t="str">
        <f>ZZZ__FnCalls!F135</f>
        <v>Sep 2020</v>
      </c>
      <c r="EK142" s="20" t="str">
        <f>ZZZ__FnCalls!F136</f>
        <v>Oct 2020</v>
      </c>
      <c r="EL142" s="20" t="str">
        <f>ZZZ__FnCalls!F137</f>
        <v>Nov 2020</v>
      </c>
      <c r="EM142" s="20" t="str">
        <f>ZZZ__FnCalls!F138</f>
        <v>Dec 2020</v>
      </c>
      <c r="EN142" s="21" t="str">
        <f>ZZZ__FnCalls!H127</f>
        <v>2020</v>
      </c>
    </row>
    <row r="143" spans="1:144" ht="12.75" customHeight="1">
      <c r="A143" s="5"/>
      <c r="B143" s="44" t="str">
        <f>ZZZ__FnCalls!F7</f>
        <v>Jan 2010</v>
      </c>
      <c r="C143" s="44" t="str">
        <f>ZZZ__FnCalls!F8</f>
        <v>Feb 2010</v>
      </c>
      <c r="D143" s="44" t="str">
        <f>ZZZ__FnCalls!F9</f>
        <v>Mar 2010</v>
      </c>
      <c r="E143" s="44" t="str">
        <f>ZZZ__FnCalls!F10</f>
        <v>Apr 2010</v>
      </c>
      <c r="F143" s="44" t="str">
        <f>ZZZ__FnCalls!F11</f>
        <v>May 2010</v>
      </c>
      <c r="G143" s="44" t="str">
        <f>ZZZ__FnCalls!F12</f>
        <v>Jun 2010</v>
      </c>
      <c r="H143" s="44" t="str">
        <f>ZZZ__FnCalls!F13</f>
        <v>Jul 2010</v>
      </c>
      <c r="I143" s="44" t="str">
        <f>ZZZ__FnCalls!F14</f>
        <v>Aug 2010</v>
      </c>
      <c r="J143" s="44" t="str">
        <f>ZZZ__FnCalls!F15</f>
        <v>Sep 2010</v>
      </c>
      <c r="K143" s="44" t="str">
        <f>ZZZ__FnCalls!F16</f>
        <v>Oct 2010</v>
      </c>
      <c r="L143" s="44" t="str">
        <f>ZZZ__FnCalls!F17</f>
        <v>Nov 2010</v>
      </c>
      <c r="M143" s="44" t="str">
        <f>ZZZ__FnCalls!F18</f>
        <v>Dec 2010</v>
      </c>
      <c r="N143" s="45" t="str">
        <f>ZZZ__FnCalls!F7</f>
        <v>Jan 2010</v>
      </c>
      <c r="O143" s="44" t="str">
        <f>ZZZ__FnCalls!F19</f>
        <v>Jan 2011</v>
      </c>
      <c r="P143" s="44" t="str">
        <f>ZZZ__FnCalls!F20</f>
        <v>Feb 2011</v>
      </c>
      <c r="Q143" s="44" t="str">
        <f>ZZZ__FnCalls!F21</f>
        <v>Mar 2011</v>
      </c>
      <c r="R143" s="44" t="str">
        <f>ZZZ__FnCalls!F22</f>
        <v>Apr 2011</v>
      </c>
      <c r="S143" s="44" t="str">
        <f>ZZZ__FnCalls!F23</f>
        <v>May 2011</v>
      </c>
      <c r="T143" s="44" t="str">
        <f>ZZZ__FnCalls!F24</f>
        <v>Jun 2011</v>
      </c>
      <c r="U143" s="44" t="str">
        <f>ZZZ__FnCalls!F25</f>
        <v>Jul 2011</v>
      </c>
      <c r="V143" s="44" t="str">
        <f>ZZZ__FnCalls!F26</f>
        <v>Aug 2011</v>
      </c>
      <c r="W143" s="44" t="str">
        <f>ZZZ__FnCalls!F27</f>
        <v>Sep 2011</v>
      </c>
      <c r="X143" s="44" t="str">
        <f>ZZZ__FnCalls!F28</f>
        <v>Oct 2011</v>
      </c>
      <c r="Y143" s="44" t="str">
        <f>ZZZ__FnCalls!F29</f>
        <v>Nov 2011</v>
      </c>
      <c r="Z143" s="44" t="str">
        <f>ZZZ__FnCalls!F30</f>
        <v>Dec 2011</v>
      </c>
      <c r="AA143" s="45" t="str">
        <f>ZZZ__FnCalls!F19</f>
        <v>Jan 2011</v>
      </c>
      <c r="AB143" s="44" t="str">
        <f>ZZZ__FnCalls!F31</f>
        <v>Jan 2012</v>
      </c>
      <c r="AC143" s="44" t="str">
        <f>ZZZ__FnCalls!F32</f>
        <v>Feb 2012</v>
      </c>
      <c r="AD143" s="44" t="str">
        <f>ZZZ__FnCalls!F33</f>
        <v>Mar 2012</v>
      </c>
      <c r="AE143" s="44" t="str">
        <f>ZZZ__FnCalls!F34</f>
        <v>Apr 2012</v>
      </c>
      <c r="AF143" s="44" t="str">
        <f>ZZZ__FnCalls!F35</f>
        <v>May 2012</v>
      </c>
      <c r="AG143" s="44" t="str">
        <f>ZZZ__FnCalls!F36</f>
        <v>Jun 2012</v>
      </c>
      <c r="AH143" s="44" t="str">
        <f>ZZZ__FnCalls!F37</f>
        <v>Jul 2012</v>
      </c>
      <c r="AI143" s="44" t="str">
        <f>ZZZ__FnCalls!F38</f>
        <v>Aug 2012</v>
      </c>
      <c r="AJ143" s="44" t="str">
        <f>ZZZ__FnCalls!F39</f>
        <v>Sep 2012</v>
      </c>
      <c r="AK143" s="44" t="str">
        <f>ZZZ__FnCalls!F40</f>
        <v>Oct 2012</v>
      </c>
      <c r="AL143" s="44" t="str">
        <f>ZZZ__FnCalls!F41</f>
        <v>Nov 2012</v>
      </c>
      <c r="AM143" s="44" t="str">
        <f>ZZZ__FnCalls!F42</f>
        <v>Dec 2012</v>
      </c>
      <c r="AN143" s="45" t="str">
        <f>ZZZ__FnCalls!F31</f>
        <v>Jan 2012</v>
      </c>
      <c r="AO143" s="44" t="str">
        <f>ZZZ__FnCalls!F43</f>
        <v>Jan 2013</v>
      </c>
      <c r="AP143" s="44" t="str">
        <f>ZZZ__FnCalls!F44</f>
        <v>Feb 2013</v>
      </c>
      <c r="AQ143" s="44" t="str">
        <f>ZZZ__FnCalls!F45</f>
        <v>Mar 2013</v>
      </c>
      <c r="AR143" s="44" t="str">
        <f>ZZZ__FnCalls!F46</f>
        <v>Apr 2013</v>
      </c>
      <c r="AS143" s="44" t="str">
        <f>ZZZ__FnCalls!F47</f>
        <v>May 2013</v>
      </c>
      <c r="AT143" s="44" t="str">
        <f>ZZZ__FnCalls!F48</f>
        <v>Jun 2013</v>
      </c>
      <c r="AU143" s="44" t="str">
        <f>ZZZ__FnCalls!F49</f>
        <v>Jul 2013</v>
      </c>
      <c r="AV143" s="44" t="str">
        <f>ZZZ__FnCalls!F50</f>
        <v>Aug 2013</v>
      </c>
      <c r="AW143" s="44" t="str">
        <f>ZZZ__FnCalls!F51</f>
        <v>Sep 2013</v>
      </c>
      <c r="AX143" s="44" t="str">
        <f>ZZZ__FnCalls!F52</f>
        <v>Oct 2013</v>
      </c>
      <c r="AY143" s="44" t="str">
        <f>ZZZ__FnCalls!F53</f>
        <v>Nov 2013</v>
      </c>
      <c r="AZ143" s="44" t="str">
        <f>ZZZ__FnCalls!F54</f>
        <v>Dec 2013</v>
      </c>
      <c r="BA143" s="45" t="str">
        <f>ZZZ__FnCalls!F43</f>
        <v>Jan 2013</v>
      </c>
      <c r="BB143" s="44" t="str">
        <f>ZZZ__FnCalls!F55</f>
        <v>Jan 2014</v>
      </c>
      <c r="BC143" s="44" t="str">
        <f>ZZZ__FnCalls!F56</f>
        <v>Feb 2014</v>
      </c>
      <c r="BD143" s="44" t="str">
        <f>ZZZ__FnCalls!F57</f>
        <v>Mar 2014</v>
      </c>
      <c r="BE143" s="44" t="str">
        <f>ZZZ__FnCalls!F58</f>
        <v>Apr 2014</v>
      </c>
      <c r="BF143" s="44" t="str">
        <f>ZZZ__FnCalls!F59</f>
        <v>May 2014</v>
      </c>
      <c r="BG143" s="44" t="str">
        <f>ZZZ__FnCalls!F60</f>
        <v>Jun 2014</v>
      </c>
      <c r="BH143" s="44" t="str">
        <f>ZZZ__FnCalls!F61</f>
        <v>Jul 2014</v>
      </c>
      <c r="BI143" s="44" t="str">
        <f>ZZZ__FnCalls!F62</f>
        <v>Aug 2014</v>
      </c>
      <c r="BJ143" s="44" t="str">
        <f>ZZZ__FnCalls!F63</f>
        <v>Sep 2014</v>
      </c>
      <c r="BK143" s="44" t="str">
        <f>ZZZ__FnCalls!F64</f>
        <v>Oct 2014</v>
      </c>
      <c r="BL143" s="44" t="str">
        <f>ZZZ__FnCalls!F65</f>
        <v>Nov 2014</v>
      </c>
      <c r="BM143" s="44" t="str">
        <f>ZZZ__FnCalls!F66</f>
        <v>Dec 2014</v>
      </c>
      <c r="BN143" s="45" t="str">
        <f>ZZZ__FnCalls!F55</f>
        <v>Jan 2014</v>
      </c>
      <c r="BO143" s="44" t="str">
        <f>ZZZ__FnCalls!F67</f>
        <v>Jan 2015</v>
      </c>
      <c r="BP143" s="44" t="str">
        <f>ZZZ__FnCalls!F68</f>
        <v>Feb 2015</v>
      </c>
      <c r="BQ143" s="44" t="str">
        <f>ZZZ__FnCalls!F69</f>
        <v>Mar 2015</v>
      </c>
      <c r="BR143" s="44" t="str">
        <f>ZZZ__FnCalls!F70</f>
        <v>Apr 2015</v>
      </c>
      <c r="BS143" s="44" t="str">
        <f>ZZZ__FnCalls!F71</f>
        <v>May 2015</v>
      </c>
      <c r="BT143" s="44" t="str">
        <f>ZZZ__FnCalls!F72</f>
        <v>Jun 2015</v>
      </c>
      <c r="BU143" s="44" t="str">
        <f>ZZZ__FnCalls!F73</f>
        <v>Jul 2015</v>
      </c>
      <c r="BV143" s="44" t="str">
        <f>ZZZ__FnCalls!F74</f>
        <v>Aug 2015</v>
      </c>
      <c r="BW143" s="44" t="str">
        <f>ZZZ__FnCalls!F75</f>
        <v>Sep 2015</v>
      </c>
      <c r="BX143" s="44" t="str">
        <f>ZZZ__FnCalls!F76</f>
        <v>Oct 2015</v>
      </c>
      <c r="BY143" s="44" t="str">
        <f>ZZZ__FnCalls!F77</f>
        <v>Nov 2015</v>
      </c>
      <c r="BZ143" s="44" t="str">
        <f>ZZZ__FnCalls!F78</f>
        <v>Dec 2015</v>
      </c>
      <c r="CA143" s="45" t="str">
        <f>ZZZ__FnCalls!F67</f>
        <v>Jan 2015</v>
      </c>
      <c r="CB143" s="44" t="str">
        <f>ZZZ__FnCalls!F79</f>
        <v>Jan 2016</v>
      </c>
      <c r="CC143" s="44" t="str">
        <f>ZZZ__FnCalls!F80</f>
        <v>Feb 2016</v>
      </c>
      <c r="CD143" s="44" t="str">
        <f>ZZZ__FnCalls!F81</f>
        <v>Mar 2016</v>
      </c>
      <c r="CE143" s="44" t="str">
        <f>ZZZ__FnCalls!F82</f>
        <v>Apr 2016</v>
      </c>
      <c r="CF143" s="44" t="str">
        <f>ZZZ__FnCalls!F83</f>
        <v>May 2016</v>
      </c>
      <c r="CG143" s="44" t="str">
        <f>ZZZ__FnCalls!F84</f>
        <v>Jun 2016</v>
      </c>
      <c r="CH143" s="44" t="str">
        <f>ZZZ__FnCalls!F85</f>
        <v>Jul 2016</v>
      </c>
      <c r="CI143" s="44" t="str">
        <f>ZZZ__FnCalls!F86</f>
        <v>Aug 2016</v>
      </c>
      <c r="CJ143" s="44" t="str">
        <f>ZZZ__FnCalls!F87</f>
        <v>Sep 2016</v>
      </c>
      <c r="CK143" s="44" t="str">
        <f>ZZZ__FnCalls!F88</f>
        <v>Oct 2016</v>
      </c>
      <c r="CL143" s="44" t="str">
        <f>ZZZ__FnCalls!F89</f>
        <v>Nov 2016</v>
      </c>
      <c r="CM143" s="44" t="str">
        <f>ZZZ__FnCalls!F90</f>
        <v>Dec 2016</v>
      </c>
      <c r="CN143" s="45" t="str">
        <f>ZZZ__FnCalls!F79</f>
        <v>Jan 2016</v>
      </c>
      <c r="CO143" s="44" t="str">
        <f>ZZZ__FnCalls!F91</f>
        <v>Jan 2017</v>
      </c>
      <c r="CP143" s="44" t="str">
        <f>ZZZ__FnCalls!F92</f>
        <v>Feb 2017</v>
      </c>
      <c r="CQ143" s="44" t="str">
        <f>ZZZ__FnCalls!F93</f>
        <v>Mar 2017</v>
      </c>
      <c r="CR143" s="44" t="str">
        <f>ZZZ__FnCalls!F94</f>
        <v>Apr 2017</v>
      </c>
      <c r="CS143" s="44" t="str">
        <f>ZZZ__FnCalls!F95</f>
        <v>May 2017</v>
      </c>
      <c r="CT143" s="44" t="str">
        <f>ZZZ__FnCalls!F96</f>
        <v>Jun 2017</v>
      </c>
      <c r="CU143" s="44" t="str">
        <f>ZZZ__FnCalls!F97</f>
        <v>Jul 2017</v>
      </c>
      <c r="CV143" s="44" t="str">
        <f>ZZZ__FnCalls!F98</f>
        <v>Aug 2017</v>
      </c>
      <c r="CW143" s="44" t="str">
        <f>ZZZ__FnCalls!F99</f>
        <v>Sep 2017</v>
      </c>
      <c r="CX143" s="44" t="str">
        <f>ZZZ__FnCalls!F100</f>
        <v>Oct 2017</v>
      </c>
      <c r="CY143" s="44" t="str">
        <f>ZZZ__FnCalls!F101</f>
        <v>Nov 2017</v>
      </c>
      <c r="CZ143" s="44" t="str">
        <f>ZZZ__FnCalls!F102</f>
        <v>Dec 2017</v>
      </c>
      <c r="DA143" s="45" t="str">
        <f>ZZZ__FnCalls!F91</f>
        <v>Jan 2017</v>
      </c>
      <c r="DB143" s="44" t="str">
        <f>ZZZ__FnCalls!F103</f>
        <v>Jan 2018</v>
      </c>
      <c r="DC143" s="44" t="str">
        <f>ZZZ__FnCalls!F104</f>
        <v>Feb 2018</v>
      </c>
      <c r="DD143" s="44" t="str">
        <f>ZZZ__FnCalls!F105</f>
        <v>Mar 2018</v>
      </c>
      <c r="DE143" s="44" t="str">
        <f>ZZZ__FnCalls!F106</f>
        <v>Apr 2018</v>
      </c>
      <c r="DF143" s="44" t="str">
        <f>ZZZ__FnCalls!F107</f>
        <v>May 2018</v>
      </c>
      <c r="DG143" s="44" t="str">
        <f>ZZZ__FnCalls!F108</f>
        <v>Jun 2018</v>
      </c>
      <c r="DH143" s="44" t="str">
        <f>ZZZ__FnCalls!F109</f>
        <v>Jul 2018</v>
      </c>
      <c r="DI143" s="44" t="str">
        <f>ZZZ__FnCalls!F110</f>
        <v>Aug 2018</v>
      </c>
      <c r="DJ143" s="44" t="str">
        <f>ZZZ__FnCalls!F111</f>
        <v>Sep 2018</v>
      </c>
      <c r="DK143" s="44" t="str">
        <f>ZZZ__FnCalls!F112</f>
        <v>Oct 2018</v>
      </c>
      <c r="DL143" s="44" t="str">
        <f>ZZZ__FnCalls!F113</f>
        <v>Nov 2018</v>
      </c>
      <c r="DM143" s="44" t="str">
        <f>ZZZ__FnCalls!F114</f>
        <v>Dec 2018</v>
      </c>
      <c r="DN143" s="45" t="str">
        <f>ZZZ__FnCalls!F103</f>
        <v>Jan 2018</v>
      </c>
      <c r="DO143" s="44" t="str">
        <f>ZZZ__FnCalls!F115</f>
        <v>Jan 2019</v>
      </c>
      <c r="DP143" s="44" t="str">
        <f>ZZZ__FnCalls!F116</f>
        <v>Feb 2019</v>
      </c>
      <c r="DQ143" s="44" t="str">
        <f>ZZZ__FnCalls!F117</f>
        <v>Mar 2019</v>
      </c>
      <c r="DR143" s="44" t="str">
        <f>ZZZ__FnCalls!F118</f>
        <v>Apr 2019</v>
      </c>
      <c r="DS143" s="44" t="str">
        <f>ZZZ__FnCalls!F119</f>
        <v>May 2019</v>
      </c>
      <c r="DT143" s="44" t="str">
        <f>ZZZ__FnCalls!F120</f>
        <v>Jun 2019</v>
      </c>
      <c r="DU143" s="44" t="str">
        <f>ZZZ__FnCalls!F121</f>
        <v>Jul 2019</v>
      </c>
      <c r="DV143" s="44" t="str">
        <f>ZZZ__FnCalls!F122</f>
        <v>Aug 2019</v>
      </c>
      <c r="DW143" s="44" t="str">
        <f>ZZZ__FnCalls!F123</f>
        <v>Sep 2019</v>
      </c>
      <c r="DX143" s="44" t="str">
        <f>ZZZ__FnCalls!F124</f>
        <v>Oct 2019</v>
      </c>
      <c r="DY143" s="44" t="str">
        <f>ZZZ__FnCalls!F125</f>
        <v>Nov 2019</v>
      </c>
      <c r="DZ143" s="44" t="str">
        <f>ZZZ__FnCalls!F126</f>
        <v>Dec 2019</v>
      </c>
      <c r="EA143" s="45" t="str">
        <f>ZZZ__FnCalls!F115</f>
        <v>Jan 2019</v>
      </c>
      <c r="EB143" s="44" t="str">
        <f>ZZZ__FnCalls!F127</f>
        <v>Jan 2020</v>
      </c>
      <c r="EC143" s="44" t="str">
        <f>ZZZ__FnCalls!F128</f>
        <v>Feb 2020</v>
      </c>
      <c r="ED143" s="44" t="str">
        <f>ZZZ__FnCalls!F129</f>
        <v>Mar 2020</v>
      </c>
      <c r="EE143" s="44" t="str">
        <f>ZZZ__FnCalls!F130</f>
        <v>Apr 2020</v>
      </c>
      <c r="EF143" s="44" t="str">
        <f>ZZZ__FnCalls!F131</f>
        <v>May 2020</v>
      </c>
      <c r="EG143" s="44" t="str">
        <f>ZZZ__FnCalls!F132</f>
        <v>Jun 2020</v>
      </c>
      <c r="EH143" s="44" t="str">
        <f>ZZZ__FnCalls!F133</f>
        <v>Jul 2020</v>
      </c>
      <c r="EI143" s="44" t="str">
        <f>ZZZ__FnCalls!F134</f>
        <v>Aug 2020</v>
      </c>
      <c r="EJ143" s="44" t="str">
        <f>ZZZ__FnCalls!F135</f>
        <v>Sep 2020</v>
      </c>
      <c r="EK143" s="44" t="str">
        <f>ZZZ__FnCalls!F136</f>
        <v>Oct 2020</v>
      </c>
      <c r="EL143" s="44" t="str">
        <f>ZZZ__FnCalls!F137</f>
        <v>Nov 2020</v>
      </c>
      <c r="EM143" s="44" t="str">
        <f>ZZZ__FnCalls!F138</f>
        <v>Dec 2020</v>
      </c>
      <c r="EN143" s="45" t="str">
        <f>ZZZ__FnCalls!F127</f>
        <v>Jan 2020</v>
      </c>
    </row>
    <row r="144" spans="1:144" ht="12.75" customHeight="1">
      <c r="A144" s="2" t="str">
        <f>"Capital_Desired_mean_1"</f>
        <v>Capital_Desired_mean_1</v>
      </c>
    </row>
    <row r="145" spans="1:144" ht="12.75" customHeight="1">
      <c r="B145" s="19" t="str">
        <f>ZZZ__FnCalls!F7</f>
        <v>Jan 2010</v>
      </c>
      <c r="C145" s="20" t="str">
        <f>ZZZ__FnCalls!F8</f>
        <v>Feb 2010</v>
      </c>
      <c r="D145" s="20" t="str">
        <f>ZZZ__FnCalls!F9</f>
        <v>Mar 2010</v>
      </c>
      <c r="E145" s="20" t="str">
        <f>ZZZ__FnCalls!F10</f>
        <v>Apr 2010</v>
      </c>
      <c r="F145" s="20" t="str">
        <f>ZZZ__FnCalls!F11</f>
        <v>May 2010</v>
      </c>
      <c r="G145" s="20" t="str">
        <f>ZZZ__FnCalls!F12</f>
        <v>Jun 2010</v>
      </c>
      <c r="H145" s="20" t="str">
        <f>ZZZ__FnCalls!F13</f>
        <v>Jul 2010</v>
      </c>
      <c r="I145" s="20" t="str">
        <f>ZZZ__FnCalls!F14</f>
        <v>Aug 2010</v>
      </c>
      <c r="J145" s="20" t="str">
        <f>ZZZ__FnCalls!F15</f>
        <v>Sep 2010</v>
      </c>
      <c r="K145" s="20" t="str">
        <f>ZZZ__FnCalls!F16</f>
        <v>Oct 2010</v>
      </c>
      <c r="L145" s="20" t="str">
        <f>ZZZ__FnCalls!F17</f>
        <v>Nov 2010</v>
      </c>
      <c r="M145" s="20" t="str">
        <f>ZZZ__FnCalls!F18</f>
        <v>Dec 2010</v>
      </c>
      <c r="N145" s="21" t="str">
        <f>ZZZ__FnCalls!H7</f>
        <v>2010</v>
      </c>
      <c r="O145" s="20" t="str">
        <f>ZZZ__FnCalls!F19</f>
        <v>Jan 2011</v>
      </c>
      <c r="P145" s="20" t="str">
        <f>ZZZ__FnCalls!F20</f>
        <v>Feb 2011</v>
      </c>
      <c r="Q145" s="20" t="str">
        <f>ZZZ__FnCalls!F21</f>
        <v>Mar 2011</v>
      </c>
      <c r="R145" s="20" t="str">
        <f>ZZZ__FnCalls!F22</f>
        <v>Apr 2011</v>
      </c>
      <c r="S145" s="20" t="str">
        <f>ZZZ__FnCalls!F23</f>
        <v>May 2011</v>
      </c>
      <c r="T145" s="20" t="str">
        <f>ZZZ__FnCalls!F24</f>
        <v>Jun 2011</v>
      </c>
      <c r="U145" s="20" t="str">
        <f>ZZZ__FnCalls!F25</f>
        <v>Jul 2011</v>
      </c>
      <c r="V145" s="20" t="str">
        <f>ZZZ__FnCalls!F26</f>
        <v>Aug 2011</v>
      </c>
      <c r="W145" s="20" t="str">
        <f>ZZZ__FnCalls!F27</f>
        <v>Sep 2011</v>
      </c>
      <c r="X145" s="20" t="str">
        <f>ZZZ__FnCalls!F28</f>
        <v>Oct 2011</v>
      </c>
      <c r="Y145" s="20" t="str">
        <f>ZZZ__FnCalls!F29</f>
        <v>Nov 2011</v>
      </c>
      <c r="Z145" s="20" t="str">
        <f>ZZZ__FnCalls!F30</f>
        <v>Dec 2011</v>
      </c>
      <c r="AA145" s="21" t="str">
        <f>ZZZ__FnCalls!H19</f>
        <v>2011</v>
      </c>
      <c r="AB145" s="20" t="str">
        <f>ZZZ__FnCalls!F31</f>
        <v>Jan 2012</v>
      </c>
      <c r="AC145" s="20" t="str">
        <f>ZZZ__FnCalls!F32</f>
        <v>Feb 2012</v>
      </c>
      <c r="AD145" s="20" t="str">
        <f>ZZZ__FnCalls!F33</f>
        <v>Mar 2012</v>
      </c>
      <c r="AE145" s="20" t="str">
        <f>ZZZ__FnCalls!F34</f>
        <v>Apr 2012</v>
      </c>
      <c r="AF145" s="20" t="str">
        <f>ZZZ__FnCalls!F35</f>
        <v>May 2012</v>
      </c>
      <c r="AG145" s="20" t="str">
        <f>ZZZ__FnCalls!F36</f>
        <v>Jun 2012</v>
      </c>
      <c r="AH145" s="20" t="str">
        <f>ZZZ__FnCalls!F37</f>
        <v>Jul 2012</v>
      </c>
      <c r="AI145" s="20" t="str">
        <f>ZZZ__FnCalls!F38</f>
        <v>Aug 2012</v>
      </c>
      <c r="AJ145" s="20" t="str">
        <f>ZZZ__FnCalls!F39</f>
        <v>Sep 2012</v>
      </c>
      <c r="AK145" s="20" t="str">
        <f>ZZZ__FnCalls!F40</f>
        <v>Oct 2012</v>
      </c>
      <c r="AL145" s="20" t="str">
        <f>ZZZ__FnCalls!F41</f>
        <v>Nov 2012</v>
      </c>
      <c r="AM145" s="20" t="str">
        <f>ZZZ__FnCalls!F42</f>
        <v>Dec 2012</v>
      </c>
      <c r="AN145" s="21" t="str">
        <f>ZZZ__FnCalls!H31</f>
        <v>2012</v>
      </c>
      <c r="AO145" s="20" t="str">
        <f>ZZZ__FnCalls!F43</f>
        <v>Jan 2013</v>
      </c>
      <c r="AP145" s="20" t="str">
        <f>ZZZ__FnCalls!F44</f>
        <v>Feb 2013</v>
      </c>
      <c r="AQ145" s="20" t="str">
        <f>ZZZ__FnCalls!F45</f>
        <v>Mar 2013</v>
      </c>
      <c r="AR145" s="20" t="str">
        <f>ZZZ__FnCalls!F46</f>
        <v>Apr 2013</v>
      </c>
      <c r="AS145" s="20" t="str">
        <f>ZZZ__FnCalls!F47</f>
        <v>May 2013</v>
      </c>
      <c r="AT145" s="20" t="str">
        <f>ZZZ__FnCalls!F48</f>
        <v>Jun 2013</v>
      </c>
      <c r="AU145" s="20" t="str">
        <f>ZZZ__FnCalls!F49</f>
        <v>Jul 2013</v>
      </c>
      <c r="AV145" s="20" t="str">
        <f>ZZZ__FnCalls!F50</f>
        <v>Aug 2013</v>
      </c>
      <c r="AW145" s="20" t="str">
        <f>ZZZ__FnCalls!F51</f>
        <v>Sep 2013</v>
      </c>
      <c r="AX145" s="20" t="str">
        <f>ZZZ__FnCalls!F52</f>
        <v>Oct 2013</v>
      </c>
      <c r="AY145" s="20" t="str">
        <f>ZZZ__FnCalls!F53</f>
        <v>Nov 2013</v>
      </c>
      <c r="AZ145" s="20" t="str">
        <f>ZZZ__FnCalls!F54</f>
        <v>Dec 2013</v>
      </c>
      <c r="BA145" s="21" t="str">
        <f>ZZZ__FnCalls!H43</f>
        <v>2013</v>
      </c>
      <c r="BB145" s="20" t="str">
        <f>ZZZ__FnCalls!F55</f>
        <v>Jan 2014</v>
      </c>
      <c r="BC145" s="20" t="str">
        <f>ZZZ__FnCalls!F56</f>
        <v>Feb 2014</v>
      </c>
      <c r="BD145" s="20" t="str">
        <f>ZZZ__FnCalls!F57</f>
        <v>Mar 2014</v>
      </c>
      <c r="BE145" s="20" t="str">
        <f>ZZZ__FnCalls!F58</f>
        <v>Apr 2014</v>
      </c>
      <c r="BF145" s="20" t="str">
        <f>ZZZ__FnCalls!F59</f>
        <v>May 2014</v>
      </c>
      <c r="BG145" s="20" t="str">
        <f>ZZZ__FnCalls!F60</f>
        <v>Jun 2014</v>
      </c>
      <c r="BH145" s="20" t="str">
        <f>ZZZ__FnCalls!F61</f>
        <v>Jul 2014</v>
      </c>
      <c r="BI145" s="20" t="str">
        <f>ZZZ__FnCalls!F62</f>
        <v>Aug 2014</v>
      </c>
      <c r="BJ145" s="20" t="str">
        <f>ZZZ__FnCalls!F63</f>
        <v>Sep 2014</v>
      </c>
      <c r="BK145" s="20" t="str">
        <f>ZZZ__FnCalls!F64</f>
        <v>Oct 2014</v>
      </c>
      <c r="BL145" s="20" t="str">
        <f>ZZZ__FnCalls!F65</f>
        <v>Nov 2014</v>
      </c>
      <c r="BM145" s="20" t="str">
        <f>ZZZ__FnCalls!F66</f>
        <v>Dec 2014</v>
      </c>
      <c r="BN145" s="21" t="str">
        <f>ZZZ__FnCalls!H55</f>
        <v>2014</v>
      </c>
      <c r="BO145" s="20" t="str">
        <f>ZZZ__FnCalls!F67</f>
        <v>Jan 2015</v>
      </c>
      <c r="BP145" s="20" t="str">
        <f>ZZZ__FnCalls!F68</f>
        <v>Feb 2015</v>
      </c>
      <c r="BQ145" s="20" t="str">
        <f>ZZZ__FnCalls!F69</f>
        <v>Mar 2015</v>
      </c>
      <c r="BR145" s="20" t="str">
        <f>ZZZ__FnCalls!F70</f>
        <v>Apr 2015</v>
      </c>
      <c r="BS145" s="20" t="str">
        <f>ZZZ__FnCalls!F71</f>
        <v>May 2015</v>
      </c>
      <c r="BT145" s="20" t="str">
        <f>ZZZ__FnCalls!F72</f>
        <v>Jun 2015</v>
      </c>
      <c r="BU145" s="20" t="str">
        <f>ZZZ__FnCalls!F73</f>
        <v>Jul 2015</v>
      </c>
      <c r="BV145" s="20" t="str">
        <f>ZZZ__FnCalls!F74</f>
        <v>Aug 2015</v>
      </c>
      <c r="BW145" s="20" t="str">
        <f>ZZZ__FnCalls!F75</f>
        <v>Sep 2015</v>
      </c>
      <c r="BX145" s="20" t="str">
        <f>ZZZ__FnCalls!F76</f>
        <v>Oct 2015</v>
      </c>
      <c r="BY145" s="20" t="str">
        <f>ZZZ__FnCalls!F77</f>
        <v>Nov 2015</v>
      </c>
      <c r="BZ145" s="20" t="str">
        <f>ZZZ__FnCalls!F78</f>
        <v>Dec 2015</v>
      </c>
      <c r="CA145" s="21" t="str">
        <f>ZZZ__FnCalls!H67</f>
        <v>2015</v>
      </c>
      <c r="CB145" s="20" t="str">
        <f>ZZZ__FnCalls!F79</f>
        <v>Jan 2016</v>
      </c>
      <c r="CC145" s="20" t="str">
        <f>ZZZ__FnCalls!F80</f>
        <v>Feb 2016</v>
      </c>
      <c r="CD145" s="20" t="str">
        <f>ZZZ__FnCalls!F81</f>
        <v>Mar 2016</v>
      </c>
      <c r="CE145" s="20" t="str">
        <f>ZZZ__FnCalls!F82</f>
        <v>Apr 2016</v>
      </c>
      <c r="CF145" s="20" t="str">
        <f>ZZZ__FnCalls!F83</f>
        <v>May 2016</v>
      </c>
      <c r="CG145" s="20" t="str">
        <f>ZZZ__FnCalls!F84</f>
        <v>Jun 2016</v>
      </c>
      <c r="CH145" s="20" t="str">
        <f>ZZZ__FnCalls!F85</f>
        <v>Jul 2016</v>
      </c>
      <c r="CI145" s="20" t="str">
        <f>ZZZ__FnCalls!F86</f>
        <v>Aug 2016</v>
      </c>
      <c r="CJ145" s="20" t="str">
        <f>ZZZ__FnCalls!F87</f>
        <v>Sep 2016</v>
      </c>
      <c r="CK145" s="20" t="str">
        <f>ZZZ__FnCalls!F88</f>
        <v>Oct 2016</v>
      </c>
      <c r="CL145" s="20" t="str">
        <f>ZZZ__FnCalls!F89</f>
        <v>Nov 2016</v>
      </c>
      <c r="CM145" s="20" t="str">
        <f>ZZZ__FnCalls!F90</f>
        <v>Dec 2016</v>
      </c>
      <c r="CN145" s="21" t="str">
        <f>ZZZ__FnCalls!H79</f>
        <v>2016</v>
      </c>
      <c r="CO145" s="20" t="str">
        <f>ZZZ__FnCalls!F91</f>
        <v>Jan 2017</v>
      </c>
      <c r="CP145" s="20" t="str">
        <f>ZZZ__FnCalls!F92</f>
        <v>Feb 2017</v>
      </c>
      <c r="CQ145" s="20" t="str">
        <f>ZZZ__FnCalls!F93</f>
        <v>Mar 2017</v>
      </c>
      <c r="CR145" s="20" t="str">
        <f>ZZZ__FnCalls!F94</f>
        <v>Apr 2017</v>
      </c>
      <c r="CS145" s="20" t="str">
        <f>ZZZ__FnCalls!F95</f>
        <v>May 2017</v>
      </c>
      <c r="CT145" s="20" t="str">
        <f>ZZZ__FnCalls!F96</f>
        <v>Jun 2017</v>
      </c>
      <c r="CU145" s="20" t="str">
        <f>ZZZ__FnCalls!F97</f>
        <v>Jul 2017</v>
      </c>
      <c r="CV145" s="20" t="str">
        <f>ZZZ__FnCalls!F98</f>
        <v>Aug 2017</v>
      </c>
      <c r="CW145" s="20" t="str">
        <f>ZZZ__FnCalls!F99</f>
        <v>Sep 2017</v>
      </c>
      <c r="CX145" s="20" t="str">
        <f>ZZZ__FnCalls!F100</f>
        <v>Oct 2017</v>
      </c>
      <c r="CY145" s="20" t="str">
        <f>ZZZ__FnCalls!F101</f>
        <v>Nov 2017</v>
      </c>
      <c r="CZ145" s="20" t="str">
        <f>ZZZ__FnCalls!F102</f>
        <v>Dec 2017</v>
      </c>
      <c r="DA145" s="21" t="str">
        <f>ZZZ__FnCalls!H91</f>
        <v>2017</v>
      </c>
      <c r="DB145" s="20" t="str">
        <f>ZZZ__FnCalls!F103</f>
        <v>Jan 2018</v>
      </c>
      <c r="DC145" s="20" t="str">
        <f>ZZZ__FnCalls!F104</f>
        <v>Feb 2018</v>
      </c>
      <c r="DD145" s="20" t="str">
        <f>ZZZ__FnCalls!F105</f>
        <v>Mar 2018</v>
      </c>
      <c r="DE145" s="20" t="str">
        <f>ZZZ__FnCalls!F106</f>
        <v>Apr 2018</v>
      </c>
      <c r="DF145" s="20" t="str">
        <f>ZZZ__FnCalls!F107</f>
        <v>May 2018</v>
      </c>
      <c r="DG145" s="20" t="str">
        <f>ZZZ__FnCalls!F108</f>
        <v>Jun 2018</v>
      </c>
      <c r="DH145" s="20" t="str">
        <f>ZZZ__FnCalls!F109</f>
        <v>Jul 2018</v>
      </c>
      <c r="DI145" s="20" t="str">
        <f>ZZZ__FnCalls!F110</f>
        <v>Aug 2018</v>
      </c>
      <c r="DJ145" s="20" t="str">
        <f>ZZZ__FnCalls!F111</f>
        <v>Sep 2018</v>
      </c>
      <c r="DK145" s="20" t="str">
        <f>ZZZ__FnCalls!F112</f>
        <v>Oct 2018</v>
      </c>
      <c r="DL145" s="20" t="str">
        <f>ZZZ__FnCalls!F113</f>
        <v>Nov 2018</v>
      </c>
      <c r="DM145" s="20" t="str">
        <f>ZZZ__FnCalls!F114</f>
        <v>Dec 2018</v>
      </c>
      <c r="DN145" s="21" t="str">
        <f>ZZZ__FnCalls!H103</f>
        <v>2018</v>
      </c>
      <c r="DO145" s="20" t="str">
        <f>ZZZ__FnCalls!F115</f>
        <v>Jan 2019</v>
      </c>
      <c r="DP145" s="20" t="str">
        <f>ZZZ__FnCalls!F116</f>
        <v>Feb 2019</v>
      </c>
      <c r="DQ145" s="20" t="str">
        <f>ZZZ__FnCalls!F117</f>
        <v>Mar 2019</v>
      </c>
      <c r="DR145" s="20" t="str">
        <f>ZZZ__FnCalls!F118</f>
        <v>Apr 2019</v>
      </c>
      <c r="DS145" s="20" t="str">
        <f>ZZZ__FnCalls!F119</f>
        <v>May 2019</v>
      </c>
      <c r="DT145" s="20" t="str">
        <f>ZZZ__FnCalls!F120</f>
        <v>Jun 2019</v>
      </c>
      <c r="DU145" s="20" t="str">
        <f>ZZZ__FnCalls!F121</f>
        <v>Jul 2019</v>
      </c>
      <c r="DV145" s="20" t="str">
        <f>ZZZ__FnCalls!F122</f>
        <v>Aug 2019</v>
      </c>
      <c r="DW145" s="20" t="str">
        <f>ZZZ__FnCalls!F123</f>
        <v>Sep 2019</v>
      </c>
      <c r="DX145" s="20" t="str">
        <f>ZZZ__FnCalls!F124</f>
        <v>Oct 2019</v>
      </c>
      <c r="DY145" s="20" t="str">
        <f>ZZZ__FnCalls!F125</f>
        <v>Nov 2019</v>
      </c>
      <c r="DZ145" s="20" t="str">
        <f>ZZZ__FnCalls!F126</f>
        <v>Dec 2019</v>
      </c>
      <c r="EA145" s="21" t="str">
        <f>ZZZ__FnCalls!H115</f>
        <v>2019</v>
      </c>
      <c r="EB145" s="20" t="str">
        <f>ZZZ__FnCalls!F127</f>
        <v>Jan 2020</v>
      </c>
      <c r="EC145" s="20" t="str">
        <f>ZZZ__FnCalls!F128</f>
        <v>Feb 2020</v>
      </c>
      <c r="ED145" s="20" t="str">
        <f>ZZZ__FnCalls!F129</f>
        <v>Mar 2020</v>
      </c>
      <c r="EE145" s="20" t="str">
        <f>ZZZ__FnCalls!F130</f>
        <v>Apr 2020</v>
      </c>
      <c r="EF145" s="20" t="str">
        <f>ZZZ__FnCalls!F131</f>
        <v>May 2020</v>
      </c>
      <c r="EG145" s="20" t="str">
        <f>ZZZ__FnCalls!F132</f>
        <v>Jun 2020</v>
      </c>
      <c r="EH145" s="20" t="str">
        <f>ZZZ__FnCalls!F133</f>
        <v>Jul 2020</v>
      </c>
      <c r="EI145" s="20" t="str">
        <f>ZZZ__FnCalls!F134</f>
        <v>Aug 2020</v>
      </c>
      <c r="EJ145" s="20" t="str">
        <f>ZZZ__FnCalls!F135</f>
        <v>Sep 2020</v>
      </c>
      <c r="EK145" s="20" t="str">
        <f>ZZZ__FnCalls!F136</f>
        <v>Oct 2020</v>
      </c>
      <c r="EL145" s="20" t="str">
        <f>ZZZ__FnCalls!F137</f>
        <v>Nov 2020</v>
      </c>
      <c r="EM145" s="20" t="str">
        <f>ZZZ__FnCalls!F138</f>
        <v>Dec 2020</v>
      </c>
      <c r="EN145" s="21" t="str">
        <f>ZZZ__FnCalls!H127</f>
        <v>2020</v>
      </c>
    </row>
    <row r="146" spans="1:144" ht="12.75" customHeight="1">
      <c r="A146" s="5"/>
      <c r="B146" s="44">
        <f>ZZZ__FnCalls!A7</f>
        <v>40179</v>
      </c>
      <c r="C146" s="44">
        <f>ZZZ__FnCalls!A8</f>
        <v>40210</v>
      </c>
      <c r="D146" s="44">
        <f>ZZZ__FnCalls!A9</f>
        <v>40238</v>
      </c>
      <c r="E146" s="44">
        <f>ZZZ__FnCalls!A10</f>
        <v>40269</v>
      </c>
      <c r="F146" s="44">
        <f>ZZZ__FnCalls!A11</f>
        <v>40299</v>
      </c>
      <c r="G146" s="44">
        <f>ZZZ__FnCalls!A12</f>
        <v>40330</v>
      </c>
      <c r="H146" s="44">
        <f>ZZZ__FnCalls!A13</f>
        <v>40360</v>
      </c>
      <c r="I146" s="44">
        <f>ZZZ__FnCalls!A14</f>
        <v>40391</v>
      </c>
      <c r="J146" s="44">
        <f>ZZZ__FnCalls!A15</f>
        <v>40422</v>
      </c>
      <c r="K146" s="44">
        <f>ZZZ__FnCalls!A16</f>
        <v>40452</v>
      </c>
      <c r="L146" s="44">
        <f>ZZZ__FnCalls!A17</f>
        <v>40483</v>
      </c>
      <c r="M146" s="44">
        <f>ZZZ__FnCalls!A18</f>
        <v>40513</v>
      </c>
      <c r="N146" s="45">
        <f>ZZZ__FnCalls!A7</f>
        <v>40179</v>
      </c>
      <c r="O146" s="44">
        <f>ZZZ__FnCalls!A19</f>
        <v>40544</v>
      </c>
      <c r="P146" s="44">
        <f>ZZZ__FnCalls!A20</f>
        <v>40575</v>
      </c>
      <c r="Q146" s="44">
        <f>ZZZ__FnCalls!A21</f>
        <v>40603</v>
      </c>
      <c r="R146" s="44">
        <f>ZZZ__FnCalls!A22</f>
        <v>40634</v>
      </c>
      <c r="S146" s="44">
        <f>ZZZ__FnCalls!A23</f>
        <v>40664</v>
      </c>
      <c r="T146" s="44">
        <f>ZZZ__FnCalls!A24</f>
        <v>40695</v>
      </c>
      <c r="U146" s="44">
        <f>ZZZ__FnCalls!A25</f>
        <v>40725</v>
      </c>
      <c r="V146" s="44">
        <f>ZZZ__FnCalls!A26</f>
        <v>40756</v>
      </c>
      <c r="W146" s="44">
        <f>ZZZ__FnCalls!A27</f>
        <v>40787</v>
      </c>
      <c r="X146" s="44">
        <f>ZZZ__FnCalls!A28</f>
        <v>40817</v>
      </c>
      <c r="Y146" s="44">
        <f>ZZZ__FnCalls!A29</f>
        <v>40848</v>
      </c>
      <c r="Z146" s="44">
        <f>ZZZ__FnCalls!A30</f>
        <v>40878</v>
      </c>
      <c r="AA146" s="45">
        <f>ZZZ__FnCalls!A19</f>
        <v>40544</v>
      </c>
      <c r="AB146" s="44">
        <f>ZZZ__FnCalls!A31</f>
        <v>40909</v>
      </c>
      <c r="AC146" s="44">
        <f>ZZZ__FnCalls!A32</f>
        <v>40940</v>
      </c>
      <c r="AD146" s="44">
        <f>ZZZ__FnCalls!A33</f>
        <v>40969</v>
      </c>
      <c r="AE146" s="44">
        <f>ZZZ__FnCalls!A34</f>
        <v>41000</v>
      </c>
      <c r="AF146" s="44">
        <f>ZZZ__FnCalls!A35</f>
        <v>41030</v>
      </c>
      <c r="AG146" s="44">
        <f>ZZZ__FnCalls!A36</f>
        <v>41061</v>
      </c>
      <c r="AH146" s="44">
        <f>ZZZ__FnCalls!A37</f>
        <v>41091</v>
      </c>
      <c r="AI146" s="44">
        <f>ZZZ__FnCalls!A38</f>
        <v>41122</v>
      </c>
      <c r="AJ146" s="44">
        <f>ZZZ__FnCalls!A39</f>
        <v>41153</v>
      </c>
      <c r="AK146" s="44">
        <f>ZZZ__FnCalls!A40</f>
        <v>41183</v>
      </c>
      <c r="AL146" s="44">
        <f>ZZZ__FnCalls!A41</f>
        <v>41214</v>
      </c>
      <c r="AM146" s="44">
        <f>ZZZ__FnCalls!A42</f>
        <v>41244</v>
      </c>
      <c r="AN146" s="45">
        <f>ZZZ__FnCalls!A31</f>
        <v>40909</v>
      </c>
      <c r="AO146" s="44">
        <f>ZZZ__FnCalls!A43</f>
        <v>41275</v>
      </c>
      <c r="AP146" s="44">
        <f>ZZZ__FnCalls!A44</f>
        <v>41306</v>
      </c>
      <c r="AQ146" s="44">
        <f>ZZZ__FnCalls!A45</f>
        <v>41334</v>
      </c>
      <c r="AR146" s="44">
        <f>ZZZ__FnCalls!A46</f>
        <v>41365</v>
      </c>
      <c r="AS146" s="44">
        <f>ZZZ__FnCalls!A47</f>
        <v>41395</v>
      </c>
      <c r="AT146" s="44">
        <f>ZZZ__FnCalls!A48</f>
        <v>41426</v>
      </c>
      <c r="AU146" s="44">
        <f>ZZZ__FnCalls!A49</f>
        <v>41456</v>
      </c>
      <c r="AV146" s="44">
        <f>ZZZ__FnCalls!A50</f>
        <v>41487</v>
      </c>
      <c r="AW146" s="44">
        <f>ZZZ__FnCalls!A51</f>
        <v>41518</v>
      </c>
      <c r="AX146" s="44">
        <f>ZZZ__FnCalls!A52</f>
        <v>41548</v>
      </c>
      <c r="AY146" s="44">
        <f>ZZZ__FnCalls!A53</f>
        <v>41579</v>
      </c>
      <c r="AZ146" s="44">
        <f>ZZZ__FnCalls!A54</f>
        <v>41609</v>
      </c>
      <c r="BA146" s="45">
        <f>ZZZ__FnCalls!A43</f>
        <v>41275</v>
      </c>
      <c r="BB146" s="44">
        <f>ZZZ__FnCalls!A55</f>
        <v>41640</v>
      </c>
      <c r="BC146" s="44">
        <f>ZZZ__FnCalls!A56</f>
        <v>41671</v>
      </c>
      <c r="BD146" s="44">
        <f>ZZZ__FnCalls!A57</f>
        <v>41699</v>
      </c>
      <c r="BE146" s="44">
        <f>ZZZ__FnCalls!A58</f>
        <v>41730</v>
      </c>
      <c r="BF146" s="44">
        <f>ZZZ__FnCalls!A59</f>
        <v>41760</v>
      </c>
      <c r="BG146" s="44">
        <f>ZZZ__FnCalls!A60</f>
        <v>41791</v>
      </c>
      <c r="BH146" s="44">
        <f>ZZZ__FnCalls!A61</f>
        <v>41821</v>
      </c>
      <c r="BI146" s="44">
        <f>ZZZ__FnCalls!A62</f>
        <v>41852</v>
      </c>
      <c r="BJ146" s="44">
        <f>ZZZ__FnCalls!A63</f>
        <v>41883</v>
      </c>
      <c r="BK146" s="44">
        <f>ZZZ__FnCalls!A64</f>
        <v>41913</v>
      </c>
      <c r="BL146" s="44">
        <f>ZZZ__FnCalls!A65</f>
        <v>41944</v>
      </c>
      <c r="BM146" s="44">
        <f>ZZZ__FnCalls!A66</f>
        <v>41974</v>
      </c>
      <c r="BN146" s="45">
        <f>ZZZ__FnCalls!A55</f>
        <v>41640</v>
      </c>
      <c r="BO146" s="44">
        <f>ZZZ__FnCalls!A67</f>
        <v>42005</v>
      </c>
      <c r="BP146" s="44">
        <f>ZZZ__FnCalls!A68</f>
        <v>42036</v>
      </c>
      <c r="BQ146" s="44">
        <f>ZZZ__FnCalls!A69</f>
        <v>42064</v>
      </c>
      <c r="BR146" s="44">
        <f>ZZZ__FnCalls!A70</f>
        <v>42095</v>
      </c>
      <c r="BS146" s="44">
        <f>ZZZ__FnCalls!A71</f>
        <v>42125</v>
      </c>
      <c r="BT146" s="44">
        <f>ZZZ__FnCalls!A72</f>
        <v>42156</v>
      </c>
      <c r="BU146" s="44">
        <f>ZZZ__FnCalls!A73</f>
        <v>42186</v>
      </c>
      <c r="BV146" s="44">
        <f>ZZZ__FnCalls!A74</f>
        <v>42217</v>
      </c>
      <c r="BW146" s="44">
        <f>ZZZ__FnCalls!A75</f>
        <v>42248</v>
      </c>
      <c r="BX146" s="44">
        <f>ZZZ__FnCalls!A76</f>
        <v>42278</v>
      </c>
      <c r="BY146" s="44">
        <f>ZZZ__FnCalls!A77</f>
        <v>42309</v>
      </c>
      <c r="BZ146" s="44">
        <f>ZZZ__FnCalls!A78</f>
        <v>42339</v>
      </c>
      <c r="CA146" s="45">
        <f>ZZZ__FnCalls!A67</f>
        <v>42005</v>
      </c>
      <c r="CB146" s="44">
        <f>ZZZ__FnCalls!A79</f>
        <v>42370</v>
      </c>
      <c r="CC146" s="44">
        <f>ZZZ__FnCalls!A80</f>
        <v>42401</v>
      </c>
      <c r="CD146" s="44">
        <f>ZZZ__FnCalls!A81</f>
        <v>42430</v>
      </c>
      <c r="CE146" s="44">
        <f>ZZZ__FnCalls!A82</f>
        <v>42461</v>
      </c>
      <c r="CF146" s="44">
        <f>ZZZ__FnCalls!A83</f>
        <v>42491</v>
      </c>
      <c r="CG146" s="44">
        <f>ZZZ__FnCalls!A84</f>
        <v>42522</v>
      </c>
      <c r="CH146" s="44">
        <f>ZZZ__FnCalls!A85</f>
        <v>42552</v>
      </c>
      <c r="CI146" s="44">
        <f>ZZZ__FnCalls!A86</f>
        <v>42583</v>
      </c>
      <c r="CJ146" s="44">
        <f>ZZZ__FnCalls!A87</f>
        <v>42614</v>
      </c>
      <c r="CK146" s="44">
        <f>ZZZ__FnCalls!A88</f>
        <v>42644</v>
      </c>
      <c r="CL146" s="44">
        <f>ZZZ__FnCalls!A89</f>
        <v>42675</v>
      </c>
      <c r="CM146" s="44">
        <f>ZZZ__FnCalls!A90</f>
        <v>42705</v>
      </c>
      <c r="CN146" s="45">
        <f>ZZZ__FnCalls!A79</f>
        <v>42370</v>
      </c>
      <c r="CO146" s="44">
        <f>ZZZ__FnCalls!A91</f>
        <v>42736</v>
      </c>
      <c r="CP146" s="44">
        <f>ZZZ__FnCalls!A92</f>
        <v>42767</v>
      </c>
      <c r="CQ146" s="44">
        <f>ZZZ__FnCalls!A93</f>
        <v>42795</v>
      </c>
      <c r="CR146" s="44">
        <f>ZZZ__FnCalls!A94</f>
        <v>42826</v>
      </c>
      <c r="CS146" s="44">
        <f>ZZZ__FnCalls!A95</f>
        <v>42856</v>
      </c>
      <c r="CT146" s="44">
        <f>ZZZ__FnCalls!A96</f>
        <v>42887</v>
      </c>
      <c r="CU146" s="44">
        <f>ZZZ__FnCalls!A97</f>
        <v>42917</v>
      </c>
      <c r="CV146" s="44">
        <f>ZZZ__FnCalls!A98</f>
        <v>42948</v>
      </c>
      <c r="CW146" s="44">
        <f>ZZZ__FnCalls!A99</f>
        <v>42979</v>
      </c>
      <c r="CX146" s="44">
        <f>ZZZ__FnCalls!A100</f>
        <v>43009</v>
      </c>
      <c r="CY146" s="44">
        <f>ZZZ__FnCalls!A101</f>
        <v>43040</v>
      </c>
      <c r="CZ146" s="44">
        <f>ZZZ__FnCalls!A102</f>
        <v>43070</v>
      </c>
      <c r="DA146" s="45">
        <f>ZZZ__FnCalls!A91</f>
        <v>42736</v>
      </c>
      <c r="DB146" s="44">
        <f>ZZZ__FnCalls!A103</f>
        <v>43101</v>
      </c>
      <c r="DC146" s="44">
        <f>ZZZ__FnCalls!A104</f>
        <v>43132</v>
      </c>
      <c r="DD146" s="44">
        <f>ZZZ__FnCalls!A105</f>
        <v>43160</v>
      </c>
      <c r="DE146" s="44">
        <f>ZZZ__FnCalls!A106</f>
        <v>43191</v>
      </c>
      <c r="DF146" s="44">
        <f>ZZZ__FnCalls!A107</f>
        <v>43221</v>
      </c>
      <c r="DG146" s="44">
        <f>ZZZ__FnCalls!A108</f>
        <v>43252</v>
      </c>
      <c r="DH146" s="44">
        <f>ZZZ__FnCalls!A109</f>
        <v>43282</v>
      </c>
      <c r="DI146" s="44">
        <f>ZZZ__FnCalls!A110</f>
        <v>43313</v>
      </c>
      <c r="DJ146" s="44">
        <f>ZZZ__FnCalls!A111</f>
        <v>43344</v>
      </c>
      <c r="DK146" s="44">
        <f>ZZZ__FnCalls!A112</f>
        <v>43374</v>
      </c>
      <c r="DL146" s="44">
        <f>ZZZ__FnCalls!A113</f>
        <v>43405</v>
      </c>
      <c r="DM146" s="44">
        <f>ZZZ__FnCalls!A114</f>
        <v>43435</v>
      </c>
      <c r="DN146" s="45">
        <f>ZZZ__FnCalls!A103</f>
        <v>43101</v>
      </c>
      <c r="DO146" s="44">
        <f>ZZZ__FnCalls!A115</f>
        <v>43466</v>
      </c>
      <c r="DP146" s="44">
        <f>ZZZ__FnCalls!A116</f>
        <v>43497</v>
      </c>
      <c r="DQ146" s="44">
        <f>ZZZ__FnCalls!A117</f>
        <v>43525</v>
      </c>
      <c r="DR146" s="44">
        <f>ZZZ__FnCalls!A118</f>
        <v>43556</v>
      </c>
      <c r="DS146" s="44">
        <f>ZZZ__FnCalls!A119</f>
        <v>43586</v>
      </c>
      <c r="DT146" s="44">
        <f>ZZZ__FnCalls!A120</f>
        <v>43617</v>
      </c>
      <c r="DU146" s="44">
        <f>ZZZ__FnCalls!A121</f>
        <v>43647</v>
      </c>
      <c r="DV146" s="44">
        <f>ZZZ__FnCalls!A122</f>
        <v>43678</v>
      </c>
      <c r="DW146" s="44">
        <f>ZZZ__FnCalls!A123</f>
        <v>43709</v>
      </c>
      <c r="DX146" s="44">
        <f>ZZZ__FnCalls!A124</f>
        <v>43739</v>
      </c>
      <c r="DY146" s="44">
        <f>ZZZ__FnCalls!A125</f>
        <v>43770</v>
      </c>
      <c r="DZ146" s="44">
        <f>ZZZ__FnCalls!A126</f>
        <v>43800</v>
      </c>
      <c r="EA146" s="45">
        <f>ZZZ__FnCalls!A115</f>
        <v>43466</v>
      </c>
      <c r="EB146" s="44">
        <f>ZZZ__FnCalls!A127</f>
        <v>43831</v>
      </c>
      <c r="EC146" s="44">
        <f>ZZZ__FnCalls!A128</f>
        <v>43862</v>
      </c>
      <c r="ED146" s="44">
        <f>ZZZ__FnCalls!A129</f>
        <v>43891</v>
      </c>
      <c r="EE146" s="44">
        <f>ZZZ__FnCalls!A130</f>
        <v>43922</v>
      </c>
      <c r="EF146" s="44">
        <f>ZZZ__FnCalls!A131</f>
        <v>43952</v>
      </c>
      <c r="EG146" s="44">
        <f>ZZZ__FnCalls!A132</f>
        <v>43983</v>
      </c>
      <c r="EH146" s="44">
        <f>ZZZ__FnCalls!A133</f>
        <v>44013</v>
      </c>
      <c r="EI146" s="44">
        <f>ZZZ__FnCalls!A134</f>
        <v>44044</v>
      </c>
      <c r="EJ146" s="44">
        <f>ZZZ__FnCalls!A135</f>
        <v>44075</v>
      </c>
      <c r="EK146" s="44">
        <f>ZZZ__FnCalls!A136</f>
        <v>44105</v>
      </c>
      <c r="EL146" s="44">
        <f>ZZZ__FnCalls!A137</f>
        <v>44136</v>
      </c>
      <c r="EM146" s="44">
        <f>ZZZ__FnCalls!A138</f>
        <v>44166</v>
      </c>
      <c r="EN146" s="45">
        <f>ZZZ__FnCalls!A127</f>
        <v>43831</v>
      </c>
    </row>
    <row r="147" spans="1:144" ht="12.75" customHeight="1">
      <c r="A147" s="2" t="str">
        <f>"Capital_Desired_mean_2"</f>
        <v>Capital_Desired_mean_2</v>
      </c>
    </row>
    <row r="148" spans="1:144" ht="12.75" customHeight="1">
      <c r="B148" s="19" t="str">
        <f>ZZZ__FnCalls!F7</f>
        <v>Jan 2010</v>
      </c>
      <c r="C148" s="20" t="str">
        <f>ZZZ__FnCalls!F8</f>
        <v>Feb 2010</v>
      </c>
      <c r="D148" s="20" t="str">
        <f>ZZZ__FnCalls!F9</f>
        <v>Mar 2010</v>
      </c>
      <c r="E148" s="20" t="str">
        <f>ZZZ__FnCalls!F10</f>
        <v>Apr 2010</v>
      </c>
      <c r="F148" s="20" t="str">
        <f>ZZZ__FnCalls!F11</f>
        <v>May 2010</v>
      </c>
      <c r="G148" s="20" t="str">
        <f>ZZZ__FnCalls!F12</f>
        <v>Jun 2010</v>
      </c>
      <c r="H148" s="20" t="str">
        <f>ZZZ__FnCalls!F13</f>
        <v>Jul 2010</v>
      </c>
      <c r="I148" s="20" t="str">
        <f>ZZZ__FnCalls!F14</f>
        <v>Aug 2010</v>
      </c>
      <c r="J148" s="20" t="str">
        <f>ZZZ__FnCalls!F15</f>
        <v>Sep 2010</v>
      </c>
      <c r="K148" s="20" t="str">
        <f>ZZZ__FnCalls!F16</f>
        <v>Oct 2010</v>
      </c>
      <c r="L148" s="20" t="str">
        <f>ZZZ__FnCalls!F17</f>
        <v>Nov 2010</v>
      </c>
      <c r="M148" s="20" t="str">
        <f>ZZZ__FnCalls!F18</f>
        <v>Dec 2010</v>
      </c>
      <c r="N148" s="21" t="str">
        <f>ZZZ__FnCalls!H7</f>
        <v>2010</v>
      </c>
      <c r="O148" s="20" t="str">
        <f>ZZZ__FnCalls!F19</f>
        <v>Jan 2011</v>
      </c>
      <c r="P148" s="20" t="str">
        <f>ZZZ__FnCalls!F20</f>
        <v>Feb 2011</v>
      </c>
      <c r="Q148" s="20" t="str">
        <f>ZZZ__FnCalls!F21</f>
        <v>Mar 2011</v>
      </c>
      <c r="R148" s="20" t="str">
        <f>ZZZ__FnCalls!F22</f>
        <v>Apr 2011</v>
      </c>
      <c r="S148" s="20" t="str">
        <f>ZZZ__FnCalls!F23</f>
        <v>May 2011</v>
      </c>
      <c r="T148" s="20" t="str">
        <f>ZZZ__FnCalls!F24</f>
        <v>Jun 2011</v>
      </c>
      <c r="U148" s="20" t="str">
        <f>ZZZ__FnCalls!F25</f>
        <v>Jul 2011</v>
      </c>
      <c r="V148" s="20" t="str">
        <f>ZZZ__FnCalls!F26</f>
        <v>Aug 2011</v>
      </c>
      <c r="W148" s="20" t="str">
        <f>ZZZ__FnCalls!F27</f>
        <v>Sep 2011</v>
      </c>
      <c r="X148" s="20" t="str">
        <f>ZZZ__FnCalls!F28</f>
        <v>Oct 2011</v>
      </c>
      <c r="Y148" s="20" t="str">
        <f>ZZZ__FnCalls!F29</f>
        <v>Nov 2011</v>
      </c>
      <c r="Z148" s="20" t="str">
        <f>ZZZ__FnCalls!F30</f>
        <v>Dec 2011</v>
      </c>
      <c r="AA148" s="21" t="str">
        <f>ZZZ__FnCalls!H19</f>
        <v>2011</v>
      </c>
      <c r="AB148" s="20" t="str">
        <f>ZZZ__FnCalls!F31</f>
        <v>Jan 2012</v>
      </c>
      <c r="AC148" s="20" t="str">
        <f>ZZZ__FnCalls!F32</f>
        <v>Feb 2012</v>
      </c>
      <c r="AD148" s="20" t="str">
        <f>ZZZ__FnCalls!F33</f>
        <v>Mar 2012</v>
      </c>
      <c r="AE148" s="20" t="str">
        <f>ZZZ__FnCalls!F34</f>
        <v>Apr 2012</v>
      </c>
      <c r="AF148" s="20" t="str">
        <f>ZZZ__FnCalls!F35</f>
        <v>May 2012</v>
      </c>
      <c r="AG148" s="20" t="str">
        <f>ZZZ__FnCalls!F36</f>
        <v>Jun 2012</v>
      </c>
      <c r="AH148" s="20" t="str">
        <f>ZZZ__FnCalls!F37</f>
        <v>Jul 2012</v>
      </c>
      <c r="AI148" s="20" t="str">
        <f>ZZZ__FnCalls!F38</f>
        <v>Aug 2012</v>
      </c>
      <c r="AJ148" s="20" t="str">
        <f>ZZZ__FnCalls!F39</f>
        <v>Sep 2012</v>
      </c>
      <c r="AK148" s="20" t="str">
        <f>ZZZ__FnCalls!F40</f>
        <v>Oct 2012</v>
      </c>
      <c r="AL148" s="20" t="str">
        <f>ZZZ__FnCalls!F41</f>
        <v>Nov 2012</v>
      </c>
      <c r="AM148" s="20" t="str">
        <f>ZZZ__FnCalls!F42</f>
        <v>Dec 2012</v>
      </c>
      <c r="AN148" s="21" t="str">
        <f>ZZZ__FnCalls!H31</f>
        <v>2012</v>
      </c>
      <c r="AO148" s="20" t="str">
        <f>ZZZ__FnCalls!F43</f>
        <v>Jan 2013</v>
      </c>
      <c r="AP148" s="20" t="str">
        <f>ZZZ__FnCalls!F44</f>
        <v>Feb 2013</v>
      </c>
      <c r="AQ148" s="20" t="str">
        <f>ZZZ__FnCalls!F45</f>
        <v>Mar 2013</v>
      </c>
      <c r="AR148" s="20" t="str">
        <f>ZZZ__FnCalls!F46</f>
        <v>Apr 2013</v>
      </c>
      <c r="AS148" s="20" t="str">
        <f>ZZZ__FnCalls!F47</f>
        <v>May 2013</v>
      </c>
      <c r="AT148" s="20" t="str">
        <f>ZZZ__FnCalls!F48</f>
        <v>Jun 2013</v>
      </c>
      <c r="AU148" s="20" t="str">
        <f>ZZZ__FnCalls!F49</f>
        <v>Jul 2013</v>
      </c>
      <c r="AV148" s="20" t="str">
        <f>ZZZ__FnCalls!F50</f>
        <v>Aug 2013</v>
      </c>
      <c r="AW148" s="20" t="str">
        <f>ZZZ__FnCalls!F51</f>
        <v>Sep 2013</v>
      </c>
      <c r="AX148" s="20" t="str">
        <f>ZZZ__FnCalls!F52</f>
        <v>Oct 2013</v>
      </c>
      <c r="AY148" s="20" t="str">
        <f>ZZZ__FnCalls!F53</f>
        <v>Nov 2013</v>
      </c>
      <c r="AZ148" s="20" t="str">
        <f>ZZZ__FnCalls!F54</f>
        <v>Dec 2013</v>
      </c>
      <c r="BA148" s="21" t="str">
        <f>ZZZ__FnCalls!H43</f>
        <v>2013</v>
      </c>
      <c r="BB148" s="20" t="str">
        <f>ZZZ__FnCalls!F55</f>
        <v>Jan 2014</v>
      </c>
      <c r="BC148" s="20" t="str">
        <f>ZZZ__FnCalls!F56</f>
        <v>Feb 2014</v>
      </c>
      <c r="BD148" s="20" t="str">
        <f>ZZZ__FnCalls!F57</f>
        <v>Mar 2014</v>
      </c>
      <c r="BE148" s="20" t="str">
        <f>ZZZ__FnCalls!F58</f>
        <v>Apr 2014</v>
      </c>
      <c r="BF148" s="20" t="str">
        <f>ZZZ__FnCalls!F59</f>
        <v>May 2014</v>
      </c>
      <c r="BG148" s="20" t="str">
        <f>ZZZ__FnCalls!F60</f>
        <v>Jun 2014</v>
      </c>
      <c r="BH148" s="20" t="str">
        <f>ZZZ__FnCalls!F61</f>
        <v>Jul 2014</v>
      </c>
      <c r="BI148" s="20" t="str">
        <f>ZZZ__FnCalls!F62</f>
        <v>Aug 2014</v>
      </c>
      <c r="BJ148" s="20" t="str">
        <f>ZZZ__FnCalls!F63</f>
        <v>Sep 2014</v>
      </c>
      <c r="BK148" s="20" t="str">
        <f>ZZZ__FnCalls!F64</f>
        <v>Oct 2014</v>
      </c>
      <c r="BL148" s="20" t="str">
        <f>ZZZ__FnCalls!F65</f>
        <v>Nov 2014</v>
      </c>
      <c r="BM148" s="20" t="str">
        <f>ZZZ__FnCalls!F66</f>
        <v>Dec 2014</v>
      </c>
      <c r="BN148" s="21" t="str">
        <f>ZZZ__FnCalls!H55</f>
        <v>2014</v>
      </c>
      <c r="BO148" s="20" t="str">
        <f>ZZZ__FnCalls!F67</f>
        <v>Jan 2015</v>
      </c>
      <c r="BP148" s="20" t="str">
        <f>ZZZ__FnCalls!F68</f>
        <v>Feb 2015</v>
      </c>
      <c r="BQ148" s="20" t="str">
        <f>ZZZ__FnCalls!F69</f>
        <v>Mar 2015</v>
      </c>
      <c r="BR148" s="20" t="str">
        <f>ZZZ__FnCalls!F70</f>
        <v>Apr 2015</v>
      </c>
      <c r="BS148" s="20" t="str">
        <f>ZZZ__FnCalls!F71</f>
        <v>May 2015</v>
      </c>
      <c r="BT148" s="20" t="str">
        <f>ZZZ__FnCalls!F72</f>
        <v>Jun 2015</v>
      </c>
      <c r="BU148" s="20" t="str">
        <f>ZZZ__FnCalls!F73</f>
        <v>Jul 2015</v>
      </c>
      <c r="BV148" s="20" t="str">
        <f>ZZZ__FnCalls!F74</f>
        <v>Aug 2015</v>
      </c>
      <c r="BW148" s="20" t="str">
        <f>ZZZ__FnCalls!F75</f>
        <v>Sep 2015</v>
      </c>
      <c r="BX148" s="20" t="str">
        <f>ZZZ__FnCalls!F76</f>
        <v>Oct 2015</v>
      </c>
      <c r="BY148" s="20" t="str">
        <f>ZZZ__FnCalls!F77</f>
        <v>Nov 2015</v>
      </c>
      <c r="BZ148" s="20" t="str">
        <f>ZZZ__FnCalls!F78</f>
        <v>Dec 2015</v>
      </c>
      <c r="CA148" s="21" t="str">
        <f>ZZZ__FnCalls!H67</f>
        <v>2015</v>
      </c>
      <c r="CB148" s="20" t="str">
        <f>ZZZ__FnCalls!F79</f>
        <v>Jan 2016</v>
      </c>
      <c r="CC148" s="20" t="str">
        <f>ZZZ__FnCalls!F80</f>
        <v>Feb 2016</v>
      </c>
      <c r="CD148" s="20" t="str">
        <f>ZZZ__FnCalls!F81</f>
        <v>Mar 2016</v>
      </c>
      <c r="CE148" s="20" t="str">
        <f>ZZZ__FnCalls!F82</f>
        <v>Apr 2016</v>
      </c>
      <c r="CF148" s="20" t="str">
        <f>ZZZ__FnCalls!F83</f>
        <v>May 2016</v>
      </c>
      <c r="CG148" s="20" t="str">
        <f>ZZZ__FnCalls!F84</f>
        <v>Jun 2016</v>
      </c>
      <c r="CH148" s="20" t="str">
        <f>ZZZ__FnCalls!F85</f>
        <v>Jul 2016</v>
      </c>
      <c r="CI148" s="20" t="str">
        <f>ZZZ__FnCalls!F86</f>
        <v>Aug 2016</v>
      </c>
      <c r="CJ148" s="20" t="str">
        <f>ZZZ__FnCalls!F87</f>
        <v>Sep 2016</v>
      </c>
      <c r="CK148" s="20" t="str">
        <f>ZZZ__FnCalls!F88</f>
        <v>Oct 2016</v>
      </c>
      <c r="CL148" s="20" t="str">
        <f>ZZZ__FnCalls!F89</f>
        <v>Nov 2016</v>
      </c>
      <c r="CM148" s="20" t="str">
        <f>ZZZ__FnCalls!F90</f>
        <v>Dec 2016</v>
      </c>
      <c r="CN148" s="21" t="str">
        <f>ZZZ__FnCalls!H79</f>
        <v>2016</v>
      </c>
      <c r="CO148" s="20" t="str">
        <f>ZZZ__FnCalls!F91</f>
        <v>Jan 2017</v>
      </c>
      <c r="CP148" s="20" t="str">
        <f>ZZZ__FnCalls!F92</f>
        <v>Feb 2017</v>
      </c>
      <c r="CQ148" s="20" t="str">
        <f>ZZZ__FnCalls!F93</f>
        <v>Mar 2017</v>
      </c>
      <c r="CR148" s="20" t="str">
        <f>ZZZ__FnCalls!F94</f>
        <v>Apr 2017</v>
      </c>
      <c r="CS148" s="20" t="str">
        <f>ZZZ__FnCalls!F95</f>
        <v>May 2017</v>
      </c>
      <c r="CT148" s="20" t="str">
        <f>ZZZ__FnCalls!F96</f>
        <v>Jun 2017</v>
      </c>
      <c r="CU148" s="20" t="str">
        <f>ZZZ__FnCalls!F97</f>
        <v>Jul 2017</v>
      </c>
      <c r="CV148" s="20" t="str">
        <f>ZZZ__FnCalls!F98</f>
        <v>Aug 2017</v>
      </c>
      <c r="CW148" s="20" t="str">
        <f>ZZZ__FnCalls!F99</f>
        <v>Sep 2017</v>
      </c>
      <c r="CX148" s="20" t="str">
        <f>ZZZ__FnCalls!F100</f>
        <v>Oct 2017</v>
      </c>
      <c r="CY148" s="20" t="str">
        <f>ZZZ__FnCalls!F101</f>
        <v>Nov 2017</v>
      </c>
      <c r="CZ148" s="20" t="str">
        <f>ZZZ__FnCalls!F102</f>
        <v>Dec 2017</v>
      </c>
      <c r="DA148" s="21" t="str">
        <f>ZZZ__FnCalls!H91</f>
        <v>2017</v>
      </c>
      <c r="DB148" s="20" t="str">
        <f>ZZZ__FnCalls!F103</f>
        <v>Jan 2018</v>
      </c>
      <c r="DC148" s="20" t="str">
        <f>ZZZ__FnCalls!F104</f>
        <v>Feb 2018</v>
      </c>
      <c r="DD148" s="20" t="str">
        <f>ZZZ__FnCalls!F105</f>
        <v>Mar 2018</v>
      </c>
      <c r="DE148" s="20" t="str">
        <f>ZZZ__FnCalls!F106</f>
        <v>Apr 2018</v>
      </c>
      <c r="DF148" s="20" t="str">
        <f>ZZZ__FnCalls!F107</f>
        <v>May 2018</v>
      </c>
      <c r="DG148" s="20" t="str">
        <f>ZZZ__FnCalls!F108</f>
        <v>Jun 2018</v>
      </c>
      <c r="DH148" s="20" t="str">
        <f>ZZZ__FnCalls!F109</f>
        <v>Jul 2018</v>
      </c>
      <c r="DI148" s="20" t="str">
        <f>ZZZ__FnCalls!F110</f>
        <v>Aug 2018</v>
      </c>
      <c r="DJ148" s="20" t="str">
        <f>ZZZ__FnCalls!F111</f>
        <v>Sep 2018</v>
      </c>
      <c r="DK148" s="20" t="str">
        <f>ZZZ__FnCalls!F112</f>
        <v>Oct 2018</v>
      </c>
      <c r="DL148" s="20" t="str">
        <f>ZZZ__FnCalls!F113</f>
        <v>Nov 2018</v>
      </c>
      <c r="DM148" s="20" t="str">
        <f>ZZZ__FnCalls!F114</f>
        <v>Dec 2018</v>
      </c>
      <c r="DN148" s="21" t="str">
        <f>ZZZ__FnCalls!H103</f>
        <v>2018</v>
      </c>
      <c r="DO148" s="20" t="str">
        <f>ZZZ__FnCalls!F115</f>
        <v>Jan 2019</v>
      </c>
      <c r="DP148" s="20" t="str">
        <f>ZZZ__FnCalls!F116</f>
        <v>Feb 2019</v>
      </c>
      <c r="DQ148" s="20" t="str">
        <f>ZZZ__FnCalls!F117</f>
        <v>Mar 2019</v>
      </c>
      <c r="DR148" s="20" t="str">
        <f>ZZZ__FnCalls!F118</f>
        <v>Apr 2019</v>
      </c>
      <c r="DS148" s="20" t="str">
        <f>ZZZ__FnCalls!F119</f>
        <v>May 2019</v>
      </c>
      <c r="DT148" s="20" t="str">
        <f>ZZZ__FnCalls!F120</f>
        <v>Jun 2019</v>
      </c>
      <c r="DU148" s="20" t="str">
        <f>ZZZ__FnCalls!F121</f>
        <v>Jul 2019</v>
      </c>
      <c r="DV148" s="20" t="str">
        <f>ZZZ__FnCalls!F122</f>
        <v>Aug 2019</v>
      </c>
      <c r="DW148" s="20" t="str">
        <f>ZZZ__FnCalls!F123</f>
        <v>Sep 2019</v>
      </c>
      <c r="DX148" s="20" t="str">
        <f>ZZZ__FnCalls!F124</f>
        <v>Oct 2019</v>
      </c>
      <c r="DY148" s="20" t="str">
        <f>ZZZ__FnCalls!F125</f>
        <v>Nov 2019</v>
      </c>
      <c r="DZ148" s="20" t="str">
        <f>ZZZ__FnCalls!F126</f>
        <v>Dec 2019</v>
      </c>
      <c r="EA148" s="21" t="str">
        <f>ZZZ__FnCalls!H115</f>
        <v>2019</v>
      </c>
      <c r="EB148" s="20" t="str">
        <f>ZZZ__FnCalls!F127</f>
        <v>Jan 2020</v>
      </c>
      <c r="EC148" s="20" t="str">
        <f>ZZZ__FnCalls!F128</f>
        <v>Feb 2020</v>
      </c>
      <c r="ED148" s="20" t="str">
        <f>ZZZ__FnCalls!F129</f>
        <v>Mar 2020</v>
      </c>
      <c r="EE148" s="20" t="str">
        <f>ZZZ__FnCalls!F130</f>
        <v>Apr 2020</v>
      </c>
      <c r="EF148" s="20" t="str">
        <f>ZZZ__FnCalls!F131</f>
        <v>May 2020</v>
      </c>
      <c r="EG148" s="20" t="str">
        <f>ZZZ__FnCalls!F132</f>
        <v>Jun 2020</v>
      </c>
      <c r="EH148" s="20" t="str">
        <f>ZZZ__FnCalls!F133</f>
        <v>Jul 2020</v>
      </c>
      <c r="EI148" s="20" t="str">
        <f>ZZZ__FnCalls!F134</f>
        <v>Aug 2020</v>
      </c>
      <c r="EJ148" s="20" t="str">
        <f>ZZZ__FnCalls!F135</f>
        <v>Sep 2020</v>
      </c>
      <c r="EK148" s="20" t="str">
        <f>ZZZ__FnCalls!F136</f>
        <v>Oct 2020</v>
      </c>
      <c r="EL148" s="20" t="str">
        <f>ZZZ__FnCalls!F137</f>
        <v>Nov 2020</v>
      </c>
      <c r="EM148" s="20" t="str">
        <f>ZZZ__FnCalls!F138</f>
        <v>Dec 2020</v>
      </c>
      <c r="EN148" s="21" t="str">
        <f>ZZZ__FnCalls!H127</f>
        <v>2020</v>
      </c>
    </row>
    <row r="149" spans="1:144" ht="12.75" customHeight="1">
      <c r="A149" s="5"/>
      <c r="B149" s="44" t="str">
        <f>ZZZ__FnCalls!F7</f>
        <v>Jan 2010</v>
      </c>
      <c r="C149" s="44" t="str">
        <f>ZZZ__FnCalls!F8</f>
        <v>Feb 2010</v>
      </c>
      <c r="D149" s="44" t="str">
        <f>ZZZ__FnCalls!F9</f>
        <v>Mar 2010</v>
      </c>
      <c r="E149" s="44" t="str">
        <f>ZZZ__FnCalls!F10</f>
        <v>Apr 2010</v>
      </c>
      <c r="F149" s="44" t="str">
        <f>ZZZ__FnCalls!F11</f>
        <v>May 2010</v>
      </c>
      <c r="G149" s="44" t="str">
        <f>ZZZ__FnCalls!F12</f>
        <v>Jun 2010</v>
      </c>
      <c r="H149" s="44" t="str">
        <f>ZZZ__FnCalls!F13</f>
        <v>Jul 2010</v>
      </c>
      <c r="I149" s="44" t="str">
        <f>ZZZ__FnCalls!F14</f>
        <v>Aug 2010</v>
      </c>
      <c r="J149" s="44" t="str">
        <f>ZZZ__FnCalls!F15</f>
        <v>Sep 2010</v>
      </c>
      <c r="K149" s="44" t="str">
        <f>ZZZ__FnCalls!F16</f>
        <v>Oct 2010</v>
      </c>
      <c r="L149" s="44" t="str">
        <f>ZZZ__FnCalls!F17</f>
        <v>Nov 2010</v>
      </c>
      <c r="M149" s="44" t="str">
        <f>ZZZ__FnCalls!F18</f>
        <v>Dec 2010</v>
      </c>
      <c r="N149" s="45" t="str">
        <f>ZZZ__FnCalls!F7</f>
        <v>Jan 2010</v>
      </c>
      <c r="O149" s="44" t="str">
        <f>ZZZ__FnCalls!F19</f>
        <v>Jan 2011</v>
      </c>
      <c r="P149" s="44" t="str">
        <f>ZZZ__FnCalls!F20</f>
        <v>Feb 2011</v>
      </c>
      <c r="Q149" s="44" t="str">
        <f>ZZZ__FnCalls!F21</f>
        <v>Mar 2011</v>
      </c>
      <c r="R149" s="44" t="str">
        <f>ZZZ__FnCalls!F22</f>
        <v>Apr 2011</v>
      </c>
      <c r="S149" s="44" t="str">
        <f>ZZZ__FnCalls!F23</f>
        <v>May 2011</v>
      </c>
      <c r="T149" s="44" t="str">
        <f>ZZZ__FnCalls!F24</f>
        <v>Jun 2011</v>
      </c>
      <c r="U149" s="44" t="str">
        <f>ZZZ__FnCalls!F25</f>
        <v>Jul 2011</v>
      </c>
      <c r="V149" s="44" t="str">
        <f>ZZZ__FnCalls!F26</f>
        <v>Aug 2011</v>
      </c>
      <c r="W149" s="44" t="str">
        <f>ZZZ__FnCalls!F27</f>
        <v>Sep 2011</v>
      </c>
      <c r="X149" s="44" t="str">
        <f>ZZZ__FnCalls!F28</f>
        <v>Oct 2011</v>
      </c>
      <c r="Y149" s="44" t="str">
        <f>ZZZ__FnCalls!F29</f>
        <v>Nov 2011</v>
      </c>
      <c r="Z149" s="44" t="str">
        <f>ZZZ__FnCalls!F30</f>
        <v>Dec 2011</v>
      </c>
      <c r="AA149" s="45" t="str">
        <f>ZZZ__FnCalls!F19</f>
        <v>Jan 2011</v>
      </c>
      <c r="AB149" s="44" t="str">
        <f>ZZZ__FnCalls!F31</f>
        <v>Jan 2012</v>
      </c>
      <c r="AC149" s="44" t="str">
        <f>ZZZ__FnCalls!F32</f>
        <v>Feb 2012</v>
      </c>
      <c r="AD149" s="44" t="str">
        <f>ZZZ__FnCalls!F33</f>
        <v>Mar 2012</v>
      </c>
      <c r="AE149" s="44" t="str">
        <f>ZZZ__FnCalls!F34</f>
        <v>Apr 2012</v>
      </c>
      <c r="AF149" s="44" t="str">
        <f>ZZZ__FnCalls!F35</f>
        <v>May 2012</v>
      </c>
      <c r="AG149" s="44" t="str">
        <f>ZZZ__FnCalls!F36</f>
        <v>Jun 2012</v>
      </c>
      <c r="AH149" s="44" t="str">
        <f>ZZZ__FnCalls!F37</f>
        <v>Jul 2012</v>
      </c>
      <c r="AI149" s="44" t="str">
        <f>ZZZ__FnCalls!F38</f>
        <v>Aug 2012</v>
      </c>
      <c r="AJ149" s="44" t="str">
        <f>ZZZ__FnCalls!F39</f>
        <v>Sep 2012</v>
      </c>
      <c r="AK149" s="44" t="str">
        <f>ZZZ__FnCalls!F40</f>
        <v>Oct 2012</v>
      </c>
      <c r="AL149" s="44" t="str">
        <f>ZZZ__FnCalls!F41</f>
        <v>Nov 2012</v>
      </c>
      <c r="AM149" s="44" t="str">
        <f>ZZZ__FnCalls!F42</f>
        <v>Dec 2012</v>
      </c>
      <c r="AN149" s="45" t="str">
        <f>ZZZ__FnCalls!F31</f>
        <v>Jan 2012</v>
      </c>
      <c r="AO149" s="44" t="str">
        <f>ZZZ__FnCalls!F43</f>
        <v>Jan 2013</v>
      </c>
      <c r="AP149" s="44" t="str">
        <f>ZZZ__FnCalls!F44</f>
        <v>Feb 2013</v>
      </c>
      <c r="AQ149" s="44" t="str">
        <f>ZZZ__FnCalls!F45</f>
        <v>Mar 2013</v>
      </c>
      <c r="AR149" s="44" t="str">
        <f>ZZZ__FnCalls!F46</f>
        <v>Apr 2013</v>
      </c>
      <c r="AS149" s="44" t="str">
        <f>ZZZ__FnCalls!F47</f>
        <v>May 2013</v>
      </c>
      <c r="AT149" s="44" t="str">
        <f>ZZZ__FnCalls!F48</f>
        <v>Jun 2013</v>
      </c>
      <c r="AU149" s="44" t="str">
        <f>ZZZ__FnCalls!F49</f>
        <v>Jul 2013</v>
      </c>
      <c r="AV149" s="44" t="str">
        <f>ZZZ__FnCalls!F50</f>
        <v>Aug 2013</v>
      </c>
      <c r="AW149" s="44" t="str">
        <f>ZZZ__FnCalls!F51</f>
        <v>Sep 2013</v>
      </c>
      <c r="AX149" s="44" t="str">
        <f>ZZZ__FnCalls!F52</f>
        <v>Oct 2013</v>
      </c>
      <c r="AY149" s="44" t="str">
        <f>ZZZ__FnCalls!F53</f>
        <v>Nov 2013</v>
      </c>
      <c r="AZ149" s="44" t="str">
        <f>ZZZ__FnCalls!F54</f>
        <v>Dec 2013</v>
      </c>
      <c r="BA149" s="45" t="str">
        <f>ZZZ__FnCalls!F43</f>
        <v>Jan 2013</v>
      </c>
      <c r="BB149" s="44" t="str">
        <f>ZZZ__FnCalls!F55</f>
        <v>Jan 2014</v>
      </c>
      <c r="BC149" s="44" t="str">
        <f>ZZZ__FnCalls!F56</f>
        <v>Feb 2014</v>
      </c>
      <c r="BD149" s="44" t="str">
        <f>ZZZ__FnCalls!F57</f>
        <v>Mar 2014</v>
      </c>
      <c r="BE149" s="44" t="str">
        <f>ZZZ__FnCalls!F58</f>
        <v>Apr 2014</v>
      </c>
      <c r="BF149" s="44" t="str">
        <f>ZZZ__FnCalls!F59</f>
        <v>May 2014</v>
      </c>
      <c r="BG149" s="44" t="str">
        <f>ZZZ__FnCalls!F60</f>
        <v>Jun 2014</v>
      </c>
      <c r="BH149" s="44" t="str">
        <f>ZZZ__FnCalls!F61</f>
        <v>Jul 2014</v>
      </c>
      <c r="BI149" s="44" t="str">
        <f>ZZZ__FnCalls!F62</f>
        <v>Aug 2014</v>
      </c>
      <c r="BJ149" s="44" t="str">
        <f>ZZZ__FnCalls!F63</f>
        <v>Sep 2014</v>
      </c>
      <c r="BK149" s="44" t="str">
        <f>ZZZ__FnCalls!F64</f>
        <v>Oct 2014</v>
      </c>
      <c r="BL149" s="44" t="str">
        <f>ZZZ__FnCalls!F65</f>
        <v>Nov 2014</v>
      </c>
      <c r="BM149" s="44" t="str">
        <f>ZZZ__FnCalls!F66</f>
        <v>Dec 2014</v>
      </c>
      <c r="BN149" s="45" t="str">
        <f>ZZZ__FnCalls!F55</f>
        <v>Jan 2014</v>
      </c>
      <c r="BO149" s="44" t="str">
        <f>ZZZ__FnCalls!F67</f>
        <v>Jan 2015</v>
      </c>
      <c r="BP149" s="44" t="str">
        <f>ZZZ__FnCalls!F68</f>
        <v>Feb 2015</v>
      </c>
      <c r="BQ149" s="44" t="str">
        <f>ZZZ__FnCalls!F69</f>
        <v>Mar 2015</v>
      </c>
      <c r="BR149" s="44" t="str">
        <f>ZZZ__FnCalls!F70</f>
        <v>Apr 2015</v>
      </c>
      <c r="BS149" s="44" t="str">
        <f>ZZZ__FnCalls!F71</f>
        <v>May 2015</v>
      </c>
      <c r="BT149" s="44" t="str">
        <f>ZZZ__FnCalls!F72</f>
        <v>Jun 2015</v>
      </c>
      <c r="BU149" s="44" t="str">
        <f>ZZZ__FnCalls!F73</f>
        <v>Jul 2015</v>
      </c>
      <c r="BV149" s="44" t="str">
        <f>ZZZ__FnCalls!F74</f>
        <v>Aug 2015</v>
      </c>
      <c r="BW149" s="44" t="str">
        <f>ZZZ__FnCalls!F75</f>
        <v>Sep 2015</v>
      </c>
      <c r="BX149" s="44" t="str">
        <f>ZZZ__FnCalls!F76</f>
        <v>Oct 2015</v>
      </c>
      <c r="BY149" s="44" t="str">
        <f>ZZZ__FnCalls!F77</f>
        <v>Nov 2015</v>
      </c>
      <c r="BZ149" s="44" t="str">
        <f>ZZZ__FnCalls!F78</f>
        <v>Dec 2015</v>
      </c>
      <c r="CA149" s="45" t="str">
        <f>ZZZ__FnCalls!F67</f>
        <v>Jan 2015</v>
      </c>
      <c r="CB149" s="44" t="str">
        <f>ZZZ__FnCalls!F79</f>
        <v>Jan 2016</v>
      </c>
      <c r="CC149" s="44" t="str">
        <f>ZZZ__FnCalls!F80</f>
        <v>Feb 2016</v>
      </c>
      <c r="CD149" s="44" t="str">
        <f>ZZZ__FnCalls!F81</f>
        <v>Mar 2016</v>
      </c>
      <c r="CE149" s="44" t="str">
        <f>ZZZ__FnCalls!F82</f>
        <v>Apr 2016</v>
      </c>
      <c r="CF149" s="44" t="str">
        <f>ZZZ__FnCalls!F83</f>
        <v>May 2016</v>
      </c>
      <c r="CG149" s="44" t="str">
        <f>ZZZ__FnCalls!F84</f>
        <v>Jun 2016</v>
      </c>
      <c r="CH149" s="44" t="str">
        <f>ZZZ__FnCalls!F85</f>
        <v>Jul 2016</v>
      </c>
      <c r="CI149" s="44" t="str">
        <f>ZZZ__FnCalls!F86</f>
        <v>Aug 2016</v>
      </c>
      <c r="CJ149" s="44" t="str">
        <f>ZZZ__FnCalls!F87</f>
        <v>Sep 2016</v>
      </c>
      <c r="CK149" s="44" t="str">
        <f>ZZZ__FnCalls!F88</f>
        <v>Oct 2016</v>
      </c>
      <c r="CL149" s="44" t="str">
        <f>ZZZ__FnCalls!F89</f>
        <v>Nov 2016</v>
      </c>
      <c r="CM149" s="44" t="str">
        <f>ZZZ__FnCalls!F90</f>
        <v>Dec 2016</v>
      </c>
      <c r="CN149" s="45" t="str">
        <f>ZZZ__FnCalls!F79</f>
        <v>Jan 2016</v>
      </c>
      <c r="CO149" s="44" t="str">
        <f>ZZZ__FnCalls!F91</f>
        <v>Jan 2017</v>
      </c>
      <c r="CP149" s="44" t="str">
        <f>ZZZ__FnCalls!F92</f>
        <v>Feb 2017</v>
      </c>
      <c r="CQ149" s="44" t="str">
        <f>ZZZ__FnCalls!F93</f>
        <v>Mar 2017</v>
      </c>
      <c r="CR149" s="44" t="str">
        <f>ZZZ__FnCalls!F94</f>
        <v>Apr 2017</v>
      </c>
      <c r="CS149" s="44" t="str">
        <f>ZZZ__FnCalls!F95</f>
        <v>May 2017</v>
      </c>
      <c r="CT149" s="44" t="str">
        <f>ZZZ__FnCalls!F96</f>
        <v>Jun 2017</v>
      </c>
      <c r="CU149" s="44" t="str">
        <f>ZZZ__FnCalls!F97</f>
        <v>Jul 2017</v>
      </c>
      <c r="CV149" s="44" t="str">
        <f>ZZZ__FnCalls!F98</f>
        <v>Aug 2017</v>
      </c>
      <c r="CW149" s="44" t="str">
        <f>ZZZ__FnCalls!F99</f>
        <v>Sep 2017</v>
      </c>
      <c r="CX149" s="44" t="str">
        <f>ZZZ__FnCalls!F100</f>
        <v>Oct 2017</v>
      </c>
      <c r="CY149" s="44" t="str">
        <f>ZZZ__FnCalls!F101</f>
        <v>Nov 2017</v>
      </c>
      <c r="CZ149" s="44" t="str">
        <f>ZZZ__FnCalls!F102</f>
        <v>Dec 2017</v>
      </c>
      <c r="DA149" s="45" t="str">
        <f>ZZZ__FnCalls!F91</f>
        <v>Jan 2017</v>
      </c>
      <c r="DB149" s="44" t="str">
        <f>ZZZ__FnCalls!F103</f>
        <v>Jan 2018</v>
      </c>
      <c r="DC149" s="44" t="str">
        <f>ZZZ__FnCalls!F104</f>
        <v>Feb 2018</v>
      </c>
      <c r="DD149" s="44" t="str">
        <f>ZZZ__FnCalls!F105</f>
        <v>Mar 2018</v>
      </c>
      <c r="DE149" s="44" t="str">
        <f>ZZZ__FnCalls!F106</f>
        <v>Apr 2018</v>
      </c>
      <c r="DF149" s="44" t="str">
        <f>ZZZ__FnCalls!F107</f>
        <v>May 2018</v>
      </c>
      <c r="DG149" s="44" t="str">
        <f>ZZZ__FnCalls!F108</f>
        <v>Jun 2018</v>
      </c>
      <c r="DH149" s="44" t="str">
        <f>ZZZ__FnCalls!F109</f>
        <v>Jul 2018</v>
      </c>
      <c r="DI149" s="44" t="str">
        <f>ZZZ__FnCalls!F110</f>
        <v>Aug 2018</v>
      </c>
      <c r="DJ149" s="44" t="str">
        <f>ZZZ__FnCalls!F111</f>
        <v>Sep 2018</v>
      </c>
      <c r="DK149" s="44" t="str">
        <f>ZZZ__FnCalls!F112</f>
        <v>Oct 2018</v>
      </c>
      <c r="DL149" s="44" t="str">
        <f>ZZZ__FnCalls!F113</f>
        <v>Nov 2018</v>
      </c>
      <c r="DM149" s="44" t="str">
        <f>ZZZ__FnCalls!F114</f>
        <v>Dec 2018</v>
      </c>
      <c r="DN149" s="45" t="str">
        <f>ZZZ__FnCalls!F103</f>
        <v>Jan 2018</v>
      </c>
      <c r="DO149" s="44" t="str">
        <f>ZZZ__FnCalls!F115</f>
        <v>Jan 2019</v>
      </c>
      <c r="DP149" s="44" t="str">
        <f>ZZZ__FnCalls!F116</f>
        <v>Feb 2019</v>
      </c>
      <c r="DQ149" s="44" t="str">
        <f>ZZZ__FnCalls!F117</f>
        <v>Mar 2019</v>
      </c>
      <c r="DR149" s="44" t="str">
        <f>ZZZ__FnCalls!F118</f>
        <v>Apr 2019</v>
      </c>
      <c r="DS149" s="44" t="str">
        <f>ZZZ__FnCalls!F119</f>
        <v>May 2019</v>
      </c>
      <c r="DT149" s="44" t="str">
        <f>ZZZ__FnCalls!F120</f>
        <v>Jun 2019</v>
      </c>
      <c r="DU149" s="44" t="str">
        <f>ZZZ__FnCalls!F121</f>
        <v>Jul 2019</v>
      </c>
      <c r="DV149" s="44" t="str">
        <f>ZZZ__FnCalls!F122</f>
        <v>Aug 2019</v>
      </c>
      <c r="DW149" s="44" t="str">
        <f>ZZZ__FnCalls!F123</f>
        <v>Sep 2019</v>
      </c>
      <c r="DX149" s="44" t="str">
        <f>ZZZ__FnCalls!F124</f>
        <v>Oct 2019</v>
      </c>
      <c r="DY149" s="44" t="str">
        <f>ZZZ__FnCalls!F125</f>
        <v>Nov 2019</v>
      </c>
      <c r="DZ149" s="44" t="str">
        <f>ZZZ__FnCalls!F126</f>
        <v>Dec 2019</v>
      </c>
      <c r="EA149" s="45" t="str">
        <f>ZZZ__FnCalls!F115</f>
        <v>Jan 2019</v>
      </c>
      <c r="EB149" s="44" t="str">
        <f>ZZZ__FnCalls!F127</f>
        <v>Jan 2020</v>
      </c>
      <c r="EC149" s="44" t="str">
        <f>ZZZ__FnCalls!F128</f>
        <v>Feb 2020</v>
      </c>
      <c r="ED149" s="44" t="str">
        <f>ZZZ__FnCalls!F129</f>
        <v>Mar 2020</v>
      </c>
      <c r="EE149" s="44" t="str">
        <f>ZZZ__FnCalls!F130</f>
        <v>Apr 2020</v>
      </c>
      <c r="EF149" s="44" t="str">
        <f>ZZZ__FnCalls!F131</f>
        <v>May 2020</v>
      </c>
      <c r="EG149" s="44" t="str">
        <f>ZZZ__FnCalls!F132</f>
        <v>Jun 2020</v>
      </c>
      <c r="EH149" s="44" t="str">
        <f>ZZZ__FnCalls!F133</f>
        <v>Jul 2020</v>
      </c>
      <c r="EI149" s="44" t="str">
        <f>ZZZ__FnCalls!F134</f>
        <v>Aug 2020</v>
      </c>
      <c r="EJ149" s="44" t="str">
        <f>ZZZ__FnCalls!F135</f>
        <v>Sep 2020</v>
      </c>
      <c r="EK149" s="44" t="str">
        <f>ZZZ__FnCalls!F136</f>
        <v>Oct 2020</v>
      </c>
      <c r="EL149" s="44" t="str">
        <f>ZZZ__FnCalls!F137</f>
        <v>Nov 2020</v>
      </c>
      <c r="EM149" s="44" t="str">
        <f>ZZZ__FnCalls!F138</f>
        <v>Dec 2020</v>
      </c>
      <c r="EN149" s="45" t="str">
        <f>ZZZ__FnCalls!F127</f>
        <v>Jan 2020</v>
      </c>
    </row>
    <row r="150" spans="1:144" ht="12.75" customHeight="1">
      <c r="A150" s="2" t="str">
        <f>"Capital_Desired_stdev_1"</f>
        <v>Capital_Desired_stdev_1</v>
      </c>
    </row>
    <row r="151" spans="1:144" ht="12.75" customHeight="1">
      <c r="B151" s="19" t="str">
        <f>ZZZ__FnCalls!F7</f>
        <v>Jan 2010</v>
      </c>
      <c r="C151" s="20" t="str">
        <f>ZZZ__FnCalls!F8</f>
        <v>Feb 2010</v>
      </c>
      <c r="D151" s="20" t="str">
        <f>ZZZ__FnCalls!F9</f>
        <v>Mar 2010</v>
      </c>
      <c r="E151" s="20" t="str">
        <f>ZZZ__FnCalls!F10</f>
        <v>Apr 2010</v>
      </c>
      <c r="F151" s="20" t="str">
        <f>ZZZ__FnCalls!F11</f>
        <v>May 2010</v>
      </c>
      <c r="G151" s="20" t="str">
        <f>ZZZ__FnCalls!F12</f>
        <v>Jun 2010</v>
      </c>
      <c r="H151" s="20" t="str">
        <f>ZZZ__FnCalls!F13</f>
        <v>Jul 2010</v>
      </c>
      <c r="I151" s="20" t="str">
        <f>ZZZ__FnCalls!F14</f>
        <v>Aug 2010</v>
      </c>
      <c r="J151" s="20" t="str">
        <f>ZZZ__FnCalls!F15</f>
        <v>Sep 2010</v>
      </c>
      <c r="K151" s="20" t="str">
        <f>ZZZ__FnCalls!F16</f>
        <v>Oct 2010</v>
      </c>
      <c r="L151" s="20" t="str">
        <f>ZZZ__FnCalls!F17</f>
        <v>Nov 2010</v>
      </c>
      <c r="M151" s="20" t="str">
        <f>ZZZ__FnCalls!F18</f>
        <v>Dec 2010</v>
      </c>
      <c r="N151" s="21" t="str">
        <f>ZZZ__FnCalls!H7</f>
        <v>2010</v>
      </c>
      <c r="O151" s="20" t="str">
        <f>ZZZ__FnCalls!F19</f>
        <v>Jan 2011</v>
      </c>
      <c r="P151" s="20" t="str">
        <f>ZZZ__FnCalls!F20</f>
        <v>Feb 2011</v>
      </c>
      <c r="Q151" s="20" t="str">
        <f>ZZZ__FnCalls!F21</f>
        <v>Mar 2011</v>
      </c>
      <c r="R151" s="20" t="str">
        <f>ZZZ__FnCalls!F22</f>
        <v>Apr 2011</v>
      </c>
      <c r="S151" s="20" t="str">
        <f>ZZZ__FnCalls!F23</f>
        <v>May 2011</v>
      </c>
      <c r="T151" s="20" t="str">
        <f>ZZZ__FnCalls!F24</f>
        <v>Jun 2011</v>
      </c>
      <c r="U151" s="20" t="str">
        <f>ZZZ__FnCalls!F25</f>
        <v>Jul 2011</v>
      </c>
      <c r="V151" s="20" t="str">
        <f>ZZZ__FnCalls!F26</f>
        <v>Aug 2011</v>
      </c>
      <c r="W151" s="20" t="str">
        <f>ZZZ__FnCalls!F27</f>
        <v>Sep 2011</v>
      </c>
      <c r="X151" s="20" t="str">
        <f>ZZZ__FnCalls!F28</f>
        <v>Oct 2011</v>
      </c>
      <c r="Y151" s="20" t="str">
        <f>ZZZ__FnCalls!F29</f>
        <v>Nov 2011</v>
      </c>
      <c r="Z151" s="20" t="str">
        <f>ZZZ__FnCalls!F30</f>
        <v>Dec 2011</v>
      </c>
      <c r="AA151" s="21" t="str">
        <f>ZZZ__FnCalls!H19</f>
        <v>2011</v>
      </c>
      <c r="AB151" s="20" t="str">
        <f>ZZZ__FnCalls!F31</f>
        <v>Jan 2012</v>
      </c>
      <c r="AC151" s="20" t="str">
        <f>ZZZ__FnCalls!F32</f>
        <v>Feb 2012</v>
      </c>
      <c r="AD151" s="20" t="str">
        <f>ZZZ__FnCalls!F33</f>
        <v>Mar 2012</v>
      </c>
      <c r="AE151" s="20" t="str">
        <f>ZZZ__FnCalls!F34</f>
        <v>Apr 2012</v>
      </c>
      <c r="AF151" s="20" t="str">
        <f>ZZZ__FnCalls!F35</f>
        <v>May 2012</v>
      </c>
      <c r="AG151" s="20" t="str">
        <f>ZZZ__FnCalls!F36</f>
        <v>Jun 2012</v>
      </c>
      <c r="AH151" s="20" t="str">
        <f>ZZZ__FnCalls!F37</f>
        <v>Jul 2012</v>
      </c>
      <c r="AI151" s="20" t="str">
        <f>ZZZ__FnCalls!F38</f>
        <v>Aug 2012</v>
      </c>
      <c r="AJ151" s="20" t="str">
        <f>ZZZ__FnCalls!F39</f>
        <v>Sep 2012</v>
      </c>
      <c r="AK151" s="20" t="str">
        <f>ZZZ__FnCalls!F40</f>
        <v>Oct 2012</v>
      </c>
      <c r="AL151" s="20" t="str">
        <f>ZZZ__FnCalls!F41</f>
        <v>Nov 2012</v>
      </c>
      <c r="AM151" s="20" t="str">
        <f>ZZZ__FnCalls!F42</f>
        <v>Dec 2012</v>
      </c>
      <c r="AN151" s="21" t="str">
        <f>ZZZ__FnCalls!H31</f>
        <v>2012</v>
      </c>
      <c r="AO151" s="20" t="str">
        <f>ZZZ__FnCalls!F43</f>
        <v>Jan 2013</v>
      </c>
      <c r="AP151" s="20" t="str">
        <f>ZZZ__FnCalls!F44</f>
        <v>Feb 2013</v>
      </c>
      <c r="AQ151" s="20" t="str">
        <f>ZZZ__FnCalls!F45</f>
        <v>Mar 2013</v>
      </c>
      <c r="AR151" s="20" t="str">
        <f>ZZZ__FnCalls!F46</f>
        <v>Apr 2013</v>
      </c>
      <c r="AS151" s="20" t="str">
        <f>ZZZ__FnCalls!F47</f>
        <v>May 2013</v>
      </c>
      <c r="AT151" s="20" t="str">
        <f>ZZZ__FnCalls!F48</f>
        <v>Jun 2013</v>
      </c>
      <c r="AU151" s="20" t="str">
        <f>ZZZ__FnCalls!F49</f>
        <v>Jul 2013</v>
      </c>
      <c r="AV151" s="20" t="str">
        <f>ZZZ__FnCalls!F50</f>
        <v>Aug 2013</v>
      </c>
      <c r="AW151" s="20" t="str">
        <f>ZZZ__FnCalls!F51</f>
        <v>Sep 2013</v>
      </c>
      <c r="AX151" s="20" t="str">
        <f>ZZZ__FnCalls!F52</f>
        <v>Oct 2013</v>
      </c>
      <c r="AY151" s="20" t="str">
        <f>ZZZ__FnCalls!F53</f>
        <v>Nov 2013</v>
      </c>
      <c r="AZ151" s="20" t="str">
        <f>ZZZ__FnCalls!F54</f>
        <v>Dec 2013</v>
      </c>
      <c r="BA151" s="21" t="str">
        <f>ZZZ__FnCalls!H43</f>
        <v>2013</v>
      </c>
      <c r="BB151" s="20" t="str">
        <f>ZZZ__FnCalls!F55</f>
        <v>Jan 2014</v>
      </c>
      <c r="BC151" s="20" t="str">
        <f>ZZZ__FnCalls!F56</f>
        <v>Feb 2014</v>
      </c>
      <c r="BD151" s="20" t="str">
        <f>ZZZ__FnCalls!F57</f>
        <v>Mar 2014</v>
      </c>
      <c r="BE151" s="20" t="str">
        <f>ZZZ__FnCalls!F58</f>
        <v>Apr 2014</v>
      </c>
      <c r="BF151" s="20" t="str">
        <f>ZZZ__FnCalls!F59</f>
        <v>May 2014</v>
      </c>
      <c r="BG151" s="20" t="str">
        <f>ZZZ__FnCalls!F60</f>
        <v>Jun 2014</v>
      </c>
      <c r="BH151" s="20" t="str">
        <f>ZZZ__FnCalls!F61</f>
        <v>Jul 2014</v>
      </c>
      <c r="BI151" s="20" t="str">
        <f>ZZZ__FnCalls!F62</f>
        <v>Aug 2014</v>
      </c>
      <c r="BJ151" s="20" t="str">
        <f>ZZZ__FnCalls!F63</f>
        <v>Sep 2014</v>
      </c>
      <c r="BK151" s="20" t="str">
        <f>ZZZ__FnCalls!F64</f>
        <v>Oct 2014</v>
      </c>
      <c r="BL151" s="20" t="str">
        <f>ZZZ__FnCalls!F65</f>
        <v>Nov 2014</v>
      </c>
      <c r="BM151" s="20" t="str">
        <f>ZZZ__FnCalls!F66</f>
        <v>Dec 2014</v>
      </c>
      <c r="BN151" s="21" t="str">
        <f>ZZZ__FnCalls!H55</f>
        <v>2014</v>
      </c>
      <c r="BO151" s="20" t="str">
        <f>ZZZ__FnCalls!F67</f>
        <v>Jan 2015</v>
      </c>
      <c r="BP151" s="20" t="str">
        <f>ZZZ__FnCalls!F68</f>
        <v>Feb 2015</v>
      </c>
      <c r="BQ151" s="20" t="str">
        <f>ZZZ__FnCalls!F69</f>
        <v>Mar 2015</v>
      </c>
      <c r="BR151" s="20" t="str">
        <f>ZZZ__FnCalls!F70</f>
        <v>Apr 2015</v>
      </c>
      <c r="BS151" s="20" t="str">
        <f>ZZZ__FnCalls!F71</f>
        <v>May 2015</v>
      </c>
      <c r="BT151" s="20" t="str">
        <f>ZZZ__FnCalls!F72</f>
        <v>Jun 2015</v>
      </c>
      <c r="BU151" s="20" t="str">
        <f>ZZZ__FnCalls!F73</f>
        <v>Jul 2015</v>
      </c>
      <c r="BV151" s="20" t="str">
        <f>ZZZ__FnCalls!F74</f>
        <v>Aug 2015</v>
      </c>
      <c r="BW151" s="20" t="str">
        <f>ZZZ__FnCalls!F75</f>
        <v>Sep 2015</v>
      </c>
      <c r="BX151" s="20" t="str">
        <f>ZZZ__FnCalls!F76</f>
        <v>Oct 2015</v>
      </c>
      <c r="BY151" s="20" t="str">
        <f>ZZZ__FnCalls!F77</f>
        <v>Nov 2015</v>
      </c>
      <c r="BZ151" s="20" t="str">
        <f>ZZZ__FnCalls!F78</f>
        <v>Dec 2015</v>
      </c>
      <c r="CA151" s="21" t="str">
        <f>ZZZ__FnCalls!H67</f>
        <v>2015</v>
      </c>
      <c r="CB151" s="20" t="str">
        <f>ZZZ__FnCalls!F79</f>
        <v>Jan 2016</v>
      </c>
      <c r="CC151" s="20" t="str">
        <f>ZZZ__FnCalls!F80</f>
        <v>Feb 2016</v>
      </c>
      <c r="CD151" s="20" t="str">
        <f>ZZZ__FnCalls!F81</f>
        <v>Mar 2016</v>
      </c>
      <c r="CE151" s="20" t="str">
        <f>ZZZ__FnCalls!F82</f>
        <v>Apr 2016</v>
      </c>
      <c r="CF151" s="20" t="str">
        <f>ZZZ__FnCalls!F83</f>
        <v>May 2016</v>
      </c>
      <c r="CG151" s="20" t="str">
        <f>ZZZ__FnCalls!F84</f>
        <v>Jun 2016</v>
      </c>
      <c r="CH151" s="20" t="str">
        <f>ZZZ__FnCalls!F85</f>
        <v>Jul 2016</v>
      </c>
      <c r="CI151" s="20" t="str">
        <f>ZZZ__FnCalls!F86</f>
        <v>Aug 2016</v>
      </c>
      <c r="CJ151" s="20" t="str">
        <f>ZZZ__FnCalls!F87</f>
        <v>Sep 2016</v>
      </c>
      <c r="CK151" s="20" t="str">
        <f>ZZZ__FnCalls!F88</f>
        <v>Oct 2016</v>
      </c>
      <c r="CL151" s="20" t="str">
        <f>ZZZ__FnCalls!F89</f>
        <v>Nov 2016</v>
      </c>
      <c r="CM151" s="20" t="str">
        <f>ZZZ__FnCalls!F90</f>
        <v>Dec 2016</v>
      </c>
      <c r="CN151" s="21" t="str">
        <f>ZZZ__FnCalls!H79</f>
        <v>2016</v>
      </c>
      <c r="CO151" s="20" t="str">
        <f>ZZZ__FnCalls!F91</f>
        <v>Jan 2017</v>
      </c>
      <c r="CP151" s="20" t="str">
        <f>ZZZ__FnCalls!F92</f>
        <v>Feb 2017</v>
      </c>
      <c r="CQ151" s="20" t="str">
        <f>ZZZ__FnCalls!F93</f>
        <v>Mar 2017</v>
      </c>
      <c r="CR151" s="20" t="str">
        <f>ZZZ__FnCalls!F94</f>
        <v>Apr 2017</v>
      </c>
      <c r="CS151" s="20" t="str">
        <f>ZZZ__FnCalls!F95</f>
        <v>May 2017</v>
      </c>
      <c r="CT151" s="20" t="str">
        <f>ZZZ__FnCalls!F96</f>
        <v>Jun 2017</v>
      </c>
      <c r="CU151" s="20" t="str">
        <f>ZZZ__FnCalls!F97</f>
        <v>Jul 2017</v>
      </c>
      <c r="CV151" s="20" t="str">
        <f>ZZZ__FnCalls!F98</f>
        <v>Aug 2017</v>
      </c>
      <c r="CW151" s="20" t="str">
        <f>ZZZ__FnCalls!F99</f>
        <v>Sep 2017</v>
      </c>
      <c r="CX151" s="20" t="str">
        <f>ZZZ__FnCalls!F100</f>
        <v>Oct 2017</v>
      </c>
      <c r="CY151" s="20" t="str">
        <f>ZZZ__FnCalls!F101</f>
        <v>Nov 2017</v>
      </c>
      <c r="CZ151" s="20" t="str">
        <f>ZZZ__FnCalls!F102</f>
        <v>Dec 2017</v>
      </c>
      <c r="DA151" s="21" t="str">
        <f>ZZZ__FnCalls!H91</f>
        <v>2017</v>
      </c>
      <c r="DB151" s="20" t="str">
        <f>ZZZ__FnCalls!F103</f>
        <v>Jan 2018</v>
      </c>
      <c r="DC151" s="20" t="str">
        <f>ZZZ__FnCalls!F104</f>
        <v>Feb 2018</v>
      </c>
      <c r="DD151" s="20" t="str">
        <f>ZZZ__FnCalls!F105</f>
        <v>Mar 2018</v>
      </c>
      <c r="DE151" s="20" t="str">
        <f>ZZZ__FnCalls!F106</f>
        <v>Apr 2018</v>
      </c>
      <c r="DF151" s="20" t="str">
        <f>ZZZ__FnCalls!F107</f>
        <v>May 2018</v>
      </c>
      <c r="DG151" s="20" t="str">
        <f>ZZZ__FnCalls!F108</f>
        <v>Jun 2018</v>
      </c>
      <c r="DH151" s="20" t="str">
        <f>ZZZ__FnCalls!F109</f>
        <v>Jul 2018</v>
      </c>
      <c r="DI151" s="20" t="str">
        <f>ZZZ__FnCalls!F110</f>
        <v>Aug 2018</v>
      </c>
      <c r="DJ151" s="20" t="str">
        <f>ZZZ__FnCalls!F111</f>
        <v>Sep 2018</v>
      </c>
      <c r="DK151" s="20" t="str">
        <f>ZZZ__FnCalls!F112</f>
        <v>Oct 2018</v>
      </c>
      <c r="DL151" s="20" t="str">
        <f>ZZZ__FnCalls!F113</f>
        <v>Nov 2018</v>
      </c>
      <c r="DM151" s="20" t="str">
        <f>ZZZ__FnCalls!F114</f>
        <v>Dec 2018</v>
      </c>
      <c r="DN151" s="21" t="str">
        <f>ZZZ__FnCalls!H103</f>
        <v>2018</v>
      </c>
      <c r="DO151" s="20" t="str">
        <f>ZZZ__FnCalls!F115</f>
        <v>Jan 2019</v>
      </c>
      <c r="DP151" s="20" t="str">
        <f>ZZZ__FnCalls!F116</f>
        <v>Feb 2019</v>
      </c>
      <c r="DQ151" s="20" t="str">
        <f>ZZZ__FnCalls!F117</f>
        <v>Mar 2019</v>
      </c>
      <c r="DR151" s="20" t="str">
        <f>ZZZ__FnCalls!F118</f>
        <v>Apr 2019</v>
      </c>
      <c r="DS151" s="20" t="str">
        <f>ZZZ__FnCalls!F119</f>
        <v>May 2019</v>
      </c>
      <c r="DT151" s="20" t="str">
        <f>ZZZ__FnCalls!F120</f>
        <v>Jun 2019</v>
      </c>
      <c r="DU151" s="20" t="str">
        <f>ZZZ__FnCalls!F121</f>
        <v>Jul 2019</v>
      </c>
      <c r="DV151" s="20" t="str">
        <f>ZZZ__FnCalls!F122</f>
        <v>Aug 2019</v>
      </c>
      <c r="DW151" s="20" t="str">
        <f>ZZZ__FnCalls!F123</f>
        <v>Sep 2019</v>
      </c>
      <c r="DX151" s="20" t="str">
        <f>ZZZ__FnCalls!F124</f>
        <v>Oct 2019</v>
      </c>
      <c r="DY151" s="20" t="str">
        <f>ZZZ__FnCalls!F125</f>
        <v>Nov 2019</v>
      </c>
      <c r="DZ151" s="20" t="str">
        <f>ZZZ__FnCalls!F126</f>
        <v>Dec 2019</v>
      </c>
      <c r="EA151" s="21" t="str">
        <f>ZZZ__FnCalls!H115</f>
        <v>2019</v>
      </c>
      <c r="EB151" s="20" t="str">
        <f>ZZZ__FnCalls!F127</f>
        <v>Jan 2020</v>
      </c>
      <c r="EC151" s="20" t="str">
        <f>ZZZ__FnCalls!F128</f>
        <v>Feb 2020</v>
      </c>
      <c r="ED151" s="20" t="str">
        <f>ZZZ__FnCalls!F129</f>
        <v>Mar 2020</v>
      </c>
      <c r="EE151" s="20" t="str">
        <f>ZZZ__FnCalls!F130</f>
        <v>Apr 2020</v>
      </c>
      <c r="EF151" s="20" t="str">
        <f>ZZZ__FnCalls!F131</f>
        <v>May 2020</v>
      </c>
      <c r="EG151" s="20" t="str">
        <f>ZZZ__FnCalls!F132</f>
        <v>Jun 2020</v>
      </c>
      <c r="EH151" s="20" t="str">
        <f>ZZZ__FnCalls!F133</f>
        <v>Jul 2020</v>
      </c>
      <c r="EI151" s="20" t="str">
        <f>ZZZ__FnCalls!F134</f>
        <v>Aug 2020</v>
      </c>
      <c r="EJ151" s="20" t="str">
        <f>ZZZ__FnCalls!F135</f>
        <v>Sep 2020</v>
      </c>
      <c r="EK151" s="20" t="str">
        <f>ZZZ__FnCalls!F136</f>
        <v>Oct 2020</v>
      </c>
      <c r="EL151" s="20" t="str">
        <f>ZZZ__FnCalls!F137</f>
        <v>Nov 2020</v>
      </c>
      <c r="EM151" s="20" t="str">
        <f>ZZZ__FnCalls!F138</f>
        <v>Dec 2020</v>
      </c>
      <c r="EN151" s="21" t="str">
        <f>ZZZ__FnCalls!H127</f>
        <v>2020</v>
      </c>
    </row>
    <row r="152" spans="1:144" ht="12.75" customHeight="1">
      <c r="A152" s="5"/>
      <c r="B152" s="44">
        <f>ZZZ__FnCalls!A7</f>
        <v>40179</v>
      </c>
      <c r="C152" s="44">
        <f>ZZZ__FnCalls!A8</f>
        <v>40210</v>
      </c>
      <c r="D152" s="44">
        <f>ZZZ__FnCalls!A9</f>
        <v>40238</v>
      </c>
      <c r="E152" s="44">
        <f>ZZZ__FnCalls!A10</f>
        <v>40269</v>
      </c>
      <c r="F152" s="44">
        <f>ZZZ__FnCalls!A11</f>
        <v>40299</v>
      </c>
      <c r="G152" s="44">
        <f>ZZZ__FnCalls!A12</f>
        <v>40330</v>
      </c>
      <c r="H152" s="44">
        <f>ZZZ__FnCalls!A13</f>
        <v>40360</v>
      </c>
      <c r="I152" s="44">
        <f>ZZZ__FnCalls!A14</f>
        <v>40391</v>
      </c>
      <c r="J152" s="44">
        <f>ZZZ__FnCalls!A15</f>
        <v>40422</v>
      </c>
      <c r="K152" s="44">
        <f>ZZZ__FnCalls!A16</f>
        <v>40452</v>
      </c>
      <c r="L152" s="44">
        <f>ZZZ__FnCalls!A17</f>
        <v>40483</v>
      </c>
      <c r="M152" s="44">
        <f>ZZZ__FnCalls!A18</f>
        <v>40513</v>
      </c>
      <c r="N152" s="45">
        <f>ZZZ__FnCalls!A7</f>
        <v>40179</v>
      </c>
      <c r="O152" s="44">
        <f>ZZZ__FnCalls!A19</f>
        <v>40544</v>
      </c>
      <c r="P152" s="44">
        <f>ZZZ__FnCalls!A20</f>
        <v>40575</v>
      </c>
      <c r="Q152" s="44">
        <f>ZZZ__FnCalls!A21</f>
        <v>40603</v>
      </c>
      <c r="R152" s="44">
        <f>ZZZ__FnCalls!A22</f>
        <v>40634</v>
      </c>
      <c r="S152" s="44">
        <f>ZZZ__FnCalls!A23</f>
        <v>40664</v>
      </c>
      <c r="T152" s="44">
        <f>ZZZ__FnCalls!A24</f>
        <v>40695</v>
      </c>
      <c r="U152" s="44">
        <f>ZZZ__FnCalls!A25</f>
        <v>40725</v>
      </c>
      <c r="V152" s="44">
        <f>ZZZ__FnCalls!A26</f>
        <v>40756</v>
      </c>
      <c r="W152" s="44">
        <f>ZZZ__FnCalls!A27</f>
        <v>40787</v>
      </c>
      <c r="X152" s="44">
        <f>ZZZ__FnCalls!A28</f>
        <v>40817</v>
      </c>
      <c r="Y152" s="44">
        <f>ZZZ__FnCalls!A29</f>
        <v>40848</v>
      </c>
      <c r="Z152" s="44">
        <f>ZZZ__FnCalls!A30</f>
        <v>40878</v>
      </c>
      <c r="AA152" s="45">
        <f>ZZZ__FnCalls!A19</f>
        <v>40544</v>
      </c>
      <c r="AB152" s="44">
        <f>ZZZ__FnCalls!A31</f>
        <v>40909</v>
      </c>
      <c r="AC152" s="44">
        <f>ZZZ__FnCalls!A32</f>
        <v>40940</v>
      </c>
      <c r="AD152" s="44">
        <f>ZZZ__FnCalls!A33</f>
        <v>40969</v>
      </c>
      <c r="AE152" s="44">
        <f>ZZZ__FnCalls!A34</f>
        <v>41000</v>
      </c>
      <c r="AF152" s="44">
        <f>ZZZ__FnCalls!A35</f>
        <v>41030</v>
      </c>
      <c r="AG152" s="44">
        <f>ZZZ__FnCalls!A36</f>
        <v>41061</v>
      </c>
      <c r="AH152" s="44">
        <f>ZZZ__FnCalls!A37</f>
        <v>41091</v>
      </c>
      <c r="AI152" s="44">
        <f>ZZZ__FnCalls!A38</f>
        <v>41122</v>
      </c>
      <c r="AJ152" s="44">
        <f>ZZZ__FnCalls!A39</f>
        <v>41153</v>
      </c>
      <c r="AK152" s="44">
        <f>ZZZ__FnCalls!A40</f>
        <v>41183</v>
      </c>
      <c r="AL152" s="44">
        <f>ZZZ__FnCalls!A41</f>
        <v>41214</v>
      </c>
      <c r="AM152" s="44">
        <f>ZZZ__FnCalls!A42</f>
        <v>41244</v>
      </c>
      <c r="AN152" s="45">
        <f>ZZZ__FnCalls!A31</f>
        <v>40909</v>
      </c>
      <c r="AO152" s="44">
        <f>ZZZ__FnCalls!A43</f>
        <v>41275</v>
      </c>
      <c r="AP152" s="44">
        <f>ZZZ__FnCalls!A44</f>
        <v>41306</v>
      </c>
      <c r="AQ152" s="44">
        <f>ZZZ__FnCalls!A45</f>
        <v>41334</v>
      </c>
      <c r="AR152" s="44">
        <f>ZZZ__FnCalls!A46</f>
        <v>41365</v>
      </c>
      <c r="AS152" s="44">
        <f>ZZZ__FnCalls!A47</f>
        <v>41395</v>
      </c>
      <c r="AT152" s="44">
        <f>ZZZ__FnCalls!A48</f>
        <v>41426</v>
      </c>
      <c r="AU152" s="44">
        <f>ZZZ__FnCalls!A49</f>
        <v>41456</v>
      </c>
      <c r="AV152" s="44">
        <f>ZZZ__FnCalls!A50</f>
        <v>41487</v>
      </c>
      <c r="AW152" s="44">
        <f>ZZZ__FnCalls!A51</f>
        <v>41518</v>
      </c>
      <c r="AX152" s="44">
        <f>ZZZ__FnCalls!A52</f>
        <v>41548</v>
      </c>
      <c r="AY152" s="44">
        <f>ZZZ__FnCalls!A53</f>
        <v>41579</v>
      </c>
      <c r="AZ152" s="44">
        <f>ZZZ__FnCalls!A54</f>
        <v>41609</v>
      </c>
      <c r="BA152" s="45">
        <f>ZZZ__FnCalls!A43</f>
        <v>41275</v>
      </c>
      <c r="BB152" s="44">
        <f>ZZZ__FnCalls!A55</f>
        <v>41640</v>
      </c>
      <c r="BC152" s="44">
        <f>ZZZ__FnCalls!A56</f>
        <v>41671</v>
      </c>
      <c r="BD152" s="44">
        <f>ZZZ__FnCalls!A57</f>
        <v>41699</v>
      </c>
      <c r="BE152" s="44">
        <f>ZZZ__FnCalls!A58</f>
        <v>41730</v>
      </c>
      <c r="BF152" s="44">
        <f>ZZZ__FnCalls!A59</f>
        <v>41760</v>
      </c>
      <c r="BG152" s="44">
        <f>ZZZ__FnCalls!A60</f>
        <v>41791</v>
      </c>
      <c r="BH152" s="44">
        <f>ZZZ__FnCalls!A61</f>
        <v>41821</v>
      </c>
      <c r="BI152" s="44">
        <f>ZZZ__FnCalls!A62</f>
        <v>41852</v>
      </c>
      <c r="BJ152" s="44">
        <f>ZZZ__FnCalls!A63</f>
        <v>41883</v>
      </c>
      <c r="BK152" s="44">
        <f>ZZZ__FnCalls!A64</f>
        <v>41913</v>
      </c>
      <c r="BL152" s="44">
        <f>ZZZ__FnCalls!A65</f>
        <v>41944</v>
      </c>
      <c r="BM152" s="44">
        <f>ZZZ__FnCalls!A66</f>
        <v>41974</v>
      </c>
      <c r="BN152" s="45">
        <f>ZZZ__FnCalls!A55</f>
        <v>41640</v>
      </c>
      <c r="BO152" s="44">
        <f>ZZZ__FnCalls!A67</f>
        <v>42005</v>
      </c>
      <c r="BP152" s="44">
        <f>ZZZ__FnCalls!A68</f>
        <v>42036</v>
      </c>
      <c r="BQ152" s="44">
        <f>ZZZ__FnCalls!A69</f>
        <v>42064</v>
      </c>
      <c r="BR152" s="44">
        <f>ZZZ__FnCalls!A70</f>
        <v>42095</v>
      </c>
      <c r="BS152" s="44">
        <f>ZZZ__FnCalls!A71</f>
        <v>42125</v>
      </c>
      <c r="BT152" s="44">
        <f>ZZZ__FnCalls!A72</f>
        <v>42156</v>
      </c>
      <c r="BU152" s="44">
        <f>ZZZ__FnCalls!A73</f>
        <v>42186</v>
      </c>
      <c r="BV152" s="44">
        <f>ZZZ__FnCalls!A74</f>
        <v>42217</v>
      </c>
      <c r="BW152" s="44">
        <f>ZZZ__FnCalls!A75</f>
        <v>42248</v>
      </c>
      <c r="BX152" s="44">
        <f>ZZZ__FnCalls!A76</f>
        <v>42278</v>
      </c>
      <c r="BY152" s="44">
        <f>ZZZ__FnCalls!A77</f>
        <v>42309</v>
      </c>
      <c r="BZ152" s="44">
        <f>ZZZ__FnCalls!A78</f>
        <v>42339</v>
      </c>
      <c r="CA152" s="45">
        <f>ZZZ__FnCalls!A67</f>
        <v>42005</v>
      </c>
      <c r="CB152" s="44">
        <f>ZZZ__FnCalls!A79</f>
        <v>42370</v>
      </c>
      <c r="CC152" s="44">
        <f>ZZZ__FnCalls!A80</f>
        <v>42401</v>
      </c>
      <c r="CD152" s="44">
        <f>ZZZ__FnCalls!A81</f>
        <v>42430</v>
      </c>
      <c r="CE152" s="44">
        <f>ZZZ__FnCalls!A82</f>
        <v>42461</v>
      </c>
      <c r="CF152" s="44">
        <f>ZZZ__FnCalls!A83</f>
        <v>42491</v>
      </c>
      <c r="CG152" s="44">
        <f>ZZZ__FnCalls!A84</f>
        <v>42522</v>
      </c>
      <c r="CH152" s="44">
        <f>ZZZ__FnCalls!A85</f>
        <v>42552</v>
      </c>
      <c r="CI152" s="44">
        <f>ZZZ__FnCalls!A86</f>
        <v>42583</v>
      </c>
      <c r="CJ152" s="44">
        <f>ZZZ__FnCalls!A87</f>
        <v>42614</v>
      </c>
      <c r="CK152" s="44">
        <f>ZZZ__FnCalls!A88</f>
        <v>42644</v>
      </c>
      <c r="CL152" s="44">
        <f>ZZZ__FnCalls!A89</f>
        <v>42675</v>
      </c>
      <c r="CM152" s="44">
        <f>ZZZ__FnCalls!A90</f>
        <v>42705</v>
      </c>
      <c r="CN152" s="45">
        <f>ZZZ__FnCalls!A79</f>
        <v>42370</v>
      </c>
      <c r="CO152" s="44">
        <f>ZZZ__FnCalls!A91</f>
        <v>42736</v>
      </c>
      <c r="CP152" s="44">
        <f>ZZZ__FnCalls!A92</f>
        <v>42767</v>
      </c>
      <c r="CQ152" s="44">
        <f>ZZZ__FnCalls!A93</f>
        <v>42795</v>
      </c>
      <c r="CR152" s="44">
        <f>ZZZ__FnCalls!A94</f>
        <v>42826</v>
      </c>
      <c r="CS152" s="44">
        <f>ZZZ__FnCalls!A95</f>
        <v>42856</v>
      </c>
      <c r="CT152" s="44">
        <f>ZZZ__FnCalls!A96</f>
        <v>42887</v>
      </c>
      <c r="CU152" s="44">
        <f>ZZZ__FnCalls!A97</f>
        <v>42917</v>
      </c>
      <c r="CV152" s="44">
        <f>ZZZ__FnCalls!A98</f>
        <v>42948</v>
      </c>
      <c r="CW152" s="44">
        <f>ZZZ__FnCalls!A99</f>
        <v>42979</v>
      </c>
      <c r="CX152" s="44">
        <f>ZZZ__FnCalls!A100</f>
        <v>43009</v>
      </c>
      <c r="CY152" s="44">
        <f>ZZZ__FnCalls!A101</f>
        <v>43040</v>
      </c>
      <c r="CZ152" s="44">
        <f>ZZZ__FnCalls!A102</f>
        <v>43070</v>
      </c>
      <c r="DA152" s="45">
        <f>ZZZ__FnCalls!A91</f>
        <v>42736</v>
      </c>
      <c r="DB152" s="44">
        <f>ZZZ__FnCalls!A103</f>
        <v>43101</v>
      </c>
      <c r="DC152" s="44">
        <f>ZZZ__FnCalls!A104</f>
        <v>43132</v>
      </c>
      <c r="DD152" s="44">
        <f>ZZZ__FnCalls!A105</f>
        <v>43160</v>
      </c>
      <c r="DE152" s="44">
        <f>ZZZ__FnCalls!A106</f>
        <v>43191</v>
      </c>
      <c r="DF152" s="44">
        <f>ZZZ__FnCalls!A107</f>
        <v>43221</v>
      </c>
      <c r="DG152" s="44">
        <f>ZZZ__FnCalls!A108</f>
        <v>43252</v>
      </c>
      <c r="DH152" s="44">
        <f>ZZZ__FnCalls!A109</f>
        <v>43282</v>
      </c>
      <c r="DI152" s="44">
        <f>ZZZ__FnCalls!A110</f>
        <v>43313</v>
      </c>
      <c r="DJ152" s="44">
        <f>ZZZ__FnCalls!A111</f>
        <v>43344</v>
      </c>
      <c r="DK152" s="44">
        <f>ZZZ__FnCalls!A112</f>
        <v>43374</v>
      </c>
      <c r="DL152" s="44">
        <f>ZZZ__FnCalls!A113</f>
        <v>43405</v>
      </c>
      <c r="DM152" s="44">
        <f>ZZZ__FnCalls!A114</f>
        <v>43435</v>
      </c>
      <c r="DN152" s="45">
        <f>ZZZ__FnCalls!A103</f>
        <v>43101</v>
      </c>
      <c r="DO152" s="44">
        <f>ZZZ__FnCalls!A115</f>
        <v>43466</v>
      </c>
      <c r="DP152" s="44">
        <f>ZZZ__FnCalls!A116</f>
        <v>43497</v>
      </c>
      <c r="DQ152" s="44">
        <f>ZZZ__FnCalls!A117</f>
        <v>43525</v>
      </c>
      <c r="DR152" s="44">
        <f>ZZZ__FnCalls!A118</f>
        <v>43556</v>
      </c>
      <c r="DS152" s="44">
        <f>ZZZ__FnCalls!A119</f>
        <v>43586</v>
      </c>
      <c r="DT152" s="44">
        <f>ZZZ__FnCalls!A120</f>
        <v>43617</v>
      </c>
      <c r="DU152" s="44">
        <f>ZZZ__FnCalls!A121</f>
        <v>43647</v>
      </c>
      <c r="DV152" s="44">
        <f>ZZZ__FnCalls!A122</f>
        <v>43678</v>
      </c>
      <c r="DW152" s="44">
        <f>ZZZ__FnCalls!A123</f>
        <v>43709</v>
      </c>
      <c r="DX152" s="44">
        <f>ZZZ__FnCalls!A124</f>
        <v>43739</v>
      </c>
      <c r="DY152" s="44">
        <f>ZZZ__FnCalls!A125</f>
        <v>43770</v>
      </c>
      <c r="DZ152" s="44">
        <f>ZZZ__FnCalls!A126</f>
        <v>43800</v>
      </c>
      <c r="EA152" s="45">
        <f>ZZZ__FnCalls!A115</f>
        <v>43466</v>
      </c>
      <c r="EB152" s="44">
        <f>ZZZ__FnCalls!A127</f>
        <v>43831</v>
      </c>
      <c r="EC152" s="44">
        <f>ZZZ__FnCalls!A128</f>
        <v>43862</v>
      </c>
      <c r="ED152" s="44">
        <f>ZZZ__FnCalls!A129</f>
        <v>43891</v>
      </c>
      <c r="EE152" s="44">
        <f>ZZZ__FnCalls!A130</f>
        <v>43922</v>
      </c>
      <c r="EF152" s="44">
        <f>ZZZ__FnCalls!A131</f>
        <v>43952</v>
      </c>
      <c r="EG152" s="44">
        <f>ZZZ__FnCalls!A132</f>
        <v>43983</v>
      </c>
      <c r="EH152" s="44">
        <f>ZZZ__FnCalls!A133</f>
        <v>44013</v>
      </c>
      <c r="EI152" s="44">
        <f>ZZZ__FnCalls!A134</f>
        <v>44044</v>
      </c>
      <c r="EJ152" s="44">
        <f>ZZZ__FnCalls!A135</f>
        <v>44075</v>
      </c>
      <c r="EK152" s="44">
        <f>ZZZ__FnCalls!A136</f>
        <v>44105</v>
      </c>
      <c r="EL152" s="44">
        <f>ZZZ__FnCalls!A137</f>
        <v>44136</v>
      </c>
      <c r="EM152" s="44">
        <f>ZZZ__FnCalls!A138</f>
        <v>44166</v>
      </c>
      <c r="EN152" s="45">
        <f>ZZZ__FnCalls!A127</f>
        <v>43831</v>
      </c>
    </row>
    <row r="153" spans="1:144" ht="12.75" customHeight="1">
      <c r="A153" s="2" t="str">
        <f>"Capital_Desired_stdev_2"</f>
        <v>Capital_Desired_stdev_2</v>
      </c>
    </row>
    <row r="154" spans="1:144" ht="12.75" customHeight="1">
      <c r="B154" s="19" t="str">
        <f>ZZZ__FnCalls!F7</f>
        <v>Jan 2010</v>
      </c>
      <c r="C154" s="20" t="str">
        <f>ZZZ__FnCalls!F8</f>
        <v>Feb 2010</v>
      </c>
      <c r="D154" s="20" t="str">
        <f>ZZZ__FnCalls!F9</f>
        <v>Mar 2010</v>
      </c>
      <c r="E154" s="20" t="str">
        <f>ZZZ__FnCalls!F10</f>
        <v>Apr 2010</v>
      </c>
      <c r="F154" s="20" t="str">
        <f>ZZZ__FnCalls!F11</f>
        <v>May 2010</v>
      </c>
      <c r="G154" s="20" t="str">
        <f>ZZZ__FnCalls!F12</f>
        <v>Jun 2010</v>
      </c>
      <c r="H154" s="20" t="str">
        <f>ZZZ__FnCalls!F13</f>
        <v>Jul 2010</v>
      </c>
      <c r="I154" s="20" t="str">
        <f>ZZZ__FnCalls!F14</f>
        <v>Aug 2010</v>
      </c>
      <c r="J154" s="20" t="str">
        <f>ZZZ__FnCalls!F15</f>
        <v>Sep 2010</v>
      </c>
      <c r="K154" s="20" t="str">
        <f>ZZZ__FnCalls!F16</f>
        <v>Oct 2010</v>
      </c>
      <c r="L154" s="20" t="str">
        <f>ZZZ__FnCalls!F17</f>
        <v>Nov 2010</v>
      </c>
      <c r="M154" s="20" t="str">
        <f>ZZZ__FnCalls!F18</f>
        <v>Dec 2010</v>
      </c>
      <c r="N154" s="21" t="str">
        <f>ZZZ__FnCalls!H7</f>
        <v>2010</v>
      </c>
      <c r="O154" s="20" t="str">
        <f>ZZZ__FnCalls!F19</f>
        <v>Jan 2011</v>
      </c>
      <c r="P154" s="20" t="str">
        <f>ZZZ__FnCalls!F20</f>
        <v>Feb 2011</v>
      </c>
      <c r="Q154" s="20" t="str">
        <f>ZZZ__FnCalls!F21</f>
        <v>Mar 2011</v>
      </c>
      <c r="R154" s="20" t="str">
        <f>ZZZ__FnCalls!F22</f>
        <v>Apr 2011</v>
      </c>
      <c r="S154" s="20" t="str">
        <f>ZZZ__FnCalls!F23</f>
        <v>May 2011</v>
      </c>
      <c r="T154" s="20" t="str">
        <f>ZZZ__FnCalls!F24</f>
        <v>Jun 2011</v>
      </c>
      <c r="U154" s="20" t="str">
        <f>ZZZ__FnCalls!F25</f>
        <v>Jul 2011</v>
      </c>
      <c r="V154" s="20" t="str">
        <f>ZZZ__FnCalls!F26</f>
        <v>Aug 2011</v>
      </c>
      <c r="W154" s="20" t="str">
        <f>ZZZ__FnCalls!F27</f>
        <v>Sep 2011</v>
      </c>
      <c r="X154" s="20" t="str">
        <f>ZZZ__FnCalls!F28</f>
        <v>Oct 2011</v>
      </c>
      <c r="Y154" s="20" t="str">
        <f>ZZZ__FnCalls!F29</f>
        <v>Nov 2011</v>
      </c>
      <c r="Z154" s="20" t="str">
        <f>ZZZ__FnCalls!F30</f>
        <v>Dec 2011</v>
      </c>
      <c r="AA154" s="21" t="str">
        <f>ZZZ__FnCalls!H19</f>
        <v>2011</v>
      </c>
      <c r="AB154" s="20" t="str">
        <f>ZZZ__FnCalls!F31</f>
        <v>Jan 2012</v>
      </c>
      <c r="AC154" s="20" t="str">
        <f>ZZZ__FnCalls!F32</f>
        <v>Feb 2012</v>
      </c>
      <c r="AD154" s="20" t="str">
        <f>ZZZ__FnCalls!F33</f>
        <v>Mar 2012</v>
      </c>
      <c r="AE154" s="20" t="str">
        <f>ZZZ__FnCalls!F34</f>
        <v>Apr 2012</v>
      </c>
      <c r="AF154" s="20" t="str">
        <f>ZZZ__FnCalls!F35</f>
        <v>May 2012</v>
      </c>
      <c r="AG154" s="20" t="str">
        <f>ZZZ__FnCalls!F36</f>
        <v>Jun 2012</v>
      </c>
      <c r="AH154" s="20" t="str">
        <f>ZZZ__FnCalls!F37</f>
        <v>Jul 2012</v>
      </c>
      <c r="AI154" s="20" t="str">
        <f>ZZZ__FnCalls!F38</f>
        <v>Aug 2012</v>
      </c>
      <c r="AJ154" s="20" t="str">
        <f>ZZZ__FnCalls!F39</f>
        <v>Sep 2012</v>
      </c>
      <c r="AK154" s="20" t="str">
        <f>ZZZ__FnCalls!F40</f>
        <v>Oct 2012</v>
      </c>
      <c r="AL154" s="20" t="str">
        <f>ZZZ__FnCalls!F41</f>
        <v>Nov 2012</v>
      </c>
      <c r="AM154" s="20" t="str">
        <f>ZZZ__FnCalls!F42</f>
        <v>Dec 2012</v>
      </c>
      <c r="AN154" s="21" t="str">
        <f>ZZZ__FnCalls!H31</f>
        <v>2012</v>
      </c>
      <c r="AO154" s="20" t="str">
        <f>ZZZ__FnCalls!F43</f>
        <v>Jan 2013</v>
      </c>
      <c r="AP154" s="20" t="str">
        <f>ZZZ__FnCalls!F44</f>
        <v>Feb 2013</v>
      </c>
      <c r="AQ154" s="20" t="str">
        <f>ZZZ__FnCalls!F45</f>
        <v>Mar 2013</v>
      </c>
      <c r="AR154" s="20" t="str">
        <f>ZZZ__FnCalls!F46</f>
        <v>Apr 2013</v>
      </c>
      <c r="AS154" s="20" t="str">
        <f>ZZZ__FnCalls!F47</f>
        <v>May 2013</v>
      </c>
      <c r="AT154" s="20" t="str">
        <f>ZZZ__FnCalls!F48</f>
        <v>Jun 2013</v>
      </c>
      <c r="AU154" s="20" t="str">
        <f>ZZZ__FnCalls!F49</f>
        <v>Jul 2013</v>
      </c>
      <c r="AV154" s="20" t="str">
        <f>ZZZ__FnCalls!F50</f>
        <v>Aug 2013</v>
      </c>
      <c r="AW154" s="20" t="str">
        <f>ZZZ__FnCalls!F51</f>
        <v>Sep 2013</v>
      </c>
      <c r="AX154" s="20" t="str">
        <f>ZZZ__FnCalls!F52</f>
        <v>Oct 2013</v>
      </c>
      <c r="AY154" s="20" t="str">
        <f>ZZZ__FnCalls!F53</f>
        <v>Nov 2013</v>
      </c>
      <c r="AZ154" s="20" t="str">
        <f>ZZZ__FnCalls!F54</f>
        <v>Dec 2013</v>
      </c>
      <c r="BA154" s="21" t="str">
        <f>ZZZ__FnCalls!H43</f>
        <v>2013</v>
      </c>
      <c r="BB154" s="20" t="str">
        <f>ZZZ__FnCalls!F55</f>
        <v>Jan 2014</v>
      </c>
      <c r="BC154" s="20" t="str">
        <f>ZZZ__FnCalls!F56</f>
        <v>Feb 2014</v>
      </c>
      <c r="BD154" s="20" t="str">
        <f>ZZZ__FnCalls!F57</f>
        <v>Mar 2014</v>
      </c>
      <c r="BE154" s="20" t="str">
        <f>ZZZ__FnCalls!F58</f>
        <v>Apr 2014</v>
      </c>
      <c r="BF154" s="20" t="str">
        <f>ZZZ__FnCalls!F59</f>
        <v>May 2014</v>
      </c>
      <c r="BG154" s="20" t="str">
        <f>ZZZ__FnCalls!F60</f>
        <v>Jun 2014</v>
      </c>
      <c r="BH154" s="20" t="str">
        <f>ZZZ__FnCalls!F61</f>
        <v>Jul 2014</v>
      </c>
      <c r="BI154" s="20" t="str">
        <f>ZZZ__FnCalls!F62</f>
        <v>Aug 2014</v>
      </c>
      <c r="BJ154" s="20" t="str">
        <f>ZZZ__FnCalls!F63</f>
        <v>Sep 2014</v>
      </c>
      <c r="BK154" s="20" t="str">
        <f>ZZZ__FnCalls!F64</f>
        <v>Oct 2014</v>
      </c>
      <c r="BL154" s="20" t="str">
        <f>ZZZ__FnCalls!F65</f>
        <v>Nov 2014</v>
      </c>
      <c r="BM154" s="20" t="str">
        <f>ZZZ__FnCalls!F66</f>
        <v>Dec 2014</v>
      </c>
      <c r="BN154" s="21" t="str">
        <f>ZZZ__FnCalls!H55</f>
        <v>2014</v>
      </c>
      <c r="BO154" s="20" t="str">
        <f>ZZZ__FnCalls!F67</f>
        <v>Jan 2015</v>
      </c>
      <c r="BP154" s="20" t="str">
        <f>ZZZ__FnCalls!F68</f>
        <v>Feb 2015</v>
      </c>
      <c r="BQ154" s="20" t="str">
        <f>ZZZ__FnCalls!F69</f>
        <v>Mar 2015</v>
      </c>
      <c r="BR154" s="20" t="str">
        <f>ZZZ__FnCalls!F70</f>
        <v>Apr 2015</v>
      </c>
      <c r="BS154" s="20" t="str">
        <f>ZZZ__FnCalls!F71</f>
        <v>May 2015</v>
      </c>
      <c r="BT154" s="20" t="str">
        <f>ZZZ__FnCalls!F72</f>
        <v>Jun 2015</v>
      </c>
      <c r="BU154" s="20" t="str">
        <f>ZZZ__FnCalls!F73</f>
        <v>Jul 2015</v>
      </c>
      <c r="BV154" s="20" t="str">
        <f>ZZZ__FnCalls!F74</f>
        <v>Aug 2015</v>
      </c>
      <c r="BW154" s="20" t="str">
        <f>ZZZ__FnCalls!F75</f>
        <v>Sep 2015</v>
      </c>
      <c r="BX154" s="20" t="str">
        <f>ZZZ__FnCalls!F76</f>
        <v>Oct 2015</v>
      </c>
      <c r="BY154" s="20" t="str">
        <f>ZZZ__FnCalls!F77</f>
        <v>Nov 2015</v>
      </c>
      <c r="BZ154" s="20" t="str">
        <f>ZZZ__FnCalls!F78</f>
        <v>Dec 2015</v>
      </c>
      <c r="CA154" s="21" t="str">
        <f>ZZZ__FnCalls!H67</f>
        <v>2015</v>
      </c>
      <c r="CB154" s="20" t="str">
        <f>ZZZ__FnCalls!F79</f>
        <v>Jan 2016</v>
      </c>
      <c r="CC154" s="20" t="str">
        <f>ZZZ__FnCalls!F80</f>
        <v>Feb 2016</v>
      </c>
      <c r="CD154" s="20" t="str">
        <f>ZZZ__FnCalls!F81</f>
        <v>Mar 2016</v>
      </c>
      <c r="CE154" s="20" t="str">
        <f>ZZZ__FnCalls!F82</f>
        <v>Apr 2016</v>
      </c>
      <c r="CF154" s="20" t="str">
        <f>ZZZ__FnCalls!F83</f>
        <v>May 2016</v>
      </c>
      <c r="CG154" s="20" t="str">
        <f>ZZZ__FnCalls!F84</f>
        <v>Jun 2016</v>
      </c>
      <c r="CH154" s="20" t="str">
        <f>ZZZ__FnCalls!F85</f>
        <v>Jul 2016</v>
      </c>
      <c r="CI154" s="20" t="str">
        <f>ZZZ__FnCalls!F86</f>
        <v>Aug 2016</v>
      </c>
      <c r="CJ154" s="20" t="str">
        <f>ZZZ__FnCalls!F87</f>
        <v>Sep 2016</v>
      </c>
      <c r="CK154" s="20" t="str">
        <f>ZZZ__FnCalls!F88</f>
        <v>Oct 2016</v>
      </c>
      <c r="CL154" s="20" t="str">
        <f>ZZZ__FnCalls!F89</f>
        <v>Nov 2016</v>
      </c>
      <c r="CM154" s="20" t="str">
        <f>ZZZ__FnCalls!F90</f>
        <v>Dec 2016</v>
      </c>
      <c r="CN154" s="21" t="str">
        <f>ZZZ__FnCalls!H79</f>
        <v>2016</v>
      </c>
      <c r="CO154" s="20" t="str">
        <f>ZZZ__FnCalls!F91</f>
        <v>Jan 2017</v>
      </c>
      <c r="CP154" s="20" t="str">
        <f>ZZZ__FnCalls!F92</f>
        <v>Feb 2017</v>
      </c>
      <c r="CQ154" s="20" t="str">
        <f>ZZZ__FnCalls!F93</f>
        <v>Mar 2017</v>
      </c>
      <c r="CR154" s="20" t="str">
        <f>ZZZ__FnCalls!F94</f>
        <v>Apr 2017</v>
      </c>
      <c r="CS154" s="20" t="str">
        <f>ZZZ__FnCalls!F95</f>
        <v>May 2017</v>
      </c>
      <c r="CT154" s="20" t="str">
        <f>ZZZ__FnCalls!F96</f>
        <v>Jun 2017</v>
      </c>
      <c r="CU154" s="20" t="str">
        <f>ZZZ__FnCalls!F97</f>
        <v>Jul 2017</v>
      </c>
      <c r="CV154" s="20" t="str">
        <f>ZZZ__FnCalls!F98</f>
        <v>Aug 2017</v>
      </c>
      <c r="CW154" s="20" t="str">
        <f>ZZZ__FnCalls!F99</f>
        <v>Sep 2017</v>
      </c>
      <c r="CX154" s="20" t="str">
        <f>ZZZ__FnCalls!F100</f>
        <v>Oct 2017</v>
      </c>
      <c r="CY154" s="20" t="str">
        <f>ZZZ__FnCalls!F101</f>
        <v>Nov 2017</v>
      </c>
      <c r="CZ154" s="20" t="str">
        <f>ZZZ__FnCalls!F102</f>
        <v>Dec 2017</v>
      </c>
      <c r="DA154" s="21" t="str">
        <f>ZZZ__FnCalls!H91</f>
        <v>2017</v>
      </c>
      <c r="DB154" s="20" t="str">
        <f>ZZZ__FnCalls!F103</f>
        <v>Jan 2018</v>
      </c>
      <c r="DC154" s="20" t="str">
        <f>ZZZ__FnCalls!F104</f>
        <v>Feb 2018</v>
      </c>
      <c r="DD154" s="20" t="str">
        <f>ZZZ__FnCalls!F105</f>
        <v>Mar 2018</v>
      </c>
      <c r="DE154" s="20" t="str">
        <f>ZZZ__FnCalls!F106</f>
        <v>Apr 2018</v>
      </c>
      <c r="DF154" s="20" t="str">
        <f>ZZZ__FnCalls!F107</f>
        <v>May 2018</v>
      </c>
      <c r="DG154" s="20" t="str">
        <f>ZZZ__FnCalls!F108</f>
        <v>Jun 2018</v>
      </c>
      <c r="DH154" s="20" t="str">
        <f>ZZZ__FnCalls!F109</f>
        <v>Jul 2018</v>
      </c>
      <c r="DI154" s="20" t="str">
        <f>ZZZ__FnCalls!F110</f>
        <v>Aug 2018</v>
      </c>
      <c r="DJ154" s="20" t="str">
        <f>ZZZ__FnCalls!F111</f>
        <v>Sep 2018</v>
      </c>
      <c r="DK154" s="20" t="str">
        <f>ZZZ__FnCalls!F112</f>
        <v>Oct 2018</v>
      </c>
      <c r="DL154" s="20" t="str">
        <f>ZZZ__FnCalls!F113</f>
        <v>Nov 2018</v>
      </c>
      <c r="DM154" s="20" t="str">
        <f>ZZZ__FnCalls!F114</f>
        <v>Dec 2018</v>
      </c>
      <c r="DN154" s="21" t="str">
        <f>ZZZ__FnCalls!H103</f>
        <v>2018</v>
      </c>
      <c r="DO154" s="20" t="str">
        <f>ZZZ__FnCalls!F115</f>
        <v>Jan 2019</v>
      </c>
      <c r="DP154" s="20" t="str">
        <f>ZZZ__FnCalls!F116</f>
        <v>Feb 2019</v>
      </c>
      <c r="DQ154" s="20" t="str">
        <f>ZZZ__FnCalls!F117</f>
        <v>Mar 2019</v>
      </c>
      <c r="DR154" s="20" t="str">
        <f>ZZZ__FnCalls!F118</f>
        <v>Apr 2019</v>
      </c>
      <c r="DS154" s="20" t="str">
        <f>ZZZ__FnCalls!F119</f>
        <v>May 2019</v>
      </c>
      <c r="DT154" s="20" t="str">
        <f>ZZZ__FnCalls!F120</f>
        <v>Jun 2019</v>
      </c>
      <c r="DU154" s="20" t="str">
        <f>ZZZ__FnCalls!F121</f>
        <v>Jul 2019</v>
      </c>
      <c r="DV154" s="20" t="str">
        <f>ZZZ__FnCalls!F122</f>
        <v>Aug 2019</v>
      </c>
      <c r="DW154" s="20" t="str">
        <f>ZZZ__FnCalls!F123</f>
        <v>Sep 2019</v>
      </c>
      <c r="DX154" s="20" t="str">
        <f>ZZZ__FnCalls!F124</f>
        <v>Oct 2019</v>
      </c>
      <c r="DY154" s="20" t="str">
        <f>ZZZ__FnCalls!F125</f>
        <v>Nov 2019</v>
      </c>
      <c r="DZ154" s="20" t="str">
        <f>ZZZ__FnCalls!F126</f>
        <v>Dec 2019</v>
      </c>
      <c r="EA154" s="21" t="str">
        <f>ZZZ__FnCalls!H115</f>
        <v>2019</v>
      </c>
      <c r="EB154" s="20" t="str">
        <f>ZZZ__FnCalls!F127</f>
        <v>Jan 2020</v>
      </c>
      <c r="EC154" s="20" t="str">
        <f>ZZZ__FnCalls!F128</f>
        <v>Feb 2020</v>
      </c>
      <c r="ED154" s="20" t="str">
        <f>ZZZ__FnCalls!F129</f>
        <v>Mar 2020</v>
      </c>
      <c r="EE154" s="20" t="str">
        <f>ZZZ__FnCalls!F130</f>
        <v>Apr 2020</v>
      </c>
      <c r="EF154" s="20" t="str">
        <f>ZZZ__FnCalls!F131</f>
        <v>May 2020</v>
      </c>
      <c r="EG154" s="20" t="str">
        <f>ZZZ__FnCalls!F132</f>
        <v>Jun 2020</v>
      </c>
      <c r="EH154" s="20" t="str">
        <f>ZZZ__FnCalls!F133</f>
        <v>Jul 2020</v>
      </c>
      <c r="EI154" s="20" t="str">
        <f>ZZZ__FnCalls!F134</f>
        <v>Aug 2020</v>
      </c>
      <c r="EJ154" s="20" t="str">
        <f>ZZZ__FnCalls!F135</f>
        <v>Sep 2020</v>
      </c>
      <c r="EK154" s="20" t="str">
        <f>ZZZ__FnCalls!F136</f>
        <v>Oct 2020</v>
      </c>
      <c r="EL154" s="20" t="str">
        <f>ZZZ__FnCalls!F137</f>
        <v>Nov 2020</v>
      </c>
      <c r="EM154" s="20" t="str">
        <f>ZZZ__FnCalls!F138</f>
        <v>Dec 2020</v>
      </c>
      <c r="EN154" s="21" t="str">
        <f>ZZZ__FnCalls!H127</f>
        <v>2020</v>
      </c>
    </row>
    <row r="155" spans="1:144" ht="12.75" customHeight="1">
      <c r="A155" s="5"/>
      <c r="B155" s="44" t="str">
        <f>ZZZ__FnCalls!F7</f>
        <v>Jan 2010</v>
      </c>
      <c r="C155" s="44" t="str">
        <f>ZZZ__FnCalls!F8</f>
        <v>Feb 2010</v>
      </c>
      <c r="D155" s="44" t="str">
        <f>ZZZ__FnCalls!F9</f>
        <v>Mar 2010</v>
      </c>
      <c r="E155" s="44" t="str">
        <f>ZZZ__FnCalls!F10</f>
        <v>Apr 2010</v>
      </c>
      <c r="F155" s="44" t="str">
        <f>ZZZ__FnCalls!F11</f>
        <v>May 2010</v>
      </c>
      <c r="G155" s="44" t="str">
        <f>ZZZ__FnCalls!F12</f>
        <v>Jun 2010</v>
      </c>
      <c r="H155" s="44" t="str">
        <f>ZZZ__FnCalls!F13</f>
        <v>Jul 2010</v>
      </c>
      <c r="I155" s="44" t="str">
        <f>ZZZ__FnCalls!F14</f>
        <v>Aug 2010</v>
      </c>
      <c r="J155" s="44" t="str">
        <f>ZZZ__FnCalls!F15</f>
        <v>Sep 2010</v>
      </c>
      <c r="K155" s="44" t="str">
        <f>ZZZ__FnCalls!F16</f>
        <v>Oct 2010</v>
      </c>
      <c r="L155" s="44" t="str">
        <f>ZZZ__FnCalls!F17</f>
        <v>Nov 2010</v>
      </c>
      <c r="M155" s="44" t="str">
        <f>ZZZ__FnCalls!F18</f>
        <v>Dec 2010</v>
      </c>
      <c r="N155" s="45" t="str">
        <f>ZZZ__FnCalls!F7</f>
        <v>Jan 2010</v>
      </c>
      <c r="O155" s="44" t="str">
        <f>ZZZ__FnCalls!F19</f>
        <v>Jan 2011</v>
      </c>
      <c r="P155" s="44" t="str">
        <f>ZZZ__FnCalls!F20</f>
        <v>Feb 2011</v>
      </c>
      <c r="Q155" s="44" t="str">
        <f>ZZZ__FnCalls!F21</f>
        <v>Mar 2011</v>
      </c>
      <c r="R155" s="44" t="str">
        <f>ZZZ__FnCalls!F22</f>
        <v>Apr 2011</v>
      </c>
      <c r="S155" s="44" t="str">
        <f>ZZZ__FnCalls!F23</f>
        <v>May 2011</v>
      </c>
      <c r="T155" s="44" t="str">
        <f>ZZZ__FnCalls!F24</f>
        <v>Jun 2011</v>
      </c>
      <c r="U155" s="44" t="str">
        <f>ZZZ__FnCalls!F25</f>
        <v>Jul 2011</v>
      </c>
      <c r="V155" s="44" t="str">
        <f>ZZZ__FnCalls!F26</f>
        <v>Aug 2011</v>
      </c>
      <c r="W155" s="44" t="str">
        <f>ZZZ__FnCalls!F27</f>
        <v>Sep 2011</v>
      </c>
      <c r="X155" s="44" t="str">
        <f>ZZZ__FnCalls!F28</f>
        <v>Oct 2011</v>
      </c>
      <c r="Y155" s="44" t="str">
        <f>ZZZ__FnCalls!F29</f>
        <v>Nov 2011</v>
      </c>
      <c r="Z155" s="44" t="str">
        <f>ZZZ__FnCalls!F30</f>
        <v>Dec 2011</v>
      </c>
      <c r="AA155" s="45" t="str">
        <f>ZZZ__FnCalls!F19</f>
        <v>Jan 2011</v>
      </c>
      <c r="AB155" s="44" t="str">
        <f>ZZZ__FnCalls!F31</f>
        <v>Jan 2012</v>
      </c>
      <c r="AC155" s="44" t="str">
        <f>ZZZ__FnCalls!F32</f>
        <v>Feb 2012</v>
      </c>
      <c r="AD155" s="44" t="str">
        <f>ZZZ__FnCalls!F33</f>
        <v>Mar 2012</v>
      </c>
      <c r="AE155" s="44" t="str">
        <f>ZZZ__FnCalls!F34</f>
        <v>Apr 2012</v>
      </c>
      <c r="AF155" s="44" t="str">
        <f>ZZZ__FnCalls!F35</f>
        <v>May 2012</v>
      </c>
      <c r="AG155" s="44" t="str">
        <f>ZZZ__FnCalls!F36</f>
        <v>Jun 2012</v>
      </c>
      <c r="AH155" s="44" t="str">
        <f>ZZZ__FnCalls!F37</f>
        <v>Jul 2012</v>
      </c>
      <c r="AI155" s="44" t="str">
        <f>ZZZ__FnCalls!F38</f>
        <v>Aug 2012</v>
      </c>
      <c r="AJ155" s="44" t="str">
        <f>ZZZ__FnCalls!F39</f>
        <v>Sep 2012</v>
      </c>
      <c r="AK155" s="44" t="str">
        <f>ZZZ__FnCalls!F40</f>
        <v>Oct 2012</v>
      </c>
      <c r="AL155" s="44" t="str">
        <f>ZZZ__FnCalls!F41</f>
        <v>Nov 2012</v>
      </c>
      <c r="AM155" s="44" t="str">
        <f>ZZZ__FnCalls!F42</f>
        <v>Dec 2012</v>
      </c>
      <c r="AN155" s="45" t="str">
        <f>ZZZ__FnCalls!F31</f>
        <v>Jan 2012</v>
      </c>
      <c r="AO155" s="44" t="str">
        <f>ZZZ__FnCalls!F43</f>
        <v>Jan 2013</v>
      </c>
      <c r="AP155" s="44" t="str">
        <f>ZZZ__FnCalls!F44</f>
        <v>Feb 2013</v>
      </c>
      <c r="AQ155" s="44" t="str">
        <f>ZZZ__FnCalls!F45</f>
        <v>Mar 2013</v>
      </c>
      <c r="AR155" s="44" t="str">
        <f>ZZZ__FnCalls!F46</f>
        <v>Apr 2013</v>
      </c>
      <c r="AS155" s="44" t="str">
        <f>ZZZ__FnCalls!F47</f>
        <v>May 2013</v>
      </c>
      <c r="AT155" s="44" t="str">
        <f>ZZZ__FnCalls!F48</f>
        <v>Jun 2013</v>
      </c>
      <c r="AU155" s="44" t="str">
        <f>ZZZ__FnCalls!F49</f>
        <v>Jul 2013</v>
      </c>
      <c r="AV155" s="44" t="str">
        <f>ZZZ__FnCalls!F50</f>
        <v>Aug 2013</v>
      </c>
      <c r="AW155" s="44" t="str">
        <f>ZZZ__FnCalls!F51</f>
        <v>Sep 2013</v>
      </c>
      <c r="AX155" s="44" t="str">
        <f>ZZZ__FnCalls!F52</f>
        <v>Oct 2013</v>
      </c>
      <c r="AY155" s="44" t="str">
        <f>ZZZ__FnCalls!F53</f>
        <v>Nov 2013</v>
      </c>
      <c r="AZ155" s="44" t="str">
        <f>ZZZ__FnCalls!F54</f>
        <v>Dec 2013</v>
      </c>
      <c r="BA155" s="45" t="str">
        <f>ZZZ__FnCalls!F43</f>
        <v>Jan 2013</v>
      </c>
      <c r="BB155" s="44" t="str">
        <f>ZZZ__FnCalls!F55</f>
        <v>Jan 2014</v>
      </c>
      <c r="BC155" s="44" t="str">
        <f>ZZZ__FnCalls!F56</f>
        <v>Feb 2014</v>
      </c>
      <c r="BD155" s="44" t="str">
        <f>ZZZ__FnCalls!F57</f>
        <v>Mar 2014</v>
      </c>
      <c r="BE155" s="44" t="str">
        <f>ZZZ__FnCalls!F58</f>
        <v>Apr 2014</v>
      </c>
      <c r="BF155" s="44" t="str">
        <f>ZZZ__FnCalls!F59</f>
        <v>May 2014</v>
      </c>
      <c r="BG155" s="44" t="str">
        <f>ZZZ__FnCalls!F60</f>
        <v>Jun 2014</v>
      </c>
      <c r="BH155" s="44" t="str">
        <f>ZZZ__FnCalls!F61</f>
        <v>Jul 2014</v>
      </c>
      <c r="BI155" s="44" t="str">
        <f>ZZZ__FnCalls!F62</f>
        <v>Aug 2014</v>
      </c>
      <c r="BJ155" s="44" t="str">
        <f>ZZZ__FnCalls!F63</f>
        <v>Sep 2014</v>
      </c>
      <c r="BK155" s="44" t="str">
        <f>ZZZ__FnCalls!F64</f>
        <v>Oct 2014</v>
      </c>
      <c r="BL155" s="44" t="str">
        <f>ZZZ__FnCalls!F65</f>
        <v>Nov 2014</v>
      </c>
      <c r="BM155" s="44" t="str">
        <f>ZZZ__FnCalls!F66</f>
        <v>Dec 2014</v>
      </c>
      <c r="BN155" s="45" t="str">
        <f>ZZZ__FnCalls!F55</f>
        <v>Jan 2014</v>
      </c>
      <c r="BO155" s="44" t="str">
        <f>ZZZ__FnCalls!F67</f>
        <v>Jan 2015</v>
      </c>
      <c r="BP155" s="44" t="str">
        <f>ZZZ__FnCalls!F68</f>
        <v>Feb 2015</v>
      </c>
      <c r="BQ155" s="44" t="str">
        <f>ZZZ__FnCalls!F69</f>
        <v>Mar 2015</v>
      </c>
      <c r="BR155" s="44" t="str">
        <f>ZZZ__FnCalls!F70</f>
        <v>Apr 2015</v>
      </c>
      <c r="BS155" s="44" t="str">
        <f>ZZZ__FnCalls!F71</f>
        <v>May 2015</v>
      </c>
      <c r="BT155" s="44" t="str">
        <f>ZZZ__FnCalls!F72</f>
        <v>Jun 2015</v>
      </c>
      <c r="BU155" s="44" t="str">
        <f>ZZZ__FnCalls!F73</f>
        <v>Jul 2015</v>
      </c>
      <c r="BV155" s="44" t="str">
        <f>ZZZ__FnCalls!F74</f>
        <v>Aug 2015</v>
      </c>
      <c r="BW155" s="44" t="str">
        <f>ZZZ__FnCalls!F75</f>
        <v>Sep 2015</v>
      </c>
      <c r="BX155" s="44" t="str">
        <f>ZZZ__FnCalls!F76</f>
        <v>Oct 2015</v>
      </c>
      <c r="BY155" s="44" t="str">
        <f>ZZZ__FnCalls!F77</f>
        <v>Nov 2015</v>
      </c>
      <c r="BZ155" s="44" t="str">
        <f>ZZZ__FnCalls!F78</f>
        <v>Dec 2015</v>
      </c>
      <c r="CA155" s="45" t="str">
        <f>ZZZ__FnCalls!F67</f>
        <v>Jan 2015</v>
      </c>
      <c r="CB155" s="44" t="str">
        <f>ZZZ__FnCalls!F79</f>
        <v>Jan 2016</v>
      </c>
      <c r="CC155" s="44" t="str">
        <f>ZZZ__FnCalls!F80</f>
        <v>Feb 2016</v>
      </c>
      <c r="CD155" s="44" t="str">
        <f>ZZZ__FnCalls!F81</f>
        <v>Mar 2016</v>
      </c>
      <c r="CE155" s="44" t="str">
        <f>ZZZ__FnCalls!F82</f>
        <v>Apr 2016</v>
      </c>
      <c r="CF155" s="44" t="str">
        <f>ZZZ__FnCalls!F83</f>
        <v>May 2016</v>
      </c>
      <c r="CG155" s="44" t="str">
        <f>ZZZ__FnCalls!F84</f>
        <v>Jun 2016</v>
      </c>
      <c r="CH155" s="44" t="str">
        <f>ZZZ__FnCalls!F85</f>
        <v>Jul 2016</v>
      </c>
      <c r="CI155" s="44" t="str">
        <f>ZZZ__FnCalls!F86</f>
        <v>Aug 2016</v>
      </c>
      <c r="CJ155" s="44" t="str">
        <f>ZZZ__FnCalls!F87</f>
        <v>Sep 2016</v>
      </c>
      <c r="CK155" s="44" t="str">
        <f>ZZZ__FnCalls!F88</f>
        <v>Oct 2016</v>
      </c>
      <c r="CL155" s="44" t="str">
        <f>ZZZ__FnCalls!F89</f>
        <v>Nov 2016</v>
      </c>
      <c r="CM155" s="44" t="str">
        <f>ZZZ__FnCalls!F90</f>
        <v>Dec 2016</v>
      </c>
      <c r="CN155" s="45" t="str">
        <f>ZZZ__FnCalls!F79</f>
        <v>Jan 2016</v>
      </c>
      <c r="CO155" s="44" t="str">
        <f>ZZZ__FnCalls!F91</f>
        <v>Jan 2017</v>
      </c>
      <c r="CP155" s="44" t="str">
        <f>ZZZ__FnCalls!F92</f>
        <v>Feb 2017</v>
      </c>
      <c r="CQ155" s="44" t="str">
        <f>ZZZ__FnCalls!F93</f>
        <v>Mar 2017</v>
      </c>
      <c r="CR155" s="44" t="str">
        <f>ZZZ__FnCalls!F94</f>
        <v>Apr 2017</v>
      </c>
      <c r="CS155" s="44" t="str">
        <f>ZZZ__FnCalls!F95</f>
        <v>May 2017</v>
      </c>
      <c r="CT155" s="44" t="str">
        <f>ZZZ__FnCalls!F96</f>
        <v>Jun 2017</v>
      </c>
      <c r="CU155" s="44" t="str">
        <f>ZZZ__FnCalls!F97</f>
        <v>Jul 2017</v>
      </c>
      <c r="CV155" s="44" t="str">
        <f>ZZZ__FnCalls!F98</f>
        <v>Aug 2017</v>
      </c>
      <c r="CW155" s="44" t="str">
        <f>ZZZ__FnCalls!F99</f>
        <v>Sep 2017</v>
      </c>
      <c r="CX155" s="44" t="str">
        <f>ZZZ__FnCalls!F100</f>
        <v>Oct 2017</v>
      </c>
      <c r="CY155" s="44" t="str">
        <f>ZZZ__FnCalls!F101</f>
        <v>Nov 2017</v>
      </c>
      <c r="CZ155" s="44" t="str">
        <f>ZZZ__FnCalls!F102</f>
        <v>Dec 2017</v>
      </c>
      <c r="DA155" s="45" t="str">
        <f>ZZZ__FnCalls!F91</f>
        <v>Jan 2017</v>
      </c>
      <c r="DB155" s="44" t="str">
        <f>ZZZ__FnCalls!F103</f>
        <v>Jan 2018</v>
      </c>
      <c r="DC155" s="44" t="str">
        <f>ZZZ__FnCalls!F104</f>
        <v>Feb 2018</v>
      </c>
      <c r="DD155" s="44" t="str">
        <f>ZZZ__FnCalls!F105</f>
        <v>Mar 2018</v>
      </c>
      <c r="DE155" s="44" t="str">
        <f>ZZZ__FnCalls!F106</f>
        <v>Apr 2018</v>
      </c>
      <c r="DF155" s="44" t="str">
        <f>ZZZ__FnCalls!F107</f>
        <v>May 2018</v>
      </c>
      <c r="DG155" s="44" t="str">
        <f>ZZZ__FnCalls!F108</f>
        <v>Jun 2018</v>
      </c>
      <c r="DH155" s="44" t="str">
        <f>ZZZ__FnCalls!F109</f>
        <v>Jul 2018</v>
      </c>
      <c r="DI155" s="44" t="str">
        <f>ZZZ__FnCalls!F110</f>
        <v>Aug 2018</v>
      </c>
      <c r="DJ155" s="44" t="str">
        <f>ZZZ__FnCalls!F111</f>
        <v>Sep 2018</v>
      </c>
      <c r="DK155" s="44" t="str">
        <f>ZZZ__FnCalls!F112</f>
        <v>Oct 2018</v>
      </c>
      <c r="DL155" s="44" t="str">
        <f>ZZZ__FnCalls!F113</f>
        <v>Nov 2018</v>
      </c>
      <c r="DM155" s="44" t="str">
        <f>ZZZ__FnCalls!F114</f>
        <v>Dec 2018</v>
      </c>
      <c r="DN155" s="45" t="str">
        <f>ZZZ__FnCalls!F103</f>
        <v>Jan 2018</v>
      </c>
      <c r="DO155" s="44" t="str">
        <f>ZZZ__FnCalls!F115</f>
        <v>Jan 2019</v>
      </c>
      <c r="DP155" s="44" t="str">
        <f>ZZZ__FnCalls!F116</f>
        <v>Feb 2019</v>
      </c>
      <c r="DQ155" s="44" t="str">
        <f>ZZZ__FnCalls!F117</f>
        <v>Mar 2019</v>
      </c>
      <c r="DR155" s="44" t="str">
        <f>ZZZ__FnCalls!F118</f>
        <v>Apr 2019</v>
      </c>
      <c r="DS155" s="44" t="str">
        <f>ZZZ__FnCalls!F119</f>
        <v>May 2019</v>
      </c>
      <c r="DT155" s="44" t="str">
        <f>ZZZ__FnCalls!F120</f>
        <v>Jun 2019</v>
      </c>
      <c r="DU155" s="44" t="str">
        <f>ZZZ__FnCalls!F121</f>
        <v>Jul 2019</v>
      </c>
      <c r="DV155" s="44" t="str">
        <f>ZZZ__FnCalls!F122</f>
        <v>Aug 2019</v>
      </c>
      <c r="DW155" s="44" t="str">
        <f>ZZZ__FnCalls!F123</f>
        <v>Sep 2019</v>
      </c>
      <c r="DX155" s="44" t="str">
        <f>ZZZ__FnCalls!F124</f>
        <v>Oct 2019</v>
      </c>
      <c r="DY155" s="44" t="str">
        <f>ZZZ__FnCalls!F125</f>
        <v>Nov 2019</v>
      </c>
      <c r="DZ155" s="44" t="str">
        <f>ZZZ__FnCalls!F126</f>
        <v>Dec 2019</v>
      </c>
      <c r="EA155" s="45" t="str">
        <f>ZZZ__FnCalls!F115</f>
        <v>Jan 2019</v>
      </c>
      <c r="EB155" s="44" t="str">
        <f>ZZZ__FnCalls!F127</f>
        <v>Jan 2020</v>
      </c>
      <c r="EC155" s="44" t="str">
        <f>ZZZ__FnCalls!F128</f>
        <v>Feb 2020</v>
      </c>
      <c r="ED155" s="44" t="str">
        <f>ZZZ__FnCalls!F129</f>
        <v>Mar 2020</v>
      </c>
      <c r="EE155" s="44" t="str">
        <f>ZZZ__FnCalls!F130</f>
        <v>Apr 2020</v>
      </c>
      <c r="EF155" s="44" t="str">
        <f>ZZZ__FnCalls!F131</f>
        <v>May 2020</v>
      </c>
      <c r="EG155" s="44" t="str">
        <f>ZZZ__FnCalls!F132</f>
        <v>Jun 2020</v>
      </c>
      <c r="EH155" s="44" t="str">
        <f>ZZZ__FnCalls!F133</f>
        <v>Jul 2020</v>
      </c>
      <c r="EI155" s="44" t="str">
        <f>ZZZ__FnCalls!F134</f>
        <v>Aug 2020</v>
      </c>
      <c r="EJ155" s="44" t="str">
        <f>ZZZ__FnCalls!F135</f>
        <v>Sep 2020</v>
      </c>
      <c r="EK155" s="44" t="str">
        <f>ZZZ__FnCalls!F136</f>
        <v>Oct 2020</v>
      </c>
      <c r="EL155" s="44" t="str">
        <f>ZZZ__FnCalls!F137</f>
        <v>Nov 2020</v>
      </c>
      <c r="EM155" s="44" t="str">
        <f>ZZZ__FnCalls!F138</f>
        <v>Dec 2020</v>
      </c>
      <c r="EN155" s="45" t="str">
        <f>ZZZ__FnCalls!F127</f>
        <v>Jan 2020</v>
      </c>
    </row>
    <row r="156" spans="1:144" ht="12.75" customHeight="1">
      <c r="A156" s="2" t="str">
        <f>"Employment_mean_1"</f>
        <v>Employment_mean_1</v>
      </c>
    </row>
    <row r="157" spans="1:144" ht="12.75" customHeight="1">
      <c r="B157" s="19" t="str">
        <f>ZZZ__FnCalls!F7</f>
        <v>Jan 2010</v>
      </c>
      <c r="C157" s="20" t="str">
        <f>ZZZ__FnCalls!F8</f>
        <v>Feb 2010</v>
      </c>
      <c r="D157" s="20" t="str">
        <f>ZZZ__FnCalls!F9</f>
        <v>Mar 2010</v>
      </c>
      <c r="E157" s="20" t="str">
        <f>ZZZ__FnCalls!F10</f>
        <v>Apr 2010</v>
      </c>
      <c r="F157" s="20" t="str">
        <f>ZZZ__FnCalls!F11</f>
        <v>May 2010</v>
      </c>
      <c r="G157" s="20" t="str">
        <f>ZZZ__FnCalls!F12</f>
        <v>Jun 2010</v>
      </c>
      <c r="H157" s="20" t="str">
        <f>ZZZ__FnCalls!F13</f>
        <v>Jul 2010</v>
      </c>
      <c r="I157" s="20" t="str">
        <f>ZZZ__FnCalls!F14</f>
        <v>Aug 2010</v>
      </c>
      <c r="J157" s="20" t="str">
        <f>ZZZ__FnCalls!F15</f>
        <v>Sep 2010</v>
      </c>
      <c r="K157" s="20" t="str">
        <f>ZZZ__FnCalls!F16</f>
        <v>Oct 2010</v>
      </c>
      <c r="L157" s="20" t="str">
        <f>ZZZ__FnCalls!F17</f>
        <v>Nov 2010</v>
      </c>
      <c r="M157" s="20" t="str">
        <f>ZZZ__FnCalls!F18</f>
        <v>Dec 2010</v>
      </c>
      <c r="N157" s="21" t="str">
        <f>ZZZ__FnCalls!H7</f>
        <v>2010</v>
      </c>
      <c r="O157" s="20" t="str">
        <f>ZZZ__FnCalls!F19</f>
        <v>Jan 2011</v>
      </c>
      <c r="P157" s="20" t="str">
        <f>ZZZ__FnCalls!F20</f>
        <v>Feb 2011</v>
      </c>
      <c r="Q157" s="20" t="str">
        <f>ZZZ__FnCalls!F21</f>
        <v>Mar 2011</v>
      </c>
      <c r="R157" s="20" t="str">
        <f>ZZZ__FnCalls!F22</f>
        <v>Apr 2011</v>
      </c>
      <c r="S157" s="20" t="str">
        <f>ZZZ__FnCalls!F23</f>
        <v>May 2011</v>
      </c>
      <c r="T157" s="20" t="str">
        <f>ZZZ__FnCalls!F24</f>
        <v>Jun 2011</v>
      </c>
      <c r="U157" s="20" t="str">
        <f>ZZZ__FnCalls!F25</f>
        <v>Jul 2011</v>
      </c>
      <c r="V157" s="20" t="str">
        <f>ZZZ__FnCalls!F26</f>
        <v>Aug 2011</v>
      </c>
      <c r="W157" s="20" t="str">
        <f>ZZZ__FnCalls!F27</f>
        <v>Sep 2011</v>
      </c>
      <c r="X157" s="20" t="str">
        <f>ZZZ__FnCalls!F28</f>
        <v>Oct 2011</v>
      </c>
      <c r="Y157" s="20" t="str">
        <f>ZZZ__FnCalls!F29</f>
        <v>Nov 2011</v>
      </c>
      <c r="Z157" s="20" t="str">
        <f>ZZZ__FnCalls!F30</f>
        <v>Dec 2011</v>
      </c>
      <c r="AA157" s="21" t="str">
        <f>ZZZ__FnCalls!H19</f>
        <v>2011</v>
      </c>
      <c r="AB157" s="20" t="str">
        <f>ZZZ__FnCalls!F31</f>
        <v>Jan 2012</v>
      </c>
      <c r="AC157" s="20" t="str">
        <f>ZZZ__FnCalls!F32</f>
        <v>Feb 2012</v>
      </c>
      <c r="AD157" s="20" t="str">
        <f>ZZZ__FnCalls!F33</f>
        <v>Mar 2012</v>
      </c>
      <c r="AE157" s="20" t="str">
        <f>ZZZ__FnCalls!F34</f>
        <v>Apr 2012</v>
      </c>
      <c r="AF157" s="20" t="str">
        <f>ZZZ__FnCalls!F35</f>
        <v>May 2012</v>
      </c>
      <c r="AG157" s="20" t="str">
        <f>ZZZ__FnCalls!F36</f>
        <v>Jun 2012</v>
      </c>
      <c r="AH157" s="20" t="str">
        <f>ZZZ__FnCalls!F37</f>
        <v>Jul 2012</v>
      </c>
      <c r="AI157" s="20" t="str">
        <f>ZZZ__FnCalls!F38</f>
        <v>Aug 2012</v>
      </c>
      <c r="AJ157" s="20" t="str">
        <f>ZZZ__FnCalls!F39</f>
        <v>Sep 2012</v>
      </c>
      <c r="AK157" s="20" t="str">
        <f>ZZZ__FnCalls!F40</f>
        <v>Oct 2012</v>
      </c>
      <c r="AL157" s="20" t="str">
        <f>ZZZ__FnCalls!F41</f>
        <v>Nov 2012</v>
      </c>
      <c r="AM157" s="20" t="str">
        <f>ZZZ__FnCalls!F42</f>
        <v>Dec 2012</v>
      </c>
      <c r="AN157" s="21" t="str">
        <f>ZZZ__FnCalls!H31</f>
        <v>2012</v>
      </c>
      <c r="AO157" s="20" t="str">
        <f>ZZZ__FnCalls!F43</f>
        <v>Jan 2013</v>
      </c>
      <c r="AP157" s="20" t="str">
        <f>ZZZ__FnCalls!F44</f>
        <v>Feb 2013</v>
      </c>
      <c r="AQ157" s="20" t="str">
        <f>ZZZ__FnCalls!F45</f>
        <v>Mar 2013</v>
      </c>
      <c r="AR157" s="20" t="str">
        <f>ZZZ__FnCalls!F46</f>
        <v>Apr 2013</v>
      </c>
      <c r="AS157" s="20" t="str">
        <f>ZZZ__FnCalls!F47</f>
        <v>May 2013</v>
      </c>
      <c r="AT157" s="20" t="str">
        <f>ZZZ__FnCalls!F48</f>
        <v>Jun 2013</v>
      </c>
      <c r="AU157" s="20" t="str">
        <f>ZZZ__FnCalls!F49</f>
        <v>Jul 2013</v>
      </c>
      <c r="AV157" s="20" t="str">
        <f>ZZZ__FnCalls!F50</f>
        <v>Aug 2013</v>
      </c>
      <c r="AW157" s="20" t="str">
        <f>ZZZ__FnCalls!F51</f>
        <v>Sep 2013</v>
      </c>
      <c r="AX157" s="20" t="str">
        <f>ZZZ__FnCalls!F52</f>
        <v>Oct 2013</v>
      </c>
      <c r="AY157" s="20" t="str">
        <f>ZZZ__FnCalls!F53</f>
        <v>Nov 2013</v>
      </c>
      <c r="AZ157" s="20" t="str">
        <f>ZZZ__FnCalls!F54</f>
        <v>Dec 2013</v>
      </c>
      <c r="BA157" s="21" t="str">
        <f>ZZZ__FnCalls!H43</f>
        <v>2013</v>
      </c>
      <c r="BB157" s="20" t="str">
        <f>ZZZ__FnCalls!F55</f>
        <v>Jan 2014</v>
      </c>
      <c r="BC157" s="20" t="str">
        <f>ZZZ__FnCalls!F56</f>
        <v>Feb 2014</v>
      </c>
      <c r="BD157" s="20" t="str">
        <f>ZZZ__FnCalls!F57</f>
        <v>Mar 2014</v>
      </c>
      <c r="BE157" s="20" t="str">
        <f>ZZZ__FnCalls!F58</f>
        <v>Apr 2014</v>
      </c>
      <c r="BF157" s="20" t="str">
        <f>ZZZ__FnCalls!F59</f>
        <v>May 2014</v>
      </c>
      <c r="BG157" s="20" t="str">
        <f>ZZZ__FnCalls!F60</f>
        <v>Jun 2014</v>
      </c>
      <c r="BH157" s="20" t="str">
        <f>ZZZ__FnCalls!F61</f>
        <v>Jul 2014</v>
      </c>
      <c r="BI157" s="20" t="str">
        <f>ZZZ__FnCalls!F62</f>
        <v>Aug 2014</v>
      </c>
      <c r="BJ157" s="20" t="str">
        <f>ZZZ__FnCalls!F63</f>
        <v>Sep 2014</v>
      </c>
      <c r="BK157" s="20" t="str">
        <f>ZZZ__FnCalls!F64</f>
        <v>Oct 2014</v>
      </c>
      <c r="BL157" s="20" t="str">
        <f>ZZZ__FnCalls!F65</f>
        <v>Nov 2014</v>
      </c>
      <c r="BM157" s="20" t="str">
        <f>ZZZ__FnCalls!F66</f>
        <v>Dec 2014</v>
      </c>
      <c r="BN157" s="21" t="str">
        <f>ZZZ__FnCalls!H55</f>
        <v>2014</v>
      </c>
      <c r="BO157" s="20" t="str">
        <f>ZZZ__FnCalls!F67</f>
        <v>Jan 2015</v>
      </c>
      <c r="BP157" s="20" t="str">
        <f>ZZZ__FnCalls!F68</f>
        <v>Feb 2015</v>
      </c>
      <c r="BQ157" s="20" t="str">
        <f>ZZZ__FnCalls!F69</f>
        <v>Mar 2015</v>
      </c>
      <c r="BR157" s="20" t="str">
        <f>ZZZ__FnCalls!F70</f>
        <v>Apr 2015</v>
      </c>
      <c r="BS157" s="20" t="str">
        <f>ZZZ__FnCalls!F71</f>
        <v>May 2015</v>
      </c>
      <c r="BT157" s="20" t="str">
        <f>ZZZ__FnCalls!F72</f>
        <v>Jun 2015</v>
      </c>
      <c r="BU157" s="20" t="str">
        <f>ZZZ__FnCalls!F73</f>
        <v>Jul 2015</v>
      </c>
      <c r="BV157" s="20" t="str">
        <f>ZZZ__FnCalls!F74</f>
        <v>Aug 2015</v>
      </c>
      <c r="BW157" s="20" t="str">
        <f>ZZZ__FnCalls!F75</f>
        <v>Sep 2015</v>
      </c>
      <c r="BX157" s="20" t="str">
        <f>ZZZ__FnCalls!F76</f>
        <v>Oct 2015</v>
      </c>
      <c r="BY157" s="20" t="str">
        <f>ZZZ__FnCalls!F77</f>
        <v>Nov 2015</v>
      </c>
      <c r="BZ157" s="20" t="str">
        <f>ZZZ__FnCalls!F78</f>
        <v>Dec 2015</v>
      </c>
      <c r="CA157" s="21" t="str">
        <f>ZZZ__FnCalls!H67</f>
        <v>2015</v>
      </c>
      <c r="CB157" s="20" t="str">
        <f>ZZZ__FnCalls!F79</f>
        <v>Jan 2016</v>
      </c>
      <c r="CC157" s="20" t="str">
        <f>ZZZ__FnCalls!F80</f>
        <v>Feb 2016</v>
      </c>
      <c r="CD157" s="20" t="str">
        <f>ZZZ__FnCalls!F81</f>
        <v>Mar 2016</v>
      </c>
      <c r="CE157" s="20" t="str">
        <f>ZZZ__FnCalls!F82</f>
        <v>Apr 2016</v>
      </c>
      <c r="CF157" s="20" t="str">
        <f>ZZZ__FnCalls!F83</f>
        <v>May 2016</v>
      </c>
      <c r="CG157" s="20" t="str">
        <f>ZZZ__FnCalls!F84</f>
        <v>Jun 2016</v>
      </c>
      <c r="CH157" s="20" t="str">
        <f>ZZZ__FnCalls!F85</f>
        <v>Jul 2016</v>
      </c>
      <c r="CI157" s="20" t="str">
        <f>ZZZ__FnCalls!F86</f>
        <v>Aug 2016</v>
      </c>
      <c r="CJ157" s="20" t="str">
        <f>ZZZ__FnCalls!F87</f>
        <v>Sep 2016</v>
      </c>
      <c r="CK157" s="20" t="str">
        <f>ZZZ__FnCalls!F88</f>
        <v>Oct 2016</v>
      </c>
      <c r="CL157" s="20" t="str">
        <f>ZZZ__FnCalls!F89</f>
        <v>Nov 2016</v>
      </c>
      <c r="CM157" s="20" t="str">
        <f>ZZZ__FnCalls!F90</f>
        <v>Dec 2016</v>
      </c>
      <c r="CN157" s="21" t="str">
        <f>ZZZ__FnCalls!H79</f>
        <v>2016</v>
      </c>
      <c r="CO157" s="20" t="str">
        <f>ZZZ__FnCalls!F91</f>
        <v>Jan 2017</v>
      </c>
      <c r="CP157" s="20" t="str">
        <f>ZZZ__FnCalls!F92</f>
        <v>Feb 2017</v>
      </c>
      <c r="CQ157" s="20" t="str">
        <f>ZZZ__FnCalls!F93</f>
        <v>Mar 2017</v>
      </c>
      <c r="CR157" s="20" t="str">
        <f>ZZZ__FnCalls!F94</f>
        <v>Apr 2017</v>
      </c>
      <c r="CS157" s="20" t="str">
        <f>ZZZ__FnCalls!F95</f>
        <v>May 2017</v>
      </c>
      <c r="CT157" s="20" t="str">
        <f>ZZZ__FnCalls!F96</f>
        <v>Jun 2017</v>
      </c>
      <c r="CU157" s="20" t="str">
        <f>ZZZ__FnCalls!F97</f>
        <v>Jul 2017</v>
      </c>
      <c r="CV157" s="20" t="str">
        <f>ZZZ__FnCalls!F98</f>
        <v>Aug 2017</v>
      </c>
      <c r="CW157" s="20" t="str">
        <f>ZZZ__FnCalls!F99</f>
        <v>Sep 2017</v>
      </c>
      <c r="CX157" s="20" t="str">
        <f>ZZZ__FnCalls!F100</f>
        <v>Oct 2017</v>
      </c>
      <c r="CY157" s="20" t="str">
        <f>ZZZ__FnCalls!F101</f>
        <v>Nov 2017</v>
      </c>
      <c r="CZ157" s="20" t="str">
        <f>ZZZ__FnCalls!F102</f>
        <v>Dec 2017</v>
      </c>
      <c r="DA157" s="21" t="str">
        <f>ZZZ__FnCalls!H91</f>
        <v>2017</v>
      </c>
      <c r="DB157" s="20" t="str">
        <f>ZZZ__FnCalls!F103</f>
        <v>Jan 2018</v>
      </c>
      <c r="DC157" s="20" t="str">
        <f>ZZZ__FnCalls!F104</f>
        <v>Feb 2018</v>
      </c>
      <c r="DD157" s="20" t="str">
        <f>ZZZ__FnCalls!F105</f>
        <v>Mar 2018</v>
      </c>
      <c r="DE157" s="20" t="str">
        <f>ZZZ__FnCalls!F106</f>
        <v>Apr 2018</v>
      </c>
      <c r="DF157" s="20" t="str">
        <f>ZZZ__FnCalls!F107</f>
        <v>May 2018</v>
      </c>
      <c r="DG157" s="20" t="str">
        <f>ZZZ__FnCalls!F108</f>
        <v>Jun 2018</v>
      </c>
      <c r="DH157" s="20" t="str">
        <f>ZZZ__FnCalls!F109</f>
        <v>Jul 2018</v>
      </c>
      <c r="DI157" s="20" t="str">
        <f>ZZZ__FnCalls!F110</f>
        <v>Aug 2018</v>
      </c>
      <c r="DJ157" s="20" t="str">
        <f>ZZZ__FnCalls!F111</f>
        <v>Sep 2018</v>
      </c>
      <c r="DK157" s="20" t="str">
        <f>ZZZ__FnCalls!F112</f>
        <v>Oct 2018</v>
      </c>
      <c r="DL157" s="20" t="str">
        <f>ZZZ__FnCalls!F113</f>
        <v>Nov 2018</v>
      </c>
      <c r="DM157" s="20" t="str">
        <f>ZZZ__FnCalls!F114</f>
        <v>Dec 2018</v>
      </c>
      <c r="DN157" s="21" t="str">
        <f>ZZZ__FnCalls!H103</f>
        <v>2018</v>
      </c>
      <c r="DO157" s="20" t="str">
        <f>ZZZ__FnCalls!F115</f>
        <v>Jan 2019</v>
      </c>
      <c r="DP157" s="20" t="str">
        <f>ZZZ__FnCalls!F116</f>
        <v>Feb 2019</v>
      </c>
      <c r="DQ157" s="20" t="str">
        <f>ZZZ__FnCalls!F117</f>
        <v>Mar 2019</v>
      </c>
      <c r="DR157" s="20" t="str">
        <f>ZZZ__FnCalls!F118</f>
        <v>Apr 2019</v>
      </c>
      <c r="DS157" s="20" t="str">
        <f>ZZZ__FnCalls!F119</f>
        <v>May 2019</v>
      </c>
      <c r="DT157" s="20" t="str">
        <f>ZZZ__FnCalls!F120</f>
        <v>Jun 2019</v>
      </c>
      <c r="DU157" s="20" t="str">
        <f>ZZZ__FnCalls!F121</f>
        <v>Jul 2019</v>
      </c>
      <c r="DV157" s="20" t="str">
        <f>ZZZ__FnCalls!F122</f>
        <v>Aug 2019</v>
      </c>
      <c r="DW157" s="20" t="str">
        <f>ZZZ__FnCalls!F123</f>
        <v>Sep 2019</v>
      </c>
      <c r="DX157" s="20" t="str">
        <f>ZZZ__FnCalls!F124</f>
        <v>Oct 2019</v>
      </c>
      <c r="DY157" s="20" t="str">
        <f>ZZZ__FnCalls!F125</f>
        <v>Nov 2019</v>
      </c>
      <c r="DZ157" s="20" t="str">
        <f>ZZZ__FnCalls!F126</f>
        <v>Dec 2019</v>
      </c>
      <c r="EA157" s="21" t="str">
        <f>ZZZ__FnCalls!H115</f>
        <v>2019</v>
      </c>
      <c r="EB157" s="20" t="str">
        <f>ZZZ__FnCalls!F127</f>
        <v>Jan 2020</v>
      </c>
      <c r="EC157" s="20" t="str">
        <f>ZZZ__FnCalls!F128</f>
        <v>Feb 2020</v>
      </c>
      <c r="ED157" s="20" t="str">
        <f>ZZZ__FnCalls!F129</f>
        <v>Mar 2020</v>
      </c>
      <c r="EE157" s="20" t="str">
        <f>ZZZ__FnCalls!F130</f>
        <v>Apr 2020</v>
      </c>
      <c r="EF157" s="20" t="str">
        <f>ZZZ__FnCalls!F131</f>
        <v>May 2020</v>
      </c>
      <c r="EG157" s="20" t="str">
        <f>ZZZ__FnCalls!F132</f>
        <v>Jun 2020</v>
      </c>
      <c r="EH157" s="20" t="str">
        <f>ZZZ__FnCalls!F133</f>
        <v>Jul 2020</v>
      </c>
      <c r="EI157" s="20" t="str">
        <f>ZZZ__FnCalls!F134</f>
        <v>Aug 2020</v>
      </c>
      <c r="EJ157" s="20" t="str">
        <f>ZZZ__FnCalls!F135</f>
        <v>Sep 2020</v>
      </c>
      <c r="EK157" s="20" t="str">
        <f>ZZZ__FnCalls!F136</f>
        <v>Oct 2020</v>
      </c>
      <c r="EL157" s="20" t="str">
        <f>ZZZ__FnCalls!F137</f>
        <v>Nov 2020</v>
      </c>
      <c r="EM157" s="20" t="str">
        <f>ZZZ__FnCalls!F138</f>
        <v>Dec 2020</v>
      </c>
      <c r="EN157" s="21" t="str">
        <f>ZZZ__FnCalls!H127</f>
        <v>2020</v>
      </c>
    </row>
    <row r="158" spans="1:144" ht="12.75" customHeight="1">
      <c r="A158" s="5"/>
      <c r="B158" s="44">
        <f>ZZZ__FnCalls!A7</f>
        <v>40179</v>
      </c>
      <c r="C158" s="44">
        <f>ZZZ__FnCalls!A8</f>
        <v>40210</v>
      </c>
      <c r="D158" s="44">
        <f>ZZZ__FnCalls!A9</f>
        <v>40238</v>
      </c>
      <c r="E158" s="44">
        <f>ZZZ__FnCalls!A10</f>
        <v>40269</v>
      </c>
      <c r="F158" s="44">
        <f>ZZZ__FnCalls!A11</f>
        <v>40299</v>
      </c>
      <c r="G158" s="44">
        <f>ZZZ__FnCalls!A12</f>
        <v>40330</v>
      </c>
      <c r="H158" s="44">
        <f>ZZZ__FnCalls!A13</f>
        <v>40360</v>
      </c>
      <c r="I158" s="44">
        <f>ZZZ__FnCalls!A14</f>
        <v>40391</v>
      </c>
      <c r="J158" s="44">
        <f>ZZZ__FnCalls!A15</f>
        <v>40422</v>
      </c>
      <c r="K158" s="44">
        <f>ZZZ__FnCalls!A16</f>
        <v>40452</v>
      </c>
      <c r="L158" s="44">
        <f>ZZZ__FnCalls!A17</f>
        <v>40483</v>
      </c>
      <c r="M158" s="44">
        <f>ZZZ__FnCalls!A18</f>
        <v>40513</v>
      </c>
      <c r="N158" s="45">
        <f>ZZZ__FnCalls!A7</f>
        <v>40179</v>
      </c>
      <c r="O158" s="44">
        <f>ZZZ__FnCalls!A19</f>
        <v>40544</v>
      </c>
      <c r="P158" s="44">
        <f>ZZZ__FnCalls!A20</f>
        <v>40575</v>
      </c>
      <c r="Q158" s="44">
        <f>ZZZ__FnCalls!A21</f>
        <v>40603</v>
      </c>
      <c r="R158" s="44">
        <f>ZZZ__FnCalls!A22</f>
        <v>40634</v>
      </c>
      <c r="S158" s="44">
        <f>ZZZ__FnCalls!A23</f>
        <v>40664</v>
      </c>
      <c r="T158" s="44">
        <f>ZZZ__FnCalls!A24</f>
        <v>40695</v>
      </c>
      <c r="U158" s="44">
        <f>ZZZ__FnCalls!A25</f>
        <v>40725</v>
      </c>
      <c r="V158" s="44">
        <f>ZZZ__FnCalls!A26</f>
        <v>40756</v>
      </c>
      <c r="W158" s="44">
        <f>ZZZ__FnCalls!A27</f>
        <v>40787</v>
      </c>
      <c r="X158" s="44">
        <f>ZZZ__FnCalls!A28</f>
        <v>40817</v>
      </c>
      <c r="Y158" s="44">
        <f>ZZZ__FnCalls!A29</f>
        <v>40848</v>
      </c>
      <c r="Z158" s="44">
        <f>ZZZ__FnCalls!A30</f>
        <v>40878</v>
      </c>
      <c r="AA158" s="45">
        <f>ZZZ__FnCalls!A19</f>
        <v>40544</v>
      </c>
      <c r="AB158" s="44">
        <f>ZZZ__FnCalls!A31</f>
        <v>40909</v>
      </c>
      <c r="AC158" s="44">
        <f>ZZZ__FnCalls!A32</f>
        <v>40940</v>
      </c>
      <c r="AD158" s="44">
        <f>ZZZ__FnCalls!A33</f>
        <v>40969</v>
      </c>
      <c r="AE158" s="44">
        <f>ZZZ__FnCalls!A34</f>
        <v>41000</v>
      </c>
      <c r="AF158" s="44">
        <f>ZZZ__FnCalls!A35</f>
        <v>41030</v>
      </c>
      <c r="AG158" s="44">
        <f>ZZZ__FnCalls!A36</f>
        <v>41061</v>
      </c>
      <c r="AH158" s="44">
        <f>ZZZ__FnCalls!A37</f>
        <v>41091</v>
      </c>
      <c r="AI158" s="44">
        <f>ZZZ__FnCalls!A38</f>
        <v>41122</v>
      </c>
      <c r="AJ158" s="44">
        <f>ZZZ__FnCalls!A39</f>
        <v>41153</v>
      </c>
      <c r="AK158" s="44">
        <f>ZZZ__FnCalls!A40</f>
        <v>41183</v>
      </c>
      <c r="AL158" s="44">
        <f>ZZZ__FnCalls!A41</f>
        <v>41214</v>
      </c>
      <c r="AM158" s="44">
        <f>ZZZ__FnCalls!A42</f>
        <v>41244</v>
      </c>
      <c r="AN158" s="45">
        <f>ZZZ__FnCalls!A31</f>
        <v>40909</v>
      </c>
      <c r="AO158" s="44">
        <f>ZZZ__FnCalls!A43</f>
        <v>41275</v>
      </c>
      <c r="AP158" s="44">
        <f>ZZZ__FnCalls!A44</f>
        <v>41306</v>
      </c>
      <c r="AQ158" s="44">
        <f>ZZZ__FnCalls!A45</f>
        <v>41334</v>
      </c>
      <c r="AR158" s="44">
        <f>ZZZ__FnCalls!A46</f>
        <v>41365</v>
      </c>
      <c r="AS158" s="44">
        <f>ZZZ__FnCalls!A47</f>
        <v>41395</v>
      </c>
      <c r="AT158" s="44">
        <f>ZZZ__FnCalls!A48</f>
        <v>41426</v>
      </c>
      <c r="AU158" s="44">
        <f>ZZZ__FnCalls!A49</f>
        <v>41456</v>
      </c>
      <c r="AV158" s="44">
        <f>ZZZ__FnCalls!A50</f>
        <v>41487</v>
      </c>
      <c r="AW158" s="44">
        <f>ZZZ__FnCalls!A51</f>
        <v>41518</v>
      </c>
      <c r="AX158" s="44">
        <f>ZZZ__FnCalls!A52</f>
        <v>41548</v>
      </c>
      <c r="AY158" s="44">
        <f>ZZZ__FnCalls!A53</f>
        <v>41579</v>
      </c>
      <c r="AZ158" s="44">
        <f>ZZZ__FnCalls!A54</f>
        <v>41609</v>
      </c>
      <c r="BA158" s="45">
        <f>ZZZ__FnCalls!A43</f>
        <v>41275</v>
      </c>
      <c r="BB158" s="44">
        <f>ZZZ__FnCalls!A55</f>
        <v>41640</v>
      </c>
      <c r="BC158" s="44">
        <f>ZZZ__FnCalls!A56</f>
        <v>41671</v>
      </c>
      <c r="BD158" s="44">
        <f>ZZZ__FnCalls!A57</f>
        <v>41699</v>
      </c>
      <c r="BE158" s="44">
        <f>ZZZ__FnCalls!A58</f>
        <v>41730</v>
      </c>
      <c r="BF158" s="44">
        <f>ZZZ__FnCalls!A59</f>
        <v>41760</v>
      </c>
      <c r="BG158" s="44">
        <f>ZZZ__FnCalls!A60</f>
        <v>41791</v>
      </c>
      <c r="BH158" s="44">
        <f>ZZZ__FnCalls!A61</f>
        <v>41821</v>
      </c>
      <c r="BI158" s="44">
        <f>ZZZ__FnCalls!A62</f>
        <v>41852</v>
      </c>
      <c r="BJ158" s="44">
        <f>ZZZ__FnCalls!A63</f>
        <v>41883</v>
      </c>
      <c r="BK158" s="44">
        <f>ZZZ__FnCalls!A64</f>
        <v>41913</v>
      </c>
      <c r="BL158" s="44">
        <f>ZZZ__FnCalls!A65</f>
        <v>41944</v>
      </c>
      <c r="BM158" s="44">
        <f>ZZZ__FnCalls!A66</f>
        <v>41974</v>
      </c>
      <c r="BN158" s="45">
        <f>ZZZ__FnCalls!A55</f>
        <v>41640</v>
      </c>
      <c r="BO158" s="44">
        <f>ZZZ__FnCalls!A67</f>
        <v>42005</v>
      </c>
      <c r="BP158" s="44">
        <f>ZZZ__FnCalls!A68</f>
        <v>42036</v>
      </c>
      <c r="BQ158" s="44">
        <f>ZZZ__FnCalls!A69</f>
        <v>42064</v>
      </c>
      <c r="BR158" s="44">
        <f>ZZZ__FnCalls!A70</f>
        <v>42095</v>
      </c>
      <c r="BS158" s="44">
        <f>ZZZ__FnCalls!A71</f>
        <v>42125</v>
      </c>
      <c r="BT158" s="44">
        <f>ZZZ__FnCalls!A72</f>
        <v>42156</v>
      </c>
      <c r="BU158" s="44">
        <f>ZZZ__FnCalls!A73</f>
        <v>42186</v>
      </c>
      <c r="BV158" s="44">
        <f>ZZZ__FnCalls!A74</f>
        <v>42217</v>
      </c>
      <c r="BW158" s="44">
        <f>ZZZ__FnCalls!A75</f>
        <v>42248</v>
      </c>
      <c r="BX158" s="44">
        <f>ZZZ__FnCalls!A76</f>
        <v>42278</v>
      </c>
      <c r="BY158" s="44">
        <f>ZZZ__FnCalls!A77</f>
        <v>42309</v>
      </c>
      <c r="BZ158" s="44">
        <f>ZZZ__FnCalls!A78</f>
        <v>42339</v>
      </c>
      <c r="CA158" s="45">
        <f>ZZZ__FnCalls!A67</f>
        <v>42005</v>
      </c>
      <c r="CB158" s="44">
        <f>ZZZ__FnCalls!A79</f>
        <v>42370</v>
      </c>
      <c r="CC158" s="44">
        <f>ZZZ__FnCalls!A80</f>
        <v>42401</v>
      </c>
      <c r="CD158" s="44">
        <f>ZZZ__FnCalls!A81</f>
        <v>42430</v>
      </c>
      <c r="CE158" s="44">
        <f>ZZZ__FnCalls!A82</f>
        <v>42461</v>
      </c>
      <c r="CF158" s="44">
        <f>ZZZ__FnCalls!A83</f>
        <v>42491</v>
      </c>
      <c r="CG158" s="44">
        <f>ZZZ__FnCalls!A84</f>
        <v>42522</v>
      </c>
      <c r="CH158" s="44">
        <f>ZZZ__FnCalls!A85</f>
        <v>42552</v>
      </c>
      <c r="CI158" s="44">
        <f>ZZZ__FnCalls!A86</f>
        <v>42583</v>
      </c>
      <c r="CJ158" s="44">
        <f>ZZZ__FnCalls!A87</f>
        <v>42614</v>
      </c>
      <c r="CK158" s="44">
        <f>ZZZ__FnCalls!A88</f>
        <v>42644</v>
      </c>
      <c r="CL158" s="44">
        <f>ZZZ__FnCalls!A89</f>
        <v>42675</v>
      </c>
      <c r="CM158" s="44">
        <f>ZZZ__FnCalls!A90</f>
        <v>42705</v>
      </c>
      <c r="CN158" s="45">
        <f>ZZZ__FnCalls!A79</f>
        <v>42370</v>
      </c>
      <c r="CO158" s="44">
        <f>ZZZ__FnCalls!A91</f>
        <v>42736</v>
      </c>
      <c r="CP158" s="44">
        <f>ZZZ__FnCalls!A92</f>
        <v>42767</v>
      </c>
      <c r="CQ158" s="44">
        <f>ZZZ__FnCalls!A93</f>
        <v>42795</v>
      </c>
      <c r="CR158" s="44">
        <f>ZZZ__FnCalls!A94</f>
        <v>42826</v>
      </c>
      <c r="CS158" s="44">
        <f>ZZZ__FnCalls!A95</f>
        <v>42856</v>
      </c>
      <c r="CT158" s="44">
        <f>ZZZ__FnCalls!A96</f>
        <v>42887</v>
      </c>
      <c r="CU158" s="44">
        <f>ZZZ__FnCalls!A97</f>
        <v>42917</v>
      </c>
      <c r="CV158" s="44">
        <f>ZZZ__FnCalls!A98</f>
        <v>42948</v>
      </c>
      <c r="CW158" s="44">
        <f>ZZZ__FnCalls!A99</f>
        <v>42979</v>
      </c>
      <c r="CX158" s="44">
        <f>ZZZ__FnCalls!A100</f>
        <v>43009</v>
      </c>
      <c r="CY158" s="44">
        <f>ZZZ__FnCalls!A101</f>
        <v>43040</v>
      </c>
      <c r="CZ158" s="44">
        <f>ZZZ__FnCalls!A102</f>
        <v>43070</v>
      </c>
      <c r="DA158" s="45">
        <f>ZZZ__FnCalls!A91</f>
        <v>42736</v>
      </c>
      <c r="DB158" s="44">
        <f>ZZZ__FnCalls!A103</f>
        <v>43101</v>
      </c>
      <c r="DC158" s="44">
        <f>ZZZ__FnCalls!A104</f>
        <v>43132</v>
      </c>
      <c r="DD158" s="44">
        <f>ZZZ__FnCalls!A105</f>
        <v>43160</v>
      </c>
      <c r="DE158" s="44">
        <f>ZZZ__FnCalls!A106</f>
        <v>43191</v>
      </c>
      <c r="DF158" s="44">
        <f>ZZZ__FnCalls!A107</f>
        <v>43221</v>
      </c>
      <c r="DG158" s="44">
        <f>ZZZ__FnCalls!A108</f>
        <v>43252</v>
      </c>
      <c r="DH158" s="44">
        <f>ZZZ__FnCalls!A109</f>
        <v>43282</v>
      </c>
      <c r="DI158" s="44">
        <f>ZZZ__FnCalls!A110</f>
        <v>43313</v>
      </c>
      <c r="DJ158" s="44">
        <f>ZZZ__FnCalls!A111</f>
        <v>43344</v>
      </c>
      <c r="DK158" s="44">
        <f>ZZZ__FnCalls!A112</f>
        <v>43374</v>
      </c>
      <c r="DL158" s="44">
        <f>ZZZ__FnCalls!A113</f>
        <v>43405</v>
      </c>
      <c r="DM158" s="44">
        <f>ZZZ__FnCalls!A114</f>
        <v>43435</v>
      </c>
      <c r="DN158" s="45">
        <f>ZZZ__FnCalls!A103</f>
        <v>43101</v>
      </c>
      <c r="DO158" s="44">
        <f>ZZZ__FnCalls!A115</f>
        <v>43466</v>
      </c>
      <c r="DP158" s="44">
        <f>ZZZ__FnCalls!A116</f>
        <v>43497</v>
      </c>
      <c r="DQ158" s="44">
        <f>ZZZ__FnCalls!A117</f>
        <v>43525</v>
      </c>
      <c r="DR158" s="44">
        <f>ZZZ__FnCalls!A118</f>
        <v>43556</v>
      </c>
      <c r="DS158" s="44">
        <f>ZZZ__FnCalls!A119</f>
        <v>43586</v>
      </c>
      <c r="DT158" s="44">
        <f>ZZZ__FnCalls!A120</f>
        <v>43617</v>
      </c>
      <c r="DU158" s="44">
        <f>ZZZ__FnCalls!A121</f>
        <v>43647</v>
      </c>
      <c r="DV158" s="44">
        <f>ZZZ__FnCalls!A122</f>
        <v>43678</v>
      </c>
      <c r="DW158" s="44">
        <f>ZZZ__FnCalls!A123</f>
        <v>43709</v>
      </c>
      <c r="DX158" s="44">
        <f>ZZZ__FnCalls!A124</f>
        <v>43739</v>
      </c>
      <c r="DY158" s="44">
        <f>ZZZ__FnCalls!A125</f>
        <v>43770</v>
      </c>
      <c r="DZ158" s="44">
        <f>ZZZ__FnCalls!A126</f>
        <v>43800</v>
      </c>
      <c r="EA158" s="45">
        <f>ZZZ__FnCalls!A115</f>
        <v>43466</v>
      </c>
      <c r="EB158" s="44">
        <f>ZZZ__FnCalls!A127</f>
        <v>43831</v>
      </c>
      <c r="EC158" s="44">
        <f>ZZZ__FnCalls!A128</f>
        <v>43862</v>
      </c>
      <c r="ED158" s="44">
        <f>ZZZ__FnCalls!A129</f>
        <v>43891</v>
      </c>
      <c r="EE158" s="44">
        <f>ZZZ__FnCalls!A130</f>
        <v>43922</v>
      </c>
      <c r="EF158" s="44">
        <f>ZZZ__FnCalls!A131</f>
        <v>43952</v>
      </c>
      <c r="EG158" s="44">
        <f>ZZZ__FnCalls!A132</f>
        <v>43983</v>
      </c>
      <c r="EH158" s="44">
        <f>ZZZ__FnCalls!A133</f>
        <v>44013</v>
      </c>
      <c r="EI158" s="44">
        <f>ZZZ__FnCalls!A134</f>
        <v>44044</v>
      </c>
      <c r="EJ158" s="44">
        <f>ZZZ__FnCalls!A135</f>
        <v>44075</v>
      </c>
      <c r="EK158" s="44">
        <f>ZZZ__FnCalls!A136</f>
        <v>44105</v>
      </c>
      <c r="EL158" s="44">
        <f>ZZZ__FnCalls!A137</f>
        <v>44136</v>
      </c>
      <c r="EM158" s="44">
        <f>ZZZ__FnCalls!A138</f>
        <v>44166</v>
      </c>
      <c r="EN158" s="45">
        <f>ZZZ__FnCalls!A127</f>
        <v>43831</v>
      </c>
    </row>
    <row r="159" spans="1:144" ht="12.75" customHeight="1">
      <c r="A159" s="2" t="str">
        <f>"Employment_mean_2"</f>
        <v>Employment_mean_2</v>
      </c>
    </row>
    <row r="160" spans="1:144" ht="12.75" customHeight="1">
      <c r="B160" s="19" t="str">
        <f>ZZZ__FnCalls!F7</f>
        <v>Jan 2010</v>
      </c>
      <c r="C160" s="20" t="str">
        <f>ZZZ__FnCalls!F8</f>
        <v>Feb 2010</v>
      </c>
      <c r="D160" s="20" t="str">
        <f>ZZZ__FnCalls!F9</f>
        <v>Mar 2010</v>
      </c>
      <c r="E160" s="20" t="str">
        <f>ZZZ__FnCalls!F10</f>
        <v>Apr 2010</v>
      </c>
      <c r="F160" s="20" t="str">
        <f>ZZZ__FnCalls!F11</f>
        <v>May 2010</v>
      </c>
      <c r="G160" s="20" t="str">
        <f>ZZZ__FnCalls!F12</f>
        <v>Jun 2010</v>
      </c>
      <c r="H160" s="20" t="str">
        <f>ZZZ__FnCalls!F13</f>
        <v>Jul 2010</v>
      </c>
      <c r="I160" s="20" t="str">
        <f>ZZZ__FnCalls!F14</f>
        <v>Aug 2010</v>
      </c>
      <c r="J160" s="20" t="str">
        <f>ZZZ__FnCalls!F15</f>
        <v>Sep 2010</v>
      </c>
      <c r="K160" s="20" t="str">
        <f>ZZZ__FnCalls!F16</f>
        <v>Oct 2010</v>
      </c>
      <c r="L160" s="20" t="str">
        <f>ZZZ__FnCalls!F17</f>
        <v>Nov 2010</v>
      </c>
      <c r="M160" s="20" t="str">
        <f>ZZZ__FnCalls!F18</f>
        <v>Dec 2010</v>
      </c>
      <c r="N160" s="21" t="str">
        <f>ZZZ__FnCalls!H7</f>
        <v>2010</v>
      </c>
      <c r="O160" s="20" t="str">
        <f>ZZZ__FnCalls!F19</f>
        <v>Jan 2011</v>
      </c>
      <c r="P160" s="20" t="str">
        <f>ZZZ__FnCalls!F20</f>
        <v>Feb 2011</v>
      </c>
      <c r="Q160" s="20" t="str">
        <f>ZZZ__FnCalls!F21</f>
        <v>Mar 2011</v>
      </c>
      <c r="R160" s="20" t="str">
        <f>ZZZ__FnCalls!F22</f>
        <v>Apr 2011</v>
      </c>
      <c r="S160" s="20" t="str">
        <f>ZZZ__FnCalls!F23</f>
        <v>May 2011</v>
      </c>
      <c r="T160" s="20" t="str">
        <f>ZZZ__FnCalls!F24</f>
        <v>Jun 2011</v>
      </c>
      <c r="U160" s="20" t="str">
        <f>ZZZ__FnCalls!F25</f>
        <v>Jul 2011</v>
      </c>
      <c r="V160" s="20" t="str">
        <f>ZZZ__FnCalls!F26</f>
        <v>Aug 2011</v>
      </c>
      <c r="W160" s="20" t="str">
        <f>ZZZ__FnCalls!F27</f>
        <v>Sep 2011</v>
      </c>
      <c r="X160" s="20" t="str">
        <f>ZZZ__FnCalls!F28</f>
        <v>Oct 2011</v>
      </c>
      <c r="Y160" s="20" t="str">
        <f>ZZZ__FnCalls!F29</f>
        <v>Nov 2011</v>
      </c>
      <c r="Z160" s="20" t="str">
        <f>ZZZ__FnCalls!F30</f>
        <v>Dec 2011</v>
      </c>
      <c r="AA160" s="21" t="str">
        <f>ZZZ__FnCalls!H19</f>
        <v>2011</v>
      </c>
      <c r="AB160" s="20" t="str">
        <f>ZZZ__FnCalls!F31</f>
        <v>Jan 2012</v>
      </c>
      <c r="AC160" s="20" t="str">
        <f>ZZZ__FnCalls!F32</f>
        <v>Feb 2012</v>
      </c>
      <c r="AD160" s="20" t="str">
        <f>ZZZ__FnCalls!F33</f>
        <v>Mar 2012</v>
      </c>
      <c r="AE160" s="20" t="str">
        <f>ZZZ__FnCalls!F34</f>
        <v>Apr 2012</v>
      </c>
      <c r="AF160" s="20" t="str">
        <f>ZZZ__FnCalls!F35</f>
        <v>May 2012</v>
      </c>
      <c r="AG160" s="20" t="str">
        <f>ZZZ__FnCalls!F36</f>
        <v>Jun 2012</v>
      </c>
      <c r="AH160" s="20" t="str">
        <f>ZZZ__FnCalls!F37</f>
        <v>Jul 2012</v>
      </c>
      <c r="AI160" s="20" t="str">
        <f>ZZZ__FnCalls!F38</f>
        <v>Aug 2012</v>
      </c>
      <c r="AJ160" s="20" t="str">
        <f>ZZZ__FnCalls!F39</f>
        <v>Sep 2012</v>
      </c>
      <c r="AK160" s="20" t="str">
        <f>ZZZ__FnCalls!F40</f>
        <v>Oct 2012</v>
      </c>
      <c r="AL160" s="20" t="str">
        <f>ZZZ__FnCalls!F41</f>
        <v>Nov 2012</v>
      </c>
      <c r="AM160" s="20" t="str">
        <f>ZZZ__FnCalls!F42</f>
        <v>Dec 2012</v>
      </c>
      <c r="AN160" s="21" t="str">
        <f>ZZZ__FnCalls!H31</f>
        <v>2012</v>
      </c>
      <c r="AO160" s="20" t="str">
        <f>ZZZ__FnCalls!F43</f>
        <v>Jan 2013</v>
      </c>
      <c r="AP160" s="20" t="str">
        <f>ZZZ__FnCalls!F44</f>
        <v>Feb 2013</v>
      </c>
      <c r="AQ160" s="20" t="str">
        <f>ZZZ__FnCalls!F45</f>
        <v>Mar 2013</v>
      </c>
      <c r="AR160" s="20" t="str">
        <f>ZZZ__FnCalls!F46</f>
        <v>Apr 2013</v>
      </c>
      <c r="AS160" s="20" t="str">
        <f>ZZZ__FnCalls!F47</f>
        <v>May 2013</v>
      </c>
      <c r="AT160" s="20" t="str">
        <f>ZZZ__FnCalls!F48</f>
        <v>Jun 2013</v>
      </c>
      <c r="AU160" s="20" t="str">
        <f>ZZZ__FnCalls!F49</f>
        <v>Jul 2013</v>
      </c>
      <c r="AV160" s="20" t="str">
        <f>ZZZ__FnCalls!F50</f>
        <v>Aug 2013</v>
      </c>
      <c r="AW160" s="20" t="str">
        <f>ZZZ__FnCalls!F51</f>
        <v>Sep 2013</v>
      </c>
      <c r="AX160" s="20" t="str">
        <f>ZZZ__FnCalls!F52</f>
        <v>Oct 2013</v>
      </c>
      <c r="AY160" s="20" t="str">
        <f>ZZZ__FnCalls!F53</f>
        <v>Nov 2013</v>
      </c>
      <c r="AZ160" s="20" t="str">
        <f>ZZZ__FnCalls!F54</f>
        <v>Dec 2013</v>
      </c>
      <c r="BA160" s="21" t="str">
        <f>ZZZ__FnCalls!H43</f>
        <v>2013</v>
      </c>
      <c r="BB160" s="20" t="str">
        <f>ZZZ__FnCalls!F55</f>
        <v>Jan 2014</v>
      </c>
      <c r="BC160" s="20" t="str">
        <f>ZZZ__FnCalls!F56</f>
        <v>Feb 2014</v>
      </c>
      <c r="BD160" s="20" t="str">
        <f>ZZZ__FnCalls!F57</f>
        <v>Mar 2014</v>
      </c>
      <c r="BE160" s="20" t="str">
        <f>ZZZ__FnCalls!F58</f>
        <v>Apr 2014</v>
      </c>
      <c r="BF160" s="20" t="str">
        <f>ZZZ__FnCalls!F59</f>
        <v>May 2014</v>
      </c>
      <c r="BG160" s="20" t="str">
        <f>ZZZ__FnCalls!F60</f>
        <v>Jun 2014</v>
      </c>
      <c r="BH160" s="20" t="str">
        <f>ZZZ__FnCalls!F61</f>
        <v>Jul 2014</v>
      </c>
      <c r="BI160" s="20" t="str">
        <f>ZZZ__FnCalls!F62</f>
        <v>Aug 2014</v>
      </c>
      <c r="BJ160" s="20" t="str">
        <f>ZZZ__FnCalls!F63</f>
        <v>Sep 2014</v>
      </c>
      <c r="BK160" s="20" t="str">
        <f>ZZZ__FnCalls!F64</f>
        <v>Oct 2014</v>
      </c>
      <c r="BL160" s="20" t="str">
        <f>ZZZ__FnCalls!F65</f>
        <v>Nov 2014</v>
      </c>
      <c r="BM160" s="20" t="str">
        <f>ZZZ__FnCalls!F66</f>
        <v>Dec 2014</v>
      </c>
      <c r="BN160" s="21" t="str">
        <f>ZZZ__FnCalls!H55</f>
        <v>2014</v>
      </c>
      <c r="BO160" s="20" t="str">
        <f>ZZZ__FnCalls!F67</f>
        <v>Jan 2015</v>
      </c>
      <c r="BP160" s="20" t="str">
        <f>ZZZ__FnCalls!F68</f>
        <v>Feb 2015</v>
      </c>
      <c r="BQ160" s="20" t="str">
        <f>ZZZ__FnCalls!F69</f>
        <v>Mar 2015</v>
      </c>
      <c r="BR160" s="20" t="str">
        <f>ZZZ__FnCalls!F70</f>
        <v>Apr 2015</v>
      </c>
      <c r="BS160" s="20" t="str">
        <f>ZZZ__FnCalls!F71</f>
        <v>May 2015</v>
      </c>
      <c r="BT160" s="20" t="str">
        <f>ZZZ__FnCalls!F72</f>
        <v>Jun 2015</v>
      </c>
      <c r="BU160" s="20" t="str">
        <f>ZZZ__FnCalls!F73</f>
        <v>Jul 2015</v>
      </c>
      <c r="BV160" s="20" t="str">
        <f>ZZZ__FnCalls!F74</f>
        <v>Aug 2015</v>
      </c>
      <c r="BW160" s="20" t="str">
        <f>ZZZ__FnCalls!F75</f>
        <v>Sep 2015</v>
      </c>
      <c r="BX160" s="20" t="str">
        <f>ZZZ__FnCalls!F76</f>
        <v>Oct 2015</v>
      </c>
      <c r="BY160" s="20" t="str">
        <f>ZZZ__FnCalls!F77</f>
        <v>Nov 2015</v>
      </c>
      <c r="BZ160" s="20" t="str">
        <f>ZZZ__FnCalls!F78</f>
        <v>Dec 2015</v>
      </c>
      <c r="CA160" s="21" t="str">
        <f>ZZZ__FnCalls!H67</f>
        <v>2015</v>
      </c>
      <c r="CB160" s="20" t="str">
        <f>ZZZ__FnCalls!F79</f>
        <v>Jan 2016</v>
      </c>
      <c r="CC160" s="20" t="str">
        <f>ZZZ__FnCalls!F80</f>
        <v>Feb 2016</v>
      </c>
      <c r="CD160" s="20" t="str">
        <f>ZZZ__FnCalls!F81</f>
        <v>Mar 2016</v>
      </c>
      <c r="CE160" s="20" t="str">
        <f>ZZZ__FnCalls!F82</f>
        <v>Apr 2016</v>
      </c>
      <c r="CF160" s="20" t="str">
        <f>ZZZ__FnCalls!F83</f>
        <v>May 2016</v>
      </c>
      <c r="CG160" s="20" t="str">
        <f>ZZZ__FnCalls!F84</f>
        <v>Jun 2016</v>
      </c>
      <c r="CH160" s="20" t="str">
        <f>ZZZ__FnCalls!F85</f>
        <v>Jul 2016</v>
      </c>
      <c r="CI160" s="20" t="str">
        <f>ZZZ__FnCalls!F86</f>
        <v>Aug 2016</v>
      </c>
      <c r="CJ160" s="20" t="str">
        <f>ZZZ__FnCalls!F87</f>
        <v>Sep 2016</v>
      </c>
      <c r="CK160" s="20" t="str">
        <f>ZZZ__FnCalls!F88</f>
        <v>Oct 2016</v>
      </c>
      <c r="CL160" s="20" t="str">
        <f>ZZZ__FnCalls!F89</f>
        <v>Nov 2016</v>
      </c>
      <c r="CM160" s="20" t="str">
        <f>ZZZ__FnCalls!F90</f>
        <v>Dec 2016</v>
      </c>
      <c r="CN160" s="21" t="str">
        <f>ZZZ__FnCalls!H79</f>
        <v>2016</v>
      </c>
      <c r="CO160" s="20" t="str">
        <f>ZZZ__FnCalls!F91</f>
        <v>Jan 2017</v>
      </c>
      <c r="CP160" s="20" t="str">
        <f>ZZZ__FnCalls!F92</f>
        <v>Feb 2017</v>
      </c>
      <c r="CQ160" s="20" t="str">
        <f>ZZZ__FnCalls!F93</f>
        <v>Mar 2017</v>
      </c>
      <c r="CR160" s="20" t="str">
        <f>ZZZ__FnCalls!F94</f>
        <v>Apr 2017</v>
      </c>
      <c r="CS160" s="20" t="str">
        <f>ZZZ__FnCalls!F95</f>
        <v>May 2017</v>
      </c>
      <c r="CT160" s="20" t="str">
        <f>ZZZ__FnCalls!F96</f>
        <v>Jun 2017</v>
      </c>
      <c r="CU160" s="20" t="str">
        <f>ZZZ__FnCalls!F97</f>
        <v>Jul 2017</v>
      </c>
      <c r="CV160" s="20" t="str">
        <f>ZZZ__FnCalls!F98</f>
        <v>Aug 2017</v>
      </c>
      <c r="CW160" s="20" t="str">
        <f>ZZZ__FnCalls!F99</f>
        <v>Sep 2017</v>
      </c>
      <c r="CX160" s="20" t="str">
        <f>ZZZ__FnCalls!F100</f>
        <v>Oct 2017</v>
      </c>
      <c r="CY160" s="20" t="str">
        <f>ZZZ__FnCalls!F101</f>
        <v>Nov 2017</v>
      </c>
      <c r="CZ160" s="20" t="str">
        <f>ZZZ__FnCalls!F102</f>
        <v>Dec 2017</v>
      </c>
      <c r="DA160" s="21" t="str">
        <f>ZZZ__FnCalls!H91</f>
        <v>2017</v>
      </c>
      <c r="DB160" s="20" t="str">
        <f>ZZZ__FnCalls!F103</f>
        <v>Jan 2018</v>
      </c>
      <c r="DC160" s="20" t="str">
        <f>ZZZ__FnCalls!F104</f>
        <v>Feb 2018</v>
      </c>
      <c r="DD160" s="20" t="str">
        <f>ZZZ__FnCalls!F105</f>
        <v>Mar 2018</v>
      </c>
      <c r="DE160" s="20" t="str">
        <f>ZZZ__FnCalls!F106</f>
        <v>Apr 2018</v>
      </c>
      <c r="DF160" s="20" t="str">
        <f>ZZZ__FnCalls!F107</f>
        <v>May 2018</v>
      </c>
      <c r="DG160" s="20" t="str">
        <f>ZZZ__FnCalls!F108</f>
        <v>Jun 2018</v>
      </c>
      <c r="DH160" s="20" t="str">
        <f>ZZZ__FnCalls!F109</f>
        <v>Jul 2018</v>
      </c>
      <c r="DI160" s="20" t="str">
        <f>ZZZ__FnCalls!F110</f>
        <v>Aug 2018</v>
      </c>
      <c r="DJ160" s="20" t="str">
        <f>ZZZ__FnCalls!F111</f>
        <v>Sep 2018</v>
      </c>
      <c r="DK160" s="20" t="str">
        <f>ZZZ__FnCalls!F112</f>
        <v>Oct 2018</v>
      </c>
      <c r="DL160" s="20" t="str">
        <f>ZZZ__FnCalls!F113</f>
        <v>Nov 2018</v>
      </c>
      <c r="DM160" s="20" t="str">
        <f>ZZZ__FnCalls!F114</f>
        <v>Dec 2018</v>
      </c>
      <c r="DN160" s="21" t="str">
        <f>ZZZ__FnCalls!H103</f>
        <v>2018</v>
      </c>
      <c r="DO160" s="20" t="str">
        <f>ZZZ__FnCalls!F115</f>
        <v>Jan 2019</v>
      </c>
      <c r="DP160" s="20" t="str">
        <f>ZZZ__FnCalls!F116</f>
        <v>Feb 2019</v>
      </c>
      <c r="DQ160" s="20" t="str">
        <f>ZZZ__FnCalls!F117</f>
        <v>Mar 2019</v>
      </c>
      <c r="DR160" s="20" t="str">
        <f>ZZZ__FnCalls!F118</f>
        <v>Apr 2019</v>
      </c>
      <c r="DS160" s="20" t="str">
        <f>ZZZ__FnCalls!F119</f>
        <v>May 2019</v>
      </c>
      <c r="DT160" s="20" t="str">
        <f>ZZZ__FnCalls!F120</f>
        <v>Jun 2019</v>
      </c>
      <c r="DU160" s="20" t="str">
        <f>ZZZ__FnCalls!F121</f>
        <v>Jul 2019</v>
      </c>
      <c r="DV160" s="20" t="str">
        <f>ZZZ__FnCalls!F122</f>
        <v>Aug 2019</v>
      </c>
      <c r="DW160" s="20" t="str">
        <f>ZZZ__FnCalls!F123</f>
        <v>Sep 2019</v>
      </c>
      <c r="DX160" s="20" t="str">
        <f>ZZZ__FnCalls!F124</f>
        <v>Oct 2019</v>
      </c>
      <c r="DY160" s="20" t="str">
        <f>ZZZ__FnCalls!F125</f>
        <v>Nov 2019</v>
      </c>
      <c r="DZ160" s="20" t="str">
        <f>ZZZ__FnCalls!F126</f>
        <v>Dec 2019</v>
      </c>
      <c r="EA160" s="21" t="str">
        <f>ZZZ__FnCalls!H115</f>
        <v>2019</v>
      </c>
      <c r="EB160" s="20" t="str">
        <f>ZZZ__FnCalls!F127</f>
        <v>Jan 2020</v>
      </c>
      <c r="EC160" s="20" t="str">
        <f>ZZZ__FnCalls!F128</f>
        <v>Feb 2020</v>
      </c>
      <c r="ED160" s="20" t="str">
        <f>ZZZ__FnCalls!F129</f>
        <v>Mar 2020</v>
      </c>
      <c r="EE160" s="20" t="str">
        <f>ZZZ__FnCalls!F130</f>
        <v>Apr 2020</v>
      </c>
      <c r="EF160" s="20" t="str">
        <f>ZZZ__FnCalls!F131</f>
        <v>May 2020</v>
      </c>
      <c r="EG160" s="20" t="str">
        <f>ZZZ__FnCalls!F132</f>
        <v>Jun 2020</v>
      </c>
      <c r="EH160" s="20" t="str">
        <f>ZZZ__FnCalls!F133</f>
        <v>Jul 2020</v>
      </c>
      <c r="EI160" s="20" t="str">
        <f>ZZZ__FnCalls!F134</f>
        <v>Aug 2020</v>
      </c>
      <c r="EJ160" s="20" t="str">
        <f>ZZZ__FnCalls!F135</f>
        <v>Sep 2020</v>
      </c>
      <c r="EK160" s="20" t="str">
        <f>ZZZ__FnCalls!F136</f>
        <v>Oct 2020</v>
      </c>
      <c r="EL160" s="20" t="str">
        <f>ZZZ__FnCalls!F137</f>
        <v>Nov 2020</v>
      </c>
      <c r="EM160" s="20" t="str">
        <f>ZZZ__FnCalls!F138</f>
        <v>Dec 2020</v>
      </c>
      <c r="EN160" s="21" t="str">
        <f>ZZZ__FnCalls!H127</f>
        <v>2020</v>
      </c>
    </row>
    <row r="161" spans="1:144" ht="12.75" customHeight="1">
      <c r="A161" s="5"/>
      <c r="B161" s="44" t="str">
        <f>ZZZ__FnCalls!F7</f>
        <v>Jan 2010</v>
      </c>
      <c r="C161" s="44" t="str">
        <f>ZZZ__FnCalls!F8</f>
        <v>Feb 2010</v>
      </c>
      <c r="D161" s="44" t="str">
        <f>ZZZ__FnCalls!F9</f>
        <v>Mar 2010</v>
      </c>
      <c r="E161" s="44" t="str">
        <f>ZZZ__FnCalls!F10</f>
        <v>Apr 2010</v>
      </c>
      <c r="F161" s="44" t="str">
        <f>ZZZ__FnCalls!F11</f>
        <v>May 2010</v>
      </c>
      <c r="G161" s="44" t="str">
        <f>ZZZ__FnCalls!F12</f>
        <v>Jun 2010</v>
      </c>
      <c r="H161" s="44" t="str">
        <f>ZZZ__FnCalls!F13</f>
        <v>Jul 2010</v>
      </c>
      <c r="I161" s="44" t="str">
        <f>ZZZ__FnCalls!F14</f>
        <v>Aug 2010</v>
      </c>
      <c r="J161" s="44" t="str">
        <f>ZZZ__FnCalls!F15</f>
        <v>Sep 2010</v>
      </c>
      <c r="K161" s="44" t="str">
        <f>ZZZ__FnCalls!F16</f>
        <v>Oct 2010</v>
      </c>
      <c r="L161" s="44" t="str">
        <f>ZZZ__FnCalls!F17</f>
        <v>Nov 2010</v>
      </c>
      <c r="M161" s="44" t="str">
        <f>ZZZ__FnCalls!F18</f>
        <v>Dec 2010</v>
      </c>
      <c r="N161" s="45" t="str">
        <f>ZZZ__FnCalls!F7</f>
        <v>Jan 2010</v>
      </c>
      <c r="O161" s="44" t="str">
        <f>ZZZ__FnCalls!F19</f>
        <v>Jan 2011</v>
      </c>
      <c r="P161" s="44" t="str">
        <f>ZZZ__FnCalls!F20</f>
        <v>Feb 2011</v>
      </c>
      <c r="Q161" s="44" t="str">
        <f>ZZZ__FnCalls!F21</f>
        <v>Mar 2011</v>
      </c>
      <c r="R161" s="44" t="str">
        <f>ZZZ__FnCalls!F22</f>
        <v>Apr 2011</v>
      </c>
      <c r="S161" s="44" t="str">
        <f>ZZZ__FnCalls!F23</f>
        <v>May 2011</v>
      </c>
      <c r="T161" s="44" t="str">
        <f>ZZZ__FnCalls!F24</f>
        <v>Jun 2011</v>
      </c>
      <c r="U161" s="44" t="str">
        <f>ZZZ__FnCalls!F25</f>
        <v>Jul 2011</v>
      </c>
      <c r="V161" s="44" t="str">
        <f>ZZZ__FnCalls!F26</f>
        <v>Aug 2011</v>
      </c>
      <c r="W161" s="44" t="str">
        <f>ZZZ__FnCalls!F27</f>
        <v>Sep 2011</v>
      </c>
      <c r="X161" s="44" t="str">
        <f>ZZZ__FnCalls!F28</f>
        <v>Oct 2011</v>
      </c>
      <c r="Y161" s="44" t="str">
        <f>ZZZ__FnCalls!F29</f>
        <v>Nov 2011</v>
      </c>
      <c r="Z161" s="44" t="str">
        <f>ZZZ__FnCalls!F30</f>
        <v>Dec 2011</v>
      </c>
      <c r="AA161" s="45" t="str">
        <f>ZZZ__FnCalls!F19</f>
        <v>Jan 2011</v>
      </c>
      <c r="AB161" s="44" t="str">
        <f>ZZZ__FnCalls!F31</f>
        <v>Jan 2012</v>
      </c>
      <c r="AC161" s="44" t="str">
        <f>ZZZ__FnCalls!F32</f>
        <v>Feb 2012</v>
      </c>
      <c r="AD161" s="44" t="str">
        <f>ZZZ__FnCalls!F33</f>
        <v>Mar 2012</v>
      </c>
      <c r="AE161" s="44" t="str">
        <f>ZZZ__FnCalls!F34</f>
        <v>Apr 2012</v>
      </c>
      <c r="AF161" s="44" t="str">
        <f>ZZZ__FnCalls!F35</f>
        <v>May 2012</v>
      </c>
      <c r="AG161" s="44" t="str">
        <f>ZZZ__FnCalls!F36</f>
        <v>Jun 2012</v>
      </c>
      <c r="AH161" s="44" t="str">
        <f>ZZZ__FnCalls!F37</f>
        <v>Jul 2012</v>
      </c>
      <c r="AI161" s="44" t="str">
        <f>ZZZ__FnCalls!F38</f>
        <v>Aug 2012</v>
      </c>
      <c r="AJ161" s="44" t="str">
        <f>ZZZ__FnCalls!F39</f>
        <v>Sep 2012</v>
      </c>
      <c r="AK161" s="44" t="str">
        <f>ZZZ__FnCalls!F40</f>
        <v>Oct 2012</v>
      </c>
      <c r="AL161" s="44" t="str">
        <f>ZZZ__FnCalls!F41</f>
        <v>Nov 2012</v>
      </c>
      <c r="AM161" s="44" t="str">
        <f>ZZZ__FnCalls!F42</f>
        <v>Dec 2012</v>
      </c>
      <c r="AN161" s="45" t="str">
        <f>ZZZ__FnCalls!F31</f>
        <v>Jan 2012</v>
      </c>
      <c r="AO161" s="44" t="str">
        <f>ZZZ__FnCalls!F43</f>
        <v>Jan 2013</v>
      </c>
      <c r="AP161" s="44" t="str">
        <f>ZZZ__FnCalls!F44</f>
        <v>Feb 2013</v>
      </c>
      <c r="AQ161" s="44" t="str">
        <f>ZZZ__FnCalls!F45</f>
        <v>Mar 2013</v>
      </c>
      <c r="AR161" s="44" t="str">
        <f>ZZZ__FnCalls!F46</f>
        <v>Apr 2013</v>
      </c>
      <c r="AS161" s="44" t="str">
        <f>ZZZ__FnCalls!F47</f>
        <v>May 2013</v>
      </c>
      <c r="AT161" s="44" t="str">
        <f>ZZZ__FnCalls!F48</f>
        <v>Jun 2013</v>
      </c>
      <c r="AU161" s="44" t="str">
        <f>ZZZ__FnCalls!F49</f>
        <v>Jul 2013</v>
      </c>
      <c r="AV161" s="44" t="str">
        <f>ZZZ__FnCalls!F50</f>
        <v>Aug 2013</v>
      </c>
      <c r="AW161" s="44" t="str">
        <f>ZZZ__FnCalls!F51</f>
        <v>Sep 2013</v>
      </c>
      <c r="AX161" s="44" t="str">
        <f>ZZZ__FnCalls!F52</f>
        <v>Oct 2013</v>
      </c>
      <c r="AY161" s="44" t="str">
        <f>ZZZ__FnCalls!F53</f>
        <v>Nov 2013</v>
      </c>
      <c r="AZ161" s="44" t="str">
        <f>ZZZ__FnCalls!F54</f>
        <v>Dec 2013</v>
      </c>
      <c r="BA161" s="45" t="str">
        <f>ZZZ__FnCalls!F43</f>
        <v>Jan 2013</v>
      </c>
      <c r="BB161" s="44" t="str">
        <f>ZZZ__FnCalls!F55</f>
        <v>Jan 2014</v>
      </c>
      <c r="BC161" s="44" t="str">
        <f>ZZZ__FnCalls!F56</f>
        <v>Feb 2014</v>
      </c>
      <c r="BD161" s="44" t="str">
        <f>ZZZ__FnCalls!F57</f>
        <v>Mar 2014</v>
      </c>
      <c r="BE161" s="44" t="str">
        <f>ZZZ__FnCalls!F58</f>
        <v>Apr 2014</v>
      </c>
      <c r="BF161" s="44" t="str">
        <f>ZZZ__FnCalls!F59</f>
        <v>May 2014</v>
      </c>
      <c r="BG161" s="44" t="str">
        <f>ZZZ__FnCalls!F60</f>
        <v>Jun 2014</v>
      </c>
      <c r="BH161" s="44" t="str">
        <f>ZZZ__FnCalls!F61</f>
        <v>Jul 2014</v>
      </c>
      <c r="BI161" s="44" t="str">
        <f>ZZZ__FnCalls!F62</f>
        <v>Aug 2014</v>
      </c>
      <c r="BJ161" s="44" t="str">
        <f>ZZZ__FnCalls!F63</f>
        <v>Sep 2014</v>
      </c>
      <c r="BK161" s="44" t="str">
        <f>ZZZ__FnCalls!F64</f>
        <v>Oct 2014</v>
      </c>
      <c r="BL161" s="44" t="str">
        <f>ZZZ__FnCalls!F65</f>
        <v>Nov 2014</v>
      </c>
      <c r="BM161" s="44" t="str">
        <f>ZZZ__FnCalls!F66</f>
        <v>Dec 2014</v>
      </c>
      <c r="BN161" s="45" t="str">
        <f>ZZZ__FnCalls!F55</f>
        <v>Jan 2014</v>
      </c>
      <c r="BO161" s="44" t="str">
        <f>ZZZ__FnCalls!F67</f>
        <v>Jan 2015</v>
      </c>
      <c r="BP161" s="44" t="str">
        <f>ZZZ__FnCalls!F68</f>
        <v>Feb 2015</v>
      </c>
      <c r="BQ161" s="44" t="str">
        <f>ZZZ__FnCalls!F69</f>
        <v>Mar 2015</v>
      </c>
      <c r="BR161" s="44" t="str">
        <f>ZZZ__FnCalls!F70</f>
        <v>Apr 2015</v>
      </c>
      <c r="BS161" s="44" t="str">
        <f>ZZZ__FnCalls!F71</f>
        <v>May 2015</v>
      </c>
      <c r="BT161" s="44" t="str">
        <f>ZZZ__FnCalls!F72</f>
        <v>Jun 2015</v>
      </c>
      <c r="BU161" s="44" t="str">
        <f>ZZZ__FnCalls!F73</f>
        <v>Jul 2015</v>
      </c>
      <c r="BV161" s="44" t="str">
        <f>ZZZ__FnCalls!F74</f>
        <v>Aug 2015</v>
      </c>
      <c r="BW161" s="44" t="str">
        <f>ZZZ__FnCalls!F75</f>
        <v>Sep 2015</v>
      </c>
      <c r="BX161" s="44" t="str">
        <f>ZZZ__FnCalls!F76</f>
        <v>Oct 2015</v>
      </c>
      <c r="BY161" s="44" t="str">
        <f>ZZZ__FnCalls!F77</f>
        <v>Nov 2015</v>
      </c>
      <c r="BZ161" s="44" t="str">
        <f>ZZZ__FnCalls!F78</f>
        <v>Dec 2015</v>
      </c>
      <c r="CA161" s="45" t="str">
        <f>ZZZ__FnCalls!F67</f>
        <v>Jan 2015</v>
      </c>
      <c r="CB161" s="44" t="str">
        <f>ZZZ__FnCalls!F79</f>
        <v>Jan 2016</v>
      </c>
      <c r="CC161" s="44" t="str">
        <f>ZZZ__FnCalls!F80</f>
        <v>Feb 2016</v>
      </c>
      <c r="CD161" s="44" t="str">
        <f>ZZZ__FnCalls!F81</f>
        <v>Mar 2016</v>
      </c>
      <c r="CE161" s="44" t="str">
        <f>ZZZ__FnCalls!F82</f>
        <v>Apr 2016</v>
      </c>
      <c r="CF161" s="44" t="str">
        <f>ZZZ__FnCalls!F83</f>
        <v>May 2016</v>
      </c>
      <c r="CG161" s="44" t="str">
        <f>ZZZ__FnCalls!F84</f>
        <v>Jun 2016</v>
      </c>
      <c r="CH161" s="44" t="str">
        <f>ZZZ__FnCalls!F85</f>
        <v>Jul 2016</v>
      </c>
      <c r="CI161" s="44" t="str">
        <f>ZZZ__FnCalls!F86</f>
        <v>Aug 2016</v>
      </c>
      <c r="CJ161" s="44" t="str">
        <f>ZZZ__FnCalls!F87</f>
        <v>Sep 2016</v>
      </c>
      <c r="CK161" s="44" t="str">
        <f>ZZZ__FnCalls!F88</f>
        <v>Oct 2016</v>
      </c>
      <c r="CL161" s="44" t="str">
        <f>ZZZ__FnCalls!F89</f>
        <v>Nov 2016</v>
      </c>
      <c r="CM161" s="44" t="str">
        <f>ZZZ__FnCalls!F90</f>
        <v>Dec 2016</v>
      </c>
      <c r="CN161" s="45" t="str">
        <f>ZZZ__FnCalls!F79</f>
        <v>Jan 2016</v>
      </c>
      <c r="CO161" s="44" t="str">
        <f>ZZZ__FnCalls!F91</f>
        <v>Jan 2017</v>
      </c>
      <c r="CP161" s="44" t="str">
        <f>ZZZ__FnCalls!F92</f>
        <v>Feb 2017</v>
      </c>
      <c r="CQ161" s="44" t="str">
        <f>ZZZ__FnCalls!F93</f>
        <v>Mar 2017</v>
      </c>
      <c r="CR161" s="44" t="str">
        <f>ZZZ__FnCalls!F94</f>
        <v>Apr 2017</v>
      </c>
      <c r="CS161" s="44" t="str">
        <f>ZZZ__FnCalls!F95</f>
        <v>May 2017</v>
      </c>
      <c r="CT161" s="44" t="str">
        <f>ZZZ__FnCalls!F96</f>
        <v>Jun 2017</v>
      </c>
      <c r="CU161" s="44" t="str">
        <f>ZZZ__FnCalls!F97</f>
        <v>Jul 2017</v>
      </c>
      <c r="CV161" s="44" t="str">
        <f>ZZZ__FnCalls!F98</f>
        <v>Aug 2017</v>
      </c>
      <c r="CW161" s="44" t="str">
        <f>ZZZ__FnCalls!F99</f>
        <v>Sep 2017</v>
      </c>
      <c r="CX161" s="44" t="str">
        <f>ZZZ__FnCalls!F100</f>
        <v>Oct 2017</v>
      </c>
      <c r="CY161" s="44" t="str">
        <f>ZZZ__FnCalls!F101</f>
        <v>Nov 2017</v>
      </c>
      <c r="CZ161" s="44" t="str">
        <f>ZZZ__FnCalls!F102</f>
        <v>Dec 2017</v>
      </c>
      <c r="DA161" s="45" t="str">
        <f>ZZZ__FnCalls!F91</f>
        <v>Jan 2017</v>
      </c>
      <c r="DB161" s="44" t="str">
        <f>ZZZ__FnCalls!F103</f>
        <v>Jan 2018</v>
      </c>
      <c r="DC161" s="44" t="str">
        <f>ZZZ__FnCalls!F104</f>
        <v>Feb 2018</v>
      </c>
      <c r="DD161" s="44" t="str">
        <f>ZZZ__FnCalls!F105</f>
        <v>Mar 2018</v>
      </c>
      <c r="DE161" s="44" t="str">
        <f>ZZZ__FnCalls!F106</f>
        <v>Apr 2018</v>
      </c>
      <c r="DF161" s="44" t="str">
        <f>ZZZ__FnCalls!F107</f>
        <v>May 2018</v>
      </c>
      <c r="DG161" s="44" t="str">
        <f>ZZZ__FnCalls!F108</f>
        <v>Jun 2018</v>
      </c>
      <c r="DH161" s="44" t="str">
        <f>ZZZ__FnCalls!F109</f>
        <v>Jul 2018</v>
      </c>
      <c r="DI161" s="44" t="str">
        <f>ZZZ__FnCalls!F110</f>
        <v>Aug 2018</v>
      </c>
      <c r="DJ161" s="44" t="str">
        <f>ZZZ__FnCalls!F111</f>
        <v>Sep 2018</v>
      </c>
      <c r="DK161" s="44" t="str">
        <f>ZZZ__FnCalls!F112</f>
        <v>Oct 2018</v>
      </c>
      <c r="DL161" s="44" t="str">
        <f>ZZZ__FnCalls!F113</f>
        <v>Nov 2018</v>
      </c>
      <c r="DM161" s="44" t="str">
        <f>ZZZ__FnCalls!F114</f>
        <v>Dec 2018</v>
      </c>
      <c r="DN161" s="45" t="str">
        <f>ZZZ__FnCalls!F103</f>
        <v>Jan 2018</v>
      </c>
      <c r="DO161" s="44" t="str">
        <f>ZZZ__FnCalls!F115</f>
        <v>Jan 2019</v>
      </c>
      <c r="DP161" s="44" t="str">
        <f>ZZZ__FnCalls!F116</f>
        <v>Feb 2019</v>
      </c>
      <c r="DQ161" s="44" t="str">
        <f>ZZZ__FnCalls!F117</f>
        <v>Mar 2019</v>
      </c>
      <c r="DR161" s="44" t="str">
        <f>ZZZ__FnCalls!F118</f>
        <v>Apr 2019</v>
      </c>
      <c r="DS161" s="44" t="str">
        <f>ZZZ__FnCalls!F119</f>
        <v>May 2019</v>
      </c>
      <c r="DT161" s="44" t="str">
        <f>ZZZ__FnCalls!F120</f>
        <v>Jun 2019</v>
      </c>
      <c r="DU161" s="44" t="str">
        <f>ZZZ__FnCalls!F121</f>
        <v>Jul 2019</v>
      </c>
      <c r="DV161" s="44" t="str">
        <f>ZZZ__FnCalls!F122</f>
        <v>Aug 2019</v>
      </c>
      <c r="DW161" s="44" t="str">
        <f>ZZZ__FnCalls!F123</f>
        <v>Sep 2019</v>
      </c>
      <c r="DX161" s="44" t="str">
        <f>ZZZ__FnCalls!F124</f>
        <v>Oct 2019</v>
      </c>
      <c r="DY161" s="44" t="str">
        <f>ZZZ__FnCalls!F125</f>
        <v>Nov 2019</v>
      </c>
      <c r="DZ161" s="44" t="str">
        <f>ZZZ__FnCalls!F126</f>
        <v>Dec 2019</v>
      </c>
      <c r="EA161" s="45" t="str">
        <f>ZZZ__FnCalls!F115</f>
        <v>Jan 2019</v>
      </c>
      <c r="EB161" s="44" t="str">
        <f>ZZZ__FnCalls!F127</f>
        <v>Jan 2020</v>
      </c>
      <c r="EC161" s="44" t="str">
        <f>ZZZ__FnCalls!F128</f>
        <v>Feb 2020</v>
      </c>
      <c r="ED161" s="44" t="str">
        <f>ZZZ__FnCalls!F129</f>
        <v>Mar 2020</v>
      </c>
      <c r="EE161" s="44" t="str">
        <f>ZZZ__FnCalls!F130</f>
        <v>Apr 2020</v>
      </c>
      <c r="EF161" s="44" t="str">
        <f>ZZZ__FnCalls!F131</f>
        <v>May 2020</v>
      </c>
      <c r="EG161" s="44" t="str">
        <f>ZZZ__FnCalls!F132</f>
        <v>Jun 2020</v>
      </c>
      <c r="EH161" s="44" t="str">
        <f>ZZZ__FnCalls!F133</f>
        <v>Jul 2020</v>
      </c>
      <c r="EI161" s="44" t="str">
        <f>ZZZ__FnCalls!F134</f>
        <v>Aug 2020</v>
      </c>
      <c r="EJ161" s="44" t="str">
        <f>ZZZ__FnCalls!F135</f>
        <v>Sep 2020</v>
      </c>
      <c r="EK161" s="44" t="str">
        <f>ZZZ__FnCalls!F136</f>
        <v>Oct 2020</v>
      </c>
      <c r="EL161" s="44" t="str">
        <f>ZZZ__FnCalls!F137</f>
        <v>Nov 2020</v>
      </c>
      <c r="EM161" s="44" t="str">
        <f>ZZZ__FnCalls!F138</f>
        <v>Dec 2020</v>
      </c>
      <c r="EN161" s="45" t="str">
        <f>ZZZ__FnCalls!F127</f>
        <v>Jan 2020</v>
      </c>
    </row>
    <row r="162" spans="1:144" ht="12.75" customHeight="1">
      <c r="A162" s="2" t="str">
        <f>"Employment_stdev_1"</f>
        <v>Employment_stdev_1</v>
      </c>
    </row>
    <row r="163" spans="1:144" ht="12.75" customHeight="1">
      <c r="B163" s="19" t="str">
        <f>ZZZ__FnCalls!F7</f>
        <v>Jan 2010</v>
      </c>
      <c r="C163" s="20" t="str">
        <f>ZZZ__FnCalls!F8</f>
        <v>Feb 2010</v>
      </c>
      <c r="D163" s="20" t="str">
        <f>ZZZ__FnCalls!F9</f>
        <v>Mar 2010</v>
      </c>
      <c r="E163" s="20" t="str">
        <f>ZZZ__FnCalls!F10</f>
        <v>Apr 2010</v>
      </c>
      <c r="F163" s="20" t="str">
        <f>ZZZ__FnCalls!F11</f>
        <v>May 2010</v>
      </c>
      <c r="G163" s="20" t="str">
        <f>ZZZ__FnCalls!F12</f>
        <v>Jun 2010</v>
      </c>
      <c r="H163" s="20" t="str">
        <f>ZZZ__FnCalls!F13</f>
        <v>Jul 2010</v>
      </c>
      <c r="I163" s="20" t="str">
        <f>ZZZ__FnCalls!F14</f>
        <v>Aug 2010</v>
      </c>
      <c r="J163" s="20" t="str">
        <f>ZZZ__FnCalls!F15</f>
        <v>Sep 2010</v>
      </c>
      <c r="K163" s="20" t="str">
        <f>ZZZ__FnCalls!F16</f>
        <v>Oct 2010</v>
      </c>
      <c r="L163" s="20" t="str">
        <f>ZZZ__FnCalls!F17</f>
        <v>Nov 2010</v>
      </c>
      <c r="M163" s="20" t="str">
        <f>ZZZ__FnCalls!F18</f>
        <v>Dec 2010</v>
      </c>
      <c r="N163" s="21" t="str">
        <f>ZZZ__FnCalls!H7</f>
        <v>2010</v>
      </c>
      <c r="O163" s="20" t="str">
        <f>ZZZ__FnCalls!F19</f>
        <v>Jan 2011</v>
      </c>
      <c r="P163" s="20" t="str">
        <f>ZZZ__FnCalls!F20</f>
        <v>Feb 2011</v>
      </c>
      <c r="Q163" s="20" t="str">
        <f>ZZZ__FnCalls!F21</f>
        <v>Mar 2011</v>
      </c>
      <c r="R163" s="20" t="str">
        <f>ZZZ__FnCalls!F22</f>
        <v>Apr 2011</v>
      </c>
      <c r="S163" s="20" t="str">
        <f>ZZZ__FnCalls!F23</f>
        <v>May 2011</v>
      </c>
      <c r="T163" s="20" t="str">
        <f>ZZZ__FnCalls!F24</f>
        <v>Jun 2011</v>
      </c>
      <c r="U163" s="20" t="str">
        <f>ZZZ__FnCalls!F25</f>
        <v>Jul 2011</v>
      </c>
      <c r="V163" s="20" t="str">
        <f>ZZZ__FnCalls!F26</f>
        <v>Aug 2011</v>
      </c>
      <c r="W163" s="20" t="str">
        <f>ZZZ__FnCalls!F27</f>
        <v>Sep 2011</v>
      </c>
      <c r="X163" s="20" t="str">
        <f>ZZZ__FnCalls!F28</f>
        <v>Oct 2011</v>
      </c>
      <c r="Y163" s="20" t="str">
        <f>ZZZ__FnCalls!F29</f>
        <v>Nov 2011</v>
      </c>
      <c r="Z163" s="20" t="str">
        <f>ZZZ__FnCalls!F30</f>
        <v>Dec 2011</v>
      </c>
      <c r="AA163" s="21" t="str">
        <f>ZZZ__FnCalls!H19</f>
        <v>2011</v>
      </c>
      <c r="AB163" s="20" t="str">
        <f>ZZZ__FnCalls!F31</f>
        <v>Jan 2012</v>
      </c>
      <c r="AC163" s="20" t="str">
        <f>ZZZ__FnCalls!F32</f>
        <v>Feb 2012</v>
      </c>
      <c r="AD163" s="20" t="str">
        <f>ZZZ__FnCalls!F33</f>
        <v>Mar 2012</v>
      </c>
      <c r="AE163" s="20" t="str">
        <f>ZZZ__FnCalls!F34</f>
        <v>Apr 2012</v>
      </c>
      <c r="AF163" s="20" t="str">
        <f>ZZZ__FnCalls!F35</f>
        <v>May 2012</v>
      </c>
      <c r="AG163" s="20" t="str">
        <f>ZZZ__FnCalls!F36</f>
        <v>Jun 2012</v>
      </c>
      <c r="AH163" s="20" t="str">
        <f>ZZZ__FnCalls!F37</f>
        <v>Jul 2012</v>
      </c>
      <c r="AI163" s="20" t="str">
        <f>ZZZ__FnCalls!F38</f>
        <v>Aug 2012</v>
      </c>
      <c r="AJ163" s="20" t="str">
        <f>ZZZ__FnCalls!F39</f>
        <v>Sep 2012</v>
      </c>
      <c r="AK163" s="20" t="str">
        <f>ZZZ__FnCalls!F40</f>
        <v>Oct 2012</v>
      </c>
      <c r="AL163" s="20" t="str">
        <f>ZZZ__FnCalls!F41</f>
        <v>Nov 2012</v>
      </c>
      <c r="AM163" s="20" t="str">
        <f>ZZZ__FnCalls!F42</f>
        <v>Dec 2012</v>
      </c>
      <c r="AN163" s="21" t="str">
        <f>ZZZ__FnCalls!H31</f>
        <v>2012</v>
      </c>
      <c r="AO163" s="20" t="str">
        <f>ZZZ__FnCalls!F43</f>
        <v>Jan 2013</v>
      </c>
      <c r="AP163" s="20" t="str">
        <f>ZZZ__FnCalls!F44</f>
        <v>Feb 2013</v>
      </c>
      <c r="AQ163" s="20" t="str">
        <f>ZZZ__FnCalls!F45</f>
        <v>Mar 2013</v>
      </c>
      <c r="AR163" s="20" t="str">
        <f>ZZZ__FnCalls!F46</f>
        <v>Apr 2013</v>
      </c>
      <c r="AS163" s="20" t="str">
        <f>ZZZ__FnCalls!F47</f>
        <v>May 2013</v>
      </c>
      <c r="AT163" s="20" t="str">
        <f>ZZZ__FnCalls!F48</f>
        <v>Jun 2013</v>
      </c>
      <c r="AU163" s="20" t="str">
        <f>ZZZ__FnCalls!F49</f>
        <v>Jul 2013</v>
      </c>
      <c r="AV163" s="20" t="str">
        <f>ZZZ__FnCalls!F50</f>
        <v>Aug 2013</v>
      </c>
      <c r="AW163" s="20" t="str">
        <f>ZZZ__FnCalls!F51</f>
        <v>Sep 2013</v>
      </c>
      <c r="AX163" s="20" t="str">
        <f>ZZZ__FnCalls!F52</f>
        <v>Oct 2013</v>
      </c>
      <c r="AY163" s="20" t="str">
        <f>ZZZ__FnCalls!F53</f>
        <v>Nov 2013</v>
      </c>
      <c r="AZ163" s="20" t="str">
        <f>ZZZ__FnCalls!F54</f>
        <v>Dec 2013</v>
      </c>
      <c r="BA163" s="21" t="str">
        <f>ZZZ__FnCalls!H43</f>
        <v>2013</v>
      </c>
      <c r="BB163" s="20" t="str">
        <f>ZZZ__FnCalls!F55</f>
        <v>Jan 2014</v>
      </c>
      <c r="BC163" s="20" t="str">
        <f>ZZZ__FnCalls!F56</f>
        <v>Feb 2014</v>
      </c>
      <c r="BD163" s="20" t="str">
        <f>ZZZ__FnCalls!F57</f>
        <v>Mar 2014</v>
      </c>
      <c r="BE163" s="20" t="str">
        <f>ZZZ__FnCalls!F58</f>
        <v>Apr 2014</v>
      </c>
      <c r="BF163" s="20" t="str">
        <f>ZZZ__FnCalls!F59</f>
        <v>May 2014</v>
      </c>
      <c r="BG163" s="20" t="str">
        <f>ZZZ__FnCalls!F60</f>
        <v>Jun 2014</v>
      </c>
      <c r="BH163" s="20" t="str">
        <f>ZZZ__FnCalls!F61</f>
        <v>Jul 2014</v>
      </c>
      <c r="BI163" s="20" t="str">
        <f>ZZZ__FnCalls!F62</f>
        <v>Aug 2014</v>
      </c>
      <c r="BJ163" s="20" t="str">
        <f>ZZZ__FnCalls!F63</f>
        <v>Sep 2014</v>
      </c>
      <c r="BK163" s="20" t="str">
        <f>ZZZ__FnCalls!F64</f>
        <v>Oct 2014</v>
      </c>
      <c r="BL163" s="20" t="str">
        <f>ZZZ__FnCalls!F65</f>
        <v>Nov 2014</v>
      </c>
      <c r="BM163" s="20" t="str">
        <f>ZZZ__FnCalls!F66</f>
        <v>Dec 2014</v>
      </c>
      <c r="BN163" s="21" t="str">
        <f>ZZZ__FnCalls!H55</f>
        <v>2014</v>
      </c>
      <c r="BO163" s="20" t="str">
        <f>ZZZ__FnCalls!F67</f>
        <v>Jan 2015</v>
      </c>
      <c r="BP163" s="20" t="str">
        <f>ZZZ__FnCalls!F68</f>
        <v>Feb 2015</v>
      </c>
      <c r="BQ163" s="20" t="str">
        <f>ZZZ__FnCalls!F69</f>
        <v>Mar 2015</v>
      </c>
      <c r="BR163" s="20" t="str">
        <f>ZZZ__FnCalls!F70</f>
        <v>Apr 2015</v>
      </c>
      <c r="BS163" s="20" t="str">
        <f>ZZZ__FnCalls!F71</f>
        <v>May 2015</v>
      </c>
      <c r="BT163" s="20" t="str">
        <f>ZZZ__FnCalls!F72</f>
        <v>Jun 2015</v>
      </c>
      <c r="BU163" s="20" t="str">
        <f>ZZZ__FnCalls!F73</f>
        <v>Jul 2015</v>
      </c>
      <c r="BV163" s="20" t="str">
        <f>ZZZ__FnCalls!F74</f>
        <v>Aug 2015</v>
      </c>
      <c r="BW163" s="20" t="str">
        <f>ZZZ__FnCalls!F75</f>
        <v>Sep 2015</v>
      </c>
      <c r="BX163" s="20" t="str">
        <f>ZZZ__FnCalls!F76</f>
        <v>Oct 2015</v>
      </c>
      <c r="BY163" s="20" t="str">
        <f>ZZZ__FnCalls!F77</f>
        <v>Nov 2015</v>
      </c>
      <c r="BZ163" s="20" t="str">
        <f>ZZZ__FnCalls!F78</f>
        <v>Dec 2015</v>
      </c>
      <c r="CA163" s="21" t="str">
        <f>ZZZ__FnCalls!H67</f>
        <v>2015</v>
      </c>
      <c r="CB163" s="20" t="str">
        <f>ZZZ__FnCalls!F79</f>
        <v>Jan 2016</v>
      </c>
      <c r="CC163" s="20" t="str">
        <f>ZZZ__FnCalls!F80</f>
        <v>Feb 2016</v>
      </c>
      <c r="CD163" s="20" t="str">
        <f>ZZZ__FnCalls!F81</f>
        <v>Mar 2016</v>
      </c>
      <c r="CE163" s="20" t="str">
        <f>ZZZ__FnCalls!F82</f>
        <v>Apr 2016</v>
      </c>
      <c r="CF163" s="20" t="str">
        <f>ZZZ__FnCalls!F83</f>
        <v>May 2016</v>
      </c>
      <c r="CG163" s="20" t="str">
        <f>ZZZ__FnCalls!F84</f>
        <v>Jun 2016</v>
      </c>
      <c r="CH163" s="20" t="str">
        <f>ZZZ__FnCalls!F85</f>
        <v>Jul 2016</v>
      </c>
      <c r="CI163" s="20" t="str">
        <f>ZZZ__FnCalls!F86</f>
        <v>Aug 2016</v>
      </c>
      <c r="CJ163" s="20" t="str">
        <f>ZZZ__FnCalls!F87</f>
        <v>Sep 2016</v>
      </c>
      <c r="CK163" s="20" t="str">
        <f>ZZZ__FnCalls!F88</f>
        <v>Oct 2016</v>
      </c>
      <c r="CL163" s="20" t="str">
        <f>ZZZ__FnCalls!F89</f>
        <v>Nov 2016</v>
      </c>
      <c r="CM163" s="20" t="str">
        <f>ZZZ__FnCalls!F90</f>
        <v>Dec 2016</v>
      </c>
      <c r="CN163" s="21" t="str">
        <f>ZZZ__FnCalls!H79</f>
        <v>2016</v>
      </c>
      <c r="CO163" s="20" t="str">
        <f>ZZZ__FnCalls!F91</f>
        <v>Jan 2017</v>
      </c>
      <c r="CP163" s="20" t="str">
        <f>ZZZ__FnCalls!F92</f>
        <v>Feb 2017</v>
      </c>
      <c r="CQ163" s="20" t="str">
        <f>ZZZ__FnCalls!F93</f>
        <v>Mar 2017</v>
      </c>
      <c r="CR163" s="20" t="str">
        <f>ZZZ__FnCalls!F94</f>
        <v>Apr 2017</v>
      </c>
      <c r="CS163" s="20" t="str">
        <f>ZZZ__FnCalls!F95</f>
        <v>May 2017</v>
      </c>
      <c r="CT163" s="20" t="str">
        <f>ZZZ__FnCalls!F96</f>
        <v>Jun 2017</v>
      </c>
      <c r="CU163" s="20" t="str">
        <f>ZZZ__FnCalls!F97</f>
        <v>Jul 2017</v>
      </c>
      <c r="CV163" s="20" t="str">
        <f>ZZZ__FnCalls!F98</f>
        <v>Aug 2017</v>
      </c>
      <c r="CW163" s="20" t="str">
        <f>ZZZ__FnCalls!F99</f>
        <v>Sep 2017</v>
      </c>
      <c r="CX163" s="20" t="str">
        <f>ZZZ__FnCalls!F100</f>
        <v>Oct 2017</v>
      </c>
      <c r="CY163" s="20" t="str">
        <f>ZZZ__FnCalls!F101</f>
        <v>Nov 2017</v>
      </c>
      <c r="CZ163" s="20" t="str">
        <f>ZZZ__FnCalls!F102</f>
        <v>Dec 2017</v>
      </c>
      <c r="DA163" s="21" t="str">
        <f>ZZZ__FnCalls!H91</f>
        <v>2017</v>
      </c>
      <c r="DB163" s="20" t="str">
        <f>ZZZ__FnCalls!F103</f>
        <v>Jan 2018</v>
      </c>
      <c r="DC163" s="20" t="str">
        <f>ZZZ__FnCalls!F104</f>
        <v>Feb 2018</v>
      </c>
      <c r="DD163" s="20" t="str">
        <f>ZZZ__FnCalls!F105</f>
        <v>Mar 2018</v>
      </c>
      <c r="DE163" s="20" t="str">
        <f>ZZZ__FnCalls!F106</f>
        <v>Apr 2018</v>
      </c>
      <c r="DF163" s="20" t="str">
        <f>ZZZ__FnCalls!F107</f>
        <v>May 2018</v>
      </c>
      <c r="DG163" s="20" t="str">
        <f>ZZZ__FnCalls!F108</f>
        <v>Jun 2018</v>
      </c>
      <c r="DH163" s="20" t="str">
        <f>ZZZ__FnCalls!F109</f>
        <v>Jul 2018</v>
      </c>
      <c r="DI163" s="20" t="str">
        <f>ZZZ__FnCalls!F110</f>
        <v>Aug 2018</v>
      </c>
      <c r="DJ163" s="20" t="str">
        <f>ZZZ__FnCalls!F111</f>
        <v>Sep 2018</v>
      </c>
      <c r="DK163" s="20" t="str">
        <f>ZZZ__FnCalls!F112</f>
        <v>Oct 2018</v>
      </c>
      <c r="DL163" s="20" t="str">
        <f>ZZZ__FnCalls!F113</f>
        <v>Nov 2018</v>
      </c>
      <c r="DM163" s="20" t="str">
        <f>ZZZ__FnCalls!F114</f>
        <v>Dec 2018</v>
      </c>
      <c r="DN163" s="21" t="str">
        <f>ZZZ__FnCalls!H103</f>
        <v>2018</v>
      </c>
      <c r="DO163" s="20" t="str">
        <f>ZZZ__FnCalls!F115</f>
        <v>Jan 2019</v>
      </c>
      <c r="DP163" s="20" t="str">
        <f>ZZZ__FnCalls!F116</f>
        <v>Feb 2019</v>
      </c>
      <c r="DQ163" s="20" t="str">
        <f>ZZZ__FnCalls!F117</f>
        <v>Mar 2019</v>
      </c>
      <c r="DR163" s="20" t="str">
        <f>ZZZ__FnCalls!F118</f>
        <v>Apr 2019</v>
      </c>
      <c r="DS163" s="20" t="str">
        <f>ZZZ__FnCalls!F119</f>
        <v>May 2019</v>
      </c>
      <c r="DT163" s="20" t="str">
        <f>ZZZ__FnCalls!F120</f>
        <v>Jun 2019</v>
      </c>
      <c r="DU163" s="20" t="str">
        <f>ZZZ__FnCalls!F121</f>
        <v>Jul 2019</v>
      </c>
      <c r="DV163" s="20" t="str">
        <f>ZZZ__FnCalls!F122</f>
        <v>Aug 2019</v>
      </c>
      <c r="DW163" s="20" t="str">
        <f>ZZZ__FnCalls!F123</f>
        <v>Sep 2019</v>
      </c>
      <c r="DX163" s="20" t="str">
        <f>ZZZ__FnCalls!F124</f>
        <v>Oct 2019</v>
      </c>
      <c r="DY163" s="20" t="str">
        <f>ZZZ__FnCalls!F125</f>
        <v>Nov 2019</v>
      </c>
      <c r="DZ163" s="20" t="str">
        <f>ZZZ__FnCalls!F126</f>
        <v>Dec 2019</v>
      </c>
      <c r="EA163" s="21" t="str">
        <f>ZZZ__FnCalls!H115</f>
        <v>2019</v>
      </c>
      <c r="EB163" s="20" t="str">
        <f>ZZZ__FnCalls!F127</f>
        <v>Jan 2020</v>
      </c>
      <c r="EC163" s="20" t="str">
        <f>ZZZ__FnCalls!F128</f>
        <v>Feb 2020</v>
      </c>
      <c r="ED163" s="20" t="str">
        <f>ZZZ__FnCalls!F129</f>
        <v>Mar 2020</v>
      </c>
      <c r="EE163" s="20" t="str">
        <f>ZZZ__FnCalls!F130</f>
        <v>Apr 2020</v>
      </c>
      <c r="EF163" s="20" t="str">
        <f>ZZZ__FnCalls!F131</f>
        <v>May 2020</v>
      </c>
      <c r="EG163" s="20" t="str">
        <f>ZZZ__FnCalls!F132</f>
        <v>Jun 2020</v>
      </c>
      <c r="EH163" s="20" t="str">
        <f>ZZZ__FnCalls!F133</f>
        <v>Jul 2020</v>
      </c>
      <c r="EI163" s="20" t="str">
        <f>ZZZ__FnCalls!F134</f>
        <v>Aug 2020</v>
      </c>
      <c r="EJ163" s="20" t="str">
        <f>ZZZ__FnCalls!F135</f>
        <v>Sep 2020</v>
      </c>
      <c r="EK163" s="20" t="str">
        <f>ZZZ__FnCalls!F136</f>
        <v>Oct 2020</v>
      </c>
      <c r="EL163" s="20" t="str">
        <f>ZZZ__FnCalls!F137</f>
        <v>Nov 2020</v>
      </c>
      <c r="EM163" s="20" t="str">
        <f>ZZZ__FnCalls!F138</f>
        <v>Dec 2020</v>
      </c>
      <c r="EN163" s="21" t="str">
        <f>ZZZ__FnCalls!H127</f>
        <v>2020</v>
      </c>
    </row>
    <row r="164" spans="1:144" ht="12.75" customHeight="1">
      <c r="A164" s="5"/>
      <c r="B164" s="44">
        <f>ZZZ__FnCalls!A7</f>
        <v>40179</v>
      </c>
      <c r="C164" s="44">
        <f>ZZZ__FnCalls!A8</f>
        <v>40210</v>
      </c>
      <c r="D164" s="44">
        <f>ZZZ__FnCalls!A9</f>
        <v>40238</v>
      </c>
      <c r="E164" s="44">
        <f>ZZZ__FnCalls!A10</f>
        <v>40269</v>
      </c>
      <c r="F164" s="44">
        <f>ZZZ__FnCalls!A11</f>
        <v>40299</v>
      </c>
      <c r="G164" s="44">
        <f>ZZZ__FnCalls!A12</f>
        <v>40330</v>
      </c>
      <c r="H164" s="44">
        <f>ZZZ__FnCalls!A13</f>
        <v>40360</v>
      </c>
      <c r="I164" s="44">
        <f>ZZZ__FnCalls!A14</f>
        <v>40391</v>
      </c>
      <c r="J164" s="44">
        <f>ZZZ__FnCalls!A15</f>
        <v>40422</v>
      </c>
      <c r="K164" s="44">
        <f>ZZZ__FnCalls!A16</f>
        <v>40452</v>
      </c>
      <c r="L164" s="44">
        <f>ZZZ__FnCalls!A17</f>
        <v>40483</v>
      </c>
      <c r="M164" s="44">
        <f>ZZZ__FnCalls!A18</f>
        <v>40513</v>
      </c>
      <c r="N164" s="45">
        <f>ZZZ__FnCalls!A7</f>
        <v>40179</v>
      </c>
      <c r="O164" s="44">
        <f>ZZZ__FnCalls!A19</f>
        <v>40544</v>
      </c>
      <c r="P164" s="44">
        <f>ZZZ__FnCalls!A20</f>
        <v>40575</v>
      </c>
      <c r="Q164" s="44">
        <f>ZZZ__FnCalls!A21</f>
        <v>40603</v>
      </c>
      <c r="R164" s="44">
        <f>ZZZ__FnCalls!A22</f>
        <v>40634</v>
      </c>
      <c r="S164" s="44">
        <f>ZZZ__FnCalls!A23</f>
        <v>40664</v>
      </c>
      <c r="T164" s="44">
        <f>ZZZ__FnCalls!A24</f>
        <v>40695</v>
      </c>
      <c r="U164" s="44">
        <f>ZZZ__FnCalls!A25</f>
        <v>40725</v>
      </c>
      <c r="V164" s="44">
        <f>ZZZ__FnCalls!A26</f>
        <v>40756</v>
      </c>
      <c r="W164" s="44">
        <f>ZZZ__FnCalls!A27</f>
        <v>40787</v>
      </c>
      <c r="X164" s="44">
        <f>ZZZ__FnCalls!A28</f>
        <v>40817</v>
      </c>
      <c r="Y164" s="44">
        <f>ZZZ__FnCalls!A29</f>
        <v>40848</v>
      </c>
      <c r="Z164" s="44">
        <f>ZZZ__FnCalls!A30</f>
        <v>40878</v>
      </c>
      <c r="AA164" s="45">
        <f>ZZZ__FnCalls!A19</f>
        <v>40544</v>
      </c>
      <c r="AB164" s="44">
        <f>ZZZ__FnCalls!A31</f>
        <v>40909</v>
      </c>
      <c r="AC164" s="44">
        <f>ZZZ__FnCalls!A32</f>
        <v>40940</v>
      </c>
      <c r="AD164" s="44">
        <f>ZZZ__FnCalls!A33</f>
        <v>40969</v>
      </c>
      <c r="AE164" s="44">
        <f>ZZZ__FnCalls!A34</f>
        <v>41000</v>
      </c>
      <c r="AF164" s="44">
        <f>ZZZ__FnCalls!A35</f>
        <v>41030</v>
      </c>
      <c r="AG164" s="44">
        <f>ZZZ__FnCalls!A36</f>
        <v>41061</v>
      </c>
      <c r="AH164" s="44">
        <f>ZZZ__FnCalls!A37</f>
        <v>41091</v>
      </c>
      <c r="AI164" s="44">
        <f>ZZZ__FnCalls!A38</f>
        <v>41122</v>
      </c>
      <c r="AJ164" s="44">
        <f>ZZZ__FnCalls!A39</f>
        <v>41153</v>
      </c>
      <c r="AK164" s="44">
        <f>ZZZ__FnCalls!A40</f>
        <v>41183</v>
      </c>
      <c r="AL164" s="44">
        <f>ZZZ__FnCalls!A41</f>
        <v>41214</v>
      </c>
      <c r="AM164" s="44">
        <f>ZZZ__FnCalls!A42</f>
        <v>41244</v>
      </c>
      <c r="AN164" s="45">
        <f>ZZZ__FnCalls!A31</f>
        <v>40909</v>
      </c>
      <c r="AO164" s="44">
        <f>ZZZ__FnCalls!A43</f>
        <v>41275</v>
      </c>
      <c r="AP164" s="44">
        <f>ZZZ__FnCalls!A44</f>
        <v>41306</v>
      </c>
      <c r="AQ164" s="44">
        <f>ZZZ__FnCalls!A45</f>
        <v>41334</v>
      </c>
      <c r="AR164" s="44">
        <f>ZZZ__FnCalls!A46</f>
        <v>41365</v>
      </c>
      <c r="AS164" s="44">
        <f>ZZZ__FnCalls!A47</f>
        <v>41395</v>
      </c>
      <c r="AT164" s="44">
        <f>ZZZ__FnCalls!A48</f>
        <v>41426</v>
      </c>
      <c r="AU164" s="44">
        <f>ZZZ__FnCalls!A49</f>
        <v>41456</v>
      </c>
      <c r="AV164" s="44">
        <f>ZZZ__FnCalls!A50</f>
        <v>41487</v>
      </c>
      <c r="AW164" s="44">
        <f>ZZZ__FnCalls!A51</f>
        <v>41518</v>
      </c>
      <c r="AX164" s="44">
        <f>ZZZ__FnCalls!A52</f>
        <v>41548</v>
      </c>
      <c r="AY164" s="44">
        <f>ZZZ__FnCalls!A53</f>
        <v>41579</v>
      </c>
      <c r="AZ164" s="44">
        <f>ZZZ__FnCalls!A54</f>
        <v>41609</v>
      </c>
      <c r="BA164" s="45">
        <f>ZZZ__FnCalls!A43</f>
        <v>41275</v>
      </c>
      <c r="BB164" s="44">
        <f>ZZZ__FnCalls!A55</f>
        <v>41640</v>
      </c>
      <c r="BC164" s="44">
        <f>ZZZ__FnCalls!A56</f>
        <v>41671</v>
      </c>
      <c r="BD164" s="44">
        <f>ZZZ__FnCalls!A57</f>
        <v>41699</v>
      </c>
      <c r="BE164" s="44">
        <f>ZZZ__FnCalls!A58</f>
        <v>41730</v>
      </c>
      <c r="BF164" s="44">
        <f>ZZZ__FnCalls!A59</f>
        <v>41760</v>
      </c>
      <c r="BG164" s="44">
        <f>ZZZ__FnCalls!A60</f>
        <v>41791</v>
      </c>
      <c r="BH164" s="44">
        <f>ZZZ__FnCalls!A61</f>
        <v>41821</v>
      </c>
      <c r="BI164" s="44">
        <f>ZZZ__FnCalls!A62</f>
        <v>41852</v>
      </c>
      <c r="BJ164" s="44">
        <f>ZZZ__FnCalls!A63</f>
        <v>41883</v>
      </c>
      <c r="BK164" s="44">
        <f>ZZZ__FnCalls!A64</f>
        <v>41913</v>
      </c>
      <c r="BL164" s="44">
        <f>ZZZ__FnCalls!A65</f>
        <v>41944</v>
      </c>
      <c r="BM164" s="44">
        <f>ZZZ__FnCalls!A66</f>
        <v>41974</v>
      </c>
      <c r="BN164" s="45">
        <f>ZZZ__FnCalls!A55</f>
        <v>41640</v>
      </c>
      <c r="BO164" s="44">
        <f>ZZZ__FnCalls!A67</f>
        <v>42005</v>
      </c>
      <c r="BP164" s="44">
        <f>ZZZ__FnCalls!A68</f>
        <v>42036</v>
      </c>
      <c r="BQ164" s="44">
        <f>ZZZ__FnCalls!A69</f>
        <v>42064</v>
      </c>
      <c r="BR164" s="44">
        <f>ZZZ__FnCalls!A70</f>
        <v>42095</v>
      </c>
      <c r="BS164" s="44">
        <f>ZZZ__FnCalls!A71</f>
        <v>42125</v>
      </c>
      <c r="BT164" s="44">
        <f>ZZZ__FnCalls!A72</f>
        <v>42156</v>
      </c>
      <c r="BU164" s="44">
        <f>ZZZ__FnCalls!A73</f>
        <v>42186</v>
      </c>
      <c r="BV164" s="44">
        <f>ZZZ__FnCalls!A74</f>
        <v>42217</v>
      </c>
      <c r="BW164" s="44">
        <f>ZZZ__FnCalls!A75</f>
        <v>42248</v>
      </c>
      <c r="BX164" s="44">
        <f>ZZZ__FnCalls!A76</f>
        <v>42278</v>
      </c>
      <c r="BY164" s="44">
        <f>ZZZ__FnCalls!A77</f>
        <v>42309</v>
      </c>
      <c r="BZ164" s="44">
        <f>ZZZ__FnCalls!A78</f>
        <v>42339</v>
      </c>
      <c r="CA164" s="45">
        <f>ZZZ__FnCalls!A67</f>
        <v>42005</v>
      </c>
      <c r="CB164" s="44">
        <f>ZZZ__FnCalls!A79</f>
        <v>42370</v>
      </c>
      <c r="CC164" s="44">
        <f>ZZZ__FnCalls!A80</f>
        <v>42401</v>
      </c>
      <c r="CD164" s="44">
        <f>ZZZ__FnCalls!A81</f>
        <v>42430</v>
      </c>
      <c r="CE164" s="44">
        <f>ZZZ__FnCalls!A82</f>
        <v>42461</v>
      </c>
      <c r="CF164" s="44">
        <f>ZZZ__FnCalls!A83</f>
        <v>42491</v>
      </c>
      <c r="CG164" s="44">
        <f>ZZZ__FnCalls!A84</f>
        <v>42522</v>
      </c>
      <c r="CH164" s="44">
        <f>ZZZ__FnCalls!A85</f>
        <v>42552</v>
      </c>
      <c r="CI164" s="44">
        <f>ZZZ__FnCalls!A86</f>
        <v>42583</v>
      </c>
      <c r="CJ164" s="44">
        <f>ZZZ__FnCalls!A87</f>
        <v>42614</v>
      </c>
      <c r="CK164" s="44">
        <f>ZZZ__FnCalls!A88</f>
        <v>42644</v>
      </c>
      <c r="CL164" s="44">
        <f>ZZZ__FnCalls!A89</f>
        <v>42675</v>
      </c>
      <c r="CM164" s="44">
        <f>ZZZ__FnCalls!A90</f>
        <v>42705</v>
      </c>
      <c r="CN164" s="45">
        <f>ZZZ__FnCalls!A79</f>
        <v>42370</v>
      </c>
      <c r="CO164" s="44">
        <f>ZZZ__FnCalls!A91</f>
        <v>42736</v>
      </c>
      <c r="CP164" s="44">
        <f>ZZZ__FnCalls!A92</f>
        <v>42767</v>
      </c>
      <c r="CQ164" s="44">
        <f>ZZZ__FnCalls!A93</f>
        <v>42795</v>
      </c>
      <c r="CR164" s="44">
        <f>ZZZ__FnCalls!A94</f>
        <v>42826</v>
      </c>
      <c r="CS164" s="44">
        <f>ZZZ__FnCalls!A95</f>
        <v>42856</v>
      </c>
      <c r="CT164" s="44">
        <f>ZZZ__FnCalls!A96</f>
        <v>42887</v>
      </c>
      <c r="CU164" s="44">
        <f>ZZZ__FnCalls!A97</f>
        <v>42917</v>
      </c>
      <c r="CV164" s="44">
        <f>ZZZ__FnCalls!A98</f>
        <v>42948</v>
      </c>
      <c r="CW164" s="44">
        <f>ZZZ__FnCalls!A99</f>
        <v>42979</v>
      </c>
      <c r="CX164" s="44">
        <f>ZZZ__FnCalls!A100</f>
        <v>43009</v>
      </c>
      <c r="CY164" s="44">
        <f>ZZZ__FnCalls!A101</f>
        <v>43040</v>
      </c>
      <c r="CZ164" s="44">
        <f>ZZZ__FnCalls!A102</f>
        <v>43070</v>
      </c>
      <c r="DA164" s="45">
        <f>ZZZ__FnCalls!A91</f>
        <v>42736</v>
      </c>
      <c r="DB164" s="44">
        <f>ZZZ__FnCalls!A103</f>
        <v>43101</v>
      </c>
      <c r="DC164" s="44">
        <f>ZZZ__FnCalls!A104</f>
        <v>43132</v>
      </c>
      <c r="DD164" s="44">
        <f>ZZZ__FnCalls!A105</f>
        <v>43160</v>
      </c>
      <c r="DE164" s="44">
        <f>ZZZ__FnCalls!A106</f>
        <v>43191</v>
      </c>
      <c r="DF164" s="44">
        <f>ZZZ__FnCalls!A107</f>
        <v>43221</v>
      </c>
      <c r="DG164" s="44">
        <f>ZZZ__FnCalls!A108</f>
        <v>43252</v>
      </c>
      <c r="DH164" s="44">
        <f>ZZZ__FnCalls!A109</f>
        <v>43282</v>
      </c>
      <c r="DI164" s="44">
        <f>ZZZ__FnCalls!A110</f>
        <v>43313</v>
      </c>
      <c r="DJ164" s="44">
        <f>ZZZ__FnCalls!A111</f>
        <v>43344</v>
      </c>
      <c r="DK164" s="44">
        <f>ZZZ__FnCalls!A112</f>
        <v>43374</v>
      </c>
      <c r="DL164" s="44">
        <f>ZZZ__FnCalls!A113</f>
        <v>43405</v>
      </c>
      <c r="DM164" s="44">
        <f>ZZZ__FnCalls!A114</f>
        <v>43435</v>
      </c>
      <c r="DN164" s="45">
        <f>ZZZ__FnCalls!A103</f>
        <v>43101</v>
      </c>
      <c r="DO164" s="44">
        <f>ZZZ__FnCalls!A115</f>
        <v>43466</v>
      </c>
      <c r="DP164" s="44">
        <f>ZZZ__FnCalls!A116</f>
        <v>43497</v>
      </c>
      <c r="DQ164" s="44">
        <f>ZZZ__FnCalls!A117</f>
        <v>43525</v>
      </c>
      <c r="DR164" s="44">
        <f>ZZZ__FnCalls!A118</f>
        <v>43556</v>
      </c>
      <c r="DS164" s="44">
        <f>ZZZ__FnCalls!A119</f>
        <v>43586</v>
      </c>
      <c r="DT164" s="44">
        <f>ZZZ__FnCalls!A120</f>
        <v>43617</v>
      </c>
      <c r="DU164" s="44">
        <f>ZZZ__FnCalls!A121</f>
        <v>43647</v>
      </c>
      <c r="DV164" s="44">
        <f>ZZZ__FnCalls!A122</f>
        <v>43678</v>
      </c>
      <c r="DW164" s="44">
        <f>ZZZ__FnCalls!A123</f>
        <v>43709</v>
      </c>
      <c r="DX164" s="44">
        <f>ZZZ__FnCalls!A124</f>
        <v>43739</v>
      </c>
      <c r="DY164" s="44">
        <f>ZZZ__FnCalls!A125</f>
        <v>43770</v>
      </c>
      <c r="DZ164" s="44">
        <f>ZZZ__FnCalls!A126</f>
        <v>43800</v>
      </c>
      <c r="EA164" s="45">
        <f>ZZZ__FnCalls!A115</f>
        <v>43466</v>
      </c>
      <c r="EB164" s="44">
        <f>ZZZ__FnCalls!A127</f>
        <v>43831</v>
      </c>
      <c r="EC164" s="44">
        <f>ZZZ__FnCalls!A128</f>
        <v>43862</v>
      </c>
      <c r="ED164" s="44">
        <f>ZZZ__FnCalls!A129</f>
        <v>43891</v>
      </c>
      <c r="EE164" s="44">
        <f>ZZZ__FnCalls!A130</f>
        <v>43922</v>
      </c>
      <c r="EF164" s="44">
        <f>ZZZ__FnCalls!A131</f>
        <v>43952</v>
      </c>
      <c r="EG164" s="44">
        <f>ZZZ__FnCalls!A132</f>
        <v>43983</v>
      </c>
      <c r="EH164" s="44">
        <f>ZZZ__FnCalls!A133</f>
        <v>44013</v>
      </c>
      <c r="EI164" s="44">
        <f>ZZZ__FnCalls!A134</f>
        <v>44044</v>
      </c>
      <c r="EJ164" s="44">
        <f>ZZZ__FnCalls!A135</f>
        <v>44075</v>
      </c>
      <c r="EK164" s="44">
        <f>ZZZ__FnCalls!A136</f>
        <v>44105</v>
      </c>
      <c r="EL164" s="44">
        <f>ZZZ__FnCalls!A137</f>
        <v>44136</v>
      </c>
      <c r="EM164" s="44">
        <f>ZZZ__FnCalls!A138</f>
        <v>44166</v>
      </c>
      <c r="EN164" s="45">
        <f>ZZZ__FnCalls!A127</f>
        <v>43831</v>
      </c>
    </row>
    <row r="165" spans="1:144" ht="12.75" customHeight="1">
      <c r="A165" s="2" t="str">
        <f>"Employment_stdev_2"</f>
        <v>Employment_stdev_2</v>
      </c>
    </row>
    <row r="166" spans="1:144" ht="12.75" customHeight="1">
      <c r="B166" s="19" t="str">
        <f>ZZZ__FnCalls!F7</f>
        <v>Jan 2010</v>
      </c>
      <c r="C166" s="20" t="str">
        <f>ZZZ__FnCalls!F8</f>
        <v>Feb 2010</v>
      </c>
      <c r="D166" s="20" t="str">
        <f>ZZZ__FnCalls!F9</f>
        <v>Mar 2010</v>
      </c>
      <c r="E166" s="20" t="str">
        <f>ZZZ__FnCalls!F10</f>
        <v>Apr 2010</v>
      </c>
      <c r="F166" s="20" t="str">
        <f>ZZZ__FnCalls!F11</f>
        <v>May 2010</v>
      </c>
      <c r="G166" s="20" t="str">
        <f>ZZZ__FnCalls!F12</f>
        <v>Jun 2010</v>
      </c>
      <c r="H166" s="20" t="str">
        <f>ZZZ__FnCalls!F13</f>
        <v>Jul 2010</v>
      </c>
      <c r="I166" s="20" t="str">
        <f>ZZZ__FnCalls!F14</f>
        <v>Aug 2010</v>
      </c>
      <c r="J166" s="20" t="str">
        <f>ZZZ__FnCalls!F15</f>
        <v>Sep 2010</v>
      </c>
      <c r="K166" s="20" t="str">
        <f>ZZZ__FnCalls!F16</f>
        <v>Oct 2010</v>
      </c>
      <c r="L166" s="20" t="str">
        <f>ZZZ__FnCalls!F17</f>
        <v>Nov 2010</v>
      </c>
      <c r="M166" s="20" t="str">
        <f>ZZZ__FnCalls!F18</f>
        <v>Dec 2010</v>
      </c>
      <c r="N166" s="21" t="str">
        <f>ZZZ__FnCalls!H7</f>
        <v>2010</v>
      </c>
      <c r="O166" s="20" t="str">
        <f>ZZZ__FnCalls!F19</f>
        <v>Jan 2011</v>
      </c>
      <c r="P166" s="20" t="str">
        <f>ZZZ__FnCalls!F20</f>
        <v>Feb 2011</v>
      </c>
      <c r="Q166" s="20" t="str">
        <f>ZZZ__FnCalls!F21</f>
        <v>Mar 2011</v>
      </c>
      <c r="R166" s="20" t="str">
        <f>ZZZ__FnCalls!F22</f>
        <v>Apr 2011</v>
      </c>
      <c r="S166" s="20" t="str">
        <f>ZZZ__FnCalls!F23</f>
        <v>May 2011</v>
      </c>
      <c r="T166" s="20" t="str">
        <f>ZZZ__FnCalls!F24</f>
        <v>Jun 2011</v>
      </c>
      <c r="U166" s="20" t="str">
        <f>ZZZ__FnCalls!F25</f>
        <v>Jul 2011</v>
      </c>
      <c r="V166" s="20" t="str">
        <f>ZZZ__FnCalls!F26</f>
        <v>Aug 2011</v>
      </c>
      <c r="W166" s="20" t="str">
        <f>ZZZ__FnCalls!F27</f>
        <v>Sep 2011</v>
      </c>
      <c r="X166" s="20" t="str">
        <f>ZZZ__FnCalls!F28</f>
        <v>Oct 2011</v>
      </c>
      <c r="Y166" s="20" t="str">
        <f>ZZZ__FnCalls!F29</f>
        <v>Nov 2011</v>
      </c>
      <c r="Z166" s="20" t="str">
        <f>ZZZ__FnCalls!F30</f>
        <v>Dec 2011</v>
      </c>
      <c r="AA166" s="21" t="str">
        <f>ZZZ__FnCalls!H19</f>
        <v>2011</v>
      </c>
      <c r="AB166" s="20" t="str">
        <f>ZZZ__FnCalls!F31</f>
        <v>Jan 2012</v>
      </c>
      <c r="AC166" s="20" t="str">
        <f>ZZZ__FnCalls!F32</f>
        <v>Feb 2012</v>
      </c>
      <c r="AD166" s="20" t="str">
        <f>ZZZ__FnCalls!F33</f>
        <v>Mar 2012</v>
      </c>
      <c r="AE166" s="20" t="str">
        <f>ZZZ__FnCalls!F34</f>
        <v>Apr 2012</v>
      </c>
      <c r="AF166" s="20" t="str">
        <f>ZZZ__FnCalls!F35</f>
        <v>May 2012</v>
      </c>
      <c r="AG166" s="20" t="str">
        <f>ZZZ__FnCalls!F36</f>
        <v>Jun 2012</v>
      </c>
      <c r="AH166" s="20" t="str">
        <f>ZZZ__FnCalls!F37</f>
        <v>Jul 2012</v>
      </c>
      <c r="AI166" s="20" t="str">
        <f>ZZZ__FnCalls!F38</f>
        <v>Aug 2012</v>
      </c>
      <c r="AJ166" s="20" t="str">
        <f>ZZZ__FnCalls!F39</f>
        <v>Sep 2012</v>
      </c>
      <c r="AK166" s="20" t="str">
        <f>ZZZ__FnCalls!F40</f>
        <v>Oct 2012</v>
      </c>
      <c r="AL166" s="20" t="str">
        <f>ZZZ__FnCalls!F41</f>
        <v>Nov 2012</v>
      </c>
      <c r="AM166" s="20" t="str">
        <f>ZZZ__FnCalls!F42</f>
        <v>Dec 2012</v>
      </c>
      <c r="AN166" s="21" t="str">
        <f>ZZZ__FnCalls!H31</f>
        <v>2012</v>
      </c>
      <c r="AO166" s="20" t="str">
        <f>ZZZ__FnCalls!F43</f>
        <v>Jan 2013</v>
      </c>
      <c r="AP166" s="20" t="str">
        <f>ZZZ__FnCalls!F44</f>
        <v>Feb 2013</v>
      </c>
      <c r="AQ166" s="20" t="str">
        <f>ZZZ__FnCalls!F45</f>
        <v>Mar 2013</v>
      </c>
      <c r="AR166" s="20" t="str">
        <f>ZZZ__FnCalls!F46</f>
        <v>Apr 2013</v>
      </c>
      <c r="AS166" s="20" t="str">
        <f>ZZZ__FnCalls!F47</f>
        <v>May 2013</v>
      </c>
      <c r="AT166" s="20" t="str">
        <f>ZZZ__FnCalls!F48</f>
        <v>Jun 2013</v>
      </c>
      <c r="AU166" s="20" t="str">
        <f>ZZZ__FnCalls!F49</f>
        <v>Jul 2013</v>
      </c>
      <c r="AV166" s="20" t="str">
        <f>ZZZ__FnCalls!F50</f>
        <v>Aug 2013</v>
      </c>
      <c r="AW166" s="20" t="str">
        <f>ZZZ__FnCalls!F51</f>
        <v>Sep 2013</v>
      </c>
      <c r="AX166" s="20" t="str">
        <f>ZZZ__FnCalls!F52</f>
        <v>Oct 2013</v>
      </c>
      <c r="AY166" s="20" t="str">
        <f>ZZZ__FnCalls!F53</f>
        <v>Nov 2013</v>
      </c>
      <c r="AZ166" s="20" t="str">
        <f>ZZZ__FnCalls!F54</f>
        <v>Dec 2013</v>
      </c>
      <c r="BA166" s="21" t="str">
        <f>ZZZ__FnCalls!H43</f>
        <v>2013</v>
      </c>
      <c r="BB166" s="20" t="str">
        <f>ZZZ__FnCalls!F55</f>
        <v>Jan 2014</v>
      </c>
      <c r="BC166" s="20" t="str">
        <f>ZZZ__FnCalls!F56</f>
        <v>Feb 2014</v>
      </c>
      <c r="BD166" s="20" t="str">
        <f>ZZZ__FnCalls!F57</f>
        <v>Mar 2014</v>
      </c>
      <c r="BE166" s="20" t="str">
        <f>ZZZ__FnCalls!F58</f>
        <v>Apr 2014</v>
      </c>
      <c r="BF166" s="20" t="str">
        <f>ZZZ__FnCalls!F59</f>
        <v>May 2014</v>
      </c>
      <c r="BG166" s="20" t="str">
        <f>ZZZ__FnCalls!F60</f>
        <v>Jun 2014</v>
      </c>
      <c r="BH166" s="20" t="str">
        <f>ZZZ__FnCalls!F61</f>
        <v>Jul 2014</v>
      </c>
      <c r="BI166" s="20" t="str">
        <f>ZZZ__FnCalls!F62</f>
        <v>Aug 2014</v>
      </c>
      <c r="BJ166" s="20" t="str">
        <f>ZZZ__FnCalls!F63</f>
        <v>Sep 2014</v>
      </c>
      <c r="BK166" s="20" t="str">
        <f>ZZZ__FnCalls!F64</f>
        <v>Oct 2014</v>
      </c>
      <c r="BL166" s="20" t="str">
        <f>ZZZ__FnCalls!F65</f>
        <v>Nov 2014</v>
      </c>
      <c r="BM166" s="20" t="str">
        <f>ZZZ__FnCalls!F66</f>
        <v>Dec 2014</v>
      </c>
      <c r="BN166" s="21" t="str">
        <f>ZZZ__FnCalls!H55</f>
        <v>2014</v>
      </c>
      <c r="BO166" s="20" t="str">
        <f>ZZZ__FnCalls!F67</f>
        <v>Jan 2015</v>
      </c>
      <c r="BP166" s="20" t="str">
        <f>ZZZ__FnCalls!F68</f>
        <v>Feb 2015</v>
      </c>
      <c r="BQ166" s="20" t="str">
        <f>ZZZ__FnCalls!F69</f>
        <v>Mar 2015</v>
      </c>
      <c r="BR166" s="20" t="str">
        <f>ZZZ__FnCalls!F70</f>
        <v>Apr 2015</v>
      </c>
      <c r="BS166" s="20" t="str">
        <f>ZZZ__FnCalls!F71</f>
        <v>May 2015</v>
      </c>
      <c r="BT166" s="20" t="str">
        <f>ZZZ__FnCalls!F72</f>
        <v>Jun 2015</v>
      </c>
      <c r="BU166" s="20" t="str">
        <f>ZZZ__FnCalls!F73</f>
        <v>Jul 2015</v>
      </c>
      <c r="BV166" s="20" t="str">
        <f>ZZZ__FnCalls!F74</f>
        <v>Aug 2015</v>
      </c>
      <c r="BW166" s="20" t="str">
        <f>ZZZ__FnCalls!F75</f>
        <v>Sep 2015</v>
      </c>
      <c r="BX166" s="20" t="str">
        <f>ZZZ__FnCalls!F76</f>
        <v>Oct 2015</v>
      </c>
      <c r="BY166" s="20" t="str">
        <f>ZZZ__FnCalls!F77</f>
        <v>Nov 2015</v>
      </c>
      <c r="BZ166" s="20" t="str">
        <f>ZZZ__FnCalls!F78</f>
        <v>Dec 2015</v>
      </c>
      <c r="CA166" s="21" t="str">
        <f>ZZZ__FnCalls!H67</f>
        <v>2015</v>
      </c>
      <c r="CB166" s="20" t="str">
        <f>ZZZ__FnCalls!F79</f>
        <v>Jan 2016</v>
      </c>
      <c r="CC166" s="20" t="str">
        <f>ZZZ__FnCalls!F80</f>
        <v>Feb 2016</v>
      </c>
      <c r="CD166" s="20" t="str">
        <f>ZZZ__FnCalls!F81</f>
        <v>Mar 2016</v>
      </c>
      <c r="CE166" s="20" t="str">
        <f>ZZZ__FnCalls!F82</f>
        <v>Apr 2016</v>
      </c>
      <c r="CF166" s="20" t="str">
        <f>ZZZ__FnCalls!F83</f>
        <v>May 2016</v>
      </c>
      <c r="CG166" s="20" t="str">
        <f>ZZZ__FnCalls!F84</f>
        <v>Jun 2016</v>
      </c>
      <c r="CH166" s="20" t="str">
        <f>ZZZ__FnCalls!F85</f>
        <v>Jul 2016</v>
      </c>
      <c r="CI166" s="20" t="str">
        <f>ZZZ__FnCalls!F86</f>
        <v>Aug 2016</v>
      </c>
      <c r="CJ166" s="20" t="str">
        <f>ZZZ__FnCalls!F87</f>
        <v>Sep 2016</v>
      </c>
      <c r="CK166" s="20" t="str">
        <f>ZZZ__FnCalls!F88</f>
        <v>Oct 2016</v>
      </c>
      <c r="CL166" s="20" t="str">
        <f>ZZZ__FnCalls!F89</f>
        <v>Nov 2016</v>
      </c>
      <c r="CM166" s="20" t="str">
        <f>ZZZ__FnCalls!F90</f>
        <v>Dec 2016</v>
      </c>
      <c r="CN166" s="21" t="str">
        <f>ZZZ__FnCalls!H79</f>
        <v>2016</v>
      </c>
      <c r="CO166" s="20" t="str">
        <f>ZZZ__FnCalls!F91</f>
        <v>Jan 2017</v>
      </c>
      <c r="CP166" s="20" t="str">
        <f>ZZZ__FnCalls!F92</f>
        <v>Feb 2017</v>
      </c>
      <c r="CQ166" s="20" t="str">
        <f>ZZZ__FnCalls!F93</f>
        <v>Mar 2017</v>
      </c>
      <c r="CR166" s="20" t="str">
        <f>ZZZ__FnCalls!F94</f>
        <v>Apr 2017</v>
      </c>
      <c r="CS166" s="20" t="str">
        <f>ZZZ__FnCalls!F95</f>
        <v>May 2017</v>
      </c>
      <c r="CT166" s="20" t="str">
        <f>ZZZ__FnCalls!F96</f>
        <v>Jun 2017</v>
      </c>
      <c r="CU166" s="20" t="str">
        <f>ZZZ__FnCalls!F97</f>
        <v>Jul 2017</v>
      </c>
      <c r="CV166" s="20" t="str">
        <f>ZZZ__FnCalls!F98</f>
        <v>Aug 2017</v>
      </c>
      <c r="CW166" s="20" t="str">
        <f>ZZZ__FnCalls!F99</f>
        <v>Sep 2017</v>
      </c>
      <c r="CX166" s="20" t="str">
        <f>ZZZ__FnCalls!F100</f>
        <v>Oct 2017</v>
      </c>
      <c r="CY166" s="20" t="str">
        <f>ZZZ__FnCalls!F101</f>
        <v>Nov 2017</v>
      </c>
      <c r="CZ166" s="20" t="str">
        <f>ZZZ__FnCalls!F102</f>
        <v>Dec 2017</v>
      </c>
      <c r="DA166" s="21" t="str">
        <f>ZZZ__FnCalls!H91</f>
        <v>2017</v>
      </c>
      <c r="DB166" s="20" t="str">
        <f>ZZZ__FnCalls!F103</f>
        <v>Jan 2018</v>
      </c>
      <c r="DC166" s="20" t="str">
        <f>ZZZ__FnCalls!F104</f>
        <v>Feb 2018</v>
      </c>
      <c r="DD166" s="20" t="str">
        <f>ZZZ__FnCalls!F105</f>
        <v>Mar 2018</v>
      </c>
      <c r="DE166" s="20" t="str">
        <f>ZZZ__FnCalls!F106</f>
        <v>Apr 2018</v>
      </c>
      <c r="DF166" s="20" t="str">
        <f>ZZZ__FnCalls!F107</f>
        <v>May 2018</v>
      </c>
      <c r="DG166" s="20" t="str">
        <f>ZZZ__FnCalls!F108</f>
        <v>Jun 2018</v>
      </c>
      <c r="DH166" s="20" t="str">
        <f>ZZZ__FnCalls!F109</f>
        <v>Jul 2018</v>
      </c>
      <c r="DI166" s="20" t="str">
        <f>ZZZ__FnCalls!F110</f>
        <v>Aug 2018</v>
      </c>
      <c r="DJ166" s="20" t="str">
        <f>ZZZ__FnCalls!F111</f>
        <v>Sep 2018</v>
      </c>
      <c r="DK166" s="20" t="str">
        <f>ZZZ__FnCalls!F112</f>
        <v>Oct 2018</v>
      </c>
      <c r="DL166" s="20" t="str">
        <f>ZZZ__FnCalls!F113</f>
        <v>Nov 2018</v>
      </c>
      <c r="DM166" s="20" t="str">
        <f>ZZZ__FnCalls!F114</f>
        <v>Dec 2018</v>
      </c>
      <c r="DN166" s="21" t="str">
        <f>ZZZ__FnCalls!H103</f>
        <v>2018</v>
      </c>
      <c r="DO166" s="20" t="str">
        <f>ZZZ__FnCalls!F115</f>
        <v>Jan 2019</v>
      </c>
      <c r="DP166" s="20" t="str">
        <f>ZZZ__FnCalls!F116</f>
        <v>Feb 2019</v>
      </c>
      <c r="DQ166" s="20" t="str">
        <f>ZZZ__FnCalls!F117</f>
        <v>Mar 2019</v>
      </c>
      <c r="DR166" s="20" t="str">
        <f>ZZZ__FnCalls!F118</f>
        <v>Apr 2019</v>
      </c>
      <c r="DS166" s="20" t="str">
        <f>ZZZ__FnCalls!F119</f>
        <v>May 2019</v>
      </c>
      <c r="DT166" s="20" t="str">
        <f>ZZZ__FnCalls!F120</f>
        <v>Jun 2019</v>
      </c>
      <c r="DU166" s="20" t="str">
        <f>ZZZ__FnCalls!F121</f>
        <v>Jul 2019</v>
      </c>
      <c r="DV166" s="20" t="str">
        <f>ZZZ__FnCalls!F122</f>
        <v>Aug 2019</v>
      </c>
      <c r="DW166" s="20" t="str">
        <f>ZZZ__FnCalls!F123</f>
        <v>Sep 2019</v>
      </c>
      <c r="DX166" s="20" t="str">
        <f>ZZZ__FnCalls!F124</f>
        <v>Oct 2019</v>
      </c>
      <c r="DY166" s="20" t="str">
        <f>ZZZ__FnCalls!F125</f>
        <v>Nov 2019</v>
      </c>
      <c r="DZ166" s="20" t="str">
        <f>ZZZ__FnCalls!F126</f>
        <v>Dec 2019</v>
      </c>
      <c r="EA166" s="21" t="str">
        <f>ZZZ__FnCalls!H115</f>
        <v>2019</v>
      </c>
      <c r="EB166" s="20" t="str">
        <f>ZZZ__FnCalls!F127</f>
        <v>Jan 2020</v>
      </c>
      <c r="EC166" s="20" t="str">
        <f>ZZZ__FnCalls!F128</f>
        <v>Feb 2020</v>
      </c>
      <c r="ED166" s="20" t="str">
        <f>ZZZ__FnCalls!F129</f>
        <v>Mar 2020</v>
      </c>
      <c r="EE166" s="20" t="str">
        <f>ZZZ__FnCalls!F130</f>
        <v>Apr 2020</v>
      </c>
      <c r="EF166" s="20" t="str">
        <f>ZZZ__FnCalls!F131</f>
        <v>May 2020</v>
      </c>
      <c r="EG166" s="20" t="str">
        <f>ZZZ__FnCalls!F132</f>
        <v>Jun 2020</v>
      </c>
      <c r="EH166" s="20" t="str">
        <f>ZZZ__FnCalls!F133</f>
        <v>Jul 2020</v>
      </c>
      <c r="EI166" s="20" t="str">
        <f>ZZZ__FnCalls!F134</f>
        <v>Aug 2020</v>
      </c>
      <c r="EJ166" s="20" t="str">
        <f>ZZZ__FnCalls!F135</f>
        <v>Sep 2020</v>
      </c>
      <c r="EK166" s="20" t="str">
        <f>ZZZ__FnCalls!F136</f>
        <v>Oct 2020</v>
      </c>
      <c r="EL166" s="20" t="str">
        <f>ZZZ__FnCalls!F137</f>
        <v>Nov 2020</v>
      </c>
      <c r="EM166" s="20" t="str">
        <f>ZZZ__FnCalls!F138</f>
        <v>Dec 2020</v>
      </c>
      <c r="EN166" s="21" t="str">
        <f>ZZZ__FnCalls!H127</f>
        <v>2020</v>
      </c>
    </row>
    <row r="167" spans="1:144" ht="12.75" customHeight="1">
      <c r="A167" s="5"/>
      <c r="B167" s="44" t="str">
        <f>ZZZ__FnCalls!F7</f>
        <v>Jan 2010</v>
      </c>
      <c r="C167" s="44" t="str">
        <f>ZZZ__FnCalls!F8</f>
        <v>Feb 2010</v>
      </c>
      <c r="D167" s="44" t="str">
        <f>ZZZ__FnCalls!F9</f>
        <v>Mar 2010</v>
      </c>
      <c r="E167" s="44" t="str">
        <f>ZZZ__FnCalls!F10</f>
        <v>Apr 2010</v>
      </c>
      <c r="F167" s="44" t="str">
        <f>ZZZ__FnCalls!F11</f>
        <v>May 2010</v>
      </c>
      <c r="G167" s="44" t="str">
        <f>ZZZ__FnCalls!F12</f>
        <v>Jun 2010</v>
      </c>
      <c r="H167" s="44" t="str">
        <f>ZZZ__FnCalls!F13</f>
        <v>Jul 2010</v>
      </c>
      <c r="I167" s="44" t="str">
        <f>ZZZ__FnCalls!F14</f>
        <v>Aug 2010</v>
      </c>
      <c r="J167" s="44" t="str">
        <f>ZZZ__FnCalls!F15</f>
        <v>Sep 2010</v>
      </c>
      <c r="K167" s="44" t="str">
        <f>ZZZ__FnCalls!F16</f>
        <v>Oct 2010</v>
      </c>
      <c r="L167" s="44" t="str">
        <f>ZZZ__FnCalls!F17</f>
        <v>Nov 2010</v>
      </c>
      <c r="M167" s="44" t="str">
        <f>ZZZ__FnCalls!F18</f>
        <v>Dec 2010</v>
      </c>
      <c r="N167" s="45" t="str">
        <f>ZZZ__FnCalls!F7</f>
        <v>Jan 2010</v>
      </c>
      <c r="O167" s="44" t="str">
        <f>ZZZ__FnCalls!F19</f>
        <v>Jan 2011</v>
      </c>
      <c r="P167" s="44" t="str">
        <f>ZZZ__FnCalls!F20</f>
        <v>Feb 2011</v>
      </c>
      <c r="Q167" s="44" t="str">
        <f>ZZZ__FnCalls!F21</f>
        <v>Mar 2011</v>
      </c>
      <c r="R167" s="44" t="str">
        <f>ZZZ__FnCalls!F22</f>
        <v>Apr 2011</v>
      </c>
      <c r="S167" s="44" t="str">
        <f>ZZZ__FnCalls!F23</f>
        <v>May 2011</v>
      </c>
      <c r="T167" s="44" t="str">
        <f>ZZZ__FnCalls!F24</f>
        <v>Jun 2011</v>
      </c>
      <c r="U167" s="44" t="str">
        <f>ZZZ__FnCalls!F25</f>
        <v>Jul 2011</v>
      </c>
      <c r="V167" s="44" t="str">
        <f>ZZZ__FnCalls!F26</f>
        <v>Aug 2011</v>
      </c>
      <c r="W167" s="44" t="str">
        <f>ZZZ__FnCalls!F27</f>
        <v>Sep 2011</v>
      </c>
      <c r="X167" s="44" t="str">
        <f>ZZZ__FnCalls!F28</f>
        <v>Oct 2011</v>
      </c>
      <c r="Y167" s="44" t="str">
        <f>ZZZ__FnCalls!F29</f>
        <v>Nov 2011</v>
      </c>
      <c r="Z167" s="44" t="str">
        <f>ZZZ__FnCalls!F30</f>
        <v>Dec 2011</v>
      </c>
      <c r="AA167" s="45" t="str">
        <f>ZZZ__FnCalls!F19</f>
        <v>Jan 2011</v>
      </c>
      <c r="AB167" s="44" t="str">
        <f>ZZZ__FnCalls!F31</f>
        <v>Jan 2012</v>
      </c>
      <c r="AC167" s="44" t="str">
        <f>ZZZ__FnCalls!F32</f>
        <v>Feb 2012</v>
      </c>
      <c r="AD167" s="44" t="str">
        <f>ZZZ__FnCalls!F33</f>
        <v>Mar 2012</v>
      </c>
      <c r="AE167" s="44" t="str">
        <f>ZZZ__FnCalls!F34</f>
        <v>Apr 2012</v>
      </c>
      <c r="AF167" s="44" t="str">
        <f>ZZZ__FnCalls!F35</f>
        <v>May 2012</v>
      </c>
      <c r="AG167" s="44" t="str">
        <f>ZZZ__FnCalls!F36</f>
        <v>Jun 2012</v>
      </c>
      <c r="AH167" s="44" t="str">
        <f>ZZZ__FnCalls!F37</f>
        <v>Jul 2012</v>
      </c>
      <c r="AI167" s="44" t="str">
        <f>ZZZ__FnCalls!F38</f>
        <v>Aug 2012</v>
      </c>
      <c r="AJ167" s="44" t="str">
        <f>ZZZ__FnCalls!F39</f>
        <v>Sep 2012</v>
      </c>
      <c r="AK167" s="44" t="str">
        <f>ZZZ__FnCalls!F40</f>
        <v>Oct 2012</v>
      </c>
      <c r="AL167" s="44" t="str">
        <f>ZZZ__FnCalls!F41</f>
        <v>Nov 2012</v>
      </c>
      <c r="AM167" s="44" t="str">
        <f>ZZZ__FnCalls!F42</f>
        <v>Dec 2012</v>
      </c>
      <c r="AN167" s="45" t="str">
        <f>ZZZ__FnCalls!F31</f>
        <v>Jan 2012</v>
      </c>
      <c r="AO167" s="44" t="str">
        <f>ZZZ__FnCalls!F43</f>
        <v>Jan 2013</v>
      </c>
      <c r="AP167" s="44" t="str">
        <f>ZZZ__FnCalls!F44</f>
        <v>Feb 2013</v>
      </c>
      <c r="AQ167" s="44" t="str">
        <f>ZZZ__FnCalls!F45</f>
        <v>Mar 2013</v>
      </c>
      <c r="AR167" s="44" t="str">
        <f>ZZZ__FnCalls!F46</f>
        <v>Apr 2013</v>
      </c>
      <c r="AS167" s="44" t="str">
        <f>ZZZ__FnCalls!F47</f>
        <v>May 2013</v>
      </c>
      <c r="AT167" s="44" t="str">
        <f>ZZZ__FnCalls!F48</f>
        <v>Jun 2013</v>
      </c>
      <c r="AU167" s="44" t="str">
        <f>ZZZ__FnCalls!F49</f>
        <v>Jul 2013</v>
      </c>
      <c r="AV167" s="44" t="str">
        <f>ZZZ__FnCalls!F50</f>
        <v>Aug 2013</v>
      </c>
      <c r="AW167" s="44" t="str">
        <f>ZZZ__FnCalls!F51</f>
        <v>Sep 2013</v>
      </c>
      <c r="AX167" s="44" t="str">
        <f>ZZZ__FnCalls!F52</f>
        <v>Oct 2013</v>
      </c>
      <c r="AY167" s="44" t="str">
        <f>ZZZ__FnCalls!F53</f>
        <v>Nov 2013</v>
      </c>
      <c r="AZ167" s="44" t="str">
        <f>ZZZ__FnCalls!F54</f>
        <v>Dec 2013</v>
      </c>
      <c r="BA167" s="45" t="str">
        <f>ZZZ__FnCalls!F43</f>
        <v>Jan 2013</v>
      </c>
      <c r="BB167" s="44" t="str">
        <f>ZZZ__FnCalls!F55</f>
        <v>Jan 2014</v>
      </c>
      <c r="BC167" s="44" t="str">
        <f>ZZZ__FnCalls!F56</f>
        <v>Feb 2014</v>
      </c>
      <c r="BD167" s="44" t="str">
        <f>ZZZ__FnCalls!F57</f>
        <v>Mar 2014</v>
      </c>
      <c r="BE167" s="44" t="str">
        <f>ZZZ__FnCalls!F58</f>
        <v>Apr 2014</v>
      </c>
      <c r="BF167" s="44" t="str">
        <f>ZZZ__FnCalls!F59</f>
        <v>May 2014</v>
      </c>
      <c r="BG167" s="44" t="str">
        <f>ZZZ__FnCalls!F60</f>
        <v>Jun 2014</v>
      </c>
      <c r="BH167" s="44" t="str">
        <f>ZZZ__FnCalls!F61</f>
        <v>Jul 2014</v>
      </c>
      <c r="BI167" s="44" t="str">
        <f>ZZZ__FnCalls!F62</f>
        <v>Aug 2014</v>
      </c>
      <c r="BJ167" s="44" t="str">
        <f>ZZZ__FnCalls!F63</f>
        <v>Sep 2014</v>
      </c>
      <c r="BK167" s="44" t="str">
        <f>ZZZ__FnCalls!F64</f>
        <v>Oct 2014</v>
      </c>
      <c r="BL167" s="44" t="str">
        <f>ZZZ__FnCalls!F65</f>
        <v>Nov 2014</v>
      </c>
      <c r="BM167" s="44" t="str">
        <f>ZZZ__FnCalls!F66</f>
        <v>Dec 2014</v>
      </c>
      <c r="BN167" s="45" t="str">
        <f>ZZZ__FnCalls!F55</f>
        <v>Jan 2014</v>
      </c>
      <c r="BO167" s="44" t="str">
        <f>ZZZ__FnCalls!F67</f>
        <v>Jan 2015</v>
      </c>
      <c r="BP167" s="44" t="str">
        <f>ZZZ__FnCalls!F68</f>
        <v>Feb 2015</v>
      </c>
      <c r="BQ167" s="44" t="str">
        <f>ZZZ__FnCalls!F69</f>
        <v>Mar 2015</v>
      </c>
      <c r="BR167" s="44" t="str">
        <f>ZZZ__FnCalls!F70</f>
        <v>Apr 2015</v>
      </c>
      <c r="BS167" s="44" t="str">
        <f>ZZZ__FnCalls!F71</f>
        <v>May 2015</v>
      </c>
      <c r="BT167" s="44" t="str">
        <f>ZZZ__FnCalls!F72</f>
        <v>Jun 2015</v>
      </c>
      <c r="BU167" s="44" t="str">
        <f>ZZZ__FnCalls!F73</f>
        <v>Jul 2015</v>
      </c>
      <c r="BV167" s="44" t="str">
        <f>ZZZ__FnCalls!F74</f>
        <v>Aug 2015</v>
      </c>
      <c r="BW167" s="44" t="str">
        <f>ZZZ__FnCalls!F75</f>
        <v>Sep 2015</v>
      </c>
      <c r="BX167" s="44" t="str">
        <f>ZZZ__FnCalls!F76</f>
        <v>Oct 2015</v>
      </c>
      <c r="BY167" s="44" t="str">
        <f>ZZZ__FnCalls!F77</f>
        <v>Nov 2015</v>
      </c>
      <c r="BZ167" s="44" t="str">
        <f>ZZZ__FnCalls!F78</f>
        <v>Dec 2015</v>
      </c>
      <c r="CA167" s="45" t="str">
        <f>ZZZ__FnCalls!F67</f>
        <v>Jan 2015</v>
      </c>
      <c r="CB167" s="44" t="str">
        <f>ZZZ__FnCalls!F79</f>
        <v>Jan 2016</v>
      </c>
      <c r="CC167" s="44" t="str">
        <f>ZZZ__FnCalls!F80</f>
        <v>Feb 2016</v>
      </c>
      <c r="CD167" s="44" t="str">
        <f>ZZZ__FnCalls!F81</f>
        <v>Mar 2016</v>
      </c>
      <c r="CE167" s="44" t="str">
        <f>ZZZ__FnCalls!F82</f>
        <v>Apr 2016</v>
      </c>
      <c r="CF167" s="44" t="str">
        <f>ZZZ__FnCalls!F83</f>
        <v>May 2016</v>
      </c>
      <c r="CG167" s="44" t="str">
        <f>ZZZ__FnCalls!F84</f>
        <v>Jun 2016</v>
      </c>
      <c r="CH167" s="44" t="str">
        <f>ZZZ__FnCalls!F85</f>
        <v>Jul 2016</v>
      </c>
      <c r="CI167" s="44" t="str">
        <f>ZZZ__FnCalls!F86</f>
        <v>Aug 2016</v>
      </c>
      <c r="CJ167" s="44" t="str">
        <f>ZZZ__FnCalls!F87</f>
        <v>Sep 2016</v>
      </c>
      <c r="CK167" s="44" t="str">
        <f>ZZZ__FnCalls!F88</f>
        <v>Oct 2016</v>
      </c>
      <c r="CL167" s="44" t="str">
        <f>ZZZ__FnCalls!F89</f>
        <v>Nov 2016</v>
      </c>
      <c r="CM167" s="44" t="str">
        <f>ZZZ__FnCalls!F90</f>
        <v>Dec 2016</v>
      </c>
      <c r="CN167" s="45" t="str">
        <f>ZZZ__FnCalls!F79</f>
        <v>Jan 2016</v>
      </c>
      <c r="CO167" s="44" t="str">
        <f>ZZZ__FnCalls!F91</f>
        <v>Jan 2017</v>
      </c>
      <c r="CP167" s="44" t="str">
        <f>ZZZ__FnCalls!F92</f>
        <v>Feb 2017</v>
      </c>
      <c r="CQ167" s="44" t="str">
        <f>ZZZ__FnCalls!F93</f>
        <v>Mar 2017</v>
      </c>
      <c r="CR167" s="44" t="str">
        <f>ZZZ__FnCalls!F94</f>
        <v>Apr 2017</v>
      </c>
      <c r="CS167" s="44" t="str">
        <f>ZZZ__FnCalls!F95</f>
        <v>May 2017</v>
      </c>
      <c r="CT167" s="44" t="str">
        <f>ZZZ__FnCalls!F96</f>
        <v>Jun 2017</v>
      </c>
      <c r="CU167" s="44" t="str">
        <f>ZZZ__FnCalls!F97</f>
        <v>Jul 2017</v>
      </c>
      <c r="CV167" s="44" t="str">
        <f>ZZZ__FnCalls!F98</f>
        <v>Aug 2017</v>
      </c>
      <c r="CW167" s="44" t="str">
        <f>ZZZ__FnCalls!F99</f>
        <v>Sep 2017</v>
      </c>
      <c r="CX167" s="44" t="str">
        <f>ZZZ__FnCalls!F100</f>
        <v>Oct 2017</v>
      </c>
      <c r="CY167" s="44" t="str">
        <f>ZZZ__FnCalls!F101</f>
        <v>Nov 2017</v>
      </c>
      <c r="CZ167" s="44" t="str">
        <f>ZZZ__FnCalls!F102</f>
        <v>Dec 2017</v>
      </c>
      <c r="DA167" s="45" t="str">
        <f>ZZZ__FnCalls!F91</f>
        <v>Jan 2017</v>
      </c>
      <c r="DB167" s="44" t="str">
        <f>ZZZ__FnCalls!F103</f>
        <v>Jan 2018</v>
      </c>
      <c r="DC167" s="44" t="str">
        <f>ZZZ__FnCalls!F104</f>
        <v>Feb 2018</v>
      </c>
      <c r="DD167" s="44" t="str">
        <f>ZZZ__FnCalls!F105</f>
        <v>Mar 2018</v>
      </c>
      <c r="DE167" s="44" t="str">
        <f>ZZZ__FnCalls!F106</f>
        <v>Apr 2018</v>
      </c>
      <c r="DF167" s="44" t="str">
        <f>ZZZ__FnCalls!F107</f>
        <v>May 2018</v>
      </c>
      <c r="DG167" s="44" t="str">
        <f>ZZZ__FnCalls!F108</f>
        <v>Jun 2018</v>
      </c>
      <c r="DH167" s="44" t="str">
        <f>ZZZ__FnCalls!F109</f>
        <v>Jul 2018</v>
      </c>
      <c r="DI167" s="44" t="str">
        <f>ZZZ__FnCalls!F110</f>
        <v>Aug 2018</v>
      </c>
      <c r="DJ167" s="44" t="str">
        <f>ZZZ__FnCalls!F111</f>
        <v>Sep 2018</v>
      </c>
      <c r="DK167" s="44" t="str">
        <f>ZZZ__FnCalls!F112</f>
        <v>Oct 2018</v>
      </c>
      <c r="DL167" s="44" t="str">
        <f>ZZZ__FnCalls!F113</f>
        <v>Nov 2018</v>
      </c>
      <c r="DM167" s="44" t="str">
        <f>ZZZ__FnCalls!F114</f>
        <v>Dec 2018</v>
      </c>
      <c r="DN167" s="45" t="str">
        <f>ZZZ__FnCalls!F103</f>
        <v>Jan 2018</v>
      </c>
      <c r="DO167" s="44" t="str">
        <f>ZZZ__FnCalls!F115</f>
        <v>Jan 2019</v>
      </c>
      <c r="DP167" s="44" t="str">
        <f>ZZZ__FnCalls!F116</f>
        <v>Feb 2019</v>
      </c>
      <c r="DQ167" s="44" t="str">
        <f>ZZZ__FnCalls!F117</f>
        <v>Mar 2019</v>
      </c>
      <c r="DR167" s="44" t="str">
        <f>ZZZ__FnCalls!F118</f>
        <v>Apr 2019</v>
      </c>
      <c r="DS167" s="44" t="str">
        <f>ZZZ__FnCalls!F119</f>
        <v>May 2019</v>
      </c>
      <c r="DT167" s="44" t="str">
        <f>ZZZ__FnCalls!F120</f>
        <v>Jun 2019</v>
      </c>
      <c r="DU167" s="44" t="str">
        <f>ZZZ__FnCalls!F121</f>
        <v>Jul 2019</v>
      </c>
      <c r="DV167" s="44" t="str">
        <f>ZZZ__FnCalls!F122</f>
        <v>Aug 2019</v>
      </c>
      <c r="DW167" s="44" t="str">
        <f>ZZZ__FnCalls!F123</f>
        <v>Sep 2019</v>
      </c>
      <c r="DX167" s="44" t="str">
        <f>ZZZ__FnCalls!F124</f>
        <v>Oct 2019</v>
      </c>
      <c r="DY167" s="44" t="str">
        <f>ZZZ__FnCalls!F125</f>
        <v>Nov 2019</v>
      </c>
      <c r="DZ167" s="44" t="str">
        <f>ZZZ__FnCalls!F126</f>
        <v>Dec 2019</v>
      </c>
      <c r="EA167" s="45" t="str">
        <f>ZZZ__FnCalls!F115</f>
        <v>Jan 2019</v>
      </c>
      <c r="EB167" s="44" t="str">
        <f>ZZZ__FnCalls!F127</f>
        <v>Jan 2020</v>
      </c>
      <c r="EC167" s="44" t="str">
        <f>ZZZ__FnCalls!F128</f>
        <v>Feb 2020</v>
      </c>
      <c r="ED167" s="44" t="str">
        <f>ZZZ__FnCalls!F129</f>
        <v>Mar 2020</v>
      </c>
      <c r="EE167" s="44" t="str">
        <f>ZZZ__FnCalls!F130</f>
        <v>Apr 2020</v>
      </c>
      <c r="EF167" s="44" t="str">
        <f>ZZZ__FnCalls!F131</f>
        <v>May 2020</v>
      </c>
      <c r="EG167" s="44" t="str">
        <f>ZZZ__FnCalls!F132</f>
        <v>Jun 2020</v>
      </c>
      <c r="EH167" s="44" t="str">
        <f>ZZZ__FnCalls!F133</f>
        <v>Jul 2020</v>
      </c>
      <c r="EI167" s="44" t="str">
        <f>ZZZ__FnCalls!F134</f>
        <v>Aug 2020</v>
      </c>
      <c r="EJ167" s="44" t="str">
        <f>ZZZ__FnCalls!F135</f>
        <v>Sep 2020</v>
      </c>
      <c r="EK167" s="44" t="str">
        <f>ZZZ__FnCalls!F136</f>
        <v>Oct 2020</v>
      </c>
      <c r="EL167" s="44" t="str">
        <f>ZZZ__FnCalls!F137</f>
        <v>Nov 2020</v>
      </c>
      <c r="EM167" s="44" t="str">
        <f>ZZZ__FnCalls!F138</f>
        <v>Dec 2020</v>
      </c>
      <c r="EN167" s="45" t="str">
        <f>ZZZ__FnCalls!F127</f>
        <v>Jan 2020</v>
      </c>
    </row>
    <row r="168" spans="1:144" ht="12.75" customHeight="1">
      <c r="A168" s="2" t="str">
        <f>"Employment_Desired_mean_1"</f>
        <v>Employment_Desired_mean_1</v>
      </c>
    </row>
    <row r="169" spans="1:144" ht="12.75" customHeight="1">
      <c r="B169" s="19" t="str">
        <f>ZZZ__FnCalls!F7</f>
        <v>Jan 2010</v>
      </c>
      <c r="C169" s="20" t="str">
        <f>ZZZ__FnCalls!F8</f>
        <v>Feb 2010</v>
      </c>
      <c r="D169" s="20" t="str">
        <f>ZZZ__FnCalls!F9</f>
        <v>Mar 2010</v>
      </c>
      <c r="E169" s="20" t="str">
        <f>ZZZ__FnCalls!F10</f>
        <v>Apr 2010</v>
      </c>
      <c r="F169" s="20" t="str">
        <f>ZZZ__FnCalls!F11</f>
        <v>May 2010</v>
      </c>
      <c r="G169" s="20" t="str">
        <f>ZZZ__FnCalls!F12</f>
        <v>Jun 2010</v>
      </c>
      <c r="H169" s="20" t="str">
        <f>ZZZ__FnCalls!F13</f>
        <v>Jul 2010</v>
      </c>
      <c r="I169" s="20" t="str">
        <f>ZZZ__FnCalls!F14</f>
        <v>Aug 2010</v>
      </c>
      <c r="J169" s="20" t="str">
        <f>ZZZ__FnCalls!F15</f>
        <v>Sep 2010</v>
      </c>
      <c r="K169" s="20" t="str">
        <f>ZZZ__FnCalls!F16</f>
        <v>Oct 2010</v>
      </c>
      <c r="L169" s="20" t="str">
        <f>ZZZ__FnCalls!F17</f>
        <v>Nov 2010</v>
      </c>
      <c r="M169" s="20" t="str">
        <f>ZZZ__FnCalls!F18</f>
        <v>Dec 2010</v>
      </c>
      <c r="N169" s="21" t="str">
        <f>ZZZ__FnCalls!H7</f>
        <v>2010</v>
      </c>
      <c r="O169" s="20" t="str">
        <f>ZZZ__FnCalls!F19</f>
        <v>Jan 2011</v>
      </c>
      <c r="P169" s="20" t="str">
        <f>ZZZ__FnCalls!F20</f>
        <v>Feb 2011</v>
      </c>
      <c r="Q169" s="20" t="str">
        <f>ZZZ__FnCalls!F21</f>
        <v>Mar 2011</v>
      </c>
      <c r="R169" s="20" t="str">
        <f>ZZZ__FnCalls!F22</f>
        <v>Apr 2011</v>
      </c>
      <c r="S169" s="20" t="str">
        <f>ZZZ__FnCalls!F23</f>
        <v>May 2011</v>
      </c>
      <c r="T169" s="20" t="str">
        <f>ZZZ__FnCalls!F24</f>
        <v>Jun 2011</v>
      </c>
      <c r="U169" s="20" t="str">
        <f>ZZZ__FnCalls!F25</f>
        <v>Jul 2011</v>
      </c>
      <c r="V169" s="20" t="str">
        <f>ZZZ__FnCalls!F26</f>
        <v>Aug 2011</v>
      </c>
      <c r="W169" s="20" t="str">
        <f>ZZZ__FnCalls!F27</f>
        <v>Sep 2011</v>
      </c>
      <c r="X169" s="20" t="str">
        <f>ZZZ__FnCalls!F28</f>
        <v>Oct 2011</v>
      </c>
      <c r="Y169" s="20" t="str">
        <f>ZZZ__FnCalls!F29</f>
        <v>Nov 2011</v>
      </c>
      <c r="Z169" s="20" t="str">
        <f>ZZZ__FnCalls!F30</f>
        <v>Dec 2011</v>
      </c>
      <c r="AA169" s="21" t="str">
        <f>ZZZ__FnCalls!H19</f>
        <v>2011</v>
      </c>
      <c r="AB169" s="20" t="str">
        <f>ZZZ__FnCalls!F31</f>
        <v>Jan 2012</v>
      </c>
      <c r="AC169" s="20" t="str">
        <f>ZZZ__FnCalls!F32</f>
        <v>Feb 2012</v>
      </c>
      <c r="AD169" s="20" t="str">
        <f>ZZZ__FnCalls!F33</f>
        <v>Mar 2012</v>
      </c>
      <c r="AE169" s="20" t="str">
        <f>ZZZ__FnCalls!F34</f>
        <v>Apr 2012</v>
      </c>
      <c r="AF169" s="20" t="str">
        <f>ZZZ__FnCalls!F35</f>
        <v>May 2012</v>
      </c>
      <c r="AG169" s="20" t="str">
        <f>ZZZ__FnCalls!F36</f>
        <v>Jun 2012</v>
      </c>
      <c r="AH169" s="20" t="str">
        <f>ZZZ__FnCalls!F37</f>
        <v>Jul 2012</v>
      </c>
      <c r="AI169" s="20" t="str">
        <f>ZZZ__FnCalls!F38</f>
        <v>Aug 2012</v>
      </c>
      <c r="AJ169" s="20" t="str">
        <f>ZZZ__FnCalls!F39</f>
        <v>Sep 2012</v>
      </c>
      <c r="AK169" s="20" t="str">
        <f>ZZZ__FnCalls!F40</f>
        <v>Oct 2012</v>
      </c>
      <c r="AL169" s="20" t="str">
        <f>ZZZ__FnCalls!F41</f>
        <v>Nov 2012</v>
      </c>
      <c r="AM169" s="20" t="str">
        <f>ZZZ__FnCalls!F42</f>
        <v>Dec 2012</v>
      </c>
      <c r="AN169" s="21" t="str">
        <f>ZZZ__FnCalls!H31</f>
        <v>2012</v>
      </c>
      <c r="AO169" s="20" t="str">
        <f>ZZZ__FnCalls!F43</f>
        <v>Jan 2013</v>
      </c>
      <c r="AP169" s="20" t="str">
        <f>ZZZ__FnCalls!F44</f>
        <v>Feb 2013</v>
      </c>
      <c r="AQ169" s="20" t="str">
        <f>ZZZ__FnCalls!F45</f>
        <v>Mar 2013</v>
      </c>
      <c r="AR169" s="20" t="str">
        <f>ZZZ__FnCalls!F46</f>
        <v>Apr 2013</v>
      </c>
      <c r="AS169" s="20" t="str">
        <f>ZZZ__FnCalls!F47</f>
        <v>May 2013</v>
      </c>
      <c r="AT169" s="20" t="str">
        <f>ZZZ__FnCalls!F48</f>
        <v>Jun 2013</v>
      </c>
      <c r="AU169" s="20" t="str">
        <f>ZZZ__FnCalls!F49</f>
        <v>Jul 2013</v>
      </c>
      <c r="AV169" s="20" t="str">
        <f>ZZZ__FnCalls!F50</f>
        <v>Aug 2013</v>
      </c>
      <c r="AW169" s="20" t="str">
        <f>ZZZ__FnCalls!F51</f>
        <v>Sep 2013</v>
      </c>
      <c r="AX169" s="20" t="str">
        <f>ZZZ__FnCalls!F52</f>
        <v>Oct 2013</v>
      </c>
      <c r="AY169" s="20" t="str">
        <f>ZZZ__FnCalls!F53</f>
        <v>Nov 2013</v>
      </c>
      <c r="AZ169" s="20" t="str">
        <f>ZZZ__FnCalls!F54</f>
        <v>Dec 2013</v>
      </c>
      <c r="BA169" s="21" t="str">
        <f>ZZZ__FnCalls!H43</f>
        <v>2013</v>
      </c>
      <c r="BB169" s="20" t="str">
        <f>ZZZ__FnCalls!F55</f>
        <v>Jan 2014</v>
      </c>
      <c r="BC169" s="20" t="str">
        <f>ZZZ__FnCalls!F56</f>
        <v>Feb 2014</v>
      </c>
      <c r="BD169" s="20" t="str">
        <f>ZZZ__FnCalls!F57</f>
        <v>Mar 2014</v>
      </c>
      <c r="BE169" s="20" t="str">
        <f>ZZZ__FnCalls!F58</f>
        <v>Apr 2014</v>
      </c>
      <c r="BF169" s="20" t="str">
        <f>ZZZ__FnCalls!F59</f>
        <v>May 2014</v>
      </c>
      <c r="BG169" s="20" t="str">
        <f>ZZZ__FnCalls!F60</f>
        <v>Jun 2014</v>
      </c>
      <c r="BH169" s="20" t="str">
        <f>ZZZ__FnCalls!F61</f>
        <v>Jul 2014</v>
      </c>
      <c r="BI169" s="20" t="str">
        <f>ZZZ__FnCalls!F62</f>
        <v>Aug 2014</v>
      </c>
      <c r="BJ169" s="20" t="str">
        <f>ZZZ__FnCalls!F63</f>
        <v>Sep 2014</v>
      </c>
      <c r="BK169" s="20" t="str">
        <f>ZZZ__FnCalls!F64</f>
        <v>Oct 2014</v>
      </c>
      <c r="BL169" s="20" t="str">
        <f>ZZZ__FnCalls!F65</f>
        <v>Nov 2014</v>
      </c>
      <c r="BM169" s="20" t="str">
        <f>ZZZ__FnCalls!F66</f>
        <v>Dec 2014</v>
      </c>
      <c r="BN169" s="21" t="str">
        <f>ZZZ__FnCalls!H55</f>
        <v>2014</v>
      </c>
      <c r="BO169" s="20" t="str">
        <f>ZZZ__FnCalls!F67</f>
        <v>Jan 2015</v>
      </c>
      <c r="BP169" s="20" t="str">
        <f>ZZZ__FnCalls!F68</f>
        <v>Feb 2015</v>
      </c>
      <c r="BQ169" s="20" t="str">
        <f>ZZZ__FnCalls!F69</f>
        <v>Mar 2015</v>
      </c>
      <c r="BR169" s="20" t="str">
        <f>ZZZ__FnCalls!F70</f>
        <v>Apr 2015</v>
      </c>
      <c r="BS169" s="20" t="str">
        <f>ZZZ__FnCalls!F71</f>
        <v>May 2015</v>
      </c>
      <c r="BT169" s="20" t="str">
        <f>ZZZ__FnCalls!F72</f>
        <v>Jun 2015</v>
      </c>
      <c r="BU169" s="20" t="str">
        <f>ZZZ__FnCalls!F73</f>
        <v>Jul 2015</v>
      </c>
      <c r="BV169" s="20" t="str">
        <f>ZZZ__FnCalls!F74</f>
        <v>Aug 2015</v>
      </c>
      <c r="BW169" s="20" t="str">
        <f>ZZZ__FnCalls!F75</f>
        <v>Sep 2015</v>
      </c>
      <c r="BX169" s="20" t="str">
        <f>ZZZ__FnCalls!F76</f>
        <v>Oct 2015</v>
      </c>
      <c r="BY169" s="20" t="str">
        <f>ZZZ__FnCalls!F77</f>
        <v>Nov 2015</v>
      </c>
      <c r="BZ169" s="20" t="str">
        <f>ZZZ__FnCalls!F78</f>
        <v>Dec 2015</v>
      </c>
      <c r="CA169" s="21" t="str">
        <f>ZZZ__FnCalls!H67</f>
        <v>2015</v>
      </c>
      <c r="CB169" s="20" t="str">
        <f>ZZZ__FnCalls!F79</f>
        <v>Jan 2016</v>
      </c>
      <c r="CC169" s="20" t="str">
        <f>ZZZ__FnCalls!F80</f>
        <v>Feb 2016</v>
      </c>
      <c r="CD169" s="20" t="str">
        <f>ZZZ__FnCalls!F81</f>
        <v>Mar 2016</v>
      </c>
      <c r="CE169" s="20" t="str">
        <f>ZZZ__FnCalls!F82</f>
        <v>Apr 2016</v>
      </c>
      <c r="CF169" s="20" t="str">
        <f>ZZZ__FnCalls!F83</f>
        <v>May 2016</v>
      </c>
      <c r="CG169" s="20" t="str">
        <f>ZZZ__FnCalls!F84</f>
        <v>Jun 2016</v>
      </c>
      <c r="CH169" s="20" t="str">
        <f>ZZZ__FnCalls!F85</f>
        <v>Jul 2016</v>
      </c>
      <c r="CI169" s="20" t="str">
        <f>ZZZ__FnCalls!F86</f>
        <v>Aug 2016</v>
      </c>
      <c r="CJ169" s="20" t="str">
        <f>ZZZ__FnCalls!F87</f>
        <v>Sep 2016</v>
      </c>
      <c r="CK169" s="20" t="str">
        <f>ZZZ__FnCalls!F88</f>
        <v>Oct 2016</v>
      </c>
      <c r="CL169" s="20" t="str">
        <f>ZZZ__FnCalls!F89</f>
        <v>Nov 2016</v>
      </c>
      <c r="CM169" s="20" t="str">
        <f>ZZZ__FnCalls!F90</f>
        <v>Dec 2016</v>
      </c>
      <c r="CN169" s="21" t="str">
        <f>ZZZ__FnCalls!H79</f>
        <v>2016</v>
      </c>
      <c r="CO169" s="20" t="str">
        <f>ZZZ__FnCalls!F91</f>
        <v>Jan 2017</v>
      </c>
      <c r="CP169" s="20" t="str">
        <f>ZZZ__FnCalls!F92</f>
        <v>Feb 2017</v>
      </c>
      <c r="CQ169" s="20" t="str">
        <f>ZZZ__FnCalls!F93</f>
        <v>Mar 2017</v>
      </c>
      <c r="CR169" s="20" t="str">
        <f>ZZZ__FnCalls!F94</f>
        <v>Apr 2017</v>
      </c>
      <c r="CS169" s="20" t="str">
        <f>ZZZ__FnCalls!F95</f>
        <v>May 2017</v>
      </c>
      <c r="CT169" s="20" t="str">
        <f>ZZZ__FnCalls!F96</f>
        <v>Jun 2017</v>
      </c>
      <c r="CU169" s="20" t="str">
        <f>ZZZ__FnCalls!F97</f>
        <v>Jul 2017</v>
      </c>
      <c r="CV169" s="20" t="str">
        <f>ZZZ__FnCalls!F98</f>
        <v>Aug 2017</v>
      </c>
      <c r="CW169" s="20" t="str">
        <f>ZZZ__FnCalls!F99</f>
        <v>Sep 2017</v>
      </c>
      <c r="CX169" s="20" t="str">
        <f>ZZZ__FnCalls!F100</f>
        <v>Oct 2017</v>
      </c>
      <c r="CY169" s="20" t="str">
        <f>ZZZ__FnCalls!F101</f>
        <v>Nov 2017</v>
      </c>
      <c r="CZ169" s="20" t="str">
        <f>ZZZ__FnCalls!F102</f>
        <v>Dec 2017</v>
      </c>
      <c r="DA169" s="21" t="str">
        <f>ZZZ__FnCalls!H91</f>
        <v>2017</v>
      </c>
      <c r="DB169" s="20" t="str">
        <f>ZZZ__FnCalls!F103</f>
        <v>Jan 2018</v>
      </c>
      <c r="DC169" s="20" t="str">
        <f>ZZZ__FnCalls!F104</f>
        <v>Feb 2018</v>
      </c>
      <c r="DD169" s="20" t="str">
        <f>ZZZ__FnCalls!F105</f>
        <v>Mar 2018</v>
      </c>
      <c r="DE169" s="20" t="str">
        <f>ZZZ__FnCalls!F106</f>
        <v>Apr 2018</v>
      </c>
      <c r="DF169" s="20" t="str">
        <f>ZZZ__FnCalls!F107</f>
        <v>May 2018</v>
      </c>
      <c r="DG169" s="20" t="str">
        <f>ZZZ__FnCalls!F108</f>
        <v>Jun 2018</v>
      </c>
      <c r="DH169" s="20" t="str">
        <f>ZZZ__FnCalls!F109</f>
        <v>Jul 2018</v>
      </c>
      <c r="DI169" s="20" t="str">
        <f>ZZZ__FnCalls!F110</f>
        <v>Aug 2018</v>
      </c>
      <c r="DJ169" s="20" t="str">
        <f>ZZZ__FnCalls!F111</f>
        <v>Sep 2018</v>
      </c>
      <c r="DK169" s="20" t="str">
        <f>ZZZ__FnCalls!F112</f>
        <v>Oct 2018</v>
      </c>
      <c r="DL169" s="20" t="str">
        <f>ZZZ__FnCalls!F113</f>
        <v>Nov 2018</v>
      </c>
      <c r="DM169" s="20" t="str">
        <f>ZZZ__FnCalls!F114</f>
        <v>Dec 2018</v>
      </c>
      <c r="DN169" s="21" t="str">
        <f>ZZZ__FnCalls!H103</f>
        <v>2018</v>
      </c>
      <c r="DO169" s="20" t="str">
        <f>ZZZ__FnCalls!F115</f>
        <v>Jan 2019</v>
      </c>
      <c r="DP169" s="20" t="str">
        <f>ZZZ__FnCalls!F116</f>
        <v>Feb 2019</v>
      </c>
      <c r="DQ169" s="20" t="str">
        <f>ZZZ__FnCalls!F117</f>
        <v>Mar 2019</v>
      </c>
      <c r="DR169" s="20" t="str">
        <f>ZZZ__FnCalls!F118</f>
        <v>Apr 2019</v>
      </c>
      <c r="DS169" s="20" t="str">
        <f>ZZZ__FnCalls!F119</f>
        <v>May 2019</v>
      </c>
      <c r="DT169" s="20" t="str">
        <f>ZZZ__FnCalls!F120</f>
        <v>Jun 2019</v>
      </c>
      <c r="DU169" s="20" t="str">
        <f>ZZZ__FnCalls!F121</f>
        <v>Jul 2019</v>
      </c>
      <c r="DV169" s="20" t="str">
        <f>ZZZ__FnCalls!F122</f>
        <v>Aug 2019</v>
      </c>
      <c r="DW169" s="20" t="str">
        <f>ZZZ__FnCalls!F123</f>
        <v>Sep 2019</v>
      </c>
      <c r="DX169" s="20" t="str">
        <f>ZZZ__FnCalls!F124</f>
        <v>Oct 2019</v>
      </c>
      <c r="DY169" s="20" t="str">
        <f>ZZZ__FnCalls!F125</f>
        <v>Nov 2019</v>
      </c>
      <c r="DZ169" s="20" t="str">
        <f>ZZZ__FnCalls!F126</f>
        <v>Dec 2019</v>
      </c>
      <c r="EA169" s="21" t="str">
        <f>ZZZ__FnCalls!H115</f>
        <v>2019</v>
      </c>
      <c r="EB169" s="20" t="str">
        <f>ZZZ__FnCalls!F127</f>
        <v>Jan 2020</v>
      </c>
      <c r="EC169" s="20" t="str">
        <f>ZZZ__FnCalls!F128</f>
        <v>Feb 2020</v>
      </c>
      <c r="ED169" s="20" t="str">
        <f>ZZZ__FnCalls!F129</f>
        <v>Mar 2020</v>
      </c>
      <c r="EE169" s="20" t="str">
        <f>ZZZ__FnCalls!F130</f>
        <v>Apr 2020</v>
      </c>
      <c r="EF169" s="20" t="str">
        <f>ZZZ__FnCalls!F131</f>
        <v>May 2020</v>
      </c>
      <c r="EG169" s="20" t="str">
        <f>ZZZ__FnCalls!F132</f>
        <v>Jun 2020</v>
      </c>
      <c r="EH169" s="20" t="str">
        <f>ZZZ__FnCalls!F133</f>
        <v>Jul 2020</v>
      </c>
      <c r="EI169" s="20" t="str">
        <f>ZZZ__FnCalls!F134</f>
        <v>Aug 2020</v>
      </c>
      <c r="EJ169" s="20" t="str">
        <f>ZZZ__FnCalls!F135</f>
        <v>Sep 2020</v>
      </c>
      <c r="EK169" s="20" t="str">
        <f>ZZZ__FnCalls!F136</f>
        <v>Oct 2020</v>
      </c>
      <c r="EL169" s="20" t="str">
        <f>ZZZ__FnCalls!F137</f>
        <v>Nov 2020</v>
      </c>
      <c r="EM169" s="20" t="str">
        <f>ZZZ__FnCalls!F138</f>
        <v>Dec 2020</v>
      </c>
      <c r="EN169" s="21" t="str">
        <f>ZZZ__FnCalls!H127</f>
        <v>2020</v>
      </c>
    </row>
    <row r="170" spans="1:144" ht="12.75" customHeight="1">
      <c r="A170" s="5"/>
      <c r="B170" s="44">
        <f>ZZZ__FnCalls!A7</f>
        <v>40179</v>
      </c>
      <c r="C170" s="44">
        <f>ZZZ__FnCalls!A8</f>
        <v>40210</v>
      </c>
      <c r="D170" s="44">
        <f>ZZZ__FnCalls!A9</f>
        <v>40238</v>
      </c>
      <c r="E170" s="44">
        <f>ZZZ__FnCalls!A10</f>
        <v>40269</v>
      </c>
      <c r="F170" s="44">
        <f>ZZZ__FnCalls!A11</f>
        <v>40299</v>
      </c>
      <c r="G170" s="44">
        <f>ZZZ__FnCalls!A12</f>
        <v>40330</v>
      </c>
      <c r="H170" s="44">
        <f>ZZZ__FnCalls!A13</f>
        <v>40360</v>
      </c>
      <c r="I170" s="44">
        <f>ZZZ__FnCalls!A14</f>
        <v>40391</v>
      </c>
      <c r="J170" s="44">
        <f>ZZZ__FnCalls!A15</f>
        <v>40422</v>
      </c>
      <c r="K170" s="44">
        <f>ZZZ__FnCalls!A16</f>
        <v>40452</v>
      </c>
      <c r="L170" s="44">
        <f>ZZZ__FnCalls!A17</f>
        <v>40483</v>
      </c>
      <c r="M170" s="44">
        <f>ZZZ__FnCalls!A18</f>
        <v>40513</v>
      </c>
      <c r="N170" s="45">
        <f>ZZZ__FnCalls!A7</f>
        <v>40179</v>
      </c>
      <c r="O170" s="44">
        <f>ZZZ__FnCalls!A19</f>
        <v>40544</v>
      </c>
      <c r="P170" s="44">
        <f>ZZZ__FnCalls!A20</f>
        <v>40575</v>
      </c>
      <c r="Q170" s="44">
        <f>ZZZ__FnCalls!A21</f>
        <v>40603</v>
      </c>
      <c r="R170" s="44">
        <f>ZZZ__FnCalls!A22</f>
        <v>40634</v>
      </c>
      <c r="S170" s="44">
        <f>ZZZ__FnCalls!A23</f>
        <v>40664</v>
      </c>
      <c r="T170" s="44">
        <f>ZZZ__FnCalls!A24</f>
        <v>40695</v>
      </c>
      <c r="U170" s="44">
        <f>ZZZ__FnCalls!A25</f>
        <v>40725</v>
      </c>
      <c r="V170" s="44">
        <f>ZZZ__FnCalls!A26</f>
        <v>40756</v>
      </c>
      <c r="W170" s="44">
        <f>ZZZ__FnCalls!A27</f>
        <v>40787</v>
      </c>
      <c r="X170" s="44">
        <f>ZZZ__FnCalls!A28</f>
        <v>40817</v>
      </c>
      <c r="Y170" s="44">
        <f>ZZZ__FnCalls!A29</f>
        <v>40848</v>
      </c>
      <c r="Z170" s="44">
        <f>ZZZ__FnCalls!A30</f>
        <v>40878</v>
      </c>
      <c r="AA170" s="45">
        <f>ZZZ__FnCalls!A19</f>
        <v>40544</v>
      </c>
      <c r="AB170" s="44">
        <f>ZZZ__FnCalls!A31</f>
        <v>40909</v>
      </c>
      <c r="AC170" s="44">
        <f>ZZZ__FnCalls!A32</f>
        <v>40940</v>
      </c>
      <c r="AD170" s="44">
        <f>ZZZ__FnCalls!A33</f>
        <v>40969</v>
      </c>
      <c r="AE170" s="44">
        <f>ZZZ__FnCalls!A34</f>
        <v>41000</v>
      </c>
      <c r="AF170" s="44">
        <f>ZZZ__FnCalls!A35</f>
        <v>41030</v>
      </c>
      <c r="AG170" s="44">
        <f>ZZZ__FnCalls!A36</f>
        <v>41061</v>
      </c>
      <c r="AH170" s="44">
        <f>ZZZ__FnCalls!A37</f>
        <v>41091</v>
      </c>
      <c r="AI170" s="44">
        <f>ZZZ__FnCalls!A38</f>
        <v>41122</v>
      </c>
      <c r="AJ170" s="44">
        <f>ZZZ__FnCalls!A39</f>
        <v>41153</v>
      </c>
      <c r="AK170" s="44">
        <f>ZZZ__FnCalls!A40</f>
        <v>41183</v>
      </c>
      <c r="AL170" s="44">
        <f>ZZZ__FnCalls!A41</f>
        <v>41214</v>
      </c>
      <c r="AM170" s="44">
        <f>ZZZ__FnCalls!A42</f>
        <v>41244</v>
      </c>
      <c r="AN170" s="45">
        <f>ZZZ__FnCalls!A31</f>
        <v>40909</v>
      </c>
      <c r="AO170" s="44">
        <f>ZZZ__FnCalls!A43</f>
        <v>41275</v>
      </c>
      <c r="AP170" s="44">
        <f>ZZZ__FnCalls!A44</f>
        <v>41306</v>
      </c>
      <c r="AQ170" s="44">
        <f>ZZZ__FnCalls!A45</f>
        <v>41334</v>
      </c>
      <c r="AR170" s="44">
        <f>ZZZ__FnCalls!A46</f>
        <v>41365</v>
      </c>
      <c r="AS170" s="44">
        <f>ZZZ__FnCalls!A47</f>
        <v>41395</v>
      </c>
      <c r="AT170" s="44">
        <f>ZZZ__FnCalls!A48</f>
        <v>41426</v>
      </c>
      <c r="AU170" s="44">
        <f>ZZZ__FnCalls!A49</f>
        <v>41456</v>
      </c>
      <c r="AV170" s="44">
        <f>ZZZ__FnCalls!A50</f>
        <v>41487</v>
      </c>
      <c r="AW170" s="44">
        <f>ZZZ__FnCalls!A51</f>
        <v>41518</v>
      </c>
      <c r="AX170" s="44">
        <f>ZZZ__FnCalls!A52</f>
        <v>41548</v>
      </c>
      <c r="AY170" s="44">
        <f>ZZZ__FnCalls!A53</f>
        <v>41579</v>
      </c>
      <c r="AZ170" s="44">
        <f>ZZZ__FnCalls!A54</f>
        <v>41609</v>
      </c>
      <c r="BA170" s="45">
        <f>ZZZ__FnCalls!A43</f>
        <v>41275</v>
      </c>
      <c r="BB170" s="44">
        <f>ZZZ__FnCalls!A55</f>
        <v>41640</v>
      </c>
      <c r="BC170" s="44">
        <f>ZZZ__FnCalls!A56</f>
        <v>41671</v>
      </c>
      <c r="BD170" s="44">
        <f>ZZZ__FnCalls!A57</f>
        <v>41699</v>
      </c>
      <c r="BE170" s="44">
        <f>ZZZ__FnCalls!A58</f>
        <v>41730</v>
      </c>
      <c r="BF170" s="44">
        <f>ZZZ__FnCalls!A59</f>
        <v>41760</v>
      </c>
      <c r="BG170" s="44">
        <f>ZZZ__FnCalls!A60</f>
        <v>41791</v>
      </c>
      <c r="BH170" s="44">
        <f>ZZZ__FnCalls!A61</f>
        <v>41821</v>
      </c>
      <c r="BI170" s="44">
        <f>ZZZ__FnCalls!A62</f>
        <v>41852</v>
      </c>
      <c r="BJ170" s="44">
        <f>ZZZ__FnCalls!A63</f>
        <v>41883</v>
      </c>
      <c r="BK170" s="44">
        <f>ZZZ__FnCalls!A64</f>
        <v>41913</v>
      </c>
      <c r="BL170" s="44">
        <f>ZZZ__FnCalls!A65</f>
        <v>41944</v>
      </c>
      <c r="BM170" s="44">
        <f>ZZZ__FnCalls!A66</f>
        <v>41974</v>
      </c>
      <c r="BN170" s="45">
        <f>ZZZ__FnCalls!A55</f>
        <v>41640</v>
      </c>
      <c r="BO170" s="44">
        <f>ZZZ__FnCalls!A67</f>
        <v>42005</v>
      </c>
      <c r="BP170" s="44">
        <f>ZZZ__FnCalls!A68</f>
        <v>42036</v>
      </c>
      <c r="BQ170" s="44">
        <f>ZZZ__FnCalls!A69</f>
        <v>42064</v>
      </c>
      <c r="BR170" s="44">
        <f>ZZZ__FnCalls!A70</f>
        <v>42095</v>
      </c>
      <c r="BS170" s="44">
        <f>ZZZ__FnCalls!A71</f>
        <v>42125</v>
      </c>
      <c r="BT170" s="44">
        <f>ZZZ__FnCalls!A72</f>
        <v>42156</v>
      </c>
      <c r="BU170" s="44">
        <f>ZZZ__FnCalls!A73</f>
        <v>42186</v>
      </c>
      <c r="BV170" s="44">
        <f>ZZZ__FnCalls!A74</f>
        <v>42217</v>
      </c>
      <c r="BW170" s="44">
        <f>ZZZ__FnCalls!A75</f>
        <v>42248</v>
      </c>
      <c r="BX170" s="44">
        <f>ZZZ__FnCalls!A76</f>
        <v>42278</v>
      </c>
      <c r="BY170" s="44">
        <f>ZZZ__FnCalls!A77</f>
        <v>42309</v>
      </c>
      <c r="BZ170" s="44">
        <f>ZZZ__FnCalls!A78</f>
        <v>42339</v>
      </c>
      <c r="CA170" s="45">
        <f>ZZZ__FnCalls!A67</f>
        <v>42005</v>
      </c>
      <c r="CB170" s="44">
        <f>ZZZ__FnCalls!A79</f>
        <v>42370</v>
      </c>
      <c r="CC170" s="44">
        <f>ZZZ__FnCalls!A80</f>
        <v>42401</v>
      </c>
      <c r="CD170" s="44">
        <f>ZZZ__FnCalls!A81</f>
        <v>42430</v>
      </c>
      <c r="CE170" s="44">
        <f>ZZZ__FnCalls!A82</f>
        <v>42461</v>
      </c>
      <c r="CF170" s="44">
        <f>ZZZ__FnCalls!A83</f>
        <v>42491</v>
      </c>
      <c r="CG170" s="44">
        <f>ZZZ__FnCalls!A84</f>
        <v>42522</v>
      </c>
      <c r="CH170" s="44">
        <f>ZZZ__FnCalls!A85</f>
        <v>42552</v>
      </c>
      <c r="CI170" s="44">
        <f>ZZZ__FnCalls!A86</f>
        <v>42583</v>
      </c>
      <c r="CJ170" s="44">
        <f>ZZZ__FnCalls!A87</f>
        <v>42614</v>
      </c>
      <c r="CK170" s="44">
        <f>ZZZ__FnCalls!A88</f>
        <v>42644</v>
      </c>
      <c r="CL170" s="44">
        <f>ZZZ__FnCalls!A89</f>
        <v>42675</v>
      </c>
      <c r="CM170" s="44">
        <f>ZZZ__FnCalls!A90</f>
        <v>42705</v>
      </c>
      <c r="CN170" s="45">
        <f>ZZZ__FnCalls!A79</f>
        <v>42370</v>
      </c>
      <c r="CO170" s="44">
        <f>ZZZ__FnCalls!A91</f>
        <v>42736</v>
      </c>
      <c r="CP170" s="44">
        <f>ZZZ__FnCalls!A92</f>
        <v>42767</v>
      </c>
      <c r="CQ170" s="44">
        <f>ZZZ__FnCalls!A93</f>
        <v>42795</v>
      </c>
      <c r="CR170" s="44">
        <f>ZZZ__FnCalls!A94</f>
        <v>42826</v>
      </c>
      <c r="CS170" s="44">
        <f>ZZZ__FnCalls!A95</f>
        <v>42856</v>
      </c>
      <c r="CT170" s="44">
        <f>ZZZ__FnCalls!A96</f>
        <v>42887</v>
      </c>
      <c r="CU170" s="44">
        <f>ZZZ__FnCalls!A97</f>
        <v>42917</v>
      </c>
      <c r="CV170" s="44">
        <f>ZZZ__FnCalls!A98</f>
        <v>42948</v>
      </c>
      <c r="CW170" s="44">
        <f>ZZZ__FnCalls!A99</f>
        <v>42979</v>
      </c>
      <c r="CX170" s="44">
        <f>ZZZ__FnCalls!A100</f>
        <v>43009</v>
      </c>
      <c r="CY170" s="44">
        <f>ZZZ__FnCalls!A101</f>
        <v>43040</v>
      </c>
      <c r="CZ170" s="44">
        <f>ZZZ__FnCalls!A102</f>
        <v>43070</v>
      </c>
      <c r="DA170" s="45">
        <f>ZZZ__FnCalls!A91</f>
        <v>42736</v>
      </c>
      <c r="DB170" s="44">
        <f>ZZZ__FnCalls!A103</f>
        <v>43101</v>
      </c>
      <c r="DC170" s="44">
        <f>ZZZ__FnCalls!A104</f>
        <v>43132</v>
      </c>
      <c r="DD170" s="44">
        <f>ZZZ__FnCalls!A105</f>
        <v>43160</v>
      </c>
      <c r="DE170" s="44">
        <f>ZZZ__FnCalls!A106</f>
        <v>43191</v>
      </c>
      <c r="DF170" s="44">
        <f>ZZZ__FnCalls!A107</f>
        <v>43221</v>
      </c>
      <c r="DG170" s="44">
        <f>ZZZ__FnCalls!A108</f>
        <v>43252</v>
      </c>
      <c r="DH170" s="44">
        <f>ZZZ__FnCalls!A109</f>
        <v>43282</v>
      </c>
      <c r="DI170" s="44">
        <f>ZZZ__FnCalls!A110</f>
        <v>43313</v>
      </c>
      <c r="DJ170" s="44">
        <f>ZZZ__FnCalls!A111</f>
        <v>43344</v>
      </c>
      <c r="DK170" s="44">
        <f>ZZZ__FnCalls!A112</f>
        <v>43374</v>
      </c>
      <c r="DL170" s="44">
        <f>ZZZ__FnCalls!A113</f>
        <v>43405</v>
      </c>
      <c r="DM170" s="44">
        <f>ZZZ__FnCalls!A114</f>
        <v>43435</v>
      </c>
      <c r="DN170" s="45">
        <f>ZZZ__FnCalls!A103</f>
        <v>43101</v>
      </c>
      <c r="DO170" s="44">
        <f>ZZZ__FnCalls!A115</f>
        <v>43466</v>
      </c>
      <c r="DP170" s="44">
        <f>ZZZ__FnCalls!A116</f>
        <v>43497</v>
      </c>
      <c r="DQ170" s="44">
        <f>ZZZ__FnCalls!A117</f>
        <v>43525</v>
      </c>
      <c r="DR170" s="44">
        <f>ZZZ__FnCalls!A118</f>
        <v>43556</v>
      </c>
      <c r="DS170" s="44">
        <f>ZZZ__FnCalls!A119</f>
        <v>43586</v>
      </c>
      <c r="DT170" s="44">
        <f>ZZZ__FnCalls!A120</f>
        <v>43617</v>
      </c>
      <c r="DU170" s="44">
        <f>ZZZ__FnCalls!A121</f>
        <v>43647</v>
      </c>
      <c r="DV170" s="44">
        <f>ZZZ__FnCalls!A122</f>
        <v>43678</v>
      </c>
      <c r="DW170" s="44">
        <f>ZZZ__FnCalls!A123</f>
        <v>43709</v>
      </c>
      <c r="DX170" s="44">
        <f>ZZZ__FnCalls!A124</f>
        <v>43739</v>
      </c>
      <c r="DY170" s="44">
        <f>ZZZ__FnCalls!A125</f>
        <v>43770</v>
      </c>
      <c r="DZ170" s="44">
        <f>ZZZ__FnCalls!A126</f>
        <v>43800</v>
      </c>
      <c r="EA170" s="45">
        <f>ZZZ__FnCalls!A115</f>
        <v>43466</v>
      </c>
      <c r="EB170" s="44">
        <f>ZZZ__FnCalls!A127</f>
        <v>43831</v>
      </c>
      <c r="EC170" s="44">
        <f>ZZZ__FnCalls!A128</f>
        <v>43862</v>
      </c>
      <c r="ED170" s="44">
        <f>ZZZ__FnCalls!A129</f>
        <v>43891</v>
      </c>
      <c r="EE170" s="44">
        <f>ZZZ__FnCalls!A130</f>
        <v>43922</v>
      </c>
      <c r="EF170" s="44">
        <f>ZZZ__FnCalls!A131</f>
        <v>43952</v>
      </c>
      <c r="EG170" s="44">
        <f>ZZZ__FnCalls!A132</f>
        <v>43983</v>
      </c>
      <c r="EH170" s="44">
        <f>ZZZ__FnCalls!A133</f>
        <v>44013</v>
      </c>
      <c r="EI170" s="44">
        <f>ZZZ__FnCalls!A134</f>
        <v>44044</v>
      </c>
      <c r="EJ170" s="44">
        <f>ZZZ__FnCalls!A135</f>
        <v>44075</v>
      </c>
      <c r="EK170" s="44">
        <f>ZZZ__FnCalls!A136</f>
        <v>44105</v>
      </c>
      <c r="EL170" s="44">
        <f>ZZZ__FnCalls!A137</f>
        <v>44136</v>
      </c>
      <c r="EM170" s="44">
        <f>ZZZ__FnCalls!A138</f>
        <v>44166</v>
      </c>
      <c r="EN170" s="45">
        <f>ZZZ__FnCalls!A127</f>
        <v>43831</v>
      </c>
    </row>
    <row r="171" spans="1:144" ht="12.75" customHeight="1">
      <c r="A171" s="2" t="str">
        <f>"Employment_Desired_mean_2"</f>
        <v>Employment_Desired_mean_2</v>
      </c>
    </row>
    <row r="172" spans="1:144" ht="12.75" customHeight="1">
      <c r="B172" s="19" t="str">
        <f>ZZZ__FnCalls!F7</f>
        <v>Jan 2010</v>
      </c>
      <c r="C172" s="20" t="str">
        <f>ZZZ__FnCalls!F8</f>
        <v>Feb 2010</v>
      </c>
      <c r="D172" s="20" t="str">
        <f>ZZZ__FnCalls!F9</f>
        <v>Mar 2010</v>
      </c>
      <c r="E172" s="20" t="str">
        <f>ZZZ__FnCalls!F10</f>
        <v>Apr 2010</v>
      </c>
      <c r="F172" s="20" t="str">
        <f>ZZZ__FnCalls!F11</f>
        <v>May 2010</v>
      </c>
      <c r="G172" s="20" t="str">
        <f>ZZZ__FnCalls!F12</f>
        <v>Jun 2010</v>
      </c>
      <c r="H172" s="20" t="str">
        <f>ZZZ__FnCalls!F13</f>
        <v>Jul 2010</v>
      </c>
      <c r="I172" s="20" t="str">
        <f>ZZZ__FnCalls!F14</f>
        <v>Aug 2010</v>
      </c>
      <c r="J172" s="20" t="str">
        <f>ZZZ__FnCalls!F15</f>
        <v>Sep 2010</v>
      </c>
      <c r="K172" s="20" t="str">
        <f>ZZZ__FnCalls!F16</f>
        <v>Oct 2010</v>
      </c>
      <c r="L172" s="20" t="str">
        <f>ZZZ__FnCalls!F17</f>
        <v>Nov 2010</v>
      </c>
      <c r="M172" s="20" t="str">
        <f>ZZZ__FnCalls!F18</f>
        <v>Dec 2010</v>
      </c>
      <c r="N172" s="21" t="str">
        <f>ZZZ__FnCalls!H7</f>
        <v>2010</v>
      </c>
      <c r="O172" s="20" t="str">
        <f>ZZZ__FnCalls!F19</f>
        <v>Jan 2011</v>
      </c>
      <c r="P172" s="20" t="str">
        <f>ZZZ__FnCalls!F20</f>
        <v>Feb 2011</v>
      </c>
      <c r="Q172" s="20" t="str">
        <f>ZZZ__FnCalls!F21</f>
        <v>Mar 2011</v>
      </c>
      <c r="R172" s="20" t="str">
        <f>ZZZ__FnCalls!F22</f>
        <v>Apr 2011</v>
      </c>
      <c r="S172" s="20" t="str">
        <f>ZZZ__FnCalls!F23</f>
        <v>May 2011</v>
      </c>
      <c r="T172" s="20" t="str">
        <f>ZZZ__FnCalls!F24</f>
        <v>Jun 2011</v>
      </c>
      <c r="U172" s="20" t="str">
        <f>ZZZ__FnCalls!F25</f>
        <v>Jul 2011</v>
      </c>
      <c r="V172" s="20" t="str">
        <f>ZZZ__FnCalls!F26</f>
        <v>Aug 2011</v>
      </c>
      <c r="W172" s="20" t="str">
        <f>ZZZ__FnCalls!F27</f>
        <v>Sep 2011</v>
      </c>
      <c r="X172" s="20" t="str">
        <f>ZZZ__FnCalls!F28</f>
        <v>Oct 2011</v>
      </c>
      <c r="Y172" s="20" t="str">
        <f>ZZZ__FnCalls!F29</f>
        <v>Nov 2011</v>
      </c>
      <c r="Z172" s="20" t="str">
        <f>ZZZ__FnCalls!F30</f>
        <v>Dec 2011</v>
      </c>
      <c r="AA172" s="21" t="str">
        <f>ZZZ__FnCalls!H19</f>
        <v>2011</v>
      </c>
      <c r="AB172" s="20" t="str">
        <f>ZZZ__FnCalls!F31</f>
        <v>Jan 2012</v>
      </c>
      <c r="AC172" s="20" t="str">
        <f>ZZZ__FnCalls!F32</f>
        <v>Feb 2012</v>
      </c>
      <c r="AD172" s="20" t="str">
        <f>ZZZ__FnCalls!F33</f>
        <v>Mar 2012</v>
      </c>
      <c r="AE172" s="20" t="str">
        <f>ZZZ__FnCalls!F34</f>
        <v>Apr 2012</v>
      </c>
      <c r="AF172" s="20" t="str">
        <f>ZZZ__FnCalls!F35</f>
        <v>May 2012</v>
      </c>
      <c r="AG172" s="20" t="str">
        <f>ZZZ__FnCalls!F36</f>
        <v>Jun 2012</v>
      </c>
      <c r="AH172" s="20" t="str">
        <f>ZZZ__FnCalls!F37</f>
        <v>Jul 2012</v>
      </c>
      <c r="AI172" s="20" t="str">
        <f>ZZZ__FnCalls!F38</f>
        <v>Aug 2012</v>
      </c>
      <c r="AJ172" s="20" t="str">
        <f>ZZZ__FnCalls!F39</f>
        <v>Sep 2012</v>
      </c>
      <c r="AK172" s="20" t="str">
        <f>ZZZ__FnCalls!F40</f>
        <v>Oct 2012</v>
      </c>
      <c r="AL172" s="20" t="str">
        <f>ZZZ__FnCalls!F41</f>
        <v>Nov 2012</v>
      </c>
      <c r="AM172" s="20" t="str">
        <f>ZZZ__FnCalls!F42</f>
        <v>Dec 2012</v>
      </c>
      <c r="AN172" s="21" t="str">
        <f>ZZZ__FnCalls!H31</f>
        <v>2012</v>
      </c>
      <c r="AO172" s="20" t="str">
        <f>ZZZ__FnCalls!F43</f>
        <v>Jan 2013</v>
      </c>
      <c r="AP172" s="20" t="str">
        <f>ZZZ__FnCalls!F44</f>
        <v>Feb 2013</v>
      </c>
      <c r="AQ172" s="20" t="str">
        <f>ZZZ__FnCalls!F45</f>
        <v>Mar 2013</v>
      </c>
      <c r="AR172" s="20" t="str">
        <f>ZZZ__FnCalls!F46</f>
        <v>Apr 2013</v>
      </c>
      <c r="AS172" s="20" t="str">
        <f>ZZZ__FnCalls!F47</f>
        <v>May 2013</v>
      </c>
      <c r="AT172" s="20" t="str">
        <f>ZZZ__FnCalls!F48</f>
        <v>Jun 2013</v>
      </c>
      <c r="AU172" s="20" t="str">
        <f>ZZZ__FnCalls!F49</f>
        <v>Jul 2013</v>
      </c>
      <c r="AV172" s="20" t="str">
        <f>ZZZ__FnCalls!F50</f>
        <v>Aug 2013</v>
      </c>
      <c r="AW172" s="20" t="str">
        <f>ZZZ__FnCalls!F51</f>
        <v>Sep 2013</v>
      </c>
      <c r="AX172" s="20" t="str">
        <f>ZZZ__FnCalls!F52</f>
        <v>Oct 2013</v>
      </c>
      <c r="AY172" s="20" t="str">
        <f>ZZZ__FnCalls!F53</f>
        <v>Nov 2013</v>
      </c>
      <c r="AZ172" s="20" t="str">
        <f>ZZZ__FnCalls!F54</f>
        <v>Dec 2013</v>
      </c>
      <c r="BA172" s="21" t="str">
        <f>ZZZ__FnCalls!H43</f>
        <v>2013</v>
      </c>
      <c r="BB172" s="20" t="str">
        <f>ZZZ__FnCalls!F55</f>
        <v>Jan 2014</v>
      </c>
      <c r="BC172" s="20" t="str">
        <f>ZZZ__FnCalls!F56</f>
        <v>Feb 2014</v>
      </c>
      <c r="BD172" s="20" t="str">
        <f>ZZZ__FnCalls!F57</f>
        <v>Mar 2014</v>
      </c>
      <c r="BE172" s="20" t="str">
        <f>ZZZ__FnCalls!F58</f>
        <v>Apr 2014</v>
      </c>
      <c r="BF172" s="20" t="str">
        <f>ZZZ__FnCalls!F59</f>
        <v>May 2014</v>
      </c>
      <c r="BG172" s="20" t="str">
        <f>ZZZ__FnCalls!F60</f>
        <v>Jun 2014</v>
      </c>
      <c r="BH172" s="20" t="str">
        <f>ZZZ__FnCalls!F61</f>
        <v>Jul 2014</v>
      </c>
      <c r="BI172" s="20" t="str">
        <f>ZZZ__FnCalls!F62</f>
        <v>Aug 2014</v>
      </c>
      <c r="BJ172" s="20" t="str">
        <f>ZZZ__FnCalls!F63</f>
        <v>Sep 2014</v>
      </c>
      <c r="BK172" s="20" t="str">
        <f>ZZZ__FnCalls!F64</f>
        <v>Oct 2014</v>
      </c>
      <c r="BL172" s="20" t="str">
        <f>ZZZ__FnCalls!F65</f>
        <v>Nov 2014</v>
      </c>
      <c r="BM172" s="20" t="str">
        <f>ZZZ__FnCalls!F66</f>
        <v>Dec 2014</v>
      </c>
      <c r="BN172" s="21" t="str">
        <f>ZZZ__FnCalls!H55</f>
        <v>2014</v>
      </c>
      <c r="BO172" s="20" t="str">
        <f>ZZZ__FnCalls!F67</f>
        <v>Jan 2015</v>
      </c>
      <c r="BP172" s="20" t="str">
        <f>ZZZ__FnCalls!F68</f>
        <v>Feb 2015</v>
      </c>
      <c r="BQ172" s="20" t="str">
        <f>ZZZ__FnCalls!F69</f>
        <v>Mar 2015</v>
      </c>
      <c r="BR172" s="20" t="str">
        <f>ZZZ__FnCalls!F70</f>
        <v>Apr 2015</v>
      </c>
      <c r="BS172" s="20" t="str">
        <f>ZZZ__FnCalls!F71</f>
        <v>May 2015</v>
      </c>
      <c r="BT172" s="20" t="str">
        <f>ZZZ__FnCalls!F72</f>
        <v>Jun 2015</v>
      </c>
      <c r="BU172" s="20" t="str">
        <f>ZZZ__FnCalls!F73</f>
        <v>Jul 2015</v>
      </c>
      <c r="BV172" s="20" t="str">
        <f>ZZZ__FnCalls!F74</f>
        <v>Aug 2015</v>
      </c>
      <c r="BW172" s="20" t="str">
        <f>ZZZ__FnCalls!F75</f>
        <v>Sep 2015</v>
      </c>
      <c r="BX172" s="20" t="str">
        <f>ZZZ__FnCalls!F76</f>
        <v>Oct 2015</v>
      </c>
      <c r="BY172" s="20" t="str">
        <f>ZZZ__FnCalls!F77</f>
        <v>Nov 2015</v>
      </c>
      <c r="BZ172" s="20" t="str">
        <f>ZZZ__FnCalls!F78</f>
        <v>Dec 2015</v>
      </c>
      <c r="CA172" s="21" t="str">
        <f>ZZZ__FnCalls!H67</f>
        <v>2015</v>
      </c>
      <c r="CB172" s="20" t="str">
        <f>ZZZ__FnCalls!F79</f>
        <v>Jan 2016</v>
      </c>
      <c r="CC172" s="20" t="str">
        <f>ZZZ__FnCalls!F80</f>
        <v>Feb 2016</v>
      </c>
      <c r="CD172" s="20" t="str">
        <f>ZZZ__FnCalls!F81</f>
        <v>Mar 2016</v>
      </c>
      <c r="CE172" s="20" t="str">
        <f>ZZZ__FnCalls!F82</f>
        <v>Apr 2016</v>
      </c>
      <c r="CF172" s="20" t="str">
        <f>ZZZ__FnCalls!F83</f>
        <v>May 2016</v>
      </c>
      <c r="CG172" s="20" t="str">
        <f>ZZZ__FnCalls!F84</f>
        <v>Jun 2016</v>
      </c>
      <c r="CH172" s="20" t="str">
        <f>ZZZ__FnCalls!F85</f>
        <v>Jul 2016</v>
      </c>
      <c r="CI172" s="20" t="str">
        <f>ZZZ__FnCalls!F86</f>
        <v>Aug 2016</v>
      </c>
      <c r="CJ172" s="20" t="str">
        <f>ZZZ__FnCalls!F87</f>
        <v>Sep 2016</v>
      </c>
      <c r="CK172" s="20" t="str">
        <f>ZZZ__FnCalls!F88</f>
        <v>Oct 2016</v>
      </c>
      <c r="CL172" s="20" t="str">
        <f>ZZZ__FnCalls!F89</f>
        <v>Nov 2016</v>
      </c>
      <c r="CM172" s="20" t="str">
        <f>ZZZ__FnCalls!F90</f>
        <v>Dec 2016</v>
      </c>
      <c r="CN172" s="21" t="str">
        <f>ZZZ__FnCalls!H79</f>
        <v>2016</v>
      </c>
      <c r="CO172" s="20" t="str">
        <f>ZZZ__FnCalls!F91</f>
        <v>Jan 2017</v>
      </c>
      <c r="CP172" s="20" t="str">
        <f>ZZZ__FnCalls!F92</f>
        <v>Feb 2017</v>
      </c>
      <c r="CQ172" s="20" t="str">
        <f>ZZZ__FnCalls!F93</f>
        <v>Mar 2017</v>
      </c>
      <c r="CR172" s="20" t="str">
        <f>ZZZ__FnCalls!F94</f>
        <v>Apr 2017</v>
      </c>
      <c r="CS172" s="20" t="str">
        <f>ZZZ__FnCalls!F95</f>
        <v>May 2017</v>
      </c>
      <c r="CT172" s="20" t="str">
        <f>ZZZ__FnCalls!F96</f>
        <v>Jun 2017</v>
      </c>
      <c r="CU172" s="20" t="str">
        <f>ZZZ__FnCalls!F97</f>
        <v>Jul 2017</v>
      </c>
      <c r="CV172" s="20" t="str">
        <f>ZZZ__FnCalls!F98</f>
        <v>Aug 2017</v>
      </c>
      <c r="CW172" s="20" t="str">
        <f>ZZZ__FnCalls!F99</f>
        <v>Sep 2017</v>
      </c>
      <c r="CX172" s="20" t="str">
        <f>ZZZ__FnCalls!F100</f>
        <v>Oct 2017</v>
      </c>
      <c r="CY172" s="20" t="str">
        <f>ZZZ__FnCalls!F101</f>
        <v>Nov 2017</v>
      </c>
      <c r="CZ172" s="20" t="str">
        <f>ZZZ__FnCalls!F102</f>
        <v>Dec 2017</v>
      </c>
      <c r="DA172" s="21" t="str">
        <f>ZZZ__FnCalls!H91</f>
        <v>2017</v>
      </c>
      <c r="DB172" s="20" t="str">
        <f>ZZZ__FnCalls!F103</f>
        <v>Jan 2018</v>
      </c>
      <c r="DC172" s="20" t="str">
        <f>ZZZ__FnCalls!F104</f>
        <v>Feb 2018</v>
      </c>
      <c r="DD172" s="20" t="str">
        <f>ZZZ__FnCalls!F105</f>
        <v>Mar 2018</v>
      </c>
      <c r="DE172" s="20" t="str">
        <f>ZZZ__FnCalls!F106</f>
        <v>Apr 2018</v>
      </c>
      <c r="DF172" s="20" t="str">
        <f>ZZZ__FnCalls!F107</f>
        <v>May 2018</v>
      </c>
      <c r="DG172" s="20" t="str">
        <f>ZZZ__FnCalls!F108</f>
        <v>Jun 2018</v>
      </c>
      <c r="DH172" s="20" t="str">
        <f>ZZZ__FnCalls!F109</f>
        <v>Jul 2018</v>
      </c>
      <c r="DI172" s="20" t="str">
        <f>ZZZ__FnCalls!F110</f>
        <v>Aug 2018</v>
      </c>
      <c r="DJ172" s="20" t="str">
        <f>ZZZ__FnCalls!F111</f>
        <v>Sep 2018</v>
      </c>
      <c r="DK172" s="20" t="str">
        <f>ZZZ__FnCalls!F112</f>
        <v>Oct 2018</v>
      </c>
      <c r="DL172" s="20" t="str">
        <f>ZZZ__FnCalls!F113</f>
        <v>Nov 2018</v>
      </c>
      <c r="DM172" s="20" t="str">
        <f>ZZZ__FnCalls!F114</f>
        <v>Dec 2018</v>
      </c>
      <c r="DN172" s="21" t="str">
        <f>ZZZ__FnCalls!H103</f>
        <v>2018</v>
      </c>
      <c r="DO172" s="20" t="str">
        <f>ZZZ__FnCalls!F115</f>
        <v>Jan 2019</v>
      </c>
      <c r="DP172" s="20" t="str">
        <f>ZZZ__FnCalls!F116</f>
        <v>Feb 2019</v>
      </c>
      <c r="DQ172" s="20" t="str">
        <f>ZZZ__FnCalls!F117</f>
        <v>Mar 2019</v>
      </c>
      <c r="DR172" s="20" t="str">
        <f>ZZZ__FnCalls!F118</f>
        <v>Apr 2019</v>
      </c>
      <c r="DS172" s="20" t="str">
        <f>ZZZ__FnCalls!F119</f>
        <v>May 2019</v>
      </c>
      <c r="DT172" s="20" t="str">
        <f>ZZZ__FnCalls!F120</f>
        <v>Jun 2019</v>
      </c>
      <c r="DU172" s="20" t="str">
        <f>ZZZ__FnCalls!F121</f>
        <v>Jul 2019</v>
      </c>
      <c r="DV172" s="20" t="str">
        <f>ZZZ__FnCalls!F122</f>
        <v>Aug 2019</v>
      </c>
      <c r="DW172" s="20" t="str">
        <f>ZZZ__FnCalls!F123</f>
        <v>Sep 2019</v>
      </c>
      <c r="DX172" s="20" t="str">
        <f>ZZZ__FnCalls!F124</f>
        <v>Oct 2019</v>
      </c>
      <c r="DY172" s="20" t="str">
        <f>ZZZ__FnCalls!F125</f>
        <v>Nov 2019</v>
      </c>
      <c r="DZ172" s="20" t="str">
        <f>ZZZ__FnCalls!F126</f>
        <v>Dec 2019</v>
      </c>
      <c r="EA172" s="21" t="str">
        <f>ZZZ__FnCalls!H115</f>
        <v>2019</v>
      </c>
      <c r="EB172" s="20" t="str">
        <f>ZZZ__FnCalls!F127</f>
        <v>Jan 2020</v>
      </c>
      <c r="EC172" s="20" t="str">
        <f>ZZZ__FnCalls!F128</f>
        <v>Feb 2020</v>
      </c>
      <c r="ED172" s="20" t="str">
        <f>ZZZ__FnCalls!F129</f>
        <v>Mar 2020</v>
      </c>
      <c r="EE172" s="20" t="str">
        <f>ZZZ__FnCalls!F130</f>
        <v>Apr 2020</v>
      </c>
      <c r="EF172" s="20" t="str">
        <f>ZZZ__FnCalls!F131</f>
        <v>May 2020</v>
      </c>
      <c r="EG172" s="20" t="str">
        <f>ZZZ__FnCalls!F132</f>
        <v>Jun 2020</v>
      </c>
      <c r="EH172" s="20" t="str">
        <f>ZZZ__FnCalls!F133</f>
        <v>Jul 2020</v>
      </c>
      <c r="EI172" s="20" t="str">
        <f>ZZZ__FnCalls!F134</f>
        <v>Aug 2020</v>
      </c>
      <c r="EJ172" s="20" t="str">
        <f>ZZZ__FnCalls!F135</f>
        <v>Sep 2020</v>
      </c>
      <c r="EK172" s="20" t="str">
        <f>ZZZ__FnCalls!F136</f>
        <v>Oct 2020</v>
      </c>
      <c r="EL172" s="20" t="str">
        <f>ZZZ__FnCalls!F137</f>
        <v>Nov 2020</v>
      </c>
      <c r="EM172" s="20" t="str">
        <f>ZZZ__FnCalls!F138</f>
        <v>Dec 2020</v>
      </c>
      <c r="EN172" s="21" t="str">
        <f>ZZZ__FnCalls!H127</f>
        <v>2020</v>
      </c>
    </row>
    <row r="173" spans="1:144" ht="12.75" customHeight="1">
      <c r="A173" s="5"/>
      <c r="B173" s="44" t="str">
        <f>ZZZ__FnCalls!F7</f>
        <v>Jan 2010</v>
      </c>
      <c r="C173" s="44" t="str">
        <f>ZZZ__FnCalls!F8</f>
        <v>Feb 2010</v>
      </c>
      <c r="D173" s="44" t="str">
        <f>ZZZ__FnCalls!F9</f>
        <v>Mar 2010</v>
      </c>
      <c r="E173" s="44" t="str">
        <f>ZZZ__FnCalls!F10</f>
        <v>Apr 2010</v>
      </c>
      <c r="F173" s="44" t="str">
        <f>ZZZ__FnCalls!F11</f>
        <v>May 2010</v>
      </c>
      <c r="G173" s="44" t="str">
        <f>ZZZ__FnCalls!F12</f>
        <v>Jun 2010</v>
      </c>
      <c r="H173" s="44" t="str">
        <f>ZZZ__FnCalls!F13</f>
        <v>Jul 2010</v>
      </c>
      <c r="I173" s="44" t="str">
        <f>ZZZ__FnCalls!F14</f>
        <v>Aug 2010</v>
      </c>
      <c r="J173" s="44" t="str">
        <f>ZZZ__FnCalls!F15</f>
        <v>Sep 2010</v>
      </c>
      <c r="K173" s="44" t="str">
        <f>ZZZ__FnCalls!F16</f>
        <v>Oct 2010</v>
      </c>
      <c r="L173" s="44" t="str">
        <f>ZZZ__FnCalls!F17</f>
        <v>Nov 2010</v>
      </c>
      <c r="M173" s="44" t="str">
        <f>ZZZ__FnCalls!F18</f>
        <v>Dec 2010</v>
      </c>
      <c r="N173" s="45" t="str">
        <f>ZZZ__FnCalls!F7</f>
        <v>Jan 2010</v>
      </c>
      <c r="O173" s="44" t="str">
        <f>ZZZ__FnCalls!F19</f>
        <v>Jan 2011</v>
      </c>
      <c r="P173" s="44" t="str">
        <f>ZZZ__FnCalls!F20</f>
        <v>Feb 2011</v>
      </c>
      <c r="Q173" s="44" t="str">
        <f>ZZZ__FnCalls!F21</f>
        <v>Mar 2011</v>
      </c>
      <c r="R173" s="44" t="str">
        <f>ZZZ__FnCalls!F22</f>
        <v>Apr 2011</v>
      </c>
      <c r="S173" s="44" t="str">
        <f>ZZZ__FnCalls!F23</f>
        <v>May 2011</v>
      </c>
      <c r="T173" s="44" t="str">
        <f>ZZZ__FnCalls!F24</f>
        <v>Jun 2011</v>
      </c>
      <c r="U173" s="44" t="str">
        <f>ZZZ__FnCalls!F25</f>
        <v>Jul 2011</v>
      </c>
      <c r="V173" s="44" t="str">
        <f>ZZZ__FnCalls!F26</f>
        <v>Aug 2011</v>
      </c>
      <c r="W173" s="44" t="str">
        <f>ZZZ__FnCalls!F27</f>
        <v>Sep 2011</v>
      </c>
      <c r="X173" s="44" t="str">
        <f>ZZZ__FnCalls!F28</f>
        <v>Oct 2011</v>
      </c>
      <c r="Y173" s="44" t="str">
        <f>ZZZ__FnCalls!F29</f>
        <v>Nov 2011</v>
      </c>
      <c r="Z173" s="44" t="str">
        <f>ZZZ__FnCalls!F30</f>
        <v>Dec 2011</v>
      </c>
      <c r="AA173" s="45" t="str">
        <f>ZZZ__FnCalls!F19</f>
        <v>Jan 2011</v>
      </c>
      <c r="AB173" s="44" t="str">
        <f>ZZZ__FnCalls!F31</f>
        <v>Jan 2012</v>
      </c>
      <c r="AC173" s="44" t="str">
        <f>ZZZ__FnCalls!F32</f>
        <v>Feb 2012</v>
      </c>
      <c r="AD173" s="44" t="str">
        <f>ZZZ__FnCalls!F33</f>
        <v>Mar 2012</v>
      </c>
      <c r="AE173" s="44" t="str">
        <f>ZZZ__FnCalls!F34</f>
        <v>Apr 2012</v>
      </c>
      <c r="AF173" s="44" t="str">
        <f>ZZZ__FnCalls!F35</f>
        <v>May 2012</v>
      </c>
      <c r="AG173" s="44" t="str">
        <f>ZZZ__FnCalls!F36</f>
        <v>Jun 2012</v>
      </c>
      <c r="AH173" s="44" t="str">
        <f>ZZZ__FnCalls!F37</f>
        <v>Jul 2012</v>
      </c>
      <c r="AI173" s="44" t="str">
        <f>ZZZ__FnCalls!F38</f>
        <v>Aug 2012</v>
      </c>
      <c r="AJ173" s="44" t="str">
        <f>ZZZ__FnCalls!F39</f>
        <v>Sep 2012</v>
      </c>
      <c r="AK173" s="44" t="str">
        <f>ZZZ__FnCalls!F40</f>
        <v>Oct 2012</v>
      </c>
      <c r="AL173" s="44" t="str">
        <f>ZZZ__FnCalls!F41</f>
        <v>Nov 2012</v>
      </c>
      <c r="AM173" s="44" t="str">
        <f>ZZZ__FnCalls!F42</f>
        <v>Dec 2012</v>
      </c>
      <c r="AN173" s="45" t="str">
        <f>ZZZ__FnCalls!F31</f>
        <v>Jan 2012</v>
      </c>
      <c r="AO173" s="44" t="str">
        <f>ZZZ__FnCalls!F43</f>
        <v>Jan 2013</v>
      </c>
      <c r="AP173" s="44" t="str">
        <f>ZZZ__FnCalls!F44</f>
        <v>Feb 2013</v>
      </c>
      <c r="AQ173" s="44" t="str">
        <f>ZZZ__FnCalls!F45</f>
        <v>Mar 2013</v>
      </c>
      <c r="AR173" s="44" t="str">
        <f>ZZZ__FnCalls!F46</f>
        <v>Apr 2013</v>
      </c>
      <c r="AS173" s="44" t="str">
        <f>ZZZ__FnCalls!F47</f>
        <v>May 2013</v>
      </c>
      <c r="AT173" s="44" t="str">
        <f>ZZZ__FnCalls!F48</f>
        <v>Jun 2013</v>
      </c>
      <c r="AU173" s="44" t="str">
        <f>ZZZ__FnCalls!F49</f>
        <v>Jul 2013</v>
      </c>
      <c r="AV173" s="44" t="str">
        <f>ZZZ__FnCalls!F50</f>
        <v>Aug 2013</v>
      </c>
      <c r="AW173" s="44" t="str">
        <f>ZZZ__FnCalls!F51</f>
        <v>Sep 2013</v>
      </c>
      <c r="AX173" s="44" t="str">
        <f>ZZZ__FnCalls!F52</f>
        <v>Oct 2013</v>
      </c>
      <c r="AY173" s="44" t="str">
        <f>ZZZ__FnCalls!F53</f>
        <v>Nov 2013</v>
      </c>
      <c r="AZ173" s="44" t="str">
        <f>ZZZ__FnCalls!F54</f>
        <v>Dec 2013</v>
      </c>
      <c r="BA173" s="45" t="str">
        <f>ZZZ__FnCalls!F43</f>
        <v>Jan 2013</v>
      </c>
      <c r="BB173" s="44" t="str">
        <f>ZZZ__FnCalls!F55</f>
        <v>Jan 2014</v>
      </c>
      <c r="BC173" s="44" t="str">
        <f>ZZZ__FnCalls!F56</f>
        <v>Feb 2014</v>
      </c>
      <c r="BD173" s="44" t="str">
        <f>ZZZ__FnCalls!F57</f>
        <v>Mar 2014</v>
      </c>
      <c r="BE173" s="44" t="str">
        <f>ZZZ__FnCalls!F58</f>
        <v>Apr 2014</v>
      </c>
      <c r="BF173" s="44" t="str">
        <f>ZZZ__FnCalls!F59</f>
        <v>May 2014</v>
      </c>
      <c r="BG173" s="44" t="str">
        <f>ZZZ__FnCalls!F60</f>
        <v>Jun 2014</v>
      </c>
      <c r="BH173" s="44" t="str">
        <f>ZZZ__FnCalls!F61</f>
        <v>Jul 2014</v>
      </c>
      <c r="BI173" s="44" t="str">
        <f>ZZZ__FnCalls!F62</f>
        <v>Aug 2014</v>
      </c>
      <c r="BJ173" s="44" t="str">
        <f>ZZZ__FnCalls!F63</f>
        <v>Sep 2014</v>
      </c>
      <c r="BK173" s="44" t="str">
        <f>ZZZ__FnCalls!F64</f>
        <v>Oct 2014</v>
      </c>
      <c r="BL173" s="44" t="str">
        <f>ZZZ__FnCalls!F65</f>
        <v>Nov 2014</v>
      </c>
      <c r="BM173" s="44" t="str">
        <f>ZZZ__FnCalls!F66</f>
        <v>Dec 2014</v>
      </c>
      <c r="BN173" s="45" t="str">
        <f>ZZZ__FnCalls!F55</f>
        <v>Jan 2014</v>
      </c>
      <c r="BO173" s="44" t="str">
        <f>ZZZ__FnCalls!F67</f>
        <v>Jan 2015</v>
      </c>
      <c r="BP173" s="44" t="str">
        <f>ZZZ__FnCalls!F68</f>
        <v>Feb 2015</v>
      </c>
      <c r="BQ173" s="44" t="str">
        <f>ZZZ__FnCalls!F69</f>
        <v>Mar 2015</v>
      </c>
      <c r="BR173" s="44" t="str">
        <f>ZZZ__FnCalls!F70</f>
        <v>Apr 2015</v>
      </c>
      <c r="BS173" s="44" t="str">
        <f>ZZZ__FnCalls!F71</f>
        <v>May 2015</v>
      </c>
      <c r="BT173" s="44" t="str">
        <f>ZZZ__FnCalls!F72</f>
        <v>Jun 2015</v>
      </c>
      <c r="BU173" s="44" t="str">
        <f>ZZZ__FnCalls!F73</f>
        <v>Jul 2015</v>
      </c>
      <c r="BV173" s="44" t="str">
        <f>ZZZ__FnCalls!F74</f>
        <v>Aug 2015</v>
      </c>
      <c r="BW173" s="44" t="str">
        <f>ZZZ__FnCalls!F75</f>
        <v>Sep 2015</v>
      </c>
      <c r="BX173" s="44" t="str">
        <f>ZZZ__FnCalls!F76</f>
        <v>Oct 2015</v>
      </c>
      <c r="BY173" s="44" t="str">
        <f>ZZZ__FnCalls!F77</f>
        <v>Nov 2015</v>
      </c>
      <c r="BZ173" s="44" t="str">
        <f>ZZZ__FnCalls!F78</f>
        <v>Dec 2015</v>
      </c>
      <c r="CA173" s="45" t="str">
        <f>ZZZ__FnCalls!F67</f>
        <v>Jan 2015</v>
      </c>
      <c r="CB173" s="44" t="str">
        <f>ZZZ__FnCalls!F79</f>
        <v>Jan 2016</v>
      </c>
      <c r="CC173" s="44" t="str">
        <f>ZZZ__FnCalls!F80</f>
        <v>Feb 2016</v>
      </c>
      <c r="CD173" s="44" t="str">
        <f>ZZZ__FnCalls!F81</f>
        <v>Mar 2016</v>
      </c>
      <c r="CE173" s="44" t="str">
        <f>ZZZ__FnCalls!F82</f>
        <v>Apr 2016</v>
      </c>
      <c r="CF173" s="44" t="str">
        <f>ZZZ__FnCalls!F83</f>
        <v>May 2016</v>
      </c>
      <c r="CG173" s="44" t="str">
        <f>ZZZ__FnCalls!F84</f>
        <v>Jun 2016</v>
      </c>
      <c r="CH173" s="44" t="str">
        <f>ZZZ__FnCalls!F85</f>
        <v>Jul 2016</v>
      </c>
      <c r="CI173" s="44" t="str">
        <f>ZZZ__FnCalls!F86</f>
        <v>Aug 2016</v>
      </c>
      <c r="CJ173" s="44" t="str">
        <f>ZZZ__FnCalls!F87</f>
        <v>Sep 2016</v>
      </c>
      <c r="CK173" s="44" t="str">
        <f>ZZZ__FnCalls!F88</f>
        <v>Oct 2016</v>
      </c>
      <c r="CL173" s="44" t="str">
        <f>ZZZ__FnCalls!F89</f>
        <v>Nov 2016</v>
      </c>
      <c r="CM173" s="44" t="str">
        <f>ZZZ__FnCalls!F90</f>
        <v>Dec 2016</v>
      </c>
      <c r="CN173" s="45" t="str">
        <f>ZZZ__FnCalls!F79</f>
        <v>Jan 2016</v>
      </c>
      <c r="CO173" s="44" t="str">
        <f>ZZZ__FnCalls!F91</f>
        <v>Jan 2017</v>
      </c>
      <c r="CP173" s="44" t="str">
        <f>ZZZ__FnCalls!F92</f>
        <v>Feb 2017</v>
      </c>
      <c r="CQ173" s="44" t="str">
        <f>ZZZ__FnCalls!F93</f>
        <v>Mar 2017</v>
      </c>
      <c r="CR173" s="44" t="str">
        <f>ZZZ__FnCalls!F94</f>
        <v>Apr 2017</v>
      </c>
      <c r="CS173" s="44" t="str">
        <f>ZZZ__FnCalls!F95</f>
        <v>May 2017</v>
      </c>
      <c r="CT173" s="44" t="str">
        <f>ZZZ__FnCalls!F96</f>
        <v>Jun 2017</v>
      </c>
      <c r="CU173" s="44" t="str">
        <f>ZZZ__FnCalls!F97</f>
        <v>Jul 2017</v>
      </c>
      <c r="CV173" s="44" t="str">
        <f>ZZZ__FnCalls!F98</f>
        <v>Aug 2017</v>
      </c>
      <c r="CW173" s="44" t="str">
        <f>ZZZ__FnCalls!F99</f>
        <v>Sep 2017</v>
      </c>
      <c r="CX173" s="44" t="str">
        <f>ZZZ__FnCalls!F100</f>
        <v>Oct 2017</v>
      </c>
      <c r="CY173" s="44" t="str">
        <f>ZZZ__FnCalls!F101</f>
        <v>Nov 2017</v>
      </c>
      <c r="CZ173" s="44" t="str">
        <f>ZZZ__FnCalls!F102</f>
        <v>Dec 2017</v>
      </c>
      <c r="DA173" s="45" t="str">
        <f>ZZZ__FnCalls!F91</f>
        <v>Jan 2017</v>
      </c>
      <c r="DB173" s="44" t="str">
        <f>ZZZ__FnCalls!F103</f>
        <v>Jan 2018</v>
      </c>
      <c r="DC173" s="44" t="str">
        <f>ZZZ__FnCalls!F104</f>
        <v>Feb 2018</v>
      </c>
      <c r="DD173" s="44" t="str">
        <f>ZZZ__FnCalls!F105</f>
        <v>Mar 2018</v>
      </c>
      <c r="DE173" s="44" t="str">
        <f>ZZZ__FnCalls!F106</f>
        <v>Apr 2018</v>
      </c>
      <c r="DF173" s="44" t="str">
        <f>ZZZ__FnCalls!F107</f>
        <v>May 2018</v>
      </c>
      <c r="DG173" s="44" t="str">
        <f>ZZZ__FnCalls!F108</f>
        <v>Jun 2018</v>
      </c>
      <c r="DH173" s="44" t="str">
        <f>ZZZ__FnCalls!F109</f>
        <v>Jul 2018</v>
      </c>
      <c r="DI173" s="44" t="str">
        <f>ZZZ__FnCalls!F110</f>
        <v>Aug 2018</v>
      </c>
      <c r="DJ173" s="44" t="str">
        <f>ZZZ__FnCalls!F111</f>
        <v>Sep 2018</v>
      </c>
      <c r="DK173" s="44" t="str">
        <f>ZZZ__FnCalls!F112</f>
        <v>Oct 2018</v>
      </c>
      <c r="DL173" s="44" t="str">
        <f>ZZZ__FnCalls!F113</f>
        <v>Nov 2018</v>
      </c>
      <c r="DM173" s="44" t="str">
        <f>ZZZ__FnCalls!F114</f>
        <v>Dec 2018</v>
      </c>
      <c r="DN173" s="45" t="str">
        <f>ZZZ__FnCalls!F103</f>
        <v>Jan 2018</v>
      </c>
      <c r="DO173" s="44" t="str">
        <f>ZZZ__FnCalls!F115</f>
        <v>Jan 2019</v>
      </c>
      <c r="DP173" s="44" t="str">
        <f>ZZZ__FnCalls!F116</f>
        <v>Feb 2019</v>
      </c>
      <c r="DQ173" s="44" t="str">
        <f>ZZZ__FnCalls!F117</f>
        <v>Mar 2019</v>
      </c>
      <c r="DR173" s="44" t="str">
        <f>ZZZ__FnCalls!F118</f>
        <v>Apr 2019</v>
      </c>
      <c r="DS173" s="44" t="str">
        <f>ZZZ__FnCalls!F119</f>
        <v>May 2019</v>
      </c>
      <c r="DT173" s="44" t="str">
        <f>ZZZ__FnCalls!F120</f>
        <v>Jun 2019</v>
      </c>
      <c r="DU173" s="44" t="str">
        <f>ZZZ__FnCalls!F121</f>
        <v>Jul 2019</v>
      </c>
      <c r="DV173" s="44" t="str">
        <f>ZZZ__FnCalls!F122</f>
        <v>Aug 2019</v>
      </c>
      <c r="DW173" s="44" t="str">
        <f>ZZZ__FnCalls!F123</f>
        <v>Sep 2019</v>
      </c>
      <c r="DX173" s="44" t="str">
        <f>ZZZ__FnCalls!F124</f>
        <v>Oct 2019</v>
      </c>
      <c r="DY173" s="44" t="str">
        <f>ZZZ__FnCalls!F125</f>
        <v>Nov 2019</v>
      </c>
      <c r="DZ173" s="44" t="str">
        <f>ZZZ__FnCalls!F126</f>
        <v>Dec 2019</v>
      </c>
      <c r="EA173" s="45" t="str">
        <f>ZZZ__FnCalls!F115</f>
        <v>Jan 2019</v>
      </c>
      <c r="EB173" s="44" t="str">
        <f>ZZZ__FnCalls!F127</f>
        <v>Jan 2020</v>
      </c>
      <c r="EC173" s="44" t="str">
        <f>ZZZ__FnCalls!F128</f>
        <v>Feb 2020</v>
      </c>
      <c r="ED173" s="44" t="str">
        <f>ZZZ__FnCalls!F129</f>
        <v>Mar 2020</v>
      </c>
      <c r="EE173" s="44" t="str">
        <f>ZZZ__FnCalls!F130</f>
        <v>Apr 2020</v>
      </c>
      <c r="EF173" s="44" t="str">
        <f>ZZZ__FnCalls!F131</f>
        <v>May 2020</v>
      </c>
      <c r="EG173" s="44" t="str">
        <f>ZZZ__FnCalls!F132</f>
        <v>Jun 2020</v>
      </c>
      <c r="EH173" s="44" t="str">
        <f>ZZZ__FnCalls!F133</f>
        <v>Jul 2020</v>
      </c>
      <c r="EI173" s="44" t="str">
        <f>ZZZ__FnCalls!F134</f>
        <v>Aug 2020</v>
      </c>
      <c r="EJ173" s="44" t="str">
        <f>ZZZ__FnCalls!F135</f>
        <v>Sep 2020</v>
      </c>
      <c r="EK173" s="44" t="str">
        <f>ZZZ__FnCalls!F136</f>
        <v>Oct 2020</v>
      </c>
      <c r="EL173" s="44" t="str">
        <f>ZZZ__FnCalls!F137</f>
        <v>Nov 2020</v>
      </c>
      <c r="EM173" s="44" t="str">
        <f>ZZZ__FnCalls!F138</f>
        <v>Dec 2020</v>
      </c>
      <c r="EN173" s="45" t="str">
        <f>ZZZ__FnCalls!F127</f>
        <v>Jan 2020</v>
      </c>
    </row>
    <row r="174" spans="1:144" ht="12.75" customHeight="1">
      <c r="A174" s="2" t="str">
        <f>"Employment_Desired_stdev_1"</f>
        <v>Employment_Desired_stdev_1</v>
      </c>
    </row>
    <row r="175" spans="1:144" ht="12.75" customHeight="1">
      <c r="B175" s="19" t="str">
        <f>ZZZ__FnCalls!F7</f>
        <v>Jan 2010</v>
      </c>
      <c r="C175" s="20" t="str">
        <f>ZZZ__FnCalls!F8</f>
        <v>Feb 2010</v>
      </c>
      <c r="D175" s="20" t="str">
        <f>ZZZ__FnCalls!F9</f>
        <v>Mar 2010</v>
      </c>
      <c r="E175" s="20" t="str">
        <f>ZZZ__FnCalls!F10</f>
        <v>Apr 2010</v>
      </c>
      <c r="F175" s="20" t="str">
        <f>ZZZ__FnCalls!F11</f>
        <v>May 2010</v>
      </c>
      <c r="G175" s="20" t="str">
        <f>ZZZ__FnCalls!F12</f>
        <v>Jun 2010</v>
      </c>
      <c r="H175" s="20" t="str">
        <f>ZZZ__FnCalls!F13</f>
        <v>Jul 2010</v>
      </c>
      <c r="I175" s="20" t="str">
        <f>ZZZ__FnCalls!F14</f>
        <v>Aug 2010</v>
      </c>
      <c r="J175" s="20" t="str">
        <f>ZZZ__FnCalls!F15</f>
        <v>Sep 2010</v>
      </c>
      <c r="K175" s="20" t="str">
        <f>ZZZ__FnCalls!F16</f>
        <v>Oct 2010</v>
      </c>
      <c r="L175" s="20" t="str">
        <f>ZZZ__FnCalls!F17</f>
        <v>Nov 2010</v>
      </c>
      <c r="M175" s="20" t="str">
        <f>ZZZ__FnCalls!F18</f>
        <v>Dec 2010</v>
      </c>
      <c r="N175" s="21" t="str">
        <f>ZZZ__FnCalls!H7</f>
        <v>2010</v>
      </c>
      <c r="O175" s="20" t="str">
        <f>ZZZ__FnCalls!F19</f>
        <v>Jan 2011</v>
      </c>
      <c r="P175" s="20" t="str">
        <f>ZZZ__FnCalls!F20</f>
        <v>Feb 2011</v>
      </c>
      <c r="Q175" s="20" t="str">
        <f>ZZZ__FnCalls!F21</f>
        <v>Mar 2011</v>
      </c>
      <c r="R175" s="20" t="str">
        <f>ZZZ__FnCalls!F22</f>
        <v>Apr 2011</v>
      </c>
      <c r="S175" s="20" t="str">
        <f>ZZZ__FnCalls!F23</f>
        <v>May 2011</v>
      </c>
      <c r="T175" s="20" t="str">
        <f>ZZZ__FnCalls!F24</f>
        <v>Jun 2011</v>
      </c>
      <c r="U175" s="20" t="str">
        <f>ZZZ__FnCalls!F25</f>
        <v>Jul 2011</v>
      </c>
      <c r="V175" s="20" t="str">
        <f>ZZZ__FnCalls!F26</f>
        <v>Aug 2011</v>
      </c>
      <c r="W175" s="20" t="str">
        <f>ZZZ__FnCalls!F27</f>
        <v>Sep 2011</v>
      </c>
      <c r="X175" s="20" t="str">
        <f>ZZZ__FnCalls!F28</f>
        <v>Oct 2011</v>
      </c>
      <c r="Y175" s="20" t="str">
        <f>ZZZ__FnCalls!F29</f>
        <v>Nov 2011</v>
      </c>
      <c r="Z175" s="20" t="str">
        <f>ZZZ__FnCalls!F30</f>
        <v>Dec 2011</v>
      </c>
      <c r="AA175" s="21" t="str">
        <f>ZZZ__FnCalls!H19</f>
        <v>2011</v>
      </c>
      <c r="AB175" s="20" t="str">
        <f>ZZZ__FnCalls!F31</f>
        <v>Jan 2012</v>
      </c>
      <c r="AC175" s="20" t="str">
        <f>ZZZ__FnCalls!F32</f>
        <v>Feb 2012</v>
      </c>
      <c r="AD175" s="20" t="str">
        <f>ZZZ__FnCalls!F33</f>
        <v>Mar 2012</v>
      </c>
      <c r="AE175" s="20" t="str">
        <f>ZZZ__FnCalls!F34</f>
        <v>Apr 2012</v>
      </c>
      <c r="AF175" s="20" t="str">
        <f>ZZZ__FnCalls!F35</f>
        <v>May 2012</v>
      </c>
      <c r="AG175" s="20" t="str">
        <f>ZZZ__FnCalls!F36</f>
        <v>Jun 2012</v>
      </c>
      <c r="AH175" s="20" t="str">
        <f>ZZZ__FnCalls!F37</f>
        <v>Jul 2012</v>
      </c>
      <c r="AI175" s="20" t="str">
        <f>ZZZ__FnCalls!F38</f>
        <v>Aug 2012</v>
      </c>
      <c r="AJ175" s="20" t="str">
        <f>ZZZ__FnCalls!F39</f>
        <v>Sep 2012</v>
      </c>
      <c r="AK175" s="20" t="str">
        <f>ZZZ__FnCalls!F40</f>
        <v>Oct 2012</v>
      </c>
      <c r="AL175" s="20" t="str">
        <f>ZZZ__FnCalls!F41</f>
        <v>Nov 2012</v>
      </c>
      <c r="AM175" s="20" t="str">
        <f>ZZZ__FnCalls!F42</f>
        <v>Dec 2012</v>
      </c>
      <c r="AN175" s="21" t="str">
        <f>ZZZ__FnCalls!H31</f>
        <v>2012</v>
      </c>
      <c r="AO175" s="20" t="str">
        <f>ZZZ__FnCalls!F43</f>
        <v>Jan 2013</v>
      </c>
      <c r="AP175" s="20" t="str">
        <f>ZZZ__FnCalls!F44</f>
        <v>Feb 2013</v>
      </c>
      <c r="AQ175" s="20" t="str">
        <f>ZZZ__FnCalls!F45</f>
        <v>Mar 2013</v>
      </c>
      <c r="AR175" s="20" t="str">
        <f>ZZZ__FnCalls!F46</f>
        <v>Apr 2013</v>
      </c>
      <c r="AS175" s="20" t="str">
        <f>ZZZ__FnCalls!F47</f>
        <v>May 2013</v>
      </c>
      <c r="AT175" s="20" t="str">
        <f>ZZZ__FnCalls!F48</f>
        <v>Jun 2013</v>
      </c>
      <c r="AU175" s="20" t="str">
        <f>ZZZ__FnCalls!F49</f>
        <v>Jul 2013</v>
      </c>
      <c r="AV175" s="20" t="str">
        <f>ZZZ__FnCalls!F50</f>
        <v>Aug 2013</v>
      </c>
      <c r="AW175" s="20" t="str">
        <f>ZZZ__FnCalls!F51</f>
        <v>Sep 2013</v>
      </c>
      <c r="AX175" s="20" t="str">
        <f>ZZZ__FnCalls!F52</f>
        <v>Oct 2013</v>
      </c>
      <c r="AY175" s="20" t="str">
        <f>ZZZ__FnCalls!F53</f>
        <v>Nov 2013</v>
      </c>
      <c r="AZ175" s="20" t="str">
        <f>ZZZ__FnCalls!F54</f>
        <v>Dec 2013</v>
      </c>
      <c r="BA175" s="21" t="str">
        <f>ZZZ__FnCalls!H43</f>
        <v>2013</v>
      </c>
      <c r="BB175" s="20" t="str">
        <f>ZZZ__FnCalls!F55</f>
        <v>Jan 2014</v>
      </c>
      <c r="BC175" s="20" t="str">
        <f>ZZZ__FnCalls!F56</f>
        <v>Feb 2014</v>
      </c>
      <c r="BD175" s="20" t="str">
        <f>ZZZ__FnCalls!F57</f>
        <v>Mar 2014</v>
      </c>
      <c r="BE175" s="20" t="str">
        <f>ZZZ__FnCalls!F58</f>
        <v>Apr 2014</v>
      </c>
      <c r="BF175" s="20" t="str">
        <f>ZZZ__FnCalls!F59</f>
        <v>May 2014</v>
      </c>
      <c r="BG175" s="20" t="str">
        <f>ZZZ__FnCalls!F60</f>
        <v>Jun 2014</v>
      </c>
      <c r="BH175" s="20" t="str">
        <f>ZZZ__FnCalls!F61</f>
        <v>Jul 2014</v>
      </c>
      <c r="BI175" s="20" t="str">
        <f>ZZZ__FnCalls!F62</f>
        <v>Aug 2014</v>
      </c>
      <c r="BJ175" s="20" t="str">
        <f>ZZZ__FnCalls!F63</f>
        <v>Sep 2014</v>
      </c>
      <c r="BK175" s="20" t="str">
        <f>ZZZ__FnCalls!F64</f>
        <v>Oct 2014</v>
      </c>
      <c r="BL175" s="20" t="str">
        <f>ZZZ__FnCalls!F65</f>
        <v>Nov 2014</v>
      </c>
      <c r="BM175" s="20" t="str">
        <f>ZZZ__FnCalls!F66</f>
        <v>Dec 2014</v>
      </c>
      <c r="BN175" s="21" t="str">
        <f>ZZZ__FnCalls!H55</f>
        <v>2014</v>
      </c>
      <c r="BO175" s="20" t="str">
        <f>ZZZ__FnCalls!F67</f>
        <v>Jan 2015</v>
      </c>
      <c r="BP175" s="20" t="str">
        <f>ZZZ__FnCalls!F68</f>
        <v>Feb 2015</v>
      </c>
      <c r="BQ175" s="20" t="str">
        <f>ZZZ__FnCalls!F69</f>
        <v>Mar 2015</v>
      </c>
      <c r="BR175" s="20" t="str">
        <f>ZZZ__FnCalls!F70</f>
        <v>Apr 2015</v>
      </c>
      <c r="BS175" s="20" t="str">
        <f>ZZZ__FnCalls!F71</f>
        <v>May 2015</v>
      </c>
      <c r="BT175" s="20" t="str">
        <f>ZZZ__FnCalls!F72</f>
        <v>Jun 2015</v>
      </c>
      <c r="BU175" s="20" t="str">
        <f>ZZZ__FnCalls!F73</f>
        <v>Jul 2015</v>
      </c>
      <c r="BV175" s="20" t="str">
        <f>ZZZ__FnCalls!F74</f>
        <v>Aug 2015</v>
      </c>
      <c r="BW175" s="20" t="str">
        <f>ZZZ__FnCalls!F75</f>
        <v>Sep 2015</v>
      </c>
      <c r="BX175" s="20" t="str">
        <f>ZZZ__FnCalls!F76</f>
        <v>Oct 2015</v>
      </c>
      <c r="BY175" s="20" t="str">
        <f>ZZZ__FnCalls!F77</f>
        <v>Nov 2015</v>
      </c>
      <c r="BZ175" s="20" t="str">
        <f>ZZZ__FnCalls!F78</f>
        <v>Dec 2015</v>
      </c>
      <c r="CA175" s="21" t="str">
        <f>ZZZ__FnCalls!H67</f>
        <v>2015</v>
      </c>
      <c r="CB175" s="20" t="str">
        <f>ZZZ__FnCalls!F79</f>
        <v>Jan 2016</v>
      </c>
      <c r="CC175" s="20" t="str">
        <f>ZZZ__FnCalls!F80</f>
        <v>Feb 2016</v>
      </c>
      <c r="CD175" s="20" t="str">
        <f>ZZZ__FnCalls!F81</f>
        <v>Mar 2016</v>
      </c>
      <c r="CE175" s="20" t="str">
        <f>ZZZ__FnCalls!F82</f>
        <v>Apr 2016</v>
      </c>
      <c r="CF175" s="20" t="str">
        <f>ZZZ__FnCalls!F83</f>
        <v>May 2016</v>
      </c>
      <c r="CG175" s="20" t="str">
        <f>ZZZ__FnCalls!F84</f>
        <v>Jun 2016</v>
      </c>
      <c r="CH175" s="20" t="str">
        <f>ZZZ__FnCalls!F85</f>
        <v>Jul 2016</v>
      </c>
      <c r="CI175" s="20" t="str">
        <f>ZZZ__FnCalls!F86</f>
        <v>Aug 2016</v>
      </c>
      <c r="CJ175" s="20" t="str">
        <f>ZZZ__FnCalls!F87</f>
        <v>Sep 2016</v>
      </c>
      <c r="CK175" s="20" t="str">
        <f>ZZZ__FnCalls!F88</f>
        <v>Oct 2016</v>
      </c>
      <c r="CL175" s="20" t="str">
        <f>ZZZ__FnCalls!F89</f>
        <v>Nov 2016</v>
      </c>
      <c r="CM175" s="20" t="str">
        <f>ZZZ__FnCalls!F90</f>
        <v>Dec 2016</v>
      </c>
      <c r="CN175" s="21" t="str">
        <f>ZZZ__FnCalls!H79</f>
        <v>2016</v>
      </c>
      <c r="CO175" s="20" t="str">
        <f>ZZZ__FnCalls!F91</f>
        <v>Jan 2017</v>
      </c>
      <c r="CP175" s="20" t="str">
        <f>ZZZ__FnCalls!F92</f>
        <v>Feb 2017</v>
      </c>
      <c r="CQ175" s="20" t="str">
        <f>ZZZ__FnCalls!F93</f>
        <v>Mar 2017</v>
      </c>
      <c r="CR175" s="20" t="str">
        <f>ZZZ__FnCalls!F94</f>
        <v>Apr 2017</v>
      </c>
      <c r="CS175" s="20" t="str">
        <f>ZZZ__FnCalls!F95</f>
        <v>May 2017</v>
      </c>
      <c r="CT175" s="20" t="str">
        <f>ZZZ__FnCalls!F96</f>
        <v>Jun 2017</v>
      </c>
      <c r="CU175" s="20" t="str">
        <f>ZZZ__FnCalls!F97</f>
        <v>Jul 2017</v>
      </c>
      <c r="CV175" s="20" t="str">
        <f>ZZZ__FnCalls!F98</f>
        <v>Aug 2017</v>
      </c>
      <c r="CW175" s="20" t="str">
        <f>ZZZ__FnCalls!F99</f>
        <v>Sep 2017</v>
      </c>
      <c r="CX175" s="20" t="str">
        <f>ZZZ__FnCalls!F100</f>
        <v>Oct 2017</v>
      </c>
      <c r="CY175" s="20" t="str">
        <f>ZZZ__FnCalls!F101</f>
        <v>Nov 2017</v>
      </c>
      <c r="CZ175" s="20" t="str">
        <f>ZZZ__FnCalls!F102</f>
        <v>Dec 2017</v>
      </c>
      <c r="DA175" s="21" t="str">
        <f>ZZZ__FnCalls!H91</f>
        <v>2017</v>
      </c>
      <c r="DB175" s="20" t="str">
        <f>ZZZ__FnCalls!F103</f>
        <v>Jan 2018</v>
      </c>
      <c r="DC175" s="20" t="str">
        <f>ZZZ__FnCalls!F104</f>
        <v>Feb 2018</v>
      </c>
      <c r="DD175" s="20" t="str">
        <f>ZZZ__FnCalls!F105</f>
        <v>Mar 2018</v>
      </c>
      <c r="DE175" s="20" t="str">
        <f>ZZZ__FnCalls!F106</f>
        <v>Apr 2018</v>
      </c>
      <c r="DF175" s="20" t="str">
        <f>ZZZ__FnCalls!F107</f>
        <v>May 2018</v>
      </c>
      <c r="DG175" s="20" t="str">
        <f>ZZZ__FnCalls!F108</f>
        <v>Jun 2018</v>
      </c>
      <c r="DH175" s="20" t="str">
        <f>ZZZ__FnCalls!F109</f>
        <v>Jul 2018</v>
      </c>
      <c r="DI175" s="20" t="str">
        <f>ZZZ__FnCalls!F110</f>
        <v>Aug 2018</v>
      </c>
      <c r="DJ175" s="20" t="str">
        <f>ZZZ__FnCalls!F111</f>
        <v>Sep 2018</v>
      </c>
      <c r="DK175" s="20" t="str">
        <f>ZZZ__FnCalls!F112</f>
        <v>Oct 2018</v>
      </c>
      <c r="DL175" s="20" t="str">
        <f>ZZZ__FnCalls!F113</f>
        <v>Nov 2018</v>
      </c>
      <c r="DM175" s="20" t="str">
        <f>ZZZ__FnCalls!F114</f>
        <v>Dec 2018</v>
      </c>
      <c r="DN175" s="21" t="str">
        <f>ZZZ__FnCalls!H103</f>
        <v>2018</v>
      </c>
      <c r="DO175" s="20" t="str">
        <f>ZZZ__FnCalls!F115</f>
        <v>Jan 2019</v>
      </c>
      <c r="DP175" s="20" t="str">
        <f>ZZZ__FnCalls!F116</f>
        <v>Feb 2019</v>
      </c>
      <c r="DQ175" s="20" t="str">
        <f>ZZZ__FnCalls!F117</f>
        <v>Mar 2019</v>
      </c>
      <c r="DR175" s="20" t="str">
        <f>ZZZ__FnCalls!F118</f>
        <v>Apr 2019</v>
      </c>
      <c r="DS175" s="20" t="str">
        <f>ZZZ__FnCalls!F119</f>
        <v>May 2019</v>
      </c>
      <c r="DT175" s="20" t="str">
        <f>ZZZ__FnCalls!F120</f>
        <v>Jun 2019</v>
      </c>
      <c r="DU175" s="20" t="str">
        <f>ZZZ__FnCalls!F121</f>
        <v>Jul 2019</v>
      </c>
      <c r="DV175" s="20" t="str">
        <f>ZZZ__FnCalls!F122</f>
        <v>Aug 2019</v>
      </c>
      <c r="DW175" s="20" t="str">
        <f>ZZZ__FnCalls!F123</f>
        <v>Sep 2019</v>
      </c>
      <c r="DX175" s="20" t="str">
        <f>ZZZ__FnCalls!F124</f>
        <v>Oct 2019</v>
      </c>
      <c r="DY175" s="20" t="str">
        <f>ZZZ__FnCalls!F125</f>
        <v>Nov 2019</v>
      </c>
      <c r="DZ175" s="20" t="str">
        <f>ZZZ__FnCalls!F126</f>
        <v>Dec 2019</v>
      </c>
      <c r="EA175" s="21" t="str">
        <f>ZZZ__FnCalls!H115</f>
        <v>2019</v>
      </c>
      <c r="EB175" s="20" t="str">
        <f>ZZZ__FnCalls!F127</f>
        <v>Jan 2020</v>
      </c>
      <c r="EC175" s="20" t="str">
        <f>ZZZ__FnCalls!F128</f>
        <v>Feb 2020</v>
      </c>
      <c r="ED175" s="20" t="str">
        <f>ZZZ__FnCalls!F129</f>
        <v>Mar 2020</v>
      </c>
      <c r="EE175" s="20" t="str">
        <f>ZZZ__FnCalls!F130</f>
        <v>Apr 2020</v>
      </c>
      <c r="EF175" s="20" t="str">
        <f>ZZZ__FnCalls!F131</f>
        <v>May 2020</v>
      </c>
      <c r="EG175" s="20" t="str">
        <f>ZZZ__FnCalls!F132</f>
        <v>Jun 2020</v>
      </c>
      <c r="EH175" s="20" t="str">
        <f>ZZZ__FnCalls!F133</f>
        <v>Jul 2020</v>
      </c>
      <c r="EI175" s="20" t="str">
        <f>ZZZ__FnCalls!F134</f>
        <v>Aug 2020</v>
      </c>
      <c r="EJ175" s="20" t="str">
        <f>ZZZ__FnCalls!F135</f>
        <v>Sep 2020</v>
      </c>
      <c r="EK175" s="20" t="str">
        <f>ZZZ__FnCalls!F136</f>
        <v>Oct 2020</v>
      </c>
      <c r="EL175" s="20" t="str">
        <f>ZZZ__FnCalls!F137</f>
        <v>Nov 2020</v>
      </c>
      <c r="EM175" s="20" t="str">
        <f>ZZZ__FnCalls!F138</f>
        <v>Dec 2020</v>
      </c>
      <c r="EN175" s="21" t="str">
        <f>ZZZ__FnCalls!H127</f>
        <v>2020</v>
      </c>
    </row>
    <row r="176" spans="1:144" ht="12.75" customHeight="1">
      <c r="A176" s="5"/>
      <c r="B176" s="44">
        <f>ZZZ__FnCalls!A7</f>
        <v>40179</v>
      </c>
      <c r="C176" s="44">
        <f>ZZZ__FnCalls!A8</f>
        <v>40210</v>
      </c>
      <c r="D176" s="44">
        <f>ZZZ__FnCalls!A9</f>
        <v>40238</v>
      </c>
      <c r="E176" s="44">
        <f>ZZZ__FnCalls!A10</f>
        <v>40269</v>
      </c>
      <c r="F176" s="44">
        <f>ZZZ__FnCalls!A11</f>
        <v>40299</v>
      </c>
      <c r="G176" s="44">
        <f>ZZZ__FnCalls!A12</f>
        <v>40330</v>
      </c>
      <c r="H176" s="44">
        <f>ZZZ__FnCalls!A13</f>
        <v>40360</v>
      </c>
      <c r="I176" s="44">
        <f>ZZZ__FnCalls!A14</f>
        <v>40391</v>
      </c>
      <c r="J176" s="44">
        <f>ZZZ__FnCalls!A15</f>
        <v>40422</v>
      </c>
      <c r="K176" s="44">
        <f>ZZZ__FnCalls!A16</f>
        <v>40452</v>
      </c>
      <c r="L176" s="44">
        <f>ZZZ__FnCalls!A17</f>
        <v>40483</v>
      </c>
      <c r="M176" s="44">
        <f>ZZZ__FnCalls!A18</f>
        <v>40513</v>
      </c>
      <c r="N176" s="45">
        <f>ZZZ__FnCalls!A7</f>
        <v>40179</v>
      </c>
      <c r="O176" s="44">
        <f>ZZZ__FnCalls!A19</f>
        <v>40544</v>
      </c>
      <c r="P176" s="44">
        <f>ZZZ__FnCalls!A20</f>
        <v>40575</v>
      </c>
      <c r="Q176" s="44">
        <f>ZZZ__FnCalls!A21</f>
        <v>40603</v>
      </c>
      <c r="R176" s="44">
        <f>ZZZ__FnCalls!A22</f>
        <v>40634</v>
      </c>
      <c r="S176" s="44">
        <f>ZZZ__FnCalls!A23</f>
        <v>40664</v>
      </c>
      <c r="T176" s="44">
        <f>ZZZ__FnCalls!A24</f>
        <v>40695</v>
      </c>
      <c r="U176" s="44">
        <f>ZZZ__FnCalls!A25</f>
        <v>40725</v>
      </c>
      <c r="V176" s="44">
        <f>ZZZ__FnCalls!A26</f>
        <v>40756</v>
      </c>
      <c r="W176" s="44">
        <f>ZZZ__FnCalls!A27</f>
        <v>40787</v>
      </c>
      <c r="X176" s="44">
        <f>ZZZ__FnCalls!A28</f>
        <v>40817</v>
      </c>
      <c r="Y176" s="44">
        <f>ZZZ__FnCalls!A29</f>
        <v>40848</v>
      </c>
      <c r="Z176" s="44">
        <f>ZZZ__FnCalls!A30</f>
        <v>40878</v>
      </c>
      <c r="AA176" s="45">
        <f>ZZZ__FnCalls!A19</f>
        <v>40544</v>
      </c>
      <c r="AB176" s="44">
        <f>ZZZ__FnCalls!A31</f>
        <v>40909</v>
      </c>
      <c r="AC176" s="44">
        <f>ZZZ__FnCalls!A32</f>
        <v>40940</v>
      </c>
      <c r="AD176" s="44">
        <f>ZZZ__FnCalls!A33</f>
        <v>40969</v>
      </c>
      <c r="AE176" s="44">
        <f>ZZZ__FnCalls!A34</f>
        <v>41000</v>
      </c>
      <c r="AF176" s="44">
        <f>ZZZ__FnCalls!A35</f>
        <v>41030</v>
      </c>
      <c r="AG176" s="44">
        <f>ZZZ__FnCalls!A36</f>
        <v>41061</v>
      </c>
      <c r="AH176" s="44">
        <f>ZZZ__FnCalls!A37</f>
        <v>41091</v>
      </c>
      <c r="AI176" s="44">
        <f>ZZZ__FnCalls!A38</f>
        <v>41122</v>
      </c>
      <c r="AJ176" s="44">
        <f>ZZZ__FnCalls!A39</f>
        <v>41153</v>
      </c>
      <c r="AK176" s="44">
        <f>ZZZ__FnCalls!A40</f>
        <v>41183</v>
      </c>
      <c r="AL176" s="44">
        <f>ZZZ__FnCalls!A41</f>
        <v>41214</v>
      </c>
      <c r="AM176" s="44">
        <f>ZZZ__FnCalls!A42</f>
        <v>41244</v>
      </c>
      <c r="AN176" s="45">
        <f>ZZZ__FnCalls!A31</f>
        <v>40909</v>
      </c>
      <c r="AO176" s="44">
        <f>ZZZ__FnCalls!A43</f>
        <v>41275</v>
      </c>
      <c r="AP176" s="44">
        <f>ZZZ__FnCalls!A44</f>
        <v>41306</v>
      </c>
      <c r="AQ176" s="44">
        <f>ZZZ__FnCalls!A45</f>
        <v>41334</v>
      </c>
      <c r="AR176" s="44">
        <f>ZZZ__FnCalls!A46</f>
        <v>41365</v>
      </c>
      <c r="AS176" s="44">
        <f>ZZZ__FnCalls!A47</f>
        <v>41395</v>
      </c>
      <c r="AT176" s="44">
        <f>ZZZ__FnCalls!A48</f>
        <v>41426</v>
      </c>
      <c r="AU176" s="44">
        <f>ZZZ__FnCalls!A49</f>
        <v>41456</v>
      </c>
      <c r="AV176" s="44">
        <f>ZZZ__FnCalls!A50</f>
        <v>41487</v>
      </c>
      <c r="AW176" s="44">
        <f>ZZZ__FnCalls!A51</f>
        <v>41518</v>
      </c>
      <c r="AX176" s="44">
        <f>ZZZ__FnCalls!A52</f>
        <v>41548</v>
      </c>
      <c r="AY176" s="44">
        <f>ZZZ__FnCalls!A53</f>
        <v>41579</v>
      </c>
      <c r="AZ176" s="44">
        <f>ZZZ__FnCalls!A54</f>
        <v>41609</v>
      </c>
      <c r="BA176" s="45">
        <f>ZZZ__FnCalls!A43</f>
        <v>41275</v>
      </c>
      <c r="BB176" s="44">
        <f>ZZZ__FnCalls!A55</f>
        <v>41640</v>
      </c>
      <c r="BC176" s="44">
        <f>ZZZ__FnCalls!A56</f>
        <v>41671</v>
      </c>
      <c r="BD176" s="44">
        <f>ZZZ__FnCalls!A57</f>
        <v>41699</v>
      </c>
      <c r="BE176" s="44">
        <f>ZZZ__FnCalls!A58</f>
        <v>41730</v>
      </c>
      <c r="BF176" s="44">
        <f>ZZZ__FnCalls!A59</f>
        <v>41760</v>
      </c>
      <c r="BG176" s="44">
        <f>ZZZ__FnCalls!A60</f>
        <v>41791</v>
      </c>
      <c r="BH176" s="44">
        <f>ZZZ__FnCalls!A61</f>
        <v>41821</v>
      </c>
      <c r="BI176" s="44">
        <f>ZZZ__FnCalls!A62</f>
        <v>41852</v>
      </c>
      <c r="BJ176" s="44">
        <f>ZZZ__FnCalls!A63</f>
        <v>41883</v>
      </c>
      <c r="BK176" s="44">
        <f>ZZZ__FnCalls!A64</f>
        <v>41913</v>
      </c>
      <c r="BL176" s="44">
        <f>ZZZ__FnCalls!A65</f>
        <v>41944</v>
      </c>
      <c r="BM176" s="44">
        <f>ZZZ__FnCalls!A66</f>
        <v>41974</v>
      </c>
      <c r="BN176" s="45">
        <f>ZZZ__FnCalls!A55</f>
        <v>41640</v>
      </c>
      <c r="BO176" s="44">
        <f>ZZZ__FnCalls!A67</f>
        <v>42005</v>
      </c>
      <c r="BP176" s="44">
        <f>ZZZ__FnCalls!A68</f>
        <v>42036</v>
      </c>
      <c r="BQ176" s="44">
        <f>ZZZ__FnCalls!A69</f>
        <v>42064</v>
      </c>
      <c r="BR176" s="44">
        <f>ZZZ__FnCalls!A70</f>
        <v>42095</v>
      </c>
      <c r="BS176" s="44">
        <f>ZZZ__FnCalls!A71</f>
        <v>42125</v>
      </c>
      <c r="BT176" s="44">
        <f>ZZZ__FnCalls!A72</f>
        <v>42156</v>
      </c>
      <c r="BU176" s="44">
        <f>ZZZ__FnCalls!A73</f>
        <v>42186</v>
      </c>
      <c r="BV176" s="44">
        <f>ZZZ__FnCalls!A74</f>
        <v>42217</v>
      </c>
      <c r="BW176" s="44">
        <f>ZZZ__FnCalls!A75</f>
        <v>42248</v>
      </c>
      <c r="BX176" s="44">
        <f>ZZZ__FnCalls!A76</f>
        <v>42278</v>
      </c>
      <c r="BY176" s="44">
        <f>ZZZ__FnCalls!A77</f>
        <v>42309</v>
      </c>
      <c r="BZ176" s="44">
        <f>ZZZ__FnCalls!A78</f>
        <v>42339</v>
      </c>
      <c r="CA176" s="45">
        <f>ZZZ__FnCalls!A67</f>
        <v>42005</v>
      </c>
      <c r="CB176" s="44">
        <f>ZZZ__FnCalls!A79</f>
        <v>42370</v>
      </c>
      <c r="CC176" s="44">
        <f>ZZZ__FnCalls!A80</f>
        <v>42401</v>
      </c>
      <c r="CD176" s="44">
        <f>ZZZ__FnCalls!A81</f>
        <v>42430</v>
      </c>
      <c r="CE176" s="44">
        <f>ZZZ__FnCalls!A82</f>
        <v>42461</v>
      </c>
      <c r="CF176" s="44">
        <f>ZZZ__FnCalls!A83</f>
        <v>42491</v>
      </c>
      <c r="CG176" s="44">
        <f>ZZZ__FnCalls!A84</f>
        <v>42522</v>
      </c>
      <c r="CH176" s="44">
        <f>ZZZ__FnCalls!A85</f>
        <v>42552</v>
      </c>
      <c r="CI176" s="44">
        <f>ZZZ__FnCalls!A86</f>
        <v>42583</v>
      </c>
      <c r="CJ176" s="44">
        <f>ZZZ__FnCalls!A87</f>
        <v>42614</v>
      </c>
      <c r="CK176" s="44">
        <f>ZZZ__FnCalls!A88</f>
        <v>42644</v>
      </c>
      <c r="CL176" s="44">
        <f>ZZZ__FnCalls!A89</f>
        <v>42675</v>
      </c>
      <c r="CM176" s="44">
        <f>ZZZ__FnCalls!A90</f>
        <v>42705</v>
      </c>
      <c r="CN176" s="45">
        <f>ZZZ__FnCalls!A79</f>
        <v>42370</v>
      </c>
      <c r="CO176" s="44">
        <f>ZZZ__FnCalls!A91</f>
        <v>42736</v>
      </c>
      <c r="CP176" s="44">
        <f>ZZZ__FnCalls!A92</f>
        <v>42767</v>
      </c>
      <c r="CQ176" s="44">
        <f>ZZZ__FnCalls!A93</f>
        <v>42795</v>
      </c>
      <c r="CR176" s="44">
        <f>ZZZ__FnCalls!A94</f>
        <v>42826</v>
      </c>
      <c r="CS176" s="44">
        <f>ZZZ__FnCalls!A95</f>
        <v>42856</v>
      </c>
      <c r="CT176" s="44">
        <f>ZZZ__FnCalls!A96</f>
        <v>42887</v>
      </c>
      <c r="CU176" s="44">
        <f>ZZZ__FnCalls!A97</f>
        <v>42917</v>
      </c>
      <c r="CV176" s="44">
        <f>ZZZ__FnCalls!A98</f>
        <v>42948</v>
      </c>
      <c r="CW176" s="44">
        <f>ZZZ__FnCalls!A99</f>
        <v>42979</v>
      </c>
      <c r="CX176" s="44">
        <f>ZZZ__FnCalls!A100</f>
        <v>43009</v>
      </c>
      <c r="CY176" s="44">
        <f>ZZZ__FnCalls!A101</f>
        <v>43040</v>
      </c>
      <c r="CZ176" s="44">
        <f>ZZZ__FnCalls!A102</f>
        <v>43070</v>
      </c>
      <c r="DA176" s="45">
        <f>ZZZ__FnCalls!A91</f>
        <v>42736</v>
      </c>
      <c r="DB176" s="44">
        <f>ZZZ__FnCalls!A103</f>
        <v>43101</v>
      </c>
      <c r="DC176" s="44">
        <f>ZZZ__FnCalls!A104</f>
        <v>43132</v>
      </c>
      <c r="DD176" s="44">
        <f>ZZZ__FnCalls!A105</f>
        <v>43160</v>
      </c>
      <c r="DE176" s="44">
        <f>ZZZ__FnCalls!A106</f>
        <v>43191</v>
      </c>
      <c r="DF176" s="44">
        <f>ZZZ__FnCalls!A107</f>
        <v>43221</v>
      </c>
      <c r="DG176" s="44">
        <f>ZZZ__FnCalls!A108</f>
        <v>43252</v>
      </c>
      <c r="DH176" s="44">
        <f>ZZZ__FnCalls!A109</f>
        <v>43282</v>
      </c>
      <c r="DI176" s="44">
        <f>ZZZ__FnCalls!A110</f>
        <v>43313</v>
      </c>
      <c r="DJ176" s="44">
        <f>ZZZ__FnCalls!A111</f>
        <v>43344</v>
      </c>
      <c r="DK176" s="44">
        <f>ZZZ__FnCalls!A112</f>
        <v>43374</v>
      </c>
      <c r="DL176" s="44">
        <f>ZZZ__FnCalls!A113</f>
        <v>43405</v>
      </c>
      <c r="DM176" s="44">
        <f>ZZZ__FnCalls!A114</f>
        <v>43435</v>
      </c>
      <c r="DN176" s="45">
        <f>ZZZ__FnCalls!A103</f>
        <v>43101</v>
      </c>
      <c r="DO176" s="44">
        <f>ZZZ__FnCalls!A115</f>
        <v>43466</v>
      </c>
      <c r="DP176" s="44">
        <f>ZZZ__FnCalls!A116</f>
        <v>43497</v>
      </c>
      <c r="DQ176" s="44">
        <f>ZZZ__FnCalls!A117</f>
        <v>43525</v>
      </c>
      <c r="DR176" s="44">
        <f>ZZZ__FnCalls!A118</f>
        <v>43556</v>
      </c>
      <c r="DS176" s="44">
        <f>ZZZ__FnCalls!A119</f>
        <v>43586</v>
      </c>
      <c r="DT176" s="44">
        <f>ZZZ__FnCalls!A120</f>
        <v>43617</v>
      </c>
      <c r="DU176" s="44">
        <f>ZZZ__FnCalls!A121</f>
        <v>43647</v>
      </c>
      <c r="DV176" s="44">
        <f>ZZZ__FnCalls!A122</f>
        <v>43678</v>
      </c>
      <c r="DW176" s="44">
        <f>ZZZ__FnCalls!A123</f>
        <v>43709</v>
      </c>
      <c r="DX176" s="44">
        <f>ZZZ__FnCalls!A124</f>
        <v>43739</v>
      </c>
      <c r="DY176" s="44">
        <f>ZZZ__FnCalls!A125</f>
        <v>43770</v>
      </c>
      <c r="DZ176" s="44">
        <f>ZZZ__FnCalls!A126</f>
        <v>43800</v>
      </c>
      <c r="EA176" s="45">
        <f>ZZZ__FnCalls!A115</f>
        <v>43466</v>
      </c>
      <c r="EB176" s="44">
        <f>ZZZ__FnCalls!A127</f>
        <v>43831</v>
      </c>
      <c r="EC176" s="44">
        <f>ZZZ__FnCalls!A128</f>
        <v>43862</v>
      </c>
      <c r="ED176" s="44">
        <f>ZZZ__FnCalls!A129</f>
        <v>43891</v>
      </c>
      <c r="EE176" s="44">
        <f>ZZZ__FnCalls!A130</f>
        <v>43922</v>
      </c>
      <c r="EF176" s="44">
        <f>ZZZ__FnCalls!A131</f>
        <v>43952</v>
      </c>
      <c r="EG176" s="44">
        <f>ZZZ__FnCalls!A132</f>
        <v>43983</v>
      </c>
      <c r="EH176" s="44">
        <f>ZZZ__FnCalls!A133</f>
        <v>44013</v>
      </c>
      <c r="EI176" s="44">
        <f>ZZZ__FnCalls!A134</f>
        <v>44044</v>
      </c>
      <c r="EJ176" s="44">
        <f>ZZZ__FnCalls!A135</f>
        <v>44075</v>
      </c>
      <c r="EK176" s="44">
        <f>ZZZ__FnCalls!A136</f>
        <v>44105</v>
      </c>
      <c r="EL176" s="44">
        <f>ZZZ__FnCalls!A137</f>
        <v>44136</v>
      </c>
      <c r="EM176" s="44">
        <f>ZZZ__FnCalls!A138</f>
        <v>44166</v>
      </c>
      <c r="EN176" s="45">
        <f>ZZZ__FnCalls!A127</f>
        <v>43831</v>
      </c>
    </row>
    <row r="177" spans="1:144" ht="12.75" customHeight="1">
      <c r="A177" s="2" t="str">
        <f>"Employment_Desired_stdev_2"</f>
        <v>Employment_Desired_stdev_2</v>
      </c>
    </row>
    <row r="178" spans="1:144" ht="12.75" customHeight="1">
      <c r="B178" s="19" t="str">
        <f>ZZZ__FnCalls!F7</f>
        <v>Jan 2010</v>
      </c>
      <c r="C178" s="20" t="str">
        <f>ZZZ__FnCalls!F8</f>
        <v>Feb 2010</v>
      </c>
      <c r="D178" s="20" t="str">
        <f>ZZZ__FnCalls!F9</f>
        <v>Mar 2010</v>
      </c>
      <c r="E178" s="20" t="str">
        <f>ZZZ__FnCalls!F10</f>
        <v>Apr 2010</v>
      </c>
      <c r="F178" s="20" t="str">
        <f>ZZZ__FnCalls!F11</f>
        <v>May 2010</v>
      </c>
      <c r="G178" s="20" t="str">
        <f>ZZZ__FnCalls!F12</f>
        <v>Jun 2010</v>
      </c>
      <c r="H178" s="20" t="str">
        <f>ZZZ__FnCalls!F13</f>
        <v>Jul 2010</v>
      </c>
      <c r="I178" s="20" t="str">
        <f>ZZZ__FnCalls!F14</f>
        <v>Aug 2010</v>
      </c>
      <c r="J178" s="20" t="str">
        <f>ZZZ__FnCalls!F15</f>
        <v>Sep 2010</v>
      </c>
      <c r="K178" s="20" t="str">
        <f>ZZZ__FnCalls!F16</f>
        <v>Oct 2010</v>
      </c>
      <c r="L178" s="20" t="str">
        <f>ZZZ__FnCalls!F17</f>
        <v>Nov 2010</v>
      </c>
      <c r="M178" s="20" t="str">
        <f>ZZZ__FnCalls!F18</f>
        <v>Dec 2010</v>
      </c>
      <c r="N178" s="21" t="str">
        <f>ZZZ__FnCalls!H7</f>
        <v>2010</v>
      </c>
      <c r="O178" s="20" t="str">
        <f>ZZZ__FnCalls!F19</f>
        <v>Jan 2011</v>
      </c>
      <c r="P178" s="20" t="str">
        <f>ZZZ__FnCalls!F20</f>
        <v>Feb 2011</v>
      </c>
      <c r="Q178" s="20" t="str">
        <f>ZZZ__FnCalls!F21</f>
        <v>Mar 2011</v>
      </c>
      <c r="R178" s="20" t="str">
        <f>ZZZ__FnCalls!F22</f>
        <v>Apr 2011</v>
      </c>
      <c r="S178" s="20" t="str">
        <f>ZZZ__FnCalls!F23</f>
        <v>May 2011</v>
      </c>
      <c r="T178" s="20" t="str">
        <f>ZZZ__FnCalls!F24</f>
        <v>Jun 2011</v>
      </c>
      <c r="U178" s="20" t="str">
        <f>ZZZ__FnCalls!F25</f>
        <v>Jul 2011</v>
      </c>
      <c r="V178" s="20" t="str">
        <f>ZZZ__FnCalls!F26</f>
        <v>Aug 2011</v>
      </c>
      <c r="W178" s="20" t="str">
        <f>ZZZ__FnCalls!F27</f>
        <v>Sep 2011</v>
      </c>
      <c r="X178" s="20" t="str">
        <f>ZZZ__FnCalls!F28</f>
        <v>Oct 2011</v>
      </c>
      <c r="Y178" s="20" t="str">
        <f>ZZZ__FnCalls!F29</f>
        <v>Nov 2011</v>
      </c>
      <c r="Z178" s="20" t="str">
        <f>ZZZ__FnCalls!F30</f>
        <v>Dec 2011</v>
      </c>
      <c r="AA178" s="21" t="str">
        <f>ZZZ__FnCalls!H19</f>
        <v>2011</v>
      </c>
      <c r="AB178" s="20" t="str">
        <f>ZZZ__FnCalls!F31</f>
        <v>Jan 2012</v>
      </c>
      <c r="AC178" s="20" t="str">
        <f>ZZZ__FnCalls!F32</f>
        <v>Feb 2012</v>
      </c>
      <c r="AD178" s="20" t="str">
        <f>ZZZ__FnCalls!F33</f>
        <v>Mar 2012</v>
      </c>
      <c r="AE178" s="20" t="str">
        <f>ZZZ__FnCalls!F34</f>
        <v>Apr 2012</v>
      </c>
      <c r="AF178" s="20" t="str">
        <f>ZZZ__FnCalls!F35</f>
        <v>May 2012</v>
      </c>
      <c r="AG178" s="20" t="str">
        <f>ZZZ__FnCalls!F36</f>
        <v>Jun 2012</v>
      </c>
      <c r="AH178" s="20" t="str">
        <f>ZZZ__FnCalls!F37</f>
        <v>Jul 2012</v>
      </c>
      <c r="AI178" s="20" t="str">
        <f>ZZZ__FnCalls!F38</f>
        <v>Aug 2012</v>
      </c>
      <c r="AJ178" s="20" t="str">
        <f>ZZZ__FnCalls!F39</f>
        <v>Sep 2012</v>
      </c>
      <c r="AK178" s="20" t="str">
        <f>ZZZ__FnCalls!F40</f>
        <v>Oct 2012</v>
      </c>
      <c r="AL178" s="20" t="str">
        <f>ZZZ__FnCalls!F41</f>
        <v>Nov 2012</v>
      </c>
      <c r="AM178" s="20" t="str">
        <f>ZZZ__FnCalls!F42</f>
        <v>Dec 2012</v>
      </c>
      <c r="AN178" s="21" t="str">
        <f>ZZZ__FnCalls!H31</f>
        <v>2012</v>
      </c>
      <c r="AO178" s="20" t="str">
        <f>ZZZ__FnCalls!F43</f>
        <v>Jan 2013</v>
      </c>
      <c r="AP178" s="20" t="str">
        <f>ZZZ__FnCalls!F44</f>
        <v>Feb 2013</v>
      </c>
      <c r="AQ178" s="20" t="str">
        <f>ZZZ__FnCalls!F45</f>
        <v>Mar 2013</v>
      </c>
      <c r="AR178" s="20" t="str">
        <f>ZZZ__FnCalls!F46</f>
        <v>Apr 2013</v>
      </c>
      <c r="AS178" s="20" t="str">
        <f>ZZZ__FnCalls!F47</f>
        <v>May 2013</v>
      </c>
      <c r="AT178" s="20" t="str">
        <f>ZZZ__FnCalls!F48</f>
        <v>Jun 2013</v>
      </c>
      <c r="AU178" s="20" t="str">
        <f>ZZZ__FnCalls!F49</f>
        <v>Jul 2013</v>
      </c>
      <c r="AV178" s="20" t="str">
        <f>ZZZ__FnCalls!F50</f>
        <v>Aug 2013</v>
      </c>
      <c r="AW178" s="20" t="str">
        <f>ZZZ__FnCalls!F51</f>
        <v>Sep 2013</v>
      </c>
      <c r="AX178" s="20" t="str">
        <f>ZZZ__FnCalls!F52</f>
        <v>Oct 2013</v>
      </c>
      <c r="AY178" s="20" t="str">
        <f>ZZZ__FnCalls!F53</f>
        <v>Nov 2013</v>
      </c>
      <c r="AZ178" s="20" t="str">
        <f>ZZZ__FnCalls!F54</f>
        <v>Dec 2013</v>
      </c>
      <c r="BA178" s="21" t="str">
        <f>ZZZ__FnCalls!H43</f>
        <v>2013</v>
      </c>
      <c r="BB178" s="20" t="str">
        <f>ZZZ__FnCalls!F55</f>
        <v>Jan 2014</v>
      </c>
      <c r="BC178" s="20" t="str">
        <f>ZZZ__FnCalls!F56</f>
        <v>Feb 2014</v>
      </c>
      <c r="BD178" s="20" t="str">
        <f>ZZZ__FnCalls!F57</f>
        <v>Mar 2014</v>
      </c>
      <c r="BE178" s="20" t="str">
        <f>ZZZ__FnCalls!F58</f>
        <v>Apr 2014</v>
      </c>
      <c r="BF178" s="20" t="str">
        <f>ZZZ__FnCalls!F59</f>
        <v>May 2014</v>
      </c>
      <c r="BG178" s="20" t="str">
        <f>ZZZ__FnCalls!F60</f>
        <v>Jun 2014</v>
      </c>
      <c r="BH178" s="20" t="str">
        <f>ZZZ__FnCalls!F61</f>
        <v>Jul 2014</v>
      </c>
      <c r="BI178" s="20" t="str">
        <f>ZZZ__FnCalls!F62</f>
        <v>Aug 2014</v>
      </c>
      <c r="BJ178" s="20" t="str">
        <f>ZZZ__FnCalls!F63</f>
        <v>Sep 2014</v>
      </c>
      <c r="BK178" s="20" t="str">
        <f>ZZZ__FnCalls!F64</f>
        <v>Oct 2014</v>
      </c>
      <c r="BL178" s="20" t="str">
        <f>ZZZ__FnCalls!F65</f>
        <v>Nov 2014</v>
      </c>
      <c r="BM178" s="20" t="str">
        <f>ZZZ__FnCalls!F66</f>
        <v>Dec 2014</v>
      </c>
      <c r="BN178" s="21" t="str">
        <f>ZZZ__FnCalls!H55</f>
        <v>2014</v>
      </c>
      <c r="BO178" s="20" t="str">
        <f>ZZZ__FnCalls!F67</f>
        <v>Jan 2015</v>
      </c>
      <c r="BP178" s="20" t="str">
        <f>ZZZ__FnCalls!F68</f>
        <v>Feb 2015</v>
      </c>
      <c r="BQ178" s="20" t="str">
        <f>ZZZ__FnCalls!F69</f>
        <v>Mar 2015</v>
      </c>
      <c r="BR178" s="20" t="str">
        <f>ZZZ__FnCalls!F70</f>
        <v>Apr 2015</v>
      </c>
      <c r="BS178" s="20" t="str">
        <f>ZZZ__FnCalls!F71</f>
        <v>May 2015</v>
      </c>
      <c r="BT178" s="20" t="str">
        <f>ZZZ__FnCalls!F72</f>
        <v>Jun 2015</v>
      </c>
      <c r="BU178" s="20" t="str">
        <f>ZZZ__FnCalls!F73</f>
        <v>Jul 2015</v>
      </c>
      <c r="BV178" s="20" t="str">
        <f>ZZZ__FnCalls!F74</f>
        <v>Aug 2015</v>
      </c>
      <c r="BW178" s="20" t="str">
        <f>ZZZ__FnCalls!F75</f>
        <v>Sep 2015</v>
      </c>
      <c r="BX178" s="20" t="str">
        <f>ZZZ__FnCalls!F76</f>
        <v>Oct 2015</v>
      </c>
      <c r="BY178" s="20" t="str">
        <f>ZZZ__FnCalls!F77</f>
        <v>Nov 2015</v>
      </c>
      <c r="BZ178" s="20" t="str">
        <f>ZZZ__FnCalls!F78</f>
        <v>Dec 2015</v>
      </c>
      <c r="CA178" s="21" t="str">
        <f>ZZZ__FnCalls!H67</f>
        <v>2015</v>
      </c>
      <c r="CB178" s="20" t="str">
        <f>ZZZ__FnCalls!F79</f>
        <v>Jan 2016</v>
      </c>
      <c r="CC178" s="20" t="str">
        <f>ZZZ__FnCalls!F80</f>
        <v>Feb 2016</v>
      </c>
      <c r="CD178" s="20" t="str">
        <f>ZZZ__FnCalls!F81</f>
        <v>Mar 2016</v>
      </c>
      <c r="CE178" s="20" t="str">
        <f>ZZZ__FnCalls!F82</f>
        <v>Apr 2016</v>
      </c>
      <c r="CF178" s="20" t="str">
        <f>ZZZ__FnCalls!F83</f>
        <v>May 2016</v>
      </c>
      <c r="CG178" s="20" t="str">
        <f>ZZZ__FnCalls!F84</f>
        <v>Jun 2016</v>
      </c>
      <c r="CH178" s="20" t="str">
        <f>ZZZ__FnCalls!F85</f>
        <v>Jul 2016</v>
      </c>
      <c r="CI178" s="20" t="str">
        <f>ZZZ__FnCalls!F86</f>
        <v>Aug 2016</v>
      </c>
      <c r="CJ178" s="20" t="str">
        <f>ZZZ__FnCalls!F87</f>
        <v>Sep 2016</v>
      </c>
      <c r="CK178" s="20" t="str">
        <f>ZZZ__FnCalls!F88</f>
        <v>Oct 2016</v>
      </c>
      <c r="CL178" s="20" t="str">
        <f>ZZZ__FnCalls!F89</f>
        <v>Nov 2016</v>
      </c>
      <c r="CM178" s="20" t="str">
        <f>ZZZ__FnCalls!F90</f>
        <v>Dec 2016</v>
      </c>
      <c r="CN178" s="21" t="str">
        <f>ZZZ__FnCalls!H79</f>
        <v>2016</v>
      </c>
      <c r="CO178" s="20" t="str">
        <f>ZZZ__FnCalls!F91</f>
        <v>Jan 2017</v>
      </c>
      <c r="CP178" s="20" t="str">
        <f>ZZZ__FnCalls!F92</f>
        <v>Feb 2017</v>
      </c>
      <c r="CQ178" s="20" t="str">
        <f>ZZZ__FnCalls!F93</f>
        <v>Mar 2017</v>
      </c>
      <c r="CR178" s="20" t="str">
        <f>ZZZ__FnCalls!F94</f>
        <v>Apr 2017</v>
      </c>
      <c r="CS178" s="20" t="str">
        <f>ZZZ__FnCalls!F95</f>
        <v>May 2017</v>
      </c>
      <c r="CT178" s="20" t="str">
        <f>ZZZ__FnCalls!F96</f>
        <v>Jun 2017</v>
      </c>
      <c r="CU178" s="20" t="str">
        <f>ZZZ__FnCalls!F97</f>
        <v>Jul 2017</v>
      </c>
      <c r="CV178" s="20" t="str">
        <f>ZZZ__FnCalls!F98</f>
        <v>Aug 2017</v>
      </c>
      <c r="CW178" s="20" t="str">
        <f>ZZZ__FnCalls!F99</f>
        <v>Sep 2017</v>
      </c>
      <c r="CX178" s="20" t="str">
        <f>ZZZ__FnCalls!F100</f>
        <v>Oct 2017</v>
      </c>
      <c r="CY178" s="20" t="str">
        <f>ZZZ__FnCalls!F101</f>
        <v>Nov 2017</v>
      </c>
      <c r="CZ178" s="20" t="str">
        <f>ZZZ__FnCalls!F102</f>
        <v>Dec 2017</v>
      </c>
      <c r="DA178" s="21" t="str">
        <f>ZZZ__FnCalls!H91</f>
        <v>2017</v>
      </c>
      <c r="DB178" s="20" t="str">
        <f>ZZZ__FnCalls!F103</f>
        <v>Jan 2018</v>
      </c>
      <c r="DC178" s="20" t="str">
        <f>ZZZ__FnCalls!F104</f>
        <v>Feb 2018</v>
      </c>
      <c r="DD178" s="20" t="str">
        <f>ZZZ__FnCalls!F105</f>
        <v>Mar 2018</v>
      </c>
      <c r="DE178" s="20" t="str">
        <f>ZZZ__FnCalls!F106</f>
        <v>Apr 2018</v>
      </c>
      <c r="DF178" s="20" t="str">
        <f>ZZZ__FnCalls!F107</f>
        <v>May 2018</v>
      </c>
      <c r="DG178" s="20" t="str">
        <f>ZZZ__FnCalls!F108</f>
        <v>Jun 2018</v>
      </c>
      <c r="DH178" s="20" t="str">
        <f>ZZZ__FnCalls!F109</f>
        <v>Jul 2018</v>
      </c>
      <c r="DI178" s="20" t="str">
        <f>ZZZ__FnCalls!F110</f>
        <v>Aug 2018</v>
      </c>
      <c r="DJ178" s="20" t="str">
        <f>ZZZ__FnCalls!F111</f>
        <v>Sep 2018</v>
      </c>
      <c r="DK178" s="20" t="str">
        <f>ZZZ__FnCalls!F112</f>
        <v>Oct 2018</v>
      </c>
      <c r="DL178" s="20" t="str">
        <f>ZZZ__FnCalls!F113</f>
        <v>Nov 2018</v>
      </c>
      <c r="DM178" s="20" t="str">
        <f>ZZZ__FnCalls!F114</f>
        <v>Dec 2018</v>
      </c>
      <c r="DN178" s="21" t="str">
        <f>ZZZ__FnCalls!H103</f>
        <v>2018</v>
      </c>
      <c r="DO178" s="20" t="str">
        <f>ZZZ__FnCalls!F115</f>
        <v>Jan 2019</v>
      </c>
      <c r="DP178" s="20" t="str">
        <f>ZZZ__FnCalls!F116</f>
        <v>Feb 2019</v>
      </c>
      <c r="DQ178" s="20" t="str">
        <f>ZZZ__FnCalls!F117</f>
        <v>Mar 2019</v>
      </c>
      <c r="DR178" s="20" t="str">
        <f>ZZZ__FnCalls!F118</f>
        <v>Apr 2019</v>
      </c>
      <c r="DS178" s="20" t="str">
        <f>ZZZ__FnCalls!F119</f>
        <v>May 2019</v>
      </c>
      <c r="DT178" s="20" t="str">
        <f>ZZZ__FnCalls!F120</f>
        <v>Jun 2019</v>
      </c>
      <c r="DU178" s="20" t="str">
        <f>ZZZ__FnCalls!F121</f>
        <v>Jul 2019</v>
      </c>
      <c r="DV178" s="20" t="str">
        <f>ZZZ__FnCalls!F122</f>
        <v>Aug 2019</v>
      </c>
      <c r="DW178" s="20" t="str">
        <f>ZZZ__FnCalls!F123</f>
        <v>Sep 2019</v>
      </c>
      <c r="DX178" s="20" t="str">
        <f>ZZZ__FnCalls!F124</f>
        <v>Oct 2019</v>
      </c>
      <c r="DY178" s="20" t="str">
        <f>ZZZ__FnCalls!F125</f>
        <v>Nov 2019</v>
      </c>
      <c r="DZ178" s="20" t="str">
        <f>ZZZ__FnCalls!F126</f>
        <v>Dec 2019</v>
      </c>
      <c r="EA178" s="21" t="str">
        <f>ZZZ__FnCalls!H115</f>
        <v>2019</v>
      </c>
      <c r="EB178" s="20" t="str">
        <f>ZZZ__FnCalls!F127</f>
        <v>Jan 2020</v>
      </c>
      <c r="EC178" s="20" t="str">
        <f>ZZZ__FnCalls!F128</f>
        <v>Feb 2020</v>
      </c>
      <c r="ED178" s="20" t="str">
        <f>ZZZ__FnCalls!F129</f>
        <v>Mar 2020</v>
      </c>
      <c r="EE178" s="20" t="str">
        <f>ZZZ__FnCalls!F130</f>
        <v>Apr 2020</v>
      </c>
      <c r="EF178" s="20" t="str">
        <f>ZZZ__FnCalls!F131</f>
        <v>May 2020</v>
      </c>
      <c r="EG178" s="20" t="str">
        <f>ZZZ__FnCalls!F132</f>
        <v>Jun 2020</v>
      </c>
      <c r="EH178" s="20" t="str">
        <f>ZZZ__FnCalls!F133</f>
        <v>Jul 2020</v>
      </c>
      <c r="EI178" s="20" t="str">
        <f>ZZZ__FnCalls!F134</f>
        <v>Aug 2020</v>
      </c>
      <c r="EJ178" s="20" t="str">
        <f>ZZZ__FnCalls!F135</f>
        <v>Sep 2020</v>
      </c>
      <c r="EK178" s="20" t="str">
        <f>ZZZ__FnCalls!F136</f>
        <v>Oct 2020</v>
      </c>
      <c r="EL178" s="20" t="str">
        <f>ZZZ__FnCalls!F137</f>
        <v>Nov 2020</v>
      </c>
      <c r="EM178" s="20" t="str">
        <f>ZZZ__FnCalls!F138</f>
        <v>Dec 2020</v>
      </c>
      <c r="EN178" s="21" t="str">
        <f>ZZZ__FnCalls!H127</f>
        <v>2020</v>
      </c>
    </row>
    <row r="179" spans="1:144" ht="12.75" customHeight="1">
      <c r="A179" s="5"/>
      <c r="B179" s="44" t="str">
        <f>ZZZ__FnCalls!F7</f>
        <v>Jan 2010</v>
      </c>
      <c r="C179" s="44" t="str">
        <f>ZZZ__FnCalls!F8</f>
        <v>Feb 2010</v>
      </c>
      <c r="D179" s="44" t="str">
        <f>ZZZ__FnCalls!F9</f>
        <v>Mar 2010</v>
      </c>
      <c r="E179" s="44" t="str">
        <f>ZZZ__FnCalls!F10</f>
        <v>Apr 2010</v>
      </c>
      <c r="F179" s="44" t="str">
        <f>ZZZ__FnCalls!F11</f>
        <v>May 2010</v>
      </c>
      <c r="G179" s="44" t="str">
        <f>ZZZ__FnCalls!F12</f>
        <v>Jun 2010</v>
      </c>
      <c r="H179" s="44" t="str">
        <f>ZZZ__FnCalls!F13</f>
        <v>Jul 2010</v>
      </c>
      <c r="I179" s="44" t="str">
        <f>ZZZ__FnCalls!F14</f>
        <v>Aug 2010</v>
      </c>
      <c r="J179" s="44" t="str">
        <f>ZZZ__FnCalls!F15</f>
        <v>Sep 2010</v>
      </c>
      <c r="K179" s="44" t="str">
        <f>ZZZ__FnCalls!F16</f>
        <v>Oct 2010</v>
      </c>
      <c r="L179" s="44" t="str">
        <f>ZZZ__FnCalls!F17</f>
        <v>Nov 2010</v>
      </c>
      <c r="M179" s="44" t="str">
        <f>ZZZ__FnCalls!F18</f>
        <v>Dec 2010</v>
      </c>
      <c r="N179" s="45" t="str">
        <f>ZZZ__FnCalls!F7</f>
        <v>Jan 2010</v>
      </c>
      <c r="O179" s="44" t="str">
        <f>ZZZ__FnCalls!F19</f>
        <v>Jan 2011</v>
      </c>
      <c r="P179" s="44" t="str">
        <f>ZZZ__FnCalls!F20</f>
        <v>Feb 2011</v>
      </c>
      <c r="Q179" s="44" t="str">
        <f>ZZZ__FnCalls!F21</f>
        <v>Mar 2011</v>
      </c>
      <c r="R179" s="44" t="str">
        <f>ZZZ__FnCalls!F22</f>
        <v>Apr 2011</v>
      </c>
      <c r="S179" s="44" t="str">
        <f>ZZZ__FnCalls!F23</f>
        <v>May 2011</v>
      </c>
      <c r="T179" s="44" t="str">
        <f>ZZZ__FnCalls!F24</f>
        <v>Jun 2011</v>
      </c>
      <c r="U179" s="44" t="str">
        <f>ZZZ__FnCalls!F25</f>
        <v>Jul 2011</v>
      </c>
      <c r="V179" s="44" t="str">
        <f>ZZZ__FnCalls!F26</f>
        <v>Aug 2011</v>
      </c>
      <c r="W179" s="44" t="str">
        <f>ZZZ__FnCalls!F27</f>
        <v>Sep 2011</v>
      </c>
      <c r="X179" s="44" t="str">
        <f>ZZZ__FnCalls!F28</f>
        <v>Oct 2011</v>
      </c>
      <c r="Y179" s="44" t="str">
        <f>ZZZ__FnCalls!F29</f>
        <v>Nov 2011</v>
      </c>
      <c r="Z179" s="44" t="str">
        <f>ZZZ__FnCalls!F30</f>
        <v>Dec 2011</v>
      </c>
      <c r="AA179" s="45" t="str">
        <f>ZZZ__FnCalls!F19</f>
        <v>Jan 2011</v>
      </c>
      <c r="AB179" s="44" t="str">
        <f>ZZZ__FnCalls!F31</f>
        <v>Jan 2012</v>
      </c>
      <c r="AC179" s="44" t="str">
        <f>ZZZ__FnCalls!F32</f>
        <v>Feb 2012</v>
      </c>
      <c r="AD179" s="44" t="str">
        <f>ZZZ__FnCalls!F33</f>
        <v>Mar 2012</v>
      </c>
      <c r="AE179" s="44" t="str">
        <f>ZZZ__FnCalls!F34</f>
        <v>Apr 2012</v>
      </c>
      <c r="AF179" s="44" t="str">
        <f>ZZZ__FnCalls!F35</f>
        <v>May 2012</v>
      </c>
      <c r="AG179" s="44" t="str">
        <f>ZZZ__FnCalls!F36</f>
        <v>Jun 2012</v>
      </c>
      <c r="AH179" s="44" t="str">
        <f>ZZZ__FnCalls!F37</f>
        <v>Jul 2012</v>
      </c>
      <c r="AI179" s="44" t="str">
        <f>ZZZ__FnCalls!F38</f>
        <v>Aug 2012</v>
      </c>
      <c r="AJ179" s="44" t="str">
        <f>ZZZ__FnCalls!F39</f>
        <v>Sep 2012</v>
      </c>
      <c r="AK179" s="44" t="str">
        <f>ZZZ__FnCalls!F40</f>
        <v>Oct 2012</v>
      </c>
      <c r="AL179" s="44" t="str">
        <f>ZZZ__FnCalls!F41</f>
        <v>Nov 2012</v>
      </c>
      <c r="AM179" s="44" t="str">
        <f>ZZZ__FnCalls!F42</f>
        <v>Dec 2012</v>
      </c>
      <c r="AN179" s="45" t="str">
        <f>ZZZ__FnCalls!F31</f>
        <v>Jan 2012</v>
      </c>
      <c r="AO179" s="44" t="str">
        <f>ZZZ__FnCalls!F43</f>
        <v>Jan 2013</v>
      </c>
      <c r="AP179" s="44" t="str">
        <f>ZZZ__FnCalls!F44</f>
        <v>Feb 2013</v>
      </c>
      <c r="AQ179" s="44" t="str">
        <f>ZZZ__FnCalls!F45</f>
        <v>Mar 2013</v>
      </c>
      <c r="AR179" s="44" t="str">
        <f>ZZZ__FnCalls!F46</f>
        <v>Apr 2013</v>
      </c>
      <c r="AS179" s="44" t="str">
        <f>ZZZ__FnCalls!F47</f>
        <v>May 2013</v>
      </c>
      <c r="AT179" s="44" t="str">
        <f>ZZZ__FnCalls!F48</f>
        <v>Jun 2013</v>
      </c>
      <c r="AU179" s="44" t="str">
        <f>ZZZ__FnCalls!F49</f>
        <v>Jul 2013</v>
      </c>
      <c r="AV179" s="44" t="str">
        <f>ZZZ__FnCalls!F50</f>
        <v>Aug 2013</v>
      </c>
      <c r="AW179" s="44" t="str">
        <f>ZZZ__FnCalls!F51</f>
        <v>Sep 2013</v>
      </c>
      <c r="AX179" s="44" t="str">
        <f>ZZZ__FnCalls!F52</f>
        <v>Oct 2013</v>
      </c>
      <c r="AY179" s="44" t="str">
        <f>ZZZ__FnCalls!F53</f>
        <v>Nov 2013</v>
      </c>
      <c r="AZ179" s="44" t="str">
        <f>ZZZ__FnCalls!F54</f>
        <v>Dec 2013</v>
      </c>
      <c r="BA179" s="45" t="str">
        <f>ZZZ__FnCalls!F43</f>
        <v>Jan 2013</v>
      </c>
      <c r="BB179" s="44" t="str">
        <f>ZZZ__FnCalls!F55</f>
        <v>Jan 2014</v>
      </c>
      <c r="BC179" s="44" t="str">
        <f>ZZZ__FnCalls!F56</f>
        <v>Feb 2014</v>
      </c>
      <c r="BD179" s="44" t="str">
        <f>ZZZ__FnCalls!F57</f>
        <v>Mar 2014</v>
      </c>
      <c r="BE179" s="44" t="str">
        <f>ZZZ__FnCalls!F58</f>
        <v>Apr 2014</v>
      </c>
      <c r="BF179" s="44" t="str">
        <f>ZZZ__FnCalls!F59</f>
        <v>May 2014</v>
      </c>
      <c r="BG179" s="44" t="str">
        <f>ZZZ__FnCalls!F60</f>
        <v>Jun 2014</v>
      </c>
      <c r="BH179" s="44" t="str">
        <f>ZZZ__FnCalls!F61</f>
        <v>Jul 2014</v>
      </c>
      <c r="BI179" s="44" t="str">
        <f>ZZZ__FnCalls!F62</f>
        <v>Aug 2014</v>
      </c>
      <c r="BJ179" s="44" t="str">
        <f>ZZZ__FnCalls!F63</f>
        <v>Sep 2014</v>
      </c>
      <c r="BK179" s="44" t="str">
        <f>ZZZ__FnCalls!F64</f>
        <v>Oct 2014</v>
      </c>
      <c r="BL179" s="44" t="str">
        <f>ZZZ__FnCalls!F65</f>
        <v>Nov 2014</v>
      </c>
      <c r="BM179" s="44" t="str">
        <f>ZZZ__FnCalls!F66</f>
        <v>Dec 2014</v>
      </c>
      <c r="BN179" s="45" t="str">
        <f>ZZZ__FnCalls!F55</f>
        <v>Jan 2014</v>
      </c>
      <c r="BO179" s="44" t="str">
        <f>ZZZ__FnCalls!F67</f>
        <v>Jan 2015</v>
      </c>
      <c r="BP179" s="44" t="str">
        <f>ZZZ__FnCalls!F68</f>
        <v>Feb 2015</v>
      </c>
      <c r="BQ179" s="44" t="str">
        <f>ZZZ__FnCalls!F69</f>
        <v>Mar 2015</v>
      </c>
      <c r="BR179" s="44" t="str">
        <f>ZZZ__FnCalls!F70</f>
        <v>Apr 2015</v>
      </c>
      <c r="BS179" s="44" t="str">
        <f>ZZZ__FnCalls!F71</f>
        <v>May 2015</v>
      </c>
      <c r="BT179" s="44" t="str">
        <f>ZZZ__FnCalls!F72</f>
        <v>Jun 2015</v>
      </c>
      <c r="BU179" s="44" t="str">
        <f>ZZZ__FnCalls!F73</f>
        <v>Jul 2015</v>
      </c>
      <c r="BV179" s="44" t="str">
        <f>ZZZ__FnCalls!F74</f>
        <v>Aug 2015</v>
      </c>
      <c r="BW179" s="44" t="str">
        <f>ZZZ__FnCalls!F75</f>
        <v>Sep 2015</v>
      </c>
      <c r="BX179" s="44" t="str">
        <f>ZZZ__FnCalls!F76</f>
        <v>Oct 2015</v>
      </c>
      <c r="BY179" s="44" t="str">
        <f>ZZZ__FnCalls!F77</f>
        <v>Nov 2015</v>
      </c>
      <c r="BZ179" s="44" t="str">
        <f>ZZZ__FnCalls!F78</f>
        <v>Dec 2015</v>
      </c>
      <c r="CA179" s="45" t="str">
        <f>ZZZ__FnCalls!F67</f>
        <v>Jan 2015</v>
      </c>
      <c r="CB179" s="44" t="str">
        <f>ZZZ__FnCalls!F79</f>
        <v>Jan 2016</v>
      </c>
      <c r="CC179" s="44" t="str">
        <f>ZZZ__FnCalls!F80</f>
        <v>Feb 2016</v>
      </c>
      <c r="CD179" s="44" t="str">
        <f>ZZZ__FnCalls!F81</f>
        <v>Mar 2016</v>
      </c>
      <c r="CE179" s="44" t="str">
        <f>ZZZ__FnCalls!F82</f>
        <v>Apr 2016</v>
      </c>
      <c r="CF179" s="44" t="str">
        <f>ZZZ__FnCalls!F83</f>
        <v>May 2016</v>
      </c>
      <c r="CG179" s="44" t="str">
        <f>ZZZ__FnCalls!F84</f>
        <v>Jun 2016</v>
      </c>
      <c r="CH179" s="44" t="str">
        <f>ZZZ__FnCalls!F85</f>
        <v>Jul 2016</v>
      </c>
      <c r="CI179" s="44" t="str">
        <f>ZZZ__FnCalls!F86</f>
        <v>Aug 2016</v>
      </c>
      <c r="CJ179" s="44" t="str">
        <f>ZZZ__FnCalls!F87</f>
        <v>Sep 2016</v>
      </c>
      <c r="CK179" s="44" t="str">
        <f>ZZZ__FnCalls!F88</f>
        <v>Oct 2016</v>
      </c>
      <c r="CL179" s="44" t="str">
        <f>ZZZ__FnCalls!F89</f>
        <v>Nov 2016</v>
      </c>
      <c r="CM179" s="44" t="str">
        <f>ZZZ__FnCalls!F90</f>
        <v>Dec 2016</v>
      </c>
      <c r="CN179" s="45" t="str">
        <f>ZZZ__FnCalls!F79</f>
        <v>Jan 2016</v>
      </c>
      <c r="CO179" s="44" t="str">
        <f>ZZZ__FnCalls!F91</f>
        <v>Jan 2017</v>
      </c>
      <c r="CP179" s="44" t="str">
        <f>ZZZ__FnCalls!F92</f>
        <v>Feb 2017</v>
      </c>
      <c r="CQ179" s="44" t="str">
        <f>ZZZ__FnCalls!F93</f>
        <v>Mar 2017</v>
      </c>
      <c r="CR179" s="44" t="str">
        <f>ZZZ__FnCalls!F94</f>
        <v>Apr 2017</v>
      </c>
      <c r="CS179" s="44" t="str">
        <f>ZZZ__FnCalls!F95</f>
        <v>May 2017</v>
      </c>
      <c r="CT179" s="44" t="str">
        <f>ZZZ__FnCalls!F96</f>
        <v>Jun 2017</v>
      </c>
      <c r="CU179" s="44" t="str">
        <f>ZZZ__FnCalls!F97</f>
        <v>Jul 2017</v>
      </c>
      <c r="CV179" s="44" t="str">
        <f>ZZZ__FnCalls!F98</f>
        <v>Aug 2017</v>
      </c>
      <c r="CW179" s="44" t="str">
        <f>ZZZ__FnCalls!F99</f>
        <v>Sep 2017</v>
      </c>
      <c r="CX179" s="44" t="str">
        <f>ZZZ__FnCalls!F100</f>
        <v>Oct 2017</v>
      </c>
      <c r="CY179" s="44" t="str">
        <f>ZZZ__FnCalls!F101</f>
        <v>Nov 2017</v>
      </c>
      <c r="CZ179" s="44" t="str">
        <f>ZZZ__FnCalls!F102</f>
        <v>Dec 2017</v>
      </c>
      <c r="DA179" s="45" t="str">
        <f>ZZZ__FnCalls!F91</f>
        <v>Jan 2017</v>
      </c>
      <c r="DB179" s="44" t="str">
        <f>ZZZ__FnCalls!F103</f>
        <v>Jan 2018</v>
      </c>
      <c r="DC179" s="44" t="str">
        <f>ZZZ__FnCalls!F104</f>
        <v>Feb 2018</v>
      </c>
      <c r="DD179" s="44" t="str">
        <f>ZZZ__FnCalls!F105</f>
        <v>Mar 2018</v>
      </c>
      <c r="DE179" s="44" t="str">
        <f>ZZZ__FnCalls!F106</f>
        <v>Apr 2018</v>
      </c>
      <c r="DF179" s="44" t="str">
        <f>ZZZ__FnCalls!F107</f>
        <v>May 2018</v>
      </c>
      <c r="DG179" s="44" t="str">
        <f>ZZZ__FnCalls!F108</f>
        <v>Jun 2018</v>
      </c>
      <c r="DH179" s="44" t="str">
        <f>ZZZ__FnCalls!F109</f>
        <v>Jul 2018</v>
      </c>
      <c r="DI179" s="44" t="str">
        <f>ZZZ__FnCalls!F110</f>
        <v>Aug 2018</v>
      </c>
      <c r="DJ179" s="44" t="str">
        <f>ZZZ__FnCalls!F111</f>
        <v>Sep 2018</v>
      </c>
      <c r="DK179" s="44" t="str">
        <f>ZZZ__FnCalls!F112</f>
        <v>Oct 2018</v>
      </c>
      <c r="DL179" s="44" t="str">
        <f>ZZZ__FnCalls!F113</f>
        <v>Nov 2018</v>
      </c>
      <c r="DM179" s="44" t="str">
        <f>ZZZ__FnCalls!F114</f>
        <v>Dec 2018</v>
      </c>
      <c r="DN179" s="45" t="str">
        <f>ZZZ__FnCalls!F103</f>
        <v>Jan 2018</v>
      </c>
      <c r="DO179" s="44" t="str">
        <f>ZZZ__FnCalls!F115</f>
        <v>Jan 2019</v>
      </c>
      <c r="DP179" s="44" t="str">
        <f>ZZZ__FnCalls!F116</f>
        <v>Feb 2019</v>
      </c>
      <c r="DQ179" s="44" t="str">
        <f>ZZZ__FnCalls!F117</f>
        <v>Mar 2019</v>
      </c>
      <c r="DR179" s="44" t="str">
        <f>ZZZ__FnCalls!F118</f>
        <v>Apr 2019</v>
      </c>
      <c r="DS179" s="44" t="str">
        <f>ZZZ__FnCalls!F119</f>
        <v>May 2019</v>
      </c>
      <c r="DT179" s="44" t="str">
        <f>ZZZ__FnCalls!F120</f>
        <v>Jun 2019</v>
      </c>
      <c r="DU179" s="44" t="str">
        <f>ZZZ__FnCalls!F121</f>
        <v>Jul 2019</v>
      </c>
      <c r="DV179" s="44" t="str">
        <f>ZZZ__FnCalls!F122</f>
        <v>Aug 2019</v>
      </c>
      <c r="DW179" s="44" t="str">
        <f>ZZZ__FnCalls!F123</f>
        <v>Sep 2019</v>
      </c>
      <c r="DX179" s="44" t="str">
        <f>ZZZ__FnCalls!F124</f>
        <v>Oct 2019</v>
      </c>
      <c r="DY179" s="44" t="str">
        <f>ZZZ__FnCalls!F125</f>
        <v>Nov 2019</v>
      </c>
      <c r="DZ179" s="44" t="str">
        <f>ZZZ__FnCalls!F126</f>
        <v>Dec 2019</v>
      </c>
      <c r="EA179" s="45" t="str">
        <f>ZZZ__FnCalls!F115</f>
        <v>Jan 2019</v>
      </c>
      <c r="EB179" s="44" t="str">
        <f>ZZZ__FnCalls!F127</f>
        <v>Jan 2020</v>
      </c>
      <c r="EC179" s="44" t="str">
        <f>ZZZ__FnCalls!F128</f>
        <v>Feb 2020</v>
      </c>
      <c r="ED179" s="44" t="str">
        <f>ZZZ__FnCalls!F129</f>
        <v>Mar 2020</v>
      </c>
      <c r="EE179" s="44" t="str">
        <f>ZZZ__FnCalls!F130</f>
        <v>Apr 2020</v>
      </c>
      <c r="EF179" s="44" t="str">
        <f>ZZZ__FnCalls!F131</f>
        <v>May 2020</v>
      </c>
      <c r="EG179" s="44" t="str">
        <f>ZZZ__FnCalls!F132</f>
        <v>Jun 2020</v>
      </c>
      <c r="EH179" s="44" t="str">
        <f>ZZZ__FnCalls!F133</f>
        <v>Jul 2020</v>
      </c>
      <c r="EI179" s="44" t="str">
        <f>ZZZ__FnCalls!F134</f>
        <v>Aug 2020</v>
      </c>
      <c r="EJ179" s="44" t="str">
        <f>ZZZ__FnCalls!F135</f>
        <v>Sep 2020</v>
      </c>
      <c r="EK179" s="44" t="str">
        <f>ZZZ__FnCalls!F136</f>
        <v>Oct 2020</v>
      </c>
      <c r="EL179" s="44" t="str">
        <f>ZZZ__FnCalls!F137</f>
        <v>Nov 2020</v>
      </c>
      <c r="EM179" s="44" t="str">
        <f>ZZZ__FnCalls!F138</f>
        <v>Dec 2020</v>
      </c>
      <c r="EN179" s="45" t="str">
        <f>ZZZ__FnCalls!F127</f>
        <v>Jan 2020</v>
      </c>
    </row>
    <row r="180" spans="1:144" ht="12.75" customHeight="1">
      <c r="A180" s="2" t="str">
        <f>"Income_Current_Disposable_mean_1"</f>
        <v>Income_Current_Disposable_mean_1</v>
      </c>
    </row>
    <row r="181" spans="1:144" ht="12.75" customHeight="1">
      <c r="B181" s="19" t="str">
        <f>ZZZ__FnCalls!F7</f>
        <v>Jan 2010</v>
      </c>
      <c r="C181" s="20" t="str">
        <f>ZZZ__FnCalls!F8</f>
        <v>Feb 2010</v>
      </c>
      <c r="D181" s="20" t="str">
        <f>ZZZ__FnCalls!F9</f>
        <v>Mar 2010</v>
      </c>
      <c r="E181" s="20" t="str">
        <f>ZZZ__FnCalls!F10</f>
        <v>Apr 2010</v>
      </c>
      <c r="F181" s="20" t="str">
        <f>ZZZ__FnCalls!F11</f>
        <v>May 2010</v>
      </c>
      <c r="G181" s="20" t="str">
        <f>ZZZ__FnCalls!F12</f>
        <v>Jun 2010</v>
      </c>
      <c r="H181" s="20" t="str">
        <f>ZZZ__FnCalls!F13</f>
        <v>Jul 2010</v>
      </c>
      <c r="I181" s="20" t="str">
        <f>ZZZ__FnCalls!F14</f>
        <v>Aug 2010</v>
      </c>
      <c r="J181" s="20" t="str">
        <f>ZZZ__FnCalls!F15</f>
        <v>Sep 2010</v>
      </c>
      <c r="K181" s="20" t="str">
        <f>ZZZ__FnCalls!F16</f>
        <v>Oct 2010</v>
      </c>
      <c r="L181" s="20" t="str">
        <f>ZZZ__FnCalls!F17</f>
        <v>Nov 2010</v>
      </c>
      <c r="M181" s="20" t="str">
        <f>ZZZ__FnCalls!F18</f>
        <v>Dec 2010</v>
      </c>
      <c r="N181" s="21" t="str">
        <f>ZZZ__FnCalls!H7</f>
        <v>2010</v>
      </c>
      <c r="O181" s="20" t="str">
        <f>ZZZ__FnCalls!F19</f>
        <v>Jan 2011</v>
      </c>
      <c r="P181" s="20" t="str">
        <f>ZZZ__FnCalls!F20</f>
        <v>Feb 2011</v>
      </c>
      <c r="Q181" s="20" t="str">
        <f>ZZZ__FnCalls!F21</f>
        <v>Mar 2011</v>
      </c>
      <c r="R181" s="20" t="str">
        <f>ZZZ__FnCalls!F22</f>
        <v>Apr 2011</v>
      </c>
      <c r="S181" s="20" t="str">
        <f>ZZZ__FnCalls!F23</f>
        <v>May 2011</v>
      </c>
      <c r="T181" s="20" t="str">
        <f>ZZZ__FnCalls!F24</f>
        <v>Jun 2011</v>
      </c>
      <c r="U181" s="20" t="str">
        <f>ZZZ__FnCalls!F25</f>
        <v>Jul 2011</v>
      </c>
      <c r="V181" s="20" t="str">
        <f>ZZZ__FnCalls!F26</f>
        <v>Aug 2011</v>
      </c>
      <c r="W181" s="20" t="str">
        <f>ZZZ__FnCalls!F27</f>
        <v>Sep 2011</v>
      </c>
      <c r="X181" s="20" t="str">
        <f>ZZZ__FnCalls!F28</f>
        <v>Oct 2011</v>
      </c>
      <c r="Y181" s="20" t="str">
        <f>ZZZ__FnCalls!F29</f>
        <v>Nov 2011</v>
      </c>
      <c r="Z181" s="20" t="str">
        <f>ZZZ__FnCalls!F30</f>
        <v>Dec 2011</v>
      </c>
      <c r="AA181" s="21" t="str">
        <f>ZZZ__FnCalls!H19</f>
        <v>2011</v>
      </c>
      <c r="AB181" s="20" t="str">
        <f>ZZZ__FnCalls!F31</f>
        <v>Jan 2012</v>
      </c>
      <c r="AC181" s="20" t="str">
        <f>ZZZ__FnCalls!F32</f>
        <v>Feb 2012</v>
      </c>
      <c r="AD181" s="20" t="str">
        <f>ZZZ__FnCalls!F33</f>
        <v>Mar 2012</v>
      </c>
      <c r="AE181" s="20" t="str">
        <f>ZZZ__FnCalls!F34</f>
        <v>Apr 2012</v>
      </c>
      <c r="AF181" s="20" t="str">
        <f>ZZZ__FnCalls!F35</f>
        <v>May 2012</v>
      </c>
      <c r="AG181" s="20" t="str">
        <f>ZZZ__FnCalls!F36</f>
        <v>Jun 2012</v>
      </c>
      <c r="AH181" s="20" t="str">
        <f>ZZZ__FnCalls!F37</f>
        <v>Jul 2012</v>
      </c>
      <c r="AI181" s="20" t="str">
        <f>ZZZ__FnCalls!F38</f>
        <v>Aug 2012</v>
      </c>
      <c r="AJ181" s="20" t="str">
        <f>ZZZ__FnCalls!F39</f>
        <v>Sep 2012</v>
      </c>
      <c r="AK181" s="20" t="str">
        <f>ZZZ__FnCalls!F40</f>
        <v>Oct 2012</v>
      </c>
      <c r="AL181" s="20" t="str">
        <f>ZZZ__FnCalls!F41</f>
        <v>Nov 2012</v>
      </c>
      <c r="AM181" s="20" t="str">
        <f>ZZZ__FnCalls!F42</f>
        <v>Dec 2012</v>
      </c>
      <c r="AN181" s="21" t="str">
        <f>ZZZ__FnCalls!H31</f>
        <v>2012</v>
      </c>
      <c r="AO181" s="20" t="str">
        <f>ZZZ__FnCalls!F43</f>
        <v>Jan 2013</v>
      </c>
      <c r="AP181" s="20" t="str">
        <f>ZZZ__FnCalls!F44</f>
        <v>Feb 2013</v>
      </c>
      <c r="AQ181" s="20" t="str">
        <f>ZZZ__FnCalls!F45</f>
        <v>Mar 2013</v>
      </c>
      <c r="AR181" s="20" t="str">
        <f>ZZZ__FnCalls!F46</f>
        <v>Apr 2013</v>
      </c>
      <c r="AS181" s="20" t="str">
        <f>ZZZ__FnCalls!F47</f>
        <v>May 2013</v>
      </c>
      <c r="AT181" s="20" t="str">
        <f>ZZZ__FnCalls!F48</f>
        <v>Jun 2013</v>
      </c>
      <c r="AU181" s="20" t="str">
        <f>ZZZ__FnCalls!F49</f>
        <v>Jul 2013</v>
      </c>
      <c r="AV181" s="20" t="str">
        <f>ZZZ__FnCalls!F50</f>
        <v>Aug 2013</v>
      </c>
      <c r="AW181" s="20" t="str">
        <f>ZZZ__FnCalls!F51</f>
        <v>Sep 2013</v>
      </c>
      <c r="AX181" s="20" t="str">
        <f>ZZZ__FnCalls!F52</f>
        <v>Oct 2013</v>
      </c>
      <c r="AY181" s="20" t="str">
        <f>ZZZ__FnCalls!F53</f>
        <v>Nov 2013</v>
      </c>
      <c r="AZ181" s="20" t="str">
        <f>ZZZ__FnCalls!F54</f>
        <v>Dec 2013</v>
      </c>
      <c r="BA181" s="21" t="str">
        <f>ZZZ__FnCalls!H43</f>
        <v>2013</v>
      </c>
      <c r="BB181" s="20" t="str">
        <f>ZZZ__FnCalls!F55</f>
        <v>Jan 2014</v>
      </c>
      <c r="BC181" s="20" t="str">
        <f>ZZZ__FnCalls!F56</f>
        <v>Feb 2014</v>
      </c>
      <c r="BD181" s="20" t="str">
        <f>ZZZ__FnCalls!F57</f>
        <v>Mar 2014</v>
      </c>
      <c r="BE181" s="20" t="str">
        <f>ZZZ__FnCalls!F58</f>
        <v>Apr 2014</v>
      </c>
      <c r="BF181" s="20" t="str">
        <f>ZZZ__FnCalls!F59</f>
        <v>May 2014</v>
      </c>
      <c r="BG181" s="20" t="str">
        <f>ZZZ__FnCalls!F60</f>
        <v>Jun 2014</v>
      </c>
      <c r="BH181" s="20" t="str">
        <f>ZZZ__FnCalls!F61</f>
        <v>Jul 2014</v>
      </c>
      <c r="BI181" s="20" t="str">
        <f>ZZZ__FnCalls!F62</f>
        <v>Aug 2014</v>
      </c>
      <c r="BJ181" s="20" t="str">
        <f>ZZZ__FnCalls!F63</f>
        <v>Sep 2014</v>
      </c>
      <c r="BK181" s="20" t="str">
        <f>ZZZ__FnCalls!F64</f>
        <v>Oct 2014</v>
      </c>
      <c r="BL181" s="20" t="str">
        <f>ZZZ__FnCalls!F65</f>
        <v>Nov 2014</v>
      </c>
      <c r="BM181" s="20" t="str">
        <f>ZZZ__FnCalls!F66</f>
        <v>Dec 2014</v>
      </c>
      <c r="BN181" s="21" t="str">
        <f>ZZZ__FnCalls!H55</f>
        <v>2014</v>
      </c>
      <c r="BO181" s="20" t="str">
        <f>ZZZ__FnCalls!F67</f>
        <v>Jan 2015</v>
      </c>
      <c r="BP181" s="20" t="str">
        <f>ZZZ__FnCalls!F68</f>
        <v>Feb 2015</v>
      </c>
      <c r="BQ181" s="20" t="str">
        <f>ZZZ__FnCalls!F69</f>
        <v>Mar 2015</v>
      </c>
      <c r="BR181" s="20" t="str">
        <f>ZZZ__FnCalls!F70</f>
        <v>Apr 2015</v>
      </c>
      <c r="BS181" s="20" t="str">
        <f>ZZZ__FnCalls!F71</f>
        <v>May 2015</v>
      </c>
      <c r="BT181" s="20" t="str">
        <f>ZZZ__FnCalls!F72</f>
        <v>Jun 2015</v>
      </c>
      <c r="BU181" s="20" t="str">
        <f>ZZZ__FnCalls!F73</f>
        <v>Jul 2015</v>
      </c>
      <c r="BV181" s="20" t="str">
        <f>ZZZ__FnCalls!F74</f>
        <v>Aug 2015</v>
      </c>
      <c r="BW181" s="20" t="str">
        <f>ZZZ__FnCalls!F75</f>
        <v>Sep 2015</v>
      </c>
      <c r="BX181" s="20" t="str">
        <f>ZZZ__FnCalls!F76</f>
        <v>Oct 2015</v>
      </c>
      <c r="BY181" s="20" t="str">
        <f>ZZZ__FnCalls!F77</f>
        <v>Nov 2015</v>
      </c>
      <c r="BZ181" s="20" t="str">
        <f>ZZZ__FnCalls!F78</f>
        <v>Dec 2015</v>
      </c>
      <c r="CA181" s="21" t="str">
        <f>ZZZ__FnCalls!H67</f>
        <v>2015</v>
      </c>
      <c r="CB181" s="20" t="str">
        <f>ZZZ__FnCalls!F79</f>
        <v>Jan 2016</v>
      </c>
      <c r="CC181" s="20" t="str">
        <f>ZZZ__FnCalls!F80</f>
        <v>Feb 2016</v>
      </c>
      <c r="CD181" s="20" t="str">
        <f>ZZZ__FnCalls!F81</f>
        <v>Mar 2016</v>
      </c>
      <c r="CE181" s="20" t="str">
        <f>ZZZ__FnCalls!F82</f>
        <v>Apr 2016</v>
      </c>
      <c r="CF181" s="20" t="str">
        <f>ZZZ__FnCalls!F83</f>
        <v>May 2016</v>
      </c>
      <c r="CG181" s="20" t="str">
        <f>ZZZ__FnCalls!F84</f>
        <v>Jun 2016</v>
      </c>
      <c r="CH181" s="20" t="str">
        <f>ZZZ__FnCalls!F85</f>
        <v>Jul 2016</v>
      </c>
      <c r="CI181" s="20" t="str">
        <f>ZZZ__FnCalls!F86</f>
        <v>Aug 2016</v>
      </c>
      <c r="CJ181" s="20" t="str">
        <f>ZZZ__FnCalls!F87</f>
        <v>Sep 2016</v>
      </c>
      <c r="CK181" s="20" t="str">
        <f>ZZZ__FnCalls!F88</f>
        <v>Oct 2016</v>
      </c>
      <c r="CL181" s="20" t="str">
        <f>ZZZ__FnCalls!F89</f>
        <v>Nov 2016</v>
      </c>
      <c r="CM181" s="20" t="str">
        <f>ZZZ__FnCalls!F90</f>
        <v>Dec 2016</v>
      </c>
      <c r="CN181" s="21" t="str">
        <f>ZZZ__FnCalls!H79</f>
        <v>2016</v>
      </c>
      <c r="CO181" s="20" t="str">
        <f>ZZZ__FnCalls!F91</f>
        <v>Jan 2017</v>
      </c>
      <c r="CP181" s="20" t="str">
        <f>ZZZ__FnCalls!F92</f>
        <v>Feb 2017</v>
      </c>
      <c r="CQ181" s="20" t="str">
        <f>ZZZ__FnCalls!F93</f>
        <v>Mar 2017</v>
      </c>
      <c r="CR181" s="20" t="str">
        <f>ZZZ__FnCalls!F94</f>
        <v>Apr 2017</v>
      </c>
      <c r="CS181" s="20" t="str">
        <f>ZZZ__FnCalls!F95</f>
        <v>May 2017</v>
      </c>
      <c r="CT181" s="20" t="str">
        <f>ZZZ__FnCalls!F96</f>
        <v>Jun 2017</v>
      </c>
      <c r="CU181" s="20" t="str">
        <f>ZZZ__FnCalls!F97</f>
        <v>Jul 2017</v>
      </c>
      <c r="CV181" s="20" t="str">
        <f>ZZZ__FnCalls!F98</f>
        <v>Aug 2017</v>
      </c>
      <c r="CW181" s="20" t="str">
        <f>ZZZ__FnCalls!F99</f>
        <v>Sep 2017</v>
      </c>
      <c r="CX181" s="20" t="str">
        <f>ZZZ__FnCalls!F100</f>
        <v>Oct 2017</v>
      </c>
      <c r="CY181" s="20" t="str">
        <f>ZZZ__FnCalls!F101</f>
        <v>Nov 2017</v>
      </c>
      <c r="CZ181" s="20" t="str">
        <f>ZZZ__FnCalls!F102</f>
        <v>Dec 2017</v>
      </c>
      <c r="DA181" s="21" t="str">
        <f>ZZZ__FnCalls!H91</f>
        <v>2017</v>
      </c>
      <c r="DB181" s="20" t="str">
        <f>ZZZ__FnCalls!F103</f>
        <v>Jan 2018</v>
      </c>
      <c r="DC181" s="20" t="str">
        <f>ZZZ__FnCalls!F104</f>
        <v>Feb 2018</v>
      </c>
      <c r="DD181" s="20" t="str">
        <f>ZZZ__FnCalls!F105</f>
        <v>Mar 2018</v>
      </c>
      <c r="DE181" s="20" t="str">
        <f>ZZZ__FnCalls!F106</f>
        <v>Apr 2018</v>
      </c>
      <c r="DF181" s="20" t="str">
        <f>ZZZ__FnCalls!F107</f>
        <v>May 2018</v>
      </c>
      <c r="DG181" s="20" t="str">
        <f>ZZZ__FnCalls!F108</f>
        <v>Jun 2018</v>
      </c>
      <c r="DH181" s="20" t="str">
        <f>ZZZ__FnCalls!F109</f>
        <v>Jul 2018</v>
      </c>
      <c r="DI181" s="20" t="str">
        <f>ZZZ__FnCalls!F110</f>
        <v>Aug 2018</v>
      </c>
      <c r="DJ181" s="20" t="str">
        <f>ZZZ__FnCalls!F111</f>
        <v>Sep 2018</v>
      </c>
      <c r="DK181" s="20" t="str">
        <f>ZZZ__FnCalls!F112</f>
        <v>Oct 2018</v>
      </c>
      <c r="DL181" s="20" t="str">
        <f>ZZZ__FnCalls!F113</f>
        <v>Nov 2018</v>
      </c>
      <c r="DM181" s="20" t="str">
        <f>ZZZ__FnCalls!F114</f>
        <v>Dec 2018</v>
      </c>
      <c r="DN181" s="21" t="str">
        <f>ZZZ__FnCalls!H103</f>
        <v>2018</v>
      </c>
      <c r="DO181" s="20" t="str">
        <f>ZZZ__FnCalls!F115</f>
        <v>Jan 2019</v>
      </c>
      <c r="DP181" s="20" t="str">
        <f>ZZZ__FnCalls!F116</f>
        <v>Feb 2019</v>
      </c>
      <c r="DQ181" s="20" t="str">
        <f>ZZZ__FnCalls!F117</f>
        <v>Mar 2019</v>
      </c>
      <c r="DR181" s="20" t="str">
        <f>ZZZ__FnCalls!F118</f>
        <v>Apr 2019</v>
      </c>
      <c r="DS181" s="20" t="str">
        <f>ZZZ__FnCalls!F119</f>
        <v>May 2019</v>
      </c>
      <c r="DT181" s="20" t="str">
        <f>ZZZ__FnCalls!F120</f>
        <v>Jun 2019</v>
      </c>
      <c r="DU181" s="20" t="str">
        <f>ZZZ__FnCalls!F121</f>
        <v>Jul 2019</v>
      </c>
      <c r="DV181" s="20" t="str">
        <f>ZZZ__FnCalls!F122</f>
        <v>Aug 2019</v>
      </c>
      <c r="DW181" s="20" t="str">
        <f>ZZZ__FnCalls!F123</f>
        <v>Sep 2019</v>
      </c>
      <c r="DX181" s="20" t="str">
        <f>ZZZ__FnCalls!F124</f>
        <v>Oct 2019</v>
      </c>
      <c r="DY181" s="20" t="str">
        <f>ZZZ__FnCalls!F125</f>
        <v>Nov 2019</v>
      </c>
      <c r="DZ181" s="20" t="str">
        <f>ZZZ__FnCalls!F126</f>
        <v>Dec 2019</v>
      </c>
      <c r="EA181" s="21" t="str">
        <f>ZZZ__FnCalls!H115</f>
        <v>2019</v>
      </c>
      <c r="EB181" s="20" t="str">
        <f>ZZZ__FnCalls!F127</f>
        <v>Jan 2020</v>
      </c>
      <c r="EC181" s="20" t="str">
        <f>ZZZ__FnCalls!F128</f>
        <v>Feb 2020</v>
      </c>
      <c r="ED181" s="20" t="str">
        <f>ZZZ__FnCalls!F129</f>
        <v>Mar 2020</v>
      </c>
      <c r="EE181" s="20" t="str">
        <f>ZZZ__FnCalls!F130</f>
        <v>Apr 2020</v>
      </c>
      <c r="EF181" s="20" t="str">
        <f>ZZZ__FnCalls!F131</f>
        <v>May 2020</v>
      </c>
      <c r="EG181" s="20" t="str">
        <f>ZZZ__FnCalls!F132</f>
        <v>Jun 2020</v>
      </c>
      <c r="EH181" s="20" t="str">
        <f>ZZZ__FnCalls!F133</f>
        <v>Jul 2020</v>
      </c>
      <c r="EI181" s="20" t="str">
        <f>ZZZ__FnCalls!F134</f>
        <v>Aug 2020</v>
      </c>
      <c r="EJ181" s="20" t="str">
        <f>ZZZ__FnCalls!F135</f>
        <v>Sep 2020</v>
      </c>
      <c r="EK181" s="20" t="str">
        <f>ZZZ__FnCalls!F136</f>
        <v>Oct 2020</v>
      </c>
      <c r="EL181" s="20" t="str">
        <f>ZZZ__FnCalls!F137</f>
        <v>Nov 2020</v>
      </c>
      <c r="EM181" s="20" t="str">
        <f>ZZZ__FnCalls!F138</f>
        <v>Dec 2020</v>
      </c>
      <c r="EN181" s="21" t="str">
        <f>ZZZ__FnCalls!H127</f>
        <v>2020</v>
      </c>
    </row>
    <row r="182" spans="1:144" ht="12.75" customHeight="1">
      <c r="A182" s="5"/>
      <c r="B182" s="44">
        <f>ZZZ__FnCalls!A7</f>
        <v>40179</v>
      </c>
      <c r="C182" s="44">
        <f>ZZZ__FnCalls!A8</f>
        <v>40210</v>
      </c>
      <c r="D182" s="44">
        <f>ZZZ__FnCalls!A9</f>
        <v>40238</v>
      </c>
      <c r="E182" s="44">
        <f>ZZZ__FnCalls!A10</f>
        <v>40269</v>
      </c>
      <c r="F182" s="44">
        <f>ZZZ__FnCalls!A11</f>
        <v>40299</v>
      </c>
      <c r="G182" s="44">
        <f>ZZZ__FnCalls!A12</f>
        <v>40330</v>
      </c>
      <c r="H182" s="44">
        <f>ZZZ__FnCalls!A13</f>
        <v>40360</v>
      </c>
      <c r="I182" s="44">
        <f>ZZZ__FnCalls!A14</f>
        <v>40391</v>
      </c>
      <c r="J182" s="44">
        <f>ZZZ__FnCalls!A15</f>
        <v>40422</v>
      </c>
      <c r="K182" s="44">
        <f>ZZZ__FnCalls!A16</f>
        <v>40452</v>
      </c>
      <c r="L182" s="44">
        <f>ZZZ__FnCalls!A17</f>
        <v>40483</v>
      </c>
      <c r="M182" s="44">
        <f>ZZZ__FnCalls!A18</f>
        <v>40513</v>
      </c>
      <c r="N182" s="45">
        <f>ZZZ__FnCalls!A7</f>
        <v>40179</v>
      </c>
      <c r="O182" s="44">
        <f>ZZZ__FnCalls!A19</f>
        <v>40544</v>
      </c>
      <c r="P182" s="44">
        <f>ZZZ__FnCalls!A20</f>
        <v>40575</v>
      </c>
      <c r="Q182" s="44">
        <f>ZZZ__FnCalls!A21</f>
        <v>40603</v>
      </c>
      <c r="R182" s="44">
        <f>ZZZ__FnCalls!A22</f>
        <v>40634</v>
      </c>
      <c r="S182" s="44">
        <f>ZZZ__FnCalls!A23</f>
        <v>40664</v>
      </c>
      <c r="T182" s="44">
        <f>ZZZ__FnCalls!A24</f>
        <v>40695</v>
      </c>
      <c r="U182" s="44">
        <f>ZZZ__FnCalls!A25</f>
        <v>40725</v>
      </c>
      <c r="V182" s="44">
        <f>ZZZ__FnCalls!A26</f>
        <v>40756</v>
      </c>
      <c r="W182" s="44">
        <f>ZZZ__FnCalls!A27</f>
        <v>40787</v>
      </c>
      <c r="X182" s="44">
        <f>ZZZ__FnCalls!A28</f>
        <v>40817</v>
      </c>
      <c r="Y182" s="44">
        <f>ZZZ__FnCalls!A29</f>
        <v>40848</v>
      </c>
      <c r="Z182" s="44">
        <f>ZZZ__FnCalls!A30</f>
        <v>40878</v>
      </c>
      <c r="AA182" s="45">
        <f>ZZZ__FnCalls!A19</f>
        <v>40544</v>
      </c>
      <c r="AB182" s="44">
        <f>ZZZ__FnCalls!A31</f>
        <v>40909</v>
      </c>
      <c r="AC182" s="44">
        <f>ZZZ__FnCalls!A32</f>
        <v>40940</v>
      </c>
      <c r="AD182" s="44">
        <f>ZZZ__FnCalls!A33</f>
        <v>40969</v>
      </c>
      <c r="AE182" s="44">
        <f>ZZZ__FnCalls!A34</f>
        <v>41000</v>
      </c>
      <c r="AF182" s="44">
        <f>ZZZ__FnCalls!A35</f>
        <v>41030</v>
      </c>
      <c r="AG182" s="44">
        <f>ZZZ__FnCalls!A36</f>
        <v>41061</v>
      </c>
      <c r="AH182" s="44">
        <f>ZZZ__FnCalls!A37</f>
        <v>41091</v>
      </c>
      <c r="AI182" s="44">
        <f>ZZZ__FnCalls!A38</f>
        <v>41122</v>
      </c>
      <c r="AJ182" s="44">
        <f>ZZZ__FnCalls!A39</f>
        <v>41153</v>
      </c>
      <c r="AK182" s="44">
        <f>ZZZ__FnCalls!A40</f>
        <v>41183</v>
      </c>
      <c r="AL182" s="44">
        <f>ZZZ__FnCalls!A41</f>
        <v>41214</v>
      </c>
      <c r="AM182" s="44">
        <f>ZZZ__FnCalls!A42</f>
        <v>41244</v>
      </c>
      <c r="AN182" s="45">
        <f>ZZZ__FnCalls!A31</f>
        <v>40909</v>
      </c>
      <c r="AO182" s="44">
        <f>ZZZ__FnCalls!A43</f>
        <v>41275</v>
      </c>
      <c r="AP182" s="44">
        <f>ZZZ__FnCalls!A44</f>
        <v>41306</v>
      </c>
      <c r="AQ182" s="44">
        <f>ZZZ__FnCalls!A45</f>
        <v>41334</v>
      </c>
      <c r="AR182" s="44">
        <f>ZZZ__FnCalls!A46</f>
        <v>41365</v>
      </c>
      <c r="AS182" s="44">
        <f>ZZZ__FnCalls!A47</f>
        <v>41395</v>
      </c>
      <c r="AT182" s="44">
        <f>ZZZ__FnCalls!A48</f>
        <v>41426</v>
      </c>
      <c r="AU182" s="44">
        <f>ZZZ__FnCalls!A49</f>
        <v>41456</v>
      </c>
      <c r="AV182" s="44">
        <f>ZZZ__FnCalls!A50</f>
        <v>41487</v>
      </c>
      <c r="AW182" s="44">
        <f>ZZZ__FnCalls!A51</f>
        <v>41518</v>
      </c>
      <c r="AX182" s="44">
        <f>ZZZ__FnCalls!A52</f>
        <v>41548</v>
      </c>
      <c r="AY182" s="44">
        <f>ZZZ__FnCalls!A53</f>
        <v>41579</v>
      </c>
      <c r="AZ182" s="44">
        <f>ZZZ__FnCalls!A54</f>
        <v>41609</v>
      </c>
      <c r="BA182" s="45">
        <f>ZZZ__FnCalls!A43</f>
        <v>41275</v>
      </c>
      <c r="BB182" s="44">
        <f>ZZZ__FnCalls!A55</f>
        <v>41640</v>
      </c>
      <c r="BC182" s="44">
        <f>ZZZ__FnCalls!A56</f>
        <v>41671</v>
      </c>
      <c r="BD182" s="44">
        <f>ZZZ__FnCalls!A57</f>
        <v>41699</v>
      </c>
      <c r="BE182" s="44">
        <f>ZZZ__FnCalls!A58</f>
        <v>41730</v>
      </c>
      <c r="BF182" s="44">
        <f>ZZZ__FnCalls!A59</f>
        <v>41760</v>
      </c>
      <c r="BG182" s="44">
        <f>ZZZ__FnCalls!A60</f>
        <v>41791</v>
      </c>
      <c r="BH182" s="44">
        <f>ZZZ__FnCalls!A61</f>
        <v>41821</v>
      </c>
      <c r="BI182" s="44">
        <f>ZZZ__FnCalls!A62</f>
        <v>41852</v>
      </c>
      <c r="BJ182" s="44">
        <f>ZZZ__FnCalls!A63</f>
        <v>41883</v>
      </c>
      <c r="BK182" s="44">
        <f>ZZZ__FnCalls!A64</f>
        <v>41913</v>
      </c>
      <c r="BL182" s="44">
        <f>ZZZ__FnCalls!A65</f>
        <v>41944</v>
      </c>
      <c r="BM182" s="44">
        <f>ZZZ__FnCalls!A66</f>
        <v>41974</v>
      </c>
      <c r="BN182" s="45">
        <f>ZZZ__FnCalls!A55</f>
        <v>41640</v>
      </c>
      <c r="BO182" s="44">
        <f>ZZZ__FnCalls!A67</f>
        <v>42005</v>
      </c>
      <c r="BP182" s="44">
        <f>ZZZ__FnCalls!A68</f>
        <v>42036</v>
      </c>
      <c r="BQ182" s="44">
        <f>ZZZ__FnCalls!A69</f>
        <v>42064</v>
      </c>
      <c r="BR182" s="44">
        <f>ZZZ__FnCalls!A70</f>
        <v>42095</v>
      </c>
      <c r="BS182" s="44">
        <f>ZZZ__FnCalls!A71</f>
        <v>42125</v>
      </c>
      <c r="BT182" s="44">
        <f>ZZZ__FnCalls!A72</f>
        <v>42156</v>
      </c>
      <c r="BU182" s="44">
        <f>ZZZ__FnCalls!A73</f>
        <v>42186</v>
      </c>
      <c r="BV182" s="44">
        <f>ZZZ__FnCalls!A74</f>
        <v>42217</v>
      </c>
      <c r="BW182" s="44">
        <f>ZZZ__FnCalls!A75</f>
        <v>42248</v>
      </c>
      <c r="BX182" s="44">
        <f>ZZZ__FnCalls!A76</f>
        <v>42278</v>
      </c>
      <c r="BY182" s="44">
        <f>ZZZ__FnCalls!A77</f>
        <v>42309</v>
      </c>
      <c r="BZ182" s="44">
        <f>ZZZ__FnCalls!A78</f>
        <v>42339</v>
      </c>
      <c r="CA182" s="45">
        <f>ZZZ__FnCalls!A67</f>
        <v>42005</v>
      </c>
      <c r="CB182" s="44">
        <f>ZZZ__FnCalls!A79</f>
        <v>42370</v>
      </c>
      <c r="CC182" s="44">
        <f>ZZZ__FnCalls!A80</f>
        <v>42401</v>
      </c>
      <c r="CD182" s="44">
        <f>ZZZ__FnCalls!A81</f>
        <v>42430</v>
      </c>
      <c r="CE182" s="44">
        <f>ZZZ__FnCalls!A82</f>
        <v>42461</v>
      </c>
      <c r="CF182" s="44">
        <f>ZZZ__FnCalls!A83</f>
        <v>42491</v>
      </c>
      <c r="CG182" s="44">
        <f>ZZZ__FnCalls!A84</f>
        <v>42522</v>
      </c>
      <c r="CH182" s="44">
        <f>ZZZ__FnCalls!A85</f>
        <v>42552</v>
      </c>
      <c r="CI182" s="44">
        <f>ZZZ__FnCalls!A86</f>
        <v>42583</v>
      </c>
      <c r="CJ182" s="44">
        <f>ZZZ__FnCalls!A87</f>
        <v>42614</v>
      </c>
      <c r="CK182" s="44">
        <f>ZZZ__FnCalls!A88</f>
        <v>42644</v>
      </c>
      <c r="CL182" s="44">
        <f>ZZZ__FnCalls!A89</f>
        <v>42675</v>
      </c>
      <c r="CM182" s="44">
        <f>ZZZ__FnCalls!A90</f>
        <v>42705</v>
      </c>
      <c r="CN182" s="45">
        <f>ZZZ__FnCalls!A79</f>
        <v>42370</v>
      </c>
      <c r="CO182" s="44">
        <f>ZZZ__FnCalls!A91</f>
        <v>42736</v>
      </c>
      <c r="CP182" s="44">
        <f>ZZZ__FnCalls!A92</f>
        <v>42767</v>
      </c>
      <c r="CQ182" s="44">
        <f>ZZZ__FnCalls!A93</f>
        <v>42795</v>
      </c>
      <c r="CR182" s="44">
        <f>ZZZ__FnCalls!A94</f>
        <v>42826</v>
      </c>
      <c r="CS182" s="44">
        <f>ZZZ__FnCalls!A95</f>
        <v>42856</v>
      </c>
      <c r="CT182" s="44">
        <f>ZZZ__FnCalls!A96</f>
        <v>42887</v>
      </c>
      <c r="CU182" s="44">
        <f>ZZZ__FnCalls!A97</f>
        <v>42917</v>
      </c>
      <c r="CV182" s="44">
        <f>ZZZ__FnCalls!A98</f>
        <v>42948</v>
      </c>
      <c r="CW182" s="44">
        <f>ZZZ__FnCalls!A99</f>
        <v>42979</v>
      </c>
      <c r="CX182" s="44">
        <f>ZZZ__FnCalls!A100</f>
        <v>43009</v>
      </c>
      <c r="CY182" s="44">
        <f>ZZZ__FnCalls!A101</f>
        <v>43040</v>
      </c>
      <c r="CZ182" s="44">
        <f>ZZZ__FnCalls!A102</f>
        <v>43070</v>
      </c>
      <c r="DA182" s="45">
        <f>ZZZ__FnCalls!A91</f>
        <v>42736</v>
      </c>
      <c r="DB182" s="44">
        <f>ZZZ__FnCalls!A103</f>
        <v>43101</v>
      </c>
      <c r="DC182" s="44">
        <f>ZZZ__FnCalls!A104</f>
        <v>43132</v>
      </c>
      <c r="DD182" s="44">
        <f>ZZZ__FnCalls!A105</f>
        <v>43160</v>
      </c>
      <c r="DE182" s="44">
        <f>ZZZ__FnCalls!A106</f>
        <v>43191</v>
      </c>
      <c r="DF182" s="44">
        <f>ZZZ__FnCalls!A107</f>
        <v>43221</v>
      </c>
      <c r="DG182" s="44">
        <f>ZZZ__FnCalls!A108</f>
        <v>43252</v>
      </c>
      <c r="DH182" s="44">
        <f>ZZZ__FnCalls!A109</f>
        <v>43282</v>
      </c>
      <c r="DI182" s="44">
        <f>ZZZ__FnCalls!A110</f>
        <v>43313</v>
      </c>
      <c r="DJ182" s="44">
        <f>ZZZ__FnCalls!A111</f>
        <v>43344</v>
      </c>
      <c r="DK182" s="44">
        <f>ZZZ__FnCalls!A112</f>
        <v>43374</v>
      </c>
      <c r="DL182" s="44">
        <f>ZZZ__FnCalls!A113</f>
        <v>43405</v>
      </c>
      <c r="DM182" s="44">
        <f>ZZZ__FnCalls!A114</f>
        <v>43435</v>
      </c>
      <c r="DN182" s="45">
        <f>ZZZ__FnCalls!A103</f>
        <v>43101</v>
      </c>
      <c r="DO182" s="44">
        <f>ZZZ__FnCalls!A115</f>
        <v>43466</v>
      </c>
      <c r="DP182" s="44">
        <f>ZZZ__FnCalls!A116</f>
        <v>43497</v>
      </c>
      <c r="DQ182" s="44">
        <f>ZZZ__FnCalls!A117</f>
        <v>43525</v>
      </c>
      <c r="DR182" s="44">
        <f>ZZZ__FnCalls!A118</f>
        <v>43556</v>
      </c>
      <c r="DS182" s="44">
        <f>ZZZ__FnCalls!A119</f>
        <v>43586</v>
      </c>
      <c r="DT182" s="44">
        <f>ZZZ__FnCalls!A120</f>
        <v>43617</v>
      </c>
      <c r="DU182" s="44">
        <f>ZZZ__FnCalls!A121</f>
        <v>43647</v>
      </c>
      <c r="DV182" s="44">
        <f>ZZZ__FnCalls!A122</f>
        <v>43678</v>
      </c>
      <c r="DW182" s="44">
        <f>ZZZ__FnCalls!A123</f>
        <v>43709</v>
      </c>
      <c r="DX182" s="44">
        <f>ZZZ__FnCalls!A124</f>
        <v>43739</v>
      </c>
      <c r="DY182" s="44">
        <f>ZZZ__FnCalls!A125</f>
        <v>43770</v>
      </c>
      <c r="DZ182" s="44">
        <f>ZZZ__FnCalls!A126</f>
        <v>43800</v>
      </c>
      <c r="EA182" s="45">
        <f>ZZZ__FnCalls!A115</f>
        <v>43466</v>
      </c>
      <c r="EB182" s="44">
        <f>ZZZ__FnCalls!A127</f>
        <v>43831</v>
      </c>
      <c r="EC182" s="44">
        <f>ZZZ__FnCalls!A128</f>
        <v>43862</v>
      </c>
      <c r="ED182" s="44">
        <f>ZZZ__FnCalls!A129</f>
        <v>43891</v>
      </c>
      <c r="EE182" s="44">
        <f>ZZZ__FnCalls!A130</f>
        <v>43922</v>
      </c>
      <c r="EF182" s="44">
        <f>ZZZ__FnCalls!A131</f>
        <v>43952</v>
      </c>
      <c r="EG182" s="44">
        <f>ZZZ__FnCalls!A132</f>
        <v>43983</v>
      </c>
      <c r="EH182" s="44">
        <f>ZZZ__FnCalls!A133</f>
        <v>44013</v>
      </c>
      <c r="EI182" s="44">
        <f>ZZZ__FnCalls!A134</f>
        <v>44044</v>
      </c>
      <c r="EJ182" s="44">
        <f>ZZZ__FnCalls!A135</f>
        <v>44075</v>
      </c>
      <c r="EK182" s="44">
        <f>ZZZ__FnCalls!A136</f>
        <v>44105</v>
      </c>
      <c r="EL182" s="44">
        <f>ZZZ__FnCalls!A137</f>
        <v>44136</v>
      </c>
      <c r="EM182" s="44">
        <f>ZZZ__FnCalls!A138</f>
        <v>44166</v>
      </c>
      <c r="EN182" s="45">
        <f>ZZZ__FnCalls!A127</f>
        <v>43831</v>
      </c>
    </row>
    <row r="183" spans="1:144" ht="12.75" customHeight="1">
      <c r="A183" s="2" t="str">
        <f>"Income_Current_Disposable_mean_2"</f>
        <v>Income_Current_Disposable_mean_2</v>
      </c>
    </row>
    <row r="184" spans="1:144" ht="12.75" customHeight="1">
      <c r="B184" s="19" t="str">
        <f>ZZZ__FnCalls!F7</f>
        <v>Jan 2010</v>
      </c>
      <c r="C184" s="20" t="str">
        <f>ZZZ__FnCalls!F8</f>
        <v>Feb 2010</v>
      </c>
      <c r="D184" s="20" t="str">
        <f>ZZZ__FnCalls!F9</f>
        <v>Mar 2010</v>
      </c>
      <c r="E184" s="20" t="str">
        <f>ZZZ__FnCalls!F10</f>
        <v>Apr 2010</v>
      </c>
      <c r="F184" s="20" t="str">
        <f>ZZZ__FnCalls!F11</f>
        <v>May 2010</v>
      </c>
      <c r="G184" s="20" t="str">
        <f>ZZZ__FnCalls!F12</f>
        <v>Jun 2010</v>
      </c>
      <c r="H184" s="20" t="str">
        <f>ZZZ__FnCalls!F13</f>
        <v>Jul 2010</v>
      </c>
      <c r="I184" s="20" t="str">
        <f>ZZZ__FnCalls!F14</f>
        <v>Aug 2010</v>
      </c>
      <c r="J184" s="20" t="str">
        <f>ZZZ__FnCalls!F15</f>
        <v>Sep 2010</v>
      </c>
      <c r="K184" s="20" t="str">
        <f>ZZZ__FnCalls!F16</f>
        <v>Oct 2010</v>
      </c>
      <c r="L184" s="20" t="str">
        <f>ZZZ__FnCalls!F17</f>
        <v>Nov 2010</v>
      </c>
      <c r="M184" s="20" t="str">
        <f>ZZZ__FnCalls!F18</f>
        <v>Dec 2010</v>
      </c>
      <c r="N184" s="21" t="str">
        <f>ZZZ__FnCalls!H7</f>
        <v>2010</v>
      </c>
      <c r="O184" s="20" t="str">
        <f>ZZZ__FnCalls!F19</f>
        <v>Jan 2011</v>
      </c>
      <c r="P184" s="20" t="str">
        <f>ZZZ__FnCalls!F20</f>
        <v>Feb 2011</v>
      </c>
      <c r="Q184" s="20" t="str">
        <f>ZZZ__FnCalls!F21</f>
        <v>Mar 2011</v>
      </c>
      <c r="R184" s="20" t="str">
        <f>ZZZ__FnCalls!F22</f>
        <v>Apr 2011</v>
      </c>
      <c r="S184" s="20" t="str">
        <f>ZZZ__FnCalls!F23</f>
        <v>May 2011</v>
      </c>
      <c r="T184" s="20" t="str">
        <f>ZZZ__FnCalls!F24</f>
        <v>Jun 2011</v>
      </c>
      <c r="U184" s="20" t="str">
        <f>ZZZ__FnCalls!F25</f>
        <v>Jul 2011</v>
      </c>
      <c r="V184" s="20" t="str">
        <f>ZZZ__FnCalls!F26</f>
        <v>Aug 2011</v>
      </c>
      <c r="W184" s="20" t="str">
        <f>ZZZ__FnCalls!F27</f>
        <v>Sep 2011</v>
      </c>
      <c r="X184" s="20" t="str">
        <f>ZZZ__FnCalls!F28</f>
        <v>Oct 2011</v>
      </c>
      <c r="Y184" s="20" t="str">
        <f>ZZZ__FnCalls!F29</f>
        <v>Nov 2011</v>
      </c>
      <c r="Z184" s="20" t="str">
        <f>ZZZ__FnCalls!F30</f>
        <v>Dec 2011</v>
      </c>
      <c r="AA184" s="21" t="str">
        <f>ZZZ__FnCalls!H19</f>
        <v>2011</v>
      </c>
      <c r="AB184" s="20" t="str">
        <f>ZZZ__FnCalls!F31</f>
        <v>Jan 2012</v>
      </c>
      <c r="AC184" s="20" t="str">
        <f>ZZZ__FnCalls!F32</f>
        <v>Feb 2012</v>
      </c>
      <c r="AD184" s="20" t="str">
        <f>ZZZ__FnCalls!F33</f>
        <v>Mar 2012</v>
      </c>
      <c r="AE184" s="20" t="str">
        <f>ZZZ__FnCalls!F34</f>
        <v>Apr 2012</v>
      </c>
      <c r="AF184" s="20" t="str">
        <f>ZZZ__FnCalls!F35</f>
        <v>May 2012</v>
      </c>
      <c r="AG184" s="20" t="str">
        <f>ZZZ__FnCalls!F36</f>
        <v>Jun 2012</v>
      </c>
      <c r="AH184" s="20" t="str">
        <f>ZZZ__FnCalls!F37</f>
        <v>Jul 2012</v>
      </c>
      <c r="AI184" s="20" t="str">
        <f>ZZZ__FnCalls!F38</f>
        <v>Aug 2012</v>
      </c>
      <c r="AJ184" s="20" t="str">
        <f>ZZZ__FnCalls!F39</f>
        <v>Sep 2012</v>
      </c>
      <c r="AK184" s="20" t="str">
        <f>ZZZ__FnCalls!F40</f>
        <v>Oct 2012</v>
      </c>
      <c r="AL184" s="20" t="str">
        <f>ZZZ__FnCalls!F41</f>
        <v>Nov 2012</v>
      </c>
      <c r="AM184" s="20" t="str">
        <f>ZZZ__FnCalls!F42</f>
        <v>Dec 2012</v>
      </c>
      <c r="AN184" s="21" t="str">
        <f>ZZZ__FnCalls!H31</f>
        <v>2012</v>
      </c>
      <c r="AO184" s="20" t="str">
        <f>ZZZ__FnCalls!F43</f>
        <v>Jan 2013</v>
      </c>
      <c r="AP184" s="20" t="str">
        <f>ZZZ__FnCalls!F44</f>
        <v>Feb 2013</v>
      </c>
      <c r="AQ184" s="20" t="str">
        <f>ZZZ__FnCalls!F45</f>
        <v>Mar 2013</v>
      </c>
      <c r="AR184" s="20" t="str">
        <f>ZZZ__FnCalls!F46</f>
        <v>Apr 2013</v>
      </c>
      <c r="AS184" s="20" t="str">
        <f>ZZZ__FnCalls!F47</f>
        <v>May 2013</v>
      </c>
      <c r="AT184" s="20" t="str">
        <f>ZZZ__FnCalls!F48</f>
        <v>Jun 2013</v>
      </c>
      <c r="AU184" s="20" t="str">
        <f>ZZZ__FnCalls!F49</f>
        <v>Jul 2013</v>
      </c>
      <c r="AV184" s="20" t="str">
        <f>ZZZ__FnCalls!F50</f>
        <v>Aug 2013</v>
      </c>
      <c r="AW184" s="20" t="str">
        <f>ZZZ__FnCalls!F51</f>
        <v>Sep 2013</v>
      </c>
      <c r="AX184" s="20" t="str">
        <f>ZZZ__FnCalls!F52</f>
        <v>Oct 2013</v>
      </c>
      <c r="AY184" s="20" t="str">
        <f>ZZZ__FnCalls!F53</f>
        <v>Nov 2013</v>
      </c>
      <c r="AZ184" s="20" t="str">
        <f>ZZZ__FnCalls!F54</f>
        <v>Dec 2013</v>
      </c>
      <c r="BA184" s="21" t="str">
        <f>ZZZ__FnCalls!H43</f>
        <v>2013</v>
      </c>
      <c r="BB184" s="20" t="str">
        <f>ZZZ__FnCalls!F55</f>
        <v>Jan 2014</v>
      </c>
      <c r="BC184" s="20" t="str">
        <f>ZZZ__FnCalls!F56</f>
        <v>Feb 2014</v>
      </c>
      <c r="BD184" s="20" t="str">
        <f>ZZZ__FnCalls!F57</f>
        <v>Mar 2014</v>
      </c>
      <c r="BE184" s="20" t="str">
        <f>ZZZ__FnCalls!F58</f>
        <v>Apr 2014</v>
      </c>
      <c r="BF184" s="20" t="str">
        <f>ZZZ__FnCalls!F59</f>
        <v>May 2014</v>
      </c>
      <c r="BG184" s="20" t="str">
        <f>ZZZ__FnCalls!F60</f>
        <v>Jun 2014</v>
      </c>
      <c r="BH184" s="20" t="str">
        <f>ZZZ__FnCalls!F61</f>
        <v>Jul 2014</v>
      </c>
      <c r="BI184" s="20" t="str">
        <f>ZZZ__FnCalls!F62</f>
        <v>Aug 2014</v>
      </c>
      <c r="BJ184" s="20" t="str">
        <f>ZZZ__FnCalls!F63</f>
        <v>Sep 2014</v>
      </c>
      <c r="BK184" s="20" t="str">
        <f>ZZZ__FnCalls!F64</f>
        <v>Oct 2014</v>
      </c>
      <c r="BL184" s="20" t="str">
        <f>ZZZ__FnCalls!F65</f>
        <v>Nov 2014</v>
      </c>
      <c r="BM184" s="20" t="str">
        <f>ZZZ__FnCalls!F66</f>
        <v>Dec 2014</v>
      </c>
      <c r="BN184" s="21" t="str">
        <f>ZZZ__FnCalls!H55</f>
        <v>2014</v>
      </c>
      <c r="BO184" s="20" t="str">
        <f>ZZZ__FnCalls!F67</f>
        <v>Jan 2015</v>
      </c>
      <c r="BP184" s="20" t="str">
        <f>ZZZ__FnCalls!F68</f>
        <v>Feb 2015</v>
      </c>
      <c r="BQ184" s="20" t="str">
        <f>ZZZ__FnCalls!F69</f>
        <v>Mar 2015</v>
      </c>
      <c r="BR184" s="20" t="str">
        <f>ZZZ__FnCalls!F70</f>
        <v>Apr 2015</v>
      </c>
      <c r="BS184" s="20" t="str">
        <f>ZZZ__FnCalls!F71</f>
        <v>May 2015</v>
      </c>
      <c r="BT184" s="20" t="str">
        <f>ZZZ__FnCalls!F72</f>
        <v>Jun 2015</v>
      </c>
      <c r="BU184" s="20" t="str">
        <f>ZZZ__FnCalls!F73</f>
        <v>Jul 2015</v>
      </c>
      <c r="BV184" s="20" t="str">
        <f>ZZZ__FnCalls!F74</f>
        <v>Aug 2015</v>
      </c>
      <c r="BW184" s="20" t="str">
        <f>ZZZ__FnCalls!F75</f>
        <v>Sep 2015</v>
      </c>
      <c r="BX184" s="20" t="str">
        <f>ZZZ__FnCalls!F76</f>
        <v>Oct 2015</v>
      </c>
      <c r="BY184" s="20" t="str">
        <f>ZZZ__FnCalls!F77</f>
        <v>Nov 2015</v>
      </c>
      <c r="BZ184" s="20" t="str">
        <f>ZZZ__FnCalls!F78</f>
        <v>Dec 2015</v>
      </c>
      <c r="CA184" s="21" t="str">
        <f>ZZZ__FnCalls!H67</f>
        <v>2015</v>
      </c>
      <c r="CB184" s="20" t="str">
        <f>ZZZ__FnCalls!F79</f>
        <v>Jan 2016</v>
      </c>
      <c r="CC184" s="20" t="str">
        <f>ZZZ__FnCalls!F80</f>
        <v>Feb 2016</v>
      </c>
      <c r="CD184" s="20" t="str">
        <f>ZZZ__FnCalls!F81</f>
        <v>Mar 2016</v>
      </c>
      <c r="CE184" s="20" t="str">
        <f>ZZZ__FnCalls!F82</f>
        <v>Apr 2016</v>
      </c>
      <c r="CF184" s="20" t="str">
        <f>ZZZ__FnCalls!F83</f>
        <v>May 2016</v>
      </c>
      <c r="CG184" s="20" t="str">
        <f>ZZZ__FnCalls!F84</f>
        <v>Jun 2016</v>
      </c>
      <c r="CH184" s="20" t="str">
        <f>ZZZ__FnCalls!F85</f>
        <v>Jul 2016</v>
      </c>
      <c r="CI184" s="20" t="str">
        <f>ZZZ__FnCalls!F86</f>
        <v>Aug 2016</v>
      </c>
      <c r="CJ184" s="20" t="str">
        <f>ZZZ__FnCalls!F87</f>
        <v>Sep 2016</v>
      </c>
      <c r="CK184" s="20" t="str">
        <f>ZZZ__FnCalls!F88</f>
        <v>Oct 2016</v>
      </c>
      <c r="CL184" s="20" t="str">
        <f>ZZZ__FnCalls!F89</f>
        <v>Nov 2016</v>
      </c>
      <c r="CM184" s="20" t="str">
        <f>ZZZ__FnCalls!F90</f>
        <v>Dec 2016</v>
      </c>
      <c r="CN184" s="21" t="str">
        <f>ZZZ__FnCalls!H79</f>
        <v>2016</v>
      </c>
      <c r="CO184" s="20" t="str">
        <f>ZZZ__FnCalls!F91</f>
        <v>Jan 2017</v>
      </c>
      <c r="CP184" s="20" t="str">
        <f>ZZZ__FnCalls!F92</f>
        <v>Feb 2017</v>
      </c>
      <c r="CQ184" s="20" t="str">
        <f>ZZZ__FnCalls!F93</f>
        <v>Mar 2017</v>
      </c>
      <c r="CR184" s="20" t="str">
        <f>ZZZ__FnCalls!F94</f>
        <v>Apr 2017</v>
      </c>
      <c r="CS184" s="20" t="str">
        <f>ZZZ__FnCalls!F95</f>
        <v>May 2017</v>
      </c>
      <c r="CT184" s="20" t="str">
        <f>ZZZ__FnCalls!F96</f>
        <v>Jun 2017</v>
      </c>
      <c r="CU184" s="20" t="str">
        <f>ZZZ__FnCalls!F97</f>
        <v>Jul 2017</v>
      </c>
      <c r="CV184" s="20" t="str">
        <f>ZZZ__FnCalls!F98</f>
        <v>Aug 2017</v>
      </c>
      <c r="CW184" s="20" t="str">
        <f>ZZZ__FnCalls!F99</f>
        <v>Sep 2017</v>
      </c>
      <c r="CX184" s="20" t="str">
        <f>ZZZ__FnCalls!F100</f>
        <v>Oct 2017</v>
      </c>
      <c r="CY184" s="20" t="str">
        <f>ZZZ__FnCalls!F101</f>
        <v>Nov 2017</v>
      </c>
      <c r="CZ184" s="20" t="str">
        <f>ZZZ__FnCalls!F102</f>
        <v>Dec 2017</v>
      </c>
      <c r="DA184" s="21" t="str">
        <f>ZZZ__FnCalls!H91</f>
        <v>2017</v>
      </c>
      <c r="DB184" s="20" t="str">
        <f>ZZZ__FnCalls!F103</f>
        <v>Jan 2018</v>
      </c>
      <c r="DC184" s="20" t="str">
        <f>ZZZ__FnCalls!F104</f>
        <v>Feb 2018</v>
      </c>
      <c r="DD184" s="20" t="str">
        <f>ZZZ__FnCalls!F105</f>
        <v>Mar 2018</v>
      </c>
      <c r="DE184" s="20" t="str">
        <f>ZZZ__FnCalls!F106</f>
        <v>Apr 2018</v>
      </c>
      <c r="DF184" s="20" t="str">
        <f>ZZZ__FnCalls!F107</f>
        <v>May 2018</v>
      </c>
      <c r="DG184" s="20" t="str">
        <f>ZZZ__FnCalls!F108</f>
        <v>Jun 2018</v>
      </c>
      <c r="DH184" s="20" t="str">
        <f>ZZZ__FnCalls!F109</f>
        <v>Jul 2018</v>
      </c>
      <c r="DI184" s="20" t="str">
        <f>ZZZ__FnCalls!F110</f>
        <v>Aug 2018</v>
      </c>
      <c r="DJ184" s="20" t="str">
        <f>ZZZ__FnCalls!F111</f>
        <v>Sep 2018</v>
      </c>
      <c r="DK184" s="20" t="str">
        <f>ZZZ__FnCalls!F112</f>
        <v>Oct 2018</v>
      </c>
      <c r="DL184" s="20" t="str">
        <f>ZZZ__FnCalls!F113</f>
        <v>Nov 2018</v>
      </c>
      <c r="DM184" s="20" t="str">
        <f>ZZZ__FnCalls!F114</f>
        <v>Dec 2018</v>
      </c>
      <c r="DN184" s="21" t="str">
        <f>ZZZ__FnCalls!H103</f>
        <v>2018</v>
      </c>
      <c r="DO184" s="20" t="str">
        <f>ZZZ__FnCalls!F115</f>
        <v>Jan 2019</v>
      </c>
      <c r="DP184" s="20" t="str">
        <f>ZZZ__FnCalls!F116</f>
        <v>Feb 2019</v>
      </c>
      <c r="DQ184" s="20" t="str">
        <f>ZZZ__FnCalls!F117</f>
        <v>Mar 2019</v>
      </c>
      <c r="DR184" s="20" t="str">
        <f>ZZZ__FnCalls!F118</f>
        <v>Apr 2019</v>
      </c>
      <c r="DS184" s="20" t="str">
        <f>ZZZ__FnCalls!F119</f>
        <v>May 2019</v>
      </c>
      <c r="DT184" s="20" t="str">
        <f>ZZZ__FnCalls!F120</f>
        <v>Jun 2019</v>
      </c>
      <c r="DU184" s="20" t="str">
        <f>ZZZ__FnCalls!F121</f>
        <v>Jul 2019</v>
      </c>
      <c r="DV184" s="20" t="str">
        <f>ZZZ__FnCalls!F122</f>
        <v>Aug 2019</v>
      </c>
      <c r="DW184" s="20" t="str">
        <f>ZZZ__FnCalls!F123</f>
        <v>Sep 2019</v>
      </c>
      <c r="DX184" s="20" t="str">
        <f>ZZZ__FnCalls!F124</f>
        <v>Oct 2019</v>
      </c>
      <c r="DY184" s="20" t="str">
        <f>ZZZ__FnCalls!F125</f>
        <v>Nov 2019</v>
      </c>
      <c r="DZ184" s="20" t="str">
        <f>ZZZ__FnCalls!F126</f>
        <v>Dec 2019</v>
      </c>
      <c r="EA184" s="21" t="str">
        <f>ZZZ__FnCalls!H115</f>
        <v>2019</v>
      </c>
      <c r="EB184" s="20" t="str">
        <f>ZZZ__FnCalls!F127</f>
        <v>Jan 2020</v>
      </c>
      <c r="EC184" s="20" t="str">
        <f>ZZZ__FnCalls!F128</f>
        <v>Feb 2020</v>
      </c>
      <c r="ED184" s="20" t="str">
        <f>ZZZ__FnCalls!F129</f>
        <v>Mar 2020</v>
      </c>
      <c r="EE184" s="20" t="str">
        <f>ZZZ__FnCalls!F130</f>
        <v>Apr 2020</v>
      </c>
      <c r="EF184" s="20" t="str">
        <f>ZZZ__FnCalls!F131</f>
        <v>May 2020</v>
      </c>
      <c r="EG184" s="20" t="str">
        <f>ZZZ__FnCalls!F132</f>
        <v>Jun 2020</v>
      </c>
      <c r="EH184" s="20" t="str">
        <f>ZZZ__FnCalls!F133</f>
        <v>Jul 2020</v>
      </c>
      <c r="EI184" s="20" t="str">
        <f>ZZZ__FnCalls!F134</f>
        <v>Aug 2020</v>
      </c>
      <c r="EJ184" s="20" t="str">
        <f>ZZZ__FnCalls!F135</f>
        <v>Sep 2020</v>
      </c>
      <c r="EK184" s="20" t="str">
        <f>ZZZ__FnCalls!F136</f>
        <v>Oct 2020</v>
      </c>
      <c r="EL184" s="20" t="str">
        <f>ZZZ__FnCalls!F137</f>
        <v>Nov 2020</v>
      </c>
      <c r="EM184" s="20" t="str">
        <f>ZZZ__FnCalls!F138</f>
        <v>Dec 2020</v>
      </c>
      <c r="EN184" s="21" t="str">
        <f>ZZZ__FnCalls!H127</f>
        <v>2020</v>
      </c>
    </row>
    <row r="185" spans="1:144" ht="12.75" customHeight="1">
      <c r="A185" s="5"/>
      <c r="B185" s="44" t="str">
        <f>ZZZ__FnCalls!F7</f>
        <v>Jan 2010</v>
      </c>
      <c r="C185" s="44" t="str">
        <f>ZZZ__FnCalls!F8</f>
        <v>Feb 2010</v>
      </c>
      <c r="D185" s="44" t="str">
        <f>ZZZ__FnCalls!F9</f>
        <v>Mar 2010</v>
      </c>
      <c r="E185" s="44" t="str">
        <f>ZZZ__FnCalls!F10</f>
        <v>Apr 2010</v>
      </c>
      <c r="F185" s="44" t="str">
        <f>ZZZ__FnCalls!F11</f>
        <v>May 2010</v>
      </c>
      <c r="G185" s="44" t="str">
        <f>ZZZ__FnCalls!F12</f>
        <v>Jun 2010</v>
      </c>
      <c r="H185" s="44" t="str">
        <f>ZZZ__FnCalls!F13</f>
        <v>Jul 2010</v>
      </c>
      <c r="I185" s="44" t="str">
        <f>ZZZ__FnCalls!F14</f>
        <v>Aug 2010</v>
      </c>
      <c r="J185" s="44" t="str">
        <f>ZZZ__FnCalls!F15</f>
        <v>Sep 2010</v>
      </c>
      <c r="K185" s="44" t="str">
        <f>ZZZ__FnCalls!F16</f>
        <v>Oct 2010</v>
      </c>
      <c r="L185" s="44" t="str">
        <f>ZZZ__FnCalls!F17</f>
        <v>Nov 2010</v>
      </c>
      <c r="M185" s="44" t="str">
        <f>ZZZ__FnCalls!F18</f>
        <v>Dec 2010</v>
      </c>
      <c r="N185" s="45" t="str">
        <f>ZZZ__FnCalls!F7</f>
        <v>Jan 2010</v>
      </c>
      <c r="O185" s="44" t="str">
        <f>ZZZ__FnCalls!F19</f>
        <v>Jan 2011</v>
      </c>
      <c r="P185" s="44" t="str">
        <f>ZZZ__FnCalls!F20</f>
        <v>Feb 2011</v>
      </c>
      <c r="Q185" s="44" t="str">
        <f>ZZZ__FnCalls!F21</f>
        <v>Mar 2011</v>
      </c>
      <c r="R185" s="44" t="str">
        <f>ZZZ__FnCalls!F22</f>
        <v>Apr 2011</v>
      </c>
      <c r="S185" s="44" t="str">
        <f>ZZZ__FnCalls!F23</f>
        <v>May 2011</v>
      </c>
      <c r="T185" s="44" t="str">
        <f>ZZZ__FnCalls!F24</f>
        <v>Jun 2011</v>
      </c>
      <c r="U185" s="44" t="str">
        <f>ZZZ__FnCalls!F25</f>
        <v>Jul 2011</v>
      </c>
      <c r="V185" s="44" t="str">
        <f>ZZZ__FnCalls!F26</f>
        <v>Aug 2011</v>
      </c>
      <c r="W185" s="44" t="str">
        <f>ZZZ__FnCalls!F27</f>
        <v>Sep 2011</v>
      </c>
      <c r="X185" s="44" t="str">
        <f>ZZZ__FnCalls!F28</f>
        <v>Oct 2011</v>
      </c>
      <c r="Y185" s="44" t="str">
        <f>ZZZ__FnCalls!F29</f>
        <v>Nov 2011</v>
      </c>
      <c r="Z185" s="44" t="str">
        <f>ZZZ__FnCalls!F30</f>
        <v>Dec 2011</v>
      </c>
      <c r="AA185" s="45" t="str">
        <f>ZZZ__FnCalls!F19</f>
        <v>Jan 2011</v>
      </c>
      <c r="AB185" s="44" t="str">
        <f>ZZZ__FnCalls!F31</f>
        <v>Jan 2012</v>
      </c>
      <c r="AC185" s="44" t="str">
        <f>ZZZ__FnCalls!F32</f>
        <v>Feb 2012</v>
      </c>
      <c r="AD185" s="44" t="str">
        <f>ZZZ__FnCalls!F33</f>
        <v>Mar 2012</v>
      </c>
      <c r="AE185" s="44" t="str">
        <f>ZZZ__FnCalls!F34</f>
        <v>Apr 2012</v>
      </c>
      <c r="AF185" s="44" t="str">
        <f>ZZZ__FnCalls!F35</f>
        <v>May 2012</v>
      </c>
      <c r="AG185" s="44" t="str">
        <f>ZZZ__FnCalls!F36</f>
        <v>Jun 2012</v>
      </c>
      <c r="AH185" s="44" t="str">
        <f>ZZZ__FnCalls!F37</f>
        <v>Jul 2012</v>
      </c>
      <c r="AI185" s="44" t="str">
        <f>ZZZ__FnCalls!F38</f>
        <v>Aug 2012</v>
      </c>
      <c r="AJ185" s="44" t="str">
        <f>ZZZ__FnCalls!F39</f>
        <v>Sep 2012</v>
      </c>
      <c r="AK185" s="44" t="str">
        <f>ZZZ__FnCalls!F40</f>
        <v>Oct 2012</v>
      </c>
      <c r="AL185" s="44" t="str">
        <f>ZZZ__FnCalls!F41</f>
        <v>Nov 2012</v>
      </c>
      <c r="AM185" s="44" t="str">
        <f>ZZZ__FnCalls!F42</f>
        <v>Dec 2012</v>
      </c>
      <c r="AN185" s="45" t="str">
        <f>ZZZ__FnCalls!F31</f>
        <v>Jan 2012</v>
      </c>
      <c r="AO185" s="44" t="str">
        <f>ZZZ__FnCalls!F43</f>
        <v>Jan 2013</v>
      </c>
      <c r="AP185" s="44" t="str">
        <f>ZZZ__FnCalls!F44</f>
        <v>Feb 2013</v>
      </c>
      <c r="AQ185" s="44" t="str">
        <f>ZZZ__FnCalls!F45</f>
        <v>Mar 2013</v>
      </c>
      <c r="AR185" s="44" t="str">
        <f>ZZZ__FnCalls!F46</f>
        <v>Apr 2013</v>
      </c>
      <c r="AS185" s="44" t="str">
        <f>ZZZ__FnCalls!F47</f>
        <v>May 2013</v>
      </c>
      <c r="AT185" s="44" t="str">
        <f>ZZZ__FnCalls!F48</f>
        <v>Jun 2013</v>
      </c>
      <c r="AU185" s="44" t="str">
        <f>ZZZ__FnCalls!F49</f>
        <v>Jul 2013</v>
      </c>
      <c r="AV185" s="44" t="str">
        <f>ZZZ__FnCalls!F50</f>
        <v>Aug 2013</v>
      </c>
      <c r="AW185" s="44" t="str">
        <f>ZZZ__FnCalls!F51</f>
        <v>Sep 2013</v>
      </c>
      <c r="AX185" s="44" t="str">
        <f>ZZZ__FnCalls!F52</f>
        <v>Oct 2013</v>
      </c>
      <c r="AY185" s="44" t="str">
        <f>ZZZ__FnCalls!F53</f>
        <v>Nov 2013</v>
      </c>
      <c r="AZ185" s="44" t="str">
        <f>ZZZ__FnCalls!F54</f>
        <v>Dec 2013</v>
      </c>
      <c r="BA185" s="45" t="str">
        <f>ZZZ__FnCalls!F43</f>
        <v>Jan 2013</v>
      </c>
      <c r="BB185" s="44" t="str">
        <f>ZZZ__FnCalls!F55</f>
        <v>Jan 2014</v>
      </c>
      <c r="BC185" s="44" t="str">
        <f>ZZZ__FnCalls!F56</f>
        <v>Feb 2014</v>
      </c>
      <c r="BD185" s="44" t="str">
        <f>ZZZ__FnCalls!F57</f>
        <v>Mar 2014</v>
      </c>
      <c r="BE185" s="44" t="str">
        <f>ZZZ__FnCalls!F58</f>
        <v>Apr 2014</v>
      </c>
      <c r="BF185" s="44" t="str">
        <f>ZZZ__FnCalls!F59</f>
        <v>May 2014</v>
      </c>
      <c r="BG185" s="44" t="str">
        <f>ZZZ__FnCalls!F60</f>
        <v>Jun 2014</v>
      </c>
      <c r="BH185" s="44" t="str">
        <f>ZZZ__FnCalls!F61</f>
        <v>Jul 2014</v>
      </c>
      <c r="BI185" s="44" t="str">
        <f>ZZZ__FnCalls!F62</f>
        <v>Aug 2014</v>
      </c>
      <c r="BJ185" s="44" t="str">
        <f>ZZZ__FnCalls!F63</f>
        <v>Sep 2014</v>
      </c>
      <c r="BK185" s="44" t="str">
        <f>ZZZ__FnCalls!F64</f>
        <v>Oct 2014</v>
      </c>
      <c r="BL185" s="44" t="str">
        <f>ZZZ__FnCalls!F65</f>
        <v>Nov 2014</v>
      </c>
      <c r="BM185" s="44" t="str">
        <f>ZZZ__FnCalls!F66</f>
        <v>Dec 2014</v>
      </c>
      <c r="BN185" s="45" t="str">
        <f>ZZZ__FnCalls!F55</f>
        <v>Jan 2014</v>
      </c>
      <c r="BO185" s="44" t="str">
        <f>ZZZ__FnCalls!F67</f>
        <v>Jan 2015</v>
      </c>
      <c r="BP185" s="44" t="str">
        <f>ZZZ__FnCalls!F68</f>
        <v>Feb 2015</v>
      </c>
      <c r="BQ185" s="44" t="str">
        <f>ZZZ__FnCalls!F69</f>
        <v>Mar 2015</v>
      </c>
      <c r="BR185" s="44" t="str">
        <f>ZZZ__FnCalls!F70</f>
        <v>Apr 2015</v>
      </c>
      <c r="BS185" s="44" t="str">
        <f>ZZZ__FnCalls!F71</f>
        <v>May 2015</v>
      </c>
      <c r="BT185" s="44" t="str">
        <f>ZZZ__FnCalls!F72</f>
        <v>Jun 2015</v>
      </c>
      <c r="BU185" s="44" t="str">
        <f>ZZZ__FnCalls!F73</f>
        <v>Jul 2015</v>
      </c>
      <c r="BV185" s="44" t="str">
        <f>ZZZ__FnCalls!F74</f>
        <v>Aug 2015</v>
      </c>
      <c r="BW185" s="44" t="str">
        <f>ZZZ__FnCalls!F75</f>
        <v>Sep 2015</v>
      </c>
      <c r="BX185" s="44" t="str">
        <f>ZZZ__FnCalls!F76</f>
        <v>Oct 2015</v>
      </c>
      <c r="BY185" s="44" t="str">
        <f>ZZZ__FnCalls!F77</f>
        <v>Nov 2015</v>
      </c>
      <c r="BZ185" s="44" t="str">
        <f>ZZZ__FnCalls!F78</f>
        <v>Dec 2015</v>
      </c>
      <c r="CA185" s="45" t="str">
        <f>ZZZ__FnCalls!F67</f>
        <v>Jan 2015</v>
      </c>
      <c r="CB185" s="44" t="str">
        <f>ZZZ__FnCalls!F79</f>
        <v>Jan 2016</v>
      </c>
      <c r="CC185" s="44" t="str">
        <f>ZZZ__FnCalls!F80</f>
        <v>Feb 2016</v>
      </c>
      <c r="CD185" s="44" t="str">
        <f>ZZZ__FnCalls!F81</f>
        <v>Mar 2016</v>
      </c>
      <c r="CE185" s="44" t="str">
        <f>ZZZ__FnCalls!F82</f>
        <v>Apr 2016</v>
      </c>
      <c r="CF185" s="44" t="str">
        <f>ZZZ__FnCalls!F83</f>
        <v>May 2016</v>
      </c>
      <c r="CG185" s="44" t="str">
        <f>ZZZ__FnCalls!F84</f>
        <v>Jun 2016</v>
      </c>
      <c r="CH185" s="44" t="str">
        <f>ZZZ__FnCalls!F85</f>
        <v>Jul 2016</v>
      </c>
      <c r="CI185" s="44" t="str">
        <f>ZZZ__FnCalls!F86</f>
        <v>Aug 2016</v>
      </c>
      <c r="CJ185" s="44" t="str">
        <f>ZZZ__FnCalls!F87</f>
        <v>Sep 2016</v>
      </c>
      <c r="CK185" s="44" t="str">
        <f>ZZZ__FnCalls!F88</f>
        <v>Oct 2016</v>
      </c>
      <c r="CL185" s="44" t="str">
        <f>ZZZ__FnCalls!F89</f>
        <v>Nov 2016</v>
      </c>
      <c r="CM185" s="44" t="str">
        <f>ZZZ__FnCalls!F90</f>
        <v>Dec 2016</v>
      </c>
      <c r="CN185" s="45" t="str">
        <f>ZZZ__FnCalls!F79</f>
        <v>Jan 2016</v>
      </c>
      <c r="CO185" s="44" t="str">
        <f>ZZZ__FnCalls!F91</f>
        <v>Jan 2017</v>
      </c>
      <c r="CP185" s="44" t="str">
        <f>ZZZ__FnCalls!F92</f>
        <v>Feb 2017</v>
      </c>
      <c r="CQ185" s="44" t="str">
        <f>ZZZ__FnCalls!F93</f>
        <v>Mar 2017</v>
      </c>
      <c r="CR185" s="44" t="str">
        <f>ZZZ__FnCalls!F94</f>
        <v>Apr 2017</v>
      </c>
      <c r="CS185" s="44" t="str">
        <f>ZZZ__FnCalls!F95</f>
        <v>May 2017</v>
      </c>
      <c r="CT185" s="44" t="str">
        <f>ZZZ__FnCalls!F96</f>
        <v>Jun 2017</v>
      </c>
      <c r="CU185" s="44" t="str">
        <f>ZZZ__FnCalls!F97</f>
        <v>Jul 2017</v>
      </c>
      <c r="CV185" s="44" t="str">
        <f>ZZZ__FnCalls!F98</f>
        <v>Aug 2017</v>
      </c>
      <c r="CW185" s="44" t="str">
        <f>ZZZ__FnCalls!F99</f>
        <v>Sep 2017</v>
      </c>
      <c r="CX185" s="44" t="str">
        <f>ZZZ__FnCalls!F100</f>
        <v>Oct 2017</v>
      </c>
      <c r="CY185" s="44" t="str">
        <f>ZZZ__FnCalls!F101</f>
        <v>Nov 2017</v>
      </c>
      <c r="CZ185" s="44" t="str">
        <f>ZZZ__FnCalls!F102</f>
        <v>Dec 2017</v>
      </c>
      <c r="DA185" s="45" t="str">
        <f>ZZZ__FnCalls!F91</f>
        <v>Jan 2017</v>
      </c>
      <c r="DB185" s="44" t="str">
        <f>ZZZ__FnCalls!F103</f>
        <v>Jan 2018</v>
      </c>
      <c r="DC185" s="44" t="str">
        <f>ZZZ__FnCalls!F104</f>
        <v>Feb 2018</v>
      </c>
      <c r="DD185" s="44" t="str">
        <f>ZZZ__FnCalls!F105</f>
        <v>Mar 2018</v>
      </c>
      <c r="DE185" s="44" t="str">
        <f>ZZZ__FnCalls!F106</f>
        <v>Apr 2018</v>
      </c>
      <c r="DF185" s="44" t="str">
        <f>ZZZ__FnCalls!F107</f>
        <v>May 2018</v>
      </c>
      <c r="DG185" s="44" t="str">
        <f>ZZZ__FnCalls!F108</f>
        <v>Jun 2018</v>
      </c>
      <c r="DH185" s="44" t="str">
        <f>ZZZ__FnCalls!F109</f>
        <v>Jul 2018</v>
      </c>
      <c r="DI185" s="44" t="str">
        <f>ZZZ__FnCalls!F110</f>
        <v>Aug 2018</v>
      </c>
      <c r="DJ185" s="44" t="str">
        <f>ZZZ__FnCalls!F111</f>
        <v>Sep 2018</v>
      </c>
      <c r="DK185" s="44" t="str">
        <f>ZZZ__FnCalls!F112</f>
        <v>Oct 2018</v>
      </c>
      <c r="DL185" s="44" t="str">
        <f>ZZZ__FnCalls!F113</f>
        <v>Nov 2018</v>
      </c>
      <c r="DM185" s="44" t="str">
        <f>ZZZ__FnCalls!F114</f>
        <v>Dec 2018</v>
      </c>
      <c r="DN185" s="45" t="str">
        <f>ZZZ__FnCalls!F103</f>
        <v>Jan 2018</v>
      </c>
      <c r="DO185" s="44" t="str">
        <f>ZZZ__FnCalls!F115</f>
        <v>Jan 2019</v>
      </c>
      <c r="DP185" s="44" t="str">
        <f>ZZZ__FnCalls!F116</f>
        <v>Feb 2019</v>
      </c>
      <c r="DQ185" s="44" t="str">
        <f>ZZZ__FnCalls!F117</f>
        <v>Mar 2019</v>
      </c>
      <c r="DR185" s="44" t="str">
        <f>ZZZ__FnCalls!F118</f>
        <v>Apr 2019</v>
      </c>
      <c r="DS185" s="44" t="str">
        <f>ZZZ__FnCalls!F119</f>
        <v>May 2019</v>
      </c>
      <c r="DT185" s="44" t="str">
        <f>ZZZ__FnCalls!F120</f>
        <v>Jun 2019</v>
      </c>
      <c r="DU185" s="44" t="str">
        <f>ZZZ__FnCalls!F121</f>
        <v>Jul 2019</v>
      </c>
      <c r="DV185" s="44" t="str">
        <f>ZZZ__FnCalls!F122</f>
        <v>Aug 2019</v>
      </c>
      <c r="DW185" s="44" t="str">
        <f>ZZZ__FnCalls!F123</f>
        <v>Sep 2019</v>
      </c>
      <c r="DX185" s="44" t="str">
        <f>ZZZ__FnCalls!F124</f>
        <v>Oct 2019</v>
      </c>
      <c r="DY185" s="44" t="str">
        <f>ZZZ__FnCalls!F125</f>
        <v>Nov 2019</v>
      </c>
      <c r="DZ185" s="44" t="str">
        <f>ZZZ__FnCalls!F126</f>
        <v>Dec 2019</v>
      </c>
      <c r="EA185" s="45" t="str">
        <f>ZZZ__FnCalls!F115</f>
        <v>Jan 2019</v>
      </c>
      <c r="EB185" s="44" t="str">
        <f>ZZZ__FnCalls!F127</f>
        <v>Jan 2020</v>
      </c>
      <c r="EC185" s="44" t="str">
        <f>ZZZ__FnCalls!F128</f>
        <v>Feb 2020</v>
      </c>
      <c r="ED185" s="44" t="str">
        <f>ZZZ__FnCalls!F129</f>
        <v>Mar 2020</v>
      </c>
      <c r="EE185" s="44" t="str">
        <f>ZZZ__FnCalls!F130</f>
        <v>Apr 2020</v>
      </c>
      <c r="EF185" s="44" t="str">
        <f>ZZZ__FnCalls!F131</f>
        <v>May 2020</v>
      </c>
      <c r="EG185" s="44" t="str">
        <f>ZZZ__FnCalls!F132</f>
        <v>Jun 2020</v>
      </c>
      <c r="EH185" s="44" t="str">
        <f>ZZZ__FnCalls!F133</f>
        <v>Jul 2020</v>
      </c>
      <c r="EI185" s="44" t="str">
        <f>ZZZ__FnCalls!F134</f>
        <v>Aug 2020</v>
      </c>
      <c r="EJ185" s="44" t="str">
        <f>ZZZ__FnCalls!F135</f>
        <v>Sep 2020</v>
      </c>
      <c r="EK185" s="44" t="str">
        <f>ZZZ__FnCalls!F136</f>
        <v>Oct 2020</v>
      </c>
      <c r="EL185" s="44" t="str">
        <f>ZZZ__FnCalls!F137</f>
        <v>Nov 2020</v>
      </c>
      <c r="EM185" s="44" t="str">
        <f>ZZZ__FnCalls!F138</f>
        <v>Dec 2020</v>
      </c>
      <c r="EN185" s="45" t="str">
        <f>ZZZ__FnCalls!F127</f>
        <v>Jan 2020</v>
      </c>
    </row>
    <row r="186" spans="1:144" ht="12.75" customHeight="1">
      <c r="A186" s="2" t="str">
        <f>"Income_Current_Disposable_stdev_1"</f>
        <v>Income_Current_Disposable_stdev_1</v>
      </c>
    </row>
    <row r="187" spans="1:144" ht="12.75" customHeight="1">
      <c r="B187" s="19" t="str">
        <f>ZZZ__FnCalls!F7</f>
        <v>Jan 2010</v>
      </c>
      <c r="C187" s="20" t="str">
        <f>ZZZ__FnCalls!F8</f>
        <v>Feb 2010</v>
      </c>
      <c r="D187" s="20" t="str">
        <f>ZZZ__FnCalls!F9</f>
        <v>Mar 2010</v>
      </c>
      <c r="E187" s="20" t="str">
        <f>ZZZ__FnCalls!F10</f>
        <v>Apr 2010</v>
      </c>
      <c r="F187" s="20" t="str">
        <f>ZZZ__FnCalls!F11</f>
        <v>May 2010</v>
      </c>
      <c r="G187" s="20" t="str">
        <f>ZZZ__FnCalls!F12</f>
        <v>Jun 2010</v>
      </c>
      <c r="H187" s="20" t="str">
        <f>ZZZ__FnCalls!F13</f>
        <v>Jul 2010</v>
      </c>
      <c r="I187" s="20" t="str">
        <f>ZZZ__FnCalls!F14</f>
        <v>Aug 2010</v>
      </c>
      <c r="J187" s="20" t="str">
        <f>ZZZ__FnCalls!F15</f>
        <v>Sep 2010</v>
      </c>
      <c r="K187" s="20" t="str">
        <f>ZZZ__FnCalls!F16</f>
        <v>Oct 2010</v>
      </c>
      <c r="L187" s="20" t="str">
        <f>ZZZ__FnCalls!F17</f>
        <v>Nov 2010</v>
      </c>
      <c r="M187" s="20" t="str">
        <f>ZZZ__FnCalls!F18</f>
        <v>Dec 2010</v>
      </c>
      <c r="N187" s="21" t="str">
        <f>ZZZ__FnCalls!H7</f>
        <v>2010</v>
      </c>
      <c r="O187" s="20" t="str">
        <f>ZZZ__FnCalls!F19</f>
        <v>Jan 2011</v>
      </c>
      <c r="P187" s="20" t="str">
        <f>ZZZ__FnCalls!F20</f>
        <v>Feb 2011</v>
      </c>
      <c r="Q187" s="20" t="str">
        <f>ZZZ__FnCalls!F21</f>
        <v>Mar 2011</v>
      </c>
      <c r="R187" s="20" t="str">
        <f>ZZZ__FnCalls!F22</f>
        <v>Apr 2011</v>
      </c>
      <c r="S187" s="20" t="str">
        <f>ZZZ__FnCalls!F23</f>
        <v>May 2011</v>
      </c>
      <c r="T187" s="20" t="str">
        <f>ZZZ__FnCalls!F24</f>
        <v>Jun 2011</v>
      </c>
      <c r="U187" s="20" t="str">
        <f>ZZZ__FnCalls!F25</f>
        <v>Jul 2011</v>
      </c>
      <c r="V187" s="20" t="str">
        <f>ZZZ__FnCalls!F26</f>
        <v>Aug 2011</v>
      </c>
      <c r="W187" s="20" t="str">
        <f>ZZZ__FnCalls!F27</f>
        <v>Sep 2011</v>
      </c>
      <c r="X187" s="20" t="str">
        <f>ZZZ__FnCalls!F28</f>
        <v>Oct 2011</v>
      </c>
      <c r="Y187" s="20" t="str">
        <f>ZZZ__FnCalls!F29</f>
        <v>Nov 2011</v>
      </c>
      <c r="Z187" s="20" t="str">
        <f>ZZZ__FnCalls!F30</f>
        <v>Dec 2011</v>
      </c>
      <c r="AA187" s="21" t="str">
        <f>ZZZ__FnCalls!H19</f>
        <v>2011</v>
      </c>
      <c r="AB187" s="20" t="str">
        <f>ZZZ__FnCalls!F31</f>
        <v>Jan 2012</v>
      </c>
      <c r="AC187" s="20" t="str">
        <f>ZZZ__FnCalls!F32</f>
        <v>Feb 2012</v>
      </c>
      <c r="AD187" s="20" t="str">
        <f>ZZZ__FnCalls!F33</f>
        <v>Mar 2012</v>
      </c>
      <c r="AE187" s="20" t="str">
        <f>ZZZ__FnCalls!F34</f>
        <v>Apr 2012</v>
      </c>
      <c r="AF187" s="20" t="str">
        <f>ZZZ__FnCalls!F35</f>
        <v>May 2012</v>
      </c>
      <c r="AG187" s="20" t="str">
        <f>ZZZ__FnCalls!F36</f>
        <v>Jun 2012</v>
      </c>
      <c r="AH187" s="20" t="str">
        <f>ZZZ__FnCalls!F37</f>
        <v>Jul 2012</v>
      </c>
      <c r="AI187" s="20" t="str">
        <f>ZZZ__FnCalls!F38</f>
        <v>Aug 2012</v>
      </c>
      <c r="AJ187" s="20" t="str">
        <f>ZZZ__FnCalls!F39</f>
        <v>Sep 2012</v>
      </c>
      <c r="AK187" s="20" t="str">
        <f>ZZZ__FnCalls!F40</f>
        <v>Oct 2012</v>
      </c>
      <c r="AL187" s="20" t="str">
        <f>ZZZ__FnCalls!F41</f>
        <v>Nov 2012</v>
      </c>
      <c r="AM187" s="20" t="str">
        <f>ZZZ__FnCalls!F42</f>
        <v>Dec 2012</v>
      </c>
      <c r="AN187" s="21" t="str">
        <f>ZZZ__FnCalls!H31</f>
        <v>2012</v>
      </c>
      <c r="AO187" s="20" t="str">
        <f>ZZZ__FnCalls!F43</f>
        <v>Jan 2013</v>
      </c>
      <c r="AP187" s="20" t="str">
        <f>ZZZ__FnCalls!F44</f>
        <v>Feb 2013</v>
      </c>
      <c r="AQ187" s="20" t="str">
        <f>ZZZ__FnCalls!F45</f>
        <v>Mar 2013</v>
      </c>
      <c r="AR187" s="20" t="str">
        <f>ZZZ__FnCalls!F46</f>
        <v>Apr 2013</v>
      </c>
      <c r="AS187" s="20" t="str">
        <f>ZZZ__FnCalls!F47</f>
        <v>May 2013</v>
      </c>
      <c r="AT187" s="20" t="str">
        <f>ZZZ__FnCalls!F48</f>
        <v>Jun 2013</v>
      </c>
      <c r="AU187" s="20" t="str">
        <f>ZZZ__FnCalls!F49</f>
        <v>Jul 2013</v>
      </c>
      <c r="AV187" s="20" t="str">
        <f>ZZZ__FnCalls!F50</f>
        <v>Aug 2013</v>
      </c>
      <c r="AW187" s="20" t="str">
        <f>ZZZ__FnCalls!F51</f>
        <v>Sep 2013</v>
      </c>
      <c r="AX187" s="20" t="str">
        <f>ZZZ__FnCalls!F52</f>
        <v>Oct 2013</v>
      </c>
      <c r="AY187" s="20" t="str">
        <f>ZZZ__FnCalls!F53</f>
        <v>Nov 2013</v>
      </c>
      <c r="AZ187" s="20" t="str">
        <f>ZZZ__FnCalls!F54</f>
        <v>Dec 2013</v>
      </c>
      <c r="BA187" s="21" t="str">
        <f>ZZZ__FnCalls!H43</f>
        <v>2013</v>
      </c>
      <c r="BB187" s="20" t="str">
        <f>ZZZ__FnCalls!F55</f>
        <v>Jan 2014</v>
      </c>
      <c r="BC187" s="20" t="str">
        <f>ZZZ__FnCalls!F56</f>
        <v>Feb 2014</v>
      </c>
      <c r="BD187" s="20" t="str">
        <f>ZZZ__FnCalls!F57</f>
        <v>Mar 2014</v>
      </c>
      <c r="BE187" s="20" t="str">
        <f>ZZZ__FnCalls!F58</f>
        <v>Apr 2014</v>
      </c>
      <c r="BF187" s="20" t="str">
        <f>ZZZ__FnCalls!F59</f>
        <v>May 2014</v>
      </c>
      <c r="BG187" s="20" t="str">
        <f>ZZZ__FnCalls!F60</f>
        <v>Jun 2014</v>
      </c>
      <c r="BH187" s="20" t="str">
        <f>ZZZ__FnCalls!F61</f>
        <v>Jul 2014</v>
      </c>
      <c r="BI187" s="20" t="str">
        <f>ZZZ__FnCalls!F62</f>
        <v>Aug 2014</v>
      </c>
      <c r="BJ187" s="20" t="str">
        <f>ZZZ__FnCalls!F63</f>
        <v>Sep 2014</v>
      </c>
      <c r="BK187" s="20" t="str">
        <f>ZZZ__FnCalls!F64</f>
        <v>Oct 2014</v>
      </c>
      <c r="BL187" s="20" t="str">
        <f>ZZZ__FnCalls!F65</f>
        <v>Nov 2014</v>
      </c>
      <c r="BM187" s="20" t="str">
        <f>ZZZ__FnCalls!F66</f>
        <v>Dec 2014</v>
      </c>
      <c r="BN187" s="21" t="str">
        <f>ZZZ__FnCalls!H55</f>
        <v>2014</v>
      </c>
      <c r="BO187" s="20" t="str">
        <f>ZZZ__FnCalls!F67</f>
        <v>Jan 2015</v>
      </c>
      <c r="BP187" s="20" t="str">
        <f>ZZZ__FnCalls!F68</f>
        <v>Feb 2015</v>
      </c>
      <c r="BQ187" s="20" t="str">
        <f>ZZZ__FnCalls!F69</f>
        <v>Mar 2015</v>
      </c>
      <c r="BR187" s="20" t="str">
        <f>ZZZ__FnCalls!F70</f>
        <v>Apr 2015</v>
      </c>
      <c r="BS187" s="20" t="str">
        <f>ZZZ__FnCalls!F71</f>
        <v>May 2015</v>
      </c>
      <c r="BT187" s="20" t="str">
        <f>ZZZ__FnCalls!F72</f>
        <v>Jun 2015</v>
      </c>
      <c r="BU187" s="20" t="str">
        <f>ZZZ__FnCalls!F73</f>
        <v>Jul 2015</v>
      </c>
      <c r="BV187" s="20" t="str">
        <f>ZZZ__FnCalls!F74</f>
        <v>Aug 2015</v>
      </c>
      <c r="BW187" s="20" t="str">
        <f>ZZZ__FnCalls!F75</f>
        <v>Sep 2015</v>
      </c>
      <c r="BX187" s="20" t="str">
        <f>ZZZ__FnCalls!F76</f>
        <v>Oct 2015</v>
      </c>
      <c r="BY187" s="20" t="str">
        <f>ZZZ__FnCalls!F77</f>
        <v>Nov 2015</v>
      </c>
      <c r="BZ187" s="20" t="str">
        <f>ZZZ__FnCalls!F78</f>
        <v>Dec 2015</v>
      </c>
      <c r="CA187" s="21" t="str">
        <f>ZZZ__FnCalls!H67</f>
        <v>2015</v>
      </c>
      <c r="CB187" s="20" t="str">
        <f>ZZZ__FnCalls!F79</f>
        <v>Jan 2016</v>
      </c>
      <c r="CC187" s="20" t="str">
        <f>ZZZ__FnCalls!F80</f>
        <v>Feb 2016</v>
      </c>
      <c r="CD187" s="20" t="str">
        <f>ZZZ__FnCalls!F81</f>
        <v>Mar 2016</v>
      </c>
      <c r="CE187" s="20" t="str">
        <f>ZZZ__FnCalls!F82</f>
        <v>Apr 2016</v>
      </c>
      <c r="CF187" s="20" t="str">
        <f>ZZZ__FnCalls!F83</f>
        <v>May 2016</v>
      </c>
      <c r="CG187" s="20" t="str">
        <f>ZZZ__FnCalls!F84</f>
        <v>Jun 2016</v>
      </c>
      <c r="CH187" s="20" t="str">
        <f>ZZZ__FnCalls!F85</f>
        <v>Jul 2016</v>
      </c>
      <c r="CI187" s="20" t="str">
        <f>ZZZ__FnCalls!F86</f>
        <v>Aug 2016</v>
      </c>
      <c r="CJ187" s="20" t="str">
        <f>ZZZ__FnCalls!F87</f>
        <v>Sep 2016</v>
      </c>
      <c r="CK187" s="20" t="str">
        <f>ZZZ__FnCalls!F88</f>
        <v>Oct 2016</v>
      </c>
      <c r="CL187" s="20" t="str">
        <f>ZZZ__FnCalls!F89</f>
        <v>Nov 2016</v>
      </c>
      <c r="CM187" s="20" t="str">
        <f>ZZZ__FnCalls!F90</f>
        <v>Dec 2016</v>
      </c>
      <c r="CN187" s="21" t="str">
        <f>ZZZ__FnCalls!H79</f>
        <v>2016</v>
      </c>
      <c r="CO187" s="20" t="str">
        <f>ZZZ__FnCalls!F91</f>
        <v>Jan 2017</v>
      </c>
      <c r="CP187" s="20" t="str">
        <f>ZZZ__FnCalls!F92</f>
        <v>Feb 2017</v>
      </c>
      <c r="CQ187" s="20" t="str">
        <f>ZZZ__FnCalls!F93</f>
        <v>Mar 2017</v>
      </c>
      <c r="CR187" s="20" t="str">
        <f>ZZZ__FnCalls!F94</f>
        <v>Apr 2017</v>
      </c>
      <c r="CS187" s="20" t="str">
        <f>ZZZ__FnCalls!F95</f>
        <v>May 2017</v>
      </c>
      <c r="CT187" s="20" t="str">
        <f>ZZZ__FnCalls!F96</f>
        <v>Jun 2017</v>
      </c>
      <c r="CU187" s="20" t="str">
        <f>ZZZ__FnCalls!F97</f>
        <v>Jul 2017</v>
      </c>
      <c r="CV187" s="20" t="str">
        <f>ZZZ__FnCalls!F98</f>
        <v>Aug 2017</v>
      </c>
      <c r="CW187" s="20" t="str">
        <f>ZZZ__FnCalls!F99</f>
        <v>Sep 2017</v>
      </c>
      <c r="CX187" s="20" t="str">
        <f>ZZZ__FnCalls!F100</f>
        <v>Oct 2017</v>
      </c>
      <c r="CY187" s="20" t="str">
        <f>ZZZ__FnCalls!F101</f>
        <v>Nov 2017</v>
      </c>
      <c r="CZ187" s="20" t="str">
        <f>ZZZ__FnCalls!F102</f>
        <v>Dec 2017</v>
      </c>
      <c r="DA187" s="21" t="str">
        <f>ZZZ__FnCalls!H91</f>
        <v>2017</v>
      </c>
      <c r="DB187" s="20" t="str">
        <f>ZZZ__FnCalls!F103</f>
        <v>Jan 2018</v>
      </c>
      <c r="DC187" s="20" t="str">
        <f>ZZZ__FnCalls!F104</f>
        <v>Feb 2018</v>
      </c>
      <c r="DD187" s="20" t="str">
        <f>ZZZ__FnCalls!F105</f>
        <v>Mar 2018</v>
      </c>
      <c r="DE187" s="20" t="str">
        <f>ZZZ__FnCalls!F106</f>
        <v>Apr 2018</v>
      </c>
      <c r="DF187" s="20" t="str">
        <f>ZZZ__FnCalls!F107</f>
        <v>May 2018</v>
      </c>
      <c r="DG187" s="20" t="str">
        <f>ZZZ__FnCalls!F108</f>
        <v>Jun 2018</v>
      </c>
      <c r="DH187" s="20" t="str">
        <f>ZZZ__FnCalls!F109</f>
        <v>Jul 2018</v>
      </c>
      <c r="DI187" s="20" t="str">
        <f>ZZZ__FnCalls!F110</f>
        <v>Aug 2018</v>
      </c>
      <c r="DJ187" s="20" t="str">
        <f>ZZZ__FnCalls!F111</f>
        <v>Sep 2018</v>
      </c>
      <c r="DK187" s="20" t="str">
        <f>ZZZ__FnCalls!F112</f>
        <v>Oct 2018</v>
      </c>
      <c r="DL187" s="20" t="str">
        <f>ZZZ__FnCalls!F113</f>
        <v>Nov 2018</v>
      </c>
      <c r="DM187" s="20" t="str">
        <f>ZZZ__FnCalls!F114</f>
        <v>Dec 2018</v>
      </c>
      <c r="DN187" s="21" t="str">
        <f>ZZZ__FnCalls!H103</f>
        <v>2018</v>
      </c>
      <c r="DO187" s="20" t="str">
        <f>ZZZ__FnCalls!F115</f>
        <v>Jan 2019</v>
      </c>
      <c r="DP187" s="20" t="str">
        <f>ZZZ__FnCalls!F116</f>
        <v>Feb 2019</v>
      </c>
      <c r="DQ187" s="20" t="str">
        <f>ZZZ__FnCalls!F117</f>
        <v>Mar 2019</v>
      </c>
      <c r="DR187" s="20" t="str">
        <f>ZZZ__FnCalls!F118</f>
        <v>Apr 2019</v>
      </c>
      <c r="DS187" s="20" t="str">
        <f>ZZZ__FnCalls!F119</f>
        <v>May 2019</v>
      </c>
      <c r="DT187" s="20" t="str">
        <f>ZZZ__FnCalls!F120</f>
        <v>Jun 2019</v>
      </c>
      <c r="DU187" s="20" t="str">
        <f>ZZZ__FnCalls!F121</f>
        <v>Jul 2019</v>
      </c>
      <c r="DV187" s="20" t="str">
        <f>ZZZ__FnCalls!F122</f>
        <v>Aug 2019</v>
      </c>
      <c r="DW187" s="20" t="str">
        <f>ZZZ__FnCalls!F123</f>
        <v>Sep 2019</v>
      </c>
      <c r="DX187" s="20" t="str">
        <f>ZZZ__FnCalls!F124</f>
        <v>Oct 2019</v>
      </c>
      <c r="DY187" s="20" t="str">
        <f>ZZZ__FnCalls!F125</f>
        <v>Nov 2019</v>
      </c>
      <c r="DZ187" s="20" t="str">
        <f>ZZZ__FnCalls!F126</f>
        <v>Dec 2019</v>
      </c>
      <c r="EA187" s="21" t="str">
        <f>ZZZ__FnCalls!H115</f>
        <v>2019</v>
      </c>
      <c r="EB187" s="20" t="str">
        <f>ZZZ__FnCalls!F127</f>
        <v>Jan 2020</v>
      </c>
      <c r="EC187" s="20" t="str">
        <f>ZZZ__FnCalls!F128</f>
        <v>Feb 2020</v>
      </c>
      <c r="ED187" s="20" t="str">
        <f>ZZZ__FnCalls!F129</f>
        <v>Mar 2020</v>
      </c>
      <c r="EE187" s="20" t="str">
        <f>ZZZ__FnCalls!F130</f>
        <v>Apr 2020</v>
      </c>
      <c r="EF187" s="20" t="str">
        <f>ZZZ__FnCalls!F131</f>
        <v>May 2020</v>
      </c>
      <c r="EG187" s="20" t="str">
        <f>ZZZ__FnCalls!F132</f>
        <v>Jun 2020</v>
      </c>
      <c r="EH187" s="20" t="str">
        <f>ZZZ__FnCalls!F133</f>
        <v>Jul 2020</v>
      </c>
      <c r="EI187" s="20" t="str">
        <f>ZZZ__FnCalls!F134</f>
        <v>Aug 2020</v>
      </c>
      <c r="EJ187" s="20" t="str">
        <f>ZZZ__FnCalls!F135</f>
        <v>Sep 2020</v>
      </c>
      <c r="EK187" s="20" t="str">
        <f>ZZZ__FnCalls!F136</f>
        <v>Oct 2020</v>
      </c>
      <c r="EL187" s="20" t="str">
        <f>ZZZ__FnCalls!F137</f>
        <v>Nov 2020</v>
      </c>
      <c r="EM187" s="20" t="str">
        <f>ZZZ__FnCalls!F138</f>
        <v>Dec 2020</v>
      </c>
      <c r="EN187" s="21" t="str">
        <f>ZZZ__FnCalls!H127</f>
        <v>2020</v>
      </c>
    </row>
    <row r="188" spans="1:144" ht="12.75" customHeight="1">
      <c r="A188" s="5"/>
      <c r="B188" s="44">
        <f>ZZZ__FnCalls!A7</f>
        <v>40179</v>
      </c>
      <c r="C188" s="44">
        <f>ZZZ__FnCalls!A8</f>
        <v>40210</v>
      </c>
      <c r="D188" s="44">
        <f>ZZZ__FnCalls!A9</f>
        <v>40238</v>
      </c>
      <c r="E188" s="44">
        <f>ZZZ__FnCalls!A10</f>
        <v>40269</v>
      </c>
      <c r="F188" s="44">
        <f>ZZZ__FnCalls!A11</f>
        <v>40299</v>
      </c>
      <c r="G188" s="44">
        <f>ZZZ__FnCalls!A12</f>
        <v>40330</v>
      </c>
      <c r="H188" s="44">
        <f>ZZZ__FnCalls!A13</f>
        <v>40360</v>
      </c>
      <c r="I188" s="44">
        <f>ZZZ__FnCalls!A14</f>
        <v>40391</v>
      </c>
      <c r="J188" s="44">
        <f>ZZZ__FnCalls!A15</f>
        <v>40422</v>
      </c>
      <c r="K188" s="44">
        <f>ZZZ__FnCalls!A16</f>
        <v>40452</v>
      </c>
      <c r="L188" s="44">
        <f>ZZZ__FnCalls!A17</f>
        <v>40483</v>
      </c>
      <c r="M188" s="44">
        <f>ZZZ__FnCalls!A18</f>
        <v>40513</v>
      </c>
      <c r="N188" s="45">
        <f>ZZZ__FnCalls!A7</f>
        <v>40179</v>
      </c>
      <c r="O188" s="44">
        <f>ZZZ__FnCalls!A19</f>
        <v>40544</v>
      </c>
      <c r="P188" s="44">
        <f>ZZZ__FnCalls!A20</f>
        <v>40575</v>
      </c>
      <c r="Q188" s="44">
        <f>ZZZ__FnCalls!A21</f>
        <v>40603</v>
      </c>
      <c r="R188" s="44">
        <f>ZZZ__FnCalls!A22</f>
        <v>40634</v>
      </c>
      <c r="S188" s="44">
        <f>ZZZ__FnCalls!A23</f>
        <v>40664</v>
      </c>
      <c r="T188" s="44">
        <f>ZZZ__FnCalls!A24</f>
        <v>40695</v>
      </c>
      <c r="U188" s="44">
        <f>ZZZ__FnCalls!A25</f>
        <v>40725</v>
      </c>
      <c r="V188" s="44">
        <f>ZZZ__FnCalls!A26</f>
        <v>40756</v>
      </c>
      <c r="W188" s="44">
        <f>ZZZ__FnCalls!A27</f>
        <v>40787</v>
      </c>
      <c r="X188" s="44">
        <f>ZZZ__FnCalls!A28</f>
        <v>40817</v>
      </c>
      <c r="Y188" s="44">
        <f>ZZZ__FnCalls!A29</f>
        <v>40848</v>
      </c>
      <c r="Z188" s="44">
        <f>ZZZ__FnCalls!A30</f>
        <v>40878</v>
      </c>
      <c r="AA188" s="45">
        <f>ZZZ__FnCalls!A19</f>
        <v>40544</v>
      </c>
      <c r="AB188" s="44">
        <f>ZZZ__FnCalls!A31</f>
        <v>40909</v>
      </c>
      <c r="AC188" s="44">
        <f>ZZZ__FnCalls!A32</f>
        <v>40940</v>
      </c>
      <c r="AD188" s="44">
        <f>ZZZ__FnCalls!A33</f>
        <v>40969</v>
      </c>
      <c r="AE188" s="44">
        <f>ZZZ__FnCalls!A34</f>
        <v>41000</v>
      </c>
      <c r="AF188" s="44">
        <f>ZZZ__FnCalls!A35</f>
        <v>41030</v>
      </c>
      <c r="AG188" s="44">
        <f>ZZZ__FnCalls!A36</f>
        <v>41061</v>
      </c>
      <c r="AH188" s="44">
        <f>ZZZ__FnCalls!A37</f>
        <v>41091</v>
      </c>
      <c r="AI188" s="44">
        <f>ZZZ__FnCalls!A38</f>
        <v>41122</v>
      </c>
      <c r="AJ188" s="44">
        <f>ZZZ__FnCalls!A39</f>
        <v>41153</v>
      </c>
      <c r="AK188" s="44">
        <f>ZZZ__FnCalls!A40</f>
        <v>41183</v>
      </c>
      <c r="AL188" s="44">
        <f>ZZZ__FnCalls!A41</f>
        <v>41214</v>
      </c>
      <c r="AM188" s="44">
        <f>ZZZ__FnCalls!A42</f>
        <v>41244</v>
      </c>
      <c r="AN188" s="45">
        <f>ZZZ__FnCalls!A31</f>
        <v>40909</v>
      </c>
      <c r="AO188" s="44">
        <f>ZZZ__FnCalls!A43</f>
        <v>41275</v>
      </c>
      <c r="AP188" s="44">
        <f>ZZZ__FnCalls!A44</f>
        <v>41306</v>
      </c>
      <c r="AQ188" s="44">
        <f>ZZZ__FnCalls!A45</f>
        <v>41334</v>
      </c>
      <c r="AR188" s="44">
        <f>ZZZ__FnCalls!A46</f>
        <v>41365</v>
      </c>
      <c r="AS188" s="44">
        <f>ZZZ__FnCalls!A47</f>
        <v>41395</v>
      </c>
      <c r="AT188" s="44">
        <f>ZZZ__FnCalls!A48</f>
        <v>41426</v>
      </c>
      <c r="AU188" s="44">
        <f>ZZZ__FnCalls!A49</f>
        <v>41456</v>
      </c>
      <c r="AV188" s="44">
        <f>ZZZ__FnCalls!A50</f>
        <v>41487</v>
      </c>
      <c r="AW188" s="44">
        <f>ZZZ__FnCalls!A51</f>
        <v>41518</v>
      </c>
      <c r="AX188" s="44">
        <f>ZZZ__FnCalls!A52</f>
        <v>41548</v>
      </c>
      <c r="AY188" s="44">
        <f>ZZZ__FnCalls!A53</f>
        <v>41579</v>
      </c>
      <c r="AZ188" s="44">
        <f>ZZZ__FnCalls!A54</f>
        <v>41609</v>
      </c>
      <c r="BA188" s="45">
        <f>ZZZ__FnCalls!A43</f>
        <v>41275</v>
      </c>
      <c r="BB188" s="44">
        <f>ZZZ__FnCalls!A55</f>
        <v>41640</v>
      </c>
      <c r="BC188" s="44">
        <f>ZZZ__FnCalls!A56</f>
        <v>41671</v>
      </c>
      <c r="BD188" s="44">
        <f>ZZZ__FnCalls!A57</f>
        <v>41699</v>
      </c>
      <c r="BE188" s="44">
        <f>ZZZ__FnCalls!A58</f>
        <v>41730</v>
      </c>
      <c r="BF188" s="44">
        <f>ZZZ__FnCalls!A59</f>
        <v>41760</v>
      </c>
      <c r="BG188" s="44">
        <f>ZZZ__FnCalls!A60</f>
        <v>41791</v>
      </c>
      <c r="BH188" s="44">
        <f>ZZZ__FnCalls!A61</f>
        <v>41821</v>
      </c>
      <c r="BI188" s="44">
        <f>ZZZ__FnCalls!A62</f>
        <v>41852</v>
      </c>
      <c r="BJ188" s="44">
        <f>ZZZ__FnCalls!A63</f>
        <v>41883</v>
      </c>
      <c r="BK188" s="44">
        <f>ZZZ__FnCalls!A64</f>
        <v>41913</v>
      </c>
      <c r="BL188" s="44">
        <f>ZZZ__FnCalls!A65</f>
        <v>41944</v>
      </c>
      <c r="BM188" s="44">
        <f>ZZZ__FnCalls!A66</f>
        <v>41974</v>
      </c>
      <c r="BN188" s="45">
        <f>ZZZ__FnCalls!A55</f>
        <v>41640</v>
      </c>
      <c r="BO188" s="44">
        <f>ZZZ__FnCalls!A67</f>
        <v>42005</v>
      </c>
      <c r="BP188" s="44">
        <f>ZZZ__FnCalls!A68</f>
        <v>42036</v>
      </c>
      <c r="BQ188" s="44">
        <f>ZZZ__FnCalls!A69</f>
        <v>42064</v>
      </c>
      <c r="BR188" s="44">
        <f>ZZZ__FnCalls!A70</f>
        <v>42095</v>
      </c>
      <c r="BS188" s="44">
        <f>ZZZ__FnCalls!A71</f>
        <v>42125</v>
      </c>
      <c r="BT188" s="44">
        <f>ZZZ__FnCalls!A72</f>
        <v>42156</v>
      </c>
      <c r="BU188" s="44">
        <f>ZZZ__FnCalls!A73</f>
        <v>42186</v>
      </c>
      <c r="BV188" s="44">
        <f>ZZZ__FnCalls!A74</f>
        <v>42217</v>
      </c>
      <c r="BW188" s="44">
        <f>ZZZ__FnCalls!A75</f>
        <v>42248</v>
      </c>
      <c r="BX188" s="44">
        <f>ZZZ__FnCalls!A76</f>
        <v>42278</v>
      </c>
      <c r="BY188" s="44">
        <f>ZZZ__FnCalls!A77</f>
        <v>42309</v>
      </c>
      <c r="BZ188" s="44">
        <f>ZZZ__FnCalls!A78</f>
        <v>42339</v>
      </c>
      <c r="CA188" s="45">
        <f>ZZZ__FnCalls!A67</f>
        <v>42005</v>
      </c>
      <c r="CB188" s="44">
        <f>ZZZ__FnCalls!A79</f>
        <v>42370</v>
      </c>
      <c r="CC188" s="44">
        <f>ZZZ__FnCalls!A80</f>
        <v>42401</v>
      </c>
      <c r="CD188" s="44">
        <f>ZZZ__FnCalls!A81</f>
        <v>42430</v>
      </c>
      <c r="CE188" s="44">
        <f>ZZZ__FnCalls!A82</f>
        <v>42461</v>
      </c>
      <c r="CF188" s="44">
        <f>ZZZ__FnCalls!A83</f>
        <v>42491</v>
      </c>
      <c r="CG188" s="44">
        <f>ZZZ__FnCalls!A84</f>
        <v>42522</v>
      </c>
      <c r="CH188" s="44">
        <f>ZZZ__FnCalls!A85</f>
        <v>42552</v>
      </c>
      <c r="CI188" s="44">
        <f>ZZZ__FnCalls!A86</f>
        <v>42583</v>
      </c>
      <c r="CJ188" s="44">
        <f>ZZZ__FnCalls!A87</f>
        <v>42614</v>
      </c>
      <c r="CK188" s="44">
        <f>ZZZ__FnCalls!A88</f>
        <v>42644</v>
      </c>
      <c r="CL188" s="44">
        <f>ZZZ__FnCalls!A89</f>
        <v>42675</v>
      </c>
      <c r="CM188" s="44">
        <f>ZZZ__FnCalls!A90</f>
        <v>42705</v>
      </c>
      <c r="CN188" s="45">
        <f>ZZZ__FnCalls!A79</f>
        <v>42370</v>
      </c>
      <c r="CO188" s="44">
        <f>ZZZ__FnCalls!A91</f>
        <v>42736</v>
      </c>
      <c r="CP188" s="44">
        <f>ZZZ__FnCalls!A92</f>
        <v>42767</v>
      </c>
      <c r="CQ188" s="44">
        <f>ZZZ__FnCalls!A93</f>
        <v>42795</v>
      </c>
      <c r="CR188" s="44">
        <f>ZZZ__FnCalls!A94</f>
        <v>42826</v>
      </c>
      <c r="CS188" s="44">
        <f>ZZZ__FnCalls!A95</f>
        <v>42856</v>
      </c>
      <c r="CT188" s="44">
        <f>ZZZ__FnCalls!A96</f>
        <v>42887</v>
      </c>
      <c r="CU188" s="44">
        <f>ZZZ__FnCalls!A97</f>
        <v>42917</v>
      </c>
      <c r="CV188" s="44">
        <f>ZZZ__FnCalls!A98</f>
        <v>42948</v>
      </c>
      <c r="CW188" s="44">
        <f>ZZZ__FnCalls!A99</f>
        <v>42979</v>
      </c>
      <c r="CX188" s="44">
        <f>ZZZ__FnCalls!A100</f>
        <v>43009</v>
      </c>
      <c r="CY188" s="44">
        <f>ZZZ__FnCalls!A101</f>
        <v>43040</v>
      </c>
      <c r="CZ188" s="44">
        <f>ZZZ__FnCalls!A102</f>
        <v>43070</v>
      </c>
      <c r="DA188" s="45">
        <f>ZZZ__FnCalls!A91</f>
        <v>42736</v>
      </c>
      <c r="DB188" s="44">
        <f>ZZZ__FnCalls!A103</f>
        <v>43101</v>
      </c>
      <c r="DC188" s="44">
        <f>ZZZ__FnCalls!A104</f>
        <v>43132</v>
      </c>
      <c r="DD188" s="44">
        <f>ZZZ__FnCalls!A105</f>
        <v>43160</v>
      </c>
      <c r="DE188" s="44">
        <f>ZZZ__FnCalls!A106</f>
        <v>43191</v>
      </c>
      <c r="DF188" s="44">
        <f>ZZZ__FnCalls!A107</f>
        <v>43221</v>
      </c>
      <c r="DG188" s="44">
        <f>ZZZ__FnCalls!A108</f>
        <v>43252</v>
      </c>
      <c r="DH188" s="44">
        <f>ZZZ__FnCalls!A109</f>
        <v>43282</v>
      </c>
      <c r="DI188" s="44">
        <f>ZZZ__FnCalls!A110</f>
        <v>43313</v>
      </c>
      <c r="DJ188" s="44">
        <f>ZZZ__FnCalls!A111</f>
        <v>43344</v>
      </c>
      <c r="DK188" s="44">
        <f>ZZZ__FnCalls!A112</f>
        <v>43374</v>
      </c>
      <c r="DL188" s="44">
        <f>ZZZ__FnCalls!A113</f>
        <v>43405</v>
      </c>
      <c r="DM188" s="44">
        <f>ZZZ__FnCalls!A114</f>
        <v>43435</v>
      </c>
      <c r="DN188" s="45">
        <f>ZZZ__FnCalls!A103</f>
        <v>43101</v>
      </c>
      <c r="DO188" s="44">
        <f>ZZZ__FnCalls!A115</f>
        <v>43466</v>
      </c>
      <c r="DP188" s="44">
        <f>ZZZ__FnCalls!A116</f>
        <v>43497</v>
      </c>
      <c r="DQ188" s="44">
        <f>ZZZ__FnCalls!A117</f>
        <v>43525</v>
      </c>
      <c r="DR188" s="44">
        <f>ZZZ__FnCalls!A118</f>
        <v>43556</v>
      </c>
      <c r="DS188" s="44">
        <f>ZZZ__FnCalls!A119</f>
        <v>43586</v>
      </c>
      <c r="DT188" s="44">
        <f>ZZZ__FnCalls!A120</f>
        <v>43617</v>
      </c>
      <c r="DU188" s="44">
        <f>ZZZ__FnCalls!A121</f>
        <v>43647</v>
      </c>
      <c r="DV188" s="44">
        <f>ZZZ__FnCalls!A122</f>
        <v>43678</v>
      </c>
      <c r="DW188" s="44">
        <f>ZZZ__FnCalls!A123</f>
        <v>43709</v>
      </c>
      <c r="DX188" s="44">
        <f>ZZZ__FnCalls!A124</f>
        <v>43739</v>
      </c>
      <c r="DY188" s="44">
        <f>ZZZ__FnCalls!A125</f>
        <v>43770</v>
      </c>
      <c r="DZ188" s="44">
        <f>ZZZ__FnCalls!A126</f>
        <v>43800</v>
      </c>
      <c r="EA188" s="45">
        <f>ZZZ__FnCalls!A115</f>
        <v>43466</v>
      </c>
      <c r="EB188" s="44">
        <f>ZZZ__FnCalls!A127</f>
        <v>43831</v>
      </c>
      <c r="EC188" s="44">
        <f>ZZZ__FnCalls!A128</f>
        <v>43862</v>
      </c>
      <c r="ED188" s="44">
        <f>ZZZ__FnCalls!A129</f>
        <v>43891</v>
      </c>
      <c r="EE188" s="44">
        <f>ZZZ__FnCalls!A130</f>
        <v>43922</v>
      </c>
      <c r="EF188" s="44">
        <f>ZZZ__FnCalls!A131</f>
        <v>43952</v>
      </c>
      <c r="EG188" s="44">
        <f>ZZZ__FnCalls!A132</f>
        <v>43983</v>
      </c>
      <c r="EH188" s="44">
        <f>ZZZ__FnCalls!A133</f>
        <v>44013</v>
      </c>
      <c r="EI188" s="44">
        <f>ZZZ__FnCalls!A134</f>
        <v>44044</v>
      </c>
      <c r="EJ188" s="44">
        <f>ZZZ__FnCalls!A135</f>
        <v>44075</v>
      </c>
      <c r="EK188" s="44">
        <f>ZZZ__FnCalls!A136</f>
        <v>44105</v>
      </c>
      <c r="EL188" s="44">
        <f>ZZZ__FnCalls!A137</f>
        <v>44136</v>
      </c>
      <c r="EM188" s="44">
        <f>ZZZ__FnCalls!A138</f>
        <v>44166</v>
      </c>
      <c r="EN188" s="45">
        <f>ZZZ__FnCalls!A127</f>
        <v>43831</v>
      </c>
    </row>
    <row r="189" spans="1:144" ht="12.75" customHeight="1">
      <c r="A189" s="2" t="str">
        <f>"Income_Current_Disposable_stdev_2"</f>
        <v>Income_Current_Disposable_stdev_2</v>
      </c>
    </row>
    <row r="190" spans="1:144" ht="12.75" customHeight="1">
      <c r="B190" s="19" t="str">
        <f>ZZZ__FnCalls!F7</f>
        <v>Jan 2010</v>
      </c>
      <c r="C190" s="20" t="str">
        <f>ZZZ__FnCalls!F8</f>
        <v>Feb 2010</v>
      </c>
      <c r="D190" s="20" t="str">
        <f>ZZZ__FnCalls!F9</f>
        <v>Mar 2010</v>
      </c>
      <c r="E190" s="20" t="str">
        <f>ZZZ__FnCalls!F10</f>
        <v>Apr 2010</v>
      </c>
      <c r="F190" s="20" t="str">
        <f>ZZZ__FnCalls!F11</f>
        <v>May 2010</v>
      </c>
      <c r="G190" s="20" t="str">
        <f>ZZZ__FnCalls!F12</f>
        <v>Jun 2010</v>
      </c>
      <c r="H190" s="20" t="str">
        <f>ZZZ__FnCalls!F13</f>
        <v>Jul 2010</v>
      </c>
      <c r="I190" s="20" t="str">
        <f>ZZZ__FnCalls!F14</f>
        <v>Aug 2010</v>
      </c>
      <c r="J190" s="20" t="str">
        <f>ZZZ__FnCalls!F15</f>
        <v>Sep 2010</v>
      </c>
      <c r="K190" s="20" t="str">
        <f>ZZZ__FnCalls!F16</f>
        <v>Oct 2010</v>
      </c>
      <c r="L190" s="20" t="str">
        <f>ZZZ__FnCalls!F17</f>
        <v>Nov 2010</v>
      </c>
      <c r="M190" s="20" t="str">
        <f>ZZZ__FnCalls!F18</f>
        <v>Dec 2010</v>
      </c>
      <c r="N190" s="21" t="str">
        <f>ZZZ__FnCalls!H7</f>
        <v>2010</v>
      </c>
      <c r="O190" s="20" t="str">
        <f>ZZZ__FnCalls!F19</f>
        <v>Jan 2011</v>
      </c>
      <c r="P190" s="20" t="str">
        <f>ZZZ__FnCalls!F20</f>
        <v>Feb 2011</v>
      </c>
      <c r="Q190" s="20" t="str">
        <f>ZZZ__FnCalls!F21</f>
        <v>Mar 2011</v>
      </c>
      <c r="R190" s="20" t="str">
        <f>ZZZ__FnCalls!F22</f>
        <v>Apr 2011</v>
      </c>
      <c r="S190" s="20" t="str">
        <f>ZZZ__FnCalls!F23</f>
        <v>May 2011</v>
      </c>
      <c r="T190" s="20" t="str">
        <f>ZZZ__FnCalls!F24</f>
        <v>Jun 2011</v>
      </c>
      <c r="U190" s="20" t="str">
        <f>ZZZ__FnCalls!F25</f>
        <v>Jul 2011</v>
      </c>
      <c r="V190" s="20" t="str">
        <f>ZZZ__FnCalls!F26</f>
        <v>Aug 2011</v>
      </c>
      <c r="W190" s="20" t="str">
        <f>ZZZ__FnCalls!F27</f>
        <v>Sep 2011</v>
      </c>
      <c r="X190" s="20" t="str">
        <f>ZZZ__FnCalls!F28</f>
        <v>Oct 2011</v>
      </c>
      <c r="Y190" s="20" t="str">
        <f>ZZZ__FnCalls!F29</f>
        <v>Nov 2011</v>
      </c>
      <c r="Z190" s="20" t="str">
        <f>ZZZ__FnCalls!F30</f>
        <v>Dec 2011</v>
      </c>
      <c r="AA190" s="21" t="str">
        <f>ZZZ__FnCalls!H19</f>
        <v>2011</v>
      </c>
      <c r="AB190" s="20" t="str">
        <f>ZZZ__FnCalls!F31</f>
        <v>Jan 2012</v>
      </c>
      <c r="AC190" s="20" t="str">
        <f>ZZZ__FnCalls!F32</f>
        <v>Feb 2012</v>
      </c>
      <c r="AD190" s="20" t="str">
        <f>ZZZ__FnCalls!F33</f>
        <v>Mar 2012</v>
      </c>
      <c r="AE190" s="20" t="str">
        <f>ZZZ__FnCalls!F34</f>
        <v>Apr 2012</v>
      </c>
      <c r="AF190" s="20" t="str">
        <f>ZZZ__FnCalls!F35</f>
        <v>May 2012</v>
      </c>
      <c r="AG190" s="20" t="str">
        <f>ZZZ__FnCalls!F36</f>
        <v>Jun 2012</v>
      </c>
      <c r="AH190" s="20" t="str">
        <f>ZZZ__FnCalls!F37</f>
        <v>Jul 2012</v>
      </c>
      <c r="AI190" s="20" t="str">
        <f>ZZZ__FnCalls!F38</f>
        <v>Aug 2012</v>
      </c>
      <c r="AJ190" s="20" t="str">
        <f>ZZZ__FnCalls!F39</f>
        <v>Sep 2012</v>
      </c>
      <c r="AK190" s="20" t="str">
        <f>ZZZ__FnCalls!F40</f>
        <v>Oct 2012</v>
      </c>
      <c r="AL190" s="20" t="str">
        <f>ZZZ__FnCalls!F41</f>
        <v>Nov 2012</v>
      </c>
      <c r="AM190" s="20" t="str">
        <f>ZZZ__FnCalls!F42</f>
        <v>Dec 2012</v>
      </c>
      <c r="AN190" s="21" t="str">
        <f>ZZZ__FnCalls!H31</f>
        <v>2012</v>
      </c>
      <c r="AO190" s="20" t="str">
        <f>ZZZ__FnCalls!F43</f>
        <v>Jan 2013</v>
      </c>
      <c r="AP190" s="20" t="str">
        <f>ZZZ__FnCalls!F44</f>
        <v>Feb 2013</v>
      </c>
      <c r="AQ190" s="20" t="str">
        <f>ZZZ__FnCalls!F45</f>
        <v>Mar 2013</v>
      </c>
      <c r="AR190" s="20" t="str">
        <f>ZZZ__FnCalls!F46</f>
        <v>Apr 2013</v>
      </c>
      <c r="AS190" s="20" t="str">
        <f>ZZZ__FnCalls!F47</f>
        <v>May 2013</v>
      </c>
      <c r="AT190" s="20" t="str">
        <f>ZZZ__FnCalls!F48</f>
        <v>Jun 2013</v>
      </c>
      <c r="AU190" s="20" t="str">
        <f>ZZZ__FnCalls!F49</f>
        <v>Jul 2013</v>
      </c>
      <c r="AV190" s="20" t="str">
        <f>ZZZ__FnCalls!F50</f>
        <v>Aug 2013</v>
      </c>
      <c r="AW190" s="20" t="str">
        <f>ZZZ__FnCalls!F51</f>
        <v>Sep 2013</v>
      </c>
      <c r="AX190" s="20" t="str">
        <f>ZZZ__FnCalls!F52</f>
        <v>Oct 2013</v>
      </c>
      <c r="AY190" s="20" t="str">
        <f>ZZZ__FnCalls!F53</f>
        <v>Nov 2013</v>
      </c>
      <c r="AZ190" s="20" t="str">
        <f>ZZZ__FnCalls!F54</f>
        <v>Dec 2013</v>
      </c>
      <c r="BA190" s="21" t="str">
        <f>ZZZ__FnCalls!H43</f>
        <v>2013</v>
      </c>
      <c r="BB190" s="20" t="str">
        <f>ZZZ__FnCalls!F55</f>
        <v>Jan 2014</v>
      </c>
      <c r="BC190" s="20" t="str">
        <f>ZZZ__FnCalls!F56</f>
        <v>Feb 2014</v>
      </c>
      <c r="BD190" s="20" t="str">
        <f>ZZZ__FnCalls!F57</f>
        <v>Mar 2014</v>
      </c>
      <c r="BE190" s="20" t="str">
        <f>ZZZ__FnCalls!F58</f>
        <v>Apr 2014</v>
      </c>
      <c r="BF190" s="20" t="str">
        <f>ZZZ__FnCalls!F59</f>
        <v>May 2014</v>
      </c>
      <c r="BG190" s="20" t="str">
        <f>ZZZ__FnCalls!F60</f>
        <v>Jun 2014</v>
      </c>
      <c r="BH190" s="20" t="str">
        <f>ZZZ__FnCalls!F61</f>
        <v>Jul 2014</v>
      </c>
      <c r="BI190" s="20" t="str">
        <f>ZZZ__FnCalls!F62</f>
        <v>Aug 2014</v>
      </c>
      <c r="BJ190" s="20" t="str">
        <f>ZZZ__FnCalls!F63</f>
        <v>Sep 2014</v>
      </c>
      <c r="BK190" s="20" t="str">
        <f>ZZZ__FnCalls!F64</f>
        <v>Oct 2014</v>
      </c>
      <c r="BL190" s="20" t="str">
        <f>ZZZ__FnCalls!F65</f>
        <v>Nov 2014</v>
      </c>
      <c r="BM190" s="20" t="str">
        <f>ZZZ__FnCalls!F66</f>
        <v>Dec 2014</v>
      </c>
      <c r="BN190" s="21" t="str">
        <f>ZZZ__FnCalls!H55</f>
        <v>2014</v>
      </c>
      <c r="BO190" s="20" t="str">
        <f>ZZZ__FnCalls!F67</f>
        <v>Jan 2015</v>
      </c>
      <c r="BP190" s="20" t="str">
        <f>ZZZ__FnCalls!F68</f>
        <v>Feb 2015</v>
      </c>
      <c r="BQ190" s="20" t="str">
        <f>ZZZ__FnCalls!F69</f>
        <v>Mar 2015</v>
      </c>
      <c r="BR190" s="20" t="str">
        <f>ZZZ__FnCalls!F70</f>
        <v>Apr 2015</v>
      </c>
      <c r="BS190" s="20" t="str">
        <f>ZZZ__FnCalls!F71</f>
        <v>May 2015</v>
      </c>
      <c r="BT190" s="20" t="str">
        <f>ZZZ__FnCalls!F72</f>
        <v>Jun 2015</v>
      </c>
      <c r="BU190" s="20" t="str">
        <f>ZZZ__FnCalls!F73</f>
        <v>Jul 2015</v>
      </c>
      <c r="BV190" s="20" t="str">
        <f>ZZZ__FnCalls!F74</f>
        <v>Aug 2015</v>
      </c>
      <c r="BW190" s="20" t="str">
        <f>ZZZ__FnCalls!F75</f>
        <v>Sep 2015</v>
      </c>
      <c r="BX190" s="20" t="str">
        <f>ZZZ__FnCalls!F76</f>
        <v>Oct 2015</v>
      </c>
      <c r="BY190" s="20" t="str">
        <f>ZZZ__FnCalls!F77</f>
        <v>Nov 2015</v>
      </c>
      <c r="BZ190" s="20" t="str">
        <f>ZZZ__FnCalls!F78</f>
        <v>Dec 2015</v>
      </c>
      <c r="CA190" s="21" t="str">
        <f>ZZZ__FnCalls!H67</f>
        <v>2015</v>
      </c>
      <c r="CB190" s="20" t="str">
        <f>ZZZ__FnCalls!F79</f>
        <v>Jan 2016</v>
      </c>
      <c r="CC190" s="20" t="str">
        <f>ZZZ__FnCalls!F80</f>
        <v>Feb 2016</v>
      </c>
      <c r="CD190" s="20" t="str">
        <f>ZZZ__FnCalls!F81</f>
        <v>Mar 2016</v>
      </c>
      <c r="CE190" s="20" t="str">
        <f>ZZZ__FnCalls!F82</f>
        <v>Apr 2016</v>
      </c>
      <c r="CF190" s="20" t="str">
        <f>ZZZ__FnCalls!F83</f>
        <v>May 2016</v>
      </c>
      <c r="CG190" s="20" t="str">
        <f>ZZZ__FnCalls!F84</f>
        <v>Jun 2016</v>
      </c>
      <c r="CH190" s="20" t="str">
        <f>ZZZ__FnCalls!F85</f>
        <v>Jul 2016</v>
      </c>
      <c r="CI190" s="20" t="str">
        <f>ZZZ__FnCalls!F86</f>
        <v>Aug 2016</v>
      </c>
      <c r="CJ190" s="20" t="str">
        <f>ZZZ__FnCalls!F87</f>
        <v>Sep 2016</v>
      </c>
      <c r="CK190" s="20" t="str">
        <f>ZZZ__FnCalls!F88</f>
        <v>Oct 2016</v>
      </c>
      <c r="CL190" s="20" t="str">
        <f>ZZZ__FnCalls!F89</f>
        <v>Nov 2016</v>
      </c>
      <c r="CM190" s="20" t="str">
        <f>ZZZ__FnCalls!F90</f>
        <v>Dec 2016</v>
      </c>
      <c r="CN190" s="21" t="str">
        <f>ZZZ__FnCalls!H79</f>
        <v>2016</v>
      </c>
      <c r="CO190" s="20" t="str">
        <f>ZZZ__FnCalls!F91</f>
        <v>Jan 2017</v>
      </c>
      <c r="CP190" s="20" t="str">
        <f>ZZZ__FnCalls!F92</f>
        <v>Feb 2017</v>
      </c>
      <c r="CQ190" s="20" t="str">
        <f>ZZZ__FnCalls!F93</f>
        <v>Mar 2017</v>
      </c>
      <c r="CR190" s="20" t="str">
        <f>ZZZ__FnCalls!F94</f>
        <v>Apr 2017</v>
      </c>
      <c r="CS190" s="20" t="str">
        <f>ZZZ__FnCalls!F95</f>
        <v>May 2017</v>
      </c>
      <c r="CT190" s="20" t="str">
        <f>ZZZ__FnCalls!F96</f>
        <v>Jun 2017</v>
      </c>
      <c r="CU190" s="20" t="str">
        <f>ZZZ__FnCalls!F97</f>
        <v>Jul 2017</v>
      </c>
      <c r="CV190" s="20" t="str">
        <f>ZZZ__FnCalls!F98</f>
        <v>Aug 2017</v>
      </c>
      <c r="CW190" s="20" t="str">
        <f>ZZZ__FnCalls!F99</f>
        <v>Sep 2017</v>
      </c>
      <c r="CX190" s="20" t="str">
        <f>ZZZ__FnCalls!F100</f>
        <v>Oct 2017</v>
      </c>
      <c r="CY190" s="20" t="str">
        <f>ZZZ__FnCalls!F101</f>
        <v>Nov 2017</v>
      </c>
      <c r="CZ190" s="20" t="str">
        <f>ZZZ__FnCalls!F102</f>
        <v>Dec 2017</v>
      </c>
      <c r="DA190" s="21" t="str">
        <f>ZZZ__FnCalls!H91</f>
        <v>2017</v>
      </c>
      <c r="DB190" s="20" t="str">
        <f>ZZZ__FnCalls!F103</f>
        <v>Jan 2018</v>
      </c>
      <c r="DC190" s="20" t="str">
        <f>ZZZ__FnCalls!F104</f>
        <v>Feb 2018</v>
      </c>
      <c r="DD190" s="20" t="str">
        <f>ZZZ__FnCalls!F105</f>
        <v>Mar 2018</v>
      </c>
      <c r="DE190" s="20" t="str">
        <f>ZZZ__FnCalls!F106</f>
        <v>Apr 2018</v>
      </c>
      <c r="DF190" s="20" t="str">
        <f>ZZZ__FnCalls!F107</f>
        <v>May 2018</v>
      </c>
      <c r="DG190" s="20" t="str">
        <f>ZZZ__FnCalls!F108</f>
        <v>Jun 2018</v>
      </c>
      <c r="DH190" s="20" t="str">
        <f>ZZZ__FnCalls!F109</f>
        <v>Jul 2018</v>
      </c>
      <c r="DI190" s="20" t="str">
        <f>ZZZ__FnCalls!F110</f>
        <v>Aug 2018</v>
      </c>
      <c r="DJ190" s="20" t="str">
        <f>ZZZ__FnCalls!F111</f>
        <v>Sep 2018</v>
      </c>
      <c r="DK190" s="20" t="str">
        <f>ZZZ__FnCalls!F112</f>
        <v>Oct 2018</v>
      </c>
      <c r="DL190" s="20" t="str">
        <f>ZZZ__FnCalls!F113</f>
        <v>Nov 2018</v>
      </c>
      <c r="DM190" s="20" t="str">
        <f>ZZZ__FnCalls!F114</f>
        <v>Dec 2018</v>
      </c>
      <c r="DN190" s="21" t="str">
        <f>ZZZ__FnCalls!H103</f>
        <v>2018</v>
      </c>
      <c r="DO190" s="20" t="str">
        <f>ZZZ__FnCalls!F115</f>
        <v>Jan 2019</v>
      </c>
      <c r="DP190" s="20" t="str">
        <f>ZZZ__FnCalls!F116</f>
        <v>Feb 2019</v>
      </c>
      <c r="DQ190" s="20" t="str">
        <f>ZZZ__FnCalls!F117</f>
        <v>Mar 2019</v>
      </c>
      <c r="DR190" s="20" t="str">
        <f>ZZZ__FnCalls!F118</f>
        <v>Apr 2019</v>
      </c>
      <c r="DS190" s="20" t="str">
        <f>ZZZ__FnCalls!F119</f>
        <v>May 2019</v>
      </c>
      <c r="DT190" s="20" t="str">
        <f>ZZZ__FnCalls!F120</f>
        <v>Jun 2019</v>
      </c>
      <c r="DU190" s="20" t="str">
        <f>ZZZ__FnCalls!F121</f>
        <v>Jul 2019</v>
      </c>
      <c r="DV190" s="20" t="str">
        <f>ZZZ__FnCalls!F122</f>
        <v>Aug 2019</v>
      </c>
      <c r="DW190" s="20" t="str">
        <f>ZZZ__FnCalls!F123</f>
        <v>Sep 2019</v>
      </c>
      <c r="DX190" s="20" t="str">
        <f>ZZZ__FnCalls!F124</f>
        <v>Oct 2019</v>
      </c>
      <c r="DY190" s="20" t="str">
        <f>ZZZ__FnCalls!F125</f>
        <v>Nov 2019</v>
      </c>
      <c r="DZ190" s="20" t="str">
        <f>ZZZ__FnCalls!F126</f>
        <v>Dec 2019</v>
      </c>
      <c r="EA190" s="21" t="str">
        <f>ZZZ__FnCalls!H115</f>
        <v>2019</v>
      </c>
      <c r="EB190" s="20" t="str">
        <f>ZZZ__FnCalls!F127</f>
        <v>Jan 2020</v>
      </c>
      <c r="EC190" s="20" t="str">
        <f>ZZZ__FnCalls!F128</f>
        <v>Feb 2020</v>
      </c>
      <c r="ED190" s="20" t="str">
        <f>ZZZ__FnCalls!F129</f>
        <v>Mar 2020</v>
      </c>
      <c r="EE190" s="20" t="str">
        <f>ZZZ__FnCalls!F130</f>
        <v>Apr 2020</v>
      </c>
      <c r="EF190" s="20" t="str">
        <f>ZZZ__FnCalls!F131</f>
        <v>May 2020</v>
      </c>
      <c r="EG190" s="20" t="str">
        <f>ZZZ__FnCalls!F132</f>
        <v>Jun 2020</v>
      </c>
      <c r="EH190" s="20" t="str">
        <f>ZZZ__FnCalls!F133</f>
        <v>Jul 2020</v>
      </c>
      <c r="EI190" s="20" t="str">
        <f>ZZZ__FnCalls!F134</f>
        <v>Aug 2020</v>
      </c>
      <c r="EJ190" s="20" t="str">
        <f>ZZZ__FnCalls!F135</f>
        <v>Sep 2020</v>
      </c>
      <c r="EK190" s="20" t="str">
        <f>ZZZ__FnCalls!F136</f>
        <v>Oct 2020</v>
      </c>
      <c r="EL190" s="20" t="str">
        <f>ZZZ__FnCalls!F137</f>
        <v>Nov 2020</v>
      </c>
      <c r="EM190" s="20" t="str">
        <f>ZZZ__FnCalls!F138</f>
        <v>Dec 2020</v>
      </c>
      <c r="EN190" s="21" t="str">
        <f>ZZZ__FnCalls!H127</f>
        <v>2020</v>
      </c>
    </row>
    <row r="191" spans="1:144" ht="12.75" customHeight="1">
      <c r="A191" s="5"/>
      <c r="B191" s="44" t="str">
        <f>ZZZ__FnCalls!F7</f>
        <v>Jan 2010</v>
      </c>
      <c r="C191" s="44" t="str">
        <f>ZZZ__FnCalls!F8</f>
        <v>Feb 2010</v>
      </c>
      <c r="D191" s="44" t="str">
        <f>ZZZ__FnCalls!F9</f>
        <v>Mar 2010</v>
      </c>
      <c r="E191" s="44" t="str">
        <f>ZZZ__FnCalls!F10</f>
        <v>Apr 2010</v>
      </c>
      <c r="F191" s="44" t="str">
        <f>ZZZ__FnCalls!F11</f>
        <v>May 2010</v>
      </c>
      <c r="G191" s="44" t="str">
        <f>ZZZ__FnCalls!F12</f>
        <v>Jun 2010</v>
      </c>
      <c r="H191" s="44" t="str">
        <f>ZZZ__FnCalls!F13</f>
        <v>Jul 2010</v>
      </c>
      <c r="I191" s="44" t="str">
        <f>ZZZ__FnCalls!F14</f>
        <v>Aug 2010</v>
      </c>
      <c r="J191" s="44" t="str">
        <f>ZZZ__FnCalls!F15</f>
        <v>Sep 2010</v>
      </c>
      <c r="K191" s="44" t="str">
        <f>ZZZ__FnCalls!F16</f>
        <v>Oct 2010</v>
      </c>
      <c r="L191" s="44" t="str">
        <f>ZZZ__FnCalls!F17</f>
        <v>Nov 2010</v>
      </c>
      <c r="M191" s="44" t="str">
        <f>ZZZ__FnCalls!F18</f>
        <v>Dec 2010</v>
      </c>
      <c r="N191" s="45" t="str">
        <f>ZZZ__FnCalls!F7</f>
        <v>Jan 2010</v>
      </c>
      <c r="O191" s="44" t="str">
        <f>ZZZ__FnCalls!F19</f>
        <v>Jan 2011</v>
      </c>
      <c r="P191" s="44" t="str">
        <f>ZZZ__FnCalls!F20</f>
        <v>Feb 2011</v>
      </c>
      <c r="Q191" s="44" t="str">
        <f>ZZZ__FnCalls!F21</f>
        <v>Mar 2011</v>
      </c>
      <c r="R191" s="44" t="str">
        <f>ZZZ__FnCalls!F22</f>
        <v>Apr 2011</v>
      </c>
      <c r="S191" s="44" t="str">
        <f>ZZZ__FnCalls!F23</f>
        <v>May 2011</v>
      </c>
      <c r="T191" s="44" t="str">
        <f>ZZZ__FnCalls!F24</f>
        <v>Jun 2011</v>
      </c>
      <c r="U191" s="44" t="str">
        <f>ZZZ__FnCalls!F25</f>
        <v>Jul 2011</v>
      </c>
      <c r="V191" s="44" t="str">
        <f>ZZZ__FnCalls!F26</f>
        <v>Aug 2011</v>
      </c>
      <c r="W191" s="44" t="str">
        <f>ZZZ__FnCalls!F27</f>
        <v>Sep 2011</v>
      </c>
      <c r="X191" s="44" t="str">
        <f>ZZZ__FnCalls!F28</f>
        <v>Oct 2011</v>
      </c>
      <c r="Y191" s="44" t="str">
        <f>ZZZ__FnCalls!F29</f>
        <v>Nov 2011</v>
      </c>
      <c r="Z191" s="44" t="str">
        <f>ZZZ__FnCalls!F30</f>
        <v>Dec 2011</v>
      </c>
      <c r="AA191" s="45" t="str">
        <f>ZZZ__FnCalls!F19</f>
        <v>Jan 2011</v>
      </c>
      <c r="AB191" s="44" t="str">
        <f>ZZZ__FnCalls!F31</f>
        <v>Jan 2012</v>
      </c>
      <c r="AC191" s="44" t="str">
        <f>ZZZ__FnCalls!F32</f>
        <v>Feb 2012</v>
      </c>
      <c r="AD191" s="44" t="str">
        <f>ZZZ__FnCalls!F33</f>
        <v>Mar 2012</v>
      </c>
      <c r="AE191" s="44" t="str">
        <f>ZZZ__FnCalls!F34</f>
        <v>Apr 2012</v>
      </c>
      <c r="AF191" s="44" t="str">
        <f>ZZZ__FnCalls!F35</f>
        <v>May 2012</v>
      </c>
      <c r="AG191" s="44" t="str">
        <f>ZZZ__FnCalls!F36</f>
        <v>Jun 2012</v>
      </c>
      <c r="AH191" s="44" t="str">
        <f>ZZZ__FnCalls!F37</f>
        <v>Jul 2012</v>
      </c>
      <c r="AI191" s="44" t="str">
        <f>ZZZ__FnCalls!F38</f>
        <v>Aug 2012</v>
      </c>
      <c r="AJ191" s="44" t="str">
        <f>ZZZ__FnCalls!F39</f>
        <v>Sep 2012</v>
      </c>
      <c r="AK191" s="44" t="str">
        <f>ZZZ__FnCalls!F40</f>
        <v>Oct 2012</v>
      </c>
      <c r="AL191" s="44" t="str">
        <f>ZZZ__FnCalls!F41</f>
        <v>Nov 2012</v>
      </c>
      <c r="AM191" s="44" t="str">
        <f>ZZZ__FnCalls!F42</f>
        <v>Dec 2012</v>
      </c>
      <c r="AN191" s="45" t="str">
        <f>ZZZ__FnCalls!F31</f>
        <v>Jan 2012</v>
      </c>
      <c r="AO191" s="44" t="str">
        <f>ZZZ__FnCalls!F43</f>
        <v>Jan 2013</v>
      </c>
      <c r="AP191" s="44" t="str">
        <f>ZZZ__FnCalls!F44</f>
        <v>Feb 2013</v>
      </c>
      <c r="AQ191" s="44" t="str">
        <f>ZZZ__FnCalls!F45</f>
        <v>Mar 2013</v>
      </c>
      <c r="AR191" s="44" t="str">
        <f>ZZZ__FnCalls!F46</f>
        <v>Apr 2013</v>
      </c>
      <c r="AS191" s="44" t="str">
        <f>ZZZ__FnCalls!F47</f>
        <v>May 2013</v>
      </c>
      <c r="AT191" s="44" t="str">
        <f>ZZZ__FnCalls!F48</f>
        <v>Jun 2013</v>
      </c>
      <c r="AU191" s="44" t="str">
        <f>ZZZ__FnCalls!F49</f>
        <v>Jul 2013</v>
      </c>
      <c r="AV191" s="44" t="str">
        <f>ZZZ__FnCalls!F50</f>
        <v>Aug 2013</v>
      </c>
      <c r="AW191" s="44" t="str">
        <f>ZZZ__FnCalls!F51</f>
        <v>Sep 2013</v>
      </c>
      <c r="AX191" s="44" t="str">
        <f>ZZZ__FnCalls!F52</f>
        <v>Oct 2013</v>
      </c>
      <c r="AY191" s="44" t="str">
        <f>ZZZ__FnCalls!F53</f>
        <v>Nov 2013</v>
      </c>
      <c r="AZ191" s="44" t="str">
        <f>ZZZ__FnCalls!F54</f>
        <v>Dec 2013</v>
      </c>
      <c r="BA191" s="45" t="str">
        <f>ZZZ__FnCalls!F43</f>
        <v>Jan 2013</v>
      </c>
      <c r="BB191" s="44" t="str">
        <f>ZZZ__FnCalls!F55</f>
        <v>Jan 2014</v>
      </c>
      <c r="BC191" s="44" t="str">
        <f>ZZZ__FnCalls!F56</f>
        <v>Feb 2014</v>
      </c>
      <c r="BD191" s="44" t="str">
        <f>ZZZ__FnCalls!F57</f>
        <v>Mar 2014</v>
      </c>
      <c r="BE191" s="44" t="str">
        <f>ZZZ__FnCalls!F58</f>
        <v>Apr 2014</v>
      </c>
      <c r="BF191" s="44" t="str">
        <f>ZZZ__FnCalls!F59</f>
        <v>May 2014</v>
      </c>
      <c r="BG191" s="44" t="str">
        <f>ZZZ__FnCalls!F60</f>
        <v>Jun 2014</v>
      </c>
      <c r="BH191" s="44" t="str">
        <f>ZZZ__FnCalls!F61</f>
        <v>Jul 2014</v>
      </c>
      <c r="BI191" s="44" t="str">
        <f>ZZZ__FnCalls!F62</f>
        <v>Aug 2014</v>
      </c>
      <c r="BJ191" s="44" t="str">
        <f>ZZZ__FnCalls!F63</f>
        <v>Sep 2014</v>
      </c>
      <c r="BK191" s="44" t="str">
        <f>ZZZ__FnCalls!F64</f>
        <v>Oct 2014</v>
      </c>
      <c r="BL191" s="44" t="str">
        <f>ZZZ__FnCalls!F65</f>
        <v>Nov 2014</v>
      </c>
      <c r="BM191" s="44" t="str">
        <f>ZZZ__FnCalls!F66</f>
        <v>Dec 2014</v>
      </c>
      <c r="BN191" s="45" t="str">
        <f>ZZZ__FnCalls!F55</f>
        <v>Jan 2014</v>
      </c>
      <c r="BO191" s="44" t="str">
        <f>ZZZ__FnCalls!F67</f>
        <v>Jan 2015</v>
      </c>
      <c r="BP191" s="44" t="str">
        <f>ZZZ__FnCalls!F68</f>
        <v>Feb 2015</v>
      </c>
      <c r="BQ191" s="44" t="str">
        <f>ZZZ__FnCalls!F69</f>
        <v>Mar 2015</v>
      </c>
      <c r="BR191" s="44" t="str">
        <f>ZZZ__FnCalls!F70</f>
        <v>Apr 2015</v>
      </c>
      <c r="BS191" s="44" t="str">
        <f>ZZZ__FnCalls!F71</f>
        <v>May 2015</v>
      </c>
      <c r="BT191" s="44" t="str">
        <f>ZZZ__FnCalls!F72</f>
        <v>Jun 2015</v>
      </c>
      <c r="BU191" s="44" t="str">
        <f>ZZZ__FnCalls!F73</f>
        <v>Jul 2015</v>
      </c>
      <c r="BV191" s="44" t="str">
        <f>ZZZ__FnCalls!F74</f>
        <v>Aug 2015</v>
      </c>
      <c r="BW191" s="44" t="str">
        <f>ZZZ__FnCalls!F75</f>
        <v>Sep 2015</v>
      </c>
      <c r="BX191" s="44" t="str">
        <f>ZZZ__FnCalls!F76</f>
        <v>Oct 2015</v>
      </c>
      <c r="BY191" s="44" t="str">
        <f>ZZZ__FnCalls!F77</f>
        <v>Nov 2015</v>
      </c>
      <c r="BZ191" s="44" t="str">
        <f>ZZZ__FnCalls!F78</f>
        <v>Dec 2015</v>
      </c>
      <c r="CA191" s="45" t="str">
        <f>ZZZ__FnCalls!F67</f>
        <v>Jan 2015</v>
      </c>
      <c r="CB191" s="44" t="str">
        <f>ZZZ__FnCalls!F79</f>
        <v>Jan 2016</v>
      </c>
      <c r="CC191" s="44" t="str">
        <f>ZZZ__FnCalls!F80</f>
        <v>Feb 2016</v>
      </c>
      <c r="CD191" s="44" t="str">
        <f>ZZZ__FnCalls!F81</f>
        <v>Mar 2016</v>
      </c>
      <c r="CE191" s="44" t="str">
        <f>ZZZ__FnCalls!F82</f>
        <v>Apr 2016</v>
      </c>
      <c r="CF191" s="44" t="str">
        <f>ZZZ__FnCalls!F83</f>
        <v>May 2016</v>
      </c>
      <c r="CG191" s="44" t="str">
        <f>ZZZ__FnCalls!F84</f>
        <v>Jun 2016</v>
      </c>
      <c r="CH191" s="44" t="str">
        <f>ZZZ__FnCalls!F85</f>
        <v>Jul 2016</v>
      </c>
      <c r="CI191" s="44" t="str">
        <f>ZZZ__FnCalls!F86</f>
        <v>Aug 2016</v>
      </c>
      <c r="CJ191" s="44" t="str">
        <f>ZZZ__FnCalls!F87</f>
        <v>Sep 2016</v>
      </c>
      <c r="CK191" s="44" t="str">
        <f>ZZZ__FnCalls!F88</f>
        <v>Oct 2016</v>
      </c>
      <c r="CL191" s="44" t="str">
        <f>ZZZ__FnCalls!F89</f>
        <v>Nov 2016</v>
      </c>
      <c r="CM191" s="44" t="str">
        <f>ZZZ__FnCalls!F90</f>
        <v>Dec 2016</v>
      </c>
      <c r="CN191" s="45" t="str">
        <f>ZZZ__FnCalls!F79</f>
        <v>Jan 2016</v>
      </c>
      <c r="CO191" s="44" t="str">
        <f>ZZZ__FnCalls!F91</f>
        <v>Jan 2017</v>
      </c>
      <c r="CP191" s="44" t="str">
        <f>ZZZ__FnCalls!F92</f>
        <v>Feb 2017</v>
      </c>
      <c r="CQ191" s="44" t="str">
        <f>ZZZ__FnCalls!F93</f>
        <v>Mar 2017</v>
      </c>
      <c r="CR191" s="44" t="str">
        <f>ZZZ__FnCalls!F94</f>
        <v>Apr 2017</v>
      </c>
      <c r="CS191" s="44" t="str">
        <f>ZZZ__FnCalls!F95</f>
        <v>May 2017</v>
      </c>
      <c r="CT191" s="44" t="str">
        <f>ZZZ__FnCalls!F96</f>
        <v>Jun 2017</v>
      </c>
      <c r="CU191" s="44" t="str">
        <f>ZZZ__FnCalls!F97</f>
        <v>Jul 2017</v>
      </c>
      <c r="CV191" s="44" t="str">
        <f>ZZZ__FnCalls!F98</f>
        <v>Aug 2017</v>
      </c>
      <c r="CW191" s="44" t="str">
        <f>ZZZ__FnCalls!F99</f>
        <v>Sep 2017</v>
      </c>
      <c r="CX191" s="44" t="str">
        <f>ZZZ__FnCalls!F100</f>
        <v>Oct 2017</v>
      </c>
      <c r="CY191" s="44" t="str">
        <f>ZZZ__FnCalls!F101</f>
        <v>Nov 2017</v>
      </c>
      <c r="CZ191" s="44" t="str">
        <f>ZZZ__FnCalls!F102</f>
        <v>Dec 2017</v>
      </c>
      <c r="DA191" s="45" t="str">
        <f>ZZZ__FnCalls!F91</f>
        <v>Jan 2017</v>
      </c>
      <c r="DB191" s="44" t="str">
        <f>ZZZ__FnCalls!F103</f>
        <v>Jan 2018</v>
      </c>
      <c r="DC191" s="44" t="str">
        <f>ZZZ__FnCalls!F104</f>
        <v>Feb 2018</v>
      </c>
      <c r="DD191" s="44" t="str">
        <f>ZZZ__FnCalls!F105</f>
        <v>Mar 2018</v>
      </c>
      <c r="DE191" s="44" t="str">
        <f>ZZZ__FnCalls!F106</f>
        <v>Apr 2018</v>
      </c>
      <c r="DF191" s="44" t="str">
        <f>ZZZ__FnCalls!F107</f>
        <v>May 2018</v>
      </c>
      <c r="DG191" s="44" t="str">
        <f>ZZZ__FnCalls!F108</f>
        <v>Jun 2018</v>
      </c>
      <c r="DH191" s="44" t="str">
        <f>ZZZ__FnCalls!F109</f>
        <v>Jul 2018</v>
      </c>
      <c r="DI191" s="44" t="str">
        <f>ZZZ__FnCalls!F110</f>
        <v>Aug 2018</v>
      </c>
      <c r="DJ191" s="44" t="str">
        <f>ZZZ__FnCalls!F111</f>
        <v>Sep 2018</v>
      </c>
      <c r="DK191" s="44" t="str">
        <f>ZZZ__FnCalls!F112</f>
        <v>Oct 2018</v>
      </c>
      <c r="DL191" s="44" t="str">
        <f>ZZZ__FnCalls!F113</f>
        <v>Nov 2018</v>
      </c>
      <c r="DM191" s="44" t="str">
        <f>ZZZ__FnCalls!F114</f>
        <v>Dec 2018</v>
      </c>
      <c r="DN191" s="45" t="str">
        <f>ZZZ__FnCalls!F103</f>
        <v>Jan 2018</v>
      </c>
      <c r="DO191" s="44" t="str">
        <f>ZZZ__FnCalls!F115</f>
        <v>Jan 2019</v>
      </c>
      <c r="DP191" s="44" t="str">
        <f>ZZZ__FnCalls!F116</f>
        <v>Feb 2019</v>
      </c>
      <c r="DQ191" s="44" t="str">
        <f>ZZZ__FnCalls!F117</f>
        <v>Mar 2019</v>
      </c>
      <c r="DR191" s="44" t="str">
        <f>ZZZ__FnCalls!F118</f>
        <v>Apr 2019</v>
      </c>
      <c r="DS191" s="44" t="str">
        <f>ZZZ__FnCalls!F119</f>
        <v>May 2019</v>
      </c>
      <c r="DT191" s="44" t="str">
        <f>ZZZ__FnCalls!F120</f>
        <v>Jun 2019</v>
      </c>
      <c r="DU191" s="44" t="str">
        <f>ZZZ__FnCalls!F121</f>
        <v>Jul 2019</v>
      </c>
      <c r="DV191" s="44" t="str">
        <f>ZZZ__FnCalls!F122</f>
        <v>Aug 2019</v>
      </c>
      <c r="DW191" s="44" t="str">
        <f>ZZZ__FnCalls!F123</f>
        <v>Sep 2019</v>
      </c>
      <c r="DX191" s="44" t="str">
        <f>ZZZ__FnCalls!F124</f>
        <v>Oct 2019</v>
      </c>
      <c r="DY191" s="44" t="str">
        <f>ZZZ__FnCalls!F125</f>
        <v>Nov 2019</v>
      </c>
      <c r="DZ191" s="44" t="str">
        <f>ZZZ__FnCalls!F126</f>
        <v>Dec 2019</v>
      </c>
      <c r="EA191" s="45" t="str">
        <f>ZZZ__FnCalls!F115</f>
        <v>Jan 2019</v>
      </c>
      <c r="EB191" s="44" t="str">
        <f>ZZZ__FnCalls!F127</f>
        <v>Jan 2020</v>
      </c>
      <c r="EC191" s="44" t="str">
        <f>ZZZ__FnCalls!F128</f>
        <v>Feb 2020</v>
      </c>
      <c r="ED191" s="44" t="str">
        <f>ZZZ__FnCalls!F129</f>
        <v>Mar 2020</v>
      </c>
      <c r="EE191" s="44" t="str">
        <f>ZZZ__FnCalls!F130</f>
        <v>Apr 2020</v>
      </c>
      <c r="EF191" s="44" t="str">
        <f>ZZZ__FnCalls!F131</f>
        <v>May 2020</v>
      </c>
      <c r="EG191" s="44" t="str">
        <f>ZZZ__FnCalls!F132</f>
        <v>Jun 2020</v>
      </c>
      <c r="EH191" s="44" t="str">
        <f>ZZZ__FnCalls!F133</f>
        <v>Jul 2020</v>
      </c>
      <c r="EI191" s="44" t="str">
        <f>ZZZ__FnCalls!F134</f>
        <v>Aug 2020</v>
      </c>
      <c r="EJ191" s="44" t="str">
        <f>ZZZ__FnCalls!F135</f>
        <v>Sep 2020</v>
      </c>
      <c r="EK191" s="44" t="str">
        <f>ZZZ__FnCalls!F136</f>
        <v>Oct 2020</v>
      </c>
      <c r="EL191" s="44" t="str">
        <f>ZZZ__FnCalls!F137</f>
        <v>Nov 2020</v>
      </c>
      <c r="EM191" s="44" t="str">
        <f>ZZZ__FnCalls!F138</f>
        <v>Dec 2020</v>
      </c>
      <c r="EN191" s="45" t="str">
        <f>ZZZ__FnCalls!F127</f>
        <v>Jan 2020</v>
      </c>
    </row>
    <row r="192" spans="1:144" ht="12.75" customHeight="1">
      <c r="A192" s="2" t="str">
        <f>"Final_Sales_mean_1"</f>
        <v>Final_Sales_mean_1</v>
      </c>
    </row>
    <row r="193" spans="1:144" ht="12.75" customHeight="1">
      <c r="B193" s="19" t="str">
        <f>ZZZ__FnCalls!F7</f>
        <v>Jan 2010</v>
      </c>
      <c r="C193" s="20" t="str">
        <f>ZZZ__FnCalls!F8</f>
        <v>Feb 2010</v>
      </c>
      <c r="D193" s="20" t="str">
        <f>ZZZ__FnCalls!F9</f>
        <v>Mar 2010</v>
      </c>
      <c r="E193" s="20" t="str">
        <f>ZZZ__FnCalls!F10</f>
        <v>Apr 2010</v>
      </c>
      <c r="F193" s="20" t="str">
        <f>ZZZ__FnCalls!F11</f>
        <v>May 2010</v>
      </c>
      <c r="G193" s="20" t="str">
        <f>ZZZ__FnCalls!F12</f>
        <v>Jun 2010</v>
      </c>
      <c r="H193" s="20" t="str">
        <f>ZZZ__FnCalls!F13</f>
        <v>Jul 2010</v>
      </c>
      <c r="I193" s="20" t="str">
        <f>ZZZ__FnCalls!F14</f>
        <v>Aug 2010</v>
      </c>
      <c r="J193" s="20" t="str">
        <f>ZZZ__FnCalls!F15</f>
        <v>Sep 2010</v>
      </c>
      <c r="K193" s="20" t="str">
        <f>ZZZ__FnCalls!F16</f>
        <v>Oct 2010</v>
      </c>
      <c r="L193" s="20" t="str">
        <f>ZZZ__FnCalls!F17</f>
        <v>Nov 2010</v>
      </c>
      <c r="M193" s="20" t="str">
        <f>ZZZ__FnCalls!F18</f>
        <v>Dec 2010</v>
      </c>
      <c r="N193" s="21" t="str">
        <f>ZZZ__FnCalls!H7</f>
        <v>2010</v>
      </c>
      <c r="O193" s="20" t="str">
        <f>ZZZ__FnCalls!F19</f>
        <v>Jan 2011</v>
      </c>
      <c r="P193" s="20" t="str">
        <f>ZZZ__FnCalls!F20</f>
        <v>Feb 2011</v>
      </c>
      <c r="Q193" s="20" t="str">
        <f>ZZZ__FnCalls!F21</f>
        <v>Mar 2011</v>
      </c>
      <c r="R193" s="20" t="str">
        <f>ZZZ__FnCalls!F22</f>
        <v>Apr 2011</v>
      </c>
      <c r="S193" s="20" t="str">
        <f>ZZZ__FnCalls!F23</f>
        <v>May 2011</v>
      </c>
      <c r="T193" s="20" t="str">
        <f>ZZZ__FnCalls!F24</f>
        <v>Jun 2011</v>
      </c>
      <c r="U193" s="20" t="str">
        <f>ZZZ__FnCalls!F25</f>
        <v>Jul 2011</v>
      </c>
      <c r="V193" s="20" t="str">
        <f>ZZZ__FnCalls!F26</f>
        <v>Aug 2011</v>
      </c>
      <c r="W193" s="20" t="str">
        <f>ZZZ__FnCalls!F27</f>
        <v>Sep 2011</v>
      </c>
      <c r="X193" s="20" t="str">
        <f>ZZZ__FnCalls!F28</f>
        <v>Oct 2011</v>
      </c>
      <c r="Y193" s="20" t="str">
        <f>ZZZ__FnCalls!F29</f>
        <v>Nov 2011</v>
      </c>
      <c r="Z193" s="20" t="str">
        <f>ZZZ__FnCalls!F30</f>
        <v>Dec 2011</v>
      </c>
      <c r="AA193" s="21" t="str">
        <f>ZZZ__FnCalls!H19</f>
        <v>2011</v>
      </c>
      <c r="AB193" s="20" t="str">
        <f>ZZZ__FnCalls!F31</f>
        <v>Jan 2012</v>
      </c>
      <c r="AC193" s="20" t="str">
        <f>ZZZ__FnCalls!F32</f>
        <v>Feb 2012</v>
      </c>
      <c r="AD193" s="20" t="str">
        <f>ZZZ__FnCalls!F33</f>
        <v>Mar 2012</v>
      </c>
      <c r="AE193" s="20" t="str">
        <f>ZZZ__FnCalls!F34</f>
        <v>Apr 2012</v>
      </c>
      <c r="AF193" s="20" t="str">
        <f>ZZZ__FnCalls!F35</f>
        <v>May 2012</v>
      </c>
      <c r="AG193" s="20" t="str">
        <f>ZZZ__FnCalls!F36</f>
        <v>Jun 2012</v>
      </c>
      <c r="AH193" s="20" t="str">
        <f>ZZZ__FnCalls!F37</f>
        <v>Jul 2012</v>
      </c>
      <c r="AI193" s="20" t="str">
        <f>ZZZ__FnCalls!F38</f>
        <v>Aug 2012</v>
      </c>
      <c r="AJ193" s="20" t="str">
        <f>ZZZ__FnCalls!F39</f>
        <v>Sep 2012</v>
      </c>
      <c r="AK193" s="20" t="str">
        <f>ZZZ__FnCalls!F40</f>
        <v>Oct 2012</v>
      </c>
      <c r="AL193" s="20" t="str">
        <f>ZZZ__FnCalls!F41</f>
        <v>Nov 2012</v>
      </c>
      <c r="AM193" s="20" t="str">
        <f>ZZZ__FnCalls!F42</f>
        <v>Dec 2012</v>
      </c>
      <c r="AN193" s="21" t="str">
        <f>ZZZ__FnCalls!H31</f>
        <v>2012</v>
      </c>
      <c r="AO193" s="20" t="str">
        <f>ZZZ__FnCalls!F43</f>
        <v>Jan 2013</v>
      </c>
      <c r="AP193" s="20" t="str">
        <f>ZZZ__FnCalls!F44</f>
        <v>Feb 2013</v>
      </c>
      <c r="AQ193" s="20" t="str">
        <f>ZZZ__FnCalls!F45</f>
        <v>Mar 2013</v>
      </c>
      <c r="AR193" s="20" t="str">
        <f>ZZZ__FnCalls!F46</f>
        <v>Apr 2013</v>
      </c>
      <c r="AS193" s="20" t="str">
        <f>ZZZ__FnCalls!F47</f>
        <v>May 2013</v>
      </c>
      <c r="AT193" s="20" t="str">
        <f>ZZZ__FnCalls!F48</f>
        <v>Jun 2013</v>
      </c>
      <c r="AU193" s="20" t="str">
        <f>ZZZ__FnCalls!F49</f>
        <v>Jul 2013</v>
      </c>
      <c r="AV193" s="20" t="str">
        <f>ZZZ__FnCalls!F50</f>
        <v>Aug 2013</v>
      </c>
      <c r="AW193" s="20" t="str">
        <f>ZZZ__FnCalls!F51</f>
        <v>Sep 2013</v>
      </c>
      <c r="AX193" s="20" t="str">
        <f>ZZZ__FnCalls!F52</f>
        <v>Oct 2013</v>
      </c>
      <c r="AY193" s="20" t="str">
        <f>ZZZ__FnCalls!F53</f>
        <v>Nov 2013</v>
      </c>
      <c r="AZ193" s="20" t="str">
        <f>ZZZ__FnCalls!F54</f>
        <v>Dec 2013</v>
      </c>
      <c r="BA193" s="21" t="str">
        <f>ZZZ__FnCalls!H43</f>
        <v>2013</v>
      </c>
      <c r="BB193" s="20" t="str">
        <f>ZZZ__FnCalls!F55</f>
        <v>Jan 2014</v>
      </c>
      <c r="BC193" s="20" t="str">
        <f>ZZZ__FnCalls!F56</f>
        <v>Feb 2014</v>
      </c>
      <c r="BD193" s="20" t="str">
        <f>ZZZ__FnCalls!F57</f>
        <v>Mar 2014</v>
      </c>
      <c r="BE193" s="20" t="str">
        <f>ZZZ__FnCalls!F58</f>
        <v>Apr 2014</v>
      </c>
      <c r="BF193" s="20" t="str">
        <f>ZZZ__FnCalls!F59</f>
        <v>May 2014</v>
      </c>
      <c r="BG193" s="20" t="str">
        <f>ZZZ__FnCalls!F60</f>
        <v>Jun 2014</v>
      </c>
      <c r="BH193" s="20" t="str">
        <f>ZZZ__FnCalls!F61</f>
        <v>Jul 2014</v>
      </c>
      <c r="BI193" s="20" t="str">
        <f>ZZZ__FnCalls!F62</f>
        <v>Aug 2014</v>
      </c>
      <c r="BJ193" s="20" t="str">
        <f>ZZZ__FnCalls!F63</f>
        <v>Sep 2014</v>
      </c>
      <c r="BK193" s="20" t="str">
        <f>ZZZ__FnCalls!F64</f>
        <v>Oct 2014</v>
      </c>
      <c r="BL193" s="20" t="str">
        <f>ZZZ__FnCalls!F65</f>
        <v>Nov 2014</v>
      </c>
      <c r="BM193" s="20" t="str">
        <f>ZZZ__FnCalls!F66</f>
        <v>Dec 2014</v>
      </c>
      <c r="BN193" s="21" t="str">
        <f>ZZZ__FnCalls!H55</f>
        <v>2014</v>
      </c>
      <c r="BO193" s="20" t="str">
        <f>ZZZ__FnCalls!F67</f>
        <v>Jan 2015</v>
      </c>
      <c r="BP193" s="20" t="str">
        <f>ZZZ__FnCalls!F68</f>
        <v>Feb 2015</v>
      </c>
      <c r="BQ193" s="20" t="str">
        <f>ZZZ__FnCalls!F69</f>
        <v>Mar 2015</v>
      </c>
      <c r="BR193" s="20" t="str">
        <f>ZZZ__FnCalls!F70</f>
        <v>Apr 2015</v>
      </c>
      <c r="BS193" s="20" t="str">
        <f>ZZZ__FnCalls!F71</f>
        <v>May 2015</v>
      </c>
      <c r="BT193" s="20" t="str">
        <f>ZZZ__FnCalls!F72</f>
        <v>Jun 2015</v>
      </c>
      <c r="BU193" s="20" t="str">
        <f>ZZZ__FnCalls!F73</f>
        <v>Jul 2015</v>
      </c>
      <c r="BV193" s="20" t="str">
        <f>ZZZ__FnCalls!F74</f>
        <v>Aug 2015</v>
      </c>
      <c r="BW193" s="20" t="str">
        <f>ZZZ__FnCalls!F75</f>
        <v>Sep 2015</v>
      </c>
      <c r="BX193" s="20" t="str">
        <f>ZZZ__FnCalls!F76</f>
        <v>Oct 2015</v>
      </c>
      <c r="BY193" s="20" t="str">
        <f>ZZZ__FnCalls!F77</f>
        <v>Nov 2015</v>
      </c>
      <c r="BZ193" s="20" t="str">
        <f>ZZZ__FnCalls!F78</f>
        <v>Dec 2015</v>
      </c>
      <c r="CA193" s="21" t="str">
        <f>ZZZ__FnCalls!H67</f>
        <v>2015</v>
      </c>
      <c r="CB193" s="20" t="str">
        <f>ZZZ__FnCalls!F79</f>
        <v>Jan 2016</v>
      </c>
      <c r="CC193" s="20" t="str">
        <f>ZZZ__FnCalls!F80</f>
        <v>Feb 2016</v>
      </c>
      <c r="CD193" s="20" t="str">
        <f>ZZZ__FnCalls!F81</f>
        <v>Mar 2016</v>
      </c>
      <c r="CE193" s="20" t="str">
        <f>ZZZ__FnCalls!F82</f>
        <v>Apr 2016</v>
      </c>
      <c r="CF193" s="20" t="str">
        <f>ZZZ__FnCalls!F83</f>
        <v>May 2016</v>
      </c>
      <c r="CG193" s="20" t="str">
        <f>ZZZ__FnCalls!F84</f>
        <v>Jun 2016</v>
      </c>
      <c r="CH193" s="20" t="str">
        <f>ZZZ__FnCalls!F85</f>
        <v>Jul 2016</v>
      </c>
      <c r="CI193" s="20" t="str">
        <f>ZZZ__FnCalls!F86</f>
        <v>Aug 2016</v>
      </c>
      <c r="CJ193" s="20" t="str">
        <f>ZZZ__FnCalls!F87</f>
        <v>Sep 2016</v>
      </c>
      <c r="CK193" s="20" t="str">
        <f>ZZZ__FnCalls!F88</f>
        <v>Oct 2016</v>
      </c>
      <c r="CL193" s="20" t="str">
        <f>ZZZ__FnCalls!F89</f>
        <v>Nov 2016</v>
      </c>
      <c r="CM193" s="20" t="str">
        <f>ZZZ__FnCalls!F90</f>
        <v>Dec 2016</v>
      </c>
      <c r="CN193" s="21" t="str">
        <f>ZZZ__FnCalls!H79</f>
        <v>2016</v>
      </c>
      <c r="CO193" s="20" t="str">
        <f>ZZZ__FnCalls!F91</f>
        <v>Jan 2017</v>
      </c>
      <c r="CP193" s="20" t="str">
        <f>ZZZ__FnCalls!F92</f>
        <v>Feb 2017</v>
      </c>
      <c r="CQ193" s="20" t="str">
        <f>ZZZ__FnCalls!F93</f>
        <v>Mar 2017</v>
      </c>
      <c r="CR193" s="20" t="str">
        <f>ZZZ__FnCalls!F94</f>
        <v>Apr 2017</v>
      </c>
      <c r="CS193" s="20" t="str">
        <f>ZZZ__FnCalls!F95</f>
        <v>May 2017</v>
      </c>
      <c r="CT193" s="20" t="str">
        <f>ZZZ__FnCalls!F96</f>
        <v>Jun 2017</v>
      </c>
      <c r="CU193" s="20" t="str">
        <f>ZZZ__FnCalls!F97</f>
        <v>Jul 2017</v>
      </c>
      <c r="CV193" s="20" t="str">
        <f>ZZZ__FnCalls!F98</f>
        <v>Aug 2017</v>
      </c>
      <c r="CW193" s="20" t="str">
        <f>ZZZ__FnCalls!F99</f>
        <v>Sep 2017</v>
      </c>
      <c r="CX193" s="20" t="str">
        <f>ZZZ__FnCalls!F100</f>
        <v>Oct 2017</v>
      </c>
      <c r="CY193" s="20" t="str">
        <f>ZZZ__FnCalls!F101</f>
        <v>Nov 2017</v>
      </c>
      <c r="CZ193" s="20" t="str">
        <f>ZZZ__FnCalls!F102</f>
        <v>Dec 2017</v>
      </c>
      <c r="DA193" s="21" t="str">
        <f>ZZZ__FnCalls!H91</f>
        <v>2017</v>
      </c>
      <c r="DB193" s="20" t="str">
        <f>ZZZ__FnCalls!F103</f>
        <v>Jan 2018</v>
      </c>
      <c r="DC193" s="20" t="str">
        <f>ZZZ__FnCalls!F104</f>
        <v>Feb 2018</v>
      </c>
      <c r="DD193" s="20" t="str">
        <f>ZZZ__FnCalls!F105</f>
        <v>Mar 2018</v>
      </c>
      <c r="DE193" s="20" t="str">
        <f>ZZZ__FnCalls!F106</f>
        <v>Apr 2018</v>
      </c>
      <c r="DF193" s="20" t="str">
        <f>ZZZ__FnCalls!F107</f>
        <v>May 2018</v>
      </c>
      <c r="DG193" s="20" t="str">
        <f>ZZZ__FnCalls!F108</f>
        <v>Jun 2018</v>
      </c>
      <c r="DH193" s="20" t="str">
        <f>ZZZ__FnCalls!F109</f>
        <v>Jul 2018</v>
      </c>
      <c r="DI193" s="20" t="str">
        <f>ZZZ__FnCalls!F110</f>
        <v>Aug 2018</v>
      </c>
      <c r="DJ193" s="20" t="str">
        <f>ZZZ__FnCalls!F111</f>
        <v>Sep 2018</v>
      </c>
      <c r="DK193" s="20" t="str">
        <f>ZZZ__FnCalls!F112</f>
        <v>Oct 2018</v>
      </c>
      <c r="DL193" s="20" t="str">
        <f>ZZZ__FnCalls!F113</f>
        <v>Nov 2018</v>
      </c>
      <c r="DM193" s="20" t="str">
        <f>ZZZ__FnCalls!F114</f>
        <v>Dec 2018</v>
      </c>
      <c r="DN193" s="21" t="str">
        <f>ZZZ__FnCalls!H103</f>
        <v>2018</v>
      </c>
      <c r="DO193" s="20" t="str">
        <f>ZZZ__FnCalls!F115</f>
        <v>Jan 2019</v>
      </c>
      <c r="DP193" s="20" t="str">
        <f>ZZZ__FnCalls!F116</f>
        <v>Feb 2019</v>
      </c>
      <c r="DQ193" s="20" t="str">
        <f>ZZZ__FnCalls!F117</f>
        <v>Mar 2019</v>
      </c>
      <c r="DR193" s="20" t="str">
        <f>ZZZ__FnCalls!F118</f>
        <v>Apr 2019</v>
      </c>
      <c r="DS193" s="20" t="str">
        <f>ZZZ__FnCalls!F119</f>
        <v>May 2019</v>
      </c>
      <c r="DT193" s="20" t="str">
        <f>ZZZ__FnCalls!F120</f>
        <v>Jun 2019</v>
      </c>
      <c r="DU193" s="20" t="str">
        <f>ZZZ__FnCalls!F121</f>
        <v>Jul 2019</v>
      </c>
      <c r="DV193" s="20" t="str">
        <f>ZZZ__FnCalls!F122</f>
        <v>Aug 2019</v>
      </c>
      <c r="DW193" s="20" t="str">
        <f>ZZZ__FnCalls!F123</f>
        <v>Sep 2019</v>
      </c>
      <c r="DX193" s="20" t="str">
        <f>ZZZ__FnCalls!F124</f>
        <v>Oct 2019</v>
      </c>
      <c r="DY193" s="20" t="str">
        <f>ZZZ__FnCalls!F125</f>
        <v>Nov 2019</v>
      </c>
      <c r="DZ193" s="20" t="str">
        <f>ZZZ__FnCalls!F126</f>
        <v>Dec 2019</v>
      </c>
      <c r="EA193" s="21" t="str">
        <f>ZZZ__FnCalls!H115</f>
        <v>2019</v>
      </c>
      <c r="EB193" s="20" t="str">
        <f>ZZZ__FnCalls!F127</f>
        <v>Jan 2020</v>
      </c>
      <c r="EC193" s="20" t="str">
        <f>ZZZ__FnCalls!F128</f>
        <v>Feb 2020</v>
      </c>
      <c r="ED193" s="20" t="str">
        <f>ZZZ__FnCalls!F129</f>
        <v>Mar 2020</v>
      </c>
      <c r="EE193" s="20" t="str">
        <f>ZZZ__FnCalls!F130</f>
        <v>Apr 2020</v>
      </c>
      <c r="EF193" s="20" t="str">
        <f>ZZZ__FnCalls!F131</f>
        <v>May 2020</v>
      </c>
      <c r="EG193" s="20" t="str">
        <f>ZZZ__FnCalls!F132</f>
        <v>Jun 2020</v>
      </c>
      <c r="EH193" s="20" t="str">
        <f>ZZZ__FnCalls!F133</f>
        <v>Jul 2020</v>
      </c>
      <c r="EI193" s="20" t="str">
        <f>ZZZ__FnCalls!F134</f>
        <v>Aug 2020</v>
      </c>
      <c r="EJ193" s="20" t="str">
        <f>ZZZ__FnCalls!F135</f>
        <v>Sep 2020</v>
      </c>
      <c r="EK193" s="20" t="str">
        <f>ZZZ__FnCalls!F136</f>
        <v>Oct 2020</v>
      </c>
      <c r="EL193" s="20" t="str">
        <f>ZZZ__FnCalls!F137</f>
        <v>Nov 2020</v>
      </c>
      <c r="EM193" s="20" t="str">
        <f>ZZZ__FnCalls!F138</f>
        <v>Dec 2020</v>
      </c>
      <c r="EN193" s="21" t="str">
        <f>ZZZ__FnCalls!H127</f>
        <v>2020</v>
      </c>
    </row>
    <row r="194" spans="1:144" ht="12.75" customHeight="1">
      <c r="A194" s="5"/>
      <c r="B194" s="44">
        <f>ZZZ__FnCalls!A7</f>
        <v>40179</v>
      </c>
      <c r="C194" s="44">
        <f>ZZZ__FnCalls!A8</f>
        <v>40210</v>
      </c>
      <c r="D194" s="44">
        <f>ZZZ__FnCalls!A9</f>
        <v>40238</v>
      </c>
      <c r="E194" s="44">
        <f>ZZZ__FnCalls!A10</f>
        <v>40269</v>
      </c>
      <c r="F194" s="44">
        <f>ZZZ__FnCalls!A11</f>
        <v>40299</v>
      </c>
      <c r="G194" s="44">
        <f>ZZZ__FnCalls!A12</f>
        <v>40330</v>
      </c>
      <c r="H194" s="44">
        <f>ZZZ__FnCalls!A13</f>
        <v>40360</v>
      </c>
      <c r="I194" s="44">
        <f>ZZZ__FnCalls!A14</f>
        <v>40391</v>
      </c>
      <c r="J194" s="44">
        <f>ZZZ__FnCalls!A15</f>
        <v>40422</v>
      </c>
      <c r="K194" s="44">
        <f>ZZZ__FnCalls!A16</f>
        <v>40452</v>
      </c>
      <c r="L194" s="44">
        <f>ZZZ__FnCalls!A17</f>
        <v>40483</v>
      </c>
      <c r="M194" s="44">
        <f>ZZZ__FnCalls!A18</f>
        <v>40513</v>
      </c>
      <c r="N194" s="45">
        <f>ZZZ__FnCalls!A7</f>
        <v>40179</v>
      </c>
      <c r="O194" s="44">
        <f>ZZZ__FnCalls!A19</f>
        <v>40544</v>
      </c>
      <c r="P194" s="44">
        <f>ZZZ__FnCalls!A20</f>
        <v>40575</v>
      </c>
      <c r="Q194" s="44">
        <f>ZZZ__FnCalls!A21</f>
        <v>40603</v>
      </c>
      <c r="R194" s="44">
        <f>ZZZ__FnCalls!A22</f>
        <v>40634</v>
      </c>
      <c r="S194" s="44">
        <f>ZZZ__FnCalls!A23</f>
        <v>40664</v>
      </c>
      <c r="T194" s="44">
        <f>ZZZ__FnCalls!A24</f>
        <v>40695</v>
      </c>
      <c r="U194" s="44">
        <f>ZZZ__FnCalls!A25</f>
        <v>40725</v>
      </c>
      <c r="V194" s="44">
        <f>ZZZ__FnCalls!A26</f>
        <v>40756</v>
      </c>
      <c r="W194" s="44">
        <f>ZZZ__FnCalls!A27</f>
        <v>40787</v>
      </c>
      <c r="X194" s="44">
        <f>ZZZ__FnCalls!A28</f>
        <v>40817</v>
      </c>
      <c r="Y194" s="44">
        <f>ZZZ__FnCalls!A29</f>
        <v>40848</v>
      </c>
      <c r="Z194" s="44">
        <f>ZZZ__FnCalls!A30</f>
        <v>40878</v>
      </c>
      <c r="AA194" s="45">
        <f>ZZZ__FnCalls!A19</f>
        <v>40544</v>
      </c>
      <c r="AB194" s="44">
        <f>ZZZ__FnCalls!A31</f>
        <v>40909</v>
      </c>
      <c r="AC194" s="44">
        <f>ZZZ__FnCalls!A32</f>
        <v>40940</v>
      </c>
      <c r="AD194" s="44">
        <f>ZZZ__FnCalls!A33</f>
        <v>40969</v>
      </c>
      <c r="AE194" s="44">
        <f>ZZZ__FnCalls!A34</f>
        <v>41000</v>
      </c>
      <c r="AF194" s="44">
        <f>ZZZ__FnCalls!A35</f>
        <v>41030</v>
      </c>
      <c r="AG194" s="44">
        <f>ZZZ__FnCalls!A36</f>
        <v>41061</v>
      </c>
      <c r="AH194" s="44">
        <f>ZZZ__FnCalls!A37</f>
        <v>41091</v>
      </c>
      <c r="AI194" s="44">
        <f>ZZZ__FnCalls!A38</f>
        <v>41122</v>
      </c>
      <c r="AJ194" s="44">
        <f>ZZZ__FnCalls!A39</f>
        <v>41153</v>
      </c>
      <c r="AK194" s="44">
        <f>ZZZ__FnCalls!A40</f>
        <v>41183</v>
      </c>
      <c r="AL194" s="44">
        <f>ZZZ__FnCalls!A41</f>
        <v>41214</v>
      </c>
      <c r="AM194" s="44">
        <f>ZZZ__FnCalls!A42</f>
        <v>41244</v>
      </c>
      <c r="AN194" s="45">
        <f>ZZZ__FnCalls!A31</f>
        <v>40909</v>
      </c>
      <c r="AO194" s="44">
        <f>ZZZ__FnCalls!A43</f>
        <v>41275</v>
      </c>
      <c r="AP194" s="44">
        <f>ZZZ__FnCalls!A44</f>
        <v>41306</v>
      </c>
      <c r="AQ194" s="44">
        <f>ZZZ__FnCalls!A45</f>
        <v>41334</v>
      </c>
      <c r="AR194" s="44">
        <f>ZZZ__FnCalls!A46</f>
        <v>41365</v>
      </c>
      <c r="AS194" s="44">
        <f>ZZZ__FnCalls!A47</f>
        <v>41395</v>
      </c>
      <c r="AT194" s="44">
        <f>ZZZ__FnCalls!A48</f>
        <v>41426</v>
      </c>
      <c r="AU194" s="44">
        <f>ZZZ__FnCalls!A49</f>
        <v>41456</v>
      </c>
      <c r="AV194" s="44">
        <f>ZZZ__FnCalls!A50</f>
        <v>41487</v>
      </c>
      <c r="AW194" s="44">
        <f>ZZZ__FnCalls!A51</f>
        <v>41518</v>
      </c>
      <c r="AX194" s="44">
        <f>ZZZ__FnCalls!A52</f>
        <v>41548</v>
      </c>
      <c r="AY194" s="44">
        <f>ZZZ__FnCalls!A53</f>
        <v>41579</v>
      </c>
      <c r="AZ194" s="44">
        <f>ZZZ__FnCalls!A54</f>
        <v>41609</v>
      </c>
      <c r="BA194" s="45">
        <f>ZZZ__FnCalls!A43</f>
        <v>41275</v>
      </c>
      <c r="BB194" s="44">
        <f>ZZZ__FnCalls!A55</f>
        <v>41640</v>
      </c>
      <c r="BC194" s="44">
        <f>ZZZ__FnCalls!A56</f>
        <v>41671</v>
      </c>
      <c r="BD194" s="44">
        <f>ZZZ__FnCalls!A57</f>
        <v>41699</v>
      </c>
      <c r="BE194" s="44">
        <f>ZZZ__FnCalls!A58</f>
        <v>41730</v>
      </c>
      <c r="BF194" s="44">
        <f>ZZZ__FnCalls!A59</f>
        <v>41760</v>
      </c>
      <c r="BG194" s="44">
        <f>ZZZ__FnCalls!A60</f>
        <v>41791</v>
      </c>
      <c r="BH194" s="44">
        <f>ZZZ__FnCalls!A61</f>
        <v>41821</v>
      </c>
      <c r="BI194" s="44">
        <f>ZZZ__FnCalls!A62</f>
        <v>41852</v>
      </c>
      <c r="BJ194" s="44">
        <f>ZZZ__FnCalls!A63</f>
        <v>41883</v>
      </c>
      <c r="BK194" s="44">
        <f>ZZZ__FnCalls!A64</f>
        <v>41913</v>
      </c>
      <c r="BL194" s="44">
        <f>ZZZ__FnCalls!A65</f>
        <v>41944</v>
      </c>
      <c r="BM194" s="44">
        <f>ZZZ__FnCalls!A66</f>
        <v>41974</v>
      </c>
      <c r="BN194" s="45">
        <f>ZZZ__FnCalls!A55</f>
        <v>41640</v>
      </c>
      <c r="BO194" s="44">
        <f>ZZZ__FnCalls!A67</f>
        <v>42005</v>
      </c>
      <c r="BP194" s="44">
        <f>ZZZ__FnCalls!A68</f>
        <v>42036</v>
      </c>
      <c r="BQ194" s="44">
        <f>ZZZ__FnCalls!A69</f>
        <v>42064</v>
      </c>
      <c r="BR194" s="44">
        <f>ZZZ__FnCalls!A70</f>
        <v>42095</v>
      </c>
      <c r="BS194" s="44">
        <f>ZZZ__FnCalls!A71</f>
        <v>42125</v>
      </c>
      <c r="BT194" s="44">
        <f>ZZZ__FnCalls!A72</f>
        <v>42156</v>
      </c>
      <c r="BU194" s="44">
        <f>ZZZ__FnCalls!A73</f>
        <v>42186</v>
      </c>
      <c r="BV194" s="44">
        <f>ZZZ__FnCalls!A74</f>
        <v>42217</v>
      </c>
      <c r="BW194" s="44">
        <f>ZZZ__FnCalls!A75</f>
        <v>42248</v>
      </c>
      <c r="BX194" s="44">
        <f>ZZZ__FnCalls!A76</f>
        <v>42278</v>
      </c>
      <c r="BY194" s="44">
        <f>ZZZ__FnCalls!A77</f>
        <v>42309</v>
      </c>
      <c r="BZ194" s="44">
        <f>ZZZ__FnCalls!A78</f>
        <v>42339</v>
      </c>
      <c r="CA194" s="45">
        <f>ZZZ__FnCalls!A67</f>
        <v>42005</v>
      </c>
      <c r="CB194" s="44">
        <f>ZZZ__FnCalls!A79</f>
        <v>42370</v>
      </c>
      <c r="CC194" s="44">
        <f>ZZZ__FnCalls!A80</f>
        <v>42401</v>
      </c>
      <c r="CD194" s="44">
        <f>ZZZ__FnCalls!A81</f>
        <v>42430</v>
      </c>
      <c r="CE194" s="44">
        <f>ZZZ__FnCalls!A82</f>
        <v>42461</v>
      </c>
      <c r="CF194" s="44">
        <f>ZZZ__FnCalls!A83</f>
        <v>42491</v>
      </c>
      <c r="CG194" s="44">
        <f>ZZZ__FnCalls!A84</f>
        <v>42522</v>
      </c>
      <c r="CH194" s="44">
        <f>ZZZ__FnCalls!A85</f>
        <v>42552</v>
      </c>
      <c r="CI194" s="44">
        <f>ZZZ__FnCalls!A86</f>
        <v>42583</v>
      </c>
      <c r="CJ194" s="44">
        <f>ZZZ__FnCalls!A87</f>
        <v>42614</v>
      </c>
      <c r="CK194" s="44">
        <f>ZZZ__FnCalls!A88</f>
        <v>42644</v>
      </c>
      <c r="CL194" s="44">
        <f>ZZZ__FnCalls!A89</f>
        <v>42675</v>
      </c>
      <c r="CM194" s="44">
        <f>ZZZ__FnCalls!A90</f>
        <v>42705</v>
      </c>
      <c r="CN194" s="45">
        <f>ZZZ__FnCalls!A79</f>
        <v>42370</v>
      </c>
      <c r="CO194" s="44">
        <f>ZZZ__FnCalls!A91</f>
        <v>42736</v>
      </c>
      <c r="CP194" s="44">
        <f>ZZZ__FnCalls!A92</f>
        <v>42767</v>
      </c>
      <c r="CQ194" s="44">
        <f>ZZZ__FnCalls!A93</f>
        <v>42795</v>
      </c>
      <c r="CR194" s="44">
        <f>ZZZ__FnCalls!A94</f>
        <v>42826</v>
      </c>
      <c r="CS194" s="44">
        <f>ZZZ__FnCalls!A95</f>
        <v>42856</v>
      </c>
      <c r="CT194" s="44">
        <f>ZZZ__FnCalls!A96</f>
        <v>42887</v>
      </c>
      <c r="CU194" s="44">
        <f>ZZZ__FnCalls!A97</f>
        <v>42917</v>
      </c>
      <c r="CV194" s="44">
        <f>ZZZ__FnCalls!A98</f>
        <v>42948</v>
      </c>
      <c r="CW194" s="44">
        <f>ZZZ__FnCalls!A99</f>
        <v>42979</v>
      </c>
      <c r="CX194" s="44">
        <f>ZZZ__FnCalls!A100</f>
        <v>43009</v>
      </c>
      <c r="CY194" s="44">
        <f>ZZZ__FnCalls!A101</f>
        <v>43040</v>
      </c>
      <c r="CZ194" s="44">
        <f>ZZZ__FnCalls!A102</f>
        <v>43070</v>
      </c>
      <c r="DA194" s="45">
        <f>ZZZ__FnCalls!A91</f>
        <v>42736</v>
      </c>
      <c r="DB194" s="44">
        <f>ZZZ__FnCalls!A103</f>
        <v>43101</v>
      </c>
      <c r="DC194" s="44">
        <f>ZZZ__FnCalls!A104</f>
        <v>43132</v>
      </c>
      <c r="DD194" s="44">
        <f>ZZZ__FnCalls!A105</f>
        <v>43160</v>
      </c>
      <c r="DE194" s="44">
        <f>ZZZ__FnCalls!A106</f>
        <v>43191</v>
      </c>
      <c r="DF194" s="44">
        <f>ZZZ__FnCalls!A107</f>
        <v>43221</v>
      </c>
      <c r="DG194" s="44">
        <f>ZZZ__FnCalls!A108</f>
        <v>43252</v>
      </c>
      <c r="DH194" s="44">
        <f>ZZZ__FnCalls!A109</f>
        <v>43282</v>
      </c>
      <c r="DI194" s="44">
        <f>ZZZ__FnCalls!A110</f>
        <v>43313</v>
      </c>
      <c r="DJ194" s="44">
        <f>ZZZ__FnCalls!A111</f>
        <v>43344</v>
      </c>
      <c r="DK194" s="44">
        <f>ZZZ__FnCalls!A112</f>
        <v>43374</v>
      </c>
      <c r="DL194" s="44">
        <f>ZZZ__FnCalls!A113</f>
        <v>43405</v>
      </c>
      <c r="DM194" s="44">
        <f>ZZZ__FnCalls!A114</f>
        <v>43435</v>
      </c>
      <c r="DN194" s="45">
        <f>ZZZ__FnCalls!A103</f>
        <v>43101</v>
      </c>
      <c r="DO194" s="44">
        <f>ZZZ__FnCalls!A115</f>
        <v>43466</v>
      </c>
      <c r="DP194" s="44">
        <f>ZZZ__FnCalls!A116</f>
        <v>43497</v>
      </c>
      <c r="DQ194" s="44">
        <f>ZZZ__FnCalls!A117</f>
        <v>43525</v>
      </c>
      <c r="DR194" s="44">
        <f>ZZZ__FnCalls!A118</f>
        <v>43556</v>
      </c>
      <c r="DS194" s="44">
        <f>ZZZ__FnCalls!A119</f>
        <v>43586</v>
      </c>
      <c r="DT194" s="44">
        <f>ZZZ__FnCalls!A120</f>
        <v>43617</v>
      </c>
      <c r="DU194" s="44">
        <f>ZZZ__FnCalls!A121</f>
        <v>43647</v>
      </c>
      <c r="DV194" s="44">
        <f>ZZZ__FnCalls!A122</f>
        <v>43678</v>
      </c>
      <c r="DW194" s="44">
        <f>ZZZ__FnCalls!A123</f>
        <v>43709</v>
      </c>
      <c r="DX194" s="44">
        <f>ZZZ__FnCalls!A124</f>
        <v>43739</v>
      </c>
      <c r="DY194" s="44">
        <f>ZZZ__FnCalls!A125</f>
        <v>43770</v>
      </c>
      <c r="DZ194" s="44">
        <f>ZZZ__FnCalls!A126</f>
        <v>43800</v>
      </c>
      <c r="EA194" s="45">
        <f>ZZZ__FnCalls!A115</f>
        <v>43466</v>
      </c>
      <c r="EB194" s="44">
        <f>ZZZ__FnCalls!A127</f>
        <v>43831</v>
      </c>
      <c r="EC194" s="44">
        <f>ZZZ__FnCalls!A128</f>
        <v>43862</v>
      </c>
      <c r="ED194" s="44">
        <f>ZZZ__FnCalls!A129</f>
        <v>43891</v>
      </c>
      <c r="EE194" s="44">
        <f>ZZZ__FnCalls!A130</f>
        <v>43922</v>
      </c>
      <c r="EF194" s="44">
        <f>ZZZ__FnCalls!A131</f>
        <v>43952</v>
      </c>
      <c r="EG194" s="44">
        <f>ZZZ__FnCalls!A132</f>
        <v>43983</v>
      </c>
      <c r="EH194" s="44">
        <f>ZZZ__FnCalls!A133</f>
        <v>44013</v>
      </c>
      <c r="EI194" s="44">
        <f>ZZZ__FnCalls!A134</f>
        <v>44044</v>
      </c>
      <c r="EJ194" s="44">
        <f>ZZZ__FnCalls!A135</f>
        <v>44075</v>
      </c>
      <c r="EK194" s="44">
        <f>ZZZ__FnCalls!A136</f>
        <v>44105</v>
      </c>
      <c r="EL194" s="44">
        <f>ZZZ__FnCalls!A137</f>
        <v>44136</v>
      </c>
      <c r="EM194" s="44">
        <f>ZZZ__FnCalls!A138</f>
        <v>44166</v>
      </c>
      <c r="EN194" s="45">
        <f>ZZZ__FnCalls!A127</f>
        <v>43831</v>
      </c>
    </row>
    <row r="195" spans="1:144" ht="12.75" customHeight="1">
      <c r="A195" s="2" t="str">
        <f>"Final_Sales_mean_2"</f>
        <v>Final_Sales_mean_2</v>
      </c>
    </row>
    <row r="196" spans="1:144" ht="12.75" customHeight="1">
      <c r="B196" s="19" t="str">
        <f>ZZZ__FnCalls!F7</f>
        <v>Jan 2010</v>
      </c>
      <c r="C196" s="20" t="str">
        <f>ZZZ__FnCalls!F8</f>
        <v>Feb 2010</v>
      </c>
      <c r="D196" s="20" t="str">
        <f>ZZZ__FnCalls!F9</f>
        <v>Mar 2010</v>
      </c>
      <c r="E196" s="20" t="str">
        <f>ZZZ__FnCalls!F10</f>
        <v>Apr 2010</v>
      </c>
      <c r="F196" s="20" t="str">
        <f>ZZZ__FnCalls!F11</f>
        <v>May 2010</v>
      </c>
      <c r="G196" s="20" t="str">
        <f>ZZZ__FnCalls!F12</f>
        <v>Jun 2010</v>
      </c>
      <c r="H196" s="20" t="str">
        <f>ZZZ__FnCalls!F13</f>
        <v>Jul 2010</v>
      </c>
      <c r="I196" s="20" t="str">
        <f>ZZZ__FnCalls!F14</f>
        <v>Aug 2010</v>
      </c>
      <c r="J196" s="20" t="str">
        <f>ZZZ__FnCalls!F15</f>
        <v>Sep 2010</v>
      </c>
      <c r="K196" s="20" t="str">
        <f>ZZZ__FnCalls!F16</f>
        <v>Oct 2010</v>
      </c>
      <c r="L196" s="20" t="str">
        <f>ZZZ__FnCalls!F17</f>
        <v>Nov 2010</v>
      </c>
      <c r="M196" s="20" t="str">
        <f>ZZZ__FnCalls!F18</f>
        <v>Dec 2010</v>
      </c>
      <c r="N196" s="21" t="str">
        <f>ZZZ__FnCalls!H7</f>
        <v>2010</v>
      </c>
      <c r="O196" s="20" t="str">
        <f>ZZZ__FnCalls!F19</f>
        <v>Jan 2011</v>
      </c>
      <c r="P196" s="20" t="str">
        <f>ZZZ__FnCalls!F20</f>
        <v>Feb 2011</v>
      </c>
      <c r="Q196" s="20" t="str">
        <f>ZZZ__FnCalls!F21</f>
        <v>Mar 2011</v>
      </c>
      <c r="R196" s="20" t="str">
        <f>ZZZ__FnCalls!F22</f>
        <v>Apr 2011</v>
      </c>
      <c r="S196" s="20" t="str">
        <f>ZZZ__FnCalls!F23</f>
        <v>May 2011</v>
      </c>
      <c r="T196" s="20" t="str">
        <f>ZZZ__FnCalls!F24</f>
        <v>Jun 2011</v>
      </c>
      <c r="U196" s="20" t="str">
        <f>ZZZ__FnCalls!F25</f>
        <v>Jul 2011</v>
      </c>
      <c r="V196" s="20" t="str">
        <f>ZZZ__FnCalls!F26</f>
        <v>Aug 2011</v>
      </c>
      <c r="W196" s="20" t="str">
        <f>ZZZ__FnCalls!F27</f>
        <v>Sep 2011</v>
      </c>
      <c r="X196" s="20" t="str">
        <f>ZZZ__FnCalls!F28</f>
        <v>Oct 2011</v>
      </c>
      <c r="Y196" s="20" t="str">
        <f>ZZZ__FnCalls!F29</f>
        <v>Nov 2011</v>
      </c>
      <c r="Z196" s="20" t="str">
        <f>ZZZ__FnCalls!F30</f>
        <v>Dec 2011</v>
      </c>
      <c r="AA196" s="21" t="str">
        <f>ZZZ__FnCalls!H19</f>
        <v>2011</v>
      </c>
      <c r="AB196" s="20" t="str">
        <f>ZZZ__FnCalls!F31</f>
        <v>Jan 2012</v>
      </c>
      <c r="AC196" s="20" t="str">
        <f>ZZZ__FnCalls!F32</f>
        <v>Feb 2012</v>
      </c>
      <c r="AD196" s="20" t="str">
        <f>ZZZ__FnCalls!F33</f>
        <v>Mar 2012</v>
      </c>
      <c r="AE196" s="20" t="str">
        <f>ZZZ__FnCalls!F34</f>
        <v>Apr 2012</v>
      </c>
      <c r="AF196" s="20" t="str">
        <f>ZZZ__FnCalls!F35</f>
        <v>May 2012</v>
      </c>
      <c r="AG196" s="20" t="str">
        <f>ZZZ__FnCalls!F36</f>
        <v>Jun 2012</v>
      </c>
      <c r="AH196" s="20" t="str">
        <f>ZZZ__FnCalls!F37</f>
        <v>Jul 2012</v>
      </c>
      <c r="AI196" s="20" t="str">
        <f>ZZZ__FnCalls!F38</f>
        <v>Aug 2012</v>
      </c>
      <c r="AJ196" s="20" t="str">
        <f>ZZZ__FnCalls!F39</f>
        <v>Sep 2012</v>
      </c>
      <c r="AK196" s="20" t="str">
        <f>ZZZ__FnCalls!F40</f>
        <v>Oct 2012</v>
      </c>
      <c r="AL196" s="20" t="str">
        <f>ZZZ__FnCalls!F41</f>
        <v>Nov 2012</v>
      </c>
      <c r="AM196" s="20" t="str">
        <f>ZZZ__FnCalls!F42</f>
        <v>Dec 2012</v>
      </c>
      <c r="AN196" s="21" t="str">
        <f>ZZZ__FnCalls!H31</f>
        <v>2012</v>
      </c>
      <c r="AO196" s="20" t="str">
        <f>ZZZ__FnCalls!F43</f>
        <v>Jan 2013</v>
      </c>
      <c r="AP196" s="20" t="str">
        <f>ZZZ__FnCalls!F44</f>
        <v>Feb 2013</v>
      </c>
      <c r="AQ196" s="20" t="str">
        <f>ZZZ__FnCalls!F45</f>
        <v>Mar 2013</v>
      </c>
      <c r="AR196" s="20" t="str">
        <f>ZZZ__FnCalls!F46</f>
        <v>Apr 2013</v>
      </c>
      <c r="AS196" s="20" t="str">
        <f>ZZZ__FnCalls!F47</f>
        <v>May 2013</v>
      </c>
      <c r="AT196" s="20" t="str">
        <f>ZZZ__FnCalls!F48</f>
        <v>Jun 2013</v>
      </c>
      <c r="AU196" s="20" t="str">
        <f>ZZZ__FnCalls!F49</f>
        <v>Jul 2013</v>
      </c>
      <c r="AV196" s="20" t="str">
        <f>ZZZ__FnCalls!F50</f>
        <v>Aug 2013</v>
      </c>
      <c r="AW196" s="20" t="str">
        <f>ZZZ__FnCalls!F51</f>
        <v>Sep 2013</v>
      </c>
      <c r="AX196" s="20" t="str">
        <f>ZZZ__FnCalls!F52</f>
        <v>Oct 2013</v>
      </c>
      <c r="AY196" s="20" t="str">
        <f>ZZZ__FnCalls!F53</f>
        <v>Nov 2013</v>
      </c>
      <c r="AZ196" s="20" t="str">
        <f>ZZZ__FnCalls!F54</f>
        <v>Dec 2013</v>
      </c>
      <c r="BA196" s="21" t="str">
        <f>ZZZ__FnCalls!H43</f>
        <v>2013</v>
      </c>
      <c r="BB196" s="20" t="str">
        <f>ZZZ__FnCalls!F55</f>
        <v>Jan 2014</v>
      </c>
      <c r="BC196" s="20" t="str">
        <f>ZZZ__FnCalls!F56</f>
        <v>Feb 2014</v>
      </c>
      <c r="BD196" s="20" t="str">
        <f>ZZZ__FnCalls!F57</f>
        <v>Mar 2014</v>
      </c>
      <c r="BE196" s="20" t="str">
        <f>ZZZ__FnCalls!F58</f>
        <v>Apr 2014</v>
      </c>
      <c r="BF196" s="20" t="str">
        <f>ZZZ__FnCalls!F59</f>
        <v>May 2014</v>
      </c>
      <c r="BG196" s="20" t="str">
        <f>ZZZ__FnCalls!F60</f>
        <v>Jun 2014</v>
      </c>
      <c r="BH196" s="20" t="str">
        <f>ZZZ__FnCalls!F61</f>
        <v>Jul 2014</v>
      </c>
      <c r="BI196" s="20" t="str">
        <f>ZZZ__FnCalls!F62</f>
        <v>Aug 2014</v>
      </c>
      <c r="BJ196" s="20" t="str">
        <f>ZZZ__FnCalls!F63</f>
        <v>Sep 2014</v>
      </c>
      <c r="BK196" s="20" t="str">
        <f>ZZZ__FnCalls!F64</f>
        <v>Oct 2014</v>
      </c>
      <c r="BL196" s="20" t="str">
        <f>ZZZ__FnCalls!F65</f>
        <v>Nov 2014</v>
      </c>
      <c r="BM196" s="20" t="str">
        <f>ZZZ__FnCalls!F66</f>
        <v>Dec 2014</v>
      </c>
      <c r="BN196" s="21" t="str">
        <f>ZZZ__FnCalls!H55</f>
        <v>2014</v>
      </c>
      <c r="BO196" s="20" t="str">
        <f>ZZZ__FnCalls!F67</f>
        <v>Jan 2015</v>
      </c>
      <c r="BP196" s="20" t="str">
        <f>ZZZ__FnCalls!F68</f>
        <v>Feb 2015</v>
      </c>
      <c r="BQ196" s="20" t="str">
        <f>ZZZ__FnCalls!F69</f>
        <v>Mar 2015</v>
      </c>
      <c r="BR196" s="20" t="str">
        <f>ZZZ__FnCalls!F70</f>
        <v>Apr 2015</v>
      </c>
      <c r="BS196" s="20" t="str">
        <f>ZZZ__FnCalls!F71</f>
        <v>May 2015</v>
      </c>
      <c r="BT196" s="20" t="str">
        <f>ZZZ__FnCalls!F72</f>
        <v>Jun 2015</v>
      </c>
      <c r="BU196" s="20" t="str">
        <f>ZZZ__FnCalls!F73</f>
        <v>Jul 2015</v>
      </c>
      <c r="BV196" s="20" t="str">
        <f>ZZZ__FnCalls!F74</f>
        <v>Aug 2015</v>
      </c>
      <c r="BW196" s="20" t="str">
        <f>ZZZ__FnCalls!F75</f>
        <v>Sep 2015</v>
      </c>
      <c r="BX196" s="20" t="str">
        <f>ZZZ__FnCalls!F76</f>
        <v>Oct 2015</v>
      </c>
      <c r="BY196" s="20" t="str">
        <f>ZZZ__FnCalls!F77</f>
        <v>Nov 2015</v>
      </c>
      <c r="BZ196" s="20" t="str">
        <f>ZZZ__FnCalls!F78</f>
        <v>Dec 2015</v>
      </c>
      <c r="CA196" s="21" t="str">
        <f>ZZZ__FnCalls!H67</f>
        <v>2015</v>
      </c>
      <c r="CB196" s="20" t="str">
        <f>ZZZ__FnCalls!F79</f>
        <v>Jan 2016</v>
      </c>
      <c r="CC196" s="20" t="str">
        <f>ZZZ__FnCalls!F80</f>
        <v>Feb 2016</v>
      </c>
      <c r="CD196" s="20" t="str">
        <f>ZZZ__FnCalls!F81</f>
        <v>Mar 2016</v>
      </c>
      <c r="CE196" s="20" t="str">
        <f>ZZZ__FnCalls!F82</f>
        <v>Apr 2016</v>
      </c>
      <c r="CF196" s="20" t="str">
        <f>ZZZ__FnCalls!F83</f>
        <v>May 2016</v>
      </c>
      <c r="CG196" s="20" t="str">
        <f>ZZZ__FnCalls!F84</f>
        <v>Jun 2016</v>
      </c>
      <c r="CH196" s="20" t="str">
        <f>ZZZ__FnCalls!F85</f>
        <v>Jul 2016</v>
      </c>
      <c r="CI196" s="20" t="str">
        <f>ZZZ__FnCalls!F86</f>
        <v>Aug 2016</v>
      </c>
      <c r="CJ196" s="20" t="str">
        <f>ZZZ__FnCalls!F87</f>
        <v>Sep 2016</v>
      </c>
      <c r="CK196" s="20" t="str">
        <f>ZZZ__FnCalls!F88</f>
        <v>Oct 2016</v>
      </c>
      <c r="CL196" s="20" t="str">
        <f>ZZZ__FnCalls!F89</f>
        <v>Nov 2016</v>
      </c>
      <c r="CM196" s="20" t="str">
        <f>ZZZ__FnCalls!F90</f>
        <v>Dec 2016</v>
      </c>
      <c r="CN196" s="21" t="str">
        <f>ZZZ__FnCalls!H79</f>
        <v>2016</v>
      </c>
      <c r="CO196" s="20" t="str">
        <f>ZZZ__FnCalls!F91</f>
        <v>Jan 2017</v>
      </c>
      <c r="CP196" s="20" t="str">
        <f>ZZZ__FnCalls!F92</f>
        <v>Feb 2017</v>
      </c>
      <c r="CQ196" s="20" t="str">
        <f>ZZZ__FnCalls!F93</f>
        <v>Mar 2017</v>
      </c>
      <c r="CR196" s="20" t="str">
        <f>ZZZ__FnCalls!F94</f>
        <v>Apr 2017</v>
      </c>
      <c r="CS196" s="20" t="str">
        <f>ZZZ__FnCalls!F95</f>
        <v>May 2017</v>
      </c>
      <c r="CT196" s="20" t="str">
        <f>ZZZ__FnCalls!F96</f>
        <v>Jun 2017</v>
      </c>
      <c r="CU196" s="20" t="str">
        <f>ZZZ__FnCalls!F97</f>
        <v>Jul 2017</v>
      </c>
      <c r="CV196" s="20" t="str">
        <f>ZZZ__FnCalls!F98</f>
        <v>Aug 2017</v>
      </c>
      <c r="CW196" s="20" t="str">
        <f>ZZZ__FnCalls!F99</f>
        <v>Sep 2017</v>
      </c>
      <c r="CX196" s="20" t="str">
        <f>ZZZ__FnCalls!F100</f>
        <v>Oct 2017</v>
      </c>
      <c r="CY196" s="20" t="str">
        <f>ZZZ__FnCalls!F101</f>
        <v>Nov 2017</v>
      </c>
      <c r="CZ196" s="20" t="str">
        <f>ZZZ__FnCalls!F102</f>
        <v>Dec 2017</v>
      </c>
      <c r="DA196" s="21" t="str">
        <f>ZZZ__FnCalls!H91</f>
        <v>2017</v>
      </c>
      <c r="DB196" s="20" t="str">
        <f>ZZZ__FnCalls!F103</f>
        <v>Jan 2018</v>
      </c>
      <c r="DC196" s="20" t="str">
        <f>ZZZ__FnCalls!F104</f>
        <v>Feb 2018</v>
      </c>
      <c r="DD196" s="20" t="str">
        <f>ZZZ__FnCalls!F105</f>
        <v>Mar 2018</v>
      </c>
      <c r="DE196" s="20" t="str">
        <f>ZZZ__FnCalls!F106</f>
        <v>Apr 2018</v>
      </c>
      <c r="DF196" s="20" t="str">
        <f>ZZZ__FnCalls!F107</f>
        <v>May 2018</v>
      </c>
      <c r="DG196" s="20" t="str">
        <f>ZZZ__FnCalls!F108</f>
        <v>Jun 2018</v>
      </c>
      <c r="DH196" s="20" t="str">
        <f>ZZZ__FnCalls!F109</f>
        <v>Jul 2018</v>
      </c>
      <c r="DI196" s="20" t="str">
        <f>ZZZ__FnCalls!F110</f>
        <v>Aug 2018</v>
      </c>
      <c r="DJ196" s="20" t="str">
        <f>ZZZ__FnCalls!F111</f>
        <v>Sep 2018</v>
      </c>
      <c r="DK196" s="20" t="str">
        <f>ZZZ__FnCalls!F112</f>
        <v>Oct 2018</v>
      </c>
      <c r="DL196" s="20" t="str">
        <f>ZZZ__FnCalls!F113</f>
        <v>Nov 2018</v>
      </c>
      <c r="DM196" s="20" t="str">
        <f>ZZZ__FnCalls!F114</f>
        <v>Dec 2018</v>
      </c>
      <c r="DN196" s="21" t="str">
        <f>ZZZ__FnCalls!H103</f>
        <v>2018</v>
      </c>
      <c r="DO196" s="20" t="str">
        <f>ZZZ__FnCalls!F115</f>
        <v>Jan 2019</v>
      </c>
      <c r="DP196" s="20" t="str">
        <f>ZZZ__FnCalls!F116</f>
        <v>Feb 2019</v>
      </c>
      <c r="DQ196" s="20" t="str">
        <f>ZZZ__FnCalls!F117</f>
        <v>Mar 2019</v>
      </c>
      <c r="DR196" s="20" t="str">
        <f>ZZZ__FnCalls!F118</f>
        <v>Apr 2019</v>
      </c>
      <c r="DS196" s="20" t="str">
        <f>ZZZ__FnCalls!F119</f>
        <v>May 2019</v>
      </c>
      <c r="DT196" s="20" t="str">
        <f>ZZZ__FnCalls!F120</f>
        <v>Jun 2019</v>
      </c>
      <c r="DU196" s="20" t="str">
        <f>ZZZ__FnCalls!F121</f>
        <v>Jul 2019</v>
      </c>
      <c r="DV196" s="20" t="str">
        <f>ZZZ__FnCalls!F122</f>
        <v>Aug 2019</v>
      </c>
      <c r="DW196" s="20" t="str">
        <f>ZZZ__FnCalls!F123</f>
        <v>Sep 2019</v>
      </c>
      <c r="DX196" s="20" t="str">
        <f>ZZZ__FnCalls!F124</f>
        <v>Oct 2019</v>
      </c>
      <c r="DY196" s="20" t="str">
        <f>ZZZ__FnCalls!F125</f>
        <v>Nov 2019</v>
      </c>
      <c r="DZ196" s="20" t="str">
        <f>ZZZ__FnCalls!F126</f>
        <v>Dec 2019</v>
      </c>
      <c r="EA196" s="21" t="str">
        <f>ZZZ__FnCalls!H115</f>
        <v>2019</v>
      </c>
      <c r="EB196" s="20" t="str">
        <f>ZZZ__FnCalls!F127</f>
        <v>Jan 2020</v>
      </c>
      <c r="EC196" s="20" t="str">
        <f>ZZZ__FnCalls!F128</f>
        <v>Feb 2020</v>
      </c>
      <c r="ED196" s="20" t="str">
        <f>ZZZ__FnCalls!F129</f>
        <v>Mar 2020</v>
      </c>
      <c r="EE196" s="20" t="str">
        <f>ZZZ__FnCalls!F130</f>
        <v>Apr 2020</v>
      </c>
      <c r="EF196" s="20" t="str">
        <f>ZZZ__FnCalls!F131</f>
        <v>May 2020</v>
      </c>
      <c r="EG196" s="20" t="str">
        <f>ZZZ__FnCalls!F132</f>
        <v>Jun 2020</v>
      </c>
      <c r="EH196" s="20" t="str">
        <f>ZZZ__FnCalls!F133</f>
        <v>Jul 2020</v>
      </c>
      <c r="EI196" s="20" t="str">
        <f>ZZZ__FnCalls!F134</f>
        <v>Aug 2020</v>
      </c>
      <c r="EJ196" s="20" t="str">
        <f>ZZZ__FnCalls!F135</f>
        <v>Sep 2020</v>
      </c>
      <c r="EK196" s="20" t="str">
        <f>ZZZ__FnCalls!F136</f>
        <v>Oct 2020</v>
      </c>
      <c r="EL196" s="20" t="str">
        <f>ZZZ__FnCalls!F137</f>
        <v>Nov 2020</v>
      </c>
      <c r="EM196" s="20" t="str">
        <f>ZZZ__FnCalls!F138</f>
        <v>Dec 2020</v>
      </c>
      <c r="EN196" s="21" t="str">
        <f>ZZZ__FnCalls!H127</f>
        <v>2020</v>
      </c>
    </row>
    <row r="197" spans="1:144" ht="12.75" customHeight="1">
      <c r="A197" s="5"/>
      <c r="B197" s="44" t="str">
        <f>ZZZ__FnCalls!F7</f>
        <v>Jan 2010</v>
      </c>
      <c r="C197" s="44" t="str">
        <f>ZZZ__FnCalls!F8</f>
        <v>Feb 2010</v>
      </c>
      <c r="D197" s="44" t="str">
        <f>ZZZ__FnCalls!F9</f>
        <v>Mar 2010</v>
      </c>
      <c r="E197" s="44" t="str">
        <f>ZZZ__FnCalls!F10</f>
        <v>Apr 2010</v>
      </c>
      <c r="F197" s="44" t="str">
        <f>ZZZ__FnCalls!F11</f>
        <v>May 2010</v>
      </c>
      <c r="G197" s="44" t="str">
        <f>ZZZ__FnCalls!F12</f>
        <v>Jun 2010</v>
      </c>
      <c r="H197" s="44" t="str">
        <f>ZZZ__FnCalls!F13</f>
        <v>Jul 2010</v>
      </c>
      <c r="I197" s="44" t="str">
        <f>ZZZ__FnCalls!F14</f>
        <v>Aug 2010</v>
      </c>
      <c r="J197" s="44" t="str">
        <f>ZZZ__FnCalls!F15</f>
        <v>Sep 2010</v>
      </c>
      <c r="K197" s="44" t="str">
        <f>ZZZ__FnCalls!F16</f>
        <v>Oct 2010</v>
      </c>
      <c r="L197" s="44" t="str">
        <f>ZZZ__FnCalls!F17</f>
        <v>Nov 2010</v>
      </c>
      <c r="M197" s="44" t="str">
        <f>ZZZ__FnCalls!F18</f>
        <v>Dec 2010</v>
      </c>
      <c r="N197" s="45" t="str">
        <f>ZZZ__FnCalls!F7</f>
        <v>Jan 2010</v>
      </c>
      <c r="O197" s="44" t="str">
        <f>ZZZ__FnCalls!F19</f>
        <v>Jan 2011</v>
      </c>
      <c r="P197" s="44" t="str">
        <f>ZZZ__FnCalls!F20</f>
        <v>Feb 2011</v>
      </c>
      <c r="Q197" s="44" t="str">
        <f>ZZZ__FnCalls!F21</f>
        <v>Mar 2011</v>
      </c>
      <c r="R197" s="44" t="str">
        <f>ZZZ__FnCalls!F22</f>
        <v>Apr 2011</v>
      </c>
      <c r="S197" s="44" t="str">
        <f>ZZZ__FnCalls!F23</f>
        <v>May 2011</v>
      </c>
      <c r="T197" s="44" t="str">
        <f>ZZZ__FnCalls!F24</f>
        <v>Jun 2011</v>
      </c>
      <c r="U197" s="44" t="str">
        <f>ZZZ__FnCalls!F25</f>
        <v>Jul 2011</v>
      </c>
      <c r="V197" s="44" t="str">
        <f>ZZZ__FnCalls!F26</f>
        <v>Aug 2011</v>
      </c>
      <c r="W197" s="44" t="str">
        <f>ZZZ__FnCalls!F27</f>
        <v>Sep 2011</v>
      </c>
      <c r="X197" s="44" t="str">
        <f>ZZZ__FnCalls!F28</f>
        <v>Oct 2011</v>
      </c>
      <c r="Y197" s="44" t="str">
        <f>ZZZ__FnCalls!F29</f>
        <v>Nov 2011</v>
      </c>
      <c r="Z197" s="44" t="str">
        <f>ZZZ__FnCalls!F30</f>
        <v>Dec 2011</v>
      </c>
      <c r="AA197" s="45" t="str">
        <f>ZZZ__FnCalls!F19</f>
        <v>Jan 2011</v>
      </c>
      <c r="AB197" s="44" t="str">
        <f>ZZZ__FnCalls!F31</f>
        <v>Jan 2012</v>
      </c>
      <c r="AC197" s="44" t="str">
        <f>ZZZ__FnCalls!F32</f>
        <v>Feb 2012</v>
      </c>
      <c r="AD197" s="44" t="str">
        <f>ZZZ__FnCalls!F33</f>
        <v>Mar 2012</v>
      </c>
      <c r="AE197" s="44" t="str">
        <f>ZZZ__FnCalls!F34</f>
        <v>Apr 2012</v>
      </c>
      <c r="AF197" s="44" t="str">
        <f>ZZZ__FnCalls!F35</f>
        <v>May 2012</v>
      </c>
      <c r="AG197" s="44" t="str">
        <f>ZZZ__FnCalls!F36</f>
        <v>Jun 2012</v>
      </c>
      <c r="AH197" s="44" t="str">
        <f>ZZZ__FnCalls!F37</f>
        <v>Jul 2012</v>
      </c>
      <c r="AI197" s="44" t="str">
        <f>ZZZ__FnCalls!F38</f>
        <v>Aug 2012</v>
      </c>
      <c r="AJ197" s="44" t="str">
        <f>ZZZ__FnCalls!F39</f>
        <v>Sep 2012</v>
      </c>
      <c r="AK197" s="44" t="str">
        <f>ZZZ__FnCalls!F40</f>
        <v>Oct 2012</v>
      </c>
      <c r="AL197" s="44" t="str">
        <f>ZZZ__FnCalls!F41</f>
        <v>Nov 2012</v>
      </c>
      <c r="AM197" s="44" t="str">
        <f>ZZZ__FnCalls!F42</f>
        <v>Dec 2012</v>
      </c>
      <c r="AN197" s="45" t="str">
        <f>ZZZ__FnCalls!F31</f>
        <v>Jan 2012</v>
      </c>
      <c r="AO197" s="44" t="str">
        <f>ZZZ__FnCalls!F43</f>
        <v>Jan 2013</v>
      </c>
      <c r="AP197" s="44" t="str">
        <f>ZZZ__FnCalls!F44</f>
        <v>Feb 2013</v>
      </c>
      <c r="AQ197" s="44" t="str">
        <f>ZZZ__FnCalls!F45</f>
        <v>Mar 2013</v>
      </c>
      <c r="AR197" s="44" t="str">
        <f>ZZZ__FnCalls!F46</f>
        <v>Apr 2013</v>
      </c>
      <c r="AS197" s="44" t="str">
        <f>ZZZ__FnCalls!F47</f>
        <v>May 2013</v>
      </c>
      <c r="AT197" s="44" t="str">
        <f>ZZZ__FnCalls!F48</f>
        <v>Jun 2013</v>
      </c>
      <c r="AU197" s="44" t="str">
        <f>ZZZ__FnCalls!F49</f>
        <v>Jul 2013</v>
      </c>
      <c r="AV197" s="44" t="str">
        <f>ZZZ__FnCalls!F50</f>
        <v>Aug 2013</v>
      </c>
      <c r="AW197" s="44" t="str">
        <f>ZZZ__FnCalls!F51</f>
        <v>Sep 2013</v>
      </c>
      <c r="AX197" s="44" t="str">
        <f>ZZZ__FnCalls!F52</f>
        <v>Oct 2013</v>
      </c>
      <c r="AY197" s="44" t="str">
        <f>ZZZ__FnCalls!F53</f>
        <v>Nov 2013</v>
      </c>
      <c r="AZ197" s="44" t="str">
        <f>ZZZ__FnCalls!F54</f>
        <v>Dec 2013</v>
      </c>
      <c r="BA197" s="45" t="str">
        <f>ZZZ__FnCalls!F43</f>
        <v>Jan 2013</v>
      </c>
      <c r="BB197" s="44" t="str">
        <f>ZZZ__FnCalls!F55</f>
        <v>Jan 2014</v>
      </c>
      <c r="BC197" s="44" t="str">
        <f>ZZZ__FnCalls!F56</f>
        <v>Feb 2014</v>
      </c>
      <c r="BD197" s="44" t="str">
        <f>ZZZ__FnCalls!F57</f>
        <v>Mar 2014</v>
      </c>
      <c r="BE197" s="44" t="str">
        <f>ZZZ__FnCalls!F58</f>
        <v>Apr 2014</v>
      </c>
      <c r="BF197" s="44" t="str">
        <f>ZZZ__FnCalls!F59</f>
        <v>May 2014</v>
      </c>
      <c r="BG197" s="44" t="str">
        <f>ZZZ__FnCalls!F60</f>
        <v>Jun 2014</v>
      </c>
      <c r="BH197" s="44" t="str">
        <f>ZZZ__FnCalls!F61</f>
        <v>Jul 2014</v>
      </c>
      <c r="BI197" s="44" t="str">
        <f>ZZZ__FnCalls!F62</f>
        <v>Aug 2014</v>
      </c>
      <c r="BJ197" s="44" t="str">
        <f>ZZZ__FnCalls!F63</f>
        <v>Sep 2014</v>
      </c>
      <c r="BK197" s="44" t="str">
        <f>ZZZ__FnCalls!F64</f>
        <v>Oct 2014</v>
      </c>
      <c r="BL197" s="44" t="str">
        <f>ZZZ__FnCalls!F65</f>
        <v>Nov 2014</v>
      </c>
      <c r="BM197" s="44" t="str">
        <f>ZZZ__FnCalls!F66</f>
        <v>Dec 2014</v>
      </c>
      <c r="BN197" s="45" t="str">
        <f>ZZZ__FnCalls!F55</f>
        <v>Jan 2014</v>
      </c>
      <c r="BO197" s="44" t="str">
        <f>ZZZ__FnCalls!F67</f>
        <v>Jan 2015</v>
      </c>
      <c r="BP197" s="44" t="str">
        <f>ZZZ__FnCalls!F68</f>
        <v>Feb 2015</v>
      </c>
      <c r="BQ197" s="44" t="str">
        <f>ZZZ__FnCalls!F69</f>
        <v>Mar 2015</v>
      </c>
      <c r="BR197" s="44" t="str">
        <f>ZZZ__FnCalls!F70</f>
        <v>Apr 2015</v>
      </c>
      <c r="BS197" s="44" t="str">
        <f>ZZZ__FnCalls!F71</f>
        <v>May 2015</v>
      </c>
      <c r="BT197" s="44" t="str">
        <f>ZZZ__FnCalls!F72</f>
        <v>Jun 2015</v>
      </c>
      <c r="BU197" s="44" t="str">
        <f>ZZZ__FnCalls!F73</f>
        <v>Jul 2015</v>
      </c>
      <c r="BV197" s="44" t="str">
        <f>ZZZ__FnCalls!F74</f>
        <v>Aug 2015</v>
      </c>
      <c r="BW197" s="44" t="str">
        <f>ZZZ__FnCalls!F75</f>
        <v>Sep 2015</v>
      </c>
      <c r="BX197" s="44" t="str">
        <f>ZZZ__FnCalls!F76</f>
        <v>Oct 2015</v>
      </c>
      <c r="BY197" s="44" t="str">
        <f>ZZZ__FnCalls!F77</f>
        <v>Nov 2015</v>
      </c>
      <c r="BZ197" s="44" t="str">
        <f>ZZZ__FnCalls!F78</f>
        <v>Dec 2015</v>
      </c>
      <c r="CA197" s="45" t="str">
        <f>ZZZ__FnCalls!F67</f>
        <v>Jan 2015</v>
      </c>
      <c r="CB197" s="44" t="str">
        <f>ZZZ__FnCalls!F79</f>
        <v>Jan 2016</v>
      </c>
      <c r="CC197" s="44" t="str">
        <f>ZZZ__FnCalls!F80</f>
        <v>Feb 2016</v>
      </c>
      <c r="CD197" s="44" t="str">
        <f>ZZZ__FnCalls!F81</f>
        <v>Mar 2016</v>
      </c>
      <c r="CE197" s="44" t="str">
        <f>ZZZ__FnCalls!F82</f>
        <v>Apr 2016</v>
      </c>
      <c r="CF197" s="44" t="str">
        <f>ZZZ__FnCalls!F83</f>
        <v>May 2016</v>
      </c>
      <c r="CG197" s="44" t="str">
        <f>ZZZ__FnCalls!F84</f>
        <v>Jun 2016</v>
      </c>
      <c r="CH197" s="44" t="str">
        <f>ZZZ__FnCalls!F85</f>
        <v>Jul 2016</v>
      </c>
      <c r="CI197" s="44" t="str">
        <f>ZZZ__FnCalls!F86</f>
        <v>Aug 2016</v>
      </c>
      <c r="CJ197" s="44" t="str">
        <f>ZZZ__FnCalls!F87</f>
        <v>Sep 2016</v>
      </c>
      <c r="CK197" s="44" t="str">
        <f>ZZZ__FnCalls!F88</f>
        <v>Oct 2016</v>
      </c>
      <c r="CL197" s="44" t="str">
        <f>ZZZ__FnCalls!F89</f>
        <v>Nov 2016</v>
      </c>
      <c r="CM197" s="44" t="str">
        <f>ZZZ__FnCalls!F90</f>
        <v>Dec 2016</v>
      </c>
      <c r="CN197" s="45" t="str">
        <f>ZZZ__FnCalls!F79</f>
        <v>Jan 2016</v>
      </c>
      <c r="CO197" s="44" t="str">
        <f>ZZZ__FnCalls!F91</f>
        <v>Jan 2017</v>
      </c>
      <c r="CP197" s="44" t="str">
        <f>ZZZ__FnCalls!F92</f>
        <v>Feb 2017</v>
      </c>
      <c r="CQ197" s="44" t="str">
        <f>ZZZ__FnCalls!F93</f>
        <v>Mar 2017</v>
      </c>
      <c r="CR197" s="44" t="str">
        <f>ZZZ__FnCalls!F94</f>
        <v>Apr 2017</v>
      </c>
      <c r="CS197" s="44" t="str">
        <f>ZZZ__FnCalls!F95</f>
        <v>May 2017</v>
      </c>
      <c r="CT197" s="44" t="str">
        <f>ZZZ__FnCalls!F96</f>
        <v>Jun 2017</v>
      </c>
      <c r="CU197" s="44" t="str">
        <f>ZZZ__FnCalls!F97</f>
        <v>Jul 2017</v>
      </c>
      <c r="CV197" s="44" t="str">
        <f>ZZZ__FnCalls!F98</f>
        <v>Aug 2017</v>
      </c>
      <c r="CW197" s="44" t="str">
        <f>ZZZ__FnCalls!F99</f>
        <v>Sep 2017</v>
      </c>
      <c r="CX197" s="44" t="str">
        <f>ZZZ__FnCalls!F100</f>
        <v>Oct 2017</v>
      </c>
      <c r="CY197" s="44" t="str">
        <f>ZZZ__FnCalls!F101</f>
        <v>Nov 2017</v>
      </c>
      <c r="CZ197" s="44" t="str">
        <f>ZZZ__FnCalls!F102</f>
        <v>Dec 2017</v>
      </c>
      <c r="DA197" s="45" t="str">
        <f>ZZZ__FnCalls!F91</f>
        <v>Jan 2017</v>
      </c>
      <c r="DB197" s="44" t="str">
        <f>ZZZ__FnCalls!F103</f>
        <v>Jan 2018</v>
      </c>
      <c r="DC197" s="44" t="str">
        <f>ZZZ__FnCalls!F104</f>
        <v>Feb 2018</v>
      </c>
      <c r="DD197" s="44" t="str">
        <f>ZZZ__FnCalls!F105</f>
        <v>Mar 2018</v>
      </c>
      <c r="DE197" s="44" t="str">
        <f>ZZZ__FnCalls!F106</f>
        <v>Apr 2018</v>
      </c>
      <c r="DF197" s="44" t="str">
        <f>ZZZ__FnCalls!F107</f>
        <v>May 2018</v>
      </c>
      <c r="DG197" s="44" t="str">
        <f>ZZZ__FnCalls!F108</f>
        <v>Jun 2018</v>
      </c>
      <c r="DH197" s="44" t="str">
        <f>ZZZ__FnCalls!F109</f>
        <v>Jul 2018</v>
      </c>
      <c r="DI197" s="44" t="str">
        <f>ZZZ__FnCalls!F110</f>
        <v>Aug 2018</v>
      </c>
      <c r="DJ197" s="44" t="str">
        <f>ZZZ__FnCalls!F111</f>
        <v>Sep 2018</v>
      </c>
      <c r="DK197" s="44" t="str">
        <f>ZZZ__FnCalls!F112</f>
        <v>Oct 2018</v>
      </c>
      <c r="DL197" s="44" t="str">
        <f>ZZZ__FnCalls!F113</f>
        <v>Nov 2018</v>
      </c>
      <c r="DM197" s="44" t="str">
        <f>ZZZ__FnCalls!F114</f>
        <v>Dec 2018</v>
      </c>
      <c r="DN197" s="45" t="str">
        <f>ZZZ__FnCalls!F103</f>
        <v>Jan 2018</v>
      </c>
      <c r="DO197" s="44" t="str">
        <f>ZZZ__FnCalls!F115</f>
        <v>Jan 2019</v>
      </c>
      <c r="DP197" s="44" t="str">
        <f>ZZZ__FnCalls!F116</f>
        <v>Feb 2019</v>
      </c>
      <c r="DQ197" s="44" t="str">
        <f>ZZZ__FnCalls!F117</f>
        <v>Mar 2019</v>
      </c>
      <c r="DR197" s="44" t="str">
        <f>ZZZ__FnCalls!F118</f>
        <v>Apr 2019</v>
      </c>
      <c r="DS197" s="44" t="str">
        <f>ZZZ__FnCalls!F119</f>
        <v>May 2019</v>
      </c>
      <c r="DT197" s="44" t="str">
        <f>ZZZ__FnCalls!F120</f>
        <v>Jun 2019</v>
      </c>
      <c r="DU197" s="44" t="str">
        <f>ZZZ__FnCalls!F121</f>
        <v>Jul 2019</v>
      </c>
      <c r="DV197" s="44" t="str">
        <f>ZZZ__FnCalls!F122</f>
        <v>Aug 2019</v>
      </c>
      <c r="DW197" s="44" t="str">
        <f>ZZZ__FnCalls!F123</f>
        <v>Sep 2019</v>
      </c>
      <c r="DX197" s="44" t="str">
        <f>ZZZ__FnCalls!F124</f>
        <v>Oct 2019</v>
      </c>
      <c r="DY197" s="44" t="str">
        <f>ZZZ__FnCalls!F125</f>
        <v>Nov 2019</v>
      </c>
      <c r="DZ197" s="44" t="str">
        <f>ZZZ__FnCalls!F126</f>
        <v>Dec 2019</v>
      </c>
      <c r="EA197" s="45" t="str">
        <f>ZZZ__FnCalls!F115</f>
        <v>Jan 2019</v>
      </c>
      <c r="EB197" s="44" t="str">
        <f>ZZZ__FnCalls!F127</f>
        <v>Jan 2020</v>
      </c>
      <c r="EC197" s="44" t="str">
        <f>ZZZ__FnCalls!F128</f>
        <v>Feb 2020</v>
      </c>
      <c r="ED197" s="44" t="str">
        <f>ZZZ__FnCalls!F129</f>
        <v>Mar 2020</v>
      </c>
      <c r="EE197" s="44" t="str">
        <f>ZZZ__FnCalls!F130</f>
        <v>Apr 2020</v>
      </c>
      <c r="EF197" s="44" t="str">
        <f>ZZZ__FnCalls!F131</f>
        <v>May 2020</v>
      </c>
      <c r="EG197" s="44" t="str">
        <f>ZZZ__FnCalls!F132</f>
        <v>Jun 2020</v>
      </c>
      <c r="EH197" s="44" t="str">
        <f>ZZZ__FnCalls!F133</f>
        <v>Jul 2020</v>
      </c>
      <c r="EI197" s="44" t="str">
        <f>ZZZ__FnCalls!F134</f>
        <v>Aug 2020</v>
      </c>
      <c r="EJ197" s="44" t="str">
        <f>ZZZ__FnCalls!F135</f>
        <v>Sep 2020</v>
      </c>
      <c r="EK197" s="44" t="str">
        <f>ZZZ__FnCalls!F136</f>
        <v>Oct 2020</v>
      </c>
      <c r="EL197" s="44" t="str">
        <f>ZZZ__FnCalls!F137</f>
        <v>Nov 2020</v>
      </c>
      <c r="EM197" s="44" t="str">
        <f>ZZZ__FnCalls!F138</f>
        <v>Dec 2020</v>
      </c>
      <c r="EN197" s="45" t="str">
        <f>ZZZ__FnCalls!F127</f>
        <v>Jan 2020</v>
      </c>
    </row>
    <row r="198" spans="1:144" ht="12.75" customHeight="1">
      <c r="A198" s="2" t="str">
        <f>"Final_Sales_stdev_1"</f>
        <v>Final_Sales_stdev_1</v>
      </c>
    </row>
    <row r="199" spans="1:144" ht="12.75" customHeight="1">
      <c r="B199" s="19" t="str">
        <f>ZZZ__FnCalls!F7</f>
        <v>Jan 2010</v>
      </c>
      <c r="C199" s="20" t="str">
        <f>ZZZ__FnCalls!F8</f>
        <v>Feb 2010</v>
      </c>
      <c r="D199" s="20" t="str">
        <f>ZZZ__FnCalls!F9</f>
        <v>Mar 2010</v>
      </c>
      <c r="E199" s="20" t="str">
        <f>ZZZ__FnCalls!F10</f>
        <v>Apr 2010</v>
      </c>
      <c r="F199" s="20" t="str">
        <f>ZZZ__FnCalls!F11</f>
        <v>May 2010</v>
      </c>
      <c r="G199" s="20" t="str">
        <f>ZZZ__FnCalls!F12</f>
        <v>Jun 2010</v>
      </c>
      <c r="H199" s="20" t="str">
        <f>ZZZ__FnCalls!F13</f>
        <v>Jul 2010</v>
      </c>
      <c r="I199" s="20" t="str">
        <f>ZZZ__FnCalls!F14</f>
        <v>Aug 2010</v>
      </c>
      <c r="J199" s="20" t="str">
        <f>ZZZ__FnCalls!F15</f>
        <v>Sep 2010</v>
      </c>
      <c r="K199" s="20" t="str">
        <f>ZZZ__FnCalls!F16</f>
        <v>Oct 2010</v>
      </c>
      <c r="L199" s="20" t="str">
        <f>ZZZ__FnCalls!F17</f>
        <v>Nov 2010</v>
      </c>
      <c r="M199" s="20" t="str">
        <f>ZZZ__FnCalls!F18</f>
        <v>Dec 2010</v>
      </c>
      <c r="N199" s="21" t="str">
        <f>ZZZ__FnCalls!H7</f>
        <v>2010</v>
      </c>
      <c r="O199" s="20" t="str">
        <f>ZZZ__FnCalls!F19</f>
        <v>Jan 2011</v>
      </c>
      <c r="P199" s="20" t="str">
        <f>ZZZ__FnCalls!F20</f>
        <v>Feb 2011</v>
      </c>
      <c r="Q199" s="20" t="str">
        <f>ZZZ__FnCalls!F21</f>
        <v>Mar 2011</v>
      </c>
      <c r="R199" s="20" t="str">
        <f>ZZZ__FnCalls!F22</f>
        <v>Apr 2011</v>
      </c>
      <c r="S199" s="20" t="str">
        <f>ZZZ__FnCalls!F23</f>
        <v>May 2011</v>
      </c>
      <c r="T199" s="20" t="str">
        <f>ZZZ__FnCalls!F24</f>
        <v>Jun 2011</v>
      </c>
      <c r="U199" s="20" t="str">
        <f>ZZZ__FnCalls!F25</f>
        <v>Jul 2011</v>
      </c>
      <c r="V199" s="20" t="str">
        <f>ZZZ__FnCalls!F26</f>
        <v>Aug 2011</v>
      </c>
      <c r="W199" s="20" t="str">
        <f>ZZZ__FnCalls!F27</f>
        <v>Sep 2011</v>
      </c>
      <c r="X199" s="20" t="str">
        <f>ZZZ__FnCalls!F28</f>
        <v>Oct 2011</v>
      </c>
      <c r="Y199" s="20" t="str">
        <f>ZZZ__FnCalls!F29</f>
        <v>Nov 2011</v>
      </c>
      <c r="Z199" s="20" t="str">
        <f>ZZZ__FnCalls!F30</f>
        <v>Dec 2011</v>
      </c>
      <c r="AA199" s="21" t="str">
        <f>ZZZ__FnCalls!H19</f>
        <v>2011</v>
      </c>
      <c r="AB199" s="20" t="str">
        <f>ZZZ__FnCalls!F31</f>
        <v>Jan 2012</v>
      </c>
      <c r="AC199" s="20" t="str">
        <f>ZZZ__FnCalls!F32</f>
        <v>Feb 2012</v>
      </c>
      <c r="AD199" s="20" t="str">
        <f>ZZZ__FnCalls!F33</f>
        <v>Mar 2012</v>
      </c>
      <c r="AE199" s="20" t="str">
        <f>ZZZ__FnCalls!F34</f>
        <v>Apr 2012</v>
      </c>
      <c r="AF199" s="20" t="str">
        <f>ZZZ__FnCalls!F35</f>
        <v>May 2012</v>
      </c>
      <c r="AG199" s="20" t="str">
        <f>ZZZ__FnCalls!F36</f>
        <v>Jun 2012</v>
      </c>
      <c r="AH199" s="20" t="str">
        <f>ZZZ__FnCalls!F37</f>
        <v>Jul 2012</v>
      </c>
      <c r="AI199" s="20" t="str">
        <f>ZZZ__FnCalls!F38</f>
        <v>Aug 2012</v>
      </c>
      <c r="AJ199" s="20" t="str">
        <f>ZZZ__FnCalls!F39</f>
        <v>Sep 2012</v>
      </c>
      <c r="AK199" s="20" t="str">
        <f>ZZZ__FnCalls!F40</f>
        <v>Oct 2012</v>
      </c>
      <c r="AL199" s="20" t="str">
        <f>ZZZ__FnCalls!F41</f>
        <v>Nov 2012</v>
      </c>
      <c r="AM199" s="20" t="str">
        <f>ZZZ__FnCalls!F42</f>
        <v>Dec 2012</v>
      </c>
      <c r="AN199" s="21" t="str">
        <f>ZZZ__FnCalls!H31</f>
        <v>2012</v>
      </c>
      <c r="AO199" s="20" t="str">
        <f>ZZZ__FnCalls!F43</f>
        <v>Jan 2013</v>
      </c>
      <c r="AP199" s="20" t="str">
        <f>ZZZ__FnCalls!F44</f>
        <v>Feb 2013</v>
      </c>
      <c r="AQ199" s="20" t="str">
        <f>ZZZ__FnCalls!F45</f>
        <v>Mar 2013</v>
      </c>
      <c r="AR199" s="20" t="str">
        <f>ZZZ__FnCalls!F46</f>
        <v>Apr 2013</v>
      </c>
      <c r="AS199" s="20" t="str">
        <f>ZZZ__FnCalls!F47</f>
        <v>May 2013</v>
      </c>
      <c r="AT199" s="20" t="str">
        <f>ZZZ__FnCalls!F48</f>
        <v>Jun 2013</v>
      </c>
      <c r="AU199" s="20" t="str">
        <f>ZZZ__FnCalls!F49</f>
        <v>Jul 2013</v>
      </c>
      <c r="AV199" s="20" t="str">
        <f>ZZZ__FnCalls!F50</f>
        <v>Aug 2013</v>
      </c>
      <c r="AW199" s="20" t="str">
        <f>ZZZ__FnCalls!F51</f>
        <v>Sep 2013</v>
      </c>
      <c r="AX199" s="20" t="str">
        <f>ZZZ__FnCalls!F52</f>
        <v>Oct 2013</v>
      </c>
      <c r="AY199" s="20" t="str">
        <f>ZZZ__FnCalls!F53</f>
        <v>Nov 2013</v>
      </c>
      <c r="AZ199" s="20" t="str">
        <f>ZZZ__FnCalls!F54</f>
        <v>Dec 2013</v>
      </c>
      <c r="BA199" s="21" t="str">
        <f>ZZZ__FnCalls!H43</f>
        <v>2013</v>
      </c>
      <c r="BB199" s="20" t="str">
        <f>ZZZ__FnCalls!F55</f>
        <v>Jan 2014</v>
      </c>
      <c r="BC199" s="20" t="str">
        <f>ZZZ__FnCalls!F56</f>
        <v>Feb 2014</v>
      </c>
      <c r="BD199" s="20" t="str">
        <f>ZZZ__FnCalls!F57</f>
        <v>Mar 2014</v>
      </c>
      <c r="BE199" s="20" t="str">
        <f>ZZZ__FnCalls!F58</f>
        <v>Apr 2014</v>
      </c>
      <c r="BF199" s="20" t="str">
        <f>ZZZ__FnCalls!F59</f>
        <v>May 2014</v>
      </c>
      <c r="BG199" s="20" t="str">
        <f>ZZZ__FnCalls!F60</f>
        <v>Jun 2014</v>
      </c>
      <c r="BH199" s="20" t="str">
        <f>ZZZ__FnCalls!F61</f>
        <v>Jul 2014</v>
      </c>
      <c r="BI199" s="20" t="str">
        <f>ZZZ__FnCalls!F62</f>
        <v>Aug 2014</v>
      </c>
      <c r="BJ199" s="20" t="str">
        <f>ZZZ__FnCalls!F63</f>
        <v>Sep 2014</v>
      </c>
      <c r="BK199" s="20" t="str">
        <f>ZZZ__FnCalls!F64</f>
        <v>Oct 2014</v>
      </c>
      <c r="BL199" s="20" t="str">
        <f>ZZZ__FnCalls!F65</f>
        <v>Nov 2014</v>
      </c>
      <c r="BM199" s="20" t="str">
        <f>ZZZ__FnCalls!F66</f>
        <v>Dec 2014</v>
      </c>
      <c r="BN199" s="21" t="str">
        <f>ZZZ__FnCalls!H55</f>
        <v>2014</v>
      </c>
      <c r="BO199" s="20" t="str">
        <f>ZZZ__FnCalls!F67</f>
        <v>Jan 2015</v>
      </c>
      <c r="BP199" s="20" t="str">
        <f>ZZZ__FnCalls!F68</f>
        <v>Feb 2015</v>
      </c>
      <c r="BQ199" s="20" t="str">
        <f>ZZZ__FnCalls!F69</f>
        <v>Mar 2015</v>
      </c>
      <c r="BR199" s="20" t="str">
        <f>ZZZ__FnCalls!F70</f>
        <v>Apr 2015</v>
      </c>
      <c r="BS199" s="20" t="str">
        <f>ZZZ__FnCalls!F71</f>
        <v>May 2015</v>
      </c>
      <c r="BT199" s="20" t="str">
        <f>ZZZ__FnCalls!F72</f>
        <v>Jun 2015</v>
      </c>
      <c r="BU199" s="20" t="str">
        <f>ZZZ__FnCalls!F73</f>
        <v>Jul 2015</v>
      </c>
      <c r="BV199" s="20" t="str">
        <f>ZZZ__FnCalls!F74</f>
        <v>Aug 2015</v>
      </c>
      <c r="BW199" s="20" t="str">
        <f>ZZZ__FnCalls!F75</f>
        <v>Sep 2015</v>
      </c>
      <c r="BX199" s="20" t="str">
        <f>ZZZ__FnCalls!F76</f>
        <v>Oct 2015</v>
      </c>
      <c r="BY199" s="20" t="str">
        <f>ZZZ__FnCalls!F77</f>
        <v>Nov 2015</v>
      </c>
      <c r="BZ199" s="20" t="str">
        <f>ZZZ__FnCalls!F78</f>
        <v>Dec 2015</v>
      </c>
      <c r="CA199" s="21" t="str">
        <f>ZZZ__FnCalls!H67</f>
        <v>2015</v>
      </c>
      <c r="CB199" s="20" t="str">
        <f>ZZZ__FnCalls!F79</f>
        <v>Jan 2016</v>
      </c>
      <c r="CC199" s="20" t="str">
        <f>ZZZ__FnCalls!F80</f>
        <v>Feb 2016</v>
      </c>
      <c r="CD199" s="20" t="str">
        <f>ZZZ__FnCalls!F81</f>
        <v>Mar 2016</v>
      </c>
      <c r="CE199" s="20" t="str">
        <f>ZZZ__FnCalls!F82</f>
        <v>Apr 2016</v>
      </c>
      <c r="CF199" s="20" t="str">
        <f>ZZZ__FnCalls!F83</f>
        <v>May 2016</v>
      </c>
      <c r="CG199" s="20" t="str">
        <f>ZZZ__FnCalls!F84</f>
        <v>Jun 2016</v>
      </c>
      <c r="CH199" s="20" t="str">
        <f>ZZZ__FnCalls!F85</f>
        <v>Jul 2016</v>
      </c>
      <c r="CI199" s="20" t="str">
        <f>ZZZ__FnCalls!F86</f>
        <v>Aug 2016</v>
      </c>
      <c r="CJ199" s="20" t="str">
        <f>ZZZ__FnCalls!F87</f>
        <v>Sep 2016</v>
      </c>
      <c r="CK199" s="20" t="str">
        <f>ZZZ__FnCalls!F88</f>
        <v>Oct 2016</v>
      </c>
      <c r="CL199" s="20" t="str">
        <f>ZZZ__FnCalls!F89</f>
        <v>Nov 2016</v>
      </c>
      <c r="CM199" s="20" t="str">
        <f>ZZZ__FnCalls!F90</f>
        <v>Dec 2016</v>
      </c>
      <c r="CN199" s="21" t="str">
        <f>ZZZ__FnCalls!H79</f>
        <v>2016</v>
      </c>
      <c r="CO199" s="20" t="str">
        <f>ZZZ__FnCalls!F91</f>
        <v>Jan 2017</v>
      </c>
      <c r="CP199" s="20" t="str">
        <f>ZZZ__FnCalls!F92</f>
        <v>Feb 2017</v>
      </c>
      <c r="CQ199" s="20" t="str">
        <f>ZZZ__FnCalls!F93</f>
        <v>Mar 2017</v>
      </c>
      <c r="CR199" s="20" t="str">
        <f>ZZZ__FnCalls!F94</f>
        <v>Apr 2017</v>
      </c>
      <c r="CS199" s="20" t="str">
        <f>ZZZ__FnCalls!F95</f>
        <v>May 2017</v>
      </c>
      <c r="CT199" s="20" t="str">
        <f>ZZZ__FnCalls!F96</f>
        <v>Jun 2017</v>
      </c>
      <c r="CU199" s="20" t="str">
        <f>ZZZ__FnCalls!F97</f>
        <v>Jul 2017</v>
      </c>
      <c r="CV199" s="20" t="str">
        <f>ZZZ__FnCalls!F98</f>
        <v>Aug 2017</v>
      </c>
      <c r="CW199" s="20" t="str">
        <f>ZZZ__FnCalls!F99</f>
        <v>Sep 2017</v>
      </c>
      <c r="CX199" s="20" t="str">
        <f>ZZZ__FnCalls!F100</f>
        <v>Oct 2017</v>
      </c>
      <c r="CY199" s="20" t="str">
        <f>ZZZ__FnCalls!F101</f>
        <v>Nov 2017</v>
      </c>
      <c r="CZ199" s="20" t="str">
        <f>ZZZ__FnCalls!F102</f>
        <v>Dec 2017</v>
      </c>
      <c r="DA199" s="21" t="str">
        <f>ZZZ__FnCalls!H91</f>
        <v>2017</v>
      </c>
      <c r="DB199" s="20" t="str">
        <f>ZZZ__FnCalls!F103</f>
        <v>Jan 2018</v>
      </c>
      <c r="DC199" s="20" t="str">
        <f>ZZZ__FnCalls!F104</f>
        <v>Feb 2018</v>
      </c>
      <c r="DD199" s="20" t="str">
        <f>ZZZ__FnCalls!F105</f>
        <v>Mar 2018</v>
      </c>
      <c r="DE199" s="20" t="str">
        <f>ZZZ__FnCalls!F106</f>
        <v>Apr 2018</v>
      </c>
      <c r="DF199" s="20" t="str">
        <f>ZZZ__FnCalls!F107</f>
        <v>May 2018</v>
      </c>
      <c r="DG199" s="20" t="str">
        <f>ZZZ__FnCalls!F108</f>
        <v>Jun 2018</v>
      </c>
      <c r="DH199" s="20" t="str">
        <f>ZZZ__FnCalls!F109</f>
        <v>Jul 2018</v>
      </c>
      <c r="DI199" s="20" t="str">
        <f>ZZZ__FnCalls!F110</f>
        <v>Aug 2018</v>
      </c>
      <c r="DJ199" s="20" t="str">
        <f>ZZZ__FnCalls!F111</f>
        <v>Sep 2018</v>
      </c>
      <c r="DK199" s="20" t="str">
        <f>ZZZ__FnCalls!F112</f>
        <v>Oct 2018</v>
      </c>
      <c r="DL199" s="20" t="str">
        <f>ZZZ__FnCalls!F113</f>
        <v>Nov 2018</v>
      </c>
      <c r="DM199" s="20" t="str">
        <f>ZZZ__FnCalls!F114</f>
        <v>Dec 2018</v>
      </c>
      <c r="DN199" s="21" t="str">
        <f>ZZZ__FnCalls!H103</f>
        <v>2018</v>
      </c>
      <c r="DO199" s="20" t="str">
        <f>ZZZ__FnCalls!F115</f>
        <v>Jan 2019</v>
      </c>
      <c r="DP199" s="20" t="str">
        <f>ZZZ__FnCalls!F116</f>
        <v>Feb 2019</v>
      </c>
      <c r="DQ199" s="20" t="str">
        <f>ZZZ__FnCalls!F117</f>
        <v>Mar 2019</v>
      </c>
      <c r="DR199" s="20" t="str">
        <f>ZZZ__FnCalls!F118</f>
        <v>Apr 2019</v>
      </c>
      <c r="DS199" s="20" t="str">
        <f>ZZZ__FnCalls!F119</f>
        <v>May 2019</v>
      </c>
      <c r="DT199" s="20" t="str">
        <f>ZZZ__FnCalls!F120</f>
        <v>Jun 2019</v>
      </c>
      <c r="DU199" s="20" t="str">
        <f>ZZZ__FnCalls!F121</f>
        <v>Jul 2019</v>
      </c>
      <c r="DV199" s="20" t="str">
        <f>ZZZ__FnCalls!F122</f>
        <v>Aug 2019</v>
      </c>
      <c r="DW199" s="20" t="str">
        <f>ZZZ__FnCalls!F123</f>
        <v>Sep 2019</v>
      </c>
      <c r="DX199" s="20" t="str">
        <f>ZZZ__FnCalls!F124</f>
        <v>Oct 2019</v>
      </c>
      <c r="DY199" s="20" t="str">
        <f>ZZZ__FnCalls!F125</f>
        <v>Nov 2019</v>
      </c>
      <c r="DZ199" s="20" t="str">
        <f>ZZZ__FnCalls!F126</f>
        <v>Dec 2019</v>
      </c>
      <c r="EA199" s="21" t="str">
        <f>ZZZ__FnCalls!H115</f>
        <v>2019</v>
      </c>
      <c r="EB199" s="20" t="str">
        <f>ZZZ__FnCalls!F127</f>
        <v>Jan 2020</v>
      </c>
      <c r="EC199" s="20" t="str">
        <f>ZZZ__FnCalls!F128</f>
        <v>Feb 2020</v>
      </c>
      <c r="ED199" s="20" t="str">
        <f>ZZZ__FnCalls!F129</f>
        <v>Mar 2020</v>
      </c>
      <c r="EE199" s="20" t="str">
        <f>ZZZ__FnCalls!F130</f>
        <v>Apr 2020</v>
      </c>
      <c r="EF199" s="20" t="str">
        <f>ZZZ__FnCalls!F131</f>
        <v>May 2020</v>
      </c>
      <c r="EG199" s="20" t="str">
        <f>ZZZ__FnCalls!F132</f>
        <v>Jun 2020</v>
      </c>
      <c r="EH199" s="20" t="str">
        <f>ZZZ__FnCalls!F133</f>
        <v>Jul 2020</v>
      </c>
      <c r="EI199" s="20" t="str">
        <f>ZZZ__FnCalls!F134</f>
        <v>Aug 2020</v>
      </c>
      <c r="EJ199" s="20" t="str">
        <f>ZZZ__FnCalls!F135</f>
        <v>Sep 2020</v>
      </c>
      <c r="EK199" s="20" t="str">
        <f>ZZZ__FnCalls!F136</f>
        <v>Oct 2020</v>
      </c>
      <c r="EL199" s="20" t="str">
        <f>ZZZ__FnCalls!F137</f>
        <v>Nov 2020</v>
      </c>
      <c r="EM199" s="20" t="str">
        <f>ZZZ__FnCalls!F138</f>
        <v>Dec 2020</v>
      </c>
      <c r="EN199" s="21" t="str">
        <f>ZZZ__FnCalls!H127</f>
        <v>2020</v>
      </c>
    </row>
    <row r="200" spans="1:144" ht="12.75" customHeight="1">
      <c r="A200" s="5"/>
      <c r="B200" s="44">
        <f>ZZZ__FnCalls!A7</f>
        <v>40179</v>
      </c>
      <c r="C200" s="44">
        <f>ZZZ__FnCalls!A8</f>
        <v>40210</v>
      </c>
      <c r="D200" s="44">
        <f>ZZZ__FnCalls!A9</f>
        <v>40238</v>
      </c>
      <c r="E200" s="44">
        <f>ZZZ__FnCalls!A10</f>
        <v>40269</v>
      </c>
      <c r="F200" s="44">
        <f>ZZZ__FnCalls!A11</f>
        <v>40299</v>
      </c>
      <c r="G200" s="44">
        <f>ZZZ__FnCalls!A12</f>
        <v>40330</v>
      </c>
      <c r="H200" s="44">
        <f>ZZZ__FnCalls!A13</f>
        <v>40360</v>
      </c>
      <c r="I200" s="44">
        <f>ZZZ__FnCalls!A14</f>
        <v>40391</v>
      </c>
      <c r="J200" s="44">
        <f>ZZZ__FnCalls!A15</f>
        <v>40422</v>
      </c>
      <c r="K200" s="44">
        <f>ZZZ__FnCalls!A16</f>
        <v>40452</v>
      </c>
      <c r="L200" s="44">
        <f>ZZZ__FnCalls!A17</f>
        <v>40483</v>
      </c>
      <c r="M200" s="44">
        <f>ZZZ__FnCalls!A18</f>
        <v>40513</v>
      </c>
      <c r="N200" s="45">
        <f>ZZZ__FnCalls!A7</f>
        <v>40179</v>
      </c>
      <c r="O200" s="44">
        <f>ZZZ__FnCalls!A19</f>
        <v>40544</v>
      </c>
      <c r="P200" s="44">
        <f>ZZZ__FnCalls!A20</f>
        <v>40575</v>
      </c>
      <c r="Q200" s="44">
        <f>ZZZ__FnCalls!A21</f>
        <v>40603</v>
      </c>
      <c r="R200" s="44">
        <f>ZZZ__FnCalls!A22</f>
        <v>40634</v>
      </c>
      <c r="S200" s="44">
        <f>ZZZ__FnCalls!A23</f>
        <v>40664</v>
      </c>
      <c r="T200" s="44">
        <f>ZZZ__FnCalls!A24</f>
        <v>40695</v>
      </c>
      <c r="U200" s="44">
        <f>ZZZ__FnCalls!A25</f>
        <v>40725</v>
      </c>
      <c r="V200" s="44">
        <f>ZZZ__FnCalls!A26</f>
        <v>40756</v>
      </c>
      <c r="W200" s="44">
        <f>ZZZ__FnCalls!A27</f>
        <v>40787</v>
      </c>
      <c r="X200" s="44">
        <f>ZZZ__FnCalls!A28</f>
        <v>40817</v>
      </c>
      <c r="Y200" s="44">
        <f>ZZZ__FnCalls!A29</f>
        <v>40848</v>
      </c>
      <c r="Z200" s="44">
        <f>ZZZ__FnCalls!A30</f>
        <v>40878</v>
      </c>
      <c r="AA200" s="45">
        <f>ZZZ__FnCalls!A19</f>
        <v>40544</v>
      </c>
      <c r="AB200" s="44">
        <f>ZZZ__FnCalls!A31</f>
        <v>40909</v>
      </c>
      <c r="AC200" s="44">
        <f>ZZZ__FnCalls!A32</f>
        <v>40940</v>
      </c>
      <c r="AD200" s="44">
        <f>ZZZ__FnCalls!A33</f>
        <v>40969</v>
      </c>
      <c r="AE200" s="44">
        <f>ZZZ__FnCalls!A34</f>
        <v>41000</v>
      </c>
      <c r="AF200" s="44">
        <f>ZZZ__FnCalls!A35</f>
        <v>41030</v>
      </c>
      <c r="AG200" s="44">
        <f>ZZZ__FnCalls!A36</f>
        <v>41061</v>
      </c>
      <c r="AH200" s="44">
        <f>ZZZ__FnCalls!A37</f>
        <v>41091</v>
      </c>
      <c r="AI200" s="44">
        <f>ZZZ__FnCalls!A38</f>
        <v>41122</v>
      </c>
      <c r="AJ200" s="44">
        <f>ZZZ__FnCalls!A39</f>
        <v>41153</v>
      </c>
      <c r="AK200" s="44">
        <f>ZZZ__FnCalls!A40</f>
        <v>41183</v>
      </c>
      <c r="AL200" s="44">
        <f>ZZZ__FnCalls!A41</f>
        <v>41214</v>
      </c>
      <c r="AM200" s="44">
        <f>ZZZ__FnCalls!A42</f>
        <v>41244</v>
      </c>
      <c r="AN200" s="45">
        <f>ZZZ__FnCalls!A31</f>
        <v>40909</v>
      </c>
      <c r="AO200" s="44">
        <f>ZZZ__FnCalls!A43</f>
        <v>41275</v>
      </c>
      <c r="AP200" s="44">
        <f>ZZZ__FnCalls!A44</f>
        <v>41306</v>
      </c>
      <c r="AQ200" s="44">
        <f>ZZZ__FnCalls!A45</f>
        <v>41334</v>
      </c>
      <c r="AR200" s="44">
        <f>ZZZ__FnCalls!A46</f>
        <v>41365</v>
      </c>
      <c r="AS200" s="44">
        <f>ZZZ__FnCalls!A47</f>
        <v>41395</v>
      </c>
      <c r="AT200" s="44">
        <f>ZZZ__FnCalls!A48</f>
        <v>41426</v>
      </c>
      <c r="AU200" s="44">
        <f>ZZZ__FnCalls!A49</f>
        <v>41456</v>
      </c>
      <c r="AV200" s="44">
        <f>ZZZ__FnCalls!A50</f>
        <v>41487</v>
      </c>
      <c r="AW200" s="44">
        <f>ZZZ__FnCalls!A51</f>
        <v>41518</v>
      </c>
      <c r="AX200" s="44">
        <f>ZZZ__FnCalls!A52</f>
        <v>41548</v>
      </c>
      <c r="AY200" s="44">
        <f>ZZZ__FnCalls!A53</f>
        <v>41579</v>
      </c>
      <c r="AZ200" s="44">
        <f>ZZZ__FnCalls!A54</f>
        <v>41609</v>
      </c>
      <c r="BA200" s="45">
        <f>ZZZ__FnCalls!A43</f>
        <v>41275</v>
      </c>
      <c r="BB200" s="44">
        <f>ZZZ__FnCalls!A55</f>
        <v>41640</v>
      </c>
      <c r="BC200" s="44">
        <f>ZZZ__FnCalls!A56</f>
        <v>41671</v>
      </c>
      <c r="BD200" s="44">
        <f>ZZZ__FnCalls!A57</f>
        <v>41699</v>
      </c>
      <c r="BE200" s="44">
        <f>ZZZ__FnCalls!A58</f>
        <v>41730</v>
      </c>
      <c r="BF200" s="44">
        <f>ZZZ__FnCalls!A59</f>
        <v>41760</v>
      </c>
      <c r="BG200" s="44">
        <f>ZZZ__FnCalls!A60</f>
        <v>41791</v>
      </c>
      <c r="BH200" s="44">
        <f>ZZZ__FnCalls!A61</f>
        <v>41821</v>
      </c>
      <c r="BI200" s="44">
        <f>ZZZ__FnCalls!A62</f>
        <v>41852</v>
      </c>
      <c r="BJ200" s="44">
        <f>ZZZ__FnCalls!A63</f>
        <v>41883</v>
      </c>
      <c r="BK200" s="44">
        <f>ZZZ__FnCalls!A64</f>
        <v>41913</v>
      </c>
      <c r="BL200" s="44">
        <f>ZZZ__FnCalls!A65</f>
        <v>41944</v>
      </c>
      <c r="BM200" s="44">
        <f>ZZZ__FnCalls!A66</f>
        <v>41974</v>
      </c>
      <c r="BN200" s="45">
        <f>ZZZ__FnCalls!A55</f>
        <v>41640</v>
      </c>
      <c r="BO200" s="44">
        <f>ZZZ__FnCalls!A67</f>
        <v>42005</v>
      </c>
      <c r="BP200" s="44">
        <f>ZZZ__FnCalls!A68</f>
        <v>42036</v>
      </c>
      <c r="BQ200" s="44">
        <f>ZZZ__FnCalls!A69</f>
        <v>42064</v>
      </c>
      <c r="BR200" s="44">
        <f>ZZZ__FnCalls!A70</f>
        <v>42095</v>
      </c>
      <c r="BS200" s="44">
        <f>ZZZ__FnCalls!A71</f>
        <v>42125</v>
      </c>
      <c r="BT200" s="44">
        <f>ZZZ__FnCalls!A72</f>
        <v>42156</v>
      </c>
      <c r="BU200" s="44">
        <f>ZZZ__FnCalls!A73</f>
        <v>42186</v>
      </c>
      <c r="BV200" s="44">
        <f>ZZZ__FnCalls!A74</f>
        <v>42217</v>
      </c>
      <c r="BW200" s="44">
        <f>ZZZ__FnCalls!A75</f>
        <v>42248</v>
      </c>
      <c r="BX200" s="44">
        <f>ZZZ__FnCalls!A76</f>
        <v>42278</v>
      </c>
      <c r="BY200" s="44">
        <f>ZZZ__FnCalls!A77</f>
        <v>42309</v>
      </c>
      <c r="BZ200" s="44">
        <f>ZZZ__FnCalls!A78</f>
        <v>42339</v>
      </c>
      <c r="CA200" s="45">
        <f>ZZZ__FnCalls!A67</f>
        <v>42005</v>
      </c>
      <c r="CB200" s="44">
        <f>ZZZ__FnCalls!A79</f>
        <v>42370</v>
      </c>
      <c r="CC200" s="44">
        <f>ZZZ__FnCalls!A80</f>
        <v>42401</v>
      </c>
      <c r="CD200" s="44">
        <f>ZZZ__FnCalls!A81</f>
        <v>42430</v>
      </c>
      <c r="CE200" s="44">
        <f>ZZZ__FnCalls!A82</f>
        <v>42461</v>
      </c>
      <c r="CF200" s="44">
        <f>ZZZ__FnCalls!A83</f>
        <v>42491</v>
      </c>
      <c r="CG200" s="44">
        <f>ZZZ__FnCalls!A84</f>
        <v>42522</v>
      </c>
      <c r="CH200" s="44">
        <f>ZZZ__FnCalls!A85</f>
        <v>42552</v>
      </c>
      <c r="CI200" s="44">
        <f>ZZZ__FnCalls!A86</f>
        <v>42583</v>
      </c>
      <c r="CJ200" s="44">
        <f>ZZZ__FnCalls!A87</f>
        <v>42614</v>
      </c>
      <c r="CK200" s="44">
        <f>ZZZ__FnCalls!A88</f>
        <v>42644</v>
      </c>
      <c r="CL200" s="44">
        <f>ZZZ__FnCalls!A89</f>
        <v>42675</v>
      </c>
      <c r="CM200" s="44">
        <f>ZZZ__FnCalls!A90</f>
        <v>42705</v>
      </c>
      <c r="CN200" s="45">
        <f>ZZZ__FnCalls!A79</f>
        <v>42370</v>
      </c>
      <c r="CO200" s="44">
        <f>ZZZ__FnCalls!A91</f>
        <v>42736</v>
      </c>
      <c r="CP200" s="44">
        <f>ZZZ__FnCalls!A92</f>
        <v>42767</v>
      </c>
      <c r="CQ200" s="44">
        <f>ZZZ__FnCalls!A93</f>
        <v>42795</v>
      </c>
      <c r="CR200" s="44">
        <f>ZZZ__FnCalls!A94</f>
        <v>42826</v>
      </c>
      <c r="CS200" s="44">
        <f>ZZZ__FnCalls!A95</f>
        <v>42856</v>
      </c>
      <c r="CT200" s="44">
        <f>ZZZ__FnCalls!A96</f>
        <v>42887</v>
      </c>
      <c r="CU200" s="44">
        <f>ZZZ__FnCalls!A97</f>
        <v>42917</v>
      </c>
      <c r="CV200" s="44">
        <f>ZZZ__FnCalls!A98</f>
        <v>42948</v>
      </c>
      <c r="CW200" s="44">
        <f>ZZZ__FnCalls!A99</f>
        <v>42979</v>
      </c>
      <c r="CX200" s="44">
        <f>ZZZ__FnCalls!A100</f>
        <v>43009</v>
      </c>
      <c r="CY200" s="44">
        <f>ZZZ__FnCalls!A101</f>
        <v>43040</v>
      </c>
      <c r="CZ200" s="44">
        <f>ZZZ__FnCalls!A102</f>
        <v>43070</v>
      </c>
      <c r="DA200" s="45">
        <f>ZZZ__FnCalls!A91</f>
        <v>42736</v>
      </c>
      <c r="DB200" s="44">
        <f>ZZZ__FnCalls!A103</f>
        <v>43101</v>
      </c>
      <c r="DC200" s="44">
        <f>ZZZ__FnCalls!A104</f>
        <v>43132</v>
      </c>
      <c r="DD200" s="44">
        <f>ZZZ__FnCalls!A105</f>
        <v>43160</v>
      </c>
      <c r="DE200" s="44">
        <f>ZZZ__FnCalls!A106</f>
        <v>43191</v>
      </c>
      <c r="DF200" s="44">
        <f>ZZZ__FnCalls!A107</f>
        <v>43221</v>
      </c>
      <c r="DG200" s="44">
        <f>ZZZ__FnCalls!A108</f>
        <v>43252</v>
      </c>
      <c r="DH200" s="44">
        <f>ZZZ__FnCalls!A109</f>
        <v>43282</v>
      </c>
      <c r="DI200" s="44">
        <f>ZZZ__FnCalls!A110</f>
        <v>43313</v>
      </c>
      <c r="DJ200" s="44">
        <f>ZZZ__FnCalls!A111</f>
        <v>43344</v>
      </c>
      <c r="DK200" s="44">
        <f>ZZZ__FnCalls!A112</f>
        <v>43374</v>
      </c>
      <c r="DL200" s="44">
        <f>ZZZ__FnCalls!A113</f>
        <v>43405</v>
      </c>
      <c r="DM200" s="44">
        <f>ZZZ__FnCalls!A114</f>
        <v>43435</v>
      </c>
      <c r="DN200" s="45">
        <f>ZZZ__FnCalls!A103</f>
        <v>43101</v>
      </c>
      <c r="DO200" s="44">
        <f>ZZZ__FnCalls!A115</f>
        <v>43466</v>
      </c>
      <c r="DP200" s="44">
        <f>ZZZ__FnCalls!A116</f>
        <v>43497</v>
      </c>
      <c r="DQ200" s="44">
        <f>ZZZ__FnCalls!A117</f>
        <v>43525</v>
      </c>
      <c r="DR200" s="44">
        <f>ZZZ__FnCalls!A118</f>
        <v>43556</v>
      </c>
      <c r="DS200" s="44">
        <f>ZZZ__FnCalls!A119</f>
        <v>43586</v>
      </c>
      <c r="DT200" s="44">
        <f>ZZZ__FnCalls!A120</f>
        <v>43617</v>
      </c>
      <c r="DU200" s="44">
        <f>ZZZ__FnCalls!A121</f>
        <v>43647</v>
      </c>
      <c r="DV200" s="44">
        <f>ZZZ__FnCalls!A122</f>
        <v>43678</v>
      </c>
      <c r="DW200" s="44">
        <f>ZZZ__FnCalls!A123</f>
        <v>43709</v>
      </c>
      <c r="DX200" s="44">
        <f>ZZZ__FnCalls!A124</f>
        <v>43739</v>
      </c>
      <c r="DY200" s="44">
        <f>ZZZ__FnCalls!A125</f>
        <v>43770</v>
      </c>
      <c r="DZ200" s="44">
        <f>ZZZ__FnCalls!A126</f>
        <v>43800</v>
      </c>
      <c r="EA200" s="45">
        <f>ZZZ__FnCalls!A115</f>
        <v>43466</v>
      </c>
      <c r="EB200" s="44">
        <f>ZZZ__FnCalls!A127</f>
        <v>43831</v>
      </c>
      <c r="EC200" s="44">
        <f>ZZZ__FnCalls!A128</f>
        <v>43862</v>
      </c>
      <c r="ED200" s="44">
        <f>ZZZ__FnCalls!A129</f>
        <v>43891</v>
      </c>
      <c r="EE200" s="44">
        <f>ZZZ__FnCalls!A130</f>
        <v>43922</v>
      </c>
      <c r="EF200" s="44">
        <f>ZZZ__FnCalls!A131</f>
        <v>43952</v>
      </c>
      <c r="EG200" s="44">
        <f>ZZZ__FnCalls!A132</f>
        <v>43983</v>
      </c>
      <c r="EH200" s="44">
        <f>ZZZ__FnCalls!A133</f>
        <v>44013</v>
      </c>
      <c r="EI200" s="44">
        <f>ZZZ__FnCalls!A134</f>
        <v>44044</v>
      </c>
      <c r="EJ200" s="44">
        <f>ZZZ__FnCalls!A135</f>
        <v>44075</v>
      </c>
      <c r="EK200" s="44">
        <f>ZZZ__FnCalls!A136</f>
        <v>44105</v>
      </c>
      <c r="EL200" s="44">
        <f>ZZZ__FnCalls!A137</f>
        <v>44136</v>
      </c>
      <c r="EM200" s="44">
        <f>ZZZ__FnCalls!A138</f>
        <v>44166</v>
      </c>
      <c r="EN200" s="45">
        <f>ZZZ__FnCalls!A127</f>
        <v>43831</v>
      </c>
    </row>
    <row r="201" spans="1:144" ht="12.75" customHeight="1">
      <c r="A201" s="2" t="str">
        <f>"Final_Sales_stdev_2"</f>
        <v>Final_Sales_stdev_2</v>
      </c>
    </row>
    <row r="202" spans="1:144" ht="12.75" customHeight="1">
      <c r="B202" s="19" t="str">
        <f>ZZZ__FnCalls!F7</f>
        <v>Jan 2010</v>
      </c>
      <c r="C202" s="20" t="str">
        <f>ZZZ__FnCalls!F8</f>
        <v>Feb 2010</v>
      </c>
      <c r="D202" s="20" t="str">
        <f>ZZZ__FnCalls!F9</f>
        <v>Mar 2010</v>
      </c>
      <c r="E202" s="20" t="str">
        <f>ZZZ__FnCalls!F10</f>
        <v>Apr 2010</v>
      </c>
      <c r="F202" s="20" t="str">
        <f>ZZZ__FnCalls!F11</f>
        <v>May 2010</v>
      </c>
      <c r="G202" s="20" t="str">
        <f>ZZZ__FnCalls!F12</f>
        <v>Jun 2010</v>
      </c>
      <c r="H202" s="20" t="str">
        <f>ZZZ__FnCalls!F13</f>
        <v>Jul 2010</v>
      </c>
      <c r="I202" s="20" t="str">
        <f>ZZZ__FnCalls!F14</f>
        <v>Aug 2010</v>
      </c>
      <c r="J202" s="20" t="str">
        <f>ZZZ__FnCalls!F15</f>
        <v>Sep 2010</v>
      </c>
      <c r="K202" s="20" t="str">
        <f>ZZZ__FnCalls!F16</f>
        <v>Oct 2010</v>
      </c>
      <c r="L202" s="20" t="str">
        <f>ZZZ__FnCalls!F17</f>
        <v>Nov 2010</v>
      </c>
      <c r="M202" s="20" t="str">
        <f>ZZZ__FnCalls!F18</f>
        <v>Dec 2010</v>
      </c>
      <c r="N202" s="21" t="str">
        <f>ZZZ__FnCalls!H7</f>
        <v>2010</v>
      </c>
      <c r="O202" s="20" t="str">
        <f>ZZZ__FnCalls!F19</f>
        <v>Jan 2011</v>
      </c>
      <c r="P202" s="20" t="str">
        <f>ZZZ__FnCalls!F20</f>
        <v>Feb 2011</v>
      </c>
      <c r="Q202" s="20" t="str">
        <f>ZZZ__FnCalls!F21</f>
        <v>Mar 2011</v>
      </c>
      <c r="R202" s="20" t="str">
        <f>ZZZ__FnCalls!F22</f>
        <v>Apr 2011</v>
      </c>
      <c r="S202" s="20" t="str">
        <f>ZZZ__FnCalls!F23</f>
        <v>May 2011</v>
      </c>
      <c r="T202" s="20" t="str">
        <f>ZZZ__FnCalls!F24</f>
        <v>Jun 2011</v>
      </c>
      <c r="U202" s="20" t="str">
        <f>ZZZ__FnCalls!F25</f>
        <v>Jul 2011</v>
      </c>
      <c r="V202" s="20" t="str">
        <f>ZZZ__FnCalls!F26</f>
        <v>Aug 2011</v>
      </c>
      <c r="W202" s="20" t="str">
        <f>ZZZ__FnCalls!F27</f>
        <v>Sep 2011</v>
      </c>
      <c r="X202" s="20" t="str">
        <f>ZZZ__FnCalls!F28</f>
        <v>Oct 2011</v>
      </c>
      <c r="Y202" s="20" t="str">
        <f>ZZZ__FnCalls!F29</f>
        <v>Nov 2011</v>
      </c>
      <c r="Z202" s="20" t="str">
        <f>ZZZ__FnCalls!F30</f>
        <v>Dec 2011</v>
      </c>
      <c r="AA202" s="21" t="str">
        <f>ZZZ__FnCalls!H19</f>
        <v>2011</v>
      </c>
      <c r="AB202" s="20" t="str">
        <f>ZZZ__FnCalls!F31</f>
        <v>Jan 2012</v>
      </c>
      <c r="AC202" s="20" t="str">
        <f>ZZZ__FnCalls!F32</f>
        <v>Feb 2012</v>
      </c>
      <c r="AD202" s="20" t="str">
        <f>ZZZ__FnCalls!F33</f>
        <v>Mar 2012</v>
      </c>
      <c r="AE202" s="20" t="str">
        <f>ZZZ__FnCalls!F34</f>
        <v>Apr 2012</v>
      </c>
      <c r="AF202" s="20" t="str">
        <f>ZZZ__FnCalls!F35</f>
        <v>May 2012</v>
      </c>
      <c r="AG202" s="20" t="str">
        <f>ZZZ__FnCalls!F36</f>
        <v>Jun 2012</v>
      </c>
      <c r="AH202" s="20" t="str">
        <f>ZZZ__FnCalls!F37</f>
        <v>Jul 2012</v>
      </c>
      <c r="AI202" s="20" t="str">
        <f>ZZZ__FnCalls!F38</f>
        <v>Aug 2012</v>
      </c>
      <c r="AJ202" s="20" t="str">
        <f>ZZZ__FnCalls!F39</f>
        <v>Sep 2012</v>
      </c>
      <c r="AK202" s="20" t="str">
        <f>ZZZ__FnCalls!F40</f>
        <v>Oct 2012</v>
      </c>
      <c r="AL202" s="20" t="str">
        <f>ZZZ__FnCalls!F41</f>
        <v>Nov 2012</v>
      </c>
      <c r="AM202" s="20" t="str">
        <f>ZZZ__FnCalls!F42</f>
        <v>Dec 2012</v>
      </c>
      <c r="AN202" s="21" t="str">
        <f>ZZZ__FnCalls!H31</f>
        <v>2012</v>
      </c>
      <c r="AO202" s="20" t="str">
        <f>ZZZ__FnCalls!F43</f>
        <v>Jan 2013</v>
      </c>
      <c r="AP202" s="20" t="str">
        <f>ZZZ__FnCalls!F44</f>
        <v>Feb 2013</v>
      </c>
      <c r="AQ202" s="20" t="str">
        <f>ZZZ__FnCalls!F45</f>
        <v>Mar 2013</v>
      </c>
      <c r="AR202" s="20" t="str">
        <f>ZZZ__FnCalls!F46</f>
        <v>Apr 2013</v>
      </c>
      <c r="AS202" s="20" t="str">
        <f>ZZZ__FnCalls!F47</f>
        <v>May 2013</v>
      </c>
      <c r="AT202" s="20" t="str">
        <f>ZZZ__FnCalls!F48</f>
        <v>Jun 2013</v>
      </c>
      <c r="AU202" s="20" t="str">
        <f>ZZZ__FnCalls!F49</f>
        <v>Jul 2013</v>
      </c>
      <c r="AV202" s="20" t="str">
        <f>ZZZ__FnCalls!F50</f>
        <v>Aug 2013</v>
      </c>
      <c r="AW202" s="20" t="str">
        <f>ZZZ__FnCalls!F51</f>
        <v>Sep 2013</v>
      </c>
      <c r="AX202" s="20" t="str">
        <f>ZZZ__FnCalls!F52</f>
        <v>Oct 2013</v>
      </c>
      <c r="AY202" s="20" t="str">
        <f>ZZZ__FnCalls!F53</f>
        <v>Nov 2013</v>
      </c>
      <c r="AZ202" s="20" t="str">
        <f>ZZZ__FnCalls!F54</f>
        <v>Dec 2013</v>
      </c>
      <c r="BA202" s="21" t="str">
        <f>ZZZ__FnCalls!H43</f>
        <v>2013</v>
      </c>
      <c r="BB202" s="20" t="str">
        <f>ZZZ__FnCalls!F55</f>
        <v>Jan 2014</v>
      </c>
      <c r="BC202" s="20" t="str">
        <f>ZZZ__FnCalls!F56</f>
        <v>Feb 2014</v>
      </c>
      <c r="BD202" s="20" t="str">
        <f>ZZZ__FnCalls!F57</f>
        <v>Mar 2014</v>
      </c>
      <c r="BE202" s="20" t="str">
        <f>ZZZ__FnCalls!F58</f>
        <v>Apr 2014</v>
      </c>
      <c r="BF202" s="20" t="str">
        <f>ZZZ__FnCalls!F59</f>
        <v>May 2014</v>
      </c>
      <c r="BG202" s="20" t="str">
        <f>ZZZ__FnCalls!F60</f>
        <v>Jun 2014</v>
      </c>
      <c r="BH202" s="20" t="str">
        <f>ZZZ__FnCalls!F61</f>
        <v>Jul 2014</v>
      </c>
      <c r="BI202" s="20" t="str">
        <f>ZZZ__FnCalls!F62</f>
        <v>Aug 2014</v>
      </c>
      <c r="BJ202" s="20" t="str">
        <f>ZZZ__FnCalls!F63</f>
        <v>Sep 2014</v>
      </c>
      <c r="BK202" s="20" t="str">
        <f>ZZZ__FnCalls!F64</f>
        <v>Oct 2014</v>
      </c>
      <c r="BL202" s="20" t="str">
        <f>ZZZ__FnCalls!F65</f>
        <v>Nov 2014</v>
      </c>
      <c r="BM202" s="20" t="str">
        <f>ZZZ__FnCalls!F66</f>
        <v>Dec 2014</v>
      </c>
      <c r="BN202" s="21" t="str">
        <f>ZZZ__FnCalls!H55</f>
        <v>2014</v>
      </c>
      <c r="BO202" s="20" t="str">
        <f>ZZZ__FnCalls!F67</f>
        <v>Jan 2015</v>
      </c>
      <c r="BP202" s="20" t="str">
        <f>ZZZ__FnCalls!F68</f>
        <v>Feb 2015</v>
      </c>
      <c r="BQ202" s="20" t="str">
        <f>ZZZ__FnCalls!F69</f>
        <v>Mar 2015</v>
      </c>
      <c r="BR202" s="20" t="str">
        <f>ZZZ__FnCalls!F70</f>
        <v>Apr 2015</v>
      </c>
      <c r="BS202" s="20" t="str">
        <f>ZZZ__FnCalls!F71</f>
        <v>May 2015</v>
      </c>
      <c r="BT202" s="20" t="str">
        <f>ZZZ__FnCalls!F72</f>
        <v>Jun 2015</v>
      </c>
      <c r="BU202" s="20" t="str">
        <f>ZZZ__FnCalls!F73</f>
        <v>Jul 2015</v>
      </c>
      <c r="BV202" s="20" t="str">
        <f>ZZZ__FnCalls!F74</f>
        <v>Aug 2015</v>
      </c>
      <c r="BW202" s="20" t="str">
        <f>ZZZ__FnCalls!F75</f>
        <v>Sep 2015</v>
      </c>
      <c r="BX202" s="20" t="str">
        <f>ZZZ__FnCalls!F76</f>
        <v>Oct 2015</v>
      </c>
      <c r="BY202" s="20" t="str">
        <f>ZZZ__FnCalls!F77</f>
        <v>Nov 2015</v>
      </c>
      <c r="BZ202" s="20" t="str">
        <f>ZZZ__FnCalls!F78</f>
        <v>Dec 2015</v>
      </c>
      <c r="CA202" s="21" t="str">
        <f>ZZZ__FnCalls!H67</f>
        <v>2015</v>
      </c>
      <c r="CB202" s="20" t="str">
        <f>ZZZ__FnCalls!F79</f>
        <v>Jan 2016</v>
      </c>
      <c r="CC202" s="20" t="str">
        <f>ZZZ__FnCalls!F80</f>
        <v>Feb 2016</v>
      </c>
      <c r="CD202" s="20" t="str">
        <f>ZZZ__FnCalls!F81</f>
        <v>Mar 2016</v>
      </c>
      <c r="CE202" s="20" t="str">
        <f>ZZZ__FnCalls!F82</f>
        <v>Apr 2016</v>
      </c>
      <c r="CF202" s="20" t="str">
        <f>ZZZ__FnCalls!F83</f>
        <v>May 2016</v>
      </c>
      <c r="CG202" s="20" t="str">
        <f>ZZZ__FnCalls!F84</f>
        <v>Jun 2016</v>
      </c>
      <c r="CH202" s="20" t="str">
        <f>ZZZ__FnCalls!F85</f>
        <v>Jul 2016</v>
      </c>
      <c r="CI202" s="20" t="str">
        <f>ZZZ__FnCalls!F86</f>
        <v>Aug 2016</v>
      </c>
      <c r="CJ202" s="20" t="str">
        <f>ZZZ__FnCalls!F87</f>
        <v>Sep 2016</v>
      </c>
      <c r="CK202" s="20" t="str">
        <f>ZZZ__FnCalls!F88</f>
        <v>Oct 2016</v>
      </c>
      <c r="CL202" s="20" t="str">
        <f>ZZZ__FnCalls!F89</f>
        <v>Nov 2016</v>
      </c>
      <c r="CM202" s="20" t="str">
        <f>ZZZ__FnCalls!F90</f>
        <v>Dec 2016</v>
      </c>
      <c r="CN202" s="21" t="str">
        <f>ZZZ__FnCalls!H79</f>
        <v>2016</v>
      </c>
      <c r="CO202" s="20" t="str">
        <f>ZZZ__FnCalls!F91</f>
        <v>Jan 2017</v>
      </c>
      <c r="CP202" s="20" t="str">
        <f>ZZZ__FnCalls!F92</f>
        <v>Feb 2017</v>
      </c>
      <c r="CQ202" s="20" t="str">
        <f>ZZZ__FnCalls!F93</f>
        <v>Mar 2017</v>
      </c>
      <c r="CR202" s="20" t="str">
        <f>ZZZ__FnCalls!F94</f>
        <v>Apr 2017</v>
      </c>
      <c r="CS202" s="20" t="str">
        <f>ZZZ__FnCalls!F95</f>
        <v>May 2017</v>
      </c>
      <c r="CT202" s="20" t="str">
        <f>ZZZ__FnCalls!F96</f>
        <v>Jun 2017</v>
      </c>
      <c r="CU202" s="20" t="str">
        <f>ZZZ__FnCalls!F97</f>
        <v>Jul 2017</v>
      </c>
      <c r="CV202" s="20" t="str">
        <f>ZZZ__FnCalls!F98</f>
        <v>Aug 2017</v>
      </c>
      <c r="CW202" s="20" t="str">
        <f>ZZZ__FnCalls!F99</f>
        <v>Sep 2017</v>
      </c>
      <c r="CX202" s="20" t="str">
        <f>ZZZ__FnCalls!F100</f>
        <v>Oct 2017</v>
      </c>
      <c r="CY202" s="20" t="str">
        <f>ZZZ__FnCalls!F101</f>
        <v>Nov 2017</v>
      </c>
      <c r="CZ202" s="20" t="str">
        <f>ZZZ__FnCalls!F102</f>
        <v>Dec 2017</v>
      </c>
      <c r="DA202" s="21" t="str">
        <f>ZZZ__FnCalls!H91</f>
        <v>2017</v>
      </c>
      <c r="DB202" s="20" t="str">
        <f>ZZZ__FnCalls!F103</f>
        <v>Jan 2018</v>
      </c>
      <c r="DC202" s="20" t="str">
        <f>ZZZ__FnCalls!F104</f>
        <v>Feb 2018</v>
      </c>
      <c r="DD202" s="20" t="str">
        <f>ZZZ__FnCalls!F105</f>
        <v>Mar 2018</v>
      </c>
      <c r="DE202" s="20" t="str">
        <f>ZZZ__FnCalls!F106</f>
        <v>Apr 2018</v>
      </c>
      <c r="DF202" s="20" t="str">
        <f>ZZZ__FnCalls!F107</f>
        <v>May 2018</v>
      </c>
      <c r="DG202" s="20" t="str">
        <f>ZZZ__FnCalls!F108</f>
        <v>Jun 2018</v>
      </c>
      <c r="DH202" s="20" t="str">
        <f>ZZZ__FnCalls!F109</f>
        <v>Jul 2018</v>
      </c>
      <c r="DI202" s="20" t="str">
        <f>ZZZ__FnCalls!F110</f>
        <v>Aug 2018</v>
      </c>
      <c r="DJ202" s="20" t="str">
        <f>ZZZ__FnCalls!F111</f>
        <v>Sep 2018</v>
      </c>
      <c r="DK202" s="20" t="str">
        <f>ZZZ__FnCalls!F112</f>
        <v>Oct 2018</v>
      </c>
      <c r="DL202" s="20" t="str">
        <f>ZZZ__FnCalls!F113</f>
        <v>Nov 2018</v>
      </c>
      <c r="DM202" s="20" t="str">
        <f>ZZZ__FnCalls!F114</f>
        <v>Dec 2018</v>
      </c>
      <c r="DN202" s="21" t="str">
        <f>ZZZ__FnCalls!H103</f>
        <v>2018</v>
      </c>
      <c r="DO202" s="20" t="str">
        <f>ZZZ__FnCalls!F115</f>
        <v>Jan 2019</v>
      </c>
      <c r="DP202" s="20" t="str">
        <f>ZZZ__FnCalls!F116</f>
        <v>Feb 2019</v>
      </c>
      <c r="DQ202" s="20" t="str">
        <f>ZZZ__FnCalls!F117</f>
        <v>Mar 2019</v>
      </c>
      <c r="DR202" s="20" t="str">
        <f>ZZZ__FnCalls!F118</f>
        <v>Apr 2019</v>
      </c>
      <c r="DS202" s="20" t="str">
        <f>ZZZ__FnCalls!F119</f>
        <v>May 2019</v>
      </c>
      <c r="DT202" s="20" t="str">
        <f>ZZZ__FnCalls!F120</f>
        <v>Jun 2019</v>
      </c>
      <c r="DU202" s="20" t="str">
        <f>ZZZ__FnCalls!F121</f>
        <v>Jul 2019</v>
      </c>
      <c r="DV202" s="20" t="str">
        <f>ZZZ__FnCalls!F122</f>
        <v>Aug 2019</v>
      </c>
      <c r="DW202" s="20" t="str">
        <f>ZZZ__FnCalls!F123</f>
        <v>Sep 2019</v>
      </c>
      <c r="DX202" s="20" t="str">
        <f>ZZZ__FnCalls!F124</f>
        <v>Oct 2019</v>
      </c>
      <c r="DY202" s="20" t="str">
        <f>ZZZ__FnCalls!F125</f>
        <v>Nov 2019</v>
      </c>
      <c r="DZ202" s="20" t="str">
        <f>ZZZ__FnCalls!F126</f>
        <v>Dec 2019</v>
      </c>
      <c r="EA202" s="21" t="str">
        <f>ZZZ__FnCalls!H115</f>
        <v>2019</v>
      </c>
      <c r="EB202" s="20" t="str">
        <f>ZZZ__FnCalls!F127</f>
        <v>Jan 2020</v>
      </c>
      <c r="EC202" s="20" t="str">
        <f>ZZZ__FnCalls!F128</f>
        <v>Feb 2020</v>
      </c>
      <c r="ED202" s="20" t="str">
        <f>ZZZ__FnCalls!F129</f>
        <v>Mar 2020</v>
      </c>
      <c r="EE202" s="20" t="str">
        <f>ZZZ__FnCalls!F130</f>
        <v>Apr 2020</v>
      </c>
      <c r="EF202" s="20" t="str">
        <f>ZZZ__FnCalls!F131</f>
        <v>May 2020</v>
      </c>
      <c r="EG202" s="20" t="str">
        <f>ZZZ__FnCalls!F132</f>
        <v>Jun 2020</v>
      </c>
      <c r="EH202" s="20" t="str">
        <f>ZZZ__FnCalls!F133</f>
        <v>Jul 2020</v>
      </c>
      <c r="EI202" s="20" t="str">
        <f>ZZZ__FnCalls!F134</f>
        <v>Aug 2020</v>
      </c>
      <c r="EJ202" s="20" t="str">
        <f>ZZZ__FnCalls!F135</f>
        <v>Sep 2020</v>
      </c>
      <c r="EK202" s="20" t="str">
        <f>ZZZ__FnCalls!F136</f>
        <v>Oct 2020</v>
      </c>
      <c r="EL202" s="20" t="str">
        <f>ZZZ__FnCalls!F137</f>
        <v>Nov 2020</v>
      </c>
      <c r="EM202" s="20" t="str">
        <f>ZZZ__FnCalls!F138</f>
        <v>Dec 2020</v>
      </c>
      <c r="EN202" s="21" t="str">
        <f>ZZZ__FnCalls!H127</f>
        <v>2020</v>
      </c>
    </row>
    <row r="203" spans="1:144" ht="12.75" customHeight="1">
      <c r="A203" s="5"/>
      <c r="B203" s="44" t="str">
        <f>ZZZ__FnCalls!F7</f>
        <v>Jan 2010</v>
      </c>
      <c r="C203" s="44" t="str">
        <f>ZZZ__FnCalls!F8</f>
        <v>Feb 2010</v>
      </c>
      <c r="D203" s="44" t="str">
        <f>ZZZ__FnCalls!F9</f>
        <v>Mar 2010</v>
      </c>
      <c r="E203" s="44" t="str">
        <f>ZZZ__FnCalls!F10</f>
        <v>Apr 2010</v>
      </c>
      <c r="F203" s="44" t="str">
        <f>ZZZ__FnCalls!F11</f>
        <v>May 2010</v>
      </c>
      <c r="G203" s="44" t="str">
        <f>ZZZ__FnCalls!F12</f>
        <v>Jun 2010</v>
      </c>
      <c r="H203" s="44" t="str">
        <f>ZZZ__FnCalls!F13</f>
        <v>Jul 2010</v>
      </c>
      <c r="I203" s="44" t="str">
        <f>ZZZ__FnCalls!F14</f>
        <v>Aug 2010</v>
      </c>
      <c r="J203" s="44" t="str">
        <f>ZZZ__FnCalls!F15</f>
        <v>Sep 2010</v>
      </c>
      <c r="K203" s="44" t="str">
        <f>ZZZ__FnCalls!F16</f>
        <v>Oct 2010</v>
      </c>
      <c r="L203" s="44" t="str">
        <f>ZZZ__FnCalls!F17</f>
        <v>Nov 2010</v>
      </c>
      <c r="M203" s="44" t="str">
        <f>ZZZ__FnCalls!F18</f>
        <v>Dec 2010</v>
      </c>
      <c r="N203" s="45" t="str">
        <f>ZZZ__FnCalls!F7</f>
        <v>Jan 2010</v>
      </c>
      <c r="O203" s="44" t="str">
        <f>ZZZ__FnCalls!F19</f>
        <v>Jan 2011</v>
      </c>
      <c r="P203" s="44" t="str">
        <f>ZZZ__FnCalls!F20</f>
        <v>Feb 2011</v>
      </c>
      <c r="Q203" s="44" t="str">
        <f>ZZZ__FnCalls!F21</f>
        <v>Mar 2011</v>
      </c>
      <c r="R203" s="44" t="str">
        <f>ZZZ__FnCalls!F22</f>
        <v>Apr 2011</v>
      </c>
      <c r="S203" s="44" t="str">
        <f>ZZZ__FnCalls!F23</f>
        <v>May 2011</v>
      </c>
      <c r="T203" s="44" t="str">
        <f>ZZZ__FnCalls!F24</f>
        <v>Jun 2011</v>
      </c>
      <c r="U203" s="44" t="str">
        <f>ZZZ__FnCalls!F25</f>
        <v>Jul 2011</v>
      </c>
      <c r="V203" s="44" t="str">
        <f>ZZZ__FnCalls!F26</f>
        <v>Aug 2011</v>
      </c>
      <c r="W203" s="44" t="str">
        <f>ZZZ__FnCalls!F27</f>
        <v>Sep 2011</v>
      </c>
      <c r="X203" s="44" t="str">
        <f>ZZZ__FnCalls!F28</f>
        <v>Oct 2011</v>
      </c>
      <c r="Y203" s="44" t="str">
        <f>ZZZ__FnCalls!F29</f>
        <v>Nov 2011</v>
      </c>
      <c r="Z203" s="44" t="str">
        <f>ZZZ__FnCalls!F30</f>
        <v>Dec 2011</v>
      </c>
      <c r="AA203" s="45" t="str">
        <f>ZZZ__FnCalls!F19</f>
        <v>Jan 2011</v>
      </c>
      <c r="AB203" s="44" t="str">
        <f>ZZZ__FnCalls!F31</f>
        <v>Jan 2012</v>
      </c>
      <c r="AC203" s="44" t="str">
        <f>ZZZ__FnCalls!F32</f>
        <v>Feb 2012</v>
      </c>
      <c r="AD203" s="44" t="str">
        <f>ZZZ__FnCalls!F33</f>
        <v>Mar 2012</v>
      </c>
      <c r="AE203" s="44" t="str">
        <f>ZZZ__FnCalls!F34</f>
        <v>Apr 2012</v>
      </c>
      <c r="AF203" s="44" t="str">
        <f>ZZZ__FnCalls!F35</f>
        <v>May 2012</v>
      </c>
      <c r="AG203" s="44" t="str">
        <f>ZZZ__FnCalls!F36</f>
        <v>Jun 2012</v>
      </c>
      <c r="AH203" s="44" t="str">
        <f>ZZZ__FnCalls!F37</f>
        <v>Jul 2012</v>
      </c>
      <c r="AI203" s="44" t="str">
        <f>ZZZ__FnCalls!F38</f>
        <v>Aug 2012</v>
      </c>
      <c r="AJ203" s="44" t="str">
        <f>ZZZ__FnCalls!F39</f>
        <v>Sep 2012</v>
      </c>
      <c r="AK203" s="44" t="str">
        <f>ZZZ__FnCalls!F40</f>
        <v>Oct 2012</v>
      </c>
      <c r="AL203" s="44" t="str">
        <f>ZZZ__FnCalls!F41</f>
        <v>Nov 2012</v>
      </c>
      <c r="AM203" s="44" t="str">
        <f>ZZZ__FnCalls!F42</f>
        <v>Dec 2012</v>
      </c>
      <c r="AN203" s="45" t="str">
        <f>ZZZ__FnCalls!F31</f>
        <v>Jan 2012</v>
      </c>
      <c r="AO203" s="44" t="str">
        <f>ZZZ__FnCalls!F43</f>
        <v>Jan 2013</v>
      </c>
      <c r="AP203" s="44" t="str">
        <f>ZZZ__FnCalls!F44</f>
        <v>Feb 2013</v>
      </c>
      <c r="AQ203" s="44" t="str">
        <f>ZZZ__FnCalls!F45</f>
        <v>Mar 2013</v>
      </c>
      <c r="AR203" s="44" t="str">
        <f>ZZZ__FnCalls!F46</f>
        <v>Apr 2013</v>
      </c>
      <c r="AS203" s="44" t="str">
        <f>ZZZ__FnCalls!F47</f>
        <v>May 2013</v>
      </c>
      <c r="AT203" s="44" t="str">
        <f>ZZZ__FnCalls!F48</f>
        <v>Jun 2013</v>
      </c>
      <c r="AU203" s="44" t="str">
        <f>ZZZ__FnCalls!F49</f>
        <v>Jul 2013</v>
      </c>
      <c r="AV203" s="44" t="str">
        <f>ZZZ__FnCalls!F50</f>
        <v>Aug 2013</v>
      </c>
      <c r="AW203" s="44" t="str">
        <f>ZZZ__FnCalls!F51</f>
        <v>Sep 2013</v>
      </c>
      <c r="AX203" s="44" t="str">
        <f>ZZZ__FnCalls!F52</f>
        <v>Oct 2013</v>
      </c>
      <c r="AY203" s="44" t="str">
        <f>ZZZ__FnCalls!F53</f>
        <v>Nov 2013</v>
      </c>
      <c r="AZ203" s="44" t="str">
        <f>ZZZ__FnCalls!F54</f>
        <v>Dec 2013</v>
      </c>
      <c r="BA203" s="45" t="str">
        <f>ZZZ__FnCalls!F43</f>
        <v>Jan 2013</v>
      </c>
      <c r="BB203" s="44" t="str">
        <f>ZZZ__FnCalls!F55</f>
        <v>Jan 2014</v>
      </c>
      <c r="BC203" s="44" t="str">
        <f>ZZZ__FnCalls!F56</f>
        <v>Feb 2014</v>
      </c>
      <c r="BD203" s="44" t="str">
        <f>ZZZ__FnCalls!F57</f>
        <v>Mar 2014</v>
      </c>
      <c r="BE203" s="44" t="str">
        <f>ZZZ__FnCalls!F58</f>
        <v>Apr 2014</v>
      </c>
      <c r="BF203" s="44" t="str">
        <f>ZZZ__FnCalls!F59</f>
        <v>May 2014</v>
      </c>
      <c r="BG203" s="44" t="str">
        <f>ZZZ__FnCalls!F60</f>
        <v>Jun 2014</v>
      </c>
      <c r="BH203" s="44" t="str">
        <f>ZZZ__FnCalls!F61</f>
        <v>Jul 2014</v>
      </c>
      <c r="BI203" s="44" t="str">
        <f>ZZZ__FnCalls!F62</f>
        <v>Aug 2014</v>
      </c>
      <c r="BJ203" s="44" t="str">
        <f>ZZZ__FnCalls!F63</f>
        <v>Sep 2014</v>
      </c>
      <c r="BK203" s="44" t="str">
        <f>ZZZ__FnCalls!F64</f>
        <v>Oct 2014</v>
      </c>
      <c r="BL203" s="44" t="str">
        <f>ZZZ__FnCalls!F65</f>
        <v>Nov 2014</v>
      </c>
      <c r="BM203" s="44" t="str">
        <f>ZZZ__FnCalls!F66</f>
        <v>Dec 2014</v>
      </c>
      <c r="BN203" s="45" t="str">
        <f>ZZZ__FnCalls!F55</f>
        <v>Jan 2014</v>
      </c>
      <c r="BO203" s="44" t="str">
        <f>ZZZ__FnCalls!F67</f>
        <v>Jan 2015</v>
      </c>
      <c r="BP203" s="44" t="str">
        <f>ZZZ__FnCalls!F68</f>
        <v>Feb 2015</v>
      </c>
      <c r="BQ203" s="44" t="str">
        <f>ZZZ__FnCalls!F69</f>
        <v>Mar 2015</v>
      </c>
      <c r="BR203" s="44" t="str">
        <f>ZZZ__FnCalls!F70</f>
        <v>Apr 2015</v>
      </c>
      <c r="BS203" s="44" t="str">
        <f>ZZZ__FnCalls!F71</f>
        <v>May 2015</v>
      </c>
      <c r="BT203" s="44" t="str">
        <f>ZZZ__FnCalls!F72</f>
        <v>Jun 2015</v>
      </c>
      <c r="BU203" s="44" t="str">
        <f>ZZZ__FnCalls!F73</f>
        <v>Jul 2015</v>
      </c>
      <c r="BV203" s="44" t="str">
        <f>ZZZ__FnCalls!F74</f>
        <v>Aug 2015</v>
      </c>
      <c r="BW203" s="44" t="str">
        <f>ZZZ__FnCalls!F75</f>
        <v>Sep 2015</v>
      </c>
      <c r="BX203" s="44" t="str">
        <f>ZZZ__FnCalls!F76</f>
        <v>Oct 2015</v>
      </c>
      <c r="BY203" s="44" t="str">
        <f>ZZZ__FnCalls!F77</f>
        <v>Nov 2015</v>
      </c>
      <c r="BZ203" s="44" t="str">
        <f>ZZZ__FnCalls!F78</f>
        <v>Dec 2015</v>
      </c>
      <c r="CA203" s="45" t="str">
        <f>ZZZ__FnCalls!F67</f>
        <v>Jan 2015</v>
      </c>
      <c r="CB203" s="44" t="str">
        <f>ZZZ__FnCalls!F79</f>
        <v>Jan 2016</v>
      </c>
      <c r="CC203" s="44" t="str">
        <f>ZZZ__FnCalls!F80</f>
        <v>Feb 2016</v>
      </c>
      <c r="CD203" s="44" t="str">
        <f>ZZZ__FnCalls!F81</f>
        <v>Mar 2016</v>
      </c>
      <c r="CE203" s="44" t="str">
        <f>ZZZ__FnCalls!F82</f>
        <v>Apr 2016</v>
      </c>
      <c r="CF203" s="44" t="str">
        <f>ZZZ__FnCalls!F83</f>
        <v>May 2016</v>
      </c>
      <c r="CG203" s="44" t="str">
        <f>ZZZ__FnCalls!F84</f>
        <v>Jun 2016</v>
      </c>
      <c r="CH203" s="44" t="str">
        <f>ZZZ__FnCalls!F85</f>
        <v>Jul 2016</v>
      </c>
      <c r="CI203" s="44" t="str">
        <f>ZZZ__FnCalls!F86</f>
        <v>Aug 2016</v>
      </c>
      <c r="CJ203" s="44" t="str">
        <f>ZZZ__FnCalls!F87</f>
        <v>Sep 2016</v>
      </c>
      <c r="CK203" s="44" t="str">
        <f>ZZZ__FnCalls!F88</f>
        <v>Oct 2016</v>
      </c>
      <c r="CL203" s="44" t="str">
        <f>ZZZ__FnCalls!F89</f>
        <v>Nov 2016</v>
      </c>
      <c r="CM203" s="44" t="str">
        <f>ZZZ__FnCalls!F90</f>
        <v>Dec 2016</v>
      </c>
      <c r="CN203" s="45" t="str">
        <f>ZZZ__FnCalls!F79</f>
        <v>Jan 2016</v>
      </c>
      <c r="CO203" s="44" t="str">
        <f>ZZZ__FnCalls!F91</f>
        <v>Jan 2017</v>
      </c>
      <c r="CP203" s="44" t="str">
        <f>ZZZ__FnCalls!F92</f>
        <v>Feb 2017</v>
      </c>
      <c r="CQ203" s="44" t="str">
        <f>ZZZ__FnCalls!F93</f>
        <v>Mar 2017</v>
      </c>
      <c r="CR203" s="44" t="str">
        <f>ZZZ__FnCalls!F94</f>
        <v>Apr 2017</v>
      </c>
      <c r="CS203" s="44" t="str">
        <f>ZZZ__FnCalls!F95</f>
        <v>May 2017</v>
      </c>
      <c r="CT203" s="44" t="str">
        <f>ZZZ__FnCalls!F96</f>
        <v>Jun 2017</v>
      </c>
      <c r="CU203" s="44" t="str">
        <f>ZZZ__FnCalls!F97</f>
        <v>Jul 2017</v>
      </c>
      <c r="CV203" s="44" t="str">
        <f>ZZZ__FnCalls!F98</f>
        <v>Aug 2017</v>
      </c>
      <c r="CW203" s="44" t="str">
        <f>ZZZ__FnCalls!F99</f>
        <v>Sep 2017</v>
      </c>
      <c r="CX203" s="44" t="str">
        <f>ZZZ__FnCalls!F100</f>
        <v>Oct 2017</v>
      </c>
      <c r="CY203" s="44" t="str">
        <f>ZZZ__FnCalls!F101</f>
        <v>Nov 2017</v>
      </c>
      <c r="CZ203" s="44" t="str">
        <f>ZZZ__FnCalls!F102</f>
        <v>Dec 2017</v>
      </c>
      <c r="DA203" s="45" t="str">
        <f>ZZZ__FnCalls!F91</f>
        <v>Jan 2017</v>
      </c>
      <c r="DB203" s="44" t="str">
        <f>ZZZ__FnCalls!F103</f>
        <v>Jan 2018</v>
      </c>
      <c r="DC203" s="44" t="str">
        <f>ZZZ__FnCalls!F104</f>
        <v>Feb 2018</v>
      </c>
      <c r="DD203" s="44" t="str">
        <f>ZZZ__FnCalls!F105</f>
        <v>Mar 2018</v>
      </c>
      <c r="DE203" s="44" t="str">
        <f>ZZZ__FnCalls!F106</f>
        <v>Apr 2018</v>
      </c>
      <c r="DF203" s="44" t="str">
        <f>ZZZ__FnCalls!F107</f>
        <v>May 2018</v>
      </c>
      <c r="DG203" s="44" t="str">
        <f>ZZZ__FnCalls!F108</f>
        <v>Jun 2018</v>
      </c>
      <c r="DH203" s="44" t="str">
        <f>ZZZ__FnCalls!F109</f>
        <v>Jul 2018</v>
      </c>
      <c r="DI203" s="44" t="str">
        <f>ZZZ__FnCalls!F110</f>
        <v>Aug 2018</v>
      </c>
      <c r="DJ203" s="44" t="str">
        <f>ZZZ__FnCalls!F111</f>
        <v>Sep 2018</v>
      </c>
      <c r="DK203" s="44" t="str">
        <f>ZZZ__FnCalls!F112</f>
        <v>Oct 2018</v>
      </c>
      <c r="DL203" s="44" t="str">
        <f>ZZZ__FnCalls!F113</f>
        <v>Nov 2018</v>
      </c>
      <c r="DM203" s="44" t="str">
        <f>ZZZ__FnCalls!F114</f>
        <v>Dec 2018</v>
      </c>
      <c r="DN203" s="45" t="str">
        <f>ZZZ__FnCalls!F103</f>
        <v>Jan 2018</v>
      </c>
      <c r="DO203" s="44" t="str">
        <f>ZZZ__FnCalls!F115</f>
        <v>Jan 2019</v>
      </c>
      <c r="DP203" s="44" t="str">
        <f>ZZZ__FnCalls!F116</f>
        <v>Feb 2019</v>
      </c>
      <c r="DQ203" s="44" t="str">
        <f>ZZZ__FnCalls!F117</f>
        <v>Mar 2019</v>
      </c>
      <c r="DR203" s="44" t="str">
        <f>ZZZ__FnCalls!F118</f>
        <v>Apr 2019</v>
      </c>
      <c r="DS203" s="44" t="str">
        <f>ZZZ__FnCalls!F119</f>
        <v>May 2019</v>
      </c>
      <c r="DT203" s="44" t="str">
        <f>ZZZ__FnCalls!F120</f>
        <v>Jun 2019</v>
      </c>
      <c r="DU203" s="44" t="str">
        <f>ZZZ__FnCalls!F121</f>
        <v>Jul 2019</v>
      </c>
      <c r="DV203" s="44" t="str">
        <f>ZZZ__FnCalls!F122</f>
        <v>Aug 2019</v>
      </c>
      <c r="DW203" s="44" t="str">
        <f>ZZZ__FnCalls!F123</f>
        <v>Sep 2019</v>
      </c>
      <c r="DX203" s="44" t="str">
        <f>ZZZ__FnCalls!F124</f>
        <v>Oct 2019</v>
      </c>
      <c r="DY203" s="44" t="str">
        <f>ZZZ__FnCalls!F125</f>
        <v>Nov 2019</v>
      </c>
      <c r="DZ203" s="44" t="str">
        <f>ZZZ__FnCalls!F126</f>
        <v>Dec 2019</v>
      </c>
      <c r="EA203" s="45" t="str">
        <f>ZZZ__FnCalls!F115</f>
        <v>Jan 2019</v>
      </c>
      <c r="EB203" s="44" t="str">
        <f>ZZZ__FnCalls!F127</f>
        <v>Jan 2020</v>
      </c>
      <c r="EC203" s="44" t="str">
        <f>ZZZ__FnCalls!F128</f>
        <v>Feb 2020</v>
      </c>
      <c r="ED203" s="44" t="str">
        <f>ZZZ__FnCalls!F129</f>
        <v>Mar 2020</v>
      </c>
      <c r="EE203" s="44" t="str">
        <f>ZZZ__FnCalls!F130</f>
        <v>Apr 2020</v>
      </c>
      <c r="EF203" s="44" t="str">
        <f>ZZZ__FnCalls!F131</f>
        <v>May 2020</v>
      </c>
      <c r="EG203" s="44" t="str">
        <f>ZZZ__FnCalls!F132</f>
        <v>Jun 2020</v>
      </c>
      <c r="EH203" s="44" t="str">
        <f>ZZZ__FnCalls!F133</f>
        <v>Jul 2020</v>
      </c>
      <c r="EI203" s="44" t="str">
        <f>ZZZ__FnCalls!F134</f>
        <v>Aug 2020</v>
      </c>
      <c r="EJ203" s="44" t="str">
        <f>ZZZ__FnCalls!F135</f>
        <v>Sep 2020</v>
      </c>
      <c r="EK203" s="44" t="str">
        <f>ZZZ__FnCalls!F136</f>
        <v>Oct 2020</v>
      </c>
      <c r="EL203" s="44" t="str">
        <f>ZZZ__FnCalls!F137</f>
        <v>Nov 2020</v>
      </c>
      <c r="EM203" s="44" t="str">
        <f>ZZZ__FnCalls!F138</f>
        <v>Dec 2020</v>
      </c>
      <c r="EN203" s="45" t="str">
        <f>ZZZ__FnCalls!F127</f>
        <v>Jan 2020</v>
      </c>
    </row>
    <row r="204" spans="1:144" ht="12.75" customHeight="1">
      <c r="A204" s="2" t="str">
        <f>"Income_Permanent_mean_1"</f>
        <v>Income_Permanent_mean_1</v>
      </c>
    </row>
    <row r="205" spans="1:144" ht="12.75" customHeight="1">
      <c r="B205" s="19" t="str">
        <f>ZZZ__FnCalls!F7</f>
        <v>Jan 2010</v>
      </c>
      <c r="C205" s="20" t="str">
        <f>ZZZ__FnCalls!F8</f>
        <v>Feb 2010</v>
      </c>
      <c r="D205" s="20" t="str">
        <f>ZZZ__FnCalls!F9</f>
        <v>Mar 2010</v>
      </c>
      <c r="E205" s="20" t="str">
        <f>ZZZ__FnCalls!F10</f>
        <v>Apr 2010</v>
      </c>
      <c r="F205" s="20" t="str">
        <f>ZZZ__FnCalls!F11</f>
        <v>May 2010</v>
      </c>
      <c r="G205" s="20" t="str">
        <f>ZZZ__FnCalls!F12</f>
        <v>Jun 2010</v>
      </c>
      <c r="H205" s="20" t="str">
        <f>ZZZ__FnCalls!F13</f>
        <v>Jul 2010</v>
      </c>
      <c r="I205" s="20" t="str">
        <f>ZZZ__FnCalls!F14</f>
        <v>Aug 2010</v>
      </c>
      <c r="J205" s="20" t="str">
        <f>ZZZ__FnCalls!F15</f>
        <v>Sep 2010</v>
      </c>
      <c r="K205" s="20" t="str">
        <f>ZZZ__FnCalls!F16</f>
        <v>Oct 2010</v>
      </c>
      <c r="L205" s="20" t="str">
        <f>ZZZ__FnCalls!F17</f>
        <v>Nov 2010</v>
      </c>
      <c r="M205" s="20" t="str">
        <f>ZZZ__FnCalls!F18</f>
        <v>Dec 2010</v>
      </c>
      <c r="N205" s="21" t="str">
        <f>ZZZ__FnCalls!H7</f>
        <v>2010</v>
      </c>
      <c r="O205" s="20" t="str">
        <f>ZZZ__FnCalls!F19</f>
        <v>Jan 2011</v>
      </c>
      <c r="P205" s="20" t="str">
        <f>ZZZ__FnCalls!F20</f>
        <v>Feb 2011</v>
      </c>
      <c r="Q205" s="20" t="str">
        <f>ZZZ__FnCalls!F21</f>
        <v>Mar 2011</v>
      </c>
      <c r="R205" s="20" t="str">
        <f>ZZZ__FnCalls!F22</f>
        <v>Apr 2011</v>
      </c>
      <c r="S205" s="20" t="str">
        <f>ZZZ__FnCalls!F23</f>
        <v>May 2011</v>
      </c>
      <c r="T205" s="20" t="str">
        <f>ZZZ__FnCalls!F24</f>
        <v>Jun 2011</v>
      </c>
      <c r="U205" s="20" t="str">
        <f>ZZZ__FnCalls!F25</f>
        <v>Jul 2011</v>
      </c>
      <c r="V205" s="20" t="str">
        <f>ZZZ__FnCalls!F26</f>
        <v>Aug 2011</v>
      </c>
      <c r="W205" s="20" t="str">
        <f>ZZZ__FnCalls!F27</f>
        <v>Sep 2011</v>
      </c>
      <c r="X205" s="20" t="str">
        <f>ZZZ__FnCalls!F28</f>
        <v>Oct 2011</v>
      </c>
      <c r="Y205" s="20" t="str">
        <f>ZZZ__FnCalls!F29</f>
        <v>Nov 2011</v>
      </c>
      <c r="Z205" s="20" t="str">
        <f>ZZZ__FnCalls!F30</f>
        <v>Dec 2011</v>
      </c>
      <c r="AA205" s="21" t="str">
        <f>ZZZ__FnCalls!H19</f>
        <v>2011</v>
      </c>
      <c r="AB205" s="20" t="str">
        <f>ZZZ__FnCalls!F31</f>
        <v>Jan 2012</v>
      </c>
      <c r="AC205" s="20" t="str">
        <f>ZZZ__FnCalls!F32</f>
        <v>Feb 2012</v>
      </c>
      <c r="AD205" s="20" t="str">
        <f>ZZZ__FnCalls!F33</f>
        <v>Mar 2012</v>
      </c>
      <c r="AE205" s="20" t="str">
        <f>ZZZ__FnCalls!F34</f>
        <v>Apr 2012</v>
      </c>
      <c r="AF205" s="20" t="str">
        <f>ZZZ__FnCalls!F35</f>
        <v>May 2012</v>
      </c>
      <c r="AG205" s="20" t="str">
        <f>ZZZ__FnCalls!F36</f>
        <v>Jun 2012</v>
      </c>
      <c r="AH205" s="20" t="str">
        <f>ZZZ__FnCalls!F37</f>
        <v>Jul 2012</v>
      </c>
      <c r="AI205" s="20" t="str">
        <f>ZZZ__FnCalls!F38</f>
        <v>Aug 2012</v>
      </c>
      <c r="AJ205" s="20" t="str">
        <f>ZZZ__FnCalls!F39</f>
        <v>Sep 2012</v>
      </c>
      <c r="AK205" s="20" t="str">
        <f>ZZZ__FnCalls!F40</f>
        <v>Oct 2012</v>
      </c>
      <c r="AL205" s="20" t="str">
        <f>ZZZ__FnCalls!F41</f>
        <v>Nov 2012</v>
      </c>
      <c r="AM205" s="20" t="str">
        <f>ZZZ__FnCalls!F42</f>
        <v>Dec 2012</v>
      </c>
      <c r="AN205" s="21" t="str">
        <f>ZZZ__FnCalls!H31</f>
        <v>2012</v>
      </c>
      <c r="AO205" s="20" t="str">
        <f>ZZZ__FnCalls!F43</f>
        <v>Jan 2013</v>
      </c>
      <c r="AP205" s="20" t="str">
        <f>ZZZ__FnCalls!F44</f>
        <v>Feb 2013</v>
      </c>
      <c r="AQ205" s="20" t="str">
        <f>ZZZ__FnCalls!F45</f>
        <v>Mar 2013</v>
      </c>
      <c r="AR205" s="20" t="str">
        <f>ZZZ__FnCalls!F46</f>
        <v>Apr 2013</v>
      </c>
      <c r="AS205" s="20" t="str">
        <f>ZZZ__FnCalls!F47</f>
        <v>May 2013</v>
      </c>
      <c r="AT205" s="20" t="str">
        <f>ZZZ__FnCalls!F48</f>
        <v>Jun 2013</v>
      </c>
      <c r="AU205" s="20" t="str">
        <f>ZZZ__FnCalls!F49</f>
        <v>Jul 2013</v>
      </c>
      <c r="AV205" s="20" t="str">
        <f>ZZZ__FnCalls!F50</f>
        <v>Aug 2013</v>
      </c>
      <c r="AW205" s="20" t="str">
        <f>ZZZ__FnCalls!F51</f>
        <v>Sep 2013</v>
      </c>
      <c r="AX205" s="20" t="str">
        <f>ZZZ__FnCalls!F52</f>
        <v>Oct 2013</v>
      </c>
      <c r="AY205" s="20" t="str">
        <f>ZZZ__FnCalls!F53</f>
        <v>Nov 2013</v>
      </c>
      <c r="AZ205" s="20" t="str">
        <f>ZZZ__FnCalls!F54</f>
        <v>Dec 2013</v>
      </c>
      <c r="BA205" s="21" t="str">
        <f>ZZZ__FnCalls!H43</f>
        <v>2013</v>
      </c>
      <c r="BB205" s="20" t="str">
        <f>ZZZ__FnCalls!F55</f>
        <v>Jan 2014</v>
      </c>
      <c r="BC205" s="20" t="str">
        <f>ZZZ__FnCalls!F56</f>
        <v>Feb 2014</v>
      </c>
      <c r="BD205" s="20" t="str">
        <f>ZZZ__FnCalls!F57</f>
        <v>Mar 2014</v>
      </c>
      <c r="BE205" s="20" t="str">
        <f>ZZZ__FnCalls!F58</f>
        <v>Apr 2014</v>
      </c>
      <c r="BF205" s="20" t="str">
        <f>ZZZ__FnCalls!F59</f>
        <v>May 2014</v>
      </c>
      <c r="BG205" s="20" t="str">
        <f>ZZZ__FnCalls!F60</f>
        <v>Jun 2014</v>
      </c>
      <c r="BH205" s="20" t="str">
        <f>ZZZ__FnCalls!F61</f>
        <v>Jul 2014</v>
      </c>
      <c r="BI205" s="20" t="str">
        <f>ZZZ__FnCalls!F62</f>
        <v>Aug 2014</v>
      </c>
      <c r="BJ205" s="20" t="str">
        <f>ZZZ__FnCalls!F63</f>
        <v>Sep 2014</v>
      </c>
      <c r="BK205" s="20" t="str">
        <f>ZZZ__FnCalls!F64</f>
        <v>Oct 2014</v>
      </c>
      <c r="BL205" s="20" t="str">
        <f>ZZZ__FnCalls!F65</f>
        <v>Nov 2014</v>
      </c>
      <c r="BM205" s="20" t="str">
        <f>ZZZ__FnCalls!F66</f>
        <v>Dec 2014</v>
      </c>
      <c r="BN205" s="21" t="str">
        <f>ZZZ__FnCalls!H55</f>
        <v>2014</v>
      </c>
      <c r="BO205" s="20" t="str">
        <f>ZZZ__FnCalls!F67</f>
        <v>Jan 2015</v>
      </c>
      <c r="BP205" s="20" t="str">
        <f>ZZZ__FnCalls!F68</f>
        <v>Feb 2015</v>
      </c>
      <c r="BQ205" s="20" t="str">
        <f>ZZZ__FnCalls!F69</f>
        <v>Mar 2015</v>
      </c>
      <c r="BR205" s="20" t="str">
        <f>ZZZ__FnCalls!F70</f>
        <v>Apr 2015</v>
      </c>
      <c r="BS205" s="20" t="str">
        <f>ZZZ__FnCalls!F71</f>
        <v>May 2015</v>
      </c>
      <c r="BT205" s="20" t="str">
        <f>ZZZ__FnCalls!F72</f>
        <v>Jun 2015</v>
      </c>
      <c r="BU205" s="20" t="str">
        <f>ZZZ__FnCalls!F73</f>
        <v>Jul 2015</v>
      </c>
      <c r="BV205" s="20" t="str">
        <f>ZZZ__FnCalls!F74</f>
        <v>Aug 2015</v>
      </c>
      <c r="BW205" s="20" t="str">
        <f>ZZZ__FnCalls!F75</f>
        <v>Sep 2015</v>
      </c>
      <c r="BX205" s="20" t="str">
        <f>ZZZ__FnCalls!F76</f>
        <v>Oct 2015</v>
      </c>
      <c r="BY205" s="20" t="str">
        <f>ZZZ__FnCalls!F77</f>
        <v>Nov 2015</v>
      </c>
      <c r="BZ205" s="20" t="str">
        <f>ZZZ__FnCalls!F78</f>
        <v>Dec 2015</v>
      </c>
      <c r="CA205" s="21" t="str">
        <f>ZZZ__FnCalls!H67</f>
        <v>2015</v>
      </c>
      <c r="CB205" s="20" t="str">
        <f>ZZZ__FnCalls!F79</f>
        <v>Jan 2016</v>
      </c>
      <c r="CC205" s="20" t="str">
        <f>ZZZ__FnCalls!F80</f>
        <v>Feb 2016</v>
      </c>
      <c r="CD205" s="20" t="str">
        <f>ZZZ__FnCalls!F81</f>
        <v>Mar 2016</v>
      </c>
      <c r="CE205" s="20" t="str">
        <f>ZZZ__FnCalls!F82</f>
        <v>Apr 2016</v>
      </c>
      <c r="CF205" s="20" t="str">
        <f>ZZZ__FnCalls!F83</f>
        <v>May 2016</v>
      </c>
      <c r="CG205" s="20" t="str">
        <f>ZZZ__FnCalls!F84</f>
        <v>Jun 2016</v>
      </c>
      <c r="CH205" s="20" t="str">
        <f>ZZZ__FnCalls!F85</f>
        <v>Jul 2016</v>
      </c>
      <c r="CI205" s="20" t="str">
        <f>ZZZ__FnCalls!F86</f>
        <v>Aug 2016</v>
      </c>
      <c r="CJ205" s="20" t="str">
        <f>ZZZ__FnCalls!F87</f>
        <v>Sep 2016</v>
      </c>
      <c r="CK205" s="20" t="str">
        <f>ZZZ__FnCalls!F88</f>
        <v>Oct 2016</v>
      </c>
      <c r="CL205" s="20" t="str">
        <f>ZZZ__FnCalls!F89</f>
        <v>Nov 2016</v>
      </c>
      <c r="CM205" s="20" t="str">
        <f>ZZZ__FnCalls!F90</f>
        <v>Dec 2016</v>
      </c>
      <c r="CN205" s="21" t="str">
        <f>ZZZ__FnCalls!H79</f>
        <v>2016</v>
      </c>
      <c r="CO205" s="20" t="str">
        <f>ZZZ__FnCalls!F91</f>
        <v>Jan 2017</v>
      </c>
      <c r="CP205" s="20" t="str">
        <f>ZZZ__FnCalls!F92</f>
        <v>Feb 2017</v>
      </c>
      <c r="CQ205" s="20" t="str">
        <f>ZZZ__FnCalls!F93</f>
        <v>Mar 2017</v>
      </c>
      <c r="CR205" s="20" t="str">
        <f>ZZZ__FnCalls!F94</f>
        <v>Apr 2017</v>
      </c>
      <c r="CS205" s="20" t="str">
        <f>ZZZ__FnCalls!F95</f>
        <v>May 2017</v>
      </c>
      <c r="CT205" s="20" t="str">
        <f>ZZZ__FnCalls!F96</f>
        <v>Jun 2017</v>
      </c>
      <c r="CU205" s="20" t="str">
        <f>ZZZ__FnCalls!F97</f>
        <v>Jul 2017</v>
      </c>
      <c r="CV205" s="20" t="str">
        <f>ZZZ__FnCalls!F98</f>
        <v>Aug 2017</v>
      </c>
      <c r="CW205" s="20" t="str">
        <f>ZZZ__FnCalls!F99</f>
        <v>Sep 2017</v>
      </c>
      <c r="CX205" s="20" t="str">
        <f>ZZZ__FnCalls!F100</f>
        <v>Oct 2017</v>
      </c>
      <c r="CY205" s="20" t="str">
        <f>ZZZ__FnCalls!F101</f>
        <v>Nov 2017</v>
      </c>
      <c r="CZ205" s="20" t="str">
        <f>ZZZ__FnCalls!F102</f>
        <v>Dec 2017</v>
      </c>
      <c r="DA205" s="21" t="str">
        <f>ZZZ__FnCalls!H91</f>
        <v>2017</v>
      </c>
      <c r="DB205" s="20" t="str">
        <f>ZZZ__FnCalls!F103</f>
        <v>Jan 2018</v>
      </c>
      <c r="DC205" s="20" t="str">
        <f>ZZZ__FnCalls!F104</f>
        <v>Feb 2018</v>
      </c>
      <c r="DD205" s="20" t="str">
        <f>ZZZ__FnCalls!F105</f>
        <v>Mar 2018</v>
      </c>
      <c r="DE205" s="20" t="str">
        <f>ZZZ__FnCalls!F106</f>
        <v>Apr 2018</v>
      </c>
      <c r="DF205" s="20" t="str">
        <f>ZZZ__FnCalls!F107</f>
        <v>May 2018</v>
      </c>
      <c r="DG205" s="20" t="str">
        <f>ZZZ__FnCalls!F108</f>
        <v>Jun 2018</v>
      </c>
      <c r="DH205" s="20" t="str">
        <f>ZZZ__FnCalls!F109</f>
        <v>Jul 2018</v>
      </c>
      <c r="DI205" s="20" t="str">
        <f>ZZZ__FnCalls!F110</f>
        <v>Aug 2018</v>
      </c>
      <c r="DJ205" s="20" t="str">
        <f>ZZZ__FnCalls!F111</f>
        <v>Sep 2018</v>
      </c>
      <c r="DK205" s="20" t="str">
        <f>ZZZ__FnCalls!F112</f>
        <v>Oct 2018</v>
      </c>
      <c r="DL205" s="20" t="str">
        <f>ZZZ__FnCalls!F113</f>
        <v>Nov 2018</v>
      </c>
      <c r="DM205" s="20" t="str">
        <f>ZZZ__FnCalls!F114</f>
        <v>Dec 2018</v>
      </c>
      <c r="DN205" s="21" t="str">
        <f>ZZZ__FnCalls!H103</f>
        <v>2018</v>
      </c>
      <c r="DO205" s="20" t="str">
        <f>ZZZ__FnCalls!F115</f>
        <v>Jan 2019</v>
      </c>
      <c r="DP205" s="20" t="str">
        <f>ZZZ__FnCalls!F116</f>
        <v>Feb 2019</v>
      </c>
      <c r="DQ205" s="20" t="str">
        <f>ZZZ__FnCalls!F117</f>
        <v>Mar 2019</v>
      </c>
      <c r="DR205" s="20" t="str">
        <f>ZZZ__FnCalls!F118</f>
        <v>Apr 2019</v>
      </c>
      <c r="DS205" s="20" t="str">
        <f>ZZZ__FnCalls!F119</f>
        <v>May 2019</v>
      </c>
      <c r="DT205" s="20" t="str">
        <f>ZZZ__FnCalls!F120</f>
        <v>Jun 2019</v>
      </c>
      <c r="DU205" s="20" t="str">
        <f>ZZZ__FnCalls!F121</f>
        <v>Jul 2019</v>
      </c>
      <c r="DV205" s="20" t="str">
        <f>ZZZ__FnCalls!F122</f>
        <v>Aug 2019</v>
      </c>
      <c r="DW205" s="20" t="str">
        <f>ZZZ__FnCalls!F123</f>
        <v>Sep 2019</v>
      </c>
      <c r="DX205" s="20" t="str">
        <f>ZZZ__FnCalls!F124</f>
        <v>Oct 2019</v>
      </c>
      <c r="DY205" s="20" t="str">
        <f>ZZZ__FnCalls!F125</f>
        <v>Nov 2019</v>
      </c>
      <c r="DZ205" s="20" t="str">
        <f>ZZZ__FnCalls!F126</f>
        <v>Dec 2019</v>
      </c>
      <c r="EA205" s="21" t="str">
        <f>ZZZ__FnCalls!H115</f>
        <v>2019</v>
      </c>
      <c r="EB205" s="20" t="str">
        <f>ZZZ__FnCalls!F127</f>
        <v>Jan 2020</v>
      </c>
      <c r="EC205" s="20" t="str">
        <f>ZZZ__FnCalls!F128</f>
        <v>Feb 2020</v>
      </c>
      <c r="ED205" s="20" t="str">
        <f>ZZZ__FnCalls!F129</f>
        <v>Mar 2020</v>
      </c>
      <c r="EE205" s="20" t="str">
        <f>ZZZ__FnCalls!F130</f>
        <v>Apr 2020</v>
      </c>
      <c r="EF205" s="20" t="str">
        <f>ZZZ__FnCalls!F131</f>
        <v>May 2020</v>
      </c>
      <c r="EG205" s="20" t="str">
        <f>ZZZ__FnCalls!F132</f>
        <v>Jun 2020</v>
      </c>
      <c r="EH205" s="20" t="str">
        <f>ZZZ__FnCalls!F133</f>
        <v>Jul 2020</v>
      </c>
      <c r="EI205" s="20" t="str">
        <f>ZZZ__FnCalls!F134</f>
        <v>Aug 2020</v>
      </c>
      <c r="EJ205" s="20" t="str">
        <f>ZZZ__FnCalls!F135</f>
        <v>Sep 2020</v>
      </c>
      <c r="EK205" s="20" t="str">
        <f>ZZZ__FnCalls!F136</f>
        <v>Oct 2020</v>
      </c>
      <c r="EL205" s="20" t="str">
        <f>ZZZ__FnCalls!F137</f>
        <v>Nov 2020</v>
      </c>
      <c r="EM205" s="20" t="str">
        <f>ZZZ__FnCalls!F138</f>
        <v>Dec 2020</v>
      </c>
      <c r="EN205" s="21" t="str">
        <f>ZZZ__FnCalls!H127</f>
        <v>2020</v>
      </c>
    </row>
    <row r="206" spans="1:144" ht="12.75" customHeight="1">
      <c r="A206" s="5"/>
      <c r="B206" s="44">
        <f>ZZZ__FnCalls!A7</f>
        <v>40179</v>
      </c>
      <c r="C206" s="44">
        <f>ZZZ__FnCalls!A8</f>
        <v>40210</v>
      </c>
      <c r="D206" s="44">
        <f>ZZZ__FnCalls!A9</f>
        <v>40238</v>
      </c>
      <c r="E206" s="44">
        <f>ZZZ__FnCalls!A10</f>
        <v>40269</v>
      </c>
      <c r="F206" s="44">
        <f>ZZZ__FnCalls!A11</f>
        <v>40299</v>
      </c>
      <c r="G206" s="44">
        <f>ZZZ__FnCalls!A12</f>
        <v>40330</v>
      </c>
      <c r="H206" s="44">
        <f>ZZZ__FnCalls!A13</f>
        <v>40360</v>
      </c>
      <c r="I206" s="44">
        <f>ZZZ__FnCalls!A14</f>
        <v>40391</v>
      </c>
      <c r="J206" s="44">
        <f>ZZZ__FnCalls!A15</f>
        <v>40422</v>
      </c>
      <c r="K206" s="44">
        <f>ZZZ__FnCalls!A16</f>
        <v>40452</v>
      </c>
      <c r="L206" s="44">
        <f>ZZZ__FnCalls!A17</f>
        <v>40483</v>
      </c>
      <c r="M206" s="44">
        <f>ZZZ__FnCalls!A18</f>
        <v>40513</v>
      </c>
      <c r="N206" s="45">
        <f>ZZZ__FnCalls!A7</f>
        <v>40179</v>
      </c>
      <c r="O206" s="44">
        <f>ZZZ__FnCalls!A19</f>
        <v>40544</v>
      </c>
      <c r="P206" s="44">
        <f>ZZZ__FnCalls!A20</f>
        <v>40575</v>
      </c>
      <c r="Q206" s="44">
        <f>ZZZ__FnCalls!A21</f>
        <v>40603</v>
      </c>
      <c r="R206" s="44">
        <f>ZZZ__FnCalls!A22</f>
        <v>40634</v>
      </c>
      <c r="S206" s="44">
        <f>ZZZ__FnCalls!A23</f>
        <v>40664</v>
      </c>
      <c r="T206" s="44">
        <f>ZZZ__FnCalls!A24</f>
        <v>40695</v>
      </c>
      <c r="U206" s="44">
        <f>ZZZ__FnCalls!A25</f>
        <v>40725</v>
      </c>
      <c r="V206" s="44">
        <f>ZZZ__FnCalls!A26</f>
        <v>40756</v>
      </c>
      <c r="W206" s="44">
        <f>ZZZ__FnCalls!A27</f>
        <v>40787</v>
      </c>
      <c r="X206" s="44">
        <f>ZZZ__FnCalls!A28</f>
        <v>40817</v>
      </c>
      <c r="Y206" s="44">
        <f>ZZZ__FnCalls!A29</f>
        <v>40848</v>
      </c>
      <c r="Z206" s="44">
        <f>ZZZ__FnCalls!A30</f>
        <v>40878</v>
      </c>
      <c r="AA206" s="45">
        <f>ZZZ__FnCalls!A19</f>
        <v>40544</v>
      </c>
      <c r="AB206" s="44">
        <f>ZZZ__FnCalls!A31</f>
        <v>40909</v>
      </c>
      <c r="AC206" s="44">
        <f>ZZZ__FnCalls!A32</f>
        <v>40940</v>
      </c>
      <c r="AD206" s="44">
        <f>ZZZ__FnCalls!A33</f>
        <v>40969</v>
      </c>
      <c r="AE206" s="44">
        <f>ZZZ__FnCalls!A34</f>
        <v>41000</v>
      </c>
      <c r="AF206" s="44">
        <f>ZZZ__FnCalls!A35</f>
        <v>41030</v>
      </c>
      <c r="AG206" s="44">
        <f>ZZZ__FnCalls!A36</f>
        <v>41061</v>
      </c>
      <c r="AH206" s="44">
        <f>ZZZ__FnCalls!A37</f>
        <v>41091</v>
      </c>
      <c r="AI206" s="44">
        <f>ZZZ__FnCalls!A38</f>
        <v>41122</v>
      </c>
      <c r="AJ206" s="44">
        <f>ZZZ__FnCalls!A39</f>
        <v>41153</v>
      </c>
      <c r="AK206" s="44">
        <f>ZZZ__FnCalls!A40</f>
        <v>41183</v>
      </c>
      <c r="AL206" s="44">
        <f>ZZZ__FnCalls!A41</f>
        <v>41214</v>
      </c>
      <c r="AM206" s="44">
        <f>ZZZ__FnCalls!A42</f>
        <v>41244</v>
      </c>
      <c r="AN206" s="45">
        <f>ZZZ__FnCalls!A31</f>
        <v>40909</v>
      </c>
      <c r="AO206" s="44">
        <f>ZZZ__FnCalls!A43</f>
        <v>41275</v>
      </c>
      <c r="AP206" s="44">
        <f>ZZZ__FnCalls!A44</f>
        <v>41306</v>
      </c>
      <c r="AQ206" s="44">
        <f>ZZZ__FnCalls!A45</f>
        <v>41334</v>
      </c>
      <c r="AR206" s="44">
        <f>ZZZ__FnCalls!A46</f>
        <v>41365</v>
      </c>
      <c r="AS206" s="44">
        <f>ZZZ__FnCalls!A47</f>
        <v>41395</v>
      </c>
      <c r="AT206" s="44">
        <f>ZZZ__FnCalls!A48</f>
        <v>41426</v>
      </c>
      <c r="AU206" s="44">
        <f>ZZZ__FnCalls!A49</f>
        <v>41456</v>
      </c>
      <c r="AV206" s="44">
        <f>ZZZ__FnCalls!A50</f>
        <v>41487</v>
      </c>
      <c r="AW206" s="44">
        <f>ZZZ__FnCalls!A51</f>
        <v>41518</v>
      </c>
      <c r="AX206" s="44">
        <f>ZZZ__FnCalls!A52</f>
        <v>41548</v>
      </c>
      <c r="AY206" s="44">
        <f>ZZZ__FnCalls!A53</f>
        <v>41579</v>
      </c>
      <c r="AZ206" s="44">
        <f>ZZZ__FnCalls!A54</f>
        <v>41609</v>
      </c>
      <c r="BA206" s="45">
        <f>ZZZ__FnCalls!A43</f>
        <v>41275</v>
      </c>
      <c r="BB206" s="44">
        <f>ZZZ__FnCalls!A55</f>
        <v>41640</v>
      </c>
      <c r="BC206" s="44">
        <f>ZZZ__FnCalls!A56</f>
        <v>41671</v>
      </c>
      <c r="BD206" s="44">
        <f>ZZZ__FnCalls!A57</f>
        <v>41699</v>
      </c>
      <c r="BE206" s="44">
        <f>ZZZ__FnCalls!A58</f>
        <v>41730</v>
      </c>
      <c r="BF206" s="44">
        <f>ZZZ__FnCalls!A59</f>
        <v>41760</v>
      </c>
      <c r="BG206" s="44">
        <f>ZZZ__FnCalls!A60</f>
        <v>41791</v>
      </c>
      <c r="BH206" s="44">
        <f>ZZZ__FnCalls!A61</f>
        <v>41821</v>
      </c>
      <c r="BI206" s="44">
        <f>ZZZ__FnCalls!A62</f>
        <v>41852</v>
      </c>
      <c r="BJ206" s="44">
        <f>ZZZ__FnCalls!A63</f>
        <v>41883</v>
      </c>
      <c r="BK206" s="44">
        <f>ZZZ__FnCalls!A64</f>
        <v>41913</v>
      </c>
      <c r="BL206" s="44">
        <f>ZZZ__FnCalls!A65</f>
        <v>41944</v>
      </c>
      <c r="BM206" s="44">
        <f>ZZZ__FnCalls!A66</f>
        <v>41974</v>
      </c>
      <c r="BN206" s="45">
        <f>ZZZ__FnCalls!A55</f>
        <v>41640</v>
      </c>
      <c r="BO206" s="44">
        <f>ZZZ__FnCalls!A67</f>
        <v>42005</v>
      </c>
      <c r="BP206" s="44">
        <f>ZZZ__FnCalls!A68</f>
        <v>42036</v>
      </c>
      <c r="BQ206" s="44">
        <f>ZZZ__FnCalls!A69</f>
        <v>42064</v>
      </c>
      <c r="BR206" s="44">
        <f>ZZZ__FnCalls!A70</f>
        <v>42095</v>
      </c>
      <c r="BS206" s="44">
        <f>ZZZ__FnCalls!A71</f>
        <v>42125</v>
      </c>
      <c r="BT206" s="44">
        <f>ZZZ__FnCalls!A72</f>
        <v>42156</v>
      </c>
      <c r="BU206" s="44">
        <f>ZZZ__FnCalls!A73</f>
        <v>42186</v>
      </c>
      <c r="BV206" s="44">
        <f>ZZZ__FnCalls!A74</f>
        <v>42217</v>
      </c>
      <c r="BW206" s="44">
        <f>ZZZ__FnCalls!A75</f>
        <v>42248</v>
      </c>
      <c r="BX206" s="44">
        <f>ZZZ__FnCalls!A76</f>
        <v>42278</v>
      </c>
      <c r="BY206" s="44">
        <f>ZZZ__FnCalls!A77</f>
        <v>42309</v>
      </c>
      <c r="BZ206" s="44">
        <f>ZZZ__FnCalls!A78</f>
        <v>42339</v>
      </c>
      <c r="CA206" s="45">
        <f>ZZZ__FnCalls!A67</f>
        <v>42005</v>
      </c>
      <c r="CB206" s="44">
        <f>ZZZ__FnCalls!A79</f>
        <v>42370</v>
      </c>
      <c r="CC206" s="44">
        <f>ZZZ__FnCalls!A80</f>
        <v>42401</v>
      </c>
      <c r="CD206" s="44">
        <f>ZZZ__FnCalls!A81</f>
        <v>42430</v>
      </c>
      <c r="CE206" s="44">
        <f>ZZZ__FnCalls!A82</f>
        <v>42461</v>
      </c>
      <c r="CF206" s="44">
        <f>ZZZ__FnCalls!A83</f>
        <v>42491</v>
      </c>
      <c r="CG206" s="44">
        <f>ZZZ__FnCalls!A84</f>
        <v>42522</v>
      </c>
      <c r="CH206" s="44">
        <f>ZZZ__FnCalls!A85</f>
        <v>42552</v>
      </c>
      <c r="CI206" s="44">
        <f>ZZZ__FnCalls!A86</f>
        <v>42583</v>
      </c>
      <c r="CJ206" s="44">
        <f>ZZZ__FnCalls!A87</f>
        <v>42614</v>
      </c>
      <c r="CK206" s="44">
        <f>ZZZ__FnCalls!A88</f>
        <v>42644</v>
      </c>
      <c r="CL206" s="44">
        <f>ZZZ__FnCalls!A89</f>
        <v>42675</v>
      </c>
      <c r="CM206" s="44">
        <f>ZZZ__FnCalls!A90</f>
        <v>42705</v>
      </c>
      <c r="CN206" s="45">
        <f>ZZZ__FnCalls!A79</f>
        <v>42370</v>
      </c>
      <c r="CO206" s="44">
        <f>ZZZ__FnCalls!A91</f>
        <v>42736</v>
      </c>
      <c r="CP206" s="44">
        <f>ZZZ__FnCalls!A92</f>
        <v>42767</v>
      </c>
      <c r="CQ206" s="44">
        <f>ZZZ__FnCalls!A93</f>
        <v>42795</v>
      </c>
      <c r="CR206" s="44">
        <f>ZZZ__FnCalls!A94</f>
        <v>42826</v>
      </c>
      <c r="CS206" s="44">
        <f>ZZZ__FnCalls!A95</f>
        <v>42856</v>
      </c>
      <c r="CT206" s="44">
        <f>ZZZ__FnCalls!A96</f>
        <v>42887</v>
      </c>
      <c r="CU206" s="44">
        <f>ZZZ__FnCalls!A97</f>
        <v>42917</v>
      </c>
      <c r="CV206" s="44">
        <f>ZZZ__FnCalls!A98</f>
        <v>42948</v>
      </c>
      <c r="CW206" s="44">
        <f>ZZZ__FnCalls!A99</f>
        <v>42979</v>
      </c>
      <c r="CX206" s="44">
        <f>ZZZ__FnCalls!A100</f>
        <v>43009</v>
      </c>
      <c r="CY206" s="44">
        <f>ZZZ__FnCalls!A101</f>
        <v>43040</v>
      </c>
      <c r="CZ206" s="44">
        <f>ZZZ__FnCalls!A102</f>
        <v>43070</v>
      </c>
      <c r="DA206" s="45">
        <f>ZZZ__FnCalls!A91</f>
        <v>42736</v>
      </c>
      <c r="DB206" s="44">
        <f>ZZZ__FnCalls!A103</f>
        <v>43101</v>
      </c>
      <c r="DC206" s="44">
        <f>ZZZ__FnCalls!A104</f>
        <v>43132</v>
      </c>
      <c r="DD206" s="44">
        <f>ZZZ__FnCalls!A105</f>
        <v>43160</v>
      </c>
      <c r="DE206" s="44">
        <f>ZZZ__FnCalls!A106</f>
        <v>43191</v>
      </c>
      <c r="DF206" s="44">
        <f>ZZZ__FnCalls!A107</f>
        <v>43221</v>
      </c>
      <c r="DG206" s="44">
        <f>ZZZ__FnCalls!A108</f>
        <v>43252</v>
      </c>
      <c r="DH206" s="44">
        <f>ZZZ__FnCalls!A109</f>
        <v>43282</v>
      </c>
      <c r="DI206" s="44">
        <f>ZZZ__FnCalls!A110</f>
        <v>43313</v>
      </c>
      <c r="DJ206" s="44">
        <f>ZZZ__FnCalls!A111</f>
        <v>43344</v>
      </c>
      <c r="DK206" s="44">
        <f>ZZZ__FnCalls!A112</f>
        <v>43374</v>
      </c>
      <c r="DL206" s="44">
        <f>ZZZ__FnCalls!A113</f>
        <v>43405</v>
      </c>
      <c r="DM206" s="44">
        <f>ZZZ__FnCalls!A114</f>
        <v>43435</v>
      </c>
      <c r="DN206" s="45">
        <f>ZZZ__FnCalls!A103</f>
        <v>43101</v>
      </c>
      <c r="DO206" s="44">
        <f>ZZZ__FnCalls!A115</f>
        <v>43466</v>
      </c>
      <c r="DP206" s="44">
        <f>ZZZ__FnCalls!A116</f>
        <v>43497</v>
      </c>
      <c r="DQ206" s="44">
        <f>ZZZ__FnCalls!A117</f>
        <v>43525</v>
      </c>
      <c r="DR206" s="44">
        <f>ZZZ__FnCalls!A118</f>
        <v>43556</v>
      </c>
      <c r="DS206" s="44">
        <f>ZZZ__FnCalls!A119</f>
        <v>43586</v>
      </c>
      <c r="DT206" s="44">
        <f>ZZZ__FnCalls!A120</f>
        <v>43617</v>
      </c>
      <c r="DU206" s="44">
        <f>ZZZ__FnCalls!A121</f>
        <v>43647</v>
      </c>
      <c r="DV206" s="44">
        <f>ZZZ__FnCalls!A122</f>
        <v>43678</v>
      </c>
      <c r="DW206" s="44">
        <f>ZZZ__FnCalls!A123</f>
        <v>43709</v>
      </c>
      <c r="DX206" s="44">
        <f>ZZZ__FnCalls!A124</f>
        <v>43739</v>
      </c>
      <c r="DY206" s="44">
        <f>ZZZ__FnCalls!A125</f>
        <v>43770</v>
      </c>
      <c r="DZ206" s="44">
        <f>ZZZ__FnCalls!A126</f>
        <v>43800</v>
      </c>
      <c r="EA206" s="45">
        <f>ZZZ__FnCalls!A115</f>
        <v>43466</v>
      </c>
      <c r="EB206" s="44">
        <f>ZZZ__FnCalls!A127</f>
        <v>43831</v>
      </c>
      <c r="EC206" s="44">
        <f>ZZZ__FnCalls!A128</f>
        <v>43862</v>
      </c>
      <c r="ED206" s="44">
        <f>ZZZ__FnCalls!A129</f>
        <v>43891</v>
      </c>
      <c r="EE206" s="44">
        <f>ZZZ__FnCalls!A130</f>
        <v>43922</v>
      </c>
      <c r="EF206" s="44">
        <f>ZZZ__FnCalls!A131</f>
        <v>43952</v>
      </c>
      <c r="EG206" s="44">
        <f>ZZZ__FnCalls!A132</f>
        <v>43983</v>
      </c>
      <c r="EH206" s="44">
        <f>ZZZ__FnCalls!A133</f>
        <v>44013</v>
      </c>
      <c r="EI206" s="44">
        <f>ZZZ__FnCalls!A134</f>
        <v>44044</v>
      </c>
      <c r="EJ206" s="44">
        <f>ZZZ__FnCalls!A135</f>
        <v>44075</v>
      </c>
      <c r="EK206" s="44">
        <f>ZZZ__FnCalls!A136</f>
        <v>44105</v>
      </c>
      <c r="EL206" s="44">
        <f>ZZZ__FnCalls!A137</f>
        <v>44136</v>
      </c>
      <c r="EM206" s="44">
        <f>ZZZ__FnCalls!A138</f>
        <v>44166</v>
      </c>
      <c r="EN206" s="45">
        <f>ZZZ__FnCalls!A127</f>
        <v>43831</v>
      </c>
    </row>
    <row r="207" spans="1:144" ht="12.75" customHeight="1">
      <c r="A207" s="2" t="str">
        <f>"Income_Permanent_mean_2"</f>
        <v>Income_Permanent_mean_2</v>
      </c>
    </row>
    <row r="208" spans="1:144" ht="12.75" customHeight="1">
      <c r="B208" s="19" t="str">
        <f>ZZZ__FnCalls!F7</f>
        <v>Jan 2010</v>
      </c>
      <c r="C208" s="20" t="str">
        <f>ZZZ__FnCalls!F8</f>
        <v>Feb 2010</v>
      </c>
      <c r="D208" s="20" t="str">
        <f>ZZZ__FnCalls!F9</f>
        <v>Mar 2010</v>
      </c>
      <c r="E208" s="20" t="str">
        <f>ZZZ__FnCalls!F10</f>
        <v>Apr 2010</v>
      </c>
      <c r="F208" s="20" t="str">
        <f>ZZZ__FnCalls!F11</f>
        <v>May 2010</v>
      </c>
      <c r="G208" s="20" t="str">
        <f>ZZZ__FnCalls!F12</f>
        <v>Jun 2010</v>
      </c>
      <c r="H208" s="20" t="str">
        <f>ZZZ__FnCalls!F13</f>
        <v>Jul 2010</v>
      </c>
      <c r="I208" s="20" t="str">
        <f>ZZZ__FnCalls!F14</f>
        <v>Aug 2010</v>
      </c>
      <c r="J208" s="20" t="str">
        <f>ZZZ__FnCalls!F15</f>
        <v>Sep 2010</v>
      </c>
      <c r="K208" s="20" t="str">
        <f>ZZZ__FnCalls!F16</f>
        <v>Oct 2010</v>
      </c>
      <c r="L208" s="20" t="str">
        <f>ZZZ__FnCalls!F17</f>
        <v>Nov 2010</v>
      </c>
      <c r="M208" s="20" t="str">
        <f>ZZZ__FnCalls!F18</f>
        <v>Dec 2010</v>
      </c>
      <c r="N208" s="21" t="str">
        <f>ZZZ__FnCalls!H7</f>
        <v>2010</v>
      </c>
      <c r="O208" s="20" t="str">
        <f>ZZZ__FnCalls!F19</f>
        <v>Jan 2011</v>
      </c>
      <c r="P208" s="20" t="str">
        <f>ZZZ__FnCalls!F20</f>
        <v>Feb 2011</v>
      </c>
      <c r="Q208" s="20" t="str">
        <f>ZZZ__FnCalls!F21</f>
        <v>Mar 2011</v>
      </c>
      <c r="R208" s="20" t="str">
        <f>ZZZ__FnCalls!F22</f>
        <v>Apr 2011</v>
      </c>
      <c r="S208" s="20" t="str">
        <f>ZZZ__FnCalls!F23</f>
        <v>May 2011</v>
      </c>
      <c r="T208" s="20" t="str">
        <f>ZZZ__FnCalls!F24</f>
        <v>Jun 2011</v>
      </c>
      <c r="U208" s="20" t="str">
        <f>ZZZ__FnCalls!F25</f>
        <v>Jul 2011</v>
      </c>
      <c r="V208" s="20" t="str">
        <f>ZZZ__FnCalls!F26</f>
        <v>Aug 2011</v>
      </c>
      <c r="W208" s="20" t="str">
        <f>ZZZ__FnCalls!F27</f>
        <v>Sep 2011</v>
      </c>
      <c r="X208" s="20" t="str">
        <f>ZZZ__FnCalls!F28</f>
        <v>Oct 2011</v>
      </c>
      <c r="Y208" s="20" t="str">
        <f>ZZZ__FnCalls!F29</f>
        <v>Nov 2011</v>
      </c>
      <c r="Z208" s="20" t="str">
        <f>ZZZ__FnCalls!F30</f>
        <v>Dec 2011</v>
      </c>
      <c r="AA208" s="21" t="str">
        <f>ZZZ__FnCalls!H19</f>
        <v>2011</v>
      </c>
      <c r="AB208" s="20" t="str">
        <f>ZZZ__FnCalls!F31</f>
        <v>Jan 2012</v>
      </c>
      <c r="AC208" s="20" t="str">
        <f>ZZZ__FnCalls!F32</f>
        <v>Feb 2012</v>
      </c>
      <c r="AD208" s="20" t="str">
        <f>ZZZ__FnCalls!F33</f>
        <v>Mar 2012</v>
      </c>
      <c r="AE208" s="20" t="str">
        <f>ZZZ__FnCalls!F34</f>
        <v>Apr 2012</v>
      </c>
      <c r="AF208" s="20" t="str">
        <f>ZZZ__FnCalls!F35</f>
        <v>May 2012</v>
      </c>
      <c r="AG208" s="20" t="str">
        <f>ZZZ__FnCalls!F36</f>
        <v>Jun 2012</v>
      </c>
      <c r="AH208" s="20" t="str">
        <f>ZZZ__FnCalls!F37</f>
        <v>Jul 2012</v>
      </c>
      <c r="AI208" s="20" t="str">
        <f>ZZZ__FnCalls!F38</f>
        <v>Aug 2012</v>
      </c>
      <c r="AJ208" s="20" t="str">
        <f>ZZZ__FnCalls!F39</f>
        <v>Sep 2012</v>
      </c>
      <c r="AK208" s="20" t="str">
        <f>ZZZ__FnCalls!F40</f>
        <v>Oct 2012</v>
      </c>
      <c r="AL208" s="20" t="str">
        <f>ZZZ__FnCalls!F41</f>
        <v>Nov 2012</v>
      </c>
      <c r="AM208" s="20" t="str">
        <f>ZZZ__FnCalls!F42</f>
        <v>Dec 2012</v>
      </c>
      <c r="AN208" s="21" t="str">
        <f>ZZZ__FnCalls!H31</f>
        <v>2012</v>
      </c>
      <c r="AO208" s="20" t="str">
        <f>ZZZ__FnCalls!F43</f>
        <v>Jan 2013</v>
      </c>
      <c r="AP208" s="20" t="str">
        <f>ZZZ__FnCalls!F44</f>
        <v>Feb 2013</v>
      </c>
      <c r="AQ208" s="20" t="str">
        <f>ZZZ__FnCalls!F45</f>
        <v>Mar 2013</v>
      </c>
      <c r="AR208" s="20" t="str">
        <f>ZZZ__FnCalls!F46</f>
        <v>Apr 2013</v>
      </c>
      <c r="AS208" s="20" t="str">
        <f>ZZZ__FnCalls!F47</f>
        <v>May 2013</v>
      </c>
      <c r="AT208" s="20" t="str">
        <f>ZZZ__FnCalls!F48</f>
        <v>Jun 2013</v>
      </c>
      <c r="AU208" s="20" t="str">
        <f>ZZZ__FnCalls!F49</f>
        <v>Jul 2013</v>
      </c>
      <c r="AV208" s="20" t="str">
        <f>ZZZ__FnCalls!F50</f>
        <v>Aug 2013</v>
      </c>
      <c r="AW208" s="20" t="str">
        <f>ZZZ__FnCalls!F51</f>
        <v>Sep 2013</v>
      </c>
      <c r="AX208" s="20" t="str">
        <f>ZZZ__FnCalls!F52</f>
        <v>Oct 2013</v>
      </c>
      <c r="AY208" s="20" t="str">
        <f>ZZZ__FnCalls!F53</f>
        <v>Nov 2013</v>
      </c>
      <c r="AZ208" s="20" t="str">
        <f>ZZZ__FnCalls!F54</f>
        <v>Dec 2013</v>
      </c>
      <c r="BA208" s="21" t="str">
        <f>ZZZ__FnCalls!H43</f>
        <v>2013</v>
      </c>
      <c r="BB208" s="20" t="str">
        <f>ZZZ__FnCalls!F55</f>
        <v>Jan 2014</v>
      </c>
      <c r="BC208" s="20" t="str">
        <f>ZZZ__FnCalls!F56</f>
        <v>Feb 2014</v>
      </c>
      <c r="BD208" s="20" t="str">
        <f>ZZZ__FnCalls!F57</f>
        <v>Mar 2014</v>
      </c>
      <c r="BE208" s="20" t="str">
        <f>ZZZ__FnCalls!F58</f>
        <v>Apr 2014</v>
      </c>
      <c r="BF208" s="20" t="str">
        <f>ZZZ__FnCalls!F59</f>
        <v>May 2014</v>
      </c>
      <c r="BG208" s="20" t="str">
        <f>ZZZ__FnCalls!F60</f>
        <v>Jun 2014</v>
      </c>
      <c r="BH208" s="20" t="str">
        <f>ZZZ__FnCalls!F61</f>
        <v>Jul 2014</v>
      </c>
      <c r="BI208" s="20" t="str">
        <f>ZZZ__FnCalls!F62</f>
        <v>Aug 2014</v>
      </c>
      <c r="BJ208" s="20" t="str">
        <f>ZZZ__FnCalls!F63</f>
        <v>Sep 2014</v>
      </c>
      <c r="BK208" s="20" t="str">
        <f>ZZZ__FnCalls!F64</f>
        <v>Oct 2014</v>
      </c>
      <c r="BL208" s="20" t="str">
        <f>ZZZ__FnCalls!F65</f>
        <v>Nov 2014</v>
      </c>
      <c r="BM208" s="20" t="str">
        <f>ZZZ__FnCalls!F66</f>
        <v>Dec 2014</v>
      </c>
      <c r="BN208" s="21" t="str">
        <f>ZZZ__FnCalls!H55</f>
        <v>2014</v>
      </c>
      <c r="BO208" s="20" t="str">
        <f>ZZZ__FnCalls!F67</f>
        <v>Jan 2015</v>
      </c>
      <c r="BP208" s="20" t="str">
        <f>ZZZ__FnCalls!F68</f>
        <v>Feb 2015</v>
      </c>
      <c r="BQ208" s="20" t="str">
        <f>ZZZ__FnCalls!F69</f>
        <v>Mar 2015</v>
      </c>
      <c r="BR208" s="20" t="str">
        <f>ZZZ__FnCalls!F70</f>
        <v>Apr 2015</v>
      </c>
      <c r="BS208" s="20" t="str">
        <f>ZZZ__FnCalls!F71</f>
        <v>May 2015</v>
      </c>
      <c r="BT208" s="20" t="str">
        <f>ZZZ__FnCalls!F72</f>
        <v>Jun 2015</v>
      </c>
      <c r="BU208" s="20" t="str">
        <f>ZZZ__FnCalls!F73</f>
        <v>Jul 2015</v>
      </c>
      <c r="BV208" s="20" t="str">
        <f>ZZZ__FnCalls!F74</f>
        <v>Aug 2015</v>
      </c>
      <c r="BW208" s="20" t="str">
        <f>ZZZ__FnCalls!F75</f>
        <v>Sep 2015</v>
      </c>
      <c r="BX208" s="20" t="str">
        <f>ZZZ__FnCalls!F76</f>
        <v>Oct 2015</v>
      </c>
      <c r="BY208" s="20" t="str">
        <f>ZZZ__FnCalls!F77</f>
        <v>Nov 2015</v>
      </c>
      <c r="BZ208" s="20" t="str">
        <f>ZZZ__FnCalls!F78</f>
        <v>Dec 2015</v>
      </c>
      <c r="CA208" s="21" t="str">
        <f>ZZZ__FnCalls!H67</f>
        <v>2015</v>
      </c>
      <c r="CB208" s="20" t="str">
        <f>ZZZ__FnCalls!F79</f>
        <v>Jan 2016</v>
      </c>
      <c r="CC208" s="20" t="str">
        <f>ZZZ__FnCalls!F80</f>
        <v>Feb 2016</v>
      </c>
      <c r="CD208" s="20" t="str">
        <f>ZZZ__FnCalls!F81</f>
        <v>Mar 2016</v>
      </c>
      <c r="CE208" s="20" t="str">
        <f>ZZZ__FnCalls!F82</f>
        <v>Apr 2016</v>
      </c>
      <c r="CF208" s="20" t="str">
        <f>ZZZ__FnCalls!F83</f>
        <v>May 2016</v>
      </c>
      <c r="CG208" s="20" t="str">
        <f>ZZZ__FnCalls!F84</f>
        <v>Jun 2016</v>
      </c>
      <c r="CH208" s="20" t="str">
        <f>ZZZ__FnCalls!F85</f>
        <v>Jul 2016</v>
      </c>
      <c r="CI208" s="20" t="str">
        <f>ZZZ__FnCalls!F86</f>
        <v>Aug 2016</v>
      </c>
      <c r="CJ208" s="20" t="str">
        <f>ZZZ__FnCalls!F87</f>
        <v>Sep 2016</v>
      </c>
      <c r="CK208" s="20" t="str">
        <f>ZZZ__FnCalls!F88</f>
        <v>Oct 2016</v>
      </c>
      <c r="CL208" s="20" t="str">
        <f>ZZZ__FnCalls!F89</f>
        <v>Nov 2016</v>
      </c>
      <c r="CM208" s="20" t="str">
        <f>ZZZ__FnCalls!F90</f>
        <v>Dec 2016</v>
      </c>
      <c r="CN208" s="21" t="str">
        <f>ZZZ__FnCalls!H79</f>
        <v>2016</v>
      </c>
      <c r="CO208" s="20" t="str">
        <f>ZZZ__FnCalls!F91</f>
        <v>Jan 2017</v>
      </c>
      <c r="CP208" s="20" t="str">
        <f>ZZZ__FnCalls!F92</f>
        <v>Feb 2017</v>
      </c>
      <c r="CQ208" s="20" t="str">
        <f>ZZZ__FnCalls!F93</f>
        <v>Mar 2017</v>
      </c>
      <c r="CR208" s="20" t="str">
        <f>ZZZ__FnCalls!F94</f>
        <v>Apr 2017</v>
      </c>
      <c r="CS208" s="20" t="str">
        <f>ZZZ__FnCalls!F95</f>
        <v>May 2017</v>
      </c>
      <c r="CT208" s="20" t="str">
        <f>ZZZ__FnCalls!F96</f>
        <v>Jun 2017</v>
      </c>
      <c r="CU208" s="20" t="str">
        <f>ZZZ__FnCalls!F97</f>
        <v>Jul 2017</v>
      </c>
      <c r="CV208" s="20" t="str">
        <f>ZZZ__FnCalls!F98</f>
        <v>Aug 2017</v>
      </c>
      <c r="CW208" s="20" t="str">
        <f>ZZZ__FnCalls!F99</f>
        <v>Sep 2017</v>
      </c>
      <c r="CX208" s="20" t="str">
        <f>ZZZ__FnCalls!F100</f>
        <v>Oct 2017</v>
      </c>
      <c r="CY208" s="20" t="str">
        <f>ZZZ__FnCalls!F101</f>
        <v>Nov 2017</v>
      </c>
      <c r="CZ208" s="20" t="str">
        <f>ZZZ__FnCalls!F102</f>
        <v>Dec 2017</v>
      </c>
      <c r="DA208" s="21" t="str">
        <f>ZZZ__FnCalls!H91</f>
        <v>2017</v>
      </c>
      <c r="DB208" s="20" t="str">
        <f>ZZZ__FnCalls!F103</f>
        <v>Jan 2018</v>
      </c>
      <c r="DC208" s="20" t="str">
        <f>ZZZ__FnCalls!F104</f>
        <v>Feb 2018</v>
      </c>
      <c r="DD208" s="20" t="str">
        <f>ZZZ__FnCalls!F105</f>
        <v>Mar 2018</v>
      </c>
      <c r="DE208" s="20" t="str">
        <f>ZZZ__FnCalls!F106</f>
        <v>Apr 2018</v>
      </c>
      <c r="DF208" s="20" t="str">
        <f>ZZZ__FnCalls!F107</f>
        <v>May 2018</v>
      </c>
      <c r="DG208" s="20" t="str">
        <f>ZZZ__FnCalls!F108</f>
        <v>Jun 2018</v>
      </c>
      <c r="DH208" s="20" t="str">
        <f>ZZZ__FnCalls!F109</f>
        <v>Jul 2018</v>
      </c>
      <c r="DI208" s="20" t="str">
        <f>ZZZ__FnCalls!F110</f>
        <v>Aug 2018</v>
      </c>
      <c r="DJ208" s="20" t="str">
        <f>ZZZ__FnCalls!F111</f>
        <v>Sep 2018</v>
      </c>
      <c r="DK208" s="20" t="str">
        <f>ZZZ__FnCalls!F112</f>
        <v>Oct 2018</v>
      </c>
      <c r="DL208" s="20" t="str">
        <f>ZZZ__FnCalls!F113</f>
        <v>Nov 2018</v>
      </c>
      <c r="DM208" s="20" t="str">
        <f>ZZZ__FnCalls!F114</f>
        <v>Dec 2018</v>
      </c>
      <c r="DN208" s="21" t="str">
        <f>ZZZ__FnCalls!H103</f>
        <v>2018</v>
      </c>
      <c r="DO208" s="20" t="str">
        <f>ZZZ__FnCalls!F115</f>
        <v>Jan 2019</v>
      </c>
      <c r="DP208" s="20" t="str">
        <f>ZZZ__FnCalls!F116</f>
        <v>Feb 2019</v>
      </c>
      <c r="DQ208" s="20" t="str">
        <f>ZZZ__FnCalls!F117</f>
        <v>Mar 2019</v>
      </c>
      <c r="DR208" s="20" t="str">
        <f>ZZZ__FnCalls!F118</f>
        <v>Apr 2019</v>
      </c>
      <c r="DS208" s="20" t="str">
        <f>ZZZ__FnCalls!F119</f>
        <v>May 2019</v>
      </c>
      <c r="DT208" s="20" t="str">
        <f>ZZZ__FnCalls!F120</f>
        <v>Jun 2019</v>
      </c>
      <c r="DU208" s="20" t="str">
        <f>ZZZ__FnCalls!F121</f>
        <v>Jul 2019</v>
      </c>
      <c r="DV208" s="20" t="str">
        <f>ZZZ__FnCalls!F122</f>
        <v>Aug 2019</v>
      </c>
      <c r="DW208" s="20" t="str">
        <f>ZZZ__FnCalls!F123</f>
        <v>Sep 2019</v>
      </c>
      <c r="DX208" s="20" t="str">
        <f>ZZZ__FnCalls!F124</f>
        <v>Oct 2019</v>
      </c>
      <c r="DY208" s="20" t="str">
        <f>ZZZ__FnCalls!F125</f>
        <v>Nov 2019</v>
      </c>
      <c r="DZ208" s="20" t="str">
        <f>ZZZ__FnCalls!F126</f>
        <v>Dec 2019</v>
      </c>
      <c r="EA208" s="21" t="str">
        <f>ZZZ__FnCalls!H115</f>
        <v>2019</v>
      </c>
      <c r="EB208" s="20" t="str">
        <f>ZZZ__FnCalls!F127</f>
        <v>Jan 2020</v>
      </c>
      <c r="EC208" s="20" t="str">
        <f>ZZZ__FnCalls!F128</f>
        <v>Feb 2020</v>
      </c>
      <c r="ED208" s="20" t="str">
        <f>ZZZ__FnCalls!F129</f>
        <v>Mar 2020</v>
      </c>
      <c r="EE208" s="20" t="str">
        <f>ZZZ__FnCalls!F130</f>
        <v>Apr 2020</v>
      </c>
      <c r="EF208" s="20" t="str">
        <f>ZZZ__FnCalls!F131</f>
        <v>May 2020</v>
      </c>
      <c r="EG208" s="20" t="str">
        <f>ZZZ__FnCalls!F132</f>
        <v>Jun 2020</v>
      </c>
      <c r="EH208" s="20" t="str">
        <f>ZZZ__FnCalls!F133</f>
        <v>Jul 2020</v>
      </c>
      <c r="EI208" s="20" t="str">
        <f>ZZZ__FnCalls!F134</f>
        <v>Aug 2020</v>
      </c>
      <c r="EJ208" s="20" t="str">
        <f>ZZZ__FnCalls!F135</f>
        <v>Sep 2020</v>
      </c>
      <c r="EK208" s="20" t="str">
        <f>ZZZ__FnCalls!F136</f>
        <v>Oct 2020</v>
      </c>
      <c r="EL208" s="20" t="str">
        <f>ZZZ__FnCalls!F137</f>
        <v>Nov 2020</v>
      </c>
      <c r="EM208" s="20" t="str">
        <f>ZZZ__FnCalls!F138</f>
        <v>Dec 2020</v>
      </c>
      <c r="EN208" s="21" t="str">
        <f>ZZZ__FnCalls!H127</f>
        <v>2020</v>
      </c>
    </row>
    <row r="209" spans="1:144" ht="12.75" customHeight="1">
      <c r="A209" s="5"/>
      <c r="B209" s="44" t="str">
        <f>ZZZ__FnCalls!F7</f>
        <v>Jan 2010</v>
      </c>
      <c r="C209" s="44" t="str">
        <f>ZZZ__FnCalls!F8</f>
        <v>Feb 2010</v>
      </c>
      <c r="D209" s="44" t="str">
        <f>ZZZ__FnCalls!F9</f>
        <v>Mar 2010</v>
      </c>
      <c r="E209" s="44" t="str">
        <f>ZZZ__FnCalls!F10</f>
        <v>Apr 2010</v>
      </c>
      <c r="F209" s="44" t="str">
        <f>ZZZ__FnCalls!F11</f>
        <v>May 2010</v>
      </c>
      <c r="G209" s="44" t="str">
        <f>ZZZ__FnCalls!F12</f>
        <v>Jun 2010</v>
      </c>
      <c r="H209" s="44" t="str">
        <f>ZZZ__FnCalls!F13</f>
        <v>Jul 2010</v>
      </c>
      <c r="I209" s="44" t="str">
        <f>ZZZ__FnCalls!F14</f>
        <v>Aug 2010</v>
      </c>
      <c r="J209" s="44" t="str">
        <f>ZZZ__FnCalls!F15</f>
        <v>Sep 2010</v>
      </c>
      <c r="K209" s="44" t="str">
        <f>ZZZ__FnCalls!F16</f>
        <v>Oct 2010</v>
      </c>
      <c r="L209" s="44" t="str">
        <f>ZZZ__FnCalls!F17</f>
        <v>Nov 2010</v>
      </c>
      <c r="M209" s="44" t="str">
        <f>ZZZ__FnCalls!F18</f>
        <v>Dec 2010</v>
      </c>
      <c r="N209" s="45" t="str">
        <f>ZZZ__FnCalls!F7</f>
        <v>Jan 2010</v>
      </c>
      <c r="O209" s="44" t="str">
        <f>ZZZ__FnCalls!F19</f>
        <v>Jan 2011</v>
      </c>
      <c r="P209" s="44" t="str">
        <f>ZZZ__FnCalls!F20</f>
        <v>Feb 2011</v>
      </c>
      <c r="Q209" s="44" t="str">
        <f>ZZZ__FnCalls!F21</f>
        <v>Mar 2011</v>
      </c>
      <c r="R209" s="44" t="str">
        <f>ZZZ__FnCalls!F22</f>
        <v>Apr 2011</v>
      </c>
      <c r="S209" s="44" t="str">
        <f>ZZZ__FnCalls!F23</f>
        <v>May 2011</v>
      </c>
      <c r="T209" s="44" t="str">
        <f>ZZZ__FnCalls!F24</f>
        <v>Jun 2011</v>
      </c>
      <c r="U209" s="44" t="str">
        <f>ZZZ__FnCalls!F25</f>
        <v>Jul 2011</v>
      </c>
      <c r="V209" s="44" t="str">
        <f>ZZZ__FnCalls!F26</f>
        <v>Aug 2011</v>
      </c>
      <c r="W209" s="44" t="str">
        <f>ZZZ__FnCalls!F27</f>
        <v>Sep 2011</v>
      </c>
      <c r="X209" s="44" t="str">
        <f>ZZZ__FnCalls!F28</f>
        <v>Oct 2011</v>
      </c>
      <c r="Y209" s="44" t="str">
        <f>ZZZ__FnCalls!F29</f>
        <v>Nov 2011</v>
      </c>
      <c r="Z209" s="44" t="str">
        <f>ZZZ__FnCalls!F30</f>
        <v>Dec 2011</v>
      </c>
      <c r="AA209" s="45" t="str">
        <f>ZZZ__FnCalls!F19</f>
        <v>Jan 2011</v>
      </c>
      <c r="AB209" s="44" t="str">
        <f>ZZZ__FnCalls!F31</f>
        <v>Jan 2012</v>
      </c>
      <c r="AC209" s="44" t="str">
        <f>ZZZ__FnCalls!F32</f>
        <v>Feb 2012</v>
      </c>
      <c r="AD209" s="44" t="str">
        <f>ZZZ__FnCalls!F33</f>
        <v>Mar 2012</v>
      </c>
      <c r="AE209" s="44" t="str">
        <f>ZZZ__FnCalls!F34</f>
        <v>Apr 2012</v>
      </c>
      <c r="AF209" s="44" t="str">
        <f>ZZZ__FnCalls!F35</f>
        <v>May 2012</v>
      </c>
      <c r="AG209" s="44" t="str">
        <f>ZZZ__FnCalls!F36</f>
        <v>Jun 2012</v>
      </c>
      <c r="AH209" s="44" t="str">
        <f>ZZZ__FnCalls!F37</f>
        <v>Jul 2012</v>
      </c>
      <c r="AI209" s="44" t="str">
        <f>ZZZ__FnCalls!F38</f>
        <v>Aug 2012</v>
      </c>
      <c r="AJ209" s="44" t="str">
        <f>ZZZ__FnCalls!F39</f>
        <v>Sep 2012</v>
      </c>
      <c r="AK209" s="44" t="str">
        <f>ZZZ__FnCalls!F40</f>
        <v>Oct 2012</v>
      </c>
      <c r="AL209" s="44" t="str">
        <f>ZZZ__FnCalls!F41</f>
        <v>Nov 2012</v>
      </c>
      <c r="AM209" s="44" t="str">
        <f>ZZZ__FnCalls!F42</f>
        <v>Dec 2012</v>
      </c>
      <c r="AN209" s="45" t="str">
        <f>ZZZ__FnCalls!F31</f>
        <v>Jan 2012</v>
      </c>
      <c r="AO209" s="44" t="str">
        <f>ZZZ__FnCalls!F43</f>
        <v>Jan 2013</v>
      </c>
      <c r="AP209" s="44" t="str">
        <f>ZZZ__FnCalls!F44</f>
        <v>Feb 2013</v>
      </c>
      <c r="AQ209" s="44" t="str">
        <f>ZZZ__FnCalls!F45</f>
        <v>Mar 2013</v>
      </c>
      <c r="AR209" s="44" t="str">
        <f>ZZZ__FnCalls!F46</f>
        <v>Apr 2013</v>
      </c>
      <c r="AS209" s="44" t="str">
        <f>ZZZ__FnCalls!F47</f>
        <v>May 2013</v>
      </c>
      <c r="AT209" s="44" t="str">
        <f>ZZZ__FnCalls!F48</f>
        <v>Jun 2013</v>
      </c>
      <c r="AU209" s="44" t="str">
        <f>ZZZ__FnCalls!F49</f>
        <v>Jul 2013</v>
      </c>
      <c r="AV209" s="44" t="str">
        <f>ZZZ__FnCalls!F50</f>
        <v>Aug 2013</v>
      </c>
      <c r="AW209" s="44" t="str">
        <f>ZZZ__FnCalls!F51</f>
        <v>Sep 2013</v>
      </c>
      <c r="AX209" s="44" t="str">
        <f>ZZZ__FnCalls!F52</f>
        <v>Oct 2013</v>
      </c>
      <c r="AY209" s="44" t="str">
        <f>ZZZ__FnCalls!F53</f>
        <v>Nov 2013</v>
      </c>
      <c r="AZ209" s="44" t="str">
        <f>ZZZ__FnCalls!F54</f>
        <v>Dec 2013</v>
      </c>
      <c r="BA209" s="45" t="str">
        <f>ZZZ__FnCalls!F43</f>
        <v>Jan 2013</v>
      </c>
      <c r="BB209" s="44" t="str">
        <f>ZZZ__FnCalls!F55</f>
        <v>Jan 2014</v>
      </c>
      <c r="BC209" s="44" t="str">
        <f>ZZZ__FnCalls!F56</f>
        <v>Feb 2014</v>
      </c>
      <c r="BD209" s="44" t="str">
        <f>ZZZ__FnCalls!F57</f>
        <v>Mar 2014</v>
      </c>
      <c r="BE209" s="44" t="str">
        <f>ZZZ__FnCalls!F58</f>
        <v>Apr 2014</v>
      </c>
      <c r="BF209" s="44" t="str">
        <f>ZZZ__FnCalls!F59</f>
        <v>May 2014</v>
      </c>
      <c r="BG209" s="44" t="str">
        <f>ZZZ__FnCalls!F60</f>
        <v>Jun 2014</v>
      </c>
      <c r="BH209" s="44" t="str">
        <f>ZZZ__FnCalls!F61</f>
        <v>Jul 2014</v>
      </c>
      <c r="BI209" s="44" t="str">
        <f>ZZZ__FnCalls!F62</f>
        <v>Aug 2014</v>
      </c>
      <c r="BJ209" s="44" t="str">
        <f>ZZZ__FnCalls!F63</f>
        <v>Sep 2014</v>
      </c>
      <c r="BK209" s="44" t="str">
        <f>ZZZ__FnCalls!F64</f>
        <v>Oct 2014</v>
      </c>
      <c r="BL209" s="44" t="str">
        <f>ZZZ__FnCalls!F65</f>
        <v>Nov 2014</v>
      </c>
      <c r="BM209" s="44" t="str">
        <f>ZZZ__FnCalls!F66</f>
        <v>Dec 2014</v>
      </c>
      <c r="BN209" s="45" t="str">
        <f>ZZZ__FnCalls!F55</f>
        <v>Jan 2014</v>
      </c>
      <c r="BO209" s="44" t="str">
        <f>ZZZ__FnCalls!F67</f>
        <v>Jan 2015</v>
      </c>
      <c r="BP209" s="44" t="str">
        <f>ZZZ__FnCalls!F68</f>
        <v>Feb 2015</v>
      </c>
      <c r="BQ209" s="44" t="str">
        <f>ZZZ__FnCalls!F69</f>
        <v>Mar 2015</v>
      </c>
      <c r="BR209" s="44" t="str">
        <f>ZZZ__FnCalls!F70</f>
        <v>Apr 2015</v>
      </c>
      <c r="BS209" s="44" t="str">
        <f>ZZZ__FnCalls!F71</f>
        <v>May 2015</v>
      </c>
      <c r="BT209" s="44" t="str">
        <f>ZZZ__FnCalls!F72</f>
        <v>Jun 2015</v>
      </c>
      <c r="BU209" s="44" t="str">
        <f>ZZZ__FnCalls!F73</f>
        <v>Jul 2015</v>
      </c>
      <c r="BV209" s="44" t="str">
        <f>ZZZ__FnCalls!F74</f>
        <v>Aug 2015</v>
      </c>
      <c r="BW209" s="44" t="str">
        <f>ZZZ__FnCalls!F75</f>
        <v>Sep 2015</v>
      </c>
      <c r="BX209" s="44" t="str">
        <f>ZZZ__FnCalls!F76</f>
        <v>Oct 2015</v>
      </c>
      <c r="BY209" s="44" t="str">
        <f>ZZZ__FnCalls!F77</f>
        <v>Nov 2015</v>
      </c>
      <c r="BZ209" s="44" t="str">
        <f>ZZZ__FnCalls!F78</f>
        <v>Dec 2015</v>
      </c>
      <c r="CA209" s="45" t="str">
        <f>ZZZ__FnCalls!F67</f>
        <v>Jan 2015</v>
      </c>
      <c r="CB209" s="44" t="str">
        <f>ZZZ__FnCalls!F79</f>
        <v>Jan 2016</v>
      </c>
      <c r="CC209" s="44" t="str">
        <f>ZZZ__FnCalls!F80</f>
        <v>Feb 2016</v>
      </c>
      <c r="CD209" s="44" t="str">
        <f>ZZZ__FnCalls!F81</f>
        <v>Mar 2016</v>
      </c>
      <c r="CE209" s="44" t="str">
        <f>ZZZ__FnCalls!F82</f>
        <v>Apr 2016</v>
      </c>
      <c r="CF209" s="44" t="str">
        <f>ZZZ__FnCalls!F83</f>
        <v>May 2016</v>
      </c>
      <c r="CG209" s="44" t="str">
        <f>ZZZ__FnCalls!F84</f>
        <v>Jun 2016</v>
      </c>
      <c r="CH209" s="44" t="str">
        <f>ZZZ__FnCalls!F85</f>
        <v>Jul 2016</v>
      </c>
      <c r="CI209" s="44" t="str">
        <f>ZZZ__FnCalls!F86</f>
        <v>Aug 2016</v>
      </c>
      <c r="CJ209" s="44" t="str">
        <f>ZZZ__FnCalls!F87</f>
        <v>Sep 2016</v>
      </c>
      <c r="CK209" s="44" t="str">
        <f>ZZZ__FnCalls!F88</f>
        <v>Oct 2016</v>
      </c>
      <c r="CL209" s="44" t="str">
        <f>ZZZ__FnCalls!F89</f>
        <v>Nov 2016</v>
      </c>
      <c r="CM209" s="44" t="str">
        <f>ZZZ__FnCalls!F90</f>
        <v>Dec 2016</v>
      </c>
      <c r="CN209" s="45" t="str">
        <f>ZZZ__FnCalls!F79</f>
        <v>Jan 2016</v>
      </c>
      <c r="CO209" s="44" t="str">
        <f>ZZZ__FnCalls!F91</f>
        <v>Jan 2017</v>
      </c>
      <c r="CP209" s="44" t="str">
        <f>ZZZ__FnCalls!F92</f>
        <v>Feb 2017</v>
      </c>
      <c r="CQ209" s="44" t="str">
        <f>ZZZ__FnCalls!F93</f>
        <v>Mar 2017</v>
      </c>
      <c r="CR209" s="44" t="str">
        <f>ZZZ__FnCalls!F94</f>
        <v>Apr 2017</v>
      </c>
      <c r="CS209" s="44" t="str">
        <f>ZZZ__FnCalls!F95</f>
        <v>May 2017</v>
      </c>
      <c r="CT209" s="44" t="str">
        <f>ZZZ__FnCalls!F96</f>
        <v>Jun 2017</v>
      </c>
      <c r="CU209" s="44" t="str">
        <f>ZZZ__FnCalls!F97</f>
        <v>Jul 2017</v>
      </c>
      <c r="CV209" s="44" t="str">
        <f>ZZZ__FnCalls!F98</f>
        <v>Aug 2017</v>
      </c>
      <c r="CW209" s="44" t="str">
        <f>ZZZ__FnCalls!F99</f>
        <v>Sep 2017</v>
      </c>
      <c r="CX209" s="44" t="str">
        <f>ZZZ__FnCalls!F100</f>
        <v>Oct 2017</v>
      </c>
      <c r="CY209" s="44" t="str">
        <f>ZZZ__FnCalls!F101</f>
        <v>Nov 2017</v>
      </c>
      <c r="CZ209" s="44" t="str">
        <f>ZZZ__FnCalls!F102</f>
        <v>Dec 2017</v>
      </c>
      <c r="DA209" s="45" t="str">
        <f>ZZZ__FnCalls!F91</f>
        <v>Jan 2017</v>
      </c>
      <c r="DB209" s="44" t="str">
        <f>ZZZ__FnCalls!F103</f>
        <v>Jan 2018</v>
      </c>
      <c r="DC209" s="44" t="str">
        <f>ZZZ__FnCalls!F104</f>
        <v>Feb 2018</v>
      </c>
      <c r="DD209" s="44" t="str">
        <f>ZZZ__FnCalls!F105</f>
        <v>Mar 2018</v>
      </c>
      <c r="DE209" s="44" t="str">
        <f>ZZZ__FnCalls!F106</f>
        <v>Apr 2018</v>
      </c>
      <c r="DF209" s="44" t="str">
        <f>ZZZ__FnCalls!F107</f>
        <v>May 2018</v>
      </c>
      <c r="DG209" s="44" t="str">
        <f>ZZZ__FnCalls!F108</f>
        <v>Jun 2018</v>
      </c>
      <c r="DH209" s="44" t="str">
        <f>ZZZ__FnCalls!F109</f>
        <v>Jul 2018</v>
      </c>
      <c r="DI209" s="44" t="str">
        <f>ZZZ__FnCalls!F110</f>
        <v>Aug 2018</v>
      </c>
      <c r="DJ209" s="44" t="str">
        <f>ZZZ__FnCalls!F111</f>
        <v>Sep 2018</v>
      </c>
      <c r="DK209" s="44" t="str">
        <f>ZZZ__FnCalls!F112</f>
        <v>Oct 2018</v>
      </c>
      <c r="DL209" s="44" t="str">
        <f>ZZZ__FnCalls!F113</f>
        <v>Nov 2018</v>
      </c>
      <c r="DM209" s="44" t="str">
        <f>ZZZ__FnCalls!F114</f>
        <v>Dec 2018</v>
      </c>
      <c r="DN209" s="45" t="str">
        <f>ZZZ__FnCalls!F103</f>
        <v>Jan 2018</v>
      </c>
      <c r="DO209" s="44" t="str">
        <f>ZZZ__FnCalls!F115</f>
        <v>Jan 2019</v>
      </c>
      <c r="DP209" s="44" t="str">
        <f>ZZZ__FnCalls!F116</f>
        <v>Feb 2019</v>
      </c>
      <c r="DQ209" s="44" t="str">
        <f>ZZZ__FnCalls!F117</f>
        <v>Mar 2019</v>
      </c>
      <c r="DR209" s="44" t="str">
        <f>ZZZ__FnCalls!F118</f>
        <v>Apr 2019</v>
      </c>
      <c r="DS209" s="44" t="str">
        <f>ZZZ__FnCalls!F119</f>
        <v>May 2019</v>
      </c>
      <c r="DT209" s="44" t="str">
        <f>ZZZ__FnCalls!F120</f>
        <v>Jun 2019</v>
      </c>
      <c r="DU209" s="44" t="str">
        <f>ZZZ__FnCalls!F121</f>
        <v>Jul 2019</v>
      </c>
      <c r="DV209" s="44" t="str">
        <f>ZZZ__FnCalls!F122</f>
        <v>Aug 2019</v>
      </c>
      <c r="DW209" s="44" t="str">
        <f>ZZZ__FnCalls!F123</f>
        <v>Sep 2019</v>
      </c>
      <c r="DX209" s="44" t="str">
        <f>ZZZ__FnCalls!F124</f>
        <v>Oct 2019</v>
      </c>
      <c r="DY209" s="44" t="str">
        <f>ZZZ__FnCalls!F125</f>
        <v>Nov 2019</v>
      </c>
      <c r="DZ209" s="44" t="str">
        <f>ZZZ__FnCalls!F126</f>
        <v>Dec 2019</v>
      </c>
      <c r="EA209" s="45" t="str">
        <f>ZZZ__FnCalls!F115</f>
        <v>Jan 2019</v>
      </c>
      <c r="EB209" s="44" t="str">
        <f>ZZZ__FnCalls!F127</f>
        <v>Jan 2020</v>
      </c>
      <c r="EC209" s="44" t="str">
        <f>ZZZ__FnCalls!F128</f>
        <v>Feb 2020</v>
      </c>
      <c r="ED209" s="44" t="str">
        <f>ZZZ__FnCalls!F129</f>
        <v>Mar 2020</v>
      </c>
      <c r="EE209" s="44" t="str">
        <f>ZZZ__FnCalls!F130</f>
        <v>Apr 2020</v>
      </c>
      <c r="EF209" s="44" t="str">
        <f>ZZZ__FnCalls!F131</f>
        <v>May 2020</v>
      </c>
      <c r="EG209" s="44" t="str">
        <f>ZZZ__FnCalls!F132</f>
        <v>Jun 2020</v>
      </c>
      <c r="EH209" s="44" t="str">
        <f>ZZZ__FnCalls!F133</f>
        <v>Jul 2020</v>
      </c>
      <c r="EI209" s="44" t="str">
        <f>ZZZ__FnCalls!F134</f>
        <v>Aug 2020</v>
      </c>
      <c r="EJ209" s="44" t="str">
        <f>ZZZ__FnCalls!F135</f>
        <v>Sep 2020</v>
      </c>
      <c r="EK209" s="44" t="str">
        <f>ZZZ__FnCalls!F136</f>
        <v>Oct 2020</v>
      </c>
      <c r="EL209" s="44" t="str">
        <f>ZZZ__FnCalls!F137</f>
        <v>Nov 2020</v>
      </c>
      <c r="EM209" s="44" t="str">
        <f>ZZZ__FnCalls!F138</f>
        <v>Dec 2020</v>
      </c>
      <c r="EN209" s="45" t="str">
        <f>ZZZ__FnCalls!F127</f>
        <v>Jan 2020</v>
      </c>
    </row>
    <row r="210" spans="1:144" ht="12.75" customHeight="1">
      <c r="A210" s="2" t="str">
        <f>"Income_Permanent_stdev_1"</f>
        <v>Income_Permanent_stdev_1</v>
      </c>
    </row>
    <row r="211" spans="1:144" ht="12.75" customHeight="1">
      <c r="B211" s="19" t="str">
        <f>ZZZ__FnCalls!F7</f>
        <v>Jan 2010</v>
      </c>
      <c r="C211" s="20" t="str">
        <f>ZZZ__FnCalls!F8</f>
        <v>Feb 2010</v>
      </c>
      <c r="D211" s="20" t="str">
        <f>ZZZ__FnCalls!F9</f>
        <v>Mar 2010</v>
      </c>
      <c r="E211" s="20" t="str">
        <f>ZZZ__FnCalls!F10</f>
        <v>Apr 2010</v>
      </c>
      <c r="F211" s="20" t="str">
        <f>ZZZ__FnCalls!F11</f>
        <v>May 2010</v>
      </c>
      <c r="G211" s="20" t="str">
        <f>ZZZ__FnCalls!F12</f>
        <v>Jun 2010</v>
      </c>
      <c r="H211" s="20" t="str">
        <f>ZZZ__FnCalls!F13</f>
        <v>Jul 2010</v>
      </c>
      <c r="I211" s="20" t="str">
        <f>ZZZ__FnCalls!F14</f>
        <v>Aug 2010</v>
      </c>
      <c r="J211" s="20" t="str">
        <f>ZZZ__FnCalls!F15</f>
        <v>Sep 2010</v>
      </c>
      <c r="K211" s="20" t="str">
        <f>ZZZ__FnCalls!F16</f>
        <v>Oct 2010</v>
      </c>
      <c r="L211" s="20" t="str">
        <f>ZZZ__FnCalls!F17</f>
        <v>Nov 2010</v>
      </c>
      <c r="M211" s="20" t="str">
        <f>ZZZ__FnCalls!F18</f>
        <v>Dec 2010</v>
      </c>
      <c r="N211" s="21" t="str">
        <f>ZZZ__FnCalls!H7</f>
        <v>2010</v>
      </c>
      <c r="O211" s="20" t="str">
        <f>ZZZ__FnCalls!F19</f>
        <v>Jan 2011</v>
      </c>
      <c r="P211" s="20" t="str">
        <f>ZZZ__FnCalls!F20</f>
        <v>Feb 2011</v>
      </c>
      <c r="Q211" s="20" t="str">
        <f>ZZZ__FnCalls!F21</f>
        <v>Mar 2011</v>
      </c>
      <c r="R211" s="20" t="str">
        <f>ZZZ__FnCalls!F22</f>
        <v>Apr 2011</v>
      </c>
      <c r="S211" s="20" t="str">
        <f>ZZZ__FnCalls!F23</f>
        <v>May 2011</v>
      </c>
      <c r="T211" s="20" t="str">
        <f>ZZZ__FnCalls!F24</f>
        <v>Jun 2011</v>
      </c>
      <c r="U211" s="20" t="str">
        <f>ZZZ__FnCalls!F25</f>
        <v>Jul 2011</v>
      </c>
      <c r="V211" s="20" t="str">
        <f>ZZZ__FnCalls!F26</f>
        <v>Aug 2011</v>
      </c>
      <c r="W211" s="20" t="str">
        <f>ZZZ__FnCalls!F27</f>
        <v>Sep 2011</v>
      </c>
      <c r="X211" s="20" t="str">
        <f>ZZZ__FnCalls!F28</f>
        <v>Oct 2011</v>
      </c>
      <c r="Y211" s="20" t="str">
        <f>ZZZ__FnCalls!F29</f>
        <v>Nov 2011</v>
      </c>
      <c r="Z211" s="20" t="str">
        <f>ZZZ__FnCalls!F30</f>
        <v>Dec 2011</v>
      </c>
      <c r="AA211" s="21" t="str">
        <f>ZZZ__FnCalls!H19</f>
        <v>2011</v>
      </c>
      <c r="AB211" s="20" t="str">
        <f>ZZZ__FnCalls!F31</f>
        <v>Jan 2012</v>
      </c>
      <c r="AC211" s="20" t="str">
        <f>ZZZ__FnCalls!F32</f>
        <v>Feb 2012</v>
      </c>
      <c r="AD211" s="20" t="str">
        <f>ZZZ__FnCalls!F33</f>
        <v>Mar 2012</v>
      </c>
      <c r="AE211" s="20" t="str">
        <f>ZZZ__FnCalls!F34</f>
        <v>Apr 2012</v>
      </c>
      <c r="AF211" s="20" t="str">
        <f>ZZZ__FnCalls!F35</f>
        <v>May 2012</v>
      </c>
      <c r="AG211" s="20" t="str">
        <f>ZZZ__FnCalls!F36</f>
        <v>Jun 2012</v>
      </c>
      <c r="AH211" s="20" t="str">
        <f>ZZZ__FnCalls!F37</f>
        <v>Jul 2012</v>
      </c>
      <c r="AI211" s="20" t="str">
        <f>ZZZ__FnCalls!F38</f>
        <v>Aug 2012</v>
      </c>
      <c r="AJ211" s="20" t="str">
        <f>ZZZ__FnCalls!F39</f>
        <v>Sep 2012</v>
      </c>
      <c r="AK211" s="20" t="str">
        <f>ZZZ__FnCalls!F40</f>
        <v>Oct 2012</v>
      </c>
      <c r="AL211" s="20" t="str">
        <f>ZZZ__FnCalls!F41</f>
        <v>Nov 2012</v>
      </c>
      <c r="AM211" s="20" t="str">
        <f>ZZZ__FnCalls!F42</f>
        <v>Dec 2012</v>
      </c>
      <c r="AN211" s="21" t="str">
        <f>ZZZ__FnCalls!H31</f>
        <v>2012</v>
      </c>
      <c r="AO211" s="20" t="str">
        <f>ZZZ__FnCalls!F43</f>
        <v>Jan 2013</v>
      </c>
      <c r="AP211" s="20" t="str">
        <f>ZZZ__FnCalls!F44</f>
        <v>Feb 2013</v>
      </c>
      <c r="AQ211" s="20" t="str">
        <f>ZZZ__FnCalls!F45</f>
        <v>Mar 2013</v>
      </c>
      <c r="AR211" s="20" t="str">
        <f>ZZZ__FnCalls!F46</f>
        <v>Apr 2013</v>
      </c>
      <c r="AS211" s="20" t="str">
        <f>ZZZ__FnCalls!F47</f>
        <v>May 2013</v>
      </c>
      <c r="AT211" s="20" t="str">
        <f>ZZZ__FnCalls!F48</f>
        <v>Jun 2013</v>
      </c>
      <c r="AU211" s="20" t="str">
        <f>ZZZ__FnCalls!F49</f>
        <v>Jul 2013</v>
      </c>
      <c r="AV211" s="20" t="str">
        <f>ZZZ__FnCalls!F50</f>
        <v>Aug 2013</v>
      </c>
      <c r="AW211" s="20" t="str">
        <f>ZZZ__FnCalls!F51</f>
        <v>Sep 2013</v>
      </c>
      <c r="AX211" s="20" t="str">
        <f>ZZZ__FnCalls!F52</f>
        <v>Oct 2013</v>
      </c>
      <c r="AY211" s="20" t="str">
        <f>ZZZ__FnCalls!F53</f>
        <v>Nov 2013</v>
      </c>
      <c r="AZ211" s="20" t="str">
        <f>ZZZ__FnCalls!F54</f>
        <v>Dec 2013</v>
      </c>
      <c r="BA211" s="21" t="str">
        <f>ZZZ__FnCalls!H43</f>
        <v>2013</v>
      </c>
      <c r="BB211" s="20" t="str">
        <f>ZZZ__FnCalls!F55</f>
        <v>Jan 2014</v>
      </c>
      <c r="BC211" s="20" t="str">
        <f>ZZZ__FnCalls!F56</f>
        <v>Feb 2014</v>
      </c>
      <c r="BD211" s="20" t="str">
        <f>ZZZ__FnCalls!F57</f>
        <v>Mar 2014</v>
      </c>
      <c r="BE211" s="20" t="str">
        <f>ZZZ__FnCalls!F58</f>
        <v>Apr 2014</v>
      </c>
      <c r="BF211" s="20" t="str">
        <f>ZZZ__FnCalls!F59</f>
        <v>May 2014</v>
      </c>
      <c r="BG211" s="20" t="str">
        <f>ZZZ__FnCalls!F60</f>
        <v>Jun 2014</v>
      </c>
      <c r="BH211" s="20" t="str">
        <f>ZZZ__FnCalls!F61</f>
        <v>Jul 2014</v>
      </c>
      <c r="BI211" s="20" t="str">
        <f>ZZZ__FnCalls!F62</f>
        <v>Aug 2014</v>
      </c>
      <c r="BJ211" s="20" t="str">
        <f>ZZZ__FnCalls!F63</f>
        <v>Sep 2014</v>
      </c>
      <c r="BK211" s="20" t="str">
        <f>ZZZ__FnCalls!F64</f>
        <v>Oct 2014</v>
      </c>
      <c r="BL211" s="20" t="str">
        <f>ZZZ__FnCalls!F65</f>
        <v>Nov 2014</v>
      </c>
      <c r="BM211" s="20" t="str">
        <f>ZZZ__FnCalls!F66</f>
        <v>Dec 2014</v>
      </c>
      <c r="BN211" s="21" t="str">
        <f>ZZZ__FnCalls!H55</f>
        <v>2014</v>
      </c>
      <c r="BO211" s="20" t="str">
        <f>ZZZ__FnCalls!F67</f>
        <v>Jan 2015</v>
      </c>
      <c r="BP211" s="20" t="str">
        <f>ZZZ__FnCalls!F68</f>
        <v>Feb 2015</v>
      </c>
      <c r="BQ211" s="20" t="str">
        <f>ZZZ__FnCalls!F69</f>
        <v>Mar 2015</v>
      </c>
      <c r="BR211" s="20" t="str">
        <f>ZZZ__FnCalls!F70</f>
        <v>Apr 2015</v>
      </c>
      <c r="BS211" s="20" t="str">
        <f>ZZZ__FnCalls!F71</f>
        <v>May 2015</v>
      </c>
      <c r="BT211" s="20" t="str">
        <f>ZZZ__FnCalls!F72</f>
        <v>Jun 2015</v>
      </c>
      <c r="BU211" s="20" t="str">
        <f>ZZZ__FnCalls!F73</f>
        <v>Jul 2015</v>
      </c>
      <c r="BV211" s="20" t="str">
        <f>ZZZ__FnCalls!F74</f>
        <v>Aug 2015</v>
      </c>
      <c r="BW211" s="20" t="str">
        <f>ZZZ__FnCalls!F75</f>
        <v>Sep 2015</v>
      </c>
      <c r="BX211" s="20" t="str">
        <f>ZZZ__FnCalls!F76</f>
        <v>Oct 2015</v>
      </c>
      <c r="BY211" s="20" t="str">
        <f>ZZZ__FnCalls!F77</f>
        <v>Nov 2015</v>
      </c>
      <c r="BZ211" s="20" t="str">
        <f>ZZZ__FnCalls!F78</f>
        <v>Dec 2015</v>
      </c>
      <c r="CA211" s="21" t="str">
        <f>ZZZ__FnCalls!H67</f>
        <v>2015</v>
      </c>
      <c r="CB211" s="20" t="str">
        <f>ZZZ__FnCalls!F79</f>
        <v>Jan 2016</v>
      </c>
      <c r="CC211" s="20" t="str">
        <f>ZZZ__FnCalls!F80</f>
        <v>Feb 2016</v>
      </c>
      <c r="CD211" s="20" t="str">
        <f>ZZZ__FnCalls!F81</f>
        <v>Mar 2016</v>
      </c>
      <c r="CE211" s="20" t="str">
        <f>ZZZ__FnCalls!F82</f>
        <v>Apr 2016</v>
      </c>
      <c r="CF211" s="20" t="str">
        <f>ZZZ__FnCalls!F83</f>
        <v>May 2016</v>
      </c>
      <c r="CG211" s="20" t="str">
        <f>ZZZ__FnCalls!F84</f>
        <v>Jun 2016</v>
      </c>
      <c r="CH211" s="20" t="str">
        <f>ZZZ__FnCalls!F85</f>
        <v>Jul 2016</v>
      </c>
      <c r="CI211" s="20" t="str">
        <f>ZZZ__FnCalls!F86</f>
        <v>Aug 2016</v>
      </c>
      <c r="CJ211" s="20" t="str">
        <f>ZZZ__FnCalls!F87</f>
        <v>Sep 2016</v>
      </c>
      <c r="CK211" s="20" t="str">
        <f>ZZZ__FnCalls!F88</f>
        <v>Oct 2016</v>
      </c>
      <c r="CL211" s="20" t="str">
        <f>ZZZ__FnCalls!F89</f>
        <v>Nov 2016</v>
      </c>
      <c r="CM211" s="20" t="str">
        <f>ZZZ__FnCalls!F90</f>
        <v>Dec 2016</v>
      </c>
      <c r="CN211" s="21" t="str">
        <f>ZZZ__FnCalls!H79</f>
        <v>2016</v>
      </c>
      <c r="CO211" s="20" t="str">
        <f>ZZZ__FnCalls!F91</f>
        <v>Jan 2017</v>
      </c>
      <c r="CP211" s="20" t="str">
        <f>ZZZ__FnCalls!F92</f>
        <v>Feb 2017</v>
      </c>
      <c r="CQ211" s="20" t="str">
        <f>ZZZ__FnCalls!F93</f>
        <v>Mar 2017</v>
      </c>
      <c r="CR211" s="20" t="str">
        <f>ZZZ__FnCalls!F94</f>
        <v>Apr 2017</v>
      </c>
      <c r="CS211" s="20" t="str">
        <f>ZZZ__FnCalls!F95</f>
        <v>May 2017</v>
      </c>
      <c r="CT211" s="20" t="str">
        <f>ZZZ__FnCalls!F96</f>
        <v>Jun 2017</v>
      </c>
      <c r="CU211" s="20" t="str">
        <f>ZZZ__FnCalls!F97</f>
        <v>Jul 2017</v>
      </c>
      <c r="CV211" s="20" t="str">
        <f>ZZZ__FnCalls!F98</f>
        <v>Aug 2017</v>
      </c>
      <c r="CW211" s="20" t="str">
        <f>ZZZ__FnCalls!F99</f>
        <v>Sep 2017</v>
      </c>
      <c r="CX211" s="20" t="str">
        <f>ZZZ__FnCalls!F100</f>
        <v>Oct 2017</v>
      </c>
      <c r="CY211" s="20" t="str">
        <f>ZZZ__FnCalls!F101</f>
        <v>Nov 2017</v>
      </c>
      <c r="CZ211" s="20" t="str">
        <f>ZZZ__FnCalls!F102</f>
        <v>Dec 2017</v>
      </c>
      <c r="DA211" s="21" t="str">
        <f>ZZZ__FnCalls!H91</f>
        <v>2017</v>
      </c>
      <c r="DB211" s="20" t="str">
        <f>ZZZ__FnCalls!F103</f>
        <v>Jan 2018</v>
      </c>
      <c r="DC211" s="20" t="str">
        <f>ZZZ__FnCalls!F104</f>
        <v>Feb 2018</v>
      </c>
      <c r="DD211" s="20" t="str">
        <f>ZZZ__FnCalls!F105</f>
        <v>Mar 2018</v>
      </c>
      <c r="DE211" s="20" t="str">
        <f>ZZZ__FnCalls!F106</f>
        <v>Apr 2018</v>
      </c>
      <c r="DF211" s="20" t="str">
        <f>ZZZ__FnCalls!F107</f>
        <v>May 2018</v>
      </c>
      <c r="DG211" s="20" t="str">
        <f>ZZZ__FnCalls!F108</f>
        <v>Jun 2018</v>
      </c>
      <c r="DH211" s="20" t="str">
        <f>ZZZ__FnCalls!F109</f>
        <v>Jul 2018</v>
      </c>
      <c r="DI211" s="20" t="str">
        <f>ZZZ__FnCalls!F110</f>
        <v>Aug 2018</v>
      </c>
      <c r="DJ211" s="20" t="str">
        <f>ZZZ__FnCalls!F111</f>
        <v>Sep 2018</v>
      </c>
      <c r="DK211" s="20" t="str">
        <f>ZZZ__FnCalls!F112</f>
        <v>Oct 2018</v>
      </c>
      <c r="DL211" s="20" t="str">
        <f>ZZZ__FnCalls!F113</f>
        <v>Nov 2018</v>
      </c>
      <c r="DM211" s="20" t="str">
        <f>ZZZ__FnCalls!F114</f>
        <v>Dec 2018</v>
      </c>
      <c r="DN211" s="21" t="str">
        <f>ZZZ__FnCalls!H103</f>
        <v>2018</v>
      </c>
      <c r="DO211" s="20" t="str">
        <f>ZZZ__FnCalls!F115</f>
        <v>Jan 2019</v>
      </c>
      <c r="DP211" s="20" t="str">
        <f>ZZZ__FnCalls!F116</f>
        <v>Feb 2019</v>
      </c>
      <c r="DQ211" s="20" t="str">
        <f>ZZZ__FnCalls!F117</f>
        <v>Mar 2019</v>
      </c>
      <c r="DR211" s="20" t="str">
        <f>ZZZ__FnCalls!F118</f>
        <v>Apr 2019</v>
      </c>
      <c r="DS211" s="20" t="str">
        <f>ZZZ__FnCalls!F119</f>
        <v>May 2019</v>
      </c>
      <c r="DT211" s="20" t="str">
        <f>ZZZ__FnCalls!F120</f>
        <v>Jun 2019</v>
      </c>
      <c r="DU211" s="20" t="str">
        <f>ZZZ__FnCalls!F121</f>
        <v>Jul 2019</v>
      </c>
      <c r="DV211" s="20" t="str">
        <f>ZZZ__FnCalls!F122</f>
        <v>Aug 2019</v>
      </c>
      <c r="DW211" s="20" t="str">
        <f>ZZZ__FnCalls!F123</f>
        <v>Sep 2019</v>
      </c>
      <c r="DX211" s="20" t="str">
        <f>ZZZ__FnCalls!F124</f>
        <v>Oct 2019</v>
      </c>
      <c r="DY211" s="20" t="str">
        <f>ZZZ__FnCalls!F125</f>
        <v>Nov 2019</v>
      </c>
      <c r="DZ211" s="20" t="str">
        <f>ZZZ__FnCalls!F126</f>
        <v>Dec 2019</v>
      </c>
      <c r="EA211" s="21" t="str">
        <f>ZZZ__FnCalls!H115</f>
        <v>2019</v>
      </c>
      <c r="EB211" s="20" t="str">
        <f>ZZZ__FnCalls!F127</f>
        <v>Jan 2020</v>
      </c>
      <c r="EC211" s="20" t="str">
        <f>ZZZ__FnCalls!F128</f>
        <v>Feb 2020</v>
      </c>
      <c r="ED211" s="20" t="str">
        <f>ZZZ__FnCalls!F129</f>
        <v>Mar 2020</v>
      </c>
      <c r="EE211" s="20" t="str">
        <f>ZZZ__FnCalls!F130</f>
        <v>Apr 2020</v>
      </c>
      <c r="EF211" s="20" t="str">
        <f>ZZZ__FnCalls!F131</f>
        <v>May 2020</v>
      </c>
      <c r="EG211" s="20" t="str">
        <f>ZZZ__FnCalls!F132</f>
        <v>Jun 2020</v>
      </c>
      <c r="EH211" s="20" t="str">
        <f>ZZZ__FnCalls!F133</f>
        <v>Jul 2020</v>
      </c>
      <c r="EI211" s="20" t="str">
        <f>ZZZ__FnCalls!F134</f>
        <v>Aug 2020</v>
      </c>
      <c r="EJ211" s="20" t="str">
        <f>ZZZ__FnCalls!F135</f>
        <v>Sep 2020</v>
      </c>
      <c r="EK211" s="20" t="str">
        <f>ZZZ__FnCalls!F136</f>
        <v>Oct 2020</v>
      </c>
      <c r="EL211" s="20" t="str">
        <f>ZZZ__FnCalls!F137</f>
        <v>Nov 2020</v>
      </c>
      <c r="EM211" s="20" t="str">
        <f>ZZZ__FnCalls!F138</f>
        <v>Dec 2020</v>
      </c>
      <c r="EN211" s="21" t="str">
        <f>ZZZ__FnCalls!H127</f>
        <v>2020</v>
      </c>
    </row>
    <row r="212" spans="1:144" ht="12.75" customHeight="1">
      <c r="A212" s="5"/>
      <c r="B212" s="44">
        <f>ZZZ__FnCalls!A7</f>
        <v>40179</v>
      </c>
      <c r="C212" s="44">
        <f>ZZZ__FnCalls!A8</f>
        <v>40210</v>
      </c>
      <c r="D212" s="44">
        <f>ZZZ__FnCalls!A9</f>
        <v>40238</v>
      </c>
      <c r="E212" s="44">
        <f>ZZZ__FnCalls!A10</f>
        <v>40269</v>
      </c>
      <c r="F212" s="44">
        <f>ZZZ__FnCalls!A11</f>
        <v>40299</v>
      </c>
      <c r="G212" s="44">
        <f>ZZZ__FnCalls!A12</f>
        <v>40330</v>
      </c>
      <c r="H212" s="44">
        <f>ZZZ__FnCalls!A13</f>
        <v>40360</v>
      </c>
      <c r="I212" s="44">
        <f>ZZZ__FnCalls!A14</f>
        <v>40391</v>
      </c>
      <c r="J212" s="44">
        <f>ZZZ__FnCalls!A15</f>
        <v>40422</v>
      </c>
      <c r="K212" s="44">
        <f>ZZZ__FnCalls!A16</f>
        <v>40452</v>
      </c>
      <c r="L212" s="44">
        <f>ZZZ__FnCalls!A17</f>
        <v>40483</v>
      </c>
      <c r="M212" s="44">
        <f>ZZZ__FnCalls!A18</f>
        <v>40513</v>
      </c>
      <c r="N212" s="45">
        <f>ZZZ__FnCalls!A7</f>
        <v>40179</v>
      </c>
      <c r="O212" s="44">
        <f>ZZZ__FnCalls!A19</f>
        <v>40544</v>
      </c>
      <c r="P212" s="44">
        <f>ZZZ__FnCalls!A20</f>
        <v>40575</v>
      </c>
      <c r="Q212" s="44">
        <f>ZZZ__FnCalls!A21</f>
        <v>40603</v>
      </c>
      <c r="R212" s="44">
        <f>ZZZ__FnCalls!A22</f>
        <v>40634</v>
      </c>
      <c r="S212" s="44">
        <f>ZZZ__FnCalls!A23</f>
        <v>40664</v>
      </c>
      <c r="T212" s="44">
        <f>ZZZ__FnCalls!A24</f>
        <v>40695</v>
      </c>
      <c r="U212" s="44">
        <f>ZZZ__FnCalls!A25</f>
        <v>40725</v>
      </c>
      <c r="V212" s="44">
        <f>ZZZ__FnCalls!A26</f>
        <v>40756</v>
      </c>
      <c r="W212" s="44">
        <f>ZZZ__FnCalls!A27</f>
        <v>40787</v>
      </c>
      <c r="X212" s="44">
        <f>ZZZ__FnCalls!A28</f>
        <v>40817</v>
      </c>
      <c r="Y212" s="44">
        <f>ZZZ__FnCalls!A29</f>
        <v>40848</v>
      </c>
      <c r="Z212" s="44">
        <f>ZZZ__FnCalls!A30</f>
        <v>40878</v>
      </c>
      <c r="AA212" s="45">
        <f>ZZZ__FnCalls!A19</f>
        <v>40544</v>
      </c>
      <c r="AB212" s="44">
        <f>ZZZ__FnCalls!A31</f>
        <v>40909</v>
      </c>
      <c r="AC212" s="44">
        <f>ZZZ__FnCalls!A32</f>
        <v>40940</v>
      </c>
      <c r="AD212" s="44">
        <f>ZZZ__FnCalls!A33</f>
        <v>40969</v>
      </c>
      <c r="AE212" s="44">
        <f>ZZZ__FnCalls!A34</f>
        <v>41000</v>
      </c>
      <c r="AF212" s="44">
        <f>ZZZ__FnCalls!A35</f>
        <v>41030</v>
      </c>
      <c r="AG212" s="44">
        <f>ZZZ__FnCalls!A36</f>
        <v>41061</v>
      </c>
      <c r="AH212" s="44">
        <f>ZZZ__FnCalls!A37</f>
        <v>41091</v>
      </c>
      <c r="AI212" s="44">
        <f>ZZZ__FnCalls!A38</f>
        <v>41122</v>
      </c>
      <c r="AJ212" s="44">
        <f>ZZZ__FnCalls!A39</f>
        <v>41153</v>
      </c>
      <c r="AK212" s="44">
        <f>ZZZ__FnCalls!A40</f>
        <v>41183</v>
      </c>
      <c r="AL212" s="44">
        <f>ZZZ__FnCalls!A41</f>
        <v>41214</v>
      </c>
      <c r="AM212" s="44">
        <f>ZZZ__FnCalls!A42</f>
        <v>41244</v>
      </c>
      <c r="AN212" s="45">
        <f>ZZZ__FnCalls!A31</f>
        <v>40909</v>
      </c>
      <c r="AO212" s="44">
        <f>ZZZ__FnCalls!A43</f>
        <v>41275</v>
      </c>
      <c r="AP212" s="44">
        <f>ZZZ__FnCalls!A44</f>
        <v>41306</v>
      </c>
      <c r="AQ212" s="44">
        <f>ZZZ__FnCalls!A45</f>
        <v>41334</v>
      </c>
      <c r="AR212" s="44">
        <f>ZZZ__FnCalls!A46</f>
        <v>41365</v>
      </c>
      <c r="AS212" s="44">
        <f>ZZZ__FnCalls!A47</f>
        <v>41395</v>
      </c>
      <c r="AT212" s="44">
        <f>ZZZ__FnCalls!A48</f>
        <v>41426</v>
      </c>
      <c r="AU212" s="44">
        <f>ZZZ__FnCalls!A49</f>
        <v>41456</v>
      </c>
      <c r="AV212" s="44">
        <f>ZZZ__FnCalls!A50</f>
        <v>41487</v>
      </c>
      <c r="AW212" s="44">
        <f>ZZZ__FnCalls!A51</f>
        <v>41518</v>
      </c>
      <c r="AX212" s="44">
        <f>ZZZ__FnCalls!A52</f>
        <v>41548</v>
      </c>
      <c r="AY212" s="44">
        <f>ZZZ__FnCalls!A53</f>
        <v>41579</v>
      </c>
      <c r="AZ212" s="44">
        <f>ZZZ__FnCalls!A54</f>
        <v>41609</v>
      </c>
      <c r="BA212" s="45">
        <f>ZZZ__FnCalls!A43</f>
        <v>41275</v>
      </c>
      <c r="BB212" s="44">
        <f>ZZZ__FnCalls!A55</f>
        <v>41640</v>
      </c>
      <c r="BC212" s="44">
        <f>ZZZ__FnCalls!A56</f>
        <v>41671</v>
      </c>
      <c r="BD212" s="44">
        <f>ZZZ__FnCalls!A57</f>
        <v>41699</v>
      </c>
      <c r="BE212" s="44">
        <f>ZZZ__FnCalls!A58</f>
        <v>41730</v>
      </c>
      <c r="BF212" s="44">
        <f>ZZZ__FnCalls!A59</f>
        <v>41760</v>
      </c>
      <c r="BG212" s="44">
        <f>ZZZ__FnCalls!A60</f>
        <v>41791</v>
      </c>
      <c r="BH212" s="44">
        <f>ZZZ__FnCalls!A61</f>
        <v>41821</v>
      </c>
      <c r="BI212" s="44">
        <f>ZZZ__FnCalls!A62</f>
        <v>41852</v>
      </c>
      <c r="BJ212" s="44">
        <f>ZZZ__FnCalls!A63</f>
        <v>41883</v>
      </c>
      <c r="BK212" s="44">
        <f>ZZZ__FnCalls!A64</f>
        <v>41913</v>
      </c>
      <c r="BL212" s="44">
        <f>ZZZ__FnCalls!A65</f>
        <v>41944</v>
      </c>
      <c r="BM212" s="44">
        <f>ZZZ__FnCalls!A66</f>
        <v>41974</v>
      </c>
      <c r="BN212" s="45">
        <f>ZZZ__FnCalls!A55</f>
        <v>41640</v>
      </c>
      <c r="BO212" s="44">
        <f>ZZZ__FnCalls!A67</f>
        <v>42005</v>
      </c>
      <c r="BP212" s="44">
        <f>ZZZ__FnCalls!A68</f>
        <v>42036</v>
      </c>
      <c r="BQ212" s="44">
        <f>ZZZ__FnCalls!A69</f>
        <v>42064</v>
      </c>
      <c r="BR212" s="44">
        <f>ZZZ__FnCalls!A70</f>
        <v>42095</v>
      </c>
      <c r="BS212" s="44">
        <f>ZZZ__FnCalls!A71</f>
        <v>42125</v>
      </c>
      <c r="BT212" s="44">
        <f>ZZZ__FnCalls!A72</f>
        <v>42156</v>
      </c>
      <c r="BU212" s="44">
        <f>ZZZ__FnCalls!A73</f>
        <v>42186</v>
      </c>
      <c r="BV212" s="44">
        <f>ZZZ__FnCalls!A74</f>
        <v>42217</v>
      </c>
      <c r="BW212" s="44">
        <f>ZZZ__FnCalls!A75</f>
        <v>42248</v>
      </c>
      <c r="BX212" s="44">
        <f>ZZZ__FnCalls!A76</f>
        <v>42278</v>
      </c>
      <c r="BY212" s="44">
        <f>ZZZ__FnCalls!A77</f>
        <v>42309</v>
      </c>
      <c r="BZ212" s="44">
        <f>ZZZ__FnCalls!A78</f>
        <v>42339</v>
      </c>
      <c r="CA212" s="45">
        <f>ZZZ__FnCalls!A67</f>
        <v>42005</v>
      </c>
      <c r="CB212" s="44">
        <f>ZZZ__FnCalls!A79</f>
        <v>42370</v>
      </c>
      <c r="CC212" s="44">
        <f>ZZZ__FnCalls!A80</f>
        <v>42401</v>
      </c>
      <c r="CD212" s="44">
        <f>ZZZ__FnCalls!A81</f>
        <v>42430</v>
      </c>
      <c r="CE212" s="44">
        <f>ZZZ__FnCalls!A82</f>
        <v>42461</v>
      </c>
      <c r="CF212" s="44">
        <f>ZZZ__FnCalls!A83</f>
        <v>42491</v>
      </c>
      <c r="CG212" s="44">
        <f>ZZZ__FnCalls!A84</f>
        <v>42522</v>
      </c>
      <c r="CH212" s="44">
        <f>ZZZ__FnCalls!A85</f>
        <v>42552</v>
      </c>
      <c r="CI212" s="44">
        <f>ZZZ__FnCalls!A86</f>
        <v>42583</v>
      </c>
      <c r="CJ212" s="44">
        <f>ZZZ__FnCalls!A87</f>
        <v>42614</v>
      </c>
      <c r="CK212" s="44">
        <f>ZZZ__FnCalls!A88</f>
        <v>42644</v>
      </c>
      <c r="CL212" s="44">
        <f>ZZZ__FnCalls!A89</f>
        <v>42675</v>
      </c>
      <c r="CM212" s="44">
        <f>ZZZ__FnCalls!A90</f>
        <v>42705</v>
      </c>
      <c r="CN212" s="45">
        <f>ZZZ__FnCalls!A79</f>
        <v>42370</v>
      </c>
      <c r="CO212" s="44">
        <f>ZZZ__FnCalls!A91</f>
        <v>42736</v>
      </c>
      <c r="CP212" s="44">
        <f>ZZZ__FnCalls!A92</f>
        <v>42767</v>
      </c>
      <c r="CQ212" s="44">
        <f>ZZZ__FnCalls!A93</f>
        <v>42795</v>
      </c>
      <c r="CR212" s="44">
        <f>ZZZ__FnCalls!A94</f>
        <v>42826</v>
      </c>
      <c r="CS212" s="44">
        <f>ZZZ__FnCalls!A95</f>
        <v>42856</v>
      </c>
      <c r="CT212" s="44">
        <f>ZZZ__FnCalls!A96</f>
        <v>42887</v>
      </c>
      <c r="CU212" s="44">
        <f>ZZZ__FnCalls!A97</f>
        <v>42917</v>
      </c>
      <c r="CV212" s="44">
        <f>ZZZ__FnCalls!A98</f>
        <v>42948</v>
      </c>
      <c r="CW212" s="44">
        <f>ZZZ__FnCalls!A99</f>
        <v>42979</v>
      </c>
      <c r="CX212" s="44">
        <f>ZZZ__FnCalls!A100</f>
        <v>43009</v>
      </c>
      <c r="CY212" s="44">
        <f>ZZZ__FnCalls!A101</f>
        <v>43040</v>
      </c>
      <c r="CZ212" s="44">
        <f>ZZZ__FnCalls!A102</f>
        <v>43070</v>
      </c>
      <c r="DA212" s="45">
        <f>ZZZ__FnCalls!A91</f>
        <v>42736</v>
      </c>
      <c r="DB212" s="44">
        <f>ZZZ__FnCalls!A103</f>
        <v>43101</v>
      </c>
      <c r="DC212" s="44">
        <f>ZZZ__FnCalls!A104</f>
        <v>43132</v>
      </c>
      <c r="DD212" s="44">
        <f>ZZZ__FnCalls!A105</f>
        <v>43160</v>
      </c>
      <c r="DE212" s="44">
        <f>ZZZ__FnCalls!A106</f>
        <v>43191</v>
      </c>
      <c r="DF212" s="44">
        <f>ZZZ__FnCalls!A107</f>
        <v>43221</v>
      </c>
      <c r="DG212" s="44">
        <f>ZZZ__FnCalls!A108</f>
        <v>43252</v>
      </c>
      <c r="DH212" s="44">
        <f>ZZZ__FnCalls!A109</f>
        <v>43282</v>
      </c>
      <c r="DI212" s="44">
        <f>ZZZ__FnCalls!A110</f>
        <v>43313</v>
      </c>
      <c r="DJ212" s="44">
        <f>ZZZ__FnCalls!A111</f>
        <v>43344</v>
      </c>
      <c r="DK212" s="44">
        <f>ZZZ__FnCalls!A112</f>
        <v>43374</v>
      </c>
      <c r="DL212" s="44">
        <f>ZZZ__FnCalls!A113</f>
        <v>43405</v>
      </c>
      <c r="DM212" s="44">
        <f>ZZZ__FnCalls!A114</f>
        <v>43435</v>
      </c>
      <c r="DN212" s="45">
        <f>ZZZ__FnCalls!A103</f>
        <v>43101</v>
      </c>
      <c r="DO212" s="44">
        <f>ZZZ__FnCalls!A115</f>
        <v>43466</v>
      </c>
      <c r="DP212" s="44">
        <f>ZZZ__FnCalls!A116</f>
        <v>43497</v>
      </c>
      <c r="DQ212" s="44">
        <f>ZZZ__FnCalls!A117</f>
        <v>43525</v>
      </c>
      <c r="DR212" s="44">
        <f>ZZZ__FnCalls!A118</f>
        <v>43556</v>
      </c>
      <c r="DS212" s="44">
        <f>ZZZ__FnCalls!A119</f>
        <v>43586</v>
      </c>
      <c r="DT212" s="44">
        <f>ZZZ__FnCalls!A120</f>
        <v>43617</v>
      </c>
      <c r="DU212" s="44">
        <f>ZZZ__FnCalls!A121</f>
        <v>43647</v>
      </c>
      <c r="DV212" s="44">
        <f>ZZZ__FnCalls!A122</f>
        <v>43678</v>
      </c>
      <c r="DW212" s="44">
        <f>ZZZ__FnCalls!A123</f>
        <v>43709</v>
      </c>
      <c r="DX212" s="44">
        <f>ZZZ__FnCalls!A124</f>
        <v>43739</v>
      </c>
      <c r="DY212" s="44">
        <f>ZZZ__FnCalls!A125</f>
        <v>43770</v>
      </c>
      <c r="DZ212" s="44">
        <f>ZZZ__FnCalls!A126</f>
        <v>43800</v>
      </c>
      <c r="EA212" s="45">
        <f>ZZZ__FnCalls!A115</f>
        <v>43466</v>
      </c>
      <c r="EB212" s="44">
        <f>ZZZ__FnCalls!A127</f>
        <v>43831</v>
      </c>
      <c r="EC212" s="44">
        <f>ZZZ__FnCalls!A128</f>
        <v>43862</v>
      </c>
      <c r="ED212" s="44">
        <f>ZZZ__FnCalls!A129</f>
        <v>43891</v>
      </c>
      <c r="EE212" s="44">
        <f>ZZZ__FnCalls!A130</f>
        <v>43922</v>
      </c>
      <c r="EF212" s="44">
        <f>ZZZ__FnCalls!A131</f>
        <v>43952</v>
      </c>
      <c r="EG212" s="44">
        <f>ZZZ__FnCalls!A132</f>
        <v>43983</v>
      </c>
      <c r="EH212" s="44">
        <f>ZZZ__FnCalls!A133</f>
        <v>44013</v>
      </c>
      <c r="EI212" s="44">
        <f>ZZZ__FnCalls!A134</f>
        <v>44044</v>
      </c>
      <c r="EJ212" s="44">
        <f>ZZZ__FnCalls!A135</f>
        <v>44075</v>
      </c>
      <c r="EK212" s="44">
        <f>ZZZ__FnCalls!A136</f>
        <v>44105</v>
      </c>
      <c r="EL212" s="44">
        <f>ZZZ__FnCalls!A137</f>
        <v>44136</v>
      </c>
      <c r="EM212" s="44">
        <f>ZZZ__FnCalls!A138</f>
        <v>44166</v>
      </c>
      <c r="EN212" s="45">
        <f>ZZZ__FnCalls!A127</f>
        <v>43831</v>
      </c>
    </row>
    <row r="213" spans="1:144" ht="12.75" customHeight="1">
      <c r="A213" s="2" t="str">
        <f>"Income_Permanent_stdev_2"</f>
        <v>Income_Permanent_stdev_2</v>
      </c>
    </row>
    <row r="214" spans="1:144" ht="12.75" customHeight="1">
      <c r="B214" s="19" t="str">
        <f>ZZZ__FnCalls!F7</f>
        <v>Jan 2010</v>
      </c>
      <c r="C214" s="20" t="str">
        <f>ZZZ__FnCalls!F8</f>
        <v>Feb 2010</v>
      </c>
      <c r="D214" s="20" t="str">
        <f>ZZZ__FnCalls!F9</f>
        <v>Mar 2010</v>
      </c>
      <c r="E214" s="20" t="str">
        <f>ZZZ__FnCalls!F10</f>
        <v>Apr 2010</v>
      </c>
      <c r="F214" s="20" t="str">
        <f>ZZZ__FnCalls!F11</f>
        <v>May 2010</v>
      </c>
      <c r="G214" s="20" t="str">
        <f>ZZZ__FnCalls!F12</f>
        <v>Jun 2010</v>
      </c>
      <c r="H214" s="20" t="str">
        <f>ZZZ__FnCalls!F13</f>
        <v>Jul 2010</v>
      </c>
      <c r="I214" s="20" t="str">
        <f>ZZZ__FnCalls!F14</f>
        <v>Aug 2010</v>
      </c>
      <c r="J214" s="20" t="str">
        <f>ZZZ__FnCalls!F15</f>
        <v>Sep 2010</v>
      </c>
      <c r="K214" s="20" t="str">
        <f>ZZZ__FnCalls!F16</f>
        <v>Oct 2010</v>
      </c>
      <c r="L214" s="20" t="str">
        <f>ZZZ__FnCalls!F17</f>
        <v>Nov 2010</v>
      </c>
      <c r="M214" s="20" t="str">
        <f>ZZZ__FnCalls!F18</f>
        <v>Dec 2010</v>
      </c>
      <c r="N214" s="21" t="str">
        <f>ZZZ__FnCalls!H7</f>
        <v>2010</v>
      </c>
      <c r="O214" s="20" t="str">
        <f>ZZZ__FnCalls!F19</f>
        <v>Jan 2011</v>
      </c>
      <c r="P214" s="20" t="str">
        <f>ZZZ__FnCalls!F20</f>
        <v>Feb 2011</v>
      </c>
      <c r="Q214" s="20" t="str">
        <f>ZZZ__FnCalls!F21</f>
        <v>Mar 2011</v>
      </c>
      <c r="R214" s="20" t="str">
        <f>ZZZ__FnCalls!F22</f>
        <v>Apr 2011</v>
      </c>
      <c r="S214" s="20" t="str">
        <f>ZZZ__FnCalls!F23</f>
        <v>May 2011</v>
      </c>
      <c r="T214" s="20" t="str">
        <f>ZZZ__FnCalls!F24</f>
        <v>Jun 2011</v>
      </c>
      <c r="U214" s="20" t="str">
        <f>ZZZ__FnCalls!F25</f>
        <v>Jul 2011</v>
      </c>
      <c r="V214" s="20" t="str">
        <f>ZZZ__FnCalls!F26</f>
        <v>Aug 2011</v>
      </c>
      <c r="W214" s="20" t="str">
        <f>ZZZ__FnCalls!F27</f>
        <v>Sep 2011</v>
      </c>
      <c r="X214" s="20" t="str">
        <f>ZZZ__FnCalls!F28</f>
        <v>Oct 2011</v>
      </c>
      <c r="Y214" s="20" t="str">
        <f>ZZZ__FnCalls!F29</f>
        <v>Nov 2011</v>
      </c>
      <c r="Z214" s="20" t="str">
        <f>ZZZ__FnCalls!F30</f>
        <v>Dec 2011</v>
      </c>
      <c r="AA214" s="21" t="str">
        <f>ZZZ__FnCalls!H19</f>
        <v>2011</v>
      </c>
      <c r="AB214" s="20" t="str">
        <f>ZZZ__FnCalls!F31</f>
        <v>Jan 2012</v>
      </c>
      <c r="AC214" s="20" t="str">
        <f>ZZZ__FnCalls!F32</f>
        <v>Feb 2012</v>
      </c>
      <c r="AD214" s="20" t="str">
        <f>ZZZ__FnCalls!F33</f>
        <v>Mar 2012</v>
      </c>
      <c r="AE214" s="20" t="str">
        <f>ZZZ__FnCalls!F34</f>
        <v>Apr 2012</v>
      </c>
      <c r="AF214" s="20" t="str">
        <f>ZZZ__FnCalls!F35</f>
        <v>May 2012</v>
      </c>
      <c r="AG214" s="20" t="str">
        <f>ZZZ__FnCalls!F36</f>
        <v>Jun 2012</v>
      </c>
      <c r="AH214" s="20" t="str">
        <f>ZZZ__FnCalls!F37</f>
        <v>Jul 2012</v>
      </c>
      <c r="AI214" s="20" t="str">
        <f>ZZZ__FnCalls!F38</f>
        <v>Aug 2012</v>
      </c>
      <c r="AJ214" s="20" t="str">
        <f>ZZZ__FnCalls!F39</f>
        <v>Sep 2012</v>
      </c>
      <c r="AK214" s="20" t="str">
        <f>ZZZ__FnCalls!F40</f>
        <v>Oct 2012</v>
      </c>
      <c r="AL214" s="20" t="str">
        <f>ZZZ__FnCalls!F41</f>
        <v>Nov 2012</v>
      </c>
      <c r="AM214" s="20" t="str">
        <f>ZZZ__FnCalls!F42</f>
        <v>Dec 2012</v>
      </c>
      <c r="AN214" s="21" t="str">
        <f>ZZZ__FnCalls!H31</f>
        <v>2012</v>
      </c>
      <c r="AO214" s="20" t="str">
        <f>ZZZ__FnCalls!F43</f>
        <v>Jan 2013</v>
      </c>
      <c r="AP214" s="20" t="str">
        <f>ZZZ__FnCalls!F44</f>
        <v>Feb 2013</v>
      </c>
      <c r="AQ214" s="20" t="str">
        <f>ZZZ__FnCalls!F45</f>
        <v>Mar 2013</v>
      </c>
      <c r="AR214" s="20" t="str">
        <f>ZZZ__FnCalls!F46</f>
        <v>Apr 2013</v>
      </c>
      <c r="AS214" s="20" t="str">
        <f>ZZZ__FnCalls!F47</f>
        <v>May 2013</v>
      </c>
      <c r="AT214" s="20" t="str">
        <f>ZZZ__FnCalls!F48</f>
        <v>Jun 2013</v>
      </c>
      <c r="AU214" s="20" t="str">
        <f>ZZZ__FnCalls!F49</f>
        <v>Jul 2013</v>
      </c>
      <c r="AV214" s="20" t="str">
        <f>ZZZ__FnCalls!F50</f>
        <v>Aug 2013</v>
      </c>
      <c r="AW214" s="20" t="str">
        <f>ZZZ__FnCalls!F51</f>
        <v>Sep 2013</v>
      </c>
      <c r="AX214" s="20" t="str">
        <f>ZZZ__FnCalls!F52</f>
        <v>Oct 2013</v>
      </c>
      <c r="AY214" s="20" t="str">
        <f>ZZZ__FnCalls!F53</f>
        <v>Nov 2013</v>
      </c>
      <c r="AZ214" s="20" t="str">
        <f>ZZZ__FnCalls!F54</f>
        <v>Dec 2013</v>
      </c>
      <c r="BA214" s="21" t="str">
        <f>ZZZ__FnCalls!H43</f>
        <v>2013</v>
      </c>
      <c r="BB214" s="20" t="str">
        <f>ZZZ__FnCalls!F55</f>
        <v>Jan 2014</v>
      </c>
      <c r="BC214" s="20" t="str">
        <f>ZZZ__FnCalls!F56</f>
        <v>Feb 2014</v>
      </c>
      <c r="BD214" s="20" t="str">
        <f>ZZZ__FnCalls!F57</f>
        <v>Mar 2014</v>
      </c>
      <c r="BE214" s="20" t="str">
        <f>ZZZ__FnCalls!F58</f>
        <v>Apr 2014</v>
      </c>
      <c r="BF214" s="20" t="str">
        <f>ZZZ__FnCalls!F59</f>
        <v>May 2014</v>
      </c>
      <c r="BG214" s="20" t="str">
        <f>ZZZ__FnCalls!F60</f>
        <v>Jun 2014</v>
      </c>
      <c r="BH214" s="20" t="str">
        <f>ZZZ__FnCalls!F61</f>
        <v>Jul 2014</v>
      </c>
      <c r="BI214" s="20" t="str">
        <f>ZZZ__FnCalls!F62</f>
        <v>Aug 2014</v>
      </c>
      <c r="BJ214" s="20" t="str">
        <f>ZZZ__FnCalls!F63</f>
        <v>Sep 2014</v>
      </c>
      <c r="BK214" s="20" t="str">
        <f>ZZZ__FnCalls!F64</f>
        <v>Oct 2014</v>
      </c>
      <c r="BL214" s="20" t="str">
        <f>ZZZ__FnCalls!F65</f>
        <v>Nov 2014</v>
      </c>
      <c r="BM214" s="20" t="str">
        <f>ZZZ__FnCalls!F66</f>
        <v>Dec 2014</v>
      </c>
      <c r="BN214" s="21" t="str">
        <f>ZZZ__FnCalls!H55</f>
        <v>2014</v>
      </c>
      <c r="BO214" s="20" t="str">
        <f>ZZZ__FnCalls!F67</f>
        <v>Jan 2015</v>
      </c>
      <c r="BP214" s="20" t="str">
        <f>ZZZ__FnCalls!F68</f>
        <v>Feb 2015</v>
      </c>
      <c r="BQ214" s="20" t="str">
        <f>ZZZ__FnCalls!F69</f>
        <v>Mar 2015</v>
      </c>
      <c r="BR214" s="20" t="str">
        <f>ZZZ__FnCalls!F70</f>
        <v>Apr 2015</v>
      </c>
      <c r="BS214" s="20" t="str">
        <f>ZZZ__FnCalls!F71</f>
        <v>May 2015</v>
      </c>
      <c r="BT214" s="20" t="str">
        <f>ZZZ__FnCalls!F72</f>
        <v>Jun 2015</v>
      </c>
      <c r="BU214" s="20" t="str">
        <f>ZZZ__FnCalls!F73</f>
        <v>Jul 2015</v>
      </c>
      <c r="BV214" s="20" t="str">
        <f>ZZZ__FnCalls!F74</f>
        <v>Aug 2015</v>
      </c>
      <c r="BW214" s="20" t="str">
        <f>ZZZ__FnCalls!F75</f>
        <v>Sep 2015</v>
      </c>
      <c r="BX214" s="20" t="str">
        <f>ZZZ__FnCalls!F76</f>
        <v>Oct 2015</v>
      </c>
      <c r="BY214" s="20" t="str">
        <f>ZZZ__FnCalls!F77</f>
        <v>Nov 2015</v>
      </c>
      <c r="BZ214" s="20" t="str">
        <f>ZZZ__FnCalls!F78</f>
        <v>Dec 2015</v>
      </c>
      <c r="CA214" s="21" t="str">
        <f>ZZZ__FnCalls!H67</f>
        <v>2015</v>
      </c>
      <c r="CB214" s="20" t="str">
        <f>ZZZ__FnCalls!F79</f>
        <v>Jan 2016</v>
      </c>
      <c r="CC214" s="20" t="str">
        <f>ZZZ__FnCalls!F80</f>
        <v>Feb 2016</v>
      </c>
      <c r="CD214" s="20" t="str">
        <f>ZZZ__FnCalls!F81</f>
        <v>Mar 2016</v>
      </c>
      <c r="CE214" s="20" t="str">
        <f>ZZZ__FnCalls!F82</f>
        <v>Apr 2016</v>
      </c>
      <c r="CF214" s="20" t="str">
        <f>ZZZ__FnCalls!F83</f>
        <v>May 2016</v>
      </c>
      <c r="CG214" s="20" t="str">
        <f>ZZZ__FnCalls!F84</f>
        <v>Jun 2016</v>
      </c>
      <c r="CH214" s="20" t="str">
        <f>ZZZ__FnCalls!F85</f>
        <v>Jul 2016</v>
      </c>
      <c r="CI214" s="20" t="str">
        <f>ZZZ__FnCalls!F86</f>
        <v>Aug 2016</v>
      </c>
      <c r="CJ214" s="20" t="str">
        <f>ZZZ__FnCalls!F87</f>
        <v>Sep 2016</v>
      </c>
      <c r="CK214" s="20" t="str">
        <f>ZZZ__FnCalls!F88</f>
        <v>Oct 2016</v>
      </c>
      <c r="CL214" s="20" t="str">
        <f>ZZZ__FnCalls!F89</f>
        <v>Nov 2016</v>
      </c>
      <c r="CM214" s="20" t="str">
        <f>ZZZ__FnCalls!F90</f>
        <v>Dec 2016</v>
      </c>
      <c r="CN214" s="21" t="str">
        <f>ZZZ__FnCalls!H79</f>
        <v>2016</v>
      </c>
      <c r="CO214" s="20" t="str">
        <f>ZZZ__FnCalls!F91</f>
        <v>Jan 2017</v>
      </c>
      <c r="CP214" s="20" t="str">
        <f>ZZZ__FnCalls!F92</f>
        <v>Feb 2017</v>
      </c>
      <c r="CQ214" s="20" t="str">
        <f>ZZZ__FnCalls!F93</f>
        <v>Mar 2017</v>
      </c>
      <c r="CR214" s="20" t="str">
        <f>ZZZ__FnCalls!F94</f>
        <v>Apr 2017</v>
      </c>
      <c r="CS214" s="20" t="str">
        <f>ZZZ__FnCalls!F95</f>
        <v>May 2017</v>
      </c>
      <c r="CT214" s="20" t="str">
        <f>ZZZ__FnCalls!F96</f>
        <v>Jun 2017</v>
      </c>
      <c r="CU214" s="20" t="str">
        <f>ZZZ__FnCalls!F97</f>
        <v>Jul 2017</v>
      </c>
      <c r="CV214" s="20" t="str">
        <f>ZZZ__FnCalls!F98</f>
        <v>Aug 2017</v>
      </c>
      <c r="CW214" s="20" t="str">
        <f>ZZZ__FnCalls!F99</f>
        <v>Sep 2017</v>
      </c>
      <c r="CX214" s="20" t="str">
        <f>ZZZ__FnCalls!F100</f>
        <v>Oct 2017</v>
      </c>
      <c r="CY214" s="20" t="str">
        <f>ZZZ__FnCalls!F101</f>
        <v>Nov 2017</v>
      </c>
      <c r="CZ214" s="20" t="str">
        <f>ZZZ__FnCalls!F102</f>
        <v>Dec 2017</v>
      </c>
      <c r="DA214" s="21" t="str">
        <f>ZZZ__FnCalls!H91</f>
        <v>2017</v>
      </c>
      <c r="DB214" s="20" t="str">
        <f>ZZZ__FnCalls!F103</f>
        <v>Jan 2018</v>
      </c>
      <c r="DC214" s="20" t="str">
        <f>ZZZ__FnCalls!F104</f>
        <v>Feb 2018</v>
      </c>
      <c r="DD214" s="20" t="str">
        <f>ZZZ__FnCalls!F105</f>
        <v>Mar 2018</v>
      </c>
      <c r="DE214" s="20" t="str">
        <f>ZZZ__FnCalls!F106</f>
        <v>Apr 2018</v>
      </c>
      <c r="DF214" s="20" t="str">
        <f>ZZZ__FnCalls!F107</f>
        <v>May 2018</v>
      </c>
      <c r="DG214" s="20" t="str">
        <f>ZZZ__FnCalls!F108</f>
        <v>Jun 2018</v>
      </c>
      <c r="DH214" s="20" t="str">
        <f>ZZZ__FnCalls!F109</f>
        <v>Jul 2018</v>
      </c>
      <c r="DI214" s="20" t="str">
        <f>ZZZ__FnCalls!F110</f>
        <v>Aug 2018</v>
      </c>
      <c r="DJ214" s="20" t="str">
        <f>ZZZ__FnCalls!F111</f>
        <v>Sep 2018</v>
      </c>
      <c r="DK214" s="20" t="str">
        <f>ZZZ__FnCalls!F112</f>
        <v>Oct 2018</v>
      </c>
      <c r="DL214" s="20" t="str">
        <f>ZZZ__FnCalls!F113</f>
        <v>Nov 2018</v>
      </c>
      <c r="DM214" s="20" t="str">
        <f>ZZZ__FnCalls!F114</f>
        <v>Dec 2018</v>
      </c>
      <c r="DN214" s="21" t="str">
        <f>ZZZ__FnCalls!H103</f>
        <v>2018</v>
      </c>
      <c r="DO214" s="20" t="str">
        <f>ZZZ__FnCalls!F115</f>
        <v>Jan 2019</v>
      </c>
      <c r="DP214" s="20" t="str">
        <f>ZZZ__FnCalls!F116</f>
        <v>Feb 2019</v>
      </c>
      <c r="DQ214" s="20" t="str">
        <f>ZZZ__FnCalls!F117</f>
        <v>Mar 2019</v>
      </c>
      <c r="DR214" s="20" t="str">
        <f>ZZZ__FnCalls!F118</f>
        <v>Apr 2019</v>
      </c>
      <c r="DS214" s="20" t="str">
        <f>ZZZ__FnCalls!F119</f>
        <v>May 2019</v>
      </c>
      <c r="DT214" s="20" t="str">
        <f>ZZZ__FnCalls!F120</f>
        <v>Jun 2019</v>
      </c>
      <c r="DU214" s="20" t="str">
        <f>ZZZ__FnCalls!F121</f>
        <v>Jul 2019</v>
      </c>
      <c r="DV214" s="20" t="str">
        <f>ZZZ__FnCalls!F122</f>
        <v>Aug 2019</v>
      </c>
      <c r="DW214" s="20" t="str">
        <f>ZZZ__FnCalls!F123</f>
        <v>Sep 2019</v>
      </c>
      <c r="DX214" s="20" t="str">
        <f>ZZZ__FnCalls!F124</f>
        <v>Oct 2019</v>
      </c>
      <c r="DY214" s="20" t="str">
        <f>ZZZ__FnCalls!F125</f>
        <v>Nov 2019</v>
      </c>
      <c r="DZ214" s="20" t="str">
        <f>ZZZ__FnCalls!F126</f>
        <v>Dec 2019</v>
      </c>
      <c r="EA214" s="21" t="str">
        <f>ZZZ__FnCalls!H115</f>
        <v>2019</v>
      </c>
      <c r="EB214" s="20" t="str">
        <f>ZZZ__FnCalls!F127</f>
        <v>Jan 2020</v>
      </c>
      <c r="EC214" s="20" t="str">
        <f>ZZZ__FnCalls!F128</f>
        <v>Feb 2020</v>
      </c>
      <c r="ED214" s="20" t="str">
        <f>ZZZ__FnCalls!F129</f>
        <v>Mar 2020</v>
      </c>
      <c r="EE214" s="20" t="str">
        <f>ZZZ__FnCalls!F130</f>
        <v>Apr 2020</v>
      </c>
      <c r="EF214" s="20" t="str">
        <f>ZZZ__FnCalls!F131</f>
        <v>May 2020</v>
      </c>
      <c r="EG214" s="20" t="str">
        <f>ZZZ__FnCalls!F132</f>
        <v>Jun 2020</v>
      </c>
      <c r="EH214" s="20" t="str">
        <f>ZZZ__FnCalls!F133</f>
        <v>Jul 2020</v>
      </c>
      <c r="EI214" s="20" t="str">
        <f>ZZZ__FnCalls!F134</f>
        <v>Aug 2020</v>
      </c>
      <c r="EJ214" s="20" t="str">
        <f>ZZZ__FnCalls!F135</f>
        <v>Sep 2020</v>
      </c>
      <c r="EK214" s="20" t="str">
        <f>ZZZ__FnCalls!F136</f>
        <v>Oct 2020</v>
      </c>
      <c r="EL214" s="20" t="str">
        <f>ZZZ__FnCalls!F137</f>
        <v>Nov 2020</v>
      </c>
      <c r="EM214" s="20" t="str">
        <f>ZZZ__FnCalls!F138</f>
        <v>Dec 2020</v>
      </c>
      <c r="EN214" s="21" t="str">
        <f>ZZZ__FnCalls!H127</f>
        <v>2020</v>
      </c>
    </row>
    <row r="215" spans="1:144" ht="12.75" customHeight="1">
      <c r="A215" s="5"/>
      <c r="B215" s="44" t="str">
        <f>ZZZ__FnCalls!F7</f>
        <v>Jan 2010</v>
      </c>
      <c r="C215" s="44" t="str">
        <f>ZZZ__FnCalls!F8</f>
        <v>Feb 2010</v>
      </c>
      <c r="D215" s="44" t="str">
        <f>ZZZ__FnCalls!F9</f>
        <v>Mar 2010</v>
      </c>
      <c r="E215" s="44" t="str">
        <f>ZZZ__FnCalls!F10</f>
        <v>Apr 2010</v>
      </c>
      <c r="F215" s="44" t="str">
        <f>ZZZ__FnCalls!F11</f>
        <v>May 2010</v>
      </c>
      <c r="G215" s="44" t="str">
        <f>ZZZ__FnCalls!F12</f>
        <v>Jun 2010</v>
      </c>
      <c r="H215" s="44" t="str">
        <f>ZZZ__FnCalls!F13</f>
        <v>Jul 2010</v>
      </c>
      <c r="I215" s="44" t="str">
        <f>ZZZ__FnCalls!F14</f>
        <v>Aug 2010</v>
      </c>
      <c r="J215" s="44" t="str">
        <f>ZZZ__FnCalls!F15</f>
        <v>Sep 2010</v>
      </c>
      <c r="K215" s="44" t="str">
        <f>ZZZ__FnCalls!F16</f>
        <v>Oct 2010</v>
      </c>
      <c r="L215" s="44" t="str">
        <f>ZZZ__FnCalls!F17</f>
        <v>Nov 2010</v>
      </c>
      <c r="M215" s="44" t="str">
        <f>ZZZ__FnCalls!F18</f>
        <v>Dec 2010</v>
      </c>
      <c r="N215" s="45" t="str">
        <f>ZZZ__FnCalls!F7</f>
        <v>Jan 2010</v>
      </c>
      <c r="O215" s="44" t="str">
        <f>ZZZ__FnCalls!F19</f>
        <v>Jan 2011</v>
      </c>
      <c r="P215" s="44" t="str">
        <f>ZZZ__FnCalls!F20</f>
        <v>Feb 2011</v>
      </c>
      <c r="Q215" s="44" t="str">
        <f>ZZZ__FnCalls!F21</f>
        <v>Mar 2011</v>
      </c>
      <c r="R215" s="44" t="str">
        <f>ZZZ__FnCalls!F22</f>
        <v>Apr 2011</v>
      </c>
      <c r="S215" s="44" t="str">
        <f>ZZZ__FnCalls!F23</f>
        <v>May 2011</v>
      </c>
      <c r="T215" s="44" t="str">
        <f>ZZZ__FnCalls!F24</f>
        <v>Jun 2011</v>
      </c>
      <c r="U215" s="44" t="str">
        <f>ZZZ__FnCalls!F25</f>
        <v>Jul 2011</v>
      </c>
      <c r="V215" s="44" t="str">
        <f>ZZZ__FnCalls!F26</f>
        <v>Aug 2011</v>
      </c>
      <c r="W215" s="44" t="str">
        <f>ZZZ__FnCalls!F27</f>
        <v>Sep 2011</v>
      </c>
      <c r="X215" s="44" t="str">
        <f>ZZZ__FnCalls!F28</f>
        <v>Oct 2011</v>
      </c>
      <c r="Y215" s="44" t="str">
        <f>ZZZ__FnCalls!F29</f>
        <v>Nov 2011</v>
      </c>
      <c r="Z215" s="44" t="str">
        <f>ZZZ__FnCalls!F30</f>
        <v>Dec 2011</v>
      </c>
      <c r="AA215" s="45" t="str">
        <f>ZZZ__FnCalls!F19</f>
        <v>Jan 2011</v>
      </c>
      <c r="AB215" s="44" t="str">
        <f>ZZZ__FnCalls!F31</f>
        <v>Jan 2012</v>
      </c>
      <c r="AC215" s="44" t="str">
        <f>ZZZ__FnCalls!F32</f>
        <v>Feb 2012</v>
      </c>
      <c r="AD215" s="44" t="str">
        <f>ZZZ__FnCalls!F33</f>
        <v>Mar 2012</v>
      </c>
      <c r="AE215" s="44" t="str">
        <f>ZZZ__FnCalls!F34</f>
        <v>Apr 2012</v>
      </c>
      <c r="AF215" s="44" t="str">
        <f>ZZZ__FnCalls!F35</f>
        <v>May 2012</v>
      </c>
      <c r="AG215" s="44" t="str">
        <f>ZZZ__FnCalls!F36</f>
        <v>Jun 2012</v>
      </c>
      <c r="AH215" s="44" t="str">
        <f>ZZZ__FnCalls!F37</f>
        <v>Jul 2012</v>
      </c>
      <c r="AI215" s="44" t="str">
        <f>ZZZ__FnCalls!F38</f>
        <v>Aug 2012</v>
      </c>
      <c r="AJ215" s="44" t="str">
        <f>ZZZ__FnCalls!F39</f>
        <v>Sep 2012</v>
      </c>
      <c r="AK215" s="44" t="str">
        <f>ZZZ__FnCalls!F40</f>
        <v>Oct 2012</v>
      </c>
      <c r="AL215" s="44" t="str">
        <f>ZZZ__FnCalls!F41</f>
        <v>Nov 2012</v>
      </c>
      <c r="AM215" s="44" t="str">
        <f>ZZZ__FnCalls!F42</f>
        <v>Dec 2012</v>
      </c>
      <c r="AN215" s="45" t="str">
        <f>ZZZ__FnCalls!F31</f>
        <v>Jan 2012</v>
      </c>
      <c r="AO215" s="44" t="str">
        <f>ZZZ__FnCalls!F43</f>
        <v>Jan 2013</v>
      </c>
      <c r="AP215" s="44" t="str">
        <f>ZZZ__FnCalls!F44</f>
        <v>Feb 2013</v>
      </c>
      <c r="AQ215" s="44" t="str">
        <f>ZZZ__FnCalls!F45</f>
        <v>Mar 2013</v>
      </c>
      <c r="AR215" s="44" t="str">
        <f>ZZZ__FnCalls!F46</f>
        <v>Apr 2013</v>
      </c>
      <c r="AS215" s="44" t="str">
        <f>ZZZ__FnCalls!F47</f>
        <v>May 2013</v>
      </c>
      <c r="AT215" s="44" t="str">
        <f>ZZZ__FnCalls!F48</f>
        <v>Jun 2013</v>
      </c>
      <c r="AU215" s="44" t="str">
        <f>ZZZ__FnCalls!F49</f>
        <v>Jul 2013</v>
      </c>
      <c r="AV215" s="44" t="str">
        <f>ZZZ__FnCalls!F50</f>
        <v>Aug 2013</v>
      </c>
      <c r="AW215" s="44" t="str">
        <f>ZZZ__FnCalls!F51</f>
        <v>Sep 2013</v>
      </c>
      <c r="AX215" s="44" t="str">
        <f>ZZZ__FnCalls!F52</f>
        <v>Oct 2013</v>
      </c>
      <c r="AY215" s="44" t="str">
        <f>ZZZ__FnCalls!F53</f>
        <v>Nov 2013</v>
      </c>
      <c r="AZ215" s="44" t="str">
        <f>ZZZ__FnCalls!F54</f>
        <v>Dec 2013</v>
      </c>
      <c r="BA215" s="45" t="str">
        <f>ZZZ__FnCalls!F43</f>
        <v>Jan 2013</v>
      </c>
      <c r="BB215" s="44" t="str">
        <f>ZZZ__FnCalls!F55</f>
        <v>Jan 2014</v>
      </c>
      <c r="BC215" s="44" t="str">
        <f>ZZZ__FnCalls!F56</f>
        <v>Feb 2014</v>
      </c>
      <c r="BD215" s="44" t="str">
        <f>ZZZ__FnCalls!F57</f>
        <v>Mar 2014</v>
      </c>
      <c r="BE215" s="44" t="str">
        <f>ZZZ__FnCalls!F58</f>
        <v>Apr 2014</v>
      </c>
      <c r="BF215" s="44" t="str">
        <f>ZZZ__FnCalls!F59</f>
        <v>May 2014</v>
      </c>
      <c r="BG215" s="44" t="str">
        <f>ZZZ__FnCalls!F60</f>
        <v>Jun 2014</v>
      </c>
      <c r="BH215" s="44" t="str">
        <f>ZZZ__FnCalls!F61</f>
        <v>Jul 2014</v>
      </c>
      <c r="BI215" s="44" t="str">
        <f>ZZZ__FnCalls!F62</f>
        <v>Aug 2014</v>
      </c>
      <c r="BJ215" s="44" t="str">
        <f>ZZZ__FnCalls!F63</f>
        <v>Sep 2014</v>
      </c>
      <c r="BK215" s="44" t="str">
        <f>ZZZ__FnCalls!F64</f>
        <v>Oct 2014</v>
      </c>
      <c r="BL215" s="44" t="str">
        <f>ZZZ__FnCalls!F65</f>
        <v>Nov 2014</v>
      </c>
      <c r="BM215" s="44" t="str">
        <f>ZZZ__FnCalls!F66</f>
        <v>Dec 2014</v>
      </c>
      <c r="BN215" s="45" t="str">
        <f>ZZZ__FnCalls!F55</f>
        <v>Jan 2014</v>
      </c>
      <c r="BO215" s="44" t="str">
        <f>ZZZ__FnCalls!F67</f>
        <v>Jan 2015</v>
      </c>
      <c r="BP215" s="44" t="str">
        <f>ZZZ__FnCalls!F68</f>
        <v>Feb 2015</v>
      </c>
      <c r="BQ215" s="44" t="str">
        <f>ZZZ__FnCalls!F69</f>
        <v>Mar 2015</v>
      </c>
      <c r="BR215" s="44" t="str">
        <f>ZZZ__FnCalls!F70</f>
        <v>Apr 2015</v>
      </c>
      <c r="BS215" s="44" t="str">
        <f>ZZZ__FnCalls!F71</f>
        <v>May 2015</v>
      </c>
      <c r="BT215" s="44" t="str">
        <f>ZZZ__FnCalls!F72</f>
        <v>Jun 2015</v>
      </c>
      <c r="BU215" s="44" t="str">
        <f>ZZZ__FnCalls!F73</f>
        <v>Jul 2015</v>
      </c>
      <c r="BV215" s="44" t="str">
        <f>ZZZ__FnCalls!F74</f>
        <v>Aug 2015</v>
      </c>
      <c r="BW215" s="44" t="str">
        <f>ZZZ__FnCalls!F75</f>
        <v>Sep 2015</v>
      </c>
      <c r="BX215" s="44" t="str">
        <f>ZZZ__FnCalls!F76</f>
        <v>Oct 2015</v>
      </c>
      <c r="BY215" s="44" t="str">
        <f>ZZZ__FnCalls!F77</f>
        <v>Nov 2015</v>
      </c>
      <c r="BZ215" s="44" t="str">
        <f>ZZZ__FnCalls!F78</f>
        <v>Dec 2015</v>
      </c>
      <c r="CA215" s="45" t="str">
        <f>ZZZ__FnCalls!F67</f>
        <v>Jan 2015</v>
      </c>
      <c r="CB215" s="44" t="str">
        <f>ZZZ__FnCalls!F79</f>
        <v>Jan 2016</v>
      </c>
      <c r="CC215" s="44" t="str">
        <f>ZZZ__FnCalls!F80</f>
        <v>Feb 2016</v>
      </c>
      <c r="CD215" s="44" t="str">
        <f>ZZZ__FnCalls!F81</f>
        <v>Mar 2016</v>
      </c>
      <c r="CE215" s="44" t="str">
        <f>ZZZ__FnCalls!F82</f>
        <v>Apr 2016</v>
      </c>
      <c r="CF215" s="44" t="str">
        <f>ZZZ__FnCalls!F83</f>
        <v>May 2016</v>
      </c>
      <c r="CG215" s="44" t="str">
        <f>ZZZ__FnCalls!F84</f>
        <v>Jun 2016</v>
      </c>
      <c r="CH215" s="44" t="str">
        <f>ZZZ__FnCalls!F85</f>
        <v>Jul 2016</v>
      </c>
      <c r="CI215" s="44" t="str">
        <f>ZZZ__FnCalls!F86</f>
        <v>Aug 2016</v>
      </c>
      <c r="CJ215" s="44" t="str">
        <f>ZZZ__FnCalls!F87</f>
        <v>Sep 2016</v>
      </c>
      <c r="CK215" s="44" t="str">
        <f>ZZZ__FnCalls!F88</f>
        <v>Oct 2016</v>
      </c>
      <c r="CL215" s="44" t="str">
        <f>ZZZ__FnCalls!F89</f>
        <v>Nov 2016</v>
      </c>
      <c r="CM215" s="44" t="str">
        <f>ZZZ__FnCalls!F90</f>
        <v>Dec 2016</v>
      </c>
      <c r="CN215" s="45" t="str">
        <f>ZZZ__FnCalls!F79</f>
        <v>Jan 2016</v>
      </c>
      <c r="CO215" s="44" t="str">
        <f>ZZZ__FnCalls!F91</f>
        <v>Jan 2017</v>
      </c>
      <c r="CP215" s="44" t="str">
        <f>ZZZ__FnCalls!F92</f>
        <v>Feb 2017</v>
      </c>
      <c r="CQ215" s="44" t="str">
        <f>ZZZ__FnCalls!F93</f>
        <v>Mar 2017</v>
      </c>
      <c r="CR215" s="44" t="str">
        <f>ZZZ__FnCalls!F94</f>
        <v>Apr 2017</v>
      </c>
      <c r="CS215" s="44" t="str">
        <f>ZZZ__FnCalls!F95</f>
        <v>May 2017</v>
      </c>
      <c r="CT215" s="44" t="str">
        <f>ZZZ__FnCalls!F96</f>
        <v>Jun 2017</v>
      </c>
      <c r="CU215" s="44" t="str">
        <f>ZZZ__FnCalls!F97</f>
        <v>Jul 2017</v>
      </c>
      <c r="CV215" s="44" t="str">
        <f>ZZZ__FnCalls!F98</f>
        <v>Aug 2017</v>
      </c>
      <c r="CW215" s="44" t="str">
        <f>ZZZ__FnCalls!F99</f>
        <v>Sep 2017</v>
      </c>
      <c r="CX215" s="44" t="str">
        <f>ZZZ__FnCalls!F100</f>
        <v>Oct 2017</v>
      </c>
      <c r="CY215" s="44" t="str">
        <f>ZZZ__FnCalls!F101</f>
        <v>Nov 2017</v>
      </c>
      <c r="CZ215" s="44" t="str">
        <f>ZZZ__FnCalls!F102</f>
        <v>Dec 2017</v>
      </c>
      <c r="DA215" s="45" t="str">
        <f>ZZZ__FnCalls!F91</f>
        <v>Jan 2017</v>
      </c>
      <c r="DB215" s="44" t="str">
        <f>ZZZ__FnCalls!F103</f>
        <v>Jan 2018</v>
      </c>
      <c r="DC215" s="44" t="str">
        <f>ZZZ__FnCalls!F104</f>
        <v>Feb 2018</v>
      </c>
      <c r="DD215" s="44" t="str">
        <f>ZZZ__FnCalls!F105</f>
        <v>Mar 2018</v>
      </c>
      <c r="DE215" s="44" t="str">
        <f>ZZZ__FnCalls!F106</f>
        <v>Apr 2018</v>
      </c>
      <c r="DF215" s="44" t="str">
        <f>ZZZ__FnCalls!F107</f>
        <v>May 2018</v>
      </c>
      <c r="DG215" s="44" t="str">
        <f>ZZZ__FnCalls!F108</f>
        <v>Jun 2018</v>
      </c>
      <c r="DH215" s="44" t="str">
        <f>ZZZ__FnCalls!F109</f>
        <v>Jul 2018</v>
      </c>
      <c r="DI215" s="44" t="str">
        <f>ZZZ__FnCalls!F110</f>
        <v>Aug 2018</v>
      </c>
      <c r="DJ215" s="44" t="str">
        <f>ZZZ__FnCalls!F111</f>
        <v>Sep 2018</v>
      </c>
      <c r="DK215" s="44" t="str">
        <f>ZZZ__FnCalls!F112</f>
        <v>Oct 2018</v>
      </c>
      <c r="DL215" s="44" t="str">
        <f>ZZZ__FnCalls!F113</f>
        <v>Nov 2018</v>
      </c>
      <c r="DM215" s="44" t="str">
        <f>ZZZ__FnCalls!F114</f>
        <v>Dec 2018</v>
      </c>
      <c r="DN215" s="45" t="str">
        <f>ZZZ__FnCalls!F103</f>
        <v>Jan 2018</v>
      </c>
      <c r="DO215" s="44" t="str">
        <f>ZZZ__FnCalls!F115</f>
        <v>Jan 2019</v>
      </c>
      <c r="DP215" s="44" t="str">
        <f>ZZZ__FnCalls!F116</f>
        <v>Feb 2019</v>
      </c>
      <c r="DQ215" s="44" t="str">
        <f>ZZZ__FnCalls!F117</f>
        <v>Mar 2019</v>
      </c>
      <c r="DR215" s="44" t="str">
        <f>ZZZ__FnCalls!F118</f>
        <v>Apr 2019</v>
      </c>
      <c r="DS215" s="44" t="str">
        <f>ZZZ__FnCalls!F119</f>
        <v>May 2019</v>
      </c>
      <c r="DT215" s="44" t="str">
        <f>ZZZ__FnCalls!F120</f>
        <v>Jun 2019</v>
      </c>
      <c r="DU215" s="44" t="str">
        <f>ZZZ__FnCalls!F121</f>
        <v>Jul 2019</v>
      </c>
      <c r="DV215" s="44" t="str">
        <f>ZZZ__FnCalls!F122</f>
        <v>Aug 2019</v>
      </c>
      <c r="DW215" s="44" t="str">
        <f>ZZZ__FnCalls!F123</f>
        <v>Sep 2019</v>
      </c>
      <c r="DX215" s="44" t="str">
        <f>ZZZ__FnCalls!F124</f>
        <v>Oct 2019</v>
      </c>
      <c r="DY215" s="44" t="str">
        <f>ZZZ__FnCalls!F125</f>
        <v>Nov 2019</v>
      </c>
      <c r="DZ215" s="44" t="str">
        <f>ZZZ__FnCalls!F126</f>
        <v>Dec 2019</v>
      </c>
      <c r="EA215" s="45" t="str">
        <f>ZZZ__FnCalls!F115</f>
        <v>Jan 2019</v>
      </c>
      <c r="EB215" s="44" t="str">
        <f>ZZZ__FnCalls!F127</f>
        <v>Jan 2020</v>
      </c>
      <c r="EC215" s="44" t="str">
        <f>ZZZ__FnCalls!F128</f>
        <v>Feb 2020</v>
      </c>
      <c r="ED215" s="44" t="str">
        <f>ZZZ__FnCalls!F129</f>
        <v>Mar 2020</v>
      </c>
      <c r="EE215" s="44" t="str">
        <f>ZZZ__FnCalls!F130</f>
        <v>Apr 2020</v>
      </c>
      <c r="EF215" s="44" t="str">
        <f>ZZZ__FnCalls!F131</f>
        <v>May 2020</v>
      </c>
      <c r="EG215" s="44" t="str">
        <f>ZZZ__FnCalls!F132</f>
        <v>Jun 2020</v>
      </c>
      <c r="EH215" s="44" t="str">
        <f>ZZZ__FnCalls!F133</f>
        <v>Jul 2020</v>
      </c>
      <c r="EI215" s="44" t="str">
        <f>ZZZ__FnCalls!F134</f>
        <v>Aug 2020</v>
      </c>
      <c r="EJ215" s="44" t="str">
        <f>ZZZ__FnCalls!F135</f>
        <v>Sep 2020</v>
      </c>
      <c r="EK215" s="44" t="str">
        <f>ZZZ__FnCalls!F136</f>
        <v>Oct 2020</v>
      </c>
      <c r="EL215" s="44" t="str">
        <f>ZZZ__FnCalls!F137</f>
        <v>Nov 2020</v>
      </c>
      <c r="EM215" s="44" t="str">
        <f>ZZZ__FnCalls!F138</f>
        <v>Dec 2020</v>
      </c>
      <c r="EN215" s="45" t="str">
        <f>ZZZ__FnCalls!F127</f>
        <v>Jan 2020</v>
      </c>
    </row>
    <row r="216" spans="1:144" ht="12.75" customHeight="1">
      <c r="A216" s="2" t="str">
        <f>"Output_mean_1"</f>
        <v>Output_mean_1</v>
      </c>
    </row>
    <row r="217" spans="1:144" ht="12.75" customHeight="1">
      <c r="B217" s="19" t="str">
        <f>ZZZ__FnCalls!F7</f>
        <v>Jan 2010</v>
      </c>
      <c r="C217" s="20" t="str">
        <f>ZZZ__FnCalls!F8</f>
        <v>Feb 2010</v>
      </c>
      <c r="D217" s="20" t="str">
        <f>ZZZ__FnCalls!F9</f>
        <v>Mar 2010</v>
      </c>
      <c r="E217" s="20" t="str">
        <f>ZZZ__FnCalls!F10</f>
        <v>Apr 2010</v>
      </c>
      <c r="F217" s="20" t="str">
        <f>ZZZ__FnCalls!F11</f>
        <v>May 2010</v>
      </c>
      <c r="G217" s="20" t="str">
        <f>ZZZ__FnCalls!F12</f>
        <v>Jun 2010</v>
      </c>
      <c r="H217" s="20" t="str">
        <f>ZZZ__FnCalls!F13</f>
        <v>Jul 2010</v>
      </c>
      <c r="I217" s="20" t="str">
        <f>ZZZ__FnCalls!F14</f>
        <v>Aug 2010</v>
      </c>
      <c r="J217" s="20" t="str">
        <f>ZZZ__FnCalls!F15</f>
        <v>Sep 2010</v>
      </c>
      <c r="K217" s="20" t="str">
        <f>ZZZ__FnCalls!F16</f>
        <v>Oct 2010</v>
      </c>
      <c r="L217" s="20" t="str">
        <f>ZZZ__FnCalls!F17</f>
        <v>Nov 2010</v>
      </c>
      <c r="M217" s="20" t="str">
        <f>ZZZ__FnCalls!F18</f>
        <v>Dec 2010</v>
      </c>
      <c r="N217" s="21" t="str">
        <f>ZZZ__FnCalls!H7</f>
        <v>2010</v>
      </c>
      <c r="O217" s="20" t="str">
        <f>ZZZ__FnCalls!F19</f>
        <v>Jan 2011</v>
      </c>
      <c r="P217" s="20" t="str">
        <f>ZZZ__FnCalls!F20</f>
        <v>Feb 2011</v>
      </c>
      <c r="Q217" s="20" t="str">
        <f>ZZZ__FnCalls!F21</f>
        <v>Mar 2011</v>
      </c>
      <c r="R217" s="20" t="str">
        <f>ZZZ__FnCalls!F22</f>
        <v>Apr 2011</v>
      </c>
      <c r="S217" s="20" t="str">
        <f>ZZZ__FnCalls!F23</f>
        <v>May 2011</v>
      </c>
      <c r="T217" s="20" t="str">
        <f>ZZZ__FnCalls!F24</f>
        <v>Jun 2011</v>
      </c>
      <c r="U217" s="20" t="str">
        <f>ZZZ__FnCalls!F25</f>
        <v>Jul 2011</v>
      </c>
      <c r="V217" s="20" t="str">
        <f>ZZZ__FnCalls!F26</f>
        <v>Aug 2011</v>
      </c>
      <c r="W217" s="20" t="str">
        <f>ZZZ__FnCalls!F27</f>
        <v>Sep 2011</v>
      </c>
      <c r="X217" s="20" t="str">
        <f>ZZZ__FnCalls!F28</f>
        <v>Oct 2011</v>
      </c>
      <c r="Y217" s="20" t="str">
        <f>ZZZ__FnCalls!F29</f>
        <v>Nov 2011</v>
      </c>
      <c r="Z217" s="20" t="str">
        <f>ZZZ__FnCalls!F30</f>
        <v>Dec 2011</v>
      </c>
      <c r="AA217" s="21" t="str">
        <f>ZZZ__FnCalls!H19</f>
        <v>2011</v>
      </c>
      <c r="AB217" s="20" t="str">
        <f>ZZZ__FnCalls!F31</f>
        <v>Jan 2012</v>
      </c>
      <c r="AC217" s="20" t="str">
        <f>ZZZ__FnCalls!F32</f>
        <v>Feb 2012</v>
      </c>
      <c r="AD217" s="20" t="str">
        <f>ZZZ__FnCalls!F33</f>
        <v>Mar 2012</v>
      </c>
      <c r="AE217" s="20" t="str">
        <f>ZZZ__FnCalls!F34</f>
        <v>Apr 2012</v>
      </c>
      <c r="AF217" s="20" t="str">
        <f>ZZZ__FnCalls!F35</f>
        <v>May 2012</v>
      </c>
      <c r="AG217" s="20" t="str">
        <f>ZZZ__FnCalls!F36</f>
        <v>Jun 2012</v>
      </c>
      <c r="AH217" s="20" t="str">
        <f>ZZZ__FnCalls!F37</f>
        <v>Jul 2012</v>
      </c>
      <c r="AI217" s="20" t="str">
        <f>ZZZ__FnCalls!F38</f>
        <v>Aug 2012</v>
      </c>
      <c r="AJ217" s="20" t="str">
        <f>ZZZ__FnCalls!F39</f>
        <v>Sep 2012</v>
      </c>
      <c r="AK217" s="20" t="str">
        <f>ZZZ__FnCalls!F40</f>
        <v>Oct 2012</v>
      </c>
      <c r="AL217" s="20" t="str">
        <f>ZZZ__FnCalls!F41</f>
        <v>Nov 2012</v>
      </c>
      <c r="AM217" s="20" t="str">
        <f>ZZZ__FnCalls!F42</f>
        <v>Dec 2012</v>
      </c>
      <c r="AN217" s="21" t="str">
        <f>ZZZ__FnCalls!H31</f>
        <v>2012</v>
      </c>
      <c r="AO217" s="20" t="str">
        <f>ZZZ__FnCalls!F43</f>
        <v>Jan 2013</v>
      </c>
      <c r="AP217" s="20" t="str">
        <f>ZZZ__FnCalls!F44</f>
        <v>Feb 2013</v>
      </c>
      <c r="AQ217" s="20" t="str">
        <f>ZZZ__FnCalls!F45</f>
        <v>Mar 2013</v>
      </c>
      <c r="AR217" s="20" t="str">
        <f>ZZZ__FnCalls!F46</f>
        <v>Apr 2013</v>
      </c>
      <c r="AS217" s="20" t="str">
        <f>ZZZ__FnCalls!F47</f>
        <v>May 2013</v>
      </c>
      <c r="AT217" s="20" t="str">
        <f>ZZZ__FnCalls!F48</f>
        <v>Jun 2013</v>
      </c>
      <c r="AU217" s="20" t="str">
        <f>ZZZ__FnCalls!F49</f>
        <v>Jul 2013</v>
      </c>
      <c r="AV217" s="20" t="str">
        <f>ZZZ__FnCalls!F50</f>
        <v>Aug 2013</v>
      </c>
      <c r="AW217" s="20" t="str">
        <f>ZZZ__FnCalls!F51</f>
        <v>Sep 2013</v>
      </c>
      <c r="AX217" s="20" t="str">
        <f>ZZZ__FnCalls!F52</f>
        <v>Oct 2013</v>
      </c>
      <c r="AY217" s="20" t="str">
        <f>ZZZ__FnCalls!F53</f>
        <v>Nov 2013</v>
      </c>
      <c r="AZ217" s="20" t="str">
        <f>ZZZ__FnCalls!F54</f>
        <v>Dec 2013</v>
      </c>
      <c r="BA217" s="21" t="str">
        <f>ZZZ__FnCalls!H43</f>
        <v>2013</v>
      </c>
      <c r="BB217" s="20" t="str">
        <f>ZZZ__FnCalls!F55</f>
        <v>Jan 2014</v>
      </c>
      <c r="BC217" s="20" t="str">
        <f>ZZZ__FnCalls!F56</f>
        <v>Feb 2014</v>
      </c>
      <c r="BD217" s="20" t="str">
        <f>ZZZ__FnCalls!F57</f>
        <v>Mar 2014</v>
      </c>
      <c r="BE217" s="20" t="str">
        <f>ZZZ__FnCalls!F58</f>
        <v>Apr 2014</v>
      </c>
      <c r="BF217" s="20" t="str">
        <f>ZZZ__FnCalls!F59</f>
        <v>May 2014</v>
      </c>
      <c r="BG217" s="20" t="str">
        <f>ZZZ__FnCalls!F60</f>
        <v>Jun 2014</v>
      </c>
      <c r="BH217" s="20" t="str">
        <f>ZZZ__FnCalls!F61</f>
        <v>Jul 2014</v>
      </c>
      <c r="BI217" s="20" t="str">
        <f>ZZZ__FnCalls!F62</f>
        <v>Aug 2014</v>
      </c>
      <c r="BJ217" s="20" t="str">
        <f>ZZZ__FnCalls!F63</f>
        <v>Sep 2014</v>
      </c>
      <c r="BK217" s="20" t="str">
        <f>ZZZ__FnCalls!F64</f>
        <v>Oct 2014</v>
      </c>
      <c r="BL217" s="20" t="str">
        <f>ZZZ__FnCalls!F65</f>
        <v>Nov 2014</v>
      </c>
      <c r="BM217" s="20" t="str">
        <f>ZZZ__FnCalls!F66</f>
        <v>Dec 2014</v>
      </c>
      <c r="BN217" s="21" t="str">
        <f>ZZZ__FnCalls!H55</f>
        <v>2014</v>
      </c>
      <c r="BO217" s="20" t="str">
        <f>ZZZ__FnCalls!F67</f>
        <v>Jan 2015</v>
      </c>
      <c r="BP217" s="20" t="str">
        <f>ZZZ__FnCalls!F68</f>
        <v>Feb 2015</v>
      </c>
      <c r="BQ217" s="20" t="str">
        <f>ZZZ__FnCalls!F69</f>
        <v>Mar 2015</v>
      </c>
      <c r="BR217" s="20" t="str">
        <f>ZZZ__FnCalls!F70</f>
        <v>Apr 2015</v>
      </c>
      <c r="BS217" s="20" t="str">
        <f>ZZZ__FnCalls!F71</f>
        <v>May 2015</v>
      </c>
      <c r="BT217" s="20" t="str">
        <f>ZZZ__FnCalls!F72</f>
        <v>Jun 2015</v>
      </c>
      <c r="BU217" s="20" t="str">
        <f>ZZZ__FnCalls!F73</f>
        <v>Jul 2015</v>
      </c>
      <c r="BV217" s="20" t="str">
        <f>ZZZ__FnCalls!F74</f>
        <v>Aug 2015</v>
      </c>
      <c r="BW217" s="20" t="str">
        <f>ZZZ__FnCalls!F75</f>
        <v>Sep 2015</v>
      </c>
      <c r="BX217" s="20" t="str">
        <f>ZZZ__FnCalls!F76</f>
        <v>Oct 2015</v>
      </c>
      <c r="BY217" s="20" t="str">
        <f>ZZZ__FnCalls!F77</f>
        <v>Nov 2015</v>
      </c>
      <c r="BZ217" s="20" t="str">
        <f>ZZZ__FnCalls!F78</f>
        <v>Dec 2015</v>
      </c>
      <c r="CA217" s="21" t="str">
        <f>ZZZ__FnCalls!H67</f>
        <v>2015</v>
      </c>
      <c r="CB217" s="20" t="str">
        <f>ZZZ__FnCalls!F79</f>
        <v>Jan 2016</v>
      </c>
      <c r="CC217" s="20" t="str">
        <f>ZZZ__FnCalls!F80</f>
        <v>Feb 2016</v>
      </c>
      <c r="CD217" s="20" t="str">
        <f>ZZZ__FnCalls!F81</f>
        <v>Mar 2016</v>
      </c>
      <c r="CE217" s="20" t="str">
        <f>ZZZ__FnCalls!F82</f>
        <v>Apr 2016</v>
      </c>
      <c r="CF217" s="20" t="str">
        <f>ZZZ__FnCalls!F83</f>
        <v>May 2016</v>
      </c>
      <c r="CG217" s="20" t="str">
        <f>ZZZ__FnCalls!F84</f>
        <v>Jun 2016</v>
      </c>
      <c r="CH217" s="20" t="str">
        <f>ZZZ__FnCalls!F85</f>
        <v>Jul 2016</v>
      </c>
      <c r="CI217" s="20" t="str">
        <f>ZZZ__FnCalls!F86</f>
        <v>Aug 2016</v>
      </c>
      <c r="CJ217" s="20" t="str">
        <f>ZZZ__FnCalls!F87</f>
        <v>Sep 2016</v>
      </c>
      <c r="CK217" s="20" t="str">
        <f>ZZZ__FnCalls!F88</f>
        <v>Oct 2016</v>
      </c>
      <c r="CL217" s="20" t="str">
        <f>ZZZ__FnCalls!F89</f>
        <v>Nov 2016</v>
      </c>
      <c r="CM217" s="20" t="str">
        <f>ZZZ__FnCalls!F90</f>
        <v>Dec 2016</v>
      </c>
      <c r="CN217" s="21" t="str">
        <f>ZZZ__FnCalls!H79</f>
        <v>2016</v>
      </c>
      <c r="CO217" s="20" t="str">
        <f>ZZZ__FnCalls!F91</f>
        <v>Jan 2017</v>
      </c>
      <c r="CP217" s="20" t="str">
        <f>ZZZ__FnCalls!F92</f>
        <v>Feb 2017</v>
      </c>
      <c r="CQ217" s="20" t="str">
        <f>ZZZ__FnCalls!F93</f>
        <v>Mar 2017</v>
      </c>
      <c r="CR217" s="20" t="str">
        <f>ZZZ__FnCalls!F94</f>
        <v>Apr 2017</v>
      </c>
      <c r="CS217" s="20" t="str">
        <f>ZZZ__FnCalls!F95</f>
        <v>May 2017</v>
      </c>
      <c r="CT217" s="20" t="str">
        <f>ZZZ__FnCalls!F96</f>
        <v>Jun 2017</v>
      </c>
      <c r="CU217" s="20" t="str">
        <f>ZZZ__FnCalls!F97</f>
        <v>Jul 2017</v>
      </c>
      <c r="CV217" s="20" t="str">
        <f>ZZZ__FnCalls!F98</f>
        <v>Aug 2017</v>
      </c>
      <c r="CW217" s="20" t="str">
        <f>ZZZ__FnCalls!F99</f>
        <v>Sep 2017</v>
      </c>
      <c r="CX217" s="20" t="str">
        <f>ZZZ__FnCalls!F100</f>
        <v>Oct 2017</v>
      </c>
      <c r="CY217" s="20" t="str">
        <f>ZZZ__FnCalls!F101</f>
        <v>Nov 2017</v>
      </c>
      <c r="CZ217" s="20" t="str">
        <f>ZZZ__FnCalls!F102</f>
        <v>Dec 2017</v>
      </c>
      <c r="DA217" s="21" t="str">
        <f>ZZZ__FnCalls!H91</f>
        <v>2017</v>
      </c>
      <c r="DB217" s="20" t="str">
        <f>ZZZ__FnCalls!F103</f>
        <v>Jan 2018</v>
      </c>
      <c r="DC217" s="20" t="str">
        <f>ZZZ__FnCalls!F104</f>
        <v>Feb 2018</v>
      </c>
      <c r="DD217" s="20" t="str">
        <f>ZZZ__FnCalls!F105</f>
        <v>Mar 2018</v>
      </c>
      <c r="DE217" s="20" t="str">
        <f>ZZZ__FnCalls!F106</f>
        <v>Apr 2018</v>
      </c>
      <c r="DF217" s="20" t="str">
        <f>ZZZ__FnCalls!F107</f>
        <v>May 2018</v>
      </c>
      <c r="DG217" s="20" t="str">
        <f>ZZZ__FnCalls!F108</f>
        <v>Jun 2018</v>
      </c>
      <c r="DH217" s="20" t="str">
        <f>ZZZ__FnCalls!F109</f>
        <v>Jul 2018</v>
      </c>
      <c r="DI217" s="20" t="str">
        <f>ZZZ__FnCalls!F110</f>
        <v>Aug 2018</v>
      </c>
      <c r="DJ217" s="20" t="str">
        <f>ZZZ__FnCalls!F111</f>
        <v>Sep 2018</v>
      </c>
      <c r="DK217" s="20" t="str">
        <f>ZZZ__FnCalls!F112</f>
        <v>Oct 2018</v>
      </c>
      <c r="DL217" s="20" t="str">
        <f>ZZZ__FnCalls!F113</f>
        <v>Nov 2018</v>
      </c>
      <c r="DM217" s="20" t="str">
        <f>ZZZ__FnCalls!F114</f>
        <v>Dec 2018</v>
      </c>
      <c r="DN217" s="21" t="str">
        <f>ZZZ__FnCalls!H103</f>
        <v>2018</v>
      </c>
      <c r="DO217" s="20" t="str">
        <f>ZZZ__FnCalls!F115</f>
        <v>Jan 2019</v>
      </c>
      <c r="DP217" s="20" t="str">
        <f>ZZZ__FnCalls!F116</f>
        <v>Feb 2019</v>
      </c>
      <c r="DQ217" s="20" t="str">
        <f>ZZZ__FnCalls!F117</f>
        <v>Mar 2019</v>
      </c>
      <c r="DR217" s="20" t="str">
        <f>ZZZ__FnCalls!F118</f>
        <v>Apr 2019</v>
      </c>
      <c r="DS217" s="20" t="str">
        <f>ZZZ__FnCalls!F119</f>
        <v>May 2019</v>
      </c>
      <c r="DT217" s="20" t="str">
        <f>ZZZ__FnCalls!F120</f>
        <v>Jun 2019</v>
      </c>
      <c r="DU217" s="20" t="str">
        <f>ZZZ__FnCalls!F121</f>
        <v>Jul 2019</v>
      </c>
      <c r="DV217" s="20" t="str">
        <f>ZZZ__FnCalls!F122</f>
        <v>Aug 2019</v>
      </c>
      <c r="DW217" s="20" t="str">
        <f>ZZZ__FnCalls!F123</f>
        <v>Sep 2019</v>
      </c>
      <c r="DX217" s="20" t="str">
        <f>ZZZ__FnCalls!F124</f>
        <v>Oct 2019</v>
      </c>
      <c r="DY217" s="20" t="str">
        <f>ZZZ__FnCalls!F125</f>
        <v>Nov 2019</v>
      </c>
      <c r="DZ217" s="20" t="str">
        <f>ZZZ__FnCalls!F126</f>
        <v>Dec 2019</v>
      </c>
      <c r="EA217" s="21" t="str">
        <f>ZZZ__FnCalls!H115</f>
        <v>2019</v>
      </c>
      <c r="EB217" s="20" t="str">
        <f>ZZZ__FnCalls!F127</f>
        <v>Jan 2020</v>
      </c>
      <c r="EC217" s="20" t="str">
        <f>ZZZ__FnCalls!F128</f>
        <v>Feb 2020</v>
      </c>
      <c r="ED217" s="20" t="str">
        <f>ZZZ__FnCalls!F129</f>
        <v>Mar 2020</v>
      </c>
      <c r="EE217" s="20" t="str">
        <f>ZZZ__FnCalls!F130</f>
        <v>Apr 2020</v>
      </c>
      <c r="EF217" s="20" t="str">
        <f>ZZZ__FnCalls!F131</f>
        <v>May 2020</v>
      </c>
      <c r="EG217" s="20" t="str">
        <f>ZZZ__FnCalls!F132</f>
        <v>Jun 2020</v>
      </c>
      <c r="EH217" s="20" t="str">
        <f>ZZZ__FnCalls!F133</f>
        <v>Jul 2020</v>
      </c>
      <c r="EI217" s="20" t="str">
        <f>ZZZ__FnCalls!F134</f>
        <v>Aug 2020</v>
      </c>
      <c r="EJ217" s="20" t="str">
        <f>ZZZ__FnCalls!F135</f>
        <v>Sep 2020</v>
      </c>
      <c r="EK217" s="20" t="str">
        <f>ZZZ__FnCalls!F136</f>
        <v>Oct 2020</v>
      </c>
      <c r="EL217" s="20" t="str">
        <f>ZZZ__FnCalls!F137</f>
        <v>Nov 2020</v>
      </c>
      <c r="EM217" s="20" t="str">
        <f>ZZZ__FnCalls!F138</f>
        <v>Dec 2020</v>
      </c>
      <c r="EN217" s="21" t="str">
        <f>ZZZ__FnCalls!H127</f>
        <v>2020</v>
      </c>
    </row>
    <row r="218" spans="1:144" ht="12.75" customHeight="1">
      <c r="A218" s="5"/>
      <c r="B218" s="44">
        <f>ZZZ__FnCalls!A7</f>
        <v>40179</v>
      </c>
      <c r="C218" s="44">
        <f>ZZZ__FnCalls!A8</f>
        <v>40210</v>
      </c>
      <c r="D218" s="44">
        <f>ZZZ__FnCalls!A9</f>
        <v>40238</v>
      </c>
      <c r="E218" s="44">
        <f>ZZZ__FnCalls!A10</f>
        <v>40269</v>
      </c>
      <c r="F218" s="44">
        <f>ZZZ__FnCalls!A11</f>
        <v>40299</v>
      </c>
      <c r="G218" s="44">
        <f>ZZZ__FnCalls!A12</f>
        <v>40330</v>
      </c>
      <c r="H218" s="44">
        <f>ZZZ__FnCalls!A13</f>
        <v>40360</v>
      </c>
      <c r="I218" s="44">
        <f>ZZZ__FnCalls!A14</f>
        <v>40391</v>
      </c>
      <c r="J218" s="44">
        <f>ZZZ__FnCalls!A15</f>
        <v>40422</v>
      </c>
      <c r="K218" s="44">
        <f>ZZZ__FnCalls!A16</f>
        <v>40452</v>
      </c>
      <c r="L218" s="44">
        <f>ZZZ__FnCalls!A17</f>
        <v>40483</v>
      </c>
      <c r="M218" s="44">
        <f>ZZZ__FnCalls!A18</f>
        <v>40513</v>
      </c>
      <c r="N218" s="45">
        <f>ZZZ__FnCalls!A7</f>
        <v>40179</v>
      </c>
      <c r="O218" s="44">
        <f>ZZZ__FnCalls!A19</f>
        <v>40544</v>
      </c>
      <c r="P218" s="44">
        <f>ZZZ__FnCalls!A20</f>
        <v>40575</v>
      </c>
      <c r="Q218" s="44">
        <f>ZZZ__FnCalls!A21</f>
        <v>40603</v>
      </c>
      <c r="R218" s="44">
        <f>ZZZ__FnCalls!A22</f>
        <v>40634</v>
      </c>
      <c r="S218" s="44">
        <f>ZZZ__FnCalls!A23</f>
        <v>40664</v>
      </c>
      <c r="T218" s="44">
        <f>ZZZ__FnCalls!A24</f>
        <v>40695</v>
      </c>
      <c r="U218" s="44">
        <f>ZZZ__FnCalls!A25</f>
        <v>40725</v>
      </c>
      <c r="V218" s="44">
        <f>ZZZ__FnCalls!A26</f>
        <v>40756</v>
      </c>
      <c r="W218" s="44">
        <f>ZZZ__FnCalls!A27</f>
        <v>40787</v>
      </c>
      <c r="X218" s="44">
        <f>ZZZ__FnCalls!A28</f>
        <v>40817</v>
      </c>
      <c r="Y218" s="44">
        <f>ZZZ__FnCalls!A29</f>
        <v>40848</v>
      </c>
      <c r="Z218" s="44">
        <f>ZZZ__FnCalls!A30</f>
        <v>40878</v>
      </c>
      <c r="AA218" s="45">
        <f>ZZZ__FnCalls!A19</f>
        <v>40544</v>
      </c>
      <c r="AB218" s="44">
        <f>ZZZ__FnCalls!A31</f>
        <v>40909</v>
      </c>
      <c r="AC218" s="44">
        <f>ZZZ__FnCalls!A32</f>
        <v>40940</v>
      </c>
      <c r="AD218" s="44">
        <f>ZZZ__FnCalls!A33</f>
        <v>40969</v>
      </c>
      <c r="AE218" s="44">
        <f>ZZZ__FnCalls!A34</f>
        <v>41000</v>
      </c>
      <c r="AF218" s="44">
        <f>ZZZ__FnCalls!A35</f>
        <v>41030</v>
      </c>
      <c r="AG218" s="44">
        <f>ZZZ__FnCalls!A36</f>
        <v>41061</v>
      </c>
      <c r="AH218" s="44">
        <f>ZZZ__FnCalls!A37</f>
        <v>41091</v>
      </c>
      <c r="AI218" s="44">
        <f>ZZZ__FnCalls!A38</f>
        <v>41122</v>
      </c>
      <c r="AJ218" s="44">
        <f>ZZZ__FnCalls!A39</f>
        <v>41153</v>
      </c>
      <c r="AK218" s="44">
        <f>ZZZ__FnCalls!A40</f>
        <v>41183</v>
      </c>
      <c r="AL218" s="44">
        <f>ZZZ__FnCalls!A41</f>
        <v>41214</v>
      </c>
      <c r="AM218" s="44">
        <f>ZZZ__FnCalls!A42</f>
        <v>41244</v>
      </c>
      <c r="AN218" s="45">
        <f>ZZZ__FnCalls!A31</f>
        <v>40909</v>
      </c>
      <c r="AO218" s="44">
        <f>ZZZ__FnCalls!A43</f>
        <v>41275</v>
      </c>
      <c r="AP218" s="44">
        <f>ZZZ__FnCalls!A44</f>
        <v>41306</v>
      </c>
      <c r="AQ218" s="44">
        <f>ZZZ__FnCalls!A45</f>
        <v>41334</v>
      </c>
      <c r="AR218" s="44">
        <f>ZZZ__FnCalls!A46</f>
        <v>41365</v>
      </c>
      <c r="AS218" s="44">
        <f>ZZZ__FnCalls!A47</f>
        <v>41395</v>
      </c>
      <c r="AT218" s="44">
        <f>ZZZ__FnCalls!A48</f>
        <v>41426</v>
      </c>
      <c r="AU218" s="44">
        <f>ZZZ__FnCalls!A49</f>
        <v>41456</v>
      </c>
      <c r="AV218" s="44">
        <f>ZZZ__FnCalls!A50</f>
        <v>41487</v>
      </c>
      <c r="AW218" s="44">
        <f>ZZZ__FnCalls!A51</f>
        <v>41518</v>
      </c>
      <c r="AX218" s="44">
        <f>ZZZ__FnCalls!A52</f>
        <v>41548</v>
      </c>
      <c r="AY218" s="44">
        <f>ZZZ__FnCalls!A53</f>
        <v>41579</v>
      </c>
      <c r="AZ218" s="44">
        <f>ZZZ__FnCalls!A54</f>
        <v>41609</v>
      </c>
      <c r="BA218" s="45">
        <f>ZZZ__FnCalls!A43</f>
        <v>41275</v>
      </c>
      <c r="BB218" s="44">
        <f>ZZZ__FnCalls!A55</f>
        <v>41640</v>
      </c>
      <c r="BC218" s="44">
        <f>ZZZ__FnCalls!A56</f>
        <v>41671</v>
      </c>
      <c r="BD218" s="44">
        <f>ZZZ__FnCalls!A57</f>
        <v>41699</v>
      </c>
      <c r="BE218" s="44">
        <f>ZZZ__FnCalls!A58</f>
        <v>41730</v>
      </c>
      <c r="BF218" s="44">
        <f>ZZZ__FnCalls!A59</f>
        <v>41760</v>
      </c>
      <c r="BG218" s="44">
        <f>ZZZ__FnCalls!A60</f>
        <v>41791</v>
      </c>
      <c r="BH218" s="44">
        <f>ZZZ__FnCalls!A61</f>
        <v>41821</v>
      </c>
      <c r="BI218" s="44">
        <f>ZZZ__FnCalls!A62</f>
        <v>41852</v>
      </c>
      <c r="BJ218" s="44">
        <f>ZZZ__FnCalls!A63</f>
        <v>41883</v>
      </c>
      <c r="BK218" s="44">
        <f>ZZZ__FnCalls!A64</f>
        <v>41913</v>
      </c>
      <c r="BL218" s="44">
        <f>ZZZ__FnCalls!A65</f>
        <v>41944</v>
      </c>
      <c r="BM218" s="44">
        <f>ZZZ__FnCalls!A66</f>
        <v>41974</v>
      </c>
      <c r="BN218" s="45">
        <f>ZZZ__FnCalls!A55</f>
        <v>41640</v>
      </c>
      <c r="BO218" s="44">
        <f>ZZZ__FnCalls!A67</f>
        <v>42005</v>
      </c>
      <c r="BP218" s="44">
        <f>ZZZ__FnCalls!A68</f>
        <v>42036</v>
      </c>
      <c r="BQ218" s="44">
        <f>ZZZ__FnCalls!A69</f>
        <v>42064</v>
      </c>
      <c r="BR218" s="44">
        <f>ZZZ__FnCalls!A70</f>
        <v>42095</v>
      </c>
      <c r="BS218" s="44">
        <f>ZZZ__FnCalls!A71</f>
        <v>42125</v>
      </c>
      <c r="BT218" s="44">
        <f>ZZZ__FnCalls!A72</f>
        <v>42156</v>
      </c>
      <c r="BU218" s="44">
        <f>ZZZ__FnCalls!A73</f>
        <v>42186</v>
      </c>
      <c r="BV218" s="44">
        <f>ZZZ__FnCalls!A74</f>
        <v>42217</v>
      </c>
      <c r="BW218" s="44">
        <f>ZZZ__FnCalls!A75</f>
        <v>42248</v>
      </c>
      <c r="BX218" s="44">
        <f>ZZZ__FnCalls!A76</f>
        <v>42278</v>
      </c>
      <c r="BY218" s="44">
        <f>ZZZ__FnCalls!A77</f>
        <v>42309</v>
      </c>
      <c r="BZ218" s="44">
        <f>ZZZ__FnCalls!A78</f>
        <v>42339</v>
      </c>
      <c r="CA218" s="45">
        <f>ZZZ__FnCalls!A67</f>
        <v>42005</v>
      </c>
      <c r="CB218" s="44">
        <f>ZZZ__FnCalls!A79</f>
        <v>42370</v>
      </c>
      <c r="CC218" s="44">
        <f>ZZZ__FnCalls!A80</f>
        <v>42401</v>
      </c>
      <c r="CD218" s="44">
        <f>ZZZ__FnCalls!A81</f>
        <v>42430</v>
      </c>
      <c r="CE218" s="44">
        <f>ZZZ__FnCalls!A82</f>
        <v>42461</v>
      </c>
      <c r="CF218" s="44">
        <f>ZZZ__FnCalls!A83</f>
        <v>42491</v>
      </c>
      <c r="CG218" s="44">
        <f>ZZZ__FnCalls!A84</f>
        <v>42522</v>
      </c>
      <c r="CH218" s="44">
        <f>ZZZ__FnCalls!A85</f>
        <v>42552</v>
      </c>
      <c r="CI218" s="44">
        <f>ZZZ__FnCalls!A86</f>
        <v>42583</v>
      </c>
      <c r="CJ218" s="44">
        <f>ZZZ__FnCalls!A87</f>
        <v>42614</v>
      </c>
      <c r="CK218" s="44">
        <f>ZZZ__FnCalls!A88</f>
        <v>42644</v>
      </c>
      <c r="CL218" s="44">
        <f>ZZZ__FnCalls!A89</f>
        <v>42675</v>
      </c>
      <c r="CM218" s="44">
        <f>ZZZ__FnCalls!A90</f>
        <v>42705</v>
      </c>
      <c r="CN218" s="45">
        <f>ZZZ__FnCalls!A79</f>
        <v>42370</v>
      </c>
      <c r="CO218" s="44">
        <f>ZZZ__FnCalls!A91</f>
        <v>42736</v>
      </c>
      <c r="CP218" s="44">
        <f>ZZZ__FnCalls!A92</f>
        <v>42767</v>
      </c>
      <c r="CQ218" s="44">
        <f>ZZZ__FnCalls!A93</f>
        <v>42795</v>
      </c>
      <c r="CR218" s="44">
        <f>ZZZ__FnCalls!A94</f>
        <v>42826</v>
      </c>
      <c r="CS218" s="44">
        <f>ZZZ__FnCalls!A95</f>
        <v>42856</v>
      </c>
      <c r="CT218" s="44">
        <f>ZZZ__FnCalls!A96</f>
        <v>42887</v>
      </c>
      <c r="CU218" s="44">
        <f>ZZZ__FnCalls!A97</f>
        <v>42917</v>
      </c>
      <c r="CV218" s="44">
        <f>ZZZ__FnCalls!A98</f>
        <v>42948</v>
      </c>
      <c r="CW218" s="44">
        <f>ZZZ__FnCalls!A99</f>
        <v>42979</v>
      </c>
      <c r="CX218" s="44">
        <f>ZZZ__FnCalls!A100</f>
        <v>43009</v>
      </c>
      <c r="CY218" s="44">
        <f>ZZZ__FnCalls!A101</f>
        <v>43040</v>
      </c>
      <c r="CZ218" s="44">
        <f>ZZZ__FnCalls!A102</f>
        <v>43070</v>
      </c>
      <c r="DA218" s="45">
        <f>ZZZ__FnCalls!A91</f>
        <v>42736</v>
      </c>
      <c r="DB218" s="44">
        <f>ZZZ__FnCalls!A103</f>
        <v>43101</v>
      </c>
      <c r="DC218" s="44">
        <f>ZZZ__FnCalls!A104</f>
        <v>43132</v>
      </c>
      <c r="DD218" s="44">
        <f>ZZZ__FnCalls!A105</f>
        <v>43160</v>
      </c>
      <c r="DE218" s="44">
        <f>ZZZ__FnCalls!A106</f>
        <v>43191</v>
      </c>
      <c r="DF218" s="44">
        <f>ZZZ__FnCalls!A107</f>
        <v>43221</v>
      </c>
      <c r="DG218" s="44">
        <f>ZZZ__FnCalls!A108</f>
        <v>43252</v>
      </c>
      <c r="DH218" s="44">
        <f>ZZZ__FnCalls!A109</f>
        <v>43282</v>
      </c>
      <c r="DI218" s="44">
        <f>ZZZ__FnCalls!A110</f>
        <v>43313</v>
      </c>
      <c r="DJ218" s="44">
        <f>ZZZ__FnCalls!A111</f>
        <v>43344</v>
      </c>
      <c r="DK218" s="44">
        <f>ZZZ__FnCalls!A112</f>
        <v>43374</v>
      </c>
      <c r="DL218" s="44">
        <f>ZZZ__FnCalls!A113</f>
        <v>43405</v>
      </c>
      <c r="DM218" s="44">
        <f>ZZZ__FnCalls!A114</f>
        <v>43435</v>
      </c>
      <c r="DN218" s="45">
        <f>ZZZ__FnCalls!A103</f>
        <v>43101</v>
      </c>
      <c r="DO218" s="44">
        <f>ZZZ__FnCalls!A115</f>
        <v>43466</v>
      </c>
      <c r="DP218" s="44">
        <f>ZZZ__FnCalls!A116</f>
        <v>43497</v>
      </c>
      <c r="DQ218" s="44">
        <f>ZZZ__FnCalls!A117</f>
        <v>43525</v>
      </c>
      <c r="DR218" s="44">
        <f>ZZZ__FnCalls!A118</f>
        <v>43556</v>
      </c>
      <c r="DS218" s="44">
        <f>ZZZ__FnCalls!A119</f>
        <v>43586</v>
      </c>
      <c r="DT218" s="44">
        <f>ZZZ__FnCalls!A120</f>
        <v>43617</v>
      </c>
      <c r="DU218" s="44">
        <f>ZZZ__FnCalls!A121</f>
        <v>43647</v>
      </c>
      <c r="DV218" s="44">
        <f>ZZZ__FnCalls!A122</f>
        <v>43678</v>
      </c>
      <c r="DW218" s="44">
        <f>ZZZ__FnCalls!A123</f>
        <v>43709</v>
      </c>
      <c r="DX218" s="44">
        <f>ZZZ__FnCalls!A124</f>
        <v>43739</v>
      </c>
      <c r="DY218" s="44">
        <f>ZZZ__FnCalls!A125</f>
        <v>43770</v>
      </c>
      <c r="DZ218" s="44">
        <f>ZZZ__FnCalls!A126</f>
        <v>43800</v>
      </c>
      <c r="EA218" s="45">
        <f>ZZZ__FnCalls!A115</f>
        <v>43466</v>
      </c>
      <c r="EB218" s="44">
        <f>ZZZ__FnCalls!A127</f>
        <v>43831</v>
      </c>
      <c r="EC218" s="44">
        <f>ZZZ__FnCalls!A128</f>
        <v>43862</v>
      </c>
      <c r="ED218" s="44">
        <f>ZZZ__FnCalls!A129</f>
        <v>43891</v>
      </c>
      <c r="EE218" s="44">
        <f>ZZZ__FnCalls!A130</f>
        <v>43922</v>
      </c>
      <c r="EF218" s="44">
        <f>ZZZ__FnCalls!A131</f>
        <v>43952</v>
      </c>
      <c r="EG218" s="44">
        <f>ZZZ__FnCalls!A132</f>
        <v>43983</v>
      </c>
      <c r="EH218" s="44">
        <f>ZZZ__FnCalls!A133</f>
        <v>44013</v>
      </c>
      <c r="EI218" s="44">
        <f>ZZZ__FnCalls!A134</f>
        <v>44044</v>
      </c>
      <c r="EJ218" s="44">
        <f>ZZZ__FnCalls!A135</f>
        <v>44075</v>
      </c>
      <c r="EK218" s="44">
        <f>ZZZ__FnCalls!A136</f>
        <v>44105</v>
      </c>
      <c r="EL218" s="44">
        <f>ZZZ__FnCalls!A137</f>
        <v>44136</v>
      </c>
      <c r="EM218" s="44">
        <f>ZZZ__FnCalls!A138</f>
        <v>44166</v>
      </c>
      <c r="EN218" s="45">
        <f>ZZZ__FnCalls!A127</f>
        <v>43831</v>
      </c>
    </row>
    <row r="219" spans="1:144" ht="12.75" customHeight="1">
      <c r="A219" s="2" t="str">
        <f>"Output_mean_2"</f>
        <v>Output_mean_2</v>
      </c>
    </row>
    <row r="220" spans="1:144" ht="12.75" customHeight="1">
      <c r="B220" s="19" t="str">
        <f>ZZZ__FnCalls!F7</f>
        <v>Jan 2010</v>
      </c>
      <c r="C220" s="20" t="str">
        <f>ZZZ__FnCalls!F8</f>
        <v>Feb 2010</v>
      </c>
      <c r="D220" s="20" t="str">
        <f>ZZZ__FnCalls!F9</f>
        <v>Mar 2010</v>
      </c>
      <c r="E220" s="20" t="str">
        <f>ZZZ__FnCalls!F10</f>
        <v>Apr 2010</v>
      </c>
      <c r="F220" s="20" t="str">
        <f>ZZZ__FnCalls!F11</f>
        <v>May 2010</v>
      </c>
      <c r="G220" s="20" t="str">
        <f>ZZZ__FnCalls!F12</f>
        <v>Jun 2010</v>
      </c>
      <c r="H220" s="20" t="str">
        <f>ZZZ__FnCalls!F13</f>
        <v>Jul 2010</v>
      </c>
      <c r="I220" s="20" t="str">
        <f>ZZZ__FnCalls!F14</f>
        <v>Aug 2010</v>
      </c>
      <c r="J220" s="20" t="str">
        <f>ZZZ__FnCalls!F15</f>
        <v>Sep 2010</v>
      </c>
      <c r="K220" s="20" t="str">
        <f>ZZZ__FnCalls!F16</f>
        <v>Oct 2010</v>
      </c>
      <c r="L220" s="20" t="str">
        <f>ZZZ__FnCalls!F17</f>
        <v>Nov 2010</v>
      </c>
      <c r="M220" s="20" t="str">
        <f>ZZZ__FnCalls!F18</f>
        <v>Dec 2010</v>
      </c>
      <c r="N220" s="21" t="str">
        <f>ZZZ__FnCalls!H7</f>
        <v>2010</v>
      </c>
      <c r="O220" s="20" t="str">
        <f>ZZZ__FnCalls!F19</f>
        <v>Jan 2011</v>
      </c>
      <c r="P220" s="20" t="str">
        <f>ZZZ__FnCalls!F20</f>
        <v>Feb 2011</v>
      </c>
      <c r="Q220" s="20" t="str">
        <f>ZZZ__FnCalls!F21</f>
        <v>Mar 2011</v>
      </c>
      <c r="R220" s="20" t="str">
        <f>ZZZ__FnCalls!F22</f>
        <v>Apr 2011</v>
      </c>
      <c r="S220" s="20" t="str">
        <f>ZZZ__FnCalls!F23</f>
        <v>May 2011</v>
      </c>
      <c r="T220" s="20" t="str">
        <f>ZZZ__FnCalls!F24</f>
        <v>Jun 2011</v>
      </c>
      <c r="U220" s="20" t="str">
        <f>ZZZ__FnCalls!F25</f>
        <v>Jul 2011</v>
      </c>
      <c r="V220" s="20" t="str">
        <f>ZZZ__FnCalls!F26</f>
        <v>Aug 2011</v>
      </c>
      <c r="W220" s="20" t="str">
        <f>ZZZ__FnCalls!F27</f>
        <v>Sep 2011</v>
      </c>
      <c r="X220" s="20" t="str">
        <f>ZZZ__FnCalls!F28</f>
        <v>Oct 2011</v>
      </c>
      <c r="Y220" s="20" t="str">
        <f>ZZZ__FnCalls!F29</f>
        <v>Nov 2011</v>
      </c>
      <c r="Z220" s="20" t="str">
        <f>ZZZ__FnCalls!F30</f>
        <v>Dec 2011</v>
      </c>
      <c r="AA220" s="21" t="str">
        <f>ZZZ__FnCalls!H19</f>
        <v>2011</v>
      </c>
      <c r="AB220" s="20" t="str">
        <f>ZZZ__FnCalls!F31</f>
        <v>Jan 2012</v>
      </c>
      <c r="AC220" s="20" t="str">
        <f>ZZZ__FnCalls!F32</f>
        <v>Feb 2012</v>
      </c>
      <c r="AD220" s="20" t="str">
        <f>ZZZ__FnCalls!F33</f>
        <v>Mar 2012</v>
      </c>
      <c r="AE220" s="20" t="str">
        <f>ZZZ__FnCalls!F34</f>
        <v>Apr 2012</v>
      </c>
      <c r="AF220" s="20" t="str">
        <f>ZZZ__FnCalls!F35</f>
        <v>May 2012</v>
      </c>
      <c r="AG220" s="20" t="str">
        <f>ZZZ__FnCalls!F36</f>
        <v>Jun 2012</v>
      </c>
      <c r="AH220" s="20" t="str">
        <f>ZZZ__FnCalls!F37</f>
        <v>Jul 2012</v>
      </c>
      <c r="AI220" s="20" t="str">
        <f>ZZZ__FnCalls!F38</f>
        <v>Aug 2012</v>
      </c>
      <c r="AJ220" s="20" t="str">
        <f>ZZZ__FnCalls!F39</f>
        <v>Sep 2012</v>
      </c>
      <c r="AK220" s="20" t="str">
        <f>ZZZ__FnCalls!F40</f>
        <v>Oct 2012</v>
      </c>
      <c r="AL220" s="20" t="str">
        <f>ZZZ__FnCalls!F41</f>
        <v>Nov 2012</v>
      </c>
      <c r="AM220" s="20" t="str">
        <f>ZZZ__FnCalls!F42</f>
        <v>Dec 2012</v>
      </c>
      <c r="AN220" s="21" t="str">
        <f>ZZZ__FnCalls!H31</f>
        <v>2012</v>
      </c>
      <c r="AO220" s="20" t="str">
        <f>ZZZ__FnCalls!F43</f>
        <v>Jan 2013</v>
      </c>
      <c r="AP220" s="20" t="str">
        <f>ZZZ__FnCalls!F44</f>
        <v>Feb 2013</v>
      </c>
      <c r="AQ220" s="20" t="str">
        <f>ZZZ__FnCalls!F45</f>
        <v>Mar 2013</v>
      </c>
      <c r="AR220" s="20" t="str">
        <f>ZZZ__FnCalls!F46</f>
        <v>Apr 2013</v>
      </c>
      <c r="AS220" s="20" t="str">
        <f>ZZZ__FnCalls!F47</f>
        <v>May 2013</v>
      </c>
      <c r="AT220" s="20" t="str">
        <f>ZZZ__FnCalls!F48</f>
        <v>Jun 2013</v>
      </c>
      <c r="AU220" s="20" t="str">
        <f>ZZZ__FnCalls!F49</f>
        <v>Jul 2013</v>
      </c>
      <c r="AV220" s="20" t="str">
        <f>ZZZ__FnCalls!F50</f>
        <v>Aug 2013</v>
      </c>
      <c r="AW220" s="20" t="str">
        <f>ZZZ__FnCalls!F51</f>
        <v>Sep 2013</v>
      </c>
      <c r="AX220" s="20" t="str">
        <f>ZZZ__FnCalls!F52</f>
        <v>Oct 2013</v>
      </c>
      <c r="AY220" s="20" t="str">
        <f>ZZZ__FnCalls!F53</f>
        <v>Nov 2013</v>
      </c>
      <c r="AZ220" s="20" t="str">
        <f>ZZZ__FnCalls!F54</f>
        <v>Dec 2013</v>
      </c>
      <c r="BA220" s="21" t="str">
        <f>ZZZ__FnCalls!H43</f>
        <v>2013</v>
      </c>
      <c r="BB220" s="20" t="str">
        <f>ZZZ__FnCalls!F55</f>
        <v>Jan 2014</v>
      </c>
      <c r="BC220" s="20" t="str">
        <f>ZZZ__FnCalls!F56</f>
        <v>Feb 2014</v>
      </c>
      <c r="BD220" s="20" t="str">
        <f>ZZZ__FnCalls!F57</f>
        <v>Mar 2014</v>
      </c>
      <c r="BE220" s="20" t="str">
        <f>ZZZ__FnCalls!F58</f>
        <v>Apr 2014</v>
      </c>
      <c r="BF220" s="20" t="str">
        <f>ZZZ__FnCalls!F59</f>
        <v>May 2014</v>
      </c>
      <c r="BG220" s="20" t="str">
        <f>ZZZ__FnCalls!F60</f>
        <v>Jun 2014</v>
      </c>
      <c r="BH220" s="20" t="str">
        <f>ZZZ__FnCalls!F61</f>
        <v>Jul 2014</v>
      </c>
      <c r="BI220" s="20" t="str">
        <f>ZZZ__FnCalls!F62</f>
        <v>Aug 2014</v>
      </c>
      <c r="BJ220" s="20" t="str">
        <f>ZZZ__FnCalls!F63</f>
        <v>Sep 2014</v>
      </c>
      <c r="BK220" s="20" t="str">
        <f>ZZZ__FnCalls!F64</f>
        <v>Oct 2014</v>
      </c>
      <c r="BL220" s="20" t="str">
        <f>ZZZ__FnCalls!F65</f>
        <v>Nov 2014</v>
      </c>
      <c r="BM220" s="20" t="str">
        <f>ZZZ__FnCalls!F66</f>
        <v>Dec 2014</v>
      </c>
      <c r="BN220" s="21" t="str">
        <f>ZZZ__FnCalls!H55</f>
        <v>2014</v>
      </c>
      <c r="BO220" s="20" t="str">
        <f>ZZZ__FnCalls!F67</f>
        <v>Jan 2015</v>
      </c>
      <c r="BP220" s="20" t="str">
        <f>ZZZ__FnCalls!F68</f>
        <v>Feb 2015</v>
      </c>
      <c r="BQ220" s="20" t="str">
        <f>ZZZ__FnCalls!F69</f>
        <v>Mar 2015</v>
      </c>
      <c r="BR220" s="20" t="str">
        <f>ZZZ__FnCalls!F70</f>
        <v>Apr 2015</v>
      </c>
      <c r="BS220" s="20" t="str">
        <f>ZZZ__FnCalls!F71</f>
        <v>May 2015</v>
      </c>
      <c r="BT220" s="20" t="str">
        <f>ZZZ__FnCalls!F72</f>
        <v>Jun 2015</v>
      </c>
      <c r="BU220" s="20" t="str">
        <f>ZZZ__FnCalls!F73</f>
        <v>Jul 2015</v>
      </c>
      <c r="BV220" s="20" t="str">
        <f>ZZZ__FnCalls!F74</f>
        <v>Aug 2015</v>
      </c>
      <c r="BW220" s="20" t="str">
        <f>ZZZ__FnCalls!F75</f>
        <v>Sep 2015</v>
      </c>
      <c r="BX220" s="20" t="str">
        <f>ZZZ__FnCalls!F76</f>
        <v>Oct 2015</v>
      </c>
      <c r="BY220" s="20" t="str">
        <f>ZZZ__FnCalls!F77</f>
        <v>Nov 2015</v>
      </c>
      <c r="BZ220" s="20" t="str">
        <f>ZZZ__FnCalls!F78</f>
        <v>Dec 2015</v>
      </c>
      <c r="CA220" s="21" t="str">
        <f>ZZZ__FnCalls!H67</f>
        <v>2015</v>
      </c>
      <c r="CB220" s="20" t="str">
        <f>ZZZ__FnCalls!F79</f>
        <v>Jan 2016</v>
      </c>
      <c r="CC220" s="20" t="str">
        <f>ZZZ__FnCalls!F80</f>
        <v>Feb 2016</v>
      </c>
      <c r="CD220" s="20" t="str">
        <f>ZZZ__FnCalls!F81</f>
        <v>Mar 2016</v>
      </c>
      <c r="CE220" s="20" t="str">
        <f>ZZZ__FnCalls!F82</f>
        <v>Apr 2016</v>
      </c>
      <c r="CF220" s="20" t="str">
        <f>ZZZ__FnCalls!F83</f>
        <v>May 2016</v>
      </c>
      <c r="CG220" s="20" t="str">
        <f>ZZZ__FnCalls!F84</f>
        <v>Jun 2016</v>
      </c>
      <c r="CH220" s="20" t="str">
        <f>ZZZ__FnCalls!F85</f>
        <v>Jul 2016</v>
      </c>
      <c r="CI220" s="20" t="str">
        <f>ZZZ__FnCalls!F86</f>
        <v>Aug 2016</v>
      </c>
      <c r="CJ220" s="20" t="str">
        <f>ZZZ__FnCalls!F87</f>
        <v>Sep 2016</v>
      </c>
      <c r="CK220" s="20" t="str">
        <f>ZZZ__FnCalls!F88</f>
        <v>Oct 2016</v>
      </c>
      <c r="CL220" s="20" t="str">
        <f>ZZZ__FnCalls!F89</f>
        <v>Nov 2016</v>
      </c>
      <c r="CM220" s="20" t="str">
        <f>ZZZ__FnCalls!F90</f>
        <v>Dec 2016</v>
      </c>
      <c r="CN220" s="21" t="str">
        <f>ZZZ__FnCalls!H79</f>
        <v>2016</v>
      </c>
      <c r="CO220" s="20" t="str">
        <f>ZZZ__FnCalls!F91</f>
        <v>Jan 2017</v>
      </c>
      <c r="CP220" s="20" t="str">
        <f>ZZZ__FnCalls!F92</f>
        <v>Feb 2017</v>
      </c>
      <c r="CQ220" s="20" t="str">
        <f>ZZZ__FnCalls!F93</f>
        <v>Mar 2017</v>
      </c>
      <c r="CR220" s="20" t="str">
        <f>ZZZ__FnCalls!F94</f>
        <v>Apr 2017</v>
      </c>
      <c r="CS220" s="20" t="str">
        <f>ZZZ__FnCalls!F95</f>
        <v>May 2017</v>
      </c>
      <c r="CT220" s="20" t="str">
        <f>ZZZ__FnCalls!F96</f>
        <v>Jun 2017</v>
      </c>
      <c r="CU220" s="20" t="str">
        <f>ZZZ__FnCalls!F97</f>
        <v>Jul 2017</v>
      </c>
      <c r="CV220" s="20" t="str">
        <f>ZZZ__FnCalls!F98</f>
        <v>Aug 2017</v>
      </c>
      <c r="CW220" s="20" t="str">
        <f>ZZZ__FnCalls!F99</f>
        <v>Sep 2017</v>
      </c>
      <c r="CX220" s="20" t="str">
        <f>ZZZ__FnCalls!F100</f>
        <v>Oct 2017</v>
      </c>
      <c r="CY220" s="20" t="str">
        <f>ZZZ__FnCalls!F101</f>
        <v>Nov 2017</v>
      </c>
      <c r="CZ220" s="20" t="str">
        <f>ZZZ__FnCalls!F102</f>
        <v>Dec 2017</v>
      </c>
      <c r="DA220" s="21" t="str">
        <f>ZZZ__FnCalls!H91</f>
        <v>2017</v>
      </c>
      <c r="DB220" s="20" t="str">
        <f>ZZZ__FnCalls!F103</f>
        <v>Jan 2018</v>
      </c>
      <c r="DC220" s="20" t="str">
        <f>ZZZ__FnCalls!F104</f>
        <v>Feb 2018</v>
      </c>
      <c r="DD220" s="20" t="str">
        <f>ZZZ__FnCalls!F105</f>
        <v>Mar 2018</v>
      </c>
      <c r="DE220" s="20" t="str">
        <f>ZZZ__FnCalls!F106</f>
        <v>Apr 2018</v>
      </c>
      <c r="DF220" s="20" t="str">
        <f>ZZZ__FnCalls!F107</f>
        <v>May 2018</v>
      </c>
      <c r="DG220" s="20" t="str">
        <f>ZZZ__FnCalls!F108</f>
        <v>Jun 2018</v>
      </c>
      <c r="DH220" s="20" t="str">
        <f>ZZZ__FnCalls!F109</f>
        <v>Jul 2018</v>
      </c>
      <c r="DI220" s="20" t="str">
        <f>ZZZ__FnCalls!F110</f>
        <v>Aug 2018</v>
      </c>
      <c r="DJ220" s="20" t="str">
        <f>ZZZ__FnCalls!F111</f>
        <v>Sep 2018</v>
      </c>
      <c r="DK220" s="20" t="str">
        <f>ZZZ__FnCalls!F112</f>
        <v>Oct 2018</v>
      </c>
      <c r="DL220" s="20" t="str">
        <f>ZZZ__FnCalls!F113</f>
        <v>Nov 2018</v>
      </c>
      <c r="DM220" s="20" t="str">
        <f>ZZZ__FnCalls!F114</f>
        <v>Dec 2018</v>
      </c>
      <c r="DN220" s="21" t="str">
        <f>ZZZ__FnCalls!H103</f>
        <v>2018</v>
      </c>
      <c r="DO220" s="20" t="str">
        <f>ZZZ__FnCalls!F115</f>
        <v>Jan 2019</v>
      </c>
      <c r="DP220" s="20" t="str">
        <f>ZZZ__FnCalls!F116</f>
        <v>Feb 2019</v>
      </c>
      <c r="DQ220" s="20" t="str">
        <f>ZZZ__FnCalls!F117</f>
        <v>Mar 2019</v>
      </c>
      <c r="DR220" s="20" t="str">
        <f>ZZZ__FnCalls!F118</f>
        <v>Apr 2019</v>
      </c>
      <c r="DS220" s="20" t="str">
        <f>ZZZ__FnCalls!F119</f>
        <v>May 2019</v>
      </c>
      <c r="DT220" s="20" t="str">
        <f>ZZZ__FnCalls!F120</f>
        <v>Jun 2019</v>
      </c>
      <c r="DU220" s="20" t="str">
        <f>ZZZ__FnCalls!F121</f>
        <v>Jul 2019</v>
      </c>
      <c r="DV220" s="20" t="str">
        <f>ZZZ__FnCalls!F122</f>
        <v>Aug 2019</v>
      </c>
      <c r="DW220" s="20" t="str">
        <f>ZZZ__FnCalls!F123</f>
        <v>Sep 2019</v>
      </c>
      <c r="DX220" s="20" t="str">
        <f>ZZZ__FnCalls!F124</f>
        <v>Oct 2019</v>
      </c>
      <c r="DY220" s="20" t="str">
        <f>ZZZ__FnCalls!F125</f>
        <v>Nov 2019</v>
      </c>
      <c r="DZ220" s="20" t="str">
        <f>ZZZ__FnCalls!F126</f>
        <v>Dec 2019</v>
      </c>
      <c r="EA220" s="21" t="str">
        <f>ZZZ__FnCalls!H115</f>
        <v>2019</v>
      </c>
      <c r="EB220" s="20" t="str">
        <f>ZZZ__FnCalls!F127</f>
        <v>Jan 2020</v>
      </c>
      <c r="EC220" s="20" t="str">
        <f>ZZZ__FnCalls!F128</f>
        <v>Feb 2020</v>
      </c>
      <c r="ED220" s="20" t="str">
        <f>ZZZ__FnCalls!F129</f>
        <v>Mar 2020</v>
      </c>
      <c r="EE220" s="20" t="str">
        <f>ZZZ__FnCalls!F130</f>
        <v>Apr 2020</v>
      </c>
      <c r="EF220" s="20" t="str">
        <f>ZZZ__FnCalls!F131</f>
        <v>May 2020</v>
      </c>
      <c r="EG220" s="20" t="str">
        <f>ZZZ__FnCalls!F132</f>
        <v>Jun 2020</v>
      </c>
      <c r="EH220" s="20" t="str">
        <f>ZZZ__FnCalls!F133</f>
        <v>Jul 2020</v>
      </c>
      <c r="EI220" s="20" t="str">
        <f>ZZZ__FnCalls!F134</f>
        <v>Aug 2020</v>
      </c>
      <c r="EJ220" s="20" t="str">
        <f>ZZZ__FnCalls!F135</f>
        <v>Sep 2020</v>
      </c>
      <c r="EK220" s="20" t="str">
        <f>ZZZ__FnCalls!F136</f>
        <v>Oct 2020</v>
      </c>
      <c r="EL220" s="20" t="str">
        <f>ZZZ__FnCalls!F137</f>
        <v>Nov 2020</v>
      </c>
      <c r="EM220" s="20" t="str">
        <f>ZZZ__FnCalls!F138</f>
        <v>Dec 2020</v>
      </c>
      <c r="EN220" s="21" t="str">
        <f>ZZZ__FnCalls!H127</f>
        <v>2020</v>
      </c>
    </row>
    <row r="221" spans="1:144" ht="12.75" customHeight="1">
      <c r="A221" s="5"/>
      <c r="B221" s="44" t="str">
        <f>ZZZ__FnCalls!F7</f>
        <v>Jan 2010</v>
      </c>
      <c r="C221" s="44" t="str">
        <f>ZZZ__FnCalls!F8</f>
        <v>Feb 2010</v>
      </c>
      <c r="D221" s="44" t="str">
        <f>ZZZ__FnCalls!F9</f>
        <v>Mar 2010</v>
      </c>
      <c r="E221" s="44" t="str">
        <f>ZZZ__FnCalls!F10</f>
        <v>Apr 2010</v>
      </c>
      <c r="F221" s="44" t="str">
        <f>ZZZ__FnCalls!F11</f>
        <v>May 2010</v>
      </c>
      <c r="G221" s="44" t="str">
        <f>ZZZ__FnCalls!F12</f>
        <v>Jun 2010</v>
      </c>
      <c r="H221" s="44" t="str">
        <f>ZZZ__FnCalls!F13</f>
        <v>Jul 2010</v>
      </c>
      <c r="I221" s="44" t="str">
        <f>ZZZ__FnCalls!F14</f>
        <v>Aug 2010</v>
      </c>
      <c r="J221" s="44" t="str">
        <f>ZZZ__FnCalls!F15</f>
        <v>Sep 2010</v>
      </c>
      <c r="K221" s="44" t="str">
        <f>ZZZ__FnCalls!F16</f>
        <v>Oct 2010</v>
      </c>
      <c r="L221" s="44" t="str">
        <f>ZZZ__FnCalls!F17</f>
        <v>Nov 2010</v>
      </c>
      <c r="M221" s="44" t="str">
        <f>ZZZ__FnCalls!F18</f>
        <v>Dec 2010</v>
      </c>
      <c r="N221" s="45" t="str">
        <f>ZZZ__FnCalls!F7</f>
        <v>Jan 2010</v>
      </c>
      <c r="O221" s="44" t="str">
        <f>ZZZ__FnCalls!F19</f>
        <v>Jan 2011</v>
      </c>
      <c r="P221" s="44" t="str">
        <f>ZZZ__FnCalls!F20</f>
        <v>Feb 2011</v>
      </c>
      <c r="Q221" s="44" t="str">
        <f>ZZZ__FnCalls!F21</f>
        <v>Mar 2011</v>
      </c>
      <c r="R221" s="44" t="str">
        <f>ZZZ__FnCalls!F22</f>
        <v>Apr 2011</v>
      </c>
      <c r="S221" s="44" t="str">
        <f>ZZZ__FnCalls!F23</f>
        <v>May 2011</v>
      </c>
      <c r="T221" s="44" t="str">
        <f>ZZZ__FnCalls!F24</f>
        <v>Jun 2011</v>
      </c>
      <c r="U221" s="44" t="str">
        <f>ZZZ__FnCalls!F25</f>
        <v>Jul 2011</v>
      </c>
      <c r="V221" s="44" t="str">
        <f>ZZZ__FnCalls!F26</f>
        <v>Aug 2011</v>
      </c>
      <c r="W221" s="44" t="str">
        <f>ZZZ__FnCalls!F27</f>
        <v>Sep 2011</v>
      </c>
      <c r="X221" s="44" t="str">
        <f>ZZZ__FnCalls!F28</f>
        <v>Oct 2011</v>
      </c>
      <c r="Y221" s="44" t="str">
        <f>ZZZ__FnCalls!F29</f>
        <v>Nov 2011</v>
      </c>
      <c r="Z221" s="44" t="str">
        <f>ZZZ__FnCalls!F30</f>
        <v>Dec 2011</v>
      </c>
      <c r="AA221" s="45" t="str">
        <f>ZZZ__FnCalls!F19</f>
        <v>Jan 2011</v>
      </c>
      <c r="AB221" s="44" t="str">
        <f>ZZZ__FnCalls!F31</f>
        <v>Jan 2012</v>
      </c>
      <c r="AC221" s="44" t="str">
        <f>ZZZ__FnCalls!F32</f>
        <v>Feb 2012</v>
      </c>
      <c r="AD221" s="44" t="str">
        <f>ZZZ__FnCalls!F33</f>
        <v>Mar 2012</v>
      </c>
      <c r="AE221" s="44" t="str">
        <f>ZZZ__FnCalls!F34</f>
        <v>Apr 2012</v>
      </c>
      <c r="AF221" s="44" t="str">
        <f>ZZZ__FnCalls!F35</f>
        <v>May 2012</v>
      </c>
      <c r="AG221" s="44" t="str">
        <f>ZZZ__FnCalls!F36</f>
        <v>Jun 2012</v>
      </c>
      <c r="AH221" s="44" t="str">
        <f>ZZZ__FnCalls!F37</f>
        <v>Jul 2012</v>
      </c>
      <c r="AI221" s="44" t="str">
        <f>ZZZ__FnCalls!F38</f>
        <v>Aug 2012</v>
      </c>
      <c r="AJ221" s="44" t="str">
        <f>ZZZ__FnCalls!F39</f>
        <v>Sep 2012</v>
      </c>
      <c r="AK221" s="44" t="str">
        <f>ZZZ__FnCalls!F40</f>
        <v>Oct 2012</v>
      </c>
      <c r="AL221" s="44" t="str">
        <f>ZZZ__FnCalls!F41</f>
        <v>Nov 2012</v>
      </c>
      <c r="AM221" s="44" t="str">
        <f>ZZZ__FnCalls!F42</f>
        <v>Dec 2012</v>
      </c>
      <c r="AN221" s="45" t="str">
        <f>ZZZ__FnCalls!F31</f>
        <v>Jan 2012</v>
      </c>
      <c r="AO221" s="44" t="str">
        <f>ZZZ__FnCalls!F43</f>
        <v>Jan 2013</v>
      </c>
      <c r="AP221" s="44" t="str">
        <f>ZZZ__FnCalls!F44</f>
        <v>Feb 2013</v>
      </c>
      <c r="AQ221" s="44" t="str">
        <f>ZZZ__FnCalls!F45</f>
        <v>Mar 2013</v>
      </c>
      <c r="AR221" s="44" t="str">
        <f>ZZZ__FnCalls!F46</f>
        <v>Apr 2013</v>
      </c>
      <c r="AS221" s="44" t="str">
        <f>ZZZ__FnCalls!F47</f>
        <v>May 2013</v>
      </c>
      <c r="AT221" s="44" t="str">
        <f>ZZZ__FnCalls!F48</f>
        <v>Jun 2013</v>
      </c>
      <c r="AU221" s="44" t="str">
        <f>ZZZ__FnCalls!F49</f>
        <v>Jul 2013</v>
      </c>
      <c r="AV221" s="44" t="str">
        <f>ZZZ__FnCalls!F50</f>
        <v>Aug 2013</v>
      </c>
      <c r="AW221" s="44" t="str">
        <f>ZZZ__FnCalls!F51</f>
        <v>Sep 2013</v>
      </c>
      <c r="AX221" s="44" t="str">
        <f>ZZZ__FnCalls!F52</f>
        <v>Oct 2013</v>
      </c>
      <c r="AY221" s="44" t="str">
        <f>ZZZ__FnCalls!F53</f>
        <v>Nov 2013</v>
      </c>
      <c r="AZ221" s="44" t="str">
        <f>ZZZ__FnCalls!F54</f>
        <v>Dec 2013</v>
      </c>
      <c r="BA221" s="45" t="str">
        <f>ZZZ__FnCalls!F43</f>
        <v>Jan 2013</v>
      </c>
      <c r="BB221" s="44" t="str">
        <f>ZZZ__FnCalls!F55</f>
        <v>Jan 2014</v>
      </c>
      <c r="BC221" s="44" t="str">
        <f>ZZZ__FnCalls!F56</f>
        <v>Feb 2014</v>
      </c>
      <c r="BD221" s="44" t="str">
        <f>ZZZ__FnCalls!F57</f>
        <v>Mar 2014</v>
      </c>
      <c r="BE221" s="44" t="str">
        <f>ZZZ__FnCalls!F58</f>
        <v>Apr 2014</v>
      </c>
      <c r="BF221" s="44" t="str">
        <f>ZZZ__FnCalls!F59</f>
        <v>May 2014</v>
      </c>
      <c r="BG221" s="44" t="str">
        <f>ZZZ__FnCalls!F60</f>
        <v>Jun 2014</v>
      </c>
      <c r="BH221" s="44" t="str">
        <f>ZZZ__FnCalls!F61</f>
        <v>Jul 2014</v>
      </c>
      <c r="BI221" s="44" t="str">
        <f>ZZZ__FnCalls!F62</f>
        <v>Aug 2014</v>
      </c>
      <c r="BJ221" s="44" t="str">
        <f>ZZZ__FnCalls!F63</f>
        <v>Sep 2014</v>
      </c>
      <c r="BK221" s="44" t="str">
        <f>ZZZ__FnCalls!F64</f>
        <v>Oct 2014</v>
      </c>
      <c r="BL221" s="44" t="str">
        <f>ZZZ__FnCalls!F65</f>
        <v>Nov 2014</v>
      </c>
      <c r="BM221" s="44" t="str">
        <f>ZZZ__FnCalls!F66</f>
        <v>Dec 2014</v>
      </c>
      <c r="BN221" s="45" t="str">
        <f>ZZZ__FnCalls!F55</f>
        <v>Jan 2014</v>
      </c>
      <c r="BO221" s="44" t="str">
        <f>ZZZ__FnCalls!F67</f>
        <v>Jan 2015</v>
      </c>
      <c r="BP221" s="44" t="str">
        <f>ZZZ__FnCalls!F68</f>
        <v>Feb 2015</v>
      </c>
      <c r="BQ221" s="44" t="str">
        <f>ZZZ__FnCalls!F69</f>
        <v>Mar 2015</v>
      </c>
      <c r="BR221" s="44" t="str">
        <f>ZZZ__FnCalls!F70</f>
        <v>Apr 2015</v>
      </c>
      <c r="BS221" s="44" t="str">
        <f>ZZZ__FnCalls!F71</f>
        <v>May 2015</v>
      </c>
      <c r="BT221" s="44" t="str">
        <f>ZZZ__FnCalls!F72</f>
        <v>Jun 2015</v>
      </c>
      <c r="BU221" s="44" t="str">
        <f>ZZZ__FnCalls!F73</f>
        <v>Jul 2015</v>
      </c>
      <c r="BV221" s="44" t="str">
        <f>ZZZ__FnCalls!F74</f>
        <v>Aug 2015</v>
      </c>
      <c r="BW221" s="44" t="str">
        <f>ZZZ__FnCalls!F75</f>
        <v>Sep 2015</v>
      </c>
      <c r="BX221" s="44" t="str">
        <f>ZZZ__FnCalls!F76</f>
        <v>Oct 2015</v>
      </c>
      <c r="BY221" s="44" t="str">
        <f>ZZZ__FnCalls!F77</f>
        <v>Nov 2015</v>
      </c>
      <c r="BZ221" s="44" t="str">
        <f>ZZZ__FnCalls!F78</f>
        <v>Dec 2015</v>
      </c>
      <c r="CA221" s="45" t="str">
        <f>ZZZ__FnCalls!F67</f>
        <v>Jan 2015</v>
      </c>
      <c r="CB221" s="44" t="str">
        <f>ZZZ__FnCalls!F79</f>
        <v>Jan 2016</v>
      </c>
      <c r="CC221" s="44" t="str">
        <f>ZZZ__FnCalls!F80</f>
        <v>Feb 2016</v>
      </c>
      <c r="CD221" s="44" t="str">
        <f>ZZZ__FnCalls!F81</f>
        <v>Mar 2016</v>
      </c>
      <c r="CE221" s="44" t="str">
        <f>ZZZ__FnCalls!F82</f>
        <v>Apr 2016</v>
      </c>
      <c r="CF221" s="44" t="str">
        <f>ZZZ__FnCalls!F83</f>
        <v>May 2016</v>
      </c>
      <c r="CG221" s="44" t="str">
        <f>ZZZ__FnCalls!F84</f>
        <v>Jun 2016</v>
      </c>
      <c r="CH221" s="44" t="str">
        <f>ZZZ__FnCalls!F85</f>
        <v>Jul 2016</v>
      </c>
      <c r="CI221" s="44" t="str">
        <f>ZZZ__FnCalls!F86</f>
        <v>Aug 2016</v>
      </c>
      <c r="CJ221" s="44" t="str">
        <f>ZZZ__FnCalls!F87</f>
        <v>Sep 2016</v>
      </c>
      <c r="CK221" s="44" t="str">
        <f>ZZZ__FnCalls!F88</f>
        <v>Oct 2016</v>
      </c>
      <c r="CL221" s="44" t="str">
        <f>ZZZ__FnCalls!F89</f>
        <v>Nov 2016</v>
      </c>
      <c r="CM221" s="44" t="str">
        <f>ZZZ__FnCalls!F90</f>
        <v>Dec 2016</v>
      </c>
      <c r="CN221" s="45" t="str">
        <f>ZZZ__FnCalls!F79</f>
        <v>Jan 2016</v>
      </c>
      <c r="CO221" s="44" t="str">
        <f>ZZZ__FnCalls!F91</f>
        <v>Jan 2017</v>
      </c>
      <c r="CP221" s="44" t="str">
        <f>ZZZ__FnCalls!F92</f>
        <v>Feb 2017</v>
      </c>
      <c r="CQ221" s="44" t="str">
        <f>ZZZ__FnCalls!F93</f>
        <v>Mar 2017</v>
      </c>
      <c r="CR221" s="44" t="str">
        <f>ZZZ__FnCalls!F94</f>
        <v>Apr 2017</v>
      </c>
      <c r="CS221" s="44" t="str">
        <f>ZZZ__FnCalls!F95</f>
        <v>May 2017</v>
      </c>
      <c r="CT221" s="44" t="str">
        <f>ZZZ__FnCalls!F96</f>
        <v>Jun 2017</v>
      </c>
      <c r="CU221" s="44" t="str">
        <f>ZZZ__FnCalls!F97</f>
        <v>Jul 2017</v>
      </c>
      <c r="CV221" s="44" t="str">
        <f>ZZZ__FnCalls!F98</f>
        <v>Aug 2017</v>
      </c>
      <c r="CW221" s="44" t="str">
        <f>ZZZ__FnCalls!F99</f>
        <v>Sep 2017</v>
      </c>
      <c r="CX221" s="44" t="str">
        <f>ZZZ__FnCalls!F100</f>
        <v>Oct 2017</v>
      </c>
      <c r="CY221" s="44" t="str">
        <f>ZZZ__FnCalls!F101</f>
        <v>Nov 2017</v>
      </c>
      <c r="CZ221" s="44" t="str">
        <f>ZZZ__FnCalls!F102</f>
        <v>Dec 2017</v>
      </c>
      <c r="DA221" s="45" t="str">
        <f>ZZZ__FnCalls!F91</f>
        <v>Jan 2017</v>
      </c>
      <c r="DB221" s="44" t="str">
        <f>ZZZ__FnCalls!F103</f>
        <v>Jan 2018</v>
      </c>
      <c r="DC221" s="44" t="str">
        <f>ZZZ__FnCalls!F104</f>
        <v>Feb 2018</v>
      </c>
      <c r="DD221" s="44" t="str">
        <f>ZZZ__FnCalls!F105</f>
        <v>Mar 2018</v>
      </c>
      <c r="DE221" s="44" t="str">
        <f>ZZZ__FnCalls!F106</f>
        <v>Apr 2018</v>
      </c>
      <c r="DF221" s="44" t="str">
        <f>ZZZ__FnCalls!F107</f>
        <v>May 2018</v>
      </c>
      <c r="DG221" s="44" t="str">
        <f>ZZZ__FnCalls!F108</f>
        <v>Jun 2018</v>
      </c>
      <c r="DH221" s="44" t="str">
        <f>ZZZ__FnCalls!F109</f>
        <v>Jul 2018</v>
      </c>
      <c r="DI221" s="44" t="str">
        <f>ZZZ__FnCalls!F110</f>
        <v>Aug 2018</v>
      </c>
      <c r="DJ221" s="44" t="str">
        <f>ZZZ__FnCalls!F111</f>
        <v>Sep 2018</v>
      </c>
      <c r="DK221" s="44" t="str">
        <f>ZZZ__FnCalls!F112</f>
        <v>Oct 2018</v>
      </c>
      <c r="DL221" s="44" t="str">
        <f>ZZZ__FnCalls!F113</f>
        <v>Nov 2018</v>
      </c>
      <c r="DM221" s="44" t="str">
        <f>ZZZ__FnCalls!F114</f>
        <v>Dec 2018</v>
      </c>
      <c r="DN221" s="45" t="str">
        <f>ZZZ__FnCalls!F103</f>
        <v>Jan 2018</v>
      </c>
      <c r="DO221" s="44" t="str">
        <f>ZZZ__FnCalls!F115</f>
        <v>Jan 2019</v>
      </c>
      <c r="DP221" s="44" t="str">
        <f>ZZZ__FnCalls!F116</f>
        <v>Feb 2019</v>
      </c>
      <c r="DQ221" s="44" t="str">
        <f>ZZZ__FnCalls!F117</f>
        <v>Mar 2019</v>
      </c>
      <c r="DR221" s="44" t="str">
        <f>ZZZ__FnCalls!F118</f>
        <v>Apr 2019</v>
      </c>
      <c r="DS221" s="44" t="str">
        <f>ZZZ__FnCalls!F119</f>
        <v>May 2019</v>
      </c>
      <c r="DT221" s="44" t="str">
        <f>ZZZ__FnCalls!F120</f>
        <v>Jun 2019</v>
      </c>
      <c r="DU221" s="44" t="str">
        <f>ZZZ__FnCalls!F121</f>
        <v>Jul 2019</v>
      </c>
      <c r="DV221" s="44" t="str">
        <f>ZZZ__FnCalls!F122</f>
        <v>Aug 2019</v>
      </c>
      <c r="DW221" s="44" t="str">
        <f>ZZZ__FnCalls!F123</f>
        <v>Sep 2019</v>
      </c>
      <c r="DX221" s="44" t="str">
        <f>ZZZ__FnCalls!F124</f>
        <v>Oct 2019</v>
      </c>
      <c r="DY221" s="44" t="str">
        <f>ZZZ__FnCalls!F125</f>
        <v>Nov 2019</v>
      </c>
      <c r="DZ221" s="44" t="str">
        <f>ZZZ__FnCalls!F126</f>
        <v>Dec 2019</v>
      </c>
      <c r="EA221" s="45" t="str">
        <f>ZZZ__FnCalls!F115</f>
        <v>Jan 2019</v>
      </c>
      <c r="EB221" s="44" t="str">
        <f>ZZZ__FnCalls!F127</f>
        <v>Jan 2020</v>
      </c>
      <c r="EC221" s="44" t="str">
        <f>ZZZ__FnCalls!F128</f>
        <v>Feb 2020</v>
      </c>
      <c r="ED221" s="44" t="str">
        <f>ZZZ__FnCalls!F129</f>
        <v>Mar 2020</v>
      </c>
      <c r="EE221" s="44" t="str">
        <f>ZZZ__FnCalls!F130</f>
        <v>Apr 2020</v>
      </c>
      <c r="EF221" s="44" t="str">
        <f>ZZZ__FnCalls!F131</f>
        <v>May 2020</v>
      </c>
      <c r="EG221" s="44" t="str">
        <f>ZZZ__FnCalls!F132</f>
        <v>Jun 2020</v>
      </c>
      <c r="EH221" s="44" t="str">
        <f>ZZZ__FnCalls!F133</f>
        <v>Jul 2020</v>
      </c>
      <c r="EI221" s="44" t="str">
        <f>ZZZ__FnCalls!F134</f>
        <v>Aug 2020</v>
      </c>
      <c r="EJ221" s="44" t="str">
        <f>ZZZ__FnCalls!F135</f>
        <v>Sep 2020</v>
      </c>
      <c r="EK221" s="44" t="str">
        <f>ZZZ__FnCalls!F136</f>
        <v>Oct 2020</v>
      </c>
      <c r="EL221" s="44" t="str">
        <f>ZZZ__FnCalls!F137</f>
        <v>Nov 2020</v>
      </c>
      <c r="EM221" s="44" t="str">
        <f>ZZZ__FnCalls!F138</f>
        <v>Dec 2020</v>
      </c>
      <c r="EN221" s="45" t="str">
        <f>ZZZ__FnCalls!F127</f>
        <v>Jan 2020</v>
      </c>
    </row>
    <row r="222" spans="1:144" ht="12.75" customHeight="1">
      <c r="A222" s="2" t="str">
        <f>"Output_stdev_1"</f>
        <v>Output_stdev_1</v>
      </c>
    </row>
    <row r="223" spans="1:144" ht="12.75" customHeight="1">
      <c r="B223" s="19" t="str">
        <f>ZZZ__FnCalls!F7</f>
        <v>Jan 2010</v>
      </c>
      <c r="C223" s="20" t="str">
        <f>ZZZ__FnCalls!F8</f>
        <v>Feb 2010</v>
      </c>
      <c r="D223" s="20" t="str">
        <f>ZZZ__FnCalls!F9</f>
        <v>Mar 2010</v>
      </c>
      <c r="E223" s="20" t="str">
        <f>ZZZ__FnCalls!F10</f>
        <v>Apr 2010</v>
      </c>
      <c r="F223" s="20" t="str">
        <f>ZZZ__FnCalls!F11</f>
        <v>May 2010</v>
      </c>
      <c r="G223" s="20" t="str">
        <f>ZZZ__FnCalls!F12</f>
        <v>Jun 2010</v>
      </c>
      <c r="H223" s="20" t="str">
        <f>ZZZ__FnCalls!F13</f>
        <v>Jul 2010</v>
      </c>
      <c r="I223" s="20" t="str">
        <f>ZZZ__FnCalls!F14</f>
        <v>Aug 2010</v>
      </c>
      <c r="J223" s="20" t="str">
        <f>ZZZ__FnCalls!F15</f>
        <v>Sep 2010</v>
      </c>
      <c r="K223" s="20" t="str">
        <f>ZZZ__FnCalls!F16</f>
        <v>Oct 2010</v>
      </c>
      <c r="L223" s="20" t="str">
        <f>ZZZ__FnCalls!F17</f>
        <v>Nov 2010</v>
      </c>
      <c r="M223" s="20" t="str">
        <f>ZZZ__FnCalls!F18</f>
        <v>Dec 2010</v>
      </c>
      <c r="N223" s="21" t="str">
        <f>ZZZ__FnCalls!H7</f>
        <v>2010</v>
      </c>
      <c r="O223" s="20" t="str">
        <f>ZZZ__FnCalls!F19</f>
        <v>Jan 2011</v>
      </c>
      <c r="P223" s="20" t="str">
        <f>ZZZ__FnCalls!F20</f>
        <v>Feb 2011</v>
      </c>
      <c r="Q223" s="20" t="str">
        <f>ZZZ__FnCalls!F21</f>
        <v>Mar 2011</v>
      </c>
      <c r="R223" s="20" t="str">
        <f>ZZZ__FnCalls!F22</f>
        <v>Apr 2011</v>
      </c>
      <c r="S223" s="20" t="str">
        <f>ZZZ__FnCalls!F23</f>
        <v>May 2011</v>
      </c>
      <c r="T223" s="20" t="str">
        <f>ZZZ__FnCalls!F24</f>
        <v>Jun 2011</v>
      </c>
      <c r="U223" s="20" t="str">
        <f>ZZZ__FnCalls!F25</f>
        <v>Jul 2011</v>
      </c>
      <c r="V223" s="20" t="str">
        <f>ZZZ__FnCalls!F26</f>
        <v>Aug 2011</v>
      </c>
      <c r="W223" s="20" t="str">
        <f>ZZZ__FnCalls!F27</f>
        <v>Sep 2011</v>
      </c>
      <c r="X223" s="20" t="str">
        <f>ZZZ__FnCalls!F28</f>
        <v>Oct 2011</v>
      </c>
      <c r="Y223" s="20" t="str">
        <f>ZZZ__FnCalls!F29</f>
        <v>Nov 2011</v>
      </c>
      <c r="Z223" s="20" t="str">
        <f>ZZZ__FnCalls!F30</f>
        <v>Dec 2011</v>
      </c>
      <c r="AA223" s="21" t="str">
        <f>ZZZ__FnCalls!H19</f>
        <v>2011</v>
      </c>
      <c r="AB223" s="20" t="str">
        <f>ZZZ__FnCalls!F31</f>
        <v>Jan 2012</v>
      </c>
      <c r="AC223" s="20" t="str">
        <f>ZZZ__FnCalls!F32</f>
        <v>Feb 2012</v>
      </c>
      <c r="AD223" s="20" t="str">
        <f>ZZZ__FnCalls!F33</f>
        <v>Mar 2012</v>
      </c>
      <c r="AE223" s="20" t="str">
        <f>ZZZ__FnCalls!F34</f>
        <v>Apr 2012</v>
      </c>
      <c r="AF223" s="20" t="str">
        <f>ZZZ__FnCalls!F35</f>
        <v>May 2012</v>
      </c>
      <c r="AG223" s="20" t="str">
        <f>ZZZ__FnCalls!F36</f>
        <v>Jun 2012</v>
      </c>
      <c r="AH223" s="20" t="str">
        <f>ZZZ__FnCalls!F37</f>
        <v>Jul 2012</v>
      </c>
      <c r="AI223" s="20" t="str">
        <f>ZZZ__FnCalls!F38</f>
        <v>Aug 2012</v>
      </c>
      <c r="AJ223" s="20" t="str">
        <f>ZZZ__FnCalls!F39</f>
        <v>Sep 2012</v>
      </c>
      <c r="AK223" s="20" t="str">
        <f>ZZZ__FnCalls!F40</f>
        <v>Oct 2012</v>
      </c>
      <c r="AL223" s="20" t="str">
        <f>ZZZ__FnCalls!F41</f>
        <v>Nov 2012</v>
      </c>
      <c r="AM223" s="20" t="str">
        <f>ZZZ__FnCalls!F42</f>
        <v>Dec 2012</v>
      </c>
      <c r="AN223" s="21" t="str">
        <f>ZZZ__FnCalls!H31</f>
        <v>2012</v>
      </c>
      <c r="AO223" s="20" t="str">
        <f>ZZZ__FnCalls!F43</f>
        <v>Jan 2013</v>
      </c>
      <c r="AP223" s="20" t="str">
        <f>ZZZ__FnCalls!F44</f>
        <v>Feb 2013</v>
      </c>
      <c r="AQ223" s="20" t="str">
        <f>ZZZ__FnCalls!F45</f>
        <v>Mar 2013</v>
      </c>
      <c r="AR223" s="20" t="str">
        <f>ZZZ__FnCalls!F46</f>
        <v>Apr 2013</v>
      </c>
      <c r="AS223" s="20" t="str">
        <f>ZZZ__FnCalls!F47</f>
        <v>May 2013</v>
      </c>
      <c r="AT223" s="20" t="str">
        <f>ZZZ__FnCalls!F48</f>
        <v>Jun 2013</v>
      </c>
      <c r="AU223" s="20" t="str">
        <f>ZZZ__FnCalls!F49</f>
        <v>Jul 2013</v>
      </c>
      <c r="AV223" s="20" t="str">
        <f>ZZZ__FnCalls!F50</f>
        <v>Aug 2013</v>
      </c>
      <c r="AW223" s="20" t="str">
        <f>ZZZ__FnCalls!F51</f>
        <v>Sep 2013</v>
      </c>
      <c r="AX223" s="20" t="str">
        <f>ZZZ__FnCalls!F52</f>
        <v>Oct 2013</v>
      </c>
      <c r="AY223" s="20" t="str">
        <f>ZZZ__FnCalls!F53</f>
        <v>Nov 2013</v>
      </c>
      <c r="AZ223" s="20" t="str">
        <f>ZZZ__FnCalls!F54</f>
        <v>Dec 2013</v>
      </c>
      <c r="BA223" s="21" t="str">
        <f>ZZZ__FnCalls!H43</f>
        <v>2013</v>
      </c>
      <c r="BB223" s="20" t="str">
        <f>ZZZ__FnCalls!F55</f>
        <v>Jan 2014</v>
      </c>
      <c r="BC223" s="20" t="str">
        <f>ZZZ__FnCalls!F56</f>
        <v>Feb 2014</v>
      </c>
      <c r="BD223" s="20" t="str">
        <f>ZZZ__FnCalls!F57</f>
        <v>Mar 2014</v>
      </c>
      <c r="BE223" s="20" t="str">
        <f>ZZZ__FnCalls!F58</f>
        <v>Apr 2014</v>
      </c>
      <c r="BF223" s="20" t="str">
        <f>ZZZ__FnCalls!F59</f>
        <v>May 2014</v>
      </c>
      <c r="BG223" s="20" t="str">
        <f>ZZZ__FnCalls!F60</f>
        <v>Jun 2014</v>
      </c>
      <c r="BH223" s="20" t="str">
        <f>ZZZ__FnCalls!F61</f>
        <v>Jul 2014</v>
      </c>
      <c r="BI223" s="20" t="str">
        <f>ZZZ__FnCalls!F62</f>
        <v>Aug 2014</v>
      </c>
      <c r="BJ223" s="20" t="str">
        <f>ZZZ__FnCalls!F63</f>
        <v>Sep 2014</v>
      </c>
      <c r="BK223" s="20" t="str">
        <f>ZZZ__FnCalls!F64</f>
        <v>Oct 2014</v>
      </c>
      <c r="BL223" s="20" t="str">
        <f>ZZZ__FnCalls!F65</f>
        <v>Nov 2014</v>
      </c>
      <c r="BM223" s="20" t="str">
        <f>ZZZ__FnCalls!F66</f>
        <v>Dec 2014</v>
      </c>
      <c r="BN223" s="21" t="str">
        <f>ZZZ__FnCalls!H55</f>
        <v>2014</v>
      </c>
      <c r="BO223" s="20" t="str">
        <f>ZZZ__FnCalls!F67</f>
        <v>Jan 2015</v>
      </c>
      <c r="BP223" s="20" t="str">
        <f>ZZZ__FnCalls!F68</f>
        <v>Feb 2015</v>
      </c>
      <c r="BQ223" s="20" t="str">
        <f>ZZZ__FnCalls!F69</f>
        <v>Mar 2015</v>
      </c>
      <c r="BR223" s="20" t="str">
        <f>ZZZ__FnCalls!F70</f>
        <v>Apr 2015</v>
      </c>
      <c r="BS223" s="20" t="str">
        <f>ZZZ__FnCalls!F71</f>
        <v>May 2015</v>
      </c>
      <c r="BT223" s="20" t="str">
        <f>ZZZ__FnCalls!F72</f>
        <v>Jun 2015</v>
      </c>
      <c r="BU223" s="20" t="str">
        <f>ZZZ__FnCalls!F73</f>
        <v>Jul 2015</v>
      </c>
      <c r="BV223" s="20" t="str">
        <f>ZZZ__FnCalls!F74</f>
        <v>Aug 2015</v>
      </c>
      <c r="BW223" s="20" t="str">
        <f>ZZZ__FnCalls!F75</f>
        <v>Sep 2015</v>
      </c>
      <c r="BX223" s="20" t="str">
        <f>ZZZ__FnCalls!F76</f>
        <v>Oct 2015</v>
      </c>
      <c r="BY223" s="20" t="str">
        <f>ZZZ__FnCalls!F77</f>
        <v>Nov 2015</v>
      </c>
      <c r="BZ223" s="20" t="str">
        <f>ZZZ__FnCalls!F78</f>
        <v>Dec 2015</v>
      </c>
      <c r="CA223" s="21" t="str">
        <f>ZZZ__FnCalls!H67</f>
        <v>2015</v>
      </c>
      <c r="CB223" s="20" t="str">
        <f>ZZZ__FnCalls!F79</f>
        <v>Jan 2016</v>
      </c>
      <c r="CC223" s="20" t="str">
        <f>ZZZ__FnCalls!F80</f>
        <v>Feb 2016</v>
      </c>
      <c r="CD223" s="20" t="str">
        <f>ZZZ__FnCalls!F81</f>
        <v>Mar 2016</v>
      </c>
      <c r="CE223" s="20" t="str">
        <f>ZZZ__FnCalls!F82</f>
        <v>Apr 2016</v>
      </c>
      <c r="CF223" s="20" t="str">
        <f>ZZZ__FnCalls!F83</f>
        <v>May 2016</v>
      </c>
      <c r="CG223" s="20" t="str">
        <f>ZZZ__FnCalls!F84</f>
        <v>Jun 2016</v>
      </c>
      <c r="CH223" s="20" t="str">
        <f>ZZZ__FnCalls!F85</f>
        <v>Jul 2016</v>
      </c>
      <c r="CI223" s="20" t="str">
        <f>ZZZ__FnCalls!F86</f>
        <v>Aug 2016</v>
      </c>
      <c r="CJ223" s="20" t="str">
        <f>ZZZ__FnCalls!F87</f>
        <v>Sep 2016</v>
      </c>
      <c r="CK223" s="20" t="str">
        <f>ZZZ__FnCalls!F88</f>
        <v>Oct 2016</v>
      </c>
      <c r="CL223" s="20" t="str">
        <f>ZZZ__FnCalls!F89</f>
        <v>Nov 2016</v>
      </c>
      <c r="CM223" s="20" t="str">
        <f>ZZZ__FnCalls!F90</f>
        <v>Dec 2016</v>
      </c>
      <c r="CN223" s="21" t="str">
        <f>ZZZ__FnCalls!H79</f>
        <v>2016</v>
      </c>
      <c r="CO223" s="20" t="str">
        <f>ZZZ__FnCalls!F91</f>
        <v>Jan 2017</v>
      </c>
      <c r="CP223" s="20" t="str">
        <f>ZZZ__FnCalls!F92</f>
        <v>Feb 2017</v>
      </c>
      <c r="CQ223" s="20" t="str">
        <f>ZZZ__FnCalls!F93</f>
        <v>Mar 2017</v>
      </c>
      <c r="CR223" s="20" t="str">
        <f>ZZZ__FnCalls!F94</f>
        <v>Apr 2017</v>
      </c>
      <c r="CS223" s="20" t="str">
        <f>ZZZ__FnCalls!F95</f>
        <v>May 2017</v>
      </c>
      <c r="CT223" s="20" t="str">
        <f>ZZZ__FnCalls!F96</f>
        <v>Jun 2017</v>
      </c>
      <c r="CU223" s="20" t="str">
        <f>ZZZ__FnCalls!F97</f>
        <v>Jul 2017</v>
      </c>
      <c r="CV223" s="20" t="str">
        <f>ZZZ__FnCalls!F98</f>
        <v>Aug 2017</v>
      </c>
      <c r="CW223" s="20" t="str">
        <f>ZZZ__FnCalls!F99</f>
        <v>Sep 2017</v>
      </c>
      <c r="CX223" s="20" t="str">
        <f>ZZZ__FnCalls!F100</f>
        <v>Oct 2017</v>
      </c>
      <c r="CY223" s="20" t="str">
        <f>ZZZ__FnCalls!F101</f>
        <v>Nov 2017</v>
      </c>
      <c r="CZ223" s="20" t="str">
        <f>ZZZ__FnCalls!F102</f>
        <v>Dec 2017</v>
      </c>
      <c r="DA223" s="21" t="str">
        <f>ZZZ__FnCalls!H91</f>
        <v>2017</v>
      </c>
      <c r="DB223" s="20" t="str">
        <f>ZZZ__FnCalls!F103</f>
        <v>Jan 2018</v>
      </c>
      <c r="DC223" s="20" t="str">
        <f>ZZZ__FnCalls!F104</f>
        <v>Feb 2018</v>
      </c>
      <c r="DD223" s="20" t="str">
        <f>ZZZ__FnCalls!F105</f>
        <v>Mar 2018</v>
      </c>
      <c r="DE223" s="20" t="str">
        <f>ZZZ__FnCalls!F106</f>
        <v>Apr 2018</v>
      </c>
      <c r="DF223" s="20" t="str">
        <f>ZZZ__FnCalls!F107</f>
        <v>May 2018</v>
      </c>
      <c r="DG223" s="20" t="str">
        <f>ZZZ__FnCalls!F108</f>
        <v>Jun 2018</v>
      </c>
      <c r="DH223" s="20" t="str">
        <f>ZZZ__FnCalls!F109</f>
        <v>Jul 2018</v>
      </c>
      <c r="DI223" s="20" t="str">
        <f>ZZZ__FnCalls!F110</f>
        <v>Aug 2018</v>
      </c>
      <c r="DJ223" s="20" t="str">
        <f>ZZZ__FnCalls!F111</f>
        <v>Sep 2018</v>
      </c>
      <c r="DK223" s="20" t="str">
        <f>ZZZ__FnCalls!F112</f>
        <v>Oct 2018</v>
      </c>
      <c r="DL223" s="20" t="str">
        <f>ZZZ__FnCalls!F113</f>
        <v>Nov 2018</v>
      </c>
      <c r="DM223" s="20" t="str">
        <f>ZZZ__FnCalls!F114</f>
        <v>Dec 2018</v>
      </c>
      <c r="DN223" s="21" t="str">
        <f>ZZZ__FnCalls!H103</f>
        <v>2018</v>
      </c>
      <c r="DO223" s="20" t="str">
        <f>ZZZ__FnCalls!F115</f>
        <v>Jan 2019</v>
      </c>
      <c r="DP223" s="20" t="str">
        <f>ZZZ__FnCalls!F116</f>
        <v>Feb 2019</v>
      </c>
      <c r="DQ223" s="20" t="str">
        <f>ZZZ__FnCalls!F117</f>
        <v>Mar 2019</v>
      </c>
      <c r="DR223" s="20" t="str">
        <f>ZZZ__FnCalls!F118</f>
        <v>Apr 2019</v>
      </c>
      <c r="DS223" s="20" t="str">
        <f>ZZZ__FnCalls!F119</f>
        <v>May 2019</v>
      </c>
      <c r="DT223" s="20" t="str">
        <f>ZZZ__FnCalls!F120</f>
        <v>Jun 2019</v>
      </c>
      <c r="DU223" s="20" t="str">
        <f>ZZZ__FnCalls!F121</f>
        <v>Jul 2019</v>
      </c>
      <c r="DV223" s="20" t="str">
        <f>ZZZ__FnCalls!F122</f>
        <v>Aug 2019</v>
      </c>
      <c r="DW223" s="20" t="str">
        <f>ZZZ__FnCalls!F123</f>
        <v>Sep 2019</v>
      </c>
      <c r="DX223" s="20" t="str">
        <f>ZZZ__FnCalls!F124</f>
        <v>Oct 2019</v>
      </c>
      <c r="DY223" s="20" t="str">
        <f>ZZZ__FnCalls!F125</f>
        <v>Nov 2019</v>
      </c>
      <c r="DZ223" s="20" t="str">
        <f>ZZZ__FnCalls!F126</f>
        <v>Dec 2019</v>
      </c>
      <c r="EA223" s="21" t="str">
        <f>ZZZ__FnCalls!H115</f>
        <v>2019</v>
      </c>
      <c r="EB223" s="20" t="str">
        <f>ZZZ__FnCalls!F127</f>
        <v>Jan 2020</v>
      </c>
      <c r="EC223" s="20" t="str">
        <f>ZZZ__FnCalls!F128</f>
        <v>Feb 2020</v>
      </c>
      <c r="ED223" s="20" t="str">
        <f>ZZZ__FnCalls!F129</f>
        <v>Mar 2020</v>
      </c>
      <c r="EE223" s="20" t="str">
        <f>ZZZ__FnCalls!F130</f>
        <v>Apr 2020</v>
      </c>
      <c r="EF223" s="20" t="str">
        <f>ZZZ__FnCalls!F131</f>
        <v>May 2020</v>
      </c>
      <c r="EG223" s="20" t="str">
        <f>ZZZ__FnCalls!F132</f>
        <v>Jun 2020</v>
      </c>
      <c r="EH223" s="20" t="str">
        <f>ZZZ__FnCalls!F133</f>
        <v>Jul 2020</v>
      </c>
      <c r="EI223" s="20" t="str">
        <f>ZZZ__FnCalls!F134</f>
        <v>Aug 2020</v>
      </c>
      <c r="EJ223" s="20" t="str">
        <f>ZZZ__FnCalls!F135</f>
        <v>Sep 2020</v>
      </c>
      <c r="EK223" s="20" t="str">
        <f>ZZZ__FnCalls!F136</f>
        <v>Oct 2020</v>
      </c>
      <c r="EL223" s="20" t="str">
        <f>ZZZ__FnCalls!F137</f>
        <v>Nov 2020</v>
      </c>
      <c r="EM223" s="20" t="str">
        <f>ZZZ__FnCalls!F138</f>
        <v>Dec 2020</v>
      </c>
      <c r="EN223" s="21" t="str">
        <f>ZZZ__FnCalls!H127</f>
        <v>2020</v>
      </c>
    </row>
    <row r="224" spans="1:144" ht="12.75" customHeight="1">
      <c r="A224" s="5"/>
      <c r="B224" s="44">
        <f>ZZZ__FnCalls!A7</f>
        <v>40179</v>
      </c>
      <c r="C224" s="44">
        <f>ZZZ__FnCalls!A8</f>
        <v>40210</v>
      </c>
      <c r="D224" s="44">
        <f>ZZZ__FnCalls!A9</f>
        <v>40238</v>
      </c>
      <c r="E224" s="44">
        <f>ZZZ__FnCalls!A10</f>
        <v>40269</v>
      </c>
      <c r="F224" s="44">
        <f>ZZZ__FnCalls!A11</f>
        <v>40299</v>
      </c>
      <c r="G224" s="44">
        <f>ZZZ__FnCalls!A12</f>
        <v>40330</v>
      </c>
      <c r="H224" s="44">
        <f>ZZZ__FnCalls!A13</f>
        <v>40360</v>
      </c>
      <c r="I224" s="44">
        <f>ZZZ__FnCalls!A14</f>
        <v>40391</v>
      </c>
      <c r="J224" s="44">
        <f>ZZZ__FnCalls!A15</f>
        <v>40422</v>
      </c>
      <c r="K224" s="44">
        <f>ZZZ__FnCalls!A16</f>
        <v>40452</v>
      </c>
      <c r="L224" s="44">
        <f>ZZZ__FnCalls!A17</f>
        <v>40483</v>
      </c>
      <c r="M224" s="44">
        <f>ZZZ__FnCalls!A18</f>
        <v>40513</v>
      </c>
      <c r="N224" s="45">
        <f>ZZZ__FnCalls!A7</f>
        <v>40179</v>
      </c>
      <c r="O224" s="44">
        <f>ZZZ__FnCalls!A19</f>
        <v>40544</v>
      </c>
      <c r="P224" s="44">
        <f>ZZZ__FnCalls!A20</f>
        <v>40575</v>
      </c>
      <c r="Q224" s="44">
        <f>ZZZ__FnCalls!A21</f>
        <v>40603</v>
      </c>
      <c r="R224" s="44">
        <f>ZZZ__FnCalls!A22</f>
        <v>40634</v>
      </c>
      <c r="S224" s="44">
        <f>ZZZ__FnCalls!A23</f>
        <v>40664</v>
      </c>
      <c r="T224" s="44">
        <f>ZZZ__FnCalls!A24</f>
        <v>40695</v>
      </c>
      <c r="U224" s="44">
        <f>ZZZ__FnCalls!A25</f>
        <v>40725</v>
      </c>
      <c r="V224" s="44">
        <f>ZZZ__FnCalls!A26</f>
        <v>40756</v>
      </c>
      <c r="W224" s="44">
        <f>ZZZ__FnCalls!A27</f>
        <v>40787</v>
      </c>
      <c r="X224" s="44">
        <f>ZZZ__FnCalls!A28</f>
        <v>40817</v>
      </c>
      <c r="Y224" s="44">
        <f>ZZZ__FnCalls!A29</f>
        <v>40848</v>
      </c>
      <c r="Z224" s="44">
        <f>ZZZ__FnCalls!A30</f>
        <v>40878</v>
      </c>
      <c r="AA224" s="45">
        <f>ZZZ__FnCalls!A19</f>
        <v>40544</v>
      </c>
      <c r="AB224" s="44">
        <f>ZZZ__FnCalls!A31</f>
        <v>40909</v>
      </c>
      <c r="AC224" s="44">
        <f>ZZZ__FnCalls!A32</f>
        <v>40940</v>
      </c>
      <c r="AD224" s="44">
        <f>ZZZ__FnCalls!A33</f>
        <v>40969</v>
      </c>
      <c r="AE224" s="44">
        <f>ZZZ__FnCalls!A34</f>
        <v>41000</v>
      </c>
      <c r="AF224" s="44">
        <f>ZZZ__FnCalls!A35</f>
        <v>41030</v>
      </c>
      <c r="AG224" s="44">
        <f>ZZZ__FnCalls!A36</f>
        <v>41061</v>
      </c>
      <c r="AH224" s="44">
        <f>ZZZ__FnCalls!A37</f>
        <v>41091</v>
      </c>
      <c r="AI224" s="44">
        <f>ZZZ__FnCalls!A38</f>
        <v>41122</v>
      </c>
      <c r="AJ224" s="44">
        <f>ZZZ__FnCalls!A39</f>
        <v>41153</v>
      </c>
      <c r="AK224" s="44">
        <f>ZZZ__FnCalls!A40</f>
        <v>41183</v>
      </c>
      <c r="AL224" s="44">
        <f>ZZZ__FnCalls!A41</f>
        <v>41214</v>
      </c>
      <c r="AM224" s="44">
        <f>ZZZ__FnCalls!A42</f>
        <v>41244</v>
      </c>
      <c r="AN224" s="45">
        <f>ZZZ__FnCalls!A31</f>
        <v>40909</v>
      </c>
      <c r="AO224" s="44">
        <f>ZZZ__FnCalls!A43</f>
        <v>41275</v>
      </c>
      <c r="AP224" s="44">
        <f>ZZZ__FnCalls!A44</f>
        <v>41306</v>
      </c>
      <c r="AQ224" s="44">
        <f>ZZZ__FnCalls!A45</f>
        <v>41334</v>
      </c>
      <c r="AR224" s="44">
        <f>ZZZ__FnCalls!A46</f>
        <v>41365</v>
      </c>
      <c r="AS224" s="44">
        <f>ZZZ__FnCalls!A47</f>
        <v>41395</v>
      </c>
      <c r="AT224" s="44">
        <f>ZZZ__FnCalls!A48</f>
        <v>41426</v>
      </c>
      <c r="AU224" s="44">
        <f>ZZZ__FnCalls!A49</f>
        <v>41456</v>
      </c>
      <c r="AV224" s="44">
        <f>ZZZ__FnCalls!A50</f>
        <v>41487</v>
      </c>
      <c r="AW224" s="44">
        <f>ZZZ__FnCalls!A51</f>
        <v>41518</v>
      </c>
      <c r="AX224" s="44">
        <f>ZZZ__FnCalls!A52</f>
        <v>41548</v>
      </c>
      <c r="AY224" s="44">
        <f>ZZZ__FnCalls!A53</f>
        <v>41579</v>
      </c>
      <c r="AZ224" s="44">
        <f>ZZZ__FnCalls!A54</f>
        <v>41609</v>
      </c>
      <c r="BA224" s="45">
        <f>ZZZ__FnCalls!A43</f>
        <v>41275</v>
      </c>
      <c r="BB224" s="44">
        <f>ZZZ__FnCalls!A55</f>
        <v>41640</v>
      </c>
      <c r="BC224" s="44">
        <f>ZZZ__FnCalls!A56</f>
        <v>41671</v>
      </c>
      <c r="BD224" s="44">
        <f>ZZZ__FnCalls!A57</f>
        <v>41699</v>
      </c>
      <c r="BE224" s="44">
        <f>ZZZ__FnCalls!A58</f>
        <v>41730</v>
      </c>
      <c r="BF224" s="44">
        <f>ZZZ__FnCalls!A59</f>
        <v>41760</v>
      </c>
      <c r="BG224" s="44">
        <f>ZZZ__FnCalls!A60</f>
        <v>41791</v>
      </c>
      <c r="BH224" s="44">
        <f>ZZZ__FnCalls!A61</f>
        <v>41821</v>
      </c>
      <c r="BI224" s="44">
        <f>ZZZ__FnCalls!A62</f>
        <v>41852</v>
      </c>
      <c r="BJ224" s="44">
        <f>ZZZ__FnCalls!A63</f>
        <v>41883</v>
      </c>
      <c r="BK224" s="44">
        <f>ZZZ__FnCalls!A64</f>
        <v>41913</v>
      </c>
      <c r="BL224" s="44">
        <f>ZZZ__FnCalls!A65</f>
        <v>41944</v>
      </c>
      <c r="BM224" s="44">
        <f>ZZZ__FnCalls!A66</f>
        <v>41974</v>
      </c>
      <c r="BN224" s="45">
        <f>ZZZ__FnCalls!A55</f>
        <v>41640</v>
      </c>
      <c r="BO224" s="44">
        <f>ZZZ__FnCalls!A67</f>
        <v>42005</v>
      </c>
      <c r="BP224" s="44">
        <f>ZZZ__FnCalls!A68</f>
        <v>42036</v>
      </c>
      <c r="BQ224" s="44">
        <f>ZZZ__FnCalls!A69</f>
        <v>42064</v>
      </c>
      <c r="BR224" s="44">
        <f>ZZZ__FnCalls!A70</f>
        <v>42095</v>
      </c>
      <c r="BS224" s="44">
        <f>ZZZ__FnCalls!A71</f>
        <v>42125</v>
      </c>
      <c r="BT224" s="44">
        <f>ZZZ__FnCalls!A72</f>
        <v>42156</v>
      </c>
      <c r="BU224" s="44">
        <f>ZZZ__FnCalls!A73</f>
        <v>42186</v>
      </c>
      <c r="BV224" s="44">
        <f>ZZZ__FnCalls!A74</f>
        <v>42217</v>
      </c>
      <c r="BW224" s="44">
        <f>ZZZ__FnCalls!A75</f>
        <v>42248</v>
      </c>
      <c r="BX224" s="44">
        <f>ZZZ__FnCalls!A76</f>
        <v>42278</v>
      </c>
      <c r="BY224" s="44">
        <f>ZZZ__FnCalls!A77</f>
        <v>42309</v>
      </c>
      <c r="BZ224" s="44">
        <f>ZZZ__FnCalls!A78</f>
        <v>42339</v>
      </c>
      <c r="CA224" s="45">
        <f>ZZZ__FnCalls!A67</f>
        <v>42005</v>
      </c>
      <c r="CB224" s="44">
        <f>ZZZ__FnCalls!A79</f>
        <v>42370</v>
      </c>
      <c r="CC224" s="44">
        <f>ZZZ__FnCalls!A80</f>
        <v>42401</v>
      </c>
      <c r="CD224" s="44">
        <f>ZZZ__FnCalls!A81</f>
        <v>42430</v>
      </c>
      <c r="CE224" s="44">
        <f>ZZZ__FnCalls!A82</f>
        <v>42461</v>
      </c>
      <c r="CF224" s="44">
        <f>ZZZ__FnCalls!A83</f>
        <v>42491</v>
      </c>
      <c r="CG224" s="44">
        <f>ZZZ__FnCalls!A84</f>
        <v>42522</v>
      </c>
      <c r="CH224" s="44">
        <f>ZZZ__FnCalls!A85</f>
        <v>42552</v>
      </c>
      <c r="CI224" s="44">
        <f>ZZZ__FnCalls!A86</f>
        <v>42583</v>
      </c>
      <c r="CJ224" s="44">
        <f>ZZZ__FnCalls!A87</f>
        <v>42614</v>
      </c>
      <c r="CK224" s="44">
        <f>ZZZ__FnCalls!A88</f>
        <v>42644</v>
      </c>
      <c r="CL224" s="44">
        <f>ZZZ__FnCalls!A89</f>
        <v>42675</v>
      </c>
      <c r="CM224" s="44">
        <f>ZZZ__FnCalls!A90</f>
        <v>42705</v>
      </c>
      <c r="CN224" s="45">
        <f>ZZZ__FnCalls!A79</f>
        <v>42370</v>
      </c>
      <c r="CO224" s="44">
        <f>ZZZ__FnCalls!A91</f>
        <v>42736</v>
      </c>
      <c r="CP224" s="44">
        <f>ZZZ__FnCalls!A92</f>
        <v>42767</v>
      </c>
      <c r="CQ224" s="44">
        <f>ZZZ__FnCalls!A93</f>
        <v>42795</v>
      </c>
      <c r="CR224" s="44">
        <f>ZZZ__FnCalls!A94</f>
        <v>42826</v>
      </c>
      <c r="CS224" s="44">
        <f>ZZZ__FnCalls!A95</f>
        <v>42856</v>
      </c>
      <c r="CT224" s="44">
        <f>ZZZ__FnCalls!A96</f>
        <v>42887</v>
      </c>
      <c r="CU224" s="44">
        <f>ZZZ__FnCalls!A97</f>
        <v>42917</v>
      </c>
      <c r="CV224" s="44">
        <f>ZZZ__FnCalls!A98</f>
        <v>42948</v>
      </c>
      <c r="CW224" s="44">
        <f>ZZZ__FnCalls!A99</f>
        <v>42979</v>
      </c>
      <c r="CX224" s="44">
        <f>ZZZ__FnCalls!A100</f>
        <v>43009</v>
      </c>
      <c r="CY224" s="44">
        <f>ZZZ__FnCalls!A101</f>
        <v>43040</v>
      </c>
      <c r="CZ224" s="44">
        <f>ZZZ__FnCalls!A102</f>
        <v>43070</v>
      </c>
      <c r="DA224" s="45">
        <f>ZZZ__FnCalls!A91</f>
        <v>42736</v>
      </c>
      <c r="DB224" s="44">
        <f>ZZZ__FnCalls!A103</f>
        <v>43101</v>
      </c>
      <c r="DC224" s="44">
        <f>ZZZ__FnCalls!A104</f>
        <v>43132</v>
      </c>
      <c r="DD224" s="44">
        <f>ZZZ__FnCalls!A105</f>
        <v>43160</v>
      </c>
      <c r="DE224" s="44">
        <f>ZZZ__FnCalls!A106</f>
        <v>43191</v>
      </c>
      <c r="DF224" s="44">
        <f>ZZZ__FnCalls!A107</f>
        <v>43221</v>
      </c>
      <c r="DG224" s="44">
        <f>ZZZ__FnCalls!A108</f>
        <v>43252</v>
      </c>
      <c r="DH224" s="44">
        <f>ZZZ__FnCalls!A109</f>
        <v>43282</v>
      </c>
      <c r="DI224" s="44">
        <f>ZZZ__FnCalls!A110</f>
        <v>43313</v>
      </c>
      <c r="DJ224" s="44">
        <f>ZZZ__FnCalls!A111</f>
        <v>43344</v>
      </c>
      <c r="DK224" s="44">
        <f>ZZZ__FnCalls!A112</f>
        <v>43374</v>
      </c>
      <c r="DL224" s="44">
        <f>ZZZ__FnCalls!A113</f>
        <v>43405</v>
      </c>
      <c r="DM224" s="44">
        <f>ZZZ__FnCalls!A114</f>
        <v>43435</v>
      </c>
      <c r="DN224" s="45">
        <f>ZZZ__FnCalls!A103</f>
        <v>43101</v>
      </c>
      <c r="DO224" s="44">
        <f>ZZZ__FnCalls!A115</f>
        <v>43466</v>
      </c>
      <c r="DP224" s="44">
        <f>ZZZ__FnCalls!A116</f>
        <v>43497</v>
      </c>
      <c r="DQ224" s="44">
        <f>ZZZ__FnCalls!A117</f>
        <v>43525</v>
      </c>
      <c r="DR224" s="44">
        <f>ZZZ__FnCalls!A118</f>
        <v>43556</v>
      </c>
      <c r="DS224" s="44">
        <f>ZZZ__FnCalls!A119</f>
        <v>43586</v>
      </c>
      <c r="DT224" s="44">
        <f>ZZZ__FnCalls!A120</f>
        <v>43617</v>
      </c>
      <c r="DU224" s="44">
        <f>ZZZ__FnCalls!A121</f>
        <v>43647</v>
      </c>
      <c r="DV224" s="44">
        <f>ZZZ__FnCalls!A122</f>
        <v>43678</v>
      </c>
      <c r="DW224" s="44">
        <f>ZZZ__FnCalls!A123</f>
        <v>43709</v>
      </c>
      <c r="DX224" s="44">
        <f>ZZZ__FnCalls!A124</f>
        <v>43739</v>
      </c>
      <c r="DY224" s="44">
        <f>ZZZ__FnCalls!A125</f>
        <v>43770</v>
      </c>
      <c r="DZ224" s="44">
        <f>ZZZ__FnCalls!A126</f>
        <v>43800</v>
      </c>
      <c r="EA224" s="45">
        <f>ZZZ__FnCalls!A115</f>
        <v>43466</v>
      </c>
      <c r="EB224" s="44">
        <f>ZZZ__FnCalls!A127</f>
        <v>43831</v>
      </c>
      <c r="EC224" s="44">
        <f>ZZZ__FnCalls!A128</f>
        <v>43862</v>
      </c>
      <c r="ED224" s="44">
        <f>ZZZ__FnCalls!A129</f>
        <v>43891</v>
      </c>
      <c r="EE224" s="44">
        <f>ZZZ__FnCalls!A130</f>
        <v>43922</v>
      </c>
      <c r="EF224" s="44">
        <f>ZZZ__FnCalls!A131</f>
        <v>43952</v>
      </c>
      <c r="EG224" s="44">
        <f>ZZZ__FnCalls!A132</f>
        <v>43983</v>
      </c>
      <c r="EH224" s="44">
        <f>ZZZ__FnCalls!A133</f>
        <v>44013</v>
      </c>
      <c r="EI224" s="44">
        <f>ZZZ__FnCalls!A134</f>
        <v>44044</v>
      </c>
      <c r="EJ224" s="44">
        <f>ZZZ__FnCalls!A135</f>
        <v>44075</v>
      </c>
      <c r="EK224" s="44">
        <f>ZZZ__FnCalls!A136</f>
        <v>44105</v>
      </c>
      <c r="EL224" s="44">
        <f>ZZZ__FnCalls!A137</f>
        <v>44136</v>
      </c>
      <c r="EM224" s="44">
        <f>ZZZ__FnCalls!A138</f>
        <v>44166</v>
      </c>
      <c r="EN224" s="45">
        <f>ZZZ__FnCalls!A127</f>
        <v>43831</v>
      </c>
    </row>
    <row r="225" spans="1:144" ht="12.75" customHeight="1">
      <c r="A225" s="2" t="str">
        <f>"Output_stdev_2"</f>
        <v>Output_stdev_2</v>
      </c>
    </row>
    <row r="226" spans="1:144" ht="12.75" customHeight="1">
      <c r="B226" s="19" t="str">
        <f>ZZZ__FnCalls!F7</f>
        <v>Jan 2010</v>
      </c>
      <c r="C226" s="20" t="str">
        <f>ZZZ__FnCalls!F8</f>
        <v>Feb 2010</v>
      </c>
      <c r="D226" s="20" t="str">
        <f>ZZZ__FnCalls!F9</f>
        <v>Mar 2010</v>
      </c>
      <c r="E226" s="20" t="str">
        <f>ZZZ__FnCalls!F10</f>
        <v>Apr 2010</v>
      </c>
      <c r="F226" s="20" t="str">
        <f>ZZZ__FnCalls!F11</f>
        <v>May 2010</v>
      </c>
      <c r="G226" s="20" t="str">
        <f>ZZZ__FnCalls!F12</f>
        <v>Jun 2010</v>
      </c>
      <c r="H226" s="20" t="str">
        <f>ZZZ__FnCalls!F13</f>
        <v>Jul 2010</v>
      </c>
      <c r="I226" s="20" t="str">
        <f>ZZZ__FnCalls!F14</f>
        <v>Aug 2010</v>
      </c>
      <c r="J226" s="20" t="str">
        <f>ZZZ__FnCalls!F15</f>
        <v>Sep 2010</v>
      </c>
      <c r="K226" s="20" t="str">
        <f>ZZZ__FnCalls!F16</f>
        <v>Oct 2010</v>
      </c>
      <c r="L226" s="20" t="str">
        <f>ZZZ__FnCalls!F17</f>
        <v>Nov 2010</v>
      </c>
      <c r="M226" s="20" t="str">
        <f>ZZZ__FnCalls!F18</f>
        <v>Dec 2010</v>
      </c>
      <c r="N226" s="21" t="str">
        <f>ZZZ__FnCalls!H7</f>
        <v>2010</v>
      </c>
      <c r="O226" s="20" t="str">
        <f>ZZZ__FnCalls!F19</f>
        <v>Jan 2011</v>
      </c>
      <c r="P226" s="20" t="str">
        <f>ZZZ__FnCalls!F20</f>
        <v>Feb 2011</v>
      </c>
      <c r="Q226" s="20" t="str">
        <f>ZZZ__FnCalls!F21</f>
        <v>Mar 2011</v>
      </c>
      <c r="R226" s="20" t="str">
        <f>ZZZ__FnCalls!F22</f>
        <v>Apr 2011</v>
      </c>
      <c r="S226" s="20" t="str">
        <f>ZZZ__FnCalls!F23</f>
        <v>May 2011</v>
      </c>
      <c r="T226" s="20" t="str">
        <f>ZZZ__FnCalls!F24</f>
        <v>Jun 2011</v>
      </c>
      <c r="U226" s="20" t="str">
        <f>ZZZ__FnCalls!F25</f>
        <v>Jul 2011</v>
      </c>
      <c r="V226" s="20" t="str">
        <f>ZZZ__FnCalls!F26</f>
        <v>Aug 2011</v>
      </c>
      <c r="W226" s="20" t="str">
        <f>ZZZ__FnCalls!F27</f>
        <v>Sep 2011</v>
      </c>
      <c r="X226" s="20" t="str">
        <f>ZZZ__FnCalls!F28</f>
        <v>Oct 2011</v>
      </c>
      <c r="Y226" s="20" t="str">
        <f>ZZZ__FnCalls!F29</f>
        <v>Nov 2011</v>
      </c>
      <c r="Z226" s="20" t="str">
        <f>ZZZ__FnCalls!F30</f>
        <v>Dec 2011</v>
      </c>
      <c r="AA226" s="21" t="str">
        <f>ZZZ__FnCalls!H19</f>
        <v>2011</v>
      </c>
      <c r="AB226" s="20" t="str">
        <f>ZZZ__FnCalls!F31</f>
        <v>Jan 2012</v>
      </c>
      <c r="AC226" s="20" t="str">
        <f>ZZZ__FnCalls!F32</f>
        <v>Feb 2012</v>
      </c>
      <c r="AD226" s="20" t="str">
        <f>ZZZ__FnCalls!F33</f>
        <v>Mar 2012</v>
      </c>
      <c r="AE226" s="20" t="str">
        <f>ZZZ__FnCalls!F34</f>
        <v>Apr 2012</v>
      </c>
      <c r="AF226" s="20" t="str">
        <f>ZZZ__FnCalls!F35</f>
        <v>May 2012</v>
      </c>
      <c r="AG226" s="20" t="str">
        <f>ZZZ__FnCalls!F36</f>
        <v>Jun 2012</v>
      </c>
      <c r="AH226" s="20" t="str">
        <f>ZZZ__FnCalls!F37</f>
        <v>Jul 2012</v>
      </c>
      <c r="AI226" s="20" t="str">
        <f>ZZZ__FnCalls!F38</f>
        <v>Aug 2012</v>
      </c>
      <c r="AJ226" s="20" t="str">
        <f>ZZZ__FnCalls!F39</f>
        <v>Sep 2012</v>
      </c>
      <c r="AK226" s="20" t="str">
        <f>ZZZ__FnCalls!F40</f>
        <v>Oct 2012</v>
      </c>
      <c r="AL226" s="20" t="str">
        <f>ZZZ__FnCalls!F41</f>
        <v>Nov 2012</v>
      </c>
      <c r="AM226" s="20" t="str">
        <f>ZZZ__FnCalls!F42</f>
        <v>Dec 2012</v>
      </c>
      <c r="AN226" s="21" t="str">
        <f>ZZZ__FnCalls!H31</f>
        <v>2012</v>
      </c>
      <c r="AO226" s="20" t="str">
        <f>ZZZ__FnCalls!F43</f>
        <v>Jan 2013</v>
      </c>
      <c r="AP226" s="20" t="str">
        <f>ZZZ__FnCalls!F44</f>
        <v>Feb 2013</v>
      </c>
      <c r="AQ226" s="20" t="str">
        <f>ZZZ__FnCalls!F45</f>
        <v>Mar 2013</v>
      </c>
      <c r="AR226" s="20" t="str">
        <f>ZZZ__FnCalls!F46</f>
        <v>Apr 2013</v>
      </c>
      <c r="AS226" s="20" t="str">
        <f>ZZZ__FnCalls!F47</f>
        <v>May 2013</v>
      </c>
      <c r="AT226" s="20" t="str">
        <f>ZZZ__FnCalls!F48</f>
        <v>Jun 2013</v>
      </c>
      <c r="AU226" s="20" t="str">
        <f>ZZZ__FnCalls!F49</f>
        <v>Jul 2013</v>
      </c>
      <c r="AV226" s="20" t="str">
        <f>ZZZ__FnCalls!F50</f>
        <v>Aug 2013</v>
      </c>
      <c r="AW226" s="20" t="str">
        <f>ZZZ__FnCalls!F51</f>
        <v>Sep 2013</v>
      </c>
      <c r="AX226" s="20" t="str">
        <f>ZZZ__FnCalls!F52</f>
        <v>Oct 2013</v>
      </c>
      <c r="AY226" s="20" t="str">
        <f>ZZZ__FnCalls!F53</f>
        <v>Nov 2013</v>
      </c>
      <c r="AZ226" s="20" t="str">
        <f>ZZZ__FnCalls!F54</f>
        <v>Dec 2013</v>
      </c>
      <c r="BA226" s="21" t="str">
        <f>ZZZ__FnCalls!H43</f>
        <v>2013</v>
      </c>
      <c r="BB226" s="20" t="str">
        <f>ZZZ__FnCalls!F55</f>
        <v>Jan 2014</v>
      </c>
      <c r="BC226" s="20" t="str">
        <f>ZZZ__FnCalls!F56</f>
        <v>Feb 2014</v>
      </c>
      <c r="BD226" s="20" t="str">
        <f>ZZZ__FnCalls!F57</f>
        <v>Mar 2014</v>
      </c>
      <c r="BE226" s="20" t="str">
        <f>ZZZ__FnCalls!F58</f>
        <v>Apr 2014</v>
      </c>
      <c r="BF226" s="20" t="str">
        <f>ZZZ__FnCalls!F59</f>
        <v>May 2014</v>
      </c>
      <c r="BG226" s="20" t="str">
        <f>ZZZ__FnCalls!F60</f>
        <v>Jun 2014</v>
      </c>
      <c r="BH226" s="20" t="str">
        <f>ZZZ__FnCalls!F61</f>
        <v>Jul 2014</v>
      </c>
      <c r="BI226" s="20" t="str">
        <f>ZZZ__FnCalls!F62</f>
        <v>Aug 2014</v>
      </c>
      <c r="BJ226" s="20" t="str">
        <f>ZZZ__FnCalls!F63</f>
        <v>Sep 2014</v>
      </c>
      <c r="BK226" s="20" t="str">
        <f>ZZZ__FnCalls!F64</f>
        <v>Oct 2014</v>
      </c>
      <c r="BL226" s="20" t="str">
        <f>ZZZ__FnCalls!F65</f>
        <v>Nov 2014</v>
      </c>
      <c r="BM226" s="20" t="str">
        <f>ZZZ__FnCalls!F66</f>
        <v>Dec 2014</v>
      </c>
      <c r="BN226" s="21" t="str">
        <f>ZZZ__FnCalls!H55</f>
        <v>2014</v>
      </c>
      <c r="BO226" s="20" t="str">
        <f>ZZZ__FnCalls!F67</f>
        <v>Jan 2015</v>
      </c>
      <c r="BP226" s="20" t="str">
        <f>ZZZ__FnCalls!F68</f>
        <v>Feb 2015</v>
      </c>
      <c r="BQ226" s="20" t="str">
        <f>ZZZ__FnCalls!F69</f>
        <v>Mar 2015</v>
      </c>
      <c r="BR226" s="20" t="str">
        <f>ZZZ__FnCalls!F70</f>
        <v>Apr 2015</v>
      </c>
      <c r="BS226" s="20" t="str">
        <f>ZZZ__FnCalls!F71</f>
        <v>May 2015</v>
      </c>
      <c r="BT226" s="20" t="str">
        <f>ZZZ__FnCalls!F72</f>
        <v>Jun 2015</v>
      </c>
      <c r="BU226" s="20" t="str">
        <f>ZZZ__FnCalls!F73</f>
        <v>Jul 2015</v>
      </c>
      <c r="BV226" s="20" t="str">
        <f>ZZZ__FnCalls!F74</f>
        <v>Aug 2015</v>
      </c>
      <c r="BW226" s="20" t="str">
        <f>ZZZ__FnCalls!F75</f>
        <v>Sep 2015</v>
      </c>
      <c r="BX226" s="20" t="str">
        <f>ZZZ__FnCalls!F76</f>
        <v>Oct 2015</v>
      </c>
      <c r="BY226" s="20" t="str">
        <f>ZZZ__FnCalls!F77</f>
        <v>Nov 2015</v>
      </c>
      <c r="BZ226" s="20" t="str">
        <f>ZZZ__FnCalls!F78</f>
        <v>Dec 2015</v>
      </c>
      <c r="CA226" s="21" t="str">
        <f>ZZZ__FnCalls!H67</f>
        <v>2015</v>
      </c>
      <c r="CB226" s="20" t="str">
        <f>ZZZ__FnCalls!F79</f>
        <v>Jan 2016</v>
      </c>
      <c r="CC226" s="20" t="str">
        <f>ZZZ__FnCalls!F80</f>
        <v>Feb 2016</v>
      </c>
      <c r="CD226" s="20" t="str">
        <f>ZZZ__FnCalls!F81</f>
        <v>Mar 2016</v>
      </c>
      <c r="CE226" s="20" t="str">
        <f>ZZZ__FnCalls!F82</f>
        <v>Apr 2016</v>
      </c>
      <c r="CF226" s="20" t="str">
        <f>ZZZ__FnCalls!F83</f>
        <v>May 2016</v>
      </c>
      <c r="CG226" s="20" t="str">
        <f>ZZZ__FnCalls!F84</f>
        <v>Jun 2016</v>
      </c>
      <c r="CH226" s="20" t="str">
        <f>ZZZ__FnCalls!F85</f>
        <v>Jul 2016</v>
      </c>
      <c r="CI226" s="20" t="str">
        <f>ZZZ__FnCalls!F86</f>
        <v>Aug 2016</v>
      </c>
      <c r="CJ226" s="20" t="str">
        <f>ZZZ__FnCalls!F87</f>
        <v>Sep 2016</v>
      </c>
      <c r="CK226" s="20" t="str">
        <f>ZZZ__FnCalls!F88</f>
        <v>Oct 2016</v>
      </c>
      <c r="CL226" s="20" t="str">
        <f>ZZZ__FnCalls!F89</f>
        <v>Nov 2016</v>
      </c>
      <c r="CM226" s="20" t="str">
        <f>ZZZ__FnCalls!F90</f>
        <v>Dec 2016</v>
      </c>
      <c r="CN226" s="21" t="str">
        <f>ZZZ__FnCalls!H79</f>
        <v>2016</v>
      </c>
      <c r="CO226" s="20" t="str">
        <f>ZZZ__FnCalls!F91</f>
        <v>Jan 2017</v>
      </c>
      <c r="CP226" s="20" t="str">
        <f>ZZZ__FnCalls!F92</f>
        <v>Feb 2017</v>
      </c>
      <c r="CQ226" s="20" t="str">
        <f>ZZZ__FnCalls!F93</f>
        <v>Mar 2017</v>
      </c>
      <c r="CR226" s="20" t="str">
        <f>ZZZ__FnCalls!F94</f>
        <v>Apr 2017</v>
      </c>
      <c r="CS226" s="20" t="str">
        <f>ZZZ__FnCalls!F95</f>
        <v>May 2017</v>
      </c>
      <c r="CT226" s="20" t="str">
        <f>ZZZ__FnCalls!F96</f>
        <v>Jun 2017</v>
      </c>
      <c r="CU226" s="20" t="str">
        <f>ZZZ__FnCalls!F97</f>
        <v>Jul 2017</v>
      </c>
      <c r="CV226" s="20" t="str">
        <f>ZZZ__FnCalls!F98</f>
        <v>Aug 2017</v>
      </c>
      <c r="CW226" s="20" t="str">
        <f>ZZZ__FnCalls!F99</f>
        <v>Sep 2017</v>
      </c>
      <c r="CX226" s="20" t="str">
        <f>ZZZ__FnCalls!F100</f>
        <v>Oct 2017</v>
      </c>
      <c r="CY226" s="20" t="str">
        <f>ZZZ__FnCalls!F101</f>
        <v>Nov 2017</v>
      </c>
      <c r="CZ226" s="20" t="str">
        <f>ZZZ__FnCalls!F102</f>
        <v>Dec 2017</v>
      </c>
      <c r="DA226" s="21" t="str">
        <f>ZZZ__FnCalls!H91</f>
        <v>2017</v>
      </c>
      <c r="DB226" s="20" t="str">
        <f>ZZZ__FnCalls!F103</f>
        <v>Jan 2018</v>
      </c>
      <c r="DC226" s="20" t="str">
        <f>ZZZ__FnCalls!F104</f>
        <v>Feb 2018</v>
      </c>
      <c r="DD226" s="20" t="str">
        <f>ZZZ__FnCalls!F105</f>
        <v>Mar 2018</v>
      </c>
      <c r="DE226" s="20" t="str">
        <f>ZZZ__FnCalls!F106</f>
        <v>Apr 2018</v>
      </c>
      <c r="DF226" s="20" t="str">
        <f>ZZZ__FnCalls!F107</f>
        <v>May 2018</v>
      </c>
      <c r="DG226" s="20" t="str">
        <f>ZZZ__FnCalls!F108</f>
        <v>Jun 2018</v>
      </c>
      <c r="DH226" s="20" t="str">
        <f>ZZZ__FnCalls!F109</f>
        <v>Jul 2018</v>
      </c>
      <c r="DI226" s="20" t="str">
        <f>ZZZ__FnCalls!F110</f>
        <v>Aug 2018</v>
      </c>
      <c r="DJ226" s="20" t="str">
        <f>ZZZ__FnCalls!F111</f>
        <v>Sep 2018</v>
      </c>
      <c r="DK226" s="20" t="str">
        <f>ZZZ__FnCalls!F112</f>
        <v>Oct 2018</v>
      </c>
      <c r="DL226" s="20" t="str">
        <f>ZZZ__FnCalls!F113</f>
        <v>Nov 2018</v>
      </c>
      <c r="DM226" s="20" t="str">
        <f>ZZZ__FnCalls!F114</f>
        <v>Dec 2018</v>
      </c>
      <c r="DN226" s="21" t="str">
        <f>ZZZ__FnCalls!H103</f>
        <v>2018</v>
      </c>
      <c r="DO226" s="20" t="str">
        <f>ZZZ__FnCalls!F115</f>
        <v>Jan 2019</v>
      </c>
      <c r="DP226" s="20" t="str">
        <f>ZZZ__FnCalls!F116</f>
        <v>Feb 2019</v>
      </c>
      <c r="DQ226" s="20" t="str">
        <f>ZZZ__FnCalls!F117</f>
        <v>Mar 2019</v>
      </c>
      <c r="DR226" s="20" t="str">
        <f>ZZZ__FnCalls!F118</f>
        <v>Apr 2019</v>
      </c>
      <c r="DS226" s="20" t="str">
        <f>ZZZ__FnCalls!F119</f>
        <v>May 2019</v>
      </c>
      <c r="DT226" s="20" t="str">
        <f>ZZZ__FnCalls!F120</f>
        <v>Jun 2019</v>
      </c>
      <c r="DU226" s="20" t="str">
        <f>ZZZ__FnCalls!F121</f>
        <v>Jul 2019</v>
      </c>
      <c r="DV226" s="20" t="str">
        <f>ZZZ__FnCalls!F122</f>
        <v>Aug 2019</v>
      </c>
      <c r="DW226" s="20" t="str">
        <f>ZZZ__FnCalls!F123</f>
        <v>Sep 2019</v>
      </c>
      <c r="DX226" s="20" t="str">
        <f>ZZZ__FnCalls!F124</f>
        <v>Oct 2019</v>
      </c>
      <c r="DY226" s="20" t="str">
        <f>ZZZ__FnCalls!F125</f>
        <v>Nov 2019</v>
      </c>
      <c r="DZ226" s="20" t="str">
        <f>ZZZ__FnCalls!F126</f>
        <v>Dec 2019</v>
      </c>
      <c r="EA226" s="21" t="str">
        <f>ZZZ__FnCalls!H115</f>
        <v>2019</v>
      </c>
      <c r="EB226" s="20" t="str">
        <f>ZZZ__FnCalls!F127</f>
        <v>Jan 2020</v>
      </c>
      <c r="EC226" s="20" t="str">
        <f>ZZZ__FnCalls!F128</f>
        <v>Feb 2020</v>
      </c>
      <c r="ED226" s="20" t="str">
        <f>ZZZ__FnCalls!F129</f>
        <v>Mar 2020</v>
      </c>
      <c r="EE226" s="20" t="str">
        <f>ZZZ__FnCalls!F130</f>
        <v>Apr 2020</v>
      </c>
      <c r="EF226" s="20" t="str">
        <f>ZZZ__FnCalls!F131</f>
        <v>May 2020</v>
      </c>
      <c r="EG226" s="20" t="str">
        <f>ZZZ__FnCalls!F132</f>
        <v>Jun 2020</v>
      </c>
      <c r="EH226" s="20" t="str">
        <f>ZZZ__FnCalls!F133</f>
        <v>Jul 2020</v>
      </c>
      <c r="EI226" s="20" t="str">
        <f>ZZZ__FnCalls!F134</f>
        <v>Aug 2020</v>
      </c>
      <c r="EJ226" s="20" t="str">
        <f>ZZZ__FnCalls!F135</f>
        <v>Sep 2020</v>
      </c>
      <c r="EK226" s="20" t="str">
        <f>ZZZ__FnCalls!F136</f>
        <v>Oct 2020</v>
      </c>
      <c r="EL226" s="20" t="str">
        <f>ZZZ__FnCalls!F137</f>
        <v>Nov 2020</v>
      </c>
      <c r="EM226" s="20" t="str">
        <f>ZZZ__FnCalls!F138</f>
        <v>Dec 2020</v>
      </c>
      <c r="EN226" s="21" t="str">
        <f>ZZZ__FnCalls!H127</f>
        <v>2020</v>
      </c>
    </row>
    <row r="227" spans="1:144" ht="12.75" customHeight="1">
      <c r="A227" s="5"/>
      <c r="B227" s="44" t="str">
        <f>ZZZ__FnCalls!F7</f>
        <v>Jan 2010</v>
      </c>
      <c r="C227" s="44" t="str">
        <f>ZZZ__FnCalls!F8</f>
        <v>Feb 2010</v>
      </c>
      <c r="D227" s="44" t="str">
        <f>ZZZ__FnCalls!F9</f>
        <v>Mar 2010</v>
      </c>
      <c r="E227" s="44" t="str">
        <f>ZZZ__FnCalls!F10</f>
        <v>Apr 2010</v>
      </c>
      <c r="F227" s="44" t="str">
        <f>ZZZ__FnCalls!F11</f>
        <v>May 2010</v>
      </c>
      <c r="G227" s="44" t="str">
        <f>ZZZ__FnCalls!F12</f>
        <v>Jun 2010</v>
      </c>
      <c r="H227" s="44" t="str">
        <f>ZZZ__FnCalls!F13</f>
        <v>Jul 2010</v>
      </c>
      <c r="I227" s="44" t="str">
        <f>ZZZ__FnCalls!F14</f>
        <v>Aug 2010</v>
      </c>
      <c r="J227" s="44" t="str">
        <f>ZZZ__FnCalls!F15</f>
        <v>Sep 2010</v>
      </c>
      <c r="K227" s="44" t="str">
        <f>ZZZ__FnCalls!F16</f>
        <v>Oct 2010</v>
      </c>
      <c r="L227" s="44" t="str">
        <f>ZZZ__FnCalls!F17</f>
        <v>Nov 2010</v>
      </c>
      <c r="M227" s="44" t="str">
        <f>ZZZ__FnCalls!F18</f>
        <v>Dec 2010</v>
      </c>
      <c r="N227" s="45" t="str">
        <f>ZZZ__FnCalls!F7</f>
        <v>Jan 2010</v>
      </c>
      <c r="O227" s="44" t="str">
        <f>ZZZ__FnCalls!F19</f>
        <v>Jan 2011</v>
      </c>
      <c r="P227" s="44" t="str">
        <f>ZZZ__FnCalls!F20</f>
        <v>Feb 2011</v>
      </c>
      <c r="Q227" s="44" t="str">
        <f>ZZZ__FnCalls!F21</f>
        <v>Mar 2011</v>
      </c>
      <c r="R227" s="44" t="str">
        <f>ZZZ__FnCalls!F22</f>
        <v>Apr 2011</v>
      </c>
      <c r="S227" s="44" t="str">
        <f>ZZZ__FnCalls!F23</f>
        <v>May 2011</v>
      </c>
      <c r="T227" s="44" t="str">
        <f>ZZZ__FnCalls!F24</f>
        <v>Jun 2011</v>
      </c>
      <c r="U227" s="44" t="str">
        <f>ZZZ__FnCalls!F25</f>
        <v>Jul 2011</v>
      </c>
      <c r="V227" s="44" t="str">
        <f>ZZZ__FnCalls!F26</f>
        <v>Aug 2011</v>
      </c>
      <c r="W227" s="44" t="str">
        <f>ZZZ__FnCalls!F27</f>
        <v>Sep 2011</v>
      </c>
      <c r="X227" s="44" t="str">
        <f>ZZZ__FnCalls!F28</f>
        <v>Oct 2011</v>
      </c>
      <c r="Y227" s="44" t="str">
        <f>ZZZ__FnCalls!F29</f>
        <v>Nov 2011</v>
      </c>
      <c r="Z227" s="44" t="str">
        <f>ZZZ__FnCalls!F30</f>
        <v>Dec 2011</v>
      </c>
      <c r="AA227" s="45" t="str">
        <f>ZZZ__FnCalls!F19</f>
        <v>Jan 2011</v>
      </c>
      <c r="AB227" s="44" t="str">
        <f>ZZZ__FnCalls!F31</f>
        <v>Jan 2012</v>
      </c>
      <c r="AC227" s="44" t="str">
        <f>ZZZ__FnCalls!F32</f>
        <v>Feb 2012</v>
      </c>
      <c r="AD227" s="44" t="str">
        <f>ZZZ__FnCalls!F33</f>
        <v>Mar 2012</v>
      </c>
      <c r="AE227" s="44" t="str">
        <f>ZZZ__FnCalls!F34</f>
        <v>Apr 2012</v>
      </c>
      <c r="AF227" s="44" t="str">
        <f>ZZZ__FnCalls!F35</f>
        <v>May 2012</v>
      </c>
      <c r="AG227" s="44" t="str">
        <f>ZZZ__FnCalls!F36</f>
        <v>Jun 2012</v>
      </c>
      <c r="AH227" s="44" t="str">
        <f>ZZZ__FnCalls!F37</f>
        <v>Jul 2012</v>
      </c>
      <c r="AI227" s="44" t="str">
        <f>ZZZ__FnCalls!F38</f>
        <v>Aug 2012</v>
      </c>
      <c r="AJ227" s="44" t="str">
        <f>ZZZ__FnCalls!F39</f>
        <v>Sep 2012</v>
      </c>
      <c r="AK227" s="44" t="str">
        <f>ZZZ__FnCalls!F40</f>
        <v>Oct 2012</v>
      </c>
      <c r="AL227" s="44" t="str">
        <f>ZZZ__FnCalls!F41</f>
        <v>Nov 2012</v>
      </c>
      <c r="AM227" s="44" t="str">
        <f>ZZZ__FnCalls!F42</f>
        <v>Dec 2012</v>
      </c>
      <c r="AN227" s="45" t="str">
        <f>ZZZ__FnCalls!F31</f>
        <v>Jan 2012</v>
      </c>
      <c r="AO227" s="44" t="str">
        <f>ZZZ__FnCalls!F43</f>
        <v>Jan 2013</v>
      </c>
      <c r="AP227" s="44" t="str">
        <f>ZZZ__FnCalls!F44</f>
        <v>Feb 2013</v>
      </c>
      <c r="AQ227" s="44" t="str">
        <f>ZZZ__FnCalls!F45</f>
        <v>Mar 2013</v>
      </c>
      <c r="AR227" s="44" t="str">
        <f>ZZZ__FnCalls!F46</f>
        <v>Apr 2013</v>
      </c>
      <c r="AS227" s="44" t="str">
        <f>ZZZ__FnCalls!F47</f>
        <v>May 2013</v>
      </c>
      <c r="AT227" s="44" t="str">
        <f>ZZZ__FnCalls!F48</f>
        <v>Jun 2013</v>
      </c>
      <c r="AU227" s="44" t="str">
        <f>ZZZ__FnCalls!F49</f>
        <v>Jul 2013</v>
      </c>
      <c r="AV227" s="44" t="str">
        <f>ZZZ__FnCalls!F50</f>
        <v>Aug 2013</v>
      </c>
      <c r="AW227" s="44" t="str">
        <f>ZZZ__FnCalls!F51</f>
        <v>Sep 2013</v>
      </c>
      <c r="AX227" s="44" t="str">
        <f>ZZZ__FnCalls!F52</f>
        <v>Oct 2013</v>
      </c>
      <c r="AY227" s="44" t="str">
        <f>ZZZ__FnCalls!F53</f>
        <v>Nov 2013</v>
      </c>
      <c r="AZ227" s="44" t="str">
        <f>ZZZ__FnCalls!F54</f>
        <v>Dec 2013</v>
      </c>
      <c r="BA227" s="45" t="str">
        <f>ZZZ__FnCalls!F43</f>
        <v>Jan 2013</v>
      </c>
      <c r="BB227" s="44" t="str">
        <f>ZZZ__FnCalls!F55</f>
        <v>Jan 2014</v>
      </c>
      <c r="BC227" s="44" t="str">
        <f>ZZZ__FnCalls!F56</f>
        <v>Feb 2014</v>
      </c>
      <c r="BD227" s="44" t="str">
        <f>ZZZ__FnCalls!F57</f>
        <v>Mar 2014</v>
      </c>
      <c r="BE227" s="44" t="str">
        <f>ZZZ__FnCalls!F58</f>
        <v>Apr 2014</v>
      </c>
      <c r="BF227" s="44" t="str">
        <f>ZZZ__FnCalls!F59</f>
        <v>May 2014</v>
      </c>
      <c r="BG227" s="44" t="str">
        <f>ZZZ__FnCalls!F60</f>
        <v>Jun 2014</v>
      </c>
      <c r="BH227" s="44" t="str">
        <f>ZZZ__FnCalls!F61</f>
        <v>Jul 2014</v>
      </c>
      <c r="BI227" s="44" t="str">
        <f>ZZZ__FnCalls!F62</f>
        <v>Aug 2014</v>
      </c>
      <c r="BJ227" s="44" t="str">
        <f>ZZZ__FnCalls!F63</f>
        <v>Sep 2014</v>
      </c>
      <c r="BK227" s="44" t="str">
        <f>ZZZ__FnCalls!F64</f>
        <v>Oct 2014</v>
      </c>
      <c r="BL227" s="44" t="str">
        <f>ZZZ__FnCalls!F65</f>
        <v>Nov 2014</v>
      </c>
      <c r="BM227" s="44" t="str">
        <f>ZZZ__FnCalls!F66</f>
        <v>Dec 2014</v>
      </c>
      <c r="BN227" s="45" t="str">
        <f>ZZZ__FnCalls!F55</f>
        <v>Jan 2014</v>
      </c>
      <c r="BO227" s="44" t="str">
        <f>ZZZ__FnCalls!F67</f>
        <v>Jan 2015</v>
      </c>
      <c r="BP227" s="44" t="str">
        <f>ZZZ__FnCalls!F68</f>
        <v>Feb 2015</v>
      </c>
      <c r="BQ227" s="44" t="str">
        <f>ZZZ__FnCalls!F69</f>
        <v>Mar 2015</v>
      </c>
      <c r="BR227" s="44" t="str">
        <f>ZZZ__FnCalls!F70</f>
        <v>Apr 2015</v>
      </c>
      <c r="BS227" s="44" t="str">
        <f>ZZZ__FnCalls!F71</f>
        <v>May 2015</v>
      </c>
      <c r="BT227" s="44" t="str">
        <f>ZZZ__FnCalls!F72</f>
        <v>Jun 2015</v>
      </c>
      <c r="BU227" s="44" t="str">
        <f>ZZZ__FnCalls!F73</f>
        <v>Jul 2015</v>
      </c>
      <c r="BV227" s="44" t="str">
        <f>ZZZ__FnCalls!F74</f>
        <v>Aug 2015</v>
      </c>
      <c r="BW227" s="44" t="str">
        <f>ZZZ__FnCalls!F75</f>
        <v>Sep 2015</v>
      </c>
      <c r="BX227" s="44" t="str">
        <f>ZZZ__FnCalls!F76</f>
        <v>Oct 2015</v>
      </c>
      <c r="BY227" s="44" t="str">
        <f>ZZZ__FnCalls!F77</f>
        <v>Nov 2015</v>
      </c>
      <c r="BZ227" s="44" t="str">
        <f>ZZZ__FnCalls!F78</f>
        <v>Dec 2015</v>
      </c>
      <c r="CA227" s="45" t="str">
        <f>ZZZ__FnCalls!F67</f>
        <v>Jan 2015</v>
      </c>
      <c r="CB227" s="44" t="str">
        <f>ZZZ__FnCalls!F79</f>
        <v>Jan 2016</v>
      </c>
      <c r="CC227" s="44" t="str">
        <f>ZZZ__FnCalls!F80</f>
        <v>Feb 2016</v>
      </c>
      <c r="CD227" s="44" t="str">
        <f>ZZZ__FnCalls!F81</f>
        <v>Mar 2016</v>
      </c>
      <c r="CE227" s="44" t="str">
        <f>ZZZ__FnCalls!F82</f>
        <v>Apr 2016</v>
      </c>
      <c r="CF227" s="44" t="str">
        <f>ZZZ__FnCalls!F83</f>
        <v>May 2016</v>
      </c>
      <c r="CG227" s="44" t="str">
        <f>ZZZ__FnCalls!F84</f>
        <v>Jun 2016</v>
      </c>
      <c r="CH227" s="44" t="str">
        <f>ZZZ__FnCalls!F85</f>
        <v>Jul 2016</v>
      </c>
      <c r="CI227" s="44" t="str">
        <f>ZZZ__FnCalls!F86</f>
        <v>Aug 2016</v>
      </c>
      <c r="CJ227" s="44" t="str">
        <f>ZZZ__FnCalls!F87</f>
        <v>Sep 2016</v>
      </c>
      <c r="CK227" s="44" t="str">
        <f>ZZZ__FnCalls!F88</f>
        <v>Oct 2016</v>
      </c>
      <c r="CL227" s="44" t="str">
        <f>ZZZ__FnCalls!F89</f>
        <v>Nov 2016</v>
      </c>
      <c r="CM227" s="44" t="str">
        <f>ZZZ__FnCalls!F90</f>
        <v>Dec 2016</v>
      </c>
      <c r="CN227" s="45" t="str">
        <f>ZZZ__FnCalls!F79</f>
        <v>Jan 2016</v>
      </c>
      <c r="CO227" s="44" t="str">
        <f>ZZZ__FnCalls!F91</f>
        <v>Jan 2017</v>
      </c>
      <c r="CP227" s="44" t="str">
        <f>ZZZ__FnCalls!F92</f>
        <v>Feb 2017</v>
      </c>
      <c r="CQ227" s="44" t="str">
        <f>ZZZ__FnCalls!F93</f>
        <v>Mar 2017</v>
      </c>
      <c r="CR227" s="44" t="str">
        <f>ZZZ__FnCalls!F94</f>
        <v>Apr 2017</v>
      </c>
      <c r="CS227" s="44" t="str">
        <f>ZZZ__FnCalls!F95</f>
        <v>May 2017</v>
      </c>
      <c r="CT227" s="44" t="str">
        <f>ZZZ__FnCalls!F96</f>
        <v>Jun 2017</v>
      </c>
      <c r="CU227" s="44" t="str">
        <f>ZZZ__FnCalls!F97</f>
        <v>Jul 2017</v>
      </c>
      <c r="CV227" s="44" t="str">
        <f>ZZZ__FnCalls!F98</f>
        <v>Aug 2017</v>
      </c>
      <c r="CW227" s="44" t="str">
        <f>ZZZ__FnCalls!F99</f>
        <v>Sep 2017</v>
      </c>
      <c r="CX227" s="44" t="str">
        <f>ZZZ__FnCalls!F100</f>
        <v>Oct 2017</v>
      </c>
      <c r="CY227" s="44" t="str">
        <f>ZZZ__FnCalls!F101</f>
        <v>Nov 2017</v>
      </c>
      <c r="CZ227" s="44" t="str">
        <f>ZZZ__FnCalls!F102</f>
        <v>Dec 2017</v>
      </c>
      <c r="DA227" s="45" t="str">
        <f>ZZZ__FnCalls!F91</f>
        <v>Jan 2017</v>
      </c>
      <c r="DB227" s="44" t="str">
        <f>ZZZ__FnCalls!F103</f>
        <v>Jan 2018</v>
      </c>
      <c r="DC227" s="44" t="str">
        <f>ZZZ__FnCalls!F104</f>
        <v>Feb 2018</v>
      </c>
      <c r="DD227" s="44" t="str">
        <f>ZZZ__FnCalls!F105</f>
        <v>Mar 2018</v>
      </c>
      <c r="DE227" s="44" t="str">
        <f>ZZZ__FnCalls!F106</f>
        <v>Apr 2018</v>
      </c>
      <c r="DF227" s="44" t="str">
        <f>ZZZ__FnCalls!F107</f>
        <v>May 2018</v>
      </c>
      <c r="DG227" s="44" t="str">
        <f>ZZZ__FnCalls!F108</f>
        <v>Jun 2018</v>
      </c>
      <c r="DH227" s="44" t="str">
        <f>ZZZ__FnCalls!F109</f>
        <v>Jul 2018</v>
      </c>
      <c r="DI227" s="44" t="str">
        <f>ZZZ__FnCalls!F110</f>
        <v>Aug 2018</v>
      </c>
      <c r="DJ227" s="44" t="str">
        <f>ZZZ__FnCalls!F111</f>
        <v>Sep 2018</v>
      </c>
      <c r="DK227" s="44" t="str">
        <f>ZZZ__FnCalls!F112</f>
        <v>Oct 2018</v>
      </c>
      <c r="DL227" s="44" t="str">
        <f>ZZZ__FnCalls!F113</f>
        <v>Nov 2018</v>
      </c>
      <c r="DM227" s="44" t="str">
        <f>ZZZ__FnCalls!F114</f>
        <v>Dec 2018</v>
      </c>
      <c r="DN227" s="45" t="str">
        <f>ZZZ__FnCalls!F103</f>
        <v>Jan 2018</v>
      </c>
      <c r="DO227" s="44" t="str">
        <f>ZZZ__FnCalls!F115</f>
        <v>Jan 2019</v>
      </c>
      <c r="DP227" s="44" t="str">
        <f>ZZZ__FnCalls!F116</f>
        <v>Feb 2019</v>
      </c>
      <c r="DQ227" s="44" t="str">
        <f>ZZZ__FnCalls!F117</f>
        <v>Mar 2019</v>
      </c>
      <c r="DR227" s="44" t="str">
        <f>ZZZ__FnCalls!F118</f>
        <v>Apr 2019</v>
      </c>
      <c r="DS227" s="44" t="str">
        <f>ZZZ__FnCalls!F119</f>
        <v>May 2019</v>
      </c>
      <c r="DT227" s="44" t="str">
        <f>ZZZ__FnCalls!F120</f>
        <v>Jun 2019</v>
      </c>
      <c r="DU227" s="44" t="str">
        <f>ZZZ__FnCalls!F121</f>
        <v>Jul 2019</v>
      </c>
      <c r="DV227" s="44" t="str">
        <f>ZZZ__FnCalls!F122</f>
        <v>Aug 2019</v>
      </c>
      <c r="DW227" s="44" t="str">
        <f>ZZZ__FnCalls!F123</f>
        <v>Sep 2019</v>
      </c>
      <c r="DX227" s="44" t="str">
        <f>ZZZ__FnCalls!F124</f>
        <v>Oct 2019</v>
      </c>
      <c r="DY227" s="44" t="str">
        <f>ZZZ__FnCalls!F125</f>
        <v>Nov 2019</v>
      </c>
      <c r="DZ227" s="44" t="str">
        <f>ZZZ__FnCalls!F126</f>
        <v>Dec 2019</v>
      </c>
      <c r="EA227" s="45" t="str">
        <f>ZZZ__FnCalls!F115</f>
        <v>Jan 2019</v>
      </c>
      <c r="EB227" s="44" t="str">
        <f>ZZZ__FnCalls!F127</f>
        <v>Jan 2020</v>
      </c>
      <c r="EC227" s="44" t="str">
        <f>ZZZ__FnCalls!F128</f>
        <v>Feb 2020</v>
      </c>
      <c r="ED227" s="44" t="str">
        <f>ZZZ__FnCalls!F129</f>
        <v>Mar 2020</v>
      </c>
      <c r="EE227" s="44" t="str">
        <f>ZZZ__FnCalls!F130</f>
        <v>Apr 2020</v>
      </c>
      <c r="EF227" s="44" t="str">
        <f>ZZZ__FnCalls!F131</f>
        <v>May 2020</v>
      </c>
      <c r="EG227" s="44" t="str">
        <f>ZZZ__FnCalls!F132</f>
        <v>Jun 2020</v>
      </c>
      <c r="EH227" s="44" t="str">
        <f>ZZZ__FnCalls!F133</f>
        <v>Jul 2020</v>
      </c>
      <c r="EI227" s="44" t="str">
        <f>ZZZ__FnCalls!F134</f>
        <v>Aug 2020</v>
      </c>
      <c r="EJ227" s="44" t="str">
        <f>ZZZ__FnCalls!F135</f>
        <v>Sep 2020</v>
      </c>
      <c r="EK227" s="44" t="str">
        <f>ZZZ__FnCalls!F136</f>
        <v>Oct 2020</v>
      </c>
      <c r="EL227" s="44" t="str">
        <f>ZZZ__FnCalls!F137</f>
        <v>Nov 2020</v>
      </c>
      <c r="EM227" s="44" t="str">
        <f>ZZZ__FnCalls!F138</f>
        <v>Dec 2020</v>
      </c>
      <c r="EN227" s="45" t="str">
        <f>ZZZ__FnCalls!F127</f>
        <v>Jan 2020</v>
      </c>
    </row>
    <row r="228" spans="1:144" ht="12.75" customHeight="1">
      <c r="A228" s="2" t="str">
        <f>"Output_Potential_mean_1"</f>
        <v>Output_Potential_mean_1</v>
      </c>
    </row>
    <row r="229" spans="1:144" ht="12.75" customHeight="1">
      <c r="B229" s="19" t="str">
        <f>ZZZ__FnCalls!F7</f>
        <v>Jan 2010</v>
      </c>
      <c r="C229" s="20" t="str">
        <f>ZZZ__FnCalls!F8</f>
        <v>Feb 2010</v>
      </c>
      <c r="D229" s="20" t="str">
        <f>ZZZ__FnCalls!F9</f>
        <v>Mar 2010</v>
      </c>
      <c r="E229" s="20" t="str">
        <f>ZZZ__FnCalls!F10</f>
        <v>Apr 2010</v>
      </c>
      <c r="F229" s="20" t="str">
        <f>ZZZ__FnCalls!F11</f>
        <v>May 2010</v>
      </c>
      <c r="G229" s="20" t="str">
        <f>ZZZ__FnCalls!F12</f>
        <v>Jun 2010</v>
      </c>
      <c r="H229" s="20" t="str">
        <f>ZZZ__FnCalls!F13</f>
        <v>Jul 2010</v>
      </c>
      <c r="I229" s="20" t="str">
        <f>ZZZ__FnCalls!F14</f>
        <v>Aug 2010</v>
      </c>
      <c r="J229" s="20" t="str">
        <f>ZZZ__FnCalls!F15</f>
        <v>Sep 2010</v>
      </c>
      <c r="K229" s="20" t="str">
        <f>ZZZ__FnCalls!F16</f>
        <v>Oct 2010</v>
      </c>
      <c r="L229" s="20" t="str">
        <f>ZZZ__FnCalls!F17</f>
        <v>Nov 2010</v>
      </c>
      <c r="M229" s="20" t="str">
        <f>ZZZ__FnCalls!F18</f>
        <v>Dec 2010</v>
      </c>
      <c r="N229" s="21" t="str">
        <f>ZZZ__FnCalls!H7</f>
        <v>2010</v>
      </c>
      <c r="O229" s="20" t="str">
        <f>ZZZ__FnCalls!F19</f>
        <v>Jan 2011</v>
      </c>
      <c r="P229" s="20" t="str">
        <f>ZZZ__FnCalls!F20</f>
        <v>Feb 2011</v>
      </c>
      <c r="Q229" s="20" t="str">
        <f>ZZZ__FnCalls!F21</f>
        <v>Mar 2011</v>
      </c>
      <c r="R229" s="20" t="str">
        <f>ZZZ__FnCalls!F22</f>
        <v>Apr 2011</v>
      </c>
      <c r="S229" s="20" t="str">
        <f>ZZZ__FnCalls!F23</f>
        <v>May 2011</v>
      </c>
      <c r="T229" s="20" t="str">
        <f>ZZZ__FnCalls!F24</f>
        <v>Jun 2011</v>
      </c>
      <c r="U229" s="20" t="str">
        <f>ZZZ__FnCalls!F25</f>
        <v>Jul 2011</v>
      </c>
      <c r="V229" s="20" t="str">
        <f>ZZZ__FnCalls!F26</f>
        <v>Aug 2011</v>
      </c>
      <c r="W229" s="20" t="str">
        <f>ZZZ__FnCalls!F27</f>
        <v>Sep 2011</v>
      </c>
      <c r="X229" s="20" t="str">
        <f>ZZZ__FnCalls!F28</f>
        <v>Oct 2011</v>
      </c>
      <c r="Y229" s="20" t="str">
        <f>ZZZ__FnCalls!F29</f>
        <v>Nov 2011</v>
      </c>
      <c r="Z229" s="20" t="str">
        <f>ZZZ__FnCalls!F30</f>
        <v>Dec 2011</v>
      </c>
      <c r="AA229" s="21" t="str">
        <f>ZZZ__FnCalls!H19</f>
        <v>2011</v>
      </c>
      <c r="AB229" s="20" t="str">
        <f>ZZZ__FnCalls!F31</f>
        <v>Jan 2012</v>
      </c>
      <c r="AC229" s="20" t="str">
        <f>ZZZ__FnCalls!F32</f>
        <v>Feb 2012</v>
      </c>
      <c r="AD229" s="20" t="str">
        <f>ZZZ__FnCalls!F33</f>
        <v>Mar 2012</v>
      </c>
      <c r="AE229" s="20" t="str">
        <f>ZZZ__FnCalls!F34</f>
        <v>Apr 2012</v>
      </c>
      <c r="AF229" s="20" t="str">
        <f>ZZZ__FnCalls!F35</f>
        <v>May 2012</v>
      </c>
      <c r="AG229" s="20" t="str">
        <f>ZZZ__FnCalls!F36</f>
        <v>Jun 2012</v>
      </c>
      <c r="AH229" s="20" t="str">
        <f>ZZZ__FnCalls!F37</f>
        <v>Jul 2012</v>
      </c>
      <c r="AI229" s="20" t="str">
        <f>ZZZ__FnCalls!F38</f>
        <v>Aug 2012</v>
      </c>
      <c r="AJ229" s="20" t="str">
        <f>ZZZ__FnCalls!F39</f>
        <v>Sep 2012</v>
      </c>
      <c r="AK229" s="20" t="str">
        <f>ZZZ__FnCalls!F40</f>
        <v>Oct 2012</v>
      </c>
      <c r="AL229" s="20" t="str">
        <f>ZZZ__FnCalls!F41</f>
        <v>Nov 2012</v>
      </c>
      <c r="AM229" s="20" t="str">
        <f>ZZZ__FnCalls!F42</f>
        <v>Dec 2012</v>
      </c>
      <c r="AN229" s="21" t="str">
        <f>ZZZ__FnCalls!H31</f>
        <v>2012</v>
      </c>
      <c r="AO229" s="20" t="str">
        <f>ZZZ__FnCalls!F43</f>
        <v>Jan 2013</v>
      </c>
      <c r="AP229" s="20" t="str">
        <f>ZZZ__FnCalls!F44</f>
        <v>Feb 2013</v>
      </c>
      <c r="AQ229" s="20" t="str">
        <f>ZZZ__FnCalls!F45</f>
        <v>Mar 2013</v>
      </c>
      <c r="AR229" s="20" t="str">
        <f>ZZZ__FnCalls!F46</f>
        <v>Apr 2013</v>
      </c>
      <c r="AS229" s="20" t="str">
        <f>ZZZ__FnCalls!F47</f>
        <v>May 2013</v>
      </c>
      <c r="AT229" s="20" t="str">
        <f>ZZZ__FnCalls!F48</f>
        <v>Jun 2013</v>
      </c>
      <c r="AU229" s="20" t="str">
        <f>ZZZ__FnCalls!F49</f>
        <v>Jul 2013</v>
      </c>
      <c r="AV229" s="20" t="str">
        <f>ZZZ__FnCalls!F50</f>
        <v>Aug 2013</v>
      </c>
      <c r="AW229" s="20" t="str">
        <f>ZZZ__FnCalls!F51</f>
        <v>Sep 2013</v>
      </c>
      <c r="AX229" s="20" t="str">
        <f>ZZZ__FnCalls!F52</f>
        <v>Oct 2013</v>
      </c>
      <c r="AY229" s="20" t="str">
        <f>ZZZ__FnCalls!F53</f>
        <v>Nov 2013</v>
      </c>
      <c r="AZ229" s="20" t="str">
        <f>ZZZ__FnCalls!F54</f>
        <v>Dec 2013</v>
      </c>
      <c r="BA229" s="21" t="str">
        <f>ZZZ__FnCalls!H43</f>
        <v>2013</v>
      </c>
      <c r="BB229" s="20" t="str">
        <f>ZZZ__FnCalls!F55</f>
        <v>Jan 2014</v>
      </c>
      <c r="BC229" s="20" t="str">
        <f>ZZZ__FnCalls!F56</f>
        <v>Feb 2014</v>
      </c>
      <c r="BD229" s="20" t="str">
        <f>ZZZ__FnCalls!F57</f>
        <v>Mar 2014</v>
      </c>
      <c r="BE229" s="20" t="str">
        <f>ZZZ__FnCalls!F58</f>
        <v>Apr 2014</v>
      </c>
      <c r="BF229" s="20" t="str">
        <f>ZZZ__FnCalls!F59</f>
        <v>May 2014</v>
      </c>
      <c r="BG229" s="20" t="str">
        <f>ZZZ__FnCalls!F60</f>
        <v>Jun 2014</v>
      </c>
      <c r="BH229" s="20" t="str">
        <f>ZZZ__FnCalls!F61</f>
        <v>Jul 2014</v>
      </c>
      <c r="BI229" s="20" t="str">
        <f>ZZZ__FnCalls!F62</f>
        <v>Aug 2014</v>
      </c>
      <c r="BJ229" s="20" t="str">
        <f>ZZZ__FnCalls!F63</f>
        <v>Sep 2014</v>
      </c>
      <c r="BK229" s="20" t="str">
        <f>ZZZ__FnCalls!F64</f>
        <v>Oct 2014</v>
      </c>
      <c r="BL229" s="20" t="str">
        <f>ZZZ__FnCalls!F65</f>
        <v>Nov 2014</v>
      </c>
      <c r="BM229" s="20" t="str">
        <f>ZZZ__FnCalls!F66</f>
        <v>Dec 2014</v>
      </c>
      <c r="BN229" s="21" t="str">
        <f>ZZZ__FnCalls!H55</f>
        <v>2014</v>
      </c>
      <c r="BO229" s="20" t="str">
        <f>ZZZ__FnCalls!F67</f>
        <v>Jan 2015</v>
      </c>
      <c r="BP229" s="20" t="str">
        <f>ZZZ__FnCalls!F68</f>
        <v>Feb 2015</v>
      </c>
      <c r="BQ229" s="20" t="str">
        <f>ZZZ__FnCalls!F69</f>
        <v>Mar 2015</v>
      </c>
      <c r="BR229" s="20" t="str">
        <f>ZZZ__FnCalls!F70</f>
        <v>Apr 2015</v>
      </c>
      <c r="BS229" s="20" t="str">
        <f>ZZZ__FnCalls!F71</f>
        <v>May 2015</v>
      </c>
      <c r="BT229" s="20" t="str">
        <f>ZZZ__FnCalls!F72</f>
        <v>Jun 2015</v>
      </c>
      <c r="BU229" s="20" t="str">
        <f>ZZZ__FnCalls!F73</f>
        <v>Jul 2015</v>
      </c>
      <c r="BV229" s="20" t="str">
        <f>ZZZ__FnCalls!F74</f>
        <v>Aug 2015</v>
      </c>
      <c r="BW229" s="20" t="str">
        <f>ZZZ__FnCalls!F75</f>
        <v>Sep 2015</v>
      </c>
      <c r="BX229" s="20" t="str">
        <f>ZZZ__FnCalls!F76</f>
        <v>Oct 2015</v>
      </c>
      <c r="BY229" s="20" t="str">
        <f>ZZZ__FnCalls!F77</f>
        <v>Nov 2015</v>
      </c>
      <c r="BZ229" s="20" t="str">
        <f>ZZZ__FnCalls!F78</f>
        <v>Dec 2015</v>
      </c>
      <c r="CA229" s="21" t="str">
        <f>ZZZ__FnCalls!H67</f>
        <v>2015</v>
      </c>
      <c r="CB229" s="20" t="str">
        <f>ZZZ__FnCalls!F79</f>
        <v>Jan 2016</v>
      </c>
      <c r="CC229" s="20" t="str">
        <f>ZZZ__FnCalls!F80</f>
        <v>Feb 2016</v>
      </c>
      <c r="CD229" s="20" t="str">
        <f>ZZZ__FnCalls!F81</f>
        <v>Mar 2016</v>
      </c>
      <c r="CE229" s="20" t="str">
        <f>ZZZ__FnCalls!F82</f>
        <v>Apr 2016</v>
      </c>
      <c r="CF229" s="20" t="str">
        <f>ZZZ__FnCalls!F83</f>
        <v>May 2016</v>
      </c>
      <c r="CG229" s="20" t="str">
        <f>ZZZ__FnCalls!F84</f>
        <v>Jun 2016</v>
      </c>
      <c r="CH229" s="20" t="str">
        <f>ZZZ__FnCalls!F85</f>
        <v>Jul 2016</v>
      </c>
      <c r="CI229" s="20" t="str">
        <f>ZZZ__FnCalls!F86</f>
        <v>Aug 2016</v>
      </c>
      <c r="CJ229" s="20" t="str">
        <f>ZZZ__FnCalls!F87</f>
        <v>Sep 2016</v>
      </c>
      <c r="CK229" s="20" t="str">
        <f>ZZZ__FnCalls!F88</f>
        <v>Oct 2016</v>
      </c>
      <c r="CL229" s="20" t="str">
        <f>ZZZ__FnCalls!F89</f>
        <v>Nov 2016</v>
      </c>
      <c r="CM229" s="20" t="str">
        <f>ZZZ__FnCalls!F90</f>
        <v>Dec 2016</v>
      </c>
      <c r="CN229" s="21" t="str">
        <f>ZZZ__FnCalls!H79</f>
        <v>2016</v>
      </c>
      <c r="CO229" s="20" t="str">
        <f>ZZZ__FnCalls!F91</f>
        <v>Jan 2017</v>
      </c>
      <c r="CP229" s="20" t="str">
        <f>ZZZ__FnCalls!F92</f>
        <v>Feb 2017</v>
      </c>
      <c r="CQ229" s="20" t="str">
        <f>ZZZ__FnCalls!F93</f>
        <v>Mar 2017</v>
      </c>
      <c r="CR229" s="20" t="str">
        <f>ZZZ__FnCalls!F94</f>
        <v>Apr 2017</v>
      </c>
      <c r="CS229" s="20" t="str">
        <f>ZZZ__FnCalls!F95</f>
        <v>May 2017</v>
      </c>
      <c r="CT229" s="20" t="str">
        <f>ZZZ__FnCalls!F96</f>
        <v>Jun 2017</v>
      </c>
      <c r="CU229" s="20" t="str">
        <f>ZZZ__FnCalls!F97</f>
        <v>Jul 2017</v>
      </c>
      <c r="CV229" s="20" t="str">
        <f>ZZZ__FnCalls!F98</f>
        <v>Aug 2017</v>
      </c>
      <c r="CW229" s="20" t="str">
        <f>ZZZ__FnCalls!F99</f>
        <v>Sep 2017</v>
      </c>
      <c r="CX229" s="20" t="str">
        <f>ZZZ__FnCalls!F100</f>
        <v>Oct 2017</v>
      </c>
      <c r="CY229" s="20" t="str">
        <f>ZZZ__FnCalls!F101</f>
        <v>Nov 2017</v>
      </c>
      <c r="CZ229" s="20" t="str">
        <f>ZZZ__FnCalls!F102</f>
        <v>Dec 2017</v>
      </c>
      <c r="DA229" s="21" t="str">
        <f>ZZZ__FnCalls!H91</f>
        <v>2017</v>
      </c>
      <c r="DB229" s="20" t="str">
        <f>ZZZ__FnCalls!F103</f>
        <v>Jan 2018</v>
      </c>
      <c r="DC229" s="20" t="str">
        <f>ZZZ__FnCalls!F104</f>
        <v>Feb 2018</v>
      </c>
      <c r="DD229" s="20" t="str">
        <f>ZZZ__FnCalls!F105</f>
        <v>Mar 2018</v>
      </c>
      <c r="DE229" s="20" t="str">
        <f>ZZZ__FnCalls!F106</f>
        <v>Apr 2018</v>
      </c>
      <c r="DF229" s="20" t="str">
        <f>ZZZ__FnCalls!F107</f>
        <v>May 2018</v>
      </c>
      <c r="DG229" s="20" t="str">
        <f>ZZZ__FnCalls!F108</f>
        <v>Jun 2018</v>
      </c>
      <c r="DH229" s="20" t="str">
        <f>ZZZ__FnCalls!F109</f>
        <v>Jul 2018</v>
      </c>
      <c r="DI229" s="20" t="str">
        <f>ZZZ__FnCalls!F110</f>
        <v>Aug 2018</v>
      </c>
      <c r="DJ229" s="20" t="str">
        <f>ZZZ__FnCalls!F111</f>
        <v>Sep 2018</v>
      </c>
      <c r="DK229" s="20" t="str">
        <f>ZZZ__FnCalls!F112</f>
        <v>Oct 2018</v>
      </c>
      <c r="DL229" s="20" t="str">
        <f>ZZZ__FnCalls!F113</f>
        <v>Nov 2018</v>
      </c>
      <c r="DM229" s="20" t="str">
        <f>ZZZ__FnCalls!F114</f>
        <v>Dec 2018</v>
      </c>
      <c r="DN229" s="21" t="str">
        <f>ZZZ__FnCalls!H103</f>
        <v>2018</v>
      </c>
      <c r="DO229" s="20" t="str">
        <f>ZZZ__FnCalls!F115</f>
        <v>Jan 2019</v>
      </c>
      <c r="DP229" s="20" t="str">
        <f>ZZZ__FnCalls!F116</f>
        <v>Feb 2019</v>
      </c>
      <c r="DQ229" s="20" t="str">
        <f>ZZZ__FnCalls!F117</f>
        <v>Mar 2019</v>
      </c>
      <c r="DR229" s="20" t="str">
        <f>ZZZ__FnCalls!F118</f>
        <v>Apr 2019</v>
      </c>
      <c r="DS229" s="20" t="str">
        <f>ZZZ__FnCalls!F119</f>
        <v>May 2019</v>
      </c>
      <c r="DT229" s="20" t="str">
        <f>ZZZ__FnCalls!F120</f>
        <v>Jun 2019</v>
      </c>
      <c r="DU229" s="20" t="str">
        <f>ZZZ__FnCalls!F121</f>
        <v>Jul 2019</v>
      </c>
      <c r="DV229" s="20" t="str">
        <f>ZZZ__FnCalls!F122</f>
        <v>Aug 2019</v>
      </c>
      <c r="DW229" s="20" t="str">
        <f>ZZZ__FnCalls!F123</f>
        <v>Sep 2019</v>
      </c>
      <c r="DX229" s="20" t="str">
        <f>ZZZ__FnCalls!F124</f>
        <v>Oct 2019</v>
      </c>
      <c r="DY229" s="20" t="str">
        <f>ZZZ__FnCalls!F125</f>
        <v>Nov 2019</v>
      </c>
      <c r="DZ229" s="20" t="str">
        <f>ZZZ__FnCalls!F126</f>
        <v>Dec 2019</v>
      </c>
      <c r="EA229" s="21" t="str">
        <f>ZZZ__FnCalls!H115</f>
        <v>2019</v>
      </c>
      <c r="EB229" s="20" t="str">
        <f>ZZZ__FnCalls!F127</f>
        <v>Jan 2020</v>
      </c>
      <c r="EC229" s="20" t="str">
        <f>ZZZ__FnCalls!F128</f>
        <v>Feb 2020</v>
      </c>
      <c r="ED229" s="20" t="str">
        <f>ZZZ__FnCalls!F129</f>
        <v>Mar 2020</v>
      </c>
      <c r="EE229" s="20" t="str">
        <f>ZZZ__FnCalls!F130</f>
        <v>Apr 2020</v>
      </c>
      <c r="EF229" s="20" t="str">
        <f>ZZZ__FnCalls!F131</f>
        <v>May 2020</v>
      </c>
      <c r="EG229" s="20" t="str">
        <f>ZZZ__FnCalls!F132</f>
        <v>Jun 2020</v>
      </c>
      <c r="EH229" s="20" t="str">
        <f>ZZZ__FnCalls!F133</f>
        <v>Jul 2020</v>
      </c>
      <c r="EI229" s="20" t="str">
        <f>ZZZ__FnCalls!F134</f>
        <v>Aug 2020</v>
      </c>
      <c r="EJ229" s="20" t="str">
        <f>ZZZ__FnCalls!F135</f>
        <v>Sep 2020</v>
      </c>
      <c r="EK229" s="20" t="str">
        <f>ZZZ__FnCalls!F136</f>
        <v>Oct 2020</v>
      </c>
      <c r="EL229" s="20" t="str">
        <f>ZZZ__FnCalls!F137</f>
        <v>Nov 2020</v>
      </c>
      <c r="EM229" s="20" t="str">
        <f>ZZZ__FnCalls!F138</f>
        <v>Dec 2020</v>
      </c>
      <c r="EN229" s="21" t="str">
        <f>ZZZ__FnCalls!H127</f>
        <v>2020</v>
      </c>
    </row>
    <row r="230" spans="1:144" ht="12.75" customHeight="1">
      <c r="A230" s="5"/>
      <c r="B230" s="44">
        <f>ZZZ__FnCalls!A7</f>
        <v>40179</v>
      </c>
      <c r="C230" s="44">
        <f>ZZZ__FnCalls!A8</f>
        <v>40210</v>
      </c>
      <c r="D230" s="44">
        <f>ZZZ__FnCalls!A9</f>
        <v>40238</v>
      </c>
      <c r="E230" s="44">
        <f>ZZZ__FnCalls!A10</f>
        <v>40269</v>
      </c>
      <c r="F230" s="44">
        <f>ZZZ__FnCalls!A11</f>
        <v>40299</v>
      </c>
      <c r="G230" s="44">
        <f>ZZZ__FnCalls!A12</f>
        <v>40330</v>
      </c>
      <c r="H230" s="44">
        <f>ZZZ__FnCalls!A13</f>
        <v>40360</v>
      </c>
      <c r="I230" s="44">
        <f>ZZZ__FnCalls!A14</f>
        <v>40391</v>
      </c>
      <c r="J230" s="44">
        <f>ZZZ__FnCalls!A15</f>
        <v>40422</v>
      </c>
      <c r="K230" s="44">
        <f>ZZZ__FnCalls!A16</f>
        <v>40452</v>
      </c>
      <c r="L230" s="44">
        <f>ZZZ__FnCalls!A17</f>
        <v>40483</v>
      </c>
      <c r="M230" s="44">
        <f>ZZZ__FnCalls!A18</f>
        <v>40513</v>
      </c>
      <c r="N230" s="45">
        <f>ZZZ__FnCalls!A7</f>
        <v>40179</v>
      </c>
      <c r="O230" s="44">
        <f>ZZZ__FnCalls!A19</f>
        <v>40544</v>
      </c>
      <c r="P230" s="44">
        <f>ZZZ__FnCalls!A20</f>
        <v>40575</v>
      </c>
      <c r="Q230" s="44">
        <f>ZZZ__FnCalls!A21</f>
        <v>40603</v>
      </c>
      <c r="R230" s="44">
        <f>ZZZ__FnCalls!A22</f>
        <v>40634</v>
      </c>
      <c r="S230" s="44">
        <f>ZZZ__FnCalls!A23</f>
        <v>40664</v>
      </c>
      <c r="T230" s="44">
        <f>ZZZ__FnCalls!A24</f>
        <v>40695</v>
      </c>
      <c r="U230" s="44">
        <f>ZZZ__FnCalls!A25</f>
        <v>40725</v>
      </c>
      <c r="V230" s="44">
        <f>ZZZ__FnCalls!A26</f>
        <v>40756</v>
      </c>
      <c r="W230" s="44">
        <f>ZZZ__FnCalls!A27</f>
        <v>40787</v>
      </c>
      <c r="X230" s="44">
        <f>ZZZ__FnCalls!A28</f>
        <v>40817</v>
      </c>
      <c r="Y230" s="44">
        <f>ZZZ__FnCalls!A29</f>
        <v>40848</v>
      </c>
      <c r="Z230" s="44">
        <f>ZZZ__FnCalls!A30</f>
        <v>40878</v>
      </c>
      <c r="AA230" s="45">
        <f>ZZZ__FnCalls!A19</f>
        <v>40544</v>
      </c>
      <c r="AB230" s="44">
        <f>ZZZ__FnCalls!A31</f>
        <v>40909</v>
      </c>
      <c r="AC230" s="44">
        <f>ZZZ__FnCalls!A32</f>
        <v>40940</v>
      </c>
      <c r="AD230" s="44">
        <f>ZZZ__FnCalls!A33</f>
        <v>40969</v>
      </c>
      <c r="AE230" s="44">
        <f>ZZZ__FnCalls!A34</f>
        <v>41000</v>
      </c>
      <c r="AF230" s="44">
        <f>ZZZ__FnCalls!A35</f>
        <v>41030</v>
      </c>
      <c r="AG230" s="44">
        <f>ZZZ__FnCalls!A36</f>
        <v>41061</v>
      </c>
      <c r="AH230" s="44">
        <f>ZZZ__FnCalls!A37</f>
        <v>41091</v>
      </c>
      <c r="AI230" s="44">
        <f>ZZZ__FnCalls!A38</f>
        <v>41122</v>
      </c>
      <c r="AJ230" s="44">
        <f>ZZZ__FnCalls!A39</f>
        <v>41153</v>
      </c>
      <c r="AK230" s="44">
        <f>ZZZ__FnCalls!A40</f>
        <v>41183</v>
      </c>
      <c r="AL230" s="44">
        <f>ZZZ__FnCalls!A41</f>
        <v>41214</v>
      </c>
      <c r="AM230" s="44">
        <f>ZZZ__FnCalls!A42</f>
        <v>41244</v>
      </c>
      <c r="AN230" s="45">
        <f>ZZZ__FnCalls!A31</f>
        <v>40909</v>
      </c>
      <c r="AO230" s="44">
        <f>ZZZ__FnCalls!A43</f>
        <v>41275</v>
      </c>
      <c r="AP230" s="44">
        <f>ZZZ__FnCalls!A44</f>
        <v>41306</v>
      </c>
      <c r="AQ230" s="44">
        <f>ZZZ__FnCalls!A45</f>
        <v>41334</v>
      </c>
      <c r="AR230" s="44">
        <f>ZZZ__FnCalls!A46</f>
        <v>41365</v>
      </c>
      <c r="AS230" s="44">
        <f>ZZZ__FnCalls!A47</f>
        <v>41395</v>
      </c>
      <c r="AT230" s="44">
        <f>ZZZ__FnCalls!A48</f>
        <v>41426</v>
      </c>
      <c r="AU230" s="44">
        <f>ZZZ__FnCalls!A49</f>
        <v>41456</v>
      </c>
      <c r="AV230" s="44">
        <f>ZZZ__FnCalls!A50</f>
        <v>41487</v>
      </c>
      <c r="AW230" s="44">
        <f>ZZZ__FnCalls!A51</f>
        <v>41518</v>
      </c>
      <c r="AX230" s="44">
        <f>ZZZ__FnCalls!A52</f>
        <v>41548</v>
      </c>
      <c r="AY230" s="44">
        <f>ZZZ__FnCalls!A53</f>
        <v>41579</v>
      </c>
      <c r="AZ230" s="44">
        <f>ZZZ__FnCalls!A54</f>
        <v>41609</v>
      </c>
      <c r="BA230" s="45">
        <f>ZZZ__FnCalls!A43</f>
        <v>41275</v>
      </c>
      <c r="BB230" s="44">
        <f>ZZZ__FnCalls!A55</f>
        <v>41640</v>
      </c>
      <c r="BC230" s="44">
        <f>ZZZ__FnCalls!A56</f>
        <v>41671</v>
      </c>
      <c r="BD230" s="44">
        <f>ZZZ__FnCalls!A57</f>
        <v>41699</v>
      </c>
      <c r="BE230" s="44">
        <f>ZZZ__FnCalls!A58</f>
        <v>41730</v>
      </c>
      <c r="BF230" s="44">
        <f>ZZZ__FnCalls!A59</f>
        <v>41760</v>
      </c>
      <c r="BG230" s="44">
        <f>ZZZ__FnCalls!A60</f>
        <v>41791</v>
      </c>
      <c r="BH230" s="44">
        <f>ZZZ__FnCalls!A61</f>
        <v>41821</v>
      </c>
      <c r="BI230" s="44">
        <f>ZZZ__FnCalls!A62</f>
        <v>41852</v>
      </c>
      <c r="BJ230" s="44">
        <f>ZZZ__FnCalls!A63</f>
        <v>41883</v>
      </c>
      <c r="BK230" s="44">
        <f>ZZZ__FnCalls!A64</f>
        <v>41913</v>
      </c>
      <c r="BL230" s="44">
        <f>ZZZ__FnCalls!A65</f>
        <v>41944</v>
      </c>
      <c r="BM230" s="44">
        <f>ZZZ__FnCalls!A66</f>
        <v>41974</v>
      </c>
      <c r="BN230" s="45">
        <f>ZZZ__FnCalls!A55</f>
        <v>41640</v>
      </c>
      <c r="BO230" s="44">
        <f>ZZZ__FnCalls!A67</f>
        <v>42005</v>
      </c>
      <c r="BP230" s="44">
        <f>ZZZ__FnCalls!A68</f>
        <v>42036</v>
      </c>
      <c r="BQ230" s="44">
        <f>ZZZ__FnCalls!A69</f>
        <v>42064</v>
      </c>
      <c r="BR230" s="44">
        <f>ZZZ__FnCalls!A70</f>
        <v>42095</v>
      </c>
      <c r="BS230" s="44">
        <f>ZZZ__FnCalls!A71</f>
        <v>42125</v>
      </c>
      <c r="BT230" s="44">
        <f>ZZZ__FnCalls!A72</f>
        <v>42156</v>
      </c>
      <c r="BU230" s="44">
        <f>ZZZ__FnCalls!A73</f>
        <v>42186</v>
      </c>
      <c r="BV230" s="44">
        <f>ZZZ__FnCalls!A74</f>
        <v>42217</v>
      </c>
      <c r="BW230" s="44">
        <f>ZZZ__FnCalls!A75</f>
        <v>42248</v>
      </c>
      <c r="BX230" s="44">
        <f>ZZZ__FnCalls!A76</f>
        <v>42278</v>
      </c>
      <c r="BY230" s="44">
        <f>ZZZ__FnCalls!A77</f>
        <v>42309</v>
      </c>
      <c r="BZ230" s="44">
        <f>ZZZ__FnCalls!A78</f>
        <v>42339</v>
      </c>
      <c r="CA230" s="45">
        <f>ZZZ__FnCalls!A67</f>
        <v>42005</v>
      </c>
      <c r="CB230" s="44">
        <f>ZZZ__FnCalls!A79</f>
        <v>42370</v>
      </c>
      <c r="CC230" s="44">
        <f>ZZZ__FnCalls!A80</f>
        <v>42401</v>
      </c>
      <c r="CD230" s="44">
        <f>ZZZ__FnCalls!A81</f>
        <v>42430</v>
      </c>
      <c r="CE230" s="44">
        <f>ZZZ__FnCalls!A82</f>
        <v>42461</v>
      </c>
      <c r="CF230" s="44">
        <f>ZZZ__FnCalls!A83</f>
        <v>42491</v>
      </c>
      <c r="CG230" s="44">
        <f>ZZZ__FnCalls!A84</f>
        <v>42522</v>
      </c>
      <c r="CH230" s="44">
        <f>ZZZ__FnCalls!A85</f>
        <v>42552</v>
      </c>
      <c r="CI230" s="44">
        <f>ZZZ__FnCalls!A86</f>
        <v>42583</v>
      </c>
      <c r="CJ230" s="44">
        <f>ZZZ__FnCalls!A87</f>
        <v>42614</v>
      </c>
      <c r="CK230" s="44">
        <f>ZZZ__FnCalls!A88</f>
        <v>42644</v>
      </c>
      <c r="CL230" s="44">
        <f>ZZZ__FnCalls!A89</f>
        <v>42675</v>
      </c>
      <c r="CM230" s="44">
        <f>ZZZ__FnCalls!A90</f>
        <v>42705</v>
      </c>
      <c r="CN230" s="45">
        <f>ZZZ__FnCalls!A79</f>
        <v>42370</v>
      </c>
      <c r="CO230" s="44">
        <f>ZZZ__FnCalls!A91</f>
        <v>42736</v>
      </c>
      <c r="CP230" s="44">
        <f>ZZZ__FnCalls!A92</f>
        <v>42767</v>
      </c>
      <c r="CQ230" s="44">
        <f>ZZZ__FnCalls!A93</f>
        <v>42795</v>
      </c>
      <c r="CR230" s="44">
        <f>ZZZ__FnCalls!A94</f>
        <v>42826</v>
      </c>
      <c r="CS230" s="44">
        <f>ZZZ__FnCalls!A95</f>
        <v>42856</v>
      </c>
      <c r="CT230" s="44">
        <f>ZZZ__FnCalls!A96</f>
        <v>42887</v>
      </c>
      <c r="CU230" s="44">
        <f>ZZZ__FnCalls!A97</f>
        <v>42917</v>
      </c>
      <c r="CV230" s="44">
        <f>ZZZ__FnCalls!A98</f>
        <v>42948</v>
      </c>
      <c r="CW230" s="44">
        <f>ZZZ__FnCalls!A99</f>
        <v>42979</v>
      </c>
      <c r="CX230" s="44">
        <f>ZZZ__FnCalls!A100</f>
        <v>43009</v>
      </c>
      <c r="CY230" s="44">
        <f>ZZZ__FnCalls!A101</f>
        <v>43040</v>
      </c>
      <c r="CZ230" s="44">
        <f>ZZZ__FnCalls!A102</f>
        <v>43070</v>
      </c>
      <c r="DA230" s="45">
        <f>ZZZ__FnCalls!A91</f>
        <v>42736</v>
      </c>
      <c r="DB230" s="44">
        <f>ZZZ__FnCalls!A103</f>
        <v>43101</v>
      </c>
      <c r="DC230" s="44">
        <f>ZZZ__FnCalls!A104</f>
        <v>43132</v>
      </c>
      <c r="DD230" s="44">
        <f>ZZZ__FnCalls!A105</f>
        <v>43160</v>
      </c>
      <c r="DE230" s="44">
        <f>ZZZ__FnCalls!A106</f>
        <v>43191</v>
      </c>
      <c r="DF230" s="44">
        <f>ZZZ__FnCalls!A107</f>
        <v>43221</v>
      </c>
      <c r="DG230" s="44">
        <f>ZZZ__FnCalls!A108</f>
        <v>43252</v>
      </c>
      <c r="DH230" s="44">
        <f>ZZZ__FnCalls!A109</f>
        <v>43282</v>
      </c>
      <c r="DI230" s="44">
        <f>ZZZ__FnCalls!A110</f>
        <v>43313</v>
      </c>
      <c r="DJ230" s="44">
        <f>ZZZ__FnCalls!A111</f>
        <v>43344</v>
      </c>
      <c r="DK230" s="44">
        <f>ZZZ__FnCalls!A112</f>
        <v>43374</v>
      </c>
      <c r="DL230" s="44">
        <f>ZZZ__FnCalls!A113</f>
        <v>43405</v>
      </c>
      <c r="DM230" s="44">
        <f>ZZZ__FnCalls!A114</f>
        <v>43435</v>
      </c>
      <c r="DN230" s="45">
        <f>ZZZ__FnCalls!A103</f>
        <v>43101</v>
      </c>
      <c r="DO230" s="44">
        <f>ZZZ__FnCalls!A115</f>
        <v>43466</v>
      </c>
      <c r="DP230" s="44">
        <f>ZZZ__FnCalls!A116</f>
        <v>43497</v>
      </c>
      <c r="DQ230" s="44">
        <f>ZZZ__FnCalls!A117</f>
        <v>43525</v>
      </c>
      <c r="DR230" s="44">
        <f>ZZZ__FnCalls!A118</f>
        <v>43556</v>
      </c>
      <c r="DS230" s="44">
        <f>ZZZ__FnCalls!A119</f>
        <v>43586</v>
      </c>
      <c r="DT230" s="44">
        <f>ZZZ__FnCalls!A120</f>
        <v>43617</v>
      </c>
      <c r="DU230" s="44">
        <f>ZZZ__FnCalls!A121</f>
        <v>43647</v>
      </c>
      <c r="DV230" s="44">
        <f>ZZZ__FnCalls!A122</f>
        <v>43678</v>
      </c>
      <c r="DW230" s="44">
        <f>ZZZ__FnCalls!A123</f>
        <v>43709</v>
      </c>
      <c r="DX230" s="44">
        <f>ZZZ__FnCalls!A124</f>
        <v>43739</v>
      </c>
      <c r="DY230" s="44">
        <f>ZZZ__FnCalls!A125</f>
        <v>43770</v>
      </c>
      <c r="DZ230" s="44">
        <f>ZZZ__FnCalls!A126</f>
        <v>43800</v>
      </c>
      <c r="EA230" s="45">
        <f>ZZZ__FnCalls!A115</f>
        <v>43466</v>
      </c>
      <c r="EB230" s="44">
        <f>ZZZ__FnCalls!A127</f>
        <v>43831</v>
      </c>
      <c r="EC230" s="44">
        <f>ZZZ__FnCalls!A128</f>
        <v>43862</v>
      </c>
      <c r="ED230" s="44">
        <f>ZZZ__FnCalls!A129</f>
        <v>43891</v>
      </c>
      <c r="EE230" s="44">
        <f>ZZZ__FnCalls!A130</f>
        <v>43922</v>
      </c>
      <c r="EF230" s="44">
        <f>ZZZ__FnCalls!A131</f>
        <v>43952</v>
      </c>
      <c r="EG230" s="44">
        <f>ZZZ__FnCalls!A132</f>
        <v>43983</v>
      </c>
      <c r="EH230" s="44">
        <f>ZZZ__FnCalls!A133</f>
        <v>44013</v>
      </c>
      <c r="EI230" s="44">
        <f>ZZZ__FnCalls!A134</f>
        <v>44044</v>
      </c>
      <c r="EJ230" s="44">
        <f>ZZZ__FnCalls!A135</f>
        <v>44075</v>
      </c>
      <c r="EK230" s="44">
        <f>ZZZ__FnCalls!A136</f>
        <v>44105</v>
      </c>
      <c r="EL230" s="44">
        <f>ZZZ__FnCalls!A137</f>
        <v>44136</v>
      </c>
      <c r="EM230" s="44">
        <f>ZZZ__FnCalls!A138</f>
        <v>44166</v>
      </c>
      <c r="EN230" s="45">
        <f>ZZZ__FnCalls!A127</f>
        <v>43831</v>
      </c>
    </row>
    <row r="231" spans="1:144" ht="12.75" customHeight="1">
      <c r="A231" s="2" t="str">
        <f>"Output_Potential_mean_2"</f>
        <v>Output_Potential_mean_2</v>
      </c>
    </row>
    <row r="232" spans="1:144" ht="12.75" customHeight="1">
      <c r="B232" s="19" t="str">
        <f>ZZZ__FnCalls!F7</f>
        <v>Jan 2010</v>
      </c>
      <c r="C232" s="20" t="str">
        <f>ZZZ__FnCalls!F8</f>
        <v>Feb 2010</v>
      </c>
      <c r="D232" s="20" t="str">
        <f>ZZZ__FnCalls!F9</f>
        <v>Mar 2010</v>
      </c>
      <c r="E232" s="20" t="str">
        <f>ZZZ__FnCalls!F10</f>
        <v>Apr 2010</v>
      </c>
      <c r="F232" s="20" t="str">
        <f>ZZZ__FnCalls!F11</f>
        <v>May 2010</v>
      </c>
      <c r="G232" s="20" t="str">
        <f>ZZZ__FnCalls!F12</f>
        <v>Jun 2010</v>
      </c>
      <c r="H232" s="20" t="str">
        <f>ZZZ__FnCalls!F13</f>
        <v>Jul 2010</v>
      </c>
      <c r="I232" s="20" t="str">
        <f>ZZZ__FnCalls!F14</f>
        <v>Aug 2010</v>
      </c>
      <c r="J232" s="20" t="str">
        <f>ZZZ__FnCalls!F15</f>
        <v>Sep 2010</v>
      </c>
      <c r="K232" s="20" t="str">
        <f>ZZZ__FnCalls!F16</f>
        <v>Oct 2010</v>
      </c>
      <c r="L232" s="20" t="str">
        <f>ZZZ__FnCalls!F17</f>
        <v>Nov 2010</v>
      </c>
      <c r="M232" s="20" t="str">
        <f>ZZZ__FnCalls!F18</f>
        <v>Dec 2010</v>
      </c>
      <c r="N232" s="21" t="str">
        <f>ZZZ__FnCalls!H7</f>
        <v>2010</v>
      </c>
      <c r="O232" s="20" t="str">
        <f>ZZZ__FnCalls!F19</f>
        <v>Jan 2011</v>
      </c>
      <c r="P232" s="20" t="str">
        <f>ZZZ__FnCalls!F20</f>
        <v>Feb 2011</v>
      </c>
      <c r="Q232" s="20" t="str">
        <f>ZZZ__FnCalls!F21</f>
        <v>Mar 2011</v>
      </c>
      <c r="R232" s="20" t="str">
        <f>ZZZ__FnCalls!F22</f>
        <v>Apr 2011</v>
      </c>
      <c r="S232" s="20" t="str">
        <f>ZZZ__FnCalls!F23</f>
        <v>May 2011</v>
      </c>
      <c r="T232" s="20" t="str">
        <f>ZZZ__FnCalls!F24</f>
        <v>Jun 2011</v>
      </c>
      <c r="U232" s="20" t="str">
        <f>ZZZ__FnCalls!F25</f>
        <v>Jul 2011</v>
      </c>
      <c r="V232" s="20" t="str">
        <f>ZZZ__FnCalls!F26</f>
        <v>Aug 2011</v>
      </c>
      <c r="W232" s="20" t="str">
        <f>ZZZ__FnCalls!F27</f>
        <v>Sep 2011</v>
      </c>
      <c r="X232" s="20" t="str">
        <f>ZZZ__FnCalls!F28</f>
        <v>Oct 2011</v>
      </c>
      <c r="Y232" s="20" t="str">
        <f>ZZZ__FnCalls!F29</f>
        <v>Nov 2011</v>
      </c>
      <c r="Z232" s="20" t="str">
        <f>ZZZ__FnCalls!F30</f>
        <v>Dec 2011</v>
      </c>
      <c r="AA232" s="21" t="str">
        <f>ZZZ__FnCalls!H19</f>
        <v>2011</v>
      </c>
      <c r="AB232" s="20" t="str">
        <f>ZZZ__FnCalls!F31</f>
        <v>Jan 2012</v>
      </c>
      <c r="AC232" s="20" t="str">
        <f>ZZZ__FnCalls!F32</f>
        <v>Feb 2012</v>
      </c>
      <c r="AD232" s="20" t="str">
        <f>ZZZ__FnCalls!F33</f>
        <v>Mar 2012</v>
      </c>
      <c r="AE232" s="20" t="str">
        <f>ZZZ__FnCalls!F34</f>
        <v>Apr 2012</v>
      </c>
      <c r="AF232" s="20" t="str">
        <f>ZZZ__FnCalls!F35</f>
        <v>May 2012</v>
      </c>
      <c r="AG232" s="20" t="str">
        <f>ZZZ__FnCalls!F36</f>
        <v>Jun 2012</v>
      </c>
      <c r="AH232" s="20" t="str">
        <f>ZZZ__FnCalls!F37</f>
        <v>Jul 2012</v>
      </c>
      <c r="AI232" s="20" t="str">
        <f>ZZZ__FnCalls!F38</f>
        <v>Aug 2012</v>
      </c>
      <c r="AJ232" s="20" t="str">
        <f>ZZZ__FnCalls!F39</f>
        <v>Sep 2012</v>
      </c>
      <c r="AK232" s="20" t="str">
        <f>ZZZ__FnCalls!F40</f>
        <v>Oct 2012</v>
      </c>
      <c r="AL232" s="20" t="str">
        <f>ZZZ__FnCalls!F41</f>
        <v>Nov 2012</v>
      </c>
      <c r="AM232" s="20" t="str">
        <f>ZZZ__FnCalls!F42</f>
        <v>Dec 2012</v>
      </c>
      <c r="AN232" s="21" t="str">
        <f>ZZZ__FnCalls!H31</f>
        <v>2012</v>
      </c>
      <c r="AO232" s="20" t="str">
        <f>ZZZ__FnCalls!F43</f>
        <v>Jan 2013</v>
      </c>
      <c r="AP232" s="20" t="str">
        <f>ZZZ__FnCalls!F44</f>
        <v>Feb 2013</v>
      </c>
      <c r="AQ232" s="20" t="str">
        <f>ZZZ__FnCalls!F45</f>
        <v>Mar 2013</v>
      </c>
      <c r="AR232" s="20" t="str">
        <f>ZZZ__FnCalls!F46</f>
        <v>Apr 2013</v>
      </c>
      <c r="AS232" s="20" t="str">
        <f>ZZZ__FnCalls!F47</f>
        <v>May 2013</v>
      </c>
      <c r="AT232" s="20" t="str">
        <f>ZZZ__FnCalls!F48</f>
        <v>Jun 2013</v>
      </c>
      <c r="AU232" s="20" t="str">
        <f>ZZZ__FnCalls!F49</f>
        <v>Jul 2013</v>
      </c>
      <c r="AV232" s="20" t="str">
        <f>ZZZ__FnCalls!F50</f>
        <v>Aug 2013</v>
      </c>
      <c r="AW232" s="20" t="str">
        <f>ZZZ__FnCalls!F51</f>
        <v>Sep 2013</v>
      </c>
      <c r="AX232" s="20" t="str">
        <f>ZZZ__FnCalls!F52</f>
        <v>Oct 2013</v>
      </c>
      <c r="AY232" s="20" t="str">
        <f>ZZZ__FnCalls!F53</f>
        <v>Nov 2013</v>
      </c>
      <c r="AZ232" s="20" t="str">
        <f>ZZZ__FnCalls!F54</f>
        <v>Dec 2013</v>
      </c>
      <c r="BA232" s="21" t="str">
        <f>ZZZ__FnCalls!H43</f>
        <v>2013</v>
      </c>
      <c r="BB232" s="20" t="str">
        <f>ZZZ__FnCalls!F55</f>
        <v>Jan 2014</v>
      </c>
      <c r="BC232" s="20" t="str">
        <f>ZZZ__FnCalls!F56</f>
        <v>Feb 2014</v>
      </c>
      <c r="BD232" s="20" t="str">
        <f>ZZZ__FnCalls!F57</f>
        <v>Mar 2014</v>
      </c>
      <c r="BE232" s="20" t="str">
        <f>ZZZ__FnCalls!F58</f>
        <v>Apr 2014</v>
      </c>
      <c r="BF232" s="20" t="str">
        <f>ZZZ__FnCalls!F59</f>
        <v>May 2014</v>
      </c>
      <c r="BG232" s="20" t="str">
        <f>ZZZ__FnCalls!F60</f>
        <v>Jun 2014</v>
      </c>
      <c r="BH232" s="20" t="str">
        <f>ZZZ__FnCalls!F61</f>
        <v>Jul 2014</v>
      </c>
      <c r="BI232" s="20" t="str">
        <f>ZZZ__FnCalls!F62</f>
        <v>Aug 2014</v>
      </c>
      <c r="BJ232" s="20" t="str">
        <f>ZZZ__FnCalls!F63</f>
        <v>Sep 2014</v>
      </c>
      <c r="BK232" s="20" t="str">
        <f>ZZZ__FnCalls!F64</f>
        <v>Oct 2014</v>
      </c>
      <c r="BL232" s="20" t="str">
        <f>ZZZ__FnCalls!F65</f>
        <v>Nov 2014</v>
      </c>
      <c r="BM232" s="20" t="str">
        <f>ZZZ__FnCalls!F66</f>
        <v>Dec 2014</v>
      </c>
      <c r="BN232" s="21" t="str">
        <f>ZZZ__FnCalls!H55</f>
        <v>2014</v>
      </c>
      <c r="BO232" s="20" t="str">
        <f>ZZZ__FnCalls!F67</f>
        <v>Jan 2015</v>
      </c>
      <c r="BP232" s="20" t="str">
        <f>ZZZ__FnCalls!F68</f>
        <v>Feb 2015</v>
      </c>
      <c r="BQ232" s="20" t="str">
        <f>ZZZ__FnCalls!F69</f>
        <v>Mar 2015</v>
      </c>
      <c r="BR232" s="20" t="str">
        <f>ZZZ__FnCalls!F70</f>
        <v>Apr 2015</v>
      </c>
      <c r="BS232" s="20" t="str">
        <f>ZZZ__FnCalls!F71</f>
        <v>May 2015</v>
      </c>
      <c r="BT232" s="20" t="str">
        <f>ZZZ__FnCalls!F72</f>
        <v>Jun 2015</v>
      </c>
      <c r="BU232" s="20" t="str">
        <f>ZZZ__FnCalls!F73</f>
        <v>Jul 2015</v>
      </c>
      <c r="BV232" s="20" t="str">
        <f>ZZZ__FnCalls!F74</f>
        <v>Aug 2015</v>
      </c>
      <c r="BW232" s="20" t="str">
        <f>ZZZ__FnCalls!F75</f>
        <v>Sep 2015</v>
      </c>
      <c r="BX232" s="20" t="str">
        <f>ZZZ__FnCalls!F76</f>
        <v>Oct 2015</v>
      </c>
      <c r="BY232" s="20" t="str">
        <f>ZZZ__FnCalls!F77</f>
        <v>Nov 2015</v>
      </c>
      <c r="BZ232" s="20" t="str">
        <f>ZZZ__FnCalls!F78</f>
        <v>Dec 2015</v>
      </c>
      <c r="CA232" s="21" t="str">
        <f>ZZZ__FnCalls!H67</f>
        <v>2015</v>
      </c>
      <c r="CB232" s="20" t="str">
        <f>ZZZ__FnCalls!F79</f>
        <v>Jan 2016</v>
      </c>
      <c r="CC232" s="20" t="str">
        <f>ZZZ__FnCalls!F80</f>
        <v>Feb 2016</v>
      </c>
      <c r="CD232" s="20" t="str">
        <f>ZZZ__FnCalls!F81</f>
        <v>Mar 2016</v>
      </c>
      <c r="CE232" s="20" t="str">
        <f>ZZZ__FnCalls!F82</f>
        <v>Apr 2016</v>
      </c>
      <c r="CF232" s="20" t="str">
        <f>ZZZ__FnCalls!F83</f>
        <v>May 2016</v>
      </c>
      <c r="CG232" s="20" t="str">
        <f>ZZZ__FnCalls!F84</f>
        <v>Jun 2016</v>
      </c>
      <c r="CH232" s="20" t="str">
        <f>ZZZ__FnCalls!F85</f>
        <v>Jul 2016</v>
      </c>
      <c r="CI232" s="20" t="str">
        <f>ZZZ__FnCalls!F86</f>
        <v>Aug 2016</v>
      </c>
      <c r="CJ232" s="20" t="str">
        <f>ZZZ__FnCalls!F87</f>
        <v>Sep 2016</v>
      </c>
      <c r="CK232" s="20" t="str">
        <f>ZZZ__FnCalls!F88</f>
        <v>Oct 2016</v>
      </c>
      <c r="CL232" s="20" t="str">
        <f>ZZZ__FnCalls!F89</f>
        <v>Nov 2016</v>
      </c>
      <c r="CM232" s="20" t="str">
        <f>ZZZ__FnCalls!F90</f>
        <v>Dec 2016</v>
      </c>
      <c r="CN232" s="21" t="str">
        <f>ZZZ__FnCalls!H79</f>
        <v>2016</v>
      </c>
      <c r="CO232" s="20" t="str">
        <f>ZZZ__FnCalls!F91</f>
        <v>Jan 2017</v>
      </c>
      <c r="CP232" s="20" t="str">
        <f>ZZZ__FnCalls!F92</f>
        <v>Feb 2017</v>
      </c>
      <c r="CQ232" s="20" t="str">
        <f>ZZZ__FnCalls!F93</f>
        <v>Mar 2017</v>
      </c>
      <c r="CR232" s="20" t="str">
        <f>ZZZ__FnCalls!F94</f>
        <v>Apr 2017</v>
      </c>
      <c r="CS232" s="20" t="str">
        <f>ZZZ__FnCalls!F95</f>
        <v>May 2017</v>
      </c>
      <c r="CT232" s="20" t="str">
        <f>ZZZ__FnCalls!F96</f>
        <v>Jun 2017</v>
      </c>
      <c r="CU232" s="20" t="str">
        <f>ZZZ__FnCalls!F97</f>
        <v>Jul 2017</v>
      </c>
      <c r="CV232" s="20" t="str">
        <f>ZZZ__FnCalls!F98</f>
        <v>Aug 2017</v>
      </c>
      <c r="CW232" s="20" t="str">
        <f>ZZZ__FnCalls!F99</f>
        <v>Sep 2017</v>
      </c>
      <c r="CX232" s="20" t="str">
        <f>ZZZ__FnCalls!F100</f>
        <v>Oct 2017</v>
      </c>
      <c r="CY232" s="20" t="str">
        <f>ZZZ__FnCalls!F101</f>
        <v>Nov 2017</v>
      </c>
      <c r="CZ232" s="20" t="str">
        <f>ZZZ__FnCalls!F102</f>
        <v>Dec 2017</v>
      </c>
      <c r="DA232" s="21" t="str">
        <f>ZZZ__FnCalls!H91</f>
        <v>2017</v>
      </c>
      <c r="DB232" s="20" t="str">
        <f>ZZZ__FnCalls!F103</f>
        <v>Jan 2018</v>
      </c>
      <c r="DC232" s="20" t="str">
        <f>ZZZ__FnCalls!F104</f>
        <v>Feb 2018</v>
      </c>
      <c r="DD232" s="20" t="str">
        <f>ZZZ__FnCalls!F105</f>
        <v>Mar 2018</v>
      </c>
      <c r="DE232" s="20" t="str">
        <f>ZZZ__FnCalls!F106</f>
        <v>Apr 2018</v>
      </c>
      <c r="DF232" s="20" t="str">
        <f>ZZZ__FnCalls!F107</f>
        <v>May 2018</v>
      </c>
      <c r="DG232" s="20" t="str">
        <f>ZZZ__FnCalls!F108</f>
        <v>Jun 2018</v>
      </c>
      <c r="DH232" s="20" t="str">
        <f>ZZZ__FnCalls!F109</f>
        <v>Jul 2018</v>
      </c>
      <c r="DI232" s="20" t="str">
        <f>ZZZ__FnCalls!F110</f>
        <v>Aug 2018</v>
      </c>
      <c r="DJ232" s="20" t="str">
        <f>ZZZ__FnCalls!F111</f>
        <v>Sep 2018</v>
      </c>
      <c r="DK232" s="20" t="str">
        <f>ZZZ__FnCalls!F112</f>
        <v>Oct 2018</v>
      </c>
      <c r="DL232" s="20" t="str">
        <f>ZZZ__FnCalls!F113</f>
        <v>Nov 2018</v>
      </c>
      <c r="DM232" s="20" t="str">
        <f>ZZZ__FnCalls!F114</f>
        <v>Dec 2018</v>
      </c>
      <c r="DN232" s="21" t="str">
        <f>ZZZ__FnCalls!H103</f>
        <v>2018</v>
      </c>
      <c r="DO232" s="20" t="str">
        <f>ZZZ__FnCalls!F115</f>
        <v>Jan 2019</v>
      </c>
      <c r="DP232" s="20" t="str">
        <f>ZZZ__FnCalls!F116</f>
        <v>Feb 2019</v>
      </c>
      <c r="DQ232" s="20" t="str">
        <f>ZZZ__FnCalls!F117</f>
        <v>Mar 2019</v>
      </c>
      <c r="DR232" s="20" t="str">
        <f>ZZZ__FnCalls!F118</f>
        <v>Apr 2019</v>
      </c>
      <c r="DS232" s="20" t="str">
        <f>ZZZ__FnCalls!F119</f>
        <v>May 2019</v>
      </c>
      <c r="DT232" s="20" t="str">
        <f>ZZZ__FnCalls!F120</f>
        <v>Jun 2019</v>
      </c>
      <c r="DU232" s="20" t="str">
        <f>ZZZ__FnCalls!F121</f>
        <v>Jul 2019</v>
      </c>
      <c r="DV232" s="20" t="str">
        <f>ZZZ__FnCalls!F122</f>
        <v>Aug 2019</v>
      </c>
      <c r="DW232" s="20" t="str">
        <f>ZZZ__FnCalls!F123</f>
        <v>Sep 2019</v>
      </c>
      <c r="DX232" s="20" t="str">
        <f>ZZZ__FnCalls!F124</f>
        <v>Oct 2019</v>
      </c>
      <c r="DY232" s="20" t="str">
        <f>ZZZ__FnCalls!F125</f>
        <v>Nov 2019</v>
      </c>
      <c r="DZ232" s="20" t="str">
        <f>ZZZ__FnCalls!F126</f>
        <v>Dec 2019</v>
      </c>
      <c r="EA232" s="21" t="str">
        <f>ZZZ__FnCalls!H115</f>
        <v>2019</v>
      </c>
      <c r="EB232" s="20" t="str">
        <f>ZZZ__FnCalls!F127</f>
        <v>Jan 2020</v>
      </c>
      <c r="EC232" s="20" t="str">
        <f>ZZZ__FnCalls!F128</f>
        <v>Feb 2020</v>
      </c>
      <c r="ED232" s="20" t="str">
        <f>ZZZ__FnCalls!F129</f>
        <v>Mar 2020</v>
      </c>
      <c r="EE232" s="20" t="str">
        <f>ZZZ__FnCalls!F130</f>
        <v>Apr 2020</v>
      </c>
      <c r="EF232" s="20" t="str">
        <f>ZZZ__FnCalls!F131</f>
        <v>May 2020</v>
      </c>
      <c r="EG232" s="20" t="str">
        <f>ZZZ__FnCalls!F132</f>
        <v>Jun 2020</v>
      </c>
      <c r="EH232" s="20" t="str">
        <f>ZZZ__FnCalls!F133</f>
        <v>Jul 2020</v>
      </c>
      <c r="EI232" s="20" t="str">
        <f>ZZZ__FnCalls!F134</f>
        <v>Aug 2020</v>
      </c>
      <c r="EJ232" s="20" t="str">
        <f>ZZZ__FnCalls!F135</f>
        <v>Sep 2020</v>
      </c>
      <c r="EK232" s="20" t="str">
        <f>ZZZ__FnCalls!F136</f>
        <v>Oct 2020</v>
      </c>
      <c r="EL232" s="20" t="str">
        <f>ZZZ__FnCalls!F137</f>
        <v>Nov 2020</v>
      </c>
      <c r="EM232" s="20" t="str">
        <f>ZZZ__FnCalls!F138</f>
        <v>Dec 2020</v>
      </c>
      <c r="EN232" s="21" t="str">
        <f>ZZZ__FnCalls!H127</f>
        <v>2020</v>
      </c>
    </row>
    <row r="233" spans="1:144" ht="12.75" customHeight="1">
      <c r="A233" s="5"/>
      <c r="B233" s="44" t="str">
        <f>ZZZ__FnCalls!F7</f>
        <v>Jan 2010</v>
      </c>
      <c r="C233" s="44" t="str">
        <f>ZZZ__FnCalls!F8</f>
        <v>Feb 2010</v>
      </c>
      <c r="D233" s="44" t="str">
        <f>ZZZ__FnCalls!F9</f>
        <v>Mar 2010</v>
      </c>
      <c r="E233" s="44" t="str">
        <f>ZZZ__FnCalls!F10</f>
        <v>Apr 2010</v>
      </c>
      <c r="F233" s="44" t="str">
        <f>ZZZ__FnCalls!F11</f>
        <v>May 2010</v>
      </c>
      <c r="G233" s="44" t="str">
        <f>ZZZ__FnCalls!F12</f>
        <v>Jun 2010</v>
      </c>
      <c r="H233" s="44" t="str">
        <f>ZZZ__FnCalls!F13</f>
        <v>Jul 2010</v>
      </c>
      <c r="I233" s="44" t="str">
        <f>ZZZ__FnCalls!F14</f>
        <v>Aug 2010</v>
      </c>
      <c r="J233" s="44" t="str">
        <f>ZZZ__FnCalls!F15</f>
        <v>Sep 2010</v>
      </c>
      <c r="K233" s="44" t="str">
        <f>ZZZ__FnCalls!F16</f>
        <v>Oct 2010</v>
      </c>
      <c r="L233" s="44" t="str">
        <f>ZZZ__FnCalls!F17</f>
        <v>Nov 2010</v>
      </c>
      <c r="M233" s="44" t="str">
        <f>ZZZ__FnCalls!F18</f>
        <v>Dec 2010</v>
      </c>
      <c r="N233" s="45" t="str">
        <f>ZZZ__FnCalls!F7</f>
        <v>Jan 2010</v>
      </c>
      <c r="O233" s="44" t="str">
        <f>ZZZ__FnCalls!F19</f>
        <v>Jan 2011</v>
      </c>
      <c r="P233" s="44" t="str">
        <f>ZZZ__FnCalls!F20</f>
        <v>Feb 2011</v>
      </c>
      <c r="Q233" s="44" t="str">
        <f>ZZZ__FnCalls!F21</f>
        <v>Mar 2011</v>
      </c>
      <c r="R233" s="44" t="str">
        <f>ZZZ__FnCalls!F22</f>
        <v>Apr 2011</v>
      </c>
      <c r="S233" s="44" t="str">
        <f>ZZZ__FnCalls!F23</f>
        <v>May 2011</v>
      </c>
      <c r="T233" s="44" t="str">
        <f>ZZZ__FnCalls!F24</f>
        <v>Jun 2011</v>
      </c>
      <c r="U233" s="44" t="str">
        <f>ZZZ__FnCalls!F25</f>
        <v>Jul 2011</v>
      </c>
      <c r="V233" s="44" t="str">
        <f>ZZZ__FnCalls!F26</f>
        <v>Aug 2011</v>
      </c>
      <c r="W233" s="44" t="str">
        <f>ZZZ__FnCalls!F27</f>
        <v>Sep 2011</v>
      </c>
      <c r="X233" s="44" t="str">
        <f>ZZZ__FnCalls!F28</f>
        <v>Oct 2011</v>
      </c>
      <c r="Y233" s="44" t="str">
        <f>ZZZ__FnCalls!F29</f>
        <v>Nov 2011</v>
      </c>
      <c r="Z233" s="44" t="str">
        <f>ZZZ__FnCalls!F30</f>
        <v>Dec 2011</v>
      </c>
      <c r="AA233" s="45" t="str">
        <f>ZZZ__FnCalls!F19</f>
        <v>Jan 2011</v>
      </c>
      <c r="AB233" s="44" t="str">
        <f>ZZZ__FnCalls!F31</f>
        <v>Jan 2012</v>
      </c>
      <c r="AC233" s="44" t="str">
        <f>ZZZ__FnCalls!F32</f>
        <v>Feb 2012</v>
      </c>
      <c r="AD233" s="44" t="str">
        <f>ZZZ__FnCalls!F33</f>
        <v>Mar 2012</v>
      </c>
      <c r="AE233" s="44" t="str">
        <f>ZZZ__FnCalls!F34</f>
        <v>Apr 2012</v>
      </c>
      <c r="AF233" s="44" t="str">
        <f>ZZZ__FnCalls!F35</f>
        <v>May 2012</v>
      </c>
      <c r="AG233" s="44" t="str">
        <f>ZZZ__FnCalls!F36</f>
        <v>Jun 2012</v>
      </c>
      <c r="AH233" s="44" t="str">
        <f>ZZZ__FnCalls!F37</f>
        <v>Jul 2012</v>
      </c>
      <c r="AI233" s="44" t="str">
        <f>ZZZ__FnCalls!F38</f>
        <v>Aug 2012</v>
      </c>
      <c r="AJ233" s="44" t="str">
        <f>ZZZ__FnCalls!F39</f>
        <v>Sep 2012</v>
      </c>
      <c r="AK233" s="44" t="str">
        <f>ZZZ__FnCalls!F40</f>
        <v>Oct 2012</v>
      </c>
      <c r="AL233" s="44" t="str">
        <f>ZZZ__FnCalls!F41</f>
        <v>Nov 2012</v>
      </c>
      <c r="AM233" s="44" t="str">
        <f>ZZZ__FnCalls!F42</f>
        <v>Dec 2012</v>
      </c>
      <c r="AN233" s="45" t="str">
        <f>ZZZ__FnCalls!F31</f>
        <v>Jan 2012</v>
      </c>
      <c r="AO233" s="44" t="str">
        <f>ZZZ__FnCalls!F43</f>
        <v>Jan 2013</v>
      </c>
      <c r="AP233" s="44" t="str">
        <f>ZZZ__FnCalls!F44</f>
        <v>Feb 2013</v>
      </c>
      <c r="AQ233" s="44" t="str">
        <f>ZZZ__FnCalls!F45</f>
        <v>Mar 2013</v>
      </c>
      <c r="AR233" s="44" t="str">
        <f>ZZZ__FnCalls!F46</f>
        <v>Apr 2013</v>
      </c>
      <c r="AS233" s="44" t="str">
        <f>ZZZ__FnCalls!F47</f>
        <v>May 2013</v>
      </c>
      <c r="AT233" s="44" t="str">
        <f>ZZZ__FnCalls!F48</f>
        <v>Jun 2013</v>
      </c>
      <c r="AU233" s="44" t="str">
        <f>ZZZ__FnCalls!F49</f>
        <v>Jul 2013</v>
      </c>
      <c r="AV233" s="44" t="str">
        <f>ZZZ__FnCalls!F50</f>
        <v>Aug 2013</v>
      </c>
      <c r="AW233" s="44" t="str">
        <f>ZZZ__FnCalls!F51</f>
        <v>Sep 2013</v>
      </c>
      <c r="AX233" s="44" t="str">
        <f>ZZZ__FnCalls!F52</f>
        <v>Oct 2013</v>
      </c>
      <c r="AY233" s="44" t="str">
        <f>ZZZ__FnCalls!F53</f>
        <v>Nov 2013</v>
      </c>
      <c r="AZ233" s="44" t="str">
        <f>ZZZ__FnCalls!F54</f>
        <v>Dec 2013</v>
      </c>
      <c r="BA233" s="45" t="str">
        <f>ZZZ__FnCalls!F43</f>
        <v>Jan 2013</v>
      </c>
      <c r="BB233" s="44" t="str">
        <f>ZZZ__FnCalls!F55</f>
        <v>Jan 2014</v>
      </c>
      <c r="BC233" s="44" t="str">
        <f>ZZZ__FnCalls!F56</f>
        <v>Feb 2014</v>
      </c>
      <c r="BD233" s="44" t="str">
        <f>ZZZ__FnCalls!F57</f>
        <v>Mar 2014</v>
      </c>
      <c r="BE233" s="44" t="str">
        <f>ZZZ__FnCalls!F58</f>
        <v>Apr 2014</v>
      </c>
      <c r="BF233" s="44" t="str">
        <f>ZZZ__FnCalls!F59</f>
        <v>May 2014</v>
      </c>
      <c r="BG233" s="44" t="str">
        <f>ZZZ__FnCalls!F60</f>
        <v>Jun 2014</v>
      </c>
      <c r="BH233" s="44" t="str">
        <f>ZZZ__FnCalls!F61</f>
        <v>Jul 2014</v>
      </c>
      <c r="BI233" s="44" t="str">
        <f>ZZZ__FnCalls!F62</f>
        <v>Aug 2014</v>
      </c>
      <c r="BJ233" s="44" t="str">
        <f>ZZZ__FnCalls!F63</f>
        <v>Sep 2014</v>
      </c>
      <c r="BK233" s="44" t="str">
        <f>ZZZ__FnCalls!F64</f>
        <v>Oct 2014</v>
      </c>
      <c r="BL233" s="44" t="str">
        <f>ZZZ__FnCalls!F65</f>
        <v>Nov 2014</v>
      </c>
      <c r="BM233" s="44" t="str">
        <f>ZZZ__FnCalls!F66</f>
        <v>Dec 2014</v>
      </c>
      <c r="BN233" s="45" t="str">
        <f>ZZZ__FnCalls!F55</f>
        <v>Jan 2014</v>
      </c>
      <c r="BO233" s="44" t="str">
        <f>ZZZ__FnCalls!F67</f>
        <v>Jan 2015</v>
      </c>
      <c r="BP233" s="44" t="str">
        <f>ZZZ__FnCalls!F68</f>
        <v>Feb 2015</v>
      </c>
      <c r="BQ233" s="44" t="str">
        <f>ZZZ__FnCalls!F69</f>
        <v>Mar 2015</v>
      </c>
      <c r="BR233" s="44" t="str">
        <f>ZZZ__FnCalls!F70</f>
        <v>Apr 2015</v>
      </c>
      <c r="BS233" s="44" t="str">
        <f>ZZZ__FnCalls!F71</f>
        <v>May 2015</v>
      </c>
      <c r="BT233" s="44" t="str">
        <f>ZZZ__FnCalls!F72</f>
        <v>Jun 2015</v>
      </c>
      <c r="BU233" s="44" t="str">
        <f>ZZZ__FnCalls!F73</f>
        <v>Jul 2015</v>
      </c>
      <c r="BV233" s="44" t="str">
        <f>ZZZ__FnCalls!F74</f>
        <v>Aug 2015</v>
      </c>
      <c r="BW233" s="44" t="str">
        <f>ZZZ__FnCalls!F75</f>
        <v>Sep 2015</v>
      </c>
      <c r="BX233" s="44" t="str">
        <f>ZZZ__FnCalls!F76</f>
        <v>Oct 2015</v>
      </c>
      <c r="BY233" s="44" t="str">
        <f>ZZZ__FnCalls!F77</f>
        <v>Nov 2015</v>
      </c>
      <c r="BZ233" s="44" t="str">
        <f>ZZZ__FnCalls!F78</f>
        <v>Dec 2015</v>
      </c>
      <c r="CA233" s="45" t="str">
        <f>ZZZ__FnCalls!F67</f>
        <v>Jan 2015</v>
      </c>
      <c r="CB233" s="44" t="str">
        <f>ZZZ__FnCalls!F79</f>
        <v>Jan 2016</v>
      </c>
      <c r="CC233" s="44" t="str">
        <f>ZZZ__FnCalls!F80</f>
        <v>Feb 2016</v>
      </c>
      <c r="CD233" s="44" t="str">
        <f>ZZZ__FnCalls!F81</f>
        <v>Mar 2016</v>
      </c>
      <c r="CE233" s="44" t="str">
        <f>ZZZ__FnCalls!F82</f>
        <v>Apr 2016</v>
      </c>
      <c r="CF233" s="44" t="str">
        <f>ZZZ__FnCalls!F83</f>
        <v>May 2016</v>
      </c>
      <c r="CG233" s="44" t="str">
        <f>ZZZ__FnCalls!F84</f>
        <v>Jun 2016</v>
      </c>
      <c r="CH233" s="44" t="str">
        <f>ZZZ__FnCalls!F85</f>
        <v>Jul 2016</v>
      </c>
      <c r="CI233" s="44" t="str">
        <f>ZZZ__FnCalls!F86</f>
        <v>Aug 2016</v>
      </c>
      <c r="CJ233" s="44" t="str">
        <f>ZZZ__FnCalls!F87</f>
        <v>Sep 2016</v>
      </c>
      <c r="CK233" s="44" t="str">
        <f>ZZZ__FnCalls!F88</f>
        <v>Oct 2016</v>
      </c>
      <c r="CL233" s="44" t="str">
        <f>ZZZ__FnCalls!F89</f>
        <v>Nov 2016</v>
      </c>
      <c r="CM233" s="44" t="str">
        <f>ZZZ__FnCalls!F90</f>
        <v>Dec 2016</v>
      </c>
      <c r="CN233" s="45" t="str">
        <f>ZZZ__FnCalls!F79</f>
        <v>Jan 2016</v>
      </c>
      <c r="CO233" s="44" t="str">
        <f>ZZZ__FnCalls!F91</f>
        <v>Jan 2017</v>
      </c>
      <c r="CP233" s="44" t="str">
        <f>ZZZ__FnCalls!F92</f>
        <v>Feb 2017</v>
      </c>
      <c r="CQ233" s="44" t="str">
        <f>ZZZ__FnCalls!F93</f>
        <v>Mar 2017</v>
      </c>
      <c r="CR233" s="44" t="str">
        <f>ZZZ__FnCalls!F94</f>
        <v>Apr 2017</v>
      </c>
      <c r="CS233" s="44" t="str">
        <f>ZZZ__FnCalls!F95</f>
        <v>May 2017</v>
      </c>
      <c r="CT233" s="44" t="str">
        <f>ZZZ__FnCalls!F96</f>
        <v>Jun 2017</v>
      </c>
      <c r="CU233" s="44" t="str">
        <f>ZZZ__FnCalls!F97</f>
        <v>Jul 2017</v>
      </c>
      <c r="CV233" s="44" t="str">
        <f>ZZZ__FnCalls!F98</f>
        <v>Aug 2017</v>
      </c>
      <c r="CW233" s="44" t="str">
        <f>ZZZ__FnCalls!F99</f>
        <v>Sep 2017</v>
      </c>
      <c r="CX233" s="44" t="str">
        <f>ZZZ__FnCalls!F100</f>
        <v>Oct 2017</v>
      </c>
      <c r="CY233" s="44" t="str">
        <f>ZZZ__FnCalls!F101</f>
        <v>Nov 2017</v>
      </c>
      <c r="CZ233" s="44" t="str">
        <f>ZZZ__FnCalls!F102</f>
        <v>Dec 2017</v>
      </c>
      <c r="DA233" s="45" t="str">
        <f>ZZZ__FnCalls!F91</f>
        <v>Jan 2017</v>
      </c>
      <c r="DB233" s="44" t="str">
        <f>ZZZ__FnCalls!F103</f>
        <v>Jan 2018</v>
      </c>
      <c r="DC233" s="44" t="str">
        <f>ZZZ__FnCalls!F104</f>
        <v>Feb 2018</v>
      </c>
      <c r="DD233" s="44" t="str">
        <f>ZZZ__FnCalls!F105</f>
        <v>Mar 2018</v>
      </c>
      <c r="DE233" s="44" t="str">
        <f>ZZZ__FnCalls!F106</f>
        <v>Apr 2018</v>
      </c>
      <c r="DF233" s="44" t="str">
        <f>ZZZ__FnCalls!F107</f>
        <v>May 2018</v>
      </c>
      <c r="DG233" s="44" t="str">
        <f>ZZZ__FnCalls!F108</f>
        <v>Jun 2018</v>
      </c>
      <c r="DH233" s="44" t="str">
        <f>ZZZ__FnCalls!F109</f>
        <v>Jul 2018</v>
      </c>
      <c r="DI233" s="44" t="str">
        <f>ZZZ__FnCalls!F110</f>
        <v>Aug 2018</v>
      </c>
      <c r="DJ233" s="44" t="str">
        <f>ZZZ__FnCalls!F111</f>
        <v>Sep 2018</v>
      </c>
      <c r="DK233" s="44" t="str">
        <f>ZZZ__FnCalls!F112</f>
        <v>Oct 2018</v>
      </c>
      <c r="DL233" s="44" t="str">
        <f>ZZZ__FnCalls!F113</f>
        <v>Nov 2018</v>
      </c>
      <c r="DM233" s="44" t="str">
        <f>ZZZ__FnCalls!F114</f>
        <v>Dec 2018</v>
      </c>
      <c r="DN233" s="45" t="str">
        <f>ZZZ__FnCalls!F103</f>
        <v>Jan 2018</v>
      </c>
      <c r="DO233" s="44" t="str">
        <f>ZZZ__FnCalls!F115</f>
        <v>Jan 2019</v>
      </c>
      <c r="DP233" s="44" t="str">
        <f>ZZZ__FnCalls!F116</f>
        <v>Feb 2019</v>
      </c>
      <c r="DQ233" s="44" t="str">
        <f>ZZZ__FnCalls!F117</f>
        <v>Mar 2019</v>
      </c>
      <c r="DR233" s="44" t="str">
        <f>ZZZ__FnCalls!F118</f>
        <v>Apr 2019</v>
      </c>
      <c r="DS233" s="44" t="str">
        <f>ZZZ__FnCalls!F119</f>
        <v>May 2019</v>
      </c>
      <c r="DT233" s="44" t="str">
        <f>ZZZ__FnCalls!F120</f>
        <v>Jun 2019</v>
      </c>
      <c r="DU233" s="44" t="str">
        <f>ZZZ__FnCalls!F121</f>
        <v>Jul 2019</v>
      </c>
      <c r="DV233" s="44" t="str">
        <f>ZZZ__FnCalls!F122</f>
        <v>Aug 2019</v>
      </c>
      <c r="DW233" s="44" t="str">
        <f>ZZZ__FnCalls!F123</f>
        <v>Sep 2019</v>
      </c>
      <c r="DX233" s="44" t="str">
        <f>ZZZ__FnCalls!F124</f>
        <v>Oct 2019</v>
      </c>
      <c r="DY233" s="44" t="str">
        <f>ZZZ__FnCalls!F125</f>
        <v>Nov 2019</v>
      </c>
      <c r="DZ233" s="44" t="str">
        <f>ZZZ__FnCalls!F126</f>
        <v>Dec 2019</v>
      </c>
      <c r="EA233" s="45" t="str">
        <f>ZZZ__FnCalls!F115</f>
        <v>Jan 2019</v>
      </c>
      <c r="EB233" s="44" t="str">
        <f>ZZZ__FnCalls!F127</f>
        <v>Jan 2020</v>
      </c>
      <c r="EC233" s="44" t="str">
        <f>ZZZ__FnCalls!F128</f>
        <v>Feb 2020</v>
      </c>
      <c r="ED233" s="44" t="str">
        <f>ZZZ__FnCalls!F129</f>
        <v>Mar 2020</v>
      </c>
      <c r="EE233" s="44" t="str">
        <f>ZZZ__FnCalls!F130</f>
        <v>Apr 2020</v>
      </c>
      <c r="EF233" s="44" t="str">
        <f>ZZZ__FnCalls!F131</f>
        <v>May 2020</v>
      </c>
      <c r="EG233" s="44" t="str">
        <f>ZZZ__FnCalls!F132</f>
        <v>Jun 2020</v>
      </c>
      <c r="EH233" s="44" t="str">
        <f>ZZZ__FnCalls!F133</f>
        <v>Jul 2020</v>
      </c>
      <c r="EI233" s="44" t="str">
        <f>ZZZ__FnCalls!F134</f>
        <v>Aug 2020</v>
      </c>
      <c r="EJ233" s="44" t="str">
        <f>ZZZ__FnCalls!F135</f>
        <v>Sep 2020</v>
      </c>
      <c r="EK233" s="44" t="str">
        <f>ZZZ__FnCalls!F136</f>
        <v>Oct 2020</v>
      </c>
      <c r="EL233" s="44" t="str">
        <f>ZZZ__FnCalls!F137</f>
        <v>Nov 2020</v>
      </c>
      <c r="EM233" s="44" t="str">
        <f>ZZZ__FnCalls!F138</f>
        <v>Dec 2020</v>
      </c>
      <c r="EN233" s="45" t="str">
        <f>ZZZ__FnCalls!F127</f>
        <v>Jan 2020</v>
      </c>
    </row>
    <row r="234" spans="1:144" ht="12.75" customHeight="1">
      <c r="A234" s="2" t="str">
        <f>"Output_Potential_stdev_1"</f>
        <v>Output_Potential_stdev_1</v>
      </c>
    </row>
    <row r="235" spans="1:144" ht="12.75" customHeight="1">
      <c r="B235" s="19" t="str">
        <f>ZZZ__FnCalls!F7</f>
        <v>Jan 2010</v>
      </c>
      <c r="C235" s="20" t="str">
        <f>ZZZ__FnCalls!F8</f>
        <v>Feb 2010</v>
      </c>
      <c r="D235" s="20" t="str">
        <f>ZZZ__FnCalls!F9</f>
        <v>Mar 2010</v>
      </c>
      <c r="E235" s="20" t="str">
        <f>ZZZ__FnCalls!F10</f>
        <v>Apr 2010</v>
      </c>
      <c r="F235" s="20" t="str">
        <f>ZZZ__FnCalls!F11</f>
        <v>May 2010</v>
      </c>
      <c r="G235" s="20" t="str">
        <f>ZZZ__FnCalls!F12</f>
        <v>Jun 2010</v>
      </c>
      <c r="H235" s="20" t="str">
        <f>ZZZ__FnCalls!F13</f>
        <v>Jul 2010</v>
      </c>
      <c r="I235" s="20" t="str">
        <f>ZZZ__FnCalls!F14</f>
        <v>Aug 2010</v>
      </c>
      <c r="J235" s="20" t="str">
        <f>ZZZ__FnCalls!F15</f>
        <v>Sep 2010</v>
      </c>
      <c r="K235" s="20" t="str">
        <f>ZZZ__FnCalls!F16</f>
        <v>Oct 2010</v>
      </c>
      <c r="L235" s="20" t="str">
        <f>ZZZ__FnCalls!F17</f>
        <v>Nov 2010</v>
      </c>
      <c r="M235" s="20" t="str">
        <f>ZZZ__FnCalls!F18</f>
        <v>Dec 2010</v>
      </c>
      <c r="N235" s="21" t="str">
        <f>ZZZ__FnCalls!H7</f>
        <v>2010</v>
      </c>
      <c r="O235" s="20" t="str">
        <f>ZZZ__FnCalls!F19</f>
        <v>Jan 2011</v>
      </c>
      <c r="P235" s="20" t="str">
        <f>ZZZ__FnCalls!F20</f>
        <v>Feb 2011</v>
      </c>
      <c r="Q235" s="20" t="str">
        <f>ZZZ__FnCalls!F21</f>
        <v>Mar 2011</v>
      </c>
      <c r="R235" s="20" t="str">
        <f>ZZZ__FnCalls!F22</f>
        <v>Apr 2011</v>
      </c>
      <c r="S235" s="20" t="str">
        <f>ZZZ__FnCalls!F23</f>
        <v>May 2011</v>
      </c>
      <c r="T235" s="20" t="str">
        <f>ZZZ__FnCalls!F24</f>
        <v>Jun 2011</v>
      </c>
      <c r="U235" s="20" t="str">
        <f>ZZZ__FnCalls!F25</f>
        <v>Jul 2011</v>
      </c>
      <c r="V235" s="20" t="str">
        <f>ZZZ__FnCalls!F26</f>
        <v>Aug 2011</v>
      </c>
      <c r="W235" s="20" t="str">
        <f>ZZZ__FnCalls!F27</f>
        <v>Sep 2011</v>
      </c>
      <c r="X235" s="20" t="str">
        <f>ZZZ__FnCalls!F28</f>
        <v>Oct 2011</v>
      </c>
      <c r="Y235" s="20" t="str">
        <f>ZZZ__FnCalls!F29</f>
        <v>Nov 2011</v>
      </c>
      <c r="Z235" s="20" t="str">
        <f>ZZZ__FnCalls!F30</f>
        <v>Dec 2011</v>
      </c>
      <c r="AA235" s="21" t="str">
        <f>ZZZ__FnCalls!H19</f>
        <v>2011</v>
      </c>
      <c r="AB235" s="20" t="str">
        <f>ZZZ__FnCalls!F31</f>
        <v>Jan 2012</v>
      </c>
      <c r="AC235" s="20" t="str">
        <f>ZZZ__FnCalls!F32</f>
        <v>Feb 2012</v>
      </c>
      <c r="AD235" s="20" t="str">
        <f>ZZZ__FnCalls!F33</f>
        <v>Mar 2012</v>
      </c>
      <c r="AE235" s="20" t="str">
        <f>ZZZ__FnCalls!F34</f>
        <v>Apr 2012</v>
      </c>
      <c r="AF235" s="20" t="str">
        <f>ZZZ__FnCalls!F35</f>
        <v>May 2012</v>
      </c>
      <c r="AG235" s="20" t="str">
        <f>ZZZ__FnCalls!F36</f>
        <v>Jun 2012</v>
      </c>
      <c r="AH235" s="20" t="str">
        <f>ZZZ__FnCalls!F37</f>
        <v>Jul 2012</v>
      </c>
      <c r="AI235" s="20" t="str">
        <f>ZZZ__FnCalls!F38</f>
        <v>Aug 2012</v>
      </c>
      <c r="AJ235" s="20" t="str">
        <f>ZZZ__FnCalls!F39</f>
        <v>Sep 2012</v>
      </c>
      <c r="AK235" s="20" t="str">
        <f>ZZZ__FnCalls!F40</f>
        <v>Oct 2012</v>
      </c>
      <c r="AL235" s="20" t="str">
        <f>ZZZ__FnCalls!F41</f>
        <v>Nov 2012</v>
      </c>
      <c r="AM235" s="20" t="str">
        <f>ZZZ__FnCalls!F42</f>
        <v>Dec 2012</v>
      </c>
      <c r="AN235" s="21" t="str">
        <f>ZZZ__FnCalls!H31</f>
        <v>2012</v>
      </c>
      <c r="AO235" s="20" t="str">
        <f>ZZZ__FnCalls!F43</f>
        <v>Jan 2013</v>
      </c>
      <c r="AP235" s="20" t="str">
        <f>ZZZ__FnCalls!F44</f>
        <v>Feb 2013</v>
      </c>
      <c r="AQ235" s="20" t="str">
        <f>ZZZ__FnCalls!F45</f>
        <v>Mar 2013</v>
      </c>
      <c r="AR235" s="20" t="str">
        <f>ZZZ__FnCalls!F46</f>
        <v>Apr 2013</v>
      </c>
      <c r="AS235" s="20" t="str">
        <f>ZZZ__FnCalls!F47</f>
        <v>May 2013</v>
      </c>
      <c r="AT235" s="20" t="str">
        <f>ZZZ__FnCalls!F48</f>
        <v>Jun 2013</v>
      </c>
      <c r="AU235" s="20" t="str">
        <f>ZZZ__FnCalls!F49</f>
        <v>Jul 2013</v>
      </c>
      <c r="AV235" s="20" t="str">
        <f>ZZZ__FnCalls!F50</f>
        <v>Aug 2013</v>
      </c>
      <c r="AW235" s="20" t="str">
        <f>ZZZ__FnCalls!F51</f>
        <v>Sep 2013</v>
      </c>
      <c r="AX235" s="20" t="str">
        <f>ZZZ__FnCalls!F52</f>
        <v>Oct 2013</v>
      </c>
      <c r="AY235" s="20" t="str">
        <f>ZZZ__FnCalls!F53</f>
        <v>Nov 2013</v>
      </c>
      <c r="AZ235" s="20" t="str">
        <f>ZZZ__FnCalls!F54</f>
        <v>Dec 2013</v>
      </c>
      <c r="BA235" s="21" t="str">
        <f>ZZZ__FnCalls!H43</f>
        <v>2013</v>
      </c>
      <c r="BB235" s="20" t="str">
        <f>ZZZ__FnCalls!F55</f>
        <v>Jan 2014</v>
      </c>
      <c r="BC235" s="20" t="str">
        <f>ZZZ__FnCalls!F56</f>
        <v>Feb 2014</v>
      </c>
      <c r="BD235" s="20" t="str">
        <f>ZZZ__FnCalls!F57</f>
        <v>Mar 2014</v>
      </c>
      <c r="BE235" s="20" t="str">
        <f>ZZZ__FnCalls!F58</f>
        <v>Apr 2014</v>
      </c>
      <c r="BF235" s="20" t="str">
        <f>ZZZ__FnCalls!F59</f>
        <v>May 2014</v>
      </c>
      <c r="BG235" s="20" t="str">
        <f>ZZZ__FnCalls!F60</f>
        <v>Jun 2014</v>
      </c>
      <c r="BH235" s="20" t="str">
        <f>ZZZ__FnCalls!F61</f>
        <v>Jul 2014</v>
      </c>
      <c r="BI235" s="20" t="str">
        <f>ZZZ__FnCalls!F62</f>
        <v>Aug 2014</v>
      </c>
      <c r="BJ235" s="20" t="str">
        <f>ZZZ__FnCalls!F63</f>
        <v>Sep 2014</v>
      </c>
      <c r="BK235" s="20" t="str">
        <f>ZZZ__FnCalls!F64</f>
        <v>Oct 2014</v>
      </c>
      <c r="BL235" s="20" t="str">
        <f>ZZZ__FnCalls!F65</f>
        <v>Nov 2014</v>
      </c>
      <c r="BM235" s="20" t="str">
        <f>ZZZ__FnCalls!F66</f>
        <v>Dec 2014</v>
      </c>
      <c r="BN235" s="21" t="str">
        <f>ZZZ__FnCalls!H55</f>
        <v>2014</v>
      </c>
      <c r="BO235" s="20" t="str">
        <f>ZZZ__FnCalls!F67</f>
        <v>Jan 2015</v>
      </c>
      <c r="BP235" s="20" t="str">
        <f>ZZZ__FnCalls!F68</f>
        <v>Feb 2015</v>
      </c>
      <c r="BQ235" s="20" t="str">
        <f>ZZZ__FnCalls!F69</f>
        <v>Mar 2015</v>
      </c>
      <c r="BR235" s="20" t="str">
        <f>ZZZ__FnCalls!F70</f>
        <v>Apr 2015</v>
      </c>
      <c r="BS235" s="20" t="str">
        <f>ZZZ__FnCalls!F71</f>
        <v>May 2015</v>
      </c>
      <c r="BT235" s="20" t="str">
        <f>ZZZ__FnCalls!F72</f>
        <v>Jun 2015</v>
      </c>
      <c r="BU235" s="20" t="str">
        <f>ZZZ__FnCalls!F73</f>
        <v>Jul 2015</v>
      </c>
      <c r="BV235" s="20" t="str">
        <f>ZZZ__FnCalls!F74</f>
        <v>Aug 2015</v>
      </c>
      <c r="BW235" s="20" t="str">
        <f>ZZZ__FnCalls!F75</f>
        <v>Sep 2015</v>
      </c>
      <c r="BX235" s="20" t="str">
        <f>ZZZ__FnCalls!F76</f>
        <v>Oct 2015</v>
      </c>
      <c r="BY235" s="20" t="str">
        <f>ZZZ__FnCalls!F77</f>
        <v>Nov 2015</v>
      </c>
      <c r="BZ235" s="20" t="str">
        <f>ZZZ__FnCalls!F78</f>
        <v>Dec 2015</v>
      </c>
      <c r="CA235" s="21" t="str">
        <f>ZZZ__FnCalls!H67</f>
        <v>2015</v>
      </c>
      <c r="CB235" s="20" t="str">
        <f>ZZZ__FnCalls!F79</f>
        <v>Jan 2016</v>
      </c>
      <c r="CC235" s="20" t="str">
        <f>ZZZ__FnCalls!F80</f>
        <v>Feb 2016</v>
      </c>
      <c r="CD235" s="20" t="str">
        <f>ZZZ__FnCalls!F81</f>
        <v>Mar 2016</v>
      </c>
      <c r="CE235" s="20" t="str">
        <f>ZZZ__FnCalls!F82</f>
        <v>Apr 2016</v>
      </c>
      <c r="CF235" s="20" t="str">
        <f>ZZZ__FnCalls!F83</f>
        <v>May 2016</v>
      </c>
      <c r="CG235" s="20" t="str">
        <f>ZZZ__FnCalls!F84</f>
        <v>Jun 2016</v>
      </c>
      <c r="CH235" s="20" t="str">
        <f>ZZZ__FnCalls!F85</f>
        <v>Jul 2016</v>
      </c>
      <c r="CI235" s="20" t="str">
        <f>ZZZ__FnCalls!F86</f>
        <v>Aug 2016</v>
      </c>
      <c r="CJ235" s="20" t="str">
        <f>ZZZ__FnCalls!F87</f>
        <v>Sep 2016</v>
      </c>
      <c r="CK235" s="20" t="str">
        <f>ZZZ__FnCalls!F88</f>
        <v>Oct 2016</v>
      </c>
      <c r="CL235" s="20" t="str">
        <f>ZZZ__FnCalls!F89</f>
        <v>Nov 2016</v>
      </c>
      <c r="CM235" s="20" t="str">
        <f>ZZZ__FnCalls!F90</f>
        <v>Dec 2016</v>
      </c>
      <c r="CN235" s="21" t="str">
        <f>ZZZ__FnCalls!H79</f>
        <v>2016</v>
      </c>
      <c r="CO235" s="20" t="str">
        <f>ZZZ__FnCalls!F91</f>
        <v>Jan 2017</v>
      </c>
      <c r="CP235" s="20" t="str">
        <f>ZZZ__FnCalls!F92</f>
        <v>Feb 2017</v>
      </c>
      <c r="CQ235" s="20" t="str">
        <f>ZZZ__FnCalls!F93</f>
        <v>Mar 2017</v>
      </c>
      <c r="CR235" s="20" t="str">
        <f>ZZZ__FnCalls!F94</f>
        <v>Apr 2017</v>
      </c>
      <c r="CS235" s="20" t="str">
        <f>ZZZ__FnCalls!F95</f>
        <v>May 2017</v>
      </c>
      <c r="CT235" s="20" t="str">
        <f>ZZZ__FnCalls!F96</f>
        <v>Jun 2017</v>
      </c>
      <c r="CU235" s="20" t="str">
        <f>ZZZ__FnCalls!F97</f>
        <v>Jul 2017</v>
      </c>
      <c r="CV235" s="20" t="str">
        <f>ZZZ__FnCalls!F98</f>
        <v>Aug 2017</v>
      </c>
      <c r="CW235" s="20" t="str">
        <f>ZZZ__FnCalls!F99</f>
        <v>Sep 2017</v>
      </c>
      <c r="CX235" s="20" t="str">
        <f>ZZZ__FnCalls!F100</f>
        <v>Oct 2017</v>
      </c>
      <c r="CY235" s="20" t="str">
        <f>ZZZ__FnCalls!F101</f>
        <v>Nov 2017</v>
      </c>
      <c r="CZ235" s="20" t="str">
        <f>ZZZ__FnCalls!F102</f>
        <v>Dec 2017</v>
      </c>
      <c r="DA235" s="21" t="str">
        <f>ZZZ__FnCalls!H91</f>
        <v>2017</v>
      </c>
      <c r="DB235" s="20" t="str">
        <f>ZZZ__FnCalls!F103</f>
        <v>Jan 2018</v>
      </c>
      <c r="DC235" s="20" t="str">
        <f>ZZZ__FnCalls!F104</f>
        <v>Feb 2018</v>
      </c>
      <c r="DD235" s="20" t="str">
        <f>ZZZ__FnCalls!F105</f>
        <v>Mar 2018</v>
      </c>
      <c r="DE235" s="20" t="str">
        <f>ZZZ__FnCalls!F106</f>
        <v>Apr 2018</v>
      </c>
      <c r="DF235" s="20" t="str">
        <f>ZZZ__FnCalls!F107</f>
        <v>May 2018</v>
      </c>
      <c r="DG235" s="20" t="str">
        <f>ZZZ__FnCalls!F108</f>
        <v>Jun 2018</v>
      </c>
      <c r="DH235" s="20" t="str">
        <f>ZZZ__FnCalls!F109</f>
        <v>Jul 2018</v>
      </c>
      <c r="DI235" s="20" t="str">
        <f>ZZZ__FnCalls!F110</f>
        <v>Aug 2018</v>
      </c>
      <c r="DJ235" s="20" t="str">
        <f>ZZZ__FnCalls!F111</f>
        <v>Sep 2018</v>
      </c>
      <c r="DK235" s="20" t="str">
        <f>ZZZ__FnCalls!F112</f>
        <v>Oct 2018</v>
      </c>
      <c r="DL235" s="20" t="str">
        <f>ZZZ__FnCalls!F113</f>
        <v>Nov 2018</v>
      </c>
      <c r="DM235" s="20" t="str">
        <f>ZZZ__FnCalls!F114</f>
        <v>Dec 2018</v>
      </c>
      <c r="DN235" s="21" t="str">
        <f>ZZZ__FnCalls!H103</f>
        <v>2018</v>
      </c>
      <c r="DO235" s="20" t="str">
        <f>ZZZ__FnCalls!F115</f>
        <v>Jan 2019</v>
      </c>
      <c r="DP235" s="20" t="str">
        <f>ZZZ__FnCalls!F116</f>
        <v>Feb 2019</v>
      </c>
      <c r="DQ235" s="20" t="str">
        <f>ZZZ__FnCalls!F117</f>
        <v>Mar 2019</v>
      </c>
      <c r="DR235" s="20" t="str">
        <f>ZZZ__FnCalls!F118</f>
        <v>Apr 2019</v>
      </c>
      <c r="DS235" s="20" t="str">
        <f>ZZZ__FnCalls!F119</f>
        <v>May 2019</v>
      </c>
      <c r="DT235" s="20" t="str">
        <f>ZZZ__FnCalls!F120</f>
        <v>Jun 2019</v>
      </c>
      <c r="DU235" s="20" t="str">
        <f>ZZZ__FnCalls!F121</f>
        <v>Jul 2019</v>
      </c>
      <c r="DV235" s="20" t="str">
        <f>ZZZ__FnCalls!F122</f>
        <v>Aug 2019</v>
      </c>
      <c r="DW235" s="20" t="str">
        <f>ZZZ__FnCalls!F123</f>
        <v>Sep 2019</v>
      </c>
      <c r="DX235" s="20" t="str">
        <f>ZZZ__FnCalls!F124</f>
        <v>Oct 2019</v>
      </c>
      <c r="DY235" s="20" t="str">
        <f>ZZZ__FnCalls!F125</f>
        <v>Nov 2019</v>
      </c>
      <c r="DZ235" s="20" t="str">
        <f>ZZZ__FnCalls!F126</f>
        <v>Dec 2019</v>
      </c>
      <c r="EA235" s="21" t="str">
        <f>ZZZ__FnCalls!H115</f>
        <v>2019</v>
      </c>
      <c r="EB235" s="20" t="str">
        <f>ZZZ__FnCalls!F127</f>
        <v>Jan 2020</v>
      </c>
      <c r="EC235" s="20" t="str">
        <f>ZZZ__FnCalls!F128</f>
        <v>Feb 2020</v>
      </c>
      <c r="ED235" s="20" t="str">
        <f>ZZZ__FnCalls!F129</f>
        <v>Mar 2020</v>
      </c>
      <c r="EE235" s="20" t="str">
        <f>ZZZ__FnCalls!F130</f>
        <v>Apr 2020</v>
      </c>
      <c r="EF235" s="20" t="str">
        <f>ZZZ__FnCalls!F131</f>
        <v>May 2020</v>
      </c>
      <c r="EG235" s="20" t="str">
        <f>ZZZ__FnCalls!F132</f>
        <v>Jun 2020</v>
      </c>
      <c r="EH235" s="20" t="str">
        <f>ZZZ__FnCalls!F133</f>
        <v>Jul 2020</v>
      </c>
      <c r="EI235" s="20" t="str">
        <f>ZZZ__FnCalls!F134</f>
        <v>Aug 2020</v>
      </c>
      <c r="EJ235" s="20" t="str">
        <f>ZZZ__FnCalls!F135</f>
        <v>Sep 2020</v>
      </c>
      <c r="EK235" s="20" t="str">
        <f>ZZZ__FnCalls!F136</f>
        <v>Oct 2020</v>
      </c>
      <c r="EL235" s="20" t="str">
        <f>ZZZ__FnCalls!F137</f>
        <v>Nov 2020</v>
      </c>
      <c r="EM235" s="20" t="str">
        <f>ZZZ__FnCalls!F138</f>
        <v>Dec 2020</v>
      </c>
      <c r="EN235" s="21" t="str">
        <f>ZZZ__FnCalls!H127</f>
        <v>2020</v>
      </c>
    </row>
    <row r="236" spans="1:144" ht="12.75" customHeight="1">
      <c r="A236" s="5"/>
      <c r="B236" s="44">
        <f>ZZZ__FnCalls!A7</f>
        <v>40179</v>
      </c>
      <c r="C236" s="44">
        <f>ZZZ__FnCalls!A8</f>
        <v>40210</v>
      </c>
      <c r="D236" s="44">
        <f>ZZZ__FnCalls!A9</f>
        <v>40238</v>
      </c>
      <c r="E236" s="44">
        <f>ZZZ__FnCalls!A10</f>
        <v>40269</v>
      </c>
      <c r="F236" s="44">
        <f>ZZZ__FnCalls!A11</f>
        <v>40299</v>
      </c>
      <c r="G236" s="44">
        <f>ZZZ__FnCalls!A12</f>
        <v>40330</v>
      </c>
      <c r="H236" s="44">
        <f>ZZZ__FnCalls!A13</f>
        <v>40360</v>
      </c>
      <c r="I236" s="44">
        <f>ZZZ__FnCalls!A14</f>
        <v>40391</v>
      </c>
      <c r="J236" s="44">
        <f>ZZZ__FnCalls!A15</f>
        <v>40422</v>
      </c>
      <c r="K236" s="44">
        <f>ZZZ__FnCalls!A16</f>
        <v>40452</v>
      </c>
      <c r="L236" s="44">
        <f>ZZZ__FnCalls!A17</f>
        <v>40483</v>
      </c>
      <c r="M236" s="44">
        <f>ZZZ__FnCalls!A18</f>
        <v>40513</v>
      </c>
      <c r="N236" s="45">
        <f>ZZZ__FnCalls!A7</f>
        <v>40179</v>
      </c>
      <c r="O236" s="44">
        <f>ZZZ__FnCalls!A19</f>
        <v>40544</v>
      </c>
      <c r="P236" s="44">
        <f>ZZZ__FnCalls!A20</f>
        <v>40575</v>
      </c>
      <c r="Q236" s="44">
        <f>ZZZ__FnCalls!A21</f>
        <v>40603</v>
      </c>
      <c r="R236" s="44">
        <f>ZZZ__FnCalls!A22</f>
        <v>40634</v>
      </c>
      <c r="S236" s="44">
        <f>ZZZ__FnCalls!A23</f>
        <v>40664</v>
      </c>
      <c r="T236" s="44">
        <f>ZZZ__FnCalls!A24</f>
        <v>40695</v>
      </c>
      <c r="U236" s="44">
        <f>ZZZ__FnCalls!A25</f>
        <v>40725</v>
      </c>
      <c r="V236" s="44">
        <f>ZZZ__FnCalls!A26</f>
        <v>40756</v>
      </c>
      <c r="W236" s="44">
        <f>ZZZ__FnCalls!A27</f>
        <v>40787</v>
      </c>
      <c r="X236" s="44">
        <f>ZZZ__FnCalls!A28</f>
        <v>40817</v>
      </c>
      <c r="Y236" s="44">
        <f>ZZZ__FnCalls!A29</f>
        <v>40848</v>
      </c>
      <c r="Z236" s="44">
        <f>ZZZ__FnCalls!A30</f>
        <v>40878</v>
      </c>
      <c r="AA236" s="45">
        <f>ZZZ__FnCalls!A19</f>
        <v>40544</v>
      </c>
      <c r="AB236" s="44">
        <f>ZZZ__FnCalls!A31</f>
        <v>40909</v>
      </c>
      <c r="AC236" s="44">
        <f>ZZZ__FnCalls!A32</f>
        <v>40940</v>
      </c>
      <c r="AD236" s="44">
        <f>ZZZ__FnCalls!A33</f>
        <v>40969</v>
      </c>
      <c r="AE236" s="44">
        <f>ZZZ__FnCalls!A34</f>
        <v>41000</v>
      </c>
      <c r="AF236" s="44">
        <f>ZZZ__FnCalls!A35</f>
        <v>41030</v>
      </c>
      <c r="AG236" s="44">
        <f>ZZZ__FnCalls!A36</f>
        <v>41061</v>
      </c>
      <c r="AH236" s="44">
        <f>ZZZ__FnCalls!A37</f>
        <v>41091</v>
      </c>
      <c r="AI236" s="44">
        <f>ZZZ__FnCalls!A38</f>
        <v>41122</v>
      </c>
      <c r="AJ236" s="44">
        <f>ZZZ__FnCalls!A39</f>
        <v>41153</v>
      </c>
      <c r="AK236" s="44">
        <f>ZZZ__FnCalls!A40</f>
        <v>41183</v>
      </c>
      <c r="AL236" s="44">
        <f>ZZZ__FnCalls!A41</f>
        <v>41214</v>
      </c>
      <c r="AM236" s="44">
        <f>ZZZ__FnCalls!A42</f>
        <v>41244</v>
      </c>
      <c r="AN236" s="45">
        <f>ZZZ__FnCalls!A31</f>
        <v>40909</v>
      </c>
      <c r="AO236" s="44">
        <f>ZZZ__FnCalls!A43</f>
        <v>41275</v>
      </c>
      <c r="AP236" s="44">
        <f>ZZZ__FnCalls!A44</f>
        <v>41306</v>
      </c>
      <c r="AQ236" s="44">
        <f>ZZZ__FnCalls!A45</f>
        <v>41334</v>
      </c>
      <c r="AR236" s="44">
        <f>ZZZ__FnCalls!A46</f>
        <v>41365</v>
      </c>
      <c r="AS236" s="44">
        <f>ZZZ__FnCalls!A47</f>
        <v>41395</v>
      </c>
      <c r="AT236" s="44">
        <f>ZZZ__FnCalls!A48</f>
        <v>41426</v>
      </c>
      <c r="AU236" s="44">
        <f>ZZZ__FnCalls!A49</f>
        <v>41456</v>
      </c>
      <c r="AV236" s="44">
        <f>ZZZ__FnCalls!A50</f>
        <v>41487</v>
      </c>
      <c r="AW236" s="44">
        <f>ZZZ__FnCalls!A51</f>
        <v>41518</v>
      </c>
      <c r="AX236" s="44">
        <f>ZZZ__FnCalls!A52</f>
        <v>41548</v>
      </c>
      <c r="AY236" s="44">
        <f>ZZZ__FnCalls!A53</f>
        <v>41579</v>
      </c>
      <c r="AZ236" s="44">
        <f>ZZZ__FnCalls!A54</f>
        <v>41609</v>
      </c>
      <c r="BA236" s="45">
        <f>ZZZ__FnCalls!A43</f>
        <v>41275</v>
      </c>
      <c r="BB236" s="44">
        <f>ZZZ__FnCalls!A55</f>
        <v>41640</v>
      </c>
      <c r="BC236" s="44">
        <f>ZZZ__FnCalls!A56</f>
        <v>41671</v>
      </c>
      <c r="BD236" s="44">
        <f>ZZZ__FnCalls!A57</f>
        <v>41699</v>
      </c>
      <c r="BE236" s="44">
        <f>ZZZ__FnCalls!A58</f>
        <v>41730</v>
      </c>
      <c r="BF236" s="44">
        <f>ZZZ__FnCalls!A59</f>
        <v>41760</v>
      </c>
      <c r="BG236" s="44">
        <f>ZZZ__FnCalls!A60</f>
        <v>41791</v>
      </c>
      <c r="BH236" s="44">
        <f>ZZZ__FnCalls!A61</f>
        <v>41821</v>
      </c>
      <c r="BI236" s="44">
        <f>ZZZ__FnCalls!A62</f>
        <v>41852</v>
      </c>
      <c r="BJ236" s="44">
        <f>ZZZ__FnCalls!A63</f>
        <v>41883</v>
      </c>
      <c r="BK236" s="44">
        <f>ZZZ__FnCalls!A64</f>
        <v>41913</v>
      </c>
      <c r="BL236" s="44">
        <f>ZZZ__FnCalls!A65</f>
        <v>41944</v>
      </c>
      <c r="BM236" s="44">
        <f>ZZZ__FnCalls!A66</f>
        <v>41974</v>
      </c>
      <c r="BN236" s="45">
        <f>ZZZ__FnCalls!A55</f>
        <v>41640</v>
      </c>
      <c r="BO236" s="44">
        <f>ZZZ__FnCalls!A67</f>
        <v>42005</v>
      </c>
      <c r="BP236" s="44">
        <f>ZZZ__FnCalls!A68</f>
        <v>42036</v>
      </c>
      <c r="BQ236" s="44">
        <f>ZZZ__FnCalls!A69</f>
        <v>42064</v>
      </c>
      <c r="BR236" s="44">
        <f>ZZZ__FnCalls!A70</f>
        <v>42095</v>
      </c>
      <c r="BS236" s="44">
        <f>ZZZ__FnCalls!A71</f>
        <v>42125</v>
      </c>
      <c r="BT236" s="44">
        <f>ZZZ__FnCalls!A72</f>
        <v>42156</v>
      </c>
      <c r="BU236" s="44">
        <f>ZZZ__FnCalls!A73</f>
        <v>42186</v>
      </c>
      <c r="BV236" s="44">
        <f>ZZZ__FnCalls!A74</f>
        <v>42217</v>
      </c>
      <c r="BW236" s="44">
        <f>ZZZ__FnCalls!A75</f>
        <v>42248</v>
      </c>
      <c r="BX236" s="44">
        <f>ZZZ__FnCalls!A76</f>
        <v>42278</v>
      </c>
      <c r="BY236" s="44">
        <f>ZZZ__FnCalls!A77</f>
        <v>42309</v>
      </c>
      <c r="BZ236" s="44">
        <f>ZZZ__FnCalls!A78</f>
        <v>42339</v>
      </c>
      <c r="CA236" s="45">
        <f>ZZZ__FnCalls!A67</f>
        <v>42005</v>
      </c>
      <c r="CB236" s="44">
        <f>ZZZ__FnCalls!A79</f>
        <v>42370</v>
      </c>
      <c r="CC236" s="44">
        <f>ZZZ__FnCalls!A80</f>
        <v>42401</v>
      </c>
      <c r="CD236" s="44">
        <f>ZZZ__FnCalls!A81</f>
        <v>42430</v>
      </c>
      <c r="CE236" s="44">
        <f>ZZZ__FnCalls!A82</f>
        <v>42461</v>
      </c>
      <c r="CF236" s="44">
        <f>ZZZ__FnCalls!A83</f>
        <v>42491</v>
      </c>
      <c r="CG236" s="44">
        <f>ZZZ__FnCalls!A84</f>
        <v>42522</v>
      </c>
      <c r="CH236" s="44">
        <f>ZZZ__FnCalls!A85</f>
        <v>42552</v>
      </c>
      <c r="CI236" s="44">
        <f>ZZZ__FnCalls!A86</f>
        <v>42583</v>
      </c>
      <c r="CJ236" s="44">
        <f>ZZZ__FnCalls!A87</f>
        <v>42614</v>
      </c>
      <c r="CK236" s="44">
        <f>ZZZ__FnCalls!A88</f>
        <v>42644</v>
      </c>
      <c r="CL236" s="44">
        <f>ZZZ__FnCalls!A89</f>
        <v>42675</v>
      </c>
      <c r="CM236" s="44">
        <f>ZZZ__FnCalls!A90</f>
        <v>42705</v>
      </c>
      <c r="CN236" s="45">
        <f>ZZZ__FnCalls!A79</f>
        <v>42370</v>
      </c>
      <c r="CO236" s="44">
        <f>ZZZ__FnCalls!A91</f>
        <v>42736</v>
      </c>
      <c r="CP236" s="44">
        <f>ZZZ__FnCalls!A92</f>
        <v>42767</v>
      </c>
      <c r="CQ236" s="44">
        <f>ZZZ__FnCalls!A93</f>
        <v>42795</v>
      </c>
      <c r="CR236" s="44">
        <f>ZZZ__FnCalls!A94</f>
        <v>42826</v>
      </c>
      <c r="CS236" s="44">
        <f>ZZZ__FnCalls!A95</f>
        <v>42856</v>
      </c>
      <c r="CT236" s="44">
        <f>ZZZ__FnCalls!A96</f>
        <v>42887</v>
      </c>
      <c r="CU236" s="44">
        <f>ZZZ__FnCalls!A97</f>
        <v>42917</v>
      </c>
      <c r="CV236" s="44">
        <f>ZZZ__FnCalls!A98</f>
        <v>42948</v>
      </c>
      <c r="CW236" s="44">
        <f>ZZZ__FnCalls!A99</f>
        <v>42979</v>
      </c>
      <c r="CX236" s="44">
        <f>ZZZ__FnCalls!A100</f>
        <v>43009</v>
      </c>
      <c r="CY236" s="44">
        <f>ZZZ__FnCalls!A101</f>
        <v>43040</v>
      </c>
      <c r="CZ236" s="44">
        <f>ZZZ__FnCalls!A102</f>
        <v>43070</v>
      </c>
      <c r="DA236" s="45">
        <f>ZZZ__FnCalls!A91</f>
        <v>42736</v>
      </c>
      <c r="DB236" s="44">
        <f>ZZZ__FnCalls!A103</f>
        <v>43101</v>
      </c>
      <c r="DC236" s="44">
        <f>ZZZ__FnCalls!A104</f>
        <v>43132</v>
      </c>
      <c r="DD236" s="44">
        <f>ZZZ__FnCalls!A105</f>
        <v>43160</v>
      </c>
      <c r="DE236" s="44">
        <f>ZZZ__FnCalls!A106</f>
        <v>43191</v>
      </c>
      <c r="DF236" s="44">
        <f>ZZZ__FnCalls!A107</f>
        <v>43221</v>
      </c>
      <c r="DG236" s="44">
        <f>ZZZ__FnCalls!A108</f>
        <v>43252</v>
      </c>
      <c r="DH236" s="44">
        <f>ZZZ__FnCalls!A109</f>
        <v>43282</v>
      </c>
      <c r="DI236" s="44">
        <f>ZZZ__FnCalls!A110</f>
        <v>43313</v>
      </c>
      <c r="DJ236" s="44">
        <f>ZZZ__FnCalls!A111</f>
        <v>43344</v>
      </c>
      <c r="DK236" s="44">
        <f>ZZZ__FnCalls!A112</f>
        <v>43374</v>
      </c>
      <c r="DL236" s="44">
        <f>ZZZ__FnCalls!A113</f>
        <v>43405</v>
      </c>
      <c r="DM236" s="44">
        <f>ZZZ__FnCalls!A114</f>
        <v>43435</v>
      </c>
      <c r="DN236" s="45">
        <f>ZZZ__FnCalls!A103</f>
        <v>43101</v>
      </c>
      <c r="DO236" s="44">
        <f>ZZZ__FnCalls!A115</f>
        <v>43466</v>
      </c>
      <c r="DP236" s="44">
        <f>ZZZ__FnCalls!A116</f>
        <v>43497</v>
      </c>
      <c r="DQ236" s="44">
        <f>ZZZ__FnCalls!A117</f>
        <v>43525</v>
      </c>
      <c r="DR236" s="44">
        <f>ZZZ__FnCalls!A118</f>
        <v>43556</v>
      </c>
      <c r="DS236" s="44">
        <f>ZZZ__FnCalls!A119</f>
        <v>43586</v>
      </c>
      <c r="DT236" s="44">
        <f>ZZZ__FnCalls!A120</f>
        <v>43617</v>
      </c>
      <c r="DU236" s="44">
        <f>ZZZ__FnCalls!A121</f>
        <v>43647</v>
      </c>
      <c r="DV236" s="44">
        <f>ZZZ__FnCalls!A122</f>
        <v>43678</v>
      </c>
      <c r="DW236" s="44">
        <f>ZZZ__FnCalls!A123</f>
        <v>43709</v>
      </c>
      <c r="DX236" s="44">
        <f>ZZZ__FnCalls!A124</f>
        <v>43739</v>
      </c>
      <c r="DY236" s="44">
        <f>ZZZ__FnCalls!A125</f>
        <v>43770</v>
      </c>
      <c r="DZ236" s="44">
        <f>ZZZ__FnCalls!A126</f>
        <v>43800</v>
      </c>
      <c r="EA236" s="45">
        <f>ZZZ__FnCalls!A115</f>
        <v>43466</v>
      </c>
      <c r="EB236" s="44">
        <f>ZZZ__FnCalls!A127</f>
        <v>43831</v>
      </c>
      <c r="EC236" s="44">
        <f>ZZZ__FnCalls!A128</f>
        <v>43862</v>
      </c>
      <c r="ED236" s="44">
        <f>ZZZ__FnCalls!A129</f>
        <v>43891</v>
      </c>
      <c r="EE236" s="44">
        <f>ZZZ__FnCalls!A130</f>
        <v>43922</v>
      </c>
      <c r="EF236" s="44">
        <f>ZZZ__FnCalls!A131</f>
        <v>43952</v>
      </c>
      <c r="EG236" s="44">
        <f>ZZZ__FnCalls!A132</f>
        <v>43983</v>
      </c>
      <c r="EH236" s="44">
        <f>ZZZ__FnCalls!A133</f>
        <v>44013</v>
      </c>
      <c r="EI236" s="44">
        <f>ZZZ__FnCalls!A134</f>
        <v>44044</v>
      </c>
      <c r="EJ236" s="44">
        <f>ZZZ__FnCalls!A135</f>
        <v>44075</v>
      </c>
      <c r="EK236" s="44">
        <f>ZZZ__FnCalls!A136</f>
        <v>44105</v>
      </c>
      <c r="EL236" s="44">
        <f>ZZZ__FnCalls!A137</f>
        <v>44136</v>
      </c>
      <c r="EM236" s="44">
        <f>ZZZ__FnCalls!A138</f>
        <v>44166</v>
      </c>
      <c r="EN236" s="45">
        <f>ZZZ__FnCalls!A127</f>
        <v>43831</v>
      </c>
    </row>
    <row r="237" spans="1:144" ht="12.75" customHeight="1">
      <c r="A237" s="2" t="str">
        <f>"Output_Potential_stdev_2"</f>
        <v>Output_Potential_stdev_2</v>
      </c>
    </row>
    <row r="238" spans="1:144" ht="12.75" customHeight="1">
      <c r="B238" s="19" t="str">
        <f>ZZZ__FnCalls!F7</f>
        <v>Jan 2010</v>
      </c>
      <c r="C238" s="20" t="str">
        <f>ZZZ__FnCalls!F8</f>
        <v>Feb 2010</v>
      </c>
      <c r="D238" s="20" t="str">
        <f>ZZZ__FnCalls!F9</f>
        <v>Mar 2010</v>
      </c>
      <c r="E238" s="20" t="str">
        <f>ZZZ__FnCalls!F10</f>
        <v>Apr 2010</v>
      </c>
      <c r="F238" s="20" t="str">
        <f>ZZZ__FnCalls!F11</f>
        <v>May 2010</v>
      </c>
      <c r="G238" s="20" t="str">
        <f>ZZZ__FnCalls!F12</f>
        <v>Jun 2010</v>
      </c>
      <c r="H238" s="20" t="str">
        <f>ZZZ__FnCalls!F13</f>
        <v>Jul 2010</v>
      </c>
      <c r="I238" s="20" t="str">
        <f>ZZZ__FnCalls!F14</f>
        <v>Aug 2010</v>
      </c>
      <c r="J238" s="20" t="str">
        <f>ZZZ__FnCalls!F15</f>
        <v>Sep 2010</v>
      </c>
      <c r="K238" s="20" t="str">
        <f>ZZZ__FnCalls!F16</f>
        <v>Oct 2010</v>
      </c>
      <c r="L238" s="20" t="str">
        <f>ZZZ__FnCalls!F17</f>
        <v>Nov 2010</v>
      </c>
      <c r="M238" s="20" t="str">
        <f>ZZZ__FnCalls!F18</f>
        <v>Dec 2010</v>
      </c>
      <c r="N238" s="21" t="str">
        <f>ZZZ__FnCalls!H7</f>
        <v>2010</v>
      </c>
      <c r="O238" s="20" t="str">
        <f>ZZZ__FnCalls!F19</f>
        <v>Jan 2011</v>
      </c>
      <c r="P238" s="20" t="str">
        <f>ZZZ__FnCalls!F20</f>
        <v>Feb 2011</v>
      </c>
      <c r="Q238" s="20" t="str">
        <f>ZZZ__FnCalls!F21</f>
        <v>Mar 2011</v>
      </c>
      <c r="R238" s="20" t="str">
        <f>ZZZ__FnCalls!F22</f>
        <v>Apr 2011</v>
      </c>
      <c r="S238" s="20" t="str">
        <f>ZZZ__FnCalls!F23</f>
        <v>May 2011</v>
      </c>
      <c r="T238" s="20" t="str">
        <f>ZZZ__FnCalls!F24</f>
        <v>Jun 2011</v>
      </c>
      <c r="U238" s="20" t="str">
        <f>ZZZ__FnCalls!F25</f>
        <v>Jul 2011</v>
      </c>
      <c r="V238" s="20" t="str">
        <f>ZZZ__FnCalls!F26</f>
        <v>Aug 2011</v>
      </c>
      <c r="W238" s="20" t="str">
        <f>ZZZ__FnCalls!F27</f>
        <v>Sep 2011</v>
      </c>
      <c r="X238" s="20" t="str">
        <f>ZZZ__FnCalls!F28</f>
        <v>Oct 2011</v>
      </c>
      <c r="Y238" s="20" t="str">
        <f>ZZZ__FnCalls!F29</f>
        <v>Nov 2011</v>
      </c>
      <c r="Z238" s="20" t="str">
        <f>ZZZ__FnCalls!F30</f>
        <v>Dec 2011</v>
      </c>
      <c r="AA238" s="21" t="str">
        <f>ZZZ__FnCalls!H19</f>
        <v>2011</v>
      </c>
      <c r="AB238" s="20" t="str">
        <f>ZZZ__FnCalls!F31</f>
        <v>Jan 2012</v>
      </c>
      <c r="AC238" s="20" t="str">
        <f>ZZZ__FnCalls!F32</f>
        <v>Feb 2012</v>
      </c>
      <c r="AD238" s="20" t="str">
        <f>ZZZ__FnCalls!F33</f>
        <v>Mar 2012</v>
      </c>
      <c r="AE238" s="20" t="str">
        <f>ZZZ__FnCalls!F34</f>
        <v>Apr 2012</v>
      </c>
      <c r="AF238" s="20" t="str">
        <f>ZZZ__FnCalls!F35</f>
        <v>May 2012</v>
      </c>
      <c r="AG238" s="20" t="str">
        <f>ZZZ__FnCalls!F36</f>
        <v>Jun 2012</v>
      </c>
      <c r="AH238" s="20" t="str">
        <f>ZZZ__FnCalls!F37</f>
        <v>Jul 2012</v>
      </c>
      <c r="AI238" s="20" t="str">
        <f>ZZZ__FnCalls!F38</f>
        <v>Aug 2012</v>
      </c>
      <c r="AJ238" s="20" t="str">
        <f>ZZZ__FnCalls!F39</f>
        <v>Sep 2012</v>
      </c>
      <c r="AK238" s="20" t="str">
        <f>ZZZ__FnCalls!F40</f>
        <v>Oct 2012</v>
      </c>
      <c r="AL238" s="20" t="str">
        <f>ZZZ__FnCalls!F41</f>
        <v>Nov 2012</v>
      </c>
      <c r="AM238" s="20" t="str">
        <f>ZZZ__FnCalls!F42</f>
        <v>Dec 2012</v>
      </c>
      <c r="AN238" s="21" t="str">
        <f>ZZZ__FnCalls!H31</f>
        <v>2012</v>
      </c>
      <c r="AO238" s="20" t="str">
        <f>ZZZ__FnCalls!F43</f>
        <v>Jan 2013</v>
      </c>
      <c r="AP238" s="20" t="str">
        <f>ZZZ__FnCalls!F44</f>
        <v>Feb 2013</v>
      </c>
      <c r="AQ238" s="20" t="str">
        <f>ZZZ__FnCalls!F45</f>
        <v>Mar 2013</v>
      </c>
      <c r="AR238" s="20" t="str">
        <f>ZZZ__FnCalls!F46</f>
        <v>Apr 2013</v>
      </c>
      <c r="AS238" s="20" t="str">
        <f>ZZZ__FnCalls!F47</f>
        <v>May 2013</v>
      </c>
      <c r="AT238" s="20" t="str">
        <f>ZZZ__FnCalls!F48</f>
        <v>Jun 2013</v>
      </c>
      <c r="AU238" s="20" t="str">
        <f>ZZZ__FnCalls!F49</f>
        <v>Jul 2013</v>
      </c>
      <c r="AV238" s="20" t="str">
        <f>ZZZ__FnCalls!F50</f>
        <v>Aug 2013</v>
      </c>
      <c r="AW238" s="20" t="str">
        <f>ZZZ__FnCalls!F51</f>
        <v>Sep 2013</v>
      </c>
      <c r="AX238" s="20" t="str">
        <f>ZZZ__FnCalls!F52</f>
        <v>Oct 2013</v>
      </c>
      <c r="AY238" s="20" t="str">
        <f>ZZZ__FnCalls!F53</f>
        <v>Nov 2013</v>
      </c>
      <c r="AZ238" s="20" t="str">
        <f>ZZZ__FnCalls!F54</f>
        <v>Dec 2013</v>
      </c>
      <c r="BA238" s="21" t="str">
        <f>ZZZ__FnCalls!H43</f>
        <v>2013</v>
      </c>
      <c r="BB238" s="20" t="str">
        <f>ZZZ__FnCalls!F55</f>
        <v>Jan 2014</v>
      </c>
      <c r="BC238" s="20" t="str">
        <f>ZZZ__FnCalls!F56</f>
        <v>Feb 2014</v>
      </c>
      <c r="BD238" s="20" t="str">
        <f>ZZZ__FnCalls!F57</f>
        <v>Mar 2014</v>
      </c>
      <c r="BE238" s="20" t="str">
        <f>ZZZ__FnCalls!F58</f>
        <v>Apr 2014</v>
      </c>
      <c r="BF238" s="20" t="str">
        <f>ZZZ__FnCalls!F59</f>
        <v>May 2014</v>
      </c>
      <c r="BG238" s="20" t="str">
        <f>ZZZ__FnCalls!F60</f>
        <v>Jun 2014</v>
      </c>
      <c r="BH238" s="20" t="str">
        <f>ZZZ__FnCalls!F61</f>
        <v>Jul 2014</v>
      </c>
      <c r="BI238" s="20" t="str">
        <f>ZZZ__FnCalls!F62</f>
        <v>Aug 2014</v>
      </c>
      <c r="BJ238" s="20" t="str">
        <f>ZZZ__FnCalls!F63</f>
        <v>Sep 2014</v>
      </c>
      <c r="BK238" s="20" t="str">
        <f>ZZZ__FnCalls!F64</f>
        <v>Oct 2014</v>
      </c>
      <c r="BL238" s="20" t="str">
        <f>ZZZ__FnCalls!F65</f>
        <v>Nov 2014</v>
      </c>
      <c r="BM238" s="20" t="str">
        <f>ZZZ__FnCalls!F66</f>
        <v>Dec 2014</v>
      </c>
      <c r="BN238" s="21" t="str">
        <f>ZZZ__FnCalls!H55</f>
        <v>2014</v>
      </c>
      <c r="BO238" s="20" t="str">
        <f>ZZZ__FnCalls!F67</f>
        <v>Jan 2015</v>
      </c>
      <c r="BP238" s="20" t="str">
        <f>ZZZ__FnCalls!F68</f>
        <v>Feb 2015</v>
      </c>
      <c r="BQ238" s="20" t="str">
        <f>ZZZ__FnCalls!F69</f>
        <v>Mar 2015</v>
      </c>
      <c r="BR238" s="20" t="str">
        <f>ZZZ__FnCalls!F70</f>
        <v>Apr 2015</v>
      </c>
      <c r="BS238" s="20" t="str">
        <f>ZZZ__FnCalls!F71</f>
        <v>May 2015</v>
      </c>
      <c r="BT238" s="20" t="str">
        <f>ZZZ__FnCalls!F72</f>
        <v>Jun 2015</v>
      </c>
      <c r="BU238" s="20" t="str">
        <f>ZZZ__FnCalls!F73</f>
        <v>Jul 2015</v>
      </c>
      <c r="BV238" s="20" t="str">
        <f>ZZZ__FnCalls!F74</f>
        <v>Aug 2015</v>
      </c>
      <c r="BW238" s="20" t="str">
        <f>ZZZ__FnCalls!F75</f>
        <v>Sep 2015</v>
      </c>
      <c r="BX238" s="20" t="str">
        <f>ZZZ__FnCalls!F76</f>
        <v>Oct 2015</v>
      </c>
      <c r="BY238" s="20" t="str">
        <f>ZZZ__FnCalls!F77</f>
        <v>Nov 2015</v>
      </c>
      <c r="BZ238" s="20" t="str">
        <f>ZZZ__FnCalls!F78</f>
        <v>Dec 2015</v>
      </c>
      <c r="CA238" s="21" t="str">
        <f>ZZZ__FnCalls!H67</f>
        <v>2015</v>
      </c>
      <c r="CB238" s="20" t="str">
        <f>ZZZ__FnCalls!F79</f>
        <v>Jan 2016</v>
      </c>
      <c r="CC238" s="20" t="str">
        <f>ZZZ__FnCalls!F80</f>
        <v>Feb 2016</v>
      </c>
      <c r="CD238" s="20" t="str">
        <f>ZZZ__FnCalls!F81</f>
        <v>Mar 2016</v>
      </c>
      <c r="CE238" s="20" t="str">
        <f>ZZZ__FnCalls!F82</f>
        <v>Apr 2016</v>
      </c>
      <c r="CF238" s="20" t="str">
        <f>ZZZ__FnCalls!F83</f>
        <v>May 2016</v>
      </c>
      <c r="CG238" s="20" t="str">
        <f>ZZZ__FnCalls!F84</f>
        <v>Jun 2016</v>
      </c>
      <c r="CH238" s="20" t="str">
        <f>ZZZ__FnCalls!F85</f>
        <v>Jul 2016</v>
      </c>
      <c r="CI238" s="20" t="str">
        <f>ZZZ__FnCalls!F86</f>
        <v>Aug 2016</v>
      </c>
      <c r="CJ238" s="20" t="str">
        <f>ZZZ__FnCalls!F87</f>
        <v>Sep 2016</v>
      </c>
      <c r="CK238" s="20" t="str">
        <f>ZZZ__FnCalls!F88</f>
        <v>Oct 2016</v>
      </c>
      <c r="CL238" s="20" t="str">
        <f>ZZZ__FnCalls!F89</f>
        <v>Nov 2016</v>
      </c>
      <c r="CM238" s="20" t="str">
        <f>ZZZ__FnCalls!F90</f>
        <v>Dec 2016</v>
      </c>
      <c r="CN238" s="21" t="str">
        <f>ZZZ__FnCalls!H79</f>
        <v>2016</v>
      </c>
      <c r="CO238" s="20" t="str">
        <f>ZZZ__FnCalls!F91</f>
        <v>Jan 2017</v>
      </c>
      <c r="CP238" s="20" t="str">
        <f>ZZZ__FnCalls!F92</f>
        <v>Feb 2017</v>
      </c>
      <c r="CQ238" s="20" t="str">
        <f>ZZZ__FnCalls!F93</f>
        <v>Mar 2017</v>
      </c>
      <c r="CR238" s="20" t="str">
        <f>ZZZ__FnCalls!F94</f>
        <v>Apr 2017</v>
      </c>
      <c r="CS238" s="20" t="str">
        <f>ZZZ__FnCalls!F95</f>
        <v>May 2017</v>
      </c>
      <c r="CT238" s="20" t="str">
        <f>ZZZ__FnCalls!F96</f>
        <v>Jun 2017</v>
      </c>
      <c r="CU238" s="20" t="str">
        <f>ZZZ__FnCalls!F97</f>
        <v>Jul 2017</v>
      </c>
      <c r="CV238" s="20" t="str">
        <f>ZZZ__FnCalls!F98</f>
        <v>Aug 2017</v>
      </c>
      <c r="CW238" s="20" t="str">
        <f>ZZZ__FnCalls!F99</f>
        <v>Sep 2017</v>
      </c>
      <c r="CX238" s="20" t="str">
        <f>ZZZ__FnCalls!F100</f>
        <v>Oct 2017</v>
      </c>
      <c r="CY238" s="20" t="str">
        <f>ZZZ__FnCalls!F101</f>
        <v>Nov 2017</v>
      </c>
      <c r="CZ238" s="20" t="str">
        <f>ZZZ__FnCalls!F102</f>
        <v>Dec 2017</v>
      </c>
      <c r="DA238" s="21" t="str">
        <f>ZZZ__FnCalls!H91</f>
        <v>2017</v>
      </c>
      <c r="DB238" s="20" t="str">
        <f>ZZZ__FnCalls!F103</f>
        <v>Jan 2018</v>
      </c>
      <c r="DC238" s="20" t="str">
        <f>ZZZ__FnCalls!F104</f>
        <v>Feb 2018</v>
      </c>
      <c r="DD238" s="20" t="str">
        <f>ZZZ__FnCalls!F105</f>
        <v>Mar 2018</v>
      </c>
      <c r="DE238" s="20" t="str">
        <f>ZZZ__FnCalls!F106</f>
        <v>Apr 2018</v>
      </c>
      <c r="DF238" s="20" t="str">
        <f>ZZZ__FnCalls!F107</f>
        <v>May 2018</v>
      </c>
      <c r="DG238" s="20" t="str">
        <f>ZZZ__FnCalls!F108</f>
        <v>Jun 2018</v>
      </c>
      <c r="DH238" s="20" t="str">
        <f>ZZZ__FnCalls!F109</f>
        <v>Jul 2018</v>
      </c>
      <c r="DI238" s="20" t="str">
        <f>ZZZ__FnCalls!F110</f>
        <v>Aug 2018</v>
      </c>
      <c r="DJ238" s="20" t="str">
        <f>ZZZ__FnCalls!F111</f>
        <v>Sep 2018</v>
      </c>
      <c r="DK238" s="20" t="str">
        <f>ZZZ__FnCalls!F112</f>
        <v>Oct 2018</v>
      </c>
      <c r="DL238" s="20" t="str">
        <f>ZZZ__FnCalls!F113</f>
        <v>Nov 2018</v>
      </c>
      <c r="DM238" s="20" t="str">
        <f>ZZZ__FnCalls!F114</f>
        <v>Dec 2018</v>
      </c>
      <c r="DN238" s="21" t="str">
        <f>ZZZ__FnCalls!H103</f>
        <v>2018</v>
      </c>
      <c r="DO238" s="20" t="str">
        <f>ZZZ__FnCalls!F115</f>
        <v>Jan 2019</v>
      </c>
      <c r="DP238" s="20" t="str">
        <f>ZZZ__FnCalls!F116</f>
        <v>Feb 2019</v>
      </c>
      <c r="DQ238" s="20" t="str">
        <f>ZZZ__FnCalls!F117</f>
        <v>Mar 2019</v>
      </c>
      <c r="DR238" s="20" t="str">
        <f>ZZZ__FnCalls!F118</f>
        <v>Apr 2019</v>
      </c>
      <c r="DS238" s="20" t="str">
        <f>ZZZ__FnCalls!F119</f>
        <v>May 2019</v>
      </c>
      <c r="DT238" s="20" t="str">
        <f>ZZZ__FnCalls!F120</f>
        <v>Jun 2019</v>
      </c>
      <c r="DU238" s="20" t="str">
        <f>ZZZ__FnCalls!F121</f>
        <v>Jul 2019</v>
      </c>
      <c r="DV238" s="20" t="str">
        <f>ZZZ__FnCalls!F122</f>
        <v>Aug 2019</v>
      </c>
      <c r="DW238" s="20" t="str">
        <f>ZZZ__FnCalls!F123</f>
        <v>Sep 2019</v>
      </c>
      <c r="DX238" s="20" t="str">
        <f>ZZZ__FnCalls!F124</f>
        <v>Oct 2019</v>
      </c>
      <c r="DY238" s="20" t="str">
        <f>ZZZ__FnCalls!F125</f>
        <v>Nov 2019</v>
      </c>
      <c r="DZ238" s="20" t="str">
        <f>ZZZ__FnCalls!F126</f>
        <v>Dec 2019</v>
      </c>
      <c r="EA238" s="21" t="str">
        <f>ZZZ__FnCalls!H115</f>
        <v>2019</v>
      </c>
      <c r="EB238" s="20" t="str">
        <f>ZZZ__FnCalls!F127</f>
        <v>Jan 2020</v>
      </c>
      <c r="EC238" s="20" t="str">
        <f>ZZZ__FnCalls!F128</f>
        <v>Feb 2020</v>
      </c>
      <c r="ED238" s="20" t="str">
        <f>ZZZ__FnCalls!F129</f>
        <v>Mar 2020</v>
      </c>
      <c r="EE238" s="20" t="str">
        <f>ZZZ__FnCalls!F130</f>
        <v>Apr 2020</v>
      </c>
      <c r="EF238" s="20" t="str">
        <f>ZZZ__FnCalls!F131</f>
        <v>May 2020</v>
      </c>
      <c r="EG238" s="20" t="str">
        <f>ZZZ__FnCalls!F132</f>
        <v>Jun 2020</v>
      </c>
      <c r="EH238" s="20" t="str">
        <f>ZZZ__FnCalls!F133</f>
        <v>Jul 2020</v>
      </c>
      <c r="EI238" s="20" t="str">
        <f>ZZZ__FnCalls!F134</f>
        <v>Aug 2020</v>
      </c>
      <c r="EJ238" s="20" t="str">
        <f>ZZZ__FnCalls!F135</f>
        <v>Sep 2020</v>
      </c>
      <c r="EK238" s="20" t="str">
        <f>ZZZ__FnCalls!F136</f>
        <v>Oct 2020</v>
      </c>
      <c r="EL238" s="20" t="str">
        <f>ZZZ__FnCalls!F137</f>
        <v>Nov 2020</v>
      </c>
      <c r="EM238" s="20" t="str">
        <f>ZZZ__FnCalls!F138</f>
        <v>Dec 2020</v>
      </c>
      <c r="EN238" s="21" t="str">
        <f>ZZZ__FnCalls!H127</f>
        <v>2020</v>
      </c>
    </row>
    <row r="239" spans="1:144" ht="12.75" customHeight="1">
      <c r="A239" s="5"/>
      <c r="B239" s="44" t="str">
        <f>ZZZ__FnCalls!F7</f>
        <v>Jan 2010</v>
      </c>
      <c r="C239" s="44" t="str">
        <f>ZZZ__FnCalls!F8</f>
        <v>Feb 2010</v>
      </c>
      <c r="D239" s="44" t="str">
        <f>ZZZ__FnCalls!F9</f>
        <v>Mar 2010</v>
      </c>
      <c r="E239" s="44" t="str">
        <f>ZZZ__FnCalls!F10</f>
        <v>Apr 2010</v>
      </c>
      <c r="F239" s="44" t="str">
        <f>ZZZ__FnCalls!F11</f>
        <v>May 2010</v>
      </c>
      <c r="G239" s="44" t="str">
        <f>ZZZ__FnCalls!F12</f>
        <v>Jun 2010</v>
      </c>
      <c r="H239" s="44" t="str">
        <f>ZZZ__FnCalls!F13</f>
        <v>Jul 2010</v>
      </c>
      <c r="I239" s="44" t="str">
        <f>ZZZ__FnCalls!F14</f>
        <v>Aug 2010</v>
      </c>
      <c r="J239" s="44" t="str">
        <f>ZZZ__FnCalls!F15</f>
        <v>Sep 2010</v>
      </c>
      <c r="K239" s="44" t="str">
        <f>ZZZ__FnCalls!F16</f>
        <v>Oct 2010</v>
      </c>
      <c r="L239" s="44" t="str">
        <f>ZZZ__FnCalls!F17</f>
        <v>Nov 2010</v>
      </c>
      <c r="M239" s="44" t="str">
        <f>ZZZ__FnCalls!F18</f>
        <v>Dec 2010</v>
      </c>
      <c r="N239" s="45" t="str">
        <f>ZZZ__FnCalls!F7</f>
        <v>Jan 2010</v>
      </c>
      <c r="O239" s="44" t="str">
        <f>ZZZ__FnCalls!F19</f>
        <v>Jan 2011</v>
      </c>
      <c r="P239" s="44" t="str">
        <f>ZZZ__FnCalls!F20</f>
        <v>Feb 2011</v>
      </c>
      <c r="Q239" s="44" t="str">
        <f>ZZZ__FnCalls!F21</f>
        <v>Mar 2011</v>
      </c>
      <c r="R239" s="44" t="str">
        <f>ZZZ__FnCalls!F22</f>
        <v>Apr 2011</v>
      </c>
      <c r="S239" s="44" t="str">
        <f>ZZZ__FnCalls!F23</f>
        <v>May 2011</v>
      </c>
      <c r="T239" s="44" t="str">
        <f>ZZZ__FnCalls!F24</f>
        <v>Jun 2011</v>
      </c>
      <c r="U239" s="44" t="str">
        <f>ZZZ__FnCalls!F25</f>
        <v>Jul 2011</v>
      </c>
      <c r="V239" s="44" t="str">
        <f>ZZZ__FnCalls!F26</f>
        <v>Aug 2011</v>
      </c>
      <c r="W239" s="44" t="str">
        <f>ZZZ__FnCalls!F27</f>
        <v>Sep 2011</v>
      </c>
      <c r="X239" s="44" t="str">
        <f>ZZZ__FnCalls!F28</f>
        <v>Oct 2011</v>
      </c>
      <c r="Y239" s="44" t="str">
        <f>ZZZ__FnCalls!F29</f>
        <v>Nov 2011</v>
      </c>
      <c r="Z239" s="44" t="str">
        <f>ZZZ__FnCalls!F30</f>
        <v>Dec 2011</v>
      </c>
      <c r="AA239" s="45" t="str">
        <f>ZZZ__FnCalls!F19</f>
        <v>Jan 2011</v>
      </c>
      <c r="AB239" s="44" t="str">
        <f>ZZZ__FnCalls!F31</f>
        <v>Jan 2012</v>
      </c>
      <c r="AC239" s="44" t="str">
        <f>ZZZ__FnCalls!F32</f>
        <v>Feb 2012</v>
      </c>
      <c r="AD239" s="44" t="str">
        <f>ZZZ__FnCalls!F33</f>
        <v>Mar 2012</v>
      </c>
      <c r="AE239" s="44" t="str">
        <f>ZZZ__FnCalls!F34</f>
        <v>Apr 2012</v>
      </c>
      <c r="AF239" s="44" t="str">
        <f>ZZZ__FnCalls!F35</f>
        <v>May 2012</v>
      </c>
      <c r="AG239" s="44" t="str">
        <f>ZZZ__FnCalls!F36</f>
        <v>Jun 2012</v>
      </c>
      <c r="AH239" s="44" t="str">
        <f>ZZZ__FnCalls!F37</f>
        <v>Jul 2012</v>
      </c>
      <c r="AI239" s="44" t="str">
        <f>ZZZ__FnCalls!F38</f>
        <v>Aug 2012</v>
      </c>
      <c r="AJ239" s="44" t="str">
        <f>ZZZ__FnCalls!F39</f>
        <v>Sep 2012</v>
      </c>
      <c r="AK239" s="44" t="str">
        <f>ZZZ__FnCalls!F40</f>
        <v>Oct 2012</v>
      </c>
      <c r="AL239" s="44" t="str">
        <f>ZZZ__FnCalls!F41</f>
        <v>Nov 2012</v>
      </c>
      <c r="AM239" s="44" t="str">
        <f>ZZZ__FnCalls!F42</f>
        <v>Dec 2012</v>
      </c>
      <c r="AN239" s="45" t="str">
        <f>ZZZ__FnCalls!F31</f>
        <v>Jan 2012</v>
      </c>
      <c r="AO239" s="44" t="str">
        <f>ZZZ__FnCalls!F43</f>
        <v>Jan 2013</v>
      </c>
      <c r="AP239" s="44" t="str">
        <f>ZZZ__FnCalls!F44</f>
        <v>Feb 2013</v>
      </c>
      <c r="AQ239" s="44" t="str">
        <f>ZZZ__FnCalls!F45</f>
        <v>Mar 2013</v>
      </c>
      <c r="AR239" s="44" t="str">
        <f>ZZZ__FnCalls!F46</f>
        <v>Apr 2013</v>
      </c>
      <c r="AS239" s="44" t="str">
        <f>ZZZ__FnCalls!F47</f>
        <v>May 2013</v>
      </c>
      <c r="AT239" s="44" t="str">
        <f>ZZZ__FnCalls!F48</f>
        <v>Jun 2013</v>
      </c>
      <c r="AU239" s="44" t="str">
        <f>ZZZ__FnCalls!F49</f>
        <v>Jul 2013</v>
      </c>
      <c r="AV239" s="44" t="str">
        <f>ZZZ__FnCalls!F50</f>
        <v>Aug 2013</v>
      </c>
      <c r="AW239" s="44" t="str">
        <f>ZZZ__FnCalls!F51</f>
        <v>Sep 2013</v>
      </c>
      <c r="AX239" s="44" t="str">
        <f>ZZZ__FnCalls!F52</f>
        <v>Oct 2013</v>
      </c>
      <c r="AY239" s="44" t="str">
        <f>ZZZ__FnCalls!F53</f>
        <v>Nov 2013</v>
      </c>
      <c r="AZ239" s="44" t="str">
        <f>ZZZ__FnCalls!F54</f>
        <v>Dec 2013</v>
      </c>
      <c r="BA239" s="45" t="str">
        <f>ZZZ__FnCalls!F43</f>
        <v>Jan 2013</v>
      </c>
      <c r="BB239" s="44" t="str">
        <f>ZZZ__FnCalls!F55</f>
        <v>Jan 2014</v>
      </c>
      <c r="BC239" s="44" t="str">
        <f>ZZZ__FnCalls!F56</f>
        <v>Feb 2014</v>
      </c>
      <c r="BD239" s="44" t="str">
        <f>ZZZ__FnCalls!F57</f>
        <v>Mar 2014</v>
      </c>
      <c r="BE239" s="44" t="str">
        <f>ZZZ__FnCalls!F58</f>
        <v>Apr 2014</v>
      </c>
      <c r="BF239" s="44" t="str">
        <f>ZZZ__FnCalls!F59</f>
        <v>May 2014</v>
      </c>
      <c r="BG239" s="44" t="str">
        <f>ZZZ__FnCalls!F60</f>
        <v>Jun 2014</v>
      </c>
      <c r="BH239" s="44" t="str">
        <f>ZZZ__FnCalls!F61</f>
        <v>Jul 2014</v>
      </c>
      <c r="BI239" s="44" t="str">
        <f>ZZZ__FnCalls!F62</f>
        <v>Aug 2014</v>
      </c>
      <c r="BJ239" s="44" t="str">
        <f>ZZZ__FnCalls!F63</f>
        <v>Sep 2014</v>
      </c>
      <c r="BK239" s="44" t="str">
        <f>ZZZ__FnCalls!F64</f>
        <v>Oct 2014</v>
      </c>
      <c r="BL239" s="44" t="str">
        <f>ZZZ__FnCalls!F65</f>
        <v>Nov 2014</v>
      </c>
      <c r="BM239" s="44" t="str">
        <f>ZZZ__FnCalls!F66</f>
        <v>Dec 2014</v>
      </c>
      <c r="BN239" s="45" t="str">
        <f>ZZZ__FnCalls!F55</f>
        <v>Jan 2014</v>
      </c>
      <c r="BO239" s="44" t="str">
        <f>ZZZ__FnCalls!F67</f>
        <v>Jan 2015</v>
      </c>
      <c r="BP239" s="44" t="str">
        <f>ZZZ__FnCalls!F68</f>
        <v>Feb 2015</v>
      </c>
      <c r="BQ239" s="44" t="str">
        <f>ZZZ__FnCalls!F69</f>
        <v>Mar 2015</v>
      </c>
      <c r="BR239" s="44" t="str">
        <f>ZZZ__FnCalls!F70</f>
        <v>Apr 2015</v>
      </c>
      <c r="BS239" s="44" t="str">
        <f>ZZZ__FnCalls!F71</f>
        <v>May 2015</v>
      </c>
      <c r="BT239" s="44" t="str">
        <f>ZZZ__FnCalls!F72</f>
        <v>Jun 2015</v>
      </c>
      <c r="BU239" s="44" t="str">
        <f>ZZZ__FnCalls!F73</f>
        <v>Jul 2015</v>
      </c>
      <c r="BV239" s="44" t="str">
        <f>ZZZ__FnCalls!F74</f>
        <v>Aug 2015</v>
      </c>
      <c r="BW239" s="44" t="str">
        <f>ZZZ__FnCalls!F75</f>
        <v>Sep 2015</v>
      </c>
      <c r="BX239" s="44" t="str">
        <f>ZZZ__FnCalls!F76</f>
        <v>Oct 2015</v>
      </c>
      <c r="BY239" s="44" t="str">
        <f>ZZZ__FnCalls!F77</f>
        <v>Nov 2015</v>
      </c>
      <c r="BZ239" s="44" t="str">
        <f>ZZZ__FnCalls!F78</f>
        <v>Dec 2015</v>
      </c>
      <c r="CA239" s="45" t="str">
        <f>ZZZ__FnCalls!F67</f>
        <v>Jan 2015</v>
      </c>
      <c r="CB239" s="44" t="str">
        <f>ZZZ__FnCalls!F79</f>
        <v>Jan 2016</v>
      </c>
      <c r="CC239" s="44" t="str">
        <f>ZZZ__FnCalls!F80</f>
        <v>Feb 2016</v>
      </c>
      <c r="CD239" s="44" t="str">
        <f>ZZZ__FnCalls!F81</f>
        <v>Mar 2016</v>
      </c>
      <c r="CE239" s="44" t="str">
        <f>ZZZ__FnCalls!F82</f>
        <v>Apr 2016</v>
      </c>
      <c r="CF239" s="44" t="str">
        <f>ZZZ__FnCalls!F83</f>
        <v>May 2016</v>
      </c>
      <c r="CG239" s="44" t="str">
        <f>ZZZ__FnCalls!F84</f>
        <v>Jun 2016</v>
      </c>
      <c r="CH239" s="44" t="str">
        <f>ZZZ__FnCalls!F85</f>
        <v>Jul 2016</v>
      </c>
      <c r="CI239" s="44" t="str">
        <f>ZZZ__FnCalls!F86</f>
        <v>Aug 2016</v>
      </c>
      <c r="CJ239" s="44" t="str">
        <f>ZZZ__FnCalls!F87</f>
        <v>Sep 2016</v>
      </c>
      <c r="CK239" s="44" t="str">
        <f>ZZZ__FnCalls!F88</f>
        <v>Oct 2016</v>
      </c>
      <c r="CL239" s="44" t="str">
        <f>ZZZ__FnCalls!F89</f>
        <v>Nov 2016</v>
      </c>
      <c r="CM239" s="44" t="str">
        <f>ZZZ__FnCalls!F90</f>
        <v>Dec 2016</v>
      </c>
      <c r="CN239" s="45" t="str">
        <f>ZZZ__FnCalls!F79</f>
        <v>Jan 2016</v>
      </c>
      <c r="CO239" s="44" t="str">
        <f>ZZZ__FnCalls!F91</f>
        <v>Jan 2017</v>
      </c>
      <c r="CP239" s="44" t="str">
        <f>ZZZ__FnCalls!F92</f>
        <v>Feb 2017</v>
      </c>
      <c r="CQ239" s="44" t="str">
        <f>ZZZ__FnCalls!F93</f>
        <v>Mar 2017</v>
      </c>
      <c r="CR239" s="44" t="str">
        <f>ZZZ__FnCalls!F94</f>
        <v>Apr 2017</v>
      </c>
      <c r="CS239" s="44" t="str">
        <f>ZZZ__FnCalls!F95</f>
        <v>May 2017</v>
      </c>
      <c r="CT239" s="44" t="str">
        <f>ZZZ__FnCalls!F96</f>
        <v>Jun 2017</v>
      </c>
      <c r="CU239" s="44" t="str">
        <f>ZZZ__FnCalls!F97</f>
        <v>Jul 2017</v>
      </c>
      <c r="CV239" s="44" t="str">
        <f>ZZZ__FnCalls!F98</f>
        <v>Aug 2017</v>
      </c>
      <c r="CW239" s="44" t="str">
        <f>ZZZ__FnCalls!F99</f>
        <v>Sep 2017</v>
      </c>
      <c r="CX239" s="44" t="str">
        <f>ZZZ__FnCalls!F100</f>
        <v>Oct 2017</v>
      </c>
      <c r="CY239" s="44" t="str">
        <f>ZZZ__FnCalls!F101</f>
        <v>Nov 2017</v>
      </c>
      <c r="CZ239" s="44" t="str">
        <f>ZZZ__FnCalls!F102</f>
        <v>Dec 2017</v>
      </c>
      <c r="DA239" s="45" t="str">
        <f>ZZZ__FnCalls!F91</f>
        <v>Jan 2017</v>
      </c>
      <c r="DB239" s="44" t="str">
        <f>ZZZ__FnCalls!F103</f>
        <v>Jan 2018</v>
      </c>
      <c r="DC239" s="44" t="str">
        <f>ZZZ__FnCalls!F104</f>
        <v>Feb 2018</v>
      </c>
      <c r="DD239" s="44" t="str">
        <f>ZZZ__FnCalls!F105</f>
        <v>Mar 2018</v>
      </c>
      <c r="DE239" s="44" t="str">
        <f>ZZZ__FnCalls!F106</f>
        <v>Apr 2018</v>
      </c>
      <c r="DF239" s="44" t="str">
        <f>ZZZ__FnCalls!F107</f>
        <v>May 2018</v>
      </c>
      <c r="DG239" s="44" t="str">
        <f>ZZZ__FnCalls!F108</f>
        <v>Jun 2018</v>
      </c>
      <c r="DH239" s="44" t="str">
        <f>ZZZ__FnCalls!F109</f>
        <v>Jul 2018</v>
      </c>
      <c r="DI239" s="44" t="str">
        <f>ZZZ__FnCalls!F110</f>
        <v>Aug 2018</v>
      </c>
      <c r="DJ239" s="44" t="str">
        <f>ZZZ__FnCalls!F111</f>
        <v>Sep 2018</v>
      </c>
      <c r="DK239" s="44" t="str">
        <f>ZZZ__FnCalls!F112</f>
        <v>Oct 2018</v>
      </c>
      <c r="DL239" s="44" t="str">
        <f>ZZZ__FnCalls!F113</f>
        <v>Nov 2018</v>
      </c>
      <c r="DM239" s="44" t="str">
        <f>ZZZ__FnCalls!F114</f>
        <v>Dec 2018</v>
      </c>
      <c r="DN239" s="45" t="str">
        <f>ZZZ__FnCalls!F103</f>
        <v>Jan 2018</v>
      </c>
      <c r="DO239" s="44" t="str">
        <f>ZZZ__FnCalls!F115</f>
        <v>Jan 2019</v>
      </c>
      <c r="DP239" s="44" t="str">
        <f>ZZZ__FnCalls!F116</f>
        <v>Feb 2019</v>
      </c>
      <c r="DQ239" s="44" t="str">
        <f>ZZZ__FnCalls!F117</f>
        <v>Mar 2019</v>
      </c>
      <c r="DR239" s="44" t="str">
        <f>ZZZ__FnCalls!F118</f>
        <v>Apr 2019</v>
      </c>
      <c r="DS239" s="44" t="str">
        <f>ZZZ__FnCalls!F119</f>
        <v>May 2019</v>
      </c>
      <c r="DT239" s="44" t="str">
        <f>ZZZ__FnCalls!F120</f>
        <v>Jun 2019</v>
      </c>
      <c r="DU239" s="44" t="str">
        <f>ZZZ__FnCalls!F121</f>
        <v>Jul 2019</v>
      </c>
      <c r="DV239" s="44" t="str">
        <f>ZZZ__FnCalls!F122</f>
        <v>Aug 2019</v>
      </c>
      <c r="DW239" s="44" t="str">
        <f>ZZZ__FnCalls!F123</f>
        <v>Sep 2019</v>
      </c>
      <c r="DX239" s="44" t="str">
        <f>ZZZ__FnCalls!F124</f>
        <v>Oct 2019</v>
      </c>
      <c r="DY239" s="44" t="str">
        <f>ZZZ__FnCalls!F125</f>
        <v>Nov 2019</v>
      </c>
      <c r="DZ239" s="44" t="str">
        <f>ZZZ__FnCalls!F126</f>
        <v>Dec 2019</v>
      </c>
      <c r="EA239" s="45" t="str">
        <f>ZZZ__FnCalls!F115</f>
        <v>Jan 2019</v>
      </c>
      <c r="EB239" s="44" t="str">
        <f>ZZZ__FnCalls!F127</f>
        <v>Jan 2020</v>
      </c>
      <c r="EC239" s="44" t="str">
        <f>ZZZ__FnCalls!F128</f>
        <v>Feb 2020</v>
      </c>
      <c r="ED239" s="44" t="str">
        <f>ZZZ__FnCalls!F129</f>
        <v>Mar 2020</v>
      </c>
      <c r="EE239" s="44" t="str">
        <f>ZZZ__FnCalls!F130</f>
        <v>Apr 2020</v>
      </c>
      <c r="EF239" s="44" t="str">
        <f>ZZZ__FnCalls!F131</f>
        <v>May 2020</v>
      </c>
      <c r="EG239" s="44" t="str">
        <f>ZZZ__FnCalls!F132</f>
        <v>Jun 2020</v>
      </c>
      <c r="EH239" s="44" t="str">
        <f>ZZZ__FnCalls!F133</f>
        <v>Jul 2020</v>
      </c>
      <c r="EI239" s="44" t="str">
        <f>ZZZ__FnCalls!F134</f>
        <v>Aug 2020</v>
      </c>
      <c r="EJ239" s="44" t="str">
        <f>ZZZ__FnCalls!F135</f>
        <v>Sep 2020</v>
      </c>
      <c r="EK239" s="44" t="str">
        <f>ZZZ__FnCalls!F136</f>
        <v>Oct 2020</v>
      </c>
      <c r="EL239" s="44" t="str">
        <f>ZZZ__FnCalls!F137</f>
        <v>Nov 2020</v>
      </c>
      <c r="EM239" s="44" t="str">
        <f>ZZZ__FnCalls!F138</f>
        <v>Dec 2020</v>
      </c>
      <c r="EN239" s="45" t="str">
        <f>ZZZ__FnCalls!F127</f>
        <v>Jan 2020</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worksheet>
</file>

<file path=xl/worksheets/sheet15.xml><?xml version="1.0" encoding="utf-8"?>
<worksheet xmlns="http://schemas.openxmlformats.org/spreadsheetml/2006/main" xmlns:r="http://schemas.openxmlformats.org/officeDocument/2006/relationships">
  <sheetPr>
    <outlinePr summaryBelow="0" summaryRight="0"/>
  </sheetPr>
  <dimension ref="A1:EN252"/>
  <sheetViews>
    <sheetView workbookViewId="0"/>
  </sheetViews>
  <sheetFormatPr defaultRowHeight="12.75" customHeight="1"/>
  <cols>
    <col min="1" max="1" width="21.42578125" customWidth="1"/>
    <col min="2" max="144" width="11.42578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"(Other Computations)"</f>
        <v>(Other Computations)</v>
      </c>
      <c r="B4" s="119"/>
      <c r="C4" s="119"/>
    </row>
    <row r="5" spans="1:144" ht="12.75" customHeight="1">
      <c r="A5" s="119" t="str">
        <f>""</f>
        <v/>
      </c>
      <c r="B5" s="119"/>
      <c r="C5" s="119"/>
    </row>
    <row r="6" spans="1:144" ht="12.75" customHeight="1">
      <c r="A6" s="2" t="str">
        <f>Labels!B65</f>
        <v>Equilibrium Output</v>
      </c>
    </row>
    <row r="7" spans="1:144" ht="12.75" customHeight="1">
      <c r="B7" s="21"/>
    </row>
    <row r="8" spans="1:144" ht="12.75" customHeight="1">
      <c r="A8" s="5"/>
      <c r="B8" s="46">
        <f>Inputs!B40/12</f>
        <v>1166666.6666666667</v>
      </c>
    </row>
    <row r="9" spans="1:144" ht="12.75" customHeight="1">
      <c r="A9" s="2" t="str">
        <f>Labels!B49</f>
        <v>Equilib Gov Spending</v>
      </c>
    </row>
    <row r="10" spans="1:144" ht="12.75" customHeight="1">
      <c r="B10" s="21"/>
    </row>
    <row r="11" spans="1:144" ht="12.75" customHeight="1">
      <c r="A11" s="5"/>
      <c r="B11" s="46">
        <f>Inputs!B50*B8</f>
        <v>233333.33333333337</v>
      </c>
    </row>
    <row r="12" spans="1:144" ht="12.75" customHeight="1">
      <c r="A12" s="2" t="str">
        <f>Labels!B53</f>
        <v>Equilib Gov Transfers</v>
      </c>
    </row>
    <row r="13" spans="1:144" ht="12.75" customHeight="1">
      <c r="B13" s="21"/>
    </row>
    <row r="14" spans="1:144" ht="12.75" customHeight="1">
      <c r="A14" s="5"/>
      <c r="B14" s="46">
        <f>Inputs!B51*B8</f>
        <v>116666.66666666669</v>
      </c>
    </row>
    <row r="15" spans="1:144" ht="12.75" customHeight="1">
      <c r="A15" s="2" t="str">
        <f>Labels!B28</f>
        <v>Aggregate Demand</v>
      </c>
    </row>
    <row r="16" spans="1:144" ht="12.75" customHeight="1">
      <c r="A16" s="47" t="str">
        <f>Labels!D96</f>
        <v>Trials</v>
      </c>
      <c r="B16" s="19" t="str">
        <f>ZZZ__FnCalls!F7</f>
        <v>Jan 2010</v>
      </c>
      <c r="C16" s="20" t="str">
        <f>ZZZ__FnCalls!F8</f>
        <v>Feb 2010</v>
      </c>
      <c r="D16" s="20" t="str">
        <f>ZZZ__FnCalls!F9</f>
        <v>Mar 2010</v>
      </c>
      <c r="E16" s="20" t="str">
        <f>ZZZ__FnCalls!F10</f>
        <v>Apr 2010</v>
      </c>
      <c r="F16" s="20" t="str">
        <f>ZZZ__FnCalls!F11</f>
        <v>May 2010</v>
      </c>
      <c r="G16" s="20" t="str">
        <f>ZZZ__FnCalls!F12</f>
        <v>Jun 2010</v>
      </c>
      <c r="H16" s="20" t="str">
        <f>ZZZ__FnCalls!F13</f>
        <v>Jul 2010</v>
      </c>
      <c r="I16" s="20" t="str">
        <f>ZZZ__FnCalls!F14</f>
        <v>Aug 2010</v>
      </c>
      <c r="J16" s="20" t="str">
        <f>ZZZ__FnCalls!F15</f>
        <v>Sep 2010</v>
      </c>
      <c r="K16" s="20" t="str">
        <f>ZZZ__FnCalls!F16</f>
        <v>Oct 2010</v>
      </c>
      <c r="L16" s="20" t="str">
        <f>ZZZ__FnCalls!F17</f>
        <v>Nov 2010</v>
      </c>
      <c r="M16" s="20" t="str">
        <f>ZZZ__FnCalls!F18</f>
        <v>Dec 2010</v>
      </c>
      <c r="N16" s="21" t="str">
        <f>ZZZ__FnCalls!H7</f>
        <v>2010</v>
      </c>
      <c r="O16" s="20" t="str">
        <f>ZZZ__FnCalls!F19</f>
        <v>Jan 2011</v>
      </c>
      <c r="P16" s="20" t="str">
        <f>ZZZ__FnCalls!F20</f>
        <v>Feb 2011</v>
      </c>
      <c r="Q16" s="20" t="str">
        <f>ZZZ__FnCalls!F21</f>
        <v>Mar 2011</v>
      </c>
      <c r="R16" s="20" t="str">
        <f>ZZZ__FnCalls!F22</f>
        <v>Apr 2011</v>
      </c>
      <c r="S16" s="20" t="str">
        <f>ZZZ__FnCalls!F23</f>
        <v>May 2011</v>
      </c>
      <c r="T16" s="20" t="str">
        <f>ZZZ__FnCalls!F24</f>
        <v>Jun 2011</v>
      </c>
      <c r="U16" s="20" t="str">
        <f>ZZZ__FnCalls!F25</f>
        <v>Jul 2011</v>
      </c>
      <c r="V16" s="20" t="str">
        <f>ZZZ__FnCalls!F26</f>
        <v>Aug 2011</v>
      </c>
      <c r="W16" s="20" t="str">
        <f>ZZZ__FnCalls!F27</f>
        <v>Sep 2011</v>
      </c>
      <c r="X16" s="20" t="str">
        <f>ZZZ__FnCalls!F28</f>
        <v>Oct 2011</v>
      </c>
      <c r="Y16" s="20" t="str">
        <f>ZZZ__FnCalls!F29</f>
        <v>Nov 2011</v>
      </c>
      <c r="Z16" s="20" t="str">
        <f>ZZZ__FnCalls!F30</f>
        <v>Dec 2011</v>
      </c>
      <c r="AA16" s="21" t="str">
        <f>ZZZ__FnCalls!H19</f>
        <v>2011</v>
      </c>
      <c r="AB16" s="20" t="str">
        <f>ZZZ__FnCalls!F31</f>
        <v>Jan 2012</v>
      </c>
      <c r="AC16" s="20" t="str">
        <f>ZZZ__FnCalls!F32</f>
        <v>Feb 2012</v>
      </c>
      <c r="AD16" s="20" t="str">
        <f>ZZZ__FnCalls!F33</f>
        <v>Mar 2012</v>
      </c>
      <c r="AE16" s="20" t="str">
        <f>ZZZ__FnCalls!F34</f>
        <v>Apr 2012</v>
      </c>
      <c r="AF16" s="20" t="str">
        <f>ZZZ__FnCalls!F35</f>
        <v>May 2012</v>
      </c>
      <c r="AG16" s="20" t="str">
        <f>ZZZ__FnCalls!F36</f>
        <v>Jun 2012</v>
      </c>
      <c r="AH16" s="20" t="str">
        <f>ZZZ__FnCalls!F37</f>
        <v>Jul 2012</v>
      </c>
      <c r="AI16" s="20" t="str">
        <f>ZZZ__FnCalls!F38</f>
        <v>Aug 2012</v>
      </c>
      <c r="AJ16" s="20" t="str">
        <f>ZZZ__FnCalls!F39</f>
        <v>Sep 2012</v>
      </c>
      <c r="AK16" s="20" t="str">
        <f>ZZZ__FnCalls!F40</f>
        <v>Oct 2012</v>
      </c>
      <c r="AL16" s="20" t="str">
        <f>ZZZ__FnCalls!F41</f>
        <v>Nov 2012</v>
      </c>
      <c r="AM16" s="20" t="str">
        <f>ZZZ__FnCalls!F42</f>
        <v>Dec 2012</v>
      </c>
      <c r="AN16" s="21" t="str">
        <f>ZZZ__FnCalls!H31</f>
        <v>2012</v>
      </c>
      <c r="AO16" s="20" t="str">
        <f>ZZZ__FnCalls!F43</f>
        <v>Jan 2013</v>
      </c>
      <c r="AP16" s="20" t="str">
        <f>ZZZ__FnCalls!F44</f>
        <v>Feb 2013</v>
      </c>
      <c r="AQ16" s="20" t="str">
        <f>ZZZ__FnCalls!F45</f>
        <v>Mar 2013</v>
      </c>
      <c r="AR16" s="20" t="str">
        <f>ZZZ__FnCalls!F46</f>
        <v>Apr 2013</v>
      </c>
      <c r="AS16" s="20" t="str">
        <f>ZZZ__FnCalls!F47</f>
        <v>May 2013</v>
      </c>
      <c r="AT16" s="20" t="str">
        <f>ZZZ__FnCalls!F48</f>
        <v>Jun 2013</v>
      </c>
      <c r="AU16" s="20" t="str">
        <f>ZZZ__FnCalls!F49</f>
        <v>Jul 2013</v>
      </c>
      <c r="AV16" s="20" t="str">
        <f>ZZZ__FnCalls!F50</f>
        <v>Aug 2013</v>
      </c>
      <c r="AW16" s="20" t="str">
        <f>ZZZ__FnCalls!F51</f>
        <v>Sep 2013</v>
      </c>
      <c r="AX16" s="20" t="str">
        <f>ZZZ__FnCalls!F52</f>
        <v>Oct 2013</v>
      </c>
      <c r="AY16" s="20" t="str">
        <f>ZZZ__FnCalls!F53</f>
        <v>Nov 2013</v>
      </c>
      <c r="AZ16" s="20" t="str">
        <f>ZZZ__FnCalls!F54</f>
        <v>Dec 2013</v>
      </c>
      <c r="BA16" s="21" t="str">
        <f>ZZZ__FnCalls!H43</f>
        <v>2013</v>
      </c>
      <c r="BB16" s="20" t="str">
        <f>ZZZ__FnCalls!F55</f>
        <v>Jan 2014</v>
      </c>
      <c r="BC16" s="20" t="str">
        <f>ZZZ__FnCalls!F56</f>
        <v>Feb 2014</v>
      </c>
      <c r="BD16" s="20" t="str">
        <f>ZZZ__FnCalls!F57</f>
        <v>Mar 2014</v>
      </c>
      <c r="BE16" s="20" t="str">
        <f>ZZZ__FnCalls!F58</f>
        <v>Apr 2014</v>
      </c>
      <c r="BF16" s="20" t="str">
        <f>ZZZ__FnCalls!F59</f>
        <v>May 2014</v>
      </c>
      <c r="BG16" s="20" t="str">
        <f>ZZZ__FnCalls!F60</f>
        <v>Jun 2014</v>
      </c>
      <c r="BH16" s="20" t="str">
        <f>ZZZ__FnCalls!F61</f>
        <v>Jul 2014</v>
      </c>
      <c r="BI16" s="20" t="str">
        <f>ZZZ__FnCalls!F62</f>
        <v>Aug 2014</v>
      </c>
      <c r="BJ16" s="20" t="str">
        <f>ZZZ__FnCalls!F63</f>
        <v>Sep 2014</v>
      </c>
      <c r="BK16" s="20" t="str">
        <f>ZZZ__FnCalls!F64</f>
        <v>Oct 2014</v>
      </c>
      <c r="BL16" s="20" t="str">
        <f>ZZZ__FnCalls!F65</f>
        <v>Nov 2014</v>
      </c>
      <c r="BM16" s="20" t="str">
        <f>ZZZ__FnCalls!F66</f>
        <v>Dec 2014</v>
      </c>
      <c r="BN16" s="21" t="str">
        <f>ZZZ__FnCalls!H55</f>
        <v>2014</v>
      </c>
      <c r="BO16" s="20" t="str">
        <f>ZZZ__FnCalls!F67</f>
        <v>Jan 2015</v>
      </c>
      <c r="BP16" s="20" t="str">
        <f>ZZZ__FnCalls!F68</f>
        <v>Feb 2015</v>
      </c>
      <c r="BQ16" s="20" t="str">
        <f>ZZZ__FnCalls!F69</f>
        <v>Mar 2015</v>
      </c>
      <c r="BR16" s="20" t="str">
        <f>ZZZ__FnCalls!F70</f>
        <v>Apr 2015</v>
      </c>
      <c r="BS16" s="20" t="str">
        <f>ZZZ__FnCalls!F71</f>
        <v>May 2015</v>
      </c>
      <c r="BT16" s="20" t="str">
        <f>ZZZ__FnCalls!F72</f>
        <v>Jun 2015</v>
      </c>
      <c r="BU16" s="20" t="str">
        <f>ZZZ__FnCalls!F73</f>
        <v>Jul 2015</v>
      </c>
      <c r="BV16" s="20" t="str">
        <f>ZZZ__FnCalls!F74</f>
        <v>Aug 2015</v>
      </c>
      <c r="BW16" s="20" t="str">
        <f>ZZZ__FnCalls!F75</f>
        <v>Sep 2015</v>
      </c>
      <c r="BX16" s="20" t="str">
        <f>ZZZ__FnCalls!F76</f>
        <v>Oct 2015</v>
      </c>
      <c r="BY16" s="20" t="str">
        <f>ZZZ__FnCalls!F77</f>
        <v>Nov 2015</v>
      </c>
      <c r="BZ16" s="20" t="str">
        <f>ZZZ__FnCalls!F78</f>
        <v>Dec 2015</v>
      </c>
      <c r="CA16" s="21" t="str">
        <f>ZZZ__FnCalls!H67</f>
        <v>2015</v>
      </c>
      <c r="CB16" s="20" t="str">
        <f>ZZZ__FnCalls!F79</f>
        <v>Jan 2016</v>
      </c>
      <c r="CC16" s="20" t="str">
        <f>ZZZ__FnCalls!F80</f>
        <v>Feb 2016</v>
      </c>
      <c r="CD16" s="20" t="str">
        <f>ZZZ__FnCalls!F81</f>
        <v>Mar 2016</v>
      </c>
      <c r="CE16" s="20" t="str">
        <f>ZZZ__FnCalls!F82</f>
        <v>Apr 2016</v>
      </c>
      <c r="CF16" s="20" t="str">
        <f>ZZZ__FnCalls!F83</f>
        <v>May 2016</v>
      </c>
      <c r="CG16" s="20" t="str">
        <f>ZZZ__FnCalls!F84</f>
        <v>Jun 2016</v>
      </c>
      <c r="CH16" s="20" t="str">
        <f>ZZZ__FnCalls!F85</f>
        <v>Jul 2016</v>
      </c>
      <c r="CI16" s="20" t="str">
        <f>ZZZ__FnCalls!F86</f>
        <v>Aug 2016</v>
      </c>
      <c r="CJ16" s="20" t="str">
        <f>ZZZ__FnCalls!F87</f>
        <v>Sep 2016</v>
      </c>
      <c r="CK16" s="20" t="str">
        <f>ZZZ__FnCalls!F88</f>
        <v>Oct 2016</v>
      </c>
      <c r="CL16" s="20" t="str">
        <f>ZZZ__FnCalls!F89</f>
        <v>Nov 2016</v>
      </c>
      <c r="CM16" s="20" t="str">
        <f>ZZZ__FnCalls!F90</f>
        <v>Dec 2016</v>
      </c>
      <c r="CN16" s="21" t="str">
        <f>ZZZ__FnCalls!H79</f>
        <v>2016</v>
      </c>
      <c r="CO16" s="20" t="str">
        <f>ZZZ__FnCalls!F91</f>
        <v>Jan 2017</v>
      </c>
      <c r="CP16" s="20" t="str">
        <f>ZZZ__FnCalls!F92</f>
        <v>Feb 2017</v>
      </c>
      <c r="CQ16" s="20" t="str">
        <f>ZZZ__FnCalls!F93</f>
        <v>Mar 2017</v>
      </c>
      <c r="CR16" s="20" t="str">
        <f>ZZZ__FnCalls!F94</f>
        <v>Apr 2017</v>
      </c>
      <c r="CS16" s="20" t="str">
        <f>ZZZ__FnCalls!F95</f>
        <v>May 2017</v>
      </c>
      <c r="CT16" s="20" t="str">
        <f>ZZZ__FnCalls!F96</f>
        <v>Jun 2017</v>
      </c>
      <c r="CU16" s="20" t="str">
        <f>ZZZ__FnCalls!F97</f>
        <v>Jul 2017</v>
      </c>
      <c r="CV16" s="20" t="str">
        <f>ZZZ__FnCalls!F98</f>
        <v>Aug 2017</v>
      </c>
      <c r="CW16" s="20" t="str">
        <f>ZZZ__FnCalls!F99</f>
        <v>Sep 2017</v>
      </c>
      <c r="CX16" s="20" t="str">
        <f>ZZZ__FnCalls!F100</f>
        <v>Oct 2017</v>
      </c>
      <c r="CY16" s="20" t="str">
        <f>ZZZ__FnCalls!F101</f>
        <v>Nov 2017</v>
      </c>
      <c r="CZ16" s="20" t="str">
        <f>ZZZ__FnCalls!F102</f>
        <v>Dec 2017</v>
      </c>
      <c r="DA16" s="21" t="str">
        <f>ZZZ__FnCalls!H91</f>
        <v>2017</v>
      </c>
      <c r="DB16" s="20" t="str">
        <f>ZZZ__FnCalls!F103</f>
        <v>Jan 2018</v>
      </c>
      <c r="DC16" s="20" t="str">
        <f>ZZZ__FnCalls!F104</f>
        <v>Feb 2018</v>
      </c>
      <c r="DD16" s="20" t="str">
        <f>ZZZ__FnCalls!F105</f>
        <v>Mar 2018</v>
      </c>
      <c r="DE16" s="20" t="str">
        <f>ZZZ__FnCalls!F106</f>
        <v>Apr 2018</v>
      </c>
      <c r="DF16" s="20" t="str">
        <f>ZZZ__FnCalls!F107</f>
        <v>May 2018</v>
      </c>
      <c r="DG16" s="20" t="str">
        <f>ZZZ__FnCalls!F108</f>
        <v>Jun 2018</v>
      </c>
      <c r="DH16" s="20" t="str">
        <f>ZZZ__FnCalls!F109</f>
        <v>Jul 2018</v>
      </c>
      <c r="DI16" s="20" t="str">
        <f>ZZZ__FnCalls!F110</f>
        <v>Aug 2018</v>
      </c>
      <c r="DJ16" s="20" t="str">
        <f>ZZZ__FnCalls!F111</f>
        <v>Sep 2018</v>
      </c>
      <c r="DK16" s="20" t="str">
        <f>ZZZ__FnCalls!F112</f>
        <v>Oct 2018</v>
      </c>
      <c r="DL16" s="20" t="str">
        <f>ZZZ__FnCalls!F113</f>
        <v>Nov 2018</v>
      </c>
      <c r="DM16" s="20" t="str">
        <f>ZZZ__FnCalls!F114</f>
        <v>Dec 2018</v>
      </c>
      <c r="DN16" s="21" t="str">
        <f>ZZZ__FnCalls!H103</f>
        <v>2018</v>
      </c>
      <c r="DO16" s="20" t="str">
        <f>ZZZ__FnCalls!F115</f>
        <v>Jan 2019</v>
      </c>
      <c r="DP16" s="20" t="str">
        <f>ZZZ__FnCalls!F116</f>
        <v>Feb 2019</v>
      </c>
      <c r="DQ16" s="20" t="str">
        <f>ZZZ__FnCalls!F117</f>
        <v>Mar 2019</v>
      </c>
      <c r="DR16" s="20" t="str">
        <f>ZZZ__FnCalls!F118</f>
        <v>Apr 2019</v>
      </c>
      <c r="DS16" s="20" t="str">
        <f>ZZZ__FnCalls!F119</f>
        <v>May 2019</v>
      </c>
      <c r="DT16" s="20" t="str">
        <f>ZZZ__FnCalls!F120</f>
        <v>Jun 2019</v>
      </c>
      <c r="DU16" s="20" t="str">
        <f>ZZZ__FnCalls!F121</f>
        <v>Jul 2019</v>
      </c>
      <c r="DV16" s="20" t="str">
        <f>ZZZ__FnCalls!F122</f>
        <v>Aug 2019</v>
      </c>
      <c r="DW16" s="20" t="str">
        <f>ZZZ__FnCalls!F123</f>
        <v>Sep 2019</v>
      </c>
      <c r="DX16" s="20" t="str">
        <f>ZZZ__FnCalls!F124</f>
        <v>Oct 2019</v>
      </c>
      <c r="DY16" s="20" t="str">
        <f>ZZZ__FnCalls!F125</f>
        <v>Nov 2019</v>
      </c>
      <c r="DZ16" s="20" t="str">
        <f>ZZZ__FnCalls!F126</f>
        <v>Dec 2019</v>
      </c>
      <c r="EA16" s="21" t="str">
        <f>ZZZ__FnCalls!H115</f>
        <v>2019</v>
      </c>
      <c r="EB16" s="20" t="str">
        <f>ZZZ__FnCalls!F127</f>
        <v>Jan 2020</v>
      </c>
      <c r="EC16" s="20" t="str">
        <f>ZZZ__FnCalls!F128</f>
        <v>Feb 2020</v>
      </c>
      <c r="ED16" s="20" t="str">
        <f>ZZZ__FnCalls!F129</f>
        <v>Mar 2020</v>
      </c>
      <c r="EE16" s="20" t="str">
        <f>ZZZ__FnCalls!F130</f>
        <v>Apr 2020</v>
      </c>
      <c r="EF16" s="20" t="str">
        <f>ZZZ__FnCalls!F131</f>
        <v>May 2020</v>
      </c>
      <c r="EG16" s="20" t="str">
        <f>ZZZ__FnCalls!F132</f>
        <v>Jun 2020</v>
      </c>
      <c r="EH16" s="20" t="str">
        <f>ZZZ__FnCalls!F133</f>
        <v>Jul 2020</v>
      </c>
      <c r="EI16" s="20" t="str">
        <f>ZZZ__FnCalls!F134</f>
        <v>Aug 2020</v>
      </c>
      <c r="EJ16" s="20" t="str">
        <f>ZZZ__FnCalls!F135</f>
        <v>Sep 2020</v>
      </c>
      <c r="EK16" s="20" t="str">
        <f>ZZZ__FnCalls!F136</f>
        <v>Oct 2020</v>
      </c>
      <c r="EL16" s="20" t="str">
        <f>ZZZ__FnCalls!F137</f>
        <v>Nov 2020</v>
      </c>
      <c r="EM16" s="20" t="str">
        <f>ZZZ__FnCalls!F138</f>
        <v>Dec 2020</v>
      </c>
      <c r="EN16" s="21" t="str">
        <f>ZZZ__FnCalls!H127</f>
        <v>2020</v>
      </c>
    </row>
    <row r="17" spans="1:144" ht="12.75" customHeight="1">
      <c r="A17" s="7" t="str">
        <f>Labels!B96</f>
        <v>Trial 01</v>
      </c>
      <c r="B17" s="22">
        <f ca="1">'Trial 1'!B9</f>
        <v>954813.69486634585</v>
      </c>
      <c r="C17" s="22">
        <f ca="1">'Trial 1'!C9</f>
        <v>909865.57876883168</v>
      </c>
      <c r="D17" s="22">
        <f ca="1">'Trial 1'!D9</f>
        <v>967597.48256458645</v>
      </c>
      <c r="E17" s="22">
        <f ca="1">'Trial 1'!E9</f>
        <v>923342.59584845591</v>
      </c>
      <c r="F17" s="22">
        <f ca="1">'Trial 1'!F9</f>
        <v>958753.71109110722</v>
      </c>
      <c r="G17" s="22">
        <f ca="1">'Trial 1'!G9</f>
        <v>952277.11704017245</v>
      </c>
      <c r="H17" s="22">
        <f ca="1">'Trial 1'!H9</f>
        <v>966551.86163675797</v>
      </c>
      <c r="I17" s="22">
        <f ca="1">'Trial 1'!I9</f>
        <v>936439.37194999587</v>
      </c>
      <c r="J17" s="22">
        <f ca="1">'Trial 1'!J9</f>
        <v>1011582.4767704811</v>
      </c>
      <c r="K17" s="22">
        <f ca="1">'Trial 1'!K9</f>
        <v>941275.66922262975</v>
      </c>
      <c r="L17" s="22">
        <f ca="1">'Trial 1'!L9</f>
        <v>910077.86648243945</v>
      </c>
      <c r="M17" s="22">
        <f ca="1">'Trial 1'!M9</f>
        <v>952477.00676049979</v>
      </c>
      <c r="N17" s="23">
        <f ca="1">SUM('Trial 1'!B9:M9)</f>
        <v>11385054.433002304</v>
      </c>
      <c r="O17" s="22">
        <f ca="1">'Trial 1'!O9</f>
        <v>994772.58484340215</v>
      </c>
      <c r="P17" s="22">
        <f ca="1">'Trial 1'!P9</f>
        <v>899690.56137401529</v>
      </c>
      <c r="Q17" s="22">
        <f ca="1">'Trial 1'!Q9</f>
        <v>999747.54582045053</v>
      </c>
      <c r="R17" s="22">
        <f ca="1">'Trial 1'!R9</f>
        <v>988247.81109853415</v>
      </c>
      <c r="S17" s="22">
        <f ca="1">'Trial 1'!S9</f>
        <v>960840.76284865104</v>
      </c>
      <c r="T17" s="22">
        <f ca="1">'Trial 1'!T9</f>
        <v>950935.83362856379</v>
      </c>
      <c r="U17" s="22">
        <f ca="1">'Trial 1'!U9</f>
        <v>970747.50528710603</v>
      </c>
      <c r="V17" s="22">
        <f ca="1">'Trial 1'!V9</f>
        <v>922163.00817100296</v>
      </c>
      <c r="W17" s="22">
        <f ca="1">'Trial 1'!W9</f>
        <v>958707.96243044571</v>
      </c>
      <c r="X17" s="22">
        <f ca="1">'Trial 1'!X9</f>
        <v>908556.72076946765</v>
      </c>
      <c r="Y17" s="22">
        <f ca="1">'Trial 1'!Y9</f>
        <v>928914.66009647748</v>
      </c>
      <c r="Z17" s="22">
        <f ca="1">'Trial 1'!Z9</f>
        <v>919713.63349182485</v>
      </c>
      <c r="AA17" s="23">
        <f ca="1">SUM('Trial 1'!O9:Z9)</f>
        <v>11403038.589859942</v>
      </c>
      <c r="AB17" s="22">
        <f ca="1">'Trial 1'!AB9</f>
        <v>943695.82127134805</v>
      </c>
      <c r="AC17" s="22">
        <f ca="1">'Trial 1'!AC9</f>
        <v>988513.62351037224</v>
      </c>
      <c r="AD17" s="22">
        <f ca="1">'Trial 1'!AD9</f>
        <v>936775.32248129195</v>
      </c>
      <c r="AE17" s="22">
        <f ca="1">'Trial 1'!AE9</f>
        <v>935286.95420038467</v>
      </c>
      <c r="AF17" s="22">
        <f ca="1">'Trial 1'!AF9</f>
        <v>939690.4021039668</v>
      </c>
      <c r="AG17" s="22">
        <f ca="1">'Trial 1'!AG9</f>
        <v>997469.22065612499</v>
      </c>
      <c r="AH17" s="22">
        <f ca="1">'Trial 1'!AH9</f>
        <v>1000067.7927706807</v>
      </c>
      <c r="AI17" s="22">
        <f ca="1">'Trial 1'!AI9</f>
        <v>924457.25379265775</v>
      </c>
      <c r="AJ17" s="22">
        <f ca="1">'Trial 1'!AJ9</f>
        <v>934299.84682366299</v>
      </c>
      <c r="AK17" s="22">
        <f ca="1">'Trial 1'!AK9</f>
        <v>968196.69525419699</v>
      </c>
      <c r="AL17" s="22">
        <f ca="1">'Trial 1'!AL9</f>
        <v>926908.57998236234</v>
      </c>
      <c r="AM17" s="22">
        <f ca="1">'Trial 1'!AM9</f>
        <v>980798.40385120001</v>
      </c>
      <c r="AN17" s="23">
        <f ca="1">SUM('Trial 1'!AB9:AM9)</f>
        <v>11476159.916698249</v>
      </c>
      <c r="AO17" s="22">
        <f ca="1">'Trial 1'!AO9</f>
        <v>989102.93977117736</v>
      </c>
      <c r="AP17" s="22">
        <f ca="1">'Trial 1'!AP9</f>
        <v>954394.70515953458</v>
      </c>
      <c r="AQ17" s="22">
        <f ca="1">'Trial 1'!AQ9</f>
        <v>928464.6823362828</v>
      </c>
      <c r="AR17" s="22">
        <f ca="1">'Trial 1'!AR9</f>
        <v>921788.11445257335</v>
      </c>
      <c r="AS17" s="22">
        <f ca="1">'Trial 1'!AS9</f>
        <v>932509.73542838346</v>
      </c>
      <c r="AT17" s="22">
        <f ca="1">'Trial 1'!AT9</f>
        <v>984182.38806916529</v>
      </c>
      <c r="AU17" s="22">
        <f ca="1">'Trial 1'!AU9</f>
        <v>978418.81061856973</v>
      </c>
      <c r="AV17" s="22">
        <f ca="1">'Trial 1'!AV9</f>
        <v>955358.48010870593</v>
      </c>
      <c r="AW17" s="22">
        <f ca="1">'Trial 1'!AW9</f>
        <v>925356.40123330441</v>
      </c>
      <c r="AX17" s="22">
        <f ca="1">'Trial 1'!AX9</f>
        <v>942252.17331954674</v>
      </c>
      <c r="AY17" s="22">
        <f ca="1">'Trial 1'!AY9</f>
        <v>926125.95897946297</v>
      </c>
      <c r="AZ17" s="22">
        <f ca="1">'Trial 1'!AZ9</f>
        <v>934448.8007258951</v>
      </c>
      <c r="BA17" s="23">
        <f ca="1">SUM('Trial 1'!AO9:AZ9)</f>
        <v>11372403.190202603</v>
      </c>
      <c r="BB17" s="22">
        <f ca="1">'Trial 1'!BB9</f>
        <v>960259.48475777055</v>
      </c>
      <c r="BC17" s="22">
        <f ca="1">'Trial 1'!BC9</f>
        <v>889554.76498579467</v>
      </c>
      <c r="BD17" s="22">
        <f ca="1">'Trial 1'!BD9</f>
        <v>967015.68589166889</v>
      </c>
      <c r="BE17" s="22">
        <f ca="1">'Trial 1'!BE9</f>
        <v>967702.25225741009</v>
      </c>
      <c r="BF17" s="22">
        <f ca="1">'Trial 1'!BF9</f>
        <v>901365.50419054704</v>
      </c>
      <c r="BG17" s="22">
        <f ca="1">'Trial 1'!BG9</f>
        <v>970000.75474849087</v>
      </c>
      <c r="BH17" s="22">
        <f ca="1">'Trial 1'!BH9</f>
        <v>954099.05263033859</v>
      </c>
      <c r="BI17" s="22">
        <f ca="1">'Trial 1'!BI9</f>
        <v>965740.52060847578</v>
      </c>
      <c r="BJ17" s="22">
        <f ca="1">'Trial 1'!BJ9</f>
        <v>884065.04768685496</v>
      </c>
      <c r="BK17" s="22">
        <f ca="1">'Trial 1'!BK9</f>
        <v>992824.95342638483</v>
      </c>
      <c r="BL17" s="22">
        <f ca="1">'Trial 1'!BL9</f>
        <v>960100.01788850455</v>
      </c>
      <c r="BM17" s="22">
        <f ca="1">'Trial 1'!BM9</f>
        <v>915569.99061480269</v>
      </c>
      <c r="BN17" s="23">
        <f ca="1">SUM('Trial 1'!BB9:BM9)</f>
        <v>11328298.029687045</v>
      </c>
      <c r="BO17" s="22">
        <f ca="1">'Trial 1'!BO9</f>
        <v>957482.06504776189</v>
      </c>
      <c r="BP17" s="22">
        <f ca="1">'Trial 1'!BP9</f>
        <v>942112.1389497862</v>
      </c>
      <c r="BQ17" s="22">
        <f ca="1">'Trial 1'!BQ9</f>
        <v>948588.12067780271</v>
      </c>
      <c r="BR17" s="22">
        <f ca="1">'Trial 1'!BR9</f>
        <v>910608.71474432375</v>
      </c>
      <c r="BS17" s="22">
        <f ca="1">'Trial 1'!BS9</f>
        <v>962449.64066918113</v>
      </c>
      <c r="BT17" s="22">
        <f ca="1">'Trial 1'!BT9</f>
        <v>943338.76589380309</v>
      </c>
      <c r="BU17" s="22">
        <f ca="1">'Trial 1'!BU9</f>
        <v>934235.63408329233</v>
      </c>
      <c r="BV17" s="22">
        <f ca="1">'Trial 1'!BV9</f>
        <v>972419.63492936804</v>
      </c>
      <c r="BW17" s="22">
        <f ca="1">'Trial 1'!BW9</f>
        <v>889521.83773972618</v>
      </c>
      <c r="BX17" s="22">
        <f ca="1">'Trial 1'!BX9</f>
        <v>904628.99453266023</v>
      </c>
      <c r="BY17" s="22">
        <f ca="1">'Trial 1'!BY9</f>
        <v>938142.59059903258</v>
      </c>
      <c r="BZ17" s="22">
        <f ca="1">'Trial 1'!BZ9</f>
        <v>911142.35210392927</v>
      </c>
      <c r="CA17" s="23">
        <f ca="1">SUM('Trial 1'!BO9:BZ9)</f>
        <v>11214670.489970667</v>
      </c>
      <c r="CB17" s="22">
        <f ca="1">'Trial 1'!CB9</f>
        <v>942575.81301111914</v>
      </c>
      <c r="CC17" s="22">
        <f ca="1">'Trial 1'!CC9</f>
        <v>936734.66328784893</v>
      </c>
      <c r="CD17" s="22">
        <f ca="1">'Trial 1'!CD9</f>
        <v>939731.58426890196</v>
      </c>
      <c r="CE17" s="22">
        <f ca="1">'Trial 1'!CE9</f>
        <v>927429.42177337641</v>
      </c>
      <c r="CF17" s="22">
        <f ca="1">'Trial 1'!CF9</f>
        <v>891587.2520528466</v>
      </c>
      <c r="CG17" s="22">
        <f ca="1">'Trial 1'!CG9</f>
        <v>887124.56700550672</v>
      </c>
      <c r="CH17" s="22">
        <f ca="1">'Trial 1'!CH9</f>
        <v>985498.42969753256</v>
      </c>
      <c r="CI17" s="22">
        <f ca="1">'Trial 1'!CI9</f>
        <v>957733.26429388579</v>
      </c>
      <c r="CJ17" s="22">
        <f ca="1">'Trial 1'!CJ9</f>
        <v>907365.02092369494</v>
      </c>
      <c r="CK17" s="22">
        <f ca="1">'Trial 1'!CK9</f>
        <v>920918.80633960187</v>
      </c>
      <c r="CL17" s="22">
        <f ca="1">'Trial 1'!CL9</f>
        <v>946226.91244525847</v>
      </c>
      <c r="CM17" s="22">
        <f ca="1">'Trial 1'!CM9</f>
        <v>958159.0110475783</v>
      </c>
      <c r="CN17" s="23">
        <f ca="1">SUM('Trial 1'!CB9:CM9)</f>
        <v>11201084.74614715</v>
      </c>
      <c r="CO17" s="22">
        <f ca="1">'Trial 1'!CO9</f>
        <v>957855.62921229692</v>
      </c>
      <c r="CP17" s="22">
        <f ca="1">'Trial 1'!CP9</f>
        <v>906916.14509344439</v>
      </c>
      <c r="CQ17" s="22">
        <f ca="1">'Trial 1'!CQ9</f>
        <v>970961.52011662745</v>
      </c>
      <c r="CR17" s="22">
        <f ca="1">'Trial 1'!CR9</f>
        <v>920671.13048065908</v>
      </c>
      <c r="CS17" s="22">
        <f ca="1">'Trial 1'!CS9</f>
        <v>885952.38876539923</v>
      </c>
      <c r="CT17" s="22">
        <f ca="1">'Trial 1'!CT9</f>
        <v>924849.20236919087</v>
      </c>
      <c r="CU17" s="22">
        <f ca="1">'Trial 1'!CU9</f>
        <v>945521.23989967839</v>
      </c>
      <c r="CV17" s="22">
        <f ca="1">'Trial 1'!CV9</f>
        <v>925090.86627392063</v>
      </c>
      <c r="CW17" s="22">
        <f ca="1">'Trial 1'!CW9</f>
        <v>896493.35702840122</v>
      </c>
      <c r="CX17" s="22">
        <f ca="1">'Trial 1'!CX9</f>
        <v>935197.07644729817</v>
      </c>
      <c r="CY17" s="22">
        <f ca="1">'Trial 1'!CY9</f>
        <v>935633.18329489976</v>
      </c>
      <c r="CZ17" s="22">
        <f ca="1">'Trial 1'!CZ9</f>
        <v>922740.59117805236</v>
      </c>
      <c r="DA17" s="23">
        <f ca="1">SUM('Trial 1'!CO9:CZ9)</f>
        <v>11127882.330159869</v>
      </c>
      <c r="DB17" s="22">
        <f ca="1">'Trial 1'!DB9</f>
        <v>892917.37862544728</v>
      </c>
      <c r="DC17" s="22">
        <f ca="1">'Trial 1'!DC9</f>
        <v>951745.32186924329</v>
      </c>
      <c r="DD17" s="22">
        <f ca="1">'Trial 1'!DD9</f>
        <v>930525.15413255035</v>
      </c>
      <c r="DE17" s="22">
        <f ca="1">'Trial 1'!DE9</f>
        <v>926863.97904472612</v>
      </c>
      <c r="DF17" s="22">
        <f ca="1">'Trial 1'!DF9</f>
        <v>920538.82730773243</v>
      </c>
      <c r="DG17" s="22">
        <f ca="1">'Trial 1'!DG9</f>
        <v>928482.18680482358</v>
      </c>
      <c r="DH17" s="22">
        <f ca="1">'Trial 1'!DH9</f>
        <v>901744.83727511531</v>
      </c>
      <c r="DI17" s="22">
        <f ca="1">'Trial 1'!DI9</f>
        <v>912134.64313758851</v>
      </c>
      <c r="DJ17" s="22">
        <f ca="1">'Trial 1'!DJ9</f>
        <v>894564.29592542863</v>
      </c>
      <c r="DK17" s="22">
        <f ca="1">'Trial 1'!DK9</f>
        <v>943937.10163416283</v>
      </c>
      <c r="DL17" s="22">
        <f ca="1">'Trial 1'!DL9</f>
        <v>867950.4320500436</v>
      </c>
      <c r="DM17" s="22">
        <f ca="1">'Trial 1'!DM9</f>
        <v>959247.61252863705</v>
      </c>
      <c r="DN17" s="23">
        <f ca="1">SUM('Trial 1'!DB9:DM9)</f>
        <v>11030651.770335499</v>
      </c>
      <c r="DO17" s="22">
        <f ca="1">'Trial 1'!DO9</f>
        <v>922364.65858980245</v>
      </c>
      <c r="DP17" s="22">
        <f ca="1">'Trial 1'!DP9</f>
        <v>951008.78717230959</v>
      </c>
      <c r="DQ17" s="22">
        <f ca="1">'Trial 1'!DQ9</f>
        <v>948850.35954739607</v>
      </c>
      <c r="DR17" s="22">
        <f ca="1">'Trial 1'!DR9</f>
        <v>912238.1145076364</v>
      </c>
      <c r="DS17" s="22">
        <f ca="1">'Trial 1'!DS9</f>
        <v>892421.93852785334</v>
      </c>
      <c r="DT17" s="22">
        <f ca="1">'Trial 1'!DT9</f>
        <v>971738.50039675529</v>
      </c>
      <c r="DU17" s="22">
        <f ca="1">'Trial 1'!DU9</f>
        <v>891883.82361070917</v>
      </c>
      <c r="DV17" s="22">
        <f ca="1">'Trial 1'!DV9</f>
        <v>904508.67238031921</v>
      </c>
      <c r="DW17" s="22">
        <f ca="1">'Trial 1'!DW9</f>
        <v>958669.30028590944</v>
      </c>
      <c r="DX17" s="22">
        <f ca="1">'Trial 1'!DX9</f>
        <v>905823.3430470298</v>
      </c>
      <c r="DY17" s="22">
        <f ca="1">'Trial 1'!DY9</f>
        <v>937473.56062045053</v>
      </c>
      <c r="DZ17" s="22">
        <f ca="1">'Trial 1'!DZ9</f>
        <v>934822.92924446333</v>
      </c>
      <c r="EA17" s="23">
        <f ca="1">SUM('Trial 1'!DO9:DZ9)</f>
        <v>11131803.987930637</v>
      </c>
      <c r="EB17" s="22">
        <f ca="1">'Trial 1'!EB9</f>
        <v>963961.60652414476</v>
      </c>
      <c r="EC17" s="22">
        <f ca="1">'Trial 1'!EC9</f>
        <v>914347.89319002593</v>
      </c>
      <c r="ED17" s="22">
        <f ca="1">'Trial 1'!ED9</f>
        <v>922290.87356977782</v>
      </c>
      <c r="EE17" s="22">
        <f ca="1">'Trial 1'!EE9</f>
        <v>911373.16745235922</v>
      </c>
      <c r="EF17" s="22">
        <f ca="1">'Trial 1'!EF9</f>
        <v>943940.3827531779</v>
      </c>
      <c r="EG17" s="22">
        <f ca="1">'Trial 1'!EG9</f>
        <v>929840.21756741707</v>
      </c>
      <c r="EH17" s="22">
        <f ca="1">'Trial 1'!EH9</f>
        <v>931119.73914557428</v>
      </c>
      <c r="EI17" s="22">
        <f ca="1">'Trial 1'!EI9</f>
        <v>898505.94204606372</v>
      </c>
      <c r="EJ17" s="22">
        <f ca="1">'Trial 1'!EJ9</f>
        <v>884892.51763583324</v>
      </c>
      <c r="EK17" s="22">
        <f ca="1">'Trial 1'!EK9</f>
        <v>955813.27660604182</v>
      </c>
      <c r="EL17" s="22">
        <f ca="1">'Trial 1'!EL9</f>
        <v>938877.96580668958</v>
      </c>
      <c r="EM17" s="22">
        <f ca="1">'Trial 1'!EM9</f>
        <v>917774.48534426617</v>
      </c>
      <c r="EN17" s="23">
        <f ca="1">SUM('Trial 1'!EB9:EM9)</f>
        <v>11112738.06764137</v>
      </c>
    </row>
    <row r="18" spans="1:144" ht="12.75" customHeight="1">
      <c r="A18" s="11" t="str">
        <f>Labels!B97</f>
        <v>Trial 02</v>
      </c>
      <c r="B18" s="24">
        <f ca="1">'Trial 2'!B9</f>
        <v>961987.35503361211</v>
      </c>
      <c r="C18" s="24">
        <f ca="1">'Trial 2'!C9</f>
        <v>907069.15279322432</v>
      </c>
      <c r="D18" s="24">
        <f ca="1">'Trial 2'!D9</f>
        <v>1014912.2120263064</v>
      </c>
      <c r="E18" s="24">
        <f ca="1">'Trial 2'!E9</f>
        <v>955582.4867209699</v>
      </c>
      <c r="F18" s="24">
        <f ca="1">'Trial 2'!F9</f>
        <v>938273.88427878765</v>
      </c>
      <c r="G18" s="24">
        <f ca="1">'Trial 2'!G9</f>
        <v>939611.33118393598</v>
      </c>
      <c r="H18" s="24">
        <f ca="1">'Trial 2'!H9</f>
        <v>987439.56937245897</v>
      </c>
      <c r="I18" s="24">
        <f ca="1">'Trial 2'!I9</f>
        <v>950446.44072093558</v>
      </c>
      <c r="J18" s="24">
        <f ca="1">'Trial 2'!J9</f>
        <v>950035.26874991611</v>
      </c>
      <c r="K18" s="24">
        <f ca="1">'Trial 2'!K9</f>
        <v>951761.439571611</v>
      </c>
      <c r="L18" s="24">
        <f ca="1">'Trial 2'!L9</f>
        <v>985792.35718862049</v>
      </c>
      <c r="M18" s="24">
        <f ca="1">'Trial 2'!M9</f>
        <v>1013179.1917899587</v>
      </c>
      <c r="N18" s="25">
        <f ca="1">SUM('Trial 2'!B9:M9)</f>
        <v>11556090.689430337</v>
      </c>
      <c r="O18" s="24">
        <f ca="1">'Trial 2'!O9</f>
        <v>952763.0913612101</v>
      </c>
      <c r="P18" s="24">
        <f ca="1">'Trial 2'!P9</f>
        <v>919505.86817363673</v>
      </c>
      <c r="Q18" s="24">
        <f ca="1">'Trial 2'!Q9</f>
        <v>964219.86957772216</v>
      </c>
      <c r="R18" s="24">
        <f ca="1">'Trial 2'!R9</f>
        <v>986100.17104726308</v>
      </c>
      <c r="S18" s="24">
        <f ca="1">'Trial 2'!S9</f>
        <v>953804.15600934264</v>
      </c>
      <c r="T18" s="24">
        <f ca="1">'Trial 2'!T9</f>
        <v>943003.8022243192</v>
      </c>
      <c r="U18" s="24">
        <f ca="1">'Trial 2'!U9</f>
        <v>982547.63536489021</v>
      </c>
      <c r="V18" s="24">
        <f ca="1">'Trial 2'!V9</f>
        <v>973695.14654158754</v>
      </c>
      <c r="W18" s="24">
        <f ca="1">'Trial 2'!W9</f>
        <v>981697.99913801881</v>
      </c>
      <c r="X18" s="24">
        <f ca="1">'Trial 2'!X9</f>
        <v>930896.97714594821</v>
      </c>
      <c r="Y18" s="24">
        <f ca="1">'Trial 2'!Y9</f>
        <v>973670.13214685465</v>
      </c>
      <c r="Z18" s="24">
        <f ca="1">'Trial 2'!Z9</f>
        <v>924356.98769353889</v>
      </c>
      <c r="AA18" s="25">
        <f ca="1">SUM('Trial 2'!O9:Z9)</f>
        <v>11486261.83642433</v>
      </c>
      <c r="AB18" s="24">
        <f ca="1">'Trial 2'!AB9</f>
        <v>1006188.9814501496</v>
      </c>
      <c r="AC18" s="24">
        <f ca="1">'Trial 2'!AC9</f>
        <v>915088.26413656631</v>
      </c>
      <c r="AD18" s="24">
        <f ca="1">'Trial 2'!AD9</f>
        <v>939603.39449460839</v>
      </c>
      <c r="AE18" s="24">
        <f ca="1">'Trial 2'!AE9</f>
        <v>964120.22590257914</v>
      </c>
      <c r="AF18" s="24">
        <f ca="1">'Trial 2'!AF9</f>
        <v>909665.51079615299</v>
      </c>
      <c r="AG18" s="24">
        <f ca="1">'Trial 2'!AG9</f>
        <v>916936.97602709371</v>
      </c>
      <c r="AH18" s="24">
        <f ca="1">'Trial 2'!AH9</f>
        <v>927811.44768678059</v>
      </c>
      <c r="AI18" s="24">
        <f ca="1">'Trial 2'!AI9</f>
        <v>931022.74734306824</v>
      </c>
      <c r="AJ18" s="24">
        <f ca="1">'Trial 2'!AJ9</f>
        <v>936708.68886297208</v>
      </c>
      <c r="AK18" s="24">
        <f ca="1">'Trial 2'!AK9</f>
        <v>921814.32774240826</v>
      </c>
      <c r="AL18" s="24">
        <f ca="1">'Trial 2'!AL9</f>
        <v>887428.71698450728</v>
      </c>
      <c r="AM18" s="24">
        <f ca="1">'Trial 2'!AM9</f>
        <v>891211.64650057058</v>
      </c>
      <c r="AN18" s="25">
        <f ca="1">SUM('Trial 2'!AB9:AM9)</f>
        <v>11147600.927927457</v>
      </c>
      <c r="AO18" s="24">
        <f ca="1">'Trial 2'!AO9</f>
        <v>991953.06957370043</v>
      </c>
      <c r="AP18" s="24">
        <f ca="1">'Trial 2'!AP9</f>
        <v>965679.32115101791</v>
      </c>
      <c r="AQ18" s="24">
        <f ca="1">'Trial 2'!AQ9</f>
        <v>944684.94130480802</v>
      </c>
      <c r="AR18" s="24">
        <f ca="1">'Trial 2'!AR9</f>
        <v>976536.26766798424</v>
      </c>
      <c r="AS18" s="24">
        <f ca="1">'Trial 2'!AS9</f>
        <v>937921.75785399228</v>
      </c>
      <c r="AT18" s="24">
        <f ca="1">'Trial 2'!AT9</f>
        <v>946263.06392875907</v>
      </c>
      <c r="AU18" s="24">
        <f ca="1">'Trial 2'!AU9</f>
        <v>969786.33009508974</v>
      </c>
      <c r="AV18" s="24">
        <f ca="1">'Trial 2'!AV9</f>
        <v>935611.99487500929</v>
      </c>
      <c r="AW18" s="24">
        <f ca="1">'Trial 2'!AW9</f>
        <v>949173.76388809923</v>
      </c>
      <c r="AX18" s="24">
        <f ca="1">'Trial 2'!AX9</f>
        <v>965114.80228558171</v>
      </c>
      <c r="AY18" s="24">
        <f ca="1">'Trial 2'!AY9</f>
        <v>981447.3066499643</v>
      </c>
      <c r="AZ18" s="24">
        <f ca="1">'Trial 2'!AZ9</f>
        <v>930717.19662547309</v>
      </c>
      <c r="BA18" s="25">
        <f ca="1">SUM('Trial 2'!AO9:AZ9)</f>
        <v>11494889.815899478</v>
      </c>
      <c r="BB18" s="24">
        <f ca="1">'Trial 2'!BB9</f>
        <v>957020.10705580236</v>
      </c>
      <c r="BC18" s="24">
        <f ca="1">'Trial 2'!BC9</f>
        <v>944991.15357381024</v>
      </c>
      <c r="BD18" s="24">
        <f ca="1">'Trial 2'!BD9</f>
        <v>929398.84764688299</v>
      </c>
      <c r="BE18" s="24">
        <f ca="1">'Trial 2'!BE9</f>
        <v>977267.28065864556</v>
      </c>
      <c r="BF18" s="24">
        <f ca="1">'Trial 2'!BF9</f>
        <v>878810.74880945461</v>
      </c>
      <c r="BG18" s="24">
        <f ca="1">'Trial 2'!BG9</f>
        <v>946780.62691754242</v>
      </c>
      <c r="BH18" s="24">
        <f ca="1">'Trial 2'!BH9</f>
        <v>907069.69161755359</v>
      </c>
      <c r="BI18" s="24">
        <f ca="1">'Trial 2'!BI9</f>
        <v>923408.61301037518</v>
      </c>
      <c r="BJ18" s="24">
        <f ca="1">'Trial 2'!BJ9</f>
        <v>911559.68612698326</v>
      </c>
      <c r="BK18" s="24">
        <f ca="1">'Trial 2'!BK9</f>
        <v>938292.1875548918</v>
      </c>
      <c r="BL18" s="24">
        <f ca="1">'Trial 2'!BL9</f>
        <v>907375.75740966806</v>
      </c>
      <c r="BM18" s="24">
        <f ca="1">'Trial 2'!BM9</f>
        <v>939267.03835016396</v>
      </c>
      <c r="BN18" s="25">
        <f ca="1">SUM('Trial 2'!BB9:BM9)</f>
        <v>11161241.738731775</v>
      </c>
      <c r="BO18" s="24">
        <f ca="1">'Trial 2'!BO9</f>
        <v>877164.98939677887</v>
      </c>
      <c r="BP18" s="24">
        <f ca="1">'Trial 2'!BP9</f>
        <v>931977.97797838179</v>
      </c>
      <c r="BQ18" s="24">
        <f ca="1">'Trial 2'!BQ9</f>
        <v>922514.57708715962</v>
      </c>
      <c r="BR18" s="24">
        <f ca="1">'Trial 2'!BR9</f>
        <v>968894.74617498461</v>
      </c>
      <c r="BS18" s="24">
        <f ca="1">'Trial 2'!BS9</f>
        <v>939851.5270325531</v>
      </c>
      <c r="BT18" s="24">
        <f ca="1">'Trial 2'!BT9</f>
        <v>990570.68564274989</v>
      </c>
      <c r="BU18" s="24">
        <f ca="1">'Trial 2'!BU9</f>
        <v>935876.40609604854</v>
      </c>
      <c r="BV18" s="24">
        <f ca="1">'Trial 2'!BV9</f>
        <v>951189.94344501034</v>
      </c>
      <c r="BW18" s="24">
        <f ca="1">'Trial 2'!BW9</f>
        <v>917473.76427798299</v>
      </c>
      <c r="BX18" s="24">
        <f ca="1">'Trial 2'!BX9</f>
        <v>980913.4612395016</v>
      </c>
      <c r="BY18" s="24">
        <f ca="1">'Trial 2'!BY9</f>
        <v>962378.12946308858</v>
      </c>
      <c r="BZ18" s="24">
        <f ca="1">'Trial 2'!BZ9</f>
        <v>941279.3362220485</v>
      </c>
      <c r="CA18" s="25">
        <f ca="1">SUM('Trial 2'!BO9:BZ9)</f>
        <v>11320085.544056289</v>
      </c>
      <c r="CB18" s="24">
        <f ca="1">'Trial 2'!CB9</f>
        <v>895573.16436518205</v>
      </c>
      <c r="CC18" s="24">
        <f ca="1">'Trial 2'!CC9</f>
        <v>946599.51813542191</v>
      </c>
      <c r="CD18" s="24">
        <f ca="1">'Trial 2'!CD9</f>
        <v>903677.56531421503</v>
      </c>
      <c r="CE18" s="24">
        <f ca="1">'Trial 2'!CE9</f>
        <v>976807.59721249028</v>
      </c>
      <c r="CF18" s="24">
        <f ca="1">'Trial 2'!CF9</f>
        <v>935848.87466451549</v>
      </c>
      <c r="CG18" s="24">
        <f ca="1">'Trial 2'!CG9</f>
        <v>928692.26544368616</v>
      </c>
      <c r="CH18" s="24">
        <f ca="1">'Trial 2'!CH9</f>
        <v>966926.40493425331</v>
      </c>
      <c r="CI18" s="24">
        <f ca="1">'Trial 2'!CI9</f>
        <v>886653.04630747985</v>
      </c>
      <c r="CJ18" s="24">
        <f ca="1">'Trial 2'!CJ9</f>
        <v>896561.50528921396</v>
      </c>
      <c r="CK18" s="24">
        <f ca="1">'Trial 2'!CK9</f>
        <v>943688.58983525331</v>
      </c>
      <c r="CL18" s="24">
        <f ca="1">'Trial 2'!CL9</f>
        <v>937815.66823344189</v>
      </c>
      <c r="CM18" s="24">
        <f ca="1">'Trial 2'!CM9</f>
        <v>898445.95210220327</v>
      </c>
      <c r="CN18" s="25">
        <f ca="1">SUM('Trial 2'!CB9:CM9)</f>
        <v>11117290.151837356</v>
      </c>
      <c r="CO18" s="24">
        <f ca="1">'Trial 2'!CO9</f>
        <v>921094.36450187454</v>
      </c>
      <c r="CP18" s="24">
        <f ca="1">'Trial 2'!CP9</f>
        <v>952025.93813682138</v>
      </c>
      <c r="CQ18" s="24">
        <f ca="1">'Trial 2'!CQ9</f>
        <v>951267.90649173188</v>
      </c>
      <c r="CR18" s="24">
        <f ca="1">'Trial 2'!CR9</f>
        <v>926734.72638061456</v>
      </c>
      <c r="CS18" s="24">
        <f ca="1">'Trial 2'!CS9</f>
        <v>887816.50835821289</v>
      </c>
      <c r="CT18" s="24">
        <f ca="1">'Trial 2'!CT9</f>
        <v>888255.07581395283</v>
      </c>
      <c r="CU18" s="24">
        <f ca="1">'Trial 2'!CU9</f>
        <v>934805.96519203123</v>
      </c>
      <c r="CV18" s="24">
        <f ca="1">'Trial 2'!CV9</f>
        <v>919570.79274505051</v>
      </c>
      <c r="CW18" s="24">
        <f ca="1">'Trial 2'!CW9</f>
        <v>913257.21453702601</v>
      </c>
      <c r="CX18" s="24">
        <f ca="1">'Trial 2'!CX9</f>
        <v>911075.96620473498</v>
      </c>
      <c r="CY18" s="24">
        <f ca="1">'Trial 2'!CY9</f>
        <v>870025.59505811147</v>
      </c>
      <c r="CZ18" s="24">
        <f ca="1">'Trial 2'!CZ9</f>
        <v>864331.85973655572</v>
      </c>
      <c r="DA18" s="25">
        <f ca="1">SUM('Trial 2'!CO9:CZ9)</f>
        <v>10940261.913156718</v>
      </c>
      <c r="DB18" s="24">
        <f ca="1">'Trial 2'!DB9</f>
        <v>909521.98752344016</v>
      </c>
      <c r="DC18" s="24">
        <f ca="1">'Trial 2'!DC9</f>
        <v>957928.36739545537</v>
      </c>
      <c r="DD18" s="24">
        <f ca="1">'Trial 2'!DD9</f>
        <v>859879.7925030929</v>
      </c>
      <c r="DE18" s="24">
        <f ca="1">'Trial 2'!DE9</f>
        <v>946704.68757675844</v>
      </c>
      <c r="DF18" s="24">
        <f ca="1">'Trial 2'!DF9</f>
        <v>896519.32399370102</v>
      </c>
      <c r="DG18" s="24">
        <f ca="1">'Trial 2'!DG9</f>
        <v>901413.51369068737</v>
      </c>
      <c r="DH18" s="24">
        <f ca="1">'Trial 2'!DH9</f>
        <v>955682.62895197677</v>
      </c>
      <c r="DI18" s="24">
        <f ca="1">'Trial 2'!DI9</f>
        <v>853786.02361406118</v>
      </c>
      <c r="DJ18" s="24">
        <f ca="1">'Trial 2'!DJ9</f>
        <v>865030.72054059862</v>
      </c>
      <c r="DK18" s="24">
        <f ca="1">'Trial 2'!DK9</f>
        <v>912778.66710400186</v>
      </c>
      <c r="DL18" s="24">
        <f ca="1">'Trial 2'!DL9</f>
        <v>877911.52474003087</v>
      </c>
      <c r="DM18" s="24">
        <f ca="1">'Trial 2'!DM9</f>
        <v>881332.06242405635</v>
      </c>
      <c r="DN18" s="25">
        <f ca="1">SUM('Trial 2'!DB9:DM9)</f>
        <v>10818489.300057862</v>
      </c>
      <c r="DO18" s="24">
        <f ca="1">'Trial 2'!DO9</f>
        <v>899822.32102495979</v>
      </c>
      <c r="DP18" s="24">
        <f ca="1">'Trial 2'!DP9</f>
        <v>860491.90324090607</v>
      </c>
      <c r="DQ18" s="24">
        <f ca="1">'Trial 2'!DQ9</f>
        <v>926180.25234438432</v>
      </c>
      <c r="DR18" s="24">
        <f ca="1">'Trial 2'!DR9</f>
        <v>848480.98087092349</v>
      </c>
      <c r="DS18" s="24">
        <f ca="1">'Trial 2'!DS9</f>
        <v>929554.502648636</v>
      </c>
      <c r="DT18" s="24">
        <f ca="1">'Trial 2'!DT9</f>
        <v>876969.73708190839</v>
      </c>
      <c r="DU18" s="24">
        <f ca="1">'Trial 2'!DU9</f>
        <v>927065.24588572537</v>
      </c>
      <c r="DV18" s="24">
        <f ca="1">'Trial 2'!DV9</f>
        <v>872326.61585266981</v>
      </c>
      <c r="DW18" s="24">
        <f ca="1">'Trial 2'!DW9</f>
        <v>946544.84456417325</v>
      </c>
      <c r="DX18" s="24">
        <f ca="1">'Trial 2'!DX9</f>
        <v>883029.03808315156</v>
      </c>
      <c r="DY18" s="24">
        <f ca="1">'Trial 2'!DY9</f>
        <v>957682.51132153603</v>
      </c>
      <c r="DZ18" s="24">
        <f ca="1">'Trial 2'!DZ9</f>
        <v>949170.4865039885</v>
      </c>
      <c r="EA18" s="25">
        <f ca="1">SUM('Trial 2'!DO9:DZ9)</f>
        <v>10877318.439422961</v>
      </c>
      <c r="EB18" s="24">
        <f ca="1">'Trial 2'!EB9</f>
        <v>920748.59207095439</v>
      </c>
      <c r="EC18" s="24">
        <f ca="1">'Trial 2'!EC9</f>
        <v>859491.79297038913</v>
      </c>
      <c r="ED18" s="24">
        <f ca="1">'Trial 2'!ED9</f>
        <v>903950.24607199954</v>
      </c>
      <c r="EE18" s="24">
        <f ca="1">'Trial 2'!EE9</f>
        <v>920599.03209756303</v>
      </c>
      <c r="EF18" s="24">
        <f ca="1">'Trial 2'!EF9</f>
        <v>914151.78622953687</v>
      </c>
      <c r="EG18" s="24">
        <f ca="1">'Trial 2'!EG9</f>
        <v>920645.86537934688</v>
      </c>
      <c r="EH18" s="24">
        <f ca="1">'Trial 2'!EH9</f>
        <v>909837.73671277741</v>
      </c>
      <c r="EI18" s="24">
        <f ca="1">'Trial 2'!EI9</f>
        <v>912613.16599074437</v>
      </c>
      <c r="EJ18" s="24">
        <f ca="1">'Trial 2'!EJ9</f>
        <v>941056.57176641573</v>
      </c>
      <c r="EK18" s="24">
        <f ca="1">'Trial 2'!EK9</f>
        <v>876049.96213755035</v>
      </c>
      <c r="EL18" s="24">
        <f ca="1">'Trial 2'!EL9</f>
        <v>911837.92315952294</v>
      </c>
      <c r="EM18" s="24">
        <f ca="1">'Trial 2'!EM9</f>
        <v>890557.83821633726</v>
      </c>
      <c r="EN18" s="25">
        <f ca="1">SUM('Trial 2'!EB9:EM9)</f>
        <v>10881540.512803137</v>
      </c>
    </row>
    <row r="19" spans="1:144" ht="12.75" customHeight="1">
      <c r="A19" s="11" t="str">
        <f>Labels!B98</f>
        <v>Trial 03</v>
      </c>
      <c r="B19" s="24">
        <f ca="1">'Trial 3'!B9</f>
        <v>927949.69588623068</v>
      </c>
      <c r="C19" s="24">
        <f ca="1">'Trial 3'!C9</f>
        <v>962413.09252140101</v>
      </c>
      <c r="D19" s="24">
        <f ca="1">'Trial 3'!D9</f>
        <v>977762.34249645495</v>
      </c>
      <c r="E19" s="24">
        <f ca="1">'Trial 3'!E9</f>
        <v>997747.6286151926</v>
      </c>
      <c r="F19" s="24">
        <f ca="1">'Trial 3'!F9</f>
        <v>959494.62475563155</v>
      </c>
      <c r="G19" s="24">
        <f ca="1">'Trial 3'!G9</f>
        <v>974743.63046562509</v>
      </c>
      <c r="H19" s="24">
        <f ca="1">'Trial 3'!H9</f>
        <v>952400.88394467591</v>
      </c>
      <c r="I19" s="24">
        <f ca="1">'Trial 3'!I9</f>
        <v>941311.78274358332</v>
      </c>
      <c r="J19" s="24">
        <f ca="1">'Trial 3'!J9</f>
        <v>911972.55606476706</v>
      </c>
      <c r="K19" s="24">
        <f ca="1">'Trial 3'!K9</f>
        <v>1020977.7903858098</v>
      </c>
      <c r="L19" s="24">
        <f ca="1">'Trial 3'!L9</f>
        <v>959282.62387284252</v>
      </c>
      <c r="M19" s="24">
        <f ca="1">'Trial 3'!M9</f>
        <v>967303.07256385172</v>
      </c>
      <c r="N19" s="25">
        <f ca="1">SUM('Trial 3'!B9:M9)</f>
        <v>11553359.724316068</v>
      </c>
      <c r="O19" s="24">
        <f ca="1">'Trial 3'!O9</f>
        <v>976042.88365586533</v>
      </c>
      <c r="P19" s="24">
        <f ca="1">'Trial 3'!P9</f>
        <v>964183.88448985119</v>
      </c>
      <c r="Q19" s="24">
        <f ca="1">'Trial 3'!Q9</f>
        <v>998449.12718117714</v>
      </c>
      <c r="R19" s="24">
        <f ca="1">'Trial 3'!R9</f>
        <v>1013409.0577650823</v>
      </c>
      <c r="S19" s="24">
        <f ca="1">'Trial 3'!S9</f>
        <v>982237.5845738271</v>
      </c>
      <c r="T19" s="24">
        <f ca="1">'Trial 3'!T9</f>
        <v>1005977.2421938851</v>
      </c>
      <c r="U19" s="24">
        <f ca="1">'Trial 3'!U9</f>
        <v>932368.6898693851</v>
      </c>
      <c r="V19" s="24">
        <f ca="1">'Trial 3'!V9</f>
        <v>985804.22630358138</v>
      </c>
      <c r="W19" s="24">
        <f ca="1">'Trial 3'!W9</f>
        <v>982994.63731126161</v>
      </c>
      <c r="X19" s="24">
        <f ca="1">'Trial 3'!X9</f>
        <v>1004546.7934012432</v>
      </c>
      <c r="Y19" s="24">
        <f ca="1">'Trial 3'!Y9</f>
        <v>985048.59318419709</v>
      </c>
      <c r="Z19" s="24">
        <f ca="1">'Trial 3'!Z9</f>
        <v>919799.99587922893</v>
      </c>
      <c r="AA19" s="25">
        <f ca="1">SUM('Trial 3'!O9:Z9)</f>
        <v>11750862.715808585</v>
      </c>
      <c r="AB19" s="24">
        <f ca="1">'Trial 3'!AB9</f>
        <v>963459.9567456292</v>
      </c>
      <c r="AC19" s="24">
        <f ca="1">'Trial 3'!AC9</f>
        <v>987697.99659563287</v>
      </c>
      <c r="AD19" s="24">
        <f ca="1">'Trial 3'!AD9</f>
        <v>1007640.0572214266</v>
      </c>
      <c r="AE19" s="24">
        <f ca="1">'Trial 3'!AE9</f>
        <v>887279.54341794434</v>
      </c>
      <c r="AF19" s="24">
        <f ca="1">'Trial 3'!AF9</f>
        <v>969571.10754120862</v>
      </c>
      <c r="AG19" s="24">
        <f ca="1">'Trial 3'!AG9</f>
        <v>895342.12508750765</v>
      </c>
      <c r="AH19" s="24">
        <f ca="1">'Trial 3'!AH9</f>
        <v>956300.15976609697</v>
      </c>
      <c r="AI19" s="24">
        <f ca="1">'Trial 3'!AI9</f>
        <v>944496.71570623748</v>
      </c>
      <c r="AJ19" s="24">
        <f ca="1">'Trial 3'!AJ9</f>
        <v>971026.61707076314</v>
      </c>
      <c r="AK19" s="24">
        <f ca="1">'Trial 3'!AK9</f>
        <v>938867.52624967217</v>
      </c>
      <c r="AL19" s="24">
        <f ca="1">'Trial 3'!AL9</f>
        <v>966493.1223554085</v>
      </c>
      <c r="AM19" s="24">
        <f ca="1">'Trial 3'!AM9</f>
        <v>897661.32967063901</v>
      </c>
      <c r="AN19" s="25">
        <f ca="1">SUM('Trial 3'!AB9:AM9)</f>
        <v>11385836.257428166</v>
      </c>
      <c r="AO19" s="24">
        <f ca="1">'Trial 3'!AO9</f>
        <v>888670.44480908639</v>
      </c>
      <c r="AP19" s="24">
        <f ca="1">'Trial 3'!AP9</f>
        <v>968085.97784256411</v>
      </c>
      <c r="AQ19" s="24">
        <f ca="1">'Trial 3'!AQ9</f>
        <v>941411.92825674766</v>
      </c>
      <c r="AR19" s="24">
        <f ca="1">'Trial 3'!AR9</f>
        <v>978262.77522981889</v>
      </c>
      <c r="AS19" s="24">
        <f ca="1">'Trial 3'!AS9</f>
        <v>944060.2692616384</v>
      </c>
      <c r="AT19" s="24">
        <f ca="1">'Trial 3'!AT9</f>
        <v>918818.18920896261</v>
      </c>
      <c r="AU19" s="24">
        <f ca="1">'Trial 3'!AU9</f>
        <v>981855.64321167709</v>
      </c>
      <c r="AV19" s="24">
        <f ca="1">'Trial 3'!AV9</f>
        <v>957839.27915240638</v>
      </c>
      <c r="AW19" s="24">
        <f ca="1">'Trial 3'!AW9</f>
        <v>946315.37547990528</v>
      </c>
      <c r="AX19" s="24">
        <f ca="1">'Trial 3'!AX9</f>
        <v>948028.85218072776</v>
      </c>
      <c r="AY19" s="24">
        <f ca="1">'Trial 3'!AY9</f>
        <v>934683.61190556118</v>
      </c>
      <c r="AZ19" s="24">
        <f ca="1">'Trial 3'!AZ9</f>
        <v>974653.1332116971</v>
      </c>
      <c r="BA19" s="25">
        <f ca="1">SUM('Trial 3'!AO9:AZ9)</f>
        <v>11382685.479750793</v>
      </c>
      <c r="BB19" s="24">
        <f ca="1">'Trial 3'!BB9</f>
        <v>924292.81616004324</v>
      </c>
      <c r="BC19" s="24">
        <f ca="1">'Trial 3'!BC9</f>
        <v>899282.82474715088</v>
      </c>
      <c r="BD19" s="24">
        <f ca="1">'Trial 3'!BD9</f>
        <v>958313.07557688199</v>
      </c>
      <c r="BE19" s="24">
        <f ca="1">'Trial 3'!BE9</f>
        <v>1000985.1769010912</v>
      </c>
      <c r="BF19" s="24">
        <f ca="1">'Trial 3'!BF9</f>
        <v>941126.19122354977</v>
      </c>
      <c r="BG19" s="24">
        <f ca="1">'Trial 3'!BG9</f>
        <v>912620.81025378592</v>
      </c>
      <c r="BH19" s="24">
        <f ca="1">'Trial 3'!BH9</f>
        <v>898327.36543112644</v>
      </c>
      <c r="BI19" s="24">
        <f ca="1">'Trial 3'!BI9</f>
        <v>912754.95604430209</v>
      </c>
      <c r="BJ19" s="24">
        <f ca="1">'Trial 3'!BJ9</f>
        <v>904662.30337338266</v>
      </c>
      <c r="BK19" s="24">
        <f ca="1">'Trial 3'!BK9</f>
        <v>997466.15590640868</v>
      </c>
      <c r="BL19" s="24">
        <f ca="1">'Trial 3'!BL9</f>
        <v>927726.70346576744</v>
      </c>
      <c r="BM19" s="24">
        <f ca="1">'Trial 3'!BM9</f>
        <v>958563.12394741597</v>
      </c>
      <c r="BN19" s="25">
        <f ca="1">SUM('Trial 3'!BB9:BM9)</f>
        <v>11236121.503030906</v>
      </c>
      <c r="BO19" s="24">
        <f ca="1">'Trial 3'!BO9</f>
        <v>936500.62424363999</v>
      </c>
      <c r="BP19" s="24">
        <f ca="1">'Trial 3'!BP9</f>
        <v>930249.21734860225</v>
      </c>
      <c r="BQ19" s="24">
        <f ca="1">'Trial 3'!BQ9</f>
        <v>970714.17801068653</v>
      </c>
      <c r="BR19" s="24">
        <f ca="1">'Trial 3'!BR9</f>
        <v>964588.90738211677</v>
      </c>
      <c r="BS19" s="24">
        <f ca="1">'Trial 3'!BS9</f>
        <v>912860.65206199174</v>
      </c>
      <c r="BT19" s="24">
        <f ca="1">'Trial 3'!BT9</f>
        <v>934519.02112198004</v>
      </c>
      <c r="BU19" s="24">
        <f ca="1">'Trial 3'!BU9</f>
        <v>975963.68021358049</v>
      </c>
      <c r="BV19" s="24">
        <f ca="1">'Trial 3'!BV9</f>
        <v>903203.13502319995</v>
      </c>
      <c r="BW19" s="24">
        <f ca="1">'Trial 3'!BW9</f>
        <v>978203.95050730975</v>
      </c>
      <c r="BX19" s="24">
        <f ca="1">'Trial 3'!BX9</f>
        <v>886966.29005271464</v>
      </c>
      <c r="BY19" s="24">
        <f ca="1">'Trial 3'!BY9</f>
        <v>966457.541748847</v>
      </c>
      <c r="BZ19" s="24">
        <f ca="1">'Trial 3'!BZ9</f>
        <v>898274.04412586987</v>
      </c>
      <c r="CA19" s="25">
        <f ca="1">SUM('Trial 3'!BO9:BZ9)</f>
        <v>11258501.24184054</v>
      </c>
      <c r="CB19" s="24">
        <f ca="1">'Trial 3'!CB9</f>
        <v>883373.32473374112</v>
      </c>
      <c r="CC19" s="24">
        <f ca="1">'Trial 3'!CC9</f>
        <v>930933.76740487455</v>
      </c>
      <c r="CD19" s="24">
        <f ca="1">'Trial 3'!CD9</f>
        <v>932579.35755248985</v>
      </c>
      <c r="CE19" s="24">
        <f ca="1">'Trial 3'!CE9</f>
        <v>953691.47809929261</v>
      </c>
      <c r="CF19" s="24">
        <f ca="1">'Trial 3'!CF9</f>
        <v>901834.25777305616</v>
      </c>
      <c r="CG19" s="24">
        <f ca="1">'Trial 3'!CG9</f>
        <v>896678.34400132857</v>
      </c>
      <c r="CH19" s="24">
        <f ca="1">'Trial 3'!CH9</f>
        <v>899335.97990148794</v>
      </c>
      <c r="CI19" s="24">
        <f ca="1">'Trial 3'!CI9</f>
        <v>971677.06042738969</v>
      </c>
      <c r="CJ19" s="24">
        <f ca="1">'Trial 3'!CJ9</f>
        <v>917130.94478349783</v>
      </c>
      <c r="CK19" s="24">
        <f ca="1">'Trial 3'!CK9</f>
        <v>949432.49187142286</v>
      </c>
      <c r="CL19" s="24">
        <f ca="1">'Trial 3'!CL9</f>
        <v>969118.97429504455</v>
      </c>
      <c r="CM19" s="24">
        <f ca="1">'Trial 3'!CM9</f>
        <v>971649.04970202514</v>
      </c>
      <c r="CN19" s="25">
        <f ca="1">SUM('Trial 3'!CB9:CM9)</f>
        <v>11177435.030545652</v>
      </c>
      <c r="CO19" s="24">
        <f ca="1">'Trial 3'!CO9</f>
        <v>926877.41516872053</v>
      </c>
      <c r="CP19" s="24">
        <f ca="1">'Trial 3'!CP9</f>
        <v>982771.39194448211</v>
      </c>
      <c r="CQ19" s="24">
        <f ca="1">'Trial 3'!CQ9</f>
        <v>919723.61080693989</v>
      </c>
      <c r="CR19" s="24">
        <f ca="1">'Trial 3'!CR9</f>
        <v>923680.08655111317</v>
      </c>
      <c r="CS19" s="24">
        <f ca="1">'Trial 3'!CS9</f>
        <v>941133.29928217048</v>
      </c>
      <c r="CT19" s="24">
        <f ca="1">'Trial 3'!CT9</f>
        <v>975015.86125548673</v>
      </c>
      <c r="CU19" s="24">
        <f ca="1">'Trial 3'!CU9</f>
        <v>923353.45183377946</v>
      </c>
      <c r="CV19" s="24">
        <f ca="1">'Trial 3'!CV9</f>
        <v>901953.68135001883</v>
      </c>
      <c r="CW19" s="24">
        <f ca="1">'Trial 3'!CW9</f>
        <v>949432.58839799301</v>
      </c>
      <c r="CX19" s="24">
        <f ca="1">'Trial 3'!CX9</f>
        <v>948092.32403247058</v>
      </c>
      <c r="CY19" s="24">
        <f ca="1">'Trial 3'!CY9</f>
        <v>876511.87240846129</v>
      </c>
      <c r="CZ19" s="24">
        <f ca="1">'Trial 3'!CZ9</f>
        <v>951179.87899449142</v>
      </c>
      <c r="DA19" s="25">
        <f ca="1">SUM('Trial 3'!CO9:CZ9)</f>
        <v>11219725.462026127</v>
      </c>
      <c r="DB19" s="24">
        <f ca="1">'Trial 3'!DB9</f>
        <v>954246.8103350203</v>
      </c>
      <c r="DC19" s="24">
        <f ca="1">'Trial 3'!DC9</f>
        <v>899013.51073589444</v>
      </c>
      <c r="DD19" s="24">
        <f ca="1">'Trial 3'!DD9</f>
        <v>888806.36620188947</v>
      </c>
      <c r="DE19" s="24">
        <f ca="1">'Trial 3'!DE9</f>
        <v>925613.56491939013</v>
      </c>
      <c r="DF19" s="24">
        <f ca="1">'Trial 3'!DF9</f>
        <v>871508.72236661275</v>
      </c>
      <c r="DG19" s="24">
        <f ca="1">'Trial 3'!DG9</f>
        <v>940010.94293592754</v>
      </c>
      <c r="DH19" s="24">
        <f ca="1">'Trial 3'!DH9</f>
        <v>896029.62967904517</v>
      </c>
      <c r="DI19" s="24">
        <f ca="1">'Trial 3'!DI9</f>
        <v>872957.49795189698</v>
      </c>
      <c r="DJ19" s="24">
        <f ca="1">'Trial 3'!DJ9</f>
        <v>942052.97267606878</v>
      </c>
      <c r="DK19" s="24">
        <f ca="1">'Trial 3'!DK9</f>
        <v>958900.98119921936</v>
      </c>
      <c r="DL19" s="24">
        <f ca="1">'Trial 3'!DL9</f>
        <v>924439.92283723259</v>
      </c>
      <c r="DM19" s="24">
        <f ca="1">'Trial 3'!DM9</f>
        <v>884412.8131537704</v>
      </c>
      <c r="DN19" s="25">
        <f ca="1">SUM('Trial 3'!DB9:DM9)</f>
        <v>10957993.734991968</v>
      </c>
      <c r="DO19" s="24">
        <f ca="1">'Trial 3'!DO9</f>
        <v>930741.92624639801</v>
      </c>
      <c r="DP19" s="24">
        <f ca="1">'Trial 3'!DP9</f>
        <v>961480.88107655989</v>
      </c>
      <c r="DQ19" s="24">
        <f ca="1">'Trial 3'!DQ9</f>
        <v>894687.49863854505</v>
      </c>
      <c r="DR19" s="24">
        <f ca="1">'Trial 3'!DR9</f>
        <v>909665.32570372685</v>
      </c>
      <c r="DS19" s="24">
        <f ca="1">'Trial 3'!DS9</f>
        <v>891900.09485698771</v>
      </c>
      <c r="DT19" s="24">
        <f ca="1">'Trial 3'!DT9</f>
        <v>938382.35446211265</v>
      </c>
      <c r="DU19" s="24">
        <f ca="1">'Trial 3'!DU9</f>
        <v>950143.86722725013</v>
      </c>
      <c r="DV19" s="24">
        <f ca="1">'Trial 3'!DV9</f>
        <v>873832.41838342499</v>
      </c>
      <c r="DW19" s="24">
        <f ca="1">'Trial 3'!DW9</f>
        <v>893581.1711746098</v>
      </c>
      <c r="DX19" s="24">
        <f ca="1">'Trial 3'!DX9</f>
        <v>919108.28072271252</v>
      </c>
      <c r="DY19" s="24">
        <f ca="1">'Trial 3'!DY9</f>
        <v>923961.89078801475</v>
      </c>
      <c r="DZ19" s="24">
        <f ca="1">'Trial 3'!DZ9</f>
        <v>896305.08768573718</v>
      </c>
      <c r="EA19" s="25">
        <f ca="1">SUM('Trial 3'!DO9:DZ9)</f>
        <v>10983790.79696608</v>
      </c>
      <c r="EB19" s="24">
        <f ca="1">'Trial 3'!EB9</f>
        <v>882365.25530743436</v>
      </c>
      <c r="EC19" s="24">
        <f ca="1">'Trial 3'!EC9</f>
        <v>847326.01328015537</v>
      </c>
      <c r="ED19" s="24">
        <f ca="1">'Trial 3'!ED9</f>
        <v>934864.10461820406</v>
      </c>
      <c r="EE19" s="24">
        <f ca="1">'Trial 3'!EE9</f>
        <v>897191.59363294486</v>
      </c>
      <c r="EF19" s="24">
        <f ca="1">'Trial 3'!EF9</f>
        <v>900584.36780731613</v>
      </c>
      <c r="EG19" s="24">
        <f ca="1">'Trial 3'!EG9</f>
        <v>885437.33432639122</v>
      </c>
      <c r="EH19" s="24">
        <f ca="1">'Trial 3'!EH9</f>
        <v>900650.90076824871</v>
      </c>
      <c r="EI19" s="24">
        <f ca="1">'Trial 3'!EI9</f>
        <v>884391.55661995232</v>
      </c>
      <c r="EJ19" s="24">
        <f ca="1">'Trial 3'!EJ9</f>
        <v>879922.07516989089</v>
      </c>
      <c r="EK19" s="24">
        <f ca="1">'Trial 3'!EK9</f>
        <v>927681.14542220754</v>
      </c>
      <c r="EL19" s="24">
        <f ca="1">'Trial 3'!EL9</f>
        <v>897747.5820762089</v>
      </c>
      <c r="EM19" s="24">
        <f ca="1">'Trial 3'!EM9</f>
        <v>879076.15799020068</v>
      </c>
      <c r="EN19" s="25">
        <f ca="1">SUM('Trial 3'!EB9:EM9)</f>
        <v>10717238.087019155</v>
      </c>
    </row>
    <row r="20" spans="1:144" ht="12.75" customHeight="1">
      <c r="A20" s="11" t="str">
        <f>Labels!B99</f>
        <v>Trial 04</v>
      </c>
      <c r="B20" s="24">
        <f ca="1">'Trial 4'!B9</f>
        <v>962382.17955137067</v>
      </c>
      <c r="C20" s="24">
        <f ca="1">'Trial 4'!C9</f>
        <v>952626.20994003769</v>
      </c>
      <c r="D20" s="24">
        <f ca="1">'Trial 4'!D9</f>
        <v>983133.21874872211</v>
      </c>
      <c r="E20" s="24">
        <f ca="1">'Trial 4'!E9</f>
        <v>943963.41733606136</v>
      </c>
      <c r="F20" s="24">
        <f ca="1">'Trial 4'!F9</f>
        <v>963694.47712745238</v>
      </c>
      <c r="G20" s="24">
        <f ca="1">'Trial 4'!G9</f>
        <v>950017.83300722949</v>
      </c>
      <c r="H20" s="24">
        <f ca="1">'Trial 4'!H9</f>
        <v>973922.82006888115</v>
      </c>
      <c r="I20" s="24">
        <f ca="1">'Trial 4'!I9</f>
        <v>1022659.2600221918</v>
      </c>
      <c r="J20" s="24">
        <f ca="1">'Trial 4'!J9</f>
        <v>937909.54656524432</v>
      </c>
      <c r="K20" s="24">
        <f ca="1">'Trial 4'!K9</f>
        <v>983571.08976605616</v>
      </c>
      <c r="L20" s="24">
        <f ca="1">'Trial 4'!L9</f>
        <v>974320.45509526692</v>
      </c>
      <c r="M20" s="24">
        <f ca="1">'Trial 4'!M9</f>
        <v>912893.14392617159</v>
      </c>
      <c r="N20" s="25">
        <f ca="1">SUM('Trial 4'!B9:M9)</f>
        <v>11561093.651154684</v>
      </c>
      <c r="O20" s="24">
        <f ca="1">'Trial 4'!O9</f>
        <v>950917.76409113954</v>
      </c>
      <c r="P20" s="24">
        <f ca="1">'Trial 4'!P9</f>
        <v>919301.97412824503</v>
      </c>
      <c r="Q20" s="24">
        <f ca="1">'Trial 4'!Q9</f>
        <v>987109.61910640006</v>
      </c>
      <c r="R20" s="24">
        <f ca="1">'Trial 4'!R9</f>
        <v>965604.826488088</v>
      </c>
      <c r="S20" s="24">
        <f ca="1">'Trial 4'!S9</f>
        <v>916429.51367881312</v>
      </c>
      <c r="T20" s="24">
        <f ca="1">'Trial 4'!T9</f>
        <v>979371.27058635198</v>
      </c>
      <c r="U20" s="24">
        <f ca="1">'Trial 4'!U9</f>
        <v>927147.54343027179</v>
      </c>
      <c r="V20" s="24">
        <f ca="1">'Trial 4'!V9</f>
        <v>960299.76039748348</v>
      </c>
      <c r="W20" s="24">
        <f ca="1">'Trial 4'!W9</f>
        <v>937789.55271242594</v>
      </c>
      <c r="X20" s="24">
        <f ca="1">'Trial 4'!X9</f>
        <v>987872.26127702254</v>
      </c>
      <c r="Y20" s="24">
        <f ca="1">'Trial 4'!Y9</f>
        <v>916243.42399473593</v>
      </c>
      <c r="Z20" s="24">
        <f ca="1">'Trial 4'!Z9</f>
        <v>939643.12313062453</v>
      </c>
      <c r="AA20" s="25">
        <f ca="1">SUM('Trial 4'!O9:Z9)</f>
        <v>11387730.633021602</v>
      </c>
      <c r="AB20" s="24">
        <f ca="1">'Trial 4'!AB9</f>
        <v>925493.82821879187</v>
      </c>
      <c r="AC20" s="24">
        <f ca="1">'Trial 4'!AC9</f>
        <v>942549.37584436114</v>
      </c>
      <c r="AD20" s="24">
        <f ca="1">'Trial 4'!AD9</f>
        <v>983580.6853282348</v>
      </c>
      <c r="AE20" s="24">
        <f ca="1">'Trial 4'!AE9</f>
        <v>942055.612869445</v>
      </c>
      <c r="AF20" s="24">
        <f ca="1">'Trial 4'!AF9</f>
        <v>897456.20465292945</v>
      </c>
      <c r="AG20" s="24">
        <f ca="1">'Trial 4'!AG9</f>
        <v>906607.24269207846</v>
      </c>
      <c r="AH20" s="24">
        <f ca="1">'Trial 4'!AH9</f>
        <v>933181.39032042457</v>
      </c>
      <c r="AI20" s="24">
        <f ca="1">'Trial 4'!AI9</f>
        <v>944015.89964660862</v>
      </c>
      <c r="AJ20" s="24">
        <f ca="1">'Trial 4'!AJ9</f>
        <v>920186.37329942838</v>
      </c>
      <c r="AK20" s="24">
        <f ca="1">'Trial 4'!AK9</f>
        <v>888174.40847961337</v>
      </c>
      <c r="AL20" s="24">
        <f ca="1">'Trial 4'!AL9</f>
        <v>917253.4299402606</v>
      </c>
      <c r="AM20" s="24">
        <f ca="1">'Trial 4'!AM9</f>
        <v>920161.40532154276</v>
      </c>
      <c r="AN20" s="25">
        <f ca="1">SUM('Trial 4'!AB9:AM9)</f>
        <v>11120715.856613722</v>
      </c>
      <c r="AO20" s="24">
        <f ca="1">'Trial 4'!AO9</f>
        <v>954841.45685760723</v>
      </c>
      <c r="AP20" s="24">
        <f ca="1">'Trial 4'!AP9</f>
        <v>954462.85278762539</v>
      </c>
      <c r="AQ20" s="24">
        <f ca="1">'Trial 4'!AQ9</f>
        <v>896388.36916046753</v>
      </c>
      <c r="AR20" s="24">
        <f ca="1">'Trial 4'!AR9</f>
        <v>970683.62111334433</v>
      </c>
      <c r="AS20" s="24">
        <f ca="1">'Trial 4'!AS9</f>
        <v>943461.34264575958</v>
      </c>
      <c r="AT20" s="24">
        <f ca="1">'Trial 4'!AT9</f>
        <v>893320.59586975432</v>
      </c>
      <c r="AU20" s="24">
        <f ca="1">'Trial 4'!AU9</f>
        <v>945695.90532754106</v>
      </c>
      <c r="AV20" s="24">
        <f ca="1">'Trial 4'!AV9</f>
        <v>969754.77758030163</v>
      </c>
      <c r="AW20" s="24">
        <f ca="1">'Trial 4'!AW9</f>
        <v>928454.24150651437</v>
      </c>
      <c r="AX20" s="24">
        <f ca="1">'Trial 4'!AX9</f>
        <v>901324.69727761077</v>
      </c>
      <c r="AY20" s="24">
        <f ca="1">'Trial 4'!AY9</f>
        <v>876690.42533437943</v>
      </c>
      <c r="AZ20" s="24">
        <f ca="1">'Trial 4'!AZ9</f>
        <v>921104.44745675637</v>
      </c>
      <c r="BA20" s="25">
        <f ca="1">SUM('Trial 4'!AO9:AZ9)</f>
        <v>11156182.732917663</v>
      </c>
      <c r="BB20" s="24">
        <f ca="1">'Trial 4'!BB9</f>
        <v>896065.38870025112</v>
      </c>
      <c r="BC20" s="24">
        <f ca="1">'Trial 4'!BC9</f>
        <v>925357.9100176288</v>
      </c>
      <c r="BD20" s="24">
        <f ca="1">'Trial 4'!BD9</f>
        <v>932158.44126724219</v>
      </c>
      <c r="BE20" s="24">
        <f ca="1">'Trial 4'!BE9</f>
        <v>922013.08303395519</v>
      </c>
      <c r="BF20" s="24">
        <f ca="1">'Trial 4'!BF9</f>
        <v>890561.71885707602</v>
      </c>
      <c r="BG20" s="24">
        <f ca="1">'Trial 4'!BG9</f>
        <v>977987.33156143175</v>
      </c>
      <c r="BH20" s="24">
        <f ca="1">'Trial 4'!BH9</f>
        <v>915383.78947019309</v>
      </c>
      <c r="BI20" s="24">
        <f ca="1">'Trial 4'!BI9</f>
        <v>918454.61182642519</v>
      </c>
      <c r="BJ20" s="24">
        <f ca="1">'Trial 4'!BJ9</f>
        <v>977243.01516937604</v>
      </c>
      <c r="BK20" s="24">
        <f ca="1">'Trial 4'!BK9</f>
        <v>939115.55085483496</v>
      </c>
      <c r="BL20" s="24">
        <f ca="1">'Trial 4'!BL9</f>
        <v>904148.25333481305</v>
      </c>
      <c r="BM20" s="24">
        <f ca="1">'Trial 4'!BM9</f>
        <v>922610.38414126041</v>
      </c>
      <c r="BN20" s="25">
        <f ca="1">SUM('Trial 4'!BB9:BM9)</f>
        <v>11121099.478234489</v>
      </c>
      <c r="BO20" s="24">
        <f ca="1">'Trial 4'!BO9</f>
        <v>897890.95104636974</v>
      </c>
      <c r="BP20" s="24">
        <f ca="1">'Trial 4'!BP9</f>
        <v>905033.86606461508</v>
      </c>
      <c r="BQ20" s="24">
        <f ca="1">'Trial 4'!BQ9</f>
        <v>910465.11669260601</v>
      </c>
      <c r="BR20" s="24">
        <f ca="1">'Trial 4'!BR9</f>
        <v>980264.04908375733</v>
      </c>
      <c r="BS20" s="24">
        <f ca="1">'Trial 4'!BS9</f>
        <v>914573.22530778067</v>
      </c>
      <c r="BT20" s="24">
        <f ca="1">'Trial 4'!BT9</f>
        <v>897540.65902738622</v>
      </c>
      <c r="BU20" s="24">
        <f ca="1">'Trial 4'!BU9</f>
        <v>946866.01440004841</v>
      </c>
      <c r="BV20" s="24">
        <f ca="1">'Trial 4'!BV9</f>
        <v>945712.840958243</v>
      </c>
      <c r="BW20" s="24">
        <f ca="1">'Trial 4'!BW9</f>
        <v>926358.63632733177</v>
      </c>
      <c r="BX20" s="24">
        <f ca="1">'Trial 4'!BX9</f>
        <v>961206.58250426932</v>
      </c>
      <c r="BY20" s="24">
        <f ca="1">'Trial 4'!BY9</f>
        <v>917452.60169720778</v>
      </c>
      <c r="BZ20" s="24">
        <f ca="1">'Trial 4'!BZ9</f>
        <v>906711.44664692564</v>
      </c>
      <c r="CA20" s="25">
        <f ca="1">SUM('Trial 4'!BO9:BZ9)</f>
        <v>11110075.989756541</v>
      </c>
      <c r="CB20" s="24">
        <f ca="1">'Trial 4'!CB9</f>
        <v>947854.1324935609</v>
      </c>
      <c r="CC20" s="24">
        <f ca="1">'Trial 4'!CC9</f>
        <v>919015.30208318052</v>
      </c>
      <c r="CD20" s="24">
        <f ca="1">'Trial 4'!CD9</f>
        <v>885243.96229089121</v>
      </c>
      <c r="CE20" s="24">
        <f ca="1">'Trial 4'!CE9</f>
        <v>948925.29924615333</v>
      </c>
      <c r="CF20" s="24">
        <f ca="1">'Trial 4'!CF9</f>
        <v>961182.4169080155</v>
      </c>
      <c r="CG20" s="24">
        <f ca="1">'Trial 4'!CG9</f>
        <v>972802.15577942005</v>
      </c>
      <c r="CH20" s="24">
        <f ca="1">'Trial 4'!CH9</f>
        <v>908334.37583042798</v>
      </c>
      <c r="CI20" s="24">
        <f ca="1">'Trial 4'!CI9</f>
        <v>936440.7060226847</v>
      </c>
      <c r="CJ20" s="24">
        <f ca="1">'Trial 4'!CJ9</f>
        <v>939712.12443901226</v>
      </c>
      <c r="CK20" s="24">
        <f ca="1">'Trial 4'!CK9</f>
        <v>904761.28222542512</v>
      </c>
      <c r="CL20" s="24">
        <f ca="1">'Trial 4'!CL9</f>
        <v>914347.25410056673</v>
      </c>
      <c r="CM20" s="24">
        <f ca="1">'Trial 4'!CM9</f>
        <v>948256.01214477024</v>
      </c>
      <c r="CN20" s="25">
        <f ca="1">SUM('Trial 4'!CB9:CM9)</f>
        <v>11186875.023564108</v>
      </c>
      <c r="CO20" s="24">
        <f ca="1">'Trial 4'!CO9</f>
        <v>862716.5461662577</v>
      </c>
      <c r="CP20" s="24">
        <f ca="1">'Trial 4'!CP9</f>
        <v>887639.01072527235</v>
      </c>
      <c r="CQ20" s="24">
        <f ca="1">'Trial 4'!CQ9</f>
        <v>954515.32768385368</v>
      </c>
      <c r="CR20" s="24">
        <f ca="1">'Trial 4'!CR9</f>
        <v>895011.3278147009</v>
      </c>
      <c r="CS20" s="24">
        <f ca="1">'Trial 4'!CS9</f>
        <v>937021.82850295969</v>
      </c>
      <c r="CT20" s="24">
        <f ca="1">'Trial 4'!CT9</f>
        <v>906638.55889354704</v>
      </c>
      <c r="CU20" s="24">
        <f ca="1">'Trial 4'!CU9</f>
        <v>885156.93162100355</v>
      </c>
      <c r="CV20" s="24">
        <f ca="1">'Trial 4'!CV9</f>
        <v>910485.73421030049</v>
      </c>
      <c r="CW20" s="24">
        <f ca="1">'Trial 4'!CW9</f>
        <v>882468.58397573745</v>
      </c>
      <c r="CX20" s="24">
        <f ca="1">'Trial 4'!CX9</f>
        <v>907260.53242132743</v>
      </c>
      <c r="CY20" s="24">
        <f ca="1">'Trial 4'!CY9</f>
        <v>922432.44431470626</v>
      </c>
      <c r="CZ20" s="24">
        <f ca="1">'Trial 4'!CZ9</f>
        <v>880329.70770485792</v>
      </c>
      <c r="DA20" s="25">
        <f ca="1">SUM('Trial 4'!CO9:CZ9)</f>
        <v>10831676.534034528</v>
      </c>
      <c r="DB20" s="24">
        <f ca="1">'Trial 4'!DB9</f>
        <v>906730.30012612441</v>
      </c>
      <c r="DC20" s="24">
        <f ca="1">'Trial 4'!DC9</f>
        <v>901410.70118052745</v>
      </c>
      <c r="DD20" s="24">
        <f ca="1">'Trial 4'!DD9</f>
        <v>892088.67970128579</v>
      </c>
      <c r="DE20" s="24">
        <f ca="1">'Trial 4'!DE9</f>
        <v>905282.55136367283</v>
      </c>
      <c r="DF20" s="24">
        <f ca="1">'Trial 4'!DF9</f>
        <v>905533.70315468614</v>
      </c>
      <c r="DG20" s="24">
        <f ca="1">'Trial 4'!DG9</f>
        <v>933724.07784588088</v>
      </c>
      <c r="DH20" s="24">
        <f ca="1">'Trial 4'!DH9</f>
        <v>940173.94727543311</v>
      </c>
      <c r="DI20" s="24">
        <f ca="1">'Trial 4'!DI9</f>
        <v>927786.02439569461</v>
      </c>
      <c r="DJ20" s="24">
        <f ca="1">'Trial 4'!DJ9</f>
        <v>914988.69678852858</v>
      </c>
      <c r="DK20" s="24">
        <f ca="1">'Trial 4'!DK9</f>
        <v>872479.75108441524</v>
      </c>
      <c r="DL20" s="24">
        <f ca="1">'Trial 4'!DL9</f>
        <v>877209.80387310032</v>
      </c>
      <c r="DM20" s="24">
        <f ca="1">'Trial 4'!DM9</f>
        <v>902088.34762828797</v>
      </c>
      <c r="DN20" s="25">
        <f ca="1">SUM('Trial 4'!DB9:DM9)</f>
        <v>10879496.584417637</v>
      </c>
      <c r="DO20" s="24">
        <f ca="1">'Trial 4'!DO9</f>
        <v>913020.82300073444</v>
      </c>
      <c r="DP20" s="24">
        <f ca="1">'Trial 4'!DP9</f>
        <v>857173.15935228334</v>
      </c>
      <c r="DQ20" s="24">
        <f ca="1">'Trial 4'!DQ9</f>
        <v>927685.34805610823</v>
      </c>
      <c r="DR20" s="24">
        <f ca="1">'Trial 4'!DR9</f>
        <v>898817.77421001648</v>
      </c>
      <c r="DS20" s="24">
        <f ca="1">'Trial 4'!DS9</f>
        <v>950692.63211742323</v>
      </c>
      <c r="DT20" s="24">
        <f ca="1">'Trial 4'!DT9</f>
        <v>932255.71974793554</v>
      </c>
      <c r="DU20" s="24">
        <f ca="1">'Trial 4'!DU9</f>
        <v>904555.39792891045</v>
      </c>
      <c r="DV20" s="24">
        <f ca="1">'Trial 4'!DV9</f>
        <v>905309.98745883722</v>
      </c>
      <c r="DW20" s="24">
        <f ca="1">'Trial 4'!DW9</f>
        <v>896968.32301097608</v>
      </c>
      <c r="DX20" s="24">
        <f ca="1">'Trial 4'!DX9</f>
        <v>914504.96222993114</v>
      </c>
      <c r="DY20" s="24">
        <f ca="1">'Trial 4'!DY9</f>
        <v>931673.58805598458</v>
      </c>
      <c r="DZ20" s="24">
        <f ca="1">'Trial 4'!DZ9</f>
        <v>924996.87074348098</v>
      </c>
      <c r="EA20" s="25">
        <f ca="1">SUM('Trial 4'!DO9:DZ9)</f>
        <v>10957654.585912623</v>
      </c>
      <c r="EB20" s="24">
        <f ca="1">'Trial 4'!EB9</f>
        <v>853059.64680880844</v>
      </c>
      <c r="EC20" s="24">
        <f ca="1">'Trial 4'!EC9</f>
        <v>869669.96027210099</v>
      </c>
      <c r="ED20" s="24">
        <f ca="1">'Trial 4'!ED9</f>
        <v>941205.26470984181</v>
      </c>
      <c r="EE20" s="24">
        <f ca="1">'Trial 4'!EE9</f>
        <v>907318.66914499016</v>
      </c>
      <c r="EF20" s="24">
        <f ca="1">'Trial 4'!EF9</f>
        <v>913862.44976266264</v>
      </c>
      <c r="EG20" s="24">
        <f ca="1">'Trial 4'!EG9</f>
        <v>925299.34080683347</v>
      </c>
      <c r="EH20" s="24">
        <f ca="1">'Trial 4'!EH9</f>
        <v>957043.41398609313</v>
      </c>
      <c r="EI20" s="24">
        <f ca="1">'Trial 4'!EI9</f>
        <v>928324.20601645031</v>
      </c>
      <c r="EJ20" s="24">
        <f ca="1">'Trial 4'!EJ9</f>
        <v>877644.74527373712</v>
      </c>
      <c r="EK20" s="24">
        <f ca="1">'Trial 4'!EK9</f>
        <v>922650.22834107501</v>
      </c>
      <c r="EL20" s="24">
        <f ca="1">'Trial 4'!EL9</f>
        <v>917077.15509604418</v>
      </c>
      <c r="EM20" s="24">
        <f ca="1">'Trial 4'!EM9</f>
        <v>879937.71284821164</v>
      </c>
      <c r="EN20" s="25">
        <f ca="1">SUM('Trial 4'!EB9:EM9)</f>
        <v>10893092.793066852</v>
      </c>
    </row>
    <row r="21" spans="1:144" ht="12.75" customHeight="1">
      <c r="A21" s="11" t="str">
        <f>Labels!B100</f>
        <v>Trial 05</v>
      </c>
      <c r="B21" s="24">
        <f ca="1">'Trial 5'!B9</f>
        <v>917834.90616043413</v>
      </c>
      <c r="C21" s="24">
        <f ca="1">'Trial 5'!C9</f>
        <v>978520.65697006613</v>
      </c>
      <c r="D21" s="24">
        <f ca="1">'Trial 5'!D9</f>
        <v>978757.05959292012</v>
      </c>
      <c r="E21" s="24">
        <f ca="1">'Trial 5'!E9</f>
        <v>997812.30707243527</v>
      </c>
      <c r="F21" s="24">
        <f ca="1">'Trial 5'!F9</f>
        <v>987142.82658791472</v>
      </c>
      <c r="G21" s="24">
        <f ca="1">'Trial 5'!G9</f>
        <v>950972.5144978133</v>
      </c>
      <c r="H21" s="24">
        <f ca="1">'Trial 5'!H9</f>
        <v>953547.27540648938</v>
      </c>
      <c r="I21" s="24">
        <f ca="1">'Trial 5'!I9</f>
        <v>989666.60252934194</v>
      </c>
      <c r="J21" s="24">
        <f ca="1">'Trial 5'!J9</f>
        <v>978370.84615206777</v>
      </c>
      <c r="K21" s="24">
        <f ca="1">'Trial 5'!K9</f>
        <v>922137.08993483277</v>
      </c>
      <c r="L21" s="24">
        <f ca="1">'Trial 5'!L9</f>
        <v>1001457.2220604363</v>
      </c>
      <c r="M21" s="24">
        <f ca="1">'Trial 5'!M9</f>
        <v>1007175.7885015971</v>
      </c>
      <c r="N21" s="25">
        <f ca="1">SUM('Trial 5'!B9:M9)</f>
        <v>11663395.095466351</v>
      </c>
      <c r="O21" s="24">
        <f ca="1">'Trial 5'!O9</f>
        <v>931717.80583300116</v>
      </c>
      <c r="P21" s="24">
        <f ca="1">'Trial 5'!P9</f>
        <v>935708.65063903923</v>
      </c>
      <c r="Q21" s="24">
        <f ca="1">'Trial 5'!Q9</f>
        <v>982395.19336065045</v>
      </c>
      <c r="R21" s="24">
        <f ca="1">'Trial 5'!R9</f>
        <v>923868.30864672572</v>
      </c>
      <c r="S21" s="24">
        <f ca="1">'Trial 5'!S9</f>
        <v>931464.15875734261</v>
      </c>
      <c r="T21" s="24">
        <f ca="1">'Trial 5'!T9</f>
        <v>976569.68568550376</v>
      </c>
      <c r="U21" s="24">
        <f ca="1">'Trial 5'!U9</f>
        <v>930200.8498067233</v>
      </c>
      <c r="V21" s="24">
        <f ca="1">'Trial 5'!V9</f>
        <v>928881.49765701382</v>
      </c>
      <c r="W21" s="24">
        <f ca="1">'Trial 5'!W9</f>
        <v>986054.87893298012</v>
      </c>
      <c r="X21" s="24">
        <f ca="1">'Trial 5'!X9</f>
        <v>974475.12676177721</v>
      </c>
      <c r="Y21" s="24">
        <f ca="1">'Trial 5'!Y9</f>
        <v>963753.27322191186</v>
      </c>
      <c r="Z21" s="24">
        <f ca="1">'Trial 5'!Z9</f>
        <v>978442.96805886587</v>
      </c>
      <c r="AA21" s="25">
        <f ca="1">SUM('Trial 5'!O9:Z9)</f>
        <v>11443532.397361536</v>
      </c>
      <c r="AB21" s="24">
        <f ca="1">'Trial 5'!AB9</f>
        <v>1010283.5998884643</v>
      </c>
      <c r="AC21" s="24">
        <f ca="1">'Trial 5'!AC9</f>
        <v>939439.75915215397</v>
      </c>
      <c r="AD21" s="24">
        <f ca="1">'Trial 5'!AD9</f>
        <v>960885.91180331528</v>
      </c>
      <c r="AE21" s="24">
        <f ca="1">'Trial 5'!AE9</f>
        <v>954478.5514872768</v>
      </c>
      <c r="AF21" s="24">
        <f ca="1">'Trial 5'!AF9</f>
        <v>973374.0340990643</v>
      </c>
      <c r="AG21" s="24">
        <f ca="1">'Trial 5'!AG9</f>
        <v>945091.50222650846</v>
      </c>
      <c r="AH21" s="24">
        <f ca="1">'Trial 5'!AH9</f>
        <v>931717.20195636351</v>
      </c>
      <c r="AI21" s="24">
        <f ca="1">'Trial 5'!AI9</f>
        <v>960856.13554558437</v>
      </c>
      <c r="AJ21" s="24">
        <f ca="1">'Trial 5'!AJ9</f>
        <v>975898.69950740063</v>
      </c>
      <c r="AK21" s="24">
        <f ca="1">'Trial 5'!AK9</f>
        <v>917931.69266299461</v>
      </c>
      <c r="AL21" s="24">
        <f ca="1">'Trial 5'!AL9</f>
        <v>976680.43027476117</v>
      </c>
      <c r="AM21" s="24">
        <f ca="1">'Trial 5'!AM9</f>
        <v>966500.49468153017</v>
      </c>
      <c r="AN21" s="25">
        <f ca="1">SUM('Trial 5'!AB9:AM9)</f>
        <v>11513138.013285417</v>
      </c>
      <c r="AO21" s="24">
        <f ca="1">'Trial 5'!AO9</f>
        <v>948463.74758733402</v>
      </c>
      <c r="AP21" s="24">
        <f ca="1">'Trial 5'!AP9</f>
        <v>989799.54071788152</v>
      </c>
      <c r="AQ21" s="24">
        <f ca="1">'Trial 5'!AQ9</f>
        <v>1005001.0157116413</v>
      </c>
      <c r="AR21" s="24">
        <f ca="1">'Trial 5'!AR9</f>
        <v>951423.50397156877</v>
      </c>
      <c r="AS21" s="24">
        <f ca="1">'Trial 5'!AS9</f>
        <v>955919.52221647312</v>
      </c>
      <c r="AT21" s="24">
        <f ca="1">'Trial 5'!AT9</f>
        <v>977126.03031432314</v>
      </c>
      <c r="AU21" s="24">
        <f ca="1">'Trial 5'!AU9</f>
        <v>907114.8490196222</v>
      </c>
      <c r="AV21" s="24">
        <f ca="1">'Trial 5'!AV9</f>
        <v>912634.08744623757</v>
      </c>
      <c r="AW21" s="24">
        <f ca="1">'Trial 5'!AW9</f>
        <v>906014.88944552443</v>
      </c>
      <c r="AX21" s="24">
        <f ca="1">'Trial 5'!AX9</f>
        <v>932290.88134880411</v>
      </c>
      <c r="AY21" s="24">
        <f ca="1">'Trial 5'!AY9</f>
        <v>902647.21710264194</v>
      </c>
      <c r="AZ21" s="24">
        <f ca="1">'Trial 5'!AZ9</f>
        <v>960393.80981645256</v>
      </c>
      <c r="BA21" s="25">
        <f ca="1">SUM('Trial 5'!AO9:AZ9)</f>
        <v>11348829.094698504</v>
      </c>
      <c r="BB21" s="24">
        <f ca="1">'Trial 5'!BB9</f>
        <v>994734.0874295244</v>
      </c>
      <c r="BC21" s="24">
        <f ca="1">'Trial 5'!BC9</f>
        <v>938877.2407502667</v>
      </c>
      <c r="BD21" s="24">
        <f ca="1">'Trial 5'!BD9</f>
        <v>918485.70821389998</v>
      </c>
      <c r="BE21" s="24">
        <f ca="1">'Trial 5'!BE9</f>
        <v>950849.77488460182</v>
      </c>
      <c r="BF21" s="24">
        <f ca="1">'Trial 5'!BF9</f>
        <v>962926.28001569922</v>
      </c>
      <c r="BG21" s="24">
        <f ca="1">'Trial 5'!BG9</f>
        <v>935729.62754883745</v>
      </c>
      <c r="BH21" s="24">
        <f ca="1">'Trial 5'!BH9</f>
        <v>911597.59011296532</v>
      </c>
      <c r="BI21" s="24">
        <f ca="1">'Trial 5'!BI9</f>
        <v>995386.19759227266</v>
      </c>
      <c r="BJ21" s="24">
        <f ca="1">'Trial 5'!BJ9</f>
        <v>941951.72916532389</v>
      </c>
      <c r="BK21" s="24">
        <f ca="1">'Trial 5'!BK9</f>
        <v>978000.23401415325</v>
      </c>
      <c r="BL21" s="24">
        <f ca="1">'Trial 5'!BL9</f>
        <v>936829.05403136869</v>
      </c>
      <c r="BM21" s="24">
        <f ca="1">'Trial 5'!BM9</f>
        <v>939620.20430162572</v>
      </c>
      <c r="BN21" s="25">
        <f ca="1">SUM('Trial 5'!BB9:BM9)</f>
        <v>11404987.728060538</v>
      </c>
      <c r="BO21" s="24">
        <f ca="1">'Trial 5'!BO9</f>
        <v>971048.70315190859</v>
      </c>
      <c r="BP21" s="24">
        <f ca="1">'Trial 5'!BP9</f>
        <v>973683.90113241156</v>
      </c>
      <c r="BQ21" s="24">
        <f ca="1">'Trial 5'!BQ9</f>
        <v>944802.93808199558</v>
      </c>
      <c r="BR21" s="24">
        <f ca="1">'Trial 5'!BR9</f>
        <v>966105.98675150704</v>
      </c>
      <c r="BS21" s="24">
        <f ca="1">'Trial 5'!BS9</f>
        <v>926641.33609606291</v>
      </c>
      <c r="BT21" s="24">
        <f ca="1">'Trial 5'!BT9</f>
        <v>970810.29779076274</v>
      </c>
      <c r="BU21" s="24">
        <f ca="1">'Trial 5'!BU9</f>
        <v>966259.9989105768</v>
      </c>
      <c r="BV21" s="24">
        <f ca="1">'Trial 5'!BV9</f>
        <v>931814.15553628618</v>
      </c>
      <c r="BW21" s="24">
        <f ca="1">'Trial 5'!BW9</f>
        <v>899965.59077481308</v>
      </c>
      <c r="BX21" s="24">
        <f ca="1">'Trial 5'!BX9</f>
        <v>889377.44825428037</v>
      </c>
      <c r="BY21" s="24">
        <f ca="1">'Trial 5'!BY9</f>
        <v>908932.53134881263</v>
      </c>
      <c r="BZ21" s="24">
        <f ca="1">'Trial 5'!BZ9</f>
        <v>929510.0932548889</v>
      </c>
      <c r="CA21" s="25">
        <f ca="1">SUM('Trial 5'!BO9:BZ9)</f>
        <v>11278952.981084308</v>
      </c>
      <c r="CB21" s="24">
        <f ca="1">'Trial 5'!CB9</f>
        <v>880811.51074298332</v>
      </c>
      <c r="CC21" s="24">
        <f ca="1">'Trial 5'!CC9</f>
        <v>898596.24828883726</v>
      </c>
      <c r="CD21" s="24">
        <f ca="1">'Trial 5'!CD9</f>
        <v>929450.15573894454</v>
      </c>
      <c r="CE21" s="24">
        <f ca="1">'Trial 5'!CE9</f>
        <v>868162.84241543373</v>
      </c>
      <c r="CF21" s="24">
        <f ca="1">'Trial 5'!CF9</f>
        <v>933007.78353747795</v>
      </c>
      <c r="CG21" s="24">
        <f ca="1">'Trial 5'!CG9</f>
        <v>927843.42209933815</v>
      </c>
      <c r="CH21" s="24">
        <f ca="1">'Trial 5'!CH9</f>
        <v>914106.74425492145</v>
      </c>
      <c r="CI21" s="24">
        <f ca="1">'Trial 5'!CI9</f>
        <v>955431.16298423009</v>
      </c>
      <c r="CJ21" s="24">
        <f ca="1">'Trial 5'!CJ9</f>
        <v>892025.93633733247</v>
      </c>
      <c r="CK21" s="24">
        <f ca="1">'Trial 5'!CK9</f>
        <v>899094.86237034446</v>
      </c>
      <c r="CL21" s="24">
        <f ca="1">'Trial 5'!CL9</f>
        <v>925019.70892990974</v>
      </c>
      <c r="CM21" s="24">
        <f ca="1">'Trial 5'!CM9</f>
        <v>897947.24742286222</v>
      </c>
      <c r="CN21" s="25">
        <f ca="1">SUM('Trial 5'!CB9:CM9)</f>
        <v>10921497.625122616</v>
      </c>
      <c r="CO21" s="24">
        <f ca="1">'Trial 5'!CO9</f>
        <v>924535.4318618814</v>
      </c>
      <c r="CP21" s="24">
        <f ca="1">'Trial 5'!CP9</f>
        <v>936861.79321583873</v>
      </c>
      <c r="CQ21" s="24">
        <f ca="1">'Trial 5'!CQ9</f>
        <v>953483.46506428777</v>
      </c>
      <c r="CR21" s="24">
        <f ca="1">'Trial 5'!CR9</f>
        <v>870571.27437486011</v>
      </c>
      <c r="CS21" s="24">
        <f ca="1">'Trial 5'!CS9</f>
        <v>967628.35560800205</v>
      </c>
      <c r="CT21" s="24">
        <f ca="1">'Trial 5'!CT9</f>
        <v>914600.86895296001</v>
      </c>
      <c r="CU21" s="24">
        <f ca="1">'Trial 5'!CU9</f>
        <v>932164.2347252249</v>
      </c>
      <c r="CV21" s="24">
        <f ca="1">'Trial 5'!CV9</f>
        <v>937387.13228589657</v>
      </c>
      <c r="CW21" s="24">
        <f ca="1">'Trial 5'!CW9</f>
        <v>922502.36473426782</v>
      </c>
      <c r="CX21" s="24">
        <f ca="1">'Trial 5'!CX9</f>
        <v>869127.21464101807</v>
      </c>
      <c r="CY21" s="24">
        <f ca="1">'Trial 5'!CY9</f>
        <v>947935.12551175547</v>
      </c>
      <c r="CZ21" s="24">
        <f ca="1">'Trial 5'!CZ9</f>
        <v>932053.93299524486</v>
      </c>
      <c r="DA21" s="25">
        <f ca="1">SUM('Trial 5'!CO9:CZ9)</f>
        <v>11108851.193971239</v>
      </c>
      <c r="DB21" s="24">
        <f ca="1">'Trial 5'!DB9</f>
        <v>902813.88981640851</v>
      </c>
      <c r="DC21" s="24">
        <f ca="1">'Trial 5'!DC9</f>
        <v>959643.16662203101</v>
      </c>
      <c r="DD21" s="24">
        <f ca="1">'Trial 5'!DD9</f>
        <v>935882.21981081774</v>
      </c>
      <c r="DE21" s="24">
        <f ca="1">'Trial 5'!DE9</f>
        <v>948065.38691773079</v>
      </c>
      <c r="DF21" s="24">
        <f ca="1">'Trial 5'!DF9</f>
        <v>863641.32727932406</v>
      </c>
      <c r="DG21" s="24">
        <f ca="1">'Trial 5'!DG9</f>
        <v>935467.28027212003</v>
      </c>
      <c r="DH21" s="24">
        <f ca="1">'Trial 5'!DH9</f>
        <v>894496.57555021741</v>
      </c>
      <c r="DI21" s="24">
        <f ca="1">'Trial 5'!DI9</f>
        <v>898258.04935055634</v>
      </c>
      <c r="DJ21" s="24">
        <f ca="1">'Trial 5'!DJ9</f>
        <v>903421.42381404981</v>
      </c>
      <c r="DK21" s="24">
        <f ca="1">'Trial 5'!DK9</f>
        <v>944842.5636333595</v>
      </c>
      <c r="DL21" s="24">
        <f ca="1">'Trial 5'!DL9</f>
        <v>934700.57071757293</v>
      </c>
      <c r="DM21" s="24">
        <f ca="1">'Trial 5'!DM9</f>
        <v>911150.49956539844</v>
      </c>
      <c r="DN21" s="25">
        <f ca="1">SUM('Trial 5'!DB9:DM9)</f>
        <v>11032382.953349587</v>
      </c>
      <c r="DO21" s="24">
        <f ca="1">'Trial 5'!DO9</f>
        <v>937830.09198246244</v>
      </c>
      <c r="DP21" s="24">
        <f ca="1">'Trial 5'!DP9</f>
        <v>886253.69257162453</v>
      </c>
      <c r="DQ21" s="24">
        <f ca="1">'Trial 5'!DQ9</f>
        <v>911135.14294053405</v>
      </c>
      <c r="DR21" s="24">
        <f ca="1">'Trial 5'!DR9</f>
        <v>876788.61835477024</v>
      </c>
      <c r="DS21" s="24">
        <f ca="1">'Trial 5'!DS9</f>
        <v>861158.31430784799</v>
      </c>
      <c r="DT21" s="24">
        <f ca="1">'Trial 5'!DT9</f>
        <v>863245.74284849712</v>
      </c>
      <c r="DU21" s="24">
        <f ca="1">'Trial 5'!DU9</f>
        <v>946442.43712904491</v>
      </c>
      <c r="DV21" s="24">
        <f ca="1">'Trial 5'!DV9</f>
        <v>904621.22752514319</v>
      </c>
      <c r="DW21" s="24">
        <f ca="1">'Trial 5'!DW9</f>
        <v>883173.31743398367</v>
      </c>
      <c r="DX21" s="24">
        <f ca="1">'Trial 5'!DX9</f>
        <v>915786.28957758716</v>
      </c>
      <c r="DY21" s="24">
        <f ca="1">'Trial 5'!DY9</f>
        <v>927425.00690550264</v>
      </c>
      <c r="DZ21" s="24">
        <f ca="1">'Trial 5'!DZ9</f>
        <v>872727.8918080047</v>
      </c>
      <c r="EA21" s="25">
        <f ca="1">SUM('Trial 5'!DO9:DZ9)</f>
        <v>10786587.773385001</v>
      </c>
      <c r="EB21" s="24">
        <f ca="1">'Trial 5'!EB9</f>
        <v>921167.51017896179</v>
      </c>
      <c r="EC21" s="24">
        <f ca="1">'Trial 5'!EC9</f>
        <v>903760.78413973295</v>
      </c>
      <c r="ED21" s="24">
        <f ca="1">'Trial 5'!ED9</f>
        <v>910685.0546294871</v>
      </c>
      <c r="EE21" s="24">
        <f ca="1">'Trial 5'!EE9</f>
        <v>901163.68422109971</v>
      </c>
      <c r="EF21" s="24">
        <f ca="1">'Trial 5'!EF9</f>
        <v>894404.34297799936</v>
      </c>
      <c r="EG21" s="24">
        <f ca="1">'Trial 5'!EG9</f>
        <v>883339.61154580838</v>
      </c>
      <c r="EH21" s="24">
        <f ca="1">'Trial 5'!EH9</f>
        <v>959182.77808966092</v>
      </c>
      <c r="EI21" s="24">
        <f ca="1">'Trial 5'!EI9</f>
        <v>890768.68606590189</v>
      </c>
      <c r="EJ21" s="24">
        <f ca="1">'Trial 5'!EJ9</f>
        <v>909984.05975898867</v>
      </c>
      <c r="EK21" s="24">
        <f ca="1">'Trial 5'!EK9</f>
        <v>874710.83126750309</v>
      </c>
      <c r="EL21" s="24">
        <f ca="1">'Trial 5'!EL9</f>
        <v>915912.80264502286</v>
      </c>
      <c r="EM21" s="24">
        <f ca="1">'Trial 5'!EM9</f>
        <v>903284.79798501893</v>
      </c>
      <c r="EN21" s="25">
        <f ca="1">SUM('Trial 5'!EB9:EM9)</f>
        <v>10868364.943505187</v>
      </c>
    </row>
    <row r="22" spans="1:144" ht="12.75" customHeight="1">
      <c r="A22" s="11" t="str">
        <f>Labels!B101</f>
        <v>Trial 06</v>
      </c>
      <c r="B22" s="24">
        <f ca="1">'Trial 6'!B9</f>
        <v>961105.61327711493</v>
      </c>
      <c r="C22" s="24">
        <f ca="1">'Trial 6'!C9</f>
        <v>1009404.6146561392</v>
      </c>
      <c r="D22" s="24">
        <f ca="1">'Trial 6'!D9</f>
        <v>967651.96429777809</v>
      </c>
      <c r="E22" s="24">
        <f ca="1">'Trial 6'!E9</f>
        <v>948325.27101350669</v>
      </c>
      <c r="F22" s="24">
        <f ca="1">'Trial 6'!F9</f>
        <v>981741.58002287732</v>
      </c>
      <c r="G22" s="24">
        <f ca="1">'Trial 6'!G9</f>
        <v>945095.2158605759</v>
      </c>
      <c r="H22" s="24">
        <f ca="1">'Trial 6'!H9</f>
        <v>985420.35041780351</v>
      </c>
      <c r="I22" s="24">
        <f ca="1">'Trial 6'!I9</f>
        <v>956909.94799956819</v>
      </c>
      <c r="J22" s="24">
        <f ca="1">'Trial 6'!J9</f>
        <v>951653.83049608429</v>
      </c>
      <c r="K22" s="24">
        <f ca="1">'Trial 6'!K9</f>
        <v>930494.09771299909</v>
      </c>
      <c r="L22" s="24">
        <f ca="1">'Trial 6'!L9</f>
        <v>939127.88944228075</v>
      </c>
      <c r="M22" s="24">
        <f ca="1">'Trial 6'!M9</f>
        <v>956439.25057012984</v>
      </c>
      <c r="N22" s="25">
        <f ca="1">SUM('Trial 6'!B9:M9)</f>
        <v>11533369.625766857</v>
      </c>
      <c r="O22" s="24">
        <f ca="1">'Trial 6'!O9</f>
        <v>929533.75023804605</v>
      </c>
      <c r="P22" s="24">
        <f ca="1">'Trial 6'!P9</f>
        <v>966960.60268163052</v>
      </c>
      <c r="Q22" s="24">
        <f ca="1">'Trial 6'!Q9</f>
        <v>964941.60925838829</v>
      </c>
      <c r="R22" s="24">
        <f ca="1">'Trial 6'!R9</f>
        <v>960113.94648801163</v>
      </c>
      <c r="S22" s="24">
        <f ca="1">'Trial 6'!S9</f>
        <v>916132.41960821627</v>
      </c>
      <c r="T22" s="24">
        <f ca="1">'Trial 6'!T9</f>
        <v>953502.78889371594</v>
      </c>
      <c r="U22" s="24">
        <f ca="1">'Trial 6'!U9</f>
        <v>969042.9091571524</v>
      </c>
      <c r="V22" s="24">
        <f ca="1">'Trial 6'!V9</f>
        <v>992475.72911315365</v>
      </c>
      <c r="W22" s="24">
        <f ca="1">'Trial 6'!W9</f>
        <v>973139.31222125643</v>
      </c>
      <c r="X22" s="24">
        <f ca="1">'Trial 6'!X9</f>
        <v>981758.01711798937</v>
      </c>
      <c r="Y22" s="24">
        <f ca="1">'Trial 6'!Y9</f>
        <v>999784.70472868823</v>
      </c>
      <c r="Z22" s="24">
        <f ca="1">'Trial 6'!Z9</f>
        <v>918369.9075815056</v>
      </c>
      <c r="AA22" s="25">
        <f ca="1">SUM('Trial 6'!O9:Z9)</f>
        <v>11525755.697087757</v>
      </c>
      <c r="AB22" s="24">
        <f ca="1">'Trial 6'!AB9</f>
        <v>890154.71465268324</v>
      </c>
      <c r="AC22" s="24">
        <f ca="1">'Trial 6'!AC9</f>
        <v>889651.24474240374</v>
      </c>
      <c r="AD22" s="24">
        <f ca="1">'Trial 6'!AD9</f>
        <v>953826.6193024189</v>
      </c>
      <c r="AE22" s="24">
        <f ca="1">'Trial 6'!AE9</f>
        <v>917693.13008219132</v>
      </c>
      <c r="AF22" s="24">
        <f ca="1">'Trial 6'!AF9</f>
        <v>986177.36695256585</v>
      </c>
      <c r="AG22" s="24">
        <f ca="1">'Trial 6'!AG9</f>
        <v>954643.73770396295</v>
      </c>
      <c r="AH22" s="24">
        <f ca="1">'Trial 6'!AH9</f>
        <v>903407.78648437222</v>
      </c>
      <c r="AI22" s="24">
        <f ca="1">'Trial 6'!AI9</f>
        <v>953668.94261564407</v>
      </c>
      <c r="AJ22" s="24">
        <f ca="1">'Trial 6'!AJ9</f>
        <v>915331.31083920435</v>
      </c>
      <c r="AK22" s="24">
        <f ca="1">'Trial 6'!AK9</f>
        <v>900482.95493051759</v>
      </c>
      <c r="AL22" s="24">
        <f ca="1">'Trial 6'!AL9</f>
        <v>925921.12240829342</v>
      </c>
      <c r="AM22" s="24">
        <f ca="1">'Trial 6'!AM9</f>
        <v>955816.10245378711</v>
      </c>
      <c r="AN22" s="25">
        <f ca="1">SUM('Trial 6'!AB9:AM9)</f>
        <v>11146775.033168044</v>
      </c>
      <c r="AO22" s="24">
        <f ca="1">'Trial 6'!AO9</f>
        <v>931843.15674416255</v>
      </c>
      <c r="AP22" s="24">
        <f ca="1">'Trial 6'!AP9</f>
        <v>939555.66051328683</v>
      </c>
      <c r="AQ22" s="24">
        <f ca="1">'Trial 6'!AQ9</f>
        <v>952561.19219767244</v>
      </c>
      <c r="AR22" s="24">
        <f ca="1">'Trial 6'!AR9</f>
        <v>951797.84077364265</v>
      </c>
      <c r="AS22" s="24">
        <f ca="1">'Trial 6'!AS9</f>
        <v>953253.91361315921</v>
      </c>
      <c r="AT22" s="24">
        <f ca="1">'Trial 6'!AT9</f>
        <v>957955.86050840456</v>
      </c>
      <c r="AU22" s="24">
        <f ca="1">'Trial 6'!AU9</f>
        <v>880600.29734459054</v>
      </c>
      <c r="AV22" s="24">
        <f ca="1">'Trial 6'!AV9</f>
        <v>951595.89493406273</v>
      </c>
      <c r="AW22" s="24">
        <f ca="1">'Trial 6'!AW9</f>
        <v>903393.47295590269</v>
      </c>
      <c r="AX22" s="24">
        <f ca="1">'Trial 6'!AX9</f>
        <v>983151.74786049116</v>
      </c>
      <c r="AY22" s="24">
        <f ca="1">'Trial 6'!AY9</f>
        <v>972791.44069306599</v>
      </c>
      <c r="AZ22" s="24">
        <f ca="1">'Trial 6'!AZ9</f>
        <v>950093.36181756377</v>
      </c>
      <c r="BA22" s="25">
        <f ca="1">SUM('Trial 6'!AO9:AZ9)</f>
        <v>11328593.839956004</v>
      </c>
      <c r="BB22" s="24">
        <f ca="1">'Trial 6'!BB9</f>
        <v>936810.45069134422</v>
      </c>
      <c r="BC22" s="24">
        <f ca="1">'Trial 6'!BC9</f>
        <v>985499.76535073062</v>
      </c>
      <c r="BD22" s="24">
        <f ca="1">'Trial 6'!BD9</f>
        <v>984639.33518736833</v>
      </c>
      <c r="BE22" s="24">
        <f ca="1">'Trial 6'!BE9</f>
        <v>943365.78051153629</v>
      </c>
      <c r="BF22" s="24">
        <f ca="1">'Trial 6'!BF9</f>
        <v>929733.9661574316</v>
      </c>
      <c r="BG22" s="24">
        <f ca="1">'Trial 6'!BG9</f>
        <v>957278.30520834296</v>
      </c>
      <c r="BH22" s="24">
        <f ca="1">'Trial 6'!BH9</f>
        <v>948716.3244516385</v>
      </c>
      <c r="BI22" s="24">
        <f ca="1">'Trial 6'!BI9</f>
        <v>884788.35016069899</v>
      </c>
      <c r="BJ22" s="24">
        <f ca="1">'Trial 6'!BJ9</f>
        <v>920940.22940795484</v>
      </c>
      <c r="BK22" s="24">
        <f ca="1">'Trial 6'!BK9</f>
        <v>918826.75440398627</v>
      </c>
      <c r="BL22" s="24">
        <f ca="1">'Trial 6'!BL9</f>
        <v>950025.63889478031</v>
      </c>
      <c r="BM22" s="24">
        <f ca="1">'Trial 6'!BM9</f>
        <v>967414.90116343042</v>
      </c>
      <c r="BN22" s="25">
        <f ca="1">SUM('Trial 6'!BB9:BM9)</f>
        <v>11328039.801589243</v>
      </c>
      <c r="BO22" s="24">
        <f ca="1">'Trial 6'!BO9</f>
        <v>943737.66367964086</v>
      </c>
      <c r="BP22" s="24">
        <f ca="1">'Trial 6'!BP9</f>
        <v>944336.95677744795</v>
      </c>
      <c r="BQ22" s="24">
        <f ca="1">'Trial 6'!BQ9</f>
        <v>932603.90553519374</v>
      </c>
      <c r="BR22" s="24">
        <f ca="1">'Trial 6'!BR9</f>
        <v>963122.09687786596</v>
      </c>
      <c r="BS22" s="24">
        <f ca="1">'Trial 6'!BS9</f>
        <v>917806.96312466927</v>
      </c>
      <c r="BT22" s="24">
        <f ca="1">'Trial 6'!BT9</f>
        <v>929816.75342262723</v>
      </c>
      <c r="BU22" s="24">
        <f ca="1">'Trial 6'!BU9</f>
        <v>979344.95263004897</v>
      </c>
      <c r="BV22" s="24">
        <f ca="1">'Trial 6'!BV9</f>
        <v>960004.26484465855</v>
      </c>
      <c r="BW22" s="24">
        <f ca="1">'Trial 6'!BW9</f>
        <v>932236.08529662481</v>
      </c>
      <c r="BX22" s="24">
        <f ca="1">'Trial 6'!BX9</f>
        <v>868677.49284535029</v>
      </c>
      <c r="BY22" s="24">
        <f ca="1">'Trial 6'!BY9</f>
        <v>884205.61119249393</v>
      </c>
      <c r="BZ22" s="24">
        <f ca="1">'Trial 6'!BZ9</f>
        <v>982001.34919513005</v>
      </c>
      <c r="CA22" s="25">
        <f ca="1">SUM('Trial 6'!BO9:BZ9)</f>
        <v>11237894.095421754</v>
      </c>
      <c r="CB22" s="24">
        <f ca="1">'Trial 6'!CB9</f>
        <v>964262.62971943873</v>
      </c>
      <c r="CC22" s="24">
        <f ca="1">'Trial 6'!CC9</f>
        <v>927834.22421193589</v>
      </c>
      <c r="CD22" s="24">
        <f ca="1">'Trial 6'!CD9</f>
        <v>884750.47242040292</v>
      </c>
      <c r="CE22" s="24">
        <f ca="1">'Trial 6'!CE9</f>
        <v>949641.59516744746</v>
      </c>
      <c r="CF22" s="24">
        <f ca="1">'Trial 6'!CF9</f>
        <v>934263.8531546701</v>
      </c>
      <c r="CG22" s="24">
        <f ca="1">'Trial 6'!CG9</f>
        <v>976614.19973764918</v>
      </c>
      <c r="CH22" s="24">
        <f ca="1">'Trial 6'!CH9</f>
        <v>941832.50573665171</v>
      </c>
      <c r="CI22" s="24">
        <f ca="1">'Trial 6'!CI9</f>
        <v>968330.88020151865</v>
      </c>
      <c r="CJ22" s="24">
        <f ca="1">'Trial 6'!CJ9</f>
        <v>958649.44329160627</v>
      </c>
      <c r="CK22" s="24">
        <f ca="1">'Trial 6'!CK9</f>
        <v>901237.92916229204</v>
      </c>
      <c r="CL22" s="24">
        <f ca="1">'Trial 6'!CL9</f>
        <v>866654.51058895711</v>
      </c>
      <c r="CM22" s="24">
        <f ca="1">'Trial 6'!CM9</f>
        <v>968873.34590176167</v>
      </c>
      <c r="CN22" s="25">
        <f ca="1">SUM('Trial 6'!CB9:CM9)</f>
        <v>11242945.589294331</v>
      </c>
      <c r="CO22" s="24">
        <f ca="1">'Trial 6'!CO9</f>
        <v>881912.12342353072</v>
      </c>
      <c r="CP22" s="24">
        <f ca="1">'Trial 6'!CP9</f>
        <v>885378.78599736746</v>
      </c>
      <c r="CQ22" s="24">
        <f ca="1">'Trial 6'!CQ9</f>
        <v>895101.80565032642</v>
      </c>
      <c r="CR22" s="24">
        <f ca="1">'Trial 6'!CR9</f>
        <v>925636.76208188781</v>
      </c>
      <c r="CS22" s="24">
        <f ca="1">'Trial 6'!CS9</f>
        <v>907721.07892655605</v>
      </c>
      <c r="CT22" s="24">
        <f ca="1">'Trial 6'!CT9</f>
        <v>922436.69448193419</v>
      </c>
      <c r="CU22" s="24">
        <f ca="1">'Trial 6'!CU9</f>
        <v>922365.41701696336</v>
      </c>
      <c r="CV22" s="24">
        <f ca="1">'Trial 6'!CV9</f>
        <v>880085.83194888965</v>
      </c>
      <c r="CW22" s="24">
        <f ca="1">'Trial 6'!CW9</f>
        <v>978215.39807982033</v>
      </c>
      <c r="CX22" s="24">
        <f ca="1">'Trial 6'!CX9</f>
        <v>929527.21751775045</v>
      </c>
      <c r="CY22" s="24">
        <f ca="1">'Trial 6'!CY9</f>
        <v>887676.83532420255</v>
      </c>
      <c r="CZ22" s="24">
        <f ca="1">'Trial 6'!CZ9</f>
        <v>921311.40415127738</v>
      </c>
      <c r="DA22" s="25">
        <f ca="1">SUM('Trial 6'!CO9:CZ9)</f>
        <v>10937369.354600506</v>
      </c>
      <c r="DB22" s="24">
        <f ca="1">'Trial 6'!DB9</f>
        <v>942598.8013783684</v>
      </c>
      <c r="DC22" s="24">
        <f ca="1">'Trial 6'!DC9</f>
        <v>888296.95499991486</v>
      </c>
      <c r="DD22" s="24">
        <f ca="1">'Trial 6'!DD9</f>
        <v>899349.12931118137</v>
      </c>
      <c r="DE22" s="24">
        <f ca="1">'Trial 6'!DE9</f>
        <v>915906.12915993016</v>
      </c>
      <c r="DF22" s="24">
        <f ca="1">'Trial 6'!DF9</f>
        <v>962216.80981096451</v>
      </c>
      <c r="DG22" s="24">
        <f ca="1">'Trial 6'!DG9</f>
        <v>926383.67553450493</v>
      </c>
      <c r="DH22" s="24">
        <f ca="1">'Trial 6'!DH9</f>
        <v>866608.24227909604</v>
      </c>
      <c r="DI22" s="24">
        <f ca="1">'Trial 6'!DI9</f>
        <v>923442.58367186238</v>
      </c>
      <c r="DJ22" s="24">
        <f ca="1">'Trial 6'!DJ9</f>
        <v>915091.70020503283</v>
      </c>
      <c r="DK22" s="24">
        <f ca="1">'Trial 6'!DK9</f>
        <v>964765.12867550296</v>
      </c>
      <c r="DL22" s="24">
        <f ca="1">'Trial 6'!DL9</f>
        <v>879503.36815124913</v>
      </c>
      <c r="DM22" s="24">
        <f ca="1">'Trial 6'!DM9</f>
        <v>895172.72420490696</v>
      </c>
      <c r="DN22" s="25">
        <f ca="1">SUM('Trial 6'!DB9:DM9)</f>
        <v>10979335.247382514</v>
      </c>
      <c r="DO22" s="24">
        <f ca="1">'Trial 6'!DO9</f>
        <v>906014.63324592391</v>
      </c>
      <c r="DP22" s="24">
        <f ca="1">'Trial 6'!DP9</f>
        <v>958851.01291190414</v>
      </c>
      <c r="DQ22" s="24">
        <f ca="1">'Trial 6'!DQ9</f>
        <v>891455.25392184337</v>
      </c>
      <c r="DR22" s="24">
        <f ca="1">'Trial 6'!DR9</f>
        <v>884767.15009870706</v>
      </c>
      <c r="DS22" s="24">
        <f ca="1">'Trial 6'!DS9</f>
        <v>916594.98709301359</v>
      </c>
      <c r="DT22" s="24">
        <f ca="1">'Trial 6'!DT9</f>
        <v>954470.91913148807</v>
      </c>
      <c r="DU22" s="24">
        <f ca="1">'Trial 6'!DU9</f>
        <v>864095.78947418521</v>
      </c>
      <c r="DV22" s="24">
        <f ca="1">'Trial 6'!DV9</f>
        <v>947037.43407970993</v>
      </c>
      <c r="DW22" s="24">
        <f ca="1">'Trial 6'!DW9</f>
        <v>919635.65011245047</v>
      </c>
      <c r="DX22" s="24">
        <f ca="1">'Trial 6'!DX9</f>
        <v>896683.61769668432</v>
      </c>
      <c r="DY22" s="24">
        <f ca="1">'Trial 6'!DY9</f>
        <v>962421.37130888703</v>
      </c>
      <c r="DZ22" s="24">
        <f ca="1">'Trial 6'!DZ9</f>
        <v>925070.68597688968</v>
      </c>
      <c r="EA22" s="25">
        <f ca="1">SUM('Trial 6'!DO9:DZ9)</f>
        <v>11027098.505051685</v>
      </c>
      <c r="EB22" s="24">
        <f ca="1">'Trial 6'!EB9</f>
        <v>855495.61968677829</v>
      </c>
      <c r="EC22" s="24">
        <f ca="1">'Trial 6'!EC9</f>
        <v>884656.59795201314</v>
      </c>
      <c r="ED22" s="24">
        <f ca="1">'Trial 6'!ED9</f>
        <v>965635.61150295532</v>
      </c>
      <c r="EE22" s="24">
        <f ca="1">'Trial 6'!EE9</f>
        <v>872319.14696623024</v>
      </c>
      <c r="EF22" s="24">
        <f ca="1">'Trial 6'!EF9</f>
        <v>901005.18117852672</v>
      </c>
      <c r="EG22" s="24">
        <f ca="1">'Trial 6'!EG9</f>
        <v>945195.80429882393</v>
      </c>
      <c r="EH22" s="24">
        <f ca="1">'Trial 6'!EH9</f>
        <v>942755.63733331498</v>
      </c>
      <c r="EI22" s="24">
        <f ca="1">'Trial 6'!EI9</f>
        <v>923104.80608429282</v>
      </c>
      <c r="EJ22" s="24">
        <f ca="1">'Trial 6'!EJ9</f>
        <v>897331.81934044964</v>
      </c>
      <c r="EK22" s="24">
        <f ca="1">'Trial 6'!EK9</f>
        <v>908708.48092425789</v>
      </c>
      <c r="EL22" s="24">
        <f ca="1">'Trial 6'!EL9</f>
        <v>908381.72216619446</v>
      </c>
      <c r="EM22" s="24">
        <f ca="1">'Trial 6'!EM9</f>
        <v>865236.3940199354</v>
      </c>
      <c r="EN22" s="25">
        <f ca="1">SUM('Trial 6'!EB9:EM9)</f>
        <v>10869826.821453771</v>
      </c>
    </row>
    <row r="23" spans="1:144" ht="12.75" customHeight="1">
      <c r="A23" s="11" t="str">
        <f>Labels!B102</f>
        <v>Trial 07</v>
      </c>
      <c r="B23" s="24">
        <f ca="1">'Trial 7'!B9</f>
        <v>1007255.0084114855</v>
      </c>
      <c r="C23" s="24">
        <f ca="1">'Trial 7'!C9</f>
        <v>953381.85653595778</v>
      </c>
      <c r="D23" s="24">
        <f ca="1">'Trial 7'!D9</f>
        <v>932120.18500772177</v>
      </c>
      <c r="E23" s="24">
        <f ca="1">'Trial 7'!E9</f>
        <v>954644.545456497</v>
      </c>
      <c r="F23" s="24">
        <f ca="1">'Trial 7'!F9</f>
        <v>968918.25487172976</v>
      </c>
      <c r="G23" s="24">
        <f ca="1">'Trial 7'!G9</f>
        <v>938254.19805172656</v>
      </c>
      <c r="H23" s="24">
        <f ca="1">'Trial 7'!H9</f>
        <v>1018660.00552658</v>
      </c>
      <c r="I23" s="24">
        <f ca="1">'Trial 7'!I9</f>
        <v>938794.50751257432</v>
      </c>
      <c r="J23" s="24">
        <f ca="1">'Trial 7'!J9</f>
        <v>906819.15475384868</v>
      </c>
      <c r="K23" s="24">
        <f ca="1">'Trial 7'!K9</f>
        <v>997496.58851049293</v>
      </c>
      <c r="L23" s="24">
        <f ca="1">'Trial 7'!L9</f>
        <v>961629.89740730601</v>
      </c>
      <c r="M23" s="24">
        <f ca="1">'Trial 7'!M9</f>
        <v>952880.31033910182</v>
      </c>
      <c r="N23" s="25">
        <f ca="1">SUM('Trial 7'!B9:M9)</f>
        <v>11530854.512385022</v>
      </c>
      <c r="O23" s="24">
        <f ca="1">'Trial 7'!O9</f>
        <v>1001888.5714647721</v>
      </c>
      <c r="P23" s="24">
        <f ca="1">'Trial 7'!P9</f>
        <v>992297.3413425996</v>
      </c>
      <c r="Q23" s="24">
        <f ca="1">'Trial 7'!Q9</f>
        <v>990853.26996802026</v>
      </c>
      <c r="R23" s="24">
        <f ca="1">'Trial 7'!R9</f>
        <v>988299.1712672502</v>
      </c>
      <c r="S23" s="24">
        <f ca="1">'Trial 7'!S9</f>
        <v>985210.16188292077</v>
      </c>
      <c r="T23" s="24">
        <f ca="1">'Trial 7'!T9</f>
        <v>971950.78960361762</v>
      </c>
      <c r="U23" s="24">
        <f ca="1">'Trial 7'!U9</f>
        <v>977207.05968341476</v>
      </c>
      <c r="V23" s="24">
        <f ca="1">'Trial 7'!V9</f>
        <v>963862.4919513138</v>
      </c>
      <c r="W23" s="24">
        <f ca="1">'Trial 7'!W9</f>
        <v>969506.0169445019</v>
      </c>
      <c r="X23" s="24">
        <f ca="1">'Trial 7'!X9</f>
        <v>953411.52081452543</v>
      </c>
      <c r="Y23" s="24">
        <f ca="1">'Trial 7'!Y9</f>
        <v>900866.78789268865</v>
      </c>
      <c r="Z23" s="24">
        <f ca="1">'Trial 7'!Z9</f>
        <v>970815.73925552913</v>
      </c>
      <c r="AA23" s="25">
        <f ca="1">SUM('Trial 7'!O9:Z9)</f>
        <v>11666168.922071153</v>
      </c>
      <c r="AB23" s="24">
        <f ca="1">'Trial 7'!AB9</f>
        <v>990325.87942312844</v>
      </c>
      <c r="AC23" s="24">
        <f ca="1">'Trial 7'!AC9</f>
        <v>951795.77224491851</v>
      </c>
      <c r="AD23" s="24">
        <f ca="1">'Trial 7'!AD9</f>
        <v>950260.30537666555</v>
      </c>
      <c r="AE23" s="24">
        <f ca="1">'Trial 7'!AE9</f>
        <v>921824.13865434064</v>
      </c>
      <c r="AF23" s="24">
        <f ca="1">'Trial 7'!AF9</f>
        <v>935672.96863126697</v>
      </c>
      <c r="AG23" s="24">
        <f ca="1">'Trial 7'!AG9</f>
        <v>984563.59344090591</v>
      </c>
      <c r="AH23" s="24">
        <f ca="1">'Trial 7'!AH9</f>
        <v>926440.01902662567</v>
      </c>
      <c r="AI23" s="24">
        <f ca="1">'Trial 7'!AI9</f>
        <v>968843.99146697263</v>
      </c>
      <c r="AJ23" s="24">
        <f ca="1">'Trial 7'!AJ9</f>
        <v>911949.54379862011</v>
      </c>
      <c r="AK23" s="24">
        <f ca="1">'Trial 7'!AK9</f>
        <v>971635.39957026625</v>
      </c>
      <c r="AL23" s="24">
        <f ca="1">'Trial 7'!AL9</f>
        <v>948552.00063999603</v>
      </c>
      <c r="AM23" s="24">
        <f ca="1">'Trial 7'!AM9</f>
        <v>957221.78832496889</v>
      </c>
      <c r="AN23" s="25">
        <f ca="1">SUM('Trial 7'!AB9:AM9)</f>
        <v>11419085.400598675</v>
      </c>
      <c r="AO23" s="24">
        <f ca="1">'Trial 7'!AO9</f>
        <v>963903.93736541714</v>
      </c>
      <c r="AP23" s="24">
        <f ca="1">'Trial 7'!AP9</f>
        <v>882239.03687345702</v>
      </c>
      <c r="AQ23" s="24">
        <f ca="1">'Trial 7'!AQ9</f>
        <v>983251.81132854393</v>
      </c>
      <c r="AR23" s="24">
        <f ca="1">'Trial 7'!AR9</f>
        <v>1000081.0381250618</v>
      </c>
      <c r="AS23" s="24">
        <f ca="1">'Trial 7'!AS9</f>
        <v>981136.36126234592</v>
      </c>
      <c r="AT23" s="24">
        <f ca="1">'Trial 7'!AT9</f>
        <v>918939.22800368001</v>
      </c>
      <c r="AU23" s="24">
        <f ca="1">'Trial 7'!AU9</f>
        <v>949049.61019483523</v>
      </c>
      <c r="AV23" s="24">
        <f ca="1">'Trial 7'!AV9</f>
        <v>927492.46395508095</v>
      </c>
      <c r="AW23" s="24">
        <f ca="1">'Trial 7'!AW9</f>
        <v>911475.68959646032</v>
      </c>
      <c r="AX23" s="24">
        <f ca="1">'Trial 7'!AX9</f>
        <v>892503.77412509872</v>
      </c>
      <c r="AY23" s="24">
        <f ca="1">'Trial 7'!AY9</f>
        <v>937198.46525201935</v>
      </c>
      <c r="AZ23" s="24">
        <f ca="1">'Trial 7'!AZ9</f>
        <v>965649.58014246135</v>
      </c>
      <c r="BA23" s="25">
        <f ca="1">SUM('Trial 7'!AO9:AZ9)</f>
        <v>11312920.996224461</v>
      </c>
      <c r="BB23" s="24">
        <f ca="1">'Trial 7'!BB9</f>
        <v>945150.09098703344</v>
      </c>
      <c r="BC23" s="24">
        <f ca="1">'Trial 7'!BC9</f>
        <v>935383.39853391703</v>
      </c>
      <c r="BD23" s="24">
        <f ca="1">'Trial 7'!BD9</f>
        <v>942527.88739967567</v>
      </c>
      <c r="BE23" s="24">
        <f ca="1">'Trial 7'!BE9</f>
        <v>946797.7607541458</v>
      </c>
      <c r="BF23" s="24">
        <f ca="1">'Trial 7'!BF9</f>
        <v>925981.77582683833</v>
      </c>
      <c r="BG23" s="24">
        <f ca="1">'Trial 7'!BG9</f>
        <v>931931.81714671338</v>
      </c>
      <c r="BH23" s="24">
        <f ca="1">'Trial 7'!BH9</f>
        <v>909924.77824025752</v>
      </c>
      <c r="BI23" s="24">
        <f ca="1">'Trial 7'!BI9</f>
        <v>919919.23884208524</v>
      </c>
      <c r="BJ23" s="24">
        <f ca="1">'Trial 7'!BJ9</f>
        <v>916132.33940491441</v>
      </c>
      <c r="BK23" s="24">
        <f ca="1">'Trial 7'!BK9</f>
        <v>923582.79855443956</v>
      </c>
      <c r="BL23" s="24">
        <f ca="1">'Trial 7'!BL9</f>
        <v>949684.40117854555</v>
      </c>
      <c r="BM23" s="24">
        <f ca="1">'Trial 7'!BM9</f>
        <v>977117.52450400929</v>
      </c>
      <c r="BN23" s="25">
        <f ca="1">SUM('Trial 7'!BB9:BM9)</f>
        <v>11224133.811372576</v>
      </c>
      <c r="BO23" s="24">
        <f ca="1">'Trial 7'!BO9</f>
        <v>920739.77483000001</v>
      </c>
      <c r="BP23" s="24">
        <f ca="1">'Trial 7'!BP9</f>
        <v>918903.49526561343</v>
      </c>
      <c r="BQ23" s="24">
        <f ca="1">'Trial 7'!BQ9</f>
        <v>932147.6090675412</v>
      </c>
      <c r="BR23" s="24">
        <f ca="1">'Trial 7'!BR9</f>
        <v>885730.54025411827</v>
      </c>
      <c r="BS23" s="24">
        <f ca="1">'Trial 7'!BS9</f>
        <v>977672.11840553477</v>
      </c>
      <c r="BT23" s="24">
        <f ca="1">'Trial 7'!BT9</f>
        <v>909192.71644036169</v>
      </c>
      <c r="BU23" s="24">
        <f ca="1">'Trial 7'!BU9</f>
        <v>928287.88362234086</v>
      </c>
      <c r="BV23" s="24">
        <f ca="1">'Trial 7'!BV9</f>
        <v>894844.92020449333</v>
      </c>
      <c r="BW23" s="24">
        <f ca="1">'Trial 7'!BW9</f>
        <v>924178.49426583853</v>
      </c>
      <c r="BX23" s="24">
        <f ca="1">'Trial 7'!BX9</f>
        <v>934145.1122288605</v>
      </c>
      <c r="BY23" s="24">
        <f ca="1">'Trial 7'!BY9</f>
        <v>967702.56324170937</v>
      </c>
      <c r="BZ23" s="24">
        <f ca="1">'Trial 7'!BZ9</f>
        <v>965993.94322768401</v>
      </c>
      <c r="CA23" s="25">
        <f ca="1">SUM('Trial 7'!BO9:BZ9)</f>
        <v>11159539.171054095</v>
      </c>
      <c r="CB23" s="24">
        <f ca="1">'Trial 7'!CB9</f>
        <v>947325.09074740892</v>
      </c>
      <c r="CC23" s="24">
        <f ca="1">'Trial 7'!CC9</f>
        <v>947676.32668923365</v>
      </c>
      <c r="CD23" s="24">
        <f ca="1">'Trial 7'!CD9</f>
        <v>893441.53181488009</v>
      </c>
      <c r="CE23" s="24">
        <f ca="1">'Trial 7'!CE9</f>
        <v>935925.39026713686</v>
      </c>
      <c r="CF23" s="24">
        <f ca="1">'Trial 7'!CF9</f>
        <v>922987.53733303817</v>
      </c>
      <c r="CG23" s="24">
        <f ca="1">'Trial 7'!CG9</f>
        <v>940240.12388878211</v>
      </c>
      <c r="CH23" s="24">
        <f ca="1">'Trial 7'!CH9</f>
        <v>964967.72901913233</v>
      </c>
      <c r="CI23" s="24">
        <f ca="1">'Trial 7'!CI9</f>
        <v>905993.7965049363</v>
      </c>
      <c r="CJ23" s="24">
        <f ca="1">'Trial 7'!CJ9</f>
        <v>977243.73932146875</v>
      </c>
      <c r="CK23" s="24">
        <f ca="1">'Trial 7'!CK9</f>
        <v>936952.75102693238</v>
      </c>
      <c r="CL23" s="24">
        <f ca="1">'Trial 7'!CL9</f>
        <v>903603.77223958878</v>
      </c>
      <c r="CM23" s="24">
        <f ca="1">'Trial 7'!CM9</f>
        <v>889192.99810305925</v>
      </c>
      <c r="CN23" s="25">
        <f ca="1">SUM('Trial 7'!CB9:CM9)</f>
        <v>11165550.786955599</v>
      </c>
      <c r="CO23" s="24">
        <f ca="1">'Trial 7'!CO9</f>
        <v>897358.59113220498</v>
      </c>
      <c r="CP23" s="24">
        <f ca="1">'Trial 7'!CP9</f>
        <v>958429.22493748274</v>
      </c>
      <c r="CQ23" s="24">
        <f ca="1">'Trial 7'!CQ9</f>
        <v>896578.40950482024</v>
      </c>
      <c r="CR23" s="24">
        <f ca="1">'Trial 7'!CR9</f>
        <v>931416.50712414039</v>
      </c>
      <c r="CS23" s="24">
        <f ca="1">'Trial 7'!CS9</f>
        <v>871370.7447554986</v>
      </c>
      <c r="CT23" s="24">
        <f ca="1">'Trial 7'!CT9</f>
        <v>930970.40919497935</v>
      </c>
      <c r="CU23" s="24">
        <f ca="1">'Trial 7'!CU9</f>
        <v>928519.65623872681</v>
      </c>
      <c r="CV23" s="24">
        <f ca="1">'Trial 7'!CV9</f>
        <v>936283.65076959506</v>
      </c>
      <c r="CW23" s="24">
        <f ca="1">'Trial 7'!CW9</f>
        <v>938793.17368820193</v>
      </c>
      <c r="CX23" s="24">
        <f ca="1">'Trial 7'!CX9</f>
        <v>941663.23801433342</v>
      </c>
      <c r="CY23" s="24">
        <f ca="1">'Trial 7'!CY9</f>
        <v>957429.35696769704</v>
      </c>
      <c r="CZ23" s="24">
        <f ca="1">'Trial 7'!CZ9</f>
        <v>953996.62334159575</v>
      </c>
      <c r="DA23" s="25">
        <f ca="1">SUM('Trial 7'!CO9:CZ9)</f>
        <v>11142809.585669277</v>
      </c>
      <c r="DB23" s="24">
        <f ca="1">'Trial 7'!DB9</f>
        <v>932191.85406771966</v>
      </c>
      <c r="DC23" s="24">
        <f ca="1">'Trial 7'!DC9</f>
        <v>966945.51981538872</v>
      </c>
      <c r="DD23" s="24">
        <f ca="1">'Trial 7'!DD9</f>
        <v>919986.35598186345</v>
      </c>
      <c r="DE23" s="24">
        <f ca="1">'Trial 7'!DE9</f>
        <v>920037.59328017465</v>
      </c>
      <c r="DF23" s="24">
        <f ca="1">'Trial 7'!DF9</f>
        <v>922998.10409515968</v>
      </c>
      <c r="DG23" s="24">
        <f ca="1">'Trial 7'!DG9</f>
        <v>936094.15255879622</v>
      </c>
      <c r="DH23" s="24">
        <f ca="1">'Trial 7'!DH9</f>
        <v>913943.23315890168</v>
      </c>
      <c r="DI23" s="24">
        <f ca="1">'Trial 7'!DI9</f>
        <v>961339.34408403118</v>
      </c>
      <c r="DJ23" s="24">
        <f ca="1">'Trial 7'!DJ9</f>
        <v>896225.41575667448</v>
      </c>
      <c r="DK23" s="24">
        <f ca="1">'Trial 7'!DK9</f>
        <v>896323.49730776111</v>
      </c>
      <c r="DL23" s="24">
        <f ca="1">'Trial 7'!DL9</f>
        <v>951185.22704468446</v>
      </c>
      <c r="DM23" s="24">
        <f ca="1">'Trial 7'!DM9</f>
        <v>904170.66123931785</v>
      </c>
      <c r="DN23" s="25">
        <f ca="1">SUM('Trial 7'!DB9:DM9)</f>
        <v>11121440.958390474</v>
      </c>
      <c r="DO23" s="24">
        <f ca="1">'Trial 7'!DO9</f>
        <v>915722.80751412129</v>
      </c>
      <c r="DP23" s="24">
        <f ca="1">'Trial 7'!DP9</f>
        <v>897270.53598146071</v>
      </c>
      <c r="DQ23" s="24">
        <f ca="1">'Trial 7'!DQ9</f>
        <v>876965.91825379687</v>
      </c>
      <c r="DR23" s="24">
        <f ca="1">'Trial 7'!DR9</f>
        <v>895728.00282081554</v>
      </c>
      <c r="DS23" s="24">
        <f ca="1">'Trial 7'!DS9</f>
        <v>921768.21443674096</v>
      </c>
      <c r="DT23" s="24">
        <f ca="1">'Trial 7'!DT9</f>
        <v>936270.0346149914</v>
      </c>
      <c r="DU23" s="24">
        <f ca="1">'Trial 7'!DU9</f>
        <v>876969.42278352333</v>
      </c>
      <c r="DV23" s="24">
        <f ca="1">'Trial 7'!DV9</f>
        <v>902197.56628034147</v>
      </c>
      <c r="DW23" s="24">
        <f ca="1">'Trial 7'!DW9</f>
        <v>971835.93195352936</v>
      </c>
      <c r="DX23" s="24">
        <f ca="1">'Trial 7'!DX9</f>
        <v>880306.86361325195</v>
      </c>
      <c r="DY23" s="24">
        <f ca="1">'Trial 7'!DY9</f>
        <v>893180.98561742436</v>
      </c>
      <c r="DZ23" s="24">
        <f ca="1">'Trial 7'!DZ9</f>
        <v>923097.59764088725</v>
      </c>
      <c r="EA23" s="25">
        <f ca="1">SUM('Trial 7'!DO9:DZ9)</f>
        <v>10891313.881510884</v>
      </c>
      <c r="EB23" s="24">
        <f ca="1">'Trial 7'!EB9</f>
        <v>921864.16741111176</v>
      </c>
      <c r="EC23" s="24">
        <f ca="1">'Trial 7'!EC9</f>
        <v>901125.87525483512</v>
      </c>
      <c r="ED23" s="24">
        <f ca="1">'Trial 7'!ED9</f>
        <v>893490.31066559872</v>
      </c>
      <c r="EE23" s="24">
        <f ca="1">'Trial 7'!EE9</f>
        <v>885158.41432456207</v>
      </c>
      <c r="EF23" s="24">
        <f ca="1">'Trial 7'!EF9</f>
        <v>894080.82706659858</v>
      </c>
      <c r="EG23" s="24">
        <f ca="1">'Trial 7'!EG9</f>
        <v>865918.3062430725</v>
      </c>
      <c r="EH23" s="24">
        <f ca="1">'Trial 7'!EH9</f>
        <v>858535.29215846548</v>
      </c>
      <c r="EI23" s="24">
        <f ca="1">'Trial 7'!EI9</f>
        <v>915742.26796549524</v>
      </c>
      <c r="EJ23" s="24">
        <f ca="1">'Trial 7'!EJ9</f>
        <v>925161.31566722889</v>
      </c>
      <c r="EK23" s="24">
        <f ca="1">'Trial 7'!EK9</f>
        <v>958674.36706314737</v>
      </c>
      <c r="EL23" s="24">
        <f ca="1">'Trial 7'!EL9</f>
        <v>860607.8173019028</v>
      </c>
      <c r="EM23" s="24">
        <f ca="1">'Trial 7'!EM9</f>
        <v>904000.97926966788</v>
      </c>
      <c r="EN23" s="25">
        <f ca="1">SUM('Trial 7'!EB9:EM9)</f>
        <v>10784359.940391688</v>
      </c>
    </row>
    <row r="24" spans="1:144" ht="12.75" customHeight="1">
      <c r="A24" s="11" t="str">
        <f>Labels!B103</f>
        <v>Trial 08</v>
      </c>
      <c r="B24" s="24">
        <f ca="1">'Trial 8'!B9</f>
        <v>967301.37413273146</v>
      </c>
      <c r="C24" s="24">
        <f ca="1">'Trial 8'!C9</f>
        <v>959293.76658411045</v>
      </c>
      <c r="D24" s="24">
        <f ca="1">'Trial 8'!D9</f>
        <v>927314.87547760969</v>
      </c>
      <c r="E24" s="24">
        <f ca="1">'Trial 8'!E9</f>
        <v>944290.43568882777</v>
      </c>
      <c r="F24" s="24">
        <f ca="1">'Trial 8'!F9</f>
        <v>961662.94973436103</v>
      </c>
      <c r="G24" s="24">
        <f ca="1">'Trial 8'!G9</f>
        <v>947261.67710558837</v>
      </c>
      <c r="H24" s="24">
        <f ca="1">'Trial 8'!H9</f>
        <v>946924.8438675896</v>
      </c>
      <c r="I24" s="24">
        <f ca="1">'Trial 8'!I9</f>
        <v>975769.75191258814</v>
      </c>
      <c r="J24" s="24">
        <f ca="1">'Trial 8'!J9</f>
        <v>939612.81824731512</v>
      </c>
      <c r="K24" s="24">
        <f ca="1">'Trial 8'!K9</f>
        <v>898425.05867466226</v>
      </c>
      <c r="L24" s="24">
        <f ca="1">'Trial 8'!L9</f>
        <v>977663.10825335945</v>
      </c>
      <c r="M24" s="24">
        <f ca="1">'Trial 8'!M9</f>
        <v>955849.55134599609</v>
      </c>
      <c r="N24" s="25">
        <f ca="1">SUM('Trial 8'!B9:M9)</f>
        <v>11401370.211024741</v>
      </c>
      <c r="O24" s="24">
        <f ca="1">'Trial 8'!O9</f>
        <v>983324.31462974555</v>
      </c>
      <c r="P24" s="24">
        <f ca="1">'Trial 8'!P9</f>
        <v>946520.54427795578</v>
      </c>
      <c r="Q24" s="24">
        <f ca="1">'Trial 8'!Q9</f>
        <v>902600.75610775047</v>
      </c>
      <c r="R24" s="24">
        <f ca="1">'Trial 8'!R9</f>
        <v>949852.69007582334</v>
      </c>
      <c r="S24" s="24">
        <f ca="1">'Trial 8'!S9</f>
        <v>926137.3375230378</v>
      </c>
      <c r="T24" s="24">
        <f ca="1">'Trial 8'!T9</f>
        <v>927748.73607574904</v>
      </c>
      <c r="U24" s="24">
        <f ca="1">'Trial 8'!U9</f>
        <v>946824.65871811553</v>
      </c>
      <c r="V24" s="24">
        <f ca="1">'Trial 8'!V9</f>
        <v>919206.10505823838</v>
      </c>
      <c r="W24" s="24">
        <f ca="1">'Trial 8'!W9</f>
        <v>999234.11647456978</v>
      </c>
      <c r="X24" s="24">
        <f ca="1">'Trial 8'!X9</f>
        <v>982882.46184218139</v>
      </c>
      <c r="Y24" s="24">
        <f ca="1">'Trial 8'!Y9</f>
        <v>982312.74792788981</v>
      </c>
      <c r="Z24" s="24">
        <f ca="1">'Trial 8'!Z9</f>
        <v>947934.39957810519</v>
      </c>
      <c r="AA24" s="25">
        <f ca="1">SUM('Trial 8'!O9:Z9)</f>
        <v>11414578.86828916</v>
      </c>
      <c r="AB24" s="24">
        <f ca="1">'Trial 8'!AB9</f>
        <v>990319.57504894584</v>
      </c>
      <c r="AC24" s="24">
        <f ca="1">'Trial 8'!AC9</f>
        <v>933806.42594172317</v>
      </c>
      <c r="AD24" s="24">
        <f ca="1">'Trial 8'!AD9</f>
        <v>913513.17201196786</v>
      </c>
      <c r="AE24" s="24">
        <f ca="1">'Trial 8'!AE9</f>
        <v>959136.90055453905</v>
      </c>
      <c r="AF24" s="24">
        <f ca="1">'Trial 8'!AF9</f>
        <v>908395.02566256223</v>
      </c>
      <c r="AG24" s="24">
        <f ca="1">'Trial 8'!AG9</f>
        <v>901836.11202943604</v>
      </c>
      <c r="AH24" s="24">
        <f ca="1">'Trial 8'!AH9</f>
        <v>908159.67292780126</v>
      </c>
      <c r="AI24" s="24">
        <f ca="1">'Trial 8'!AI9</f>
        <v>952491.76327169361</v>
      </c>
      <c r="AJ24" s="24">
        <f ca="1">'Trial 8'!AJ9</f>
        <v>913851.46778841212</v>
      </c>
      <c r="AK24" s="24">
        <f ca="1">'Trial 8'!AK9</f>
        <v>928512.07069659629</v>
      </c>
      <c r="AL24" s="24">
        <f ca="1">'Trial 8'!AL9</f>
        <v>950567.12801747618</v>
      </c>
      <c r="AM24" s="24">
        <f ca="1">'Trial 8'!AM9</f>
        <v>918668.98379496264</v>
      </c>
      <c r="AN24" s="25">
        <f ca="1">SUM('Trial 8'!AB9:AM9)</f>
        <v>11179258.297746118</v>
      </c>
      <c r="AO24" s="24">
        <f ca="1">'Trial 8'!AO9</f>
        <v>947455.05471672071</v>
      </c>
      <c r="AP24" s="24">
        <f ca="1">'Trial 8'!AP9</f>
        <v>983444.86893872311</v>
      </c>
      <c r="AQ24" s="24">
        <f ca="1">'Trial 8'!AQ9</f>
        <v>934575.89042632945</v>
      </c>
      <c r="AR24" s="24">
        <f ca="1">'Trial 8'!AR9</f>
        <v>961022.99865283631</v>
      </c>
      <c r="AS24" s="24">
        <f ca="1">'Trial 8'!AS9</f>
        <v>896319.36453993351</v>
      </c>
      <c r="AT24" s="24">
        <f ca="1">'Trial 8'!AT9</f>
        <v>904913.11980832205</v>
      </c>
      <c r="AU24" s="24">
        <f ca="1">'Trial 8'!AU9</f>
        <v>930532.58696197963</v>
      </c>
      <c r="AV24" s="24">
        <f ca="1">'Trial 8'!AV9</f>
        <v>946897.35641542613</v>
      </c>
      <c r="AW24" s="24">
        <f ca="1">'Trial 8'!AW9</f>
        <v>924214.17666956037</v>
      </c>
      <c r="AX24" s="24">
        <f ca="1">'Trial 8'!AX9</f>
        <v>955715.65779544169</v>
      </c>
      <c r="AY24" s="24">
        <f ca="1">'Trial 8'!AY9</f>
        <v>906815.89125645685</v>
      </c>
      <c r="AZ24" s="24">
        <f ca="1">'Trial 8'!AZ9</f>
        <v>948776.69594153436</v>
      </c>
      <c r="BA24" s="25">
        <f ca="1">SUM('Trial 8'!AO9:AZ9)</f>
        <v>11240683.662123265</v>
      </c>
      <c r="BB24" s="24">
        <f ca="1">'Trial 8'!BB9</f>
        <v>963281.64046243497</v>
      </c>
      <c r="BC24" s="24">
        <f ca="1">'Trial 8'!BC9</f>
        <v>912309.95606907189</v>
      </c>
      <c r="BD24" s="24">
        <f ca="1">'Trial 8'!BD9</f>
        <v>920652.7748087144</v>
      </c>
      <c r="BE24" s="24">
        <f ca="1">'Trial 8'!BE9</f>
        <v>931209.00197118439</v>
      </c>
      <c r="BF24" s="24">
        <f ca="1">'Trial 8'!BF9</f>
        <v>919629.82271218358</v>
      </c>
      <c r="BG24" s="24">
        <f ca="1">'Trial 8'!BG9</f>
        <v>925423.09672689834</v>
      </c>
      <c r="BH24" s="24">
        <f ca="1">'Trial 8'!BH9</f>
        <v>926191.24418305815</v>
      </c>
      <c r="BI24" s="24">
        <f ca="1">'Trial 8'!BI9</f>
        <v>979255.54185154743</v>
      </c>
      <c r="BJ24" s="24">
        <f ca="1">'Trial 8'!BJ9</f>
        <v>906256.15487899783</v>
      </c>
      <c r="BK24" s="24">
        <f ca="1">'Trial 8'!BK9</f>
        <v>900168.64177245251</v>
      </c>
      <c r="BL24" s="24">
        <f ca="1">'Trial 8'!BL9</f>
        <v>892812.92484878132</v>
      </c>
      <c r="BM24" s="24">
        <f ca="1">'Trial 8'!BM9</f>
        <v>917360.60168367648</v>
      </c>
      <c r="BN24" s="25">
        <f ca="1">SUM('Trial 8'!BB9:BM9)</f>
        <v>11094551.401969001</v>
      </c>
      <c r="BO24" s="24">
        <f ca="1">'Trial 8'!BO9</f>
        <v>956902.21734817512</v>
      </c>
      <c r="BP24" s="24">
        <f ca="1">'Trial 8'!BP9</f>
        <v>935355.58496331575</v>
      </c>
      <c r="BQ24" s="24">
        <f ca="1">'Trial 8'!BQ9</f>
        <v>985372.64371634438</v>
      </c>
      <c r="BR24" s="24">
        <f ca="1">'Trial 8'!BR9</f>
        <v>877950.423960043</v>
      </c>
      <c r="BS24" s="24">
        <f ca="1">'Trial 8'!BS9</f>
        <v>964055.05434787553</v>
      </c>
      <c r="BT24" s="24">
        <f ca="1">'Trial 8'!BT9</f>
        <v>958155.12741633644</v>
      </c>
      <c r="BU24" s="24">
        <f ca="1">'Trial 8'!BU9</f>
        <v>949312.67249857576</v>
      </c>
      <c r="BV24" s="24">
        <f ca="1">'Trial 8'!BV9</f>
        <v>914216.84792507591</v>
      </c>
      <c r="BW24" s="24">
        <f ca="1">'Trial 8'!BW9</f>
        <v>879339.8164487289</v>
      </c>
      <c r="BX24" s="24">
        <f ca="1">'Trial 8'!BX9</f>
        <v>915518.12452182628</v>
      </c>
      <c r="BY24" s="24">
        <f ca="1">'Trial 8'!BY9</f>
        <v>918111.82362208818</v>
      </c>
      <c r="BZ24" s="24">
        <f ca="1">'Trial 8'!BZ9</f>
        <v>920495.08783385763</v>
      </c>
      <c r="CA24" s="25">
        <f ca="1">SUM('Trial 8'!BO9:BZ9)</f>
        <v>11174785.424602242</v>
      </c>
      <c r="CB24" s="24">
        <f ca="1">'Trial 8'!CB9</f>
        <v>933293.99959343532</v>
      </c>
      <c r="CC24" s="24">
        <f ca="1">'Trial 8'!CC9</f>
        <v>903749.15901988023</v>
      </c>
      <c r="CD24" s="24">
        <f ca="1">'Trial 8'!CD9</f>
        <v>918489.27607203333</v>
      </c>
      <c r="CE24" s="24">
        <f ca="1">'Trial 8'!CE9</f>
        <v>960923.74229302001</v>
      </c>
      <c r="CF24" s="24">
        <f ca="1">'Trial 8'!CF9</f>
        <v>929831.69434176153</v>
      </c>
      <c r="CG24" s="24">
        <f ca="1">'Trial 8'!CG9</f>
        <v>885041.61957558047</v>
      </c>
      <c r="CH24" s="24">
        <f ca="1">'Trial 8'!CH9</f>
        <v>954540.15940060199</v>
      </c>
      <c r="CI24" s="24">
        <f ca="1">'Trial 8'!CI9</f>
        <v>943970.21496415359</v>
      </c>
      <c r="CJ24" s="24">
        <f ca="1">'Trial 8'!CJ9</f>
        <v>937447.61054445873</v>
      </c>
      <c r="CK24" s="24">
        <f ca="1">'Trial 8'!CK9</f>
        <v>890574.02884384792</v>
      </c>
      <c r="CL24" s="24">
        <f ca="1">'Trial 8'!CL9</f>
        <v>864933.77046499029</v>
      </c>
      <c r="CM24" s="24">
        <f ca="1">'Trial 8'!CM9</f>
        <v>978977.19839714968</v>
      </c>
      <c r="CN24" s="25">
        <f ca="1">SUM('Trial 8'!CB9:CM9)</f>
        <v>11101772.473510914</v>
      </c>
      <c r="CO24" s="24">
        <f ca="1">'Trial 8'!CO9</f>
        <v>908228.7439045239</v>
      </c>
      <c r="CP24" s="24">
        <f ca="1">'Trial 8'!CP9</f>
        <v>929361.92373575107</v>
      </c>
      <c r="CQ24" s="24">
        <f ca="1">'Trial 8'!CQ9</f>
        <v>937774.40441344725</v>
      </c>
      <c r="CR24" s="24">
        <f ca="1">'Trial 8'!CR9</f>
        <v>902286.9087535328</v>
      </c>
      <c r="CS24" s="24">
        <f ca="1">'Trial 8'!CS9</f>
        <v>903179.27886607591</v>
      </c>
      <c r="CT24" s="24">
        <f ca="1">'Trial 8'!CT9</f>
        <v>909689.5476572006</v>
      </c>
      <c r="CU24" s="24">
        <f ca="1">'Trial 8'!CU9</f>
        <v>945029.22788877191</v>
      </c>
      <c r="CV24" s="24">
        <f ca="1">'Trial 8'!CV9</f>
        <v>881473.24862548162</v>
      </c>
      <c r="CW24" s="24">
        <f ca="1">'Trial 8'!CW9</f>
        <v>888728.39966359921</v>
      </c>
      <c r="CX24" s="24">
        <f ca="1">'Trial 8'!CX9</f>
        <v>920880.85905627173</v>
      </c>
      <c r="CY24" s="24">
        <f ca="1">'Trial 8'!CY9</f>
        <v>973749.82557221514</v>
      </c>
      <c r="CZ24" s="24">
        <f ca="1">'Trial 8'!CZ9</f>
        <v>961310.70032044966</v>
      </c>
      <c r="DA24" s="25">
        <f ca="1">SUM('Trial 8'!CO9:CZ9)</f>
        <v>11061693.06845732</v>
      </c>
      <c r="DB24" s="24">
        <f ca="1">'Trial 8'!DB9</f>
        <v>920203.07635118836</v>
      </c>
      <c r="DC24" s="24">
        <f ca="1">'Trial 8'!DC9</f>
        <v>914633.93534403993</v>
      </c>
      <c r="DD24" s="24">
        <f ca="1">'Trial 8'!DD9</f>
        <v>965787.38933204254</v>
      </c>
      <c r="DE24" s="24">
        <f ca="1">'Trial 8'!DE9</f>
        <v>872019.36195172032</v>
      </c>
      <c r="DF24" s="24">
        <f ca="1">'Trial 8'!DF9</f>
        <v>912406.7943122742</v>
      </c>
      <c r="DG24" s="24">
        <f ca="1">'Trial 8'!DG9</f>
        <v>890156.14385508373</v>
      </c>
      <c r="DH24" s="24">
        <f ca="1">'Trial 8'!DH9</f>
        <v>958106.74284558708</v>
      </c>
      <c r="DI24" s="24">
        <f ca="1">'Trial 8'!DI9</f>
        <v>962408.74849774118</v>
      </c>
      <c r="DJ24" s="24">
        <f ca="1">'Trial 8'!DJ9</f>
        <v>921212.99895800243</v>
      </c>
      <c r="DK24" s="24">
        <f ca="1">'Trial 8'!DK9</f>
        <v>928859.49297827168</v>
      </c>
      <c r="DL24" s="24">
        <f ca="1">'Trial 8'!DL9</f>
        <v>921945.54204112792</v>
      </c>
      <c r="DM24" s="24">
        <f ca="1">'Trial 8'!DM9</f>
        <v>909430.91661376832</v>
      </c>
      <c r="DN24" s="25">
        <f ca="1">SUM('Trial 8'!DB9:DM9)</f>
        <v>11077171.143080849</v>
      </c>
      <c r="DO24" s="24">
        <f ca="1">'Trial 8'!DO9</f>
        <v>907869.42491077713</v>
      </c>
      <c r="DP24" s="24">
        <f ca="1">'Trial 8'!DP9</f>
        <v>959315.73186886299</v>
      </c>
      <c r="DQ24" s="24">
        <f ca="1">'Trial 8'!DQ9</f>
        <v>910000.26423108473</v>
      </c>
      <c r="DR24" s="24">
        <f ca="1">'Trial 8'!DR9</f>
        <v>913625.19254086399</v>
      </c>
      <c r="DS24" s="24">
        <f ca="1">'Trial 8'!DS9</f>
        <v>971644.23599740828</v>
      </c>
      <c r="DT24" s="24">
        <f ca="1">'Trial 8'!DT9</f>
        <v>944148.98604056251</v>
      </c>
      <c r="DU24" s="24">
        <f ca="1">'Trial 8'!DU9</f>
        <v>930559.02986426791</v>
      </c>
      <c r="DV24" s="24">
        <f ca="1">'Trial 8'!DV9</f>
        <v>969154.93332910188</v>
      </c>
      <c r="DW24" s="24">
        <f ca="1">'Trial 8'!DW9</f>
        <v>908839.60523202212</v>
      </c>
      <c r="DX24" s="24">
        <f ca="1">'Trial 8'!DX9</f>
        <v>881100.23604875011</v>
      </c>
      <c r="DY24" s="24">
        <f ca="1">'Trial 8'!DY9</f>
        <v>925878.80656551011</v>
      </c>
      <c r="DZ24" s="24">
        <f ca="1">'Trial 8'!DZ9</f>
        <v>876596.58490241063</v>
      </c>
      <c r="EA24" s="25">
        <f ca="1">SUM('Trial 8'!DO9:DZ9)</f>
        <v>11098733.031531624</v>
      </c>
      <c r="EB24" s="24">
        <f ca="1">'Trial 8'!EB9</f>
        <v>901004.88220189651</v>
      </c>
      <c r="EC24" s="24">
        <f ca="1">'Trial 8'!EC9</f>
        <v>888346.81237385527</v>
      </c>
      <c r="ED24" s="24">
        <f ca="1">'Trial 8'!ED9</f>
        <v>875393.51433594699</v>
      </c>
      <c r="EE24" s="24">
        <f ca="1">'Trial 8'!EE9</f>
        <v>915237.67849605985</v>
      </c>
      <c r="EF24" s="24">
        <f ca="1">'Trial 8'!EF9</f>
        <v>947030.80353411497</v>
      </c>
      <c r="EG24" s="24">
        <f ca="1">'Trial 8'!EG9</f>
        <v>878712.70461111201</v>
      </c>
      <c r="EH24" s="24">
        <f ca="1">'Trial 8'!EH9</f>
        <v>898359.57164687209</v>
      </c>
      <c r="EI24" s="24">
        <f ca="1">'Trial 8'!EI9</f>
        <v>914449.89844214788</v>
      </c>
      <c r="EJ24" s="24">
        <f ca="1">'Trial 8'!EJ9</f>
        <v>907065.22653421096</v>
      </c>
      <c r="EK24" s="24">
        <f ca="1">'Trial 8'!EK9</f>
        <v>895004.3506266902</v>
      </c>
      <c r="EL24" s="24">
        <f ca="1">'Trial 8'!EL9</f>
        <v>933088.76718287589</v>
      </c>
      <c r="EM24" s="24">
        <f ca="1">'Trial 8'!EM9</f>
        <v>891722.99516672455</v>
      </c>
      <c r="EN24" s="25">
        <f ca="1">SUM('Trial 8'!EB9:EM9)</f>
        <v>10845417.205152508</v>
      </c>
    </row>
    <row r="25" spans="1:144" ht="12.75" customHeight="1">
      <c r="A25" s="5" t="str">
        <f>Labels!C95</f>
        <v>Total</v>
      </c>
      <c r="B25" s="48">
        <f ca="1">SUM('Trial 1'!B9,'Trial 2'!B9,'Trial 3'!B9,'Trial 4'!B9,'Trial 5'!B9,'Trial 6'!B9,'Trial 7'!B9,'Trial 8'!B9)</f>
        <v>7660629.8273193259</v>
      </c>
      <c r="C25" s="48">
        <f ca="1">SUM('Trial 1'!C9,'Trial 2'!C9,'Trial 3'!C9,'Trial 4'!C9,'Trial 5'!C9,'Trial 6'!C9,'Trial 7'!C9,'Trial 8'!C9)</f>
        <v>7632574.9287697691</v>
      </c>
      <c r="D25" s="48">
        <f ca="1">SUM('Trial 1'!D9,'Trial 2'!D9,'Trial 3'!D9,'Trial 4'!D9,'Trial 5'!D9,'Trial 6'!D9,'Trial 7'!D9,'Trial 8'!D9)</f>
        <v>7749249.3402120993</v>
      </c>
      <c r="E25" s="48">
        <f ca="1">SUM('Trial 1'!E9,'Trial 2'!E9,'Trial 3'!E9,'Trial 4'!E9,'Trial 5'!E9,'Trial 6'!E9,'Trial 7'!E9,'Trial 8'!E9)</f>
        <v>7665708.687751947</v>
      </c>
      <c r="F25" s="48">
        <f ca="1">SUM('Trial 1'!F9,'Trial 2'!F9,'Trial 3'!F9,'Trial 4'!F9,'Trial 5'!F9,'Trial 6'!F9,'Trial 7'!F9,'Trial 8'!F9)</f>
        <v>7719682.3084698617</v>
      </c>
      <c r="G25" s="48">
        <f ca="1">SUM('Trial 1'!G9,'Trial 2'!G9,'Trial 3'!G9,'Trial 4'!G9,'Trial 5'!G9,'Trial 6'!G9,'Trial 7'!G9,'Trial 8'!G9)</f>
        <v>7598233.5172126666</v>
      </c>
      <c r="H25" s="48">
        <f ca="1">SUM('Trial 1'!H9,'Trial 2'!H9,'Trial 3'!H9,'Trial 4'!H9,'Trial 5'!H9,'Trial 6'!H9,'Trial 7'!H9,'Trial 8'!H9)</f>
        <v>7784867.6102412371</v>
      </c>
      <c r="I25" s="48">
        <f ca="1">SUM('Trial 1'!I9,'Trial 2'!I9,'Trial 3'!I9,'Trial 4'!I9,'Trial 5'!I9,'Trial 6'!I9,'Trial 7'!I9,'Trial 8'!I9)</f>
        <v>7711997.6653907793</v>
      </c>
      <c r="J25" s="48">
        <f ca="1">SUM('Trial 1'!J9,'Trial 2'!J9,'Trial 3'!J9,'Trial 4'!J9,'Trial 5'!J9,'Trial 6'!J9,'Trial 7'!J9,'Trial 8'!J9)</f>
        <v>7587956.4977997243</v>
      </c>
      <c r="K25" s="48">
        <f ca="1">SUM('Trial 1'!K9,'Trial 2'!K9,'Trial 3'!K9,'Trial 4'!K9,'Trial 5'!K9,'Trial 6'!K9,'Trial 7'!K9,'Trial 8'!K9)</f>
        <v>7646138.823779094</v>
      </c>
      <c r="L25" s="48">
        <f ca="1">SUM('Trial 1'!L9,'Trial 2'!L9,'Trial 3'!L9,'Trial 4'!L9,'Trial 5'!L9,'Trial 6'!L9,'Trial 7'!L9,'Trial 8'!L9)</f>
        <v>7709351.419802553</v>
      </c>
      <c r="M25" s="48">
        <f ca="1">SUM('Trial 1'!M9,'Trial 2'!M9,'Trial 3'!M9,'Trial 4'!M9,'Trial 5'!M9,'Trial 6'!M9,'Trial 7'!M9,'Trial 8'!M9)</f>
        <v>7718197.3157973066</v>
      </c>
      <c r="N25" s="49">
        <f ca="1">SUM(B25:M25)</f>
        <v>92184587.942546368</v>
      </c>
      <c r="O25" s="48">
        <f ca="1">SUM('Trial 1'!O9,'Trial 2'!O9,'Trial 3'!O9,'Trial 4'!O9,'Trial 5'!O9,'Trial 6'!O9,'Trial 7'!O9,'Trial 8'!O9)</f>
        <v>7720960.7661171826</v>
      </c>
      <c r="P25" s="48">
        <f ca="1">SUM('Trial 1'!P9,'Trial 2'!P9,'Trial 3'!P9,'Trial 4'!P9,'Trial 5'!P9,'Trial 6'!P9,'Trial 7'!P9,'Trial 8'!P9)</f>
        <v>7544169.4271069737</v>
      </c>
      <c r="Q25" s="48">
        <f ca="1">SUM('Trial 1'!Q9,'Trial 2'!Q9,'Trial 3'!Q9,'Trial 4'!Q9,'Trial 5'!Q9,'Trial 6'!Q9,'Trial 7'!Q9,'Trial 8'!Q9)</f>
        <v>7790316.99038056</v>
      </c>
      <c r="R25" s="48">
        <f ca="1">SUM('Trial 1'!R9,'Trial 2'!R9,'Trial 3'!R9,'Trial 4'!R9,'Trial 5'!R9,'Trial 6'!R9,'Trial 7'!R9,'Trial 8'!R9)</f>
        <v>7775495.9828767786</v>
      </c>
      <c r="S25" s="48">
        <f ca="1">SUM('Trial 1'!S9,'Trial 2'!S9,'Trial 3'!S9,'Trial 4'!S9,'Trial 5'!S9,'Trial 6'!S9,'Trial 7'!S9,'Trial 8'!S9)</f>
        <v>7572256.094882152</v>
      </c>
      <c r="T25" s="48">
        <f ca="1">SUM('Trial 1'!T9,'Trial 2'!T9,'Trial 3'!T9,'Trial 4'!T9,'Trial 5'!T9,'Trial 6'!T9,'Trial 7'!T9,'Trial 8'!T9)</f>
        <v>7709060.148891706</v>
      </c>
      <c r="U25" s="48">
        <f ca="1">SUM('Trial 1'!U9,'Trial 2'!U9,'Trial 3'!U9,'Trial 4'!U9,'Trial 5'!U9,'Trial 6'!U9,'Trial 7'!U9,'Trial 8'!U9)</f>
        <v>7636086.8513170592</v>
      </c>
      <c r="V25" s="48">
        <f ca="1">SUM('Trial 1'!V9,'Trial 2'!V9,'Trial 3'!V9,'Trial 4'!V9,'Trial 5'!V9,'Trial 6'!V9,'Trial 7'!V9,'Trial 8'!V9)</f>
        <v>7646387.9651933759</v>
      </c>
      <c r="W25" s="48">
        <f ca="1">SUM('Trial 1'!W9,'Trial 2'!W9,'Trial 3'!W9,'Trial 4'!W9,'Trial 5'!W9,'Trial 6'!W9,'Trial 7'!W9,'Trial 8'!W9)</f>
        <v>7789124.4761654595</v>
      </c>
      <c r="X25" s="48">
        <f ca="1">SUM('Trial 1'!X9,'Trial 2'!X9,'Trial 3'!X9,'Trial 4'!X9,'Trial 5'!X9,'Trial 6'!X9,'Trial 7'!X9,'Trial 8'!X9)</f>
        <v>7724399.8791301548</v>
      </c>
      <c r="Y25" s="48">
        <f ca="1">SUM('Trial 1'!Y9,'Trial 2'!Y9,'Trial 3'!Y9,'Trial 4'!Y9,'Trial 5'!Y9,'Trial 6'!Y9,'Trial 7'!Y9,'Trial 8'!Y9)</f>
        <v>7650594.3231934439</v>
      </c>
      <c r="Z25" s="48">
        <f ca="1">SUM('Trial 1'!Z9,'Trial 2'!Z9,'Trial 3'!Z9,'Trial 4'!Z9,'Trial 5'!Z9,'Trial 6'!Z9,'Trial 7'!Z9,'Trial 8'!Z9)</f>
        <v>7519076.754669223</v>
      </c>
      <c r="AA25" s="49">
        <f ca="1">SUM(O25:Z25)</f>
        <v>92077929.659924075</v>
      </c>
      <c r="AB25" s="48">
        <f ca="1">SUM('Trial 1'!AB9,'Trial 2'!AB9,'Trial 3'!AB9,'Trial 4'!AB9,'Trial 5'!AB9,'Trial 6'!AB9,'Trial 7'!AB9,'Trial 8'!AB9)</f>
        <v>7719922.3566991407</v>
      </c>
      <c r="AC25" s="48">
        <f ca="1">SUM('Trial 1'!AC9,'Trial 2'!AC9,'Trial 3'!AC9,'Trial 4'!AC9,'Trial 5'!AC9,'Trial 6'!AC9,'Trial 7'!AC9,'Trial 8'!AC9)</f>
        <v>7548542.462168132</v>
      </c>
      <c r="AD25" s="48">
        <f ca="1">SUM('Trial 1'!AD9,'Trial 2'!AD9,'Trial 3'!AD9,'Trial 4'!AD9,'Trial 5'!AD9,'Trial 6'!AD9,'Trial 7'!AD9,'Trial 8'!AD9)</f>
        <v>7646085.4680199297</v>
      </c>
      <c r="AE25" s="48">
        <f ca="1">SUM('Trial 1'!AE9,'Trial 2'!AE9,'Trial 3'!AE9,'Trial 4'!AE9,'Trial 5'!AE9,'Trial 6'!AE9,'Trial 7'!AE9,'Trial 8'!AE9)</f>
        <v>7481875.0571687007</v>
      </c>
      <c r="AF25" s="48">
        <f ca="1">SUM('Trial 1'!AF9,'Trial 2'!AF9,'Trial 3'!AF9,'Trial 4'!AF9,'Trial 5'!AF9,'Trial 6'!AF9,'Trial 7'!AF9,'Trial 8'!AF9)</f>
        <v>7520002.6204397157</v>
      </c>
      <c r="AG25" s="48">
        <f ca="1">SUM('Trial 1'!AG9,'Trial 2'!AG9,'Trial 3'!AG9,'Trial 4'!AG9,'Trial 5'!AG9,'Trial 6'!AG9,'Trial 7'!AG9,'Trial 8'!AG9)</f>
        <v>7502490.5098636188</v>
      </c>
      <c r="AH25" s="48">
        <f ca="1">SUM('Trial 1'!AH9,'Trial 2'!AH9,'Trial 3'!AH9,'Trial 4'!AH9,'Trial 5'!AH9,'Trial 6'!AH9,'Trial 7'!AH9,'Trial 8'!AH9)</f>
        <v>7487085.4709391454</v>
      </c>
      <c r="AI25" s="48">
        <f ca="1">SUM('Trial 1'!AI9,'Trial 2'!AI9,'Trial 3'!AI9,'Trial 4'!AI9,'Trial 5'!AI9,'Trial 6'!AI9,'Trial 7'!AI9,'Trial 8'!AI9)</f>
        <v>7579853.4493884668</v>
      </c>
      <c r="AJ25" s="48">
        <f ca="1">SUM('Trial 1'!AJ9,'Trial 2'!AJ9,'Trial 3'!AJ9,'Trial 4'!AJ9,'Trial 5'!AJ9,'Trial 6'!AJ9,'Trial 7'!AJ9,'Trial 8'!AJ9)</f>
        <v>7479252.5479904627</v>
      </c>
      <c r="AK25" s="48">
        <f ca="1">SUM('Trial 1'!AK9,'Trial 2'!AK9,'Trial 3'!AK9,'Trial 4'!AK9,'Trial 5'!AK9,'Trial 6'!AK9,'Trial 7'!AK9,'Trial 8'!AK9)</f>
        <v>7435615.075586265</v>
      </c>
      <c r="AL25" s="48">
        <f ca="1">SUM('Trial 1'!AL9,'Trial 2'!AL9,'Trial 3'!AL9,'Trial 4'!AL9,'Trial 5'!AL9,'Trial 6'!AL9,'Trial 7'!AL9,'Trial 8'!AL9)</f>
        <v>7499804.5306030642</v>
      </c>
      <c r="AM25" s="48">
        <f ca="1">SUM('Trial 1'!AM9,'Trial 2'!AM9,'Trial 3'!AM9,'Trial 4'!AM9,'Trial 5'!AM9,'Trial 6'!AM9,'Trial 7'!AM9,'Trial 8'!AM9)</f>
        <v>7488040.1545992009</v>
      </c>
      <c r="AN25" s="49">
        <f ca="1">SUM(AB25:AM25)</f>
        <v>90388569.703465834</v>
      </c>
      <c r="AO25" s="48">
        <f ca="1">SUM('Trial 1'!AO9,'Trial 2'!AO9,'Trial 3'!AO9,'Trial 4'!AO9,'Trial 5'!AO9,'Trial 6'!AO9,'Trial 7'!AO9,'Trial 8'!AO9)</f>
        <v>7616233.8074252065</v>
      </c>
      <c r="AP25" s="48">
        <f ca="1">SUM('Trial 1'!AP9,'Trial 2'!AP9,'Trial 3'!AP9,'Trial 4'!AP9,'Trial 5'!AP9,'Trial 6'!AP9,'Trial 7'!AP9,'Trial 8'!AP9)</f>
        <v>7637661.9639840908</v>
      </c>
      <c r="AQ25" s="48">
        <f ca="1">SUM('Trial 1'!AQ9,'Trial 2'!AQ9,'Trial 3'!AQ9,'Trial 4'!AQ9,'Trial 5'!AQ9,'Trial 6'!AQ9,'Trial 7'!AQ9,'Trial 8'!AQ9)</f>
        <v>7586339.8307224931</v>
      </c>
      <c r="AR25" s="48">
        <f ca="1">SUM('Trial 1'!AR9,'Trial 2'!AR9,'Trial 3'!AR9,'Trial 4'!AR9,'Trial 5'!AR9,'Trial 6'!AR9,'Trial 7'!AR9,'Trial 8'!AR9)</f>
        <v>7711596.1599868294</v>
      </c>
      <c r="AS25" s="48">
        <f ca="1">SUM('Trial 1'!AS9,'Trial 2'!AS9,'Trial 3'!AS9,'Trial 4'!AS9,'Trial 5'!AS9,'Trial 6'!AS9,'Trial 7'!AS9,'Trial 8'!AS9)</f>
        <v>7544582.2668216852</v>
      </c>
      <c r="AT25" s="48">
        <f ca="1">SUM('Trial 1'!AT9,'Trial 2'!AT9,'Trial 3'!AT9,'Trial 4'!AT9,'Trial 5'!AT9,'Trial 6'!AT9,'Trial 7'!AT9,'Trial 8'!AT9)</f>
        <v>7501518.4757113708</v>
      </c>
      <c r="AU25" s="48">
        <f ca="1">SUM('Trial 1'!AU9,'Trial 2'!AU9,'Trial 3'!AU9,'Trial 4'!AU9,'Trial 5'!AU9,'Trial 6'!AU9,'Trial 7'!AU9,'Trial 8'!AU9)</f>
        <v>7543054.0327739054</v>
      </c>
      <c r="AV25" s="48">
        <f ca="1">SUM('Trial 1'!AV9,'Trial 2'!AV9,'Trial 3'!AV9,'Trial 4'!AV9,'Trial 5'!AV9,'Trial 6'!AV9,'Trial 7'!AV9,'Trial 8'!AV9)</f>
        <v>7557184.3344672313</v>
      </c>
      <c r="AW25" s="48">
        <f ca="1">SUM('Trial 1'!AW9,'Trial 2'!AW9,'Trial 3'!AW9,'Trial 4'!AW9,'Trial 5'!AW9,'Trial 6'!AW9,'Trial 7'!AW9,'Trial 8'!AW9)</f>
        <v>7394398.0107752718</v>
      </c>
      <c r="AX25" s="48">
        <f ca="1">SUM('Trial 1'!AX9,'Trial 2'!AX9,'Trial 3'!AX9,'Trial 4'!AX9,'Trial 5'!AX9,'Trial 6'!AX9,'Trial 7'!AX9,'Trial 8'!AX9)</f>
        <v>7520382.5861933017</v>
      </c>
      <c r="AY25" s="48">
        <f ca="1">SUM('Trial 1'!AY9,'Trial 2'!AY9,'Trial 3'!AY9,'Trial 4'!AY9,'Trial 5'!AY9,'Trial 6'!AY9,'Trial 7'!AY9,'Trial 8'!AY9)</f>
        <v>7438400.3171735518</v>
      </c>
      <c r="AZ25" s="48">
        <f ca="1">SUM('Trial 1'!AZ9,'Trial 2'!AZ9,'Trial 3'!AZ9,'Trial 4'!AZ9,'Trial 5'!AZ9,'Trial 6'!AZ9,'Trial 7'!AZ9,'Trial 8'!AZ9)</f>
        <v>7585837.0257378351</v>
      </c>
      <c r="BA25" s="49">
        <f ca="1">SUM(AO25:AZ25)</f>
        <v>90637188.811772779</v>
      </c>
      <c r="BB25" s="48">
        <f ca="1">SUM('Trial 1'!BB9,'Trial 2'!BB9,'Trial 3'!BB9,'Trial 4'!BB9,'Trial 5'!BB9,'Trial 6'!BB9,'Trial 7'!BB9,'Trial 8'!BB9)</f>
        <v>7577614.0662442036</v>
      </c>
      <c r="BC25" s="48">
        <f ca="1">SUM('Trial 1'!BC9,'Trial 2'!BC9,'Trial 3'!BC9,'Trial 4'!BC9,'Trial 5'!BC9,'Trial 6'!BC9,'Trial 7'!BC9,'Trial 8'!BC9)</f>
        <v>7431257.0140283704</v>
      </c>
      <c r="BD25" s="48">
        <f ca="1">SUM('Trial 1'!BD9,'Trial 2'!BD9,'Trial 3'!BD9,'Trial 4'!BD9,'Trial 5'!BD9,'Trial 6'!BD9,'Trial 7'!BD9,'Trial 8'!BD9)</f>
        <v>7553191.7559923334</v>
      </c>
      <c r="BE25" s="48">
        <f ca="1">SUM('Trial 1'!BE9,'Trial 2'!BE9,'Trial 3'!BE9,'Trial 4'!BE9,'Trial 5'!BE9,'Trial 6'!BE9,'Trial 7'!BE9,'Trial 8'!BE9)</f>
        <v>7640190.1109725703</v>
      </c>
      <c r="BF25" s="48">
        <f ca="1">SUM('Trial 1'!BF9,'Trial 2'!BF9,'Trial 3'!BF9,'Trial 4'!BF9,'Trial 5'!BF9,'Trial 6'!BF9,'Trial 7'!BF9,'Trial 8'!BF9)</f>
        <v>7350136.0077927811</v>
      </c>
      <c r="BG25" s="48">
        <f ca="1">SUM('Trial 1'!BG9,'Trial 2'!BG9,'Trial 3'!BG9,'Trial 4'!BG9,'Trial 5'!BG9,'Trial 6'!BG9,'Trial 7'!BG9,'Trial 8'!BG9)</f>
        <v>7557752.3701120429</v>
      </c>
      <c r="BH25" s="48">
        <f ca="1">SUM('Trial 1'!BH9,'Trial 2'!BH9,'Trial 3'!BH9,'Trial 4'!BH9,'Trial 5'!BH9,'Trial 6'!BH9,'Trial 7'!BH9,'Trial 8'!BH9)</f>
        <v>7371309.8361371309</v>
      </c>
      <c r="BI25" s="48">
        <f ca="1">SUM('Trial 1'!BI9,'Trial 2'!BI9,'Trial 3'!BI9,'Trial 4'!BI9,'Trial 5'!BI9,'Trial 6'!BI9,'Trial 7'!BI9,'Trial 8'!BI9)</f>
        <v>7499708.0299361823</v>
      </c>
      <c r="BJ25" s="48">
        <f ca="1">SUM('Trial 1'!BJ9,'Trial 2'!BJ9,'Trial 3'!BJ9,'Trial 4'!BJ9,'Trial 5'!BJ9,'Trial 6'!BJ9,'Trial 7'!BJ9,'Trial 8'!BJ9)</f>
        <v>7362810.5052137878</v>
      </c>
      <c r="BK25" s="48">
        <f ca="1">SUM('Trial 1'!BK9,'Trial 2'!BK9,'Trial 3'!BK9,'Trial 4'!BK9,'Trial 5'!BK9,'Trial 6'!BK9,'Trial 7'!BK9,'Trial 8'!BK9)</f>
        <v>7588277.2764875516</v>
      </c>
      <c r="BL25" s="48">
        <f ca="1">SUM('Trial 1'!BL9,'Trial 2'!BL9,'Trial 3'!BL9,'Trial 4'!BL9,'Trial 5'!BL9,'Trial 6'!BL9,'Trial 7'!BL9,'Trial 8'!BL9)</f>
        <v>7428702.7510522278</v>
      </c>
      <c r="BM25" s="48">
        <f ca="1">SUM('Trial 1'!BM9,'Trial 2'!BM9,'Trial 3'!BM9,'Trial 4'!BM9,'Trial 5'!BM9,'Trial 6'!BM9,'Trial 7'!BM9,'Trial 8'!BM9)</f>
        <v>7537523.768706385</v>
      </c>
      <c r="BN25" s="49">
        <f ca="1">SUM(BB25:BM25)</f>
        <v>89898473.492675543</v>
      </c>
      <c r="BO25" s="48">
        <f ca="1">SUM('Trial 1'!BO9,'Trial 2'!BO9,'Trial 3'!BO9,'Trial 4'!BO9,'Trial 5'!BO9,'Trial 6'!BO9,'Trial 7'!BO9,'Trial 8'!BO9)</f>
        <v>7461466.9887442756</v>
      </c>
      <c r="BP25" s="48">
        <f ca="1">SUM('Trial 1'!BP9,'Trial 2'!BP9,'Trial 3'!BP9,'Trial 4'!BP9,'Trial 5'!BP9,'Trial 6'!BP9,'Trial 7'!BP9,'Trial 8'!BP9)</f>
        <v>7481653.1384801744</v>
      </c>
      <c r="BQ25" s="48">
        <f ca="1">SUM('Trial 1'!BQ9,'Trial 2'!BQ9,'Trial 3'!BQ9,'Trial 4'!BQ9,'Trial 5'!BQ9,'Trial 6'!BQ9,'Trial 7'!BQ9,'Trial 8'!BQ9)</f>
        <v>7547209.0888693314</v>
      </c>
      <c r="BR25" s="48">
        <f ca="1">SUM('Trial 1'!BR9,'Trial 2'!BR9,'Trial 3'!BR9,'Trial 4'!BR9,'Trial 5'!BR9,'Trial 6'!BR9,'Trial 7'!BR9,'Trial 8'!BR9)</f>
        <v>7517265.4652287159</v>
      </c>
      <c r="BS25" s="48">
        <f ca="1">SUM('Trial 1'!BS9,'Trial 2'!BS9,'Trial 3'!BS9,'Trial 4'!BS9,'Trial 5'!BS9,'Trial 6'!BS9,'Trial 7'!BS9,'Trial 8'!BS9)</f>
        <v>7515910.5170456497</v>
      </c>
      <c r="BT25" s="48">
        <f ca="1">SUM('Trial 1'!BT9,'Trial 2'!BT9,'Trial 3'!BT9,'Trial 4'!BT9,'Trial 5'!BT9,'Trial 6'!BT9,'Trial 7'!BT9,'Trial 8'!BT9)</f>
        <v>7533944.0267560072</v>
      </c>
      <c r="BU25" s="48">
        <f ca="1">SUM('Trial 1'!BU9,'Trial 2'!BU9,'Trial 3'!BU9,'Trial 4'!BU9,'Trial 5'!BU9,'Trial 6'!BU9,'Trial 7'!BU9,'Trial 8'!BU9)</f>
        <v>7616147.242454512</v>
      </c>
      <c r="BV25" s="48">
        <f ca="1">SUM('Trial 1'!BV9,'Trial 2'!BV9,'Trial 3'!BV9,'Trial 4'!BV9,'Trial 5'!BV9,'Trial 6'!BV9,'Trial 7'!BV9,'Trial 8'!BV9)</f>
        <v>7473405.7428663364</v>
      </c>
      <c r="BW25" s="48">
        <f ca="1">SUM('Trial 1'!BW9,'Trial 2'!BW9,'Trial 3'!BW9,'Trial 4'!BW9,'Trial 5'!BW9,'Trial 6'!BW9,'Trial 7'!BW9,'Trial 8'!BW9)</f>
        <v>7347278.1756383553</v>
      </c>
      <c r="BX25" s="48">
        <f ca="1">SUM('Trial 1'!BX9,'Trial 2'!BX9,'Trial 3'!BX9,'Trial 4'!BX9,'Trial 5'!BX9,'Trial 6'!BX9,'Trial 7'!BX9,'Trial 8'!BX9)</f>
        <v>7341433.5061794631</v>
      </c>
      <c r="BY25" s="48">
        <f ca="1">SUM('Trial 1'!BY9,'Trial 2'!BY9,'Trial 3'!BY9,'Trial 4'!BY9,'Trial 5'!BY9,'Trial 6'!BY9,'Trial 7'!BY9,'Trial 8'!BY9)</f>
        <v>7463383.3929132791</v>
      </c>
      <c r="BZ25" s="48">
        <f ca="1">SUM('Trial 1'!BZ9,'Trial 2'!BZ9,'Trial 3'!BZ9,'Trial 4'!BZ9,'Trial 5'!BZ9,'Trial 6'!BZ9,'Trial 7'!BZ9,'Trial 8'!BZ9)</f>
        <v>7455407.6526103336</v>
      </c>
      <c r="CA25" s="49">
        <f ca="1">SUM(BO25:BZ25)</f>
        <v>89754504.937786445</v>
      </c>
      <c r="CB25" s="48">
        <f ca="1">SUM('Trial 1'!CB9,'Trial 2'!CB9,'Trial 3'!CB9,'Trial 4'!CB9,'Trial 5'!CB9,'Trial 6'!CB9,'Trial 7'!CB9,'Trial 8'!CB9)</f>
        <v>7395069.6654068697</v>
      </c>
      <c r="CC25" s="48">
        <f ca="1">SUM('Trial 1'!CC9,'Trial 2'!CC9,'Trial 3'!CC9,'Trial 4'!CC9,'Trial 5'!CC9,'Trial 6'!CC9,'Trial 7'!CC9,'Trial 8'!CC9)</f>
        <v>7411139.2091212133</v>
      </c>
      <c r="CD25" s="48">
        <f ca="1">SUM('Trial 1'!CD9,'Trial 2'!CD9,'Trial 3'!CD9,'Trial 4'!CD9,'Trial 5'!CD9,'Trial 6'!CD9,'Trial 7'!CD9,'Trial 8'!CD9)</f>
        <v>7287363.9054727582</v>
      </c>
      <c r="CE25" s="48">
        <f ca="1">SUM('Trial 1'!CE9,'Trial 2'!CE9,'Trial 3'!CE9,'Trial 4'!CE9,'Trial 5'!CE9,'Trial 6'!CE9,'Trial 7'!CE9,'Trial 8'!CE9)</f>
        <v>7521507.36647435</v>
      </c>
      <c r="CF25" s="48">
        <f ca="1">SUM('Trial 1'!CF9,'Trial 2'!CF9,'Trial 3'!CF9,'Trial 4'!CF9,'Trial 5'!CF9,'Trial 6'!CF9,'Trial 7'!CF9,'Trial 8'!CF9)</f>
        <v>7410543.669765383</v>
      </c>
      <c r="CG25" s="48">
        <f ca="1">SUM('Trial 1'!CG9,'Trial 2'!CG9,'Trial 3'!CG9,'Trial 4'!CG9,'Trial 5'!CG9,'Trial 6'!CG9,'Trial 7'!CG9,'Trial 8'!CG9)</f>
        <v>7415036.6975312922</v>
      </c>
      <c r="CH25" s="48">
        <f ca="1">SUM('Trial 1'!CH9,'Trial 2'!CH9,'Trial 3'!CH9,'Trial 4'!CH9,'Trial 5'!CH9,'Trial 6'!CH9,'Trial 7'!CH9,'Trial 8'!CH9)</f>
        <v>7535542.3287750091</v>
      </c>
      <c r="CI25" s="48">
        <f ca="1">SUM('Trial 1'!CI9,'Trial 2'!CI9,'Trial 3'!CI9,'Trial 4'!CI9,'Trial 5'!CI9,'Trial 6'!CI9,'Trial 7'!CI9,'Trial 8'!CI9)</f>
        <v>7526230.1317062778</v>
      </c>
      <c r="CJ25" s="48">
        <f ca="1">SUM('Trial 1'!CJ9,'Trial 2'!CJ9,'Trial 3'!CJ9,'Trial 4'!CJ9,'Trial 5'!CJ9,'Trial 6'!CJ9,'Trial 7'!CJ9,'Trial 8'!CJ9)</f>
        <v>7426136.3249302851</v>
      </c>
      <c r="CK25" s="48">
        <f ca="1">SUM('Trial 1'!CK9,'Trial 2'!CK9,'Trial 3'!CK9,'Trial 4'!CK9,'Trial 5'!CK9,'Trial 6'!CK9,'Trial 7'!CK9,'Trial 8'!CK9)</f>
        <v>7346660.7416751198</v>
      </c>
      <c r="CL25" s="48">
        <f ca="1">SUM('Trial 1'!CL9,'Trial 2'!CL9,'Trial 3'!CL9,'Trial 4'!CL9,'Trial 5'!CL9,'Trial 6'!CL9,'Trial 7'!CL9,'Trial 8'!CL9)</f>
        <v>7327720.5712977573</v>
      </c>
      <c r="CM25" s="48">
        <f ca="1">SUM('Trial 1'!CM9,'Trial 2'!CM9,'Trial 3'!CM9,'Trial 4'!CM9,'Trial 5'!CM9,'Trial 6'!CM9,'Trial 7'!CM9,'Trial 8'!CM9)</f>
        <v>7511500.8148214091</v>
      </c>
      <c r="CN25" s="49">
        <f ca="1">SUM(CB25:CM25)</f>
        <v>89114451.426977739</v>
      </c>
      <c r="CO25" s="48">
        <f ca="1">SUM('Trial 1'!CO9,'Trial 2'!CO9,'Trial 3'!CO9,'Trial 4'!CO9,'Trial 5'!CO9,'Trial 6'!CO9,'Trial 7'!CO9,'Trial 8'!CO9)</f>
        <v>7280578.8453712901</v>
      </c>
      <c r="CP25" s="48">
        <f ca="1">SUM('Trial 1'!CP9,'Trial 2'!CP9,'Trial 3'!CP9,'Trial 4'!CP9,'Trial 5'!CP9,'Trial 6'!CP9,'Trial 7'!CP9,'Trial 8'!CP9)</f>
        <v>7439384.2137864605</v>
      </c>
      <c r="CQ25" s="48">
        <f ca="1">SUM('Trial 1'!CQ9,'Trial 2'!CQ9,'Trial 3'!CQ9,'Trial 4'!CQ9,'Trial 5'!CQ9,'Trial 6'!CQ9,'Trial 7'!CQ9,'Trial 8'!CQ9)</f>
        <v>7479406.4497320354</v>
      </c>
      <c r="CR25" s="48">
        <f ca="1">SUM('Trial 1'!CR9,'Trial 2'!CR9,'Trial 3'!CR9,'Trial 4'!CR9,'Trial 5'!CR9,'Trial 6'!CR9,'Trial 7'!CR9,'Trial 8'!CR9)</f>
        <v>7296008.7235615086</v>
      </c>
      <c r="CS25" s="48">
        <f ca="1">SUM('Trial 1'!CS9,'Trial 2'!CS9,'Trial 3'!CS9,'Trial 4'!CS9,'Trial 5'!CS9,'Trial 6'!CS9,'Trial 7'!CS9,'Trial 8'!CS9)</f>
        <v>7301823.4830648741</v>
      </c>
      <c r="CT25" s="48">
        <f ca="1">SUM('Trial 1'!CT9,'Trial 2'!CT9,'Trial 3'!CT9,'Trial 4'!CT9,'Trial 5'!CT9,'Trial 6'!CT9,'Trial 7'!CT9,'Trial 8'!CT9)</f>
        <v>7372456.2186192516</v>
      </c>
      <c r="CU25" s="48">
        <f ca="1">SUM('Trial 1'!CU9,'Trial 2'!CU9,'Trial 3'!CU9,'Trial 4'!CU9,'Trial 5'!CU9,'Trial 6'!CU9,'Trial 7'!CU9,'Trial 8'!CU9)</f>
        <v>7416916.12441618</v>
      </c>
      <c r="CV25" s="48">
        <f ca="1">SUM('Trial 1'!CV9,'Trial 2'!CV9,'Trial 3'!CV9,'Trial 4'!CV9,'Trial 5'!CV9,'Trial 6'!CV9,'Trial 7'!CV9,'Trial 8'!CV9)</f>
        <v>7292330.9382091528</v>
      </c>
      <c r="CW25" s="48">
        <f ca="1">SUM('Trial 1'!CW9,'Trial 2'!CW9,'Trial 3'!CW9,'Trial 4'!CW9,'Trial 5'!CW9,'Trial 6'!CW9,'Trial 7'!CW9,'Trial 8'!CW9)</f>
        <v>7369891.0801050467</v>
      </c>
      <c r="CX25" s="48">
        <f ca="1">SUM('Trial 1'!CX9,'Trial 2'!CX9,'Trial 3'!CX9,'Trial 4'!CX9,'Trial 5'!CX9,'Trial 6'!CX9,'Trial 7'!CX9,'Trial 8'!CX9)</f>
        <v>7362824.4283352047</v>
      </c>
      <c r="CY25" s="48">
        <f ca="1">SUM('Trial 1'!CY9,'Trial 2'!CY9,'Trial 3'!CY9,'Trial 4'!CY9,'Trial 5'!CY9,'Trial 6'!CY9,'Trial 7'!CY9,'Trial 8'!CY9)</f>
        <v>7371394.238452049</v>
      </c>
      <c r="CZ25" s="48">
        <f ca="1">SUM('Trial 1'!CZ9,'Trial 2'!CZ9,'Trial 3'!CZ9,'Trial 4'!CZ9,'Trial 5'!CZ9,'Trial 6'!CZ9,'Trial 7'!CZ9,'Trial 8'!CZ9)</f>
        <v>7387254.6984225251</v>
      </c>
      <c r="DA25" s="49">
        <f ca="1">SUM(CO25:CZ25)</f>
        <v>88370269.44207558</v>
      </c>
      <c r="DB25" s="48">
        <f ca="1">SUM('Trial 1'!DB9,'Trial 2'!DB9,'Trial 3'!DB9,'Trial 4'!DB9,'Trial 5'!DB9,'Trial 6'!DB9,'Trial 7'!DB9,'Trial 8'!DB9)</f>
        <v>7361224.098223716</v>
      </c>
      <c r="DC25" s="48">
        <f ca="1">SUM('Trial 1'!DC9,'Trial 2'!DC9,'Trial 3'!DC9,'Trial 4'!DC9,'Trial 5'!DC9,'Trial 6'!DC9,'Trial 7'!DC9,'Trial 8'!DC9)</f>
        <v>7439617.4779624958</v>
      </c>
      <c r="DD25" s="48">
        <f ca="1">SUM('Trial 1'!DD9,'Trial 2'!DD9,'Trial 3'!DD9,'Trial 4'!DD9,'Trial 5'!DD9,'Trial 6'!DD9,'Trial 7'!DD9,'Trial 8'!DD9)</f>
        <v>7292305.0869747233</v>
      </c>
      <c r="DE25" s="48">
        <f ca="1">SUM('Trial 1'!DE9,'Trial 2'!DE9,'Trial 3'!DE9,'Trial 4'!DE9,'Trial 5'!DE9,'Trial 6'!DE9,'Trial 7'!DE9,'Trial 8'!DE9)</f>
        <v>7360493.2542141033</v>
      </c>
      <c r="DF25" s="48">
        <f ca="1">SUM('Trial 1'!DF9,'Trial 2'!DF9,'Trial 3'!DF9,'Trial 4'!DF9,'Trial 5'!DF9,'Trial 6'!DF9,'Trial 7'!DF9,'Trial 8'!DF9)</f>
        <v>7255363.6123204548</v>
      </c>
      <c r="DG25" s="48">
        <f ca="1">SUM('Trial 1'!DG9,'Trial 2'!DG9,'Trial 3'!DG9,'Trial 4'!DG9,'Trial 5'!DG9,'Trial 6'!DG9,'Trial 7'!DG9,'Trial 8'!DG9)</f>
        <v>7391731.9734978229</v>
      </c>
      <c r="DH25" s="48">
        <f ca="1">SUM('Trial 1'!DH9,'Trial 2'!DH9,'Trial 3'!DH9,'Trial 4'!DH9,'Trial 5'!DH9,'Trial 6'!DH9,'Trial 7'!DH9,'Trial 8'!DH9)</f>
        <v>7326785.8370153736</v>
      </c>
      <c r="DI25" s="48">
        <f ca="1">SUM('Trial 1'!DI9,'Trial 2'!DI9,'Trial 3'!DI9,'Trial 4'!DI9,'Trial 5'!DI9,'Trial 6'!DI9,'Trial 7'!DI9,'Trial 8'!DI9)</f>
        <v>7312112.9147034315</v>
      </c>
      <c r="DJ25" s="48">
        <f ca="1">SUM('Trial 1'!DJ9,'Trial 2'!DJ9,'Trial 3'!DJ9,'Trial 4'!DJ9,'Trial 5'!DJ9,'Trial 6'!DJ9,'Trial 7'!DJ9,'Trial 8'!DJ9)</f>
        <v>7252588.2246643836</v>
      </c>
      <c r="DK25" s="48">
        <f ca="1">SUM('Trial 1'!DK9,'Trial 2'!DK9,'Trial 3'!DK9,'Trial 4'!DK9,'Trial 5'!DK9,'Trial 6'!DK9,'Trial 7'!DK9,'Trial 8'!DK9)</f>
        <v>7422887.183616695</v>
      </c>
      <c r="DL25" s="48">
        <f ca="1">SUM('Trial 1'!DL9,'Trial 2'!DL9,'Trial 3'!DL9,'Trial 4'!DL9,'Trial 5'!DL9,'Trial 6'!DL9,'Trial 7'!DL9,'Trial 8'!DL9)</f>
        <v>7234846.3914550422</v>
      </c>
      <c r="DM25" s="48">
        <f ca="1">SUM('Trial 1'!DM9,'Trial 2'!DM9,'Trial 3'!DM9,'Trial 4'!DM9,'Trial 5'!DM9,'Trial 6'!DM9,'Trial 7'!DM9,'Trial 8'!DM9)</f>
        <v>7247005.6373581439</v>
      </c>
      <c r="DN25" s="49">
        <f ca="1">SUM(DB25:DM25)</f>
        <v>87896961.692006379</v>
      </c>
      <c r="DO25" s="48">
        <f ca="1">SUM('Trial 1'!DO9,'Trial 2'!DO9,'Trial 3'!DO9,'Trial 4'!DO9,'Trial 5'!DO9,'Trial 6'!DO9,'Trial 7'!DO9,'Trial 8'!DO9)</f>
        <v>7333386.6865151795</v>
      </c>
      <c r="DP25" s="48">
        <f ca="1">SUM('Trial 1'!DP9,'Trial 2'!DP9,'Trial 3'!DP9,'Trial 4'!DP9,'Trial 5'!DP9,'Trial 6'!DP9,'Trial 7'!DP9,'Trial 8'!DP9)</f>
        <v>7331845.7041759109</v>
      </c>
      <c r="DQ25" s="48">
        <f ca="1">SUM('Trial 1'!DQ9,'Trial 2'!DQ9,'Trial 3'!DQ9,'Trial 4'!DQ9,'Trial 5'!DQ9,'Trial 6'!DQ9,'Trial 7'!DQ9,'Trial 8'!DQ9)</f>
        <v>7286960.0379336933</v>
      </c>
      <c r="DR25" s="48">
        <f ca="1">SUM('Trial 1'!DR9,'Trial 2'!DR9,'Trial 3'!DR9,'Trial 4'!DR9,'Trial 5'!DR9,'Trial 6'!DR9,'Trial 7'!DR9,'Trial 8'!DR9)</f>
        <v>7140111.1591074597</v>
      </c>
      <c r="DS25" s="48">
        <f ca="1">SUM('Trial 1'!DS9,'Trial 2'!DS9,'Trial 3'!DS9,'Trial 4'!DS9,'Trial 5'!DS9,'Trial 6'!DS9,'Trial 7'!DS9,'Trial 8'!DS9)</f>
        <v>7335734.9199859109</v>
      </c>
      <c r="DT25" s="48">
        <f ca="1">SUM('Trial 1'!DT9,'Trial 2'!DT9,'Trial 3'!DT9,'Trial 4'!DT9,'Trial 5'!DT9,'Trial 6'!DT9,'Trial 7'!DT9,'Trial 8'!DT9)</f>
        <v>7417481.9943242501</v>
      </c>
      <c r="DU25" s="48">
        <f ca="1">SUM('Trial 1'!DU9,'Trial 2'!DU9,'Trial 3'!DU9,'Trial 4'!DU9,'Trial 5'!DU9,'Trial 6'!DU9,'Trial 7'!DU9,'Trial 8'!DU9)</f>
        <v>7291715.0139036179</v>
      </c>
      <c r="DV25" s="48">
        <f ca="1">SUM('Trial 1'!DV9,'Trial 2'!DV9,'Trial 3'!DV9,'Trial 4'!DV9,'Trial 5'!DV9,'Trial 6'!DV9,'Trial 7'!DV9,'Trial 8'!DV9)</f>
        <v>7278988.8552895477</v>
      </c>
      <c r="DW25" s="48">
        <f ca="1">SUM('Trial 1'!DW9,'Trial 2'!DW9,'Trial 3'!DW9,'Trial 4'!DW9,'Trial 5'!DW9,'Trial 6'!DW9,'Trial 7'!DW9,'Trial 8'!DW9)</f>
        <v>7379248.143767654</v>
      </c>
      <c r="DX25" s="48">
        <f ca="1">SUM('Trial 1'!DX9,'Trial 2'!DX9,'Trial 3'!DX9,'Trial 4'!DX9,'Trial 5'!DX9,'Trial 6'!DX9,'Trial 7'!DX9,'Trial 8'!DX9)</f>
        <v>7196342.6310190987</v>
      </c>
      <c r="DY25" s="48">
        <f ca="1">SUM('Trial 1'!DY9,'Trial 2'!DY9,'Trial 3'!DY9,'Trial 4'!DY9,'Trial 5'!DY9,'Trial 6'!DY9,'Trial 7'!DY9,'Trial 8'!DY9)</f>
        <v>7459697.7211833103</v>
      </c>
      <c r="DZ25" s="48">
        <f ca="1">SUM('Trial 1'!DZ9,'Trial 2'!DZ9,'Trial 3'!DZ9,'Trial 4'!DZ9,'Trial 5'!DZ9,'Trial 6'!DZ9,'Trial 7'!DZ9,'Trial 8'!DZ9)</f>
        <v>7302788.1345058624</v>
      </c>
      <c r="EA25" s="49">
        <f ca="1">SUM(DO25:DZ25)</f>
        <v>87754301.001711503</v>
      </c>
      <c r="EB25" s="48">
        <f ca="1">SUM('Trial 1'!EB9,'Trial 2'!EB9,'Trial 3'!EB9,'Trial 4'!EB9,'Trial 5'!EB9,'Trial 6'!EB9,'Trial 7'!EB9,'Trial 8'!EB9)</f>
        <v>7219667.2801900916</v>
      </c>
      <c r="EC25" s="48">
        <f ca="1">SUM('Trial 1'!EC9,'Trial 2'!EC9,'Trial 3'!EC9,'Trial 4'!EC9,'Trial 5'!EC9,'Trial 6'!EC9,'Trial 7'!EC9,'Trial 8'!EC9)</f>
        <v>7068725.7294331072</v>
      </c>
      <c r="ED25" s="48">
        <f ca="1">SUM('Trial 1'!ED9,'Trial 2'!ED9,'Trial 3'!ED9,'Trial 4'!ED9,'Trial 5'!ED9,'Trial 6'!ED9,'Trial 7'!ED9,'Trial 8'!ED9)</f>
        <v>7347514.9801038122</v>
      </c>
      <c r="EE25" s="48">
        <f ca="1">SUM('Trial 1'!EE9,'Trial 2'!EE9,'Trial 3'!EE9,'Trial 4'!EE9,'Trial 5'!EE9,'Trial 6'!EE9,'Trial 7'!EE9,'Trial 8'!EE9)</f>
        <v>7210361.3863358097</v>
      </c>
      <c r="EF25" s="48">
        <f ca="1">SUM('Trial 1'!EF9,'Trial 2'!EF9,'Trial 3'!EF9,'Trial 4'!EF9,'Trial 5'!EF9,'Trial 6'!EF9,'Trial 7'!EF9,'Trial 8'!EF9)</f>
        <v>7309060.1413099337</v>
      </c>
      <c r="EG25" s="48">
        <f ca="1">SUM('Trial 1'!EG9,'Trial 2'!EG9,'Trial 3'!EG9,'Trial 4'!EG9,'Trial 5'!EG9,'Trial 6'!EG9,'Trial 7'!EG9,'Trial 8'!EG9)</f>
        <v>7234389.1847788049</v>
      </c>
      <c r="EH25" s="48">
        <f ca="1">SUM('Trial 1'!EH9,'Trial 2'!EH9,'Trial 3'!EH9,'Trial 4'!EH9,'Trial 5'!EH9,'Trial 6'!EH9,'Trial 7'!EH9,'Trial 8'!EH9)</f>
        <v>7357485.0698410077</v>
      </c>
      <c r="EI25" s="48">
        <f ca="1">SUM('Trial 1'!EI9,'Trial 2'!EI9,'Trial 3'!EI9,'Trial 4'!EI9,'Trial 5'!EI9,'Trial 6'!EI9,'Trial 7'!EI9,'Trial 8'!EI9)</f>
        <v>7267900.5292310491</v>
      </c>
      <c r="EJ25" s="48">
        <f ca="1">SUM('Trial 1'!EJ9,'Trial 2'!EJ9,'Trial 3'!EJ9,'Trial 4'!EJ9,'Trial 5'!EJ9,'Trial 6'!EJ9,'Trial 7'!EJ9,'Trial 8'!EJ9)</f>
        <v>7223058.3311467562</v>
      </c>
      <c r="EK25" s="48">
        <f ca="1">SUM('Trial 1'!EK9,'Trial 2'!EK9,'Trial 3'!EK9,'Trial 4'!EK9,'Trial 5'!EK9,'Trial 6'!EK9,'Trial 7'!EK9,'Trial 8'!EK9)</f>
        <v>7319292.6423884733</v>
      </c>
      <c r="EL25" s="48">
        <f ca="1">SUM('Trial 1'!EL9,'Trial 2'!EL9,'Trial 3'!EL9,'Trial 4'!EL9,'Trial 5'!EL9,'Trial 6'!EL9,'Trial 7'!EL9,'Trial 8'!EL9)</f>
        <v>7283531.7354344614</v>
      </c>
      <c r="EM25" s="48">
        <f ca="1">SUM('Trial 1'!EM9,'Trial 2'!EM9,'Trial 3'!EM9,'Trial 4'!EM9,'Trial 5'!EM9,'Trial 6'!EM9,'Trial 7'!EM9,'Trial 8'!EM9)</f>
        <v>7131591.3608403625</v>
      </c>
      <c r="EN25" s="49">
        <f ca="1">SUM(EB25:EM25)</f>
        <v>86972578.371033669</v>
      </c>
    </row>
    <row r="26" spans="1:144" ht="12.75" customHeight="1">
      <c r="A26" s="2" t="str">
        <f>Labels!B45</f>
        <v>Final Sales</v>
      </c>
    </row>
    <row r="27" spans="1:144" ht="12.75" customHeight="1">
      <c r="A27" s="47" t="str">
        <f>Labels!D96</f>
        <v>Trials</v>
      </c>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c r="A28" s="7" t="str">
        <f>Labels!B96</f>
        <v>Trial 01</v>
      </c>
      <c r="B28" s="22">
        <f>'Trial 1'!B36</f>
        <v>963388.68108289549</v>
      </c>
      <c r="C28" s="22">
        <f ca="1">'Trial 1'!C36</f>
        <v>962794.5588220096</v>
      </c>
      <c r="D28" s="22">
        <f ca="1">'Trial 1'!D36</f>
        <v>962082.28747796861</v>
      </c>
      <c r="E28" s="22">
        <f ca="1">'Trial 1'!E36</f>
        <v>961434.82653367613</v>
      </c>
      <c r="F28" s="22">
        <f ca="1">'Trial 1'!F36</f>
        <v>960794.24018644542</v>
      </c>
      <c r="G28" s="22">
        <f ca="1">'Trial 1'!G36</f>
        <v>960188.26313423098</v>
      </c>
      <c r="H28" s="22">
        <f ca="1">'Trial 1'!H36</f>
        <v>959643.07742310746</v>
      </c>
      <c r="I28" s="22">
        <f ca="1">'Trial 1'!I36</f>
        <v>959109.33116136689</v>
      </c>
      <c r="J28" s="22">
        <f ca="1">'Trial 1'!J36</f>
        <v>958558.1522090059</v>
      </c>
      <c r="K28" s="22">
        <f ca="1">'Trial 1'!K36</f>
        <v>958132.4564097398</v>
      </c>
      <c r="L28" s="22">
        <f ca="1">'Trial 1'!L36</f>
        <v>957591.89372425911</v>
      </c>
      <c r="M28" s="22">
        <f ca="1">'Trial 1'!M36</f>
        <v>956982.338118852</v>
      </c>
      <c r="N28" s="23">
        <f ca="1">SUM('Trial 1'!B36:M36)</f>
        <v>11520700.106283557</v>
      </c>
      <c r="O28" s="22">
        <f ca="1">'Trial 1'!O36</f>
        <v>956379.29916939978</v>
      </c>
      <c r="P28" s="22">
        <f ca="1">'Trial 1'!P36</f>
        <v>955875.93103512528</v>
      </c>
      <c r="Q28" s="22">
        <f ca="1">'Trial 1'!Q36</f>
        <v>955224.89746162982</v>
      </c>
      <c r="R28" s="22">
        <f ca="1">'Trial 1'!R36</f>
        <v>954774.61572972103</v>
      </c>
      <c r="S28" s="22">
        <f ca="1">'Trial 1'!S36</f>
        <v>954283.82905574446</v>
      </c>
      <c r="T28" s="22">
        <f ca="1">'Trial 1'!T36</f>
        <v>953703.41209600645</v>
      </c>
      <c r="U28" s="22">
        <f ca="1">'Trial 1'!U36</f>
        <v>953160.60662281478</v>
      </c>
      <c r="V28" s="22">
        <f ca="1">'Trial 1'!V36</f>
        <v>952671.66173646471</v>
      </c>
      <c r="W28" s="22">
        <f ca="1">'Trial 1'!W36</f>
        <v>952074.1662871138</v>
      </c>
      <c r="X28" s="22">
        <f ca="1">'Trial 1'!X36</f>
        <v>951623.84871820698</v>
      </c>
      <c r="Y28" s="22">
        <f ca="1">'Trial 1'!Y36</f>
        <v>951001.71866020455</v>
      </c>
      <c r="Z28" s="22">
        <f ca="1">'Trial 1'!Z36</f>
        <v>950510.64164397761</v>
      </c>
      <c r="AA28" s="23">
        <f ca="1">SUM('Trial 1'!O36:Z36)</f>
        <v>11441284.628216408</v>
      </c>
      <c r="AB28" s="22">
        <f ca="1">'Trial 1'!AB36</f>
        <v>950005.51632224594</v>
      </c>
      <c r="AC28" s="22">
        <f ca="1">'Trial 1'!AC36</f>
        <v>949498.69356966473</v>
      </c>
      <c r="AD28" s="22">
        <f ca="1">'Trial 1'!AD36</f>
        <v>949080.05729052925</v>
      </c>
      <c r="AE28" s="22">
        <f ca="1">'Trial 1'!AE36</f>
        <v>948559.63039014733</v>
      </c>
      <c r="AF28" s="22">
        <f ca="1">'Trial 1'!AF36</f>
        <v>947993.93970104202</v>
      </c>
      <c r="AG28" s="22">
        <f ca="1">'Trial 1'!AG36</f>
        <v>947451.31828022806</v>
      </c>
      <c r="AH28" s="22">
        <f ca="1">'Trial 1'!AH36</f>
        <v>947129.05774499604</v>
      </c>
      <c r="AI28" s="22">
        <f ca="1">'Trial 1'!AI36</f>
        <v>946784.24249731621</v>
      </c>
      <c r="AJ28" s="22">
        <f ca="1">'Trial 1'!AJ36</f>
        <v>946212.96404798073</v>
      </c>
      <c r="AK28" s="22">
        <f ca="1">'Trial 1'!AK36</f>
        <v>945658.03305404319</v>
      </c>
      <c r="AL28" s="22">
        <f ca="1">'Trial 1'!AL36</f>
        <v>945254.5221794832</v>
      </c>
      <c r="AM28" s="22">
        <f ca="1">'Trial 1'!AM36</f>
        <v>944705.50335664966</v>
      </c>
      <c r="AN28" s="23">
        <f ca="1">SUM('Trial 1'!AB36:AM36)</f>
        <v>11368333.478434326</v>
      </c>
      <c r="AO28" s="22">
        <f ca="1">'Trial 1'!AO36</f>
        <v>944297.90662549762</v>
      </c>
      <c r="AP28" s="22">
        <f ca="1">'Trial 1'!AP36</f>
        <v>943858.36697834625</v>
      </c>
      <c r="AQ28" s="22">
        <f ca="1">'Trial 1'!AQ36</f>
        <v>943442.30107126106</v>
      </c>
      <c r="AR28" s="22">
        <f ca="1">'Trial 1'!AR36</f>
        <v>942971.13442869973</v>
      </c>
      <c r="AS28" s="22">
        <f ca="1">'Trial 1'!AS36</f>
        <v>942428.70135313342</v>
      </c>
      <c r="AT28" s="22">
        <f ca="1">'Trial 1'!AT36</f>
        <v>941999.99401983782</v>
      </c>
      <c r="AU28" s="22">
        <f ca="1">'Trial 1'!AU36</f>
        <v>941687.26769957691</v>
      </c>
      <c r="AV28" s="22">
        <f ca="1">'Trial 1'!AV36</f>
        <v>941294.82829528139</v>
      </c>
      <c r="AW28" s="22">
        <f ca="1">'Trial 1'!AW36</f>
        <v>940800.00675402198</v>
      </c>
      <c r="AX28" s="22">
        <f ca="1">'Trial 1'!AX36</f>
        <v>940248.47104707744</v>
      </c>
      <c r="AY28" s="22">
        <f ca="1">'Trial 1'!AY36</f>
        <v>939866.84838990495</v>
      </c>
      <c r="AZ28" s="22">
        <f ca="1">'Trial 1'!AZ36</f>
        <v>939437.62814499787</v>
      </c>
      <c r="BA28" s="23">
        <f ca="1">SUM('Trial 1'!AO36:AZ36)</f>
        <v>11302333.454807637</v>
      </c>
      <c r="BB28" s="22">
        <f ca="1">'Trial 1'!BB36</f>
        <v>938991.76116405101</v>
      </c>
      <c r="BC28" s="22">
        <f ca="1">'Trial 1'!BC36</f>
        <v>938589.5513332932</v>
      </c>
      <c r="BD28" s="22">
        <f ca="1">'Trial 1'!BD36</f>
        <v>938043.84146927437</v>
      </c>
      <c r="BE28" s="22">
        <f ca="1">'Trial 1'!BE36</f>
        <v>937724.15283606655</v>
      </c>
      <c r="BF28" s="22">
        <f ca="1">'Trial 1'!BF36</f>
        <v>937260.03882039571</v>
      </c>
      <c r="BG28" s="22">
        <f ca="1">'Trial 1'!BG36</f>
        <v>936669.02391211479</v>
      </c>
      <c r="BH28" s="22">
        <f ca="1">'Trial 1'!BH36</f>
        <v>936325.30111694615</v>
      </c>
      <c r="BI28" s="22">
        <f ca="1">'Trial 1'!BI36</f>
        <v>935852.60850644263</v>
      </c>
      <c r="BJ28" s="22">
        <f ca="1">'Trial 1'!BJ36</f>
        <v>935484.60807704239</v>
      </c>
      <c r="BK28" s="22">
        <f ca="1">'Trial 1'!BK36</f>
        <v>934964.11964913353</v>
      </c>
      <c r="BL28" s="22">
        <f ca="1">'Trial 1'!BL36</f>
        <v>934649.36370251898</v>
      </c>
      <c r="BM28" s="22">
        <f ca="1">'Trial 1'!BM36</f>
        <v>934338.99069091165</v>
      </c>
      <c r="BN28" s="23">
        <f ca="1">SUM('Trial 1'!BB36:BM36)</f>
        <v>11238893.361278191</v>
      </c>
      <c r="BO28" s="22">
        <f ca="1">'Trial 1'!BO36</f>
        <v>933865.84970939078</v>
      </c>
      <c r="BP28" s="22">
        <f ca="1">'Trial 1'!BP36</f>
        <v>933449.61180871783</v>
      </c>
      <c r="BQ28" s="22">
        <f ca="1">'Trial 1'!BQ36</f>
        <v>933008.09576468566</v>
      </c>
      <c r="BR28" s="22">
        <f ca="1">'Trial 1'!BR36</f>
        <v>932638.19309017994</v>
      </c>
      <c r="BS28" s="22">
        <f ca="1">'Trial 1'!BS36</f>
        <v>932112.08245768317</v>
      </c>
      <c r="BT28" s="22">
        <f ca="1">'Trial 1'!BT36</f>
        <v>931718.53695446823</v>
      </c>
      <c r="BU28" s="22">
        <f ca="1">'Trial 1'!BU36</f>
        <v>931234.11006808816</v>
      </c>
      <c r="BV28" s="22">
        <f ca="1">'Trial 1'!BV36</f>
        <v>930865.74113675195</v>
      </c>
      <c r="BW28" s="22">
        <f ca="1">'Trial 1'!BW36</f>
        <v>930498.15391878108</v>
      </c>
      <c r="BX28" s="22">
        <f ca="1">'Trial 1'!BX36</f>
        <v>929957.95995698299</v>
      </c>
      <c r="BY28" s="22">
        <f ca="1">'Trial 1'!BY36</f>
        <v>929508.62290286762</v>
      </c>
      <c r="BZ28" s="22">
        <f ca="1">'Trial 1'!BZ36</f>
        <v>929091.20501245058</v>
      </c>
      <c r="CA28" s="23">
        <f ca="1">SUM('Trial 1'!BO36:BZ36)</f>
        <v>11177948.162781049</v>
      </c>
      <c r="CB28" s="22">
        <f ca="1">'Trial 1'!CB36</f>
        <v>928636.12717071548</v>
      </c>
      <c r="CC28" s="22">
        <f ca="1">'Trial 1'!CC36</f>
        <v>928196.96479728573</v>
      </c>
      <c r="CD28" s="22">
        <f ca="1">'Trial 1'!CD36</f>
        <v>927794.67189011257</v>
      </c>
      <c r="CE28" s="22">
        <f ca="1">'Trial 1'!CE36</f>
        <v>927391.54456664191</v>
      </c>
      <c r="CF28" s="22">
        <f ca="1">'Trial 1'!CF36</f>
        <v>926854.39392079297</v>
      </c>
      <c r="CG28" s="22">
        <f ca="1">'Trial 1'!CG36</f>
        <v>926380.75978792994</v>
      </c>
      <c r="CH28" s="22">
        <f ca="1">'Trial 1'!CH36</f>
        <v>925842.9692870127</v>
      </c>
      <c r="CI28" s="22">
        <f ca="1">'Trial 1'!CI36</f>
        <v>925520.67272283358</v>
      </c>
      <c r="CJ28" s="22">
        <f ca="1">'Trial 1'!CJ36</f>
        <v>925091.99845911434</v>
      </c>
      <c r="CK28" s="22">
        <f ca="1">'Trial 1'!CK36</f>
        <v>924604.2216296494</v>
      </c>
      <c r="CL28" s="22">
        <f ca="1">'Trial 1'!CL36</f>
        <v>924117.16253014468</v>
      </c>
      <c r="CM28" s="22">
        <f ca="1">'Trial 1'!CM36</f>
        <v>923625.4211353861</v>
      </c>
      <c r="CN28" s="23">
        <f ca="1">SUM('Trial 1'!CB36:CM36)</f>
        <v>11114056.907897621</v>
      </c>
      <c r="CO28" s="22">
        <f ca="1">'Trial 1'!CO36</f>
        <v>923304.29794042313</v>
      </c>
      <c r="CP28" s="22">
        <f ca="1">'Trial 1'!CP36</f>
        <v>922852.48566191795</v>
      </c>
      <c r="CQ28" s="22">
        <f ca="1">'Trial 1'!CQ36</f>
        <v>922329.28029171342</v>
      </c>
      <c r="CR28" s="22">
        <f ca="1">'Trial 1'!CR36</f>
        <v>921948.87329008349</v>
      </c>
      <c r="CS28" s="22">
        <f ca="1">'Trial 1'!CS36</f>
        <v>921529.0079775051</v>
      </c>
      <c r="CT28" s="22">
        <f ca="1">'Trial 1'!CT36</f>
        <v>921005.53711743839</v>
      </c>
      <c r="CU28" s="22">
        <f ca="1">'Trial 1'!CU36</f>
        <v>920588.35300120572</v>
      </c>
      <c r="CV28" s="22">
        <f ca="1">'Trial 1'!CV36</f>
        <v>920267.6886414726</v>
      </c>
      <c r="CW28" s="22">
        <f ca="1">'Trial 1'!CW36</f>
        <v>919799.72151681513</v>
      </c>
      <c r="CX28" s="22">
        <f ca="1">'Trial 1'!CX36</f>
        <v>919293.04080179334</v>
      </c>
      <c r="CY28" s="22">
        <f ca="1">'Trial 1'!CY36</f>
        <v>918817.10875899054</v>
      </c>
      <c r="CZ28" s="22">
        <f ca="1">'Trial 1'!CZ36</f>
        <v>918451.75572642661</v>
      </c>
      <c r="DA28" s="23">
        <f ca="1">SUM('Trial 1'!CO36:CZ36)</f>
        <v>11050187.150725784</v>
      </c>
      <c r="DB28" s="22">
        <f ca="1">'Trial 1'!DB36</f>
        <v>918065.39848186146</v>
      </c>
      <c r="DC28" s="22">
        <f ca="1">'Trial 1'!DC36</f>
        <v>917490.30658466928</v>
      </c>
      <c r="DD28" s="22">
        <f ca="1">'Trial 1'!DD36</f>
        <v>917098.95671909035</v>
      </c>
      <c r="DE28" s="22">
        <f ca="1">'Trial 1'!DE36</f>
        <v>916689.44119354757</v>
      </c>
      <c r="DF28" s="22">
        <f ca="1">'Trial 1'!DF36</f>
        <v>916270.86556551221</v>
      </c>
      <c r="DG28" s="22">
        <f ca="1">'Trial 1'!DG36</f>
        <v>915880.17580050963</v>
      </c>
      <c r="DH28" s="22">
        <f ca="1">'Trial 1'!DH36</f>
        <v>915515.72329203482</v>
      </c>
      <c r="DI28" s="22">
        <f ca="1">'Trial 1'!DI36</f>
        <v>915056.74542944774</v>
      </c>
      <c r="DJ28" s="22">
        <f ca="1">'Trial 1'!DJ36</f>
        <v>914607.72613805125</v>
      </c>
      <c r="DK28" s="22">
        <f ca="1">'Trial 1'!DK36</f>
        <v>914110.87826187699</v>
      </c>
      <c r="DL28" s="22">
        <f ca="1">'Trial 1'!DL36</f>
        <v>913691.16463533905</v>
      </c>
      <c r="DM28" s="22">
        <f ca="1">'Trial 1'!DM36</f>
        <v>913220.1816217337</v>
      </c>
      <c r="DN28" s="23">
        <f ca="1">SUM('Trial 1'!DB36:DM36)</f>
        <v>10987697.563723676</v>
      </c>
      <c r="DO28" s="22">
        <f ca="1">'Trial 1'!DO36</f>
        <v>912840.18271729234</v>
      </c>
      <c r="DP28" s="22">
        <f ca="1">'Trial 1'!DP36</f>
        <v>912503.38769835443</v>
      </c>
      <c r="DQ28" s="22">
        <f ca="1">'Trial 1'!DQ36</f>
        <v>912167.17875035084</v>
      </c>
      <c r="DR28" s="22">
        <f ca="1">'Trial 1'!DR36</f>
        <v>911872.5689305343</v>
      </c>
      <c r="DS28" s="22">
        <f ca="1">'Trial 1'!DS36</f>
        <v>911501.1920643124</v>
      </c>
      <c r="DT28" s="22">
        <f ca="1">'Trial 1'!DT36</f>
        <v>911080.99459403811</v>
      </c>
      <c r="DU28" s="22">
        <f ca="1">'Trial 1'!DU36</f>
        <v>910760.06065425707</v>
      </c>
      <c r="DV28" s="22">
        <f ca="1">'Trial 1'!DV36</f>
        <v>910333.57006930315</v>
      </c>
      <c r="DW28" s="22">
        <f ca="1">'Trial 1'!DW36</f>
        <v>909932.30273869459</v>
      </c>
      <c r="DX28" s="22">
        <f ca="1">'Trial 1'!DX36</f>
        <v>909646.36146827578</v>
      </c>
      <c r="DY28" s="22">
        <f ca="1">'Trial 1'!DY36</f>
        <v>909246.3053652402</v>
      </c>
      <c r="DZ28" s="22">
        <f ca="1">'Trial 1'!DZ36</f>
        <v>908908.35719498724</v>
      </c>
      <c r="EA28" s="23">
        <f ca="1">SUM('Trial 1'!DO36:DZ36)</f>
        <v>10930792.462245641</v>
      </c>
      <c r="EB28" s="22">
        <f ca="1">'Trial 1'!EB36</f>
        <v>908490.24393642158</v>
      </c>
      <c r="EC28" s="22">
        <f ca="1">'Trial 1'!EC36</f>
        <v>908136.77881610463</v>
      </c>
      <c r="ED28" s="22">
        <f ca="1">'Trial 1'!ED36</f>
        <v>907772.97832018672</v>
      </c>
      <c r="EE28" s="22">
        <f ca="1">'Trial 1'!EE36</f>
        <v>907368.7894509217</v>
      </c>
      <c r="EF28" s="22">
        <f ca="1">'Trial 1'!EF36</f>
        <v>906934.4892731182</v>
      </c>
      <c r="EG28" s="22">
        <f ca="1">'Trial 1'!EG36</f>
        <v>906541.75204991642</v>
      </c>
      <c r="EH28" s="22">
        <f ca="1">'Trial 1'!EH36</f>
        <v>906050.32591283764</v>
      </c>
      <c r="EI28" s="22">
        <f ca="1">'Trial 1'!EI36</f>
        <v>905592.10958957928</v>
      </c>
      <c r="EJ28" s="22">
        <f ca="1">'Trial 1'!EJ36</f>
        <v>905048.09434845729</v>
      </c>
      <c r="EK28" s="22">
        <f ca="1">'Trial 1'!EK36</f>
        <v>904623.32913795626</v>
      </c>
      <c r="EL28" s="22">
        <f ca="1">'Trial 1'!EL36</f>
        <v>904195.77793881681</v>
      </c>
      <c r="EM28" s="22">
        <f ca="1">'Trial 1'!EM36</f>
        <v>903803.76809634897</v>
      </c>
      <c r="EN28" s="23">
        <f ca="1">SUM('Trial 1'!EB36:EM36)</f>
        <v>10874558.436870666</v>
      </c>
    </row>
    <row r="29" spans="1:144" ht="12.75" customHeight="1">
      <c r="A29" s="11" t="str">
        <f>Labels!B97</f>
        <v>Trial 02</v>
      </c>
      <c r="B29" s="24">
        <f>'Trial 2'!B36</f>
        <v>963388.68108289549</v>
      </c>
      <c r="C29" s="24">
        <f ca="1">'Trial 2'!C36</f>
        <v>962835.38897158368</v>
      </c>
      <c r="D29" s="24">
        <f ca="1">'Trial 2'!D36</f>
        <v>962078.09439203399</v>
      </c>
      <c r="E29" s="24">
        <f ca="1">'Trial 2'!E36</f>
        <v>961550.50628495205</v>
      </c>
      <c r="F29" s="24">
        <f ca="1">'Trial 2'!F36</f>
        <v>960954.62773892807</v>
      </c>
      <c r="G29" s="24">
        <f ca="1">'Trial 2'!G36</f>
        <v>960353.37684197119</v>
      </c>
      <c r="H29" s="24">
        <f ca="1">'Trial 2'!H36</f>
        <v>959686.2719015961</v>
      </c>
      <c r="I29" s="24">
        <f ca="1">'Trial 2'!I36</f>
        <v>959174.11578718584</v>
      </c>
      <c r="J29" s="24">
        <f ca="1">'Trial 2'!J36</f>
        <v>958594.48210395151</v>
      </c>
      <c r="K29" s="24">
        <f ca="1">'Trial 2'!K36</f>
        <v>958088.22928893613</v>
      </c>
      <c r="L29" s="24">
        <f ca="1">'Trial 2'!L36</f>
        <v>957521.62373460154</v>
      </c>
      <c r="M29" s="24">
        <f ca="1">'Trial 2'!M36</f>
        <v>957023.61723997199</v>
      </c>
      <c r="N29" s="25">
        <f ca="1">SUM('Trial 2'!B36:M36)</f>
        <v>11521249.015368607</v>
      </c>
      <c r="O29" s="24">
        <f ca="1">'Trial 2'!O36</f>
        <v>956516.0192172731</v>
      </c>
      <c r="P29" s="24">
        <f ca="1">'Trial 2'!P36</f>
        <v>955934.09643293393</v>
      </c>
      <c r="Q29" s="24">
        <f ca="1">'Trial 2'!Q36</f>
        <v>955357.12571641442</v>
      </c>
      <c r="R29" s="24">
        <f ca="1">'Trial 2'!R36</f>
        <v>954791.41433707182</v>
      </c>
      <c r="S29" s="24">
        <f ca="1">'Trial 2'!S36</f>
        <v>954311.54532995203</v>
      </c>
      <c r="T29" s="24">
        <f ca="1">'Trial 2'!T36</f>
        <v>953838.12361248548</v>
      </c>
      <c r="U29" s="24">
        <f ca="1">'Trial 2'!U36</f>
        <v>953243.27875974204</v>
      </c>
      <c r="V29" s="24">
        <f ca="1">'Trial 2'!V36</f>
        <v>952793.0039635055</v>
      </c>
      <c r="W29" s="24">
        <f ca="1">'Trial 2'!W36</f>
        <v>952360.98279525025</v>
      </c>
      <c r="X29" s="24">
        <f ca="1">'Trial 2'!X36</f>
        <v>951959.95915291656</v>
      </c>
      <c r="Y29" s="24">
        <f ca="1">'Trial 2'!Y36</f>
        <v>951460.58501742547</v>
      </c>
      <c r="Z29" s="24">
        <f ca="1">'Trial 2'!Z36</f>
        <v>951086.50939578819</v>
      </c>
      <c r="AA29" s="25">
        <f ca="1">SUM('Trial 2'!O36:Z36)</f>
        <v>11443652.64373076</v>
      </c>
      <c r="AB29" s="24">
        <f ca="1">'Trial 2'!AB36</f>
        <v>950535.22219618817</v>
      </c>
      <c r="AC29" s="24">
        <f ca="1">'Trial 2'!AC36</f>
        <v>950169.30523685843</v>
      </c>
      <c r="AD29" s="24">
        <f ca="1">'Trial 2'!AD36</f>
        <v>949644.51285084302</v>
      </c>
      <c r="AE29" s="24">
        <f ca="1">'Trial 2'!AE36</f>
        <v>949207.13009469374</v>
      </c>
      <c r="AF29" s="24">
        <f ca="1">'Trial 2'!AF36</f>
        <v>948793.93664662936</v>
      </c>
      <c r="AG29" s="24">
        <f ca="1">'Trial 2'!AG36</f>
        <v>948235.71942399302</v>
      </c>
      <c r="AH29" s="24">
        <f ca="1">'Trial 2'!AH36</f>
        <v>947643.80846375285</v>
      </c>
      <c r="AI29" s="24">
        <f ca="1">'Trial 2'!AI36</f>
        <v>947107.15272117662</v>
      </c>
      <c r="AJ29" s="24">
        <f ca="1">'Trial 2'!AJ36</f>
        <v>946664.04365409736</v>
      </c>
      <c r="AK29" s="24">
        <f ca="1">'Trial 2'!AK36</f>
        <v>946144.47032701294</v>
      </c>
      <c r="AL29" s="24">
        <f ca="1">'Trial 2'!AL36</f>
        <v>945577.04997731606</v>
      </c>
      <c r="AM29" s="24">
        <f ca="1">'Trial 2'!AM36</f>
        <v>945027.27258872811</v>
      </c>
      <c r="AN29" s="25">
        <f ca="1">SUM('Trial 2'!AB36:AM36)</f>
        <v>11374749.624181289</v>
      </c>
      <c r="AO29" s="24">
        <f ca="1">'Trial 2'!AO36</f>
        <v>944434.23077851592</v>
      </c>
      <c r="AP29" s="24">
        <f ca="1">'Trial 2'!AP36</f>
        <v>944056.98129868857</v>
      </c>
      <c r="AQ29" s="24">
        <f ca="1">'Trial 2'!AQ36</f>
        <v>943632.30888969731</v>
      </c>
      <c r="AR29" s="24">
        <f ca="1">'Trial 2'!AR36</f>
        <v>943155.55919565167</v>
      </c>
      <c r="AS29" s="24">
        <f ca="1">'Trial 2'!AS36</f>
        <v>942775.48125039565</v>
      </c>
      <c r="AT29" s="24">
        <f ca="1">'Trial 2'!AT36</f>
        <v>942261.50790381047</v>
      </c>
      <c r="AU29" s="24">
        <f ca="1">'Trial 2'!AU36</f>
        <v>941821.14726915397</v>
      </c>
      <c r="AV29" s="24">
        <f ca="1">'Trial 2'!AV36</f>
        <v>941399.93860959716</v>
      </c>
      <c r="AW29" s="24">
        <f ca="1">'Trial 2'!AW36</f>
        <v>940883.91263208829</v>
      </c>
      <c r="AX29" s="24">
        <f ca="1">'Trial 2'!AX36</f>
        <v>940403.86898265267</v>
      </c>
      <c r="AY29" s="24">
        <f ca="1">'Trial 2'!AY36</f>
        <v>940001.17770891299</v>
      </c>
      <c r="AZ29" s="24">
        <f ca="1">'Trial 2'!AZ36</f>
        <v>939694.83569867734</v>
      </c>
      <c r="BA29" s="25">
        <f ca="1">SUM('Trial 2'!AO36:AZ36)</f>
        <v>11304520.950217841</v>
      </c>
      <c r="BB29" s="24">
        <f ca="1">'Trial 2'!BB36</f>
        <v>939175.25196258083</v>
      </c>
      <c r="BC29" s="24">
        <f ca="1">'Trial 2'!BC36</f>
        <v>938778.70523710991</v>
      </c>
      <c r="BD29" s="24">
        <f ca="1">'Trial 2'!BD36</f>
        <v>938305.79945470556</v>
      </c>
      <c r="BE29" s="24">
        <f ca="1">'Trial 2'!BE36</f>
        <v>937809.55667014513</v>
      </c>
      <c r="BF29" s="24">
        <f ca="1">'Trial 2'!BF36</f>
        <v>937456.35540963337</v>
      </c>
      <c r="BG29" s="24">
        <f ca="1">'Trial 2'!BG36</f>
        <v>936953.14465058991</v>
      </c>
      <c r="BH29" s="24">
        <f ca="1">'Trial 2'!BH36</f>
        <v>936589.80186792533</v>
      </c>
      <c r="BI29" s="24">
        <f ca="1">'Trial 2'!BI36</f>
        <v>936058.89588918583</v>
      </c>
      <c r="BJ29" s="24">
        <f ca="1">'Trial 2'!BJ36</f>
        <v>935601.81891276909</v>
      </c>
      <c r="BK29" s="24">
        <f ca="1">'Trial 2'!BK36</f>
        <v>935147.37701348762</v>
      </c>
      <c r="BL29" s="24">
        <f ca="1">'Trial 2'!BL36</f>
        <v>934743.81273802673</v>
      </c>
      <c r="BM29" s="24">
        <f ca="1">'Trial 2'!BM36</f>
        <v>934219.49317789136</v>
      </c>
      <c r="BN29" s="25">
        <f ca="1">SUM('Trial 2'!BB36:BM36)</f>
        <v>11240840.01298405</v>
      </c>
      <c r="BO29" s="24">
        <f ca="1">'Trial 2'!BO36</f>
        <v>933849.87171903311</v>
      </c>
      <c r="BP29" s="24">
        <f ca="1">'Trial 2'!BP36</f>
        <v>933299.72954755323</v>
      </c>
      <c r="BQ29" s="24">
        <f ca="1">'Trial 2'!BQ36</f>
        <v>932839.9834162005</v>
      </c>
      <c r="BR29" s="24">
        <f ca="1">'Trial 2'!BR36</f>
        <v>932347.10485901451</v>
      </c>
      <c r="BS29" s="24">
        <f ca="1">'Trial 2'!BS36</f>
        <v>931943.04472679505</v>
      </c>
      <c r="BT29" s="24">
        <f ca="1">'Trial 2'!BT36</f>
        <v>931522.12999149784</v>
      </c>
      <c r="BU29" s="24">
        <f ca="1">'Trial 2'!BU36</f>
        <v>931168.89167443174</v>
      </c>
      <c r="BV29" s="24">
        <f ca="1">'Trial 2'!BV36</f>
        <v>930770.51711743604</v>
      </c>
      <c r="BW29" s="24">
        <f ca="1">'Trial 2'!BW36</f>
        <v>930392.72454015538</v>
      </c>
      <c r="BX29" s="24">
        <f ca="1">'Trial 2'!BX36</f>
        <v>929919.99663591734</v>
      </c>
      <c r="BY29" s="24">
        <f ca="1">'Trial 2'!BY36</f>
        <v>929525.67460844771</v>
      </c>
      <c r="BZ29" s="24">
        <f ca="1">'Trial 2'!BZ36</f>
        <v>929142.66608649387</v>
      </c>
      <c r="CA29" s="25">
        <f ca="1">SUM('Trial 2'!BO36:BZ36)</f>
        <v>11176722.334922977</v>
      </c>
      <c r="CB29" s="24">
        <f ca="1">'Trial 2'!CB36</f>
        <v>928669.90157582506</v>
      </c>
      <c r="CC29" s="24">
        <f ca="1">'Trial 2'!CC36</f>
        <v>928221.78895521234</v>
      </c>
      <c r="CD29" s="24">
        <f ca="1">'Trial 2'!CD36</f>
        <v>927785.83936410863</v>
      </c>
      <c r="CE29" s="24">
        <f ca="1">'Trial 2'!CE36</f>
        <v>927291.78225013381</v>
      </c>
      <c r="CF29" s="24">
        <f ca="1">'Trial 2'!CF36</f>
        <v>926920.74832541309</v>
      </c>
      <c r="CG29" s="24">
        <f ca="1">'Trial 2'!CG36</f>
        <v>926538.04261110327</v>
      </c>
      <c r="CH29" s="24">
        <f ca="1">'Trial 2'!CH36</f>
        <v>926135.67262459174</v>
      </c>
      <c r="CI29" s="24">
        <f ca="1">'Trial 2'!CI36</f>
        <v>925769.30277893238</v>
      </c>
      <c r="CJ29" s="24">
        <f ca="1">'Trial 2'!CJ36</f>
        <v>925194.11717201653</v>
      </c>
      <c r="CK29" s="24">
        <f ca="1">'Trial 2'!CK36</f>
        <v>924724.86535654764</v>
      </c>
      <c r="CL29" s="24">
        <f ca="1">'Trial 2'!CL36</f>
        <v>924264.62737978937</v>
      </c>
      <c r="CM29" s="24">
        <f ca="1">'Trial 2'!CM36</f>
        <v>923841.76629489439</v>
      </c>
      <c r="CN29" s="25">
        <f ca="1">SUM('Trial 2'!CB36:CM36)</f>
        <v>11115358.45468857</v>
      </c>
      <c r="CO29" s="24">
        <f ca="1">'Trial 2'!CO36</f>
        <v>923322.82275073056</v>
      </c>
      <c r="CP29" s="24">
        <f ca="1">'Trial 2'!CP36</f>
        <v>922877.03751816333</v>
      </c>
      <c r="CQ29" s="24">
        <f ca="1">'Trial 2'!CQ36</f>
        <v>922529.66176259646</v>
      </c>
      <c r="CR29" s="24">
        <f ca="1">'Trial 2'!CR36</f>
        <v>922092.16506099573</v>
      </c>
      <c r="CS29" s="24">
        <f ca="1">'Trial 2'!CS36</f>
        <v>921638.92237265222</v>
      </c>
      <c r="CT29" s="24">
        <f ca="1">'Trial 2'!CT36</f>
        <v>921112.58201095543</v>
      </c>
      <c r="CU29" s="24">
        <f ca="1">'Trial 2'!CU36</f>
        <v>920618.63896878576</v>
      </c>
      <c r="CV29" s="24">
        <f ca="1">'Trial 2'!CV36</f>
        <v>920211.06870508019</v>
      </c>
      <c r="CW29" s="24">
        <f ca="1">'Trial 2'!CW36</f>
        <v>919779.68662651547</v>
      </c>
      <c r="CX29" s="24">
        <f ca="1">'Trial 2'!CX36</f>
        <v>919342.86616221967</v>
      </c>
      <c r="CY29" s="24">
        <f ca="1">'Trial 2'!CY36</f>
        <v>918961.69217449857</v>
      </c>
      <c r="CZ29" s="24">
        <f ca="1">'Trial 2'!CZ36</f>
        <v>918343.42238109186</v>
      </c>
      <c r="DA29" s="25">
        <f ca="1">SUM('Trial 2'!CO36:CZ36)</f>
        <v>11050830.566494284</v>
      </c>
      <c r="DB29" s="24">
        <f ca="1">'Trial 2'!DB36</f>
        <v>917796.30088769179</v>
      </c>
      <c r="DC29" s="24">
        <f ca="1">'Trial 2'!DC36</f>
        <v>917285.12997363124</v>
      </c>
      <c r="DD29" s="24">
        <f ca="1">'Trial 2'!DD36</f>
        <v>916879.24138256081</v>
      </c>
      <c r="DE29" s="24">
        <f ca="1">'Trial 2'!DE36</f>
        <v>916360.45448975021</v>
      </c>
      <c r="DF29" s="24">
        <f ca="1">'Trial 2'!DF36</f>
        <v>916025.0895213465</v>
      </c>
      <c r="DG29" s="24">
        <f ca="1">'Trial 2'!DG36</f>
        <v>915533.54460101703</v>
      </c>
      <c r="DH29" s="24">
        <f ca="1">'Trial 2'!DH36</f>
        <v>915133.67446034378</v>
      </c>
      <c r="DI29" s="24">
        <f ca="1">'Trial 2'!DI36</f>
        <v>914803.71489468461</v>
      </c>
      <c r="DJ29" s="24">
        <f ca="1">'Trial 2'!DJ36</f>
        <v>914233.05979458231</v>
      </c>
      <c r="DK29" s="24">
        <f ca="1">'Trial 2'!DK36</f>
        <v>913716.87510434596</v>
      </c>
      <c r="DL29" s="24">
        <f ca="1">'Trial 2'!DL36</f>
        <v>913294.82196639641</v>
      </c>
      <c r="DM29" s="24">
        <f ca="1">'Trial 2'!DM36</f>
        <v>912763.67170421884</v>
      </c>
      <c r="DN29" s="25">
        <f ca="1">SUM('Trial 2'!DB36:DM36)</f>
        <v>10983825.578780571</v>
      </c>
      <c r="DO29" s="24">
        <f ca="1">'Trial 2'!DO36</f>
        <v>912299.69632623345</v>
      </c>
      <c r="DP29" s="24">
        <f ca="1">'Trial 2'!DP36</f>
        <v>911855.49072596617</v>
      </c>
      <c r="DQ29" s="24">
        <f ca="1">'Trial 2'!DQ36</f>
        <v>911360.44868062472</v>
      </c>
      <c r="DR29" s="24">
        <f ca="1">'Trial 2'!DR36</f>
        <v>910945.95937349531</v>
      </c>
      <c r="DS29" s="24">
        <f ca="1">'Trial 2'!DS36</f>
        <v>910338.8188723257</v>
      </c>
      <c r="DT29" s="24">
        <f ca="1">'Trial 2'!DT36</f>
        <v>909916.32278853178</v>
      </c>
      <c r="DU29" s="24">
        <f ca="1">'Trial 2'!DU36</f>
        <v>909422.58204936609</v>
      </c>
      <c r="DV29" s="24">
        <f ca="1">'Trial 2'!DV36</f>
        <v>909042.8672438917</v>
      </c>
      <c r="DW29" s="24">
        <f ca="1">'Trial 2'!DW36</f>
        <v>908618.91448977392</v>
      </c>
      <c r="DX29" s="24">
        <f ca="1">'Trial 2'!DX36</f>
        <v>908291.87765895855</v>
      </c>
      <c r="DY29" s="24">
        <f ca="1">'Trial 2'!DY36</f>
        <v>907772.98129367514</v>
      </c>
      <c r="DZ29" s="24">
        <f ca="1">'Trial 2'!DZ36</f>
        <v>907444.59909884806</v>
      </c>
      <c r="EA29" s="25">
        <f ca="1">SUM('Trial 2'!DO36:DZ36)</f>
        <v>10917310.55860169</v>
      </c>
      <c r="EB29" s="24">
        <f ca="1">'Trial 2'!EB36</f>
        <v>907090.60361556557</v>
      </c>
      <c r="EC29" s="24">
        <f ca="1">'Trial 2'!EC36</f>
        <v>906721.02695388801</v>
      </c>
      <c r="ED29" s="24">
        <f ca="1">'Trial 2'!ED36</f>
        <v>906239.66966314567</v>
      </c>
      <c r="EE29" s="24">
        <f ca="1">'Trial 2'!EE36</f>
        <v>905830.62966920319</v>
      </c>
      <c r="EF29" s="24">
        <f ca="1">'Trial 2'!EF36</f>
        <v>905437.12421710638</v>
      </c>
      <c r="EG29" s="24">
        <f ca="1">'Trial 2'!EG36</f>
        <v>904995.49131724925</v>
      </c>
      <c r="EH29" s="24">
        <f ca="1">'Trial 2'!EH36</f>
        <v>904568.33658776246</v>
      </c>
      <c r="EI29" s="24">
        <f ca="1">'Trial 2'!EI36</f>
        <v>904161.50888768479</v>
      </c>
      <c r="EJ29" s="24">
        <f ca="1">'Trial 2'!EJ36</f>
        <v>903796.3623029755</v>
      </c>
      <c r="EK29" s="24">
        <f ca="1">'Trial 2'!EK36</f>
        <v>903376.22650663962</v>
      </c>
      <c r="EL29" s="24">
        <f ca="1">'Trial 2'!EL36</f>
        <v>902938.05053386209</v>
      </c>
      <c r="EM29" s="24">
        <f ca="1">'Trial 2'!EM36</f>
        <v>902498.02202851244</v>
      </c>
      <c r="EN29" s="25">
        <f ca="1">SUM('Trial 2'!EB36:EM36)</f>
        <v>10857653.052283596</v>
      </c>
    </row>
    <row r="30" spans="1:144" ht="12.75" customHeight="1">
      <c r="A30" s="11" t="str">
        <f>Labels!B98</f>
        <v>Trial 03</v>
      </c>
      <c r="B30" s="24">
        <f>'Trial 3'!B36</f>
        <v>963388.68108289549</v>
      </c>
      <c r="C30" s="24">
        <f ca="1">'Trial 3'!C36</f>
        <v>962680.02101271157</v>
      </c>
      <c r="D30" s="24">
        <f ca="1">'Trial 3'!D36</f>
        <v>962077.39287861914</v>
      </c>
      <c r="E30" s="24">
        <f ca="1">'Trial 3'!E36</f>
        <v>961521.05803856428</v>
      </c>
      <c r="F30" s="24">
        <f ca="1">'Trial 3'!F36</f>
        <v>961022.32218724594</v>
      </c>
      <c r="G30" s="24">
        <f ca="1">'Trial 3'!G36</f>
        <v>960416.31735549145</v>
      </c>
      <c r="H30" s="24">
        <f ca="1">'Trial 3'!H36</f>
        <v>959858.89144379436</v>
      </c>
      <c r="I30" s="24">
        <f ca="1">'Trial 3'!I36</f>
        <v>959266.77292282868</v>
      </c>
      <c r="J30" s="24">
        <f ca="1">'Trial 3'!J36</f>
        <v>958638.87803722057</v>
      </c>
      <c r="K30" s="24">
        <f ca="1">'Trial 3'!K36</f>
        <v>957993.35505800229</v>
      </c>
      <c r="L30" s="24">
        <f ca="1">'Trial 3'!L36</f>
        <v>957584.20931784518</v>
      </c>
      <c r="M30" s="24">
        <f ca="1">'Trial 3'!M36</f>
        <v>957069.14045153069</v>
      </c>
      <c r="N30" s="25">
        <f ca="1">SUM('Trial 3'!B36:M36)</f>
        <v>11521517.039786747</v>
      </c>
      <c r="O30" s="24">
        <f ca="1">'Trial 3'!O36</f>
        <v>956612.23281302967</v>
      </c>
      <c r="P30" s="24">
        <f ca="1">'Trial 3'!P36</f>
        <v>956091.19708722492</v>
      </c>
      <c r="Q30" s="24">
        <f ca="1">'Trial 3'!Q36</f>
        <v>955566.57071816979</v>
      </c>
      <c r="R30" s="24">
        <f ca="1">'Trial 3'!R36</f>
        <v>955094.78227573703</v>
      </c>
      <c r="S30" s="24">
        <f ca="1">'Trial 3'!S36</f>
        <v>954629.5259573278</v>
      </c>
      <c r="T30" s="24">
        <f ca="1">'Trial 3'!T36</f>
        <v>954144.60536281299</v>
      </c>
      <c r="U30" s="24">
        <f ca="1">'Trial 3'!U36</f>
        <v>953736.8672567145</v>
      </c>
      <c r="V30" s="24">
        <f ca="1">'Trial 3'!V36</f>
        <v>953194.69317538536</v>
      </c>
      <c r="W30" s="24">
        <f ca="1">'Trial 3'!W36</f>
        <v>952805.82301426586</v>
      </c>
      <c r="X30" s="24">
        <f ca="1">'Trial 3'!X36</f>
        <v>952270.79005296703</v>
      </c>
      <c r="Y30" s="24">
        <f ca="1">'Trial 3'!Y36</f>
        <v>951906.64454267814</v>
      </c>
      <c r="Z30" s="24">
        <f ca="1">'Trial 3'!Z36</f>
        <v>951472.56259955745</v>
      </c>
      <c r="AA30" s="25">
        <f ca="1">SUM('Trial 3'!O36:Z36)</f>
        <v>11447526.29485587</v>
      </c>
      <c r="AB30" s="24">
        <f ca="1">'Trial 3'!AB36</f>
        <v>950838.80301149969</v>
      </c>
      <c r="AC30" s="24">
        <f ca="1">'Trial 3'!AC36</f>
        <v>950356.74274776445</v>
      </c>
      <c r="AD30" s="24">
        <f ca="1">'Trial 3'!AD36</f>
        <v>949956.85070003069</v>
      </c>
      <c r="AE30" s="24">
        <f ca="1">'Trial 3'!AE36</f>
        <v>949543.42806845659</v>
      </c>
      <c r="AF30" s="24">
        <f ca="1">'Trial 3'!AF36</f>
        <v>948951.59341711865</v>
      </c>
      <c r="AG30" s="24">
        <f ca="1">'Trial 3'!AG36</f>
        <v>948421.86176171049</v>
      </c>
      <c r="AH30" s="24">
        <f ca="1">'Trial 3'!AH36</f>
        <v>947750.03623198799</v>
      </c>
      <c r="AI30" s="24">
        <f ca="1">'Trial 3'!AI36</f>
        <v>947309.35047441116</v>
      </c>
      <c r="AJ30" s="24">
        <f ca="1">'Trial 3'!AJ36</f>
        <v>946809.69828141155</v>
      </c>
      <c r="AK30" s="24">
        <f ca="1">'Trial 3'!AK36</f>
        <v>946406.98805847776</v>
      </c>
      <c r="AL30" s="24">
        <f ca="1">'Trial 3'!AL36</f>
        <v>945941.38846918661</v>
      </c>
      <c r="AM30" s="24">
        <f ca="1">'Trial 3'!AM36</f>
        <v>945569.5185515933</v>
      </c>
      <c r="AN30" s="25">
        <f ca="1">SUM('Trial 3'!AB36:AM36)</f>
        <v>11377856.259773647</v>
      </c>
      <c r="AO30" s="24">
        <f ca="1">'Trial 3'!AO36</f>
        <v>945005.85699272039</v>
      </c>
      <c r="AP30" s="24">
        <f ca="1">'Trial 3'!AP36</f>
        <v>944342.24950688297</v>
      </c>
      <c r="AQ30" s="24">
        <f ca="1">'Trial 3'!AQ36</f>
        <v>943931.99250693724</v>
      </c>
      <c r="AR30" s="24">
        <f ca="1">'Trial 3'!AR36</f>
        <v>943439.99626749975</v>
      </c>
      <c r="AS30" s="24">
        <f ca="1">'Trial 3'!AS36</f>
        <v>943073.84871992574</v>
      </c>
      <c r="AT30" s="24">
        <f ca="1">'Trial 3'!AT36</f>
        <v>942698.94286005606</v>
      </c>
      <c r="AU30" s="24">
        <f ca="1">'Trial 3'!AU36</f>
        <v>942238.39690522093</v>
      </c>
      <c r="AV30" s="24">
        <f ca="1">'Trial 3'!AV36</f>
        <v>941860.14347138244</v>
      </c>
      <c r="AW30" s="24">
        <f ca="1">'Trial 3'!AW36</f>
        <v>941458.93531909969</v>
      </c>
      <c r="AX30" s="24">
        <f ca="1">'Trial 3'!AX36</f>
        <v>940912.37907163624</v>
      </c>
      <c r="AY30" s="24">
        <f ca="1">'Trial 3'!AY36</f>
        <v>940396.6960922383</v>
      </c>
      <c r="AZ30" s="24">
        <f ca="1">'Trial 3'!AZ36</f>
        <v>939984.68119304185</v>
      </c>
      <c r="BA30" s="25">
        <f ca="1">SUM('Trial 3'!AO36:AZ36)</f>
        <v>11309344.118906643</v>
      </c>
      <c r="BB30" s="24">
        <f ca="1">'Trial 3'!BB36</f>
        <v>939556.70559729578</v>
      </c>
      <c r="BC30" s="24">
        <f ca="1">'Trial 3'!BC36</f>
        <v>938999.56159472861</v>
      </c>
      <c r="BD30" s="24">
        <f ca="1">'Trial 3'!BD36</f>
        <v>938473.90071314771</v>
      </c>
      <c r="BE30" s="24">
        <f ca="1">'Trial 3'!BE36</f>
        <v>938007.55057035387</v>
      </c>
      <c r="BF30" s="24">
        <f ca="1">'Trial 3'!BF36</f>
        <v>937686.2455507355</v>
      </c>
      <c r="BG30" s="24">
        <f ca="1">'Trial 3'!BG36</f>
        <v>937181.65266077523</v>
      </c>
      <c r="BH30" s="24">
        <f ca="1">'Trial 3'!BH36</f>
        <v>936648.14080309984</v>
      </c>
      <c r="BI30" s="24">
        <f ca="1">'Trial 3'!BI36</f>
        <v>936190.13658870477</v>
      </c>
      <c r="BJ30" s="24">
        <f ca="1">'Trial 3'!BJ36</f>
        <v>935650.57375746546</v>
      </c>
      <c r="BK30" s="24">
        <f ca="1">'Trial 3'!BK36</f>
        <v>935148.73684946331</v>
      </c>
      <c r="BL30" s="24">
        <f ca="1">'Trial 3'!BL36</f>
        <v>934849.83085303311</v>
      </c>
      <c r="BM30" s="24">
        <f ca="1">'Trial 3'!BM36</f>
        <v>934420.30632068205</v>
      </c>
      <c r="BN30" s="25">
        <f ca="1">SUM('Trial 3'!BB36:BM36)</f>
        <v>11242813.341859484</v>
      </c>
      <c r="BO30" s="24">
        <f ca="1">'Trial 3'!BO36</f>
        <v>933971.55923032423</v>
      </c>
      <c r="BP30" s="24">
        <f ca="1">'Trial 3'!BP36</f>
        <v>933602.74465355556</v>
      </c>
      <c r="BQ30" s="24">
        <f ca="1">'Trial 3'!BQ36</f>
        <v>933206.37386456796</v>
      </c>
      <c r="BR30" s="24">
        <f ca="1">'Trial 3'!BR36</f>
        <v>932809.58514489024</v>
      </c>
      <c r="BS30" s="24">
        <f ca="1">'Trial 3'!BS36</f>
        <v>932418.29990905814</v>
      </c>
      <c r="BT30" s="24">
        <f ca="1">'Trial 3'!BT36</f>
        <v>931975.83235054184</v>
      </c>
      <c r="BU30" s="24">
        <f ca="1">'Trial 3'!BU36</f>
        <v>931473.70913551771</v>
      </c>
      <c r="BV30" s="24">
        <f ca="1">'Trial 3'!BV36</f>
        <v>931152.29763295455</v>
      </c>
      <c r="BW30" s="24">
        <f ca="1">'Trial 3'!BW36</f>
        <v>930619.12645244971</v>
      </c>
      <c r="BX30" s="24">
        <f ca="1">'Trial 3'!BX36</f>
        <v>930211.18835699302</v>
      </c>
      <c r="BY30" s="24">
        <f ca="1">'Trial 3'!BY36</f>
        <v>929699.24408732029</v>
      </c>
      <c r="BZ30" s="24">
        <f ca="1">'Trial 3'!BZ36</f>
        <v>929333.51768955833</v>
      </c>
      <c r="CA30" s="25">
        <f ca="1">SUM('Trial 3'!BO36:BZ36)</f>
        <v>11180473.478507731</v>
      </c>
      <c r="CB30" s="24">
        <f ca="1">'Trial 3'!CB36</f>
        <v>928799.60773707076</v>
      </c>
      <c r="CC30" s="24">
        <f ca="1">'Trial 3'!CC36</f>
        <v>928233.05318368948</v>
      </c>
      <c r="CD30" s="24">
        <f ca="1">'Trial 3'!CD36</f>
        <v>927785.94621777267</v>
      </c>
      <c r="CE30" s="24">
        <f ca="1">'Trial 3'!CE36</f>
        <v>927367.66628424509</v>
      </c>
      <c r="CF30" s="24">
        <f ca="1">'Trial 3'!CF36</f>
        <v>926909.79633237468</v>
      </c>
      <c r="CG30" s="24">
        <f ca="1">'Trial 3'!CG36</f>
        <v>926383.63453199936</v>
      </c>
      <c r="CH30" s="24">
        <f ca="1">'Trial 3'!CH36</f>
        <v>925848.9773643635</v>
      </c>
      <c r="CI30" s="24">
        <f ca="1">'Trial 3'!CI36</f>
        <v>925399.25450887042</v>
      </c>
      <c r="CJ30" s="24">
        <f ca="1">'Trial 3'!CJ36</f>
        <v>925089.28671854292</v>
      </c>
      <c r="CK30" s="24">
        <f ca="1">'Trial 3'!CK36</f>
        <v>924540.07008322398</v>
      </c>
      <c r="CL30" s="24">
        <f ca="1">'Trial 3'!CL36</f>
        <v>924226.93697323115</v>
      </c>
      <c r="CM30" s="24">
        <f ca="1">'Trial 3'!CM36</f>
        <v>923854.89457716874</v>
      </c>
      <c r="CN30" s="25">
        <f ca="1">SUM('Trial 3'!CB36:CM36)</f>
        <v>11114439.124512549</v>
      </c>
      <c r="CO30" s="24">
        <f ca="1">'Trial 3'!CO36</f>
        <v>923523.65757416293</v>
      </c>
      <c r="CP30" s="24">
        <f ca="1">'Trial 3'!CP36</f>
        <v>923038.70529834135</v>
      </c>
      <c r="CQ30" s="24">
        <f ca="1">'Trial 3'!CQ36</f>
        <v>922753.08761793526</v>
      </c>
      <c r="CR30" s="24">
        <f ca="1">'Trial 3'!CR36</f>
        <v>922300.7820924496</v>
      </c>
      <c r="CS30" s="24">
        <f ca="1">'Trial 3'!CS36</f>
        <v>921816.38790423761</v>
      </c>
      <c r="CT30" s="24">
        <f ca="1">'Trial 3'!CT36</f>
        <v>921397.68197709159</v>
      </c>
      <c r="CU30" s="24">
        <f ca="1">'Trial 3'!CU36</f>
        <v>921082.4577018898</v>
      </c>
      <c r="CV30" s="24">
        <f ca="1">'Trial 3'!CV36</f>
        <v>920633.98595573253</v>
      </c>
      <c r="CW30" s="24">
        <f ca="1">'Trial 3'!CW36</f>
        <v>920113.45135703566</v>
      </c>
      <c r="CX30" s="24">
        <f ca="1">'Trial 3'!CX36</f>
        <v>919755.83676919073</v>
      </c>
      <c r="CY30" s="24">
        <f ca="1">'Trial 3'!CY36</f>
        <v>919322.20232355013</v>
      </c>
      <c r="CZ30" s="24">
        <f ca="1">'Trial 3'!CZ36</f>
        <v>918826.13391372445</v>
      </c>
      <c r="DA30" s="25">
        <f ca="1">SUM('Trial 3'!CO36:CZ36)</f>
        <v>11054564.370485341</v>
      </c>
      <c r="DB30" s="24">
        <f ca="1">'Trial 3'!DB36</f>
        <v>918467.46625026781</v>
      </c>
      <c r="DC30" s="24">
        <f ca="1">'Trial 3'!DC36</f>
        <v>918099.76430283033</v>
      </c>
      <c r="DD30" s="24">
        <f ca="1">'Trial 3'!DD36</f>
        <v>917654.75913358398</v>
      </c>
      <c r="DE30" s="24">
        <f ca="1">'Trial 3'!DE36</f>
        <v>917210.73907608737</v>
      </c>
      <c r="DF30" s="24">
        <f ca="1">'Trial 3'!DF36</f>
        <v>916791.07308529573</v>
      </c>
      <c r="DG30" s="24">
        <f ca="1">'Trial 3'!DG36</f>
        <v>916225.33007560309</v>
      </c>
      <c r="DH30" s="24">
        <f ca="1">'Trial 3'!DH36</f>
        <v>915848.93390356237</v>
      </c>
      <c r="DI30" s="24">
        <f ca="1">'Trial 3'!DI36</f>
        <v>915437.45532732958</v>
      </c>
      <c r="DJ30" s="24">
        <f ca="1">'Trial 3'!DJ36</f>
        <v>914893.3988470214</v>
      </c>
      <c r="DK30" s="24">
        <f ca="1">'Trial 3'!DK36</f>
        <v>914448.1088487088</v>
      </c>
      <c r="DL30" s="24">
        <f ca="1">'Trial 3'!DL36</f>
        <v>914155.20914697216</v>
      </c>
      <c r="DM30" s="24">
        <f ca="1">'Trial 3'!DM36</f>
        <v>913724.52528497681</v>
      </c>
      <c r="DN30" s="25">
        <f ca="1">SUM('Trial 3'!DB36:DM36)</f>
        <v>10992956.763282239</v>
      </c>
      <c r="DO30" s="24">
        <f ca="1">'Trial 3'!DO36</f>
        <v>913245.62194770831</v>
      </c>
      <c r="DP30" s="24">
        <f ca="1">'Trial 3'!DP36</f>
        <v>912827.98245074425</v>
      </c>
      <c r="DQ30" s="24">
        <f ca="1">'Trial 3'!DQ36</f>
        <v>912438.12186877697</v>
      </c>
      <c r="DR30" s="24">
        <f ca="1">'Trial 3'!DR36</f>
        <v>911940.49523573299</v>
      </c>
      <c r="DS30" s="24">
        <f ca="1">'Trial 3'!DS36</f>
        <v>911563.69595618395</v>
      </c>
      <c r="DT30" s="24">
        <f ca="1">'Trial 3'!DT36</f>
        <v>911090.73290657776</v>
      </c>
      <c r="DU30" s="24">
        <f ca="1">'Trial 3'!DU36</f>
        <v>910739.25215851655</v>
      </c>
      <c r="DV30" s="24">
        <f ca="1">'Trial 3'!DV36</f>
        <v>910373.00578621065</v>
      </c>
      <c r="DW30" s="24">
        <f ca="1">'Trial 3'!DW36</f>
        <v>909927.65520794701</v>
      </c>
      <c r="DX30" s="24">
        <f ca="1">'Trial 3'!DX36</f>
        <v>909489.12339397974</v>
      </c>
      <c r="DY30" s="24">
        <f ca="1">'Trial 3'!DY36</f>
        <v>909055.15289668832</v>
      </c>
      <c r="DZ30" s="24">
        <f ca="1">'Trial 3'!DZ36</f>
        <v>908664.97222653928</v>
      </c>
      <c r="EA30" s="25">
        <f ca="1">SUM('Trial 3'!DO36:DZ36)</f>
        <v>10931355.812035603</v>
      </c>
      <c r="EB30" s="24">
        <f ca="1">'Trial 3'!EB36</f>
        <v>908180.93525608245</v>
      </c>
      <c r="EC30" s="24">
        <f ca="1">'Trial 3'!EC36</f>
        <v>907673.2843203278</v>
      </c>
      <c r="ED30" s="24">
        <f ca="1">'Trial 3'!ED36</f>
        <v>907176.2772886646</v>
      </c>
      <c r="EE30" s="24">
        <f ca="1">'Trial 3'!EE36</f>
        <v>906772.50214849017</v>
      </c>
      <c r="EF30" s="24">
        <f ca="1">'Trial 3'!EF36</f>
        <v>906340.2810498547</v>
      </c>
      <c r="EG30" s="24">
        <f ca="1">'Trial 3'!EG36</f>
        <v>905880.24336021102</v>
      </c>
      <c r="EH30" s="24">
        <f ca="1">'Trial 3'!EH36</f>
        <v>905432.32821851084</v>
      </c>
      <c r="EI30" s="24">
        <f ca="1">'Trial 3'!EI36</f>
        <v>904945.31262763799</v>
      </c>
      <c r="EJ30" s="24">
        <f ca="1">'Trial 3'!EJ36</f>
        <v>904457.57612567313</v>
      </c>
      <c r="EK30" s="24">
        <f ca="1">'Trial 3'!EK36</f>
        <v>903949.95481746795</v>
      </c>
      <c r="EL30" s="24">
        <f ca="1">'Trial 3'!EL36</f>
        <v>903489.5055195936</v>
      </c>
      <c r="EM30" s="24">
        <f ca="1">'Trial 3'!EM36</f>
        <v>902983.26808861154</v>
      </c>
      <c r="EN30" s="25">
        <f ca="1">SUM('Trial 3'!EB36:EM36)</f>
        <v>10867281.468821125</v>
      </c>
    </row>
    <row r="31" spans="1:144" ht="12.75" customHeight="1">
      <c r="A31" s="11" t="str">
        <f>Labels!B99</f>
        <v>Trial 04</v>
      </c>
      <c r="B31" s="24">
        <f>'Trial 4'!B36</f>
        <v>963388.68108289549</v>
      </c>
      <c r="C31" s="24">
        <f ca="1">'Trial 4'!C36</f>
        <v>962833.84362499474</v>
      </c>
      <c r="D31" s="24">
        <f ca="1">'Trial 4'!D36</f>
        <v>962169.58645142452</v>
      </c>
      <c r="E31" s="24">
        <f ca="1">'Trial 4'!E36</f>
        <v>961623.66619362461</v>
      </c>
      <c r="F31" s="24">
        <f ca="1">'Trial 4'!F36</f>
        <v>961027.55772436108</v>
      </c>
      <c r="G31" s="24">
        <f ca="1">'Trial 4'!G36</f>
        <v>960468.81519501552</v>
      </c>
      <c r="H31" s="24">
        <f ca="1">'Trial 4'!H36</f>
        <v>959891.10728594998</v>
      </c>
      <c r="I31" s="24">
        <f ca="1">'Trial 4'!I36</f>
        <v>959337.31375036866</v>
      </c>
      <c r="J31" s="24">
        <f ca="1">'Trial 4'!J36</f>
        <v>958907.4906632615</v>
      </c>
      <c r="K31" s="24">
        <f ca="1">'Trial 4'!K36</f>
        <v>958283.29917663976</v>
      </c>
      <c r="L31" s="24">
        <f ca="1">'Trial 4'!L36</f>
        <v>957864.48892491544</v>
      </c>
      <c r="M31" s="24">
        <f ca="1">'Trial 4'!M36</f>
        <v>957338.04421112512</v>
      </c>
      <c r="N31" s="25">
        <f ca="1">SUM('Trial 4'!B36:M36)</f>
        <v>11523133.894284574</v>
      </c>
      <c r="O31" s="24">
        <f ca="1">'Trial 4'!O36</f>
        <v>956688.42975489039</v>
      </c>
      <c r="P31" s="24">
        <f ca="1">'Trial 4'!P36</f>
        <v>956226.53591490758</v>
      </c>
      <c r="Q31" s="24">
        <f ca="1">'Trial 4'!Q36</f>
        <v>955602.3583218836</v>
      </c>
      <c r="R31" s="24">
        <f ca="1">'Trial 4'!R36</f>
        <v>955083.40434566268</v>
      </c>
      <c r="S31" s="24">
        <f ca="1">'Trial 4'!S36</f>
        <v>954643.25657008577</v>
      </c>
      <c r="T31" s="24">
        <f ca="1">'Trial 4'!T36</f>
        <v>954067.03605258244</v>
      </c>
      <c r="U31" s="24">
        <f ca="1">'Trial 4'!U36</f>
        <v>953545.87077185593</v>
      </c>
      <c r="V31" s="24">
        <f ca="1">'Trial 4'!V36</f>
        <v>953041.59615780774</v>
      </c>
      <c r="W31" s="24">
        <f ca="1">'Trial 4'!W36</f>
        <v>952516.02295083331</v>
      </c>
      <c r="X31" s="24">
        <f ca="1">'Trial 4'!X36</f>
        <v>952018.07445866975</v>
      </c>
      <c r="Y31" s="24">
        <f ca="1">'Trial 4'!Y36</f>
        <v>951629.96462621191</v>
      </c>
      <c r="Z31" s="24">
        <f ca="1">'Trial 4'!Z36</f>
        <v>951062.11391240079</v>
      </c>
      <c r="AA31" s="25">
        <f ca="1">SUM('Trial 4'!O36:Z36)</f>
        <v>11446124.66383779</v>
      </c>
      <c r="AB31" s="24">
        <f ca="1">'Trial 4'!AB36</f>
        <v>950491.06013352552</v>
      </c>
      <c r="AC31" s="24">
        <f ca="1">'Trial 4'!AC36</f>
        <v>950010.26694490411</v>
      </c>
      <c r="AD31" s="24">
        <f ca="1">'Trial 4'!AD36</f>
        <v>949508.48073993041</v>
      </c>
      <c r="AE31" s="24">
        <f ca="1">'Trial 4'!AE36</f>
        <v>949115.95095177018</v>
      </c>
      <c r="AF31" s="24">
        <f ca="1">'Trial 4'!AF36</f>
        <v>948533.00842091104</v>
      </c>
      <c r="AG31" s="24">
        <f ca="1">'Trial 4'!AG36</f>
        <v>947984.8903522169</v>
      </c>
      <c r="AH31" s="24">
        <f ca="1">'Trial 4'!AH36</f>
        <v>947431.50397721713</v>
      </c>
      <c r="AI31" s="24">
        <f ca="1">'Trial 4'!AI36</f>
        <v>946864.99577013543</v>
      </c>
      <c r="AJ31" s="24">
        <f ca="1">'Trial 4'!AJ36</f>
        <v>946476.33272227191</v>
      </c>
      <c r="AK31" s="24">
        <f ca="1">'Trial 4'!AK36</f>
        <v>945932.8153710278</v>
      </c>
      <c r="AL31" s="24">
        <f ca="1">'Trial 4'!AL36</f>
        <v>945285.80920209002</v>
      </c>
      <c r="AM31" s="24">
        <f ca="1">'Trial 4'!AM36</f>
        <v>944738.33093670628</v>
      </c>
      <c r="AN31" s="25">
        <f ca="1">SUM('Trial 4'!AB36:AM36)</f>
        <v>11372373.445522705</v>
      </c>
      <c r="AO31" s="24">
        <f ca="1">'Trial 4'!AO36</f>
        <v>944301.28060346225</v>
      </c>
      <c r="AP31" s="24">
        <f ca="1">'Trial 4'!AP36</f>
        <v>943924.82134815655</v>
      </c>
      <c r="AQ31" s="24">
        <f ca="1">'Trial 4'!AQ36</f>
        <v>943450.4758670124</v>
      </c>
      <c r="AR31" s="24">
        <f ca="1">'Trial 4'!AR36</f>
        <v>942856.62303813279</v>
      </c>
      <c r="AS31" s="24">
        <f ca="1">'Trial 4'!AS36</f>
        <v>942429.88288205524</v>
      </c>
      <c r="AT31" s="24">
        <f ca="1">'Trial 4'!AT36</f>
        <v>942024.85196092213</v>
      </c>
      <c r="AU31" s="24">
        <f ca="1">'Trial 4'!AU36</f>
        <v>941489.93915315939</v>
      </c>
      <c r="AV31" s="24">
        <f ca="1">'Trial 4'!AV36</f>
        <v>941067.93479658093</v>
      </c>
      <c r="AW31" s="24">
        <f ca="1">'Trial 4'!AW36</f>
        <v>940636.37478327006</v>
      </c>
      <c r="AX31" s="24">
        <f ca="1">'Trial 4'!AX36</f>
        <v>940182.3380850706</v>
      </c>
      <c r="AY31" s="24">
        <f ca="1">'Trial 4'!AY36</f>
        <v>939679.05776026822</v>
      </c>
      <c r="AZ31" s="24">
        <f ca="1">'Trial 4'!AZ36</f>
        <v>939084.71897201554</v>
      </c>
      <c r="BA31" s="25">
        <f ca="1">SUM('Trial 4'!AO36:AZ36)</f>
        <v>11301128.299250105</v>
      </c>
      <c r="BB31" s="24">
        <f ca="1">'Trial 4'!BB36</f>
        <v>938524.93565944361</v>
      </c>
      <c r="BC31" s="24">
        <f ca="1">'Trial 4'!BC36</f>
        <v>937996.8699946322</v>
      </c>
      <c r="BD31" s="24">
        <f ca="1">'Trial 4'!BD36</f>
        <v>937524.10339709406</v>
      </c>
      <c r="BE31" s="24">
        <f ca="1">'Trial 4'!BE36</f>
        <v>937069.4772181306</v>
      </c>
      <c r="BF31" s="24">
        <f ca="1">'Trial 4'!BF36</f>
        <v>936526.84418884187</v>
      </c>
      <c r="BG31" s="24">
        <f ca="1">'Trial 4'!BG36</f>
        <v>935952.21362680616</v>
      </c>
      <c r="BH31" s="24">
        <f ca="1">'Trial 4'!BH36</f>
        <v>935595.0113816947</v>
      </c>
      <c r="BI31" s="24">
        <f ca="1">'Trial 4'!BI36</f>
        <v>935102.31200562872</v>
      </c>
      <c r="BJ31" s="24">
        <f ca="1">'Trial 4'!BJ36</f>
        <v>934580.47676947806</v>
      </c>
      <c r="BK31" s="24">
        <f ca="1">'Trial 4'!BK36</f>
        <v>934231.21136153548</v>
      </c>
      <c r="BL31" s="24">
        <f ca="1">'Trial 4'!BL36</f>
        <v>933872.65131267137</v>
      </c>
      <c r="BM31" s="24">
        <f ca="1">'Trial 4'!BM36</f>
        <v>933466.76386850665</v>
      </c>
      <c r="BN31" s="25">
        <f ca="1">SUM('Trial 4'!BB36:BM36)</f>
        <v>11230442.870784463</v>
      </c>
      <c r="BO31" s="24">
        <f ca="1">'Trial 4'!BO36</f>
        <v>932940.18405686982</v>
      </c>
      <c r="BP31" s="24">
        <f ca="1">'Trial 4'!BP36</f>
        <v>932472.55370053032</v>
      </c>
      <c r="BQ31" s="24">
        <f ca="1">'Trial 4'!BQ36</f>
        <v>932008.84795532038</v>
      </c>
      <c r="BR31" s="24">
        <f ca="1">'Trial 4'!BR36</f>
        <v>931531.36909255071</v>
      </c>
      <c r="BS31" s="24">
        <f ca="1">'Trial 4'!BS36</f>
        <v>931163.23330805276</v>
      </c>
      <c r="BT31" s="24">
        <f ca="1">'Trial 4'!BT36</f>
        <v>930651.14240537293</v>
      </c>
      <c r="BU31" s="24">
        <f ca="1">'Trial 4'!BU36</f>
        <v>930061.41844781779</v>
      </c>
      <c r="BV31" s="24">
        <f ca="1">'Trial 4'!BV36</f>
        <v>929674.24801033363</v>
      </c>
      <c r="BW31" s="24">
        <f ca="1">'Trial 4'!BW36</f>
        <v>929255.00313676277</v>
      </c>
      <c r="BX31" s="24">
        <f ca="1">'Trial 4'!BX36</f>
        <v>928804.79062933254</v>
      </c>
      <c r="BY31" s="24">
        <f ca="1">'Trial 4'!BY36</f>
        <v>928514.63019984553</v>
      </c>
      <c r="BZ31" s="24">
        <f ca="1">'Trial 4'!BZ36</f>
        <v>928084.82102967473</v>
      </c>
      <c r="CA31" s="25">
        <f ca="1">SUM('Trial 4'!BO36:BZ36)</f>
        <v>11165162.241972463</v>
      </c>
      <c r="CB31" s="24">
        <f ca="1">'Trial 4'!CB36</f>
        <v>927678.96397788776</v>
      </c>
      <c r="CC31" s="24">
        <f ca="1">'Trial 4'!CC36</f>
        <v>927261.43074926233</v>
      </c>
      <c r="CD31" s="24">
        <f ca="1">'Trial 4'!CD36</f>
        <v>926752.98794394953</v>
      </c>
      <c r="CE31" s="24">
        <f ca="1">'Trial 4'!CE36</f>
        <v>926264.01291420148</v>
      </c>
      <c r="CF31" s="24">
        <f ca="1">'Trial 4'!CF36</f>
        <v>925882.25209063431</v>
      </c>
      <c r="CG31" s="24">
        <f ca="1">'Trial 4'!CG36</f>
        <v>925461.71876331593</v>
      </c>
      <c r="CH31" s="24">
        <f ca="1">'Trial 4'!CH36</f>
        <v>925138.13776925986</v>
      </c>
      <c r="CI31" s="24">
        <f ca="1">'Trial 4'!CI36</f>
        <v>924727.42496273317</v>
      </c>
      <c r="CJ31" s="24">
        <f ca="1">'Trial 4'!CJ36</f>
        <v>924364.88449280674</v>
      </c>
      <c r="CK31" s="24">
        <f ca="1">'Trial 4'!CK36</f>
        <v>924026.84460645088</v>
      </c>
      <c r="CL31" s="24">
        <f ca="1">'Trial 4'!CL36</f>
        <v>923601.36160263198</v>
      </c>
      <c r="CM31" s="24">
        <f ca="1">'Trial 4'!CM36</f>
        <v>923098.64069497189</v>
      </c>
      <c r="CN31" s="25">
        <f ca="1">SUM('Trial 4'!CB36:CM36)</f>
        <v>11104258.660568107</v>
      </c>
      <c r="CO31" s="24">
        <f ca="1">'Trial 4'!CO36</f>
        <v>922691.72873278137</v>
      </c>
      <c r="CP31" s="24">
        <f ca="1">'Trial 4'!CP36</f>
        <v>922142.8297890746</v>
      </c>
      <c r="CQ31" s="24">
        <f ca="1">'Trial 4'!CQ36</f>
        <v>921679.45279107627</v>
      </c>
      <c r="CR31" s="24">
        <f ca="1">'Trial 4'!CR36</f>
        <v>921322.14574595413</v>
      </c>
      <c r="CS31" s="24">
        <f ca="1">'Trial 4'!CS36</f>
        <v>920866.12263141572</v>
      </c>
      <c r="CT31" s="24">
        <f ca="1">'Trial 4'!CT36</f>
        <v>920483.50211012061</v>
      </c>
      <c r="CU31" s="24">
        <f ca="1">'Trial 4'!CU36</f>
        <v>920027.36203930911</v>
      </c>
      <c r="CV31" s="24">
        <f ca="1">'Trial 4'!CV36</f>
        <v>919550.35510811408</v>
      </c>
      <c r="CW31" s="24">
        <f ca="1">'Trial 4'!CW36</f>
        <v>919078.92934695201</v>
      </c>
      <c r="CX31" s="24">
        <f ca="1">'Trial 4'!CX36</f>
        <v>918601.79117833532</v>
      </c>
      <c r="CY31" s="24">
        <f ca="1">'Trial 4'!CY36</f>
        <v>918102.05838387285</v>
      </c>
      <c r="CZ31" s="24">
        <f ca="1">'Trial 4'!CZ36</f>
        <v>917739.22174183687</v>
      </c>
      <c r="DA31" s="25">
        <f ca="1">SUM('Trial 4'!CO36:CZ36)</f>
        <v>11042285.499598842</v>
      </c>
      <c r="DB31" s="24">
        <f ca="1">'Trial 4'!DB36</f>
        <v>917201.4312316071</v>
      </c>
      <c r="DC31" s="24">
        <f ca="1">'Trial 4'!DC36</f>
        <v>916681.3153605886</v>
      </c>
      <c r="DD31" s="24">
        <f ca="1">'Trial 4'!DD36</f>
        <v>916310.54105455498</v>
      </c>
      <c r="DE31" s="24">
        <f ca="1">'Trial 4'!DE36</f>
        <v>915861.99358277314</v>
      </c>
      <c r="DF31" s="24">
        <f ca="1">'Trial 4'!DF36</f>
        <v>915444.60572927375</v>
      </c>
      <c r="DG31" s="24">
        <f ca="1">'Trial 4'!DG36</f>
        <v>914918.51014558563</v>
      </c>
      <c r="DH31" s="24">
        <f ca="1">'Trial 4'!DH36</f>
        <v>914513.24970898882</v>
      </c>
      <c r="DI31" s="24">
        <f ca="1">'Trial 4'!DI36</f>
        <v>914141.02552217129</v>
      </c>
      <c r="DJ31" s="24">
        <f ca="1">'Trial 4'!DJ36</f>
        <v>913710.59650234797</v>
      </c>
      <c r="DK31" s="24">
        <f ca="1">'Trial 4'!DK36</f>
        <v>913277.81861010834</v>
      </c>
      <c r="DL31" s="24">
        <f ca="1">'Trial 4'!DL36</f>
        <v>912727.71534382063</v>
      </c>
      <c r="DM31" s="24">
        <f ca="1">'Trial 4'!DM36</f>
        <v>912237.60320440377</v>
      </c>
      <c r="DN31" s="25">
        <f ca="1">SUM('Trial 4'!DB36:DM36)</f>
        <v>10977026.405996222</v>
      </c>
      <c r="DO31" s="24">
        <f ca="1">'Trial 4'!DO36</f>
        <v>911840.49888124806</v>
      </c>
      <c r="DP31" s="24">
        <f ca="1">'Trial 4'!DP36</f>
        <v>911436.57815990935</v>
      </c>
      <c r="DQ31" s="24">
        <f ca="1">'Trial 4'!DQ36</f>
        <v>910955.46509412327</v>
      </c>
      <c r="DR31" s="24">
        <f ca="1">'Trial 4'!DR36</f>
        <v>910620.79965383769</v>
      </c>
      <c r="DS31" s="24">
        <f ca="1">'Trial 4'!DS36</f>
        <v>910129.86779075221</v>
      </c>
      <c r="DT31" s="24">
        <f ca="1">'Trial 4'!DT36</f>
        <v>909781.27497979149</v>
      </c>
      <c r="DU31" s="24">
        <f ca="1">'Trial 4'!DU36</f>
        <v>909385.9621623134</v>
      </c>
      <c r="DV31" s="24">
        <f ca="1">'Trial 4'!DV36</f>
        <v>908924.34035142162</v>
      </c>
      <c r="DW31" s="24">
        <f ca="1">'Trial 4'!DW36</f>
        <v>908435.92420164251</v>
      </c>
      <c r="DX31" s="24">
        <f ca="1">'Trial 4'!DX36</f>
        <v>907938.92323801701</v>
      </c>
      <c r="DY31" s="24">
        <f ca="1">'Trial 4'!DY36</f>
        <v>907513.83153438184</v>
      </c>
      <c r="DZ31" s="24">
        <f ca="1">'Trial 4'!DZ36</f>
        <v>907111.91070398921</v>
      </c>
      <c r="EA31" s="25">
        <f ca="1">SUM('Trial 4'!DO36:DZ36)</f>
        <v>10914075.376751427</v>
      </c>
      <c r="EB31" s="24">
        <f ca="1">'Trial 4'!EB36</f>
        <v>906626.6131332207</v>
      </c>
      <c r="EC31" s="24">
        <f ca="1">'Trial 4'!EC36</f>
        <v>906007.15285699989</v>
      </c>
      <c r="ED31" s="24">
        <f ca="1">'Trial 4'!ED36</f>
        <v>905517.41980428551</v>
      </c>
      <c r="EE31" s="24">
        <f ca="1">'Trial 4'!EE36</f>
        <v>905160.3719437999</v>
      </c>
      <c r="EF31" s="24">
        <f ca="1">'Trial 4'!EF36</f>
        <v>904721.71043410373</v>
      </c>
      <c r="EG31" s="24">
        <f ca="1">'Trial 4'!EG36</f>
        <v>904257.59375479619</v>
      </c>
      <c r="EH31" s="24">
        <f ca="1">'Trial 4'!EH36</f>
        <v>903944.26445689611</v>
      </c>
      <c r="EI31" s="24">
        <f ca="1">'Trial 4'!EI36</f>
        <v>903649.4007615021</v>
      </c>
      <c r="EJ31" s="24">
        <f ca="1">'Trial 4'!EJ36</f>
        <v>903321.94524215197</v>
      </c>
      <c r="EK31" s="24">
        <f ca="1">'Trial 4'!EK36</f>
        <v>902877.8895096964</v>
      </c>
      <c r="EL31" s="24">
        <f ca="1">'Trial 4'!EL36</f>
        <v>902529.45922232023</v>
      </c>
      <c r="EM31" s="24">
        <f ca="1">'Trial 4'!EM36</f>
        <v>902169.34687808203</v>
      </c>
      <c r="EN31" s="25">
        <f ca="1">SUM('Trial 4'!EB36:EM36)</f>
        <v>10850783.167997854</v>
      </c>
    </row>
    <row r="32" spans="1:144" ht="12.75" customHeight="1">
      <c r="A32" s="11" t="str">
        <f>Labels!B100</f>
        <v>Trial 05</v>
      </c>
      <c r="B32" s="24">
        <f>'Trial 5'!B36</f>
        <v>963388.68108289549</v>
      </c>
      <c r="C32" s="24">
        <f ca="1">'Trial 5'!C36</f>
        <v>962762.38012238673</v>
      </c>
      <c r="D32" s="24">
        <f ca="1">'Trial 5'!D36</f>
        <v>962167.69742931402</v>
      </c>
      <c r="E32" s="24">
        <f ca="1">'Trial 5'!E36</f>
        <v>961660.21534113446</v>
      </c>
      <c r="F32" s="24">
        <f ca="1">'Trial 5'!F36</f>
        <v>961121.73352636385</v>
      </c>
      <c r="G32" s="24">
        <f ca="1">'Trial 5'!G36</f>
        <v>960594.29267998412</v>
      </c>
      <c r="H32" s="24">
        <f ca="1">'Trial 5'!H36</f>
        <v>959979.97596539359</v>
      </c>
      <c r="I32" s="24">
        <f ca="1">'Trial 5'!I36</f>
        <v>959395.95627971552</v>
      </c>
      <c r="J32" s="24">
        <f ca="1">'Trial 5'!J36</f>
        <v>958864.56375675206</v>
      </c>
      <c r="K32" s="24">
        <f ca="1">'Trial 5'!K36</f>
        <v>958319.55484440457</v>
      </c>
      <c r="L32" s="24">
        <f ca="1">'Trial 5'!L36</f>
        <v>957785.25930657494</v>
      </c>
      <c r="M32" s="24">
        <f ca="1">'Trial 5'!M36</f>
        <v>957334.32325828786</v>
      </c>
      <c r="N32" s="25">
        <f ca="1">SUM('Trial 5'!B36:M36)</f>
        <v>11523374.633593207</v>
      </c>
      <c r="O32" s="24">
        <f ca="1">'Trial 5'!O36</f>
        <v>956897.7086877838</v>
      </c>
      <c r="P32" s="24">
        <f ca="1">'Trial 5'!P36</f>
        <v>956274.72070030367</v>
      </c>
      <c r="Q32" s="24">
        <f ca="1">'Trial 5'!Q36</f>
        <v>955752.23660046153</v>
      </c>
      <c r="R32" s="24">
        <f ca="1">'Trial 5'!R36</f>
        <v>955271.08724099852</v>
      </c>
      <c r="S32" s="24">
        <f ca="1">'Trial 5'!S36</f>
        <v>954680.47950317746</v>
      </c>
      <c r="T32" s="24">
        <f ca="1">'Trial 5'!T36</f>
        <v>954141.25766562216</v>
      </c>
      <c r="U32" s="24">
        <f ca="1">'Trial 5'!U36</f>
        <v>953678.96935228945</v>
      </c>
      <c r="V32" s="24">
        <f ca="1">'Trial 5'!V36</f>
        <v>953086.81240066851</v>
      </c>
      <c r="W32" s="24">
        <f ca="1">'Trial 5'!W36</f>
        <v>952552.13907746761</v>
      </c>
      <c r="X32" s="24">
        <f ca="1">'Trial 5'!X36</f>
        <v>952109.15831354167</v>
      </c>
      <c r="Y32" s="24">
        <f ca="1">'Trial 5'!Y36</f>
        <v>951645.9017716886</v>
      </c>
      <c r="Z32" s="24">
        <f ca="1">'Trial 5'!Z36</f>
        <v>951156.6291320849</v>
      </c>
      <c r="AA32" s="25">
        <f ca="1">SUM('Trial 5'!O36:Z36)</f>
        <v>11447247.100446088</v>
      </c>
      <c r="AB32" s="24">
        <f ca="1">'Trial 5'!AB36</f>
        <v>950693.25685243576</v>
      </c>
      <c r="AC32" s="24">
        <f ca="1">'Trial 5'!AC36</f>
        <v>950274.29738779343</v>
      </c>
      <c r="AD32" s="24">
        <f ca="1">'Trial 5'!AD36</f>
        <v>949757.72742999822</v>
      </c>
      <c r="AE32" s="24">
        <f ca="1">'Trial 5'!AE36</f>
        <v>949277.1295426006</v>
      </c>
      <c r="AF32" s="24">
        <f ca="1">'Trial 5'!AF36</f>
        <v>948746.87311266374</v>
      </c>
      <c r="AG32" s="24">
        <f ca="1">'Trial 5'!AG36</f>
        <v>948253.44367258751</v>
      </c>
      <c r="AH32" s="24">
        <f ca="1">'Trial 5'!AH36</f>
        <v>947723.64266083576</v>
      </c>
      <c r="AI32" s="24">
        <f ca="1">'Trial 5'!AI36</f>
        <v>947127.29472808167</v>
      </c>
      <c r="AJ32" s="24">
        <f ca="1">'Trial 5'!AJ36</f>
        <v>946696.35380099958</v>
      </c>
      <c r="AK32" s="24">
        <f ca="1">'Trial 5'!AK36</f>
        <v>946294.88928018755</v>
      </c>
      <c r="AL32" s="24">
        <f ca="1">'Trial 5'!AL36</f>
        <v>945726.84760146111</v>
      </c>
      <c r="AM32" s="24">
        <f ca="1">'Trial 5'!AM36</f>
        <v>945319.77234984178</v>
      </c>
      <c r="AN32" s="25">
        <f ca="1">SUM('Trial 5'!AB36:AM36)</f>
        <v>11375891.528419485</v>
      </c>
      <c r="AO32" s="24">
        <f ca="1">'Trial 5'!AO36</f>
        <v>944935.01107359037</v>
      </c>
      <c r="AP32" s="24">
        <f ca="1">'Trial 5'!AP36</f>
        <v>944430.73673714255</v>
      </c>
      <c r="AQ32" s="24">
        <f ca="1">'Trial 5'!AQ36</f>
        <v>944010.34904450865</v>
      </c>
      <c r="AR32" s="24">
        <f ca="1">'Trial 5'!AR36</f>
        <v>943599.7284220414</v>
      </c>
      <c r="AS32" s="24">
        <f ca="1">'Trial 5'!AS36</f>
        <v>943139.24402876757</v>
      </c>
      <c r="AT32" s="24">
        <f ca="1">'Trial 5'!AT36</f>
        <v>942774.85405002348</v>
      </c>
      <c r="AU32" s="24">
        <f ca="1">'Trial 5'!AU36</f>
        <v>942284.86386728508</v>
      </c>
      <c r="AV32" s="24">
        <f ca="1">'Trial 5'!AV36</f>
        <v>941732.50387100212</v>
      </c>
      <c r="AW32" s="24">
        <f ca="1">'Trial 5'!AW36</f>
        <v>941229.62225119863</v>
      </c>
      <c r="AX32" s="24">
        <f ca="1">'Trial 5'!AX36</f>
        <v>940692.29973626067</v>
      </c>
      <c r="AY32" s="24">
        <f ca="1">'Trial 5'!AY36</f>
        <v>940176.54660851404</v>
      </c>
      <c r="AZ32" s="24">
        <f ca="1">'Trial 5'!AZ36</f>
        <v>939703.63591800001</v>
      </c>
      <c r="BA32" s="25">
        <f ca="1">SUM('Trial 5'!AO36:AZ36)</f>
        <v>11308709.395608336</v>
      </c>
      <c r="BB32" s="24">
        <f ca="1">'Trial 5'!BB36</f>
        <v>939196.33370313596</v>
      </c>
      <c r="BC32" s="24">
        <f ca="1">'Trial 5'!BC36</f>
        <v>938896.68005398614</v>
      </c>
      <c r="BD32" s="24">
        <f ca="1">'Trial 5'!BD36</f>
        <v>938404.86517669726</v>
      </c>
      <c r="BE32" s="24">
        <f ca="1">'Trial 5'!BE36</f>
        <v>937897.58950749098</v>
      </c>
      <c r="BF32" s="24">
        <f ca="1">'Trial 5'!BF36</f>
        <v>937462.9981776817</v>
      </c>
      <c r="BG32" s="24">
        <f ca="1">'Trial 5'!BG36</f>
        <v>937095.55809076072</v>
      </c>
      <c r="BH32" s="24">
        <f ca="1">'Trial 5'!BH36</f>
        <v>936586.91135209985</v>
      </c>
      <c r="BI32" s="24">
        <f ca="1">'Trial 5'!BI36</f>
        <v>936156.35403306293</v>
      </c>
      <c r="BJ32" s="24">
        <f ca="1">'Trial 5'!BJ36</f>
        <v>935851.47958780709</v>
      </c>
      <c r="BK32" s="24">
        <f ca="1">'Trial 5'!BK36</f>
        <v>935356.82444461097</v>
      </c>
      <c r="BL32" s="24">
        <f ca="1">'Trial 5'!BL36</f>
        <v>935022.5921630119</v>
      </c>
      <c r="BM32" s="24">
        <f ca="1">'Trial 5'!BM36</f>
        <v>934602.97681759729</v>
      </c>
      <c r="BN32" s="25">
        <f ca="1">SUM('Trial 5'!BB36:BM36)</f>
        <v>11242531.163107941</v>
      </c>
      <c r="BO32" s="24">
        <f ca="1">'Trial 5'!BO36</f>
        <v>934185.07117923349</v>
      </c>
      <c r="BP32" s="24">
        <f ca="1">'Trial 5'!BP36</f>
        <v>933737.94999598898</v>
      </c>
      <c r="BQ32" s="24">
        <f ca="1">'Trial 5'!BQ36</f>
        <v>933315.72951330151</v>
      </c>
      <c r="BR32" s="24">
        <f ca="1">'Trial 5'!BR36</f>
        <v>932934.43352517148</v>
      </c>
      <c r="BS32" s="24">
        <f ca="1">'Trial 5'!BS36</f>
        <v>932545.33972385607</v>
      </c>
      <c r="BT32" s="24">
        <f ca="1">'Trial 5'!BT36</f>
        <v>932076.72030312137</v>
      </c>
      <c r="BU32" s="24">
        <f ca="1">'Trial 5'!BU36</f>
        <v>931756.26403572969</v>
      </c>
      <c r="BV32" s="24">
        <f ca="1">'Trial 5'!BV36</f>
        <v>931370.2319945558</v>
      </c>
      <c r="BW32" s="24">
        <f ca="1">'Trial 5'!BW36</f>
        <v>930982.13356335484</v>
      </c>
      <c r="BX32" s="24">
        <f ca="1">'Trial 5'!BX36</f>
        <v>930466.38025615818</v>
      </c>
      <c r="BY32" s="24">
        <f ca="1">'Trial 5'!BY36</f>
        <v>929911.70314520213</v>
      </c>
      <c r="BZ32" s="24">
        <f ca="1">'Trial 5'!BZ36</f>
        <v>929358.25094120787</v>
      </c>
      <c r="CA32" s="25">
        <f ca="1">SUM('Trial 5'!BO36:BZ36)</f>
        <v>11182640.208176879</v>
      </c>
      <c r="CB32" s="24">
        <f ca="1">'Trial 5'!CB36</f>
        <v>928881.72385459358</v>
      </c>
      <c r="CC32" s="24">
        <f ca="1">'Trial 5'!CC36</f>
        <v>928302.56144783529</v>
      </c>
      <c r="CD32" s="24">
        <f ca="1">'Trial 5'!CD36</f>
        <v>927833.11119149299</v>
      </c>
      <c r="CE32" s="24">
        <f ca="1">'Trial 5'!CE36</f>
        <v>927345.91224078357</v>
      </c>
      <c r="CF32" s="24">
        <f ca="1">'Trial 5'!CF36</f>
        <v>926860.04454477865</v>
      </c>
      <c r="CG32" s="24">
        <f ca="1">'Trial 5'!CG36</f>
        <v>926423.76264924684</v>
      </c>
      <c r="CH32" s="24">
        <f ca="1">'Trial 5'!CH36</f>
        <v>925997.15301132575</v>
      </c>
      <c r="CI32" s="24">
        <f ca="1">'Trial 5'!CI36</f>
        <v>925595.84341858176</v>
      </c>
      <c r="CJ32" s="24">
        <f ca="1">'Trial 5'!CJ36</f>
        <v>925175.0480881827</v>
      </c>
      <c r="CK32" s="24">
        <f ca="1">'Trial 5'!CK36</f>
        <v>924715.66725142731</v>
      </c>
      <c r="CL32" s="24">
        <f ca="1">'Trial 5'!CL36</f>
        <v>924268.31916560256</v>
      </c>
      <c r="CM32" s="24">
        <f ca="1">'Trial 5'!CM36</f>
        <v>923828.00709357311</v>
      </c>
      <c r="CN32" s="25">
        <f ca="1">SUM('Trial 5'!CB36:CM36)</f>
        <v>11115227.153957423</v>
      </c>
      <c r="CO32" s="24">
        <f ca="1">'Trial 5'!CO36</f>
        <v>923290.05911127047</v>
      </c>
      <c r="CP32" s="24">
        <f ca="1">'Trial 5'!CP36</f>
        <v>922792.16177293682</v>
      </c>
      <c r="CQ32" s="24">
        <f ca="1">'Trial 5'!CQ36</f>
        <v>922411.30856658972</v>
      </c>
      <c r="CR32" s="24">
        <f ca="1">'Trial 5'!CR36</f>
        <v>921974.04561610718</v>
      </c>
      <c r="CS32" s="24">
        <f ca="1">'Trial 5'!CS36</f>
        <v>921426.74616943893</v>
      </c>
      <c r="CT32" s="24">
        <f ca="1">'Trial 5'!CT36</f>
        <v>921057.91903335752</v>
      </c>
      <c r="CU32" s="24">
        <f ca="1">'Trial 5'!CU36</f>
        <v>920591.04248627124</v>
      </c>
      <c r="CV32" s="24">
        <f ca="1">'Trial 5'!CV36</f>
        <v>920233.25317465235</v>
      </c>
      <c r="CW32" s="24">
        <f ca="1">'Trial 5'!CW36</f>
        <v>919899.32193506171</v>
      </c>
      <c r="CX32" s="24">
        <f ca="1">'Trial 5'!CX36</f>
        <v>919503.07019670808</v>
      </c>
      <c r="CY32" s="24">
        <f ca="1">'Trial 5'!CY36</f>
        <v>919006.94775040424</v>
      </c>
      <c r="CZ32" s="24">
        <f ca="1">'Trial 5'!CZ36</f>
        <v>918651.75712876383</v>
      </c>
      <c r="DA32" s="25">
        <f ca="1">SUM('Trial 5'!CO36:CZ36)</f>
        <v>11050837.632941563</v>
      </c>
      <c r="DB32" s="24">
        <f ca="1">'Trial 5'!DB36</f>
        <v>918240.52597054921</v>
      </c>
      <c r="DC32" s="24">
        <f ca="1">'Trial 5'!DC36</f>
        <v>917700.25600677903</v>
      </c>
      <c r="DD32" s="24">
        <f ca="1">'Trial 5'!DD36</f>
        <v>917332.16193314223</v>
      </c>
      <c r="DE32" s="24">
        <f ca="1">'Trial 5'!DE36</f>
        <v>916978.98383029737</v>
      </c>
      <c r="DF32" s="24">
        <f ca="1">'Trial 5'!DF36</f>
        <v>916580.4021376184</v>
      </c>
      <c r="DG32" s="24">
        <f ca="1">'Trial 5'!DG36</f>
        <v>915973.90042812913</v>
      </c>
      <c r="DH32" s="24">
        <f ca="1">'Trial 5'!DH36</f>
        <v>915549.77476529405</v>
      </c>
      <c r="DI32" s="24">
        <f ca="1">'Trial 5'!DI36</f>
        <v>915137.94681929448</v>
      </c>
      <c r="DJ32" s="24">
        <f ca="1">'Trial 5'!DJ36</f>
        <v>914645.44290836283</v>
      </c>
      <c r="DK32" s="24">
        <f ca="1">'Trial 5'!DK36</f>
        <v>914203.87940532027</v>
      </c>
      <c r="DL32" s="24">
        <f ca="1">'Trial 5'!DL36</f>
        <v>913822.69839450333</v>
      </c>
      <c r="DM32" s="24">
        <f ca="1">'Trial 5'!DM36</f>
        <v>913424.38576575532</v>
      </c>
      <c r="DN32" s="25">
        <f ca="1">SUM('Trial 5'!DB36:DM36)</f>
        <v>10989590.358365046</v>
      </c>
      <c r="DO32" s="24">
        <f ca="1">'Trial 5'!DO36</f>
        <v>912970.49503220327</v>
      </c>
      <c r="DP32" s="24">
        <f ca="1">'Trial 5'!DP36</f>
        <v>912576.0953906381</v>
      </c>
      <c r="DQ32" s="24">
        <f ca="1">'Trial 5'!DQ36</f>
        <v>912013.2492501809</v>
      </c>
      <c r="DR32" s="24">
        <f ca="1">'Trial 5'!DR36</f>
        <v>911624.91743248212</v>
      </c>
      <c r="DS32" s="24">
        <f ca="1">'Trial 5'!DS36</f>
        <v>911116.7759695811</v>
      </c>
      <c r="DT32" s="24">
        <f ca="1">'Trial 5'!DT36</f>
        <v>910656.71980804647</v>
      </c>
      <c r="DU32" s="24">
        <f ca="1">'Trial 5'!DU36</f>
        <v>910057.84622144769</v>
      </c>
      <c r="DV32" s="24">
        <f ca="1">'Trial 5'!DV36</f>
        <v>909632.97102352127</v>
      </c>
      <c r="DW32" s="24">
        <f ca="1">'Trial 5'!DW36</f>
        <v>909228.60771685094</v>
      </c>
      <c r="DX32" s="24">
        <f ca="1">'Trial 5'!DX36</f>
        <v>908791.25998329977</v>
      </c>
      <c r="DY32" s="24">
        <f ca="1">'Trial 5'!DY36</f>
        <v>908385.94614373171</v>
      </c>
      <c r="DZ32" s="24">
        <f ca="1">'Trial 5'!DZ36</f>
        <v>908013.26693947415</v>
      </c>
      <c r="EA32" s="25">
        <f ca="1">SUM('Trial 5'!DO36:DZ36)</f>
        <v>10925068.150911458</v>
      </c>
      <c r="EB32" s="24">
        <f ca="1">'Trial 5'!EB36</f>
        <v>907486.15400962986</v>
      </c>
      <c r="EC32" s="24">
        <f ca="1">'Trial 5'!EC36</f>
        <v>907147.0739303563</v>
      </c>
      <c r="ED32" s="24">
        <f ca="1">'Trial 5'!ED36</f>
        <v>906748.01454028429</v>
      </c>
      <c r="EE32" s="24">
        <f ca="1">'Trial 5'!EE36</f>
        <v>906289.85932373803</v>
      </c>
      <c r="EF32" s="24">
        <f ca="1">'Trial 5'!EF36</f>
        <v>905821.9068184623</v>
      </c>
      <c r="EG32" s="24">
        <f ca="1">'Trial 5'!EG36</f>
        <v>905392.74403133418</v>
      </c>
      <c r="EH32" s="24">
        <f ca="1">'Trial 5'!EH36</f>
        <v>904848.46209726855</v>
      </c>
      <c r="EI32" s="24">
        <f ca="1">'Trial 5'!EI36</f>
        <v>904584.81939923891</v>
      </c>
      <c r="EJ32" s="24">
        <f ca="1">'Trial 5'!EJ36</f>
        <v>904114.24241617799</v>
      </c>
      <c r="EK32" s="24">
        <f ca="1">'Trial 5'!EK36</f>
        <v>903728.32389392995</v>
      </c>
      <c r="EL32" s="24">
        <f ca="1">'Trial 5'!EL36</f>
        <v>903247.06291140488</v>
      </c>
      <c r="EM32" s="24">
        <f ca="1">'Trial 5'!EM36</f>
        <v>902832.27206552366</v>
      </c>
      <c r="EN32" s="25">
        <f ca="1">SUM('Trial 5'!EB36:EM36)</f>
        <v>10862240.93543735</v>
      </c>
    </row>
    <row r="33" spans="1:144" ht="12.75" customHeight="1">
      <c r="A33" s="11" t="str">
        <f>Labels!B101</f>
        <v>Trial 06</v>
      </c>
      <c r="B33" s="24">
        <f>'Trial 6'!B36</f>
        <v>963388.68108289549</v>
      </c>
      <c r="C33" s="24">
        <f ca="1">'Trial 6'!C36</f>
        <v>962733.75746878795</v>
      </c>
      <c r="D33" s="24">
        <f ca="1">'Trial 6'!D36</f>
        <v>962271.89265047607</v>
      </c>
      <c r="E33" s="24">
        <f ca="1">'Trial 6'!E36</f>
        <v>961631.51812188549</v>
      </c>
      <c r="F33" s="24">
        <f ca="1">'Trial 6'!F36</f>
        <v>961033.22347676079</v>
      </c>
      <c r="G33" s="24">
        <f ca="1">'Trial 6'!G36</f>
        <v>960446.85069427895</v>
      </c>
      <c r="H33" s="24">
        <f ca="1">'Trial 6'!H36</f>
        <v>959764.3031240144</v>
      </c>
      <c r="I33" s="24">
        <f ca="1">'Trial 6'!I36</f>
        <v>959199.09252259356</v>
      </c>
      <c r="J33" s="24">
        <f ca="1">'Trial 6'!J36</f>
        <v>958705.16835467948</v>
      </c>
      <c r="K33" s="24">
        <f ca="1">'Trial 6'!K36</f>
        <v>958152.63955924986</v>
      </c>
      <c r="L33" s="24">
        <f ca="1">'Trial 6'!L36</f>
        <v>957586.529795871</v>
      </c>
      <c r="M33" s="24">
        <f ca="1">'Trial 6'!M36</f>
        <v>957016.77714653837</v>
      </c>
      <c r="N33" s="25">
        <f ca="1">SUM('Trial 6'!B36:M36)</f>
        <v>11521930.433998032</v>
      </c>
      <c r="O33" s="24">
        <f ca="1">'Trial 6'!O36</f>
        <v>956442.8555284231</v>
      </c>
      <c r="P33" s="24">
        <f ca="1">'Trial 6'!P36</f>
        <v>955902.93498782977</v>
      </c>
      <c r="Q33" s="24">
        <f ca="1">'Trial 6'!Q36</f>
        <v>955337.68644845602</v>
      </c>
      <c r="R33" s="24">
        <f ca="1">'Trial 6'!R36</f>
        <v>954812.25731401786</v>
      </c>
      <c r="S33" s="24">
        <f ca="1">'Trial 6'!S36</f>
        <v>954297.47708545648</v>
      </c>
      <c r="T33" s="24">
        <f ca="1">'Trial 6'!T36</f>
        <v>953650.02127883723</v>
      </c>
      <c r="U33" s="24">
        <f ca="1">'Trial 6'!U36</f>
        <v>953164.32169758878</v>
      </c>
      <c r="V33" s="24">
        <f ca="1">'Trial 6'!V36</f>
        <v>952705.33128683537</v>
      </c>
      <c r="W33" s="24">
        <f ca="1">'Trial 6'!W36</f>
        <v>952218.10874731559</v>
      </c>
      <c r="X33" s="24">
        <f ca="1">'Trial 6'!X36</f>
        <v>951677.21568331809</v>
      </c>
      <c r="Y33" s="24">
        <f ca="1">'Trial 6'!Y36</f>
        <v>951229.33969603863</v>
      </c>
      <c r="Z33" s="24">
        <f ca="1">'Trial 6'!Z36</f>
        <v>950806.24568907765</v>
      </c>
      <c r="AA33" s="25">
        <f ca="1">SUM('Trial 6'!O36:Z36)</f>
        <v>11442243.795443196</v>
      </c>
      <c r="AB33" s="24">
        <f ca="1">'Trial 6'!AB36</f>
        <v>950253.32625004381</v>
      </c>
      <c r="AC33" s="24">
        <f ca="1">'Trial 6'!AC36</f>
        <v>949625.12347783369</v>
      </c>
      <c r="AD33" s="24">
        <f ca="1">'Trial 6'!AD36</f>
        <v>948945.35933548433</v>
      </c>
      <c r="AE33" s="24">
        <f ca="1">'Trial 6'!AE36</f>
        <v>948460.5169565439</v>
      </c>
      <c r="AF33" s="24">
        <f ca="1">'Trial 6'!AF36</f>
        <v>947891.08780224179</v>
      </c>
      <c r="AG33" s="24">
        <f ca="1">'Trial 6'!AG36</f>
        <v>947435.3348860176</v>
      </c>
      <c r="AH33" s="24">
        <f ca="1">'Trial 6'!AH36</f>
        <v>947057.04146807315</v>
      </c>
      <c r="AI33" s="24">
        <f ca="1">'Trial 6'!AI36</f>
        <v>946465.65542453562</v>
      </c>
      <c r="AJ33" s="24">
        <f ca="1">'Trial 6'!AJ36</f>
        <v>945981.13850563648</v>
      </c>
      <c r="AK33" s="24">
        <f ca="1">'Trial 6'!AK36</f>
        <v>945465.43074537686</v>
      </c>
      <c r="AL33" s="24">
        <f ca="1">'Trial 6'!AL36</f>
        <v>944967.38881261088</v>
      </c>
      <c r="AM33" s="24">
        <f ca="1">'Trial 6'!AM36</f>
        <v>944438.21474581759</v>
      </c>
      <c r="AN33" s="25">
        <f ca="1">SUM('Trial 6'!AB36:AM36)</f>
        <v>11366985.618410215</v>
      </c>
      <c r="AO33" s="24">
        <f ca="1">'Trial 6'!AO36</f>
        <v>943974.06163361412</v>
      </c>
      <c r="AP33" s="24">
        <f ca="1">'Trial 6'!AP36</f>
        <v>943565.99592760613</v>
      </c>
      <c r="AQ33" s="24">
        <f ca="1">'Trial 6'!AQ36</f>
        <v>943072.18540362606</v>
      </c>
      <c r="AR33" s="24">
        <f ca="1">'Trial 6'!AR36</f>
        <v>942606.87895936135</v>
      </c>
      <c r="AS33" s="24">
        <f ca="1">'Trial 6'!AS36</f>
        <v>942157.7403647661</v>
      </c>
      <c r="AT33" s="24">
        <f ca="1">'Trial 6'!AT36</f>
        <v>941659.57310618251</v>
      </c>
      <c r="AU33" s="24">
        <f ca="1">'Trial 6'!AU36</f>
        <v>941201.98672470439</v>
      </c>
      <c r="AV33" s="24">
        <f ca="1">'Trial 6'!AV36</f>
        <v>940541.04244713497</v>
      </c>
      <c r="AW33" s="24">
        <f ca="1">'Trial 6'!AW36</f>
        <v>940107.88713172649</v>
      </c>
      <c r="AX33" s="24">
        <f ca="1">'Trial 6'!AX36</f>
        <v>939524.29123234178</v>
      </c>
      <c r="AY33" s="24">
        <f ca="1">'Trial 6'!AY36</f>
        <v>939135.55039290641</v>
      </c>
      <c r="AZ33" s="24">
        <f ca="1">'Trial 6'!AZ36</f>
        <v>938703.94975077396</v>
      </c>
      <c r="BA33" s="25">
        <f ca="1">SUM('Trial 6'!AO36:AZ36)</f>
        <v>11296251.143074745</v>
      </c>
      <c r="BB33" s="24">
        <f ca="1">'Trial 6'!BB36</f>
        <v>938349.48003842146</v>
      </c>
      <c r="BC33" s="24">
        <f ca="1">'Trial 6'!BC36</f>
        <v>937917.14137860516</v>
      </c>
      <c r="BD33" s="24">
        <f ca="1">'Trial 6'!BD36</f>
        <v>937593.24414626416</v>
      </c>
      <c r="BE33" s="24">
        <f ca="1">'Trial 6'!BE36</f>
        <v>937159.81395171816</v>
      </c>
      <c r="BF33" s="24">
        <f ca="1">'Trial 6'!BF36</f>
        <v>936788.70055687288</v>
      </c>
      <c r="BG33" s="24">
        <f ca="1">'Trial 6'!BG36</f>
        <v>936295.79476870596</v>
      </c>
      <c r="BH33" s="24">
        <f ca="1">'Trial 6'!BH36</f>
        <v>935879.1745054276</v>
      </c>
      <c r="BI33" s="24">
        <f ca="1">'Trial 6'!BI36</f>
        <v>935469.40183378512</v>
      </c>
      <c r="BJ33" s="24">
        <f ca="1">'Trial 6'!BJ36</f>
        <v>934942.4052917012</v>
      </c>
      <c r="BK33" s="24">
        <f ca="1">'Trial 6'!BK36</f>
        <v>934492.60885899235</v>
      </c>
      <c r="BL33" s="24">
        <f ca="1">'Trial 6'!BL36</f>
        <v>933973.24060908973</v>
      </c>
      <c r="BM33" s="24">
        <f ca="1">'Trial 6'!BM36</f>
        <v>933515.14059468883</v>
      </c>
      <c r="BN33" s="25">
        <f ca="1">SUM('Trial 6'!BB36:BM36)</f>
        <v>11232376.146534272</v>
      </c>
      <c r="BO33" s="24">
        <f ca="1">'Trial 6'!BO36</f>
        <v>933077.32545484218</v>
      </c>
      <c r="BP33" s="24">
        <f ca="1">'Trial 6'!BP36</f>
        <v>932646.14500468317</v>
      </c>
      <c r="BQ33" s="24">
        <f ca="1">'Trial 6'!BQ36</f>
        <v>932180.23292826582</v>
      </c>
      <c r="BR33" s="24">
        <f ca="1">'Trial 6'!BR36</f>
        <v>931807.58619485539</v>
      </c>
      <c r="BS33" s="24">
        <f ca="1">'Trial 6'!BS36</f>
        <v>931481.36348476983</v>
      </c>
      <c r="BT33" s="24">
        <f ca="1">'Trial 6'!BT36</f>
        <v>930976.98867621028</v>
      </c>
      <c r="BU33" s="24">
        <f ca="1">'Trial 6'!BU36</f>
        <v>930534.00720647047</v>
      </c>
      <c r="BV33" s="24">
        <f ca="1">'Trial 6'!BV36</f>
        <v>930233.74876729806</v>
      </c>
      <c r="BW33" s="24">
        <f ca="1">'Trial 6'!BW36</f>
        <v>929857.97194549546</v>
      </c>
      <c r="BX33" s="24">
        <f ca="1">'Trial 6'!BX36</f>
        <v>929404.36468631588</v>
      </c>
      <c r="BY33" s="24">
        <f ca="1">'Trial 6'!BY36</f>
        <v>928844.87599976466</v>
      </c>
      <c r="BZ33" s="24">
        <f ca="1">'Trial 6'!BZ36</f>
        <v>928320.61836807628</v>
      </c>
      <c r="CA33" s="25">
        <f ca="1">SUM('Trial 6'!BO36:BZ36)</f>
        <v>11169365.228717048</v>
      </c>
      <c r="CB33" s="24">
        <f ca="1">'Trial 6'!CB36</f>
        <v>927894.42993915977</v>
      </c>
      <c r="CC33" s="24">
        <f ca="1">'Trial 6'!CC36</f>
        <v>927526.00644494069</v>
      </c>
      <c r="CD33" s="24">
        <f ca="1">'Trial 6'!CD36</f>
        <v>927155.48059361789</v>
      </c>
      <c r="CE33" s="24">
        <f ca="1">'Trial 6'!CE36</f>
        <v>926647.96104136202</v>
      </c>
      <c r="CF33" s="24">
        <f ca="1">'Trial 6'!CF36</f>
        <v>926251.40389167448</v>
      </c>
      <c r="CG33" s="24">
        <f ca="1">'Trial 6'!CG36</f>
        <v>925860.04050780588</v>
      </c>
      <c r="CH33" s="24">
        <f ca="1">'Trial 6'!CH36</f>
        <v>925537.44628968311</v>
      </c>
      <c r="CI33" s="24">
        <f ca="1">'Trial 6'!CI36</f>
        <v>925183.46594400948</v>
      </c>
      <c r="CJ33" s="24">
        <f ca="1">'Trial 6'!CJ36</f>
        <v>924734.68057981424</v>
      </c>
      <c r="CK33" s="24">
        <f ca="1">'Trial 6'!CK36</f>
        <v>924318.10829700646</v>
      </c>
      <c r="CL33" s="24">
        <f ca="1">'Trial 6'!CL36</f>
        <v>923767.61846947775</v>
      </c>
      <c r="CM33" s="24">
        <f ca="1">'Trial 6'!CM36</f>
        <v>923193.50469624938</v>
      </c>
      <c r="CN33" s="25">
        <f ca="1">SUM('Trial 6'!CB36:CM36)</f>
        <v>11108070.146694802</v>
      </c>
      <c r="CO33" s="24">
        <f ca="1">'Trial 6'!CO36</f>
        <v>922822.49544159335</v>
      </c>
      <c r="CP33" s="24">
        <f ca="1">'Trial 6'!CP36</f>
        <v>922314.31361729314</v>
      </c>
      <c r="CQ33" s="24">
        <f ca="1">'Trial 6'!CQ36</f>
        <v>921878.26770851912</v>
      </c>
      <c r="CR33" s="24">
        <f ca="1">'Trial 6'!CR36</f>
        <v>921368.80628403532</v>
      </c>
      <c r="CS33" s="24">
        <f ca="1">'Trial 6'!CS36</f>
        <v>920921.10343920556</v>
      </c>
      <c r="CT33" s="24">
        <f ca="1">'Trial 6'!CT36</f>
        <v>920525.26051748393</v>
      </c>
      <c r="CU33" s="24">
        <f ca="1">'Trial 6'!CU36</f>
        <v>920059.0798027612</v>
      </c>
      <c r="CV33" s="24">
        <f ca="1">'Trial 6'!CV36</f>
        <v>919574.59278980363</v>
      </c>
      <c r="CW33" s="24">
        <f ca="1">'Trial 6'!CW36</f>
        <v>919029.68164698582</v>
      </c>
      <c r="CX33" s="24">
        <f ca="1">'Trial 6'!CX36</f>
        <v>918723.45763944706</v>
      </c>
      <c r="CY33" s="24">
        <f ca="1">'Trial 6'!CY36</f>
        <v>918299.97829627013</v>
      </c>
      <c r="CZ33" s="24">
        <f ca="1">'Trial 6'!CZ36</f>
        <v>917723.97626111866</v>
      </c>
      <c r="DA33" s="25">
        <f ca="1">SUM('Trial 6'!CO36:CZ36)</f>
        <v>11043241.013444517</v>
      </c>
      <c r="DB33" s="24">
        <f ca="1">'Trial 6'!DB36</f>
        <v>917297.73228966526</v>
      </c>
      <c r="DC33" s="24">
        <f ca="1">'Trial 6'!DC36</f>
        <v>916907.90898015397</v>
      </c>
      <c r="DD33" s="24">
        <f ca="1">'Trial 6'!DD36</f>
        <v>916438.89408603369</v>
      </c>
      <c r="DE33" s="24">
        <f ca="1">'Trial 6'!DE36</f>
        <v>915969.37483209348</v>
      </c>
      <c r="DF33" s="24">
        <f ca="1">'Trial 6'!DF36</f>
        <v>915555.27784802485</v>
      </c>
      <c r="DG33" s="24">
        <f ca="1">'Trial 6'!DG36</f>
        <v>915258.1730742777</v>
      </c>
      <c r="DH33" s="24">
        <f ca="1">'Trial 6'!DH36</f>
        <v>914790.2436839072</v>
      </c>
      <c r="DI33" s="24">
        <f ca="1">'Trial 6'!DI36</f>
        <v>914234.00056518672</v>
      </c>
      <c r="DJ33" s="24">
        <f ca="1">'Trial 6'!DJ36</f>
        <v>913846.12701102963</v>
      </c>
      <c r="DK33" s="24">
        <f ca="1">'Trial 6'!DK36</f>
        <v>913398.38781294296</v>
      </c>
      <c r="DL33" s="24">
        <f ca="1">'Trial 6'!DL36</f>
        <v>913150.25058334111</v>
      </c>
      <c r="DM33" s="24">
        <f ca="1">'Trial 6'!DM36</f>
        <v>912653.9075906917</v>
      </c>
      <c r="DN33" s="25">
        <f ca="1">SUM('Trial 6'!DB36:DM36)</f>
        <v>10979500.278357349</v>
      </c>
      <c r="DO33" s="24">
        <f ca="1">'Trial 6'!DO36</f>
        <v>912173.62152721349</v>
      </c>
      <c r="DP33" s="24">
        <f ca="1">'Trial 6'!DP36</f>
        <v>911684.83577285591</v>
      </c>
      <c r="DQ33" s="24">
        <f ca="1">'Trial 6'!DQ36</f>
        <v>911341.00211831531</v>
      </c>
      <c r="DR33" s="24">
        <f ca="1">'Trial 6'!DR36</f>
        <v>910767.95421598654</v>
      </c>
      <c r="DS33" s="24">
        <f ca="1">'Trial 6'!DS36</f>
        <v>910258.82519721834</v>
      </c>
      <c r="DT33" s="24">
        <f ca="1">'Trial 6'!DT36</f>
        <v>909806.1147792493</v>
      </c>
      <c r="DU33" s="24">
        <f ca="1">'Trial 6'!DU36</f>
        <v>909409.41411052959</v>
      </c>
      <c r="DV33" s="24">
        <f ca="1">'Trial 6'!DV36</f>
        <v>908792.85626151343</v>
      </c>
      <c r="DW33" s="24">
        <f ca="1">'Trial 6'!DW36</f>
        <v>908413.44505398697</v>
      </c>
      <c r="DX33" s="24">
        <f ca="1">'Trial 6'!DX36</f>
        <v>907927.07058927766</v>
      </c>
      <c r="DY33" s="24">
        <f ca="1">'Trial 6'!DY36</f>
        <v>907420.01490799244</v>
      </c>
      <c r="DZ33" s="24">
        <f ca="1">'Trial 6'!DZ36</f>
        <v>907157.94306520571</v>
      </c>
      <c r="EA33" s="25">
        <f ca="1">SUM('Trial 6'!DO36:DZ36)</f>
        <v>10915153.097599344</v>
      </c>
      <c r="EB33" s="24">
        <f ca="1">'Trial 6'!EB36</f>
        <v>906722.48672399938</v>
      </c>
      <c r="EC33" s="24">
        <f ca="1">'Trial 6'!EC36</f>
        <v>906189.57809967466</v>
      </c>
      <c r="ED33" s="24">
        <f ca="1">'Trial 6'!ED36</f>
        <v>905683.08437261602</v>
      </c>
      <c r="EE33" s="24">
        <f ca="1">'Trial 6'!EE36</f>
        <v>905368.85396552098</v>
      </c>
      <c r="EF33" s="24">
        <f ca="1">'Trial 6'!EF36</f>
        <v>904915.00046392926</v>
      </c>
      <c r="EG33" s="24">
        <f ca="1">'Trial 6'!EG36</f>
        <v>904487.20004776481</v>
      </c>
      <c r="EH33" s="24">
        <f ca="1">'Trial 6'!EH36</f>
        <v>904083.68268112675</v>
      </c>
      <c r="EI33" s="24">
        <f ca="1">'Trial 6'!EI36</f>
        <v>903757.73417856277</v>
      </c>
      <c r="EJ33" s="24">
        <f ca="1">'Trial 6'!EJ36</f>
        <v>903408.19508723728</v>
      </c>
      <c r="EK33" s="24">
        <f ca="1">'Trial 6'!EK36</f>
        <v>902943.92548496462</v>
      </c>
      <c r="EL33" s="24">
        <f ca="1">'Trial 6'!EL36</f>
        <v>902493.65155913343</v>
      </c>
      <c r="EM33" s="24">
        <f ca="1">'Trial 6'!EM36</f>
        <v>902124.83429320483</v>
      </c>
      <c r="EN33" s="25">
        <f ca="1">SUM('Trial 6'!EB36:EM36)</f>
        <v>10852178.226957735</v>
      </c>
    </row>
    <row r="34" spans="1:144" ht="12.75" customHeight="1">
      <c r="A34" s="11" t="str">
        <f>Labels!B102</f>
        <v>Trial 07</v>
      </c>
      <c r="B34" s="24">
        <f>'Trial 7'!B36</f>
        <v>963388.68108289549</v>
      </c>
      <c r="C34" s="24">
        <f ca="1">'Trial 7'!C36</f>
        <v>962918.37320386944</v>
      </c>
      <c r="D34" s="24">
        <f ca="1">'Trial 7'!D36</f>
        <v>962309.00905933755</v>
      </c>
      <c r="E34" s="24">
        <f ca="1">'Trial 7'!E36</f>
        <v>961601.85572518269</v>
      </c>
      <c r="F34" s="24">
        <f ca="1">'Trial 7'!F36</f>
        <v>960918.08717223303</v>
      </c>
      <c r="G34" s="24">
        <f ca="1">'Trial 7'!G36</f>
        <v>960348.23950716935</v>
      </c>
      <c r="H34" s="24">
        <f ca="1">'Trial 7'!H36</f>
        <v>959787.7708025215</v>
      </c>
      <c r="I34" s="24">
        <f ca="1">'Trial 7'!I36</f>
        <v>959349.22519656701</v>
      </c>
      <c r="J34" s="24">
        <f ca="1">'Trial 7'!J36</f>
        <v>958765.36203856592</v>
      </c>
      <c r="K34" s="24">
        <f ca="1">'Trial 7'!K36</f>
        <v>958079.23149043764</v>
      </c>
      <c r="L34" s="24">
        <f ca="1">'Trial 7'!L36</f>
        <v>957664.67453089065</v>
      </c>
      <c r="M34" s="24">
        <f ca="1">'Trial 7'!M36</f>
        <v>957160.37861050782</v>
      </c>
      <c r="N34" s="25">
        <f ca="1">SUM('Trial 7'!B36:M36)</f>
        <v>11522290.888420178</v>
      </c>
      <c r="O34" s="24">
        <f ca="1">'Trial 7'!O36</f>
        <v>956624.6393595055</v>
      </c>
      <c r="P34" s="24">
        <f ca="1">'Trial 7'!P36</f>
        <v>956197.57006765448</v>
      </c>
      <c r="Q34" s="24">
        <f ca="1">'Trial 7'!Q36</f>
        <v>955735.72404690669</v>
      </c>
      <c r="R34" s="24">
        <f ca="1">'Trial 7'!R36</f>
        <v>955363.27725060668</v>
      </c>
      <c r="S34" s="24">
        <f ca="1">'Trial 7'!S36</f>
        <v>954989.13601187605</v>
      </c>
      <c r="T34" s="24">
        <f ca="1">'Trial 7'!T36</f>
        <v>954521.55021324998</v>
      </c>
      <c r="U34" s="24">
        <f ca="1">'Trial 7'!U36</f>
        <v>954073.12420661421</v>
      </c>
      <c r="V34" s="24">
        <f ca="1">'Trial 7'!V36</f>
        <v>953619.13789690251</v>
      </c>
      <c r="W34" s="24">
        <f ca="1">'Trial 7'!W36</f>
        <v>953111.09563707327</v>
      </c>
      <c r="X34" s="24">
        <f ca="1">'Trial 7'!X36</f>
        <v>952695.68254139752</v>
      </c>
      <c r="Y34" s="24">
        <f ca="1">'Trial 7'!Y36</f>
        <v>952138.74009080685</v>
      </c>
      <c r="Z34" s="24">
        <f ca="1">'Trial 7'!Z36</f>
        <v>951542.39461309602</v>
      </c>
      <c r="AA34" s="25">
        <f ca="1">SUM('Trial 7'!O36:Z36)</f>
        <v>11450612.071935691</v>
      </c>
      <c r="AB34" s="24">
        <f ca="1">'Trial 7'!AB36</f>
        <v>951077.95372455125</v>
      </c>
      <c r="AC34" s="24">
        <f ca="1">'Trial 7'!AC36</f>
        <v>950678.67353872908</v>
      </c>
      <c r="AD34" s="24">
        <f ca="1">'Trial 7'!AD36</f>
        <v>950184.95551146648</v>
      </c>
      <c r="AE34" s="24">
        <f ca="1">'Trial 7'!AE36</f>
        <v>949723.53382327093</v>
      </c>
      <c r="AF34" s="24">
        <f ca="1">'Trial 7'!AF36</f>
        <v>949145.74823488365</v>
      </c>
      <c r="AG34" s="24">
        <f ca="1">'Trial 7'!AG36</f>
        <v>948635.7288083256</v>
      </c>
      <c r="AH34" s="24">
        <f ca="1">'Trial 7'!AH36</f>
        <v>948201.88613662624</v>
      </c>
      <c r="AI34" s="24">
        <f ca="1">'Trial 7'!AI36</f>
        <v>947727.75742369192</v>
      </c>
      <c r="AJ34" s="24">
        <f ca="1">'Trial 7'!AJ36</f>
        <v>947286.76933284733</v>
      </c>
      <c r="AK34" s="24">
        <f ca="1">'Trial 7'!AK36</f>
        <v>946795.98790822166</v>
      </c>
      <c r="AL34" s="24">
        <f ca="1">'Trial 7'!AL36</f>
        <v>946431.5152431184</v>
      </c>
      <c r="AM34" s="24">
        <f ca="1">'Trial 7'!AM36</f>
        <v>945912.8203358982</v>
      </c>
      <c r="AN34" s="25">
        <f ca="1">SUM('Trial 7'!AB36:AM36)</f>
        <v>11381803.330021631</v>
      </c>
      <c r="AO34" s="24">
        <f ca="1">'Trial 7'!AO36</f>
        <v>945443.48278251512</v>
      </c>
      <c r="AP34" s="24">
        <f ca="1">'Trial 7'!AP36</f>
        <v>945015.70774973964</v>
      </c>
      <c r="AQ34" s="24">
        <f ca="1">'Trial 7'!AQ36</f>
        <v>944471.67240105825</v>
      </c>
      <c r="AR34" s="24">
        <f ca="1">'Trial 7'!AR36</f>
        <v>944063.73556408985</v>
      </c>
      <c r="AS34" s="24">
        <f ca="1">'Trial 7'!AS36</f>
        <v>943664.33848149935</v>
      </c>
      <c r="AT34" s="24">
        <f ca="1">'Trial 7'!AT36</f>
        <v>943219.591239125</v>
      </c>
      <c r="AU34" s="24">
        <f ca="1">'Trial 7'!AU36</f>
        <v>942679.94407083106</v>
      </c>
      <c r="AV34" s="24">
        <f ca="1">'Trial 7'!AV36</f>
        <v>942235.45633293281</v>
      </c>
      <c r="AW34" s="24">
        <f ca="1">'Trial 7'!AW36</f>
        <v>941662.36922246893</v>
      </c>
      <c r="AX34" s="24">
        <f ca="1">'Trial 7'!AX36</f>
        <v>941132.11716131365</v>
      </c>
      <c r="AY34" s="24">
        <f ca="1">'Trial 7'!AY36</f>
        <v>940591.19249690336</v>
      </c>
      <c r="AZ34" s="24">
        <f ca="1">'Trial 7'!AZ36</f>
        <v>940210.65516850341</v>
      </c>
      <c r="BA34" s="25">
        <f ca="1">SUM('Trial 7'!AO36:AZ36)</f>
        <v>11314390.262670981</v>
      </c>
      <c r="BB34" s="24">
        <f ca="1">'Trial 7'!BB36</f>
        <v>939832.93089790002</v>
      </c>
      <c r="BC34" s="24">
        <f ca="1">'Trial 7'!BC36</f>
        <v>939456.71906444582</v>
      </c>
      <c r="BD34" s="24">
        <f ca="1">'Trial 7'!BD36</f>
        <v>938989.95280331292</v>
      </c>
      <c r="BE34" s="24">
        <f ca="1">'Trial 7'!BE36</f>
        <v>938531.48568279983</v>
      </c>
      <c r="BF34" s="24">
        <f ca="1">'Trial 7'!BF36</f>
        <v>938027.28039826092</v>
      </c>
      <c r="BG34" s="24">
        <f ca="1">'Trial 7'!BG36</f>
        <v>937457.90859903861</v>
      </c>
      <c r="BH34" s="24">
        <f ca="1">'Trial 7'!BH36</f>
        <v>936931.3341400862</v>
      </c>
      <c r="BI34" s="24">
        <f ca="1">'Trial 7'!BI36</f>
        <v>936439.92403478432</v>
      </c>
      <c r="BJ34" s="24">
        <f ca="1">'Trial 7'!BJ36</f>
        <v>935900.89773995464</v>
      </c>
      <c r="BK34" s="24">
        <f ca="1">'Trial 7'!BK36</f>
        <v>935320.93558847008</v>
      </c>
      <c r="BL34" s="24">
        <f ca="1">'Trial 7'!BL36</f>
        <v>934927.5223347299</v>
      </c>
      <c r="BM34" s="24">
        <f ca="1">'Trial 7'!BM36</f>
        <v>934537.254459591</v>
      </c>
      <c r="BN34" s="25">
        <f ca="1">SUM('Trial 7'!BB36:BM36)</f>
        <v>11246354.145743376</v>
      </c>
      <c r="BO34" s="24">
        <f ca="1">'Trial 7'!BO36</f>
        <v>934235.21483224782</v>
      </c>
      <c r="BP34" s="24">
        <f ca="1">'Trial 7'!BP36</f>
        <v>933741.46272487019</v>
      </c>
      <c r="BQ34" s="24">
        <f ca="1">'Trial 7'!BQ36</f>
        <v>933251.48923163826</v>
      </c>
      <c r="BR34" s="24">
        <f ca="1">'Trial 7'!BR36</f>
        <v>932838.00234220165</v>
      </c>
      <c r="BS34" s="24">
        <f ca="1">'Trial 7'!BS36</f>
        <v>932213.77196134673</v>
      </c>
      <c r="BT34" s="24">
        <f ca="1">'Trial 7'!BT36</f>
        <v>931861.47743973567</v>
      </c>
      <c r="BU34" s="24">
        <f ca="1">'Trial 7'!BU36</f>
        <v>931400.25780415046</v>
      </c>
      <c r="BV34" s="24">
        <f ca="1">'Trial 7'!BV36</f>
        <v>930993.78072450368</v>
      </c>
      <c r="BW34" s="24">
        <f ca="1">'Trial 7'!BW36</f>
        <v>930458.90124004905</v>
      </c>
      <c r="BX34" s="24">
        <f ca="1">'Trial 7'!BX36</f>
        <v>930008.17050834035</v>
      </c>
      <c r="BY34" s="24">
        <f ca="1">'Trial 7'!BY36</f>
        <v>929565.15232190432</v>
      </c>
      <c r="BZ34" s="24">
        <f ca="1">'Trial 7'!BZ36</f>
        <v>929198.2285303449</v>
      </c>
      <c r="CA34" s="25">
        <f ca="1">SUM('Trial 7'!BO36:BZ36)</f>
        <v>11179765.909661336</v>
      </c>
      <c r="CB34" s="24">
        <f ca="1">'Trial 7'!CB36</f>
        <v>928867.32840074063</v>
      </c>
      <c r="CC34" s="24">
        <f ca="1">'Trial 7'!CC36</f>
        <v>928498.9760398427</v>
      </c>
      <c r="CD34" s="24">
        <f ca="1">'Trial 7'!CD36</f>
        <v>928113.79127352487</v>
      </c>
      <c r="CE34" s="24">
        <f ca="1">'Trial 7'!CE36</f>
        <v>927554.50154048775</v>
      </c>
      <c r="CF34" s="24">
        <f ca="1">'Trial 7'!CF36</f>
        <v>927058.77991599822</v>
      </c>
      <c r="CG34" s="24">
        <f ca="1">'Trial 7'!CG36</f>
        <v>926558.29982557625</v>
      </c>
      <c r="CH34" s="24">
        <f ca="1">'Trial 7'!CH36</f>
        <v>926215.32326207287</v>
      </c>
      <c r="CI34" s="24">
        <f ca="1">'Trial 7'!CI36</f>
        <v>925899.57153779303</v>
      </c>
      <c r="CJ34" s="24">
        <f ca="1">'Trial 7'!CJ36</f>
        <v>925487.17047569028</v>
      </c>
      <c r="CK34" s="24">
        <f ca="1">'Trial 7'!CK36</f>
        <v>925155.26124097873</v>
      </c>
      <c r="CL34" s="24">
        <f ca="1">'Trial 7'!CL36</f>
        <v>924695.8274838879</v>
      </c>
      <c r="CM34" s="24">
        <f ca="1">'Trial 7'!CM36</f>
        <v>924231.75372129597</v>
      </c>
      <c r="CN34" s="25">
        <f ca="1">SUM('Trial 7'!CB36:CM36)</f>
        <v>11118336.584717892</v>
      </c>
      <c r="CO34" s="24">
        <f ca="1">'Trial 7'!CO36</f>
        <v>923679.62903345388</v>
      </c>
      <c r="CP34" s="24">
        <f ca="1">'Trial 7'!CP36</f>
        <v>923111.03687345842</v>
      </c>
      <c r="CQ34" s="24">
        <f ca="1">'Trial 7'!CQ36</f>
        <v>922751.79489272775</v>
      </c>
      <c r="CR34" s="24">
        <f ca="1">'Trial 7'!CR36</f>
        <v>922258.65128205251</v>
      </c>
      <c r="CS34" s="24">
        <f ca="1">'Trial 7'!CS36</f>
        <v>921813.1301947321</v>
      </c>
      <c r="CT34" s="24">
        <f ca="1">'Trial 7'!CT36</f>
        <v>921286.79815774853</v>
      </c>
      <c r="CU34" s="24">
        <f ca="1">'Trial 7'!CU36</f>
        <v>920899.32287365419</v>
      </c>
      <c r="CV34" s="24">
        <f ca="1">'Trial 7'!CV36</f>
        <v>920393.1052573662</v>
      </c>
      <c r="CW34" s="24">
        <f ca="1">'Trial 7'!CW36</f>
        <v>919947.76153870858</v>
      </c>
      <c r="CX34" s="24">
        <f ca="1">'Trial 7'!CX36</f>
        <v>919536.22565191321</v>
      </c>
      <c r="CY34" s="24">
        <f ca="1">'Trial 7'!CY36</f>
        <v>919200.67137855105</v>
      </c>
      <c r="CZ34" s="24">
        <f ca="1">'Trial 7'!CZ36</f>
        <v>918855.1187342545</v>
      </c>
      <c r="DA34" s="25">
        <f ca="1">SUM('Trial 7'!CO36:CZ36)</f>
        <v>11053733.24586862</v>
      </c>
      <c r="DB34" s="24">
        <f ca="1">'Trial 7'!DB36</f>
        <v>918491.83294366323</v>
      </c>
      <c r="DC34" s="24">
        <f ca="1">'Trial 7'!DC36</f>
        <v>918041.76893087942</v>
      </c>
      <c r="DD34" s="24">
        <f ca="1">'Trial 7'!DD36</f>
        <v>917680.86802378914</v>
      </c>
      <c r="DE34" s="24">
        <f ca="1">'Trial 7'!DE36</f>
        <v>917295.39981654868</v>
      </c>
      <c r="DF34" s="24">
        <f ca="1">'Trial 7'!DF36</f>
        <v>916856.23955196305</v>
      </c>
      <c r="DG34" s="24">
        <f ca="1">'Trial 7'!DG36</f>
        <v>916453.39446528815</v>
      </c>
      <c r="DH34" s="24">
        <f ca="1">'Trial 7'!DH36</f>
        <v>915970.66032192146</v>
      </c>
      <c r="DI34" s="24">
        <f ca="1">'Trial 7'!DI36</f>
        <v>915511.53324741765</v>
      </c>
      <c r="DJ34" s="24">
        <f ca="1">'Trial 7'!DJ36</f>
        <v>915181.21080089721</v>
      </c>
      <c r="DK34" s="24">
        <f ca="1">'Trial 7'!DK36</f>
        <v>914783.06612728268</v>
      </c>
      <c r="DL34" s="24">
        <f ca="1">'Trial 7'!DL36</f>
        <v>914352.31766224804</v>
      </c>
      <c r="DM34" s="24">
        <f ca="1">'Trial 7'!DM36</f>
        <v>914062.98367263016</v>
      </c>
      <c r="DN34" s="25">
        <f ca="1">SUM('Trial 7'!DB36:DM36)</f>
        <v>10994681.275564529</v>
      </c>
      <c r="DO34" s="24">
        <f ca="1">'Trial 7'!DO36</f>
        <v>913565.26620692259</v>
      </c>
      <c r="DP34" s="24">
        <f ca="1">'Trial 7'!DP36</f>
        <v>913198.9602579918</v>
      </c>
      <c r="DQ34" s="24">
        <f ca="1">'Trial 7'!DQ36</f>
        <v>912684.45006101218</v>
      </c>
      <c r="DR34" s="24">
        <f ca="1">'Trial 7'!DR36</f>
        <v>912091.89612342138</v>
      </c>
      <c r="DS34" s="24">
        <f ca="1">'Trial 7'!DS36</f>
        <v>911665.85231309466</v>
      </c>
      <c r="DT34" s="24">
        <f ca="1">'Trial 7'!DT36</f>
        <v>911333.34552249173</v>
      </c>
      <c r="DU34" s="24">
        <f ca="1">'Trial 7'!DU36</f>
        <v>910948.20423757739</v>
      </c>
      <c r="DV34" s="24">
        <f ca="1">'Trial 7'!DV36</f>
        <v>910417.00319880096</v>
      </c>
      <c r="DW34" s="24">
        <f ca="1">'Trial 7'!DW36</f>
        <v>909880.69958510238</v>
      </c>
      <c r="DX34" s="24">
        <f ca="1">'Trial 7'!DX36</f>
        <v>909643.98913180316</v>
      </c>
      <c r="DY34" s="24">
        <f ca="1">'Trial 7'!DY36</f>
        <v>909163.90819942404</v>
      </c>
      <c r="DZ34" s="24">
        <f ca="1">'Trial 7'!DZ36</f>
        <v>908779.01704374643</v>
      </c>
      <c r="EA34" s="25">
        <f ca="1">SUM('Trial 7'!DO36:DZ36)</f>
        <v>10933372.591881389</v>
      </c>
      <c r="EB34" s="24">
        <f ca="1">'Trial 7'!EB36</f>
        <v>908347.1879262313</v>
      </c>
      <c r="EC34" s="24">
        <f ca="1">'Trial 7'!EC36</f>
        <v>907884.48709485773</v>
      </c>
      <c r="ED34" s="24">
        <f ca="1">'Trial 7'!ED36</f>
        <v>907457.85307249834</v>
      </c>
      <c r="EE34" s="24">
        <f ca="1">'Trial 7'!EE36</f>
        <v>907069.08583858807</v>
      </c>
      <c r="EF34" s="24">
        <f ca="1">'Trial 7'!EF36</f>
        <v>906574.75250650418</v>
      </c>
      <c r="EG34" s="24">
        <f ca="1">'Trial 7'!EG36</f>
        <v>906184.41122718737</v>
      </c>
      <c r="EH34" s="24">
        <f ca="1">'Trial 7'!EH36</f>
        <v>905704.404227886</v>
      </c>
      <c r="EI34" s="24">
        <f ca="1">'Trial 7'!EI36</f>
        <v>905227.50130795746</v>
      </c>
      <c r="EJ34" s="24">
        <f ca="1">'Trial 7'!EJ36</f>
        <v>904720.85018872854</v>
      </c>
      <c r="EK34" s="24">
        <f ca="1">'Trial 7'!EK36</f>
        <v>904327.98190866469</v>
      </c>
      <c r="EL34" s="24">
        <f ca="1">'Trial 7'!EL36</f>
        <v>904002.20823826792</v>
      </c>
      <c r="EM34" s="24">
        <f ca="1">'Trial 7'!EM36</f>
        <v>903430.54122411599</v>
      </c>
      <c r="EN34" s="25">
        <f ca="1">SUM('Trial 7'!EB36:EM36)</f>
        <v>10870931.264761489</v>
      </c>
    </row>
    <row r="35" spans="1:144" ht="12.75" customHeight="1">
      <c r="A35" s="11" t="str">
        <f>Labels!B103</f>
        <v>Trial 08</v>
      </c>
      <c r="B35" s="24">
        <f>'Trial 8'!B36</f>
        <v>963388.68108289549</v>
      </c>
      <c r="C35" s="24">
        <f ca="1">'Trial 8'!C36</f>
        <v>962794.27890668192</v>
      </c>
      <c r="D35" s="24">
        <f ca="1">'Trial 8'!D36</f>
        <v>962209.51445402193</v>
      </c>
      <c r="E35" s="24">
        <f ca="1">'Trial 8'!E36</f>
        <v>961599.87300792756</v>
      </c>
      <c r="F35" s="24">
        <f ca="1">'Trial 8'!F36</f>
        <v>960961.9070421377</v>
      </c>
      <c r="G35" s="24">
        <f ca="1">'Trial 8'!G36</f>
        <v>960363.44013404811</v>
      </c>
      <c r="H35" s="24">
        <f ca="1">'Trial 8'!H36</f>
        <v>959737.56638512423</v>
      </c>
      <c r="I35" s="24">
        <f ca="1">'Trial 8'!I36</f>
        <v>959181.6240013896</v>
      </c>
      <c r="J35" s="24">
        <f ca="1">'Trial 8'!J36</f>
        <v>958640.03791251918</v>
      </c>
      <c r="K35" s="24">
        <f ca="1">'Trial 8'!K36</f>
        <v>958121.62803586468</v>
      </c>
      <c r="L35" s="24">
        <f ca="1">'Trial 8'!L36</f>
        <v>957441.1777901008</v>
      </c>
      <c r="M35" s="24">
        <f ca="1">'Trial 8'!M36</f>
        <v>956920.63796418079</v>
      </c>
      <c r="N35" s="25">
        <f ca="1">SUM('Trial 8'!B36:M36)</f>
        <v>11521360.366716893</v>
      </c>
      <c r="O35" s="24">
        <f ca="1">'Trial 8'!O36</f>
        <v>956403.33630934544</v>
      </c>
      <c r="P35" s="24">
        <f ca="1">'Trial 8'!P36</f>
        <v>955874.51820496155</v>
      </c>
      <c r="Q35" s="24">
        <f ca="1">'Trial 8'!Q36</f>
        <v>955363.66868979216</v>
      </c>
      <c r="R35" s="24">
        <f ca="1">'Trial 8'!R36</f>
        <v>954665.7897091714</v>
      </c>
      <c r="S35" s="24">
        <f ca="1">'Trial 8'!S36</f>
        <v>954181.57437642885</v>
      </c>
      <c r="T35" s="24">
        <f ca="1">'Trial 8'!T36</f>
        <v>953612.30573289702</v>
      </c>
      <c r="U35" s="24">
        <f ca="1">'Trial 8'!U36</f>
        <v>953100.76311650302</v>
      </c>
      <c r="V35" s="24">
        <f ca="1">'Trial 8'!V36</f>
        <v>952582.79769697192</v>
      </c>
      <c r="W35" s="24">
        <f ca="1">'Trial 8'!W36</f>
        <v>952042.80812581314</v>
      </c>
      <c r="X35" s="24">
        <f ca="1">'Trial 8'!X36</f>
        <v>951631.6421059767</v>
      </c>
      <c r="Y35" s="24">
        <f ca="1">'Trial 8'!Y36</f>
        <v>951145.07837181201</v>
      </c>
      <c r="Z35" s="24">
        <f ca="1">'Trial 8'!Z36</f>
        <v>950710.24834331183</v>
      </c>
      <c r="AA35" s="25">
        <f ca="1">SUM('Trial 8'!O36:Z36)</f>
        <v>11441314.530782983</v>
      </c>
      <c r="AB35" s="24">
        <f ca="1">'Trial 8'!AB36</f>
        <v>950205.93754894007</v>
      </c>
      <c r="AC35" s="24">
        <f ca="1">'Trial 8'!AC36</f>
        <v>949801.19554964977</v>
      </c>
      <c r="AD35" s="24">
        <f ca="1">'Trial 8'!AD36</f>
        <v>949268.8805164384</v>
      </c>
      <c r="AE35" s="24">
        <f ca="1">'Trial 8'!AE36</f>
        <v>948651.99163943634</v>
      </c>
      <c r="AF35" s="24">
        <f ca="1">'Trial 8'!AF36</f>
        <v>948202.70340159186</v>
      </c>
      <c r="AG35" s="24">
        <f ca="1">'Trial 8'!AG36</f>
        <v>947679.53988172242</v>
      </c>
      <c r="AH35" s="24">
        <f ca="1">'Trial 8'!AH36</f>
        <v>947076.12260093715</v>
      </c>
      <c r="AI35" s="24">
        <f ca="1">'Trial 8'!AI36</f>
        <v>946530.36954370316</v>
      </c>
      <c r="AJ35" s="24">
        <f ca="1">'Trial 8'!AJ36</f>
        <v>946060.72982534079</v>
      </c>
      <c r="AK35" s="24">
        <f ca="1">'Trial 8'!AK36</f>
        <v>945554.89304085146</v>
      </c>
      <c r="AL35" s="24">
        <f ca="1">'Trial 8'!AL36</f>
        <v>945110.79862316942</v>
      </c>
      <c r="AM35" s="24">
        <f ca="1">'Trial 8'!AM36</f>
        <v>944691.81212031783</v>
      </c>
      <c r="AN35" s="25">
        <f ca="1">SUM('Trial 8'!AB36:AM36)</f>
        <v>11368834.974292098</v>
      </c>
      <c r="AO35" s="24">
        <f ca="1">'Trial 8'!AO36</f>
        <v>944241.72394218424</v>
      </c>
      <c r="AP35" s="24">
        <f ca="1">'Trial 8'!AP36</f>
        <v>943747.69048297044</v>
      </c>
      <c r="AQ35" s="24">
        <f ca="1">'Trial 8'!AQ36</f>
        <v>943348.86161800637</v>
      </c>
      <c r="AR35" s="24">
        <f ca="1">'Trial 8'!AR36</f>
        <v>942880.89252216241</v>
      </c>
      <c r="AS35" s="24">
        <f ca="1">'Trial 8'!AS36</f>
        <v>942393.74221896636</v>
      </c>
      <c r="AT35" s="24">
        <f ca="1">'Trial 8'!AT36</f>
        <v>941846.42710842297</v>
      </c>
      <c r="AU35" s="24">
        <f ca="1">'Trial 8'!AU36</f>
        <v>941339.06017810409</v>
      </c>
      <c r="AV35" s="24">
        <f ca="1">'Trial 8'!AV36</f>
        <v>940938.44895887899</v>
      </c>
      <c r="AW35" s="24">
        <f ca="1">'Trial 8'!AW36</f>
        <v>940418.70974868583</v>
      </c>
      <c r="AX35" s="24">
        <f ca="1">'Trial 8'!AX36</f>
        <v>940017.39960432507</v>
      </c>
      <c r="AY35" s="24">
        <f ca="1">'Trial 8'!AY36</f>
        <v>939514.65608653298</v>
      </c>
      <c r="AZ35" s="24">
        <f ca="1">'Trial 8'!AZ36</f>
        <v>938959.93330745422</v>
      </c>
      <c r="BA35" s="25">
        <f ca="1">SUM('Trial 8'!AO36:AZ36)</f>
        <v>11299647.545776691</v>
      </c>
      <c r="BB35" s="24">
        <f ca="1">'Trial 8'!BB36</f>
        <v>938483.32797203155</v>
      </c>
      <c r="BC35" s="24">
        <f ca="1">'Trial 8'!BC36</f>
        <v>938143.65395829862</v>
      </c>
      <c r="BD35" s="24">
        <f ca="1">'Trial 8'!BD36</f>
        <v>937578.94207268802</v>
      </c>
      <c r="BE35" s="24">
        <f ca="1">'Trial 8'!BE36</f>
        <v>937079.7551319655</v>
      </c>
      <c r="BF35" s="24">
        <f ca="1">'Trial 8'!BF36</f>
        <v>936619.4031615631</v>
      </c>
      <c r="BG35" s="24">
        <f ca="1">'Trial 8'!BG36</f>
        <v>936152.59922047448</v>
      </c>
      <c r="BH35" s="24">
        <f ca="1">'Trial 8'!BH36</f>
        <v>935653.32342051913</v>
      </c>
      <c r="BI35" s="24">
        <f ca="1">'Trial 8'!BI36</f>
        <v>935199.64070957608</v>
      </c>
      <c r="BJ35" s="24">
        <f ca="1">'Trial 8'!BJ36</f>
        <v>934862.50001361745</v>
      </c>
      <c r="BK35" s="24">
        <f ca="1">'Trial 8'!BK36</f>
        <v>934279.07963645738</v>
      </c>
      <c r="BL35" s="24">
        <f ca="1">'Trial 8'!BL36</f>
        <v>933801.76334061555</v>
      </c>
      <c r="BM35" s="24">
        <f ca="1">'Trial 8'!BM36</f>
        <v>933308.67437908403</v>
      </c>
      <c r="BN35" s="25">
        <f ca="1">SUM('Trial 8'!BB36:BM36)</f>
        <v>11231162.663016889</v>
      </c>
      <c r="BO35" s="24">
        <f ca="1">'Trial 8'!BO36</f>
        <v>932751.33963060647</v>
      </c>
      <c r="BP35" s="24">
        <f ca="1">'Trial 8'!BP36</f>
        <v>932283.65812196804</v>
      </c>
      <c r="BQ35" s="24">
        <f ca="1">'Trial 8'!BQ36</f>
        <v>931796.34381099325</v>
      </c>
      <c r="BR35" s="24">
        <f ca="1">'Trial 8'!BR36</f>
        <v>931439.62821214704</v>
      </c>
      <c r="BS35" s="24">
        <f ca="1">'Trial 8'!BS36</f>
        <v>930933.9842219667</v>
      </c>
      <c r="BT35" s="24">
        <f ca="1">'Trial 8'!BT36</f>
        <v>930552.9554753605</v>
      </c>
      <c r="BU35" s="24">
        <f ca="1">'Trial 8'!BU36</f>
        <v>930248.87265753711</v>
      </c>
      <c r="BV35" s="24">
        <f ca="1">'Trial 8'!BV36</f>
        <v>929806.09070355957</v>
      </c>
      <c r="BW35" s="24">
        <f ca="1">'Trial 8'!BW36</f>
        <v>929242.81979870808</v>
      </c>
      <c r="BX35" s="24">
        <f ca="1">'Trial 8'!BX36</f>
        <v>928697.60102371743</v>
      </c>
      <c r="BY35" s="24">
        <f ca="1">'Trial 8'!BY36</f>
        <v>928233.4652940887</v>
      </c>
      <c r="BZ35" s="24">
        <f ca="1">'Trial 8'!BZ36</f>
        <v>927784.70619763236</v>
      </c>
      <c r="CA35" s="25">
        <f ca="1">SUM('Trial 8'!BO36:BZ36)</f>
        <v>11163771.465148285</v>
      </c>
      <c r="CB35" s="24">
        <f ca="1">'Trial 8'!CB36</f>
        <v>927316.73887014063</v>
      </c>
      <c r="CC35" s="24">
        <f ca="1">'Trial 8'!CC36</f>
        <v>926807.94660179352</v>
      </c>
      <c r="CD35" s="24">
        <f ca="1">'Trial 8'!CD36</f>
        <v>926318.2421122907</v>
      </c>
      <c r="CE35" s="24">
        <f ca="1">'Trial 8'!CE36</f>
        <v>925939.29040383408</v>
      </c>
      <c r="CF35" s="24">
        <f ca="1">'Trial 8'!CF36</f>
        <v>925496.90770132118</v>
      </c>
      <c r="CG35" s="24">
        <f ca="1">'Trial 8'!CG36</f>
        <v>925069.98673625628</v>
      </c>
      <c r="CH35" s="24">
        <f ca="1">'Trial 8'!CH36</f>
        <v>924528.30629964999</v>
      </c>
      <c r="CI35" s="24">
        <f ca="1">'Trial 8'!CI36</f>
        <v>924110.7048751025</v>
      </c>
      <c r="CJ35" s="24">
        <f ca="1">'Trial 8'!CJ36</f>
        <v>923734.24023465777</v>
      </c>
      <c r="CK35" s="24">
        <f ca="1">'Trial 8'!CK36</f>
        <v>923272.37285791477</v>
      </c>
      <c r="CL35" s="24">
        <f ca="1">'Trial 8'!CL36</f>
        <v>922782.17095071985</v>
      </c>
      <c r="CM35" s="24">
        <f ca="1">'Trial 8'!CM36</f>
        <v>922240.18271981203</v>
      </c>
      <c r="CN35" s="25">
        <f ca="1">SUM('Trial 8'!CB36:CM36)</f>
        <v>11097617.090363493</v>
      </c>
      <c r="CO35" s="24">
        <f ca="1">'Trial 8'!CO36</f>
        <v>921863.06244964723</v>
      </c>
      <c r="CP35" s="24">
        <f ca="1">'Trial 8'!CP36</f>
        <v>921352.41615615215</v>
      </c>
      <c r="CQ35" s="24">
        <f ca="1">'Trial 8'!CQ36</f>
        <v>920873.74534993875</v>
      </c>
      <c r="CR35" s="24">
        <f ca="1">'Trial 8'!CR36</f>
        <v>920470.59741212497</v>
      </c>
      <c r="CS35" s="24">
        <f ca="1">'Trial 8'!CS36</f>
        <v>920024.4319755974</v>
      </c>
      <c r="CT35" s="24">
        <f ca="1">'Trial 8'!CT36</f>
        <v>919523.41483811743</v>
      </c>
      <c r="CU35" s="24">
        <f ca="1">'Trial 8'!CU36</f>
        <v>919015.27301635232</v>
      </c>
      <c r="CV35" s="24">
        <f ca="1">'Trial 8'!CV36</f>
        <v>918674.02671331505</v>
      </c>
      <c r="CW35" s="24">
        <f ca="1">'Trial 8'!CW36</f>
        <v>918111.50490281836</v>
      </c>
      <c r="CX35" s="24">
        <f ca="1">'Trial 8'!CX36</f>
        <v>917656.86362816894</v>
      </c>
      <c r="CY35" s="24">
        <f ca="1">'Trial 8'!CY36</f>
        <v>917246.56489081529</v>
      </c>
      <c r="CZ35" s="24">
        <f ca="1">'Trial 8'!CZ36</f>
        <v>916887.76032816351</v>
      </c>
      <c r="DA35" s="25">
        <f ca="1">SUM('Trial 8'!CO36:CZ36)</f>
        <v>11031699.661661213</v>
      </c>
      <c r="DB35" s="24">
        <f ca="1">'Trial 8'!DB36</f>
        <v>916498.23168254935</v>
      </c>
      <c r="DC35" s="24">
        <f ca="1">'Trial 8'!DC36</f>
        <v>916028.29674995772</v>
      </c>
      <c r="DD35" s="24">
        <f ca="1">'Trial 8'!DD36</f>
        <v>915577.04142570554</v>
      </c>
      <c r="DE35" s="24">
        <f ca="1">'Trial 8'!DE36</f>
        <v>915195.45882417529</v>
      </c>
      <c r="DF35" s="24">
        <f ca="1">'Trial 8'!DF36</f>
        <v>914624.98950921732</v>
      </c>
      <c r="DG35" s="24">
        <f ca="1">'Trial 8'!DG36</f>
        <v>914191.17114930588</v>
      </c>
      <c r="DH35" s="24">
        <f ca="1">'Trial 8'!DH36</f>
        <v>913638.60454263468</v>
      </c>
      <c r="DI35" s="24">
        <f ca="1">'Trial 8'!DI36</f>
        <v>913249.36441493791</v>
      </c>
      <c r="DJ35" s="24">
        <f ca="1">'Trial 8'!DJ36</f>
        <v>912828.65452235809</v>
      </c>
      <c r="DK35" s="24">
        <f ca="1">'Trial 8'!DK36</f>
        <v>912465.38193249353</v>
      </c>
      <c r="DL35" s="24">
        <f ca="1">'Trial 8'!DL36</f>
        <v>912119.33698685165</v>
      </c>
      <c r="DM35" s="24">
        <f ca="1">'Trial 8'!DM36</f>
        <v>911679.11801541632</v>
      </c>
      <c r="DN35" s="25">
        <f ca="1">SUM('Trial 8'!DB36:DM36)</f>
        <v>10968095.649755603</v>
      </c>
      <c r="DO35" s="24">
        <f ca="1">'Trial 8'!DO36</f>
        <v>911218.35944632988</v>
      </c>
      <c r="DP35" s="24">
        <f ca="1">'Trial 8'!DP36</f>
        <v>910820.56964553997</v>
      </c>
      <c r="DQ35" s="24">
        <f ca="1">'Trial 8'!DQ36</f>
        <v>910495.3757064552</v>
      </c>
      <c r="DR35" s="24">
        <f ca="1">'Trial 8'!DR36</f>
        <v>910051.01336124341</v>
      </c>
      <c r="DS35" s="24">
        <f ca="1">'Trial 8'!DS36</f>
        <v>909627.58880617644</v>
      </c>
      <c r="DT35" s="24">
        <f ca="1">'Trial 8'!DT36</f>
        <v>909395.51322328346</v>
      </c>
      <c r="DU35" s="24">
        <f ca="1">'Trial 8'!DU36</f>
        <v>908981.84673173854</v>
      </c>
      <c r="DV35" s="24">
        <f ca="1">'Trial 8'!DV36</f>
        <v>908618.60287984321</v>
      </c>
      <c r="DW35" s="24">
        <f ca="1">'Trial 8'!DW36</f>
        <v>908256.79694626597</v>
      </c>
      <c r="DX35" s="24">
        <f ca="1">'Trial 8'!DX36</f>
        <v>907805.22988096846</v>
      </c>
      <c r="DY35" s="24">
        <f ca="1">'Trial 8'!DY36</f>
        <v>907287.71359852178</v>
      </c>
      <c r="DZ35" s="24">
        <f ca="1">'Trial 8'!DZ36</f>
        <v>906850.37044736079</v>
      </c>
      <c r="EA35" s="25">
        <f ca="1">SUM('Trial 8'!DO36:DZ36)</f>
        <v>10909408.980673727</v>
      </c>
      <c r="EB35" s="24">
        <f ca="1">'Trial 8'!EB36</f>
        <v>906331.66463927284</v>
      </c>
      <c r="EC35" s="24">
        <f ca="1">'Trial 8'!EC36</f>
        <v>905847.26084475021</v>
      </c>
      <c r="ED35" s="24">
        <f ca="1">'Trial 8'!ED36</f>
        <v>905331.12481569534</v>
      </c>
      <c r="EE35" s="24">
        <f ca="1">'Trial 8'!EE36</f>
        <v>904779.3833823842</v>
      </c>
      <c r="EF35" s="24">
        <f ca="1">'Trial 8'!EF36</f>
        <v>904339.77685023157</v>
      </c>
      <c r="EG35" s="24">
        <f ca="1">'Trial 8'!EG36</f>
        <v>904066.80357589631</v>
      </c>
      <c r="EH35" s="24">
        <f ca="1">'Trial 8'!EH36</f>
        <v>903513.81226994062</v>
      </c>
      <c r="EI35" s="24">
        <f ca="1">'Trial 8'!EI36</f>
        <v>903102.17908545677</v>
      </c>
      <c r="EJ35" s="24">
        <f ca="1">'Trial 8'!EJ36</f>
        <v>902725.90650286479</v>
      </c>
      <c r="EK35" s="24">
        <f ca="1">'Trial 8'!EK36</f>
        <v>902357.46954900038</v>
      </c>
      <c r="EL35" s="24">
        <f ca="1">'Trial 8'!EL36</f>
        <v>901895.72691140382</v>
      </c>
      <c r="EM35" s="24">
        <f ca="1">'Trial 8'!EM36</f>
        <v>901508.54446055531</v>
      </c>
      <c r="EN35" s="25">
        <f ca="1">SUM('Trial 8'!EB36:EM36)</f>
        <v>10845799.652887452</v>
      </c>
    </row>
    <row r="36" spans="1:144" ht="12.75" customHeight="1">
      <c r="A36" s="5" t="str">
        <f>Labels!C95</f>
        <v>Total</v>
      </c>
      <c r="B36" s="48">
        <f>SUM('Trial 1'!B36,'Trial 2'!B36,'Trial 3'!B36,'Trial 4'!B36,'Trial 5'!B36,'Trial 6'!B36,'Trial 7'!B36,'Trial 8'!B36)</f>
        <v>7707109.4486631621</v>
      </c>
      <c r="C36" s="48">
        <f ca="1">SUM('Trial 1'!C36,'Trial 2'!C36,'Trial 3'!C36,'Trial 4'!C36,'Trial 5'!C36,'Trial 6'!C36,'Trial 7'!C36,'Trial 8'!C36)</f>
        <v>7702352.6021330254</v>
      </c>
      <c r="D36" s="48">
        <f ca="1">SUM('Trial 1'!D36,'Trial 2'!D36,'Trial 3'!D36,'Trial 4'!D36,'Trial 5'!D36,'Trial 6'!D36,'Trial 7'!D36,'Trial 8'!D36)</f>
        <v>7697365.4747931957</v>
      </c>
      <c r="E36" s="48">
        <f ca="1">SUM('Trial 1'!E36,'Trial 2'!E36,'Trial 3'!E36,'Trial 4'!E36,'Trial 5'!E36,'Trial 6'!E36,'Trial 7'!E36,'Trial 8'!E36)</f>
        <v>7692623.519246947</v>
      </c>
      <c r="F36" s="48">
        <f ca="1">SUM('Trial 1'!F36,'Trial 2'!F36,'Trial 3'!F36,'Trial 4'!F36,'Trial 5'!F36,'Trial 6'!F36,'Trial 7'!F36,'Trial 8'!F36)</f>
        <v>7687833.6990544749</v>
      </c>
      <c r="G36" s="48">
        <f ca="1">SUM('Trial 1'!G36,'Trial 2'!G36,'Trial 3'!G36,'Trial 4'!G36,'Trial 5'!G36,'Trial 6'!G36,'Trial 7'!G36,'Trial 8'!G36)</f>
        <v>7683179.5955421906</v>
      </c>
      <c r="H36" s="48">
        <f ca="1">SUM('Trial 1'!H36,'Trial 2'!H36,'Trial 3'!H36,'Trial 4'!H36,'Trial 5'!H36,'Trial 6'!H36,'Trial 7'!H36,'Trial 8'!H36)</f>
        <v>7678348.9643315002</v>
      </c>
      <c r="I36" s="48">
        <f ca="1">SUM('Trial 1'!I36,'Trial 2'!I36,'Trial 3'!I36,'Trial 4'!I36,'Trial 5'!I36,'Trial 6'!I36,'Trial 7'!I36,'Trial 8'!I36)</f>
        <v>7674013.4316220153</v>
      </c>
      <c r="J36" s="48">
        <f ca="1">SUM('Trial 1'!J36,'Trial 2'!J36,'Trial 3'!J36,'Trial 4'!J36,'Trial 5'!J36,'Trial 6'!J36,'Trial 7'!J36,'Trial 8'!J36)</f>
        <v>7669674.1350759566</v>
      </c>
      <c r="K36" s="48">
        <f ca="1">SUM('Trial 1'!K36,'Trial 2'!K36,'Trial 3'!K36,'Trial 4'!K36,'Trial 5'!K36,'Trial 6'!K36,'Trial 7'!K36,'Trial 8'!K36)</f>
        <v>7665170.3938632756</v>
      </c>
      <c r="L36" s="48">
        <f ca="1">SUM('Trial 1'!L36,'Trial 2'!L36,'Trial 3'!L36,'Trial 4'!L36,'Trial 5'!L36,'Trial 6'!L36,'Trial 7'!L36,'Trial 8'!L36)</f>
        <v>7661039.8571250588</v>
      </c>
      <c r="M36" s="48">
        <f ca="1">SUM('Trial 1'!M36,'Trial 2'!M36,'Trial 3'!M36,'Trial 4'!M36,'Trial 5'!M36,'Trial 6'!M36,'Trial 7'!M36,'Trial 8'!M36)</f>
        <v>7656845.2570009949</v>
      </c>
      <c r="N36" s="49">
        <f ca="1">SUM(B36:M36)</f>
        <v>92175556.378451809</v>
      </c>
      <c r="O36" s="48">
        <f ca="1">SUM('Trial 1'!O36,'Trial 2'!O36,'Trial 3'!O36,'Trial 4'!O36,'Trial 5'!O36,'Trial 6'!O36,'Trial 7'!O36,'Trial 8'!O36)</f>
        <v>7652564.520839652</v>
      </c>
      <c r="P36" s="48">
        <f ca="1">SUM('Trial 1'!P36,'Trial 2'!P36,'Trial 3'!P36,'Trial 4'!P36,'Trial 5'!P36,'Trial 6'!P36,'Trial 7'!P36,'Trial 8'!P36)</f>
        <v>7648377.5044309422</v>
      </c>
      <c r="Q36" s="48">
        <f ca="1">SUM('Trial 1'!Q36,'Trial 2'!Q36,'Trial 3'!Q36,'Trial 4'!Q36,'Trial 5'!Q36,'Trial 6'!Q36,'Trial 7'!Q36,'Trial 8'!Q36)</f>
        <v>7643940.2680037133</v>
      </c>
      <c r="R36" s="48">
        <f ca="1">SUM('Trial 1'!R36,'Trial 2'!R36,'Trial 3'!R36,'Trial 4'!R36,'Trial 5'!R36,'Trial 6'!R36,'Trial 7'!R36,'Trial 8'!R36)</f>
        <v>7639856.6282029869</v>
      </c>
      <c r="S36" s="48">
        <f ca="1">SUM('Trial 1'!S36,'Trial 2'!S36,'Trial 3'!S36,'Trial 4'!S36,'Trial 5'!S36,'Trial 6'!S36,'Trial 7'!S36,'Trial 8'!S36)</f>
        <v>7636016.8238900481</v>
      </c>
      <c r="T36" s="48">
        <f ca="1">SUM('Trial 1'!T36,'Trial 2'!T36,'Trial 3'!T36,'Trial 4'!T36,'Trial 5'!T36,'Trial 6'!T36,'Trial 7'!T36,'Trial 8'!T36)</f>
        <v>7631678.3120144941</v>
      </c>
      <c r="U36" s="48">
        <f ca="1">SUM('Trial 1'!U36,'Trial 2'!U36,'Trial 3'!U36,'Trial 4'!U36,'Trial 5'!U36,'Trial 6'!U36,'Trial 7'!U36,'Trial 8'!U36)</f>
        <v>7627703.8017841224</v>
      </c>
      <c r="V36" s="48">
        <f ca="1">SUM('Trial 1'!V36,'Trial 2'!V36,'Trial 3'!V36,'Trial 4'!V36,'Trial 5'!V36,'Trial 6'!V36,'Trial 7'!V36,'Trial 8'!V36)</f>
        <v>7623695.034314543</v>
      </c>
      <c r="W36" s="48">
        <f ca="1">SUM('Trial 1'!W36,'Trial 2'!W36,'Trial 3'!W36,'Trial 4'!W36,'Trial 5'!W36,'Trial 6'!W36,'Trial 7'!W36,'Trial 8'!W36)</f>
        <v>7619681.1466351328</v>
      </c>
      <c r="X36" s="48">
        <f ca="1">SUM('Trial 1'!X36,'Trial 2'!X36,'Trial 3'!X36,'Trial 4'!X36,'Trial 5'!X36,'Trial 6'!X36,'Trial 7'!X36,'Trial 8'!X36)</f>
        <v>7615986.3710269937</v>
      </c>
      <c r="Y36" s="48">
        <f ca="1">SUM('Trial 1'!Y36,'Trial 2'!Y36,'Trial 3'!Y36,'Trial 4'!Y36,'Trial 5'!Y36,'Trial 6'!Y36,'Trial 7'!Y36,'Trial 8'!Y36)</f>
        <v>7612157.9727768665</v>
      </c>
      <c r="Z36" s="48">
        <f ca="1">SUM('Trial 1'!Z36,'Trial 2'!Z36,'Trial 3'!Z36,'Trial 4'!Z36,'Trial 5'!Z36,'Trial 6'!Z36,'Trial 7'!Z36,'Trial 8'!Z36)</f>
        <v>7608347.3453292949</v>
      </c>
      <c r="AA36" s="49">
        <f ca="1">SUM(O36:Z36)</f>
        <v>91560005.729248792</v>
      </c>
      <c r="AB36" s="48">
        <f ca="1">SUM('Trial 1'!AB36,'Trial 2'!AB36,'Trial 3'!AB36,'Trial 4'!AB36,'Trial 5'!AB36,'Trial 6'!AB36,'Trial 7'!AB36,'Trial 8'!AB36)</f>
        <v>7604101.0760394298</v>
      </c>
      <c r="AC36" s="48">
        <f ca="1">SUM('Trial 1'!AC36,'Trial 2'!AC36,'Trial 3'!AC36,'Trial 4'!AC36,'Trial 5'!AC36,'Trial 6'!AC36,'Trial 7'!AC36,'Trial 8'!AC36)</f>
        <v>7600414.2984531987</v>
      </c>
      <c r="AD36" s="48">
        <f ca="1">SUM('Trial 1'!AD36,'Trial 2'!AD36,'Trial 3'!AD36,'Trial 4'!AD36,'Trial 5'!AD36,'Trial 6'!AD36,'Trial 7'!AD36,'Trial 8'!AD36)</f>
        <v>7596346.8243747205</v>
      </c>
      <c r="AE36" s="48">
        <f ca="1">SUM('Trial 1'!AE36,'Trial 2'!AE36,'Trial 3'!AE36,'Trial 4'!AE36,'Trial 5'!AE36,'Trial 6'!AE36,'Trial 7'!AE36,'Trial 8'!AE36)</f>
        <v>7592539.3114669193</v>
      </c>
      <c r="AF36" s="48">
        <f ca="1">SUM('Trial 1'!AF36,'Trial 2'!AF36,'Trial 3'!AF36,'Trial 4'!AF36,'Trial 5'!AF36,'Trial 6'!AF36,'Trial 7'!AF36,'Trial 8'!AF36)</f>
        <v>7588258.8907370819</v>
      </c>
      <c r="AG36" s="48">
        <f ca="1">SUM('Trial 1'!AG36,'Trial 2'!AG36,'Trial 3'!AG36,'Trial 4'!AG36,'Trial 5'!AG36,'Trial 6'!AG36,'Trial 7'!AG36,'Trial 8'!AG36)</f>
        <v>7584097.8370668013</v>
      </c>
      <c r="AH36" s="48">
        <f ca="1">SUM('Trial 1'!AH36,'Trial 2'!AH36,'Trial 3'!AH36,'Trial 4'!AH36,'Trial 5'!AH36,'Trial 6'!AH36,'Trial 7'!AH36,'Trial 8'!AH36)</f>
        <v>7580013.0992844263</v>
      </c>
      <c r="AI36" s="48">
        <f ca="1">SUM('Trial 1'!AI36,'Trial 2'!AI36,'Trial 3'!AI36,'Trial 4'!AI36,'Trial 5'!AI36,'Trial 6'!AI36,'Trial 7'!AI36,'Trial 8'!AI36)</f>
        <v>7575916.8185830507</v>
      </c>
      <c r="AJ36" s="48">
        <f ca="1">SUM('Trial 1'!AJ36,'Trial 2'!AJ36,'Trial 3'!AJ36,'Trial 4'!AJ36,'Trial 5'!AJ36,'Trial 6'!AJ36,'Trial 7'!AJ36,'Trial 8'!AJ36)</f>
        <v>7572188.0301705869</v>
      </c>
      <c r="AK36" s="48">
        <f ca="1">SUM('Trial 1'!AK36,'Trial 2'!AK36,'Trial 3'!AK36,'Trial 4'!AK36,'Trial 5'!AK36,'Trial 6'!AK36,'Trial 7'!AK36,'Trial 8'!AK36)</f>
        <v>7568253.5077852001</v>
      </c>
      <c r="AL36" s="48">
        <f ca="1">SUM('Trial 1'!AL36,'Trial 2'!AL36,'Trial 3'!AL36,'Trial 4'!AL36,'Trial 5'!AL36,'Trial 6'!AL36,'Trial 7'!AL36,'Trial 8'!AL36)</f>
        <v>7564295.320108436</v>
      </c>
      <c r="AM36" s="48">
        <f ca="1">SUM('Trial 1'!AM36,'Trial 2'!AM36,'Trial 3'!AM36,'Trial 4'!AM36,'Trial 5'!AM36,'Trial 6'!AM36,'Trial 7'!AM36,'Trial 8'!AM36)</f>
        <v>7560403.2449855525</v>
      </c>
      <c r="AN36" s="49">
        <f ca="1">SUM(AB36:AM36)</f>
        <v>90986828.259055406</v>
      </c>
      <c r="AO36" s="48">
        <f ca="1">SUM('Trial 1'!AO36,'Trial 2'!AO36,'Trial 3'!AO36,'Trial 4'!AO36,'Trial 5'!AO36,'Trial 6'!AO36,'Trial 7'!AO36,'Trial 8'!AO36)</f>
        <v>7556633.5544320997</v>
      </c>
      <c r="AP36" s="48">
        <f ca="1">SUM('Trial 1'!AP36,'Trial 2'!AP36,'Trial 3'!AP36,'Trial 4'!AP36,'Trial 5'!AP36,'Trial 6'!AP36,'Trial 7'!AP36,'Trial 8'!AP36)</f>
        <v>7552942.5500295321</v>
      </c>
      <c r="AQ36" s="48">
        <f ca="1">SUM('Trial 1'!AQ36,'Trial 2'!AQ36,'Trial 3'!AQ36,'Trial 4'!AQ36,'Trial 5'!AQ36,'Trial 6'!AQ36,'Trial 7'!AQ36,'Trial 8'!AQ36)</f>
        <v>7549360.1468021078</v>
      </c>
      <c r="AR36" s="48">
        <f ca="1">SUM('Trial 1'!AR36,'Trial 2'!AR36,'Trial 3'!AR36,'Trial 4'!AR36,'Trial 5'!AR36,'Trial 6'!AR36,'Trial 7'!AR36,'Trial 8'!AR36)</f>
        <v>7545574.5483976388</v>
      </c>
      <c r="AS36" s="48">
        <f ca="1">SUM('Trial 1'!AS36,'Trial 2'!AS36,'Trial 3'!AS36,'Trial 4'!AS36,'Trial 5'!AS36,'Trial 6'!AS36,'Trial 7'!AS36,'Trial 8'!AS36)</f>
        <v>7542062.979299509</v>
      </c>
      <c r="AT36" s="48">
        <f ca="1">SUM('Trial 1'!AT36,'Trial 2'!AT36,'Trial 3'!AT36,'Trial 4'!AT36,'Trial 5'!AT36,'Trial 6'!AT36,'Trial 7'!AT36,'Trial 8'!AT36)</f>
        <v>7538485.7422483796</v>
      </c>
      <c r="AU36" s="48">
        <f ca="1">SUM('Trial 1'!AU36,'Trial 2'!AU36,'Trial 3'!AU36,'Trial 4'!AU36,'Trial 5'!AU36,'Trial 6'!AU36,'Trial 7'!AU36,'Trial 8'!AU36)</f>
        <v>7534742.6058680359</v>
      </c>
      <c r="AV36" s="48">
        <f ca="1">SUM('Trial 1'!AV36,'Trial 2'!AV36,'Trial 3'!AV36,'Trial 4'!AV36,'Trial 5'!AV36,'Trial 6'!AV36,'Trial 7'!AV36,'Trial 8'!AV36)</f>
        <v>7531070.2967827916</v>
      </c>
      <c r="AW36" s="48">
        <f ca="1">SUM('Trial 1'!AW36,'Trial 2'!AW36,'Trial 3'!AW36,'Trial 4'!AW36,'Trial 5'!AW36,'Trial 6'!AW36,'Trial 7'!AW36,'Trial 8'!AW36)</f>
        <v>7527197.8178425599</v>
      </c>
      <c r="AX36" s="48">
        <f ca="1">SUM('Trial 1'!AX36,'Trial 2'!AX36,'Trial 3'!AX36,'Trial 4'!AX36,'Trial 5'!AX36,'Trial 6'!AX36,'Trial 7'!AX36,'Trial 8'!AX36)</f>
        <v>7523113.1649206784</v>
      </c>
      <c r="AY36" s="48">
        <f ca="1">SUM('Trial 1'!AY36,'Trial 2'!AY36,'Trial 3'!AY36,'Trial 4'!AY36,'Trial 5'!AY36,'Trial 6'!AY36,'Trial 7'!AY36,'Trial 8'!AY36)</f>
        <v>7519361.7255361816</v>
      </c>
      <c r="AZ36" s="48">
        <f ca="1">SUM('Trial 1'!AZ36,'Trial 2'!AZ36,'Trial 3'!AZ36,'Trial 4'!AZ36,'Trial 5'!AZ36,'Trial 6'!AZ36,'Trial 7'!AZ36,'Trial 8'!AZ36)</f>
        <v>7515780.038153464</v>
      </c>
      <c r="BA36" s="49">
        <f ca="1">SUM(AO36:AZ36)</f>
        <v>90436325.170312986</v>
      </c>
      <c r="BB36" s="48">
        <f ca="1">SUM('Trial 1'!BB36,'Trial 2'!BB36,'Trial 3'!BB36,'Trial 4'!BB36,'Trial 5'!BB36,'Trial 6'!BB36,'Trial 7'!BB36,'Trial 8'!BB36)</f>
        <v>7512110.7269948591</v>
      </c>
      <c r="BC36" s="48">
        <f ca="1">SUM('Trial 1'!BC36,'Trial 2'!BC36,'Trial 3'!BC36,'Trial 4'!BC36,'Trial 5'!BC36,'Trial 6'!BC36,'Trial 7'!BC36,'Trial 8'!BC36)</f>
        <v>7508778.8826150997</v>
      </c>
      <c r="BD36" s="48">
        <f ca="1">SUM('Trial 1'!BD36,'Trial 2'!BD36,'Trial 3'!BD36,'Trial 4'!BD36,'Trial 5'!BD36,'Trial 6'!BD36,'Trial 7'!BD36,'Trial 8'!BD36)</f>
        <v>7504914.6492331838</v>
      </c>
      <c r="BE36" s="48">
        <f ca="1">SUM('Trial 1'!BE36,'Trial 2'!BE36,'Trial 3'!BE36,'Trial 4'!BE36,'Trial 5'!BE36,'Trial 6'!BE36,'Trial 7'!BE36,'Trial 8'!BE36)</f>
        <v>7501279.3815686712</v>
      </c>
      <c r="BF36" s="48">
        <f ca="1">SUM('Trial 1'!BF36,'Trial 2'!BF36,'Trial 3'!BF36,'Trial 4'!BF36,'Trial 5'!BF36,'Trial 6'!BF36,'Trial 7'!BF36,'Trial 8'!BF36)</f>
        <v>7497827.8662639856</v>
      </c>
      <c r="BG36" s="48">
        <f ca="1">SUM('Trial 1'!BG36,'Trial 2'!BG36,'Trial 3'!BG36,'Trial 4'!BG36,'Trial 5'!BG36,'Trial 6'!BG36,'Trial 7'!BG36,'Trial 8'!BG36)</f>
        <v>7493757.8955292655</v>
      </c>
      <c r="BH36" s="48">
        <f ca="1">SUM('Trial 1'!BH36,'Trial 2'!BH36,'Trial 3'!BH36,'Trial 4'!BH36,'Trial 5'!BH36,'Trial 6'!BH36,'Trial 7'!BH36,'Trial 8'!BH36)</f>
        <v>7490208.9985877983</v>
      </c>
      <c r="BI36" s="48">
        <f ca="1">SUM('Trial 1'!BI36,'Trial 2'!BI36,'Trial 3'!BI36,'Trial 4'!BI36,'Trial 5'!BI36,'Trial 6'!BI36,'Trial 7'!BI36,'Trial 8'!BI36)</f>
        <v>7486469.2736011706</v>
      </c>
      <c r="BJ36" s="48">
        <f ca="1">SUM('Trial 1'!BJ36,'Trial 2'!BJ36,'Trial 3'!BJ36,'Trial 4'!BJ36,'Trial 5'!BJ36,'Trial 6'!BJ36,'Trial 7'!BJ36,'Trial 8'!BJ36)</f>
        <v>7482874.7601498347</v>
      </c>
      <c r="BK36" s="48">
        <f ca="1">SUM('Trial 1'!BK36,'Trial 2'!BK36,'Trial 3'!BK36,'Trial 4'!BK36,'Trial 5'!BK36,'Trial 6'!BK36,'Trial 7'!BK36,'Trial 8'!BK36)</f>
        <v>7478940.8934021499</v>
      </c>
      <c r="BL36" s="48">
        <f ca="1">SUM('Trial 1'!BL36,'Trial 2'!BL36,'Trial 3'!BL36,'Trial 4'!BL36,'Trial 5'!BL36,'Trial 6'!BL36,'Trial 7'!BL36,'Trial 8'!BL36)</f>
        <v>7475840.7770536989</v>
      </c>
      <c r="BM36" s="48">
        <f ca="1">SUM('Trial 1'!BM36,'Trial 2'!BM36,'Trial 3'!BM36,'Trial 4'!BM36,'Trial 5'!BM36,'Trial 6'!BM36,'Trial 7'!BM36,'Trial 8'!BM36)</f>
        <v>7472409.6003089529</v>
      </c>
      <c r="BN36" s="49">
        <f ca="1">SUM(BB36:BM36)</f>
        <v>89905413.705308661</v>
      </c>
      <c r="BO36" s="48">
        <f ca="1">SUM('Trial 1'!BO36,'Trial 2'!BO36,'Trial 3'!BO36,'Trial 4'!BO36,'Trial 5'!BO36,'Trial 6'!BO36,'Trial 7'!BO36,'Trial 8'!BO36)</f>
        <v>7468876.4158125482</v>
      </c>
      <c r="BP36" s="48">
        <f ca="1">SUM('Trial 1'!BP36,'Trial 2'!BP36,'Trial 3'!BP36,'Trial 4'!BP36,'Trial 5'!BP36,'Trial 6'!BP36,'Trial 7'!BP36,'Trial 8'!BP36)</f>
        <v>7465233.8555578673</v>
      </c>
      <c r="BQ36" s="48">
        <f ca="1">SUM('Trial 1'!BQ36,'Trial 2'!BQ36,'Trial 3'!BQ36,'Trial 4'!BQ36,'Trial 5'!BQ36,'Trial 6'!BQ36,'Trial 7'!BQ36,'Trial 8'!BQ36)</f>
        <v>7461607.096484974</v>
      </c>
      <c r="BR36" s="48">
        <f ca="1">SUM('Trial 1'!BR36,'Trial 2'!BR36,'Trial 3'!BR36,'Trial 4'!BR36,'Trial 5'!BR36,'Trial 6'!BR36,'Trial 7'!BR36,'Trial 8'!BR36)</f>
        <v>7458345.902461011</v>
      </c>
      <c r="BS36" s="48">
        <f ca="1">SUM('Trial 1'!BS36,'Trial 2'!BS36,'Trial 3'!BS36,'Trial 4'!BS36,'Trial 5'!BS36,'Trial 6'!BS36,'Trial 7'!BS36,'Trial 8'!BS36)</f>
        <v>7454811.1197935287</v>
      </c>
      <c r="BT36" s="48">
        <f ca="1">SUM('Trial 1'!BT36,'Trial 2'!BT36,'Trial 3'!BT36,'Trial 4'!BT36,'Trial 5'!BT36,'Trial 6'!BT36,'Trial 7'!BT36,'Trial 8'!BT36)</f>
        <v>7451335.783596308</v>
      </c>
      <c r="BU36" s="48">
        <f ca="1">SUM('Trial 1'!BU36,'Trial 2'!BU36,'Trial 3'!BU36,'Trial 4'!BU36,'Trial 5'!BU36,'Trial 6'!BU36,'Trial 7'!BU36,'Trial 8'!BU36)</f>
        <v>7447877.5310297441</v>
      </c>
      <c r="BV36" s="48">
        <f ca="1">SUM('Trial 1'!BV36,'Trial 2'!BV36,'Trial 3'!BV36,'Trial 4'!BV36,'Trial 5'!BV36,'Trial 6'!BV36,'Trial 7'!BV36,'Trial 8'!BV36)</f>
        <v>7444866.6560873929</v>
      </c>
      <c r="BW36" s="48">
        <f ca="1">SUM('Trial 1'!BW36,'Trial 2'!BW36,'Trial 3'!BW36,'Trial 4'!BW36,'Trial 5'!BW36,'Trial 6'!BW36,'Trial 7'!BW36,'Trial 8'!BW36)</f>
        <v>7441306.8345957566</v>
      </c>
      <c r="BX36" s="48">
        <f ca="1">SUM('Trial 1'!BX36,'Trial 2'!BX36,'Trial 3'!BX36,'Trial 4'!BX36,'Trial 5'!BX36,'Trial 6'!BX36,'Trial 7'!BX36,'Trial 8'!BX36)</f>
        <v>7437470.4520537574</v>
      </c>
      <c r="BY36" s="48">
        <f ca="1">SUM('Trial 1'!BY36,'Trial 2'!BY36,'Trial 3'!BY36,'Trial 4'!BY36,'Trial 5'!BY36,'Trial 6'!BY36,'Trial 7'!BY36,'Trial 8'!BY36)</f>
        <v>7433803.3685594406</v>
      </c>
      <c r="BZ36" s="48">
        <f ca="1">SUM('Trial 1'!BZ36,'Trial 2'!BZ36,'Trial 3'!BZ36,'Trial 4'!BZ36,'Trial 5'!BZ36,'Trial 6'!BZ36,'Trial 7'!BZ36,'Trial 8'!BZ36)</f>
        <v>7430314.0138554387</v>
      </c>
      <c r="CA36" s="49">
        <f ca="1">SUM(BO36:BZ36)</f>
        <v>89395849.029887766</v>
      </c>
      <c r="CB36" s="48">
        <f ca="1">SUM('Trial 1'!CB36,'Trial 2'!CB36,'Trial 3'!CB36,'Trial 4'!CB36,'Trial 5'!CB36,'Trial 6'!CB36,'Trial 7'!CB36,'Trial 8'!CB36)</f>
        <v>7426744.8215261344</v>
      </c>
      <c r="CC36" s="48">
        <f ca="1">SUM('Trial 1'!CC36,'Trial 2'!CC36,'Trial 3'!CC36,'Trial 4'!CC36,'Trial 5'!CC36,'Trial 6'!CC36,'Trial 7'!CC36,'Trial 8'!CC36)</f>
        <v>7423048.7282198612</v>
      </c>
      <c r="CD36" s="48">
        <f ca="1">SUM('Trial 1'!CD36,'Trial 2'!CD36,'Trial 3'!CD36,'Trial 4'!CD36,'Trial 5'!CD36,'Trial 6'!CD36,'Trial 7'!CD36,'Trial 8'!CD36)</f>
        <v>7419540.0705868704</v>
      </c>
      <c r="CE36" s="48">
        <f ca="1">SUM('Trial 1'!CE36,'Trial 2'!CE36,'Trial 3'!CE36,'Trial 4'!CE36,'Trial 5'!CE36,'Trial 6'!CE36,'Trial 7'!CE36,'Trial 8'!CE36)</f>
        <v>7415802.6712416895</v>
      </c>
      <c r="CF36" s="48">
        <f ca="1">SUM('Trial 1'!CF36,'Trial 2'!CF36,'Trial 3'!CF36,'Trial 4'!CF36,'Trial 5'!CF36,'Trial 6'!CF36,'Trial 7'!CF36,'Trial 8'!CF36)</f>
        <v>7412234.326722987</v>
      </c>
      <c r="CG36" s="48">
        <f ca="1">SUM('Trial 1'!CG36,'Trial 2'!CG36,'Trial 3'!CG36,'Trial 4'!CG36,'Trial 5'!CG36,'Trial 6'!CG36,'Trial 7'!CG36,'Trial 8'!CG36)</f>
        <v>7408676.2454132335</v>
      </c>
      <c r="CH36" s="48">
        <f ca="1">SUM('Trial 1'!CH36,'Trial 2'!CH36,'Trial 3'!CH36,'Trial 4'!CH36,'Trial 5'!CH36,'Trial 6'!CH36,'Trial 7'!CH36,'Trial 8'!CH36)</f>
        <v>7405243.9859079598</v>
      </c>
      <c r="CI36" s="48">
        <f ca="1">SUM('Trial 1'!CI36,'Trial 2'!CI36,'Trial 3'!CI36,'Trial 4'!CI36,'Trial 5'!CI36,'Trial 6'!CI36,'Trial 7'!CI36,'Trial 8'!CI36)</f>
        <v>7402206.2407488553</v>
      </c>
      <c r="CJ36" s="48">
        <f ca="1">SUM('Trial 1'!CJ36,'Trial 2'!CJ36,'Trial 3'!CJ36,'Trial 4'!CJ36,'Trial 5'!CJ36,'Trial 6'!CJ36,'Trial 7'!CJ36,'Trial 8'!CJ36)</f>
        <v>7398871.4262208268</v>
      </c>
      <c r="CK36" s="48">
        <f ca="1">SUM('Trial 1'!CK36,'Trial 2'!CK36,'Trial 3'!CK36,'Trial 4'!CK36,'Trial 5'!CK36,'Trial 6'!CK36,'Trial 7'!CK36,'Trial 8'!CK36)</f>
        <v>7395357.411323199</v>
      </c>
      <c r="CL36" s="48">
        <f ca="1">SUM('Trial 1'!CL36,'Trial 2'!CL36,'Trial 3'!CL36,'Trial 4'!CL36,'Trial 5'!CL36,'Trial 6'!CL36,'Trial 7'!CL36,'Trial 8'!CL36)</f>
        <v>7391724.0245554857</v>
      </c>
      <c r="CM36" s="48">
        <f ca="1">SUM('Trial 1'!CM36,'Trial 2'!CM36,'Trial 3'!CM36,'Trial 4'!CM36,'Trial 5'!CM36,'Trial 6'!CM36,'Trial 7'!CM36,'Trial 8'!CM36)</f>
        <v>7387914.1709333509</v>
      </c>
      <c r="CN36" s="49">
        <f ca="1">SUM(CB36:CM36)</f>
        <v>88887364.123400465</v>
      </c>
      <c r="CO36" s="48">
        <f ca="1">SUM('Trial 1'!CO36,'Trial 2'!CO36,'Trial 3'!CO36,'Trial 4'!CO36,'Trial 5'!CO36,'Trial 6'!CO36,'Trial 7'!CO36,'Trial 8'!CO36)</f>
        <v>7384497.7530340627</v>
      </c>
      <c r="CP36" s="48">
        <f ca="1">SUM('Trial 1'!CP36,'Trial 2'!CP36,'Trial 3'!CP36,'Trial 4'!CP36,'Trial 5'!CP36,'Trial 6'!CP36,'Trial 7'!CP36,'Trial 8'!CP36)</f>
        <v>7380480.986687338</v>
      </c>
      <c r="CQ36" s="48">
        <f ca="1">SUM('Trial 1'!CQ36,'Trial 2'!CQ36,'Trial 3'!CQ36,'Trial 4'!CQ36,'Trial 5'!CQ36,'Trial 6'!CQ36,'Trial 7'!CQ36,'Trial 8'!CQ36)</f>
        <v>7377206.5989810964</v>
      </c>
      <c r="CR36" s="48">
        <f ca="1">SUM('Trial 1'!CR36,'Trial 2'!CR36,'Trial 3'!CR36,'Trial 4'!CR36,'Trial 5'!CR36,'Trial 6'!CR36,'Trial 7'!CR36,'Trial 8'!CR36)</f>
        <v>7373736.0667838035</v>
      </c>
      <c r="CS36" s="48">
        <f ca="1">SUM('Trial 1'!CS36,'Trial 2'!CS36,'Trial 3'!CS36,'Trial 4'!CS36,'Trial 5'!CS36,'Trial 6'!CS36,'Trial 7'!CS36,'Trial 8'!CS36)</f>
        <v>7370035.8526647845</v>
      </c>
      <c r="CT36" s="48">
        <f ca="1">SUM('Trial 1'!CT36,'Trial 2'!CT36,'Trial 3'!CT36,'Trial 4'!CT36,'Trial 5'!CT36,'Trial 6'!CT36,'Trial 7'!CT36,'Trial 8'!CT36)</f>
        <v>7366392.6957623139</v>
      </c>
      <c r="CU36" s="48">
        <f ca="1">SUM('Trial 1'!CU36,'Trial 2'!CU36,'Trial 3'!CU36,'Trial 4'!CU36,'Trial 5'!CU36,'Trial 6'!CU36,'Trial 7'!CU36,'Trial 8'!CU36)</f>
        <v>7362881.5298902281</v>
      </c>
      <c r="CV36" s="48">
        <f ca="1">SUM('Trial 1'!CV36,'Trial 2'!CV36,'Trial 3'!CV36,'Trial 4'!CV36,'Trial 5'!CV36,'Trial 6'!CV36,'Trial 7'!CV36,'Trial 8'!CV36)</f>
        <v>7359538.0763455359</v>
      </c>
      <c r="CW36" s="48">
        <f ca="1">SUM('Trial 1'!CW36,'Trial 2'!CW36,'Trial 3'!CW36,'Trial 4'!CW36,'Trial 5'!CW36,'Trial 6'!CW36,'Trial 7'!CW36,'Trial 8'!CW36)</f>
        <v>7355760.058870893</v>
      </c>
      <c r="CX36" s="48">
        <f ca="1">SUM('Trial 1'!CX36,'Trial 2'!CX36,'Trial 3'!CX36,'Trial 4'!CX36,'Trial 5'!CX36,'Trial 6'!CX36,'Trial 7'!CX36,'Trial 8'!CX36)</f>
        <v>7352413.1520277765</v>
      </c>
      <c r="CY36" s="48">
        <f ca="1">SUM('Trial 1'!CY36,'Trial 2'!CY36,'Trial 3'!CY36,'Trial 4'!CY36,'Trial 5'!CY36,'Trial 6'!CY36,'Trial 7'!CY36,'Trial 8'!CY36)</f>
        <v>7348957.2239569519</v>
      </c>
      <c r="CZ36" s="48">
        <f ca="1">SUM('Trial 1'!CZ36,'Trial 2'!CZ36,'Trial 3'!CZ36,'Trial 4'!CZ36,'Trial 5'!CZ36,'Trial 6'!CZ36,'Trial 7'!CZ36,'Trial 8'!CZ36)</f>
        <v>7345479.1462153802</v>
      </c>
      <c r="DA36" s="49">
        <f ca="1">SUM(CO36:CZ36)</f>
        <v>88377379.141220167</v>
      </c>
      <c r="DB36" s="48">
        <f ca="1">SUM('Trial 1'!DB36,'Trial 2'!DB36,'Trial 3'!DB36,'Trial 4'!DB36,'Trial 5'!DB36,'Trial 6'!DB36,'Trial 7'!DB36,'Trial 8'!DB36)</f>
        <v>7342058.919737855</v>
      </c>
      <c r="DC36" s="48">
        <f ca="1">SUM('Trial 1'!DC36,'Trial 2'!DC36,'Trial 3'!DC36,'Trial 4'!DC36,'Trial 5'!DC36,'Trial 6'!DC36,'Trial 7'!DC36,'Trial 8'!DC36)</f>
        <v>7338234.7468894888</v>
      </c>
      <c r="DD36" s="48">
        <f ca="1">SUM('Trial 1'!DD36,'Trial 2'!DD36,'Trial 3'!DD36,'Trial 4'!DD36,'Trial 5'!DD36,'Trial 6'!DD36,'Trial 7'!DD36,'Trial 8'!DD36)</f>
        <v>7334972.4637584621</v>
      </c>
      <c r="DE36" s="48">
        <f ca="1">SUM('Trial 1'!DE36,'Trial 2'!DE36,'Trial 3'!DE36,'Trial 4'!DE36,'Trial 5'!DE36,'Trial 6'!DE36,'Trial 7'!DE36,'Trial 8'!DE36)</f>
        <v>7331561.8456452731</v>
      </c>
      <c r="DF36" s="48">
        <f ca="1">SUM('Trial 1'!DF36,'Trial 2'!DF36,'Trial 3'!DF36,'Trial 4'!DF36,'Trial 5'!DF36,'Trial 6'!DF36,'Trial 7'!DF36,'Trial 8'!DF36)</f>
        <v>7328148.5429482525</v>
      </c>
      <c r="DG36" s="48">
        <f ca="1">SUM('Trial 1'!DG36,'Trial 2'!DG36,'Trial 3'!DG36,'Trial 4'!DG36,'Trial 5'!DG36,'Trial 6'!DG36,'Trial 7'!DG36,'Trial 8'!DG36)</f>
        <v>7324434.1997397169</v>
      </c>
      <c r="DH36" s="48">
        <f ca="1">SUM('Trial 1'!DH36,'Trial 2'!DH36,'Trial 3'!DH36,'Trial 4'!DH36,'Trial 5'!DH36,'Trial 6'!DH36,'Trial 7'!DH36,'Trial 8'!DH36)</f>
        <v>7320960.8646786865</v>
      </c>
      <c r="DI36" s="48">
        <f ca="1">SUM('Trial 1'!DI36,'Trial 2'!DI36,'Trial 3'!DI36,'Trial 4'!DI36,'Trial 5'!DI36,'Trial 6'!DI36,'Trial 7'!DI36,'Trial 8'!DI36)</f>
        <v>7317571.7862204704</v>
      </c>
      <c r="DJ36" s="48">
        <f ca="1">SUM('Trial 1'!DJ36,'Trial 2'!DJ36,'Trial 3'!DJ36,'Trial 4'!DJ36,'Trial 5'!DJ36,'Trial 6'!DJ36,'Trial 7'!DJ36,'Trial 8'!DJ36)</f>
        <v>7313946.2165246513</v>
      </c>
      <c r="DK36" s="48">
        <f ca="1">SUM('Trial 1'!DK36,'Trial 2'!DK36,'Trial 3'!DK36,'Trial 4'!DK36,'Trial 5'!DK36,'Trial 6'!DK36,'Trial 7'!DK36,'Trial 8'!DK36)</f>
        <v>7310404.3961030794</v>
      </c>
      <c r="DL36" s="48">
        <f ca="1">SUM('Trial 1'!DL36,'Trial 2'!DL36,'Trial 3'!DL36,'Trial 4'!DL36,'Trial 5'!DL36,'Trial 6'!DL36,'Trial 7'!DL36,'Trial 8'!DL36)</f>
        <v>7307313.5147194732</v>
      </c>
      <c r="DM36" s="48">
        <f ca="1">SUM('Trial 1'!DM36,'Trial 2'!DM36,'Trial 3'!DM36,'Trial 4'!DM36,'Trial 5'!DM36,'Trial 6'!DM36,'Trial 7'!DM36,'Trial 8'!DM36)</f>
        <v>7303766.376859827</v>
      </c>
      <c r="DN36" s="49">
        <f ca="1">SUM(DB36:DM36)</f>
        <v>87873373.873825237</v>
      </c>
      <c r="DO36" s="48">
        <f ca="1">SUM('Trial 1'!DO36,'Trial 2'!DO36,'Trial 3'!DO36,'Trial 4'!DO36,'Trial 5'!DO36,'Trial 6'!DO36,'Trial 7'!DO36,'Trial 8'!DO36)</f>
        <v>7300153.7420851523</v>
      </c>
      <c r="DP36" s="48">
        <f ca="1">SUM('Trial 1'!DP36,'Trial 2'!DP36,'Trial 3'!DP36,'Trial 4'!DP36,'Trial 5'!DP36,'Trial 6'!DP36,'Trial 7'!DP36,'Trial 8'!DP36)</f>
        <v>7296903.9001020007</v>
      </c>
      <c r="DQ36" s="48">
        <f ca="1">SUM('Trial 1'!DQ36,'Trial 2'!DQ36,'Trial 3'!DQ36,'Trial 4'!DQ36,'Trial 5'!DQ36,'Trial 6'!DQ36,'Trial 7'!DQ36,'Trial 8'!DQ36)</f>
        <v>7293455.2915298399</v>
      </c>
      <c r="DR36" s="48">
        <f ca="1">SUM('Trial 1'!DR36,'Trial 2'!DR36,'Trial 3'!DR36,'Trial 4'!DR36,'Trial 5'!DR36,'Trial 6'!DR36,'Trial 7'!DR36,'Trial 8'!DR36)</f>
        <v>7289915.6043267343</v>
      </c>
      <c r="DS36" s="48">
        <f ca="1">SUM('Trial 1'!DS36,'Trial 2'!DS36,'Trial 3'!DS36,'Trial 4'!DS36,'Trial 5'!DS36,'Trial 6'!DS36,'Trial 7'!DS36,'Trial 8'!DS36)</f>
        <v>7286202.6169696441</v>
      </c>
      <c r="DT36" s="48">
        <f ca="1">SUM('Trial 1'!DT36,'Trial 2'!DT36,'Trial 3'!DT36,'Trial 4'!DT36,'Trial 5'!DT36,'Trial 6'!DT36,'Trial 7'!DT36,'Trial 8'!DT36)</f>
        <v>7283061.0186020099</v>
      </c>
      <c r="DU36" s="48">
        <f ca="1">SUM('Trial 1'!DU36,'Trial 2'!DU36,'Trial 3'!DU36,'Trial 4'!DU36,'Trial 5'!DU36,'Trial 6'!DU36,'Trial 7'!DU36,'Trial 8'!DU36)</f>
        <v>7279705.1683257455</v>
      </c>
      <c r="DV36" s="48">
        <f ca="1">SUM('Trial 1'!DV36,'Trial 2'!DV36,'Trial 3'!DV36,'Trial 4'!DV36,'Trial 5'!DV36,'Trial 6'!DV36,'Trial 7'!DV36,'Trial 8'!DV36)</f>
        <v>7276135.2168145049</v>
      </c>
      <c r="DW36" s="48">
        <f ca="1">SUM('Trial 1'!DW36,'Trial 2'!DW36,'Trial 3'!DW36,'Trial 4'!DW36,'Trial 5'!DW36,'Trial 6'!DW36,'Trial 7'!DW36,'Trial 8'!DW36)</f>
        <v>7272694.3459402649</v>
      </c>
      <c r="DX36" s="48">
        <f ca="1">SUM('Trial 1'!DX36,'Trial 2'!DX36,'Trial 3'!DX36,'Trial 4'!DX36,'Trial 5'!DX36,'Trial 6'!DX36,'Trial 7'!DX36,'Trial 8'!DX36)</f>
        <v>7269533.8353445791</v>
      </c>
      <c r="DY36" s="48">
        <f ca="1">SUM('Trial 1'!DY36,'Trial 2'!DY36,'Trial 3'!DY36,'Trial 4'!DY36,'Trial 5'!DY36,'Trial 6'!DY36,'Trial 7'!DY36,'Trial 8'!DY36)</f>
        <v>7265845.8539396552</v>
      </c>
      <c r="DZ36" s="48">
        <f ca="1">SUM('Trial 1'!DZ36,'Trial 2'!DZ36,'Trial 3'!DZ36,'Trial 4'!DZ36,'Trial 5'!DZ36,'Trial 6'!DZ36,'Trial 7'!DZ36,'Trial 8'!DZ36)</f>
        <v>7262930.4367201505</v>
      </c>
      <c r="EA36" s="49">
        <f ca="1">SUM(DO36:DZ36)</f>
        <v>87376537.030700266</v>
      </c>
      <c r="EB36" s="48">
        <f ca="1">SUM('Trial 1'!EB36,'Trial 2'!EB36,'Trial 3'!EB36,'Trial 4'!EB36,'Trial 5'!EB36,'Trial 6'!EB36,'Trial 7'!EB36,'Trial 8'!EB36)</f>
        <v>7259275.8892404232</v>
      </c>
      <c r="EC36" s="48">
        <f ca="1">SUM('Trial 1'!EC36,'Trial 2'!EC36,'Trial 3'!EC36,'Trial 4'!EC36,'Trial 5'!EC36,'Trial 6'!EC36,'Trial 7'!EC36,'Trial 8'!EC36)</f>
        <v>7255606.6429169597</v>
      </c>
      <c r="ED36" s="48">
        <f ca="1">SUM('Trial 1'!ED36,'Trial 2'!ED36,'Trial 3'!ED36,'Trial 4'!ED36,'Trial 5'!ED36,'Trial 6'!ED36,'Trial 7'!ED36,'Trial 8'!ED36)</f>
        <v>7251926.4218773758</v>
      </c>
      <c r="EE36" s="48">
        <f ca="1">SUM('Trial 1'!EE36,'Trial 2'!EE36,'Trial 3'!EE36,'Trial 4'!EE36,'Trial 5'!EE36,'Trial 6'!EE36,'Trial 7'!EE36,'Trial 8'!EE36)</f>
        <v>7248639.4757226463</v>
      </c>
      <c r="EF36" s="48">
        <f ca="1">SUM('Trial 1'!EF36,'Trial 2'!EF36,'Trial 3'!EF36,'Trial 4'!EF36,'Trial 5'!EF36,'Trial 6'!EF36,'Trial 7'!EF36,'Trial 8'!EF36)</f>
        <v>7245085.0416133106</v>
      </c>
      <c r="EG36" s="48">
        <f ca="1">SUM('Trial 1'!EG36,'Trial 2'!EG36,'Trial 3'!EG36,'Trial 4'!EG36,'Trial 5'!EG36,'Trial 6'!EG36,'Trial 7'!EG36,'Trial 8'!EG36)</f>
        <v>7241806.2393643558</v>
      </c>
      <c r="EH36" s="48">
        <f ca="1">SUM('Trial 1'!EH36,'Trial 2'!EH36,'Trial 3'!EH36,'Trial 4'!EH36,'Trial 5'!EH36,'Trial 6'!EH36,'Trial 7'!EH36,'Trial 8'!EH36)</f>
        <v>7238145.6164522292</v>
      </c>
      <c r="EI36" s="48">
        <f ca="1">SUM('Trial 1'!EI36,'Trial 2'!EI36,'Trial 3'!EI36,'Trial 4'!EI36,'Trial 5'!EI36,'Trial 6'!EI36,'Trial 7'!EI36,'Trial 8'!EI36)</f>
        <v>7235020.5658376198</v>
      </c>
      <c r="EJ36" s="48">
        <f ca="1">SUM('Trial 1'!EJ36,'Trial 2'!EJ36,'Trial 3'!EJ36,'Trial 4'!EJ36,'Trial 5'!EJ36,'Trial 6'!EJ36,'Trial 7'!EJ36,'Trial 8'!EJ36)</f>
        <v>7231593.1722142659</v>
      </c>
      <c r="EK36" s="48">
        <f ca="1">SUM('Trial 1'!EK36,'Trial 2'!EK36,'Trial 3'!EK36,'Trial 4'!EK36,'Trial 5'!EK36,'Trial 6'!EK36,'Trial 7'!EK36,'Trial 8'!EK36)</f>
        <v>7228185.1008083206</v>
      </c>
      <c r="EL36" s="48">
        <f ca="1">SUM('Trial 1'!EL36,'Trial 2'!EL36,'Trial 3'!EL36,'Trial 4'!EL36,'Trial 5'!EL36,'Trial 6'!EL36,'Trial 7'!EL36,'Trial 8'!EL36)</f>
        <v>7224791.4428348038</v>
      </c>
      <c r="EM36" s="48">
        <f ca="1">SUM('Trial 1'!EM36,'Trial 2'!EM36,'Trial 3'!EM36,'Trial 4'!EM36,'Trial 5'!EM36,'Trial 6'!EM36,'Trial 7'!EM36,'Trial 8'!EM36)</f>
        <v>7221350.5971349552</v>
      </c>
      <c r="EN36" s="49">
        <f ca="1">SUM(EB36:EM36)</f>
        <v>86881426.206017286</v>
      </c>
    </row>
    <row r="37" spans="1:144" ht="12.75" customHeight="1">
      <c r="A37" s="2" t="str">
        <f>Labels!B24</f>
        <v>Consumption</v>
      </c>
    </row>
    <row r="38" spans="1:144" ht="12.75" customHeight="1">
      <c r="A38" s="47" t="str">
        <f>Labels!D96</f>
        <v>Trials</v>
      </c>
      <c r="B38" s="19" t="str">
        <f>ZZZ__FnCalls!F7</f>
        <v>Jan 2010</v>
      </c>
      <c r="C38" s="20" t="str">
        <f>ZZZ__FnCalls!F8</f>
        <v>Feb 2010</v>
      </c>
      <c r="D38" s="20" t="str">
        <f>ZZZ__FnCalls!F9</f>
        <v>Mar 2010</v>
      </c>
      <c r="E38" s="20" t="str">
        <f>ZZZ__FnCalls!F10</f>
        <v>Apr 2010</v>
      </c>
      <c r="F38" s="20" t="str">
        <f>ZZZ__FnCalls!F11</f>
        <v>May 2010</v>
      </c>
      <c r="G38" s="20" t="str">
        <f>ZZZ__FnCalls!F12</f>
        <v>Jun 2010</v>
      </c>
      <c r="H38" s="20" t="str">
        <f>ZZZ__FnCalls!F13</f>
        <v>Jul 2010</v>
      </c>
      <c r="I38" s="20" t="str">
        <f>ZZZ__FnCalls!F14</f>
        <v>Aug 2010</v>
      </c>
      <c r="J38" s="20" t="str">
        <f>ZZZ__FnCalls!F15</f>
        <v>Sep 2010</v>
      </c>
      <c r="K38" s="20" t="str">
        <f>ZZZ__FnCalls!F16</f>
        <v>Oct 2010</v>
      </c>
      <c r="L38" s="20" t="str">
        <f>ZZZ__FnCalls!F17</f>
        <v>Nov 2010</v>
      </c>
      <c r="M38" s="20" t="str">
        <f>ZZZ__FnCalls!F18</f>
        <v>Dec 2010</v>
      </c>
      <c r="N38" s="21" t="str">
        <f>ZZZ__FnCalls!H7</f>
        <v>2010</v>
      </c>
      <c r="O38" s="20" t="str">
        <f>ZZZ__FnCalls!F19</f>
        <v>Jan 2011</v>
      </c>
      <c r="P38" s="20" t="str">
        <f>ZZZ__FnCalls!F20</f>
        <v>Feb 2011</v>
      </c>
      <c r="Q38" s="20" t="str">
        <f>ZZZ__FnCalls!F21</f>
        <v>Mar 2011</v>
      </c>
      <c r="R38" s="20" t="str">
        <f>ZZZ__FnCalls!F22</f>
        <v>Apr 2011</v>
      </c>
      <c r="S38" s="20" t="str">
        <f>ZZZ__FnCalls!F23</f>
        <v>May 2011</v>
      </c>
      <c r="T38" s="20" t="str">
        <f>ZZZ__FnCalls!F24</f>
        <v>Jun 2011</v>
      </c>
      <c r="U38" s="20" t="str">
        <f>ZZZ__FnCalls!F25</f>
        <v>Jul 2011</v>
      </c>
      <c r="V38" s="20" t="str">
        <f>ZZZ__FnCalls!F26</f>
        <v>Aug 2011</v>
      </c>
      <c r="W38" s="20" t="str">
        <f>ZZZ__FnCalls!F27</f>
        <v>Sep 2011</v>
      </c>
      <c r="X38" s="20" t="str">
        <f>ZZZ__FnCalls!F28</f>
        <v>Oct 2011</v>
      </c>
      <c r="Y38" s="20" t="str">
        <f>ZZZ__FnCalls!F29</f>
        <v>Nov 2011</v>
      </c>
      <c r="Z38" s="20" t="str">
        <f>ZZZ__FnCalls!F30</f>
        <v>Dec 2011</v>
      </c>
      <c r="AA38" s="21" t="str">
        <f>ZZZ__FnCalls!H19</f>
        <v>2011</v>
      </c>
      <c r="AB38" s="20" t="str">
        <f>ZZZ__FnCalls!F31</f>
        <v>Jan 2012</v>
      </c>
      <c r="AC38" s="20" t="str">
        <f>ZZZ__FnCalls!F32</f>
        <v>Feb 2012</v>
      </c>
      <c r="AD38" s="20" t="str">
        <f>ZZZ__FnCalls!F33</f>
        <v>Mar 2012</v>
      </c>
      <c r="AE38" s="20" t="str">
        <f>ZZZ__FnCalls!F34</f>
        <v>Apr 2012</v>
      </c>
      <c r="AF38" s="20" t="str">
        <f>ZZZ__FnCalls!F35</f>
        <v>May 2012</v>
      </c>
      <c r="AG38" s="20" t="str">
        <f>ZZZ__FnCalls!F36</f>
        <v>Jun 2012</v>
      </c>
      <c r="AH38" s="20" t="str">
        <f>ZZZ__FnCalls!F37</f>
        <v>Jul 2012</v>
      </c>
      <c r="AI38" s="20" t="str">
        <f>ZZZ__FnCalls!F38</f>
        <v>Aug 2012</v>
      </c>
      <c r="AJ38" s="20" t="str">
        <f>ZZZ__FnCalls!F39</f>
        <v>Sep 2012</v>
      </c>
      <c r="AK38" s="20" t="str">
        <f>ZZZ__FnCalls!F40</f>
        <v>Oct 2012</v>
      </c>
      <c r="AL38" s="20" t="str">
        <f>ZZZ__FnCalls!F41</f>
        <v>Nov 2012</v>
      </c>
      <c r="AM38" s="20" t="str">
        <f>ZZZ__FnCalls!F42</f>
        <v>Dec 2012</v>
      </c>
      <c r="AN38" s="21" t="str">
        <f>ZZZ__FnCalls!H31</f>
        <v>2012</v>
      </c>
      <c r="AO38" s="20" t="str">
        <f>ZZZ__FnCalls!F43</f>
        <v>Jan 2013</v>
      </c>
      <c r="AP38" s="20" t="str">
        <f>ZZZ__FnCalls!F44</f>
        <v>Feb 2013</v>
      </c>
      <c r="AQ38" s="20" t="str">
        <f>ZZZ__FnCalls!F45</f>
        <v>Mar 2013</v>
      </c>
      <c r="AR38" s="20" t="str">
        <f>ZZZ__FnCalls!F46</f>
        <v>Apr 2013</v>
      </c>
      <c r="AS38" s="20" t="str">
        <f>ZZZ__FnCalls!F47</f>
        <v>May 2013</v>
      </c>
      <c r="AT38" s="20" t="str">
        <f>ZZZ__FnCalls!F48</f>
        <v>Jun 2013</v>
      </c>
      <c r="AU38" s="20" t="str">
        <f>ZZZ__FnCalls!F49</f>
        <v>Jul 2013</v>
      </c>
      <c r="AV38" s="20" t="str">
        <f>ZZZ__FnCalls!F50</f>
        <v>Aug 2013</v>
      </c>
      <c r="AW38" s="20" t="str">
        <f>ZZZ__FnCalls!F51</f>
        <v>Sep 2013</v>
      </c>
      <c r="AX38" s="20" t="str">
        <f>ZZZ__FnCalls!F52</f>
        <v>Oct 2013</v>
      </c>
      <c r="AY38" s="20" t="str">
        <f>ZZZ__FnCalls!F53</f>
        <v>Nov 2013</v>
      </c>
      <c r="AZ38" s="20" t="str">
        <f>ZZZ__FnCalls!F54</f>
        <v>Dec 2013</v>
      </c>
      <c r="BA38" s="21" t="str">
        <f>ZZZ__FnCalls!H43</f>
        <v>2013</v>
      </c>
      <c r="BB38" s="20" t="str">
        <f>ZZZ__FnCalls!F55</f>
        <v>Jan 2014</v>
      </c>
      <c r="BC38" s="20" t="str">
        <f>ZZZ__FnCalls!F56</f>
        <v>Feb 2014</v>
      </c>
      <c r="BD38" s="20" t="str">
        <f>ZZZ__FnCalls!F57</f>
        <v>Mar 2014</v>
      </c>
      <c r="BE38" s="20" t="str">
        <f>ZZZ__FnCalls!F58</f>
        <v>Apr 2014</v>
      </c>
      <c r="BF38" s="20" t="str">
        <f>ZZZ__FnCalls!F59</f>
        <v>May 2014</v>
      </c>
      <c r="BG38" s="20" t="str">
        <f>ZZZ__FnCalls!F60</f>
        <v>Jun 2014</v>
      </c>
      <c r="BH38" s="20" t="str">
        <f>ZZZ__FnCalls!F61</f>
        <v>Jul 2014</v>
      </c>
      <c r="BI38" s="20" t="str">
        <f>ZZZ__FnCalls!F62</f>
        <v>Aug 2014</v>
      </c>
      <c r="BJ38" s="20" t="str">
        <f>ZZZ__FnCalls!F63</f>
        <v>Sep 2014</v>
      </c>
      <c r="BK38" s="20" t="str">
        <f>ZZZ__FnCalls!F64</f>
        <v>Oct 2014</v>
      </c>
      <c r="BL38" s="20" t="str">
        <f>ZZZ__FnCalls!F65</f>
        <v>Nov 2014</v>
      </c>
      <c r="BM38" s="20" t="str">
        <f>ZZZ__FnCalls!F66</f>
        <v>Dec 2014</v>
      </c>
      <c r="BN38" s="21" t="str">
        <f>ZZZ__FnCalls!H55</f>
        <v>2014</v>
      </c>
      <c r="BO38" s="20" t="str">
        <f>ZZZ__FnCalls!F67</f>
        <v>Jan 2015</v>
      </c>
      <c r="BP38" s="20" t="str">
        <f>ZZZ__FnCalls!F68</f>
        <v>Feb 2015</v>
      </c>
      <c r="BQ38" s="20" t="str">
        <f>ZZZ__FnCalls!F69</f>
        <v>Mar 2015</v>
      </c>
      <c r="BR38" s="20" t="str">
        <f>ZZZ__FnCalls!F70</f>
        <v>Apr 2015</v>
      </c>
      <c r="BS38" s="20" t="str">
        <f>ZZZ__FnCalls!F71</f>
        <v>May 2015</v>
      </c>
      <c r="BT38" s="20" t="str">
        <f>ZZZ__FnCalls!F72</f>
        <v>Jun 2015</v>
      </c>
      <c r="BU38" s="20" t="str">
        <f>ZZZ__FnCalls!F73</f>
        <v>Jul 2015</v>
      </c>
      <c r="BV38" s="20" t="str">
        <f>ZZZ__FnCalls!F74</f>
        <v>Aug 2015</v>
      </c>
      <c r="BW38" s="20" t="str">
        <f>ZZZ__FnCalls!F75</f>
        <v>Sep 2015</v>
      </c>
      <c r="BX38" s="20" t="str">
        <f>ZZZ__FnCalls!F76</f>
        <v>Oct 2015</v>
      </c>
      <c r="BY38" s="20" t="str">
        <f>ZZZ__FnCalls!F77</f>
        <v>Nov 2015</v>
      </c>
      <c r="BZ38" s="20" t="str">
        <f>ZZZ__FnCalls!F78</f>
        <v>Dec 2015</v>
      </c>
      <c r="CA38" s="21" t="str">
        <f>ZZZ__FnCalls!H67</f>
        <v>2015</v>
      </c>
      <c r="CB38" s="20" t="str">
        <f>ZZZ__FnCalls!F79</f>
        <v>Jan 2016</v>
      </c>
      <c r="CC38" s="20" t="str">
        <f>ZZZ__FnCalls!F80</f>
        <v>Feb 2016</v>
      </c>
      <c r="CD38" s="20" t="str">
        <f>ZZZ__FnCalls!F81</f>
        <v>Mar 2016</v>
      </c>
      <c r="CE38" s="20" t="str">
        <f>ZZZ__FnCalls!F82</f>
        <v>Apr 2016</v>
      </c>
      <c r="CF38" s="20" t="str">
        <f>ZZZ__FnCalls!F83</f>
        <v>May 2016</v>
      </c>
      <c r="CG38" s="20" t="str">
        <f>ZZZ__FnCalls!F84</f>
        <v>Jun 2016</v>
      </c>
      <c r="CH38" s="20" t="str">
        <f>ZZZ__FnCalls!F85</f>
        <v>Jul 2016</v>
      </c>
      <c r="CI38" s="20" t="str">
        <f>ZZZ__FnCalls!F86</f>
        <v>Aug 2016</v>
      </c>
      <c r="CJ38" s="20" t="str">
        <f>ZZZ__FnCalls!F87</f>
        <v>Sep 2016</v>
      </c>
      <c r="CK38" s="20" t="str">
        <f>ZZZ__FnCalls!F88</f>
        <v>Oct 2016</v>
      </c>
      <c r="CL38" s="20" t="str">
        <f>ZZZ__FnCalls!F89</f>
        <v>Nov 2016</v>
      </c>
      <c r="CM38" s="20" t="str">
        <f>ZZZ__FnCalls!F90</f>
        <v>Dec 2016</v>
      </c>
      <c r="CN38" s="21" t="str">
        <f>ZZZ__FnCalls!H79</f>
        <v>2016</v>
      </c>
      <c r="CO38" s="20" t="str">
        <f>ZZZ__FnCalls!F91</f>
        <v>Jan 2017</v>
      </c>
      <c r="CP38" s="20" t="str">
        <f>ZZZ__FnCalls!F92</f>
        <v>Feb 2017</v>
      </c>
      <c r="CQ38" s="20" t="str">
        <f>ZZZ__FnCalls!F93</f>
        <v>Mar 2017</v>
      </c>
      <c r="CR38" s="20" t="str">
        <f>ZZZ__FnCalls!F94</f>
        <v>Apr 2017</v>
      </c>
      <c r="CS38" s="20" t="str">
        <f>ZZZ__FnCalls!F95</f>
        <v>May 2017</v>
      </c>
      <c r="CT38" s="20" t="str">
        <f>ZZZ__FnCalls!F96</f>
        <v>Jun 2017</v>
      </c>
      <c r="CU38" s="20" t="str">
        <f>ZZZ__FnCalls!F97</f>
        <v>Jul 2017</v>
      </c>
      <c r="CV38" s="20" t="str">
        <f>ZZZ__FnCalls!F98</f>
        <v>Aug 2017</v>
      </c>
      <c r="CW38" s="20" t="str">
        <f>ZZZ__FnCalls!F99</f>
        <v>Sep 2017</v>
      </c>
      <c r="CX38" s="20" t="str">
        <f>ZZZ__FnCalls!F100</f>
        <v>Oct 2017</v>
      </c>
      <c r="CY38" s="20" t="str">
        <f>ZZZ__FnCalls!F101</f>
        <v>Nov 2017</v>
      </c>
      <c r="CZ38" s="20" t="str">
        <f>ZZZ__FnCalls!F102</f>
        <v>Dec 2017</v>
      </c>
      <c r="DA38" s="21" t="str">
        <f>ZZZ__FnCalls!H91</f>
        <v>2017</v>
      </c>
      <c r="DB38" s="20" t="str">
        <f>ZZZ__FnCalls!F103</f>
        <v>Jan 2018</v>
      </c>
      <c r="DC38" s="20" t="str">
        <f>ZZZ__FnCalls!F104</f>
        <v>Feb 2018</v>
      </c>
      <c r="DD38" s="20" t="str">
        <f>ZZZ__FnCalls!F105</f>
        <v>Mar 2018</v>
      </c>
      <c r="DE38" s="20" t="str">
        <f>ZZZ__FnCalls!F106</f>
        <v>Apr 2018</v>
      </c>
      <c r="DF38" s="20" t="str">
        <f>ZZZ__FnCalls!F107</f>
        <v>May 2018</v>
      </c>
      <c r="DG38" s="20" t="str">
        <f>ZZZ__FnCalls!F108</f>
        <v>Jun 2018</v>
      </c>
      <c r="DH38" s="20" t="str">
        <f>ZZZ__FnCalls!F109</f>
        <v>Jul 2018</v>
      </c>
      <c r="DI38" s="20" t="str">
        <f>ZZZ__FnCalls!F110</f>
        <v>Aug 2018</v>
      </c>
      <c r="DJ38" s="20" t="str">
        <f>ZZZ__FnCalls!F111</f>
        <v>Sep 2018</v>
      </c>
      <c r="DK38" s="20" t="str">
        <f>ZZZ__FnCalls!F112</f>
        <v>Oct 2018</v>
      </c>
      <c r="DL38" s="20" t="str">
        <f>ZZZ__FnCalls!F113</f>
        <v>Nov 2018</v>
      </c>
      <c r="DM38" s="20" t="str">
        <f>ZZZ__FnCalls!F114</f>
        <v>Dec 2018</v>
      </c>
      <c r="DN38" s="21" t="str">
        <f>ZZZ__FnCalls!H103</f>
        <v>2018</v>
      </c>
      <c r="DO38" s="20" t="str">
        <f>ZZZ__FnCalls!F115</f>
        <v>Jan 2019</v>
      </c>
      <c r="DP38" s="20" t="str">
        <f>ZZZ__FnCalls!F116</f>
        <v>Feb 2019</v>
      </c>
      <c r="DQ38" s="20" t="str">
        <f>ZZZ__FnCalls!F117</f>
        <v>Mar 2019</v>
      </c>
      <c r="DR38" s="20" t="str">
        <f>ZZZ__FnCalls!F118</f>
        <v>Apr 2019</v>
      </c>
      <c r="DS38" s="20" t="str">
        <f>ZZZ__FnCalls!F119</f>
        <v>May 2019</v>
      </c>
      <c r="DT38" s="20" t="str">
        <f>ZZZ__FnCalls!F120</f>
        <v>Jun 2019</v>
      </c>
      <c r="DU38" s="20" t="str">
        <f>ZZZ__FnCalls!F121</f>
        <v>Jul 2019</v>
      </c>
      <c r="DV38" s="20" t="str">
        <f>ZZZ__FnCalls!F122</f>
        <v>Aug 2019</v>
      </c>
      <c r="DW38" s="20" t="str">
        <f>ZZZ__FnCalls!F123</f>
        <v>Sep 2019</v>
      </c>
      <c r="DX38" s="20" t="str">
        <f>ZZZ__FnCalls!F124</f>
        <v>Oct 2019</v>
      </c>
      <c r="DY38" s="20" t="str">
        <f>ZZZ__FnCalls!F125</f>
        <v>Nov 2019</v>
      </c>
      <c r="DZ38" s="20" t="str">
        <f>ZZZ__FnCalls!F126</f>
        <v>Dec 2019</v>
      </c>
      <c r="EA38" s="21" t="str">
        <f>ZZZ__FnCalls!H115</f>
        <v>2019</v>
      </c>
      <c r="EB38" s="20" t="str">
        <f>ZZZ__FnCalls!F127</f>
        <v>Jan 2020</v>
      </c>
      <c r="EC38" s="20" t="str">
        <f>ZZZ__FnCalls!F128</f>
        <v>Feb 2020</v>
      </c>
      <c r="ED38" s="20" t="str">
        <f>ZZZ__FnCalls!F129</f>
        <v>Mar 2020</v>
      </c>
      <c r="EE38" s="20" t="str">
        <f>ZZZ__FnCalls!F130</f>
        <v>Apr 2020</v>
      </c>
      <c r="EF38" s="20" t="str">
        <f>ZZZ__FnCalls!F131</f>
        <v>May 2020</v>
      </c>
      <c r="EG38" s="20" t="str">
        <f>ZZZ__FnCalls!F132</f>
        <v>Jun 2020</v>
      </c>
      <c r="EH38" s="20" t="str">
        <f>ZZZ__FnCalls!F133</f>
        <v>Jul 2020</v>
      </c>
      <c r="EI38" s="20" t="str">
        <f>ZZZ__FnCalls!F134</f>
        <v>Aug 2020</v>
      </c>
      <c r="EJ38" s="20" t="str">
        <f>ZZZ__FnCalls!F135</f>
        <v>Sep 2020</v>
      </c>
      <c r="EK38" s="20" t="str">
        <f>ZZZ__FnCalls!F136</f>
        <v>Oct 2020</v>
      </c>
      <c r="EL38" s="20" t="str">
        <f>ZZZ__FnCalls!F137</f>
        <v>Nov 2020</v>
      </c>
      <c r="EM38" s="20" t="str">
        <f>ZZZ__FnCalls!F138</f>
        <v>Dec 2020</v>
      </c>
      <c r="EN38" s="21" t="str">
        <f>ZZZ__FnCalls!H127</f>
        <v>2020</v>
      </c>
    </row>
    <row r="39" spans="1:144" ht="12.75" customHeight="1">
      <c r="A39" s="7" t="str">
        <f>Labels!B96</f>
        <v>Trial 01</v>
      </c>
      <c r="B39" s="22">
        <f>'Trial 1'!B12</f>
        <v>728000</v>
      </c>
      <c r="C39" s="22">
        <f ca="1">'Trial 1'!C12</f>
        <v>727810.40317063918</v>
      </c>
      <c r="D39" s="22">
        <f ca="1">'Trial 1'!D12</f>
        <v>727576.31080806244</v>
      </c>
      <c r="E39" s="22">
        <f ca="1">'Trial 1'!E12</f>
        <v>727284.78413849452</v>
      </c>
      <c r="F39" s="22">
        <f ca="1">'Trial 1'!F12</f>
        <v>727076.78615873237</v>
      </c>
      <c r="G39" s="22">
        <f ca="1">'Trial 1'!G12</f>
        <v>726824.94649658422</v>
      </c>
      <c r="H39" s="22">
        <f ca="1">'Trial 1'!H12</f>
        <v>726638.2662053887</v>
      </c>
      <c r="I39" s="22">
        <f ca="1">'Trial 1'!I12</f>
        <v>726427.21278407983</v>
      </c>
      <c r="J39" s="22">
        <f ca="1">'Trial 1'!J12</f>
        <v>726248.798131797</v>
      </c>
      <c r="K39" s="22">
        <f ca="1">'Trial 1'!K12</f>
        <v>726043.26664490078</v>
      </c>
      <c r="L39" s="22">
        <f ca="1">'Trial 1'!L12</f>
        <v>725852.90993858629</v>
      </c>
      <c r="M39" s="22">
        <f ca="1">'Trial 1'!M12</f>
        <v>725644.14326477726</v>
      </c>
      <c r="N39" s="23">
        <f ca="1">SUM('Trial 1'!B12:M12)</f>
        <v>8721427.827742042</v>
      </c>
      <c r="O39" s="22">
        <f ca="1">'Trial 1'!O12</f>
        <v>725351.1999588348</v>
      </c>
      <c r="P39" s="22">
        <f ca="1">'Trial 1'!P12</f>
        <v>725070.48994304868</v>
      </c>
      <c r="Q39" s="22">
        <f ca="1">'Trial 1'!Q12</f>
        <v>724819.12380366016</v>
      </c>
      <c r="R39" s="22">
        <f ca="1">'Trial 1'!R12</f>
        <v>724567.08637568483</v>
      </c>
      <c r="S39" s="22">
        <f ca="1">'Trial 1'!S12</f>
        <v>724293.25064747944</v>
      </c>
      <c r="T39" s="22">
        <f ca="1">'Trial 1'!T12</f>
        <v>723977.15279210056</v>
      </c>
      <c r="U39" s="22">
        <f ca="1">'Trial 1'!U12</f>
        <v>723711.30625500577</v>
      </c>
      <c r="V39" s="22">
        <f ca="1">'Trial 1'!V12</f>
        <v>723455.13152707415</v>
      </c>
      <c r="W39" s="22">
        <f ca="1">'Trial 1'!W12</f>
        <v>723178.24194294447</v>
      </c>
      <c r="X39" s="22">
        <f ca="1">'Trial 1'!X12</f>
        <v>722970.93105235929</v>
      </c>
      <c r="Y39" s="22">
        <f ca="1">'Trial 1'!Y12</f>
        <v>722682.61842231103</v>
      </c>
      <c r="Z39" s="22">
        <f ca="1">'Trial 1'!Z12</f>
        <v>722478.37118376</v>
      </c>
      <c r="AA39" s="23">
        <f ca="1">SUM('Trial 1'!O12:Z12)</f>
        <v>8686554.9039042629</v>
      </c>
      <c r="AB39" s="22">
        <f ca="1">'Trial 1'!AB12</f>
        <v>722271.49227123847</v>
      </c>
      <c r="AC39" s="22">
        <f ca="1">'Trial 1'!AC12</f>
        <v>722010.37705147895</v>
      </c>
      <c r="AD39" s="22">
        <f ca="1">'Trial 1'!AD12</f>
        <v>721746.79102301423</v>
      </c>
      <c r="AE39" s="22">
        <f ca="1">'Trial 1'!AE12</f>
        <v>721477.56714265037</v>
      </c>
      <c r="AF39" s="22">
        <f ca="1">'Trial 1'!AF12</f>
        <v>721159.86900232197</v>
      </c>
      <c r="AG39" s="22">
        <f ca="1">'Trial 1'!AG12</f>
        <v>720851.44796227454</v>
      </c>
      <c r="AH39" s="22">
        <f ca="1">'Trial 1'!AH12</f>
        <v>720648.09335192898</v>
      </c>
      <c r="AI39" s="22">
        <f ca="1">'Trial 1'!AI12</f>
        <v>720415.65861845273</v>
      </c>
      <c r="AJ39" s="22">
        <f ca="1">'Trial 1'!AJ12</f>
        <v>720099.10469941434</v>
      </c>
      <c r="AK39" s="22">
        <f ca="1">'Trial 1'!AK12</f>
        <v>719773.75238823716</v>
      </c>
      <c r="AL39" s="22">
        <f ca="1">'Trial 1'!AL12</f>
        <v>719530.34333893319</v>
      </c>
      <c r="AM39" s="22">
        <f ca="1">'Trial 1'!AM12</f>
        <v>719217.47650475975</v>
      </c>
      <c r="AN39" s="23">
        <f ca="1">SUM('Trial 1'!AB12:AM12)</f>
        <v>8649201.9733547047</v>
      </c>
      <c r="AO39" s="22">
        <f ca="1">'Trial 1'!AO12</f>
        <v>718937.65905553522</v>
      </c>
      <c r="AP39" s="22">
        <f ca="1">'Trial 1'!AP12</f>
        <v>718608.28471429751</v>
      </c>
      <c r="AQ39" s="22">
        <f ca="1">'Trial 1'!AQ12</f>
        <v>718366.81076531182</v>
      </c>
      <c r="AR39" s="22">
        <f ca="1">'Trial 1'!AR12</f>
        <v>718115.86082477868</v>
      </c>
      <c r="AS39" s="22">
        <f ca="1">'Trial 1'!AS12</f>
        <v>717801.51572896598</v>
      </c>
      <c r="AT39" s="22">
        <f ca="1">'Trial 1'!AT12</f>
        <v>717575.59014319512</v>
      </c>
      <c r="AU39" s="22">
        <f ca="1">'Trial 1'!AU12</f>
        <v>717362.96760337043</v>
      </c>
      <c r="AV39" s="22">
        <f ca="1">'Trial 1'!AV12</f>
        <v>717080.58132110874</v>
      </c>
      <c r="AW39" s="22">
        <f ca="1">'Trial 1'!AW12</f>
        <v>716737.89661322779</v>
      </c>
      <c r="AX39" s="22">
        <f ca="1">'Trial 1'!AX12</f>
        <v>716392.62848686101</v>
      </c>
      <c r="AY39" s="22">
        <f ca="1">'Trial 1'!AY12</f>
        <v>716180.47782506642</v>
      </c>
      <c r="AZ39" s="22">
        <f ca="1">'Trial 1'!AZ12</f>
        <v>715948.42326543538</v>
      </c>
      <c r="BA39" s="23">
        <f ca="1">SUM('Trial 1'!AO12:AZ12)</f>
        <v>8609108.6963471528</v>
      </c>
      <c r="BB39" s="22">
        <f ca="1">'Trial 1'!BB12</f>
        <v>715679.69478243508</v>
      </c>
      <c r="BC39" s="22">
        <f ca="1">'Trial 1'!BC12</f>
        <v>715401.97715313011</v>
      </c>
      <c r="BD39" s="22">
        <f ca="1">'Trial 1'!BD12</f>
        <v>715113.88407316036</v>
      </c>
      <c r="BE39" s="22">
        <f ca="1">'Trial 1'!BE12</f>
        <v>714897.71255442535</v>
      </c>
      <c r="BF39" s="22">
        <f ca="1">'Trial 1'!BF12</f>
        <v>714535.03809347318</v>
      </c>
      <c r="BG39" s="22">
        <f ca="1">'Trial 1'!BG12</f>
        <v>714170.53917928878</v>
      </c>
      <c r="BH39" s="22">
        <f ca="1">'Trial 1'!BH12</f>
        <v>713916.9065668172</v>
      </c>
      <c r="BI39" s="22">
        <f ca="1">'Trial 1'!BI12</f>
        <v>713564.14333396754</v>
      </c>
      <c r="BJ39" s="22">
        <f ca="1">'Trial 1'!BJ12</f>
        <v>713291.63498066273</v>
      </c>
      <c r="BK39" s="22">
        <f ca="1">'Trial 1'!BK12</f>
        <v>713021.29498885316</v>
      </c>
      <c r="BL39" s="22">
        <f ca="1">'Trial 1'!BL12</f>
        <v>712742.92204431817</v>
      </c>
      <c r="BM39" s="22">
        <f ca="1">'Trial 1'!BM12</f>
        <v>712532.6716666834</v>
      </c>
      <c r="BN39" s="23">
        <f ca="1">SUM('Trial 1'!BB12:BM12)</f>
        <v>8568868.4194172155</v>
      </c>
      <c r="BO39" s="22">
        <f ca="1">'Trial 1'!BO12</f>
        <v>712242.77775886422</v>
      </c>
      <c r="BP39" s="22">
        <f ca="1">'Trial 1'!BP12</f>
        <v>711925.71744737471</v>
      </c>
      <c r="BQ39" s="22">
        <f ca="1">'Trial 1'!BQ12</f>
        <v>711611.71158168593</v>
      </c>
      <c r="BR39" s="22">
        <f ca="1">'Trial 1'!BR12</f>
        <v>711354.60237523401</v>
      </c>
      <c r="BS39" s="22">
        <f ca="1">'Trial 1'!BS12</f>
        <v>711012.06377999124</v>
      </c>
      <c r="BT39" s="22">
        <f ca="1">'Trial 1'!BT12</f>
        <v>710699.14950587391</v>
      </c>
      <c r="BU39" s="22">
        <f ca="1">'Trial 1'!BU12</f>
        <v>710331.41050584079</v>
      </c>
      <c r="BV39" s="22">
        <f ca="1">'Trial 1'!BV12</f>
        <v>710094.99726303236</v>
      </c>
      <c r="BW39" s="22">
        <f ca="1">'Trial 1'!BW12</f>
        <v>709784.09076156572</v>
      </c>
      <c r="BX39" s="22">
        <f ca="1">'Trial 1'!BX12</f>
        <v>709458.86396835663</v>
      </c>
      <c r="BY39" s="22">
        <f ca="1">'Trial 1'!BY12</f>
        <v>709190.44280401361</v>
      </c>
      <c r="BZ39" s="22">
        <f ca="1">'Trial 1'!BZ12</f>
        <v>708886.69618088019</v>
      </c>
      <c r="CA39" s="23">
        <f ca="1">SUM('Trial 1'!BO12:BZ12)</f>
        <v>8526592.5239327122</v>
      </c>
      <c r="CB39" s="22">
        <f ca="1">'Trial 1'!CB12</f>
        <v>708595.43414421799</v>
      </c>
      <c r="CC39" s="22">
        <f ca="1">'Trial 1'!CC12</f>
        <v>708256.75792223157</v>
      </c>
      <c r="CD39" s="22">
        <f ca="1">'Trial 1'!CD12</f>
        <v>707964.99810705602</v>
      </c>
      <c r="CE39" s="22">
        <f ca="1">'Trial 1'!CE12</f>
        <v>707664.90877843683</v>
      </c>
      <c r="CF39" s="22">
        <f ca="1">'Trial 1'!CF12</f>
        <v>707252.79889482446</v>
      </c>
      <c r="CG39" s="22">
        <f ca="1">'Trial 1'!CG12</f>
        <v>706970.45425840898</v>
      </c>
      <c r="CH39" s="22">
        <f ca="1">'Trial 1'!CH12</f>
        <v>706628.42220839683</v>
      </c>
      <c r="CI39" s="22">
        <f ca="1">'Trial 1'!CI12</f>
        <v>706310.25105107401</v>
      </c>
      <c r="CJ39" s="22">
        <f ca="1">'Trial 1'!CJ12</f>
        <v>705940.73183932272</v>
      </c>
      <c r="CK39" s="22">
        <f ca="1">'Trial 1'!CK12</f>
        <v>705607.52509748307</v>
      </c>
      <c r="CL39" s="22">
        <f ca="1">'Trial 1'!CL12</f>
        <v>705245.83485150896</v>
      </c>
      <c r="CM39" s="22">
        <f ca="1">'Trial 1'!CM12</f>
        <v>704829.25791451358</v>
      </c>
      <c r="CN39" s="23">
        <f ca="1">SUM('Trial 1'!CB12:CM12)</f>
        <v>8481267.3750674743</v>
      </c>
      <c r="CO39" s="22">
        <f ca="1">'Trial 1'!CO12</f>
        <v>704559.9844430954</v>
      </c>
      <c r="CP39" s="22">
        <f ca="1">'Trial 1'!CP12</f>
        <v>704160.47947178956</v>
      </c>
      <c r="CQ39" s="22">
        <f ca="1">'Trial 1'!CQ12</f>
        <v>703786.57403879671</v>
      </c>
      <c r="CR39" s="22">
        <f ca="1">'Trial 1'!CR12</f>
        <v>703429.98158432101</v>
      </c>
      <c r="CS39" s="22">
        <f ca="1">'Trial 1'!CS12</f>
        <v>703131.11090335704</v>
      </c>
      <c r="CT39" s="22">
        <f ca="1">'Trial 1'!CT12</f>
        <v>702792.42741009593</v>
      </c>
      <c r="CU39" s="22">
        <f ca="1">'Trial 1'!CU12</f>
        <v>702481.90133397281</v>
      </c>
      <c r="CV39" s="22">
        <f ca="1">'Trial 1'!CV12</f>
        <v>702227.29906517174</v>
      </c>
      <c r="CW39" s="22">
        <f ca="1">'Trial 1'!CW12</f>
        <v>701864.05430333328</v>
      </c>
      <c r="CX39" s="22">
        <f ca="1">'Trial 1'!CX12</f>
        <v>701514.94847614109</v>
      </c>
      <c r="CY39" s="22">
        <f ca="1">'Trial 1'!CY12</f>
        <v>701119.56963910325</v>
      </c>
      <c r="CZ39" s="22">
        <f ca="1">'Trial 1'!CZ12</f>
        <v>700833.45140925329</v>
      </c>
      <c r="DA39" s="23">
        <f ca="1">SUM('Trial 1'!CO12:CZ12)</f>
        <v>8431901.7820784319</v>
      </c>
      <c r="DB39" s="22">
        <f ca="1">'Trial 1'!DB12</f>
        <v>700550.05581697146</v>
      </c>
      <c r="DC39" s="22">
        <f ca="1">'Trial 1'!DC12</f>
        <v>700133.25676258013</v>
      </c>
      <c r="DD39" s="22">
        <f ca="1">'Trial 1'!DD12</f>
        <v>699784.7296757095</v>
      </c>
      <c r="DE39" s="22">
        <f ca="1">'Trial 1'!DE12</f>
        <v>699459.21936015331</v>
      </c>
      <c r="DF39" s="22">
        <f ca="1">'Trial 1'!DF12</f>
        <v>699130.39245557785</v>
      </c>
      <c r="DG39" s="22">
        <f ca="1">'Trial 1'!DG12</f>
        <v>698840.34463911015</v>
      </c>
      <c r="DH39" s="22">
        <f ca="1">'Trial 1'!DH12</f>
        <v>698559.89014471159</v>
      </c>
      <c r="DI39" s="22">
        <f ca="1">'Trial 1'!DI12</f>
        <v>698235.05417434487</v>
      </c>
      <c r="DJ39" s="22">
        <f ca="1">'Trial 1'!DJ12</f>
        <v>697897.82307676575</v>
      </c>
      <c r="DK39" s="22">
        <f ca="1">'Trial 1'!DK12</f>
        <v>697544.7665245845</v>
      </c>
      <c r="DL39" s="22">
        <f ca="1">'Trial 1'!DL12</f>
        <v>697171.9335379746</v>
      </c>
      <c r="DM39" s="22">
        <f ca="1">'Trial 1'!DM12</f>
        <v>696893.39652194828</v>
      </c>
      <c r="DN39" s="23">
        <f ca="1">SUM('Trial 1'!DB12:DM12)</f>
        <v>8384200.862690432</v>
      </c>
      <c r="DO39" s="22">
        <f ca="1">'Trial 1'!DO12</f>
        <v>696527.04201697151</v>
      </c>
      <c r="DP39" s="22">
        <f ca="1">'Trial 1'!DP12</f>
        <v>696276.07691826415</v>
      </c>
      <c r="DQ39" s="22">
        <f ca="1">'Trial 1'!DQ12</f>
        <v>695969.55106833717</v>
      </c>
      <c r="DR39" s="22">
        <f ca="1">'Trial 1'!DR12</f>
        <v>695709.39715952962</v>
      </c>
      <c r="DS39" s="22">
        <f ca="1">'Trial 1'!DS12</f>
        <v>695442.56621026504</v>
      </c>
      <c r="DT39" s="22">
        <f ca="1">'Trial 1'!DT12</f>
        <v>695162.84631570615</v>
      </c>
      <c r="DU39" s="22">
        <f ca="1">'Trial 1'!DU12</f>
        <v>694828.35943606298</v>
      </c>
      <c r="DV39" s="22">
        <f ca="1">'Trial 1'!DV12</f>
        <v>694543.06837440131</v>
      </c>
      <c r="DW39" s="22">
        <f ca="1">'Trial 1'!DW12</f>
        <v>694255.60925736278</v>
      </c>
      <c r="DX39" s="22">
        <f ca="1">'Trial 1'!DX12</f>
        <v>693978.49666610523</v>
      </c>
      <c r="DY39" s="22">
        <f ca="1">'Trial 1'!DY12</f>
        <v>693689.62312951719</v>
      </c>
      <c r="DZ39" s="22">
        <f ca="1">'Trial 1'!DZ12</f>
        <v>693400.17284221645</v>
      </c>
      <c r="EA39" s="23">
        <f ca="1">SUM('Trial 1'!DO12:DZ12)</f>
        <v>8339782.8093947396</v>
      </c>
      <c r="EB39" s="22">
        <f ca="1">'Trial 1'!EB12</f>
        <v>693035.84882322745</v>
      </c>
      <c r="EC39" s="22">
        <f ca="1">'Trial 1'!EC12</f>
        <v>692680.24170661753</v>
      </c>
      <c r="ED39" s="22">
        <f ca="1">'Trial 1'!ED12</f>
        <v>692410.45254607848</v>
      </c>
      <c r="EE39" s="22">
        <f ca="1">'Trial 1'!EE12</f>
        <v>692083.30141007225</v>
      </c>
      <c r="EF39" s="22">
        <f ca="1">'Trial 1'!EF12</f>
        <v>691746.14778508444</v>
      </c>
      <c r="EG39" s="22">
        <f ca="1">'Trial 1'!EG12</f>
        <v>691386.93272274546</v>
      </c>
      <c r="EH39" s="22">
        <f ca="1">'Trial 1'!EH12</f>
        <v>690956.54646079545</v>
      </c>
      <c r="EI39" s="22">
        <f ca="1">'Trial 1'!EI12</f>
        <v>690556.32039362669</v>
      </c>
      <c r="EJ39" s="22">
        <f ca="1">'Trial 1'!EJ12</f>
        <v>690132.21193722752</v>
      </c>
      <c r="EK39" s="22">
        <f ca="1">'Trial 1'!EK12</f>
        <v>689851.10802909313</v>
      </c>
      <c r="EL39" s="22">
        <f ca="1">'Trial 1'!EL12</f>
        <v>689429.20588491671</v>
      </c>
      <c r="EM39" s="22">
        <f ca="1">'Trial 1'!EM12</f>
        <v>689076.88941004931</v>
      </c>
      <c r="EN39" s="23">
        <f ca="1">SUM('Trial 1'!EB12:EM12)</f>
        <v>8293345.2071095342</v>
      </c>
    </row>
    <row r="40" spans="1:144" ht="12.75" customHeight="1">
      <c r="A40" s="11" t="str">
        <f>Labels!B97</f>
        <v>Trial 02</v>
      </c>
      <c r="B40" s="24">
        <f>'Trial 2'!B12</f>
        <v>728000</v>
      </c>
      <c r="C40" s="24">
        <f ca="1">'Trial 2'!C12</f>
        <v>727837.53548085759</v>
      </c>
      <c r="D40" s="24">
        <f ca="1">'Trial 2'!D12</f>
        <v>727564.1717584735</v>
      </c>
      <c r="E40" s="24">
        <f ca="1">'Trial 2'!E12</f>
        <v>727302.33065695618</v>
      </c>
      <c r="F40" s="24">
        <f ca="1">'Trial 2'!F12</f>
        <v>727080.38432065153</v>
      </c>
      <c r="G40" s="24">
        <f ca="1">'Trial 2'!G12</f>
        <v>726876.51466504985</v>
      </c>
      <c r="H40" s="24">
        <f ca="1">'Trial 2'!H12</f>
        <v>726594.58070125489</v>
      </c>
      <c r="I40" s="24">
        <f ca="1">'Trial 2'!I12</f>
        <v>726367.15146212571</v>
      </c>
      <c r="J40" s="24">
        <f ca="1">'Trial 2'!J12</f>
        <v>726136.74647818704</v>
      </c>
      <c r="K40" s="24">
        <f ca="1">'Trial 2'!K12</f>
        <v>725971.86934637302</v>
      </c>
      <c r="L40" s="24">
        <f ca="1">'Trial 2'!L12</f>
        <v>725735.3396024399</v>
      </c>
      <c r="M40" s="24">
        <f ca="1">'Trial 2'!M12</f>
        <v>725494.74708875676</v>
      </c>
      <c r="N40" s="25">
        <f ca="1">SUM('Trial 2'!B12:M12)</f>
        <v>8720961.3715611268</v>
      </c>
      <c r="O40" s="24">
        <f ca="1">'Trial 2'!O12</f>
        <v>725186.73358829657</v>
      </c>
      <c r="P40" s="24">
        <f ca="1">'Trial 2'!P12</f>
        <v>724915.55922783876</v>
      </c>
      <c r="Q40" s="24">
        <f ca="1">'Trial 2'!Q12</f>
        <v>724704.97264493781</v>
      </c>
      <c r="R40" s="24">
        <f ca="1">'Trial 2'!R12</f>
        <v>724411.39040945191</v>
      </c>
      <c r="S40" s="24">
        <f ca="1">'Trial 2'!S12</f>
        <v>724156.18647883204</v>
      </c>
      <c r="T40" s="24">
        <f ca="1">'Trial 2'!T12</f>
        <v>723964.31605369586</v>
      </c>
      <c r="U40" s="24">
        <f ca="1">'Trial 2'!U12</f>
        <v>723664.8885491793</v>
      </c>
      <c r="V40" s="24">
        <f ca="1">'Trial 2'!V12</f>
        <v>723427.69849229616</v>
      </c>
      <c r="W40" s="24">
        <f ca="1">'Trial 2'!W12</f>
        <v>723221.42180673312</v>
      </c>
      <c r="X40" s="24">
        <f ca="1">'Trial 2'!X12</f>
        <v>723025.77362273133</v>
      </c>
      <c r="Y40" s="24">
        <f ca="1">'Trial 2'!Y12</f>
        <v>722824.38880703028</v>
      </c>
      <c r="Z40" s="24">
        <f ca="1">'Trial 2'!Z12</f>
        <v>722659.34877272882</v>
      </c>
      <c r="AA40" s="25">
        <f ca="1">SUM('Trial 2'!O12:Z12)</f>
        <v>8686162.6784537528</v>
      </c>
      <c r="AB40" s="24">
        <f ca="1">'Trial 2'!AB12</f>
        <v>722407.21390298626</v>
      </c>
      <c r="AC40" s="24">
        <f ca="1">'Trial 2'!AC12</f>
        <v>722176.93777351384</v>
      </c>
      <c r="AD40" s="24">
        <f ca="1">'Trial 2'!AD12</f>
        <v>721959.94508253806</v>
      </c>
      <c r="AE40" s="24">
        <f ca="1">'Trial 2'!AE12</f>
        <v>721775.63717345451</v>
      </c>
      <c r="AF40" s="24">
        <f ca="1">'Trial 2'!AF12</f>
        <v>721563.45293454581</v>
      </c>
      <c r="AG40" s="24">
        <f ca="1">'Trial 2'!AG12</f>
        <v>721306.24441876949</v>
      </c>
      <c r="AH40" s="24">
        <f ca="1">'Trial 2'!AH12</f>
        <v>720994.17697586457</v>
      </c>
      <c r="AI40" s="24">
        <f ca="1">'Trial 2'!AI12</f>
        <v>720710.55623794778</v>
      </c>
      <c r="AJ40" s="24">
        <f ca="1">'Trial 2'!AJ12</f>
        <v>720509.01230419567</v>
      </c>
      <c r="AK40" s="24">
        <f ca="1">'Trial 2'!AK12</f>
        <v>720215.01429206762</v>
      </c>
      <c r="AL40" s="24">
        <f ca="1">'Trial 2'!AL12</f>
        <v>719896.90591055877</v>
      </c>
      <c r="AM40" s="24">
        <f ca="1">'Trial 2'!AM12</f>
        <v>719656.60153768712</v>
      </c>
      <c r="AN40" s="25">
        <f ca="1">SUM('Trial 2'!AB12:AM12)</f>
        <v>8653171.6985441297</v>
      </c>
      <c r="AO40" s="24">
        <f ca="1">'Trial 2'!AO12</f>
        <v>719358.65522596647</v>
      </c>
      <c r="AP40" s="24">
        <f ca="1">'Trial 2'!AP12</f>
        <v>719077.78864135232</v>
      </c>
      <c r="AQ40" s="24">
        <f ca="1">'Trial 2'!AQ12</f>
        <v>718799.235113392</v>
      </c>
      <c r="AR40" s="24">
        <f ca="1">'Trial 2'!AR12</f>
        <v>718505.61163242545</v>
      </c>
      <c r="AS40" s="24">
        <f ca="1">'Trial 2'!AS12</f>
        <v>718243.93588794372</v>
      </c>
      <c r="AT40" s="24">
        <f ca="1">'Trial 2'!AT12</f>
        <v>717920.36720082082</v>
      </c>
      <c r="AU40" s="24">
        <f ca="1">'Trial 2'!AU12</f>
        <v>717650.21691529138</v>
      </c>
      <c r="AV40" s="24">
        <f ca="1">'Trial 2'!AV12</f>
        <v>717351.06924485078</v>
      </c>
      <c r="AW40" s="24">
        <f ca="1">'Trial 2'!AW12</f>
        <v>717020.46952547878</v>
      </c>
      <c r="AX40" s="24">
        <f ca="1">'Trial 2'!AX12</f>
        <v>716695.88503804523</v>
      </c>
      <c r="AY40" s="24">
        <f ca="1">'Trial 2'!AY12</f>
        <v>716415.42098814598</v>
      </c>
      <c r="AZ40" s="24">
        <f ca="1">'Trial 2'!AZ12</f>
        <v>716198.16267180373</v>
      </c>
      <c r="BA40" s="25">
        <f ca="1">SUM('Trial 2'!AO12:AZ12)</f>
        <v>8613236.8180855177</v>
      </c>
      <c r="BB40" s="24">
        <f ca="1">'Trial 2'!BB12</f>
        <v>715863.38101898413</v>
      </c>
      <c r="BC40" s="24">
        <f ca="1">'Trial 2'!BC12</f>
        <v>715597.19128096977</v>
      </c>
      <c r="BD40" s="24">
        <f ca="1">'Trial 2'!BD12</f>
        <v>715275.59377190808</v>
      </c>
      <c r="BE40" s="24">
        <f ca="1">'Trial 2'!BE12</f>
        <v>714957.47682107054</v>
      </c>
      <c r="BF40" s="24">
        <f ca="1">'Trial 2'!BF12</f>
        <v>714687.36299578415</v>
      </c>
      <c r="BG40" s="24">
        <f ca="1">'Trial 2'!BG12</f>
        <v>714454.62911203923</v>
      </c>
      <c r="BH40" s="24">
        <f ca="1">'Trial 2'!BH12</f>
        <v>714225.1791145131</v>
      </c>
      <c r="BI40" s="24">
        <f ca="1">'Trial 2'!BI12</f>
        <v>713902.40619010117</v>
      </c>
      <c r="BJ40" s="24">
        <f ca="1">'Trial 2'!BJ12</f>
        <v>713617.66217719042</v>
      </c>
      <c r="BK40" s="24">
        <f ca="1">'Trial 2'!BK12</f>
        <v>713355.09208975569</v>
      </c>
      <c r="BL40" s="24">
        <f ca="1">'Trial 2'!BL12</f>
        <v>713088.48389947205</v>
      </c>
      <c r="BM40" s="24">
        <f ca="1">'Trial 2'!BM12</f>
        <v>712758.05809753225</v>
      </c>
      <c r="BN40" s="25">
        <f ca="1">SUM('Trial 2'!BB12:BM12)</f>
        <v>8571782.5165693201</v>
      </c>
      <c r="BO40" s="24">
        <f ca="1">'Trial 2'!BO12</f>
        <v>712517.31301721931</v>
      </c>
      <c r="BP40" s="24">
        <f ca="1">'Trial 2'!BP12</f>
        <v>712212.80210500979</v>
      </c>
      <c r="BQ40" s="24">
        <f ca="1">'Trial 2'!BQ12</f>
        <v>711888.31294862484</v>
      </c>
      <c r="BR40" s="24">
        <f ca="1">'Trial 2'!BR12</f>
        <v>711547.06197263708</v>
      </c>
      <c r="BS40" s="24">
        <f ca="1">'Trial 2'!BS12</f>
        <v>711203.24446443142</v>
      </c>
      <c r="BT40" s="24">
        <f ca="1">'Trial 2'!BT12</f>
        <v>710898.05339258048</v>
      </c>
      <c r="BU40" s="24">
        <f ca="1">'Trial 2'!BU12</f>
        <v>710561.51586952026</v>
      </c>
      <c r="BV40" s="24">
        <f ca="1">'Trial 2'!BV12</f>
        <v>710285.40482183243</v>
      </c>
      <c r="BW40" s="24">
        <f ca="1">'Trial 2'!BW12</f>
        <v>709998.00693024544</v>
      </c>
      <c r="BX40" s="24">
        <f ca="1">'Trial 2'!BX12</f>
        <v>709678.99812340911</v>
      </c>
      <c r="BY40" s="24">
        <f ca="1">'Trial 2'!BY12</f>
        <v>709314.11858544475</v>
      </c>
      <c r="BZ40" s="24">
        <f ca="1">'Trial 2'!BZ12</f>
        <v>708996.91737152834</v>
      </c>
      <c r="CA40" s="25">
        <f ca="1">SUM('Trial 2'!BO12:BZ12)</f>
        <v>8529101.7496024836</v>
      </c>
      <c r="CB40" s="24">
        <f ca="1">'Trial 2'!CB12</f>
        <v>708629.40257147024</v>
      </c>
      <c r="CC40" s="24">
        <f ca="1">'Trial 2'!CC12</f>
        <v>708371.98845965392</v>
      </c>
      <c r="CD40" s="24">
        <f ca="1">'Trial 2'!CD12</f>
        <v>708025.14064990694</v>
      </c>
      <c r="CE40" s="24">
        <f ca="1">'Trial 2'!CE12</f>
        <v>707701.54395076784</v>
      </c>
      <c r="CF40" s="24">
        <f ca="1">'Trial 2'!CF12</f>
        <v>707357.69811280491</v>
      </c>
      <c r="CG40" s="24">
        <f ca="1">'Trial 2'!CG12</f>
        <v>707081.54474318703</v>
      </c>
      <c r="CH40" s="24">
        <f ca="1">'Trial 2'!CH12</f>
        <v>706797.32626173378</v>
      </c>
      <c r="CI40" s="24">
        <f ca="1">'Trial 2'!CI12</f>
        <v>706474.14475251653</v>
      </c>
      <c r="CJ40" s="24">
        <f ca="1">'Trial 2'!CJ12</f>
        <v>706095.79958759563</v>
      </c>
      <c r="CK40" s="24">
        <f ca="1">'Trial 2'!CK12</f>
        <v>705799.78033617768</v>
      </c>
      <c r="CL40" s="24">
        <f ca="1">'Trial 2'!CL12</f>
        <v>705419.7095939368</v>
      </c>
      <c r="CM40" s="24">
        <f ca="1">'Trial 2'!CM12</f>
        <v>705087.82878992183</v>
      </c>
      <c r="CN40" s="25">
        <f ca="1">SUM('Trial 2'!CB12:CM12)</f>
        <v>8482841.9078096729</v>
      </c>
      <c r="CO40" s="24">
        <f ca="1">'Trial 2'!CO12</f>
        <v>704733.77327916166</v>
      </c>
      <c r="CP40" s="24">
        <f ca="1">'Trial 2'!CP12</f>
        <v>704406.19932958181</v>
      </c>
      <c r="CQ40" s="24">
        <f ca="1">'Trial 2'!CQ12</f>
        <v>704116.38320830837</v>
      </c>
      <c r="CR40" s="24">
        <f ca="1">'Trial 2'!CR12</f>
        <v>703737.86476995249</v>
      </c>
      <c r="CS40" s="24">
        <f ca="1">'Trial 2'!CS12</f>
        <v>703390.0187874015</v>
      </c>
      <c r="CT40" s="24">
        <f ca="1">'Trial 2'!CT12</f>
        <v>703041.56924514601</v>
      </c>
      <c r="CU40" s="24">
        <f ca="1">'Trial 2'!CU12</f>
        <v>702720.95133421058</v>
      </c>
      <c r="CV40" s="24">
        <f ca="1">'Trial 2'!CV12</f>
        <v>702394.65903016948</v>
      </c>
      <c r="CW40" s="24">
        <f ca="1">'Trial 2'!CW12</f>
        <v>702073.23975309182</v>
      </c>
      <c r="CX40" s="24">
        <f ca="1">'Trial 2'!CX12</f>
        <v>701756.63395917288</v>
      </c>
      <c r="CY40" s="24">
        <f ca="1">'Trial 2'!CY12</f>
        <v>701497.89356406208</v>
      </c>
      <c r="CZ40" s="24">
        <f ca="1">'Trial 2'!CZ12</f>
        <v>701078.49269732297</v>
      </c>
      <c r="DA40" s="25">
        <f ca="1">SUM('Trial 2'!CO12:CZ12)</f>
        <v>8434947.6789575815</v>
      </c>
      <c r="DB40" s="24">
        <f ca="1">'Trial 2'!DB12</f>
        <v>700736.88005517295</v>
      </c>
      <c r="DC40" s="24">
        <f ca="1">'Trial 2'!DC12</f>
        <v>700340.9510306688</v>
      </c>
      <c r="DD40" s="24">
        <f ca="1">'Trial 2'!DD12</f>
        <v>699956.66391954652</v>
      </c>
      <c r="DE40" s="24">
        <f ca="1">'Trial 2'!DE12</f>
        <v>699647.78527679178</v>
      </c>
      <c r="DF40" s="24">
        <f ca="1">'Trial 2'!DF12</f>
        <v>699351.40805250232</v>
      </c>
      <c r="DG40" s="24">
        <f ca="1">'Trial 2'!DG12</f>
        <v>698995.79075261718</v>
      </c>
      <c r="DH40" s="24">
        <f ca="1">'Trial 2'!DH12</f>
        <v>698719.70921634207</v>
      </c>
      <c r="DI40" s="24">
        <f ca="1">'Trial 2'!DI12</f>
        <v>698408.04659444571</v>
      </c>
      <c r="DJ40" s="24">
        <f ca="1">'Trial 2'!DJ12</f>
        <v>698051.50038915745</v>
      </c>
      <c r="DK40" s="24">
        <f ca="1">'Trial 2'!DK12</f>
        <v>697722.68692294089</v>
      </c>
      <c r="DL40" s="24">
        <f ca="1">'Trial 2'!DL12</f>
        <v>697393.51471038978</v>
      </c>
      <c r="DM40" s="24">
        <f ca="1">'Trial 2'!DM12</f>
        <v>697021.20914296154</v>
      </c>
      <c r="DN40" s="25">
        <f ca="1">SUM('Trial 2'!DB12:DM12)</f>
        <v>8386346.1460635364</v>
      </c>
      <c r="DO40" s="24">
        <f ca="1">'Trial 2'!DO12</f>
        <v>696706.39962777449</v>
      </c>
      <c r="DP40" s="24">
        <f ca="1">'Trial 2'!DP12</f>
        <v>696373.58332452888</v>
      </c>
      <c r="DQ40" s="24">
        <f ca="1">'Trial 2'!DQ12</f>
        <v>696063.64878425398</v>
      </c>
      <c r="DR40" s="24">
        <f ca="1">'Trial 2'!DR12</f>
        <v>695705.02003851288</v>
      </c>
      <c r="DS40" s="24">
        <f ca="1">'Trial 2'!DS12</f>
        <v>695302.61102186143</v>
      </c>
      <c r="DT40" s="24">
        <f ca="1">'Trial 2'!DT12</f>
        <v>694925.31644834892</v>
      </c>
      <c r="DU40" s="24">
        <f ca="1">'Trial 2'!DU12</f>
        <v>694578.13343704992</v>
      </c>
      <c r="DV40" s="24">
        <f ca="1">'Trial 2'!DV12</f>
        <v>694246.29393491545</v>
      </c>
      <c r="DW40" s="24">
        <f ca="1">'Trial 2'!DW12</f>
        <v>693975.26883589325</v>
      </c>
      <c r="DX40" s="24">
        <f ca="1">'Trial 2'!DX12</f>
        <v>693656.23989497137</v>
      </c>
      <c r="DY40" s="24">
        <f ca="1">'Trial 2'!DY12</f>
        <v>693268.40304100083</v>
      </c>
      <c r="DZ40" s="24">
        <f ca="1">'Trial 2'!DZ12</f>
        <v>692925.7558276112</v>
      </c>
      <c r="EA40" s="25">
        <f ca="1">SUM('Trial 2'!DO12:DZ12)</f>
        <v>8337726.6742167212</v>
      </c>
      <c r="EB40" s="24">
        <f ca="1">'Trial 2'!EB12</f>
        <v>692576.05892125843</v>
      </c>
      <c r="EC40" s="24">
        <f ca="1">'Trial 2'!EC12</f>
        <v>692265.95538350847</v>
      </c>
      <c r="ED40" s="24">
        <f ca="1">'Trial 2'!ED12</f>
        <v>691960.3789272774</v>
      </c>
      <c r="EE40" s="24">
        <f ca="1">'Trial 2'!EE12</f>
        <v>691638.3873199604</v>
      </c>
      <c r="EF40" s="24">
        <f ca="1">'Trial 2'!EF12</f>
        <v>691299.65446193237</v>
      </c>
      <c r="EG40" s="24">
        <f ca="1">'Trial 2'!EG12</f>
        <v>690925.07974100322</v>
      </c>
      <c r="EH40" s="24">
        <f ca="1">'Trial 2'!EH12</f>
        <v>690551.99533812865</v>
      </c>
      <c r="EI40" s="24">
        <f ca="1">'Trial 2'!EI12</f>
        <v>690219.74784438091</v>
      </c>
      <c r="EJ40" s="24">
        <f ca="1">'Trial 2'!EJ12</f>
        <v>689923.05956016586</v>
      </c>
      <c r="EK40" s="24">
        <f ca="1">'Trial 2'!EK12</f>
        <v>689516.55037667428</v>
      </c>
      <c r="EL40" s="24">
        <f ca="1">'Trial 2'!EL12</f>
        <v>689217.22276549123</v>
      </c>
      <c r="EM40" s="24">
        <f ca="1">'Trial 2'!EM12</f>
        <v>688844.70845070691</v>
      </c>
      <c r="EN40" s="25">
        <f ca="1">SUM('Trial 2'!EB12:EM12)</f>
        <v>8288938.7990904879</v>
      </c>
    </row>
    <row r="41" spans="1:144" ht="12.75" customHeight="1">
      <c r="A41" s="11" t="str">
        <f>Labels!B98</f>
        <v>Trial 03</v>
      </c>
      <c r="B41" s="24">
        <f>'Trial 3'!B12</f>
        <v>728000</v>
      </c>
      <c r="C41" s="24">
        <f ca="1">'Trial 3'!C12</f>
        <v>727747.16117601679</v>
      </c>
      <c r="D41" s="24">
        <f ca="1">'Trial 3'!D12</f>
        <v>727520.83086101525</v>
      </c>
      <c r="E41" s="24">
        <f ca="1">'Trial 3'!E12</f>
        <v>727302.84514891228</v>
      </c>
      <c r="F41" s="24">
        <f ca="1">'Trial 3'!F12</f>
        <v>727096.38346701628</v>
      </c>
      <c r="G41" s="24">
        <f ca="1">'Trial 3'!G12</f>
        <v>726848.97201333602</v>
      </c>
      <c r="H41" s="24">
        <f ca="1">'Trial 3'!H12</f>
        <v>726612.05691543047</v>
      </c>
      <c r="I41" s="24">
        <f ca="1">'Trial 3'!I12</f>
        <v>726375.70443095092</v>
      </c>
      <c r="J41" s="24">
        <f ca="1">'Trial 3'!J12</f>
        <v>726116.08753611555</v>
      </c>
      <c r="K41" s="24">
        <f ca="1">'Trial 3'!K12</f>
        <v>725886.05699436192</v>
      </c>
      <c r="L41" s="24">
        <f ca="1">'Trial 3'!L12</f>
        <v>725674.13604702929</v>
      </c>
      <c r="M41" s="24">
        <f ca="1">'Trial 3'!M12</f>
        <v>725470.84543311317</v>
      </c>
      <c r="N41" s="25">
        <f ca="1">SUM('Trial 3'!B12:M12)</f>
        <v>8720651.0800232962</v>
      </c>
      <c r="O41" s="24">
        <f ca="1">'Trial 3'!O12</f>
        <v>725302.45128254686</v>
      </c>
      <c r="P41" s="24">
        <f ca="1">'Trial 3'!P12</f>
        <v>725046.67195198196</v>
      </c>
      <c r="Q41" s="24">
        <f ca="1">'Trial 3'!Q12</f>
        <v>724803.96770893876</v>
      </c>
      <c r="R41" s="24">
        <f ca="1">'Trial 3'!R12</f>
        <v>724542.07667907211</v>
      </c>
      <c r="S41" s="24">
        <f ca="1">'Trial 3'!S12</f>
        <v>724253.8399110944</v>
      </c>
      <c r="T41" s="24">
        <f ca="1">'Trial 3'!T12</f>
        <v>724001.73364792357</v>
      </c>
      <c r="U41" s="24">
        <f ca="1">'Trial 3'!U12</f>
        <v>723775.89345181943</v>
      </c>
      <c r="V41" s="24">
        <f ca="1">'Trial 3'!V12</f>
        <v>723552.45520093921</v>
      </c>
      <c r="W41" s="24">
        <f ca="1">'Trial 3'!W12</f>
        <v>723372.17346628534</v>
      </c>
      <c r="X41" s="24">
        <f ca="1">'Trial 3'!X12</f>
        <v>723047.11026882834</v>
      </c>
      <c r="Y41" s="24">
        <f ca="1">'Trial 3'!Y12</f>
        <v>722847.13568582712</v>
      </c>
      <c r="Z41" s="24">
        <f ca="1">'Trial 3'!Z12</f>
        <v>722611.20661186369</v>
      </c>
      <c r="AA41" s="25">
        <f ca="1">SUM('Trial 3'!O12:Z12)</f>
        <v>8687156.7158671226</v>
      </c>
      <c r="AB41" s="24">
        <f ca="1">'Trial 3'!AB12</f>
        <v>722295.66241011815</v>
      </c>
      <c r="AC41" s="24">
        <f ca="1">'Trial 3'!AC12</f>
        <v>722040.51905706292</v>
      </c>
      <c r="AD41" s="24">
        <f ca="1">'Trial 3'!AD12</f>
        <v>721816.79943815549</v>
      </c>
      <c r="AE41" s="24">
        <f ca="1">'Trial 3'!AE12</f>
        <v>721538.02397687046</v>
      </c>
      <c r="AF41" s="24">
        <f ca="1">'Trial 3'!AF12</f>
        <v>721308.17661425367</v>
      </c>
      <c r="AG41" s="24">
        <f ca="1">'Trial 3'!AG12</f>
        <v>720973.73913184169</v>
      </c>
      <c r="AH41" s="24">
        <f ca="1">'Trial 3'!AH12</f>
        <v>720635.74581876129</v>
      </c>
      <c r="AI41" s="24">
        <f ca="1">'Trial 3'!AI12</f>
        <v>720404.17886101827</v>
      </c>
      <c r="AJ41" s="24">
        <f ca="1">'Trial 3'!AJ12</f>
        <v>720132.44256964349</v>
      </c>
      <c r="AK41" s="24">
        <f ca="1">'Trial 3'!AK12</f>
        <v>719901.97730173718</v>
      </c>
      <c r="AL41" s="24">
        <f ca="1">'Trial 3'!AL12</f>
        <v>719666.81096984679</v>
      </c>
      <c r="AM41" s="24">
        <f ca="1">'Trial 3'!AM12</f>
        <v>719467.34231138334</v>
      </c>
      <c r="AN41" s="25">
        <f ca="1">SUM('Trial 3'!AB12:AM12)</f>
        <v>8650181.4184606932</v>
      </c>
      <c r="AO41" s="24">
        <f ca="1">'Trial 3'!AO12</f>
        <v>719204.32886943163</v>
      </c>
      <c r="AP41" s="24">
        <f ca="1">'Trial 3'!AP12</f>
        <v>718851.16799881577</v>
      </c>
      <c r="AQ41" s="24">
        <f ca="1">'Trial 3'!AQ12</f>
        <v>718592.81545786909</v>
      </c>
      <c r="AR41" s="24">
        <f ca="1">'Trial 3'!AR12</f>
        <v>718301.60883587308</v>
      </c>
      <c r="AS41" s="24">
        <f ca="1">'Trial 3'!AS12</f>
        <v>718061.45414464595</v>
      </c>
      <c r="AT41" s="24">
        <f ca="1">'Trial 3'!AT12</f>
        <v>717875.95922624553</v>
      </c>
      <c r="AU41" s="24">
        <f ca="1">'Trial 3'!AU12</f>
        <v>717648.79733813321</v>
      </c>
      <c r="AV41" s="24">
        <f ca="1">'Trial 3'!AV12</f>
        <v>717378.38787988829</v>
      </c>
      <c r="AW41" s="24">
        <f ca="1">'Trial 3'!AW12</f>
        <v>717129.75938292965</v>
      </c>
      <c r="AX41" s="24">
        <f ca="1">'Trial 3'!AX12</f>
        <v>716754.59495707403</v>
      </c>
      <c r="AY41" s="24">
        <f ca="1">'Trial 3'!AY12</f>
        <v>716403.53672489407</v>
      </c>
      <c r="AZ41" s="24">
        <f ca="1">'Trial 3'!AZ12</f>
        <v>716178.45716010046</v>
      </c>
      <c r="BA41" s="25">
        <f ca="1">SUM('Trial 3'!AO12:AZ12)</f>
        <v>8612380.8679759018</v>
      </c>
      <c r="BB41" s="24">
        <f ca="1">'Trial 3'!BB12</f>
        <v>715857.22347223526</v>
      </c>
      <c r="BC41" s="24">
        <f ca="1">'Trial 3'!BC12</f>
        <v>715501.66233199532</v>
      </c>
      <c r="BD41" s="24">
        <f ca="1">'Trial 3'!BD12</f>
        <v>715220.70459449221</v>
      </c>
      <c r="BE41" s="24">
        <f ca="1">'Trial 3'!BE12</f>
        <v>714880.9679613139</v>
      </c>
      <c r="BF41" s="24">
        <f ca="1">'Trial 3'!BF12</f>
        <v>714603.24424825725</v>
      </c>
      <c r="BG41" s="24">
        <f ca="1">'Trial 3'!BG12</f>
        <v>714256.79937255057</v>
      </c>
      <c r="BH41" s="24">
        <f ca="1">'Trial 3'!BH12</f>
        <v>713932.19826935744</v>
      </c>
      <c r="BI41" s="24">
        <f ca="1">'Trial 3'!BI12</f>
        <v>713705.87297898636</v>
      </c>
      <c r="BJ41" s="24">
        <f ca="1">'Trial 3'!BJ12</f>
        <v>713365.54088569281</v>
      </c>
      <c r="BK41" s="24">
        <f ca="1">'Trial 3'!BK12</f>
        <v>713074.61211320153</v>
      </c>
      <c r="BL41" s="24">
        <f ca="1">'Trial 3'!BL12</f>
        <v>712805.10530095769</v>
      </c>
      <c r="BM41" s="24">
        <f ca="1">'Trial 3'!BM12</f>
        <v>712539.38193722547</v>
      </c>
      <c r="BN41" s="25">
        <f ca="1">SUM('Trial 3'!BB12:BM12)</f>
        <v>8569743.3134662658</v>
      </c>
      <c r="BO41" s="24">
        <f ca="1">'Trial 3'!BO12</f>
        <v>712191.69089280826</v>
      </c>
      <c r="BP41" s="24">
        <f ca="1">'Trial 3'!BP12</f>
        <v>711964.86605444842</v>
      </c>
      <c r="BQ41" s="24">
        <f ca="1">'Trial 3'!BQ12</f>
        <v>711719.63921704481</v>
      </c>
      <c r="BR41" s="24">
        <f ca="1">'Trial 3'!BR12</f>
        <v>711393.91163737047</v>
      </c>
      <c r="BS41" s="24">
        <f ca="1">'Trial 3'!BS12</f>
        <v>711085.03829063417</v>
      </c>
      <c r="BT41" s="24">
        <f ca="1">'Trial 3'!BT12</f>
        <v>710822.6045251895</v>
      </c>
      <c r="BU41" s="24">
        <f ca="1">'Trial 3'!BU12</f>
        <v>710455.13457980112</v>
      </c>
      <c r="BV41" s="24">
        <f ca="1">'Trial 3'!BV12</f>
        <v>710187.15660984546</v>
      </c>
      <c r="BW41" s="24">
        <f ca="1">'Trial 3'!BW12</f>
        <v>709846.45913630247</v>
      </c>
      <c r="BX41" s="24">
        <f ca="1">'Trial 3'!BX12</f>
        <v>709483.23148790246</v>
      </c>
      <c r="BY41" s="24">
        <f ca="1">'Trial 3'!BY12</f>
        <v>709190.9218294085</v>
      </c>
      <c r="BZ41" s="24">
        <f ca="1">'Trial 3'!BZ12</f>
        <v>708887.63440504251</v>
      </c>
      <c r="CA41" s="25">
        <f ca="1">SUM('Trial 3'!BO12:BZ12)</f>
        <v>8527228.2886657994</v>
      </c>
      <c r="CB41" s="24">
        <f ca="1">'Trial 3'!CB12</f>
        <v>708546.70056768379</v>
      </c>
      <c r="CC41" s="24">
        <f ca="1">'Trial 3'!CC12</f>
        <v>708197.08207079617</v>
      </c>
      <c r="CD41" s="24">
        <f ca="1">'Trial 3'!CD12</f>
        <v>707871.64535714663</v>
      </c>
      <c r="CE41" s="24">
        <f ca="1">'Trial 3'!CE12</f>
        <v>707570.46479345637</v>
      </c>
      <c r="CF41" s="24">
        <f ca="1">'Trial 3'!CF12</f>
        <v>707187.54186889483</v>
      </c>
      <c r="CG41" s="24">
        <f ca="1">'Trial 3'!CG12</f>
        <v>706834.74925706815</v>
      </c>
      <c r="CH41" s="24">
        <f ca="1">'Trial 3'!CH12</f>
        <v>706479.50246344146</v>
      </c>
      <c r="CI41" s="24">
        <f ca="1">'Trial 3'!CI12</f>
        <v>706200.70794150326</v>
      </c>
      <c r="CJ41" s="24">
        <f ca="1">'Trial 3'!CJ12</f>
        <v>705920.43079010921</v>
      </c>
      <c r="CK41" s="24">
        <f ca="1">'Trial 3'!CK12</f>
        <v>705506.16252894478</v>
      </c>
      <c r="CL41" s="24">
        <f ca="1">'Trial 3'!CL12</f>
        <v>705263.41151606746</v>
      </c>
      <c r="CM41" s="24">
        <f ca="1">'Trial 3'!CM12</f>
        <v>704923.82719301607</v>
      </c>
      <c r="CN41" s="25">
        <f ca="1">SUM('Trial 3'!CB12:CM12)</f>
        <v>8480502.2263481282</v>
      </c>
      <c r="CO41" s="24">
        <f ca="1">'Trial 3'!CO12</f>
        <v>704620.6533369961</v>
      </c>
      <c r="CP41" s="24">
        <f ca="1">'Trial 3'!CP12</f>
        <v>704249.59656567464</v>
      </c>
      <c r="CQ41" s="24">
        <f ca="1">'Trial 3'!CQ12</f>
        <v>703968.8759983069</v>
      </c>
      <c r="CR41" s="24">
        <f ca="1">'Trial 3'!CR12</f>
        <v>703643.36568018107</v>
      </c>
      <c r="CS41" s="24">
        <f ca="1">'Trial 3'!CS12</f>
        <v>703275.4188105989</v>
      </c>
      <c r="CT41" s="24">
        <f ca="1">'Trial 3'!CT12</f>
        <v>702938.06062570366</v>
      </c>
      <c r="CU41" s="24">
        <f ca="1">'Trial 3'!CU12</f>
        <v>702638.71706122207</v>
      </c>
      <c r="CV41" s="24">
        <f ca="1">'Trial 3'!CV12</f>
        <v>702305.7704316054</v>
      </c>
      <c r="CW41" s="24">
        <f ca="1">'Trial 3'!CW12</f>
        <v>701939.23527919559</v>
      </c>
      <c r="CX41" s="24">
        <f ca="1">'Trial 3'!CX12</f>
        <v>701641.99514114903</v>
      </c>
      <c r="CY41" s="24">
        <f ca="1">'Trial 3'!CY12</f>
        <v>701271.37929829885</v>
      </c>
      <c r="CZ41" s="24">
        <f ca="1">'Trial 3'!CZ12</f>
        <v>700974.47159997316</v>
      </c>
      <c r="DA41" s="25">
        <f ca="1">SUM('Trial 3'!CO12:CZ12)</f>
        <v>8433467.539828904</v>
      </c>
      <c r="DB41" s="24">
        <f ca="1">'Trial 3'!DB12</f>
        <v>700667.7650349735</v>
      </c>
      <c r="DC41" s="24">
        <f ca="1">'Trial 3'!DC12</f>
        <v>700346.77456846891</v>
      </c>
      <c r="DD41" s="24">
        <f ca="1">'Trial 3'!DD12</f>
        <v>700053.85937011195</v>
      </c>
      <c r="DE41" s="24">
        <f ca="1">'Trial 3'!DE12</f>
        <v>699778.12301816896</v>
      </c>
      <c r="DF41" s="24">
        <f ca="1">'Trial 3'!DF12</f>
        <v>699453.29299674067</v>
      </c>
      <c r="DG41" s="24">
        <f ca="1">'Trial 3'!DG12</f>
        <v>699084.84683303186</v>
      </c>
      <c r="DH41" s="24">
        <f ca="1">'Trial 3'!DH12</f>
        <v>698770.58696462668</v>
      </c>
      <c r="DI41" s="24">
        <f ca="1">'Trial 3'!DI12</f>
        <v>698505.53689896758</v>
      </c>
      <c r="DJ41" s="24">
        <f ca="1">'Trial 3'!DJ12</f>
        <v>698148.95667314681</v>
      </c>
      <c r="DK41" s="24">
        <f ca="1">'Trial 3'!DK12</f>
        <v>697755.45526666741</v>
      </c>
      <c r="DL41" s="24">
        <f ca="1">'Trial 3'!DL12</f>
        <v>697482.75447588461</v>
      </c>
      <c r="DM41" s="24">
        <f ca="1">'Trial 3'!DM12</f>
        <v>697138.81457013998</v>
      </c>
      <c r="DN41" s="25">
        <f ca="1">SUM('Trial 3'!DB12:DM12)</f>
        <v>8387186.7666709293</v>
      </c>
      <c r="DO41" s="24">
        <f ca="1">'Trial 3'!DO12</f>
        <v>696821.63310030696</v>
      </c>
      <c r="DP41" s="24">
        <f ca="1">'Trial 3'!DP12</f>
        <v>696473.92918329826</v>
      </c>
      <c r="DQ41" s="24">
        <f ca="1">'Trial 3'!DQ12</f>
        <v>696095.19335644308</v>
      </c>
      <c r="DR41" s="24">
        <f ca="1">'Trial 3'!DR12</f>
        <v>695737.35375586606</v>
      </c>
      <c r="DS41" s="24">
        <f ca="1">'Trial 3'!DS12</f>
        <v>695468.64280801523</v>
      </c>
      <c r="DT41" s="24">
        <f ca="1">'Trial 3'!DT12</f>
        <v>695136.29512149433</v>
      </c>
      <c r="DU41" s="24">
        <f ca="1">'Trial 3'!DU12</f>
        <v>694834.12254725804</v>
      </c>
      <c r="DV41" s="24">
        <f ca="1">'Trial 3'!DV12</f>
        <v>694495.11568969057</v>
      </c>
      <c r="DW41" s="24">
        <f ca="1">'Trial 3'!DW12</f>
        <v>694223.24065922468</v>
      </c>
      <c r="DX41" s="24">
        <f ca="1">'Trial 3'!DX12</f>
        <v>693916.46096356725</v>
      </c>
      <c r="DY41" s="24">
        <f ca="1">'Trial 3'!DY12</f>
        <v>693563.59735234454</v>
      </c>
      <c r="DZ41" s="24">
        <f ca="1">'Trial 3'!DZ12</f>
        <v>693244.6447335874</v>
      </c>
      <c r="EA41" s="25">
        <f ca="1">SUM('Trial 3'!DO12:DZ12)</f>
        <v>8340010.2292710971</v>
      </c>
      <c r="EB41" s="24">
        <f ca="1">'Trial 3'!EB12</f>
        <v>692884.03634123795</v>
      </c>
      <c r="EC41" s="24">
        <f ca="1">'Trial 3'!EC12</f>
        <v>692524.19186632417</v>
      </c>
      <c r="ED41" s="24">
        <f ca="1">'Trial 3'!ED12</f>
        <v>692239.23053523945</v>
      </c>
      <c r="EE41" s="24">
        <f ca="1">'Trial 3'!EE12</f>
        <v>691875.89924964204</v>
      </c>
      <c r="EF41" s="24">
        <f ca="1">'Trial 3'!EF12</f>
        <v>691557.15374464658</v>
      </c>
      <c r="EG41" s="24">
        <f ca="1">'Trial 3'!EG12</f>
        <v>691202.01548125257</v>
      </c>
      <c r="EH41" s="24">
        <f ca="1">'Trial 3'!EH12</f>
        <v>690886.50363970397</v>
      </c>
      <c r="EI41" s="24">
        <f ca="1">'Trial 3'!EI12</f>
        <v>690500.54980802943</v>
      </c>
      <c r="EJ41" s="24">
        <f ca="1">'Trial 3'!EJ12</f>
        <v>690143.73667919287</v>
      </c>
      <c r="EK41" s="24">
        <f ca="1">'Trial 3'!EK12</f>
        <v>689773.31002347579</v>
      </c>
      <c r="EL41" s="24">
        <f ca="1">'Trial 3'!EL12</f>
        <v>689356.58582920686</v>
      </c>
      <c r="EM41" s="24">
        <f ca="1">'Trial 3'!EM12</f>
        <v>688951.80988851422</v>
      </c>
      <c r="EN41" s="25">
        <f ca="1">SUM('Trial 3'!EB12:EM12)</f>
        <v>8291895.0230864659</v>
      </c>
    </row>
    <row r="42" spans="1:144" ht="12.75" customHeight="1">
      <c r="A42" s="11" t="str">
        <f>Labels!B99</f>
        <v>Trial 04</v>
      </c>
      <c r="B42" s="24">
        <f>'Trial 4'!B12</f>
        <v>728000</v>
      </c>
      <c r="C42" s="24">
        <f ca="1">'Trial 4'!C12</f>
        <v>727835.23623142228</v>
      </c>
      <c r="D42" s="24">
        <f ca="1">'Trial 4'!D12</f>
        <v>727567.94308250432</v>
      </c>
      <c r="E42" s="24">
        <f ca="1">'Trial 4'!E12</f>
        <v>727351.08595048543</v>
      </c>
      <c r="F42" s="24">
        <f ca="1">'Trial 4'!F12</f>
        <v>727151.31367996777</v>
      </c>
      <c r="G42" s="24">
        <f ca="1">'Trial 4'!G12</f>
        <v>726941.31908330391</v>
      </c>
      <c r="H42" s="24">
        <f ca="1">'Trial 4'!H12</f>
        <v>726730.41338649008</v>
      </c>
      <c r="I42" s="24">
        <f ca="1">'Trial 4'!I12</f>
        <v>726488.92561986926</v>
      </c>
      <c r="J42" s="24">
        <f ca="1">'Trial 4'!J12</f>
        <v>726271.26891594555</v>
      </c>
      <c r="K42" s="24">
        <f ca="1">'Trial 4'!K12</f>
        <v>726016.71298236342</v>
      </c>
      <c r="L42" s="24">
        <f ca="1">'Trial 4'!L12</f>
        <v>725870.68574247381</v>
      </c>
      <c r="M42" s="24">
        <f ca="1">'Trial 4'!M12</f>
        <v>725628.87830552994</v>
      </c>
      <c r="N42" s="25">
        <f ca="1">SUM('Trial 4'!B12:M12)</f>
        <v>8721853.7829803564</v>
      </c>
      <c r="O42" s="24">
        <f ca="1">'Trial 4'!O12</f>
        <v>725374.49158146407</v>
      </c>
      <c r="P42" s="24">
        <f ca="1">'Trial 4'!P12</f>
        <v>725225.27502175141</v>
      </c>
      <c r="Q42" s="24">
        <f ca="1">'Trial 4'!Q12</f>
        <v>724967.35696778423</v>
      </c>
      <c r="R42" s="24">
        <f ca="1">'Trial 4'!R12</f>
        <v>724676.33469290647</v>
      </c>
      <c r="S42" s="24">
        <f ca="1">'Trial 4'!S12</f>
        <v>724500.82801761082</v>
      </c>
      <c r="T42" s="24">
        <f ca="1">'Trial 4'!T12</f>
        <v>724276.90380776126</v>
      </c>
      <c r="U42" s="24">
        <f ca="1">'Trial 4'!U12</f>
        <v>723979.19626626442</v>
      </c>
      <c r="V42" s="24">
        <f ca="1">'Trial 4'!V12</f>
        <v>723793.85841789364</v>
      </c>
      <c r="W42" s="24">
        <f ca="1">'Trial 4'!W12</f>
        <v>723516.07582186896</v>
      </c>
      <c r="X42" s="24">
        <f ca="1">'Trial 4'!X12</f>
        <v>723303.77116328513</v>
      </c>
      <c r="Y42" s="24">
        <f ca="1">'Trial 4'!Y12</f>
        <v>723099.01305456564</v>
      </c>
      <c r="Z42" s="24">
        <f ca="1">'Trial 4'!Z12</f>
        <v>722847.94137531228</v>
      </c>
      <c r="AA42" s="25">
        <f ca="1">SUM('Trial 4'!O12:Z12)</f>
        <v>8689561.0461884681</v>
      </c>
      <c r="AB42" s="24">
        <f ca="1">'Trial 4'!AB12</f>
        <v>722541.0442624765</v>
      </c>
      <c r="AC42" s="24">
        <f ca="1">'Trial 4'!AC12</f>
        <v>722345.86108704016</v>
      </c>
      <c r="AD42" s="24">
        <f ca="1">'Trial 4'!AD12</f>
        <v>722090.6252174126</v>
      </c>
      <c r="AE42" s="24">
        <f ca="1">'Trial 4'!AE12</f>
        <v>721861.12311520043</v>
      </c>
      <c r="AF42" s="24">
        <f ca="1">'Trial 4'!AF12</f>
        <v>721517.62769453379</v>
      </c>
      <c r="AG42" s="24">
        <f ca="1">'Trial 4'!AG12</f>
        <v>721288.46999382344</v>
      </c>
      <c r="AH42" s="24">
        <f ca="1">'Trial 4'!AH12</f>
        <v>721028.98656225426</v>
      </c>
      <c r="AI42" s="24">
        <f ca="1">'Trial 4'!AI12</f>
        <v>720699.29553311167</v>
      </c>
      <c r="AJ42" s="24">
        <f ca="1">'Trial 4'!AJ12</f>
        <v>720522.01310744754</v>
      </c>
      <c r="AK42" s="24">
        <f ca="1">'Trial 4'!AK12</f>
        <v>720231.07770619902</v>
      </c>
      <c r="AL42" s="24">
        <f ca="1">'Trial 4'!AL12</f>
        <v>719892.10228929599</v>
      </c>
      <c r="AM42" s="24">
        <f ca="1">'Trial 4'!AM12</f>
        <v>719590.03859768889</v>
      </c>
      <c r="AN42" s="25">
        <f ca="1">SUM('Trial 4'!AB12:AM12)</f>
        <v>8653608.2651664838</v>
      </c>
      <c r="AO42" s="24">
        <f ca="1">'Trial 4'!AO12</f>
        <v>719387.98762653279</v>
      </c>
      <c r="AP42" s="24">
        <f ca="1">'Trial 4'!AP12</f>
        <v>719175.41204732738</v>
      </c>
      <c r="AQ42" s="24">
        <f ca="1">'Trial 4'!AQ12</f>
        <v>718862.86965857935</v>
      </c>
      <c r="AR42" s="24">
        <f ca="1">'Trial 4'!AR12</f>
        <v>718538.56539526815</v>
      </c>
      <c r="AS42" s="24">
        <f ca="1">'Trial 4'!AS12</f>
        <v>718233.11571127956</v>
      </c>
      <c r="AT42" s="24">
        <f ca="1">'Trial 4'!AT12</f>
        <v>718000.06535103021</v>
      </c>
      <c r="AU42" s="24">
        <f ca="1">'Trial 4'!AU12</f>
        <v>717729.20753836946</v>
      </c>
      <c r="AV42" s="24">
        <f ca="1">'Trial 4'!AV12</f>
        <v>717465.10957246367</v>
      </c>
      <c r="AW42" s="24">
        <f ca="1">'Trial 4'!AW12</f>
        <v>717143.12373741972</v>
      </c>
      <c r="AX42" s="24">
        <f ca="1">'Trial 4'!AX12</f>
        <v>716875.97938141378</v>
      </c>
      <c r="AY42" s="24">
        <f ca="1">'Trial 4'!AY12</f>
        <v>716607.24337751674</v>
      </c>
      <c r="AZ42" s="24">
        <f ca="1">'Trial 4'!AZ12</f>
        <v>716289.35968547035</v>
      </c>
      <c r="BA42" s="25">
        <f ca="1">SUM('Trial 4'!AO12:AZ12)</f>
        <v>8614308.0390826724</v>
      </c>
      <c r="BB42" s="24">
        <f ca="1">'Trial 4'!BB12</f>
        <v>715915.12914021069</v>
      </c>
      <c r="BC42" s="24">
        <f ca="1">'Trial 4'!BC12</f>
        <v>715617.32970874594</v>
      </c>
      <c r="BD42" s="24">
        <f ca="1">'Trial 4'!BD12</f>
        <v>715313.93638503843</v>
      </c>
      <c r="BE42" s="24">
        <f ca="1">'Trial 4'!BE12</f>
        <v>715012.84035642841</v>
      </c>
      <c r="BF42" s="24">
        <f ca="1">'Trial 4'!BF12</f>
        <v>714640.38484005432</v>
      </c>
      <c r="BG42" s="24">
        <f ca="1">'Trial 4'!BG12</f>
        <v>714292.67405739496</v>
      </c>
      <c r="BH42" s="24">
        <f ca="1">'Trial 4'!BH12</f>
        <v>713990.53950399579</v>
      </c>
      <c r="BI42" s="24">
        <f ca="1">'Trial 4'!BI12</f>
        <v>713673.04522181966</v>
      </c>
      <c r="BJ42" s="24">
        <f ca="1">'Trial 4'!BJ12</f>
        <v>713316.53725311277</v>
      </c>
      <c r="BK42" s="24">
        <f ca="1">'Trial 4'!BK12</f>
        <v>713017.32814767724</v>
      </c>
      <c r="BL42" s="24">
        <f ca="1">'Trial 4'!BL12</f>
        <v>712782.03397819772</v>
      </c>
      <c r="BM42" s="24">
        <f ca="1">'Trial 4'!BM12</f>
        <v>712563.71330353292</v>
      </c>
      <c r="BN42" s="25">
        <f ca="1">SUM('Trial 4'!BB12:BM12)</f>
        <v>8570135.4918962084</v>
      </c>
      <c r="BO42" s="24">
        <f ca="1">'Trial 4'!BO12</f>
        <v>712185.47007442929</v>
      </c>
      <c r="BP42" s="24">
        <f ca="1">'Trial 4'!BP12</f>
        <v>711910.96562690591</v>
      </c>
      <c r="BQ42" s="24">
        <f ca="1">'Trial 4'!BQ12</f>
        <v>711622.76793601317</v>
      </c>
      <c r="BR42" s="24">
        <f ca="1">'Trial 4'!BR12</f>
        <v>711307.24633930286</v>
      </c>
      <c r="BS42" s="24">
        <f ca="1">'Trial 4'!BS12</f>
        <v>710964.92462747369</v>
      </c>
      <c r="BT42" s="24">
        <f ca="1">'Trial 4'!BT12</f>
        <v>710605.24205036392</v>
      </c>
      <c r="BU42" s="24">
        <f ca="1">'Trial 4'!BU12</f>
        <v>710197.00499080273</v>
      </c>
      <c r="BV42" s="24">
        <f ca="1">'Trial 4'!BV12</f>
        <v>709893.55380379804</v>
      </c>
      <c r="BW42" s="24">
        <f ca="1">'Trial 4'!BW12</f>
        <v>709559.77142305265</v>
      </c>
      <c r="BX42" s="24">
        <f ca="1">'Trial 4'!BX12</f>
        <v>709230.90038162493</v>
      </c>
      <c r="BY42" s="24">
        <f ca="1">'Trial 4'!BY12</f>
        <v>708993.39130480506</v>
      </c>
      <c r="BZ42" s="24">
        <f ca="1">'Trial 4'!BZ12</f>
        <v>708699.91009116173</v>
      </c>
      <c r="CA42" s="25">
        <f ca="1">SUM('Trial 4'!BO12:BZ12)</f>
        <v>8525171.1486497335</v>
      </c>
      <c r="CB42" s="24">
        <f ca="1">'Trial 4'!CB12</f>
        <v>708448.10331922688</v>
      </c>
      <c r="CC42" s="24">
        <f ca="1">'Trial 4'!CC12</f>
        <v>708103.22763894405</v>
      </c>
      <c r="CD42" s="24">
        <f ca="1">'Trial 4'!CD12</f>
        <v>707722.2382683797</v>
      </c>
      <c r="CE42" s="24">
        <f ca="1">'Trial 4'!CE12</f>
        <v>707422.80976055947</v>
      </c>
      <c r="CF42" s="24">
        <f ca="1">'Trial 4'!CF12</f>
        <v>707105.05729678797</v>
      </c>
      <c r="CG42" s="24">
        <f ca="1">'Trial 4'!CG12</f>
        <v>706725.33623702789</v>
      </c>
      <c r="CH42" s="24">
        <f ca="1">'Trial 4'!CH12</f>
        <v>706420.55859172519</v>
      </c>
      <c r="CI42" s="24">
        <f ca="1">'Trial 4'!CI12</f>
        <v>706152.44689303334</v>
      </c>
      <c r="CJ42" s="24">
        <f ca="1">'Trial 4'!CJ12</f>
        <v>705875.67977020214</v>
      </c>
      <c r="CK42" s="24">
        <f ca="1">'Trial 4'!CK12</f>
        <v>705616.44047431368</v>
      </c>
      <c r="CL42" s="24">
        <f ca="1">'Trial 4'!CL12</f>
        <v>705335.65416115022</v>
      </c>
      <c r="CM42" s="24">
        <f ca="1">'Trial 4'!CM12</f>
        <v>704956.45940753457</v>
      </c>
      <c r="CN42" s="25">
        <f ca="1">SUM('Trial 4'!CB12:CM12)</f>
        <v>8479884.0118188858</v>
      </c>
      <c r="CO42" s="24">
        <f ca="1">'Trial 4'!CO12</f>
        <v>704606.48461855284</v>
      </c>
      <c r="CP42" s="24">
        <f ca="1">'Trial 4'!CP12</f>
        <v>704277.90278248023</v>
      </c>
      <c r="CQ42" s="24">
        <f ca="1">'Trial 4'!CQ12</f>
        <v>703981.99425781216</v>
      </c>
      <c r="CR42" s="24">
        <f ca="1">'Trial 4'!CR12</f>
        <v>703661.74613363645</v>
      </c>
      <c r="CS42" s="24">
        <f ca="1">'Trial 4'!CS12</f>
        <v>703357.32126696093</v>
      </c>
      <c r="CT42" s="24">
        <f ca="1">'Trial 4'!CT12</f>
        <v>703042.79085336672</v>
      </c>
      <c r="CU42" s="24">
        <f ca="1">'Trial 4'!CU12</f>
        <v>702712.64552514278</v>
      </c>
      <c r="CV42" s="24">
        <f ca="1">'Trial 4'!CV12</f>
        <v>702400.31624994974</v>
      </c>
      <c r="CW42" s="24">
        <f ca="1">'Trial 4'!CW12</f>
        <v>702042.0414309249</v>
      </c>
      <c r="CX42" s="24">
        <f ca="1">'Trial 4'!CX12</f>
        <v>701730.17375940084</v>
      </c>
      <c r="CY42" s="24">
        <f ca="1">'Trial 4'!CY12</f>
        <v>701345.13042029901</v>
      </c>
      <c r="CZ42" s="24">
        <f ca="1">'Trial 4'!CZ12</f>
        <v>701066.60122317169</v>
      </c>
      <c r="DA42" s="25">
        <f ca="1">SUM('Trial 4'!CO12:CZ12)</f>
        <v>8434225.148521699</v>
      </c>
      <c r="DB42" s="24">
        <f ca="1">'Trial 4'!DB12</f>
        <v>700692.72509235004</v>
      </c>
      <c r="DC42" s="24">
        <f ca="1">'Trial 4'!DC12</f>
        <v>700282.75251471787</v>
      </c>
      <c r="DD42" s="24">
        <f ca="1">'Trial 4'!DD12</f>
        <v>700031.00505596248</v>
      </c>
      <c r="DE42" s="24">
        <f ca="1">'Trial 4'!DE12</f>
        <v>699717.43598682783</v>
      </c>
      <c r="DF42" s="24">
        <f ca="1">'Trial 4'!DF12</f>
        <v>699407.55760894821</v>
      </c>
      <c r="DG42" s="24">
        <f ca="1">'Trial 4'!DG12</f>
        <v>698987.14010459161</v>
      </c>
      <c r="DH42" s="24">
        <f ca="1">'Trial 4'!DH12</f>
        <v>698632.2756749359</v>
      </c>
      <c r="DI42" s="24">
        <f ca="1">'Trial 4'!DI12</f>
        <v>698298.33204634883</v>
      </c>
      <c r="DJ42" s="24">
        <f ca="1">'Trial 4'!DJ12</f>
        <v>697930.07914243662</v>
      </c>
      <c r="DK42" s="24">
        <f ca="1">'Trial 4'!DK12</f>
        <v>697583.35981800966</v>
      </c>
      <c r="DL42" s="24">
        <f ca="1">'Trial 4'!DL12</f>
        <v>697199.34892617806</v>
      </c>
      <c r="DM42" s="24">
        <f ca="1">'Trial 4'!DM12</f>
        <v>696862.89333771565</v>
      </c>
      <c r="DN42" s="25">
        <f ca="1">SUM('Trial 4'!DB12:DM12)</f>
        <v>8385624.9053090224</v>
      </c>
      <c r="DO42" s="24">
        <f ca="1">'Trial 4'!DO12</f>
        <v>696569.3836388014</v>
      </c>
      <c r="DP42" s="24">
        <f ca="1">'Trial 4'!DP12</f>
        <v>696247.06796981499</v>
      </c>
      <c r="DQ42" s="24">
        <f ca="1">'Trial 4'!DQ12</f>
        <v>695953.45689173846</v>
      </c>
      <c r="DR42" s="24">
        <f ca="1">'Trial 4'!DR12</f>
        <v>695667.59468211548</v>
      </c>
      <c r="DS42" s="24">
        <f ca="1">'Trial 4'!DS12</f>
        <v>695281.32578676869</v>
      </c>
      <c r="DT42" s="24">
        <f ca="1">'Trial 4'!DT12</f>
        <v>694936.59545340925</v>
      </c>
      <c r="DU42" s="24">
        <f ca="1">'Trial 4'!DU12</f>
        <v>694581.95707676106</v>
      </c>
      <c r="DV42" s="24">
        <f ca="1">'Trial 4'!DV12</f>
        <v>694213.81219070288</v>
      </c>
      <c r="DW42" s="24">
        <f ca="1">'Trial 4'!DW12</f>
        <v>693815.95981881791</v>
      </c>
      <c r="DX42" s="24">
        <f ca="1">'Trial 4'!DX12</f>
        <v>693424.37493872503</v>
      </c>
      <c r="DY42" s="24">
        <f ca="1">'Trial 4'!DY12</f>
        <v>693069.67661418649</v>
      </c>
      <c r="DZ42" s="24">
        <f ca="1">'Trial 4'!DZ12</f>
        <v>692704.97112224775</v>
      </c>
      <c r="EA42" s="25">
        <f ca="1">SUM('Trial 4'!DO12:DZ12)</f>
        <v>8336466.1761840908</v>
      </c>
      <c r="EB42" s="24">
        <f ca="1">'Trial 4'!EB12</f>
        <v>692270.03722013033</v>
      </c>
      <c r="EC42" s="24">
        <f ca="1">'Trial 4'!EC12</f>
        <v>691838.10827544646</v>
      </c>
      <c r="ED42" s="24">
        <f ca="1">'Trial 4'!ED12</f>
        <v>691499.94087979128</v>
      </c>
      <c r="EE42" s="24">
        <f ca="1">'Trial 4'!EE12</f>
        <v>691155.50362841936</v>
      </c>
      <c r="EF42" s="24">
        <f ca="1">'Trial 4'!EF12</f>
        <v>690795.77988905588</v>
      </c>
      <c r="EG42" s="24">
        <f ca="1">'Trial 4'!EG12</f>
        <v>690396.91800322989</v>
      </c>
      <c r="EH42" s="24">
        <f ca="1">'Trial 4'!EH12</f>
        <v>690126.60913871287</v>
      </c>
      <c r="EI42" s="24">
        <f ca="1">'Trial 4'!EI12</f>
        <v>689814.34621971287</v>
      </c>
      <c r="EJ42" s="24">
        <f ca="1">'Trial 4'!EJ12</f>
        <v>689526.20965169428</v>
      </c>
      <c r="EK42" s="24">
        <f ca="1">'Trial 4'!EK12</f>
        <v>689218.05686118267</v>
      </c>
      <c r="EL42" s="24">
        <f ca="1">'Trial 4'!EL12</f>
        <v>688916.82406462741</v>
      </c>
      <c r="EM42" s="24">
        <f ca="1">'Trial 4'!EM12</f>
        <v>688615.01830046147</v>
      </c>
      <c r="EN42" s="25">
        <f ca="1">SUM('Trial 4'!EB12:EM12)</f>
        <v>8284173.3521324657</v>
      </c>
    </row>
    <row r="43" spans="1:144" ht="12.75" customHeight="1">
      <c r="A43" s="11" t="str">
        <f>Labels!B100</f>
        <v>Trial 05</v>
      </c>
      <c r="B43" s="24">
        <f>'Trial 5'!B12</f>
        <v>728000</v>
      </c>
      <c r="C43" s="24">
        <f ca="1">'Trial 5'!C12</f>
        <v>727848.83410340163</v>
      </c>
      <c r="D43" s="24">
        <f ca="1">'Trial 5'!D12</f>
        <v>727599.11122668383</v>
      </c>
      <c r="E43" s="24">
        <f ca="1">'Trial 5'!E12</f>
        <v>727428.55445108423</v>
      </c>
      <c r="F43" s="24">
        <f ca="1">'Trial 5'!F12</f>
        <v>727182.55940809054</v>
      </c>
      <c r="G43" s="24">
        <f ca="1">'Trial 5'!G12</f>
        <v>726961.23798333376</v>
      </c>
      <c r="H43" s="24">
        <f ca="1">'Trial 5'!H12</f>
        <v>726714.72060917632</v>
      </c>
      <c r="I43" s="24">
        <f ca="1">'Trial 5'!I12</f>
        <v>726484.44337114191</v>
      </c>
      <c r="J43" s="24">
        <f ca="1">'Trial 5'!J12</f>
        <v>726229.49475686497</v>
      </c>
      <c r="K43" s="24">
        <f ca="1">'Trial 5'!K12</f>
        <v>725976.44266971014</v>
      </c>
      <c r="L43" s="24">
        <f ca="1">'Trial 5'!L12</f>
        <v>725834.52919965063</v>
      </c>
      <c r="M43" s="24">
        <f ca="1">'Trial 5'!M12</f>
        <v>725614.65287137812</v>
      </c>
      <c r="N43" s="25">
        <f ca="1">SUM('Trial 5'!B12:M12)</f>
        <v>8721874.5806505159</v>
      </c>
      <c r="O43" s="24">
        <f ca="1">'Trial 5'!O12</f>
        <v>725393.78366854449</v>
      </c>
      <c r="P43" s="24">
        <f ca="1">'Trial 5'!P12</f>
        <v>725125.77477167943</v>
      </c>
      <c r="Q43" s="24">
        <f ca="1">'Trial 5'!Q12</f>
        <v>724941.53010868432</v>
      </c>
      <c r="R43" s="24">
        <f ca="1">'Trial 5'!R12</f>
        <v>724701.69323127856</v>
      </c>
      <c r="S43" s="24">
        <f ca="1">'Trial 5'!S12</f>
        <v>724459.22185273946</v>
      </c>
      <c r="T43" s="24">
        <f ca="1">'Trial 5'!T12</f>
        <v>724244.94057347521</v>
      </c>
      <c r="U43" s="24">
        <f ca="1">'Trial 5'!U12</f>
        <v>724014.11451817374</v>
      </c>
      <c r="V43" s="24">
        <f ca="1">'Trial 5'!V12</f>
        <v>723737.31422166293</v>
      </c>
      <c r="W43" s="24">
        <f ca="1">'Trial 5'!W12</f>
        <v>723512.81947819307</v>
      </c>
      <c r="X43" s="24">
        <f ca="1">'Trial 5'!X12</f>
        <v>723263.81206819788</v>
      </c>
      <c r="Y43" s="24">
        <f ca="1">'Trial 5'!Y12</f>
        <v>723013.09719302517</v>
      </c>
      <c r="Z43" s="24">
        <f ca="1">'Trial 5'!Z12</f>
        <v>722752.07534166111</v>
      </c>
      <c r="AA43" s="25">
        <f ca="1">SUM('Trial 5'!O12:Z12)</f>
        <v>8689160.1770273149</v>
      </c>
      <c r="AB43" s="24">
        <f ca="1">'Trial 5'!AB12</f>
        <v>722483.78577699617</v>
      </c>
      <c r="AC43" s="24">
        <f ca="1">'Trial 5'!AC12</f>
        <v>722195.09717252012</v>
      </c>
      <c r="AD43" s="24">
        <f ca="1">'Trial 5'!AD12</f>
        <v>721941.82928296516</v>
      </c>
      <c r="AE43" s="24">
        <f ca="1">'Trial 5'!AE12</f>
        <v>721676.96680901886</v>
      </c>
      <c r="AF43" s="24">
        <f ca="1">'Trial 5'!AF12</f>
        <v>721370.28406698618</v>
      </c>
      <c r="AG43" s="24">
        <f ca="1">'Trial 5'!AG12</f>
        <v>721059.45824479382</v>
      </c>
      <c r="AH43" s="24">
        <f ca="1">'Trial 5'!AH12</f>
        <v>720762.66680337954</v>
      </c>
      <c r="AI43" s="24">
        <f ca="1">'Trial 5'!AI12</f>
        <v>720419.52432480548</v>
      </c>
      <c r="AJ43" s="24">
        <f ca="1">'Trial 5'!AJ12</f>
        <v>720180.50601052959</v>
      </c>
      <c r="AK43" s="24">
        <f ca="1">'Trial 5'!AK12</f>
        <v>719938.57764742523</v>
      </c>
      <c r="AL43" s="24">
        <f ca="1">'Trial 5'!AL12</f>
        <v>719637.72581534577</v>
      </c>
      <c r="AM43" s="24">
        <f ca="1">'Trial 5'!AM12</f>
        <v>719379.2088841045</v>
      </c>
      <c r="AN43" s="25">
        <f ca="1">SUM('Trial 5'!AB12:AM12)</f>
        <v>8651045.630838871</v>
      </c>
      <c r="AO43" s="24">
        <f ca="1">'Trial 5'!AO12</f>
        <v>719160.20275391289</v>
      </c>
      <c r="AP43" s="24">
        <f ca="1">'Trial 5'!AP12</f>
        <v>718852.68790194963</v>
      </c>
      <c r="AQ43" s="24">
        <f ca="1">'Trial 5'!AQ12</f>
        <v>718545.86640231393</v>
      </c>
      <c r="AR43" s="24">
        <f ca="1">'Trial 5'!AR12</f>
        <v>718218.21705049661</v>
      </c>
      <c r="AS43" s="24">
        <f ca="1">'Trial 5'!AS12</f>
        <v>717941.88350418734</v>
      </c>
      <c r="AT43" s="24">
        <f ca="1">'Trial 5'!AT12</f>
        <v>717748.71181776805</v>
      </c>
      <c r="AU43" s="24">
        <f ca="1">'Trial 5'!AU12</f>
        <v>717386.08559619682</v>
      </c>
      <c r="AV43" s="24">
        <f ca="1">'Trial 5'!AV12</f>
        <v>717092.66962159844</v>
      </c>
      <c r="AW43" s="24">
        <f ca="1">'Trial 5'!AW12</f>
        <v>716831.88073014317</v>
      </c>
      <c r="AX43" s="24">
        <f ca="1">'Trial 5'!AX12</f>
        <v>716544.26373222983</v>
      </c>
      <c r="AY43" s="24">
        <f ca="1">'Trial 5'!AY12</f>
        <v>716222.70937295596</v>
      </c>
      <c r="AZ43" s="24">
        <f ca="1">'Trial 5'!AZ12</f>
        <v>715996.99674077216</v>
      </c>
      <c r="BA43" s="25">
        <f ca="1">SUM('Trial 5'!AO12:AZ12)</f>
        <v>8610542.175224524</v>
      </c>
      <c r="BB43" s="24">
        <f ca="1">'Trial 5'!BB12</f>
        <v>715621.11738131475</v>
      </c>
      <c r="BC43" s="24">
        <f ca="1">'Trial 5'!BC12</f>
        <v>715385.60988612729</v>
      </c>
      <c r="BD43" s="24">
        <f ca="1">'Trial 5'!BD12</f>
        <v>715064.25228220969</v>
      </c>
      <c r="BE43" s="24">
        <f ca="1">'Trial 5'!BE12</f>
        <v>714762.43168889009</v>
      </c>
      <c r="BF43" s="24">
        <f ca="1">'Trial 5'!BF12</f>
        <v>714467.12909322011</v>
      </c>
      <c r="BG43" s="24">
        <f ca="1">'Trial 5'!BG12</f>
        <v>714213.75942182378</v>
      </c>
      <c r="BH43" s="24">
        <f ca="1">'Trial 5'!BH12</f>
        <v>713869.33750826714</v>
      </c>
      <c r="BI43" s="24">
        <f ca="1">'Trial 5'!BI12</f>
        <v>713645.653783852</v>
      </c>
      <c r="BJ43" s="24">
        <f ca="1">'Trial 5'!BJ12</f>
        <v>713383.24635527621</v>
      </c>
      <c r="BK43" s="24">
        <f ca="1">'Trial 5'!BK12</f>
        <v>713033.88244951447</v>
      </c>
      <c r="BL43" s="24">
        <f ca="1">'Trial 5'!BL12</f>
        <v>712772.85188395134</v>
      </c>
      <c r="BM43" s="24">
        <f ca="1">'Trial 5'!BM12</f>
        <v>712504.564218238</v>
      </c>
      <c r="BN43" s="25">
        <f ca="1">SUM('Trial 5'!BB12:BM12)</f>
        <v>8568723.8359526843</v>
      </c>
      <c r="BO43" s="24">
        <f ca="1">'Trial 5'!BO12</f>
        <v>712229.40233433037</v>
      </c>
      <c r="BP43" s="24">
        <f ca="1">'Trial 5'!BP12</f>
        <v>711862.47554766515</v>
      </c>
      <c r="BQ43" s="24">
        <f ca="1">'Trial 5'!BQ12</f>
        <v>711514.72121917689</v>
      </c>
      <c r="BR43" s="24">
        <f ca="1">'Trial 5'!BR12</f>
        <v>711262.15209876839</v>
      </c>
      <c r="BS43" s="24">
        <f ca="1">'Trial 5'!BS12</f>
        <v>710958.55377526698</v>
      </c>
      <c r="BT43" s="24">
        <f ca="1">'Trial 5'!BT12</f>
        <v>710649.85304591281</v>
      </c>
      <c r="BU43" s="24">
        <f ca="1">'Trial 5'!BU12</f>
        <v>710401.55617493042</v>
      </c>
      <c r="BV43" s="24">
        <f ca="1">'Trial 5'!BV12</f>
        <v>710096.03103658976</v>
      </c>
      <c r="BW43" s="24">
        <f ca="1">'Trial 5'!BW12</f>
        <v>709853.11359774589</v>
      </c>
      <c r="BX43" s="24">
        <f ca="1">'Trial 5'!BX12</f>
        <v>709540.35629513557</v>
      </c>
      <c r="BY43" s="24">
        <f ca="1">'Trial 5'!BY12</f>
        <v>709204.53657685511</v>
      </c>
      <c r="BZ43" s="24">
        <f ca="1">'Trial 5'!BZ12</f>
        <v>708828.11739975493</v>
      </c>
      <c r="CA43" s="25">
        <f ca="1">SUM('Trial 5'!BO12:BZ12)</f>
        <v>8526400.8691021316</v>
      </c>
      <c r="CB43" s="24">
        <f ca="1">'Trial 5'!CB12</f>
        <v>708486.21146293392</v>
      </c>
      <c r="CC43" s="24">
        <f ca="1">'Trial 5'!CC12</f>
        <v>708132.58120996482</v>
      </c>
      <c r="CD43" s="24">
        <f ca="1">'Trial 5'!CD12</f>
        <v>707849.64837970887</v>
      </c>
      <c r="CE43" s="24">
        <f ca="1">'Trial 5'!CE12</f>
        <v>707486.71008311561</v>
      </c>
      <c r="CF43" s="24">
        <f ca="1">'Trial 5'!CF12</f>
        <v>707240.44586582179</v>
      </c>
      <c r="CG43" s="24">
        <f ca="1">'Trial 5'!CG12</f>
        <v>706914.43575288227</v>
      </c>
      <c r="CH43" s="24">
        <f ca="1">'Trial 5'!CH12</f>
        <v>706607.01948303799</v>
      </c>
      <c r="CI43" s="24">
        <f ca="1">'Trial 5'!CI12</f>
        <v>706349.18078353733</v>
      </c>
      <c r="CJ43" s="24">
        <f ca="1">'Trial 5'!CJ12</f>
        <v>705990.31719910086</v>
      </c>
      <c r="CK43" s="24">
        <f ca="1">'Trial 5'!CK12</f>
        <v>705713.90698212315</v>
      </c>
      <c r="CL43" s="24">
        <f ca="1">'Trial 5'!CL12</f>
        <v>705431.88455312361</v>
      </c>
      <c r="CM43" s="24">
        <f ca="1">'Trial 5'!CM12</f>
        <v>705104.48836257437</v>
      </c>
      <c r="CN43" s="25">
        <f ca="1">SUM('Trial 5'!CB12:CM12)</f>
        <v>8481306.8301179241</v>
      </c>
      <c r="CO43" s="24">
        <f ca="1">'Trial 5'!CO12</f>
        <v>704729.72906151554</v>
      </c>
      <c r="CP43" s="24">
        <f ca="1">'Trial 5'!CP12</f>
        <v>704341.01542364096</v>
      </c>
      <c r="CQ43" s="24">
        <f ca="1">'Trial 5'!CQ12</f>
        <v>704044.49572020723</v>
      </c>
      <c r="CR43" s="24">
        <f ca="1">'Trial 5'!CR12</f>
        <v>703658.9529271659</v>
      </c>
      <c r="CS43" s="24">
        <f ca="1">'Trial 5'!CS12</f>
        <v>703321.65242767334</v>
      </c>
      <c r="CT43" s="24">
        <f ca="1">'Trial 5'!CT12</f>
        <v>702972.50308104977</v>
      </c>
      <c r="CU43" s="24">
        <f ca="1">'Trial 5'!CU12</f>
        <v>702628.22023114352</v>
      </c>
      <c r="CV43" s="24">
        <f ca="1">'Trial 5'!CV12</f>
        <v>702356.9484886002</v>
      </c>
      <c r="CW43" s="24">
        <f ca="1">'Trial 5'!CW12</f>
        <v>702098.70280257612</v>
      </c>
      <c r="CX43" s="24">
        <f ca="1">'Trial 5'!CX12</f>
        <v>701805.82022447011</v>
      </c>
      <c r="CY43" s="24">
        <f ca="1">'Trial 5'!CY12</f>
        <v>701513.3492093375</v>
      </c>
      <c r="CZ43" s="24">
        <f ca="1">'Trial 5'!CZ12</f>
        <v>701206.83839076455</v>
      </c>
      <c r="DA43" s="25">
        <f ca="1">SUM('Trial 5'!CO12:CZ12)</f>
        <v>8434678.2279881462</v>
      </c>
      <c r="DB43" s="24">
        <f ca="1">'Trial 5'!DB12</f>
        <v>700875.37781330815</v>
      </c>
      <c r="DC43" s="24">
        <f ca="1">'Trial 5'!DC12</f>
        <v>700469.64298906701</v>
      </c>
      <c r="DD43" s="24">
        <f ca="1">'Trial 5'!DD12</f>
        <v>700125.0297899266</v>
      </c>
      <c r="DE43" s="24">
        <f ca="1">'Trial 5'!DE12</f>
        <v>699841.82795256132</v>
      </c>
      <c r="DF43" s="24">
        <f ca="1">'Trial 5'!DF12</f>
        <v>699489.03736745962</v>
      </c>
      <c r="DG43" s="24">
        <f ca="1">'Trial 5'!DG12</f>
        <v>699089.60289996548</v>
      </c>
      <c r="DH43" s="24">
        <f ca="1">'Trial 5'!DH12</f>
        <v>698730.47234713857</v>
      </c>
      <c r="DI43" s="24">
        <f ca="1">'Trial 5'!DI12</f>
        <v>698462.16999009368</v>
      </c>
      <c r="DJ43" s="24">
        <f ca="1">'Trial 5'!DJ12</f>
        <v>698103.1239748958</v>
      </c>
      <c r="DK43" s="24">
        <f ca="1">'Trial 5'!DK12</f>
        <v>697783.03319797723</v>
      </c>
      <c r="DL43" s="24">
        <f ca="1">'Trial 5'!DL12</f>
        <v>697442.41620984324</v>
      </c>
      <c r="DM43" s="24">
        <f ca="1">'Trial 5'!DM12</f>
        <v>697104.58505518653</v>
      </c>
      <c r="DN43" s="25">
        <f ca="1">SUM('Trial 5'!DB12:DM12)</f>
        <v>8387516.3195874235</v>
      </c>
      <c r="DO43" s="24">
        <f ca="1">'Trial 5'!DO12</f>
        <v>696755.62271515164</v>
      </c>
      <c r="DP43" s="24">
        <f ca="1">'Trial 5'!DP12</f>
        <v>696413.46055796312</v>
      </c>
      <c r="DQ43" s="24">
        <f ca="1">'Trial 5'!DQ12</f>
        <v>696001.4344469544</v>
      </c>
      <c r="DR43" s="24">
        <f ca="1">'Trial 5'!DR12</f>
        <v>695713.23856163793</v>
      </c>
      <c r="DS43" s="24">
        <f ca="1">'Trial 5'!DS12</f>
        <v>695369.74429431045</v>
      </c>
      <c r="DT43" s="24">
        <f ca="1">'Trial 5'!DT12</f>
        <v>695100.87811029784</v>
      </c>
      <c r="DU43" s="24">
        <f ca="1">'Trial 5'!DU12</f>
        <v>694685.48697614192</v>
      </c>
      <c r="DV43" s="24">
        <f ca="1">'Trial 5'!DV12</f>
        <v>694281.90885340562</v>
      </c>
      <c r="DW43" s="24">
        <f ca="1">'Trial 5'!DW12</f>
        <v>693980.21937361662</v>
      </c>
      <c r="DX43" s="24">
        <f ca="1">'Trial 5'!DX12</f>
        <v>693684.62434692553</v>
      </c>
      <c r="DY43" s="24">
        <f ca="1">'Trial 5'!DY12</f>
        <v>693356.20758149296</v>
      </c>
      <c r="DZ43" s="24">
        <f ca="1">'Trial 5'!DZ12</f>
        <v>693037.8057173345</v>
      </c>
      <c r="EA43" s="25">
        <f ca="1">SUM('Trial 5'!DO12:DZ12)</f>
        <v>8338380.631535233</v>
      </c>
      <c r="EB43" s="24">
        <f ca="1">'Trial 5'!EB12</f>
        <v>692669.32128526189</v>
      </c>
      <c r="EC43" s="24">
        <f ca="1">'Trial 5'!EC12</f>
        <v>692393.00910412089</v>
      </c>
      <c r="ED43" s="24">
        <f ca="1">'Trial 5'!ED12</f>
        <v>692090.0843506247</v>
      </c>
      <c r="EE43" s="24">
        <f ca="1">'Trial 5'!EE12</f>
        <v>691713.41268393572</v>
      </c>
      <c r="EF43" s="24">
        <f ca="1">'Trial 5'!EF12</f>
        <v>691344.32753614616</v>
      </c>
      <c r="EG43" s="24">
        <f ca="1">'Trial 5'!EG12</f>
        <v>691025.53485787218</v>
      </c>
      <c r="EH43" s="24">
        <f ca="1">'Trial 5'!EH12</f>
        <v>690611.10248137254</v>
      </c>
      <c r="EI43" s="24">
        <f ca="1">'Trial 5'!EI12</f>
        <v>690330.32490735932</v>
      </c>
      <c r="EJ43" s="24">
        <f ca="1">'Trial 5'!EJ12</f>
        <v>689975.62307978794</v>
      </c>
      <c r="EK43" s="24">
        <f ca="1">'Trial 5'!EK12</f>
        <v>689666.40097645833</v>
      </c>
      <c r="EL43" s="24">
        <f ca="1">'Trial 5'!EL12</f>
        <v>689328.65077469544</v>
      </c>
      <c r="EM43" s="24">
        <f ca="1">'Trial 5'!EM12</f>
        <v>688975.92455140618</v>
      </c>
      <c r="EN43" s="25">
        <f ca="1">SUM('Trial 5'!EB12:EM12)</f>
        <v>8290123.716589042</v>
      </c>
    </row>
    <row r="44" spans="1:144" ht="12.75" customHeight="1">
      <c r="A44" s="11" t="str">
        <f>Labels!B101</f>
        <v>Trial 06</v>
      </c>
      <c r="B44" s="24">
        <f>'Trial 6'!B12</f>
        <v>728000</v>
      </c>
      <c r="C44" s="24">
        <f ca="1">'Trial 6'!C12</f>
        <v>727737.58763140661</v>
      </c>
      <c r="D44" s="24">
        <f ca="1">'Trial 6'!D12</f>
        <v>727564.19721688109</v>
      </c>
      <c r="E44" s="24">
        <f ca="1">'Trial 6'!E12</f>
        <v>727285.65243223531</v>
      </c>
      <c r="F44" s="24">
        <f ca="1">'Trial 6'!F12</f>
        <v>727076.94637309946</v>
      </c>
      <c r="G44" s="24">
        <f ca="1">'Trial 6'!G12</f>
        <v>726806.82615528372</v>
      </c>
      <c r="H44" s="24">
        <f ca="1">'Trial 6'!H12</f>
        <v>726503.37870185915</v>
      </c>
      <c r="I44" s="24">
        <f ca="1">'Trial 6'!I12</f>
        <v>726230.85014740122</v>
      </c>
      <c r="J44" s="24">
        <f ca="1">'Trial 6'!J12</f>
        <v>726077.62155876996</v>
      </c>
      <c r="K44" s="24">
        <f ca="1">'Trial 6'!K12</f>
        <v>725867.4766753196</v>
      </c>
      <c r="L44" s="24">
        <f ca="1">'Trial 6'!L12</f>
        <v>725676.05785492703</v>
      </c>
      <c r="M44" s="24">
        <f ca="1">'Trial 6'!M12</f>
        <v>725455.47906652139</v>
      </c>
      <c r="N44" s="25">
        <f ca="1">SUM('Trial 6'!B12:M12)</f>
        <v>8720282.0738137048</v>
      </c>
      <c r="O44" s="24">
        <f ca="1">'Trial 6'!O12</f>
        <v>725189.62900949968</v>
      </c>
      <c r="P44" s="24">
        <f ca="1">'Trial 6'!P12</f>
        <v>725002.224487709</v>
      </c>
      <c r="Q44" s="24">
        <f ca="1">'Trial 6'!Q12</f>
        <v>724709.54215486243</v>
      </c>
      <c r="R44" s="24">
        <f ca="1">'Trial 6'!R12</f>
        <v>724454.73883579846</v>
      </c>
      <c r="S44" s="24">
        <f ca="1">'Trial 6'!S12</f>
        <v>724213.62255915161</v>
      </c>
      <c r="T44" s="24">
        <f ca="1">'Trial 6'!T12</f>
        <v>723917.54582041071</v>
      </c>
      <c r="U44" s="24">
        <f ca="1">'Trial 6'!U12</f>
        <v>723703.30060392246</v>
      </c>
      <c r="V44" s="24">
        <f ca="1">'Trial 6'!V12</f>
        <v>723480.40634493076</v>
      </c>
      <c r="W44" s="24">
        <f ca="1">'Trial 6'!W12</f>
        <v>723179.47274497291</v>
      </c>
      <c r="X44" s="24">
        <f ca="1">'Trial 6'!X12</f>
        <v>722858.03470812377</v>
      </c>
      <c r="Y44" s="24">
        <f ca="1">'Trial 6'!Y12</f>
        <v>722608.12419619178</v>
      </c>
      <c r="Z44" s="24">
        <f ca="1">'Trial 6'!Z12</f>
        <v>722344.39425710018</v>
      </c>
      <c r="AA44" s="25">
        <f ca="1">SUM('Trial 6'!O12:Z12)</f>
        <v>8685661.0357226748</v>
      </c>
      <c r="AB44" s="24">
        <f ca="1">'Trial 6'!AB12</f>
        <v>722103.1682521035</v>
      </c>
      <c r="AC44" s="24">
        <f ca="1">'Trial 6'!AC12</f>
        <v>721832.60647770716</v>
      </c>
      <c r="AD44" s="24">
        <f ca="1">'Trial 6'!AD12</f>
        <v>721503.03900968842</v>
      </c>
      <c r="AE44" s="24">
        <f ca="1">'Trial 6'!AE12</f>
        <v>721237.96882718848</v>
      </c>
      <c r="AF44" s="24">
        <f ca="1">'Trial 6'!AF12</f>
        <v>720953.33148032357</v>
      </c>
      <c r="AG44" s="24">
        <f ca="1">'Trial 6'!AG12</f>
        <v>720644.92614742776</v>
      </c>
      <c r="AH44" s="24">
        <f ca="1">'Trial 6'!AH12</f>
        <v>720472.04494173476</v>
      </c>
      <c r="AI44" s="24">
        <f ca="1">'Trial 6'!AI12</f>
        <v>720179.22142467252</v>
      </c>
      <c r="AJ44" s="24">
        <f ca="1">'Trial 6'!AJ12</f>
        <v>719890.15442959988</v>
      </c>
      <c r="AK44" s="24">
        <f ca="1">'Trial 6'!AK12</f>
        <v>719639.62617449358</v>
      </c>
      <c r="AL44" s="24">
        <f ca="1">'Trial 6'!AL12</f>
        <v>719428.95925053302</v>
      </c>
      <c r="AM44" s="24">
        <f ca="1">'Trial 6'!AM12</f>
        <v>719132.18083494634</v>
      </c>
      <c r="AN44" s="25">
        <f ca="1">SUM('Trial 6'!AB12:AM12)</f>
        <v>8647017.2272504196</v>
      </c>
      <c r="AO44" s="24">
        <f ca="1">'Trial 6'!AO12</f>
        <v>718838.73865451512</v>
      </c>
      <c r="AP44" s="24">
        <f ca="1">'Trial 6'!AP12</f>
        <v>718644.11016071076</v>
      </c>
      <c r="AQ44" s="24">
        <f ca="1">'Trial 6'!AQ12</f>
        <v>718344.3244296466</v>
      </c>
      <c r="AR44" s="24">
        <f ca="1">'Trial 6'!AR12</f>
        <v>718044.36643640918</v>
      </c>
      <c r="AS44" s="24">
        <f ca="1">'Trial 6'!AS12</f>
        <v>717758.95393555227</v>
      </c>
      <c r="AT44" s="24">
        <f ca="1">'Trial 6'!AT12</f>
        <v>717418.54287471005</v>
      </c>
      <c r="AU44" s="24">
        <f ca="1">'Trial 6'!AU12</f>
        <v>717106.72271638236</v>
      </c>
      <c r="AV44" s="24">
        <f ca="1">'Trial 6'!AV12</f>
        <v>716736.57459074142</v>
      </c>
      <c r="AW44" s="24">
        <f ca="1">'Trial 6'!AW12</f>
        <v>716451.54714824562</v>
      </c>
      <c r="AX44" s="24">
        <f ca="1">'Trial 6'!AX12</f>
        <v>716106.16883424018</v>
      </c>
      <c r="AY44" s="24">
        <f ca="1">'Trial 6'!AY12</f>
        <v>715797.87158102181</v>
      </c>
      <c r="AZ44" s="24">
        <f ca="1">'Trial 6'!AZ12</f>
        <v>715466.29900548747</v>
      </c>
      <c r="BA44" s="25">
        <f ca="1">SUM('Trial 6'!AO12:AZ12)</f>
        <v>8606714.2203676626</v>
      </c>
      <c r="BB44" s="24">
        <f ca="1">'Trial 6'!BB12</f>
        <v>715253.49931880867</v>
      </c>
      <c r="BC44" s="24">
        <f ca="1">'Trial 6'!BC12</f>
        <v>714985.35293573746</v>
      </c>
      <c r="BD44" s="24">
        <f ca="1">'Trial 6'!BD12</f>
        <v>714729.40767370444</v>
      </c>
      <c r="BE44" s="24">
        <f ca="1">'Trial 6'!BE12</f>
        <v>714365.3390865071</v>
      </c>
      <c r="BF44" s="24">
        <f ca="1">'Trial 6'!BF12</f>
        <v>714141.56412141374</v>
      </c>
      <c r="BG44" s="24">
        <f ca="1">'Trial 6'!BG12</f>
        <v>713818.85149713012</v>
      </c>
      <c r="BH44" s="24">
        <f ca="1">'Trial 6'!BH12</f>
        <v>713516.42666346463</v>
      </c>
      <c r="BI44" s="24">
        <f ca="1">'Trial 6'!BI12</f>
        <v>713235.62448308128</v>
      </c>
      <c r="BJ44" s="24">
        <f ca="1">'Trial 6'!BJ12</f>
        <v>712957.32778775506</v>
      </c>
      <c r="BK44" s="24">
        <f ca="1">'Trial 6'!BK12</f>
        <v>712681.34782490588</v>
      </c>
      <c r="BL44" s="24">
        <f ca="1">'Trial 6'!BL12</f>
        <v>712336.94298911036</v>
      </c>
      <c r="BM44" s="24">
        <f ca="1">'Trial 6'!BM12</f>
        <v>711990.88802405528</v>
      </c>
      <c r="BN44" s="25">
        <f ca="1">SUM('Trial 6'!BB12:BM12)</f>
        <v>8564012.5724056736</v>
      </c>
      <c r="BO44" s="24">
        <f ca="1">'Trial 6'!BO12</f>
        <v>711630.474680744</v>
      </c>
      <c r="BP44" s="24">
        <f ca="1">'Trial 6'!BP12</f>
        <v>711321.14843894145</v>
      </c>
      <c r="BQ44" s="24">
        <f ca="1">'Trial 6'!BQ12</f>
        <v>710973.64753438288</v>
      </c>
      <c r="BR44" s="24">
        <f ca="1">'Trial 6'!BR12</f>
        <v>710739.88197933394</v>
      </c>
      <c r="BS44" s="24">
        <f ca="1">'Trial 6'!BS12</f>
        <v>710491.70284468809</v>
      </c>
      <c r="BT44" s="24">
        <f ca="1">'Trial 6'!BT12</f>
        <v>710151.29013160069</v>
      </c>
      <c r="BU44" s="24">
        <f ca="1">'Trial 6'!BU12</f>
        <v>709845.79205589101</v>
      </c>
      <c r="BV44" s="24">
        <f ca="1">'Trial 6'!BV12</f>
        <v>709586.19960709463</v>
      </c>
      <c r="BW44" s="24">
        <f ca="1">'Trial 6'!BW12</f>
        <v>709288.54211516853</v>
      </c>
      <c r="BX44" s="24">
        <f ca="1">'Trial 6'!BX12</f>
        <v>708964.9068967856</v>
      </c>
      <c r="BY44" s="24">
        <f ca="1">'Trial 6'!BY12</f>
        <v>708654.23785237689</v>
      </c>
      <c r="BZ44" s="24">
        <f ca="1">'Trial 6'!BZ12</f>
        <v>708343.36512779735</v>
      </c>
      <c r="CA44" s="25">
        <f ca="1">SUM('Trial 6'!BO12:BZ12)</f>
        <v>8519991.189264806</v>
      </c>
      <c r="CB44" s="24">
        <f ca="1">'Trial 6'!CB12</f>
        <v>707939.81260857091</v>
      </c>
      <c r="CC44" s="24">
        <f ca="1">'Trial 6'!CC12</f>
        <v>707629.43473038403</v>
      </c>
      <c r="CD44" s="24">
        <f ca="1">'Trial 6'!CD12</f>
        <v>707385.8729099707</v>
      </c>
      <c r="CE44" s="24">
        <f ca="1">'Trial 6'!CE12</f>
        <v>707085.06789114373</v>
      </c>
      <c r="CF44" s="24">
        <f ca="1">'Trial 6'!CF12</f>
        <v>706766.80771576543</v>
      </c>
      <c r="CG44" s="24">
        <f ca="1">'Trial 6'!CG12</f>
        <v>706482.9349911341</v>
      </c>
      <c r="CH44" s="24">
        <f ca="1">'Trial 6'!CH12</f>
        <v>706185.17437129805</v>
      </c>
      <c r="CI44" s="24">
        <f ca="1">'Trial 6'!CI12</f>
        <v>705923.30658271234</v>
      </c>
      <c r="CJ44" s="24">
        <f ca="1">'Trial 6'!CJ12</f>
        <v>705514.39316225308</v>
      </c>
      <c r="CK44" s="24">
        <f ca="1">'Trial 6'!CK12</f>
        <v>705156.49768068374</v>
      </c>
      <c r="CL44" s="24">
        <f ca="1">'Trial 6'!CL12</f>
        <v>704773.75870564242</v>
      </c>
      <c r="CM44" s="24">
        <f ca="1">'Trial 6'!CM12</f>
        <v>704429.70437397144</v>
      </c>
      <c r="CN44" s="25">
        <f ca="1">SUM('Trial 6'!CB12:CM12)</f>
        <v>8475272.7657235302</v>
      </c>
      <c r="CO44" s="24">
        <f ca="1">'Trial 6'!CO12</f>
        <v>704088.61101196136</v>
      </c>
      <c r="CP44" s="24">
        <f ca="1">'Trial 6'!CP12</f>
        <v>703777.83498570079</v>
      </c>
      <c r="CQ44" s="24">
        <f ca="1">'Trial 6'!CQ12</f>
        <v>703527.81213774346</v>
      </c>
      <c r="CR44" s="24">
        <f ca="1">'Trial 6'!CR12</f>
        <v>703182.36298505589</v>
      </c>
      <c r="CS44" s="24">
        <f ca="1">'Trial 6'!CS12</f>
        <v>702837.53299653251</v>
      </c>
      <c r="CT44" s="24">
        <f ca="1">'Trial 6'!CT12</f>
        <v>702577.65701098205</v>
      </c>
      <c r="CU44" s="24">
        <f ca="1">'Trial 6'!CU12</f>
        <v>702216.87949440058</v>
      </c>
      <c r="CV44" s="24">
        <f ca="1">'Trial 6'!CV12</f>
        <v>701836.58159447357</v>
      </c>
      <c r="CW44" s="24">
        <f ca="1">'Trial 6'!CW12</f>
        <v>701475.10318730155</v>
      </c>
      <c r="CX44" s="24">
        <f ca="1">'Trial 6'!CX12</f>
        <v>701161.05891008128</v>
      </c>
      <c r="CY44" s="24">
        <f ca="1">'Trial 6'!CY12</f>
        <v>700825.07340857701</v>
      </c>
      <c r="CZ44" s="24">
        <f ca="1">'Trial 6'!CZ12</f>
        <v>700414.83973082947</v>
      </c>
      <c r="DA44" s="25">
        <f ca="1">SUM('Trial 6'!CO12:CZ12)</f>
        <v>8427921.3474536389</v>
      </c>
      <c r="DB44" s="24">
        <f ca="1">'Trial 6'!DB12</f>
        <v>700086.69517784088</v>
      </c>
      <c r="DC44" s="24">
        <f ca="1">'Trial 6'!DC12</f>
        <v>699753.38015644846</v>
      </c>
      <c r="DD44" s="24">
        <f ca="1">'Trial 6'!DD12</f>
        <v>699444.48028283869</v>
      </c>
      <c r="DE44" s="24">
        <f ca="1">'Trial 6'!DE12</f>
        <v>699110.52831299393</v>
      </c>
      <c r="DF44" s="24">
        <f ca="1">'Trial 6'!DF12</f>
        <v>698798.28521169547</v>
      </c>
      <c r="DG44" s="24">
        <f ca="1">'Trial 6'!DG12</f>
        <v>698513.38755316171</v>
      </c>
      <c r="DH44" s="24">
        <f ca="1">'Trial 6'!DH12</f>
        <v>698127.37206365366</v>
      </c>
      <c r="DI44" s="24">
        <f ca="1">'Trial 6'!DI12</f>
        <v>697765.84176463413</v>
      </c>
      <c r="DJ44" s="24">
        <f ca="1">'Trial 6'!DJ12</f>
        <v>697459.82548272586</v>
      </c>
      <c r="DK44" s="24">
        <f ca="1">'Trial 6'!DK12</f>
        <v>697109.6197853497</v>
      </c>
      <c r="DL44" s="24">
        <f ca="1">'Trial 6'!DL12</f>
        <v>696862.77403006644</v>
      </c>
      <c r="DM44" s="24">
        <f ca="1">'Trial 6'!DM12</f>
        <v>696532.11906469101</v>
      </c>
      <c r="DN44" s="25">
        <f ca="1">SUM('Trial 6'!DB12:DM12)</f>
        <v>8379564.3088860996</v>
      </c>
      <c r="DO44" s="24">
        <f ca="1">'Trial 6'!DO12</f>
        <v>696183.68155669514</v>
      </c>
      <c r="DP44" s="24">
        <f ca="1">'Trial 6'!DP12</f>
        <v>695804.09945411002</v>
      </c>
      <c r="DQ44" s="24">
        <f ca="1">'Trial 6'!DQ12</f>
        <v>695467.13252608606</v>
      </c>
      <c r="DR44" s="24">
        <f ca="1">'Trial 6'!DR12</f>
        <v>695031.14259081648</v>
      </c>
      <c r="DS44" s="24">
        <f ca="1">'Trial 6'!DS12</f>
        <v>694668.82498848392</v>
      </c>
      <c r="DT44" s="24">
        <f ca="1">'Trial 6'!DT12</f>
        <v>694299.59835945535</v>
      </c>
      <c r="DU44" s="24">
        <f ca="1">'Trial 6'!DU12</f>
        <v>693913.4775063463</v>
      </c>
      <c r="DV44" s="24">
        <f ca="1">'Trial 6'!DV12</f>
        <v>693481.31292004802</v>
      </c>
      <c r="DW44" s="24">
        <f ca="1">'Trial 6'!DW12</f>
        <v>693123.50476813002</v>
      </c>
      <c r="DX44" s="24">
        <f ca="1">'Trial 6'!DX12</f>
        <v>692712.55396985984</v>
      </c>
      <c r="DY44" s="24">
        <f ca="1">'Trial 6'!DY12</f>
        <v>692323.68223623047</v>
      </c>
      <c r="DZ44" s="24">
        <f ca="1">'Trial 6'!DZ12</f>
        <v>692052.22457598429</v>
      </c>
      <c r="EA44" s="25">
        <f ca="1">SUM('Trial 6'!DO12:DZ12)</f>
        <v>8329061.2354522469</v>
      </c>
      <c r="EB44" s="24">
        <f ca="1">'Trial 6'!EB12</f>
        <v>691680.74839712796</v>
      </c>
      <c r="EC44" s="24">
        <f ca="1">'Trial 6'!EC12</f>
        <v>691343.76284661621</v>
      </c>
      <c r="ED44" s="24">
        <f ca="1">'Trial 6'!ED12</f>
        <v>690973.05217558809</v>
      </c>
      <c r="EE44" s="24">
        <f ca="1">'Trial 6'!EE12</f>
        <v>690638.10813164199</v>
      </c>
      <c r="EF44" s="24">
        <f ca="1">'Trial 6'!EF12</f>
        <v>690344.22430456185</v>
      </c>
      <c r="EG44" s="24">
        <f ca="1">'Trial 6'!EG12</f>
        <v>690017.76131239033</v>
      </c>
      <c r="EH44" s="24">
        <f ca="1">'Trial 6'!EH12</f>
        <v>689630.15841029596</v>
      </c>
      <c r="EI44" s="24">
        <f ca="1">'Trial 6'!EI12</f>
        <v>689325.97922671947</v>
      </c>
      <c r="EJ44" s="24">
        <f ca="1">'Trial 6'!EJ12</f>
        <v>689036.2479620123</v>
      </c>
      <c r="EK44" s="24">
        <f ca="1">'Trial 6'!EK12</f>
        <v>688680.39638146362</v>
      </c>
      <c r="EL44" s="24">
        <f ca="1">'Trial 6'!EL12</f>
        <v>688314.97148590453</v>
      </c>
      <c r="EM44" s="24">
        <f ca="1">'Trial 6'!EM12</f>
        <v>688030.77672072221</v>
      </c>
      <c r="EN44" s="25">
        <f ca="1">SUM('Trial 6'!EB12:EM12)</f>
        <v>8278016.1873550443</v>
      </c>
    </row>
    <row r="45" spans="1:144" ht="12.75" customHeight="1">
      <c r="A45" s="11" t="str">
        <f>Labels!B102</f>
        <v>Trial 07</v>
      </c>
      <c r="B45" s="24">
        <f>'Trial 7'!B12</f>
        <v>728000</v>
      </c>
      <c r="C45" s="24">
        <f ca="1">'Trial 7'!C12</f>
        <v>727834.08279955562</v>
      </c>
      <c r="D45" s="24">
        <f ca="1">'Trial 7'!D12</f>
        <v>727622.81822432135</v>
      </c>
      <c r="E45" s="24">
        <f ca="1">'Trial 7'!E12</f>
        <v>727344.17526529764</v>
      </c>
      <c r="F45" s="24">
        <f ca="1">'Trial 7'!F12</f>
        <v>727035.39165741368</v>
      </c>
      <c r="G45" s="24">
        <f ca="1">'Trial 7'!G12</f>
        <v>726804.58264359483</v>
      </c>
      <c r="H45" s="24">
        <f ca="1">'Trial 7'!H12</f>
        <v>726633.81489958055</v>
      </c>
      <c r="I45" s="24">
        <f ca="1">'Trial 7'!I12</f>
        <v>726421.84016322391</v>
      </c>
      <c r="J45" s="24">
        <f ca="1">'Trial 7'!J12</f>
        <v>726212.68239959585</v>
      </c>
      <c r="K45" s="24">
        <f ca="1">'Trial 7'!K12</f>
        <v>725952.56110457622</v>
      </c>
      <c r="L45" s="24">
        <f ca="1">'Trial 7'!L12</f>
        <v>725780.45606692706</v>
      </c>
      <c r="M45" s="24">
        <f ca="1">'Trial 7'!M12</f>
        <v>725582.54582425789</v>
      </c>
      <c r="N45" s="25">
        <f ca="1">SUM('Trial 7'!B12:M12)</f>
        <v>8721224.9510483444</v>
      </c>
      <c r="O45" s="24">
        <f ca="1">'Trial 7'!O12</f>
        <v>725362.37674885197</v>
      </c>
      <c r="P45" s="24">
        <f ca="1">'Trial 7'!P12</f>
        <v>725149.88722024031</v>
      </c>
      <c r="Q45" s="24">
        <f ca="1">'Trial 7'!Q12</f>
        <v>724916.64233493526</v>
      </c>
      <c r="R45" s="24">
        <f ca="1">'Trial 7'!R12</f>
        <v>724770.26858967263</v>
      </c>
      <c r="S45" s="24">
        <f ca="1">'Trial 7'!S12</f>
        <v>724621.96226375597</v>
      </c>
      <c r="T45" s="24">
        <f ca="1">'Trial 7'!T12</f>
        <v>724381.00367463846</v>
      </c>
      <c r="U45" s="24">
        <f ca="1">'Trial 7'!U12</f>
        <v>724179.40777279809</v>
      </c>
      <c r="V45" s="24">
        <f ca="1">'Trial 7'!V12</f>
        <v>723956.51210688101</v>
      </c>
      <c r="W45" s="24">
        <f ca="1">'Trial 7'!W12</f>
        <v>723699.94711717952</v>
      </c>
      <c r="X45" s="24">
        <f ca="1">'Trial 7'!X12</f>
        <v>723519.45276798354</v>
      </c>
      <c r="Y45" s="24">
        <f ca="1">'Trial 7'!Y12</f>
        <v>723223.01228054194</v>
      </c>
      <c r="Z45" s="24">
        <f ca="1">'Trial 7'!Z12</f>
        <v>722981.50325050333</v>
      </c>
      <c r="AA45" s="25">
        <f ca="1">SUM('Trial 7'!O12:Z12)</f>
        <v>8690761.9761279821</v>
      </c>
      <c r="AB45" s="24">
        <f ca="1">'Trial 7'!AB12</f>
        <v>722729.66353252798</v>
      </c>
      <c r="AC45" s="24">
        <f ca="1">'Trial 7'!AC12</f>
        <v>722501.91491654038</v>
      </c>
      <c r="AD45" s="24">
        <f ca="1">'Trial 7'!AD12</f>
        <v>722249.91175980074</v>
      </c>
      <c r="AE45" s="24">
        <f ca="1">'Trial 7'!AE12</f>
        <v>722027.40356599295</v>
      </c>
      <c r="AF45" s="24">
        <f ca="1">'Trial 7'!AF12</f>
        <v>721737.60267528903</v>
      </c>
      <c r="AG45" s="24">
        <f ca="1">'Trial 7'!AG12</f>
        <v>721482.42291890376</v>
      </c>
      <c r="AH45" s="24">
        <f ca="1">'Trial 7'!AH12</f>
        <v>721204.66597933078</v>
      </c>
      <c r="AI45" s="24">
        <f ca="1">'Trial 7'!AI12</f>
        <v>720995.00669667055</v>
      </c>
      <c r="AJ45" s="24">
        <f ca="1">'Trial 7'!AJ12</f>
        <v>720731.09082690929</v>
      </c>
      <c r="AK45" s="24">
        <f ca="1">'Trial 7'!AK12</f>
        <v>720522.8647099568</v>
      </c>
      <c r="AL45" s="24">
        <f ca="1">'Trial 7'!AL12</f>
        <v>720320.15704929363</v>
      </c>
      <c r="AM45" s="24">
        <f ca="1">'Trial 7'!AM12</f>
        <v>720004.74505947449</v>
      </c>
      <c r="AN45" s="25">
        <f ca="1">SUM('Trial 7'!AB12:AM12)</f>
        <v>8656507.4496906903</v>
      </c>
      <c r="AO45" s="24">
        <f ca="1">'Trial 7'!AO12</f>
        <v>719717.63863463106</v>
      </c>
      <c r="AP45" s="24">
        <f ca="1">'Trial 7'!AP12</f>
        <v>719455.72105839557</v>
      </c>
      <c r="AQ45" s="24">
        <f ca="1">'Trial 7'!AQ12</f>
        <v>719230.24739419902</v>
      </c>
      <c r="AR45" s="24">
        <f ca="1">'Trial 7'!AR12</f>
        <v>718940.07831166778</v>
      </c>
      <c r="AS45" s="24">
        <f ca="1">'Trial 7'!AS12</f>
        <v>718625.35054848599</v>
      </c>
      <c r="AT45" s="24">
        <f ca="1">'Trial 7'!AT12</f>
        <v>718300.32348833093</v>
      </c>
      <c r="AU45" s="24">
        <f ca="1">'Trial 7'!AU12</f>
        <v>717996.78484028089</v>
      </c>
      <c r="AV45" s="24">
        <f ca="1">'Trial 7'!AV12</f>
        <v>717725.24136386858</v>
      </c>
      <c r="AW45" s="24">
        <f ca="1">'Trial 7'!AW12</f>
        <v>717363.18401278357</v>
      </c>
      <c r="AX45" s="24">
        <f ca="1">'Trial 7'!AX12</f>
        <v>717069.96863135218</v>
      </c>
      <c r="AY45" s="24">
        <f ca="1">'Trial 7'!AY12</f>
        <v>716797.17913028074</v>
      </c>
      <c r="AZ45" s="24">
        <f ca="1">'Trial 7'!AZ12</f>
        <v>716593.53738178837</v>
      </c>
      <c r="BA45" s="25">
        <f ca="1">SUM('Trial 7'!AO12:AZ12)</f>
        <v>8617815.2547960654</v>
      </c>
      <c r="BB45" s="24">
        <f ca="1">'Trial 7'!BB12</f>
        <v>716335.42964342912</v>
      </c>
      <c r="BC45" s="24">
        <f ca="1">'Trial 7'!BC12</f>
        <v>716116.22897388309</v>
      </c>
      <c r="BD45" s="24">
        <f ca="1">'Trial 7'!BD12</f>
        <v>715821.91826513514</v>
      </c>
      <c r="BE45" s="24">
        <f ca="1">'Trial 7'!BE12</f>
        <v>715518.81794542028</v>
      </c>
      <c r="BF45" s="24">
        <f ca="1">'Trial 7'!BF12</f>
        <v>715158.99384498305</v>
      </c>
      <c r="BG45" s="24">
        <f ca="1">'Trial 7'!BG12</f>
        <v>714771.15752613498</v>
      </c>
      <c r="BH45" s="24">
        <f ca="1">'Trial 7'!BH12</f>
        <v>714410.98822085338</v>
      </c>
      <c r="BI45" s="24">
        <f ca="1">'Trial 7'!BI12</f>
        <v>714124.91618484631</v>
      </c>
      <c r="BJ45" s="24">
        <f ca="1">'Trial 7'!BJ12</f>
        <v>713767.80527301738</v>
      </c>
      <c r="BK45" s="24">
        <f ca="1">'Trial 7'!BK12</f>
        <v>713373.59259142843</v>
      </c>
      <c r="BL45" s="24">
        <f ca="1">'Trial 7'!BL12</f>
        <v>713148.06490254938</v>
      </c>
      <c r="BM45" s="24">
        <f ca="1">'Trial 7'!BM12</f>
        <v>712872.7736858523</v>
      </c>
      <c r="BN45" s="25">
        <f ca="1">SUM('Trial 7'!BB12:BM12)</f>
        <v>8575420.6870575342</v>
      </c>
      <c r="BO45" s="24">
        <f ca="1">'Trial 7'!BO12</f>
        <v>712631.75601113075</v>
      </c>
      <c r="BP45" s="24">
        <f ca="1">'Trial 7'!BP12</f>
        <v>712306.42449661589</v>
      </c>
      <c r="BQ45" s="24">
        <f ca="1">'Trial 7'!BQ12</f>
        <v>711984.57768401201</v>
      </c>
      <c r="BR45" s="24">
        <f ca="1">'Trial 7'!BR12</f>
        <v>711710.76690456911</v>
      </c>
      <c r="BS45" s="24">
        <f ca="1">'Trial 7'!BS12</f>
        <v>711312.54910126561</v>
      </c>
      <c r="BT45" s="24">
        <f ca="1">'Trial 7'!BT12</f>
        <v>711005.65529430064</v>
      </c>
      <c r="BU45" s="24">
        <f ca="1">'Trial 7'!BU12</f>
        <v>710721.49056791386</v>
      </c>
      <c r="BV45" s="24">
        <f ca="1">'Trial 7'!BV12</f>
        <v>710451.49245437153</v>
      </c>
      <c r="BW45" s="24">
        <f ca="1">'Trial 7'!BW12</f>
        <v>710114.82359181717</v>
      </c>
      <c r="BX45" s="24">
        <f ca="1">'Trial 7'!BX12</f>
        <v>709802.08218210342</v>
      </c>
      <c r="BY45" s="24">
        <f ca="1">'Trial 7'!BY12</f>
        <v>709475.9920835013</v>
      </c>
      <c r="BZ45" s="24">
        <f ca="1">'Trial 7'!BZ12</f>
        <v>709160.18083380617</v>
      </c>
      <c r="CA45" s="25">
        <f ca="1">SUM('Trial 7'!BO12:BZ12)</f>
        <v>8530677.7912054081</v>
      </c>
      <c r="CB45" s="24">
        <f ca="1">'Trial 7'!CB12</f>
        <v>708883.77672406344</v>
      </c>
      <c r="CC45" s="24">
        <f ca="1">'Trial 7'!CC12</f>
        <v>708605.20228582982</v>
      </c>
      <c r="CD45" s="24">
        <f ca="1">'Trial 7'!CD12</f>
        <v>708307.71337992384</v>
      </c>
      <c r="CE45" s="24">
        <f ca="1">'Trial 7'!CE12</f>
        <v>707938.53652577521</v>
      </c>
      <c r="CF45" s="24">
        <f ca="1">'Trial 7'!CF12</f>
        <v>707547.5724747983</v>
      </c>
      <c r="CG45" s="24">
        <f ca="1">'Trial 7'!CG12</f>
        <v>707175.49312788039</v>
      </c>
      <c r="CH45" s="24">
        <f ca="1">'Trial 7'!CH12</f>
        <v>706925.71186232602</v>
      </c>
      <c r="CI45" s="24">
        <f ca="1">'Trial 7'!CI12</f>
        <v>706654.87493495503</v>
      </c>
      <c r="CJ45" s="24">
        <f ca="1">'Trial 7'!CJ12</f>
        <v>706400.1839685794</v>
      </c>
      <c r="CK45" s="24">
        <f ca="1">'Trial 7'!CK12</f>
        <v>706086.44420288515</v>
      </c>
      <c r="CL45" s="24">
        <f ca="1">'Trial 7'!CL12</f>
        <v>705723.4818671823</v>
      </c>
      <c r="CM45" s="24">
        <f ca="1">'Trial 7'!CM12</f>
        <v>705417.7586740352</v>
      </c>
      <c r="CN45" s="25">
        <f ca="1">SUM('Trial 7'!CB12:CM12)</f>
        <v>8485666.750028234</v>
      </c>
      <c r="CO45" s="24">
        <f ca="1">'Trial 7'!CO12</f>
        <v>705048.29153505689</v>
      </c>
      <c r="CP45" s="24">
        <f ca="1">'Trial 7'!CP12</f>
        <v>704643.1925609035</v>
      </c>
      <c r="CQ45" s="24">
        <f ca="1">'Trial 7'!CQ12</f>
        <v>704327.98793115094</v>
      </c>
      <c r="CR45" s="24">
        <f ca="1">'Trial 7'!CR12</f>
        <v>703997.63122184342</v>
      </c>
      <c r="CS45" s="24">
        <f ca="1">'Trial 7'!CS12</f>
        <v>703644.75224174117</v>
      </c>
      <c r="CT45" s="24">
        <f ca="1">'Trial 7'!CT12</f>
        <v>703324.89810556918</v>
      </c>
      <c r="CU45" s="24">
        <f ca="1">'Trial 7'!CU12</f>
        <v>703025.45045299339</v>
      </c>
      <c r="CV45" s="24">
        <f ca="1">'Trial 7'!CV12</f>
        <v>702611.52685138374</v>
      </c>
      <c r="CW45" s="24">
        <f ca="1">'Trial 7'!CW12</f>
        <v>702242.42739950353</v>
      </c>
      <c r="CX45" s="24">
        <f ca="1">'Trial 7'!CX12</f>
        <v>701901.62415009609</v>
      </c>
      <c r="CY45" s="24">
        <f ca="1">'Trial 7'!CY12</f>
        <v>701630.67515648878</v>
      </c>
      <c r="CZ45" s="24">
        <f ca="1">'Trial 7'!CZ12</f>
        <v>701319.12721098738</v>
      </c>
      <c r="DA45" s="25">
        <f ca="1">SUM('Trial 7'!CO12:CZ12)</f>
        <v>8437717.5848177187</v>
      </c>
      <c r="DB45" s="24">
        <f ca="1">'Trial 7'!DB12</f>
        <v>700996.78911467036</v>
      </c>
      <c r="DC45" s="24">
        <f ca="1">'Trial 7'!DC12</f>
        <v>700629.30620109465</v>
      </c>
      <c r="DD45" s="24">
        <f ca="1">'Trial 7'!DD12</f>
        <v>700283.40707957477</v>
      </c>
      <c r="DE45" s="24">
        <f ca="1">'Trial 7'!DE12</f>
        <v>700003.66513338825</v>
      </c>
      <c r="DF45" s="24">
        <f ca="1">'Trial 7'!DF12</f>
        <v>699668.0648749168</v>
      </c>
      <c r="DG45" s="24">
        <f ca="1">'Trial 7'!DG12</f>
        <v>699361.65050987899</v>
      </c>
      <c r="DH45" s="24">
        <f ca="1">'Trial 7'!DH12</f>
        <v>698949.07166591636</v>
      </c>
      <c r="DI45" s="24">
        <f ca="1">'Trial 7'!DI12</f>
        <v>698601.87809929485</v>
      </c>
      <c r="DJ45" s="24">
        <f ca="1">'Trial 7'!DJ12</f>
        <v>698291.05930789455</v>
      </c>
      <c r="DK45" s="24">
        <f ca="1">'Trial 7'!DK12</f>
        <v>698037.84822516888</v>
      </c>
      <c r="DL45" s="24">
        <f ca="1">'Trial 7'!DL12</f>
        <v>697748.6288972639</v>
      </c>
      <c r="DM45" s="24">
        <f ca="1">'Trial 7'!DM12</f>
        <v>697493.68363058625</v>
      </c>
      <c r="DN45" s="25">
        <f ca="1">SUM('Trial 7'!DB12:DM12)</f>
        <v>8390065.0527396481</v>
      </c>
      <c r="DO45" s="24">
        <f ca="1">'Trial 7'!DO12</f>
        <v>697120.9574180427</v>
      </c>
      <c r="DP45" s="24">
        <f ca="1">'Trial 7'!DP12</f>
        <v>696855.06205057551</v>
      </c>
      <c r="DQ45" s="24">
        <f ca="1">'Trial 7'!DQ12</f>
        <v>696474.94011162838</v>
      </c>
      <c r="DR45" s="24">
        <f ca="1">'Trial 7'!DR12</f>
        <v>696053.12886253861</v>
      </c>
      <c r="DS45" s="24">
        <f ca="1">'Trial 7'!DS12</f>
        <v>695758.69283034722</v>
      </c>
      <c r="DT45" s="24">
        <f ca="1">'Trial 7'!DT12</f>
        <v>695506.15906386706</v>
      </c>
      <c r="DU45" s="24">
        <f ca="1">'Trial 7'!DU12</f>
        <v>695172.7202958148</v>
      </c>
      <c r="DV45" s="24">
        <f ca="1">'Trial 7'!DV12</f>
        <v>694806.42390836449</v>
      </c>
      <c r="DW45" s="24">
        <f ca="1">'Trial 7'!DW12</f>
        <v>694383.24784582353</v>
      </c>
      <c r="DX45" s="24">
        <f ca="1">'Trial 7'!DX12</f>
        <v>694125.30966887029</v>
      </c>
      <c r="DY45" s="24">
        <f ca="1">'Trial 7'!DY12</f>
        <v>693801.13809068361</v>
      </c>
      <c r="DZ45" s="24">
        <f ca="1">'Trial 7'!DZ12</f>
        <v>693543.81867962412</v>
      </c>
      <c r="EA45" s="25">
        <f ca="1">SUM('Trial 7'!DO12:DZ12)</f>
        <v>8343601.5988261821</v>
      </c>
      <c r="EB45" s="24">
        <f ca="1">'Trial 7'!EB12</f>
        <v>693180.56472431624</v>
      </c>
      <c r="EC45" s="24">
        <f ca="1">'Trial 7'!EC12</f>
        <v>692788.54316071572</v>
      </c>
      <c r="ED45" s="24">
        <f ca="1">'Trial 7'!ED12</f>
        <v>692471.5285705647</v>
      </c>
      <c r="EE45" s="24">
        <f ca="1">'Trial 7'!EE12</f>
        <v>692205.13942232158</v>
      </c>
      <c r="EF45" s="24">
        <f ca="1">'Trial 7'!EF12</f>
        <v>691847.11716796539</v>
      </c>
      <c r="EG45" s="24">
        <f ca="1">'Trial 7'!EG12</f>
        <v>691573.73312786862</v>
      </c>
      <c r="EH45" s="24">
        <f ca="1">'Trial 7'!EH12</f>
        <v>691262.81018277514</v>
      </c>
      <c r="EI45" s="24">
        <f ca="1">'Trial 7'!EI12</f>
        <v>690965.76286853594</v>
      </c>
      <c r="EJ45" s="24">
        <f ca="1">'Trial 7'!EJ12</f>
        <v>690526.39177933219</v>
      </c>
      <c r="EK45" s="24">
        <f ca="1">'Trial 7'!EK12</f>
        <v>690182.93727919064</v>
      </c>
      <c r="EL45" s="24">
        <f ca="1">'Trial 7'!EL12</f>
        <v>689842.58763735869</v>
      </c>
      <c r="EM45" s="24">
        <f ca="1">'Trial 7'!EM12</f>
        <v>689445.41667776019</v>
      </c>
      <c r="EN45" s="25">
        <f ca="1">SUM('Trial 7'!EB12:EM12)</f>
        <v>8296292.532598705</v>
      </c>
    </row>
    <row r="46" spans="1:144" ht="12.75" customHeight="1">
      <c r="A46" s="11" t="str">
        <f>Labels!B103</f>
        <v>Trial 08</v>
      </c>
      <c r="B46" s="24">
        <f>'Trial 8'!B12</f>
        <v>728000</v>
      </c>
      <c r="C46" s="24">
        <f ca="1">'Trial 8'!C12</f>
        <v>727786.27849259228</v>
      </c>
      <c r="D46" s="24">
        <f ca="1">'Trial 8'!D12</f>
        <v>727586.02927156864</v>
      </c>
      <c r="E46" s="24">
        <f ca="1">'Trial 8'!E12</f>
        <v>727412.63598777109</v>
      </c>
      <c r="F46" s="24">
        <f ca="1">'Trial 8'!F12</f>
        <v>727167.68390752678</v>
      </c>
      <c r="G46" s="24">
        <f ca="1">'Trial 8'!G12</f>
        <v>726919.87508740998</v>
      </c>
      <c r="H46" s="24">
        <f ca="1">'Trial 8'!H12</f>
        <v>726664.03088507953</v>
      </c>
      <c r="I46" s="24">
        <f ca="1">'Trial 8'!I12</f>
        <v>726469.83104027959</v>
      </c>
      <c r="J46" s="24">
        <f ca="1">'Trial 8'!J12</f>
        <v>726226.36829183786</v>
      </c>
      <c r="K46" s="24">
        <f ca="1">'Trial 8'!K12</f>
        <v>726068.47620987741</v>
      </c>
      <c r="L46" s="24">
        <f ca="1">'Trial 8'!L12</f>
        <v>725818.31976219278</v>
      </c>
      <c r="M46" s="24">
        <f ca="1">'Trial 8'!M12</f>
        <v>725566.18913136632</v>
      </c>
      <c r="N46" s="25">
        <f ca="1">SUM('Trial 8'!B12:M12)</f>
        <v>8721685.7180675026</v>
      </c>
      <c r="O46" s="24">
        <f ca="1">'Trial 8'!O12</f>
        <v>725353.67837536673</v>
      </c>
      <c r="P46" s="24">
        <f ca="1">'Trial 8'!P12</f>
        <v>725069.90595853375</v>
      </c>
      <c r="Q46" s="24">
        <f ca="1">'Trial 8'!Q12</f>
        <v>724869.12062727823</v>
      </c>
      <c r="R46" s="24">
        <f ca="1">'Trial 8'!R12</f>
        <v>724557.62749460514</v>
      </c>
      <c r="S46" s="24">
        <f ca="1">'Trial 8'!S12</f>
        <v>724360.13228718273</v>
      </c>
      <c r="T46" s="24">
        <f ca="1">'Trial 8'!T12</f>
        <v>724116.90100202977</v>
      </c>
      <c r="U46" s="24">
        <f ca="1">'Trial 8'!U12</f>
        <v>723920.61382830888</v>
      </c>
      <c r="V46" s="24">
        <f ca="1">'Trial 8'!V12</f>
        <v>723674.34710814105</v>
      </c>
      <c r="W46" s="24">
        <f ca="1">'Trial 8'!W12</f>
        <v>723452.93302170234</v>
      </c>
      <c r="X46" s="24">
        <f ca="1">'Trial 8'!X12</f>
        <v>723200.0272000191</v>
      </c>
      <c r="Y46" s="24">
        <f ca="1">'Trial 8'!Y12</f>
        <v>722900.55951946601</v>
      </c>
      <c r="Z46" s="24">
        <f ca="1">'Trial 8'!Z12</f>
        <v>722649.73885828292</v>
      </c>
      <c r="AA46" s="25">
        <f ca="1">SUM('Trial 8'!O12:Z12)</f>
        <v>8688125.5852809157</v>
      </c>
      <c r="AB46" s="24">
        <f ca="1">'Trial 8'!AB12</f>
        <v>722391.17379125266</v>
      </c>
      <c r="AC46" s="24">
        <f ca="1">'Trial 8'!AC12</f>
        <v>722145.47359971458</v>
      </c>
      <c r="AD46" s="24">
        <f ca="1">'Trial 8'!AD12</f>
        <v>721877.32323913684</v>
      </c>
      <c r="AE46" s="24">
        <f ca="1">'Trial 8'!AE12</f>
        <v>721556.90595683095</v>
      </c>
      <c r="AF46" s="24">
        <f ca="1">'Trial 8'!AF12</f>
        <v>721310.18332542013</v>
      </c>
      <c r="AG46" s="24">
        <f ca="1">'Trial 8'!AG12</f>
        <v>721082.7234487643</v>
      </c>
      <c r="AH46" s="24">
        <f ca="1">'Trial 8'!AH12</f>
        <v>720780.44777137367</v>
      </c>
      <c r="AI46" s="24">
        <f ca="1">'Trial 8'!AI12</f>
        <v>720517.06973644835</v>
      </c>
      <c r="AJ46" s="24">
        <f ca="1">'Trial 8'!AJ12</f>
        <v>720239.08249417297</v>
      </c>
      <c r="AK46" s="24">
        <f ca="1">'Trial 8'!AK12</f>
        <v>719995.24839544634</v>
      </c>
      <c r="AL46" s="24">
        <f ca="1">'Trial 8'!AL12</f>
        <v>719779.09755921748</v>
      </c>
      <c r="AM46" s="24">
        <f ca="1">'Trial 8'!AM12</f>
        <v>719541.3233554305</v>
      </c>
      <c r="AN46" s="25">
        <f ca="1">SUM('Trial 8'!AB12:AM12)</f>
        <v>8651216.0526732076</v>
      </c>
      <c r="AO46" s="24">
        <f ca="1">'Trial 8'!AO12</f>
        <v>719329.96281959233</v>
      </c>
      <c r="AP46" s="24">
        <f ca="1">'Trial 8'!AP12</f>
        <v>719014.30496422027</v>
      </c>
      <c r="AQ46" s="24">
        <f ca="1">'Trial 8'!AQ12</f>
        <v>718721.9077312547</v>
      </c>
      <c r="AR46" s="24">
        <f ca="1">'Trial 8'!AR12</f>
        <v>718452.28736149578</v>
      </c>
      <c r="AS46" s="24">
        <f ca="1">'Trial 8'!AS12</f>
        <v>718108.40766811848</v>
      </c>
      <c r="AT46" s="24">
        <f ca="1">'Trial 8'!AT12</f>
        <v>717825.53415681352</v>
      </c>
      <c r="AU46" s="24">
        <f ca="1">'Trial 8'!AU12</f>
        <v>717559.86499957344</v>
      </c>
      <c r="AV46" s="24">
        <f ca="1">'Trial 8'!AV12</f>
        <v>717347.10058763681</v>
      </c>
      <c r="AW46" s="24">
        <f ca="1">'Trial 8'!AW12</f>
        <v>716980.53602122853</v>
      </c>
      <c r="AX46" s="24">
        <f ca="1">'Trial 8'!AX12</f>
        <v>716773.02908473485</v>
      </c>
      <c r="AY46" s="24">
        <f ca="1">'Trial 8'!AY12</f>
        <v>716399.83526100079</v>
      </c>
      <c r="AZ46" s="24">
        <f ca="1">'Trial 8'!AZ12</f>
        <v>716066.1107843417</v>
      </c>
      <c r="BA46" s="25">
        <f ca="1">SUM('Trial 8'!AO12:AZ12)</f>
        <v>8612578.8814400118</v>
      </c>
      <c r="BB46" s="24">
        <f ca="1">'Trial 8'!BB12</f>
        <v>715725.33915504813</v>
      </c>
      <c r="BC46" s="24">
        <f ca="1">'Trial 8'!BC12</f>
        <v>715491.86460363341</v>
      </c>
      <c r="BD46" s="24">
        <f ca="1">'Trial 8'!BD12</f>
        <v>715129.14925989858</v>
      </c>
      <c r="BE46" s="24">
        <f ca="1">'Trial 8'!BE12</f>
        <v>714811.44261358771</v>
      </c>
      <c r="BF46" s="24">
        <f ca="1">'Trial 8'!BF12</f>
        <v>714509.01200365648</v>
      </c>
      <c r="BG46" s="24">
        <f ca="1">'Trial 8'!BG12</f>
        <v>714219.43968768802</v>
      </c>
      <c r="BH46" s="24">
        <f ca="1">'Trial 8'!BH12</f>
        <v>713882.82248823228</v>
      </c>
      <c r="BI46" s="24">
        <f ca="1">'Trial 8'!BI12</f>
        <v>713587.37939814792</v>
      </c>
      <c r="BJ46" s="24">
        <f ca="1">'Trial 8'!BJ12</f>
        <v>713304.25844853569</v>
      </c>
      <c r="BK46" s="24">
        <f ca="1">'Trial 8'!BK12</f>
        <v>712914.46923753503</v>
      </c>
      <c r="BL46" s="24">
        <f ca="1">'Trial 8'!BL12</f>
        <v>712637.8219097933</v>
      </c>
      <c r="BM46" s="24">
        <f ca="1">'Trial 8'!BM12</f>
        <v>712355.46677063126</v>
      </c>
      <c r="BN46" s="25">
        <f ca="1">SUM('Trial 8'!BB12:BM12)</f>
        <v>8568568.4655763879</v>
      </c>
      <c r="BO46" s="24">
        <f ca="1">'Trial 8'!BO12</f>
        <v>711957.76575487491</v>
      </c>
      <c r="BP46" s="24">
        <f ca="1">'Trial 8'!BP12</f>
        <v>711571.59530433884</v>
      </c>
      <c r="BQ46" s="24">
        <f ca="1">'Trial 8'!BQ12</f>
        <v>711206.37677617371</v>
      </c>
      <c r="BR46" s="24">
        <f ca="1">'Trial 8'!BR12</f>
        <v>710874.01749264856</v>
      </c>
      <c r="BS46" s="24">
        <f ca="1">'Trial 8'!BS12</f>
        <v>710598.7931215408</v>
      </c>
      <c r="BT46" s="24">
        <f ca="1">'Trial 8'!BT12</f>
        <v>710277.94388759288</v>
      </c>
      <c r="BU46" s="24">
        <f ca="1">'Trial 8'!BU12</f>
        <v>710045.80887803447</v>
      </c>
      <c r="BV46" s="24">
        <f ca="1">'Trial 8'!BV12</f>
        <v>709691.02501597046</v>
      </c>
      <c r="BW46" s="24">
        <f ca="1">'Trial 8'!BW12</f>
        <v>709281.5117639706</v>
      </c>
      <c r="BX46" s="24">
        <f ca="1">'Trial 8'!BX12</f>
        <v>708953.50839346659</v>
      </c>
      <c r="BY46" s="24">
        <f ca="1">'Trial 8'!BY12</f>
        <v>708632.84767027735</v>
      </c>
      <c r="BZ46" s="24">
        <f ca="1">'Trial 8'!BZ12</f>
        <v>708320.55323354073</v>
      </c>
      <c r="CA46" s="25">
        <f ca="1">SUM('Trial 8'!BO12:BZ12)</f>
        <v>8521411.7472924311</v>
      </c>
      <c r="CB46" s="24">
        <f ca="1">'Trial 8'!CB12</f>
        <v>707982.23257342284</v>
      </c>
      <c r="CC46" s="24">
        <f ca="1">'Trial 8'!CC12</f>
        <v>707576.54760221753</v>
      </c>
      <c r="CD46" s="24">
        <f ca="1">'Trial 8'!CD12</f>
        <v>707245.02808636439</v>
      </c>
      <c r="CE46" s="24">
        <f ca="1">'Trial 8'!CE12</f>
        <v>706992.96900529531</v>
      </c>
      <c r="CF46" s="24">
        <f ca="1">'Trial 8'!CF12</f>
        <v>706594.57254493691</v>
      </c>
      <c r="CG46" s="24">
        <f ca="1">'Trial 8'!CG12</f>
        <v>706271.44677705644</v>
      </c>
      <c r="CH46" s="24">
        <f ca="1">'Trial 8'!CH12</f>
        <v>705917.24143065803</v>
      </c>
      <c r="CI46" s="24">
        <f ca="1">'Trial 8'!CI12</f>
        <v>705550.39366604143</v>
      </c>
      <c r="CJ46" s="24">
        <f ca="1">'Trial 8'!CJ12</f>
        <v>705245.46039606107</v>
      </c>
      <c r="CK46" s="24">
        <f ca="1">'Trial 8'!CK12</f>
        <v>704866.75542515435</v>
      </c>
      <c r="CL46" s="24">
        <f ca="1">'Trial 8'!CL12</f>
        <v>704548.16119010723</v>
      </c>
      <c r="CM46" s="24">
        <f ca="1">'Trial 8'!CM12</f>
        <v>704223.08889057336</v>
      </c>
      <c r="CN46" s="25">
        <f ca="1">SUM('Trial 8'!CB12:CM12)</f>
        <v>8473013.8975878879</v>
      </c>
      <c r="CO46" s="24">
        <f ca="1">'Trial 8'!CO12</f>
        <v>703840.63024757314</v>
      </c>
      <c r="CP46" s="24">
        <f ca="1">'Trial 8'!CP12</f>
        <v>703462.21024086734</v>
      </c>
      <c r="CQ46" s="24">
        <f ca="1">'Trial 8'!CQ12</f>
        <v>703072.45025639096</v>
      </c>
      <c r="CR46" s="24">
        <f ca="1">'Trial 8'!CR12</f>
        <v>702741.28646974114</v>
      </c>
      <c r="CS46" s="24">
        <f ca="1">'Trial 8'!CS12</f>
        <v>702434.26735236601</v>
      </c>
      <c r="CT46" s="24">
        <f ca="1">'Trial 8'!CT12</f>
        <v>702067.97136350279</v>
      </c>
      <c r="CU46" s="24">
        <f ca="1">'Trial 8'!CU12</f>
        <v>701679.92591291596</v>
      </c>
      <c r="CV46" s="24">
        <f ca="1">'Trial 8'!CV12</f>
        <v>701389.52379867807</v>
      </c>
      <c r="CW46" s="24">
        <f ca="1">'Trial 8'!CW12</f>
        <v>700999.43386752089</v>
      </c>
      <c r="CX46" s="24">
        <f ca="1">'Trial 8'!CX12</f>
        <v>700699.53709891764</v>
      </c>
      <c r="CY46" s="24">
        <f ca="1">'Trial 8'!CY12</f>
        <v>700379.99854212988</v>
      </c>
      <c r="CZ46" s="24">
        <f ca="1">'Trial 8'!CZ12</f>
        <v>700010.24547185667</v>
      </c>
      <c r="DA46" s="25">
        <f ca="1">SUM('Trial 8'!CO12:CZ12)</f>
        <v>8422777.4806224611</v>
      </c>
      <c r="DB46" s="24">
        <f ca="1">'Trial 8'!DB12</f>
        <v>699635.45242367638</v>
      </c>
      <c r="DC46" s="24">
        <f ca="1">'Trial 8'!DC12</f>
        <v>699259.30553575279</v>
      </c>
      <c r="DD46" s="24">
        <f ca="1">'Trial 8'!DD12</f>
        <v>698910.792822344</v>
      </c>
      <c r="DE46" s="24">
        <f ca="1">'Trial 8'!DE12</f>
        <v>698532.78942239319</v>
      </c>
      <c r="DF46" s="24">
        <f ca="1">'Trial 8'!DF12</f>
        <v>698146.49889601977</v>
      </c>
      <c r="DG46" s="24">
        <f ca="1">'Trial 8'!DG12</f>
        <v>697815.27766962245</v>
      </c>
      <c r="DH46" s="24">
        <f ca="1">'Trial 8'!DH12</f>
        <v>697406.84056320461</v>
      </c>
      <c r="DI46" s="24">
        <f ca="1">'Trial 8'!DI12</f>
        <v>697029.31089422759</v>
      </c>
      <c r="DJ46" s="24">
        <f ca="1">'Trial 8'!DJ12</f>
        <v>696613.65552123077</v>
      </c>
      <c r="DK46" s="24">
        <f ca="1">'Trial 8'!DK12</f>
        <v>696335.08502136485</v>
      </c>
      <c r="DL46" s="24">
        <f ca="1">'Trial 8'!DL12</f>
        <v>696057.68125165836</v>
      </c>
      <c r="DM46" s="24">
        <f ca="1">'Trial 8'!DM12</f>
        <v>695698.79126735532</v>
      </c>
      <c r="DN46" s="25">
        <f ca="1">SUM('Trial 8'!DB12:DM12)</f>
        <v>8371441.4812888494</v>
      </c>
      <c r="DO46" s="24">
        <f ca="1">'Trial 8'!DO12</f>
        <v>695342.27064614638</v>
      </c>
      <c r="DP46" s="24">
        <f ca="1">'Trial 8'!DP12</f>
        <v>695050.09711277368</v>
      </c>
      <c r="DQ46" s="24">
        <f ca="1">'Trial 8'!DQ12</f>
        <v>694730.77538490447</v>
      </c>
      <c r="DR46" s="24">
        <f ca="1">'Trial 8'!DR12</f>
        <v>694387.95459859085</v>
      </c>
      <c r="DS46" s="24">
        <f ca="1">'Trial 8'!DS12</f>
        <v>694057.1891703431</v>
      </c>
      <c r="DT46" s="24">
        <f ca="1">'Trial 8'!DT12</f>
        <v>693805.84800519526</v>
      </c>
      <c r="DU46" s="24">
        <f ca="1">'Trial 8'!DU12</f>
        <v>693427.59855606582</v>
      </c>
      <c r="DV46" s="24">
        <f ca="1">'Trial 8'!DV12</f>
        <v>693125.59898692858</v>
      </c>
      <c r="DW46" s="24">
        <f ca="1">'Trial 8'!DW12</f>
        <v>692750.75062429439</v>
      </c>
      <c r="DX46" s="24">
        <f ca="1">'Trial 8'!DX12</f>
        <v>692403.10776776518</v>
      </c>
      <c r="DY46" s="24">
        <f ca="1">'Trial 8'!DY12</f>
        <v>692040.32207447127</v>
      </c>
      <c r="DZ46" s="24">
        <f ca="1">'Trial 8'!DZ12</f>
        <v>691669.1955201634</v>
      </c>
      <c r="EA46" s="25">
        <f ca="1">SUM('Trial 8'!DO12:DZ12)</f>
        <v>8322790.7084476417</v>
      </c>
      <c r="EB46" s="24">
        <f ca="1">'Trial 8'!EB12</f>
        <v>691310.76687594515</v>
      </c>
      <c r="EC46" s="24">
        <f ca="1">'Trial 8'!EC12</f>
        <v>690936.64775512076</v>
      </c>
      <c r="ED46" s="24">
        <f ca="1">'Trial 8'!ED12</f>
        <v>690553.63500191947</v>
      </c>
      <c r="EE46" s="24">
        <f ca="1">'Trial 8'!EE12</f>
        <v>690157.44738880044</v>
      </c>
      <c r="EF46" s="24">
        <f ca="1">'Trial 8'!EF12</f>
        <v>689794.4707321563</v>
      </c>
      <c r="EG46" s="24">
        <f ca="1">'Trial 8'!EG12</f>
        <v>689537.08879994159</v>
      </c>
      <c r="EH46" s="24">
        <f ca="1">'Trial 8'!EH12</f>
        <v>689131.18800793448</v>
      </c>
      <c r="EI46" s="24">
        <f ca="1">'Trial 8'!EI12</f>
        <v>688825.85914346785</v>
      </c>
      <c r="EJ46" s="24">
        <f ca="1">'Trial 8'!EJ12</f>
        <v>688523.89016702445</v>
      </c>
      <c r="EK46" s="24">
        <f ca="1">'Trial 8'!EK12</f>
        <v>688243.31359480787</v>
      </c>
      <c r="EL46" s="24">
        <f ca="1">'Trial 8'!EL12</f>
        <v>687891.32153678371</v>
      </c>
      <c r="EM46" s="24">
        <f ca="1">'Trial 8'!EM12</f>
        <v>687539.44882883166</v>
      </c>
      <c r="EN46" s="25">
        <f ca="1">SUM('Trial 8'!EB12:EM12)</f>
        <v>8272445.0778327323</v>
      </c>
    </row>
    <row r="47" spans="1:144" ht="12.75" customHeight="1">
      <c r="A47" s="5" t="str">
        <f>Labels!C95</f>
        <v>Total</v>
      </c>
      <c r="B47" s="48">
        <f>SUM('Trial 1'!B12,'Trial 2'!B12,'Trial 3'!B12,'Trial 4'!B12,'Trial 5'!B12,'Trial 6'!B12,'Trial 7'!B12,'Trial 8'!B12)</f>
        <v>5824000</v>
      </c>
      <c r="C47" s="48">
        <f ca="1">SUM('Trial 1'!C12,'Trial 2'!C12,'Trial 3'!C12,'Trial 4'!C12,'Trial 5'!C12,'Trial 6'!C12,'Trial 7'!C12,'Trial 8'!C12)</f>
        <v>5822437.1190858921</v>
      </c>
      <c r="D47" s="48">
        <f ca="1">SUM('Trial 1'!D12,'Trial 2'!D12,'Trial 3'!D12,'Trial 4'!D12,'Trial 5'!D12,'Trial 6'!D12,'Trial 7'!D12,'Trial 8'!D12)</f>
        <v>5820601.4124495108</v>
      </c>
      <c r="E47" s="48">
        <f ca="1">SUM('Trial 1'!E12,'Trial 2'!E12,'Trial 3'!E12,'Trial 4'!E12,'Trial 5'!E12,'Trial 6'!E12,'Trial 7'!E12,'Trial 8'!E12)</f>
        <v>5818712.0640312359</v>
      </c>
      <c r="F47" s="48">
        <f ca="1">SUM('Trial 1'!F12,'Trial 2'!F12,'Trial 3'!F12,'Trial 4'!F12,'Trial 5'!F12,'Trial 6'!F12,'Trial 7'!F12,'Trial 8'!F12)</f>
        <v>5816867.4489724981</v>
      </c>
      <c r="G47" s="48">
        <f ca="1">SUM('Trial 1'!G12,'Trial 2'!G12,'Trial 3'!G12,'Trial 4'!G12,'Trial 5'!G12,'Trial 6'!G12,'Trial 7'!G12,'Trial 8'!G12)</f>
        <v>5814984.2741278959</v>
      </c>
      <c r="H47" s="48">
        <f ca="1">SUM('Trial 1'!H12,'Trial 2'!H12,'Trial 3'!H12,'Trial 4'!H12,'Trial 5'!H12,'Trial 6'!H12,'Trial 7'!H12,'Trial 8'!H12)</f>
        <v>5813091.2623042604</v>
      </c>
      <c r="I47" s="48">
        <f ca="1">SUM('Trial 1'!I12,'Trial 2'!I12,'Trial 3'!I12,'Trial 4'!I12,'Trial 5'!I12,'Trial 6'!I12,'Trial 7'!I12,'Trial 8'!I12)</f>
        <v>5811265.9590190724</v>
      </c>
      <c r="J47" s="48">
        <f ca="1">SUM('Trial 1'!J12,'Trial 2'!J12,'Trial 3'!J12,'Trial 4'!J12,'Trial 5'!J12,'Trial 6'!J12,'Trial 7'!J12,'Trial 8'!J12)</f>
        <v>5809519.0680691143</v>
      </c>
      <c r="K47" s="48">
        <f ca="1">SUM('Trial 1'!K12,'Trial 2'!K12,'Trial 3'!K12,'Trial 4'!K12,'Trial 5'!K12,'Trial 6'!K12,'Trial 7'!K12,'Trial 8'!K12)</f>
        <v>5807782.862627482</v>
      </c>
      <c r="L47" s="48">
        <f ca="1">SUM('Trial 1'!L12,'Trial 2'!L12,'Trial 3'!L12,'Trial 4'!L12,'Trial 5'!L12,'Trial 6'!L12,'Trial 7'!L12,'Trial 8'!L12)</f>
        <v>5806242.434214226</v>
      </c>
      <c r="M47" s="48">
        <f ca="1">SUM('Trial 1'!M12,'Trial 2'!M12,'Trial 3'!M12,'Trial 4'!M12,'Trial 5'!M12,'Trial 6'!M12,'Trial 7'!M12,'Trial 8'!M12)</f>
        <v>5804457.4809857002</v>
      </c>
      <c r="N47" s="49">
        <f ca="1">SUM(B47:M47)</f>
        <v>69769961.385886893</v>
      </c>
      <c r="O47" s="48">
        <f ca="1">SUM('Trial 1'!O12,'Trial 2'!O12,'Trial 3'!O12,'Trial 4'!O12,'Trial 5'!O12,'Trial 6'!O12,'Trial 7'!O12,'Trial 8'!O12)</f>
        <v>5802514.3442134056</v>
      </c>
      <c r="P47" s="48">
        <f ca="1">SUM('Trial 1'!P12,'Trial 2'!P12,'Trial 3'!P12,'Trial 4'!P12,'Trial 5'!P12,'Trial 6'!P12,'Trial 7'!P12,'Trial 8'!P12)</f>
        <v>5800605.7885827832</v>
      </c>
      <c r="Q47" s="48">
        <f ca="1">SUM('Trial 1'!Q12,'Trial 2'!Q12,'Trial 3'!Q12,'Trial 4'!Q12,'Trial 5'!Q12,'Trial 6'!Q12,'Trial 7'!Q12,'Trial 8'!Q12)</f>
        <v>5798732.2563510807</v>
      </c>
      <c r="R47" s="48">
        <f ca="1">SUM('Trial 1'!R12,'Trial 2'!R12,'Trial 3'!R12,'Trial 4'!R12,'Trial 5'!R12,'Trial 6'!R12,'Trial 7'!R12,'Trial 8'!R12)</f>
        <v>5796681.2163084699</v>
      </c>
      <c r="S47" s="48">
        <f ca="1">SUM('Trial 1'!S12,'Trial 2'!S12,'Trial 3'!S12,'Trial 4'!S12,'Trial 5'!S12,'Trial 6'!S12,'Trial 7'!S12,'Trial 8'!S12)</f>
        <v>5794859.0440178467</v>
      </c>
      <c r="T47" s="48">
        <f ca="1">SUM('Trial 1'!T12,'Trial 2'!T12,'Trial 3'!T12,'Trial 4'!T12,'Trial 5'!T12,'Trial 6'!T12,'Trial 7'!T12,'Trial 8'!T12)</f>
        <v>5792880.4973720349</v>
      </c>
      <c r="U47" s="48">
        <f ca="1">SUM('Trial 1'!U12,'Trial 2'!U12,'Trial 3'!U12,'Trial 4'!U12,'Trial 5'!U12,'Trial 6'!U12,'Trial 7'!U12,'Trial 8'!U12)</f>
        <v>5790948.7212454723</v>
      </c>
      <c r="V47" s="48">
        <f ca="1">SUM('Trial 1'!V12,'Trial 2'!V12,'Trial 3'!V12,'Trial 4'!V12,'Trial 5'!V12,'Trial 6'!V12,'Trial 7'!V12,'Trial 8'!V12)</f>
        <v>5789077.723419819</v>
      </c>
      <c r="W47" s="48">
        <f ca="1">SUM('Trial 1'!W12,'Trial 2'!W12,'Trial 3'!W12,'Trial 4'!W12,'Trial 5'!W12,'Trial 6'!W12,'Trial 7'!W12,'Trial 8'!W12)</f>
        <v>5787133.0853998791</v>
      </c>
      <c r="X47" s="48">
        <f ca="1">SUM('Trial 1'!X12,'Trial 2'!X12,'Trial 3'!X12,'Trial 4'!X12,'Trial 5'!X12,'Trial 6'!X12,'Trial 7'!X12,'Trial 8'!X12)</f>
        <v>5785188.9128515292</v>
      </c>
      <c r="Y47" s="48">
        <f ca="1">SUM('Trial 1'!Y12,'Trial 2'!Y12,'Trial 3'!Y12,'Trial 4'!Y12,'Trial 5'!Y12,'Trial 6'!Y12,'Trial 7'!Y12,'Trial 8'!Y12)</f>
        <v>5783197.9491589591</v>
      </c>
      <c r="Z47" s="48">
        <f ca="1">SUM('Trial 1'!Z12,'Trial 2'!Z12,'Trial 3'!Z12,'Trial 4'!Z12,'Trial 5'!Z12,'Trial 6'!Z12,'Trial 7'!Z12,'Trial 8'!Z12)</f>
        <v>5781324.5796512114</v>
      </c>
      <c r="AA47" s="49">
        <f ca="1">SUM(O47:Z47)</f>
        <v>69503144.118572503</v>
      </c>
      <c r="AB47" s="48">
        <f ca="1">SUM('Trial 1'!AB12,'Trial 2'!AB12,'Trial 3'!AB12,'Trial 4'!AB12,'Trial 5'!AB12,'Trial 6'!AB12,'Trial 7'!AB12,'Trial 8'!AB12)</f>
        <v>5779223.2041996997</v>
      </c>
      <c r="AC47" s="48">
        <f ca="1">SUM('Trial 1'!AC12,'Trial 2'!AC12,'Trial 3'!AC12,'Trial 4'!AC12,'Trial 5'!AC12,'Trial 6'!AC12,'Trial 7'!AC12,'Trial 8'!AC12)</f>
        <v>5777248.7871355778</v>
      </c>
      <c r="AD47" s="48">
        <f ca="1">SUM('Trial 1'!AD12,'Trial 2'!AD12,'Trial 3'!AD12,'Trial 4'!AD12,'Trial 5'!AD12,'Trial 6'!AD12,'Trial 7'!AD12,'Trial 8'!AD12)</f>
        <v>5775186.2640527114</v>
      </c>
      <c r="AE47" s="48">
        <f ca="1">SUM('Trial 1'!AE12,'Trial 2'!AE12,'Trial 3'!AE12,'Trial 4'!AE12,'Trial 5'!AE12,'Trial 6'!AE12,'Trial 7'!AE12,'Trial 8'!AE12)</f>
        <v>5773151.596567207</v>
      </c>
      <c r="AF47" s="48">
        <f ca="1">SUM('Trial 1'!AF12,'Trial 2'!AF12,'Trial 3'!AF12,'Trial 4'!AF12,'Trial 5'!AF12,'Trial 6'!AF12,'Trial 7'!AF12,'Trial 8'!AF12)</f>
        <v>5770920.5277936738</v>
      </c>
      <c r="AG47" s="48">
        <f ca="1">SUM('Trial 1'!AG12,'Trial 2'!AG12,'Trial 3'!AG12,'Trial 4'!AG12,'Trial 5'!AG12,'Trial 6'!AG12,'Trial 7'!AG12,'Trial 8'!AG12)</f>
        <v>5768689.4322665986</v>
      </c>
      <c r="AH47" s="48">
        <f ca="1">SUM('Trial 1'!AH12,'Trial 2'!AH12,'Trial 3'!AH12,'Trial 4'!AH12,'Trial 5'!AH12,'Trial 6'!AH12,'Trial 7'!AH12,'Trial 8'!AH12)</f>
        <v>5766526.8282046281</v>
      </c>
      <c r="AI47" s="48">
        <f ca="1">SUM('Trial 1'!AI12,'Trial 2'!AI12,'Trial 3'!AI12,'Trial 4'!AI12,'Trial 5'!AI12,'Trial 6'!AI12,'Trial 7'!AI12,'Trial 8'!AI12)</f>
        <v>5764340.5114331273</v>
      </c>
      <c r="AJ47" s="48">
        <f ca="1">SUM('Trial 1'!AJ12,'Trial 2'!AJ12,'Trial 3'!AJ12,'Trial 4'!AJ12,'Trial 5'!AJ12,'Trial 6'!AJ12,'Trial 7'!AJ12,'Trial 8'!AJ12)</f>
        <v>5762303.406441913</v>
      </c>
      <c r="AK47" s="48">
        <f ca="1">SUM('Trial 1'!AK12,'Trial 2'!AK12,'Trial 3'!AK12,'Trial 4'!AK12,'Trial 5'!AK12,'Trial 6'!AK12,'Trial 7'!AK12,'Trial 8'!AK12)</f>
        <v>5760218.1386155635</v>
      </c>
      <c r="AL47" s="48">
        <f ca="1">SUM('Trial 1'!AL12,'Trial 2'!AL12,'Trial 3'!AL12,'Trial 4'!AL12,'Trial 5'!AL12,'Trial 6'!AL12,'Trial 7'!AL12,'Trial 8'!AL12)</f>
        <v>5758152.1021830244</v>
      </c>
      <c r="AM47" s="48">
        <f ca="1">SUM('Trial 1'!AM12,'Trial 2'!AM12,'Trial 3'!AM12,'Trial 4'!AM12,'Trial 5'!AM12,'Trial 6'!AM12,'Trial 7'!AM12,'Trial 8'!AM12)</f>
        <v>5755988.9170854753</v>
      </c>
      <c r="AN47" s="49">
        <f ca="1">SUM(AB47:AM47)</f>
        <v>69211949.715979189</v>
      </c>
      <c r="AO47" s="48">
        <f ca="1">SUM('Trial 1'!AO12,'Trial 2'!AO12,'Trial 3'!AO12,'Trial 4'!AO12,'Trial 5'!AO12,'Trial 6'!AO12,'Trial 7'!AO12,'Trial 8'!AO12)</f>
        <v>5753935.173640117</v>
      </c>
      <c r="AP47" s="48">
        <f ca="1">SUM('Trial 1'!AP12,'Trial 2'!AP12,'Trial 3'!AP12,'Trial 4'!AP12,'Trial 5'!AP12,'Trial 6'!AP12,'Trial 7'!AP12,'Trial 8'!AP12)</f>
        <v>5751679.4774870696</v>
      </c>
      <c r="AQ47" s="48">
        <f ca="1">SUM('Trial 1'!AQ12,'Trial 2'!AQ12,'Trial 3'!AQ12,'Trial 4'!AQ12,'Trial 5'!AQ12,'Trial 6'!AQ12,'Trial 7'!AQ12,'Trial 8'!AQ12)</f>
        <v>5749464.0769525664</v>
      </c>
      <c r="AR47" s="48">
        <f ca="1">SUM('Trial 1'!AR12,'Trial 2'!AR12,'Trial 3'!AR12,'Trial 4'!AR12,'Trial 5'!AR12,'Trial 6'!AR12,'Trial 7'!AR12,'Trial 8'!AR12)</f>
        <v>5747116.595848415</v>
      </c>
      <c r="AS47" s="48">
        <f ca="1">SUM('Trial 1'!AS12,'Trial 2'!AS12,'Trial 3'!AS12,'Trial 4'!AS12,'Trial 5'!AS12,'Trial 6'!AS12,'Trial 7'!AS12,'Trial 8'!AS12)</f>
        <v>5744774.6171291796</v>
      </c>
      <c r="AT47" s="48">
        <f ca="1">SUM('Trial 1'!AT12,'Trial 2'!AT12,'Trial 3'!AT12,'Trial 4'!AT12,'Trial 5'!AT12,'Trial 6'!AT12,'Trial 7'!AT12,'Trial 8'!AT12)</f>
        <v>5742665.0942589147</v>
      </c>
      <c r="AU47" s="48">
        <f ca="1">SUM('Trial 1'!AU12,'Trial 2'!AU12,'Trial 3'!AU12,'Trial 4'!AU12,'Trial 5'!AU12,'Trial 6'!AU12,'Trial 7'!AU12,'Trial 8'!AU12)</f>
        <v>5740440.6475475989</v>
      </c>
      <c r="AV47" s="48">
        <f ca="1">SUM('Trial 1'!AV12,'Trial 2'!AV12,'Trial 3'!AV12,'Trial 4'!AV12,'Trial 5'!AV12,'Trial 6'!AV12,'Trial 7'!AV12,'Trial 8'!AV12)</f>
        <v>5738176.7341821576</v>
      </c>
      <c r="AW47" s="48">
        <f ca="1">SUM('Trial 1'!AW12,'Trial 2'!AW12,'Trial 3'!AW12,'Trial 4'!AW12,'Trial 5'!AW12,'Trial 6'!AW12,'Trial 7'!AW12,'Trial 8'!AW12)</f>
        <v>5735658.3971714573</v>
      </c>
      <c r="AX47" s="48">
        <f ca="1">SUM('Trial 1'!AX12,'Trial 2'!AX12,'Trial 3'!AX12,'Trial 4'!AX12,'Trial 5'!AX12,'Trial 6'!AX12,'Trial 7'!AX12,'Trial 8'!AX12)</f>
        <v>5733212.5181459514</v>
      </c>
      <c r="AY47" s="48">
        <f ca="1">SUM('Trial 1'!AY12,'Trial 2'!AY12,'Trial 3'!AY12,'Trial 4'!AY12,'Trial 5'!AY12,'Trial 6'!AY12,'Trial 7'!AY12,'Trial 8'!AY12)</f>
        <v>5730824.2742608823</v>
      </c>
      <c r="AZ47" s="48">
        <f ca="1">SUM('Trial 1'!AZ12,'Trial 2'!AZ12,'Trial 3'!AZ12,'Trial 4'!AZ12,'Trial 5'!AZ12,'Trial 6'!AZ12,'Trial 7'!AZ12,'Trial 8'!AZ12)</f>
        <v>5728737.3466952005</v>
      </c>
      <c r="BA47" s="49">
        <f ca="1">SUM(AO47:AZ47)</f>
        <v>68896684.953319505</v>
      </c>
      <c r="BB47" s="48">
        <f ca="1">SUM('Trial 1'!BB12,'Trial 2'!BB12,'Trial 3'!BB12,'Trial 4'!BB12,'Trial 5'!BB12,'Trial 6'!BB12,'Trial 7'!BB12,'Trial 8'!BB12)</f>
        <v>5726250.8139124652</v>
      </c>
      <c r="BC47" s="48">
        <f ca="1">SUM('Trial 1'!BC12,'Trial 2'!BC12,'Trial 3'!BC12,'Trial 4'!BC12,'Trial 5'!BC12,'Trial 6'!BC12,'Trial 7'!BC12,'Trial 8'!BC12)</f>
        <v>5724097.2168742223</v>
      </c>
      <c r="BD47" s="48">
        <f ca="1">SUM('Trial 1'!BD12,'Trial 2'!BD12,'Trial 3'!BD12,'Trial 4'!BD12,'Trial 5'!BD12,'Trial 6'!BD12,'Trial 7'!BD12,'Trial 8'!BD12)</f>
        <v>5721668.8463055473</v>
      </c>
      <c r="BE47" s="48">
        <f ca="1">SUM('Trial 1'!BE12,'Trial 2'!BE12,'Trial 3'!BE12,'Trial 4'!BE12,'Trial 5'!BE12,'Trial 6'!BE12,'Trial 7'!BE12,'Trial 8'!BE12)</f>
        <v>5719207.0290276436</v>
      </c>
      <c r="BF47" s="48">
        <f ca="1">SUM('Trial 1'!BF12,'Trial 2'!BF12,'Trial 3'!BF12,'Trial 4'!BF12,'Trial 5'!BF12,'Trial 6'!BF12,'Trial 7'!BF12,'Trial 8'!BF12)</f>
        <v>5716742.7292408422</v>
      </c>
      <c r="BG47" s="48">
        <f ca="1">SUM('Trial 1'!BG12,'Trial 2'!BG12,'Trial 3'!BG12,'Trial 4'!BG12,'Trial 5'!BG12,'Trial 6'!BG12,'Trial 7'!BG12,'Trial 8'!BG12)</f>
        <v>5714197.8498540502</v>
      </c>
      <c r="BH47" s="48">
        <f ca="1">SUM('Trial 1'!BH12,'Trial 2'!BH12,'Trial 3'!BH12,'Trial 4'!BH12,'Trial 5'!BH12,'Trial 6'!BH12,'Trial 7'!BH12,'Trial 8'!BH12)</f>
        <v>5711744.3983355016</v>
      </c>
      <c r="BI47" s="48">
        <f ca="1">SUM('Trial 1'!BI12,'Trial 2'!BI12,'Trial 3'!BI12,'Trial 4'!BI12,'Trial 5'!BI12,'Trial 6'!BI12,'Trial 7'!BI12,'Trial 8'!BI12)</f>
        <v>5709439.0415748022</v>
      </c>
      <c r="BJ47" s="48">
        <f ca="1">SUM('Trial 1'!BJ12,'Trial 2'!BJ12,'Trial 3'!BJ12,'Trial 4'!BJ12,'Trial 5'!BJ12,'Trial 6'!BJ12,'Trial 7'!BJ12,'Trial 8'!BJ12)</f>
        <v>5707004.013161242</v>
      </c>
      <c r="BK47" s="48">
        <f ca="1">SUM('Trial 1'!BK12,'Trial 2'!BK12,'Trial 3'!BK12,'Trial 4'!BK12,'Trial 5'!BK12,'Trial 6'!BK12,'Trial 7'!BK12,'Trial 8'!BK12)</f>
        <v>5704471.6194428718</v>
      </c>
      <c r="BL47" s="48">
        <f ca="1">SUM('Trial 1'!BL12,'Trial 2'!BL12,'Trial 3'!BL12,'Trial 4'!BL12,'Trial 5'!BL12,'Trial 6'!BL12,'Trial 7'!BL12,'Trial 8'!BL12)</f>
        <v>5702314.2269083504</v>
      </c>
      <c r="BM47" s="48">
        <f ca="1">SUM('Trial 1'!BM12,'Trial 2'!BM12,'Trial 3'!BM12,'Trial 4'!BM12,'Trial 5'!BM12,'Trial 6'!BM12,'Trial 7'!BM12,'Trial 8'!BM12)</f>
        <v>5700117.5177037502</v>
      </c>
      <c r="BN47" s="49">
        <f ca="1">SUM(BB47:BM47)</f>
        <v>68557255.302341297</v>
      </c>
      <c r="BO47" s="48">
        <f ca="1">SUM('Trial 1'!BO12,'Trial 2'!BO12,'Trial 3'!BO12,'Trial 4'!BO12,'Trial 5'!BO12,'Trial 6'!BO12,'Trial 7'!BO12,'Trial 8'!BO12)</f>
        <v>5697586.6505244002</v>
      </c>
      <c r="BP47" s="48">
        <f ca="1">SUM('Trial 1'!BP12,'Trial 2'!BP12,'Trial 3'!BP12,'Trial 4'!BP12,'Trial 5'!BP12,'Trial 6'!BP12,'Trial 7'!BP12,'Trial 8'!BP12)</f>
        <v>5695075.9950213004</v>
      </c>
      <c r="BQ47" s="48">
        <f ca="1">SUM('Trial 1'!BQ12,'Trial 2'!BQ12,'Trial 3'!BQ12,'Trial 4'!BQ12,'Trial 5'!BQ12,'Trial 6'!BQ12,'Trial 7'!BQ12,'Trial 8'!BQ12)</f>
        <v>5692521.7548971139</v>
      </c>
      <c r="BR47" s="48">
        <f ca="1">SUM('Trial 1'!BR12,'Trial 2'!BR12,'Trial 3'!BR12,'Trial 4'!BR12,'Trial 5'!BR12,'Trial 6'!BR12,'Trial 7'!BR12,'Trial 8'!BR12)</f>
        <v>5690189.6407998642</v>
      </c>
      <c r="BS47" s="48">
        <f ca="1">SUM('Trial 1'!BS12,'Trial 2'!BS12,'Trial 3'!BS12,'Trial 4'!BS12,'Trial 5'!BS12,'Trial 6'!BS12,'Trial 7'!BS12,'Trial 8'!BS12)</f>
        <v>5687626.870005291</v>
      </c>
      <c r="BT47" s="48">
        <f ca="1">SUM('Trial 1'!BT12,'Trial 2'!BT12,'Trial 3'!BT12,'Trial 4'!BT12,'Trial 5'!BT12,'Trial 6'!BT12,'Trial 7'!BT12,'Trial 8'!BT12)</f>
        <v>5685109.7918334156</v>
      </c>
      <c r="BU47" s="48">
        <f ca="1">SUM('Trial 1'!BU12,'Trial 2'!BU12,'Trial 3'!BU12,'Trial 4'!BU12,'Trial 5'!BU12,'Trial 6'!BU12,'Trial 7'!BU12,'Trial 8'!BU12)</f>
        <v>5682559.7136227349</v>
      </c>
      <c r="BV47" s="48">
        <f ca="1">SUM('Trial 1'!BV12,'Trial 2'!BV12,'Trial 3'!BV12,'Trial 4'!BV12,'Trial 5'!BV12,'Trial 6'!BV12,'Trial 7'!BV12,'Trial 8'!BV12)</f>
        <v>5680285.860612534</v>
      </c>
      <c r="BW47" s="48">
        <f ca="1">SUM('Trial 1'!BW12,'Trial 2'!BW12,'Trial 3'!BW12,'Trial 4'!BW12,'Trial 5'!BW12,'Trial 6'!BW12,'Trial 7'!BW12,'Trial 8'!BW12)</f>
        <v>5677726.3193198685</v>
      </c>
      <c r="BX47" s="48">
        <f ca="1">SUM('Trial 1'!BX12,'Trial 2'!BX12,'Trial 3'!BX12,'Trial 4'!BX12,'Trial 5'!BX12,'Trial 6'!BX12,'Trial 7'!BX12,'Trial 8'!BX12)</f>
        <v>5675112.8477287851</v>
      </c>
      <c r="BY47" s="48">
        <f ca="1">SUM('Trial 1'!BY12,'Trial 2'!BY12,'Trial 3'!BY12,'Trial 4'!BY12,'Trial 5'!BY12,'Trial 6'!BY12,'Trial 7'!BY12,'Trial 8'!BY12)</f>
        <v>5672656.4887066819</v>
      </c>
      <c r="BZ47" s="48">
        <f ca="1">SUM('Trial 1'!BZ12,'Trial 2'!BZ12,'Trial 3'!BZ12,'Trial 4'!BZ12,'Trial 5'!BZ12,'Trial 6'!BZ12,'Trial 7'!BZ12,'Trial 8'!BZ12)</f>
        <v>5670123.3746435121</v>
      </c>
      <c r="CA47" s="49">
        <f ca="1">SUM(BO47:BZ47)</f>
        <v>68206575.307715505</v>
      </c>
      <c r="CB47" s="48">
        <f ca="1">SUM('Trial 1'!CB12,'Trial 2'!CB12,'Trial 3'!CB12,'Trial 4'!CB12,'Trial 5'!CB12,'Trial 6'!CB12,'Trial 7'!CB12,'Trial 8'!CB12)</f>
        <v>5667511.6739715906</v>
      </c>
      <c r="CC47" s="48">
        <f ca="1">SUM('Trial 1'!CC12,'Trial 2'!CC12,'Trial 3'!CC12,'Trial 4'!CC12,'Trial 5'!CC12,'Trial 6'!CC12,'Trial 7'!CC12,'Trial 8'!CC12)</f>
        <v>5664872.8219200224</v>
      </c>
      <c r="CD47" s="48">
        <f ca="1">SUM('Trial 1'!CD12,'Trial 2'!CD12,'Trial 3'!CD12,'Trial 4'!CD12,'Trial 5'!CD12,'Trial 6'!CD12,'Trial 7'!CD12,'Trial 8'!CD12)</f>
        <v>5662372.2851384571</v>
      </c>
      <c r="CE47" s="48">
        <f ca="1">SUM('Trial 1'!CE12,'Trial 2'!CE12,'Trial 3'!CE12,'Trial 4'!CE12,'Trial 5'!CE12,'Trial 6'!CE12,'Trial 7'!CE12,'Trial 8'!CE12)</f>
        <v>5659863.0107885497</v>
      </c>
      <c r="CF47" s="48">
        <f ca="1">SUM('Trial 1'!CF12,'Trial 2'!CF12,'Trial 3'!CF12,'Trial 4'!CF12,'Trial 5'!CF12,'Trial 6'!CF12,'Trial 7'!CF12,'Trial 8'!CF12)</f>
        <v>5657052.494774634</v>
      </c>
      <c r="CG47" s="48">
        <f ca="1">SUM('Trial 1'!CG12,'Trial 2'!CG12,'Trial 3'!CG12,'Trial 4'!CG12,'Trial 5'!CG12,'Trial 6'!CG12,'Trial 7'!CG12,'Trial 8'!CG12)</f>
        <v>5654456.3951446451</v>
      </c>
      <c r="CH47" s="48">
        <f ca="1">SUM('Trial 1'!CH12,'Trial 2'!CH12,'Trial 3'!CH12,'Trial 4'!CH12,'Trial 5'!CH12,'Trial 6'!CH12,'Trial 7'!CH12,'Trial 8'!CH12)</f>
        <v>5651960.9566726172</v>
      </c>
      <c r="CI47" s="48">
        <f ca="1">SUM('Trial 1'!CI12,'Trial 2'!CI12,'Trial 3'!CI12,'Trial 4'!CI12,'Trial 5'!CI12,'Trial 6'!CI12,'Trial 7'!CI12,'Trial 8'!CI12)</f>
        <v>5649615.3066053735</v>
      </c>
      <c r="CJ47" s="48">
        <f ca="1">SUM('Trial 1'!CJ12,'Trial 2'!CJ12,'Trial 3'!CJ12,'Trial 4'!CJ12,'Trial 5'!CJ12,'Trial 6'!CJ12,'Trial 7'!CJ12,'Trial 8'!CJ12)</f>
        <v>5646982.9967132239</v>
      </c>
      <c r="CK47" s="48">
        <f ca="1">SUM('Trial 1'!CK12,'Trial 2'!CK12,'Trial 3'!CK12,'Trial 4'!CK12,'Trial 5'!CK12,'Trial 6'!CK12,'Trial 7'!CK12,'Trial 8'!CK12)</f>
        <v>5644353.5127277654</v>
      </c>
      <c r="CL47" s="48">
        <f ca="1">SUM('Trial 1'!CL12,'Trial 2'!CL12,'Trial 3'!CL12,'Trial 4'!CL12,'Trial 5'!CL12,'Trial 6'!CL12,'Trial 7'!CL12,'Trial 8'!CL12)</f>
        <v>5641741.8964387188</v>
      </c>
      <c r="CM47" s="48">
        <f ca="1">SUM('Trial 1'!CM12,'Trial 2'!CM12,'Trial 3'!CM12,'Trial 4'!CM12,'Trial 5'!CM12,'Trial 6'!CM12,'Trial 7'!CM12,'Trial 8'!CM12)</f>
        <v>5638972.4136061398</v>
      </c>
      <c r="CN47" s="49">
        <f ca="1">SUM(CB47:CM47)</f>
        <v>67839755.764501736</v>
      </c>
      <c r="CO47" s="48">
        <f ca="1">SUM('Trial 1'!CO12,'Trial 2'!CO12,'Trial 3'!CO12,'Trial 4'!CO12,'Trial 5'!CO12,'Trial 6'!CO12,'Trial 7'!CO12,'Trial 8'!CO12)</f>
        <v>5636228.1575339139</v>
      </c>
      <c r="CP47" s="48">
        <f ca="1">SUM('Trial 1'!CP12,'Trial 2'!CP12,'Trial 3'!CP12,'Trial 4'!CP12,'Trial 5'!CP12,'Trial 6'!CP12,'Trial 7'!CP12,'Trial 8'!CP12)</f>
        <v>5633318.4313606387</v>
      </c>
      <c r="CQ47" s="48">
        <f ca="1">SUM('Trial 1'!CQ12,'Trial 2'!CQ12,'Trial 3'!CQ12,'Trial 4'!CQ12,'Trial 5'!CQ12,'Trial 6'!CQ12,'Trial 7'!CQ12,'Trial 8'!CQ12)</f>
        <v>5630826.5735487156</v>
      </c>
      <c r="CR47" s="48">
        <f ca="1">SUM('Trial 1'!CR12,'Trial 2'!CR12,'Trial 3'!CR12,'Trial 4'!CR12,'Trial 5'!CR12,'Trial 6'!CR12,'Trial 7'!CR12,'Trial 8'!CR12)</f>
        <v>5628053.1917718966</v>
      </c>
      <c r="CS47" s="48">
        <f ca="1">SUM('Trial 1'!CS12,'Trial 2'!CS12,'Trial 3'!CS12,'Trial 4'!CS12,'Trial 5'!CS12,'Trial 6'!CS12,'Trial 7'!CS12,'Trial 8'!CS12)</f>
        <v>5625392.0747866314</v>
      </c>
      <c r="CT47" s="48">
        <f ca="1">SUM('Trial 1'!CT12,'Trial 2'!CT12,'Trial 3'!CT12,'Trial 4'!CT12,'Trial 5'!CT12,'Trial 6'!CT12,'Trial 7'!CT12,'Trial 8'!CT12)</f>
        <v>5622757.8776954161</v>
      </c>
      <c r="CU47" s="48">
        <f ca="1">SUM('Trial 1'!CU12,'Trial 2'!CU12,'Trial 3'!CU12,'Trial 4'!CU12,'Trial 5'!CU12,'Trial 6'!CU12,'Trial 7'!CU12,'Trial 8'!CU12)</f>
        <v>5620104.6913460018</v>
      </c>
      <c r="CV47" s="48">
        <f ca="1">SUM('Trial 1'!CV12,'Trial 2'!CV12,'Trial 3'!CV12,'Trial 4'!CV12,'Trial 5'!CV12,'Trial 6'!CV12,'Trial 7'!CV12,'Trial 8'!CV12)</f>
        <v>5617522.6255100323</v>
      </c>
      <c r="CW47" s="48">
        <f ca="1">SUM('Trial 1'!CW12,'Trial 2'!CW12,'Trial 3'!CW12,'Trial 4'!CW12,'Trial 5'!CW12,'Trial 6'!CW12,'Trial 7'!CW12,'Trial 8'!CW12)</f>
        <v>5614734.2380234478</v>
      </c>
      <c r="CX47" s="48">
        <f ca="1">SUM('Trial 1'!CX12,'Trial 2'!CX12,'Trial 3'!CX12,'Trial 4'!CX12,'Trial 5'!CX12,'Trial 6'!CX12,'Trial 7'!CX12,'Trial 8'!CX12)</f>
        <v>5612211.7917194292</v>
      </c>
      <c r="CY47" s="48">
        <f ca="1">SUM('Trial 1'!CY12,'Trial 2'!CY12,'Trial 3'!CY12,'Trial 4'!CY12,'Trial 5'!CY12,'Trial 6'!CY12,'Trial 7'!CY12,'Trial 8'!CY12)</f>
        <v>5609583.0692382967</v>
      </c>
      <c r="CZ47" s="48">
        <f ca="1">SUM('Trial 1'!CZ12,'Trial 2'!CZ12,'Trial 3'!CZ12,'Trial 4'!CZ12,'Trial 5'!CZ12,'Trial 6'!CZ12,'Trial 7'!CZ12,'Trial 8'!CZ12)</f>
        <v>5606904.0677341586</v>
      </c>
      <c r="DA47" s="49">
        <f ca="1">SUM(CO47:CZ47)</f>
        <v>67457636.790268585</v>
      </c>
      <c r="DB47" s="48">
        <f ca="1">SUM('Trial 1'!DB12,'Trial 2'!DB12,'Trial 3'!DB12,'Trial 4'!DB12,'Trial 5'!DB12,'Trial 6'!DB12,'Trial 7'!DB12,'Trial 8'!DB12)</f>
        <v>5604241.7405289635</v>
      </c>
      <c r="DC47" s="48">
        <f ca="1">SUM('Trial 1'!DC12,'Trial 2'!DC12,'Trial 3'!DC12,'Trial 4'!DC12,'Trial 5'!DC12,'Trial 6'!DC12,'Trial 7'!DC12,'Trial 8'!DC12)</f>
        <v>5601215.3697587978</v>
      </c>
      <c r="DD47" s="48">
        <f ca="1">SUM('Trial 1'!DD12,'Trial 2'!DD12,'Trial 3'!DD12,'Trial 4'!DD12,'Trial 5'!DD12,'Trial 6'!DD12,'Trial 7'!DD12,'Trial 8'!DD12)</f>
        <v>5598589.9679960143</v>
      </c>
      <c r="DE47" s="48">
        <f ca="1">SUM('Trial 1'!DE12,'Trial 2'!DE12,'Trial 3'!DE12,'Trial 4'!DE12,'Trial 5'!DE12,'Trial 6'!DE12,'Trial 7'!DE12,'Trial 8'!DE12)</f>
        <v>5596091.3744632788</v>
      </c>
      <c r="DF47" s="48">
        <f ca="1">SUM('Trial 1'!DF12,'Trial 2'!DF12,'Trial 3'!DF12,'Trial 4'!DF12,'Trial 5'!DF12,'Trial 6'!DF12,'Trial 7'!DF12,'Trial 8'!DF12)</f>
        <v>5593444.5374638606</v>
      </c>
      <c r="DG47" s="48">
        <f ca="1">SUM('Trial 1'!DG12,'Trial 2'!DG12,'Trial 3'!DG12,'Trial 4'!DG12,'Trial 5'!DG12,'Trial 6'!DG12,'Trial 7'!DG12,'Trial 8'!DG12)</f>
        <v>5590688.040961979</v>
      </c>
      <c r="DH47" s="48">
        <f ca="1">SUM('Trial 1'!DH12,'Trial 2'!DH12,'Trial 3'!DH12,'Trial 4'!DH12,'Trial 5'!DH12,'Trial 6'!DH12,'Trial 7'!DH12,'Trial 8'!DH12)</f>
        <v>5587896.2186405286</v>
      </c>
      <c r="DI47" s="48">
        <f ca="1">SUM('Trial 1'!DI12,'Trial 2'!DI12,'Trial 3'!DI12,'Trial 4'!DI12,'Trial 5'!DI12,'Trial 6'!DI12,'Trial 7'!DI12,'Trial 8'!DI12)</f>
        <v>5585306.1704623569</v>
      </c>
      <c r="DJ47" s="48">
        <f ca="1">SUM('Trial 1'!DJ12,'Trial 2'!DJ12,'Trial 3'!DJ12,'Trial 4'!DJ12,'Trial 5'!DJ12,'Trial 6'!DJ12,'Trial 7'!DJ12,'Trial 8'!DJ12)</f>
        <v>5582496.023568254</v>
      </c>
      <c r="DK47" s="48">
        <f ca="1">SUM('Trial 1'!DK12,'Trial 2'!DK12,'Trial 3'!DK12,'Trial 4'!DK12,'Trial 5'!DK12,'Trial 6'!DK12,'Trial 7'!DK12,'Trial 8'!DK12)</f>
        <v>5579871.8547620634</v>
      </c>
      <c r="DL47" s="48">
        <f ca="1">SUM('Trial 1'!DL12,'Trial 2'!DL12,'Trial 3'!DL12,'Trial 4'!DL12,'Trial 5'!DL12,'Trial 6'!DL12,'Trial 7'!DL12,'Trial 8'!DL12)</f>
        <v>5577359.0520392591</v>
      </c>
      <c r="DM47" s="48">
        <f ca="1">SUM('Trial 1'!DM12,'Trial 2'!DM12,'Trial 3'!DM12,'Trial 4'!DM12,'Trial 5'!DM12,'Trial 6'!DM12,'Trial 7'!DM12,'Trial 8'!DM12)</f>
        <v>5574745.4925905839</v>
      </c>
      <c r="DN47" s="49">
        <f ca="1">SUM(DB47:DM47)</f>
        <v>67071945.84323594</v>
      </c>
      <c r="DO47" s="48">
        <f ca="1">SUM('Trial 1'!DO12,'Trial 2'!DO12,'Trial 3'!DO12,'Trial 4'!DO12,'Trial 5'!DO12,'Trial 6'!DO12,'Trial 7'!DO12,'Trial 8'!DO12)</f>
        <v>5572026.9907198912</v>
      </c>
      <c r="DP47" s="48">
        <f ca="1">SUM('Trial 1'!DP12,'Trial 2'!DP12,'Trial 3'!DP12,'Trial 4'!DP12,'Trial 5'!DP12,'Trial 6'!DP12,'Trial 7'!DP12,'Trial 8'!DP12)</f>
        <v>5569493.3765713293</v>
      </c>
      <c r="DQ47" s="48">
        <f ca="1">SUM('Trial 1'!DQ12,'Trial 2'!DQ12,'Trial 3'!DQ12,'Trial 4'!DQ12,'Trial 5'!DQ12,'Trial 6'!DQ12,'Trial 7'!DQ12,'Trial 8'!DQ12)</f>
        <v>5566756.1325703459</v>
      </c>
      <c r="DR47" s="48">
        <f ca="1">SUM('Trial 1'!DR12,'Trial 2'!DR12,'Trial 3'!DR12,'Trial 4'!DR12,'Trial 5'!DR12,'Trial 6'!DR12,'Trial 7'!DR12,'Trial 8'!DR12)</f>
        <v>5564004.8302496085</v>
      </c>
      <c r="DS47" s="48">
        <f ca="1">SUM('Trial 1'!DS12,'Trial 2'!DS12,'Trial 3'!DS12,'Trial 4'!DS12,'Trial 5'!DS12,'Trial 6'!DS12,'Trial 7'!DS12,'Trial 8'!DS12)</f>
        <v>5561349.5971103953</v>
      </c>
      <c r="DT47" s="48">
        <f ca="1">SUM('Trial 1'!DT12,'Trial 2'!DT12,'Trial 3'!DT12,'Trial 4'!DT12,'Trial 5'!DT12,'Trial 6'!DT12,'Trial 7'!DT12,'Trial 8'!DT12)</f>
        <v>5558873.5368777746</v>
      </c>
      <c r="DU47" s="48">
        <f ca="1">SUM('Trial 1'!DU12,'Trial 2'!DU12,'Trial 3'!DU12,'Trial 4'!DU12,'Trial 5'!DU12,'Trial 6'!DU12,'Trial 7'!DU12,'Trial 8'!DU12)</f>
        <v>5556021.8558315011</v>
      </c>
      <c r="DV47" s="48">
        <f ca="1">SUM('Trial 1'!DV12,'Trial 2'!DV12,'Trial 3'!DV12,'Trial 4'!DV12,'Trial 5'!DV12,'Trial 6'!DV12,'Trial 7'!DV12,'Trial 8'!DV12)</f>
        <v>5553193.5348584568</v>
      </c>
      <c r="DW47" s="48">
        <f ca="1">SUM('Trial 1'!DW12,'Trial 2'!DW12,'Trial 3'!DW12,'Trial 4'!DW12,'Trial 5'!DW12,'Trial 6'!DW12,'Trial 7'!DW12,'Trial 8'!DW12)</f>
        <v>5550507.8011831632</v>
      </c>
      <c r="DX47" s="48">
        <f ca="1">SUM('Trial 1'!DX12,'Trial 2'!DX12,'Trial 3'!DX12,'Trial 4'!DX12,'Trial 5'!DX12,'Trial 6'!DX12,'Trial 7'!DX12,'Trial 8'!DX12)</f>
        <v>5547901.1682167901</v>
      </c>
      <c r="DY47" s="48">
        <f ca="1">SUM('Trial 1'!DY12,'Trial 2'!DY12,'Trial 3'!DY12,'Trial 4'!DY12,'Trial 5'!DY12,'Trial 6'!DY12,'Trial 7'!DY12,'Trial 8'!DY12)</f>
        <v>5545112.6501199268</v>
      </c>
      <c r="DZ47" s="48">
        <f ca="1">SUM('Trial 1'!DZ12,'Trial 2'!DZ12,'Trial 3'!DZ12,'Trial 4'!DZ12,'Trial 5'!DZ12,'Trial 6'!DZ12,'Trial 7'!DZ12,'Trial 8'!DZ12)</f>
        <v>5542578.5890187686</v>
      </c>
      <c r="EA47" s="49">
        <f ca="1">SUM(DO47:DZ47)</f>
        <v>66687820.063327946</v>
      </c>
      <c r="EB47" s="48">
        <f ca="1">SUM('Trial 1'!EB12,'Trial 2'!EB12,'Trial 3'!EB12,'Trial 4'!EB12,'Trial 5'!EB12,'Trial 6'!EB12,'Trial 7'!EB12,'Trial 8'!EB12)</f>
        <v>5539607.3825885048</v>
      </c>
      <c r="EC47" s="48">
        <f ca="1">SUM('Trial 1'!EC12,'Trial 2'!EC12,'Trial 3'!EC12,'Trial 4'!EC12,'Trial 5'!EC12,'Trial 6'!EC12,'Trial 7'!EC12,'Trial 8'!EC12)</f>
        <v>5536770.4600984706</v>
      </c>
      <c r="ED47" s="48">
        <f ca="1">SUM('Trial 1'!ED12,'Trial 2'!ED12,'Trial 3'!ED12,'Trial 4'!ED12,'Trial 5'!ED12,'Trial 6'!ED12,'Trial 7'!ED12,'Trial 8'!ED12)</f>
        <v>5534198.3029870829</v>
      </c>
      <c r="EE47" s="48">
        <f ca="1">SUM('Trial 1'!EE12,'Trial 2'!EE12,'Trial 3'!EE12,'Trial 4'!EE12,'Trial 5'!EE12,'Trial 6'!EE12,'Trial 7'!EE12,'Trial 8'!EE12)</f>
        <v>5531467.1992347939</v>
      </c>
      <c r="EF47" s="48">
        <f ca="1">SUM('Trial 1'!EF12,'Trial 2'!EF12,'Trial 3'!EF12,'Trial 4'!EF12,'Trial 5'!EF12,'Trial 6'!EF12,'Trial 7'!EF12,'Trial 8'!EF12)</f>
        <v>5528728.8756215489</v>
      </c>
      <c r="EG47" s="48">
        <f ca="1">SUM('Trial 1'!EG12,'Trial 2'!EG12,'Trial 3'!EG12,'Trial 4'!EG12,'Trial 5'!EG12,'Trial 6'!EG12,'Trial 7'!EG12,'Trial 8'!EG12)</f>
        <v>5526065.0640463028</v>
      </c>
      <c r="EH47" s="48">
        <f ca="1">SUM('Trial 1'!EH12,'Trial 2'!EH12,'Trial 3'!EH12,'Trial 4'!EH12,'Trial 5'!EH12,'Trial 6'!EH12,'Trial 7'!EH12,'Trial 8'!EH12)</f>
        <v>5523156.9136597198</v>
      </c>
      <c r="EI47" s="48">
        <f ca="1">SUM('Trial 1'!EI12,'Trial 2'!EI12,'Trial 3'!EI12,'Trial 4'!EI12,'Trial 5'!EI12,'Trial 6'!EI12,'Trial 7'!EI12,'Trial 8'!EI12)</f>
        <v>5520538.8904118324</v>
      </c>
      <c r="EJ47" s="48">
        <f ca="1">SUM('Trial 1'!EJ12,'Trial 2'!EJ12,'Trial 3'!EJ12,'Trial 4'!EJ12,'Trial 5'!EJ12,'Trial 6'!EJ12,'Trial 7'!EJ12,'Trial 8'!EJ12)</f>
        <v>5517787.3708164375</v>
      </c>
      <c r="EK47" s="48">
        <f ca="1">SUM('Trial 1'!EK12,'Trial 2'!EK12,'Trial 3'!EK12,'Trial 4'!EK12,'Trial 5'!EK12,'Trial 6'!EK12,'Trial 7'!EK12,'Trial 8'!EK12)</f>
        <v>5515132.073522347</v>
      </c>
      <c r="EL47" s="48">
        <f ca="1">SUM('Trial 1'!EL12,'Trial 2'!EL12,'Trial 3'!EL12,'Trial 4'!EL12,'Trial 5'!EL12,'Trial 6'!EL12,'Trial 7'!EL12,'Trial 8'!EL12)</f>
        <v>5512297.3699789848</v>
      </c>
      <c r="EM47" s="48">
        <f ca="1">SUM('Trial 1'!EM12,'Trial 2'!EM12,'Trial 3'!EM12,'Trial 4'!EM12,'Trial 5'!EM12,'Trial 6'!EM12,'Trial 7'!EM12,'Trial 8'!EM12)</f>
        <v>5509479.992828452</v>
      </c>
      <c r="EN47" s="49">
        <f ca="1">SUM(EB47:EM47)</f>
        <v>66295229.895794481</v>
      </c>
    </row>
    <row r="48" spans="1:144" ht="12.75" customHeight="1">
      <c r="A48" s="2" t="str">
        <f>Labels!B58</f>
        <v>Permanent Income</v>
      </c>
    </row>
    <row r="49" spans="1:144" ht="12.75" customHeight="1">
      <c r="A49" s="47" t="str">
        <f>Labels!D96</f>
        <v>Trials</v>
      </c>
      <c r="B49" s="19" t="str">
        <f>ZZZ__FnCalls!F7</f>
        <v>Jan 2010</v>
      </c>
      <c r="C49" s="20" t="str">
        <f>ZZZ__FnCalls!F8</f>
        <v>Feb 2010</v>
      </c>
      <c r="D49" s="20" t="str">
        <f>ZZZ__FnCalls!F9</f>
        <v>Mar 2010</v>
      </c>
      <c r="E49" s="20" t="str">
        <f>ZZZ__FnCalls!F10</f>
        <v>Apr 2010</v>
      </c>
      <c r="F49" s="20" t="str">
        <f>ZZZ__FnCalls!F11</f>
        <v>May 2010</v>
      </c>
      <c r="G49" s="20" t="str">
        <f>ZZZ__FnCalls!F12</f>
        <v>Jun 2010</v>
      </c>
      <c r="H49" s="20" t="str">
        <f>ZZZ__FnCalls!F13</f>
        <v>Jul 2010</v>
      </c>
      <c r="I49" s="20" t="str">
        <f>ZZZ__FnCalls!F14</f>
        <v>Aug 2010</v>
      </c>
      <c r="J49" s="20" t="str">
        <f>ZZZ__FnCalls!F15</f>
        <v>Sep 2010</v>
      </c>
      <c r="K49" s="20" t="str">
        <f>ZZZ__FnCalls!F16</f>
        <v>Oct 2010</v>
      </c>
      <c r="L49" s="20" t="str">
        <f>ZZZ__FnCalls!F17</f>
        <v>Nov 2010</v>
      </c>
      <c r="M49" s="20" t="str">
        <f>ZZZ__FnCalls!F18</f>
        <v>Dec 2010</v>
      </c>
      <c r="N49" s="21" t="str">
        <f>ZZZ__FnCalls!H7</f>
        <v>2010</v>
      </c>
      <c r="O49" s="20" t="str">
        <f>ZZZ__FnCalls!F19</f>
        <v>Jan 2011</v>
      </c>
      <c r="P49" s="20" t="str">
        <f>ZZZ__FnCalls!F20</f>
        <v>Feb 2011</v>
      </c>
      <c r="Q49" s="20" t="str">
        <f>ZZZ__FnCalls!F21</f>
        <v>Mar 2011</v>
      </c>
      <c r="R49" s="20" t="str">
        <f>ZZZ__FnCalls!F22</f>
        <v>Apr 2011</v>
      </c>
      <c r="S49" s="20" t="str">
        <f>ZZZ__FnCalls!F23</f>
        <v>May 2011</v>
      </c>
      <c r="T49" s="20" t="str">
        <f>ZZZ__FnCalls!F24</f>
        <v>Jun 2011</v>
      </c>
      <c r="U49" s="20" t="str">
        <f>ZZZ__FnCalls!F25</f>
        <v>Jul 2011</v>
      </c>
      <c r="V49" s="20" t="str">
        <f>ZZZ__FnCalls!F26</f>
        <v>Aug 2011</v>
      </c>
      <c r="W49" s="20" t="str">
        <f>ZZZ__FnCalls!F27</f>
        <v>Sep 2011</v>
      </c>
      <c r="X49" s="20" t="str">
        <f>ZZZ__FnCalls!F28</f>
        <v>Oct 2011</v>
      </c>
      <c r="Y49" s="20" t="str">
        <f>ZZZ__FnCalls!F29</f>
        <v>Nov 2011</v>
      </c>
      <c r="Z49" s="20" t="str">
        <f>ZZZ__FnCalls!F30</f>
        <v>Dec 2011</v>
      </c>
      <c r="AA49" s="21" t="str">
        <f>ZZZ__FnCalls!H19</f>
        <v>2011</v>
      </c>
      <c r="AB49" s="20" t="str">
        <f>ZZZ__FnCalls!F31</f>
        <v>Jan 2012</v>
      </c>
      <c r="AC49" s="20" t="str">
        <f>ZZZ__FnCalls!F32</f>
        <v>Feb 2012</v>
      </c>
      <c r="AD49" s="20" t="str">
        <f>ZZZ__FnCalls!F33</f>
        <v>Mar 2012</v>
      </c>
      <c r="AE49" s="20" t="str">
        <f>ZZZ__FnCalls!F34</f>
        <v>Apr 2012</v>
      </c>
      <c r="AF49" s="20" t="str">
        <f>ZZZ__FnCalls!F35</f>
        <v>May 2012</v>
      </c>
      <c r="AG49" s="20" t="str">
        <f>ZZZ__FnCalls!F36</f>
        <v>Jun 2012</v>
      </c>
      <c r="AH49" s="20" t="str">
        <f>ZZZ__FnCalls!F37</f>
        <v>Jul 2012</v>
      </c>
      <c r="AI49" s="20" t="str">
        <f>ZZZ__FnCalls!F38</f>
        <v>Aug 2012</v>
      </c>
      <c r="AJ49" s="20" t="str">
        <f>ZZZ__FnCalls!F39</f>
        <v>Sep 2012</v>
      </c>
      <c r="AK49" s="20" t="str">
        <f>ZZZ__FnCalls!F40</f>
        <v>Oct 2012</v>
      </c>
      <c r="AL49" s="20" t="str">
        <f>ZZZ__FnCalls!F41</f>
        <v>Nov 2012</v>
      </c>
      <c r="AM49" s="20" t="str">
        <f>ZZZ__FnCalls!F42</f>
        <v>Dec 2012</v>
      </c>
      <c r="AN49" s="21" t="str">
        <f>ZZZ__FnCalls!H31</f>
        <v>2012</v>
      </c>
      <c r="AO49" s="20" t="str">
        <f>ZZZ__FnCalls!F43</f>
        <v>Jan 2013</v>
      </c>
      <c r="AP49" s="20" t="str">
        <f>ZZZ__FnCalls!F44</f>
        <v>Feb 2013</v>
      </c>
      <c r="AQ49" s="20" t="str">
        <f>ZZZ__FnCalls!F45</f>
        <v>Mar 2013</v>
      </c>
      <c r="AR49" s="20" t="str">
        <f>ZZZ__FnCalls!F46</f>
        <v>Apr 2013</v>
      </c>
      <c r="AS49" s="20" t="str">
        <f>ZZZ__FnCalls!F47</f>
        <v>May 2013</v>
      </c>
      <c r="AT49" s="20" t="str">
        <f>ZZZ__FnCalls!F48</f>
        <v>Jun 2013</v>
      </c>
      <c r="AU49" s="20" t="str">
        <f>ZZZ__FnCalls!F49</f>
        <v>Jul 2013</v>
      </c>
      <c r="AV49" s="20" t="str">
        <f>ZZZ__FnCalls!F50</f>
        <v>Aug 2013</v>
      </c>
      <c r="AW49" s="20" t="str">
        <f>ZZZ__FnCalls!F51</f>
        <v>Sep 2013</v>
      </c>
      <c r="AX49" s="20" t="str">
        <f>ZZZ__FnCalls!F52</f>
        <v>Oct 2013</v>
      </c>
      <c r="AY49" s="20" t="str">
        <f>ZZZ__FnCalls!F53</f>
        <v>Nov 2013</v>
      </c>
      <c r="AZ49" s="20" t="str">
        <f>ZZZ__FnCalls!F54</f>
        <v>Dec 2013</v>
      </c>
      <c r="BA49" s="21" t="str">
        <f>ZZZ__FnCalls!H43</f>
        <v>2013</v>
      </c>
      <c r="BB49" s="20" t="str">
        <f>ZZZ__FnCalls!F55</f>
        <v>Jan 2014</v>
      </c>
      <c r="BC49" s="20" t="str">
        <f>ZZZ__FnCalls!F56</f>
        <v>Feb 2014</v>
      </c>
      <c r="BD49" s="20" t="str">
        <f>ZZZ__FnCalls!F57</f>
        <v>Mar 2014</v>
      </c>
      <c r="BE49" s="20" t="str">
        <f>ZZZ__FnCalls!F58</f>
        <v>Apr 2014</v>
      </c>
      <c r="BF49" s="20" t="str">
        <f>ZZZ__FnCalls!F59</f>
        <v>May 2014</v>
      </c>
      <c r="BG49" s="20" t="str">
        <f>ZZZ__FnCalls!F60</f>
        <v>Jun 2014</v>
      </c>
      <c r="BH49" s="20" t="str">
        <f>ZZZ__FnCalls!F61</f>
        <v>Jul 2014</v>
      </c>
      <c r="BI49" s="20" t="str">
        <f>ZZZ__FnCalls!F62</f>
        <v>Aug 2014</v>
      </c>
      <c r="BJ49" s="20" t="str">
        <f>ZZZ__FnCalls!F63</f>
        <v>Sep 2014</v>
      </c>
      <c r="BK49" s="20" t="str">
        <f>ZZZ__FnCalls!F64</f>
        <v>Oct 2014</v>
      </c>
      <c r="BL49" s="20" t="str">
        <f>ZZZ__FnCalls!F65</f>
        <v>Nov 2014</v>
      </c>
      <c r="BM49" s="20" t="str">
        <f>ZZZ__FnCalls!F66</f>
        <v>Dec 2014</v>
      </c>
      <c r="BN49" s="21" t="str">
        <f>ZZZ__FnCalls!H55</f>
        <v>2014</v>
      </c>
      <c r="BO49" s="20" t="str">
        <f>ZZZ__FnCalls!F67</f>
        <v>Jan 2015</v>
      </c>
      <c r="BP49" s="20" t="str">
        <f>ZZZ__FnCalls!F68</f>
        <v>Feb 2015</v>
      </c>
      <c r="BQ49" s="20" t="str">
        <f>ZZZ__FnCalls!F69</f>
        <v>Mar 2015</v>
      </c>
      <c r="BR49" s="20" t="str">
        <f>ZZZ__FnCalls!F70</f>
        <v>Apr 2015</v>
      </c>
      <c r="BS49" s="20" t="str">
        <f>ZZZ__FnCalls!F71</f>
        <v>May 2015</v>
      </c>
      <c r="BT49" s="20" t="str">
        <f>ZZZ__FnCalls!F72</f>
        <v>Jun 2015</v>
      </c>
      <c r="BU49" s="20" t="str">
        <f>ZZZ__FnCalls!F73</f>
        <v>Jul 2015</v>
      </c>
      <c r="BV49" s="20" t="str">
        <f>ZZZ__FnCalls!F74</f>
        <v>Aug 2015</v>
      </c>
      <c r="BW49" s="20" t="str">
        <f>ZZZ__FnCalls!F75</f>
        <v>Sep 2015</v>
      </c>
      <c r="BX49" s="20" t="str">
        <f>ZZZ__FnCalls!F76</f>
        <v>Oct 2015</v>
      </c>
      <c r="BY49" s="20" t="str">
        <f>ZZZ__FnCalls!F77</f>
        <v>Nov 2015</v>
      </c>
      <c r="BZ49" s="20" t="str">
        <f>ZZZ__FnCalls!F78</f>
        <v>Dec 2015</v>
      </c>
      <c r="CA49" s="21" t="str">
        <f>ZZZ__FnCalls!H67</f>
        <v>2015</v>
      </c>
      <c r="CB49" s="20" t="str">
        <f>ZZZ__FnCalls!F79</f>
        <v>Jan 2016</v>
      </c>
      <c r="CC49" s="20" t="str">
        <f>ZZZ__FnCalls!F80</f>
        <v>Feb 2016</v>
      </c>
      <c r="CD49" s="20" t="str">
        <f>ZZZ__FnCalls!F81</f>
        <v>Mar 2016</v>
      </c>
      <c r="CE49" s="20" t="str">
        <f>ZZZ__FnCalls!F82</f>
        <v>Apr 2016</v>
      </c>
      <c r="CF49" s="20" t="str">
        <f>ZZZ__FnCalls!F83</f>
        <v>May 2016</v>
      </c>
      <c r="CG49" s="20" t="str">
        <f>ZZZ__FnCalls!F84</f>
        <v>Jun 2016</v>
      </c>
      <c r="CH49" s="20" t="str">
        <f>ZZZ__FnCalls!F85</f>
        <v>Jul 2016</v>
      </c>
      <c r="CI49" s="20" t="str">
        <f>ZZZ__FnCalls!F86</f>
        <v>Aug 2016</v>
      </c>
      <c r="CJ49" s="20" t="str">
        <f>ZZZ__FnCalls!F87</f>
        <v>Sep 2016</v>
      </c>
      <c r="CK49" s="20" t="str">
        <f>ZZZ__FnCalls!F88</f>
        <v>Oct 2016</v>
      </c>
      <c r="CL49" s="20" t="str">
        <f>ZZZ__FnCalls!F89</f>
        <v>Nov 2016</v>
      </c>
      <c r="CM49" s="20" t="str">
        <f>ZZZ__FnCalls!F90</f>
        <v>Dec 2016</v>
      </c>
      <c r="CN49" s="21" t="str">
        <f>ZZZ__FnCalls!H79</f>
        <v>2016</v>
      </c>
      <c r="CO49" s="20" t="str">
        <f>ZZZ__FnCalls!F91</f>
        <v>Jan 2017</v>
      </c>
      <c r="CP49" s="20" t="str">
        <f>ZZZ__FnCalls!F92</f>
        <v>Feb 2017</v>
      </c>
      <c r="CQ49" s="20" t="str">
        <f>ZZZ__FnCalls!F93</f>
        <v>Mar 2017</v>
      </c>
      <c r="CR49" s="20" t="str">
        <f>ZZZ__FnCalls!F94</f>
        <v>Apr 2017</v>
      </c>
      <c r="CS49" s="20" t="str">
        <f>ZZZ__FnCalls!F95</f>
        <v>May 2017</v>
      </c>
      <c r="CT49" s="20" t="str">
        <f>ZZZ__FnCalls!F96</f>
        <v>Jun 2017</v>
      </c>
      <c r="CU49" s="20" t="str">
        <f>ZZZ__FnCalls!F97</f>
        <v>Jul 2017</v>
      </c>
      <c r="CV49" s="20" t="str">
        <f>ZZZ__FnCalls!F98</f>
        <v>Aug 2017</v>
      </c>
      <c r="CW49" s="20" t="str">
        <f>ZZZ__FnCalls!F99</f>
        <v>Sep 2017</v>
      </c>
      <c r="CX49" s="20" t="str">
        <f>ZZZ__FnCalls!F100</f>
        <v>Oct 2017</v>
      </c>
      <c r="CY49" s="20" t="str">
        <f>ZZZ__FnCalls!F101</f>
        <v>Nov 2017</v>
      </c>
      <c r="CZ49" s="20" t="str">
        <f>ZZZ__FnCalls!F102</f>
        <v>Dec 2017</v>
      </c>
      <c r="DA49" s="21" t="str">
        <f>ZZZ__FnCalls!H91</f>
        <v>2017</v>
      </c>
      <c r="DB49" s="20" t="str">
        <f>ZZZ__FnCalls!F103</f>
        <v>Jan 2018</v>
      </c>
      <c r="DC49" s="20" t="str">
        <f>ZZZ__FnCalls!F104</f>
        <v>Feb 2018</v>
      </c>
      <c r="DD49" s="20" t="str">
        <f>ZZZ__FnCalls!F105</f>
        <v>Mar 2018</v>
      </c>
      <c r="DE49" s="20" t="str">
        <f>ZZZ__FnCalls!F106</f>
        <v>Apr 2018</v>
      </c>
      <c r="DF49" s="20" t="str">
        <f>ZZZ__FnCalls!F107</f>
        <v>May 2018</v>
      </c>
      <c r="DG49" s="20" t="str">
        <f>ZZZ__FnCalls!F108</f>
        <v>Jun 2018</v>
      </c>
      <c r="DH49" s="20" t="str">
        <f>ZZZ__FnCalls!F109</f>
        <v>Jul 2018</v>
      </c>
      <c r="DI49" s="20" t="str">
        <f>ZZZ__FnCalls!F110</f>
        <v>Aug 2018</v>
      </c>
      <c r="DJ49" s="20" t="str">
        <f>ZZZ__FnCalls!F111</f>
        <v>Sep 2018</v>
      </c>
      <c r="DK49" s="20" t="str">
        <f>ZZZ__FnCalls!F112</f>
        <v>Oct 2018</v>
      </c>
      <c r="DL49" s="20" t="str">
        <f>ZZZ__FnCalls!F113</f>
        <v>Nov 2018</v>
      </c>
      <c r="DM49" s="20" t="str">
        <f>ZZZ__FnCalls!F114</f>
        <v>Dec 2018</v>
      </c>
      <c r="DN49" s="21" t="str">
        <f>ZZZ__FnCalls!H103</f>
        <v>2018</v>
      </c>
      <c r="DO49" s="20" t="str">
        <f>ZZZ__FnCalls!F115</f>
        <v>Jan 2019</v>
      </c>
      <c r="DP49" s="20" t="str">
        <f>ZZZ__FnCalls!F116</f>
        <v>Feb 2019</v>
      </c>
      <c r="DQ49" s="20" t="str">
        <f>ZZZ__FnCalls!F117</f>
        <v>Mar 2019</v>
      </c>
      <c r="DR49" s="20" t="str">
        <f>ZZZ__FnCalls!F118</f>
        <v>Apr 2019</v>
      </c>
      <c r="DS49" s="20" t="str">
        <f>ZZZ__FnCalls!F119</f>
        <v>May 2019</v>
      </c>
      <c r="DT49" s="20" t="str">
        <f>ZZZ__FnCalls!F120</f>
        <v>Jun 2019</v>
      </c>
      <c r="DU49" s="20" t="str">
        <f>ZZZ__FnCalls!F121</f>
        <v>Jul 2019</v>
      </c>
      <c r="DV49" s="20" t="str">
        <f>ZZZ__FnCalls!F122</f>
        <v>Aug 2019</v>
      </c>
      <c r="DW49" s="20" t="str">
        <f>ZZZ__FnCalls!F123</f>
        <v>Sep 2019</v>
      </c>
      <c r="DX49" s="20" t="str">
        <f>ZZZ__FnCalls!F124</f>
        <v>Oct 2019</v>
      </c>
      <c r="DY49" s="20" t="str">
        <f>ZZZ__FnCalls!F125</f>
        <v>Nov 2019</v>
      </c>
      <c r="DZ49" s="20" t="str">
        <f>ZZZ__FnCalls!F126</f>
        <v>Dec 2019</v>
      </c>
      <c r="EA49" s="21" t="str">
        <f>ZZZ__FnCalls!H115</f>
        <v>2019</v>
      </c>
      <c r="EB49" s="20" t="str">
        <f>ZZZ__FnCalls!F127</f>
        <v>Jan 2020</v>
      </c>
      <c r="EC49" s="20" t="str">
        <f>ZZZ__FnCalls!F128</f>
        <v>Feb 2020</v>
      </c>
      <c r="ED49" s="20" t="str">
        <f>ZZZ__FnCalls!F129</f>
        <v>Mar 2020</v>
      </c>
      <c r="EE49" s="20" t="str">
        <f>ZZZ__FnCalls!F130</f>
        <v>Apr 2020</v>
      </c>
      <c r="EF49" s="20" t="str">
        <f>ZZZ__FnCalls!F131</f>
        <v>May 2020</v>
      </c>
      <c r="EG49" s="20" t="str">
        <f>ZZZ__FnCalls!F132</f>
        <v>Jun 2020</v>
      </c>
      <c r="EH49" s="20" t="str">
        <f>ZZZ__FnCalls!F133</f>
        <v>Jul 2020</v>
      </c>
      <c r="EI49" s="20" t="str">
        <f>ZZZ__FnCalls!F134</f>
        <v>Aug 2020</v>
      </c>
      <c r="EJ49" s="20" t="str">
        <f>ZZZ__FnCalls!F135</f>
        <v>Sep 2020</v>
      </c>
      <c r="EK49" s="20" t="str">
        <f>ZZZ__FnCalls!F136</f>
        <v>Oct 2020</v>
      </c>
      <c r="EL49" s="20" t="str">
        <f>ZZZ__FnCalls!F137</f>
        <v>Nov 2020</v>
      </c>
      <c r="EM49" s="20" t="str">
        <f>ZZZ__FnCalls!F138</f>
        <v>Dec 2020</v>
      </c>
      <c r="EN49" s="21" t="str">
        <f>ZZZ__FnCalls!H127</f>
        <v>2020</v>
      </c>
    </row>
    <row r="50" spans="1:144" ht="12.75" customHeight="1">
      <c r="A50" s="7" t="str">
        <f>Labels!B96</f>
        <v>Trial 01</v>
      </c>
      <c r="B50" s="22">
        <f>B8-B11+B61*0/Inputs!B35/12</f>
        <v>933333.33333333337</v>
      </c>
      <c r="C50" s="22">
        <f ca="1">B50+B61*('Trial 1'!B35-B50)/Inputs!B35/12</f>
        <v>933090.26047517848</v>
      </c>
      <c r="D50" s="22">
        <f ca="1">C50+B61*('Trial 1'!C35-C50)/Inputs!B35/12</f>
        <v>932790.14206161851</v>
      </c>
      <c r="E50" s="22">
        <f ca="1">D50+B61*('Trial 1'!D35-D50)/Inputs!B35/12</f>
        <v>932416.38992114679</v>
      </c>
      <c r="F50" s="22">
        <f ca="1">E50+B61*('Trial 1'!E35-E50)/Inputs!B35/12</f>
        <v>932149.72584452864</v>
      </c>
      <c r="G50" s="22">
        <f ca="1">F50+B61*('Trial 1'!F35-F50)/Inputs!B35/12</f>
        <v>931826.85448280023</v>
      </c>
      <c r="H50" s="22">
        <f ca="1">G50+B61*('Trial 1'!G35-G50)/Inputs!B35/12</f>
        <v>931587.52077613934</v>
      </c>
      <c r="I50" s="22">
        <f ca="1">H50+B61*('Trial 1'!H35-H50)/Inputs!B35/12</f>
        <v>931316.93946676899</v>
      </c>
      <c r="J50" s="22">
        <f ca="1">I50+B61*('Trial 1'!I35-I50)/Inputs!B35/12</f>
        <v>931088.20273307303</v>
      </c>
      <c r="K50" s="22">
        <f ca="1">J50+B61*('Trial 1'!J35-J50)/Inputs!B35/12</f>
        <v>930824.70082679589</v>
      </c>
      <c r="L50" s="22">
        <f ca="1">K50+B61*('Trial 1'!K35-K50)/Inputs!B35/12</f>
        <v>930580.65376741823</v>
      </c>
      <c r="M50" s="22">
        <f ca="1">L50+B61*('Trial 1'!L35-L50)/Inputs!B35/12</f>
        <v>930313.00418561185</v>
      </c>
      <c r="N50" s="23">
        <f t="shared" ref="N50:N58" ca="1" si="0">SUM(B50:M50)</f>
        <v>11181317.727874413</v>
      </c>
      <c r="O50" s="22">
        <f ca="1">M50+B61*('Trial 1'!M35-M50)/Inputs!B35/12</f>
        <v>929937.43584466004</v>
      </c>
      <c r="P50" s="22">
        <f ca="1">O50+B61*('Trial 1'!O35-O50)/Inputs!B35/12</f>
        <v>929577.55120903673</v>
      </c>
      <c r="Q50" s="22">
        <f ca="1">P50+B61*('Trial 1'!P35-P50)/Inputs!B35/12</f>
        <v>929255.28692776943</v>
      </c>
      <c r="R50" s="22">
        <f ca="1">Q50+B61*('Trial 1'!Q35-Q50)/Inputs!B35/12</f>
        <v>928932.16202010878</v>
      </c>
      <c r="S50" s="22">
        <f ca="1">R50+B61*('Trial 1'!R35-R50)/Inputs!B35/12</f>
        <v>928581.09057369153</v>
      </c>
      <c r="T50" s="22">
        <f ca="1">S50+B61*('Trial 1'!S35-S50)/Inputs!B35/12</f>
        <v>928175.83691294945</v>
      </c>
      <c r="U50" s="22">
        <f ca="1">T50+B61*('Trial 1'!T35-T50)/Inputs!B35/12</f>
        <v>927835.00801923813</v>
      </c>
      <c r="V50" s="22">
        <f ca="1">U50+B61*('Trial 1'!U35-U50)/Inputs!B35/12</f>
        <v>927506.57888086431</v>
      </c>
      <c r="W50" s="22">
        <f ca="1">V50+B61*('Trial 1'!V35-V50)/Inputs!B35/12</f>
        <v>927151.59223454422</v>
      </c>
      <c r="X50" s="22">
        <f ca="1">W50+B61*('Trial 1'!W35-W50)/Inputs!B35/12</f>
        <v>926885.80904148624</v>
      </c>
      <c r="Y50" s="22">
        <f ca="1">X50+B61*('Trial 1'!X35-X50)/Inputs!B35/12</f>
        <v>926516.17746450135</v>
      </c>
      <c r="Z50" s="22">
        <f ca="1">Y50+B61*('Trial 1'!Y35-Y50)/Inputs!B35/12</f>
        <v>926254.32203046151</v>
      </c>
      <c r="AA50" s="23">
        <f t="shared" ref="AA50:AA58" ca="1" si="1">SUM(O50:Z50)</f>
        <v>11136608.851159314</v>
      </c>
      <c r="AB50" s="22">
        <f ca="1">Z50+B61*('Trial 1'!Z35-Z50)/Inputs!B35/12</f>
        <v>925989.09265543392</v>
      </c>
      <c r="AC50" s="22">
        <f ca="1">AB50+B61*('Trial 1'!AB35-AB50)/Inputs!B35/12</f>
        <v>925654.32955317805</v>
      </c>
      <c r="AD50" s="22">
        <f ca="1">AC50+B61*('Trial 1'!AC35-AC50)/Inputs!B35/12</f>
        <v>925316.39874745405</v>
      </c>
      <c r="AE50" s="22">
        <f ca="1">AD50+B61*('Trial 1'!AD35-AD50)/Inputs!B35/12</f>
        <v>924971.23992647475</v>
      </c>
      <c r="AF50" s="22">
        <f ca="1">AE50+B61*('Trial 1'!AE35-AE50)/Inputs!B35/12</f>
        <v>924563.93461836153</v>
      </c>
      <c r="AG50" s="22">
        <f ca="1">AF50+B61*('Trial 1'!AF35-AF50)/Inputs!B35/12</f>
        <v>924168.52302855707</v>
      </c>
      <c r="AH50" s="22">
        <f ca="1">AG50+B61*('Trial 1'!AG35-AG50)/Inputs!B35/12</f>
        <v>923907.81198965257</v>
      </c>
      <c r="AI50" s="22">
        <f ca="1">AH50+B61*('Trial 1'!AH35-AH50)/Inputs!B35/12</f>
        <v>923609.81874160608</v>
      </c>
      <c r="AJ50" s="22">
        <f ca="1">AI50+B61*('Trial 1'!AI35-AI50)/Inputs!B35/12</f>
        <v>923203.98038386449</v>
      </c>
      <c r="AK50" s="22">
        <f ca="1">AJ50+B61*('Trial 1'!AJ35-AJ50)/Inputs!B35/12</f>
        <v>922786.86203620152</v>
      </c>
      <c r="AL50" s="22">
        <f ca="1">AK50+B61*('Trial 1'!AK35-AK50)/Inputs!B35/12</f>
        <v>922474.79915247846</v>
      </c>
      <c r="AM50" s="22">
        <f ca="1">AL50+B61*('Trial 1'!AL35-AL50)/Inputs!B35/12</f>
        <v>922073.68782661506</v>
      </c>
      <c r="AN50" s="23">
        <f t="shared" ref="AN50:AN58" ca="1" si="2">SUM(AB50:AM50)</f>
        <v>11088720.478659878</v>
      </c>
      <c r="AO50" s="22">
        <f ca="1">AM50+B61*('Trial 1'!AM35-AM50)/Inputs!B35/12</f>
        <v>921714.94750709645</v>
      </c>
      <c r="AP50" s="22">
        <f ca="1">AO50+B61*('Trial 1'!AO35-AO50)/Inputs!B35/12</f>
        <v>921292.67271063779</v>
      </c>
      <c r="AQ50" s="22">
        <f ca="1">AP50+B61*('Trial 1'!AP35-AP50)/Inputs!B35/12</f>
        <v>920983.09072475869</v>
      </c>
      <c r="AR50" s="22">
        <f ca="1">AQ50+B61*('Trial 1'!AQ35-AQ50)/Inputs!B35/12</f>
        <v>920661.36003176752</v>
      </c>
      <c r="AS50" s="22">
        <f ca="1">AR50+B61*('Trial 1'!AR35-AR50)/Inputs!B35/12</f>
        <v>920258.35349867435</v>
      </c>
      <c r="AT50" s="22">
        <f ca="1">AS50+B61*('Trial 1'!AS35-AS50)/Inputs!B35/12</f>
        <v>919968.7053117886</v>
      </c>
      <c r="AU50" s="22">
        <f ca="1">AT50+B61*('Trial 1'!AT35-AT50)/Inputs!B35/12</f>
        <v>919696.11231201328</v>
      </c>
      <c r="AV50" s="22">
        <f ca="1">AU50+B61*('Trial 1'!AU35-AU50)/Inputs!B35/12</f>
        <v>919334.07861680607</v>
      </c>
      <c r="AW50" s="22">
        <f ca="1">AV50+B61*('Trial 1'!AV35-AV50)/Inputs!B35/12</f>
        <v>918894.73924772791</v>
      </c>
      <c r="AX50" s="22">
        <f ca="1">AW50+B61*('Trial 1'!AW35-AW50)/Inputs!B35/12</f>
        <v>918452.08780366788</v>
      </c>
      <c r="AY50" s="22">
        <f ca="1">AX50+B61*('Trial 1'!AX35-AX50)/Inputs!B35/12</f>
        <v>918180.09977572621</v>
      </c>
      <c r="AZ50" s="22">
        <f ca="1">AY50+B61*('Trial 1'!AY35-AY50)/Inputs!B35/12</f>
        <v>917882.59393004538</v>
      </c>
      <c r="BA50" s="23">
        <f t="shared" ref="BA50:BA58" ca="1" si="3">SUM(AO50:AZ50)</f>
        <v>11037318.841470709</v>
      </c>
      <c r="BB50" s="22">
        <f ca="1">AZ50+B61*('Trial 1'!AZ35-AZ50)/Inputs!B35/12</f>
        <v>917538.07023389114</v>
      </c>
      <c r="BC50" s="22">
        <f ca="1">BB50+B61*('Trial 1'!BB35-BB50)/Inputs!B35/12</f>
        <v>917182.02199119236</v>
      </c>
      <c r="BD50" s="22">
        <f ca="1">BC50+B61*('Trial 1'!BC35-BC50)/Inputs!B35/12</f>
        <v>916812.67188866704</v>
      </c>
      <c r="BE50" s="22">
        <f ca="1">BD50+B61*('Trial 1'!BD35-BD50)/Inputs!B35/12</f>
        <v>916535.52891592996</v>
      </c>
      <c r="BF50" s="22">
        <f ca="1">BE50+B61*('Trial 1'!BE35-BE50)/Inputs!B35/12</f>
        <v>916070.56165829895</v>
      </c>
      <c r="BG50" s="22">
        <f ca="1">BF50+B61*('Trial 1'!BF35-BF50)/Inputs!B35/12</f>
        <v>915603.25535806257</v>
      </c>
      <c r="BH50" s="22">
        <f ca="1">BG50+B61*('Trial 1'!BG35-BG50)/Inputs!B35/12</f>
        <v>915278.08534207323</v>
      </c>
      <c r="BI50" s="22">
        <f ca="1">BH50+B61*('Trial 1'!BH35-BH50)/Inputs!B35/12</f>
        <v>914825.8247871378</v>
      </c>
      <c r="BJ50" s="22">
        <f ca="1">BI50+B61*('Trial 1'!BI35-BI50)/Inputs!B35/12</f>
        <v>914476.45510341367</v>
      </c>
      <c r="BK50" s="22">
        <f ca="1">BJ50+B61*('Trial 1'!BJ35-BJ50)/Inputs!B35/12</f>
        <v>914129.86537032446</v>
      </c>
      <c r="BL50" s="22">
        <f ca="1">BK50+B61*('Trial 1'!BK35-BK50)/Inputs!B35/12</f>
        <v>913772.97697989503</v>
      </c>
      <c r="BM50" s="22">
        <f ca="1">BL50+B61*('Trial 1'!BL35-BL50)/Inputs!B35/12</f>
        <v>913503.42521369667</v>
      </c>
      <c r="BN50" s="23">
        <f t="shared" ref="BN50:BN58" ca="1" si="4">SUM(BB50:BM50)</f>
        <v>10985728.742842581</v>
      </c>
      <c r="BO50" s="22">
        <f ca="1">BM50+B61*('Trial 1'!BM35-BM50)/Inputs!B35/12</f>
        <v>913131.76635751815</v>
      </c>
      <c r="BP50" s="22">
        <f ca="1">BO50+B61*('Trial 1'!BO35-BO50)/Inputs!B35/12</f>
        <v>912725.27877868549</v>
      </c>
      <c r="BQ50" s="22">
        <f ca="1">BP50+B61*('Trial 1'!BP35-BP50)/Inputs!B35/12</f>
        <v>912322.70715600764</v>
      </c>
      <c r="BR50" s="22">
        <f ca="1">BQ50+B61*('Trial 1'!BQ35-BQ50)/Inputs!B35/12</f>
        <v>911993.07996824873</v>
      </c>
      <c r="BS50" s="22">
        <f ca="1">BR50+B61*('Trial 1'!BR35-BR50)/Inputs!B35/12</f>
        <v>911553.92792306573</v>
      </c>
      <c r="BT50" s="22">
        <f ca="1">BS50+B61*('Trial 1'!BS35-BS50)/Inputs!B35/12</f>
        <v>911152.75577676145</v>
      </c>
      <c r="BU50" s="22">
        <f ca="1">BT50+B61*('Trial 1'!BT35-BT50)/Inputs!B35/12</f>
        <v>910681.29552030866</v>
      </c>
      <c r="BV50" s="22">
        <f ca="1">BU50+B61*('Trial 1'!BU35-BU50)/Inputs!B35/12</f>
        <v>910378.20161927224</v>
      </c>
      <c r="BW50" s="22">
        <f ca="1">BV50+B61*('Trial 1'!BV35-BV50)/Inputs!B35/12</f>
        <v>909979.60354046884</v>
      </c>
      <c r="BX50" s="22">
        <f ca="1">BW50+B61*('Trial 1'!BW35-BW50)/Inputs!B35/12</f>
        <v>909562.64611327765</v>
      </c>
      <c r="BY50" s="22">
        <f ca="1">BX50+B61*('Trial 1'!BX35-BX50)/Inputs!B35/12</f>
        <v>909218.51641540206</v>
      </c>
      <c r="BZ50" s="22">
        <f ca="1">BY50+B61*('Trial 1'!BY35-BY50)/Inputs!B35/12</f>
        <v>908829.09766779514</v>
      </c>
      <c r="CA50" s="23">
        <f t="shared" ref="CA50:CA58" ca="1" si="5">SUM(BO50:BZ50)</f>
        <v>10931528.87683681</v>
      </c>
      <c r="CB50" s="22">
        <f ca="1">BZ50+B61*('Trial 1'!BZ35-BZ50)/Inputs!B35/12</f>
        <v>908455.68480027944</v>
      </c>
      <c r="CC50" s="22">
        <f ca="1">CB50+B61*('Trial 1'!CB35-CB50)/Inputs!B35/12</f>
        <v>908021.48451568151</v>
      </c>
      <c r="CD50" s="22">
        <f ca="1">CC50+B61*('Trial 1'!CC35-CC50)/Inputs!B35/12</f>
        <v>907647.43347058457</v>
      </c>
      <c r="CE50" s="22">
        <f ca="1">CD50+B61*('Trial 1'!CD35-CD50)/Inputs!B35/12</f>
        <v>907262.70356209844</v>
      </c>
      <c r="CF50" s="22">
        <f ca="1">CE50+B61*('Trial 1'!CE35-CE50)/Inputs!B35/12</f>
        <v>906734.35755746718</v>
      </c>
      <c r="CG50" s="22">
        <f ca="1">CF50+B61*('Trial 1'!CF35-CF50)/Inputs!B35/12</f>
        <v>906372.37725437048</v>
      </c>
      <c r="CH50" s="22">
        <f ca="1">CG50+B61*('Trial 1'!CG35-CG50)/Inputs!B35/12</f>
        <v>905933.87462614977</v>
      </c>
      <c r="CI50" s="22">
        <f ca="1">CH50+B61*('Trial 1'!CH35-CH50)/Inputs!B35/12</f>
        <v>905525.96288599225</v>
      </c>
      <c r="CJ50" s="22">
        <f ca="1">CI50+B61*('Trial 1'!CI35-CI50)/Inputs!B35/12</f>
        <v>905052.22030682396</v>
      </c>
      <c r="CK50" s="22">
        <f ca="1">CJ50+B61*('Trial 1'!CJ35-CJ50)/Inputs!B35/12</f>
        <v>904625.03217626037</v>
      </c>
      <c r="CL50" s="22">
        <f ca="1">CK50+B61*('Trial 1'!CK35-CK50)/Inputs!B35/12</f>
        <v>904161.32673270372</v>
      </c>
      <c r="CM50" s="22">
        <f ca="1">CL50+B61*('Trial 1'!CL35-CL50)/Inputs!B35/12</f>
        <v>903627.25373655581</v>
      </c>
      <c r="CN50" s="23">
        <f t="shared" ref="CN50:CN58" ca="1" si="6">SUM(CB50:CM50)</f>
        <v>10873419.711624969</v>
      </c>
      <c r="CO50" s="22">
        <f ca="1">CM50+B61*('Trial 1'!CM35-CM50)/Inputs!B35/12</f>
        <v>903282.03133730183</v>
      </c>
      <c r="CP50" s="22">
        <f ca="1">CO50+B61*('Trial 1'!CO35-CO50)/Inputs!B35/12</f>
        <v>902769.84547665331</v>
      </c>
      <c r="CQ50" s="22">
        <f ca="1">CP50+B61*('Trial 1'!CP35-CP50)/Inputs!B35/12</f>
        <v>902290.47953691881</v>
      </c>
      <c r="CR50" s="22">
        <f ca="1">CQ50+B61*('Trial 1'!CQ35-CQ50)/Inputs!B35/12</f>
        <v>901833.3097234884</v>
      </c>
      <c r="CS50" s="22">
        <f ca="1">CR50+B61*('Trial 1'!CR35-CR50)/Inputs!B35/12</f>
        <v>901450.14218379103</v>
      </c>
      <c r="CT50" s="22">
        <f ca="1">CS50+B61*('Trial 1'!CS35-CS50)/Inputs!B35/12</f>
        <v>901015.93257704598</v>
      </c>
      <c r="CU50" s="22">
        <f ca="1">CT50+B61*('Trial 1'!CT35-CT50)/Inputs!B35/12</f>
        <v>900617.82222304202</v>
      </c>
      <c r="CV50" s="22">
        <f ca="1">CU50+B61*('Trial 1'!CU35-CU50)/Inputs!B35/12</f>
        <v>900291.40905791242</v>
      </c>
      <c r="CW50" s="22">
        <f ca="1">CV50+B61*('Trial 1'!CV35-CV50)/Inputs!B35/12</f>
        <v>899825.71064529906</v>
      </c>
      <c r="CX50" s="22">
        <f ca="1">CW50+B61*('Trial 1'!CW35-CW50)/Inputs!B35/12</f>
        <v>899378.13907197572</v>
      </c>
      <c r="CY50" s="22">
        <f ca="1">CX50+B61*('Trial 1'!CX35-CX50)/Inputs!B35/12</f>
        <v>898871.24312705535</v>
      </c>
      <c r="CZ50" s="22">
        <f ca="1">CY50+B61*('Trial 1'!CY35-CY50)/Inputs!B35/12</f>
        <v>898504.42488365807</v>
      </c>
      <c r="DA50" s="23">
        <f t="shared" ref="DA50:DA58" ca="1" si="7">SUM(CO50:CZ50)</f>
        <v>10810130.489844142</v>
      </c>
      <c r="DB50" s="22">
        <f ca="1">CZ50+B61*('Trial 1'!CZ35-CZ50)/Inputs!B35/12</f>
        <v>898141.09720124549</v>
      </c>
      <c r="DC50" s="22">
        <f ca="1">DB50+B61*('Trial 1'!DB35-DB50)/Inputs!B35/12</f>
        <v>897606.73943920527</v>
      </c>
      <c r="DD50" s="22">
        <f ca="1">DC50+B61*('Trial 1'!DC35-DC50)/Inputs!B35/12</f>
        <v>897159.90984065318</v>
      </c>
      <c r="DE50" s="22">
        <f ca="1">DD50+B61*('Trial 1'!DD35-DD50)/Inputs!B35/12</f>
        <v>896742.58892327338</v>
      </c>
      <c r="DF50" s="22">
        <f ca="1">DE50+B61*('Trial 1'!DE35-DE50)/Inputs!B35/12</f>
        <v>896321.01596868958</v>
      </c>
      <c r="DG50" s="22">
        <f ca="1">DF50+B61*('Trial 1'!DF35-DF50)/Inputs!B35/12</f>
        <v>895949.15979373094</v>
      </c>
      <c r="DH50" s="22">
        <f ca="1">DG50+B61*('Trial 1'!DG35-DG50)/Inputs!B35/12</f>
        <v>895589.60274963023</v>
      </c>
      <c r="DI50" s="22">
        <f ca="1">DH50+B61*('Trial 1'!DH35-DH50)/Inputs!B35/12</f>
        <v>895173.14637736522</v>
      </c>
      <c r="DJ50" s="22">
        <f ca="1">DI50+B61*('Trial 1'!DI35-DI50)/Inputs!B35/12</f>
        <v>894740.79881636635</v>
      </c>
      <c r="DK50" s="22">
        <f ca="1">DJ50+B61*('Trial 1'!DJ35-DJ50)/Inputs!B35/12</f>
        <v>894288.16221100581</v>
      </c>
      <c r="DL50" s="22">
        <f ca="1">DK50+B61*('Trial 1'!DK35-DK50)/Inputs!B35/12</f>
        <v>893810.17120253155</v>
      </c>
      <c r="DM50" s="22">
        <f ca="1">DL50+B61*('Trial 1'!DL35-DL50)/Inputs!B35/12</f>
        <v>893453.07246403617</v>
      </c>
      <c r="DN50" s="23">
        <f t="shared" ref="DN50:DN58" ca="1" si="8">SUM(DB50:DM50)</f>
        <v>10748975.464987732</v>
      </c>
      <c r="DO50" s="22">
        <f ca="1">DM50+B61*('Trial 1'!DM35-DM50)/Inputs!B35/12</f>
        <v>892983.38720124552</v>
      </c>
      <c r="DP50" s="22">
        <f ca="1">DO50+B61*('Trial 1'!DO35-DO50)/Inputs!B35/12</f>
        <v>892661.63707469765</v>
      </c>
      <c r="DQ50" s="22">
        <f ca="1">DP50+B61*('Trial 1'!DP35-DP50)/Inputs!B35/12</f>
        <v>892268.65521581692</v>
      </c>
      <c r="DR50" s="22">
        <f ca="1">DQ50+B61*('Trial 1'!DQ35-DQ50)/Inputs!B35/12</f>
        <v>891935.12456349947</v>
      </c>
      <c r="DS50" s="22">
        <f ca="1">DR50+B61*('Trial 1'!DR35-DR50)/Inputs!B35/12</f>
        <v>891593.03360290383</v>
      </c>
      <c r="DT50" s="22">
        <f ca="1">DS50+B61*('Trial 1'!DS35-DS50)/Inputs!B35/12</f>
        <v>891234.41835346946</v>
      </c>
      <c r="DU50" s="22">
        <f ca="1">DT50+B61*('Trial 1'!DT35-DT50)/Inputs!B35/12</f>
        <v>890805.58902059356</v>
      </c>
      <c r="DV50" s="22">
        <f ca="1">DU50+B61*('Trial 1'!DU35-DU50)/Inputs!B35/12</f>
        <v>890439.8312492324</v>
      </c>
      <c r="DW50" s="22">
        <f ca="1">DV50+B61*('Trial 1'!DV35-DV50)/Inputs!B35/12</f>
        <v>890071.29391969577</v>
      </c>
      <c r="DX50" s="22">
        <f ca="1">DW50+B61*('Trial 1'!DW35-DW50)/Inputs!B35/12</f>
        <v>889716.02136680158</v>
      </c>
      <c r="DY50" s="22">
        <f ca="1">DX50+B61*('Trial 1'!DX35-DX50)/Inputs!B35/12</f>
        <v>889345.67067886819</v>
      </c>
      <c r="DZ50" s="22">
        <f ca="1">DY50+B61*('Trial 1'!DY35-DY50)/Inputs!B35/12</f>
        <v>888974.58056694409</v>
      </c>
      <c r="EA50" s="23">
        <f t="shared" ref="EA50:EA58" ca="1" si="9">SUM(DO50:DZ50)</f>
        <v>10692029.24281377</v>
      </c>
      <c r="EB50" s="22">
        <f ca="1">DZ50+B61*('Trial 1'!DZ35-DZ50)/Inputs!B35/12</f>
        <v>888507.49849131715</v>
      </c>
      <c r="EC50" s="22">
        <f ca="1">EB50+B61*('Trial 1'!EB35-EB50)/Inputs!B35/12</f>
        <v>888051.59193156089</v>
      </c>
      <c r="ED50" s="22">
        <f ca="1">EC50+B61*('Trial 1'!EC35-EC50)/Inputs!B35/12</f>
        <v>887705.70839240821</v>
      </c>
      <c r="EE50" s="22">
        <f ca="1">ED50+B61*('Trial 1'!ED35-ED50)/Inputs!B35/12</f>
        <v>887286.28385906701</v>
      </c>
      <c r="EF50" s="22">
        <f ca="1">EE50+B61*('Trial 1'!EE35-EE50)/Inputs!B35/12</f>
        <v>886854.03562190302</v>
      </c>
      <c r="EG50" s="22">
        <f ca="1">EF50+B61*('Trial 1'!EF35-EF50)/Inputs!B35/12</f>
        <v>886393.50349069922</v>
      </c>
      <c r="EH50" s="22">
        <f ca="1">EG50+B61*('Trial 1'!EG35-EG50)/Inputs!B35/12</f>
        <v>885841.72623178898</v>
      </c>
      <c r="EI50" s="22">
        <f ca="1">EH50+B61*('Trial 1'!EH35-EH50)/Inputs!B35/12</f>
        <v>885328.61588926497</v>
      </c>
      <c r="EJ50" s="22">
        <f ca="1">EI50+B61*('Trial 1'!EI35-EI50)/Inputs!B35/12</f>
        <v>884784.88709900959</v>
      </c>
      <c r="EK50" s="22">
        <f ca="1">EJ50+B61*('Trial 1'!EJ35-EJ50)/Inputs!B35/12</f>
        <v>884424.49747319636</v>
      </c>
      <c r="EL50" s="22">
        <f ca="1">EK50+B61*('Trial 1'!EK35-EK50)/Inputs!B35/12</f>
        <v>883883.59728835477</v>
      </c>
      <c r="EM50" s="22">
        <f ca="1">EL50+B61*('Trial 1'!EL35-EL50)/Inputs!B35/12</f>
        <v>883431.90950006316</v>
      </c>
      <c r="EN50" s="23">
        <f t="shared" ref="EN50:EN58" ca="1" si="10">SUM(EB50:EM50)</f>
        <v>10632493.855268635</v>
      </c>
    </row>
    <row r="51" spans="1:144" ht="12.75" customHeight="1">
      <c r="A51" s="11" t="str">
        <f>Labels!B97</f>
        <v>Trial 02</v>
      </c>
      <c r="B51" s="24">
        <f>B8-B11+B61*0/Inputs!B35/12</f>
        <v>933333.33333333337</v>
      </c>
      <c r="C51" s="24">
        <f ca="1">B51+B61*('Trial 2'!B35-B51)/Inputs!B35/12</f>
        <v>933125.04548827896</v>
      </c>
      <c r="D51" s="24">
        <f ca="1">C51+B61*('Trial 2'!C35-C51)/Inputs!B35/12</f>
        <v>932774.57917753013</v>
      </c>
      <c r="E51" s="24">
        <f ca="1">D51+B61*('Trial 2'!D35-D51)/Inputs!B35/12</f>
        <v>932438.88545763609</v>
      </c>
      <c r="F51" s="24">
        <f ca="1">E51+B61*('Trial 2'!E35-E51)/Inputs!B35/12</f>
        <v>932154.33887263015</v>
      </c>
      <c r="G51" s="24">
        <f ca="1">F51+B61*('Trial 2'!F35-F51)/Inputs!B35/12</f>
        <v>931892.96751929459</v>
      </c>
      <c r="H51" s="24">
        <f ca="1">G51+B61*('Trial 2'!G35-G51)/Inputs!B35/12</f>
        <v>931531.51371955755</v>
      </c>
      <c r="I51" s="24">
        <f ca="1">H51+B61*('Trial 2'!H35-H51)/Inputs!B35/12</f>
        <v>931239.93777195597</v>
      </c>
      <c r="J51" s="24">
        <f ca="1">I51+B61*('Trial 2'!I35-I51)/Inputs!B35/12</f>
        <v>930944.54676690639</v>
      </c>
      <c r="K51" s="24">
        <f ca="1">J51+B61*('Trial 2'!J35-J51)/Inputs!B35/12</f>
        <v>930733.1658286833</v>
      </c>
      <c r="L51" s="24">
        <f ca="1">K51+B61*('Trial 2'!K35-K51)/Inputs!B35/12</f>
        <v>930429.92256723065</v>
      </c>
      <c r="M51" s="24">
        <f ca="1">L51+B61*('Trial 2'!L35-L51)/Inputs!B35/12</f>
        <v>930121.47062661126</v>
      </c>
      <c r="N51" s="25">
        <f t="shared" ca="1" si="0"/>
        <v>11180719.70712965</v>
      </c>
      <c r="O51" s="24">
        <f ca="1">M51+B61*('Trial 2'!M35-M51)/Inputs!B35/12</f>
        <v>929726.58152345708</v>
      </c>
      <c r="P51" s="24">
        <f ca="1">O51+B61*('Trial 2'!O35-O51)/Inputs!B35/12</f>
        <v>929378.92208697274</v>
      </c>
      <c r="Q51" s="24">
        <f ca="1">P51+B61*('Trial 2'!P35-P51)/Inputs!B35/12</f>
        <v>929108.93928838184</v>
      </c>
      <c r="R51" s="24">
        <f ca="1">Q51+B61*('Trial 2'!Q35-Q51)/Inputs!B35/12</f>
        <v>928732.55180698959</v>
      </c>
      <c r="S51" s="24">
        <f ca="1">R51+B61*('Trial 2'!R35-R51)/Inputs!B35/12</f>
        <v>928405.36728055391</v>
      </c>
      <c r="T51" s="24">
        <f ca="1">S51+B61*('Trial 2'!S35-S51)/Inputs!B35/12</f>
        <v>928159.37955602026</v>
      </c>
      <c r="U51" s="24">
        <f ca="1">T51+B61*('Trial 2'!T35-T51)/Inputs!B35/12</f>
        <v>927775.49813997338</v>
      </c>
      <c r="V51" s="24">
        <f ca="1">U51+B61*('Trial 2'!U35-U51)/Inputs!B35/12</f>
        <v>927471.40832345653</v>
      </c>
      <c r="W51" s="24">
        <f ca="1">V51+B61*('Trial 2'!V35-V51)/Inputs!B35/12</f>
        <v>927206.95103427325</v>
      </c>
      <c r="X51" s="24">
        <f ca="1">W51+B61*('Trial 2'!W35-W51)/Inputs!B35/12</f>
        <v>926956.12002914271</v>
      </c>
      <c r="Y51" s="24">
        <f ca="1">X51+B61*('Trial 2'!X35-X51)/Inputs!B35/12</f>
        <v>926697.93436798744</v>
      </c>
      <c r="Z51" s="24">
        <f ca="1">Y51+B61*('Trial 2'!Y35-Y51)/Inputs!B35/12</f>
        <v>926486.34458042146</v>
      </c>
      <c r="AA51" s="25">
        <f t="shared" ca="1" si="1"/>
        <v>11136105.99801763</v>
      </c>
      <c r="AB51" s="24">
        <f ca="1">Z51+B61*('Trial 2'!Z35-Z51)/Inputs!B35/12</f>
        <v>926163.09474741819</v>
      </c>
      <c r="AC51" s="24">
        <f ca="1">AB51+B61*('Trial 2'!AB35-AB51)/Inputs!B35/12</f>
        <v>925867.86894040229</v>
      </c>
      <c r="AD51" s="24">
        <f ca="1">AC51+B61*('Trial 2'!AC35-AC51)/Inputs!B35/12</f>
        <v>925589.67318274104</v>
      </c>
      <c r="AE51" s="24">
        <f ca="1">AD51+B61*('Trial 2'!AD35-AD51)/Inputs!B35/12</f>
        <v>925353.38099160837</v>
      </c>
      <c r="AF51" s="24">
        <f ca="1">AE51+B61*('Trial 2'!AE35-AE51)/Inputs!B35/12</f>
        <v>925081.34991608432</v>
      </c>
      <c r="AG51" s="24">
        <f ca="1">AF51+B61*('Trial 2'!AF35-AF51)/Inputs!B35/12</f>
        <v>924751.59540867887</v>
      </c>
      <c r="AH51" s="24">
        <f ca="1">AG51+B61*('Trial 2'!AG35-AG51)/Inputs!B35/12</f>
        <v>924351.50894341606</v>
      </c>
      <c r="AI51" s="24">
        <f ca="1">AH51+B61*('Trial 2'!AH35-AH51)/Inputs!B35/12</f>
        <v>923987.89261275355</v>
      </c>
      <c r="AJ51" s="24">
        <f ca="1">AI51+B61*('Trial 2'!AI35-AI51)/Inputs!B35/12</f>
        <v>923729.502954097</v>
      </c>
      <c r="AK51" s="24">
        <f ca="1">AJ51+B61*('Trial 2'!AJ35-AJ51)/Inputs!B35/12</f>
        <v>923352.58242572774</v>
      </c>
      <c r="AL51" s="24">
        <f ca="1">AK51+B61*('Trial 2'!AK35-AK51)/Inputs!B35/12</f>
        <v>922944.75116738304</v>
      </c>
      <c r="AM51" s="24">
        <f ca="1">AL51+B61*('Trial 2'!AL35-AL51)/Inputs!B35/12</f>
        <v>922636.66863806045</v>
      </c>
      <c r="AN51" s="25">
        <f t="shared" ca="1" si="2"/>
        <v>11093809.869928371</v>
      </c>
      <c r="AO51" s="24">
        <f ca="1">AM51+B61*('Trial 2'!AM35-AM51)/Inputs!B35/12</f>
        <v>922254.68618713645</v>
      </c>
      <c r="AP51" s="24">
        <f ca="1">AO51+B61*('Trial 2'!AO35-AO51)/Inputs!B35/12</f>
        <v>921894.60082224652</v>
      </c>
      <c r="AQ51" s="24">
        <f ca="1">AP51+B61*('Trial 2'!AP35-AP51)/Inputs!B35/12</f>
        <v>921537.48091460508</v>
      </c>
      <c r="AR51" s="24">
        <f ca="1">AQ51+B61*('Trial 2'!AQ35-AQ51)/Inputs!B35/12</f>
        <v>921161.04055439157</v>
      </c>
      <c r="AS51" s="24">
        <f ca="1">AR51+B61*('Trial 2'!AR35-AR51)/Inputs!B35/12</f>
        <v>920825.55883069697</v>
      </c>
      <c r="AT51" s="24">
        <f ca="1">AS51+B61*('Trial 2'!AS35-AS51)/Inputs!B35/12</f>
        <v>920410.72718053951</v>
      </c>
      <c r="AU51" s="24">
        <f ca="1">AT51+B61*('Trial 2'!AT35-AT51)/Inputs!B35/12</f>
        <v>920064.38066062995</v>
      </c>
      <c r="AV51" s="24">
        <f ca="1">AU51+B61*('Trial 2'!AU35-AU51)/Inputs!B35/12</f>
        <v>919680.85800621891</v>
      </c>
      <c r="AW51" s="24">
        <f ca="1">AV51+B61*('Trial 2'!AV35-AV51)/Inputs!B35/12</f>
        <v>919257.01221215224</v>
      </c>
      <c r="AX51" s="24">
        <f ca="1">AW51+B61*('Trial 2'!AW35-AW51)/Inputs!B35/12</f>
        <v>918840.87825390405</v>
      </c>
      <c r="AY51" s="24">
        <f ca="1">AX51+B61*('Trial 2'!AX35-AX51)/Inputs!B35/12</f>
        <v>918481.30895916151</v>
      </c>
      <c r="AZ51" s="24">
        <f ca="1">AY51+B61*('Trial 2'!AY35-AY51)/Inputs!B35/12</f>
        <v>918202.77265615866</v>
      </c>
      <c r="BA51" s="25">
        <f t="shared" ca="1" si="3"/>
        <v>11042611.305237843</v>
      </c>
      <c r="BB51" s="24">
        <f ca="1">AZ51+B61*('Trial 2'!AZ35-AZ51)/Inputs!B35/12</f>
        <v>917773.56540895393</v>
      </c>
      <c r="BC51" s="24">
        <f ca="1">BB51+B61*('Trial 2'!BB35-BB51)/Inputs!B35/12</f>
        <v>917432.29651406372</v>
      </c>
      <c r="BD51" s="24">
        <f ca="1">BC51+B61*('Trial 2'!BC35-BC51)/Inputs!B35/12</f>
        <v>917019.99201526679</v>
      </c>
      <c r="BE51" s="24">
        <f ca="1">BD51+B61*('Trial 2'!BD35-BD51)/Inputs!B35/12</f>
        <v>916612.14977060328</v>
      </c>
      <c r="BF51" s="24">
        <f ca="1">BE51+B61*('Trial 2'!BE35-BE51)/Inputs!B35/12</f>
        <v>916265.84999459505</v>
      </c>
      <c r="BG51" s="24">
        <f ca="1">BF51+B61*('Trial 2'!BF35-BF51)/Inputs!B35/12</f>
        <v>915967.47322056314</v>
      </c>
      <c r="BH51" s="24">
        <f ca="1">BG51+B61*('Trial 2'!BG35-BG51)/Inputs!B35/12</f>
        <v>915673.30655706802</v>
      </c>
      <c r="BI51" s="24">
        <f ca="1">BH51+B61*('Trial 2'!BH35-BH51)/Inputs!B35/12</f>
        <v>915259.49511551426</v>
      </c>
      <c r="BJ51" s="24">
        <f ca="1">BI51+B61*('Trial 2'!BI35-BI51)/Inputs!B35/12</f>
        <v>914894.43868870568</v>
      </c>
      <c r="BK51" s="24">
        <f ca="1">BJ51+B61*('Trial 2'!BJ35-BJ51)/Inputs!B35/12</f>
        <v>914557.8103714817</v>
      </c>
      <c r="BL51" s="24">
        <f ca="1">BK51+B61*('Trial 2'!BK35-BK51)/Inputs!B35/12</f>
        <v>914216.00499932305</v>
      </c>
      <c r="BM51" s="24">
        <f ca="1">BL51+B61*('Trial 2'!BL35-BL51)/Inputs!B35/12</f>
        <v>913792.38217632333</v>
      </c>
      <c r="BN51" s="25">
        <f t="shared" ca="1" si="4"/>
        <v>10989464.764832461</v>
      </c>
      <c r="BO51" s="24">
        <f ca="1">BM51+B61*('Trial 2'!BM35-BM51)/Inputs!B35/12</f>
        <v>913483.73463746067</v>
      </c>
      <c r="BP51" s="24">
        <f ca="1">BO51+B61*('Trial 2'!BO35-BO51)/Inputs!B35/12</f>
        <v>913093.33603206382</v>
      </c>
      <c r="BQ51" s="24">
        <f ca="1">BP51+B61*('Trial 2'!BP35-BP51)/Inputs!B35/12</f>
        <v>912677.32429310877</v>
      </c>
      <c r="BR51" s="24">
        <f ca="1">BQ51+B61*('Trial 2'!BQ35-BQ51)/Inputs!B35/12</f>
        <v>912239.82304184244</v>
      </c>
      <c r="BS51" s="24">
        <f ca="1">BR51+B61*('Trial 2'!BR35-BR51)/Inputs!B35/12</f>
        <v>911799.0313646557</v>
      </c>
      <c r="BT51" s="24">
        <f ca="1">BS51+B61*('Trial 2'!BS35-BS51)/Inputs!B35/12</f>
        <v>911407.7607597186</v>
      </c>
      <c r="BU51" s="24">
        <f ca="1">BT51+B61*('Trial 2'!BT35-BT51)/Inputs!B35/12</f>
        <v>910976.30239682086</v>
      </c>
      <c r="BV51" s="24">
        <f ca="1">BU51+B61*('Trial 2'!BU35-BU51)/Inputs!B35/12</f>
        <v>910622.31387414411</v>
      </c>
      <c r="BW51" s="24">
        <f ca="1">BV51+B61*('Trial 2'!BV35-BV51)/Inputs!B35/12</f>
        <v>910253.85503877618</v>
      </c>
      <c r="BX51" s="24">
        <f ca="1">BW51+B61*('Trial 2'!BW35-BW51)/Inputs!B35/12</f>
        <v>909844.86938898603</v>
      </c>
      <c r="BY51" s="24">
        <f ca="1">BX51+B61*('Trial 2'!BX35-BX51)/Inputs!B35/12</f>
        <v>909377.07510954456</v>
      </c>
      <c r="BZ51" s="24">
        <f ca="1">BY51+B61*('Trial 2'!BY35-BY51)/Inputs!B35/12</f>
        <v>908970.40688657481</v>
      </c>
      <c r="CA51" s="25">
        <f t="shared" ca="1" si="5"/>
        <v>10934745.832823697</v>
      </c>
      <c r="CB51" s="24">
        <f ca="1">BZ51+B61*('Trial 2'!BZ35-BZ51)/Inputs!B35/12</f>
        <v>908499.2340659874</v>
      </c>
      <c r="CC51" s="24">
        <f ca="1">CB51+B61*('Trial 2'!CB35-CB51)/Inputs!B35/12</f>
        <v>908169.2159739153</v>
      </c>
      <c r="CD51" s="24">
        <f ca="1">CC51+B61*('Trial 2'!CC35-CC51)/Inputs!B35/12</f>
        <v>907724.53929475241</v>
      </c>
      <c r="CE51" s="24">
        <f ca="1">CD51+B61*('Trial 2'!CD35-CD51)/Inputs!B35/12</f>
        <v>907309.67173175362</v>
      </c>
      <c r="CF51" s="24">
        <f ca="1">CE51+B61*('Trial 2'!CE35-CE51)/Inputs!B35/12</f>
        <v>906868.84373436519</v>
      </c>
      <c r="CG51" s="24">
        <f ca="1">CF51+B61*('Trial 2'!CF35-CF51)/Inputs!B35/12</f>
        <v>906514.80095280381</v>
      </c>
      <c r="CH51" s="24">
        <f ca="1">CG51+B61*('Trial 2'!CG35-CG51)/Inputs!B35/12</f>
        <v>906150.41828427406</v>
      </c>
      <c r="CI51" s="24">
        <f ca="1">CH51+B61*('Trial 2'!CH35-CH51)/Inputs!B35/12</f>
        <v>905736.08301604679</v>
      </c>
      <c r="CJ51" s="24">
        <f ca="1">CI51+B61*('Trial 2'!CI35-CI51)/Inputs!B35/12</f>
        <v>905251.02511230204</v>
      </c>
      <c r="CK51" s="24">
        <f ca="1">CJ51+B61*('Trial 2'!CJ35-CJ51)/Inputs!B35/12</f>
        <v>904871.51325150987</v>
      </c>
      <c r="CL51" s="24">
        <f ca="1">CK51+B61*('Trial 2'!CK35-CK51)/Inputs!B35/12</f>
        <v>904384.24306914967</v>
      </c>
      <c r="CM51" s="24">
        <f ca="1">CL51+B61*('Trial 2'!CL35-CL51)/Inputs!B35/12</f>
        <v>903958.75485887413</v>
      </c>
      <c r="CN51" s="25">
        <f t="shared" ca="1" si="6"/>
        <v>10875438.343345733</v>
      </c>
      <c r="CO51" s="24">
        <f ca="1">CM51+B61*('Trial 2'!CM35-CM51)/Inputs!B35/12</f>
        <v>903504.83753738669</v>
      </c>
      <c r="CP51" s="24">
        <f ca="1">CO51+B61*('Trial 2'!CO35-CO51)/Inputs!B35/12</f>
        <v>903084.87093536125</v>
      </c>
      <c r="CQ51" s="24">
        <f ca="1">CP51+B61*('Trial 2'!CP35-CP51)/Inputs!B35/12</f>
        <v>902713.31180552347</v>
      </c>
      <c r="CR51" s="24">
        <f ca="1">CQ51+B61*('Trial 2'!CQ35-CQ51)/Inputs!B35/12</f>
        <v>902228.03175634926</v>
      </c>
      <c r="CS51" s="24">
        <f ca="1">CR51+B61*('Trial 2'!CR35-CR51)/Inputs!B35/12</f>
        <v>901782.07536846341</v>
      </c>
      <c r="CT51" s="24">
        <f ca="1">CS51+B61*('Trial 2'!CS35-CS51)/Inputs!B35/12</f>
        <v>901335.34518608463</v>
      </c>
      <c r="CU51" s="24">
        <f ca="1">CT51+B61*('Trial 2'!CT35-CT51)/Inputs!B35/12</f>
        <v>900924.29658232117</v>
      </c>
      <c r="CV51" s="24">
        <f ca="1">CU51+B61*('Trial 2'!CU35-CU51)/Inputs!B35/12</f>
        <v>900505.97311560193</v>
      </c>
      <c r="CW51" s="24">
        <f ca="1">CV51+B61*('Trial 2'!CV35-CV51)/Inputs!B35/12</f>
        <v>900093.8971193484</v>
      </c>
      <c r="CX51" s="24">
        <f ca="1">CW51+B61*('Trial 2'!CW35-CW51)/Inputs!B35/12</f>
        <v>899687.99225534976</v>
      </c>
      <c r="CY51" s="24">
        <f ca="1">CX51+B61*('Trial 2'!CX35-CX51)/Inputs!B35/12</f>
        <v>899356.27380007959</v>
      </c>
      <c r="CZ51" s="24">
        <f ca="1">CY51+B61*('Trial 2'!CY35-CY51)/Inputs!B35/12</f>
        <v>898818.5803811833</v>
      </c>
      <c r="DA51" s="25">
        <f t="shared" ca="1" si="7"/>
        <v>10814035.485843051</v>
      </c>
      <c r="DB51" s="24">
        <f ca="1">CZ51+B61*('Trial 2'!CZ35-CZ51)/Inputs!B35/12</f>
        <v>898380.61545534991</v>
      </c>
      <c r="DC51" s="24">
        <f ca="1">DB51+B61*('Trial 2'!DB35-DB51)/Inputs!B35/12</f>
        <v>897873.014141883</v>
      </c>
      <c r="DD51" s="24">
        <f ca="1">DC51+B61*('Trial 2'!DC35-DC51)/Inputs!B35/12</f>
        <v>897380.33835839294</v>
      </c>
      <c r="DE51" s="24">
        <f ca="1">DD51+B61*('Trial 2'!DD35-DD51)/Inputs!B35/12</f>
        <v>896984.34009845101</v>
      </c>
      <c r="DF51" s="24">
        <f ca="1">DE51+B61*('Trial 2'!DE35-DE51)/Inputs!B35/12</f>
        <v>896604.36929807987</v>
      </c>
      <c r="DG51" s="24">
        <f ca="1">DF51+B61*('Trial 2'!DF35-DF51)/Inputs!B35/12</f>
        <v>896148.44968284247</v>
      </c>
      <c r="DH51" s="24">
        <f ca="1">DG51+B61*('Trial 2'!DG35-DG51)/Inputs!B35/12</f>
        <v>895794.49899531039</v>
      </c>
      <c r="DI51" s="24">
        <f ca="1">DH51+B61*('Trial 2'!DH35-DH51)/Inputs!B35/12</f>
        <v>895394.93153134058</v>
      </c>
      <c r="DJ51" s="24">
        <f ca="1">DI51+B61*('Trial 2'!DI35-DI51)/Inputs!B35/12</f>
        <v>894937.82101174025</v>
      </c>
      <c r="DK51" s="24">
        <f ca="1">DJ51+B61*('Trial 2'!DJ35-DJ51)/Inputs!B35/12</f>
        <v>894516.26528582163</v>
      </c>
      <c r="DL51" s="24">
        <f ca="1">DK51+B61*('Trial 2'!DK35-DK51)/Inputs!B35/12</f>
        <v>894094.24962870474</v>
      </c>
      <c r="DM51" s="24">
        <f ca="1">DL51+B61*('Trial 2'!DL35-DL51)/Inputs!B35/12</f>
        <v>893616.9347986686</v>
      </c>
      <c r="DN51" s="25">
        <f t="shared" ca="1" si="8"/>
        <v>10751725.828286586</v>
      </c>
      <c r="DO51" s="24">
        <f ca="1">DM51+B61*('Trial 2'!DM35-DM51)/Inputs!B35/12</f>
        <v>893213.33285612112</v>
      </c>
      <c r="DP51" s="24">
        <f ca="1">DO51+B61*('Trial 2'!DO35-DO51)/Inputs!B35/12</f>
        <v>892786.64528785751</v>
      </c>
      <c r="DQ51" s="24">
        <f ca="1">DP51+B61*('Trial 2'!DP35-DP51)/Inputs!B35/12</f>
        <v>892389.2933131461</v>
      </c>
      <c r="DR51" s="24">
        <f ca="1">DQ51+B61*('Trial 2'!DQ35-DQ51)/Inputs!B35/12</f>
        <v>891929.51286988833</v>
      </c>
      <c r="DS51" s="24">
        <f ca="1">DR51+B61*('Trial 2'!DR35-DR51)/Inputs!B35/12</f>
        <v>891413.60387418128</v>
      </c>
      <c r="DT51" s="24">
        <f ca="1">DS51+B61*('Trial 2'!DS35-DS51)/Inputs!B35/12</f>
        <v>890929.89288249856</v>
      </c>
      <c r="DU51" s="24">
        <f ca="1">DT51+B61*('Trial 2'!DT35-DT51)/Inputs!B35/12</f>
        <v>890484.7864577563</v>
      </c>
      <c r="DV51" s="24">
        <f ca="1">DU51+B61*('Trial 2'!DU35-DU51)/Inputs!B35/12</f>
        <v>890059.35119860945</v>
      </c>
      <c r="DW51" s="24">
        <f ca="1">DV51+B61*('Trial 2'!DV35-DV51)/Inputs!B35/12</f>
        <v>889711.88312293997</v>
      </c>
      <c r="DX51" s="24">
        <f ca="1">DW51+B61*('Trial 2'!DW35-DW51)/Inputs!B35/12</f>
        <v>889302.87166021974</v>
      </c>
      <c r="DY51" s="24">
        <f ca="1">DX51+B61*('Trial 2'!DX35-DX51)/Inputs!B35/12</f>
        <v>888805.64492435998</v>
      </c>
      <c r="DZ51" s="24">
        <f ca="1">DY51+B61*('Trial 2'!DY35-DY51)/Inputs!B35/12</f>
        <v>888366.3536251426</v>
      </c>
      <c r="EA51" s="25">
        <f t="shared" ca="1" si="9"/>
        <v>10689393.17207272</v>
      </c>
      <c r="EB51" s="24">
        <f ca="1">DZ51+B61*('Trial 2'!DZ35-DZ51)/Inputs!B35/12</f>
        <v>887918.02425802359</v>
      </c>
      <c r="EC51" s="24">
        <f ca="1">EB51+B61*('Trial 2'!EB35-EB51)/Inputs!B35/12</f>
        <v>887520.45561988256</v>
      </c>
      <c r="ED51" s="24">
        <f ca="1">EC51+B61*('Trial 2'!EC35-EC51)/Inputs!B35/12</f>
        <v>887128.69093240693</v>
      </c>
      <c r="EE51" s="24">
        <f ca="1">ED51+B61*('Trial 2'!ED35-ED51)/Inputs!B35/12</f>
        <v>886715.88117943634</v>
      </c>
      <c r="EF51" s="24">
        <f ca="1">EE51+B61*('Trial 2'!EE35-EE51)/Inputs!B35/12</f>
        <v>886281.60828452872</v>
      </c>
      <c r="EG51" s="24">
        <f ca="1">EF51+B61*('Trial 2'!EF35-EF51)/Inputs!B35/12</f>
        <v>885801.38428333739</v>
      </c>
      <c r="EH51" s="24">
        <f ca="1">EG51+B61*('Trial 2'!EG35-EG51)/Inputs!B35/12</f>
        <v>885323.07094631868</v>
      </c>
      <c r="EI51" s="24">
        <f ca="1">EH51+B61*('Trial 2'!EH35-EH51)/Inputs!B35/12</f>
        <v>884897.1126210012</v>
      </c>
      <c r="EJ51" s="24">
        <f ca="1">EI51+B61*('Trial 2'!EI35-EI51)/Inputs!B35/12</f>
        <v>884516.74302585365</v>
      </c>
      <c r="EK51" s="24">
        <f ca="1">EJ51+B61*('Trial 2'!EJ35-EJ51)/Inputs!B35/12</f>
        <v>883995.57740599266</v>
      </c>
      <c r="EL51" s="24">
        <f ca="1">EK51+B61*('Trial 2'!EK35-EK51)/Inputs!B35/12</f>
        <v>883611.824058322</v>
      </c>
      <c r="EM51" s="24">
        <f ca="1">EL51+B61*('Trial 2'!EL35-EL51)/Inputs!B35/12</f>
        <v>883134.24160347041</v>
      </c>
      <c r="EN51" s="25">
        <f t="shared" ca="1" si="10"/>
        <v>10626844.614218574</v>
      </c>
    </row>
    <row r="52" spans="1:144" ht="12.75" customHeight="1">
      <c r="A52" s="11" t="str">
        <f>Labels!B98</f>
        <v>Trial 03</v>
      </c>
      <c r="B52" s="24">
        <f>B8-B11+B61*0/Inputs!B35/12</f>
        <v>933333.33333333337</v>
      </c>
      <c r="C52" s="24">
        <f ca="1">B52+B61*('Trial 3'!B35-B52)/Inputs!B35/12</f>
        <v>933009.18099489331</v>
      </c>
      <c r="D52" s="24">
        <f ca="1">C52+B61*('Trial 3'!C35-C52)/Inputs!B35/12</f>
        <v>932719.01392437855</v>
      </c>
      <c r="E52" s="24">
        <f ca="1">D52+B61*('Trial 3'!D35-D52)/Inputs!B35/12</f>
        <v>932439.54506270809</v>
      </c>
      <c r="F52" s="24">
        <f ca="1">E52+B61*('Trial 3'!E35-E52)/Inputs!B35/12</f>
        <v>932174.85059873876</v>
      </c>
      <c r="G52" s="24">
        <f ca="1">F52+B61*('Trial 3'!F35-F52)/Inputs!B35/12</f>
        <v>931857.65642735385</v>
      </c>
      <c r="H52" s="24">
        <f ca="1">G52+B61*('Trial 3'!G35-G52)/Inputs!B35/12</f>
        <v>931553.91912234679</v>
      </c>
      <c r="I52" s="24">
        <f ca="1">H52+B61*('Trial 3'!H35-H52)/Inputs!B35/12</f>
        <v>931250.90311660373</v>
      </c>
      <c r="J52" s="24">
        <f ca="1">I52+B61*('Trial 3'!I35-I52)/Inputs!B35/12</f>
        <v>930918.06094373786</v>
      </c>
      <c r="K52" s="24">
        <f ca="1">J52+B61*('Trial 3'!J35-J52)/Inputs!B35/12</f>
        <v>930623.14999277168</v>
      </c>
      <c r="L52" s="24">
        <f ca="1">K52+B61*('Trial 3'!K35-K52)/Inputs!B35/12</f>
        <v>930351.45647055027</v>
      </c>
      <c r="M52" s="24">
        <f ca="1">L52+B61*('Trial 3'!L35-L52)/Inputs!B35/12</f>
        <v>930090.82747835014</v>
      </c>
      <c r="N52" s="25">
        <f t="shared" ca="1" si="0"/>
        <v>11180321.897465765</v>
      </c>
      <c r="O52" s="24">
        <f ca="1">M52+B61*('Trial 3'!M35-M52)/Inputs!B35/12</f>
        <v>929874.93754172674</v>
      </c>
      <c r="P52" s="24">
        <f ca="1">O52+B61*('Trial 3'!O35-O52)/Inputs!B35/12</f>
        <v>929547.01532305381</v>
      </c>
      <c r="Q52" s="24">
        <f ca="1">P52+B61*('Trial 3'!P35-P52)/Inputs!B35/12</f>
        <v>929235.85603710089</v>
      </c>
      <c r="R52" s="24">
        <f ca="1">Q52+B61*('Trial 3'!Q35-Q52)/Inputs!B35/12</f>
        <v>928900.09830650268</v>
      </c>
      <c r="S52" s="24">
        <f ca="1">R52+B61*('Trial 3'!R35-R52)/Inputs!B35/12</f>
        <v>928530.56398858246</v>
      </c>
      <c r="T52" s="24">
        <f ca="1">S52+B61*('Trial 3'!S35-S52)/Inputs!B35/12</f>
        <v>928207.35083067126</v>
      </c>
      <c r="U52" s="24">
        <f ca="1">T52+B61*('Trial 3'!T35-T52)/Inputs!B35/12</f>
        <v>927917.81211771711</v>
      </c>
      <c r="V52" s="24">
        <f ca="1">U52+B61*('Trial 3'!U35-U52)/Inputs!B35/12</f>
        <v>927631.35282171692</v>
      </c>
      <c r="W52" s="24">
        <f ca="1">V52+B61*('Trial 3'!V35-V52)/Inputs!B35/12</f>
        <v>927400.22239267349</v>
      </c>
      <c r="X52" s="24">
        <f ca="1">W52+B61*('Trial 3'!W35-W52)/Inputs!B35/12</f>
        <v>926983.47470362601</v>
      </c>
      <c r="Y52" s="24">
        <f ca="1">X52+B61*('Trial 3'!X35-X52)/Inputs!B35/12</f>
        <v>926727.09703311161</v>
      </c>
      <c r="Z52" s="24">
        <f ca="1">Y52+B61*('Trial 3'!Y35-Y52)/Inputs!B35/12</f>
        <v>926424.62386136374</v>
      </c>
      <c r="AA52" s="25">
        <f t="shared" ca="1" si="1"/>
        <v>11137380.404957846</v>
      </c>
      <c r="AB52" s="24">
        <f ca="1">Z52+B61*('Trial 3'!Z35-Z52)/Inputs!B35/12</f>
        <v>926020.080012972</v>
      </c>
      <c r="AC52" s="24">
        <f ca="1">AB52+B61*('Trial 3'!AB35-AB52)/Inputs!B35/12</f>
        <v>925692.97315008065</v>
      </c>
      <c r="AD52" s="24">
        <f ca="1">AC52+B61*('Trial 3'!AC35-AC52)/Inputs!B35/12</f>
        <v>925406.15312584036</v>
      </c>
      <c r="AE52" s="24">
        <f ca="1">AD52+B61*('Trial 3'!AD35-AD52)/Inputs!B35/12</f>
        <v>925048.74868829537</v>
      </c>
      <c r="AF52" s="24">
        <f ca="1">AE52+B61*('Trial 3'!AE35-AE52)/Inputs!B35/12</f>
        <v>924754.07258237642</v>
      </c>
      <c r="AG52" s="24">
        <f ca="1">AF52+B61*('Trial 3'!AF35-AF52)/Inputs!B35/12</f>
        <v>924325.30657928425</v>
      </c>
      <c r="AH52" s="24">
        <f ca="1">AG52+B61*('Trial 3'!AG35-AG52)/Inputs!B35/12</f>
        <v>923891.98181892466</v>
      </c>
      <c r="AI52" s="24">
        <f ca="1">AH52+B61*('Trial 3'!AH35-AH52)/Inputs!B35/12</f>
        <v>923595.10110386962</v>
      </c>
      <c r="AJ52" s="24">
        <f ca="1">AI52+B61*('Trial 3'!AI35-AI52)/Inputs!B35/12</f>
        <v>923246.72124313272</v>
      </c>
      <c r="AK52" s="24">
        <f ca="1">AJ52+B61*('Trial 3'!AJ35-AJ52)/Inputs!B35/12</f>
        <v>922951.25295094505</v>
      </c>
      <c r="AL52" s="24">
        <f ca="1">AK52+B61*('Trial 3'!AK35-AK52)/Inputs!B35/12</f>
        <v>922649.75765364966</v>
      </c>
      <c r="AM52" s="24">
        <f ca="1">AL52+B61*('Trial 3'!AL35-AL52)/Inputs!B35/12</f>
        <v>922394.0286043376</v>
      </c>
      <c r="AN52" s="25">
        <f t="shared" ca="1" si="2"/>
        <v>11089976.177513709</v>
      </c>
      <c r="AO52" s="24">
        <f ca="1">AM52+B61*('Trial 3'!AM35-AM52)/Inputs!B35/12</f>
        <v>922056.83188388671</v>
      </c>
      <c r="AP52" s="24">
        <f ca="1">AO52+B61*('Trial 3'!AO35-AO52)/Inputs!B35/12</f>
        <v>921604.06153694319</v>
      </c>
      <c r="AQ52" s="24">
        <f ca="1">AP52+B61*('Trial 3'!AP35-AP52)/Inputs!B35/12</f>
        <v>921272.84033060144</v>
      </c>
      <c r="AR52" s="24">
        <f ca="1">AQ52+B61*('Trial 3'!AQ35-AQ52)/Inputs!B35/12</f>
        <v>920899.4985075295</v>
      </c>
      <c r="AS52" s="24">
        <f ca="1">AR52+B61*('Trial 3'!AR35-AR52)/Inputs!B35/12</f>
        <v>920591.60787775111</v>
      </c>
      <c r="AT52" s="24">
        <f ca="1">AS52+B61*('Trial 3'!AS35-AS52)/Inputs!B35/12</f>
        <v>920353.79387980187</v>
      </c>
      <c r="AU52" s="24">
        <f ca="1">AT52+B61*('Trial 3'!AT35-AT52)/Inputs!B35/12</f>
        <v>920062.56068991439</v>
      </c>
      <c r="AV52" s="24">
        <f ca="1">AU52+B61*('Trial 3'!AU35-AU52)/Inputs!B35/12</f>
        <v>919715.88189729268</v>
      </c>
      <c r="AW52" s="24">
        <f ca="1">AV52+B61*('Trial 3'!AV35-AV52)/Inputs!B35/12</f>
        <v>919397.12741401233</v>
      </c>
      <c r="AX52" s="24">
        <f ca="1">AW52+B61*('Trial 3'!AW35-AW52)/Inputs!B35/12</f>
        <v>918916.14738086413</v>
      </c>
      <c r="AY52" s="24">
        <f ca="1">AX52+B61*('Trial 3'!AX35-AX52)/Inputs!B35/12</f>
        <v>918466.07272422314</v>
      </c>
      <c r="AZ52" s="24">
        <f ca="1">AY52+B61*('Trial 3'!AY35-AY52)/Inputs!B35/12</f>
        <v>918177.509179616</v>
      </c>
      <c r="BA52" s="25">
        <f t="shared" ca="1" si="3"/>
        <v>11041513.933302436</v>
      </c>
      <c r="BB52" s="24">
        <f ca="1">AZ52+B61*('Trial 3'!AZ35-AZ52)/Inputs!B35/12</f>
        <v>917765.67111825035</v>
      </c>
      <c r="BC52" s="24">
        <f ca="1">BB52+B61*('Trial 3'!BB35-BB52)/Inputs!B35/12</f>
        <v>917309.82350255805</v>
      </c>
      <c r="BD52" s="24">
        <f ca="1">BC52+B61*('Trial 3'!BC35-BC52)/Inputs!B35/12</f>
        <v>916949.62127498991</v>
      </c>
      <c r="BE52" s="24">
        <f ca="1">BD52+B61*('Trial 3'!BD35-BD52)/Inputs!B35/12</f>
        <v>916514.06148886401</v>
      </c>
      <c r="BF52" s="24">
        <f ca="1">BE52+B61*('Trial 3'!BE35-BE52)/Inputs!B35/12</f>
        <v>916158.00544648361</v>
      </c>
      <c r="BG52" s="24">
        <f ca="1">BF52+B61*('Trial 3'!BF35-BF52)/Inputs!B35/12</f>
        <v>915713.8453494237</v>
      </c>
      <c r="BH52" s="24">
        <f ca="1">BG52+B61*('Trial 3'!BG35-BG52)/Inputs!B35/12</f>
        <v>915297.69008891983</v>
      </c>
      <c r="BI52" s="24">
        <f ca="1">BH52+B61*('Trial 3'!BH35-BH52)/Inputs!B35/12</f>
        <v>915007.52946023887</v>
      </c>
      <c r="BJ52" s="24">
        <f ca="1">BI52+B61*('Trial 3'!BI35-BI52)/Inputs!B35/12</f>
        <v>914571.20626370865</v>
      </c>
      <c r="BK52" s="24">
        <f ca="1">BJ52+B61*('Trial 3'!BJ35-BJ52)/Inputs!B35/12</f>
        <v>914198.22065795062</v>
      </c>
      <c r="BL52" s="24">
        <f ca="1">BK52+B61*('Trial 3'!BK35-BK52)/Inputs!B35/12</f>
        <v>913852.69910379185</v>
      </c>
      <c r="BM52" s="24">
        <f ca="1">BL52+B61*('Trial 3'!BL35-BL52)/Inputs!B35/12</f>
        <v>913512.02812464803</v>
      </c>
      <c r="BN52" s="25">
        <f t="shared" ca="1" si="4"/>
        <v>10986850.401879827</v>
      </c>
      <c r="BO52" s="24">
        <f ca="1">BM52+B61*('Trial 3'!BM35-BM52)/Inputs!B35/12</f>
        <v>913066.27037539519</v>
      </c>
      <c r="BP52" s="24">
        <f ca="1">BO52+B61*('Trial 3'!BO35-BO52)/Inputs!B35/12</f>
        <v>912775.46930057486</v>
      </c>
      <c r="BQ52" s="24">
        <f ca="1">BP52+B61*('Trial 3'!BP35-BP52)/Inputs!B35/12</f>
        <v>912461.07591928821</v>
      </c>
      <c r="BR52" s="24">
        <f ca="1">BQ52+B61*('Trial 3'!BQ35-BQ52)/Inputs!B35/12</f>
        <v>912043.47645816719</v>
      </c>
      <c r="BS52" s="24">
        <f ca="1">BR52+B61*('Trial 3'!BR35-BR52)/Inputs!B35/12</f>
        <v>911647.48498799256</v>
      </c>
      <c r="BT52" s="24">
        <f ca="1">BS52+B61*('Trial 3'!BS35-BS52)/Inputs!B35/12</f>
        <v>911311.03144255059</v>
      </c>
      <c r="BU52" s="24">
        <f ca="1">BT52+B61*('Trial 3'!BT35-BT52)/Inputs!B35/12</f>
        <v>910839.91612795019</v>
      </c>
      <c r="BV52" s="24">
        <f ca="1">BU52+B61*('Trial 3'!BU35-BU52)/Inputs!B35/12</f>
        <v>910496.35462800704</v>
      </c>
      <c r="BW52" s="24">
        <f ca="1">BV52+B61*('Trial 3'!BV35-BV52)/Inputs!B35/12</f>
        <v>910059.56299525953</v>
      </c>
      <c r="BX52" s="24">
        <f ca="1">BW52+B61*('Trial 3'!BW35-BW52)/Inputs!B35/12</f>
        <v>909593.88652295189</v>
      </c>
      <c r="BY52" s="24">
        <f ca="1">BX52+B61*('Trial 3'!BX35-BX52)/Inputs!B35/12</f>
        <v>909219.13055052364</v>
      </c>
      <c r="BZ52" s="24">
        <f ca="1">BY52+B61*('Trial 3'!BY35-BY52)/Inputs!B35/12</f>
        <v>908830.30051928526</v>
      </c>
      <c r="CA52" s="25">
        <f t="shared" ca="1" si="5"/>
        <v>10932343.959827946</v>
      </c>
      <c r="CB52" s="24">
        <f ca="1">BZ52+B61*('Trial 3'!BZ35-BZ52)/Inputs!B35/12</f>
        <v>908393.20585600485</v>
      </c>
      <c r="CC52" s="24">
        <f ca="1">CB52+B61*('Trial 3'!CB35-CB52)/Inputs!B35/12</f>
        <v>907944.97701384115</v>
      </c>
      <c r="CD52" s="24">
        <f ca="1">CC52+B61*('Trial 3'!CC35-CC52)/Inputs!B35/12</f>
        <v>907527.7504578802</v>
      </c>
      <c r="CE52" s="24">
        <f ca="1">CD52+B61*('Trial 3'!CD35-CD52)/Inputs!B35/12</f>
        <v>907141.62153007218</v>
      </c>
      <c r="CF52" s="24">
        <f ca="1">CE52+B61*('Trial 3'!CE35-CE52)/Inputs!B35/12</f>
        <v>906650.69470371131</v>
      </c>
      <c r="CG52" s="24">
        <f ca="1">CF52+B61*('Trial 3'!CF35-CF52)/Inputs!B35/12</f>
        <v>906198.39648342074</v>
      </c>
      <c r="CH52" s="24">
        <f ca="1">CG52+B61*('Trial 3'!CG35-CG52)/Inputs!B35/12</f>
        <v>905742.95187620691</v>
      </c>
      <c r="CI52" s="24">
        <f ca="1">CH52+B61*('Trial 3'!CH35-CH52)/Inputs!B35/12</f>
        <v>905385.5230019273</v>
      </c>
      <c r="CJ52" s="24">
        <f ca="1">CI52+B61*('Trial 3'!CI35-CI52)/Inputs!B35/12</f>
        <v>905026.19332065282</v>
      </c>
      <c r="CK52" s="24">
        <f ca="1">CJ52+B61*('Trial 3'!CJ35-CJ52)/Inputs!B35/12</f>
        <v>904495.08016531379</v>
      </c>
      <c r="CL52" s="24">
        <f ca="1">CK52+B61*('Trial 3'!CK35-CK52)/Inputs!B35/12</f>
        <v>904183.86091803515</v>
      </c>
      <c r="CM52" s="24">
        <f ca="1">CL52+B61*('Trial 3'!CL35-CL52)/Inputs!B35/12</f>
        <v>903748.49640130263</v>
      </c>
      <c r="CN52" s="25">
        <f t="shared" ca="1" si="6"/>
        <v>10872438.751728369</v>
      </c>
      <c r="CO52" s="24">
        <f ca="1">CM52+B61*('Trial 3'!CM35-CM52)/Inputs!B35/12</f>
        <v>903359.81197050784</v>
      </c>
      <c r="CP52" s="24">
        <f ca="1">CO52+B61*('Trial 3'!CO35-CO52)/Inputs!B35/12</f>
        <v>902884.09816112125</v>
      </c>
      <c r="CQ52" s="24">
        <f ca="1">CP52+B61*('Trial 3'!CP35-CP52)/Inputs!B35/12</f>
        <v>902524.19999782939</v>
      </c>
      <c r="CR52" s="24">
        <f ca="1">CQ52+B61*('Trial 3'!CQ35-CQ52)/Inputs!B35/12</f>
        <v>902106.87907715514</v>
      </c>
      <c r="CS52" s="24">
        <f ca="1">CR52+B61*('Trial 3'!CR35-CR52)/Inputs!B35/12</f>
        <v>901635.15232128056</v>
      </c>
      <c r="CT52" s="24">
        <f ca="1">CS52+B61*('Trial 3'!CS35-CS52)/Inputs!B35/12</f>
        <v>901202.64182782511</v>
      </c>
      <c r="CU52" s="24">
        <f ca="1">CT52+B61*('Trial 3'!CT35-CT52)/Inputs!B35/12</f>
        <v>900818.86802720779</v>
      </c>
      <c r="CV52" s="24">
        <f ca="1">CU52+B61*('Trial 3'!CU35-CU52)/Inputs!B35/12</f>
        <v>900392.01337385306</v>
      </c>
      <c r="CW52" s="24">
        <f ca="1">CV52+B61*('Trial 3'!CV35-CV52)/Inputs!B35/12</f>
        <v>899922.09651178913</v>
      </c>
      <c r="CX52" s="24">
        <f ca="1">CW52+B61*('Trial 3'!CW35-CW52)/Inputs!B35/12</f>
        <v>899541.01941172953</v>
      </c>
      <c r="CY52" s="24">
        <f ca="1">CX52+B61*('Trial 3'!CX35-CX52)/Inputs!B35/12</f>
        <v>899065.87089525489</v>
      </c>
      <c r="CZ52" s="24">
        <f ca="1">CY52+B61*('Trial 3'!CY35-CY52)/Inputs!B35/12</f>
        <v>898685.21999996551</v>
      </c>
      <c r="DA52" s="25">
        <f t="shared" ca="1" si="7"/>
        <v>10812137.871575519</v>
      </c>
      <c r="DB52" s="24">
        <f ca="1">CZ52+B61*('Trial 3'!CZ35-CZ52)/Inputs!B35/12</f>
        <v>898292.0064550942</v>
      </c>
      <c r="DC52" s="24">
        <f ca="1">DB52+B61*('Trial 3'!DB35-DB52)/Inputs!B35/12</f>
        <v>897880.48021598579</v>
      </c>
      <c r="DD52" s="24">
        <f ca="1">DC52+B61*('Trial 3'!DC35-DC52)/Inputs!B35/12</f>
        <v>897504.94791039987</v>
      </c>
      <c r="DE52" s="24">
        <f ca="1">DD52+B61*('Trial 3'!DD35-DD52)/Inputs!B35/12</f>
        <v>897151.43976688327</v>
      </c>
      <c r="DF52" s="24">
        <f ca="1">DE52+B61*('Trial 3'!DE35-DE52)/Inputs!B35/12</f>
        <v>896734.99102146237</v>
      </c>
      <c r="DG52" s="24">
        <f ca="1">DF52+B61*('Trial 3'!DF35-DF52)/Inputs!B35/12</f>
        <v>896262.62414491258</v>
      </c>
      <c r="DH52" s="24">
        <f ca="1">DG52+B61*('Trial 3'!DG35-DG52)/Inputs!B35/12</f>
        <v>895859.7268777265</v>
      </c>
      <c r="DI52" s="24">
        <f ca="1">DH52+B61*('Trial 3'!DH35-DH52)/Inputs!B35/12</f>
        <v>895519.91910124046</v>
      </c>
      <c r="DJ52" s="24">
        <f ca="1">DI52+B61*('Trial 3'!DI35-DI52)/Inputs!B35/12</f>
        <v>895062.76496557286</v>
      </c>
      <c r="DK52" s="24">
        <f ca="1">DJ52+B61*('Trial 3'!DJ35-DJ52)/Inputs!B35/12</f>
        <v>894558.27598290693</v>
      </c>
      <c r="DL52" s="24">
        <f ca="1">DK52+B61*('Trial 3'!DK35-DK52)/Inputs!B35/12</f>
        <v>894208.65958446742</v>
      </c>
      <c r="DM52" s="24">
        <f ca="1">DL52+B61*('Trial 3'!DL35-DL52)/Inputs!B35/12</f>
        <v>893767.71098735894</v>
      </c>
      <c r="DN52" s="25">
        <f t="shared" ca="1" si="8"/>
        <v>10752803.547014013</v>
      </c>
      <c r="DO52" s="24">
        <f ca="1">DM52+B61*('Trial 3'!DM35-DM52)/Inputs!B35/12</f>
        <v>893361.06807731662</v>
      </c>
      <c r="DP52" s="24">
        <f ca="1">DO52+B61*('Trial 3'!DO35-DO52)/Inputs!B35/12</f>
        <v>892915.29382474127</v>
      </c>
      <c r="DQ52" s="24">
        <f ca="1">DP52+B61*('Trial 3'!DP35-DP52)/Inputs!B35/12</f>
        <v>892429.73507236294</v>
      </c>
      <c r="DR52" s="24">
        <f ca="1">DQ52+B61*('Trial 3'!DQ35-DQ52)/Inputs!B35/12</f>
        <v>891970.96635367442</v>
      </c>
      <c r="DS52" s="24">
        <f ca="1">DR52+B61*('Trial 3'!DR35-DR52)/Inputs!B35/12</f>
        <v>891626.465138481</v>
      </c>
      <c r="DT52" s="24">
        <f ca="1">DS52+B61*('Trial 3'!DS35-DS52)/Inputs!B35/12</f>
        <v>891200.3783608902</v>
      </c>
      <c r="DU52" s="24">
        <f ca="1">DT52+B61*('Trial 3'!DT35-DT52)/Inputs!B35/12</f>
        <v>890812.97762468969</v>
      </c>
      <c r="DV52" s="24">
        <f ca="1">DU52+B61*('Trial 3'!DU35-DU52)/Inputs!B35/12</f>
        <v>890378.35344832123</v>
      </c>
      <c r="DW52" s="24">
        <f ca="1">DV52+B61*('Trial 3'!DV35-DV52)/Inputs!B35/12</f>
        <v>890029.79571695463</v>
      </c>
      <c r="DX52" s="24">
        <f ca="1">DW52+B61*('Trial 3'!DW35-DW52)/Inputs!B35/12</f>
        <v>889636.48841482971</v>
      </c>
      <c r="DY52" s="24">
        <f ca="1">DX52+B61*('Trial 3'!DX35-DX52)/Inputs!B35/12</f>
        <v>889184.09916967247</v>
      </c>
      <c r="DZ52" s="24">
        <f ca="1">DY52+B61*('Trial 3'!DY35-DY52)/Inputs!B35/12</f>
        <v>888775.18555588124</v>
      </c>
      <c r="EA52" s="25">
        <f t="shared" ca="1" si="9"/>
        <v>10692320.806757817</v>
      </c>
      <c r="EB52" s="24">
        <f ca="1">DZ52+B61*('Trial 3'!DZ35-DZ52)/Inputs!B35/12</f>
        <v>888312.86710415117</v>
      </c>
      <c r="EC52" s="24">
        <f ca="1">EB52+B61*('Trial 3'!EB35-EB52)/Inputs!B35/12</f>
        <v>887851.52803374897</v>
      </c>
      <c r="ED52" s="24">
        <f ca="1">EC52+B61*('Trial 3'!EC35-EC52)/Inputs!B35/12</f>
        <v>887486.19299389666</v>
      </c>
      <c r="EE52" s="24">
        <f ca="1">ED52+B61*('Trial 3'!ED35-ED52)/Inputs!B35/12</f>
        <v>887020.38365338719</v>
      </c>
      <c r="EF52" s="24">
        <f ca="1">EE52+B61*('Trial 3'!EE35-EE52)/Inputs!B35/12</f>
        <v>886611.73557005962</v>
      </c>
      <c r="EG52" s="24">
        <f ca="1">EF52+B61*('Trial 3'!EF35-EF52)/Inputs!B35/12</f>
        <v>886156.43010416988</v>
      </c>
      <c r="EH52" s="24">
        <f ca="1">EG52+B61*('Trial 3'!EG35-EG52)/Inputs!B35/12</f>
        <v>885751.92774321022</v>
      </c>
      <c r="EI52" s="24">
        <f ca="1">EH52+B61*('Trial 3'!EH35-EH52)/Inputs!B35/12</f>
        <v>885257.11513849918</v>
      </c>
      <c r="EJ52" s="24">
        <f ca="1">EI52+B61*('Trial 3'!EI35-EI52)/Inputs!B35/12</f>
        <v>884799.66240922152</v>
      </c>
      <c r="EK52" s="24">
        <f ca="1">EJ52+B61*('Trial 3'!EJ35-EJ52)/Inputs!B35/12</f>
        <v>884324.75644035358</v>
      </c>
      <c r="EL52" s="24">
        <f ca="1">EK52+B61*('Trial 3'!EK35-EK52)/Inputs!B35/12</f>
        <v>883790.49465282925</v>
      </c>
      <c r="EM52" s="24">
        <f ca="1">EL52+B61*('Trial 3'!EL35-EL52)/Inputs!B35/12</f>
        <v>883271.55113912071</v>
      </c>
      <c r="EN52" s="25">
        <f t="shared" ca="1" si="10"/>
        <v>10630634.644982649</v>
      </c>
    </row>
    <row r="53" spans="1:144" ht="12.75" customHeight="1">
      <c r="A53" s="11" t="str">
        <f>Labels!B99</f>
        <v>Trial 04</v>
      </c>
      <c r="B53" s="24">
        <f>B8-B11+B61*0/Inputs!B35/12</f>
        <v>933333.33333333337</v>
      </c>
      <c r="C53" s="24">
        <f ca="1">B53+B61*('Trial 4'!B35-B53)/Inputs!B35/12</f>
        <v>933122.09773259261</v>
      </c>
      <c r="D53" s="24">
        <f ca="1">C53+B61*('Trial 4'!C35-C53)/Inputs!B35/12</f>
        <v>932779.41420833883</v>
      </c>
      <c r="E53" s="24">
        <f ca="1">D53+B61*('Trial 4'!D35-D53)/Inputs!B35/12</f>
        <v>932501.3922442121</v>
      </c>
      <c r="F53" s="24">
        <f ca="1">E53+B61*('Trial 4'!E35-E53)/Inputs!B35/12</f>
        <v>932245.27394867665</v>
      </c>
      <c r="G53" s="24">
        <f ca="1">F53+B61*('Trial 4'!F35-F53)/Inputs!B35/12</f>
        <v>931976.05010679981</v>
      </c>
      <c r="H53" s="24">
        <f ca="1">G53+B61*('Trial 4'!G35-G53)/Inputs!B35/12</f>
        <v>931705.65818780777</v>
      </c>
      <c r="I53" s="24">
        <f ca="1">H53+B61*('Trial 4'!H35-H53)/Inputs!B35/12</f>
        <v>931396.05848701182</v>
      </c>
      <c r="J53" s="24">
        <f ca="1">I53+B61*('Trial 4'!I35-I53)/Inputs!B35/12</f>
        <v>931117.01143069938</v>
      </c>
      <c r="K53" s="24">
        <f ca="1">J53+B61*('Trial 4'!J35-J53)/Inputs!B35/12</f>
        <v>930790.65766969672</v>
      </c>
      <c r="L53" s="24">
        <f ca="1">K53+B61*('Trial 4'!K35-K53)/Inputs!B35/12</f>
        <v>930603.44325958181</v>
      </c>
      <c r="M53" s="24">
        <f ca="1">L53+B61*('Trial 4'!L35-L53)/Inputs!B35/12</f>
        <v>930293.43372503831</v>
      </c>
      <c r="N53" s="25">
        <f t="shared" ca="1" si="0"/>
        <v>11181863.824333791</v>
      </c>
      <c r="O53" s="24">
        <f ca="1">M53+B61*('Trial 4'!M35-M53)/Inputs!B35/12</f>
        <v>929967.29689931287</v>
      </c>
      <c r="P53" s="24">
        <f ca="1">O53+B61*('Trial 4'!O35-O53)/Inputs!B35/12</f>
        <v>929775.99361762998</v>
      </c>
      <c r="Q53" s="24">
        <f ca="1">P53+B61*('Trial 4'!P35-P53)/Inputs!B35/12</f>
        <v>929445.32944587723</v>
      </c>
      <c r="R53" s="24">
        <f ca="1">Q53+B61*('Trial 4'!Q35-Q53)/Inputs!B35/12</f>
        <v>929072.22396526474</v>
      </c>
      <c r="S53" s="24">
        <f ca="1">R53+B61*('Trial 4'!R35-R53)/Inputs!B35/12</f>
        <v>928847.21540719341</v>
      </c>
      <c r="T53" s="24">
        <f ca="1">S53+B61*('Trial 4'!S35-S53)/Inputs!B35/12</f>
        <v>928560.13308687333</v>
      </c>
      <c r="U53" s="24">
        <f ca="1">T53+B61*('Trial 4'!T35-T53)/Inputs!B35/12</f>
        <v>928178.45675162098</v>
      </c>
      <c r="V53" s="24">
        <f ca="1">U53+B61*('Trial 4'!U35-U53)/Inputs!B35/12</f>
        <v>927940.84412550461</v>
      </c>
      <c r="W53" s="24">
        <f ca="1">V53+B61*('Trial 4'!V35-V53)/Inputs!B35/12</f>
        <v>927584.71259213961</v>
      </c>
      <c r="X53" s="24">
        <f ca="1">W53+B61*('Trial 4'!W35-W53)/Inputs!B35/12</f>
        <v>927312.52713241684</v>
      </c>
      <c r="Y53" s="24">
        <f ca="1">X53+B61*('Trial 4'!X35-X53)/Inputs!B35/12</f>
        <v>927050.01673662255</v>
      </c>
      <c r="Z53" s="24">
        <f ca="1">Y53+B61*('Trial 4'!Y35-Y53)/Inputs!B35/12</f>
        <v>926728.12996834901</v>
      </c>
      <c r="AA53" s="25">
        <f t="shared" ca="1" si="1"/>
        <v>11140462.879728805</v>
      </c>
      <c r="AB53" s="24">
        <f ca="1">Z53+B61*('Trial 4'!Z35-Z53)/Inputs!B35/12</f>
        <v>926334.67213138007</v>
      </c>
      <c r="AC53" s="24">
        <f ca="1">AB53+B61*('Trial 4'!AB35-AB53)/Inputs!B35/12</f>
        <v>926084.43729107711</v>
      </c>
      <c r="AD53" s="24">
        <f ca="1">AC53+B61*('Trial 4'!AC35-AC53)/Inputs!B35/12</f>
        <v>925757.21181719564</v>
      </c>
      <c r="AE53" s="24">
        <f ca="1">AD53+B61*('Trial 4'!AD35-AD53)/Inputs!B35/12</f>
        <v>925462.97835282097</v>
      </c>
      <c r="AF53" s="24">
        <f ca="1">AE53+B61*('Trial 4'!AE35-AE53)/Inputs!B35/12</f>
        <v>925022.59960837662</v>
      </c>
      <c r="AG53" s="24">
        <f ca="1">AF53+B61*('Trial 4'!AF35-AF53)/Inputs!B35/12</f>
        <v>924728.80768438906</v>
      </c>
      <c r="AH53" s="24">
        <f ca="1">AG53+B61*('Trial 4'!AG35-AG53)/Inputs!B35/12</f>
        <v>924396.13661827461</v>
      </c>
      <c r="AI53" s="24">
        <f ca="1">AH53+B61*('Trial 4'!AH35-AH53)/Inputs!B35/12</f>
        <v>923973.45581168158</v>
      </c>
      <c r="AJ53" s="24">
        <f ca="1">AI53+B61*('Trial 4'!AI35-AI53)/Inputs!B35/12</f>
        <v>923746.1706505738</v>
      </c>
      <c r="AK53" s="24">
        <f ca="1">AJ53+B61*('Trial 4'!AJ35-AJ53)/Inputs!B35/12</f>
        <v>923373.17654640903</v>
      </c>
      <c r="AL53" s="24">
        <f ca="1">AK53+B61*('Trial 4'!AK35-AK53)/Inputs!B35/12</f>
        <v>922938.59267858462</v>
      </c>
      <c r="AM53" s="24">
        <f ca="1">AL53+B61*('Trial 4'!AL35-AL53)/Inputs!B35/12</f>
        <v>922551.3315354985</v>
      </c>
      <c r="AN53" s="25">
        <f t="shared" ca="1" si="2"/>
        <v>11094369.570726261</v>
      </c>
      <c r="AO53" s="24">
        <f ca="1">AM53+B61*('Trial 4'!AM35-AM53)/Inputs!B35/12</f>
        <v>922292.29182888812</v>
      </c>
      <c r="AP53" s="24">
        <f ca="1">AO53+B61*('Trial 4'!AO35-AO53)/Inputs!B35/12</f>
        <v>922019.75903503504</v>
      </c>
      <c r="AQ53" s="24">
        <f ca="1">AP53+B61*('Trial 4'!AP35-AP53)/Inputs!B35/12</f>
        <v>921619.06366484531</v>
      </c>
      <c r="AR53" s="24">
        <f ca="1">AQ53+B61*('Trial 4'!AQ35-AQ53)/Inputs!B35/12</f>
        <v>921203.28896829253</v>
      </c>
      <c r="AS53" s="24">
        <f ca="1">AR53+B61*('Trial 4'!AR35-AR53)/Inputs!B35/12</f>
        <v>920811.68680933269</v>
      </c>
      <c r="AT53" s="24">
        <f ca="1">AS53+B61*('Trial 4'!AS35-AS53)/Inputs!B35/12</f>
        <v>920512.90429619257</v>
      </c>
      <c r="AU53" s="24">
        <f ca="1">AT53+B61*('Trial 4'!AT35-AT53)/Inputs!B35/12</f>
        <v>920165.65069021727</v>
      </c>
      <c r="AV53" s="24">
        <f ca="1">AU53+B61*('Trial 4'!AU35-AU53)/Inputs!B35/12</f>
        <v>919827.06355444051</v>
      </c>
      <c r="AW53" s="24">
        <f ca="1">AV53+B61*('Trial 4'!AV35-AV53)/Inputs!B35/12</f>
        <v>919414.2612018201</v>
      </c>
      <c r="AX53" s="24">
        <f ca="1">AW53+B61*('Trial 4'!AW35-AW53)/Inputs!B35/12</f>
        <v>919071.76843770989</v>
      </c>
      <c r="AY53" s="24">
        <f ca="1">AX53+B61*('Trial 4'!AX35-AX53)/Inputs!B35/12</f>
        <v>918727.23509938037</v>
      </c>
      <c r="AZ53" s="24">
        <f ca="1">AY53+B61*('Trial 4'!AY35-AY53)/Inputs!B35/12</f>
        <v>918319.69190444914</v>
      </c>
      <c r="BA53" s="25">
        <f t="shared" ca="1" si="3"/>
        <v>11043984.665490605</v>
      </c>
      <c r="BB53" s="24">
        <f ca="1">AZ53+B61*('Trial 4'!AZ35-AZ53)/Inputs!B35/12</f>
        <v>917839.90915411618</v>
      </c>
      <c r="BC53" s="24">
        <f ca="1">BB53+B61*('Trial 4'!BB35-BB53)/Inputs!B35/12</f>
        <v>917458.11501121265</v>
      </c>
      <c r="BD53" s="24">
        <f ca="1">BC53+B61*('Trial 4'!BC35-BC53)/Inputs!B35/12</f>
        <v>917069.14921158773</v>
      </c>
      <c r="BE53" s="24">
        <f ca="1">BD53+B61*('Trial 4'!BD35-BD53)/Inputs!B35/12</f>
        <v>916683.12866208761</v>
      </c>
      <c r="BF53" s="24">
        <f ca="1">BE53+B61*('Trial 4'!BE35-BE53)/Inputs!B35/12</f>
        <v>916205.62158981327</v>
      </c>
      <c r="BG53" s="24">
        <f ca="1">BF53+B61*('Trial 4'!BF35-BF53)/Inputs!B35/12</f>
        <v>915759.83853512176</v>
      </c>
      <c r="BH53" s="24">
        <f ca="1">BG53+B61*('Trial 4'!BG35-BG53)/Inputs!B35/12</f>
        <v>915372.48654358438</v>
      </c>
      <c r="BI53" s="24">
        <f ca="1">BH53+B61*('Trial 4'!BH35-BH53)/Inputs!B35/12</f>
        <v>914965.44259207649</v>
      </c>
      <c r="BJ53" s="24">
        <f ca="1">BI53+B61*('Trial 4'!BI35-BI53)/Inputs!B35/12</f>
        <v>914508.38109373429</v>
      </c>
      <c r="BK53" s="24">
        <f ca="1">BJ53+B61*('Trial 4'!BJ35-BJ53)/Inputs!B35/12</f>
        <v>914124.77967650921</v>
      </c>
      <c r="BL53" s="24">
        <f ca="1">BK53+B61*('Trial 4'!BK35-BK53)/Inputs!B35/12</f>
        <v>913823.12048486888</v>
      </c>
      <c r="BM53" s="24">
        <f ca="1">BL53+B61*('Trial 4'!BL35-BL53)/Inputs!B35/12</f>
        <v>913543.2221840166</v>
      </c>
      <c r="BN53" s="25">
        <f t="shared" ca="1" si="4"/>
        <v>10987353.194738729</v>
      </c>
      <c r="BO53" s="24">
        <f ca="1">BM53+B61*('Trial 4'!BM35-BM53)/Inputs!B35/12</f>
        <v>913058.29496721702</v>
      </c>
      <c r="BP53" s="24">
        <f ca="1">BO53+B61*('Trial 4'!BO35-BO53)/Inputs!B35/12</f>
        <v>912706.36618834094</v>
      </c>
      <c r="BQ53" s="24">
        <f ca="1">BP53+B61*('Trial 4'!BP35-BP53)/Inputs!B35/12</f>
        <v>912336.8819692476</v>
      </c>
      <c r="BR53" s="24">
        <f ca="1">BQ53+B61*('Trial 4'!BQ35-BQ53)/Inputs!B35/12</f>
        <v>911932.36710167036</v>
      </c>
      <c r="BS53" s="24">
        <f ca="1">BR53+B61*('Trial 4'!BR35-BR53)/Inputs!B35/12</f>
        <v>911493.49311214569</v>
      </c>
      <c r="BT53" s="24">
        <f ca="1">BS53+B61*('Trial 4'!BS35-BS53)/Inputs!B35/12</f>
        <v>911032.36160303059</v>
      </c>
      <c r="BU53" s="24">
        <f ca="1">BT53+B61*('Trial 4'!BT35-BT53)/Inputs!B35/12</f>
        <v>910508.98075743939</v>
      </c>
      <c r="BV53" s="24">
        <f ca="1">BU53+B61*('Trial 4'!BU35-BU53)/Inputs!B35/12</f>
        <v>910119.94077410002</v>
      </c>
      <c r="BW53" s="24">
        <f ca="1">BV53+B61*('Trial 4'!BV35-BV53)/Inputs!B35/12</f>
        <v>909692.01464493922</v>
      </c>
      <c r="BX53" s="24">
        <f ca="1">BW53+B61*('Trial 4'!BW35-BW53)/Inputs!B35/12</f>
        <v>909270.38510464737</v>
      </c>
      <c r="BY53" s="24">
        <f ca="1">BX53+B61*('Trial 4'!BX35-BX53)/Inputs!B35/12</f>
        <v>908965.88628821156</v>
      </c>
      <c r="BZ53" s="24">
        <f ca="1">BY53+B61*('Trial 4'!BY35-BY53)/Inputs!B35/12</f>
        <v>908589.62832200213</v>
      </c>
      <c r="CA53" s="25">
        <f t="shared" ca="1" si="5"/>
        <v>10929706.600832991</v>
      </c>
      <c r="CB53" s="24">
        <f ca="1">BZ53+B61*('Trial 4'!BZ35-BZ53)/Inputs!B35/12</f>
        <v>908266.79912721389</v>
      </c>
      <c r="CC53" s="24">
        <f ca="1">CB53+B61*('Trial 4'!CB35-CB53)/Inputs!B35/12</f>
        <v>907824.650819159</v>
      </c>
      <c r="CD53" s="24">
        <f ca="1">CC53+B61*('Trial 4'!CC35-CC53)/Inputs!B35/12</f>
        <v>907336.20290817902</v>
      </c>
      <c r="CE53" s="24">
        <f ca="1">CD53+B61*('Trial 4'!CD35-CD53)/Inputs!B35/12</f>
        <v>906952.3202058454</v>
      </c>
      <c r="CF53" s="24">
        <f ca="1">CE53+B61*('Trial 4'!CE35-CE53)/Inputs!B35/12</f>
        <v>906544.94525229221</v>
      </c>
      <c r="CG53" s="24">
        <f ca="1">CF53+B61*('Trial 4'!CF35-CF53)/Inputs!B35/12</f>
        <v>906058.1233808049</v>
      </c>
      <c r="CH53" s="24">
        <f ca="1">CG53+B61*('Trial 4'!CG35-CG53)/Inputs!B35/12</f>
        <v>905667.38280990405</v>
      </c>
      <c r="CI53" s="24">
        <f ca="1">CH53+B61*('Trial 4'!CH35-CH53)/Inputs!B35/12</f>
        <v>905323.64986286324</v>
      </c>
      <c r="CJ53" s="24">
        <f ca="1">CI53+B61*('Trial 4'!CI35-CI53)/Inputs!B35/12</f>
        <v>904968.82021820778</v>
      </c>
      <c r="CK53" s="24">
        <f ca="1">CJ53+B61*('Trial 4'!CJ35-CJ53)/Inputs!B35/12</f>
        <v>904636.462146556</v>
      </c>
      <c r="CL53" s="24">
        <f ca="1">CK53+B61*('Trial 4'!CK35-CK53)/Inputs!B35/12</f>
        <v>904276.47969378228</v>
      </c>
      <c r="CM53" s="24">
        <f ca="1">CL53+B61*('Trial 4'!CL35-CL53)/Inputs!B35/12</f>
        <v>903790.33257376216</v>
      </c>
      <c r="CN53" s="25">
        <f t="shared" ca="1" si="6"/>
        <v>10871646.168998569</v>
      </c>
      <c r="CO53" s="24">
        <f ca="1">CM53+B61*('Trial 4'!CM35-CM53)/Inputs!B35/12</f>
        <v>903341.64694686257</v>
      </c>
      <c r="CP53" s="24">
        <f ca="1">CO53+B61*('Trial 4'!CO35-CO53)/Inputs!B35/12</f>
        <v>902920.38818266697</v>
      </c>
      <c r="CQ53" s="24">
        <f ca="1">CP53+B61*('Trial 4'!CP35-CP53)/Inputs!B35/12</f>
        <v>902541.01827924629</v>
      </c>
      <c r="CR53" s="24">
        <f ca="1">CQ53+B61*('Trial 4'!CQ35-CQ53)/Inputs!B35/12</f>
        <v>902130.44376107235</v>
      </c>
      <c r="CS53" s="24">
        <f ca="1">CR53+B61*('Trial 4'!CR35-CR53)/Inputs!B35/12</f>
        <v>901740.15547046263</v>
      </c>
      <c r="CT53" s="24">
        <f ca="1">CS53+B61*('Trial 4'!CS35-CS53)/Inputs!B35/12</f>
        <v>901336.91135047015</v>
      </c>
      <c r="CU53" s="24">
        <f ca="1">CT53+B61*('Trial 4'!CT35-CT53)/Inputs!B35/12</f>
        <v>900913.64810915745</v>
      </c>
      <c r="CV53" s="24">
        <f ca="1">CU53+B61*('Trial 4'!CU35-CU53)/Inputs!B35/12</f>
        <v>900513.225961474</v>
      </c>
      <c r="CW53" s="24">
        <f ca="1">CV53+B61*('Trial 4'!CV35-CV53)/Inputs!B35/12</f>
        <v>900053.89927041647</v>
      </c>
      <c r="CX53" s="24">
        <f ca="1">CW53+B61*('Trial 4'!CW35-CW53)/Inputs!B35/12</f>
        <v>899654.06892230874</v>
      </c>
      <c r="CY53" s="24">
        <f ca="1">CX53+B61*('Trial 4'!CX35-CX53)/Inputs!B35/12</f>
        <v>899160.42361576797</v>
      </c>
      <c r="CZ53" s="24">
        <f ca="1">CY53+B61*('Trial 4'!CY35-CY53)/Inputs!B35/12</f>
        <v>898803.33490150212</v>
      </c>
      <c r="DA53" s="25">
        <f t="shared" ca="1" si="7"/>
        <v>10813109.164771408</v>
      </c>
      <c r="DB53" s="24">
        <f ca="1">CZ53+B61*('Trial 4'!CZ35-CZ53)/Inputs!B35/12</f>
        <v>898324.0065286539</v>
      </c>
      <c r="DC53" s="24">
        <f ca="1">DB53+B61*('Trial 4'!DB35-DB53)/Inputs!B35/12</f>
        <v>897798.40065989469</v>
      </c>
      <c r="DD53" s="24">
        <f ca="1">DC53+B61*('Trial 4'!DC35-DC53)/Inputs!B35/12</f>
        <v>897475.64750764414</v>
      </c>
      <c r="DE53" s="24">
        <f ca="1">DD53+B61*('Trial 4'!DD35-DD53)/Inputs!B35/12</f>
        <v>897073.63588054851</v>
      </c>
      <c r="DF53" s="24">
        <f ca="1">DE53+B61*('Trial 4'!DE35-DE53)/Inputs!B35/12</f>
        <v>896676.35590890795</v>
      </c>
      <c r="DG53" s="24">
        <f ca="1">DF53+B61*('Trial 4'!DF35-DF53)/Inputs!B35/12</f>
        <v>896137.35910845071</v>
      </c>
      <c r="DH53" s="24">
        <f ca="1">DG53+B61*('Trial 4'!DG35-DG53)/Inputs!B35/12</f>
        <v>895682.40471145627</v>
      </c>
      <c r="DI53" s="24">
        <f ca="1">DH53+B61*('Trial 4'!DH35-DH53)/Inputs!B35/12</f>
        <v>895254.27185429342</v>
      </c>
      <c r="DJ53" s="24">
        <f ca="1">DI53+B61*('Trial 4'!DI35-DI53)/Inputs!B35/12</f>
        <v>894782.1527467136</v>
      </c>
      <c r="DK53" s="24">
        <f ca="1">DJ53+B61*('Trial 4'!DJ35-DJ53)/Inputs!B35/12</f>
        <v>894337.64079232002</v>
      </c>
      <c r="DL53" s="24">
        <f ca="1">DK53+B61*('Trial 4'!DK35-DK53)/Inputs!B35/12</f>
        <v>893845.31913612573</v>
      </c>
      <c r="DM53" s="24">
        <f ca="1">DL53+B61*('Trial 4'!DL35-DL53)/Inputs!B35/12</f>
        <v>893413.96581758407</v>
      </c>
      <c r="DN53" s="25">
        <f t="shared" ca="1" si="8"/>
        <v>10750801.160652593</v>
      </c>
      <c r="DO53" s="24">
        <f ca="1">DM53+B61*('Trial 4'!DM35-DM53)/Inputs!B35/12</f>
        <v>893037.67133179668</v>
      </c>
      <c r="DP53" s="24">
        <f ca="1">DO53+B61*('Trial 4'!DO35-DO53)/Inputs!B35/12</f>
        <v>892624.44611514732</v>
      </c>
      <c r="DQ53" s="24">
        <f ca="1">DP53+B61*('Trial 4'!DP35-DP53)/Inputs!B35/12</f>
        <v>892248.02165607491</v>
      </c>
      <c r="DR53" s="24">
        <f ca="1">DQ53+B61*('Trial 4'!DQ35-DQ53)/Inputs!B35/12</f>
        <v>891881.53164373781</v>
      </c>
      <c r="DS53" s="24">
        <f ca="1">DR53+B61*('Trial 4'!DR35-DR53)/Inputs!B35/12</f>
        <v>891386.31511124189</v>
      </c>
      <c r="DT53" s="24">
        <f ca="1">DS53+B61*('Trial 4'!DS35-DS53)/Inputs!B35/12</f>
        <v>890944.35314539645</v>
      </c>
      <c r="DU53" s="24">
        <f ca="1">DT53+B61*('Trial 4'!DT35-DT53)/Inputs!B35/12</f>
        <v>890489.6885599501</v>
      </c>
      <c r="DV53" s="24">
        <f ca="1">DU53+B61*('Trial 4'!DU35-DU53)/Inputs!B35/12</f>
        <v>890017.70793679857</v>
      </c>
      <c r="DW53" s="24">
        <f ca="1">DV53+B61*('Trial 4'!DV35-DV53)/Inputs!B35/12</f>
        <v>889507.64079335623</v>
      </c>
      <c r="DX53" s="24">
        <f ca="1">DW53+B61*('Trial 4'!DW35-DW53)/Inputs!B35/12</f>
        <v>889005.60889580136</v>
      </c>
      <c r="DY53" s="24">
        <f ca="1">DX53+B61*('Trial 4'!DX35-DX53)/Inputs!B35/12</f>
        <v>888550.86745408515</v>
      </c>
      <c r="DZ53" s="24">
        <f ca="1">DY53+B61*('Trial 4'!DY35-DY53)/Inputs!B35/12</f>
        <v>888083.29631057393</v>
      </c>
      <c r="EA53" s="25">
        <f t="shared" ca="1" si="9"/>
        <v>10687777.148953961</v>
      </c>
      <c r="EB53" s="24">
        <f ca="1">DZ53+B61*('Trial 4'!DZ35-DZ53)/Inputs!B35/12</f>
        <v>887525.68874375685</v>
      </c>
      <c r="EC53" s="24">
        <f ca="1">EB53+B61*('Trial 4'!EB35-EB53)/Inputs!B35/12</f>
        <v>886971.9336864698</v>
      </c>
      <c r="ED53" s="24">
        <f ca="1">EC53+B61*('Trial 4'!EC35-EC53)/Inputs!B35/12</f>
        <v>886538.38574332208</v>
      </c>
      <c r="EE53" s="24">
        <f ca="1">ED53+B61*('Trial 4'!ED35-ED53)/Inputs!B35/12</f>
        <v>886096.79952361446</v>
      </c>
      <c r="EF53" s="24">
        <f ca="1">EE53+B61*('Trial 4'!EE35-EE53)/Inputs!B35/12</f>
        <v>885635.61524237925</v>
      </c>
      <c r="EG53" s="24">
        <f ca="1">EF53+B61*('Trial 4'!EF35-EF53)/Inputs!B35/12</f>
        <v>885124.25385029474</v>
      </c>
      <c r="EH53" s="24">
        <f ca="1">EG53+B61*('Trial 4'!EG35-EG53)/Inputs!B35/12</f>
        <v>884777.7040239909</v>
      </c>
      <c r="EI53" s="24">
        <f ca="1">EH53+B61*('Trial 4'!EH35-EH53)/Inputs!B35/12</f>
        <v>884377.36694834975</v>
      </c>
      <c r="EJ53" s="24">
        <f ca="1">EI53+B61*('Trial 4'!EI35-EI53)/Inputs!B35/12</f>
        <v>884007.96109191573</v>
      </c>
      <c r="EK53" s="24">
        <f ca="1">EJ53+B61*('Trial 4'!EJ35-EJ53)/Inputs!B35/12</f>
        <v>883612.89341177267</v>
      </c>
      <c r="EL53" s="24">
        <f ca="1">EK53+B61*('Trial 4'!EK35-EK53)/Inputs!B35/12</f>
        <v>883226.697518753</v>
      </c>
      <c r="EM53" s="24">
        <f ca="1">EL53+B61*('Trial 4'!EL35-EL53)/Inputs!B35/12</f>
        <v>882839.76705187361</v>
      </c>
      <c r="EN53" s="25">
        <f t="shared" ca="1" si="10"/>
        <v>10620735.066836493</v>
      </c>
    </row>
    <row r="54" spans="1:144" ht="12.75" customHeight="1">
      <c r="A54" s="11" t="str">
        <f>Labels!B100</f>
        <v>Trial 05</v>
      </c>
      <c r="B54" s="24">
        <f>B8-B11+B61*0/Inputs!B35/12</f>
        <v>933333.33333333337</v>
      </c>
      <c r="C54" s="24">
        <f ca="1">B54+B61*('Trial 5'!B35-B54)/Inputs!B35/12</f>
        <v>933139.53090179688</v>
      </c>
      <c r="D54" s="24">
        <f ca="1">C54+B61*('Trial 5'!C35-C54)/Inputs!B35/12</f>
        <v>932819.37336754333</v>
      </c>
      <c r="E54" s="24">
        <f ca="1">D54+B61*('Trial 5'!D35-D54)/Inputs!B35/12</f>
        <v>932600.71083472332</v>
      </c>
      <c r="F54" s="24">
        <f ca="1">E54+B61*('Trial 5'!E35-E54)/Inputs!B35/12</f>
        <v>932285.33257447509</v>
      </c>
      <c r="G54" s="24">
        <f ca="1">F54+B61*('Trial 5'!F35-F54)/Inputs!B35/12</f>
        <v>932001.58715812024</v>
      </c>
      <c r="H54" s="24">
        <f ca="1">G54+B61*('Trial 5'!G35-G54)/Inputs!B35/12</f>
        <v>931685.53924253373</v>
      </c>
      <c r="I54" s="24">
        <f ca="1">H54+B61*('Trial 5'!H35-H54)/Inputs!B35/12</f>
        <v>931390.31201428443</v>
      </c>
      <c r="J54" s="24">
        <f ca="1">I54+B61*('Trial 5'!I35-I54)/Inputs!B35/12</f>
        <v>931063.45481649355</v>
      </c>
      <c r="K54" s="24">
        <f ca="1">J54+B61*('Trial 5'!J35-J54)/Inputs!B35/12</f>
        <v>930739.02906373085</v>
      </c>
      <c r="L54" s="24">
        <f ca="1">K54+B61*('Trial 5'!K35-K54)/Inputs!B35/12</f>
        <v>930557.0887175008</v>
      </c>
      <c r="M54" s="24">
        <f ca="1">L54+B61*('Trial 5'!L35-L54)/Inputs!B35/12</f>
        <v>930275.19598894625</v>
      </c>
      <c r="N54" s="25">
        <f t="shared" ca="1" si="0"/>
        <v>11181890.488013484</v>
      </c>
      <c r="O54" s="24">
        <f ca="1">M54+B61*('Trial 5'!M35-M54)/Inputs!B35/12</f>
        <v>929992.03034428775</v>
      </c>
      <c r="P54" s="24">
        <f ca="1">O54+B61*('Trial 5'!O35-O54)/Inputs!B35/12</f>
        <v>929648.42919446074</v>
      </c>
      <c r="Q54" s="24">
        <f ca="1">P54+B61*('Trial 5'!P35-P54)/Inputs!B35/12</f>
        <v>929412.21808805678</v>
      </c>
      <c r="R54" s="24">
        <f ca="1">Q54+B61*('Trial 5'!Q35-Q54)/Inputs!B35/12</f>
        <v>929104.73491189559</v>
      </c>
      <c r="S54" s="24">
        <f ca="1">R54+B61*('Trial 5'!R35-R54)/Inputs!B35/12</f>
        <v>928793.87417017878</v>
      </c>
      <c r="T54" s="24">
        <f ca="1">S54+B61*('Trial 5'!S35-S54)/Inputs!B35/12</f>
        <v>928519.15458137845</v>
      </c>
      <c r="U54" s="24">
        <f ca="1">T54+B61*('Trial 5'!T35-T54)/Inputs!B35/12</f>
        <v>928223.22374124837</v>
      </c>
      <c r="V54" s="24">
        <f ca="1">U54+B61*('Trial 5'!U35-U54)/Inputs!B35/12</f>
        <v>927868.35156623449</v>
      </c>
      <c r="W54" s="24">
        <f ca="1">V54+B61*('Trial 5'!V35-V54)/Inputs!B35/12</f>
        <v>927580.53779255517</v>
      </c>
      <c r="X54" s="24">
        <f ca="1">W54+B61*('Trial 5'!W35-W54)/Inputs!B35/12</f>
        <v>927261.29752333055</v>
      </c>
      <c r="Y54" s="24">
        <f ca="1">X54+B61*('Trial 5'!X35-X54)/Inputs!B35/12</f>
        <v>926939.86819618614</v>
      </c>
      <c r="Z54" s="24">
        <f ca="1">Y54+B61*('Trial 5'!Y35-Y54)/Inputs!B35/12</f>
        <v>926605.22479700146</v>
      </c>
      <c r="AA54" s="25">
        <f t="shared" ca="1" si="1"/>
        <v>11139948.944906812</v>
      </c>
      <c r="AB54" s="24">
        <f ca="1">Z54+B61*('Trial 5'!Z35-Z54)/Inputs!B35/12</f>
        <v>926261.26381666178</v>
      </c>
      <c r="AC54" s="24">
        <f ca="1">AB54+B61*('Trial 5'!AB35-AB54)/Inputs!B35/12</f>
        <v>925891.15022117959</v>
      </c>
      <c r="AD54" s="24">
        <f ca="1">AC54+B61*('Trial 5'!AC35-AC54)/Inputs!B35/12</f>
        <v>925566.44779867318</v>
      </c>
      <c r="AE54" s="24">
        <f ca="1">AD54+B61*('Trial 5'!AD35-AD54)/Inputs!B35/12</f>
        <v>925226.88052438316</v>
      </c>
      <c r="AF54" s="24">
        <f ca="1">AE54+B61*('Trial 5'!AE35-AE54)/Inputs!B35/12</f>
        <v>924833.69752177713</v>
      </c>
      <c r="AG54" s="24">
        <f ca="1">AF54+B61*('Trial 5'!AF35-AF54)/Inputs!B35/12</f>
        <v>924435.20287794073</v>
      </c>
      <c r="AH54" s="24">
        <f ca="1">AG54+B61*('Trial 5'!AG35-AG54)/Inputs!B35/12</f>
        <v>924054.7010299738</v>
      </c>
      <c r="AI54" s="24">
        <f ca="1">AH54+B61*('Trial 5'!AH35-AH54)/Inputs!B35/12</f>
        <v>923614.77477539156</v>
      </c>
      <c r="AJ54" s="24">
        <f ca="1">AI54+B61*('Trial 5'!AI35-AI54)/Inputs!B35/12</f>
        <v>923308.34103914048</v>
      </c>
      <c r="AK54" s="24">
        <f ca="1">AJ54+B61*('Trial 5'!AJ35-AJ54)/Inputs!B35/12</f>
        <v>922998.17647105793</v>
      </c>
      <c r="AL54" s="24">
        <f ca="1">AK54+B61*('Trial 5'!AK35-AK54)/Inputs!B35/12</f>
        <v>922612.46899403294</v>
      </c>
      <c r="AM54" s="24">
        <f ca="1">AL54+B61*('Trial 5'!AL35-AL54)/Inputs!B35/12</f>
        <v>922281.03703090316</v>
      </c>
      <c r="AN54" s="25">
        <f t="shared" ca="1" si="2"/>
        <v>11091084.142101115</v>
      </c>
      <c r="AO54" s="24">
        <f ca="1">AM54+B61*('Trial 5'!AM35-AM54)/Inputs!B35/12</f>
        <v>922000.25994091399</v>
      </c>
      <c r="AP54" s="24">
        <f ca="1">AO54+B61*('Trial 5'!AO35-AO54)/Inputs!B35/12</f>
        <v>921606.01013070461</v>
      </c>
      <c r="AQ54" s="24">
        <f ca="1">AP54+B61*('Trial 5'!AP35-AP54)/Inputs!B35/12</f>
        <v>921212.64923373575</v>
      </c>
      <c r="AR54" s="24">
        <f ca="1">AQ54+B61*('Trial 5'!AQ35-AQ54)/Inputs!B35/12</f>
        <v>920792.58596217516</v>
      </c>
      <c r="AS54" s="24">
        <f ca="1">AR54+B61*('Trial 5'!AR35-AR54)/Inputs!B35/12</f>
        <v>920438.31218485557</v>
      </c>
      <c r="AT54" s="24">
        <f ca="1">AS54+B61*('Trial 5'!AS35-AS54)/Inputs!B35/12</f>
        <v>920190.65617662575</v>
      </c>
      <c r="AU54" s="24">
        <f ca="1">AT54+B61*('Trial 5'!AT35-AT54)/Inputs!B35/12</f>
        <v>919725.75076435483</v>
      </c>
      <c r="AV54" s="24">
        <f ca="1">AU54+B61*('Trial 5'!AU35-AU54)/Inputs!B35/12</f>
        <v>919349.57643794664</v>
      </c>
      <c r="AW54" s="24">
        <f ca="1">AV54+B61*('Trial 5'!AV35-AV54)/Inputs!B35/12</f>
        <v>919015.23170531169</v>
      </c>
      <c r="AX54" s="24">
        <f ca="1">AW54+B61*('Trial 5'!AW35-AW54)/Inputs!B35/12</f>
        <v>918646.49196439714</v>
      </c>
      <c r="AY54" s="24">
        <f ca="1">AX54+B61*('Trial 5'!AX35-AX54)/Inputs!B35/12</f>
        <v>918234.24278584099</v>
      </c>
      <c r="AZ54" s="24">
        <f ca="1">AY54+B61*('Trial 5'!AY35-AY54)/Inputs!B35/12</f>
        <v>917944.86761637451</v>
      </c>
      <c r="BA54" s="25">
        <f t="shared" ca="1" si="3"/>
        <v>11039156.634903237</v>
      </c>
      <c r="BB54" s="24">
        <f ca="1">AZ54+B61*('Trial 5'!AZ35-AZ54)/Inputs!B35/12</f>
        <v>917462.9710016856</v>
      </c>
      <c r="BC54" s="24">
        <f ca="1">BB54+B61*('Trial 5'!BB35-BB54)/Inputs!B35/12</f>
        <v>917161.03831554775</v>
      </c>
      <c r="BD54" s="24">
        <f ca="1">BC54+B61*('Trial 5'!BC35-BC54)/Inputs!B35/12</f>
        <v>916749.04138744832</v>
      </c>
      <c r="BE54" s="24">
        <f ca="1">BD54+B61*('Trial 5'!BD35-BD54)/Inputs!B35/12</f>
        <v>916362.09190883336</v>
      </c>
      <c r="BF54" s="24">
        <f ca="1">BE54+B61*('Trial 5'!BE35-BE54)/Inputs!B35/12</f>
        <v>915983.4988374617</v>
      </c>
      <c r="BG54" s="24">
        <f ca="1">BF54+B61*('Trial 5'!BF35-BF54)/Inputs!B35/12</f>
        <v>915658.665925415</v>
      </c>
      <c r="BH54" s="24">
        <f ca="1">BG54+B61*('Trial 5'!BG35-BG54)/Inputs!B35/12</f>
        <v>915217.09936957317</v>
      </c>
      <c r="BI54" s="24">
        <f ca="1">BH54+B61*('Trial 5'!BH35-BH54)/Inputs!B35/12</f>
        <v>914930.32536391285</v>
      </c>
      <c r="BJ54" s="24">
        <f ca="1">BI54+B61*('Trial 5'!BI35-BI54)/Inputs!B35/12</f>
        <v>914593.90558368736</v>
      </c>
      <c r="BK54" s="24">
        <f ca="1">BJ54+B61*('Trial 5'!BJ35-BJ54)/Inputs!B35/12</f>
        <v>914146.00314040319</v>
      </c>
      <c r="BL54" s="24">
        <f ca="1">BK54+B61*('Trial 5'!BK35-BK54)/Inputs!B35/12</f>
        <v>913811.34856916836</v>
      </c>
      <c r="BM54" s="24">
        <f ca="1">BL54+B61*('Trial 5'!BL35-BL54)/Inputs!B35/12</f>
        <v>913467.39002338203</v>
      </c>
      <c r="BN54" s="25">
        <f t="shared" ca="1" si="4"/>
        <v>10985543.379426518</v>
      </c>
      <c r="BO54" s="24">
        <f ca="1">BM54+B61*('Trial 5'!BM35-BM54)/Inputs!B35/12</f>
        <v>913114.61837734655</v>
      </c>
      <c r="BP54" s="24">
        <f ca="1">BO54+B61*('Trial 5'!BO35-BO54)/Inputs!B35/12</f>
        <v>912644.19942008343</v>
      </c>
      <c r="BQ54" s="24">
        <f ca="1">BP54+B61*('Trial 5'!BP35-BP54)/Inputs!B35/12</f>
        <v>912198.36053740617</v>
      </c>
      <c r="BR54" s="24">
        <f ca="1">BQ54+B61*('Trial 5'!BQ35-BQ54)/Inputs!B35/12</f>
        <v>911874.55397278001</v>
      </c>
      <c r="BS54" s="24">
        <f ca="1">BR54+B61*('Trial 5'!BR35-BR54)/Inputs!B35/12</f>
        <v>911485.32535290637</v>
      </c>
      <c r="BT54" s="24">
        <f ca="1">BS54+B61*('Trial 5'!BS35-BS54)/Inputs!B35/12</f>
        <v>911089.55518706772</v>
      </c>
      <c r="BU54" s="24">
        <f ca="1">BT54+B61*('Trial 5'!BT35-BT54)/Inputs!B35/12</f>
        <v>910771.22586529539</v>
      </c>
      <c r="BV54" s="24">
        <f ca="1">BU54+B61*('Trial 5'!BU35-BU54)/Inputs!B35/12</f>
        <v>910379.52696998685</v>
      </c>
      <c r="BW54" s="24">
        <f ca="1">BV54+B61*('Trial 5'!BV35-BV54)/Inputs!B35/12</f>
        <v>910068.09435608448</v>
      </c>
      <c r="BX54" s="24">
        <f ca="1">BW54+B61*('Trial 5'!BW35-BW54)/Inputs!B35/12</f>
        <v>909667.12345530197</v>
      </c>
      <c r="BY54" s="24">
        <f ca="1">BX54+B61*('Trial 5'!BX35-BX54)/Inputs!B35/12</f>
        <v>909236.58535494248</v>
      </c>
      <c r="BZ54" s="24">
        <f ca="1">BY54+B61*('Trial 5'!BY35-BY54)/Inputs!B35/12</f>
        <v>908753.9966663525</v>
      </c>
      <c r="CA54" s="25">
        <f t="shared" ca="1" si="5"/>
        <v>10931283.165515555</v>
      </c>
      <c r="CB54" s="24">
        <f ca="1">BZ54+B61*('Trial 5'!BZ35-BZ54)/Inputs!B35/12</f>
        <v>908315.65572171006</v>
      </c>
      <c r="CC54" s="24">
        <f ca="1">CB54+B61*('Trial 5'!CB35-CB54)/Inputs!B35/12</f>
        <v>907862.28360251896</v>
      </c>
      <c r="CD54" s="24">
        <f ca="1">CC54+B61*('Trial 5'!CC35-CC54)/Inputs!B35/12</f>
        <v>907499.54920475488</v>
      </c>
      <c r="CE54" s="24">
        <f ca="1">CD54+B61*('Trial 5'!CD35-CD54)/Inputs!B35/12</f>
        <v>907034.24369630206</v>
      </c>
      <c r="CF54" s="24">
        <f ca="1">CE54+B61*('Trial 5'!CE35-CE54)/Inputs!B35/12</f>
        <v>906718.52034079714</v>
      </c>
      <c r="CG54" s="24">
        <f ca="1">CF54+B61*('Trial 5'!CF35-CF54)/Inputs!B35/12</f>
        <v>906300.55865754129</v>
      </c>
      <c r="CH54" s="24">
        <f ca="1">CG54+B61*('Trial 5'!CG35-CG54)/Inputs!B35/12</f>
        <v>905906.43523466412</v>
      </c>
      <c r="CI54" s="24">
        <f ca="1">CH54+B61*('Trial 5'!CH35-CH54)/Inputs!B35/12</f>
        <v>905575.87279940676</v>
      </c>
      <c r="CJ54" s="24">
        <f ca="1">CI54+B61*('Trial 5'!CI35-CI54)/Inputs!B35/12</f>
        <v>905115.7912808985</v>
      </c>
      <c r="CK54" s="24">
        <f ca="1">CJ54+B61*('Trial 5'!CJ35-CJ54)/Inputs!B35/12</f>
        <v>904761.41920785024</v>
      </c>
      <c r="CL54" s="24">
        <f ca="1">CK54+B61*('Trial 5'!CK35-CK54)/Inputs!B35/12</f>
        <v>904399.85199118406</v>
      </c>
      <c r="CM54" s="24">
        <f ca="1">CL54+B61*('Trial 5'!CL35-CL54)/Inputs!B35/12</f>
        <v>903980.11328535166</v>
      </c>
      <c r="CN54" s="25">
        <f t="shared" ca="1" si="6"/>
        <v>10873470.295022979</v>
      </c>
      <c r="CO54" s="24">
        <f ca="1">CM54+B61*('Trial 5'!CM35-CM54)/Inputs!B35/12</f>
        <v>903499.65264296858</v>
      </c>
      <c r="CP54" s="24">
        <f ca="1">CO54+B61*('Trial 5'!CO35-CO54)/Inputs!B35/12</f>
        <v>903001.30182518065</v>
      </c>
      <c r="CQ54" s="24">
        <f ca="1">CP54+B61*('Trial 5'!CP35-CP54)/Inputs!B35/12</f>
        <v>902621.14835924003</v>
      </c>
      <c r="CR54" s="24">
        <f ca="1">CQ54+B61*('Trial 5'!CQ35-CQ54)/Inputs!B35/12</f>
        <v>902126.86272713577</v>
      </c>
      <c r="CS54" s="24">
        <f ca="1">CR54+B61*('Trial 5'!CR35-CR54)/Inputs!B35/12</f>
        <v>901694.42618932482</v>
      </c>
      <c r="CT54" s="24">
        <f ca="1">CS54+B61*('Trial 5'!CS35-CS54)/Inputs!B35/12</f>
        <v>901246.79882185871</v>
      </c>
      <c r="CU54" s="24">
        <f ca="1">CT54+B61*('Trial 5'!CT35-CT54)/Inputs!B35/12</f>
        <v>900805.41055274813</v>
      </c>
      <c r="CV54" s="24">
        <f ca="1">CU54+B61*('Trial 5'!CU35-CU54)/Inputs!B35/12</f>
        <v>900457.62626743608</v>
      </c>
      <c r="CW54" s="24">
        <f ca="1">CV54+B61*('Trial 5'!CV35-CV54)/Inputs!B35/12</f>
        <v>900126.54205458472</v>
      </c>
      <c r="CX54" s="24">
        <f ca="1">CW54+B61*('Trial 5'!CW35-CW54)/Inputs!B35/12</f>
        <v>899751.05156983342</v>
      </c>
      <c r="CY54" s="24">
        <f ca="1">CX54+B61*('Trial 5'!CX35-CX54)/Inputs!B35/12</f>
        <v>899376.08872991987</v>
      </c>
      <c r="CZ54" s="24">
        <f ca="1">CY54+B61*('Trial 5'!CY35-CY54)/Inputs!B35/12</f>
        <v>898983.12614200579</v>
      </c>
      <c r="DA54" s="25">
        <f t="shared" ca="1" si="7"/>
        <v>10813690.035882236</v>
      </c>
      <c r="DB54" s="24">
        <f ca="1">CZ54+B61*('Trial 5'!CZ35-CZ54)/Inputs!B35/12</f>
        <v>898558.17668372835</v>
      </c>
      <c r="DC54" s="24">
        <f ca="1">DB54+B61*('Trial 5'!DB35-DB54)/Inputs!B35/12</f>
        <v>898038.0038321371</v>
      </c>
      <c r="DD54" s="24">
        <f ca="1">DC54+B61*('Trial 5'!DC35-DC54)/Inputs!B35/12</f>
        <v>897596.19203836739</v>
      </c>
      <c r="DE54" s="24">
        <f ca="1">DD54+B61*('Trial 5'!DD35-DD54)/Inputs!B35/12</f>
        <v>897233.11275969399</v>
      </c>
      <c r="DF54" s="24">
        <f ca="1">DE54+B61*('Trial 5'!DE35-DE54)/Inputs!B35/12</f>
        <v>896780.81713776872</v>
      </c>
      <c r="DG54" s="24">
        <f ca="1">DF54+B61*('Trial 5'!DF35-DF54)/Inputs!B35/12</f>
        <v>896268.72166662244</v>
      </c>
      <c r="DH54" s="24">
        <f ca="1">DG54+B61*('Trial 5'!DG35-DG54)/Inputs!B35/12</f>
        <v>895808.29788094677</v>
      </c>
      <c r="DI54" s="24">
        <f ca="1">DH54+B61*('Trial 5'!DH35-DH54)/Inputs!B35/12</f>
        <v>895464.32050012005</v>
      </c>
      <c r="DJ54" s="24">
        <f ca="1">DI54+B61*('Trial 5'!DI35-DI54)/Inputs!B35/12</f>
        <v>895004.00509602018</v>
      </c>
      <c r="DK54" s="24">
        <f ca="1">DJ54+B61*('Trial 5'!DJ35-DJ54)/Inputs!B35/12</f>
        <v>894593.63230509905</v>
      </c>
      <c r="DL54" s="24">
        <f ca="1">DK54+B61*('Trial 5'!DK35-DK54)/Inputs!B35/12</f>
        <v>894156.94385877333</v>
      </c>
      <c r="DM54" s="24">
        <f ca="1">DL54+B61*('Trial 5'!DL35-DL54)/Inputs!B35/12</f>
        <v>893723.82699382887</v>
      </c>
      <c r="DN54" s="25">
        <f t="shared" ca="1" si="8"/>
        <v>10753226.050753104</v>
      </c>
      <c r="DO54" s="24">
        <f ca="1">DM54+B61*('Trial 5'!DM35-DM54)/Inputs!B35/12</f>
        <v>893276.43937839952</v>
      </c>
      <c r="DP54" s="24">
        <f ca="1">DO54+B61*('Trial 5'!DO35-DO54)/Inputs!B35/12</f>
        <v>892837.76994610648</v>
      </c>
      <c r="DQ54" s="24">
        <f ca="1">DP54+B61*('Trial 5'!DP35-DP54)/Inputs!B35/12</f>
        <v>892309.53134224913</v>
      </c>
      <c r="DR54" s="24">
        <f ca="1">DQ54+B61*('Trial 5'!DQ35-DQ54)/Inputs!B35/12</f>
        <v>891940.04943799728</v>
      </c>
      <c r="DS54" s="24">
        <f ca="1">DR54+B61*('Trial 5'!DR35-DR54)/Inputs!B35/12</f>
        <v>891499.67217219283</v>
      </c>
      <c r="DT54" s="24">
        <f ca="1">DS54+B61*('Trial 5'!DS35-DS54)/Inputs!B35/12</f>
        <v>891154.97193627921</v>
      </c>
      <c r="DU54" s="24">
        <f ca="1">DT54+B61*('Trial 5'!DT35-DT54)/Inputs!B35/12</f>
        <v>890622.41920018196</v>
      </c>
      <c r="DV54" s="24">
        <f ca="1">DU54+B61*('Trial 5'!DU35-DU54)/Inputs!B35/12</f>
        <v>890105.01135051996</v>
      </c>
      <c r="DW54" s="24">
        <f ca="1">DV54+B61*('Trial 5'!DV35-DV54)/Inputs!B35/12</f>
        <v>889718.22996617516</v>
      </c>
      <c r="DX54" s="24">
        <f ca="1">DW54+B61*('Trial 5'!DW35-DW54)/Inputs!B35/12</f>
        <v>889339.26198323781</v>
      </c>
      <c r="DY54" s="24">
        <f ca="1">DX54+B61*('Trial 5'!DX35-DX54)/Inputs!B35/12</f>
        <v>888918.21484806784</v>
      </c>
      <c r="DZ54" s="24">
        <f ca="1">DY54+B61*('Trial 5'!DY35-DY54)/Inputs!B35/12</f>
        <v>888510.007329916</v>
      </c>
      <c r="EA54" s="25">
        <f t="shared" ca="1" si="9"/>
        <v>10690231.578891324</v>
      </c>
      <c r="EB54" s="24">
        <f ca="1">DZ54+B61*('Trial 5'!DZ35-DZ54)/Inputs!B35/12</f>
        <v>888037.59139136132</v>
      </c>
      <c r="EC54" s="24">
        <f ca="1">EB54+B61*('Trial 5'!EB35-EB54)/Inputs!B35/12</f>
        <v>887683.34500528313</v>
      </c>
      <c r="ED54" s="24">
        <f ca="1">EC54+B61*('Trial 5'!EC35-EC54)/Inputs!B35/12</f>
        <v>887294.97993669834</v>
      </c>
      <c r="EE54" s="24">
        <f ca="1">ED54+B61*('Trial 5'!ED35-ED54)/Inputs!B35/12</f>
        <v>886812.06754350732</v>
      </c>
      <c r="EF54" s="24">
        <f ca="1">EE54+B61*('Trial 5'!EE35-EE54)/Inputs!B35/12</f>
        <v>886338.88145659759</v>
      </c>
      <c r="EG54" s="24">
        <f ca="1">EF54+B61*('Trial 5'!EF35-EF54)/Inputs!B35/12</f>
        <v>885930.17289470788</v>
      </c>
      <c r="EH54" s="24">
        <f ca="1">EG54+B61*('Trial 5'!EG35-EG54)/Inputs!B35/12</f>
        <v>885398.84933509293</v>
      </c>
      <c r="EI54" s="24">
        <f ca="1">EH54+B61*('Trial 5'!EH35-EH54)/Inputs!B35/12</f>
        <v>885038.87808635808</v>
      </c>
      <c r="EJ54" s="24">
        <f ca="1">EI54+B61*('Trial 5'!EI35-EI54)/Inputs!B35/12</f>
        <v>884584.13215357426</v>
      </c>
      <c r="EK54" s="24">
        <f ca="1">EJ54+B61*('Trial 5'!EJ35-EJ54)/Inputs!B35/12</f>
        <v>884187.69355956197</v>
      </c>
      <c r="EL54" s="24">
        <f ca="1">EK54+B61*('Trial 5'!EK35-EK54)/Inputs!B35/12</f>
        <v>883754.6804803788</v>
      </c>
      <c r="EM54" s="24">
        <f ca="1">EL54+B61*('Trial 5'!EL35-EL54)/Inputs!B35/12</f>
        <v>883302.46737359767</v>
      </c>
      <c r="EN54" s="25">
        <f t="shared" ca="1" si="10"/>
        <v>10628363.739216723</v>
      </c>
    </row>
    <row r="55" spans="1:144" ht="12.75" customHeight="1">
      <c r="A55" s="11" t="str">
        <f>Labels!B101</f>
        <v>Trial 06</v>
      </c>
      <c r="B55" s="24">
        <f>B8-B11+B61*0/Inputs!B35/12</f>
        <v>933333.33333333337</v>
      </c>
      <c r="C55" s="24">
        <f ca="1">B55+B61*('Trial 6'!B35-B55)/Inputs!B35/12</f>
        <v>932996.90721975209</v>
      </c>
      <c r="D55" s="24">
        <f ca="1">C55+B61*('Trial 6'!C35-C55)/Inputs!B35/12</f>
        <v>932774.61181651417</v>
      </c>
      <c r="E55" s="24">
        <f ca="1">D55+B61*('Trial 6'!D35-D55)/Inputs!B35/12</f>
        <v>932417.5031182504</v>
      </c>
      <c r="F55" s="24">
        <f ca="1">E55+B61*('Trial 6'!E35-E55)/Inputs!B35/12</f>
        <v>932149.93124756345</v>
      </c>
      <c r="G55" s="24">
        <f ca="1">F55+B61*('Trial 6'!F35-F55)/Inputs!B35/12</f>
        <v>931803.6232760048</v>
      </c>
      <c r="H55" s="24">
        <f ca="1">G55+B61*('Trial 6'!G35-G55)/Inputs!B35/12</f>
        <v>931414.58807930653</v>
      </c>
      <c r="I55" s="24">
        <f ca="1">H55+B61*('Trial 6'!H35-H55)/Inputs!B35/12</f>
        <v>931065.1924966682</v>
      </c>
      <c r="J55" s="24">
        <f ca="1">I55+B61*('Trial 6'!I35-I55)/Inputs!B35/12</f>
        <v>930868.74558816652</v>
      </c>
      <c r="K55" s="24">
        <f ca="1">J55+B61*('Trial 6'!J35-J55)/Inputs!B35/12</f>
        <v>930599.32907092257</v>
      </c>
      <c r="L55" s="24">
        <f ca="1">K55+B61*('Trial 6'!K35-K55)/Inputs!B35/12</f>
        <v>930353.92032682942</v>
      </c>
      <c r="M55" s="24">
        <f ca="1">L55+B61*('Trial 6'!L35-L55)/Inputs!B35/12</f>
        <v>930071.12700836069</v>
      </c>
      <c r="N55" s="25">
        <f t="shared" ca="1" si="0"/>
        <v>11179848.81258167</v>
      </c>
      <c r="O55" s="24">
        <f ca="1">M55+B61*('Trial 6'!M35-M55)/Inputs!B35/12</f>
        <v>929730.29360192269</v>
      </c>
      <c r="P55" s="24">
        <f ca="1">O55+B61*('Trial 6'!O35-O55)/Inputs!B35/12</f>
        <v>929490.03139449866</v>
      </c>
      <c r="Q55" s="24">
        <f ca="1">P55+B61*('Trial 6'!P35-P55)/Inputs!B35/12</f>
        <v>929114.79763443896</v>
      </c>
      <c r="R55" s="24">
        <f ca="1">Q55+B61*('Trial 6'!Q35-Q55)/Inputs!B35/12</f>
        <v>928788.12671256217</v>
      </c>
      <c r="S55" s="24">
        <f ca="1">R55+B61*('Trial 6'!R35-R55)/Inputs!B35/12</f>
        <v>928479.00328096363</v>
      </c>
      <c r="T55" s="24">
        <f ca="1">S55+B61*('Trial 6'!S35-S55)/Inputs!B35/12</f>
        <v>928099.41771847522</v>
      </c>
      <c r="U55" s="24">
        <f ca="1">T55+B61*('Trial 6'!T35-T55)/Inputs!B35/12</f>
        <v>927824.74436400307</v>
      </c>
      <c r="V55" s="24">
        <f ca="1">U55+B61*('Trial 6'!U35-U55)/Inputs!B35/12</f>
        <v>927538.98249350092</v>
      </c>
      <c r="W55" s="24">
        <f ca="1">V55+B61*('Trial 6'!V35-V55)/Inputs!B35/12</f>
        <v>927153.17018586269</v>
      </c>
      <c r="X55" s="24">
        <f ca="1">W55+B61*('Trial 6'!W35-W55)/Inputs!B35/12</f>
        <v>926741.07013862021</v>
      </c>
      <c r="Y55" s="24">
        <f ca="1">X55+B61*('Trial 6'!X35-X55)/Inputs!B35/12</f>
        <v>926420.67204639968</v>
      </c>
      <c r="Z55" s="24">
        <f ca="1">Y55+B61*('Trial 6'!Y35-Y55)/Inputs!B35/12</f>
        <v>926082.55673987197</v>
      </c>
      <c r="AA55" s="25">
        <f t="shared" ca="1" si="1"/>
        <v>11135462.86631112</v>
      </c>
      <c r="AB55" s="24">
        <f ca="1">Z55+B61*('Trial 6'!Z35-Z55)/Inputs!B35/12</f>
        <v>925773.29263090191</v>
      </c>
      <c r="AC55" s="24">
        <f ca="1">AB55+B61*('Trial 6'!AB35-AB55)/Inputs!B35/12</f>
        <v>925426.41856116301</v>
      </c>
      <c r="AD55" s="24">
        <f ca="1">AC55+B61*('Trial 6'!AC35-AC55)/Inputs!B35/12</f>
        <v>925003.89616626711</v>
      </c>
      <c r="AE55" s="24">
        <f ca="1">AD55+B61*('Trial 6'!AD35-AD55)/Inputs!B35/12</f>
        <v>924664.06259895954</v>
      </c>
      <c r="AF55" s="24">
        <f ca="1">AE55+B61*('Trial 6'!AE35-AE55)/Inputs!B35/12</f>
        <v>924299.14292349166</v>
      </c>
      <c r="AG55" s="24">
        <f ca="1">AF55+B61*('Trial 6'!AF35-AF55)/Inputs!B35/12</f>
        <v>923903.75147106126</v>
      </c>
      <c r="AH55" s="24">
        <f ca="1">AG55+B61*('Trial 6'!AG35-AG55)/Inputs!B35/12</f>
        <v>923682.10889965994</v>
      </c>
      <c r="AI55" s="24">
        <f ca="1">AH55+B61*('Trial 6'!AH35-AH55)/Inputs!B35/12</f>
        <v>923306.69413419557</v>
      </c>
      <c r="AJ55" s="24">
        <f ca="1">AI55+B61*('Trial 6'!AI35-AI55)/Inputs!B35/12</f>
        <v>922936.09542256396</v>
      </c>
      <c r="AK55" s="24">
        <f ca="1">AJ55+B61*('Trial 6'!AJ35-AJ55)/Inputs!B35/12</f>
        <v>922614.90535191481</v>
      </c>
      <c r="AL55" s="24">
        <f ca="1">AK55+B61*('Trial 6'!AK35-AK55)/Inputs!B35/12</f>
        <v>922344.81955196534</v>
      </c>
      <c r="AM55" s="24">
        <f ca="1">AL55+B61*('Trial 6'!AL35-AL55)/Inputs!B35/12</f>
        <v>921964.33440377738</v>
      </c>
      <c r="AN55" s="25">
        <f t="shared" ca="1" si="2"/>
        <v>11085919.522115922</v>
      </c>
      <c r="AO55" s="24">
        <f ca="1">AM55+B61*('Trial 6'!AM35-AM55)/Inputs!B35/12</f>
        <v>921588.12648014759</v>
      </c>
      <c r="AP55" s="24">
        <f ca="1">AO55+B61*('Trial 6'!AO35-AO55)/Inputs!B35/12</f>
        <v>921338.60277014202</v>
      </c>
      <c r="AQ55" s="24">
        <f ca="1">AP55+B61*('Trial 6'!AP35-AP55)/Inputs!B35/12</f>
        <v>920954.26208929054</v>
      </c>
      <c r="AR55" s="24">
        <f ca="1">AQ55+B61*('Trial 6'!AQ35-AQ55)/Inputs!B35/12</f>
        <v>920569.70055949898</v>
      </c>
      <c r="AS55" s="24">
        <f ca="1">AR55+B61*('Trial 6'!AR35-AR55)/Inputs!B35/12</f>
        <v>920203.78709686187</v>
      </c>
      <c r="AT55" s="24">
        <f ca="1">AS55+B61*('Trial 6'!AS35-AS55)/Inputs!B35/12</f>
        <v>919767.36265988462</v>
      </c>
      <c r="AU55" s="24">
        <f ca="1">AT55+B61*('Trial 6'!AT35-AT55)/Inputs!B35/12</f>
        <v>919367.59322613117</v>
      </c>
      <c r="AV55" s="24">
        <f ca="1">AU55+B61*('Trial 6'!AU35-AU55)/Inputs!B35/12</f>
        <v>918893.04434710438</v>
      </c>
      <c r="AW55" s="24">
        <f ca="1">AV55+B61*('Trial 6'!AV35-AV55)/Inputs!B35/12</f>
        <v>918527.62454903277</v>
      </c>
      <c r="AX55" s="24">
        <f ca="1">AW55+B61*('Trial 6'!AW35-AW55)/Inputs!B35/12</f>
        <v>918084.83183876937</v>
      </c>
      <c r="AY55" s="24">
        <f ca="1">AX55+B61*('Trial 6'!AX35-AX55)/Inputs!B35/12</f>
        <v>917689.57895002794</v>
      </c>
      <c r="AZ55" s="24">
        <f ca="1">AY55+B61*('Trial 6'!AY35-AY55)/Inputs!B35/12</f>
        <v>917264.48590447113</v>
      </c>
      <c r="BA55" s="25">
        <f t="shared" ca="1" si="3"/>
        <v>11034249.000471363</v>
      </c>
      <c r="BB55" s="24">
        <f ca="1">AZ55+B61*('Trial 6'!AZ35-AZ55)/Inputs!B35/12</f>
        <v>916991.66579334438</v>
      </c>
      <c r="BC55" s="24">
        <f ca="1">BB55+B61*('Trial 6'!BB35-BB55)/Inputs!B35/12</f>
        <v>916647.88837915054</v>
      </c>
      <c r="BD55" s="24">
        <f ca="1">BC55+B61*('Trial 6'!BC35-BC55)/Inputs!B35/12</f>
        <v>916319.7534278261</v>
      </c>
      <c r="BE55" s="24">
        <f ca="1">BD55+B61*('Trial 6'!BD35-BD55)/Inputs!B35/12</f>
        <v>915852.99882885523</v>
      </c>
      <c r="BF55" s="24">
        <f ca="1">BE55+B61*('Trial 6'!BE35-BE55)/Inputs!B35/12</f>
        <v>915566.10784796625</v>
      </c>
      <c r="BG55" s="24">
        <f ca="1">BF55+B61*('Trial 6'!BF35-BF55)/Inputs!B35/12</f>
        <v>915152.37371426937</v>
      </c>
      <c r="BH55" s="24">
        <f ca="1">BG55+B61*('Trial 6'!BG35-BG55)/Inputs!B35/12</f>
        <v>914764.64956854435</v>
      </c>
      <c r="BI55" s="24">
        <f ca="1">BH55+B61*('Trial 6'!BH35-BH55)/Inputs!B35/12</f>
        <v>914404.64677318104</v>
      </c>
      <c r="BJ55" s="24">
        <f ca="1">BI55+B61*('Trial 6'!BI35-BI55)/Inputs!B35/12</f>
        <v>914047.85613814753</v>
      </c>
      <c r="BK55" s="24">
        <f ca="1">BJ55+B61*('Trial 6'!BJ35-BJ55)/Inputs!B35/12</f>
        <v>913694.03567295626</v>
      </c>
      <c r="BL55" s="24">
        <f ca="1">BK55+B61*('Trial 6'!BK35-BK55)/Inputs!B35/12</f>
        <v>913252.49101167987</v>
      </c>
      <c r="BM55" s="24">
        <f ca="1">BL55+B61*('Trial 6'!BL35-BL55)/Inputs!B35/12</f>
        <v>912808.83080007089</v>
      </c>
      <c r="BN55" s="25">
        <f t="shared" ca="1" si="4"/>
        <v>10979503.297955992</v>
      </c>
      <c r="BO55" s="24">
        <f ca="1">BM55+B61*('Trial 6'!BM35-BM55)/Inputs!B35/12</f>
        <v>912346.76241121022</v>
      </c>
      <c r="BP55" s="24">
        <f ca="1">BO55+B61*('Trial 6'!BO35-BO55)/Inputs!B35/12</f>
        <v>911950.19030633522</v>
      </c>
      <c r="BQ55" s="24">
        <f ca="1">BP55+B61*('Trial 6'!BP35-BP55)/Inputs!B35/12</f>
        <v>911504.67632613191</v>
      </c>
      <c r="BR55" s="24">
        <f ca="1">BQ55+B61*('Trial 6'!BQ35-BQ55)/Inputs!B35/12</f>
        <v>911204.97689658194</v>
      </c>
      <c r="BS55" s="24">
        <f ca="1">BR55+B61*('Trial 6'!BR35-BR55)/Inputs!B35/12</f>
        <v>910886.79851883091</v>
      </c>
      <c r="BT55" s="24">
        <f ca="1">BS55+B61*('Trial 6'!BS35-BS55)/Inputs!B35/12</f>
        <v>910450.37196359062</v>
      </c>
      <c r="BU55" s="24">
        <f ca="1">BT55+B61*('Trial 6'!BT35-BT55)/Inputs!B35/12</f>
        <v>910058.7077639628</v>
      </c>
      <c r="BV55" s="24">
        <f ca="1">BU55+B61*('Trial 6'!BU35-BU55)/Inputs!B35/12</f>
        <v>909725.89693217259</v>
      </c>
      <c r="BW55" s="24">
        <f ca="1">BV55+B61*('Trial 6'!BV35-BV55)/Inputs!B35/12</f>
        <v>909344.28476303653</v>
      </c>
      <c r="BX55" s="24">
        <f ca="1">BW55+B61*('Trial 6'!BW35-BW55)/Inputs!B35/12</f>
        <v>908929.36781639175</v>
      </c>
      <c r="BY55" s="24">
        <f ca="1">BX55+B61*('Trial 6'!BX35-BX55)/Inputs!B35/12</f>
        <v>908531.07416971389</v>
      </c>
      <c r="BZ55" s="24">
        <f ca="1">BY55+B61*('Trial 6'!BY35-BY55)/Inputs!B35/12</f>
        <v>908132.51939461194</v>
      </c>
      <c r="CA55" s="25">
        <f t="shared" ca="1" si="5"/>
        <v>10923065.62726257</v>
      </c>
      <c r="CB55" s="24">
        <f ca="1">BZ55+B61*('Trial 6'!BZ35-BZ55)/Inputs!B35/12</f>
        <v>907615.14436996263</v>
      </c>
      <c r="CC55" s="24">
        <f ca="1">CB55+B61*('Trial 6'!CB35-CB55)/Inputs!B35/12</f>
        <v>907217.22401331284</v>
      </c>
      <c r="CD55" s="24">
        <f ca="1">CC55+B61*('Trial 6'!CC35-CC55)/Inputs!B35/12</f>
        <v>906904.96526919317</v>
      </c>
      <c r="CE55" s="24">
        <f ca="1">CD55+B61*('Trial 6'!CD35-CD55)/Inputs!B35/12</f>
        <v>906519.31780915859</v>
      </c>
      <c r="CF55" s="24">
        <f ca="1">CE55+B61*('Trial 6'!CE35-CE55)/Inputs!B35/12</f>
        <v>906111.29194328899</v>
      </c>
      <c r="CG55" s="24">
        <f ca="1">CF55+B61*('Trial 6'!CF35-CF55)/Inputs!B35/12</f>
        <v>905747.35255273606</v>
      </c>
      <c r="CH55" s="24">
        <f ca="1">CG55+B61*('Trial 6'!CG35-CG55)/Inputs!B35/12</f>
        <v>905365.60816833074</v>
      </c>
      <c r="CI55" s="24">
        <f ca="1">CH55+B61*('Trial 6'!CH35-CH55)/Inputs!B35/12</f>
        <v>905029.88023424649</v>
      </c>
      <c r="CJ55" s="24">
        <f ca="1">CI55+B61*('Trial 6'!CI35-CI55)/Inputs!B35/12</f>
        <v>904505.63225929881</v>
      </c>
      <c r="CK55" s="24">
        <f ca="1">CJ55+B61*('Trial 6'!CJ35-CJ55)/Inputs!B35/12</f>
        <v>904046.79189831251</v>
      </c>
      <c r="CL55" s="24">
        <f ca="1">CK55+B61*('Trial 6'!CK35-CK55)/Inputs!B35/12</f>
        <v>903556.10090466973</v>
      </c>
      <c r="CM55" s="24">
        <f ca="1">CL55+B61*('Trial 6'!CL35-CL55)/Inputs!B35/12</f>
        <v>903115.00560765562</v>
      </c>
      <c r="CN55" s="25">
        <f t="shared" ca="1" si="6"/>
        <v>10865734.315030165</v>
      </c>
      <c r="CO55" s="24">
        <f ca="1">CM55+B61*('Trial 6'!CM35-CM55)/Inputs!B35/12</f>
        <v>902677.70642559149</v>
      </c>
      <c r="CP55" s="24">
        <f ca="1">CO55+B61*('Trial 6'!CO35-CO55)/Inputs!B35/12</f>
        <v>902279.27562269336</v>
      </c>
      <c r="CQ55" s="24">
        <f ca="1">CP55+B61*('Trial 6'!CP35-CP55)/Inputs!B35/12</f>
        <v>901958.73350992741</v>
      </c>
      <c r="CR55" s="24">
        <f ca="1">CQ55+B61*('Trial 6'!CQ35-CQ55)/Inputs!B35/12</f>
        <v>901515.84998084081</v>
      </c>
      <c r="CS55" s="24">
        <f ca="1">CR55+B61*('Trial 6'!CR35-CR55)/Inputs!B35/12</f>
        <v>901073.76025196479</v>
      </c>
      <c r="CT55" s="24">
        <f ca="1">CS55+B61*('Trial 6'!CS35-CS55)/Inputs!B35/12</f>
        <v>900740.5859115154</v>
      </c>
      <c r="CU55" s="24">
        <f ca="1">CT55+B61*('Trial 6'!CT35-CT55)/Inputs!B35/12</f>
        <v>900278.0506338469</v>
      </c>
      <c r="CV55" s="24">
        <f ca="1">CU55+B61*('Trial 6'!CU35-CU55)/Inputs!B35/12</f>
        <v>899790.48922368407</v>
      </c>
      <c r="CW55" s="24">
        <f ca="1">CV55+B61*('Trial 6'!CV35-CV55)/Inputs!B35/12</f>
        <v>899327.05536833522</v>
      </c>
      <c r="CX55" s="24">
        <f ca="1">CW55+B61*('Trial 6'!CW35-CW55)/Inputs!B35/12</f>
        <v>898924.43450010417</v>
      </c>
      <c r="CY55" s="24">
        <f ca="1">CX55+B61*('Trial 6'!CX35-CX55)/Inputs!B35/12</f>
        <v>898493.68385714991</v>
      </c>
      <c r="CZ55" s="24">
        <f ca="1">CY55+B61*('Trial 6'!CY35-CY55)/Inputs!B35/12</f>
        <v>897967.7432446531</v>
      </c>
      <c r="DA55" s="25">
        <f t="shared" ca="1" si="7"/>
        <v>10805027.368530307</v>
      </c>
      <c r="DB55" s="24">
        <f ca="1">CZ55+B61*('Trial 6'!CZ35-CZ55)/Inputs!B35/12</f>
        <v>897547.04509979603</v>
      </c>
      <c r="DC55" s="24">
        <f ca="1">DB55+B61*('Trial 6'!DB35-DB55)/Inputs!B35/12</f>
        <v>897119.71814929286</v>
      </c>
      <c r="DD55" s="24">
        <f ca="1">DC55+B61*('Trial 6'!DC35-DC55)/Inputs!B35/12</f>
        <v>896723.69267030596</v>
      </c>
      <c r="DE55" s="24">
        <f ca="1">DD55+B61*('Trial 6'!DD35-DD55)/Inputs!B35/12</f>
        <v>896295.54911922303</v>
      </c>
      <c r="DF55" s="24">
        <f ca="1">DE55+B61*('Trial 6'!DE35-DE55)/Inputs!B35/12</f>
        <v>895895.23745089164</v>
      </c>
      <c r="DG55" s="24">
        <f ca="1">DF55+B61*('Trial 6'!DF35-DF55)/Inputs!B35/12</f>
        <v>895529.98404251493</v>
      </c>
      <c r="DH55" s="24">
        <f ca="1">DG55+B61*('Trial 6'!DG35-DG55)/Inputs!B35/12</f>
        <v>895035.09238929953</v>
      </c>
      <c r="DI55" s="24">
        <f ca="1">DH55+B61*('Trial 6'!DH35-DH55)/Inputs!B35/12</f>
        <v>894571.59200594109</v>
      </c>
      <c r="DJ55" s="24">
        <f ca="1">DI55+B61*('Trial 6'!DI35-DI55)/Inputs!B35/12</f>
        <v>894179.26343939209</v>
      </c>
      <c r="DK55" s="24">
        <f ca="1">DJ55+B61*('Trial 6'!DJ35-DJ55)/Inputs!B35/12</f>
        <v>893730.28177608934</v>
      </c>
      <c r="DL55" s="24">
        <f ca="1">DK55+B61*('Trial 6'!DK35-DK55)/Inputs!B35/12</f>
        <v>893413.81285905954</v>
      </c>
      <c r="DM55" s="24">
        <f ca="1">DL55+B61*('Trial 6'!DL35-DL55)/Inputs!B35/12</f>
        <v>892989.89623678336</v>
      </c>
      <c r="DN55" s="25">
        <f t="shared" ca="1" si="8"/>
        <v>10743031.165238589</v>
      </c>
      <c r="DO55" s="24">
        <f ca="1">DM55+B61*('Trial 6'!DM35-DM55)/Inputs!B35/12</f>
        <v>892543.18148294243</v>
      </c>
      <c r="DP55" s="24">
        <f ca="1">DO55+B61*('Trial 6'!DO35-DO55)/Inputs!B35/12</f>
        <v>892056.5377616795</v>
      </c>
      <c r="DQ55" s="24">
        <f ca="1">DP55+B61*('Trial 6'!DP35-DP55)/Inputs!B35/12</f>
        <v>891624.52887959755</v>
      </c>
      <c r="DR55" s="24">
        <f ca="1">DQ55+B61*('Trial 6'!DQ35-DQ55)/Inputs!B35/12</f>
        <v>891065.56742412364</v>
      </c>
      <c r="DS55" s="24">
        <f ca="1">DR55+B61*('Trial 6'!DR35-DR55)/Inputs!B35/12</f>
        <v>890601.05767754349</v>
      </c>
      <c r="DT55" s="24">
        <f ca="1">DS55+B61*('Trial 6'!DS35-DS55)/Inputs!B35/12</f>
        <v>890127.69020442991</v>
      </c>
      <c r="DU55" s="24">
        <f ca="1">DT55+B61*('Trial 6'!DT35-DT55)/Inputs!B35/12</f>
        <v>889632.66346967476</v>
      </c>
      <c r="DV55" s="24">
        <f ca="1">DU55+B61*('Trial 6'!DU35-DU55)/Inputs!B35/12</f>
        <v>889078.60630775383</v>
      </c>
      <c r="DW55" s="24">
        <f ca="1">DV55+B61*('Trial 6'!DV35-DV55)/Inputs!B35/12</f>
        <v>888619.87790785893</v>
      </c>
      <c r="DX55" s="24">
        <f ca="1">DW55+B61*('Trial 6'!DW35-DW55)/Inputs!B35/12</f>
        <v>888093.01791007665</v>
      </c>
      <c r="DY55" s="24">
        <f ca="1">DX55+B61*('Trial 6'!DX35-DX55)/Inputs!B35/12</f>
        <v>887594.46440542361</v>
      </c>
      <c r="DZ55" s="24">
        <f ca="1">DY55+B61*('Trial 6'!DY35-DY55)/Inputs!B35/12</f>
        <v>887246.44176408241</v>
      </c>
      <c r="EA55" s="25">
        <f t="shared" ca="1" si="9"/>
        <v>10678283.635195186</v>
      </c>
      <c r="EB55" s="24">
        <f ca="1">DZ55+B61*('Trial 6'!DZ35-DZ55)/Inputs!B35/12</f>
        <v>886770.19025272818</v>
      </c>
      <c r="EC55" s="24">
        <f ca="1">EB55+B61*('Trial 6'!EB35-EB55)/Inputs!B35/12</f>
        <v>886338.15749566176</v>
      </c>
      <c r="ED55" s="24">
        <f ca="1">EC55+B61*('Trial 6'!EC35-EC55)/Inputs!B35/12</f>
        <v>885862.88740460004</v>
      </c>
      <c r="EE55" s="24">
        <f ca="1">ED55+B61*('Trial 6'!ED35-ED55)/Inputs!B35/12</f>
        <v>885433.47196364356</v>
      </c>
      <c r="EF55" s="24">
        <f ca="1">EE55+B61*('Trial 6'!EE35-EE55)/Inputs!B35/12</f>
        <v>885056.69782636128</v>
      </c>
      <c r="EG55" s="24">
        <f ca="1">EF55+B61*('Trial 6'!EF35-EF55)/Inputs!B35/12</f>
        <v>884638.15552870557</v>
      </c>
      <c r="EH55" s="24">
        <f ca="1">EG55+B61*('Trial 6'!EG35-EG55)/Inputs!B35/12</f>
        <v>884141.22873114864</v>
      </c>
      <c r="EI55" s="24">
        <f ca="1">EH55+B61*('Trial 6'!EH35-EH55)/Inputs!B35/12</f>
        <v>883751.25541887106</v>
      </c>
      <c r="EJ55" s="24">
        <f ca="1">EI55+B61*('Trial 6'!EI35-EI55)/Inputs!B35/12</f>
        <v>883379.80507950287</v>
      </c>
      <c r="EK55" s="24">
        <f ca="1">EJ55+B61*('Trial 6'!EJ35-EJ55)/Inputs!B35/12</f>
        <v>882923.58510444057</v>
      </c>
      <c r="EL55" s="24">
        <f ca="1">EK55+B61*('Trial 6'!EK35-EK55)/Inputs!B35/12</f>
        <v>882455.09164859552</v>
      </c>
      <c r="EM55" s="24">
        <f ca="1">EL55+B61*('Trial 6'!EL35-EL55)/Inputs!B35/12</f>
        <v>882090.7393855413</v>
      </c>
      <c r="EN55" s="25">
        <f t="shared" ca="1" si="10"/>
        <v>10612841.265839802</v>
      </c>
    </row>
    <row r="56" spans="1:144" ht="12.75" customHeight="1">
      <c r="A56" s="11" t="str">
        <f>Labels!B102</f>
        <v>Trial 07</v>
      </c>
      <c r="B56" s="24">
        <f>B8-B11+B61*0/Inputs!B35/12</f>
        <v>933333.33333333337</v>
      </c>
      <c r="C56" s="24">
        <f ca="1">B56+B61*('Trial 7'!B35-B56)/Inputs!B35/12</f>
        <v>933120.61897378915</v>
      </c>
      <c r="D56" s="24">
        <f ca="1">C56+B61*('Trial 7'!C35-C56)/Inputs!B35/12</f>
        <v>932849.76695425808</v>
      </c>
      <c r="E56" s="24">
        <f ca="1">D56+B61*('Trial 7'!D35-D56)/Inputs!B35/12</f>
        <v>932492.53239140718</v>
      </c>
      <c r="F56" s="24">
        <f ca="1">E56+B61*('Trial 7'!E35-E56)/Inputs!B35/12</f>
        <v>932096.65597104316</v>
      </c>
      <c r="G56" s="24">
        <f ca="1">F56+B61*('Trial 7'!F35-F56)/Inputs!B35/12</f>
        <v>931800.74697896768</v>
      </c>
      <c r="H56" s="24">
        <f ca="1">G56+B61*('Trial 7'!G35-G56)/Inputs!B35/12</f>
        <v>931581.81397382112</v>
      </c>
      <c r="I56" s="24">
        <f ca="1">H56+B61*('Trial 7'!H35-H56)/Inputs!B35/12</f>
        <v>931310.05149131268</v>
      </c>
      <c r="J56" s="24">
        <f ca="1">I56+B61*('Trial 7'!I35-I56)/Inputs!B35/12</f>
        <v>931041.90051230241</v>
      </c>
      <c r="K56" s="24">
        <f ca="1">J56+B61*('Trial 7'!J35-J56)/Inputs!B35/12</f>
        <v>930708.41167253361</v>
      </c>
      <c r="L56" s="24">
        <f ca="1">K56+B61*('Trial 7'!K35-K56)/Inputs!B35/12</f>
        <v>930487.76418836799</v>
      </c>
      <c r="M56" s="24">
        <f ca="1">L56+B61*('Trial 7'!L35-L56)/Inputs!B35/12</f>
        <v>930234.03310802288</v>
      </c>
      <c r="N56" s="25">
        <f t="shared" ca="1" si="0"/>
        <v>11181057.629549159</v>
      </c>
      <c r="O56" s="24">
        <f ca="1">M56+B61*('Trial 7'!M35-M56)/Inputs!B35/12</f>
        <v>929951.76506263076</v>
      </c>
      <c r="P56" s="24">
        <f ca="1">O56+B61*('Trial 7'!O35-O56)/Inputs!B35/12</f>
        <v>929679.3425900517</v>
      </c>
      <c r="Q56" s="24">
        <f ca="1">P56+B61*('Trial 7'!P35-P56)/Inputs!B35/12</f>
        <v>929380.31068581436</v>
      </c>
      <c r="R56" s="24">
        <f ca="1">Q56+B61*('Trial 7'!Q35-Q56)/Inputs!B35/12</f>
        <v>929192.65203804185</v>
      </c>
      <c r="S56" s="24">
        <f ca="1">R56+B61*('Trial 7'!R35-R56)/Inputs!B35/12</f>
        <v>929002.51572276396</v>
      </c>
      <c r="T56" s="24">
        <f ca="1">S56+B61*('Trial 7'!S35-S56)/Inputs!B35/12</f>
        <v>928693.59445466462</v>
      </c>
      <c r="U56" s="24">
        <f ca="1">T56+B61*('Trial 7'!T35-T56)/Inputs!B35/12</f>
        <v>928435.13817025395</v>
      </c>
      <c r="V56" s="24">
        <f ca="1">U56+B61*('Trial 7'!U35-U56)/Inputs!B35/12</f>
        <v>928149.37449600128</v>
      </c>
      <c r="W56" s="24">
        <f ca="1">V56+B61*('Trial 7'!V35-V56)/Inputs!B35/12</f>
        <v>927820.44502202503</v>
      </c>
      <c r="X56" s="24">
        <f ca="1">W56+B61*('Trial 7'!W35-W56)/Inputs!B35/12</f>
        <v>927589.04201023525</v>
      </c>
      <c r="Y56" s="24">
        <f ca="1">X56+B61*('Trial 7'!X35-X56)/Inputs!B35/12</f>
        <v>927208.99010325887</v>
      </c>
      <c r="Z56" s="24">
        <f ca="1">Y56+B61*('Trial 7'!Y35-Y56)/Inputs!B35/12</f>
        <v>926899.36314167094</v>
      </c>
      <c r="AA56" s="25">
        <f t="shared" ca="1" si="1"/>
        <v>11142002.533497414</v>
      </c>
      <c r="AB56" s="24">
        <f ca="1">Z56+B61*('Trial 7'!Z35-Z56)/Inputs!B35/12</f>
        <v>926576.49170836911</v>
      </c>
      <c r="AC56" s="24">
        <f ca="1">AB56+B61*('Trial 7'!AB35-AB56)/Inputs!B35/12</f>
        <v>926284.50630325684</v>
      </c>
      <c r="AD56" s="24">
        <f ca="1">AC56+B61*('Trial 7'!AC35-AC56)/Inputs!B35/12</f>
        <v>925961.4253330779</v>
      </c>
      <c r="AE56" s="24">
        <f ca="1">AD56+B61*('Trial 7'!AD35-AD56)/Inputs!B35/12</f>
        <v>925676.15841793967</v>
      </c>
      <c r="AF56" s="24">
        <f ca="1">AE56+B61*('Trial 7'!AE35-AE56)/Inputs!B35/12</f>
        <v>925304.61881447316</v>
      </c>
      <c r="AG56" s="24">
        <f ca="1">AF56+B61*('Trial 7'!AF35-AF56)/Inputs!B35/12</f>
        <v>924977.46528064588</v>
      </c>
      <c r="AH56" s="24">
        <f ca="1">AG56+B61*('Trial 7'!AG35-AG56)/Inputs!B35/12</f>
        <v>924621.36664016766</v>
      </c>
      <c r="AI56" s="24">
        <f ca="1">AH56+B61*('Trial 7'!AH35-AH56)/Inputs!B35/12</f>
        <v>924352.57268803916</v>
      </c>
      <c r="AJ56" s="24">
        <f ca="1">AI56+B61*('Trial 7'!AI35-AI56)/Inputs!B35/12</f>
        <v>924014.21900885808</v>
      </c>
      <c r="AK56" s="24">
        <f ca="1">AJ56+B61*('Trial 7'!AJ35-AJ56)/Inputs!B35/12</f>
        <v>923747.26244866254</v>
      </c>
      <c r="AL56" s="24">
        <f ca="1">AK56+B61*('Trial 7'!AK35-AK56)/Inputs!B35/12</f>
        <v>923487.38083242776</v>
      </c>
      <c r="AM56" s="24">
        <f ca="1">AL56+B61*('Trial 7'!AL35-AL56)/Inputs!B35/12</f>
        <v>923083.00648650574</v>
      </c>
      <c r="AN56" s="25">
        <f t="shared" ca="1" si="2"/>
        <v>11098086.473962422</v>
      </c>
      <c r="AO56" s="24">
        <f ca="1">AM56+B61*('Trial 7'!AM35-AM56)/Inputs!B35/12</f>
        <v>922714.92132645007</v>
      </c>
      <c r="AP56" s="24">
        <f ca="1">AO56+B61*('Trial 7'!AO35-AO56)/Inputs!B35/12</f>
        <v>922379.12956204556</v>
      </c>
      <c r="AQ56" s="24">
        <f ca="1">AP56+B61*('Trial 7'!AP35-AP56)/Inputs!B35/12</f>
        <v>922090.06076179352</v>
      </c>
      <c r="AR56" s="24">
        <f ca="1">AQ56+B61*('Trial 7'!AQ35-AQ56)/Inputs!B35/12</f>
        <v>921718.04911752278</v>
      </c>
      <c r="AS56" s="24">
        <f ca="1">AR56+B61*('Trial 7'!AR35-AR56)/Inputs!B35/12</f>
        <v>921314.55198523845</v>
      </c>
      <c r="AT56" s="24">
        <f ca="1">AS56+B61*('Trial 7'!AS35-AS56)/Inputs!B35/12</f>
        <v>920897.85062606528</v>
      </c>
      <c r="AU56" s="24">
        <f ca="1">AT56+B61*('Trial 7'!AT35-AT56)/Inputs!B35/12</f>
        <v>920508.6985131806</v>
      </c>
      <c r="AV56" s="24">
        <f ca="1">AU56+B61*('Trial 7'!AU35-AU56)/Inputs!B35/12</f>
        <v>920160.56585111353</v>
      </c>
      <c r="AW56" s="24">
        <f ca="1">AV56+B61*('Trial 7'!AV35-AV56)/Inputs!B35/12</f>
        <v>919696.38975997898</v>
      </c>
      <c r="AX56" s="24">
        <f ca="1">AW56+B61*('Trial 7'!AW35-AW56)/Inputs!B35/12</f>
        <v>919320.47260429768</v>
      </c>
      <c r="AY56" s="24">
        <f ca="1">AX56+B61*('Trial 7'!AX35-AX56)/Inputs!B35/12</f>
        <v>918970.74247471883</v>
      </c>
      <c r="AZ56" s="24">
        <f ca="1">AY56+B61*('Trial 7'!AY35-AY56)/Inputs!B35/12</f>
        <v>918709.66330998507</v>
      </c>
      <c r="BA56" s="25">
        <f t="shared" ca="1" si="3"/>
        <v>11048481.09589239</v>
      </c>
      <c r="BB56" s="24">
        <f ca="1">AZ56+B61*('Trial 7'!AZ35-AZ56)/Inputs!B35/12</f>
        <v>918378.75595311425</v>
      </c>
      <c r="BC56" s="24">
        <f ca="1">BB56+B61*('Trial 7'!BB35-BB56)/Inputs!B35/12</f>
        <v>918097.72945369629</v>
      </c>
      <c r="BD56" s="24">
        <f ca="1">BC56+B61*('Trial 7'!BC35-BC56)/Inputs!B35/12</f>
        <v>917720.40803222451</v>
      </c>
      <c r="BE56" s="24">
        <f ca="1">BD56+B61*('Trial 7'!BD35-BD56)/Inputs!B35/12</f>
        <v>917331.81787874398</v>
      </c>
      <c r="BF56" s="24">
        <f ca="1">BE56+B61*('Trial 7'!BE35-BE56)/Inputs!B35/12</f>
        <v>916870.50492946536</v>
      </c>
      <c r="BG56" s="24">
        <f ca="1">BF56+B61*('Trial 7'!BF35-BF56)/Inputs!B35/12</f>
        <v>916373.27887966018</v>
      </c>
      <c r="BH56" s="24">
        <f ca="1">BG56+B61*('Trial 7'!BG35-BG56)/Inputs!B35/12</f>
        <v>915911.52336006844</v>
      </c>
      <c r="BI56" s="24">
        <f ca="1">BH56+B61*('Trial 7'!BH35-BH56)/Inputs!B35/12</f>
        <v>915544.76433954656</v>
      </c>
      <c r="BJ56" s="24">
        <f ca="1">BI56+B61*('Trial 7'!BI35-BI56)/Inputs!B35/12</f>
        <v>915086.92983720172</v>
      </c>
      <c r="BK56" s="24">
        <f ca="1">BJ56+B61*('Trial 7'!BJ35-BJ56)/Inputs!B35/12</f>
        <v>914581.52896336978</v>
      </c>
      <c r="BL56" s="24">
        <f ca="1">BK56+B61*('Trial 7'!BK35-BK56)/Inputs!B35/12</f>
        <v>914292.39090070431</v>
      </c>
      <c r="BM56" s="24">
        <f ca="1">BL56+B61*('Trial 7'!BL35-BL56)/Inputs!B35/12</f>
        <v>913939.45344340033</v>
      </c>
      <c r="BN56" s="25">
        <f t="shared" ca="1" si="4"/>
        <v>10994129.085971197</v>
      </c>
      <c r="BO56" s="24">
        <f ca="1">BM56+B61*('Trial 7'!BM35-BM56)/Inputs!B35/12</f>
        <v>913630.45642452664</v>
      </c>
      <c r="BP56" s="24">
        <f ca="1">BO56+B61*('Trial 7'!BO35-BO56)/Inputs!B35/12</f>
        <v>913213.36473925109</v>
      </c>
      <c r="BQ56" s="24">
        <f ca="1">BP56+B61*('Trial 7'!BP35-BP56)/Inputs!B35/12</f>
        <v>912800.74062052811</v>
      </c>
      <c r="BR56" s="24">
        <f ca="1">BQ56+B61*('Trial 7'!BQ35-BQ56)/Inputs!B35/12</f>
        <v>912449.70115970389</v>
      </c>
      <c r="BS56" s="24">
        <f ca="1">BR56+B61*('Trial 7'!BR35-BR56)/Inputs!B35/12</f>
        <v>911939.16551444307</v>
      </c>
      <c r="BT56" s="24">
        <f ca="1">BS56+B61*('Trial 7'!BS35-BS56)/Inputs!B35/12</f>
        <v>911545.71191576996</v>
      </c>
      <c r="BU56" s="24">
        <f ca="1">BT56+B61*('Trial 7'!BT35-BT56)/Inputs!B35/12</f>
        <v>911181.3981639921</v>
      </c>
      <c r="BV56" s="24">
        <f ca="1">BU56+B61*('Trial 7'!BU35-BU56)/Inputs!B35/12</f>
        <v>910835.24673637375</v>
      </c>
      <c r="BW56" s="24">
        <f ca="1">BV56+B61*('Trial 7'!BV35-BV56)/Inputs!B35/12</f>
        <v>910403.61998950911</v>
      </c>
      <c r="BX56" s="24">
        <f ca="1">BW56+B61*('Trial 7'!BW35-BW56)/Inputs!B35/12</f>
        <v>910002.66946423519</v>
      </c>
      <c r="BY56" s="24">
        <f ca="1">BX56+B61*('Trial 7'!BX35-BX56)/Inputs!B35/12</f>
        <v>909584.605235258</v>
      </c>
      <c r="BZ56" s="24">
        <f ca="1">BY56+B61*('Trial 7'!BY35-BY56)/Inputs!B35/12</f>
        <v>909179.71901770018</v>
      </c>
      <c r="CA56" s="25">
        <f t="shared" ca="1" si="5"/>
        <v>10936766.39898129</v>
      </c>
      <c r="CB56" s="24">
        <f ca="1">BZ56+B61*('Trial 7'!BZ35-BZ56)/Inputs!B35/12</f>
        <v>908825.35477444029</v>
      </c>
      <c r="CC56" s="24">
        <f ca="1">CB56+B61*('Trial 7'!CB35-CB56)/Inputs!B35/12</f>
        <v>908468.20805875608</v>
      </c>
      <c r="CD56" s="24">
        <f ca="1">CC56+B61*('Trial 7'!CC35-CC56)/Inputs!B35/12</f>
        <v>908086.8120255433</v>
      </c>
      <c r="CE56" s="24">
        <f ca="1">CD56+B61*('Trial 7'!CD35-CD56)/Inputs!B35/12</f>
        <v>907613.50836637837</v>
      </c>
      <c r="CF56" s="24">
        <f ca="1">CE56+B61*('Trial 7'!CE35-CE56)/Inputs!B35/12</f>
        <v>907112.27240358759</v>
      </c>
      <c r="CG56" s="24">
        <f ca="1">CF56+B61*('Trial 7'!CF35-CF56)/Inputs!B35/12</f>
        <v>906635.24759984668</v>
      </c>
      <c r="CH56" s="24">
        <f ca="1">CG56+B61*('Trial 7'!CG35-CG56)/Inputs!B35/12</f>
        <v>906315.01520811021</v>
      </c>
      <c r="CI56" s="24">
        <f ca="1">CH56+B61*('Trial 7'!CH35-CH56)/Inputs!B35/12</f>
        <v>905967.78837814741</v>
      </c>
      <c r="CJ56" s="24">
        <f ca="1">CI56+B61*('Trial 7'!CI35-CI56)/Inputs!B35/12</f>
        <v>905641.2614981787</v>
      </c>
      <c r="CK56" s="24">
        <f ca="1">CJ56+B61*('Trial 7'!CJ35-CJ56)/Inputs!B35/12</f>
        <v>905239.03102933988</v>
      </c>
      <c r="CL56" s="24">
        <f ca="1">CK56+B61*('Trial 7'!CK35-CK56)/Inputs!B35/12</f>
        <v>904773.69470151572</v>
      </c>
      <c r="CM56" s="24">
        <f ca="1">CL56+B61*('Trial 7'!CL35-CL56)/Inputs!B35/12</f>
        <v>904381.74188978865</v>
      </c>
      <c r="CN56" s="25">
        <f t="shared" ca="1" si="6"/>
        <v>10879059.935933631</v>
      </c>
      <c r="CO56" s="24">
        <f ca="1">CM56+B61*('Trial 7'!CM35-CM56)/Inputs!B35/12</f>
        <v>903908.06607058574</v>
      </c>
      <c r="CP56" s="24">
        <f ca="1">CO56+B61*('Trial 7'!CO35-CO56)/Inputs!B35/12</f>
        <v>903388.70841141476</v>
      </c>
      <c r="CQ56" s="24">
        <f ca="1">CP56+B61*('Trial 7'!CP35-CP56)/Inputs!B35/12</f>
        <v>902984.5999117319</v>
      </c>
      <c r="CR56" s="24">
        <f ca="1">CQ56+B61*('Trial 7'!CQ35-CQ56)/Inputs!B35/12</f>
        <v>902561.06566902995</v>
      </c>
      <c r="CS56" s="24">
        <f ca="1">CR56+B61*('Trial 7'!CR35-CR56)/Inputs!B35/12</f>
        <v>902108.656720181</v>
      </c>
      <c r="CT56" s="24">
        <f ca="1">CS56+B61*('Trial 7'!CS35-CS56)/Inputs!B35/12</f>
        <v>901698.58731483226</v>
      </c>
      <c r="CU56" s="24">
        <f ca="1">CT56+B61*('Trial 7'!CT35-CT56)/Inputs!B35/12</f>
        <v>901314.68006794015</v>
      </c>
      <c r="CV56" s="24">
        <f ca="1">CU56+B61*('Trial 7'!CU35-CU56)/Inputs!B35/12</f>
        <v>900784.00878382532</v>
      </c>
      <c r="CW56" s="24">
        <f ca="1">CV56+B61*('Trial 7'!CV35-CV56)/Inputs!B35/12</f>
        <v>900310.80435833777</v>
      </c>
      <c r="CX56" s="24">
        <f ca="1">CW56+B61*('Trial 7'!CW35-CW56)/Inputs!B35/12</f>
        <v>899873.87711550773</v>
      </c>
      <c r="CY56" s="24">
        <f ca="1">CX56+B61*('Trial 7'!CX35-CX56)/Inputs!B35/12</f>
        <v>899526.50661088305</v>
      </c>
      <c r="CZ56" s="24">
        <f ca="1">CY56+B61*('Trial 7'!CY35-CY56)/Inputs!B35/12</f>
        <v>899127.08616793249</v>
      </c>
      <c r="DA56" s="25">
        <f t="shared" ca="1" si="7"/>
        <v>10817586.647202205</v>
      </c>
      <c r="DB56" s="24">
        <f ca="1">CZ56+B61*('Trial 7'!CZ35-CZ56)/Inputs!B35/12</f>
        <v>898713.83219829528</v>
      </c>
      <c r="DC56" s="24">
        <f ca="1">DB56+B61*('Trial 7'!DB35-DB56)/Inputs!B35/12</f>
        <v>898242.70025781356</v>
      </c>
      <c r="DD56" s="24">
        <f ca="1">DC56+B61*('Trial 7'!DC35-DC56)/Inputs!B35/12</f>
        <v>897799.23984560871</v>
      </c>
      <c r="DE56" s="24">
        <f ca="1">DD56+B61*('Trial 7'!DD35-DD56)/Inputs!B35/12</f>
        <v>897440.59632485663</v>
      </c>
      <c r="DF56" s="24">
        <f ca="1">DE56+B61*('Trial 7'!DE35-DE56)/Inputs!B35/12</f>
        <v>897010.3395832266</v>
      </c>
      <c r="DG56" s="24">
        <f ca="1">DF56+B61*('Trial 7'!DF35-DF56)/Inputs!B35/12</f>
        <v>896617.50065369101</v>
      </c>
      <c r="DH56" s="24">
        <f ca="1">DG56+B61*('Trial 7'!DG35-DG56)/Inputs!B35/12</f>
        <v>896088.55341784144</v>
      </c>
      <c r="DI56" s="24">
        <f ca="1">DH56+B61*('Trial 7'!DH35-DH56)/Inputs!B35/12</f>
        <v>895643.43346063432</v>
      </c>
      <c r="DJ56" s="24">
        <f ca="1">DI56+B61*('Trial 7'!DI35-DI56)/Inputs!B35/12</f>
        <v>895244.94783063408</v>
      </c>
      <c r="DK56" s="24">
        <f ca="1">DJ56+B61*('Trial 7'!DJ35-DJ56)/Inputs!B35/12</f>
        <v>894920.31823739596</v>
      </c>
      <c r="DL56" s="24">
        <f ca="1">DK56+B61*('Trial 7'!DK35-DK56)/Inputs!B35/12</f>
        <v>894549.52422726131</v>
      </c>
      <c r="DM56" s="24">
        <f ca="1">DL56+B61*('Trial 7'!DL35-DL56)/Inputs!B35/12</f>
        <v>894222.67132126447</v>
      </c>
      <c r="DN56" s="25">
        <f t="shared" ca="1" si="8"/>
        <v>10756493.657358523</v>
      </c>
      <c r="DO56" s="24">
        <f ca="1">DM56+B61*('Trial 7'!DM35-DM56)/Inputs!B35/12</f>
        <v>893744.81720261881</v>
      </c>
      <c r="DP56" s="24">
        <f ca="1">DO56+B61*('Trial 7'!DO35-DO56)/Inputs!B35/12</f>
        <v>893403.92570586607</v>
      </c>
      <c r="DQ56" s="24">
        <f ca="1">DP56+B61*('Trial 7'!DP35-DP56)/Inputs!B35/12</f>
        <v>892916.58988670306</v>
      </c>
      <c r="DR56" s="24">
        <f ca="1">DQ56+B61*('Trial 7'!DQ35-DQ56)/Inputs!B35/12</f>
        <v>892375.80623402388</v>
      </c>
      <c r="DS56" s="24">
        <f ca="1">DR56+B61*('Trial 7'!DR35-DR56)/Inputs!B35/12</f>
        <v>891998.32414147083</v>
      </c>
      <c r="DT56" s="24">
        <f ca="1">DS56+B61*('Trial 7'!DS35-DS56)/Inputs!B35/12</f>
        <v>891674.56290239363</v>
      </c>
      <c r="DU56" s="24">
        <f ca="1">DT56+B61*('Trial 7'!DT35-DT56)/Inputs!B35/12</f>
        <v>891247.07730232668</v>
      </c>
      <c r="DV56" s="24">
        <f ca="1">DU56+B61*('Trial 7'!DU35-DU56)/Inputs!B35/12</f>
        <v>890777.46654918522</v>
      </c>
      <c r="DW56" s="24">
        <f ca="1">DV56+B61*('Trial 7'!DV35-DV56)/Inputs!B35/12</f>
        <v>890234.93313567119</v>
      </c>
      <c r="DX56" s="24">
        <f ca="1">DW56+B61*('Trial 7'!DW35-DW56)/Inputs!B35/12</f>
        <v>889904.24316521827</v>
      </c>
      <c r="DY56" s="24">
        <f ca="1">DX56+B61*('Trial 7'!DX35-DX56)/Inputs!B35/12</f>
        <v>889488.63857779943</v>
      </c>
      <c r="DZ56" s="24">
        <f ca="1">DY56+B61*('Trial 7'!DY35-DY56)/Inputs!B35/12</f>
        <v>889158.74189695402</v>
      </c>
      <c r="EA56" s="25">
        <f t="shared" ca="1" si="9"/>
        <v>10696925.126700232</v>
      </c>
      <c r="EB56" s="24">
        <f ca="1">DZ56+B61*('Trial 7'!DZ35-DZ56)/Inputs!B35/12</f>
        <v>888693.03169784136</v>
      </c>
      <c r="EC56" s="24">
        <f ca="1">EB56+B61*('Trial 7'!EB35-EB56)/Inputs!B35/12</f>
        <v>888190.43994963553</v>
      </c>
      <c r="ED56" s="24">
        <f ca="1">EC56+B61*('Trial 7'!EC35-EC56)/Inputs!B35/12</f>
        <v>887784.01098790346</v>
      </c>
      <c r="EE56" s="24">
        <f ca="1">ED56+B61*('Trial 7'!ED35-ED56)/Inputs!B35/12</f>
        <v>887442.48643887381</v>
      </c>
      <c r="EF56" s="24">
        <f ca="1">EE56+B61*('Trial 7'!EE35-EE56)/Inputs!B35/12</f>
        <v>886983.48354867357</v>
      </c>
      <c r="EG56" s="24">
        <f ca="1">EF56+B61*('Trial 7'!EF35-EF56)/Inputs!B35/12</f>
        <v>886632.99118957506</v>
      </c>
      <c r="EH56" s="24">
        <f ca="1">EG56+B61*('Trial 7'!EG35-EG56)/Inputs!B35/12</f>
        <v>886234.37202919892</v>
      </c>
      <c r="EI56" s="24">
        <f ca="1">EH56+B61*('Trial 7'!EH35-EH56)/Inputs!B35/12</f>
        <v>885853.54213914857</v>
      </c>
      <c r="EJ56" s="24">
        <f ca="1">EI56+B61*('Trial 7'!EI35-EI56)/Inputs!B35/12</f>
        <v>885290.24587093864</v>
      </c>
      <c r="EK56" s="24">
        <f ca="1">EJ56+B61*('Trial 7'!EJ35-EJ56)/Inputs!B35/12</f>
        <v>884849.91958870587</v>
      </c>
      <c r="EL56" s="24">
        <f ca="1">EK56+B61*('Trial 7'!EK35-EK56)/Inputs!B35/12</f>
        <v>884413.57389404951</v>
      </c>
      <c r="EM56" s="24">
        <f ca="1">EL56+B61*('Trial 7'!EL35-EL56)/Inputs!B35/12</f>
        <v>883904.38035610283</v>
      </c>
      <c r="EN56" s="25">
        <f t="shared" ca="1" si="10"/>
        <v>10636272.477690648</v>
      </c>
    </row>
    <row r="57" spans="1:144" ht="12.75" customHeight="1">
      <c r="A57" s="11" t="str">
        <f>Labels!B103</f>
        <v>Trial 08</v>
      </c>
      <c r="B57" s="24">
        <f>B8-B11+B61*0/Inputs!B35/12</f>
        <v>933333.33333333337</v>
      </c>
      <c r="C57" s="24">
        <f ca="1">B57+B61*('Trial 8'!B35-B57)/Inputs!B35/12</f>
        <v>933059.33140075929</v>
      </c>
      <c r="D57" s="24">
        <f ca="1">C57+B61*('Trial 8'!C35-C57)/Inputs!B35/12</f>
        <v>932802.60163021612</v>
      </c>
      <c r="E57" s="24">
        <f ca="1">D57+B61*('Trial 8'!D35-D57)/Inputs!B35/12</f>
        <v>932580.30254842446</v>
      </c>
      <c r="F57" s="24">
        <f ca="1">E57+B61*('Trial 8'!E35-E57)/Inputs!B35/12</f>
        <v>932266.26141990616</v>
      </c>
      <c r="G57" s="24">
        <f ca="1">F57+B61*('Trial 8'!F35-F57)/Inputs!B35/12</f>
        <v>931948.5578043717</v>
      </c>
      <c r="H57" s="24">
        <f ca="1">G57+B61*('Trial 8'!G35-G57)/Inputs!B35/12</f>
        <v>931620.55241676862</v>
      </c>
      <c r="I57" s="24">
        <f ca="1">H57+B61*('Trial 8'!H35-H57)/Inputs!B35/12</f>
        <v>931371.57825676864</v>
      </c>
      <c r="J57" s="24">
        <f ca="1">I57+B61*('Trial 8'!I35-I57)/Inputs!B35/12</f>
        <v>931059.44652799726</v>
      </c>
      <c r="K57" s="24">
        <f ca="1">J57+B61*('Trial 8'!J35-J57)/Inputs!B35/12</f>
        <v>930857.0207818941</v>
      </c>
      <c r="L57" s="24">
        <f ca="1">K57+B61*('Trial 8'!K35-K57)/Inputs!B35/12</f>
        <v>930536.30738742661</v>
      </c>
      <c r="M57" s="24">
        <f ca="1">L57+B61*('Trial 8'!L35-L57)/Inputs!B35/12</f>
        <v>930213.0629889312</v>
      </c>
      <c r="N57" s="25">
        <f t="shared" ca="1" si="0"/>
        <v>11181648.356496796</v>
      </c>
      <c r="O57" s="24">
        <f ca="1">M57+B61*('Trial 8'!M35-M57)/Inputs!B35/12</f>
        <v>929940.61330175225</v>
      </c>
      <c r="P57" s="24">
        <f ca="1">O57+B61*('Trial 8'!O35-O57)/Inputs!B35/12</f>
        <v>929576.8025109407</v>
      </c>
      <c r="Q57" s="24">
        <f ca="1">P57+B61*('Trial 8'!P35-P57)/Inputs!B35/12</f>
        <v>929319.38541958749</v>
      </c>
      <c r="R57" s="24">
        <f ca="1">Q57+B61*('Trial 8'!Q35-Q57)/Inputs!B35/12</f>
        <v>928920.03524949378</v>
      </c>
      <c r="S57" s="24">
        <f ca="1">R57+B61*('Trial 8'!R35-R57)/Inputs!B35/12</f>
        <v>928666.83626561891</v>
      </c>
      <c r="T57" s="24">
        <f ca="1">S57+B61*('Trial 8'!S35-S57)/Inputs!B35/12</f>
        <v>928355.00128465355</v>
      </c>
      <c r="U57" s="24">
        <f ca="1">T57+B61*('Trial 8'!T35-T57)/Inputs!B35/12</f>
        <v>928103.35106193437</v>
      </c>
      <c r="V57" s="24">
        <f ca="1">U57+B61*('Trial 8'!U35-U57)/Inputs!B35/12</f>
        <v>927787.62449761666</v>
      </c>
      <c r="W57" s="24">
        <f ca="1">V57+B61*('Trial 8'!V35-V57)/Inputs!B35/12</f>
        <v>927503.76028423372</v>
      </c>
      <c r="X57" s="24">
        <f ca="1">W57+B61*('Trial 8'!W35-W57)/Inputs!B35/12</f>
        <v>927179.52205130656</v>
      </c>
      <c r="Y57" s="24">
        <f ca="1">X57+B61*('Trial 8'!X35-X57)/Inputs!B35/12</f>
        <v>926795.58912752045</v>
      </c>
      <c r="Z57" s="24">
        <f ca="1">Y57+B61*('Trial 8'!Y35-Y57)/Inputs!B35/12</f>
        <v>926474.02417728573</v>
      </c>
      <c r="AA57" s="25">
        <f t="shared" ca="1" si="1"/>
        <v>11138622.545231944</v>
      </c>
      <c r="AB57" s="24">
        <f ca="1">Z57+B61*('Trial 8'!Z35-Z57)/Inputs!B35/12</f>
        <v>926142.53050160594</v>
      </c>
      <c r="AC57" s="24">
        <f ca="1">AB57+B61*('Trial 8'!AB35-AB57)/Inputs!B35/12</f>
        <v>925827.53025604435</v>
      </c>
      <c r="AD57" s="24">
        <f ca="1">AC57+B61*('Trial 8'!AC35-AC57)/Inputs!B35/12</f>
        <v>925483.74774248316</v>
      </c>
      <c r="AE57" s="24">
        <f ca="1">AD57+B61*('Trial 8'!AD35-AD57)/Inputs!B35/12</f>
        <v>925072.95635491144</v>
      </c>
      <c r="AF57" s="24">
        <f ca="1">AE57+B61*('Trial 8'!AE35-AE57)/Inputs!B35/12</f>
        <v>924756.64528900012</v>
      </c>
      <c r="AG57" s="24">
        <f ca="1">AF57+B61*('Trial 8'!AF35-AF57)/Inputs!B35/12</f>
        <v>924465.03006251832</v>
      </c>
      <c r="AH57" s="24">
        <f ca="1">AG57+B61*('Trial 8'!AG35-AG57)/Inputs!B35/12</f>
        <v>924077.49714278674</v>
      </c>
      <c r="AI57" s="24">
        <f ca="1">AH57+B61*('Trial 8'!AH35-AH57)/Inputs!B35/12</f>
        <v>923739.83299544652</v>
      </c>
      <c r="AJ57" s="24">
        <f ca="1">AI57+B61*('Trial 8'!AI35-AI57)/Inputs!B35/12</f>
        <v>923383.43909509352</v>
      </c>
      <c r="AK57" s="24">
        <f ca="1">AJ57+B61*('Trial 8'!AJ35-AJ57)/Inputs!B35/12</f>
        <v>923070.83127621317</v>
      </c>
      <c r="AL57" s="24">
        <f ca="1">AK57+B61*('Trial 8'!AK35-AK57)/Inputs!B35/12</f>
        <v>922793.71481950954</v>
      </c>
      <c r="AM57" s="24">
        <f ca="1">AL57+B61*('Trial 8'!AL35-AL57)/Inputs!B35/12</f>
        <v>922488.87609670579</v>
      </c>
      <c r="AN57" s="25">
        <f t="shared" ca="1" si="2"/>
        <v>11091302.631632319</v>
      </c>
      <c r="AO57" s="24">
        <f ca="1">AM57+B61*('Trial 8'!AM35-AM57)/Inputs!B35/12</f>
        <v>922217.90105075936</v>
      </c>
      <c r="AP57" s="24">
        <f ca="1">AO57+B61*('Trial 8'!AO35-AO57)/Inputs!B35/12</f>
        <v>921813.21149259002</v>
      </c>
      <c r="AQ57" s="24">
        <f ca="1">AP57+B61*('Trial 8'!AP35-AP57)/Inputs!B35/12</f>
        <v>921438.34324519825</v>
      </c>
      <c r="AR57" s="24">
        <f ca="1">AQ57+B61*('Trial 8'!AQ35-AQ57)/Inputs!B35/12</f>
        <v>921092.6761044818</v>
      </c>
      <c r="AS57" s="24">
        <f ca="1">AR57+B61*('Trial 8'!AR35-AR57)/Inputs!B35/12</f>
        <v>920651.80470271595</v>
      </c>
      <c r="AT57" s="24">
        <f ca="1">AS57+B61*('Trial 8'!AS35-AS57)/Inputs!B35/12</f>
        <v>920289.14635488915</v>
      </c>
      <c r="AU57" s="24">
        <f ca="1">AT57+B61*('Trial 8'!AT35-AT57)/Inputs!B35/12</f>
        <v>919948.54487124796</v>
      </c>
      <c r="AV57" s="24">
        <f ca="1">AU57+B61*('Trial 8'!AU35-AU57)/Inputs!B35/12</f>
        <v>919675.76998414972</v>
      </c>
      <c r="AW57" s="24">
        <f ca="1">AV57+B61*('Trial 8'!AV35-AV57)/Inputs!B35/12</f>
        <v>919205.81541183149</v>
      </c>
      <c r="AX57" s="24">
        <f ca="1">AW57+B61*('Trial 8'!AW35-AW57)/Inputs!B35/12</f>
        <v>918939.78087786515</v>
      </c>
      <c r="AY57" s="24">
        <f ca="1">AX57+B61*('Trial 8'!AX35-AX57)/Inputs!B35/12</f>
        <v>918461.32725769328</v>
      </c>
      <c r="AZ57" s="24">
        <f ca="1">AY57+B61*('Trial 8'!AY35-AY57)/Inputs!B35/12</f>
        <v>918033.47536454059</v>
      </c>
      <c r="BA57" s="25">
        <f t="shared" ca="1" si="3"/>
        <v>11041767.796717962</v>
      </c>
      <c r="BB57" s="24">
        <f ca="1">AZ57+B61*('Trial 8'!AZ35-AZ57)/Inputs!B35/12</f>
        <v>917596.58866031806</v>
      </c>
      <c r="BC57" s="24">
        <f ca="1">BB57+B61*('Trial 8'!BB35-BB57)/Inputs!B35/12</f>
        <v>917297.26231235045</v>
      </c>
      <c r="BD57" s="24">
        <f ca="1">BC57+B61*('Trial 8'!BC35-BC57)/Inputs!B35/12</f>
        <v>916832.24264089565</v>
      </c>
      <c r="BE57" s="24">
        <f ca="1">BD57+B61*('Trial 8'!BD35-BD57)/Inputs!B35/12</f>
        <v>916424.92642767658</v>
      </c>
      <c r="BF57" s="24">
        <f ca="1">BE57+B61*('Trial 8'!BE35-BE57)/Inputs!B35/12</f>
        <v>916037.19487648259</v>
      </c>
      <c r="BG57" s="24">
        <f ca="1">BF57+B61*('Trial 8'!BF35-BF57)/Inputs!B35/12</f>
        <v>915665.94831754873</v>
      </c>
      <c r="BH57" s="24">
        <f ca="1">BG57+B61*('Trial 8'!BG35-BG57)/Inputs!B35/12</f>
        <v>915234.38780542603</v>
      </c>
      <c r="BI57" s="24">
        <f ca="1">BH57+B61*('Trial 8'!BH35-BH57)/Inputs!B35/12</f>
        <v>914855.6146130102</v>
      </c>
      <c r="BJ57" s="24">
        <f ca="1">BI57+B61*('Trial 8'!BI35-BI57)/Inputs!B35/12</f>
        <v>914492.63903658418</v>
      </c>
      <c r="BK57" s="24">
        <f ca="1">BJ57+B61*('Trial 8'!BJ35-BJ57)/Inputs!B35/12</f>
        <v>913992.90927889105</v>
      </c>
      <c r="BL57" s="24">
        <f ca="1">BK57+B61*('Trial 8'!BK35-BK57)/Inputs!B35/12</f>
        <v>913638.23321768362</v>
      </c>
      <c r="BM57" s="24">
        <f ca="1">BL57+B61*('Trial 8'!BL35-BL57)/Inputs!B35/12</f>
        <v>913276.23944952723</v>
      </c>
      <c r="BN57" s="25">
        <f t="shared" ca="1" si="4"/>
        <v>10985344.186636392</v>
      </c>
      <c r="BO57" s="24">
        <f ca="1">BM57+B61*('Trial 8'!BM35-BM57)/Inputs!B35/12</f>
        <v>912766.36635240365</v>
      </c>
      <c r="BP57" s="24">
        <f ca="1">BO57+B61*('Trial 8'!BO35-BO57)/Inputs!B35/12</f>
        <v>912271.27603120368</v>
      </c>
      <c r="BQ57" s="24">
        <f ca="1">BP57+B61*('Trial 8'!BP35-BP57)/Inputs!B35/12</f>
        <v>911803.04714894062</v>
      </c>
      <c r="BR57" s="24">
        <f ca="1">BQ57+B61*('Trial 8'!BQ35-BQ57)/Inputs!B35/12</f>
        <v>911376.94550339563</v>
      </c>
      <c r="BS57" s="24">
        <f ca="1">BR57+B61*('Trial 8'!BR35-BR57)/Inputs!B35/12</f>
        <v>911024.09374556504</v>
      </c>
      <c r="BT57" s="24">
        <f ca="1">BS57+B61*('Trial 8'!BS35-BS57)/Inputs!B35/12</f>
        <v>910612.74857383699</v>
      </c>
      <c r="BU57" s="24">
        <f ca="1">BT57+B61*('Trial 8'!BT35-BT57)/Inputs!B35/12</f>
        <v>910315.13958722365</v>
      </c>
      <c r="BV57" s="24">
        <f ca="1">BU57+B61*('Trial 8'!BU35-BU57)/Inputs!B35/12</f>
        <v>909860.28848201339</v>
      </c>
      <c r="BW57" s="24">
        <f ca="1">BV57+B61*('Trial 8'!BV35-BV57)/Inputs!B35/12</f>
        <v>909335.27149226994</v>
      </c>
      <c r="BX57" s="24">
        <f ca="1">BW57+B61*('Trial 8'!BW35-BW57)/Inputs!B35/12</f>
        <v>908914.75435059809</v>
      </c>
      <c r="BY57" s="24">
        <f ca="1">BX57+B61*('Trial 8'!BX35-BX57)/Inputs!B35/12</f>
        <v>908503.65085932985</v>
      </c>
      <c r="BZ57" s="24">
        <f ca="1">BY57+B61*('Trial 8'!BY35-BY57)/Inputs!B35/12</f>
        <v>908103.27337633423</v>
      </c>
      <c r="CA57" s="25">
        <f t="shared" ca="1" si="5"/>
        <v>10924886.855503114</v>
      </c>
      <c r="CB57" s="24">
        <f ca="1">BZ57+B61*('Trial 8'!BZ35-BZ57)/Inputs!B35/12</f>
        <v>907669.52894028567</v>
      </c>
      <c r="CC57" s="24">
        <f ca="1">CB57+B61*('Trial 8'!CB35-CB57)/Inputs!B35/12</f>
        <v>907149.42000284302</v>
      </c>
      <c r="CD57" s="24">
        <f ca="1">CC57+B61*('Trial 8'!CC35-CC57)/Inputs!B35/12</f>
        <v>906724.3949825184</v>
      </c>
      <c r="CE57" s="24">
        <f ca="1">CD57+B61*('Trial 8'!CD35-CD57)/Inputs!B35/12</f>
        <v>906401.24231448106</v>
      </c>
      <c r="CF57" s="24">
        <f ca="1">CE57+B61*('Trial 8'!CE35-CE57)/Inputs!B35/12</f>
        <v>905890.47762171389</v>
      </c>
      <c r="CG57" s="24">
        <f ca="1">CF57+B61*('Trial 8'!CF35-CF57)/Inputs!B35/12</f>
        <v>905476.21381673892</v>
      </c>
      <c r="CH57" s="24">
        <f ca="1">CG57+B61*('Trial 8'!CG35-CG57)/Inputs!B35/12</f>
        <v>905022.10439827945</v>
      </c>
      <c r="CI57" s="24">
        <f ca="1">CH57+B61*('Trial 8'!CH35-CH57)/Inputs!B35/12</f>
        <v>904551.78675133514</v>
      </c>
      <c r="CJ57" s="24">
        <f ca="1">CI57+B61*('Trial 8'!CI35-CI57)/Inputs!B35/12</f>
        <v>904160.8466616167</v>
      </c>
      <c r="CK57" s="24">
        <f ca="1">CJ57+B61*('Trial 8'!CJ35-CJ57)/Inputs!B35/12</f>
        <v>903675.32746814657</v>
      </c>
      <c r="CL57" s="24">
        <f ca="1">CK57+B61*('Trial 8'!CK35-CK57)/Inputs!B35/12</f>
        <v>903266.87332065019</v>
      </c>
      <c r="CM57" s="24">
        <f ca="1">CL57+B61*('Trial 8'!CL35-CL57)/Inputs!B35/12</f>
        <v>902850.11396227346</v>
      </c>
      <c r="CN57" s="25">
        <f t="shared" ca="1" si="6"/>
        <v>10862838.330240883</v>
      </c>
      <c r="CO57" s="24">
        <f ca="1">CM57+B61*('Trial 8'!CM35-CM57)/Inputs!B35/12</f>
        <v>902359.78236868349</v>
      </c>
      <c r="CP57" s="24">
        <f ca="1">CO57+B61*('Trial 8'!CO35-CO57)/Inputs!B35/12</f>
        <v>901874.62851393246</v>
      </c>
      <c r="CQ57" s="24">
        <f ca="1">CP57+B61*('Trial 8'!CP35-CP57)/Inputs!B35/12</f>
        <v>901374.93622614222</v>
      </c>
      <c r="CR57" s="24">
        <f ca="1">CQ57+B61*('Trial 8'!CQ35-CQ57)/Inputs!B35/12</f>
        <v>900950.36726889887</v>
      </c>
      <c r="CS57" s="24">
        <f ca="1">CR57+B61*('Trial 8'!CR35-CR57)/Inputs!B35/12</f>
        <v>900556.75301585381</v>
      </c>
      <c r="CT57" s="24">
        <f ca="1">CS57+B61*('Trial 8'!CS35-CS57)/Inputs!B35/12</f>
        <v>900087.14277372148</v>
      </c>
      <c r="CU57" s="24">
        <f ca="1">CT57+B61*('Trial 8'!CT35-CT57)/Inputs!B35/12</f>
        <v>899589.64860630245</v>
      </c>
      <c r="CV57" s="24">
        <f ca="1">CU57+B61*('Trial 8'!CU35-CU57)/Inputs!B35/12</f>
        <v>899217.33820343332</v>
      </c>
      <c r="CW57" s="24">
        <f ca="1">CV57+B61*('Trial 8'!CV35-CV57)/Inputs!B35/12</f>
        <v>898717.22290707799</v>
      </c>
      <c r="CX57" s="24">
        <f ca="1">CW57+B61*('Trial 8'!CW35-CW57)/Inputs!B35/12</f>
        <v>898332.73987040727</v>
      </c>
      <c r="CY57" s="24">
        <f ca="1">CX57+B61*('Trial 8'!CX35-CX57)/Inputs!B35/12</f>
        <v>897923.07505401259</v>
      </c>
      <c r="CZ57" s="24">
        <f ca="1">CY57+B61*('Trial 8'!CY35-CY57)/Inputs!B35/12</f>
        <v>897449.03265622642</v>
      </c>
      <c r="DA57" s="25">
        <f t="shared" ca="1" si="7"/>
        <v>10798432.66746469</v>
      </c>
      <c r="DB57" s="24">
        <f ca="1">CZ57+B61*('Trial 8'!CZ35-CZ57)/Inputs!B35/12</f>
        <v>896968.52874830295</v>
      </c>
      <c r="DC57" s="24">
        <f ca="1">DB57+B61*('Trial 8'!DB35-DB57)/Inputs!B35/12</f>
        <v>896486.289148401</v>
      </c>
      <c r="DD57" s="24">
        <f ca="1">DC57+B61*('Trial 8'!DC35-DC57)/Inputs!B35/12</f>
        <v>896039.47797736409</v>
      </c>
      <c r="DE57" s="24">
        <f ca="1">DD57+B61*('Trial 8'!DD35-DD57)/Inputs!B35/12</f>
        <v>895554.85823383741</v>
      </c>
      <c r="DF57" s="24">
        <f ca="1">DE57+B61*('Trial 8'!DE35-DE57)/Inputs!B35/12</f>
        <v>895059.61396925605</v>
      </c>
      <c r="DG57" s="24">
        <f ca="1">DF57+B61*('Trial 8'!DF35-DF57)/Inputs!B35/12</f>
        <v>894634.97137131076</v>
      </c>
      <c r="DH57" s="24">
        <f ca="1">DG57+B61*('Trial 8'!DG35-DG57)/Inputs!B35/12</f>
        <v>894111.33405539044</v>
      </c>
      <c r="DI57" s="24">
        <f ca="1">DH57+B61*('Trial 8'!DH35-DH57)/Inputs!B35/12</f>
        <v>893627.32165926613</v>
      </c>
      <c r="DJ57" s="24">
        <f ca="1">DI57+B61*('Trial 8'!DI35-DI57)/Inputs!B35/12</f>
        <v>893094.43015542405</v>
      </c>
      <c r="DK57" s="24">
        <f ca="1">DJ57+B61*('Trial 8'!DJ35-DJ57)/Inputs!B35/12</f>
        <v>892737.28848892928</v>
      </c>
      <c r="DL57" s="24">
        <f ca="1">DK57+B61*('Trial 8'!DK35-DK57)/Inputs!B35/12</f>
        <v>892381.64263033122</v>
      </c>
      <c r="DM57" s="24">
        <f ca="1">DL57+B61*('Trial 8'!DL35-DL57)/Inputs!B35/12</f>
        <v>891921.52726584009</v>
      </c>
      <c r="DN57" s="25">
        <f t="shared" ca="1" si="8"/>
        <v>10732617.283703653</v>
      </c>
      <c r="DO57" s="24">
        <f ca="1">DM57+B61*('Trial 8'!DM35-DM57)/Inputs!B35/12</f>
        <v>891464.44954634144</v>
      </c>
      <c r="DP57" s="24">
        <f ca="1">DO57+B61*('Trial 8'!DO35-DO57)/Inputs!B35/12</f>
        <v>891089.86809329956</v>
      </c>
      <c r="DQ57" s="24">
        <f ca="1">DP57+B61*('Trial 8'!DP35-DP57)/Inputs!B35/12</f>
        <v>890680.48126269795</v>
      </c>
      <c r="DR57" s="24">
        <f ca="1">DQ57+B61*('Trial 8'!DQ35-DQ57)/Inputs!B35/12</f>
        <v>890240.96743409079</v>
      </c>
      <c r="DS57" s="24">
        <f ca="1">DR57+B61*('Trial 8'!DR35-DR57)/Inputs!B35/12</f>
        <v>889816.90919274755</v>
      </c>
      <c r="DT57" s="24">
        <f ca="1">DS57+B61*('Trial 8'!DS35-DS57)/Inputs!B35/12</f>
        <v>889494.67692973744</v>
      </c>
      <c r="DU57" s="24">
        <f ca="1">DT57+B61*('Trial 8'!DT35-DT57)/Inputs!B35/12</f>
        <v>889009.74173854582</v>
      </c>
      <c r="DV57" s="24">
        <f ca="1">DU57+B61*('Trial 8'!DU35-DU57)/Inputs!B35/12</f>
        <v>888622.56280375458</v>
      </c>
      <c r="DW57" s="24">
        <f ca="1">DV57+B61*('Trial 8'!DV35-DV57)/Inputs!B35/12</f>
        <v>888141.98797986459</v>
      </c>
      <c r="DX57" s="24">
        <f ca="1">DW57+B61*('Trial 8'!DW35-DW57)/Inputs!B35/12</f>
        <v>887696.29200995539</v>
      </c>
      <c r="DY57" s="24">
        <f ca="1">DX57+B61*('Trial 8'!DX35-DX57)/Inputs!B35/12</f>
        <v>887231.18214675796</v>
      </c>
      <c r="DZ57" s="24">
        <f ca="1">DY57+B61*('Trial 8'!DY35-DY57)/Inputs!B35/12</f>
        <v>886755.37887200434</v>
      </c>
      <c r="EA57" s="25">
        <f t="shared" ca="1" si="9"/>
        <v>10670244.498009797</v>
      </c>
      <c r="EB57" s="24">
        <f ca="1">DZ57+B61*('Trial 8'!DZ35-DZ57)/Inputs!B35/12</f>
        <v>886295.8549691604</v>
      </c>
      <c r="EC57" s="24">
        <f ca="1">EB57+B61*('Trial 8'!EB35-EB57)/Inputs!B35/12</f>
        <v>885816.21507066756</v>
      </c>
      <c r="ED57" s="24">
        <f ca="1">EC57+B61*('Trial 8'!EC35-EC57)/Inputs!B35/12</f>
        <v>885325.17307938391</v>
      </c>
      <c r="EE57" s="24">
        <f ca="1">ED57+B61*('Trial 8'!ED35-ED57)/Inputs!B35/12</f>
        <v>884817.24024205178</v>
      </c>
      <c r="EF57" s="24">
        <f ca="1">EE57+B61*('Trial 8'!EE35-EE57)/Inputs!B35/12</f>
        <v>884351.88555404649</v>
      </c>
      <c r="EG57" s="24">
        <f ca="1">EF57+B61*('Trial 8'!EF35-EF57)/Inputs!B35/12</f>
        <v>884021.90871787374</v>
      </c>
      <c r="EH57" s="24">
        <f ca="1">EG57+B61*('Trial 8'!EG35-EG57)/Inputs!B35/12</f>
        <v>883501.52308709547</v>
      </c>
      <c r="EI57" s="24">
        <f ca="1">EH57+B61*('Trial 8'!EH35-EH57)/Inputs!B35/12</f>
        <v>883110.07582495874</v>
      </c>
      <c r="EJ57" s="24">
        <f ca="1">EI57+B61*('Trial 8'!EI35-EI57)/Inputs!B35/12</f>
        <v>882722.93611156975</v>
      </c>
      <c r="EK57" s="24">
        <f ca="1">EJ57+B61*('Trial 8'!EJ35-EJ57)/Inputs!B35/12</f>
        <v>882363.22255744599</v>
      </c>
      <c r="EL57" s="24">
        <f ca="1">EK57+B61*('Trial 8'!EK35-EK57)/Inputs!B35/12</f>
        <v>881911.95068818424</v>
      </c>
      <c r="EM57" s="24">
        <f ca="1">EL57+B61*('Trial 8'!EL35-EL57)/Inputs!B35/12</f>
        <v>881460.83183183544</v>
      </c>
      <c r="EN57" s="25">
        <f t="shared" ca="1" si="10"/>
        <v>10605698.817734271</v>
      </c>
    </row>
    <row r="58" spans="1:144" ht="12.75" customHeight="1">
      <c r="A58" s="5" t="str">
        <f>Labels!C95</f>
        <v>Total</v>
      </c>
      <c r="B58" s="48">
        <f t="shared" ref="B58:M58" si="11">SUM(B50:B57)</f>
        <v>7466666.666666666</v>
      </c>
      <c r="C58" s="48">
        <f t="shared" ca="1" si="11"/>
        <v>7464662.9731870405</v>
      </c>
      <c r="D58" s="48">
        <f t="shared" ca="1" si="11"/>
        <v>7462309.5031403983</v>
      </c>
      <c r="E58" s="48">
        <f t="shared" ca="1" si="11"/>
        <v>7459887.2615785087</v>
      </c>
      <c r="F58" s="48">
        <f t="shared" ca="1" si="11"/>
        <v>7457522.3704775609</v>
      </c>
      <c r="G58" s="48">
        <f t="shared" ca="1" si="11"/>
        <v>7455108.0437537115</v>
      </c>
      <c r="H58" s="48">
        <f t="shared" ca="1" si="11"/>
        <v>7452681.1055182815</v>
      </c>
      <c r="I58" s="48">
        <f t="shared" ca="1" si="11"/>
        <v>7450340.9731013756</v>
      </c>
      <c r="J58" s="48">
        <f t="shared" ca="1" si="11"/>
        <v>7448101.3693193756</v>
      </c>
      <c r="K58" s="48">
        <f t="shared" ca="1" si="11"/>
        <v>7445875.4649070287</v>
      </c>
      <c r="L58" s="48">
        <f t="shared" ca="1" si="11"/>
        <v>7443900.5566849057</v>
      </c>
      <c r="M58" s="48">
        <f t="shared" ca="1" si="11"/>
        <v>7441612.155109873</v>
      </c>
      <c r="N58" s="49">
        <f t="shared" ca="1" si="0"/>
        <v>89448668.443444744</v>
      </c>
      <c r="O58" s="48">
        <f t="shared" ref="O58:Z58" ca="1" si="12">SUM(O50:O57)</f>
        <v>7439120.9541197503</v>
      </c>
      <c r="P58" s="48">
        <f t="shared" ca="1" si="12"/>
        <v>7436674.0879266448</v>
      </c>
      <c r="Q58" s="48">
        <f t="shared" ca="1" si="12"/>
        <v>7434272.1235270267</v>
      </c>
      <c r="R58" s="48">
        <f t="shared" ca="1" si="12"/>
        <v>7431642.5850108592</v>
      </c>
      <c r="S58" s="48">
        <f t="shared" ca="1" si="12"/>
        <v>7429306.4666895466</v>
      </c>
      <c r="T58" s="48">
        <f t="shared" ca="1" si="12"/>
        <v>7426769.8684256859</v>
      </c>
      <c r="U58" s="48">
        <f t="shared" ca="1" si="12"/>
        <v>7424293.2323659901</v>
      </c>
      <c r="V58" s="48">
        <f t="shared" ca="1" si="12"/>
        <v>7421894.5172048956</v>
      </c>
      <c r="W58" s="48">
        <f t="shared" ca="1" si="12"/>
        <v>7419401.391538308</v>
      </c>
      <c r="X58" s="48">
        <f t="shared" ca="1" si="12"/>
        <v>7416908.8626301652</v>
      </c>
      <c r="Y58" s="48">
        <f t="shared" ca="1" si="12"/>
        <v>7414356.3450755877</v>
      </c>
      <c r="Z58" s="48">
        <f t="shared" ca="1" si="12"/>
        <v>7411954.5892964257</v>
      </c>
      <c r="AA58" s="49">
        <f t="shared" ca="1" si="1"/>
        <v>89106595.023810893</v>
      </c>
      <c r="AB58" s="48">
        <f t="shared" ref="AB58:AM58" ca="1" si="13">SUM(AB50:AB57)</f>
        <v>7409260.518204743</v>
      </c>
      <c r="AC58" s="48">
        <f t="shared" ca="1" si="13"/>
        <v>7406729.2142763808</v>
      </c>
      <c r="AD58" s="48">
        <f t="shared" ca="1" si="13"/>
        <v>7404084.9539137324</v>
      </c>
      <c r="AE58" s="48">
        <f t="shared" ca="1" si="13"/>
        <v>7401476.405855394</v>
      </c>
      <c r="AF58" s="48">
        <f t="shared" ca="1" si="13"/>
        <v>7398616.0612739408</v>
      </c>
      <c r="AG58" s="48">
        <f t="shared" ca="1" si="13"/>
        <v>7395755.682393075</v>
      </c>
      <c r="AH58" s="48">
        <f t="shared" ca="1" si="13"/>
        <v>7392983.1130828569</v>
      </c>
      <c r="AI58" s="48">
        <f t="shared" ca="1" si="13"/>
        <v>7390180.142862984</v>
      </c>
      <c r="AJ58" s="48">
        <f t="shared" ca="1" si="13"/>
        <v>7387568.4697973253</v>
      </c>
      <c r="AK58" s="48">
        <f t="shared" ca="1" si="13"/>
        <v>7384895.0495071318</v>
      </c>
      <c r="AL58" s="48">
        <f t="shared" ca="1" si="13"/>
        <v>7382246.2848500321</v>
      </c>
      <c r="AM58" s="48">
        <f t="shared" ca="1" si="13"/>
        <v>7379472.9706224045</v>
      </c>
      <c r="AN58" s="49">
        <f t="shared" ca="1" si="2"/>
        <v>88733268.866640002</v>
      </c>
      <c r="AO58" s="48">
        <f t="shared" ref="AO58:AZ58" ca="1" si="14">SUM(AO50:AO57)</f>
        <v>7376839.9662052784</v>
      </c>
      <c r="AP58" s="48">
        <f t="shared" ca="1" si="14"/>
        <v>7373948.0480603445</v>
      </c>
      <c r="AQ58" s="48">
        <f t="shared" ca="1" si="14"/>
        <v>7371107.7909648288</v>
      </c>
      <c r="AR58" s="48">
        <f t="shared" ca="1" si="14"/>
        <v>7368098.1998056602</v>
      </c>
      <c r="AS58" s="48">
        <f t="shared" ca="1" si="14"/>
        <v>7365095.6629861267</v>
      </c>
      <c r="AT58" s="48">
        <f t="shared" ca="1" si="14"/>
        <v>7362391.1464857878</v>
      </c>
      <c r="AU58" s="48">
        <f t="shared" ca="1" si="14"/>
        <v>7359539.29172769</v>
      </c>
      <c r="AV58" s="48">
        <f t="shared" ca="1" si="14"/>
        <v>7356636.8386950726</v>
      </c>
      <c r="AW58" s="48">
        <f t="shared" ca="1" si="14"/>
        <v>7353408.2015018677</v>
      </c>
      <c r="AX58" s="48">
        <f t="shared" ca="1" si="14"/>
        <v>7350272.4591614753</v>
      </c>
      <c r="AY58" s="48">
        <f t="shared" ca="1" si="14"/>
        <v>7347210.6080267727</v>
      </c>
      <c r="AZ58" s="48">
        <f t="shared" ca="1" si="14"/>
        <v>7344535.0598656395</v>
      </c>
      <c r="BA58" s="49">
        <f t="shared" ca="1" si="3"/>
        <v>88329083.273486555</v>
      </c>
      <c r="BB58" s="48">
        <f t="shared" ref="BB58:BM58" ca="1" si="15">SUM(BB50:BB57)</f>
        <v>7341347.1973236743</v>
      </c>
      <c r="BC58" s="48">
        <f t="shared" ca="1" si="15"/>
        <v>7338586.1754797716</v>
      </c>
      <c r="BD58" s="48">
        <f t="shared" ca="1" si="15"/>
        <v>7335472.8798789065</v>
      </c>
      <c r="BE58" s="48">
        <f t="shared" ca="1" si="15"/>
        <v>7332316.7038815934</v>
      </c>
      <c r="BF58" s="48">
        <f t="shared" ca="1" si="15"/>
        <v>7329157.3451805664</v>
      </c>
      <c r="BG58" s="48">
        <f t="shared" ca="1" si="15"/>
        <v>7325894.6793000642</v>
      </c>
      <c r="BH58" s="48">
        <f t="shared" ca="1" si="15"/>
        <v>7322749.228635259</v>
      </c>
      <c r="BI58" s="48">
        <f t="shared" ca="1" si="15"/>
        <v>7319793.643044618</v>
      </c>
      <c r="BJ58" s="48">
        <f t="shared" ca="1" si="15"/>
        <v>7316671.8117451835</v>
      </c>
      <c r="BK58" s="48">
        <f t="shared" ca="1" si="15"/>
        <v>7313425.1531318864</v>
      </c>
      <c r="BL58" s="48">
        <f t="shared" ca="1" si="15"/>
        <v>7310659.2652671151</v>
      </c>
      <c r="BM58" s="48">
        <f t="shared" ca="1" si="15"/>
        <v>7307842.9714150652</v>
      </c>
      <c r="BN58" s="49">
        <f t="shared" ca="1" si="4"/>
        <v>87893917.054283708</v>
      </c>
      <c r="BO58" s="48">
        <f t="shared" ref="BO58:BZ58" ca="1" si="16">SUM(BO50:BO57)</f>
        <v>7304598.2699030787</v>
      </c>
      <c r="BP58" s="48">
        <f t="shared" ca="1" si="16"/>
        <v>7301379.4807965392</v>
      </c>
      <c r="BQ58" s="48">
        <f t="shared" ca="1" si="16"/>
        <v>7298104.8139706589</v>
      </c>
      <c r="BR58" s="48">
        <f t="shared" ca="1" si="16"/>
        <v>7295114.9241023902</v>
      </c>
      <c r="BS58" s="48">
        <f t="shared" ca="1" si="16"/>
        <v>7291829.3205196047</v>
      </c>
      <c r="BT58" s="48">
        <f t="shared" ca="1" si="16"/>
        <v>7288602.2972223256</v>
      </c>
      <c r="BU58" s="48">
        <f t="shared" ca="1" si="16"/>
        <v>7285332.9661829928</v>
      </c>
      <c r="BV58" s="48">
        <f t="shared" ca="1" si="16"/>
        <v>7282417.7700160695</v>
      </c>
      <c r="BW58" s="48">
        <f t="shared" ca="1" si="16"/>
        <v>7279136.3068203432</v>
      </c>
      <c r="BX58" s="48">
        <f t="shared" ca="1" si="16"/>
        <v>7275785.7022163896</v>
      </c>
      <c r="BY58" s="48">
        <f t="shared" ca="1" si="16"/>
        <v>7272636.5239829263</v>
      </c>
      <c r="BZ58" s="48">
        <f t="shared" ca="1" si="16"/>
        <v>7269388.9418506566</v>
      </c>
      <c r="CA58" s="49">
        <f t="shared" ca="1" si="5"/>
        <v>87444327.317583978</v>
      </c>
      <c r="CB58" s="48">
        <f t="shared" ref="CB58:CM58" ca="1" si="17">SUM(CB50:CB57)</f>
        <v>7266040.6076558847</v>
      </c>
      <c r="CC58" s="48">
        <f t="shared" ca="1" si="17"/>
        <v>7262657.4640000276</v>
      </c>
      <c r="CD58" s="48">
        <f t="shared" ca="1" si="17"/>
        <v>7259451.6476134062</v>
      </c>
      <c r="CE58" s="48">
        <f t="shared" ca="1" si="17"/>
        <v>7256234.6292160898</v>
      </c>
      <c r="CF58" s="48">
        <f t="shared" ca="1" si="17"/>
        <v>7252631.4035572242</v>
      </c>
      <c r="CG58" s="48">
        <f t="shared" ca="1" si="17"/>
        <v>7249303.0706982631</v>
      </c>
      <c r="CH58" s="48">
        <f t="shared" ca="1" si="17"/>
        <v>7246103.7906059194</v>
      </c>
      <c r="CI58" s="48">
        <f t="shared" ca="1" si="17"/>
        <v>7243096.5469299657</v>
      </c>
      <c r="CJ58" s="48">
        <f t="shared" ca="1" si="17"/>
        <v>7239721.7906579794</v>
      </c>
      <c r="CK58" s="48">
        <f t="shared" ca="1" si="17"/>
        <v>7236350.6573432898</v>
      </c>
      <c r="CL58" s="48">
        <f t="shared" ca="1" si="17"/>
        <v>7233002.4313316913</v>
      </c>
      <c r="CM58" s="48">
        <f t="shared" ca="1" si="17"/>
        <v>7229451.8123155637</v>
      </c>
      <c r="CN58" s="49">
        <f t="shared" ca="1" si="6"/>
        <v>86974045.851925313</v>
      </c>
      <c r="CO58" s="48">
        <f t="shared" ref="CO58:CZ58" ca="1" si="18">SUM(CO50:CO57)</f>
        <v>7225933.5352998869</v>
      </c>
      <c r="CP58" s="48">
        <f t="shared" ca="1" si="18"/>
        <v>7222203.117129025</v>
      </c>
      <c r="CQ58" s="48">
        <f t="shared" ca="1" si="18"/>
        <v>7219008.4276265595</v>
      </c>
      <c r="CR58" s="48">
        <f t="shared" ca="1" si="18"/>
        <v>7215452.8099639695</v>
      </c>
      <c r="CS58" s="48">
        <f t="shared" ca="1" si="18"/>
        <v>7212041.1215213211</v>
      </c>
      <c r="CT58" s="48">
        <f t="shared" ca="1" si="18"/>
        <v>7208663.9457633533</v>
      </c>
      <c r="CU58" s="48">
        <f t="shared" ca="1" si="18"/>
        <v>7205262.4248025659</v>
      </c>
      <c r="CV58" s="48">
        <f t="shared" ca="1" si="18"/>
        <v>7201952.0839872202</v>
      </c>
      <c r="CW58" s="48">
        <f t="shared" ca="1" si="18"/>
        <v>7198377.2282351889</v>
      </c>
      <c r="CX58" s="48">
        <f t="shared" ca="1" si="18"/>
        <v>7195143.3227172159</v>
      </c>
      <c r="CY58" s="48">
        <f t="shared" ca="1" si="18"/>
        <v>7191773.165690124</v>
      </c>
      <c r="CZ58" s="48">
        <f t="shared" ca="1" si="18"/>
        <v>7188338.5483771274</v>
      </c>
      <c r="DA58" s="49">
        <f t="shared" ca="1" si="7"/>
        <v>86484149.731113568</v>
      </c>
      <c r="DB58" s="48">
        <f t="shared" ref="DB58:DM58" ca="1" si="19">SUM(DB50:DB57)</f>
        <v>7184925.3083704663</v>
      </c>
      <c r="DC58" s="48">
        <f t="shared" ca="1" si="19"/>
        <v>7181045.3458446134</v>
      </c>
      <c r="DD58" s="48">
        <f t="shared" ca="1" si="19"/>
        <v>7177679.4461487364</v>
      </c>
      <c r="DE58" s="48">
        <f t="shared" ca="1" si="19"/>
        <v>7174476.1211067671</v>
      </c>
      <c r="DF58" s="48">
        <f t="shared" ca="1" si="19"/>
        <v>7171082.7403382827</v>
      </c>
      <c r="DG58" s="48">
        <f t="shared" ca="1" si="19"/>
        <v>7167548.7704640757</v>
      </c>
      <c r="DH58" s="48">
        <f t="shared" ca="1" si="19"/>
        <v>7163969.5110776015</v>
      </c>
      <c r="DI58" s="48">
        <f t="shared" ca="1" si="19"/>
        <v>7160648.9364902014</v>
      </c>
      <c r="DJ58" s="48">
        <f t="shared" ca="1" si="19"/>
        <v>7157046.1840618635</v>
      </c>
      <c r="DK58" s="48">
        <f t="shared" ca="1" si="19"/>
        <v>7153681.8650795678</v>
      </c>
      <c r="DL58" s="48">
        <f t="shared" ca="1" si="19"/>
        <v>7150460.3231272548</v>
      </c>
      <c r="DM58" s="48">
        <f t="shared" ca="1" si="19"/>
        <v>7147109.6058853641</v>
      </c>
      <c r="DN58" s="49">
        <f t="shared" ca="1" si="8"/>
        <v>85989674.157994777</v>
      </c>
      <c r="DO58" s="48">
        <f t="shared" ref="DO58:DZ58" ca="1" si="20">SUM(DO50:DO57)</f>
        <v>7143624.3470767839</v>
      </c>
      <c r="DP58" s="48">
        <f t="shared" ca="1" si="20"/>
        <v>7140376.1238093954</v>
      </c>
      <c r="DQ58" s="48">
        <f t="shared" ca="1" si="20"/>
        <v>7136866.8366286485</v>
      </c>
      <c r="DR58" s="48">
        <f t="shared" ca="1" si="20"/>
        <v>7133339.525961034</v>
      </c>
      <c r="DS58" s="48">
        <f t="shared" ca="1" si="20"/>
        <v>7129935.3809107626</v>
      </c>
      <c r="DT58" s="48">
        <f t="shared" ca="1" si="20"/>
        <v>7126760.9447150957</v>
      </c>
      <c r="DU58" s="48">
        <f t="shared" ca="1" si="20"/>
        <v>7123104.9433737192</v>
      </c>
      <c r="DV58" s="48">
        <f t="shared" ca="1" si="20"/>
        <v>7119478.8908441747</v>
      </c>
      <c r="DW58" s="48">
        <f t="shared" ca="1" si="20"/>
        <v>7116035.6425425168</v>
      </c>
      <c r="DX58" s="48">
        <f t="shared" ca="1" si="20"/>
        <v>7112693.8054061402</v>
      </c>
      <c r="DY58" s="48">
        <f t="shared" ca="1" si="20"/>
        <v>7109118.782205035</v>
      </c>
      <c r="DZ58" s="48">
        <f t="shared" ca="1" si="20"/>
        <v>7105869.9859214993</v>
      </c>
      <c r="EA58" s="49">
        <f t="shared" ca="1" si="9"/>
        <v>85497205.209394813</v>
      </c>
      <c r="EB58" s="48">
        <f t="shared" ref="EB58:EM58" ca="1" si="21">SUM(EB50:EB57)</f>
        <v>7102060.7469083397</v>
      </c>
      <c r="EC58" s="48">
        <f t="shared" ca="1" si="21"/>
        <v>7098423.6667929096</v>
      </c>
      <c r="ED58" s="48">
        <f t="shared" ca="1" si="21"/>
        <v>7095126.0294706197</v>
      </c>
      <c r="EE58" s="48">
        <f t="shared" ca="1" si="21"/>
        <v>7091624.6144035822</v>
      </c>
      <c r="EF58" s="48">
        <f t="shared" ca="1" si="21"/>
        <v>7088113.9431045493</v>
      </c>
      <c r="EG58" s="48">
        <f t="shared" ca="1" si="21"/>
        <v>7084698.8000593632</v>
      </c>
      <c r="EH58" s="48">
        <f t="shared" ca="1" si="21"/>
        <v>7080970.4021278452</v>
      </c>
      <c r="EI58" s="48">
        <f t="shared" ca="1" si="21"/>
        <v>7077613.9620664511</v>
      </c>
      <c r="EJ58" s="48">
        <f t="shared" ca="1" si="21"/>
        <v>7074086.3728415854</v>
      </c>
      <c r="EK58" s="48">
        <f t="shared" ca="1" si="21"/>
        <v>7070682.1455414696</v>
      </c>
      <c r="EL58" s="48">
        <f t="shared" ca="1" si="21"/>
        <v>7067047.9102294678</v>
      </c>
      <c r="EM58" s="48">
        <f t="shared" ca="1" si="21"/>
        <v>7063435.8882416058</v>
      </c>
      <c r="EN58" s="49">
        <f t="shared" ca="1" si="10"/>
        <v>84993884.481787801</v>
      </c>
    </row>
    <row r="59" spans="1:144" ht="12.75" customHeight="1">
      <c r="A59" s="2" t="str">
        <f>Labels!B37</f>
        <v>dt</v>
      </c>
    </row>
    <row r="60" spans="1:144" ht="12.75" customHeight="1">
      <c r="B60" s="21"/>
    </row>
    <row r="61" spans="1:144" ht="12.75" customHeight="1">
      <c r="A61" s="5"/>
      <c r="B61" s="50">
        <f>1/12</f>
        <v>8.3333333333333329E-2</v>
      </c>
    </row>
    <row r="62" spans="1:144" ht="12.75" customHeight="1">
      <c r="A62" s="2" t="str">
        <f>Labels!B55</f>
        <v>Current Disposable Income</v>
      </c>
    </row>
    <row r="63" spans="1:144" ht="12.75" customHeight="1">
      <c r="A63" s="47" t="str">
        <f>Labels!D96</f>
        <v>Trials</v>
      </c>
      <c r="B63" s="19" t="str">
        <f>ZZZ__FnCalls!F7</f>
        <v>Jan 2010</v>
      </c>
      <c r="C63" s="20" t="str">
        <f>ZZZ__FnCalls!F8</f>
        <v>Feb 2010</v>
      </c>
      <c r="D63" s="20" t="str">
        <f>ZZZ__FnCalls!F9</f>
        <v>Mar 2010</v>
      </c>
      <c r="E63" s="20" t="str">
        <f>ZZZ__FnCalls!F10</f>
        <v>Apr 2010</v>
      </c>
      <c r="F63" s="20" t="str">
        <f>ZZZ__FnCalls!F11</f>
        <v>May 2010</v>
      </c>
      <c r="G63" s="20" t="str">
        <f>ZZZ__FnCalls!F12</f>
        <v>Jun 2010</v>
      </c>
      <c r="H63" s="20" t="str">
        <f>ZZZ__FnCalls!F13</f>
        <v>Jul 2010</v>
      </c>
      <c r="I63" s="20" t="str">
        <f>ZZZ__FnCalls!F14</f>
        <v>Aug 2010</v>
      </c>
      <c r="J63" s="20" t="str">
        <f>ZZZ__FnCalls!F15</f>
        <v>Sep 2010</v>
      </c>
      <c r="K63" s="20" t="str">
        <f>ZZZ__FnCalls!F16</f>
        <v>Oct 2010</v>
      </c>
      <c r="L63" s="20" t="str">
        <f>ZZZ__FnCalls!F17</f>
        <v>Nov 2010</v>
      </c>
      <c r="M63" s="20" t="str">
        <f>ZZZ__FnCalls!F18</f>
        <v>Dec 2010</v>
      </c>
      <c r="N63" s="21" t="str">
        <f>ZZZ__FnCalls!H7</f>
        <v>2010</v>
      </c>
      <c r="O63" s="20" t="str">
        <f>ZZZ__FnCalls!F19</f>
        <v>Jan 2011</v>
      </c>
      <c r="P63" s="20" t="str">
        <f>ZZZ__FnCalls!F20</f>
        <v>Feb 2011</v>
      </c>
      <c r="Q63" s="20" t="str">
        <f>ZZZ__FnCalls!F21</f>
        <v>Mar 2011</v>
      </c>
      <c r="R63" s="20" t="str">
        <f>ZZZ__FnCalls!F22</f>
        <v>Apr 2011</v>
      </c>
      <c r="S63" s="20" t="str">
        <f>ZZZ__FnCalls!F23</f>
        <v>May 2011</v>
      </c>
      <c r="T63" s="20" t="str">
        <f>ZZZ__FnCalls!F24</f>
        <v>Jun 2011</v>
      </c>
      <c r="U63" s="20" t="str">
        <f>ZZZ__FnCalls!F25</f>
        <v>Jul 2011</v>
      </c>
      <c r="V63" s="20" t="str">
        <f>ZZZ__FnCalls!F26</f>
        <v>Aug 2011</v>
      </c>
      <c r="W63" s="20" t="str">
        <f>ZZZ__FnCalls!F27</f>
        <v>Sep 2011</v>
      </c>
      <c r="X63" s="20" t="str">
        <f>ZZZ__FnCalls!F28</f>
        <v>Oct 2011</v>
      </c>
      <c r="Y63" s="20" t="str">
        <f>ZZZ__FnCalls!F29</f>
        <v>Nov 2011</v>
      </c>
      <c r="Z63" s="20" t="str">
        <f>ZZZ__FnCalls!F30</f>
        <v>Dec 2011</v>
      </c>
      <c r="AA63" s="21" t="str">
        <f>ZZZ__FnCalls!H19</f>
        <v>2011</v>
      </c>
      <c r="AB63" s="20" t="str">
        <f>ZZZ__FnCalls!F31</f>
        <v>Jan 2012</v>
      </c>
      <c r="AC63" s="20" t="str">
        <f>ZZZ__FnCalls!F32</f>
        <v>Feb 2012</v>
      </c>
      <c r="AD63" s="20" t="str">
        <f>ZZZ__FnCalls!F33</f>
        <v>Mar 2012</v>
      </c>
      <c r="AE63" s="20" t="str">
        <f>ZZZ__FnCalls!F34</f>
        <v>Apr 2012</v>
      </c>
      <c r="AF63" s="20" t="str">
        <f>ZZZ__FnCalls!F35</f>
        <v>May 2012</v>
      </c>
      <c r="AG63" s="20" t="str">
        <f>ZZZ__FnCalls!F36</f>
        <v>Jun 2012</v>
      </c>
      <c r="AH63" s="20" t="str">
        <f>ZZZ__FnCalls!F37</f>
        <v>Jul 2012</v>
      </c>
      <c r="AI63" s="20" t="str">
        <f>ZZZ__FnCalls!F38</f>
        <v>Aug 2012</v>
      </c>
      <c r="AJ63" s="20" t="str">
        <f>ZZZ__FnCalls!F39</f>
        <v>Sep 2012</v>
      </c>
      <c r="AK63" s="20" t="str">
        <f>ZZZ__FnCalls!F40</f>
        <v>Oct 2012</v>
      </c>
      <c r="AL63" s="20" t="str">
        <f>ZZZ__FnCalls!F41</f>
        <v>Nov 2012</v>
      </c>
      <c r="AM63" s="20" t="str">
        <f>ZZZ__FnCalls!F42</f>
        <v>Dec 2012</v>
      </c>
      <c r="AN63" s="21" t="str">
        <f>ZZZ__FnCalls!H31</f>
        <v>2012</v>
      </c>
      <c r="AO63" s="20" t="str">
        <f>ZZZ__FnCalls!F43</f>
        <v>Jan 2013</v>
      </c>
      <c r="AP63" s="20" t="str">
        <f>ZZZ__FnCalls!F44</f>
        <v>Feb 2013</v>
      </c>
      <c r="AQ63" s="20" t="str">
        <f>ZZZ__FnCalls!F45</f>
        <v>Mar 2013</v>
      </c>
      <c r="AR63" s="20" t="str">
        <f>ZZZ__FnCalls!F46</f>
        <v>Apr 2013</v>
      </c>
      <c r="AS63" s="20" t="str">
        <f>ZZZ__FnCalls!F47</f>
        <v>May 2013</v>
      </c>
      <c r="AT63" s="20" t="str">
        <f>ZZZ__FnCalls!F48</f>
        <v>Jun 2013</v>
      </c>
      <c r="AU63" s="20" t="str">
        <f>ZZZ__FnCalls!F49</f>
        <v>Jul 2013</v>
      </c>
      <c r="AV63" s="20" t="str">
        <f>ZZZ__FnCalls!F50</f>
        <v>Aug 2013</v>
      </c>
      <c r="AW63" s="20" t="str">
        <f>ZZZ__FnCalls!F51</f>
        <v>Sep 2013</v>
      </c>
      <c r="AX63" s="20" t="str">
        <f>ZZZ__FnCalls!F52</f>
        <v>Oct 2013</v>
      </c>
      <c r="AY63" s="20" t="str">
        <f>ZZZ__FnCalls!F53</f>
        <v>Nov 2013</v>
      </c>
      <c r="AZ63" s="20" t="str">
        <f>ZZZ__FnCalls!F54</f>
        <v>Dec 2013</v>
      </c>
      <c r="BA63" s="21" t="str">
        <f>ZZZ__FnCalls!H43</f>
        <v>2013</v>
      </c>
      <c r="BB63" s="20" t="str">
        <f>ZZZ__FnCalls!F55</f>
        <v>Jan 2014</v>
      </c>
      <c r="BC63" s="20" t="str">
        <f>ZZZ__FnCalls!F56</f>
        <v>Feb 2014</v>
      </c>
      <c r="BD63" s="20" t="str">
        <f>ZZZ__FnCalls!F57</f>
        <v>Mar 2014</v>
      </c>
      <c r="BE63" s="20" t="str">
        <f>ZZZ__FnCalls!F58</f>
        <v>Apr 2014</v>
      </c>
      <c r="BF63" s="20" t="str">
        <f>ZZZ__FnCalls!F59</f>
        <v>May 2014</v>
      </c>
      <c r="BG63" s="20" t="str">
        <f>ZZZ__FnCalls!F60</f>
        <v>Jun 2014</v>
      </c>
      <c r="BH63" s="20" t="str">
        <f>ZZZ__FnCalls!F61</f>
        <v>Jul 2014</v>
      </c>
      <c r="BI63" s="20" t="str">
        <f>ZZZ__FnCalls!F62</f>
        <v>Aug 2014</v>
      </c>
      <c r="BJ63" s="20" t="str">
        <f>ZZZ__FnCalls!F63</f>
        <v>Sep 2014</v>
      </c>
      <c r="BK63" s="20" t="str">
        <f>ZZZ__FnCalls!F64</f>
        <v>Oct 2014</v>
      </c>
      <c r="BL63" s="20" t="str">
        <f>ZZZ__FnCalls!F65</f>
        <v>Nov 2014</v>
      </c>
      <c r="BM63" s="20" t="str">
        <f>ZZZ__FnCalls!F66</f>
        <v>Dec 2014</v>
      </c>
      <c r="BN63" s="21" t="str">
        <f>ZZZ__FnCalls!H55</f>
        <v>2014</v>
      </c>
      <c r="BO63" s="20" t="str">
        <f>ZZZ__FnCalls!F67</f>
        <v>Jan 2015</v>
      </c>
      <c r="BP63" s="20" t="str">
        <f>ZZZ__FnCalls!F68</f>
        <v>Feb 2015</v>
      </c>
      <c r="BQ63" s="20" t="str">
        <f>ZZZ__FnCalls!F69</f>
        <v>Mar 2015</v>
      </c>
      <c r="BR63" s="20" t="str">
        <f>ZZZ__FnCalls!F70</f>
        <v>Apr 2015</v>
      </c>
      <c r="BS63" s="20" t="str">
        <f>ZZZ__FnCalls!F71</f>
        <v>May 2015</v>
      </c>
      <c r="BT63" s="20" t="str">
        <f>ZZZ__FnCalls!F72</f>
        <v>Jun 2015</v>
      </c>
      <c r="BU63" s="20" t="str">
        <f>ZZZ__FnCalls!F73</f>
        <v>Jul 2015</v>
      </c>
      <c r="BV63" s="20" t="str">
        <f>ZZZ__FnCalls!F74</f>
        <v>Aug 2015</v>
      </c>
      <c r="BW63" s="20" t="str">
        <f>ZZZ__FnCalls!F75</f>
        <v>Sep 2015</v>
      </c>
      <c r="BX63" s="20" t="str">
        <f>ZZZ__FnCalls!F76</f>
        <v>Oct 2015</v>
      </c>
      <c r="BY63" s="20" t="str">
        <f>ZZZ__FnCalls!F77</f>
        <v>Nov 2015</v>
      </c>
      <c r="BZ63" s="20" t="str">
        <f>ZZZ__FnCalls!F78</f>
        <v>Dec 2015</v>
      </c>
      <c r="CA63" s="21" t="str">
        <f>ZZZ__FnCalls!H67</f>
        <v>2015</v>
      </c>
      <c r="CB63" s="20" t="str">
        <f>ZZZ__FnCalls!F79</f>
        <v>Jan 2016</v>
      </c>
      <c r="CC63" s="20" t="str">
        <f>ZZZ__FnCalls!F80</f>
        <v>Feb 2016</v>
      </c>
      <c r="CD63" s="20" t="str">
        <f>ZZZ__FnCalls!F81</f>
        <v>Mar 2016</v>
      </c>
      <c r="CE63" s="20" t="str">
        <f>ZZZ__FnCalls!F82</f>
        <v>Apr 2016</v>
      </c>
      <c r="CF63" s="20" t="str">
        <f>ZZZ__FnCalls!F83</f>
        <v>May 2016</v>
      </c>
      <c r="CG63" s="20" t="str">
        <f>ZZZ__FnCalls!F84</f>
        <v>Jun 2016</v>
      </c>
      <c r="CH63" s="20" t="str">
        <f>ZZZ__FnCalls!F85</f>
        <v>Jul 2016</v>
      </c>
      <c r="CI63" s="20" t="str">
        <f>ZZZ__FnCalls!F86</f>
        <v>Aug 2016</v>
      </c>
      <c r="CJ63" s="20" t="str">
        <f>ZZZ__FnCalls!F87</f>
        <v>Sep 2016</v>
      </c>
      <c r="CK63" s="20" t="str">
        <f>ZZZ__FnCalls!F88</f>
        <v>Oct 2016</v>
      </c>
      <c r="CL63" s="20" t="str">
        <f>ZZZ__FnCalls!F89</f>
        <v>Nov 2016</v>
      </c>
      <c r="CM63" s="20" t="str">
        <f>ZZZ__FnCalls!F90</f>
        <v>Dec 2016</v>
      </c>
      <c r="CN63" s="21" t="str">
        <f>ZZZ__FnCalls!H79</f>
        <v>2016</v>
      </c>
      <c r="CO63" s="20" t="str">
        <f>ZZZ__FnCalls!F91</f>
        <v>Jan 2017</v>
      </c>
      <c r="CP63" s="20" t="str">
        <f>ZZZ__FnCalls!F92</f>
        <v>Feb 2017</v>
      </c>
      <c r="CQ63" s="20" t="str">
        <f>ZZZ__FnCalls!F93</f>
        <v>Mar 2017</v>
      </c>
      <c r="CR63" s="20" t="str">
        <f>ZZZ__FnCalls!F94</f>
        <v>Apr 2017</v>
      </c>
      <c r="CS63" s="20" t="str">
        <f>ZZZ__FnCalls!F95</f>
        <v>May 2017</v>
      </c>
      <c r="CT63" s="20" t="str">
        <f>ZZZ__FnCalls!F96</f>
        <v>Jun 2017</v>
      </c>
      <c r="CU63" s="20" t="str">
        <f>ZZZ__FnCalls!F97</f>
        <v>Jul 2017</v>
      </c>
      <c r="CV63" s="20" t="str">
        <f>ZZZ__FnCalls!F98</f>
        <v>Aug 2017</v>
      </c>
      <c r="CW63" s="20" t="str">
        <f>ZZZ__FnCalls!F99</f>
        <v>Sep 2017</v>
      </c>
      <c r="CX63" s="20" t="str">
        <f>ZZZ__FnCalls!F100</f>
        <v>Oct 2017</v>
      </c>
      <c r="CY63" s="20" t="str">
        <f>ZZZ__FnCalls!F101</f>
        <v>Nov 2017</v>
      </c>
      <c r="CZ63" s="20" t="str">
        <f>ZZZ__FnCalls!F102</f>
        <v>Dec 2017</v>
      </c>
      <c r="DA63" s="21" t="str">
        <f>ZZZ__FnCalls!H91</f>
        <v>2017</v>
      </c>
      <c r="DB63" s="20" t="str">
        <f>ZZZ__FnCalls!F103</f>
        <v>Jan 2018</v>
      </c>
      <c r="DC63" s="20" t="str">
        <f>ZZZ__FnCalls!F104</f>
        <v>Feb 2018</v>
      </c>
      <c r="DD63" s="20" t="str">
        <f>ZZZ__FnCalls!F105</f>
        <v>Mar 2018</v>
      </c>
      <c r="DE63" s="20" t="str">
        <f>ZZZ__FnCalls!F106</f>
        <v>Apr 2018</v>
      </c>
      <c r="DF63" s="20" t="str">
        <f>ZZZ__FnCalls!F107</f>
        <v>May 2018</v>
      </c>
      <c r="DG63" s="20" t="str">
        <f>ZZZ__FnCalls!F108</f>
        <v>Jun 2018</v>
      </c>
      <c r="DH63" s="20" t="str">
        <f>ZZZ__FnCalls!F109</f>
        <v>Jul 2018</v>
      </c>
      <c r="DI63" s="20" t="str">
        <f>ZZZ__FnCalls!F110</f>
        <v>Aug 2018</v>
      </c>
      <c r="DJ63" s="20" t="str">
        <f>ZZZ__FnCalls!F111</f>
        <v>Sep 2018</v>
      </c>
      <c r="DK63" s="20" t="str">
        <f>ZZZ__FnCalls!F112</f>
        <v>Oct 2018</v>
      </c>
      <c r="DL63" s="20" t="str">
        <f>ZZZ__FnCalls!F113</f>
        <v>Nov 2018</v>
      </c>
      <c r="DM63" s="20" t="str">
        <f>ZZZ__FnCalls!F114</f>
        <v>Dec 2018</v>
      </c>
      <c r="DN63" s="21" t="str">
        <f>ZZZ__FnCalls!H103</f>
        <v>2018</v>
      </c>
      <c r="DO63" s="20" t="str">
        <f>ZZZ__FnCalls!F115</f>
        <v>Jan 2019</v>
      </c>
      <c r="DP63" s="20" t="str">
        <f>ZZZ__FnCalls!F116</f>
        <v>Feb 2019</v>
      </c>
      <c r="DQ63" s="20" t="str">
        <f>ZZZ__FnCalls!F117</f>
        <v>Mar 2019</v>
      </c>
      <c r="DR63" s="20" t="str">
        <f>ZZZ__FnCalls!F118</f>
        <v>Apr 2019</v>
      </c>
      <c r="DS63" s="20" t="str">
        <f>ZZZ__FnCalls!F119</f>
        <v>May 2019</v>
      </c>
      <c r="DT63" s="20" t="str">
        <f>ZZZ__FnCalls!F120</f>
        <v>Jun 2019</v>
      </c>
      <c r="DU63" s="20" t="str">
        <f>ZZZ__FnCalls!F121</f>
        <v>Jul 2019</v>
      </c>
      <c r="DV63" s="20" t="str">
        <f>ZZZ__FnCalls!F122</f>
        <v>Aug 2019</v>
      </c>
      <c r="DW63" s="20" t="str">
        <f>ZZZ__FnCalls!F123</f>
        <v>Sep 2019</v>
      </c>
      <c r="DX63" s="20" t="str">
        <f>ZZZ__FnCalls!F124</f>
        <v>Oct 2019</v>
      </c>
      <c r="DY63" s="20" t="str">
        <f>ZZZ__FnCalls!F125</f>
        <v>Nov 2019</v>
      </c>
      <c r="DZ63" s="20" t="str">
        <f>ZZZ__FnCalls!F126</f>
        <v>Dec 2019</v>
      </c>
      <c r="EA63" s="21" t="str">
        <f>ZZZ__FnCalls!H115</f>
        <v>2019</v>
      </c>
      <c r="EB63" s="20" t="str">
        <f>ZZZ__FnCalls!F127</f>
        <v>Jan 2020</v>
      </c>
      <c r="EC63" s="20" t="str">
        <f>ZZZ__FnCalls!F128</f>
        <v>Feb 2020</v>
      </c>
      <c r="ED63" s="20" t="str">
        <f>ZZZ__FnCalls!F129</f>
        <v>Mar 2020</v>
      </c>
      <c r="EE63" s="20" t="str">
        <f>ZZZ__FnCalls!F130</f>
        <v>Apr 2020</v>
      </c>
      <c r="EF63" s="20" t="str">
        <f>ZZZ__FnCalls!F131</f>
        <v>May 2020</v>
      </c>
      <c r="EG63" s="20" t="str">
        <f>ZZZ__FnCalls!F132</f>
        <v>Jun 2020</v>
      </c>
      <c r="EH63" s="20" t="str">
        <f>ZZZ__FnCalls!F133</f>
        <v>Jul 2020</v>
      </c>
      <c r="EI63" s="20" t="str">
        <f>ZZZ__FnCalls!F134</f>
        <v>Aug 2020</v>
      </c>
      <c r="EJ63" s="20" t="str">
        <f>ZZZ__FnCalls!F135</f>
        <v>Sep 2020</v>
      </c>
      <c r="EK63" s="20" t="str">
        <f>ZZZ__FnCalls!F136</f>
        <v>Oct 2020</v>
      </c>
      <c r="EL63" s="20" t="str">
        <f>ZZZ__FnCalls!F137</f>
        <v>Nov 2020</v>
      </c>
      <c r="EM63" s="20" t="str">
        <f>ZZZ__FnCalls!F138</f>
        <v>Dec 2020</v>
      </c>
      <c r="EN63" s="21" t="str">
        <f>ZZZ__FnCalls!H127</f>
        <v>2020</v>
      </c>
    </row>
    <row r="64" spans="1:144" ht="12.75" customHeight="1">
      <c r="A64" s="7" t="str">
        <f>Labels!B96</f>
        <v>Trial 01</v>
      </c>
      <c r="B64" s="22">
        <f ca="1">'Trial 1'!B35</f>
        <v>845827.1043975628</v>
      </c>
      <c r="C64" s="22">
        <f ca="1">'Trial 1'!C35</f>
        <v>825047.63159358792</v>
      </c>
      <c r="D64" s="22">
        <f ca="1">'Trial 1'!D35</f>
        <v>798239.37149181846</v>
      </c>
      <c r="E64" s="22">
        <f ca="1">'Trial 1'!E35</f>
        <v>836417.32233860448</v>
      </c>
      <c r="F64" s="22">
        <f ca="1">'Trial 1'!F35</f>
        <v>815916.03562229068</v>
      </c>
      <c r="G64" s="22">
        <f ca="1">'Trial 1'!G35</f>
        <v>845666.72008489422</v>
      </c>
      <c r="H64" s="22">
        <f ca="1">'Trial 1'!H35</f>
        <v>834178.24940283503</v>
      </c>
      <c r="I64" s="22">
        <f ca="1">'Trial 1'!I35</f>
        <v>848971.71533624083</v>
      </c>
      <c r="J64" s="22">
        <f ca="1">'Trial 1'!J35</f>
        <v>836227.5164733096</v>
      </c>
      <c r="K64" s="22">
        <f ca="1">'Trial 1'!K35</f>
        <v>842967.75945084833</v>
      </c>
      <c r="L64" s="22">
        <f ca="1">'Trial 1'!L35</f>
        <v>834226.80431711557</v>
      </c>
      <c r="M64" s="22">
        <f ca="1">'Trial 1'!M35</f>
        <v>795108.40144295536</v>
      </c>
      <c r="N64" s="23">
        <f ca="1">SUM('Trial 1'!B35:M35)</f>
        <v>9958794.6319520641</v>
      </c>
      <c r="O64" s="22">
        <f ca="1">'Trial 1'!O35</f>
        <v>800378.96702024795</v>
      </c>
      <c r="P64" s="22">
        <f ca="1">'Trial 1'!P35</f>
        <v>813562.40995280165</v>
      </c>
      <c r="Q64" s="22">
        <f ca="1">'Trial 1'!Q35</f>
        <v>812930.32016993908</v>
      </c>
      <c r="R64" s="22">
        <f ca="1">'Trial 1'!R35</f>
        <v>802546.44130990317</v>
      </c>
      <c r="S64" s="22">
        <f ca="1">'Trial 1'!S35</f>
        <v>782689.77270654554</v>
      </c>
      <c r="T64" s="22">
        <f ca="1">'Trial 1'!T35</f>
        <v>805477.43517685693</v>
      </c>
      <c r="U64" s="22">
        <f ca="1">'Trial 1'!U35</f>
        <v>809600.51820466504</v>
      </c>
      <c r="V64" s="22">
        <f ca="1">'Trial 1'!V35</f>
        <v>799711.3862056128</v>
      </c>
      <c r="W64" s="22">
        <f ca="1">'Trial 1'!W35</f>
        <v>831469.64273367054</v>
      </c>
      <c r="X64" s="22">
        <f ca="1">'Trial 1'!X35</f>
        <v>793818.44132690656</v>
      </c>
      <c r="Y64" s="22">
        <f ca="1">'Trial 1'!Y35</f>
        <v>832248.22121017112</v>
      </c>
      <c r="Z64" s="22">
        <f ca="1">'Trial 1'!Z35</f>
        <v>830771.74702051654</v>
      </c>
      <c r="AA64" s="23">
        <f ca="1">SUM('Trial 1'!O35:Z35)</f>
        <v>9715205.3030378371</v>
      </c>
      <c r="AB64" s="22">
        <f ca="1">'Trial 1'!AB35</f>
        <v>805474.37584333459</v>
      </c>
      <c r="AC64" s="22">
        <f ca="1">'Trial 1'!AC35</f>
        <v>803999.23949252383</v>
      </c>
      <c r="AD64" s="22">
        <f ca="1">'Trial 1'!AD35</f>
        <v>801059.22319492779</v>
      </c>
      <c r="AE64" s="22">
        <f ca="1">'Trial 1'!AE35</f>
        <v>778341.32900570694</v>
      </c>
      <c r="AF64" s="22">
        <f ca="1">'Trial 1'!AF35</f>
        <v>782215.76228874002</v>
      </c>
      <c r="AG64" s="22">
        <f ca="1">'Trial 1'!AG35</f>
        <v>830312.54902293533</v>
      </c>
      <c r="AH64" s="22">
        <f ca="1">'Trial 1'!AH35</f>
        <v>816630.24269291072</v>
      </c>
      <c r="AI64" s="22">
        <f ca="1">'Trial 1'!AI35</f>
        <v>777508.00995462656</v>
      </c>
      <c r="AJ64" s="22">
        <f ca="1">'Trial 1'!AJ35</f>
        <v>773041.37522520404</v>
      </c>
      <c r="AK64" s="22">
        <f ca="1">'Trial 1'!AK35</f>
        <v>810444.22389591683</v>
      </c>
      <c r="AL64" s="22">
        <f ca="1">'Trial 1'!AL35</f>
        <v>778074.72184166347</v>
      </c>
      <c r="AM64" s="22">
        <f ca="1">'Trial 1'!AM35</f>
        <v>792927.17279991321</v>
      </c>
      <c r="AN64" s="23">
        <f ca="1">SUM('Trial 1'!AB35:AM35)</f>
        <v>9550028.2252584044</v>
      </c>
      <c r="AO64" s="22">
        <f ca="1">'Trial 1'!AO35</f>
        <v>769696.02078198292</v>
      </c>
      <c r="AP64" s="22">
        <f ca="1">'Trial 1'!AP35</f>
        <v>809843.15779414529</v>
      </c>
      <c r="AQ64" s="22">
        <f ca="1">'Trial 1'!AQ35</f>
        <v>805160.04124793492</v>
      </c>
      <c r="AR64" s="22">
        <f ca="1">'Trial 1'!AR35</f>
        <v>775579.00811821269</v>
      </c>
      <c r="AS64" s="22">
        <f ca="1">'Trial 1'!AS35</f>
        <v>815985.0062197888</v>
      </c>
      <c r="AT64" s="22">
        <f ca="1">'Trial 1'!AT35</f>
        <v>821835.22539269098</v>
      </c>
      <c r="AU64" s="22">
        <f ca="1">'Trial 1'!AU35</f>
        <v>789363.98203743703</v>
      </c>
      <c r="AV64" s="22">
        <f ca="1">'Trial 1'!AV35</f>
        <v>761171.90574866638</v>
      </c>
      <c r="AW64" s="22">
        <f ca="1">'Trial 1'!AW35</f>
        <v>759540.21938611043</v>
      </c>
      <c r="AX64" s="22">
        <f ca="1">'Trial 1'!AX35</f>
        <v>820536.39774466248</v>
      </c>
      <c r="AY64" s="22">
        <f ca="1">'Trial 1'!AY35</f>
        <v>811077.9953306386</v>
      </c>
      <c r="AZ64" s="22">
        <f ca="1">'Trial 1'!AZ35</f>
        <v>793854.06331451575</v>
      </c>
      <c r="BA64" s="23">
        <f ca="1">SUM('Trial 1'!AO35:AZ35)</f>
        <v>9533643.023116786</v>
      </c>
      <c r="BB64" s="22">
        <f ca="1">'Trial 1'!BB35</f>
        <v>789360.70286231942</v>
      </c>
      <c r="BC64" s="22">
        <f ca="1">'Trial 1'!BC35</f>
        <v>784215.98508206941</v>
      </c>
      <c r="BD64" s="22">
        <f ca="1">'Trial 1'!BD35</f>
        <v>817041.20170330268</v>
      </c>
      <c r="BE64" s="22">
        <f ca="1">'Trial 1'!BE35</f>
        <v>749147.31616874516</v>
      </c>
      <c r="BF64" s="22">
        <f ca="1">'Trial 1'!BF35</f>
        <v>747840.29357322154</v>
      </c>
      <c r="BG64" s="22">
        <f ca="1">'Trial 1'!BG35</f>
        <v>798542.04960188561</v>
      </c>
      <c r="BH64" s="22">
        <f ca="1">'Trial 1'!BH35</f>
        <v>752464.28556531074</v>
      </c>
      <c r="BI64" s="22">
        <f ca="1">'Trial 1'!BI35</f>
        <v>789052.73864644358</v>
      </c>
      <c r="BJ64" s="22">
        <f ca="1">'Trial 1'!BJ35</f>
        <v>789704.15119128989</v>
      </c>
      <c r="BK64" s="22">
        <f ca="1">'Trial 1'!BK35</f>
        <v>785650.04481572751</v>
      </c>
      <c r="BL64" s="22">
        <f ca="1">'Trial 1'!BL35</f>
        <v>816734.34114848927</v>
      </c>
      <c r="BM64" s="22">
        <f ca="1">'Trial 1'!BM35</f>
        <v>779706.2369894454</v>
      </c>
      <c r="BN64" s="23">
        <f ca="1">SUM('Trial 1'!BB35:BM35)</f>
        <v>9399459.3473482523</v>
      </c>
      <c r="BO64" s="22">
        <f ca="1">'Trial 1'!BO35</f>
        <v>766796.237977757</v>
      </c>
      <c r="BP64" s="22">
        <f ca="1">'Trial 1'!BP35</f>
        <v>767799.4946146803</v>
      </c>
      <c r="BQ64" s="22">
        <f ca="1">'Trial 1'!BQ35</f>
        <v>793656.91956279415</v>
      </c>
      <c r="BR64" s="22">
        <f ca="1">'Trial 1'!BR35</f>
        <v>753898.34370236867</v>
      </c>
      <c r="BS64" s="22">
        <f ca="1">'Trial 1'!BS35</f>
        <v>767131.9552535339</v>
      </c>
      <c r="BT64" s="22">
        <f ca="1">'Trial 1'!BT35</f>
        <v>741427.0634537586</v>
      </c>
      <c r="BU64" s="22">
        <f ca="1">'Trial 1'!BU35</f>
        <v>801567.49114719243</v>
      </c>
      <c r="BV64" s="22">
        <f ca="1">'Trial 1'!BV35</f>
        <v>766882.89325003058</v>
      </c>
      <c r="BW64" s="22">
        <f ca="1">'Trial 1'!BW35</f>
        <v>759874.92975161807</v>
      </c>
      <c r="BX64" s="22">
        <f ca="1">'Trial 1'!BX35</f>
        <v>785675.95487805398</v>
      </c>
      <c r="BY64" s="22">
        <f ca="1">'Trial 1'!BY35</f>
        <v>769027.76727689814</v>
      </c>
      <c r="BZ64" s="22">
        <f ca="1">'Trial 1'!BZ35</f>
        <v>774400.46536213346</v>
      </c>
      <c r="CA64" s="23">
        <f ca="1">SUM('Trial 1'!BO35:BZ35)</f>
        <v>9248139.5162308179</v>
      </c>
      <c r="CB64" s="22">
        <f ca="1">'Trial 1'!CB35</f>
        <v>752143.58234503178</v>
      </c>
      <c r="CC64" s="22">
        <f ca="1">'Trial 1'!CC35</f>
        <v>773363.10828076571</v>
      </c>
      <c r="CD64" s="22">
        <f ca="1">'Trial 1'!CD35</f>
        <v>769144.66641556693</v>
      </c>
      <c r="CE64" s="22">
        <f ca="1">'Trial 1'!CE35</f>
        <v>717058.14189482771</v>
      </c>
      <c r="CF64" s="22">
        <f ca="1">'Trial 1'!CF35</f>
        <v>776421.44844265818</v>
      </c>
      <c r="CG64" s="22">
        <f ca="1">'Trial 1'!CG35</f>
        <v>748511.43109491339</v>
      </c>
      <c r="CH64" s="22">
        <f ca="1">'Trial 1'!CH35</f>
        <v>759085.64816942578</v>
      </c>
      <c r="CI64" s="22">
        <f ca="1">'Trial 1'!CI35</f>
        <v>734978.6343853958</v>
      </c>
      <c r="CJ64" s="22">
        <f ca="1">'Trial 1'!CJ35</f>
        <v>751264.4933039333</v>
      </c>
      <c r="CK64" s="22">
        <f ca="1">'Trial 1'!CK35</f>
        <v>737691.0724958767</v>
      </c>
      <c r="CL64" s="22">
        <f ca="1">'Trial 1'!CL35</f>
        <v>711895.04811945779</v>
      </c>
      <c r="CM64" s="22">
        <f ca="1">'Trial 1'!CM35</f>
        <v>779347.19000513095</v>
      </c>
      <c r="CN64" s="23">
        <f ca="1">SUM('Trial 1'!CB35:CM35)</f>
        <v>9010904.4649529848</v>
      </c>
      <c r="CO64" s="22">
        <f ca="1">'Trial 1'!CO35</f>
        <v>718895.12150384008</v>
      </c>
      <c r="CP64" s="22">
        <f ca="1">'Trial 1'!CP35</f>
        <v>730198.10717224085</v>
      </c>
      <c r="CQ64" s="22">
        <f ca="1">'Trial 1'!CQ35</f>
        <v>737709.3467019581</v>
      </c>
      <c r="CR64" s="22">
        <f ca="1">'Trial 1'!CR35</f>
        <v>763892.99543243169</v>
      </c>
      <c r="CS64" s="22">
        <f ca="1">'Trial 1'!CS35</f>
        <v>745134.68375557964</v>
      </c>
      <c r="CT64" s="22">
        <f ca="1">'Trial 1'!CT35</f>
        <v>757696.20513561124</v>
      </c>
      <c r="CU64" s="22">
        <f ca="1">'Trial 1'!CU35</f>
        <v>783109.082776375</v>
      </c>
      <c r="CV64" s="22">
        <f ca="1">'Trial 1'!CV35</f>
        <v>732639.98051708832</v>
      </c>
      <c r="CW64" s="22">
        <f ca="1">'Trial 1'!CW35</f>
        <v>738699.94424889935</v>
      </c>
      <c r="CX64" s="22">
        <f ca="1">'Trial 1'!CX35</f>
        <v>716895.59890064329</v>
      </c>
      <c r="CY64" s="22">
        <f ca="1">'Trial 1'!CY35</f>
        <v>766816.67550402775</v>
      </c>
      <c r="CZ64" s="22">
        <f ca="1">'Trial 1'!CZ35</f>
        <v>767706.45921512588</v>
      </c>
      <c r="DA64" s="23">
        <f ca="1">SUM('Trial 1'!CO35:CZ35)</f>
        <v>8959394.2008638196</v>
      </c>
      <c r="DB64" s="22">
        <f ca="1">'Trial 1'!DB35</f>
        <v>705772.30286678125</v>
      </c>
      <c r="DC64" s="22">
        <f ca="1">'Trial 1'!DC35</f>
        <v>736748.08396044606</v>
      </c>
      <c r="DD64" s="22">
        <f ca="1">'Trial 1'!DD35</f>
        <v>746924.37958392338</v>
      </c>
      <c r="DE64" s="22">
        <f ca="1">'Trial 1'!DE35</f>
        <v>744976.32527309028</v>
      </c>
      <c r="DF64" s="22">
        <f ca="1">'Trial 1'!DF35</f>
        <v>762452.792983577</v>
      </c>
      <c r="DG64" s="22">
        <f ca="1">'Trial 1'!DG35</f>
        <v>766508.6239174793</v>
      </c>
      <c r="DH64" s="22">
        <f ca="1">'Trial 1'!DH35</f>
        <v>745665.30873424106</v>
      </c>
      <c r="DI64" s="22">
        <f ca="1">'Trial 1'!DI35</f>
        <v>739528.02441776742</v>
      </c>
      <c r="DJ64" s="22">
        <f ca="1">'Trial 1'!DJ35</f>
        <v>731791.62088656856</v>
      </c>
      <c r="DK64" s="22">
        <f ca="1">'Trial 1'!DK35</f>
        <v>722211.39916026406</v>
      </c>
      <c r="DL64" s="22">
        <f ca="1">'Trial 1'!DL35</f>
        <v>765254.62534419051</v>
      </c>
      <c r="DM64" s="22">
        <f ca="1">'Trial 1'!DM35</f>
        <v>724366.37785942329</v>
      </c>
      <c r="DN64" s="23">
        <f ca="1">SUM('Trial 1'!DB35:DM35)</f>
        <v>8892199.8649877533</v>
      </c>
      <c r="DO64" s="22">
        <f ca="1">'Trial 1'!DO35</f>
        <v>777153.34164399758</v>
      </c>
      <c r="DP64" s="22">
        <f ca="1">'Trial 1'!DP35</f>
        <v>751188.16787764092</v>
      </c>
      <c r="DQ64" s="22">
        <f ca="1">'Trial 1'!DQ35</f>
        <v>772197.62038153829</v>
      </c>
      <c r="DR64" s="22">
        <f ca="1">'Trial 1'!DR35</f>
        <v>768782.37874907209</v>
      </c>
      <c r="DS64" s="22">
        <f ca="1">'Trial 1'!DS35</f>
        <v>762491.54380652413</v>
      </c>
      <c r="DT64" s="22">
        <f ca="1">'Trial 1'!DT35</f>
        <v>736855.85851813364</v>
      </c>
      <c r="DU64" s="22">
        <f ca="1">'Trial 1'!DU35</f>
        <v>759132.79133059515</v>
      </c>
      <c r="DV64" s="22">
        <f ca="1">'Trial 1'!DV35</f>
        <v>757766.39261605311</v>
      </c>
      <c r="DW64" s="22">
        <f ca="1">'Trial 1'!DW35</f>
        <v>762173.17487777316</v>
      </c>
      <c r="DX64" s="22">
        <f ca="1">'Trial 1'!DX35</f>
        <v>756389.77371076914</v>
      </c>
      <c r="DY64" s="22">
        <f ca="1">'Trial 1'!DY35</f>
        <v>755753.23038617882</v>
      </c>
      <c r="DZ64" s="22">
        <f ca="1">'Trial 1'!DZ35</f>
        <v>720825.03334125213</v>
      </c>
      <c r="EA64" s="23">
        <f ca="1">SUM('Trial 1'!DO35:DZ35)</f>
        <v>9080709.3072395269</v>
      </c>
      <c r="EB64" s="22">
        <f ca="1">'Trial 1'!EB35</f>
        <v>724381.13697907876</v>
      </c>
      <c r="EC64" s="22">
        <f ca="1">'Trial 1'!EC35</f>
        <v>763533.51783661626</v>
      </c>
      <c r="ED64" s="22">
        <f ca="1">'Trial 1'!ED35</f>
        <v>736712.8763895937</v>
      </c>
      <c r="EE64" s="22">
        <f ca="1">'Trial 1'!EE35</f>
        <v>731676.91848003922</v>
      </c>
      <c r="EF64" s="22">
        <f ca="1">'Trial 1'!EF35</f>
        <v>721062.46838854335</v>
      </c>
      <c r="EG64" s="22">
        <f ca="1">'Trial 1'!EG35</f>
        <v>687753.69028301642</v>
      </c>
      <c r="EH64" s="22">
        <f ca="1">'Trial 1'!EH35</f>
        <v>701122.00292316137</v>
      </c>
      <c r="EI64" s="22">
        <f ca="1">'Trial 1'!EI35</f>
        <v>689586.25139734137</v>
      </c>
      <c r="EJ64" s="22">
        <f ca="1">'Trial 1'!EJ35</f>
        <v>755044.62180624634</v>
      </c>
      <c r="EK64" s="22">
        <f ca="1">'Trial 1'!EK35</f>
        <v>689700.43093020318</v>
      </c>
      <c r="EL64" s="22">
        <f ca="1">'Trial 1'!EL35</f>
        <v>721275.99350337766</v>
      </c>
      <c r="EM64" s="22">
        <f ca="1">'Trial 1'!EM35</f>
        <v>705946.61514738016</v>
      </c>
      <c r="EN64" s="23">
        <f ca="1">SUM('Trial 1'!EB35:EM35)</f>
        <v>8627796.5240645967</v>
      </c>
    </row>
    <row r="65" spans="1:144" ht="12.75" customHeight="1">
      <c r="A65" s="11" t="str">
        <f>Labels!B97</f>
        <v>Trial 02</v>
      </c>
      <c r="B65" s="24">
        <f ca="1">'Trial 2'!B35</f>
        <v>858349.70911376493</v>
      </c>
      <c r="C65" s="24">
        <f ca="1">'Trial 2'!C35</f>
        <v>806957.17361868906</v>
      </c>
      <c r="D65" s="24">
        <f ca="1">'Trial 2'!D35</f>
        <v>811924.84001567343</v>
      </c>
      <c r="E65" s="24">
        <f ca="1">'Trial 2'!E35</f>
        <v>830002.11485548166</v>
      </c>
      <c r="F65" s="24">
        <f ca="1">'Trial 2'!F35</f>
        <v>838060.65167183976</v>
      </c>
      <c r="G65" s="24">
        <f ca="1">'Trial 2'!G35</f>
        <v>801769.59961394535</v>
      </c>
      <c r="H65" s="24">
        <f ca="1">'Trial 2'!H35</f>
        <v>826564.17258300865</v>
      </c>
      <c r="I65" s="24">
        <f ca="1">'Trial 2'!I35</f>
        <v>824899.17595409381</v>
      </c>
      <c r="J65" s="24">
        <f ca="1">'Trial 2'!J35</f>
        <v>854847.40900659433</v>
      </c>
      <c r="K65" s="24">
        <f ca="1">'Trial 2'!K35</f>
        <v>821565.5917057466</v>
      </c>
      <c r="L65" s="24">
        <f ca="1">'Trial 2'!L35</f>
        <v>819387.22394426994</v>
      </c>
      <c r="M65" s="24">
        <f ca="1">'Trial 2'!M35</f>
        <v>787961.39349110762</v>
      </c>
      <c r="N65" s="25">
        <f ca="1">SUM('Trial 2'!B35:M35)</f>
        <v>9882289.0555742159</v>
      </c>
      <c r="O65" s="24">
        <f ca="1">'Trial 2'!O35</f>
        <v>804569.18438910774</v>
      </c>
      <c r="P65" s="24">
        <f ca="1">'Trial 2'!P35</f>
        <v>832185.11459423462</v>
      </c>
      <c r="Q65" s="24">
        <f ca="1">'Trial 2'!Q35</f>
        <v>793609.44598715566</v>
      </c>
      <c r="R65" s="24">
        <f ca="1">'Trial 2'!R35</f>
        <v>810946.1222901342</v>
      </c>
      <c r="S65" s="24">
        <f ca="1">'Trial 2'!S35</f>
        <v>839849.78644842294</v>
      </c>
      <c r="T65" s="24">
        <f ca="1">'Trial 2'!T35</f>
        <v>789962.06977915543</v>
      </c>
      <c r="U65" s="24">
        <f ca="1">'Trial 2'!U35</f>
        <v>818303.16419390298</v>
      </c>
      <c r="V65" s="24">
        <f ca="1">'Trial 2'!V35</f>
        <v>832266.78421747824</v>
      </c>
      <c r="W65" s="24">
        <f ca="1">'Trial 2'!W35</f>
        <v>836907.7891872722</v>
      </c>
      <c r="X65" s="24">
        <f ca="1">'Trial 2'!X35</f>
        <v>834009.28201324272</v>
      </c>
      <c r="Y65" s="24">
        <f ca="1">'Trial 2'!Y35</f>
        <v>850525.61084424926</v>
      </c>
      <c r="Z65" s="24">
        <f ca="1">'Trial 2'!Z35</f>
        <v>810116.40469923487</v>
      </c>
      <c r="AA65" s="25">
        <f ca="1">SUM('Trial 2'!O35:Z35)</f>
        <v>9853250.7586435918</v>
      </c>
      <c r="AB65" s="24">
        <f ca="1">'Trial 2'!AB35</f>
        <v>819881.80422170484</v>
      </c>
      <c r="AC65" s="24">
        <f ca="1">'Trial 2'!AC35</f>
        <v>825717.3961823706</v>
      </c>
      <c r="AD65" s="24">
        <f ca="1">'Trial 2'!AD35</f>
        <v>840524.48437499115</v>
      </c>
      <c r="AE65" s="24">
        <f ca="1">'Trial 2'!AE35</f>
        <v>827422.19380294788</v>
      </c>
      <c r="AF65" s="24">
        <f ca="1">'Trial 2'!AF35</f>
        <v>806369.72725012235</v>
      </c>
      <c r="AG65" s="24">
        <f ca="1">'Trial 2'!AG35</f>
        <v>780720.46791404823</v>
      </c>
      <c r="AH65" s="24">
        <f ca="1">'Trial 2'!AH35</f>
        <v>793449.62990489777</v>
      </c>
      <c r="AI65" s="24">
        <f ca="1">'Trial 2'!AI35</f>
        <v>830967.61549639772</v>
      </c>
      <c r="AJ65" s="24">
        <f ca="1">'Trial 2'!AJ35</f>
        <v>788038.11274117208</v>
      </c>
      <c r="AK65" s="24">
        <f ca="1">'Trial 2'!AK35</f>
        <v>776533.32942161884</v>
      </c>
      <c r="AL65" s="24">
        <f ca="1">'Trial 2'!AL35</f>
        <v>812035.04061124951</v>
      </c>
      <c r="AM65" s="24">
        <f ca="1">'Trial 2'!AM35</f>
        <v>785122.98630540981</v>
      </c>
      <c r="AN65" s="25">
        <f ca="1">SUM('Trial 2'!AB35:AM35)</f>
        <v>9686782.7882269323</v>
      </c>
      <c r="AO65" s="24">
        <f ca="1">'Trial 2'!AO35</f>
        <v>792623.95482676558</v>
      </c>
      <c r="AP65" s="24">
        <f ca="1">'Trial 2'!AP35</f>
        <v>793331.43407132244</v>
      </c>
      <c r="AQ65" s="24">
        <f ca="1">'Trial 2'!AQ35</f>
        <v>786018.95123775862</v>
      </c>
      <c r="AR65" s="24">
        <f ca="1">'Trial 2'!AR35</f>
        <v>800387.62002434954</v>
      </c>
      <c r="AS65" s="24">
        <f ca="1">'Trial 2'!AS35</f>
        <v>771486.16477400984</v>
      </c>
      <c r="AT65" s="24">
        <f ca="1">'Trial 2'!AT35</f>
        <v>795725.98001308658</v>
      </c>
      <c r="AU65" s="24">
        <f ca="1">'Trial 2'!AU35</f>
        <v>781996.22507264139</v>
      </c>
      <c r="AV65" s="24">
        <f ca="1">'Trial 2'!AV35</f>
        <v>767096.37214219815</v>
      </c>
      <c r="AW65" s="24">
        <f ca="1">'Trial 2'!AW35</f>
        <v>769448.78724281571</v>
      </c>
      <c r="AX65" s="24">
        <f ca="1">'Trial 2'!AX35</f>
        <v>789395.93214657158</v>
      </c>
      <c r="AY65" s="24">
        <f ca="1">'Trial 2'!AY35</f>
        <v>818208.23987813771</v>
      </c>
      <c r="AZ65" s="24">
        <f ca="1">'Trial 2'!AZ35</f>
        <v>763688.1636624682</v>
      </c>
      <c r="BA65" s="25">
        <f ca="1">SUM('Trial 2'!AO35:AZ35)</f>
        <v>9429407.8250921275</v>
      </c>
      <c r="BB65" s="24">
        <f ca="1">'Trial 2'!BB35</f>
        <v>794916.7632484826</v>
      </c>
      <c r="BC65" s="24">
        <f ca="1">'Trial 2'!BC35</f>
        <v>769002.67694718821</v>
      </c>
      <c r="BD65" s="24">
        <f ca="1">'Trial 2'!BD35</f>
        <v>770196.78393641592</v>
      </c>
      <c r="BE65" s="24">
        <f ca="1">'Trial 2'!BE35</f>
        <v>791944.23040762555</v>
      </c>
      <c r="BF65" s="24">
        <f ca="1">'Trial 2'!BF35</f>
        <v>808850.21134310949</v>
      </c>
      <c r="BG65" s="24">
        <f ca="1">'Trial 2'!BG35</f>
        <v>810067.47436232551</v>
      </c>
      <c r="BH65" s="24">
        <f ca="1">'Trial 2'!BH35</f>
        <v>766701.18759770354</v>
      </c>
      <c r="BI65" s="24">
        <f ca="1">'Trial 2'!BI35</f>
        <v>783839.18146442936</v>
      </c>
      <c r="BJ65" s="24">
        <f ca="1">'Trial 2'!BJ35</f>
        <v>793708.2444880876</v>
      </c>
      <c r="BK65" s="24">
        <f ca="1">'Trial 2'!BK35</f>
        <v>791507.87639438733</v>
      </c>
      <c r="BL65" s="24">
        <f ca="1">'Trial 2'!BL35</f>
        <v>761711.7887194308</v>
      </c>
      <c r="BM65" s="24">
        <f ca="1">'Trial 2'!BM35</f>
        <v>802679.26818575675</v>
      </c>
      <c r="BN65" s="25">
        <f ca="1">SUM('Trial 2'!BB35:BM35)</f>
        <v>9445125.6870949417</v>
      </c>
      <c r="BO65" s="24">
        <f ca="1">'Trial 2'!BO35</f>
        <v>772940.23669458216</v>
      </c>
      <c r="BP65" s="24">
        <f ca="1">'Trial 2'!BP35</f>
        <v>763329.11000825046</v>
      </c>
      <c r="BQ65" s="24">
        <f ca="1">'Trial 2'!BQ35</f>
        <v>755176.87383723736</v>
      </c>
      <c r="BR65" s="24">
        <f ca="1">'Trial 2'!BR35</f>
        <v>753554.81925459893</v>
      </c>
      <c r="BS65" s="24">
        <f ca="1">'Trial 2'!BS35</f>
        <v>770941.61358730798</v>
      </c>
      <c r="BT65" s="24">
        <f ca="1">'Trial 2'!BT35</f>
        <v>756082.75011652277</v>
      </c>
      <c r="BU65" s="24">
        <f ca="1">'Trial 2'!BU35</f>
        <v>783540.43423318618</v>
      </c>
      <c r="BV65" s="24">
        <f ca="1">'Trial 2'!BV35</f>
        <v>777977.13314167631</v>
      </c>
      <c r="BW65" s="24">
        <f ca="1">'Trial 2'!BW35</f>
        <v>763019.02111431176</v>
      </c>
      <c r="BX65" s="24">
        <f ca="1">'Trial 2'!BX35</f>
        <v>741438.92879007722</v>
      </c>
      <c r="BY65" s="24">
        <f ca="1">'Trial 2'!BY35</f>
        <v>762976.51484044909</v>
      </c>
      <c r="BZ65" s="24">
        <f ca="1">'Trial 2'!BZ35</f>
        <v>739348.19147510338</v>
      </c>
      <c r="CA65" s="25">
        <f ca="1">SUM('Trial 2'!BO35:BZ35)</f>
        <v>9140325.6270933021</v>
      </c>
      <c r="CB65" s="24">
        <f ca="1">'Trial 2'!CB35</f>
        <v>789692.72092002444</v>
      </c>
      <c r="CC65" s="24">
        <f ca="1">'Trial 2'!CC35</f>
        <v>748085.61147529504</v>
      </c>
      <c r="CD65" s="24">
        <f ca="1">'Trial 2'!CD35</f>
        <v>758372.21661517059</v>
      </c>
      <c r="CE65" s="24">
        <f ca="1">'Trial 2'!CE35</f>
        <v>748611.59267192159</v>
      </c>
      <c r="CF65" s="24">
        <f ca="1">'Trial 2'!CF35</f>
        <v>779413.44237226667</v>
      </c>
      <c r="CG65" s="24">
        <f ca="1">'Trial 2'!CG35</f>
        <v>775337.04028207238</v>
      </c>
      <c r="CH65" s="24">
        <f ca="1">'Trial 2'!CH35</f>
        <v>756989.7217224614</v>
      </c>
      <c r="CI65" s="24">
        <f ca="1">'Trial 2'!CI35</f>
        <v>731115.23766792112</v>
      </c>
      <c r="CJ65" s="24">
        <f ca="1">'Trial 2'!CJ35</f>
        <v>768626.75522710441</v>
      </c>
      <c r="CK65" s="24">
        <f ca="1">'Trial 2'!CK35</f>
        <v>729454.24760181841</v>
      </c>
      <c r="CL65" s="24">
        <f ca="1">'Trial 2'!CL35</f>
        <v>751208.4873699476</v>
      </c>
      <c r="CM65" s="24">
        <f ca="1">'Trial 2'!CM35</f>
        <v>740548.51912339113</v>
      </c>
      <c r="CN65" s="25">
        <f ca="1">SUM('Trial 2'!CB35:CM35)</f>
        <v>9077455.593049394</v>
      </c>
      <c r="CO65" s="24">
        <f ca="1">'Trial 2'!CO35</f>
        <v>752316.86080823676</v>
      </c>
      <c r="CP65" s="24">
        <f ca="1">'Trial 2'!CP35</f>
        <v>769323.58419375459</v>
      </c>
      <c r="CQ65" s="24">
        <f ca="1">'Trial 2'!CQ35</f>
        <v>728012.49410279526</v>
      </c>
      <c r="CR65" s="24">
        <f ca="1">'Trial 2'!CR35</f>
        <v>741683.73211744439</v>
      </c>
      <c r="CS65" s="24">
        <f ca="1">'Trial 2'!CS35</f>
        <v>740959.20971210615</v>
      </c>
      <c r="CT65" s="24">
        <f ca="1">'Trial 2'!CT35</f>
        <v>753357.84783125983</v>
      </c>
      <c r="CU65" s="24">
        <f ca="1">'Trial 2'!CU35</f>
        <v>750327.84856340825</v>
      </c>
      <c r="CV65" s="24">
        <f ca="1">'Trial 2'!CV35</f>
        <v>752158.61446433014</v>
      </c>
      <c r="CW65" s="24">
        <f ca="1">'Trial 2'!CW35</f>
        <v>753968.14607982629</v>
      </c>
      <c r="CX65" s="24">
        <f ca="1">'Trial 2'!CX35</f>
        <v>780269.34835808293</v>
      </c>
      <c r="CY65" s="24">
        <f ca="1">'Trial 2'!CY35</f>
        <v>705786.6429974077</v>
      </c>
      <c r="CZ65" s="24">
        <f ca="1">'Trial 2'!CZ35</f>
        <v>741151.20708116784</v>
      </c>
      <c r="DA65" s="25">
        <f ca="1">SUM('Trial 2'!CO35:CZ35)</f>
        <v>8969315.5363098197</v>
      </c>
      <c r="DB65" s="24">
        <f ca="1">'Trial 2'!DB35</f>
        <v>715644.14260725467</v>
      </c>
      <c r="DC65" s="24">
        <f ca="1">'Trial 2'!DC35</f>
        <v>720509.73208547442</v>
      </c>
      <c r="DD65" s="24">
        <f ca="1">'Trial 2'!DD35</f>
        <v>754820.96477929305</v>
      </c>
      <c r="DE65" s="24">
        <f ca="1">'Trial 2'!DE35</f>
        <v>760194.85196482239</v>
      </c>
      <c r="DF65" s="24">
        <f ca="1">'Trial 2'!DF35</f>
        <v>732473.30781262496</v>
      </c>
      <c r="DG65" s="24">
        <f ca="1">'Trial 2'!DG35</f>
        <v>768726.2021713109</v>
      </c>
      <c r="DH65" s="24">
        <f ca="1">'Trial 2'!DH35</f>
        <v>751950.21196618641</v>
      </c>
      <c r="DI65" s="24">
        <f ca="1">'Trial 2'!DI35</f>
        <v>730835.14447520778</v>
      </c>
      <c r="DJ65" s="24">
        <f ca="1">'Trial 2'!DJ35</f>
        <v>743177.75968103798</v>
      </c>
      <c r="DK65" s="24">
        <f ca="1">'Trial 2'!DK35</f>
        <v>742590.62872374745</v>
      </c>
      <c r="DL65" s="24">
        <f ca="1">'Trial 2'!DL35</f>
        <v>722260.91081571335</v>
      </c>
      <c r="DM65" s="24">
        <f ca="1">'Trial 2'!DM35</f>
        <v>748320.23548155697</v>
      </c>
      <c r="DN65" s="25">
        <f ca="1">SUM('Trial 2'!DB35:DM35)</f>
        <v>8891504.0925642308</v>
      </c>
      <c r="DO65" s="24">
        <f ca="1">'Trial 2'!DO35</f>
        <v>739605.80828121991</v>
      </c>
      <c r="DP65" s="24">
        <f ca="1">'Trial 2'!DP35</f>
        <v>749739.93439176865</v>
      </c>
      <c r="DQ65" s="24">
        <f ca="1">'Trial 2'!DQ35</f>
        <v>726868.33374033647</v>
      </c>
      <c r="DR65" s="24">
        <f ca="1">'Trial 2'!DR35</f>
        <v>706202.27441535506</v>
      </c>
      <c r="DS65" s="24">
        <f ca="1">'Trial 2'!DS35</f>
        <v>717277.64686839283</v>
      </c>
      <c r="DT65" s="24">
        <f ca="1">'Trial 2'!DT35</f>
        <v>730691.57997527614</v>
      </c>
      <c r="DU65" s="24">
        <f ca="1">'Trial 2'!DU35</f>
        <v>737328.09316488041</v>
      </c>
      <c r="DV65" s="24">
        <f ca="1">'Trial 2'!DV35</f>
        <v>764970.84395759786</v>
      </c>
      <c r="DW65" s="24">
        <f ca="1">'Trial 2'!DW35</f>
        <v>742467.75654364866</v>
      </c>
      <c r="DX65" s="24">
        <f ca="1">'Trial 2'!DX35</f>
        <v>710301.24675070087</v>
      </c>
      <c r="DY65" s="24">
        <f ca="1">'Trial 2'!DY35</f>
        <v>730660.7772061188</v>
      </c>
      <c r="DZ65" s="24">
        <f ca="1">'Trial 2'!DZ35</f>
        <v>726967.78146228928</v>
      </c>
      <c r="EA65" s="25">
        <f ca="1">SUM('Trial 2'!DO35:DZ35)</f>
        <v>8783082.0767575856</v>
      </c>
      <c r="EB65" s="24">
        <f ca="1">'Trial 2'!EB35</f>
        <v>744793.31452725409</v>
      </c>
      <c r="EC65" s="24">
        <f ca="1">'Trial 2'!EC35</f>
        <v>746485.16812867241</v>
      </c>
      <c r="ED65" s="24">
        <f ca="1">'Trial 2'!ED35</f>
        <v>738517.17986301368</v>
      </c>
      <c r="EE65" s="24">
        <f ca="1">'Trial 2'!EE35</f>
        <v>730377.63901269226</v>
      </c>
      <c r="EF65" s="24">
        <f ca="1">'Trial 2'!EF35</f>
        <v>713400.96785566327</v>
      </c>
      <c r="EG65" s="24">
        <f ca="1">'Trial 2'!EG35</f>
        <v>713608.58295660687</v>
      </c>
      <c r="EH65" s="24">
        <f ca="1">'Trial 2'!EH35</f>
        <v>731978.07383201073</v>
      </c>
      <c r="EI65" s="24">
        <f ca="1">'Trial 2'!EI35</f>
        <v>747964.05836789624</v>
      </c>
      <c r="EJ65" s="24">
        <f ca="1">'Trial 2'!EJ35</f>
        <v>696897.1198759015</v>
      </c>
      <c r="EK65" s="24">
        <f ca="1">'Trial 2'!EK35</f>
        <v>745844.3722445498</v>
      </c>
      <c r="EL65" s="24">
        <f ca="1">'Trial 2'!EL35</f>
        <v>711682.14031176199</v>
      </c>
      <c r="EM65" s="24">
        <f ca="1">'Trial 2'!EM35</f>
        <v>722495.52192828443</v>
      </c>
      <c r="EN65" s="25">
        <f ca="1">SUM('Trial 2'!EB35:EM35)</f>
        <v>8744044.138904307</v>
      </c>
    </row>
    <row r="66" spans="1:144" ht="12.75" customHeight="1">
      <c r="A66" s="11" t="str">
        <f>Labels!B98</f>
        <v>Trial 03</v>
      </c>
      <c r="B66" s="24">
        <f ca="1">'Trial 3'!B35</f>
        <v>816638.49149492197</v>
      </c>
      <c r="C66" s="24">
        <f ca="1">'Trial 3'!C35</f>
        <v>828549.03560956754</v>
      </c>
      <c r="D66" s="24">
        <f ca="1">'Trial 3'!D35</f>
        <v>832110.22372299631</v>
      </c>
      <c r="E66" s="24">
        <f ca="1">'Trial 3'!E35</f>
        <v>837149.53803376865</v>
      </c>
      <c r="F66" s="24">
        <f ca="1">'Trial 3'!F35</f>
        <v>817984.94890015863</v>
      </c>
      <c r="G66" s="24">
        <f ca="1">'Trial 3'!G35</f>
        <v>822512.22662479768</v>
      </c>
      <c r="H66" s="24">
        <f ca="1">'Trial 3'!H35</f>
        <v>822468.15705483628</v>
      </c>
      <c r="I66" s="24">
        <f ca="1">'Trial 3'!I35</f>
        <v>811427.72088488296</v>
      </c>
      <c r="J66" s="24">
        <f ca="1">'Trial 3'!J35</f>
        <v>824750.11859593203</v>
      </c>
      <c r="K66" s="24">
        <f ca="1">'Trial 3'!K35</f>
        <v>832813.48199306114</v>
      </c>
      <c r="L66" s="24">
        <f ca="1">'Trial 3'!L35</f>
        <v>836525.01927852351</v>
      </c>
      <c r="M66" s="24">
        <f ca="1">'Trial 3'!M35</f>
        <v>852370.45029394794</v>
      </c>
      <c r="N66" s="25">
        <f ca="1">SUM('Trial 3'!B35:M35)</f>
        <v>9935299.4124873951</v>
      </c>
      <c r="O66" s="24">
        <f ca="1">'Trial 3'!O35</f>
        <v>811822.93881949212</v>
      </c>
      <c r="P66" s="24">
        <f ca="1">'Trial 3'!P35</f>
        <v>817529.67238000047</v>
      </c>
      <c r="Q66" s="24">
        <f ca="1">'Trial 3'!Q35</f>
        <v>808363.07302173111</v>
      </c>
      <c r="R66" s="24">
        <f ca="1">'Trial 3'!R35</f>
        <v>795867.74385521433</v>
      </c>
      <c r="S66" s="24">
        <f ca="1">'Trial 3'!S35</f>
        <v>812173.82714054361</v>
      </c>
      <c r="T66" s="24">
        <f ca="1">'Trial 3'!T35</f>
        <v>823973.41416717053</v>
      </c>
      <c r="U66" s="24">
        <f ca="1">'Trial 3'!U35</f>
        <v>824792.46555763704</v>
      </c>
      <c r="V66" s="24">
        <f ca="1">'Trial 3'!V35</f>
        <v>844424.39836609119</v>
      </c>
      <c r="W66" s="24">
        <f ca="1">'Trial 3'!W35</f>
        <v>777371.05433557357</v>
      </c>
      <c r="X66" s="24">
        <f ca="1">'Trial 3'!X35</f>
        <v>834687.51331846183</v>
      </c>
      <c r="Y66" s="24">
        <f ca="1">'Trial 3'!Y35</f>
        <v>817836.75520388177</v>
      </c>
      <c r="Z66" s="24">
        <f ca="1">'Trial 3'!Z35</f>
        <v>780788.83844034676</v>
      </c>
      <c r="AA66" s="25">
        <f ca="1">SUM('Trial 3'!O35:Z35)</f>
        <v>9749631.6946061458</v>
      </c>
      <c r="AB66" s="24">
        <f ca="1">'Trial 3'!AB35</f>
        <v>808261.60937208333</v>
      </c>
      <c r="AC66" s="24">
        <f ca="1">'Trial 3'!AC35</f>
        <v>822437.76442358119</v>
      </c>
      <c r="AD66" s="24">
        <f ca="1">'Trial 3'!AD35</f>
        <v>796740.55560964171</v>
      </c>
      <c r="AE66" s="24">
        <f ca="1">'Trial 3'!AE35</f>
        <v>818965.35055746918</v>
      </c>
      <c r="AF66" s="24">
        <f ca="1">'Trial 3'!AF35</f>
        <v>770398.31146920205</v>
      </c>
      <c r="AG66" s="24">
        <f ca="1">'Trial 3'!AG35</f>
        <v>768328.39284984767</v>
      </c>
      <c r="AH66" s="24">
        <f ca="1">'Trial 3'!AH35</f>
        <v>817014.92439909093</v>
      </c>
      <c r="AI66" s="24">
        <f ca="1">'Trial 3'!AI35</f>
        <v>798178.35123857704</v>
      </c>
      <c r="AJ66" s="24">
        <f ca="1">'Trial 3'!AJ35</f>
        <v>816878.13605558383</v>
      </c>
      <c r="AK66" s="24">
        <f ca="1">'Trial 3'!AK35</f>
        <v>814412.94592458755</v>
      </c>
      <c r="AL66" s="24">
        <f ca="1">'Trial 3'!AL35</f>
        <v>830587.29990132444</v>
      </c>
      <c r="AM66" s="24">
        <f ca="1">'Trial 3'!AM35</f>
        <v>801003.20924200234</v>
      </c>
      <c r="AN66" s="25">
        <f ca="1">SUM('Trial 3'!AB35:AM35)</f>
        <v>9663206.8510429915</v>
      </c>
      <c r="AO66" s="24">
        <f ca="1">'Trial 3'!AO35</f>
        <v>759059.50698423013</v>
      </c>
      <c r="AP66" s="24">
        <f ca="1">'Trial 3'!AP35</f>
        <v>802364.42725390871</v>
      </c>
      <c r="AQ66" s="24">
        <f ca="1">'Trial 3'!AQ35</f>
        <v>786869.78402470611</v>
      </c>
      <c r="AR66" s="24">
        <f ca="1">'Trial 3'!AR35</f>
        <v>810058.87178732047</v>
      </c>
      <c r="AS66" s="24">
        <f ca="1">'Trial 3'!AS35</f>
        <v>834978.56861600548</v>
      </c>
      <c r="AT66" s="24">
        <f ca="1">'Trial 3'!AT35</f>
        <v>815509.84552031988</v>
      </c>
      <c r="AU66" s="24">
        <f ca="1">'Trial 3'!AU35</f>
        <v>795258.1953460857</v>
      </c>
      <c r="AV66" s="24">
        <f ca="1">'Trial 3'!AV35</f>
        <v>804964.26791636774</v>
      </c>
      <c r="AW66" s="24">
        <f ca="1">'Trial 3'!AW35</f>
        <v>746244.31548064749</v>
      </c>
      <c r="AX66" s="24">
        <f ca="1">'Trial 3'!AX35</f>
        <v>756889.27099011128</v>
      </c>
      <c r="AY66" s="24">
        <f ca="1">'Trial 3'!AY35</f>
        <v>814583.19666564639</v>
      </c>
      <c r="AZ66" s="24">
        <f ca="1">'Trial 3'!AZ35</f>
        <v>769915.80708798242</v>
      </c>
      <c r="BA66" s="25">
        <f ca="1">SUM('Trial 3'!AO35:AZ35)</f>
        <v>9496696.0576733295</v>
      </c>
      <c r="BB66" s="24">
        <f ca="1">'Trial 3'!BB35</f>
        <v>753660.52946901671</v>
      </c>
      <c r="BC66" s="24">
        <f ca="1">'Trial 3'!BC35</f>
        <v>787637.02157803543</v>
      </c>
      <c r="BD66" s="24">
        <f ca="1">'Trial 3'!BD35</f>
        <v>760148.09826968587</v>
      </c>
      <c r="BE66" s="24">
        <f ca="1">'Trial 3'!BE35</f>
        <v>788333.88623191684</v>
      </c>
      <c r="BF66" s="24">
        <f ca="1">'Trial 3'!BF35</f>
        <v>756260.37050492631</v>
      </c>
      <c r="BG66" s="24">
        <f ca="1">'Trial 3'!BG35</f>
        <v>765897.95156801364</v>
      </c>
      <c r="BH66" s="24">
        <f ca="1">'Trial 3'!BH35</f>
        <v>810839.86376377335</v>
      </c>
      <c r="BI66" s="24">
        <f ca="1">'Trial 3'!BI35</f>
        <v>757931.17870933877</v>
      </c>
      <c r="BJ66" s="24">
        <f ca="1">'Trial 3'!BJ35</f>
        <v>780296.38819082838</v>
      </c>
      <c r="BK66" s="24">
        <f ca="1">'Trial 3'!BK35</f>
        <v>789810.46116079122</v>
      </c>
      <c r="BL66" s="24">
        <f ca="1">'Trial 3'!BL35</f>
        <v>791211.1466119996</v>
      </c>
      <c r="BM66" s="24">
        <f ca="1">'Trial 3'!BM35</f>
        <v>753039.23839362536</v>
      </c>
      <c r="BN66" s="25">
        <f ca="1">SUM('Trial 3'!BB35:BM35)</f>
        <v>9295066.1344519518</v>
      </c>
      <c r="BO66" s="24">
        <f ca="1">'Trial 3'!BO35</f>
        <v>808377.88344006939</v>
      </c>
      <c r="BP66" s="24">
        <f ca="1">'Trial 3'!BP35</f>
        <v>799593.85203737777</v>
      </c>
      <c r="BQ66" s="24">
        <f ca="1">'Trial 3'!BQ35</f>
        <v>762125.26991570287</v>
      </c>
      <c r="BR66" s="24">
        <f ca="1">'Trial 3'!BR35</f>
        <v>769486.54719531536</v>
      </c>
      <c r="BS66" s="24">
        <f ca="1">'Trial 3'!BS35</f>
        <v>790524.20862886996</v>
      </c>
      <c r="BT66" s="24">
        <f ca="1">'Trial 3'!BT35</f>
        <v>741709.51818641147</v>
      </c>
      <c r="BU66" s="24">
        <f ca="1">'Trial 3'!BU35</f>
        <v>787157.776148409</v>
      </c>
      <c r="BV66" s="24">
        <f ca="1">'Trial 3'!BV35</f>
        <v>753251.36683890969</v>
      </c>
      <c r="BW66" s="24">
        <f ca="1">'Trial 3'!BW35</f>
        <v>742416.03296452668</v>
      </c>
      <c r="BX66" s="24">
        <f ca="1">'Trial 3'!BX35</f>
        <v>774681.73644879216</v>
      </c>
      <c r="BY66" s="24">
        <f ca="1">'Trial 3'!BY35</f>
        <v>769240.31930470851</v>
      </c>
      <c r="BZ66" s="24">
        <f ca="1">'Trial 3'!BZ35</f>
        <v>751476.22173833055</v>
      </c>
      <c r="CA66" s="25">
        <f ca="1">SUM('Trial 3'!BO35:BZ35)</f>
        <v>9250040.7328474242</v>
      </c>
      <c r="CB66" s="24">
        <f ca="1">'Trial 3'!CB35</f>
        <v>747030.82267709228</v>
      </c>
      <c r="CC66" s="24">
        <f ca="1">'Trial 3'!CC35</f>
        <v>757743.4168678975</v>
      </c>
      <c r="CD66" s="24">
        <f ca="1">'Trial 3'!CD35</f>
        <v>768521.33644697547</v>
      </c>
      <c r="CE66" s="24">
        <f ca="1">'Trial 3'!CE35</f>
        <v>730407.96404015401</v>
      </c>
      <c r="CF66" s="24">
        <f ca="1">'Trial 3'!CF35</f>
        <v>743823.33539912</v>
      </c>
      <c r="CG66" s="24">
        <f ca="1">'Trial 3'!CG35</f>
        <v>742238.33788642578</v>
      </c>
      <c r="CH66" s="24">
        <f ca="1">'Trial 3'!CH35</f>
        <v>777068.55713553063</v>
      </c>
      <c r="CI66" s="24">
        <f ca="1">'Trial 3'!CI35</f>
        <v>776026.83774311806</v>
      </c>
      <c r="CJ66" s="24">
        <f ca="1">'Trial 3'!CJ35</f>
        <v>713825.4573985961</v>
      </c>
      <c r="CK66" s="24">
        <f ca="1">'Trial 3'!CK35</f>
        <v>792456.15114498488</v>
      </c>
      <c r="CL66" s="24">
        <f ca="1">'Trial 3'!CL35</f>
        <v>747452.63489431294</v>
      </c>
      <c r="CM66" s="24">
        <f ca="1">'Trial 3'!CM35</f>
        <v>763822.10131518997</v>
      </c>
      <c r="CN66" s="25">
        <f ca="1">SUM('Trial 3'!CB35:CM35)</f>
        <v>9060416.9529493991</v>
      </c>
      <c r="CO66" s="24">
        <f ca="1">'Trial 3'!CO35</f>
        <v>732102.84059131693</v>
      </c>
      <c r="CP66" s="24">
        <f ca="1">'Trial 3'!CP35</f>
        <v>773320.75937606872</v>
      </c>
      <c r="CQ66" s="24">
        <f ca="1">'Trial 3'!CQ35</f>
        <v>752288.66855509777</v>
      </c>
      <c r="CR66" s="24">
        <f ca="1">'Trial 3'!CR35</f>
        <v>732285.24696231622</v>
      </c>
      <c r="CS66" s="24">
        <f ca="1">'Trial 3'!CS35</f>
        <v>745931.37467730057</v>
      </c>
      <c r="CT66" s="24">
        <f ca="1">'Trial 3'!CT35</f>
        <v>763044.07360559434</v>
      </c>
      <c r="CU66" s="24">
        <f ca="1">'Trial 3'!CU35</f>
        <v>747151.19281951722</v>
      </c>
      <c r="CV66" s="24">
        <f ca="1">'Trial 3'!CV35</f>
        <v>731221.94303086109</v>
      </c>
      <c r="CW66" s="24">
        <f ca="1">'Trial 3'!CW35</f>
        <v>762734.3404903129</v>
      </c>
      <c r="CX66" s="24">
        <f ca="1">'Trial 3'!CX35</f>
        <v>728487.55348087719</v>
      </c>
      <c r="CY66" s="24">
        <f ca="1">'Trial 3'!CY35</f>
        <v>762031.54859107046</v>
      </c>
      <c r="CZ66" s="24">
        <f ca="1">'Trial 3'!CZ35</f>
        <v>757128.34384630457</v>
      </c>
      <c r="DA66" s="25">
        <f ca="1">SUM('Trial 3'!CO35:CZ35)</f>
        <v>8987727.8860266395</v>
      </c>
      <c r="DB66" s="24">
        <f ca="1">'Trial 3'!DB35</f>
        <v>750142.56037607056</v>
      </c>
      <c r="DC66" s="24">
        <f ca="1">'Trial 3'!DC35</f>
        <v>762688.85020506929</v>
      </c>
      <c r="DD66" s="24">
        <f ca="1">'Trial 3'!DD35</f>
        <v>770242.01624441508</v>
      </c>
      <c r="DE66" s="24">
        <f ca="1">'Trial 3'!DE35</f>
        <v>747229.89141537447</v>
      </c>
      <c r="DF66" s="24">
        <f ca="1">'Trial 3'!DF35</f>
        <v>726682.91546354862</v>
      </c>
      <c r="DG66" s="24">
        <f ca="1">'Trial 3'!DG35</f>
        <v>751219.60795791482</v>
      </c>
      <c r="DH66" s="24">
        <f ca="1">'Trial 3'!DH35</f>
        <v>773528.927342774</v>
      </c>
      <c r="DI66" s="24">
        <f ca="1">'Trial 3'!DI35</f>
        <v>730944.43026091531</v>
      </c>
      <c r="DJ66" s="24">
        <f ca="1">'Trial 3'!DJ35</f>
        <v>713446.73120584514</v>
      </c>
      <c r="DK66" s="24">
        <f ca="1">'Trial 3'!DK35</f>
        <v>768696.37254467118</v>
      </c>
      <c r="DL66" s="24">
        <f ca="1">'Trial 3'!DL35</f>
        <v>735467.1646253973</v>
      </c>
      <c r="DM66" s="24">
        <f ca="1">'Trial 3'!DM35</f>
        <v>747376.2633721059</v>
      </c>
      <c r="DN66" s="25">
        <f ca="1">SUM('Trial 3'!DB35:DM35)</f>
        <v>8977665.7310141027</v>
      </c>
      <c r="DO66" s="24">
        <f ca="1">'Trial 3'!DO35</f>
        <v>732882.33715019969</v>
      </c>
      <c r="DP66" s="24">
        <f ca="1">'Trial 3'!DP35</f>
        <v>718114.14296853973</v>
      </c>
      <c r="DQ66" s="24">
        <f ca="1">'Trial 3'!DQ35</f>
        <v>727272.99634450488</v>
      </c>
      <c r="DR66" s="24">
        <f ca="1">'Trial 3'!DR35</f>
        <v>767950.52888405707</v>
      </c>
      <c r="DS66" s="24">
        <f ca="1">'Trial 3'!DS35</f>
        <v>738235.22520578874</v>
      </c>
      <c r="DT66" s="24">
        <f ca="1">'Trial 3'!DT35</f>
        <v>751736.11332868843</v>
      </c>
      <c r="DU66" s="24">
        <f ca="1">'Trial 3'!DU35</f>
        <v>734348.27413202182</v>
      </c>
      <c r="DV66" s="24">
        <f ca="1">'Trial 3'!DV35</f>
        <v>764897.57015635341</v>
      </c>
      <c r="DW66" s="24">
        <f ca="1">'Trial 3'!DW35</f>
        <v>748439.16695196985</v>
      </c>
      <c r="DX66" s="24">
        <f ca="1">'Trial 3'!DX35</f>
        <v>726776.36015821935</v>
      </c>
      <c r="DY66" s="24">
        <f ca="1">'Trial 3'!DY35</f>
        <v>741975.19820484438</v>
      </c>
      <c r="DZ66" s="24">
        <f ca="1">'Trial 3'!DZ35</f>
        <v>722340.54293306603</v>
      </c>
      <c r="EA66" s="25">
        <f ca="1">SUM('Trial 3'!DO35:DZ35)</f>
        <v>8874968.4564182535</v>
      </c>
      <c r="EB66" s="24">
        <f ca="1">'Trial 3'!EB35</f>
        <v>722230.80175935384</v>
      </c>
      <c r="EC66" s="24">
        <f ca="1">'Trial 3'!EC35</f>
        <v>756330.91368691635</v>
      </c>
      <c r="ED66" s="24">
        <f ca="1">'Trial 3'!ED35</f>
        <v>719794.83041047084</v>
      </c>
      <c r="EE66" s="24">
        <f ca="1">'Trial 3'!EE35</f>
        <v>739907.07365547144</v>
      </c>
      <c r="EF66" s="24">
        <f ca="1">'Trial 3'!EF35</f>
        <v>722701.76784976141</v>
      </c>
      <c r="EG66" s="24">
        <f ca="1">'Trial 3'!EG35</f>
        <v>740535.58015869465</v>
      </c>
      <c r="EH66" s="24">
        <f ca="1">'Trial 3'!EH35</f>
        <v>707619.39004723763</v>
      </c>
      <c r="EI66" s="24">
        <f ca="1">'Trial 3'!EI35</f>
        <v>720574.13259854924</v>
      </c>
      <c r="EJ66" s="24">
        <f ca="1">'Trial 3'!EJ35</f>
        <v>713833.5136167478</v>
      </c>
      <c r="EK66" s="24">
        <f ca="1">'Trial 3'!EK35</f>
        <v>691990.51293159381</v>
      </c>
      <c r="EL66" s="24">
        <f ca="1">'Trial 3'!EL35</f>
        <v>696970.82971777429</v>
      </c>
      <c r="EM66" s="24">
        <f ca="1">'Trial 3'!EM35</f>
        <v>708854.28355423699</v>
      </c>
      <c r="EN66" s="25">
        <f ca="1">SUM('Trial 3'!EB35:EM35)</f>
        <v>8641343.6299868077</v>
      </c>
    </row>
    <row r="67" spans="1:144" ht="12.75" customHeight="1">
      <c r="A67" s="11" t="str">
        <f>Labels!B99</f>
        <v>Trial 04</v>
      </c>
      <c r="B67" s="24">
        <f ca="1">'Trial 4'!B35</f>
        <v>857288.51706666627</v>
      </c>
      <c r="C67" s="24">
        <f ca="1">'Trial 4'!C35</f>
        <v>809756.02900122607</v>
      </c>
      <c r="D67" s="24">
        <f ca="1">'Trial 4'!D35</f>
        <v>832691.50712271</v>
      </c>
      <c r="E67" s="24">
        <f ca="1">'Trial 4'!E35</f>
        <v>840298.80585144239</v>
      </c>
      <c r="F67" s="24">
        <f ca="1">'Trial 4'!F35</f>
        <v>835324.69087303244</v>
      </c>
      <c r="G67" s="24">
        <f ca="1">'Trial 4'!G35</f>
        <v>834634.95926967915</v>
      </c>
      <c r="H67" s="24">
        <f ca="1">'Trial 4'!H35</f>
        <v>820249.76590126241</v>
      </c>
      <c r="I67" s="24">
        <f ca="1">'Trial 4'!I35</f>
        <v>830939.11821452365</v>
      </c>
      <c r="J67" s="24">
        <f ca="1">'Trial 4'!J35</f>
        <v>813629.65746976144</v>
      </c>
      <c r="K67" s="24">
        <f ca="1">'Trial 4'!K35</f>
        <v>863393.47002831532</v>
      </c>
      <c r="L67" s="24">
        <f ca="1">'Trial 4'!L35</f>
        <v>819000.01082391618</v>
      </c>
      <c r="M67" s="24">
        <f ca="1">'Trial 4'!M35</f>
        <v>812884.17646388186</v>
      </c>
      <c r="N67" s="25">
        <f ca="1">SUM('Trial 4'!B35:M35)</f>
        <v>9970090.708086418</v>
      </c>
      <c r="O67" s="24">
        <f ca="1">'Trial 4'!O35</f>
        <v>861098.11549348629</v>
      </c>
      <c r="P67" s="24">
        <f ca="1">'Trial 4'!P35</f>
        <v>810736.89178663504</v>
      </c>
      <c r="Q67" s="24">
        <f ca="1">'Trial 4'!Q35</f>
        <v>795127.35642538941</v>
      </c>
      <c r="R67" s="24">
        <f ca="1">'Trial 4'!R35</f>
        <v>848069.14305957861</v>
      </c>
      <c r="S67" s="24">
        <f ca="1">'Trial 4'!S35</f>
        <v>825497.58009197481</v>
      </c>
      <c r="T67" s="24">
        <f ca="1">'Trial 4'!T35</f>
        <v>791156.6523960433</v>
      </c>
      <c r="U67" s="24">
        <f ca="1">'Trial 4'!U35</f>
        <v>842637.91134971578</v>
      </c>
      <c r="V67" s="24">
        <f ca="1">'Trial 4'!V35</f>
        <v>799733.4921140885</v>
      </c>
      <c r="W67" s="24">
        <f ca="1">'Trial 4'!W35</f>
        <v>829597.94709193578</v>
      </c>
      <c r="X67" s="24">
        <f ca="1">'Trial 4'!X35</f>
        <v>832808.78464648745</v>
      </c>
      <c r="Y67" s="24">
        <f ca="1">'Trial 4'!Y35</f>
        <v>811170.78015814663</v>
      </c>
      <c r="Z67" s="24">
        <f ca="1">'Trial 4'!Z35</f>
        <v>785083.30865951476</v>
      </c>
      <c r="AA67" s="25">
        <f ca="1">SUM('Trial 4'!O35:Z35)</f>
        <v>9832717.9632729962</v>
      </c>
      <c r="AB67" s="24">
        <f ca="1">'Trial 4'!AB35</f>
        <v>836250.12962232891</v>
      </c>
      <c r="AC67" s="24">
        <f ca="1">'Trial 4'!AC35</f>
        <v>808283.26669376239</v>
      </c>
      <c r="AD67" s="24">
        <f ca="1">'Trial 4'!AD35</f>
        <v>819833.16464229708</v>
      </c>
      <c r="AE67" s="24">
        <f ca="1">'Trial 4'!AE35</f>
        <v>766926.6303528701</v>
      </c>
      <c r="AF67" s="24">
        <f ca="1">'Trial 4'!AF35</f>
        <v>819257.50697286602</v>
      </c>
      <c r="AG67" s="24">
        <f ca="1">'Trial 4'!AG35</f>
        <v>804967.22388320079</v>
      </c>
      <c r="AH67" s="24">
        <f ca="1">'Trial 4'!AH35</f>
        <v>772231.04624478251</v>
      </c>
      <c r="AI67" s="24">
        <f ca="1">'Trial 4'!AI35</f>
        <v>842150.79781288712</v>
      </c>
      <c r="AJ67" s="24">
        <f ca="1">'Trial 4'!AJ35</f>
        <v>789468.29315126396</v>
      </c>
      <c r="AK67" s="24">
        <f ca="1">'Trial 4'!AK35</f>
        <v>766922.98412964377</v>
      </c>
      <c r="AL67" s="24">
        <f ca="1">'Trial 4'!AL35</f>
        <v>783524.58116759686</v>
      </c>
      <c r="AM67" s="24">
        <f ca="1">'Trial 4'!AM35</f>
        <v>829297.03715577663</v>
      </c>
      <c r="AN67" s="25">
        <f ca="1">SUM('Trial 4'!AB35:AM35)</f>
        <v>9639112.6618292779</v>
      </c>
      <c r="AO67" s="24">
        <f ca="1">'Trial 4'!AO35</f>
        <v>824180.48604176845</v>
      </c>
      <c r="AP67" s="24">
        <f ca="1">'Trial 4'!AP35</f>
        <v>777769.42576671275</v>
      </c>
      <c r="AQ67" s="24">
        <f ca="1">'Trial 4'!AQ35</f>
        <v>771940.17290584755</v>
      </c>
      <c r="AR67" s="24">
        <f ca="1">'Trial 4'!AR35</f>
        <v>780226.51174274029</v>
      </c>
      <c r="AS67" s="24">
        <f ca="1">'Trial 4'!AS35</f>
        <v>813249.98207886913</v>
      </c>
      <c r="AT67" s="24">
        <f ca="1">'Trial 4'!AT35</f>
        <v>795501.60614508262</v>
      </c>
      <c r="AU67" s="24">
        <f ca="1">'Trial 4'!AU35</f>
        <v>798274.28181060089</v>
      </c>
      <c r="AV67" s="24">
        <f ca="1">'Trial 4'!AV35</f>
        <v>771218.21661110711</v>
      </c>
      <c r="AW67" s="24">
        <f ca="1">'Trial 4'!AW35</f>
        <v>796116.86612212902</v>
      </c>
      <c r="AX67" s="24">
        <f ca="1">'Trial 4'!AX35</f>
        <v>795039.7666390877</v>
      </c>
      <c r="AY67" s="24">
        <f ca="1">'Trial 4'!AY35</f>
        <v>772011.68492414523</v>
      </c>
      <c r="AZ67" s="24">
        <f ca="1">'Trial 4'!AZ35</f>
        <v>745597.9017845674</v>
      </c>
      <c r="BA67" s="25">
        <f ca="1">SUM('Trial 4'!AO35:AZ35)</f>
        <v>9441126.9025726598</v>
      </c>
      <c r="BB67" s="24">
        <f ca="1">'Trial 4'!BB35</f>
        <v>780394.01770885219</v>
      </c>
      <c r="BC67" s="24">
        <f ca="1">'Trial 4'!BC35</f>
        <v>777430.42714622966</v>
      </c>
      <c r="BD67" s="24">
        <f ca="1">'Trial 4'!BD35</f>
        <v>778101.75139155879</v>
      </c>
      <c r="BE67" s="24">
        <f ca="1">'Trial 4'!BE35</f>
        <v>744780.58264333813</v>
      </c>
      <c r="BF67" s="24">
        <f ca="1">'Trial 4'!BF35</f>
        <v>755723.72190088034</v>
      </c>
      <c r="BG67" s="24">
        <f ca="1">'Trial 4'!BG35</f>
        <v>776313.12158166023</v>
      </c>
      <c r="BH67" s="24">
        <f ca="1">'Trial 4'!BH35</f>
        <v>768836.6640007376</v>
      </c>
      <c r="BI67" s="24">
        <f ca="1">'Trial 4'!BI35</f>
        <v>750423.30318888661</v>
      </c>
      <c r="BJ67" s="24">
        <f ca="1">'Trial 4'!BJ35</f>
        <v>776411.87089269178</v>
      </c>
      <c r="BK67" s="24">
        <f ca="1">'Trial 4'!BK35</f>
        <v>805527.47068597272</v>
      </c>
      <c r="BL67" s="24">
        <f ca="1">'Trial 4'!BL35</f>
        <v>813059.73217804066</v>
      </c>
      <c r="BM67" s="24">
        <f ca="1">'Trial 4'!BM35</f>
        <v>738969.42413618288</v>
      </c>
      <c r="BN67" s="25">
        <f ca="1">SUM('Trial 4'!BB35:BM35)</f>
        <v>9265972.0874550305</v>
      </c>
      <c r="BO67" s="24">
        <f ca="1">'Trial 4'!BO35</f>
        <v>786363.93457182404</v>
      </c>
      <c r="BP67" s="24">
        <f ca="1">'Trial 4'!BP35</f>
        <v>779692.04731474642</v>
      </c>
      <c r="BQ67" s="24">
        <f ca="1">'Trial 4'!BQ35</f>
        <v>766711.52964142745</v>
      </c>
      <c r="BR67" s="24">
        <f ca="1">'Trial 4'!BR35</f>
        <v>753937.73087278195</v>
      </c>
      <c r="BS67" s="24">
        <f ca="1">'Trial 4'!BS35</f>
        <v>745486.14983069163</v>
      </c>
      <c r="BT67" s="24">
        <f ca="1">'Trial 4'!BT35</f>
        <v>722615.25719021156</v>
      </c>
      <c r="BU67" s="24">
        <f ca="1">'Trial 4'!BU35</f>
        <v>770454.58675524441</v>
      </c>
      <c r="BV67" s="24">
        <f ca="1">'Trial 4'!BV35</f>
        <v>756066.53427619359</v>
      </c>
      <c r="BW67" s="24">
        <f ca="1">'Trial 4'!BW35</f>
        <v>757905.38013986312</v>
      </c>
      <c r="BX67" s="24">
        <f ca="1">'Trial 4'!BX35</f>
        <v>799650.81118776894</v>
      </c>
      <c r="BY67" s="24">
        <f ca="1">'Trial 4'!BY35</f>
        <v>773513.01845280675</v>
      </c>
      <c r="BZ67" s="24">
        <f ca="1">'Trial 4'!BZ35</f>
        <v>792371.11819823587</v>
      </c>
      <c r="CA67" s="25">
        <f ca="1">SUM('Trial 4'!BO35:BZ35)</f>
        <v>9204768.0984317958</v>
      </c>
      <c r="CB67" s="24">
        <f ca="1">'Trial 4'!CB35</f>
        <v>749093.40822746733</v>
      </c>
      <c r="CC67" s="24">
        <f ca="1">'Trial 4'!CC35</f>
        <v>731983.40286636224</v>
      </c>
      <c r="CD67" s="24">
        <f ca="1">'Trial 4'!CD35</f>
        <v>769138.43006808811</v>
      </c>
      <c r="CE67" s="24">
        <f ca="1">'Trial 4'!CE35</f>
        <v>760297.33692670672</v>
      </c>
      <c r="CF67" s="24">
        <f ca="1">'Trial 4'!CF35</f>
        <v>731289.07151684968</v>
      </c>
      <c r="CG67" s="24">
        <f ca="1">'Trial 4'!CG35</f>
        <v>765391.51785650617</v>
      </c>
      <c r="CH67" s="24">
        <f ca="1">'Trial 4'!CH35</f>
        <v>781923.52187521046</v>
      </c>
      <c r="CI67" s="24">
        <f ca="1">'Trial 4'!CI35</f>
        <v>777584.97778689687</v>
      </c>
      <c r="CJ67" s="24">
        <f ca="1">'Trial 4'!CJ35</f>
        <v>785319.91442355618</v>
      </c>
      <c r="CK67" s="24">
        <f ca="1">'Trial 4'!CK35</f>
        <v>775042.77914800495</v>
      </c>
      <c r="CL67" s="24">
        <f ca="1">'Trial 4'!CL35</f>
        <v>729263.51648652053</v>
      </c>
      <c r="CM67" s="24">
        <f ca="1">'Trial 4'!CM35</f>
        <v>742263.50688991393</v>
      </c>
      <c r="CN67" s="25">
        <f ca="1">SUM('Trial 4'!CB35:CM35)</f>
        <v>9098591.3840720821</v>
      </c>
      <c r="CO67" s="24">
        <f ca="1">'Trial 4'!CO35</f>
        <v>751688.49183645297</v>
      </c>
      <c r="CP67" s="24">
        <f ca="1">'Trial 4'!CP35</f>
        <v>766347.22295121977</v>
      </c>
      <c r="CQ67" s="24">
        <f ca="1">'Trial 4'!CQ35</f>
        <v>754734.19173663494</v>
      </c>
      <c r="CR67" s="24">
        <f ca="1">'Trial 4'!CR35</f>
        <v>761626.6591415765</v>
      </c>
      <c r="CS67" s="24">
        <f ca="1">'Trial 4'!CS35</f>
        <v>756572.27227315493</v>
      </c>
      <c r="CT67" s="24">
        <f ca="1">'Trial 4'!CT35</f>
        <v>748962.14447788801</v>
      </c>
      <c r="CU67" s="24">
        <f ca="1">'Trial 4'!CU35</f>
        <v>756761.67494311871</v>
      </c>
      <c r="CV67" s="24">
        <f ca="1">'Trial 4'!CV35</f>
        <v>735155.61718076642</v>
      </c>
      <c r="CW67" s="24">
        <f ca="1">'Trial 4'!CW35</f>
        <v>756114.97395162075</v>
      </c>
      <c r="CX67" s="24">
        <f ca="1">'Trial 4'!CX35</f>
        <v>721941.75856761436</v>
      </c>
      <c r="CY67" s="24">
        <f ca="1">'Trial 4'!CY35</f>
        <v>770608.48648005084</v>
      </c>
      <c r="CZ67" s="24">
        <f ca="1">'Trial 4'!CZ35</f>
        <v>726245.12067616149</v>
      </c>
      <c r="DA67" s="25">
        <f ca="1">SUM('Trial 4'!CO35:CZ35)</f>
        <v>9006758.6142162587</v>
      </c>
      <c r="DB67" s="24">
        <f ca="1">'Trial 4'!DB35</f>
        <v>709105.89377533749</v>
      </c>
      <c r="DC67" s="24">
        <f ca="1">'Trial 4'!DC35</f>
        <v>781607.2658496974</v>
      </c>
      <c r="DD67" s="24">
        <f ca="1">'Trial 4'!DD35</f>
        <v>752751.461753204</v>
      </c>
      <c r="DE67" s="24">
        <f ca="1">'Trial 4'!DE35</f>
        <v>754052.84608992783</v>
      </c>
      <c r="DF67" s="24">
        <f ca="1">'Trial 4'!DF35</f>
        <v>702637.50774430856</v>
      </c>
      <c r="DG67" s="24">
        <f ca="1">'Trial 4'!DG35</f>
        <v>732353.77619045321</v>
      </c>
      <c r="DH67" s="24">
        <f ca="1">'Trial 4'!DH35</f>
        <v>741554.57613282104</v>
      </c>
      <c r="DI67" s="24">
        <f ca="1">'Trial 4'!DI35</f>
        <v>725291.39312556246</v>
      </c>
      <c r="DJ67" s="24">
        <f ca="1">'Trial 4'!DJ35</f>
        <v>734757.84916503483</v>
      </c>
      <c r="DK67" s="24">
        <f ca="1">'Trial 4'!DK35</f>
        <v>717101.84456235834</v>
      </c>
      <c r="DL67" s="24">
        <f ca="1">'Trial 4'!DL35</f>
        <v>738558.12446114619</v>
      </c>
      <c r="DM67" s="24">
        <f ca="1">'Trial 4'!DM35</f>
        <v>757947.95093413326</v>
      </c>
      <c r="DN67" s="25">
        <f ca="1">SUM('Trial 4'!DB35:DM35)</f>
        <v>8847720.4897839837</v>
      </c>
      <c r="DO67" s="24">
        <f ca="1">'Trial 4'!DO35</f>
        <v>744276.59333803912</v>
      </c>
      <c r="DP67" s="24">
        <f ca="1">'Trial 4'!DP35</f>
        <v>757111.64084907086</v>
      </c>
      <c r="DQ67" s="24">
        <f ca="1">'Trial 4'!DQ35</f>
        <v>760311.61721472314</v>
      </c>
      <c r="DR67" s="24">
        <f ca="1">'Trial 4'!DR35</f>
        <v>713603.57994520979</v>
      </c>
      <c r="DS67" s="24">
        <f ca="1">'Trial 4'!DS35</f>
        <v>732280.00740687444</v>
      </c>
      <c r="DT67" s="24">
        <f ca="1">'Trial 4'!DT35</f>
        <v>727265.10238472442</v>
      </c>
      <c r="DU67" s="24">
        <f ca="1">'Trial 4'!DU35</f>
        <v>720576.66422541987</v>
      </c>
      <c r="DV67" s="24">
        <f ca="1">'Trial 4'!DV35</f>
        <v>706393.53629755275</v>
      </c>
      <c r="DW67" s="24">
        <f ca="1">'Trial 4'!DW35</f>
        <v>708776.1576736162</v>
      </c>
      <c r="DX67" s="24">
        <f ca="1">'Trial 4'!DX35</f>
        <v>725298.68987797236</v>
      </c>
      <c r="DY67" s="24">
        <f ca="1">'Trial 4'!DY35</f>
        <v>720225.25579004933</v>
      </c>
      <c r="DZ67" s="24">
        <f ca="1">'Trial 4'!DZ35</f>
        <v>687344.57225643692</v>
      </c>
      <c r="EA67" s="25">
        <f ca="1">SUM('Trial 4'!DO35:DZ35)</f>
        <v>8703463.4172596876</v>
      </c>
      <c r="EB67" s="24">
        <f ca="1">'Trial 4'!EB35</f>
        <v>688173.86812043539</v>
      </c>
      <c r="EC67" s="24">
        <f ca="1">'Trial 4'!EC35</f>
        <v>730894.67415328161</v>
      </c>
      <c r="ED67" s="24">
        <f ca="1">'Trial 4'!ED35</f>
        <v>727567.34664856445</v>
      </c>
      <c r="EE67" s="24">
        <f ca="1">'Trial 4'!EE35</f>
        <v>720070.45827893715</v>
      </c>
      <c r="EF67" s="24">
        <f ca="1">'Trial 4'!EF35</f>
        <v>701545.51409197331</v>
      </c>
      <c r="EG67" s="24">
        <f ca="1">'Trial 4'!EG35</f>
        <v>760366.31638091069</v>
      </c>
      <c r="EH67" s="24">
        <f ca="1">'Trial 4'!EH35</f>
        <v>740656.35679316579</v>
      </c>
      <c r="EI67" s="24">
        <f ca="1">'Trial 4'!EI35</f>
        <v>751391.25863211427</v>
      </c>
      <c r="EJ67" s="24">
        <f ca="1">'Trial 4'!EJ35</f>
        <v>741783.59624041582</v>
      </c>
      <c r="EK67" s="24">
        <f ca="1">'Trial 4'!EK35</f>
        <v>744582.37192469311</v>
      </c>
      <c r="EL67" s="24">
        <f ca="1">'Trial 4'!EL35</f>
        <v>743931.7294421863</v>
      </c>
      <c r="EM67" s="24">
        <f ca="1">'Trial 4'!EM35</f>
        <v>731188.92111363274</v>
      </c>
      <c r="EN67" s="25">
        <f ca="1">SUM('Trial 4'!EB35:EM35)</f>
        <v>8782152.4118203111</v>
      </c>
    </row>
    <row r="68" spans="1:144" ht="12.75" customHeight="1">
      <c r="A68" s="11" t="str">
        <f>Labels!B100</f>
        <v>Trial 05</v>
      </c>
      <c r="B68" s="24">
        <f ca="1">'Trial 5'!B35</f>
        <v>863564.45798019785</v>
      </c>
      <c r="C68" s="24">
        <f ca="1">'Trial 5'!C35</f>
        <v>817882.81857051188</v>
      </c>
      <c r="D68" s="24">
        <f ca="1">'Trial 5'!D35</f>
        <v>854100.86155233544</v>
      </c>
      <c r="E68" s="24">
        <f ca="1">'Trial 5'!E35</f>
        <v>819064.53714535467</v>
      </c>
      <c r="F68" s="24">
        <f ca="1">'Trial 5'!F35</f>
        <v>830136.9826867081</v>
      </c>
      <c r="G68" s="24">
        <f ca="1">'Trial 5'!G35</f>
        <v>818224.33754696243</v>
      </c>
      <c r="H68" s="24">
        <f ca="1">'Trial 5'!H35</f>
        <v>825403.73707279505</v>
      </c>
      <c r="I68" s="24">
        <f ca="1">'Trial 5'!I35</f>
        <v>813721.72080958204</v>
      </c>
      <c r="J68" s="24">
        <f ca="1">'Trial 5'!J35</f>
        <v>814270.1838219167</v>
      </c>
      <c r="K68" s="24">
        <f ca="1">'Trial 5'!K35</f>
        <v>865240.50442090433</v>
      </c>
      <c r="L68" s="24">
        <f ca="1">'Trial 5'!L35</f>
        <v>829075.70643784583</v>
      </c>
      <c r="M68" s="24">
        <f ca="1">'Trial 5'!M35</f>
        <v>828335.56391187233</v>
      </c>
      <c r="N68" s="25">
        <f ca="1">SUM('Trial 5'!B35:M35)</f>
        <v>9979021.4119569864</v>
      </c>
      <c r="O68" s="24">
        <f ca="1">'Trial 5'!O35</f>
        <v>806295.61640657543</v>
      </c>
      <c r="P68" s="24">
        <f ca="1">'Trial 5'!P35</f>
        <v>844612.43088904314</v>
      </c>
      <c r="Q68" s="24">
        <f ca="1">'Trial 5'!Q35</f>
        <v>818718.27467003593</v>
      </c>
      <c r="R68" s="24">
        <f ca="1">'Trial 5'!R35</f>
        <v>817194.86789383949</v>
      </c>
      <c r="S68" s="24">
        <f ca="1">'Trial 5'!S35</f>
        <v>829894.82220206002</v>
      </c>
      <c r="T68" s="24">
        <f ca="1">'Trial 5'!T35</f>
        <v>821984.05213454377</v>
      </c>
      <c r="U68" s="24">
        <f ca="1">'Trial 5'!U35</f>
        <v>800469.24073626508</v>
      </c>
      <c r="V68" s="24">
        <f ca="1">'Trial 5'!V35</f>
        <v>824255.39304166124</v>
      </c>
      <c r="W68" s="24">
        <f ca="1">'Trial 5'!W35</f>
        <v>812654.04087167641</v>
      </c>
      <c r="X68" s="24">
        <f ca="1">'Trial 5'!X35</f>
        <v>811546.73975133791</v>
      </c>
      <c r="Y68" s="24">
        <f ca="1">'Trial 5'!Y35</f>
        <v>806468.24448971113</v>
      </c>
      <c r="Z68" s="24">
        <f ca="1">'Trial 5'!Z35</f>
        <v>802779.271874725</v>
      </c>
      <c r="AA68" s="25">
        <f ca="1">SUM('Trial 5'!O35:Z35)</f>
        <v>9796872.9949614741</v>
      </c>
      <c r="AB68" s="24">
        <f ca="1">'Trial 5'!AB35</f>
        <v>793020.36944306875</v>
      </c>
      <c r="AC68" s="24">
        <f ca="1">'Trial 5'!AC35</f>
        <v>808998.27811889048</v>
      </c>
      <c r="AD68" s="24">
        <f ca="1">'Trial 5'!AD35</f>
        <v>803322.22905425739</v>
      </c>
      <c r="AE68" s="24">
        <f ca="1">'Trial 5'!AE35</f>
        <v>783680.99958622875</v>
      </c>
      <c r="AF68" s="24">
        <f ca="1">'Trial 5'!AF35</f>
        <v>781375.62574068317</v>
      </c>
      <c r="AG68" s="24">
        <f ca="1">'Trial 5'!AG35</f>
        <v>787454.53760985658</v>
      </c>
      <c r="AH68" s="24">
        <f ca="1">'Trial 5'!AH35</f>
        <v>765681.24938034581</v>
      </c>
      <c r="AI68" s="24">
        <f ca="1">'Trial 5'!AI35</f>
        <v>813298.62972501002</v>
      </c>
      <c r="AJ68" s="24">
        <f ca="1">'Trial 5'!AJ35</f>
        <v>811649.0965294115</v>
      </c>
      <c r="AK68" s="24">
        <f ca="1">'Trial 5'!AK35</f>
        <v>784143.48474206147</v>
      </c>
      <c r="AL68" s="24">
        <f ca="1">'Trial 5'!AL35</f>
        <v>803296.9622673277</v>
      </c>
      <c r="AM68" s="24">
        <f ca="1">'Trial 5'!AM35</f>
        <v>821201.28463479422</v>
      </c>
      <c r="AN68" s="25">
        <f ca="1">SUM('Trial 5'!AB35:AM35)</f>
        <v>9557122.7468319349</v>
      </c>
      <c r="AO68" s="24">
        <f ca="1">'Trial 5'!AO35</f>
        <v>780070.32826554624</v>
      </c>
      <c r="AP68" s="24">
        <f ca="1">'Trial 5'!AP35</f>
        <v>779996.08722192293</v>
      </c>
      <c r="AQ68" s="24">
        <f ca="1">'Trial 5'!AQ35</f>
        <v>769989.87147193193</v>
      </c>
      <c r="AR68" s="24">
        <f ca="1">'Trial 5'!AR35</f>
        <v>793254.02612711978</v>
      </c>
      <c r="AS68" s="24">
        <f ca="1">'Trial 5'!AS35</f>
        <v>831282.1492221175</v>
      </c>
      <c r="AT68" s="24">
        <f ca="1">'Trial 5'!AT35</f>
        <v>752824.70775910479</v>
      </c>
      <c r="AU68" s="24">
        <f ca="1">'Trial 5'!AU35</f>
        <v>784302.99325739581</v>
      </c>
      <c r="AV68" s="24">
        <f ca="1">'Trial 5'!AV35</f>
        <v>798985.47268934164</v>
      </c>
      <c r="AW68" s="24">
        <f ca="1">'Trial 5'!AW35</f>
        <v>786268.9249760547</v>
      </c>
      <c r="AX68" s="24">
        <f ca="1">'Trial 5'!AX35</f>
        <v>770236.78768416867</v>
      </c>
      <c r="AY68" s="24">
        <f ca="1">'Trial 5'!AY35</f>
        <v>814059.18177792022</v>
      </c>
      <c r="AZ68" s="24">
        <f ca="1">'Trial 5'!AZ35</f>
        <v>744462.08632835746</v>
      </c>
      <c r="BA68" s="25">
        <f ca="1">SUM('Trial 5'!AO35:AZ35)</f>
        <v>9405732.6167809814</v>
      </c>
      <c r="BB68" s="24">
        <f ca="1">'Trial 5'!BB35</f>
        <v>808767.20399204793</v>
      </c>
      <c r="BC68" s="24">
        <f ca="1">'Trial 5'!BC35</f>
        <v>768842.14419975155</v>
      </c>
      <c r="BD68" s="24">
        <f ca="1">'Trial 5'!BD35</f>
        <v>777447.22908608231</v>
      </c>
      <c r="BE68" s="24">
        <f ca="1">'Trial 5'!BE35</f>
        <v>780068.58621503029</v>
      </c>
      <c r="BF68" s="24">
        <f ca="1">'Trial 5'!BF35</f>
        <v>799043.65050065669</v>
      </c>
      <c r="BG68" s="24">
        <f ca="1">'Trial 5'!BG35</f>
        <v>756694.70582236478</v>
      </c>
      <c r="BH68" s="24">
        <f ca="1">'Trial 5'!BH35</f>
        <v>811978.45733184193</v>
      </c>
      <c r="BI68" s="24">
        <f ca="1">'Trial 5'!BI35</f>
        <v>793819.20448272419</v>
      </c>
      <c r="BJ68" s="24">
        <f ca="1">'Trial 5'!BJ35</f>
        <v>753349.02600138553</v>
      </c>
      <c r="BK68" s="24">
        <f ca="1">'Trial 5'!BK35</f>
        <v>793670.35749585635</v>
      </c>
      <c r="BL68" s="24">
        <f ca="1">'Trial 5'!BL35</f>
        <v>789986.27208610706</v>
      </c>
      <c r="BM68" s="24">
        <f ca="1">'Trial 5'!BM35</f>
        <v>786469.59745060233</v>
      </c>
      <c r="BN68" s="25">
        <f ca="1">SUM('Trial 5'!BB35:BM35)</f>
        <v>9420136.4346644506</v>
      </c>
      <c r="BO68" s="24">
        <f ca="1">'Trial 5'!BO35</f>
        <v>743763.79376261227</v>
      </c>
      <c r="BP68" s="24">
        <f ca="1">'Trial 5'!BP35</f>
        <v>752142.20165626321</v>
      </c>
      <c r="BQ68" s="24">
        <f ca="1">'Trial 5'!BQ35</f>
        <v>795627.99727197876</v>
      </c>
      <c r="BR68" s="24">
        <f ca="1">'Trial 5'!BR35</f>
        <v>771752.25081826781</v>
      </c>
      <c r="BS68" s="24">
        <f ca="1">'Trial 5'!BS35</f>
        <v>769008.06565101014</v>
      </c>
      <c r="BT68" s="24">
        <f ca="1">'Trial 5'!BT35</f>
        <v>796490.99934905081</v>
      </c>
      <c r="BU68" s="24">
        <f ca="1">'Trial 5'!BU35</f>
        <v>769759.62355421321</v>
      </c>
      <c r="BV68" s="24">
        <f ca="1">'Trial 5'!BV35</f>
        <v>798263.78596514405</v>
      </c>
      <c r="BW68" s="24">
        <f ca="1">'Trial 5'!BW35</f>
        <v>765718.57007437537</v>
      </c>
      <c r="BX68" s="24">
        <f ca="1">'Trial 5'!BX35</f>
        <v>754673.40732589352</v>
      </c>
      <c r="BY68" s="24">
        <f ca="1">'Trial 5'!BY35</f>
        <v>735504.65746253368</v>
      </c>
      <c r="BZ68" s="24">
        <f ca="1">'Trial 5'!BZ35</f>
        <v>750951.25659509725</v>
      </c>
      <c r="CA68" s="25">
        <f ca="1">SUM('Trial 5'!BO35:BZ35)</f>
        <v>9203656.6094864402</v>
      </c>
      <c r="CB68" s="24">
        <f ca="1">'Trial 5'!CB35</f>
        <v>745101.69281293009</v>
      </c>
      <c r="CC68" s="24">
        <f ca="1">'Trial 5'!CC35</f>
        <v>777277.90040744527</v>
      </c>
      <c r="CD68" s="24">
        <f ca="1">'Trial 5'!CD35</f>
        <v>739989.5661617486</v>
      </c>
      <c r="CE68" s="24">
        <f ca="1">'Trial 5'!CE35</f>
        <v>793373.83571452636</v>
      </c>
      <c r="CF68" s="24">
        <f ca="1">'Trial 5'!CF35</f>
        <v>756252.31436868745</v>
      </c>
      <c r="CG68" s="24">
        <f ca="1">'Trial 5'!CG35</f>
        <v>764416.12642177765</v>
      </c>
      <c r="CH68" s="24">
        <f ca="1">'Trial 5'!CH35</f>
        <v>786903.95854202064</v>
      </c>
      <c r="CI68" s="24">
        <f ca="1">'Trial 5'!CI35</f>
        <v>739946.52613644779</v>
      </c>
      <c r="CJ68" s="24">
        <f ca="1">'Trial 5'!CJ35</f>
        <v>777541.84498354269</v>
      </c>
      <c r="CK68" s="24">
        <f ca="1">'Trial 5'!CK35</f>
        <v>774597.22120801231</v>
      </c>
      <c r="CL68" s="24">
        <f ca="1">'Trial 5'!CL35</f>
        <v>753293.91789153649</v>
      </c>
      <c r="CM68" s="24">
        <f ca="1">'Trial 5'!CM35</f>
        <v>731014.28202746192</v>
      </c>
      <c r="CN68" s="25">
        <f ca="1">SUM('Trial 5'!CB35:CM35)</f>
        <v>9139709.186676139</v>
      </c>
      <c r="CO68" s="24">
        <f ca="1">'Trial 5'!CO35</f>
        <v>724093.35823931394</v>
      </c>
      <c r="CP68" s="24">
        <f ca="1">'Trial 5'!CP35</f>
        <v>766146.05408657226</v>
      </c>
      <c r="CQ68" s="24">
        <f ca="1">'Trial 5'!CQ35</f>
        <v>724678.32080170128</v>
      </c>
      <c r="CR68" s="24">
        <f ca="1">'Trial 5'!CR35</f>
        <v>746449.70911520079</v>
      </c>
      <c r="CS68" s="24">
        <f ca="1">'Trial 5'!CS35</f>
        <v>740548.57390151906</v>
      </c>
      <c r="CT68" s="24">
        <f ca="1">'Trial 5'!CT35</f>
        <v>742347.02194203145</v>
      </c>
      <c r="CU68" s="24">
        <f ca="1">'Trial 5'!CU35</f>
        <v>775603.067840409</v>
      </c>
      <c r="CV68" s="24">
        <f ca="1">'Trial 5'!CV35</f>
        <v>781267.30964094808</v>
      </c>
      <c r="CW68" s="24">
        <f ca="1">'Trial 5'!CW35</f>
        <v>764949.96754412889</v>
      </c>
      <c r="CX68" s="24">
        <f ca="1">'Trial 5'!CX35</f>
        <v>764764.42920097348</v>
      </c>
      <c r="CY68" s="24">
        <f ca="1">'Trial 5'!CY35</f>
        <v>757909.55708086025</v>
      </c>
      <c r="CZ68" s="24">
        <f ca="1">'Trial 5'!CZ35</f>
        <v>746001.32116214244</v>
      </c>
      <c r="DA68" s="25">
        <f ca="1">SUM('Trial 5'!CO35:CZ35)</f>
        <v>9034758.6905558016</v>
      </c>
      <c r="DB68" s="24">
        <f ca="1">'Trial 5'!DB35</f>
        <v>711295.95011087717</v>
      </c>
      <c r="DC68" s="24">
        <f ca="1">'Trial 5'!DC35</f>
        <v>738985.75807505636</v>
      </c>
      <c r="DD68" s="24">
        <f ca="1">'Trial 5'!DD35</f>
        <v>766887.65171596361</v>
      </c>
      <c r="DE68" s="24">
        <f ca="1">'Trial 5'!DE35</f>
        <v>734406.68886658864</v>
      </c>
      <c r="DF68" s="24">
        <f ca="1">'Trial 5'!DF35</f>
        <v>712426.44752510753</v>
      </c>
      <c r="DG68" s="24">
        <f ca="1">'Trial 5'!DG35</f>
        <v>730516.1588233785</v>
      </c>
      <c r="DH68" s="24">
        <f ca="1">'Trial 5'!DH35</f>
        <v>771976.44078334281</v>
      </c>
      <c r="DI68" s="24">
        <f ca="1">'Trial 5'!DI35</f>
        <v>729750.77502415481</v>
      </c>
      <c r="DJ68" s="24">
        <f ca="1">'Trial 5'!DJ35</f>
        <v>747269.80036441016</v>
      </c>
      <c r="DK68" s="24">
        <f ca="1">'Trial 5'!DK35</f>
        <v>737385.79162785318</v>
      </c>
      <c r="DL68" s="24">
        <f ca="1">'Trial 5'!DL35</f>
        <v>738234.87247877882</v>
      </c>
      <c r="DM68" s="24">
        <f ca="1">'Trial 5'!DM35</f>
        <v>732664.2854392695</v>
      </c>
      <c r="DN68" s="25">
        <f ca="1">SUM('Trial 5'!DB35:DM35)</f>
        <v>8851800.6208347809</v>
      </c>
      <c r="DO68" s="24">
        <f ca="1">'Trial 5'!DO35</f>
        <v>735355.44375288452</v>
      </c>
      <c r="DP68" s="24">
        <f ca="1">'Trial 5'!DP35</f>
        <v>702671.8725574495</v>
      </c>
      <c r="DQ68" s="24">
        <f ca="1">'Trial 5'!DQ35</f>
        <v>759296.04581160296</v>
      </c>
      <c r="DR68" s="24">
        <f ca="1">'Trial 5'!DR35</f>
        <v>733404.23374837567</v>
      </c>
      <c r="DS68" s="24">
        <f ca="1">'Trial 5'!DS35</f>
        <v>767407.5872432926</v>
      </c>
      <c r="DT68" s="24">
        <f ca="1">'Trial 5'!DT35</f>
        <v>699435.98694128043</v>
      </c>
      <c r="DU68" s="24">
        <f ca="1">'Trial 5'!DU35</f>
        <v>704355.59332184598</v>
      </c>
      <c r="DV68" s="24">
        <f ca="1">'Trial 5'!DV35</f>
        <v>750863.71298640745</v>
      </c>
      <c r="DW68" s="24">
        <f ca="1">'Trial 5'!DW35</f>
        <v>753289.75610873487</v>
      </c>
      <c r="DX68" s="24">
        <f ca="1">'Trial 5'!DX35</f>
        <v>737762.29332207004</v>
      </c>
      <c r="DY68" s="24">
        <f ca="1">'Trial 5'!DY35</f>
        <v>741963.50831339951</v>
      </c>
      <c r="DZ68" s="24">
        <f ca="1">'Trial 5'!DZ35</f>
        <v>718440.26945024065</v>
      </c>
      <c r="EA68" s="25">
        <f ca="1">SUM('Trial 5'!DO35:DZ35)</f>
        <v>8804246.3035575841</v>
      </c>
      <c r="EB68" s="24">
        <f ca="1">'Trial 5'!EB35</f>
        <v>760508.89240321342</v>
      </c>
      <c r="EC68" s="24">
        <f ca="1">'Trial 5'!EC35</f>
        <v>747871.92031474051</v>
      </c>
      <c r="ED68" s="24">
        <f ca="1">'Trial 5'!ED35</f>
        <v>713446.5183879527</v>
      </c>
      <c r="EE68" s="24">
        <f ca="1">'Trial 5'!EE35</f>
        <v>716465.07625601324</v>
      </c>
      <c r="EF68" s="24">
        <f ca="1">'Trial 5'!EF35</f>
        <v>739203.79917630064</v>
      </c>
      <c r="EG68" s="24">
        <f ca="1">'Trial 5'!EG35</f>
        <v>694653.69143331877</v>
      </c>
      <c r="EH68" s="24">
        <f ca="1">'Trial 5'!EH35</f>
        <v>755809.19979054469</v>
      </c>
      <c r="EI68" s="24">
        <f ca="1">'Trial 5'!EI35</f>
        <v>721330.34228417592</v>
      </c>
      <c r="EJ68" s="24">
        <f ca="1">'Trial 5'!EJ35</f>
        <v>741866.2383091558</v>
      </c>
      <c r="EK68" s="24">
        <f ca="1">'Trial 5'!EK35</f>
        <v>728302.98505363788</v>
      </c>
      <c r="EL68" s="24">
        <f ca="1">'Trial 5'!EL35</f>
        <v>720957.96203916555</v>
      </c>
      <c r="EM68" s="24">
        <f ca="1">'Trial 5'!EM35</f>
        <v>737331.42750006833</v>
      </c>
      <c r="EN68" s="25">
        <f ca="1">SUM('Trial 5'!EB35:EM35)</f>
        <v>8777748.0529482886</v>
      </c>
    </row>
    <row r="69" spans="1:144" ht="12.75" customHeight="1">
      <c r="A69" s="11" t="str">
        <f>Labels!B101</f>
        <v>Trial 06</v>
      </c>
      <c r="B69" s="24">
        <f ca="1">'Trial 6'!B35</f>
        <v>812219.93244408118</v>
      </c>
      <c r="C69" s="24">
        <f ca="1">'Trial 6'!C35</f>
        <v>852970.56205409206</v>
      </c>
      <c r="D69" s="24">
        <f ca="1">'Trial 6'!D35</f>
        <v>804215.4804415683</v>
      </c>
      <c r="E69" s="24">
        <f ca="1">'Trial 6'!E35</f>
        <v>836091.62967094092</v>
      </c>
      <c r="F69" s="24">
        <f ca="1">'Trial 6'!F35</f>
        <v>807479.06148644898</v>
      </c>
      <c r="G69" s="24">
        <f ca="1">'Trial 6'!G35</f>
        <v>791750.9524646448</v>
      </c>
      <c r="H69" s="24">
        <f ca="1">'Trial 6'!H35</f>
        <v>805632.1783295091</v>
      </c>
      <c r="I69" s="24">
        <f ca="1">'Trial 6'!I35</f>
        <v>860344.30543607299</v>
      </c>
      <c r="J69" s="24">
        <f ca="1">'Trial 6'!J35</f>
        <v>833878.79938033875</v>
      </c>
      <c r="K69" s="24">
        <f ca="1">'Trial 6'!K35</f>
        <v>842252.18119740824</v>
      </c>
      <c r="L69" s="24">
        <f ca="1">'Trial 6'!L35</f>
        <v>828548.32567809615</v>
      </c>
      <c r="M69" s="24">
        <f ca="1">'Trial 6'!M35</f>
        <v>807371.10069067171</v>
      </c>
      <c r="N69" s="25">
        <f ca="1">SUM('Trial 6'!B35:M35)</f>
        <v>9882754.5092738736</v>
      </c>
      <c r="O69" s="24">
        <f ca="1">'Trial 6'!O35</f>
        <v>843235.89892928617</v>
      </c>
      <c r="P69" s="24">
        <f ca="1">'Trial 6'!P35</f>
        <v>794405.87777300191</v>
      </c>
      <c r="Q69" s="24">
        <f ca="1">'Trial 6'!Q35</f>
        <v>811513.26575879427</v>
      </c>
      <c r="R69" s="24">
        <f ca="1">'Trial 6'!R35</f>
        <v>817503.691337105</v>
      </c>
      <c r="S69" s="24">
        <f ca="1">'Trial 6'!S35</f>
        <v>791828.20078511711</v>
      </c>
      <c r="T69" s="24">
        <f ca="1">'Trial 6'!T35</f>
        <v>829217.01010852039</v>
      </c>
      <c r="U69" s="24">
        <f ca="1">'Trial 6'!U35</f>
        <v>824950.47098322178</v>
      </c>
      <c r="V69" s="24">
        <f ca="1">'Trial 6'!V35</f>
        <v>788646.55174371763</v>
      </c>
      <c r="W69" s="24">
        <f ca="1">'Trial 6'!W35</f>
        <v>778797.15317856823</v>
      </c>
      <c r="X69" s="24">
        <f ca="1">'Trial 6'!X35</f>
        <v>811397.75693920848</v>
      </c>
      <c r="Y69" s="24">
        <f ca="1">'Trial 6'!Y35</f>
        <v>804699.1616964183</v>
      </c>
      <c r="Z69" s="24">
        <f ca="1">'Trial 6'!Z35</f>
        <v>814747.47751065495</v>
      </c>
      <c r="AA69" s="25">
        <f ca="1">SUM('Trial 6'!O35:Z35)</f>
        <v>9710942.5167436153</v>
      </c>
      <c r="AB69" s="24">
        <f ca="1">'Trial 6'!AB35</f>
        <v>800898.6275249063</v>
      </c>
      <c r="AC69" s="24">
        <f ca="1">'Trial 6'!AC35</f>
        <v>773318.35639862472</v>
      </c>
      <c r="AD69" s="24">
        <f ca="1">'Trial 6'!AD35</f>
        <v>802663.81193555903</v>
      </c>
      <c r="AE69" s="24">
        <f ca="1">'Trial 6'!AE35</f>
        <v>793292.97943053395</v>
      </c>
      <c r="AF69" s="24">
        <f ca="1">'Trial 6'!AF35</f>
        <v>781958.22004856041</v>
      </c>
      <c r="AG69" s="24">
        <f ca="1">'Trial 6'!AG35</f>
        <v>844112.42576659855</v>
      </c>
      <c r="AH69" s="24">
        <f ca="1">'Trial 6'!AH35</f>
        <v>788532.79333248793</v>
      </c>
      <c r="AI69" s="24">
        <f ca="1">'Trial 6'!AI35</f>
        <v>789891.15794683108</v>
      </c>
      <c r="AJ69" s="24">
        <f ca="1">'Trial 6'!AJ35</f>
        <v>807307.66998885467</v>
      </c>
      <c r="AK69" s="24">
        <f ca="1">'Trial 6'!AK35</f>
        <v>825384.01737011515</v>
      </c>
      <c r="AL69" s="24">
        <f ca="1">'Trial 6'!AL35</f>
        <v>785370.16620429768</v>
      </c>
      <c r="AM69" s="24">
        <f ca="1">'Trial 6'!AM35</f>
        <v>786529.48189704481</v>
      </c>
      <c r="AN69" s="25">
        <f ca="1">SUM('Trial 6'!AB35:AM35)</f>
        <v>9579259.7078444157</v>
      </c>
      <c r="AO69" s="24">
        <f ca="1">'Trial 6'!AO35</f>
        <v>831759.59087812656</v>
      </c>
      <c r="AP69" s="24">
        <f ca="1">'Trial 6'!AP35</f>
        <v>782975.95766358997</v>
      </c>
      <c r="AQ69" s="24">
        <f ca="1">'Trial 6'!AQ35</f>
        <v>782512.11136434565</v>
      </c>
      <c r="AR69" s="24">
        <f ca="1">'Trial 6'!AR35</f>
        <v>788840.85401012085</v>
      </c>
      <c r="AS69" s="24">
        <f ca="1">'Trial 6'!AS35</f>
        <v>763090.98978504329</v>
      </c>
      <c r="AT69" s="24">
        <f ca="1">'Trial 6'!AT35</f>
        <v>775850.36650863511</v>
      </c>
      <c r="AU69" s="24">
        <f ca="1">'Trial 6'!AU35</f>
        <v>748529.99677647487</v>
      </c>
      <c r="AV69" s="24">
        <f ca="1">'Trial 6'!AV35</f>
        <v>787341.91704132163</v>
      </c>
      <c r="AW69" s="24">
        <f ca="1">'Trial 6'!AW35</f>
        <v>759122.24885420164</v>
      </c>
      <c r="AX69" s="24">
        <f ca="1">'Trial 6'!AX35</f>
        <v>775793.79189186718</v>
      </c>
      <c r="AY69" s="24">
        <f ca="1">'Trial 6'!AY35</f>
        <v>764656.08254958561</v>
      </c>
      <c r="AZ69" s="24">
        <f ca="1">'Trial 6'!AZ35</f>
        <v>819049.24589884526</v>
      </c>
      <c r="BA69" s="25">
        <f ca="1">SUM('Trial 6'!AO35:AZ35)</f>
        <v>9379523.1532221567</v>
      </c>
      <c r="BB69" s="24">
        <f ca="1">'Trial 6'!BB35</f>
        <v>793231.79668354907</v>
      </c>
      <c r="BC69" s="24">
        <f ca="1">'Trial 6'!BC35</f>
        <v>798519.30590234429</v>
      </c>
      <c r="BD69" s="24">
        <f ca="1">'Trial 6'!BD35</f>
        <v>748288.09779830067</v>
      </c>
      <c r="BE69" s="24">
        <f ca="1">'Trial 6'!BE35</f>
        <v>812572.24570882402</v>
      </c>
      <c r="BF69" s="24">
        <f ca="1">'Trial 6'!BF35</f>
        <v>766621.81971710303</v>
      </c>
      <c r="BG69" s="24">
        <f ca="1">'Trial 6'!BG35</f>
        <v>775571.68125327409</v>
      </c>
      <c r="BH69" s="24">
        <f ca="1">'Trial 6'!BH35</f>
        <v>785163.64323773794</v>
      </c>
      <c r="BI69" s="24">
        <f ca="1">'Trial 6'!BI35</f>
        <v>785960.01816112234</v>
      </c>
      <c r="BJ69" s="24">
        <f ca="1">'Trial 6'!BJ35</f>
        <v>786672.48866930557</v>
      </c>
      <c r="BK69" s="24">
        <f ca="1">'Trial 6'!BK35</f>
        <v>754737.95761345373</v>
      </c>
      <c r="BL69" s="24">
        <f ca="1">'Trial 6'!BL35</f>
        <v>753534.8148324528</v>
      </c>
      <c r="BM69" s="24">
        <f ca="1">'Trial 6'!BM35</f>
        <v>746464.210810213</v>
      </c>
      <c r="BN69" s="25">
        <f ca="1">SUM('Trial 6'!BB35:BM35)</f>
        <v>9307338.0803876799</v>
      </c>
      <c r="BO69" s="24">
        <f ca="1">'Trial 6'!BO35</f>
        <v>769580.80465620256</v>
      </c>
      <c r="BP69" s="24">
        <f ca="1">'Trial 6'!BP35</f>
        <v>751565.15743314638</v>
      </c>
      <c r="BQ69" s="24">
        <f ca="1">'Trial 6'!BQ35</f>
        <v>803612.88168815873</v>
      </c>
      <c r="BR69" s="24">
        <f ca="1">'Trial 6'!BR35</f>
        <v>796660.7609062054</v>
      </c>
      <c r="BS69" s="24">
        <f ca="1">'Trial 6'!BS35</f>
        <v>753773.23863233149</v>
      </c>
      <c r="BT69" s="24">
        <f ca="1">'Trial 6'!BT35</f>
        <v>769451.26009756222</v>
      </c>
      <c r="BU69" s="24">
        <f ca="1">'Trial 6'!BU35</f>
        <v>790246.80831948586</v>
      </c>
      <c r="BV69" s="24">
        <f ca="1">'Trial 6'!BV35</f>
        <v>772345.51604319771</v>
      </c>
      <c r="BW69" s="24">
        <f ca="1">'Trial 6'!BW35</f>
        <v>759974.18397092097</v>
      </c>
      <c r="BX69" s="24">
        <f ca="1">'Trial 6'!BX35</f>
        <v>765543.65501237754</v>
      </c>
      <c r="BY69" s="24">
        <f ca="1">'Trial 6'!BY35</f>
        <v>765051.35513300484</v>
      </c>
      <c r="BZ69" s="24">
        <f ca="1">'Trial 6'!BZ35</f>
        <v>721877.51052085159</v>
      </c>
      <c r="CA69" s="25">
        <f ca="1">SUM('Trial 6'!BO35:BZ35)</f>
        <v>9219683.132413445</v>
      </c>
      <c r="CB69" s="24">
        <f ca="1">'Trial 6'!CB35</f>
        <v>764363.81597602856</v>
      </c>
      <c r="CC69" s="24">
        <f ca="1">'Trial 6'!CC35</f>
        <v>794804.07613021845</v>
      </c>
      <c r="CD69" s="24">
        <f ca="1">'Trial 6'!CD35</f>
        <v>768071.87965674943</v>
      </c>
      <c r="CE69" s="24">
        <f ca="1">'Trial 6'!CE35</f>
        <v>759630.00609610137</v>
      </c>
      <c r="CF69" s="24">
        <f ca="1">'Trial 6'!CF35</f>
        <v>775093.11134421546</v>
      </c>
      <c r="CG69" s="24">
        <f ca="1">'Trial 6'!CG35</f>
        <v>768319.37416682357</v>
      </c>
      <c r="CH69" s="24">
        <f ca="1">'Trial 6'!CH35</f>
        <v>784503.55189800193</v>
      </c>
      <c r="CI69" s="24">
        <f ca="1">'Trial 6'!CI35</f>
        <v>716300.60925306217</v>
      </c>
      <c r="CJ69" s="24">
        <f ca="1">'Trial 6'!CJ35</f>
        <v>739323.10230423149</v>
      </c>
      <c r="CK69" s="24">
        <f ca="1">'Trial 6'!CK35</f>
        <v>727398.03418690653</v>
      </c>
      <c r="CL69" s="24">
        <f ca="1">'Trial 6'!CL35</f>
        <v>744761.79397957667</v>
      </c>
      <c r="CM69" s="24">
        <f ca="1">'Trial 6'!CM35</f>
        <v>745687.3000645492</v>
      </c>
      <c r="CN69" s="25">
        <f ca="1">SUM('Trial 6'!CB35:CM35)</f>
        <v>9088256.6550564636</v>
      </c>
      <c r="CO69" s="24">
        <f ca="1">'Trial 6'!CO35</f>
        <v>759242.617382269</v>
      </c>
      <c r="CP69" s="24">
        <f ca="1">'Trial 6'!CP35</f>
        <v>786884.11502693384</v>
      </c>
      <c r="CQ69" s="24">
        <f ca="1">'Trial 6'!CQ35</f>
        <v>742520.66303875425</v>
      </c>
      <c r="CR69" s="24">
        <f ca="1">'Trial 6'!CR35</f>
        <v>742363.54758546187</v>
      </c>
      <c r="CS69" s="24">
        <f ca="1">'Trial 6'!CS35</f>
        <v>781130.99769018788</v>
      </c>
      <c r="CT69" s="24">
        <f ca="1">'Trial 6'!CT35</f>
        <v>734227.88595084602</v>
      </c>
      <c r="CU69" s="24">
        <f ca="1">'Trial 6'!CU35</f>
        <v>724755.9429752453</v>
      </c>
      <c r="CV69" s="24">
        <f ca="1">'Trial 6'!CV35</f>
        <v>732954.30129809666</v>
      </c>
      <c r="CW69" s="24">
        <f ca="1">'Trial 6'!CW35</f>
        <v>754383.54280513665</v>
      </c>
      <c r="CX69" s="24">
        <f ca="1">'Trial 6'!CX35</f>
        <v>743854.20303659106</v>
      </c>
      <c r="CY69" s="24">
        <f ca="1">'Trial 6'!CY35</f>
        <v>709155.06335828442</v>
      </c>
      <c r="CZ69" s="24">
        <f ca="1">'Trial 6'!CZ35</f>
        <v>746516.41109609453</v>
      </c>
      <c r="DA69" s="25">
        <f ca="1">SUM('Trial 6'!CO35:CZ35)</f>
        <v>8957989.2912439015</v>
      </c>
      <c r="DB69" s="24">
        <f ca="1">'Trial 6'!DB35</f>
        <v>743709.34291867039</v>
      </c>
      <c r="DC69" s="24">
        <f ca="1">'Trial 6'!DC35</f>
        <v>754550.54571402178</v>
      </c>
      <c r="DD69" s="24">
        <f ca="1">'Trial 6'!DD35</f>
        <v>742592.01428043528</v>
      </c>
      <c r="DE69" s="24">
        <f ca="1">'Trial 6'!DE35</f>
        <v>752183.34851992154</v>
      </c>
      <c r="DF69" s="24">
        <f ca="1">'Trial 6'!DF35</f>
        <v>764404.01043526584</v>
      </c>
      <c r="DG69" s="24">
        <f ca="1">'Trial 6'!DG35</f>
        <v>717368.98888498289</v>
      </c>
      <c r="DH69" s="24">
        <f ca="1">'Trial 6'!DH35</f>
        <v>728174.95438025019</v>
      </c>
      <c r="DI69" s="24">
        <f ca="1">'Trial 6'!DI35</f>
        <v>753333.30804830848</v>
      </c>
      <c r="DJ69" s="24">
        <f ca="1">'Trial 6'!DJ35</f>
        <v>732545.86465039803</v>
      </c>
      <c r="DK69" s="24">
        <f ca="1">'Trial 6'!DK35</f>
        <v>779801.47164537932</v>
      </c>
      <c r="DL69" s="24">
        <f ca="1">'Trial 6'!DL35</f>
        <v>740803.82883964607</v>
      </c>
      <c r="DM69" s="24">
        <f ca="1">'Trial 6'!DM35</f>
        <v>732172.5848540453</v>
      </c>
      <c r="DN69" s="25">
        <f ca="1">SUM('Trial 6'!DB35:DM35)</f>
        <v>8941640.2631713264</v>
      </c>
      <c r="DO69" s="24">
        <f ca="1">'Trial 6'!DO35</f>
        <v>717351.4418282999</v>
      </c>
      <c r="DP69" s="24">
        <f ca="1">'Trial 6'!DP35</f>
        <v>736533.34021217527</v>
      </c>
      <c r="DQ69" s="24">
        <f ca="1">'Trial 6'!DQ35</f>
        <v>690398.40490900911</v>
      </c>
      <c r="DR69" s="24">
        <f ca="1">'Trial 6'!DR35</f>
        <v>723842.0586552762</v>
      </c>
      <c r="DS69" s="24">
        <f ca="1">'Trial 6'!DS35</f>
        <v>720188.76735664706</v>
      </c>
      <c r="DT69" s="24">
        <f ca="1">'Trial 6'!DT35</f>
        <v>711918.06569256599</v>
      </c>
      <c r="DU69" s="24">
        <f ca="1">'Trial 6'!DU35</f>
        <v>690172.08517813811</v>
      </c>
      <c r="DV69" s="24">
        <f ca="1">'Trial 6'!DV35</f>
        <v>723936.38234558387</v>
      </c>
      <c r="DW69" s="24">
        <f ca="1">'Trial 6'!DW35</f>
        <v>698950.27870624152</v>
      </c>
      <c r="DX69" s="24">
        <f ca="1">'Trial 6'!DX35</f>
        <v>708613.75623496121</v>
      </c>
      <c r="DY69" s="24">
        <f ca="1">'Trial 6'!DY35</f>
        <v>762306.31352259172</v>
      </c>
      <c r="DZ69" s="24">
        <f ca="1">'Trial 6'!DZ35</f>
        <v>715795.89767655742</v>
      </c>
      <c r="EA69" s="25">
        <f ca="1">SUM('Trial 6'!DO35:DZ35)</f>
        <v>8600006.792318048</v>
      </c>
      <c r="EB69" s="24">
        <f ca="1">'Trial 6'!EB35</f>
        <v>731238.39770882542</v>
      </c>
      <c r="EC69" s="24">
        <f ca="1">'Trial 6'!EC35</f>
        <v>715240.92471342965</v>
      </c>
      <c r="ED69" s="24">
        <f ca="1">'Trial 6'!ED35</f>
        <v>731273.32866028149</v>
      </c>
      <c r="EE69" s="24">
        <f ca="1">'Trial 6'!EE35</f>
        <v>749794.78254204371</v>
      </c>
      <c r="EF69" s="24">
        <f ca="1">'Trial 6'!EF35</f>
        <v>734381.47067030112</v>
      </c>
      <c r="EG69" s="24">
        <f ca="1">'Trial 6'!EG35</f>
        <v>705744.5084081986</v>
      </c>
      <c r="EH69" s="24">
        <f ca="1">'Trial 6'!EH35</f>
        <v>743750.83631121845</v>
      </c>
      <c r="EI69" s="24">
        <f ca="1">'Trial 6'!EI35</f>
        <v>750029.13324633462</v>
      </c>
      <c r="EJ69" s="24">
        <f ca="1">'Trial 6'!EJ35</f>
        <v>719140.61405708303</v>
      </c>
      <c r="EK69" s="24">
        <f ca="1">'Trial 6'!EK35</f>
        <v>714265.94100023108</v>
      </c>
      <c r="EL69" s="24">
        <f ca="1">'Trial 6'!EL35</f>
        <v>751288.27694907447</v>
      </c>
      <c r="EM69" s="24">
        <f ca="1">'Trial 6'!EM35</f>
        <v>703398.97759189096</v>
      </c>
      <c r="EN69" s="25">
        <f ca="1">SUM('Trial 6'!EB35:EM35)</f>
        <v>8749547.1918589119</v>
      </c>
    </row>
    <row r="70" spans="1:144" ht="12.75" customHeight="1">
      <c r="A70" s="11" t="str">
        <f>Labels!B102</f>
        <v>Trial 07</v>
      </c>
      <c r="B70" s="24">
        <f ca="1">'Trial 7'!B35</f>
        <v>856756.16389740992</v>
      </c>
      <c r="C70" s="24">
        <f ca="1">'Trial 7'!C35</f>
        <v>835613.89194261271</v>
      </c>
      <c r="D70" s="24">
        <f ca="1">'Trial 7'!D35</f>
        <v>804245.32432793046</v>
      </c>
      <c r="E70" s="24">
        <f ca="1">'Trial 7'!E35</f>
        <v>789977.02106035908</v>
      </c>
      <c r="F70" s="24">
        <f ca="1">'Trial 7'!F35</f>
        <v>825569.41882387002</v>
      </c>
      <c r="G70" s="24">
        <f ca="1">'Trial 7'!G35</f>
        <v>852984.86512621201</v>
      </c>
      <c r="H70" s="24">
        <f ca="1">'Trial 7'!H35</f>
        <v>833747.32027080085</v>
      </c>
      <c r="I70" s="24">
        <f ca="1">'Trial 7'!I35</f>
        <v>834775.69904759421</v>
      </c>
      <c r="J70" s="24">
        <f ca="1">'Trial 7'!J35</f>
        <v>810985.91819553485</v>
      </c>
      <c r="K70" s="24">
        <f ca="1">'Trial 7'!K35</f>
        <v>851275.3173729087</v>
      </c>
      <c r="L70" s="24">
        <f ca="1">'Trial 7'!L35</f>
        <v>839144.57526412664</v>
      </c>
      <c r="M70" s="24">
        <f ca="1">'Trial 7'!M35</f>
        <v>828617.53676686657</v>
      </c>
      <c r="N70" s="25">
        <f ca="1">SUM('Trial 7'!B35:M35)</f>
        <v>9963693.0520962253</v>
      </c>
      <c r="O70" s="24">
        <f ca="1">'Trial 7'!O35</f>
        <v>831879.67493418849</v>
      </c>
      <c r="P70" s="24">
        <f ca="1">'Trial 7'!P35</f>
        <v>822027.85706460034</v>
      </c>
      <c r="Q70" s="24">
        <f ca="1">'Trial 7'!Q35</f>
        <v>861823.19748770585</v>
      </c>
      <c r="R70" s="24">
        <f ca="1">'Trial 7'!R35</f>
        <v>860743.57853800931</v>
      </c>
      <c r="S70" s="24">
        <f ca="1">'Trial 7'!S35</f>
        <v>817790.85920700058</v>
      </c>
      <c r="T70" s="24">
        <f ca="1">'Trial 7'!T35</f>
        <v>835649.33206680324</v>
      </c>
      <c r="U70" s="24">
        <f ca="1">'Trial 7'!U35</f>
        <v>825560.21543928387</v>
      </c>
      <c r="V70" s="24">
        <f ca="1">'Trial 7'!V35</f>
        <v>809734.76386453549</v>
      </c>
      <c r="W70" s="24">
        <f ca="1">'Trial 7'!W35</f>
        <v>844515.36077770835</v>
      </c>
      <c r="X70" s="24">
        <f ca="1">'Trial 7'!X35</f>
        <v>790770.35549875104</v>
      </c>
      <c r="Y70" s="24">
        <f ca="1">'Trial 7'!Y35</f>
        <v>815743.28393158724</v>
      </c>
      <c r="Z70" s="24">
        <f ca="1">'Trial 7'!Z35</f>
        <v>810665.64715300291</v>
      </c>
      <c r="AA70" s="25">
        <f ca="1">SUM('Trial 7'!O35:Z35)</f>
        <v>9926904.1259631775</v>
      </c>
      <c r="AB70" s="24">
        <f ca="1">'Trial 7'!AB35</f>
        <v>821461.74586794467</v>
      </c>
      <c r="AC70" s="24">
        <f ca="1">'Trial 7'!AC35</f>
        <v>809975.35703882889</v>
      </c>
      <c r="AD70" s="24">
        <f ca="1">'Trial 7'!AD35</f>
        <v>823265.33588333486</v>
      </c>
      <c r="AE70" s="24">
        <f ca="1">'Trial 7'!AE35</f>
        <v>791921.90117000183</v>
      </c>
      <c r="AF70" s="24">
        <f ca="1">'Trial 7'!AF35</f>
        <v>807529.34663663246</v>
      </c>
      <c r="AG70" s="24">
        <f ca="1">'Trial 7'!AG35</f>
        <v>796781.954708479</v>
      </c>
      <c r="AH70" s="24">
        <f ca="1">'Trial 7'!AH35</f>
        <v>827855.54387392045</v>
      </c>
      <c r="AI70" s="24">
        <f ca="1">'Trial 7'!AI35</f>
        <v>802545.24818286893</v>
      </c>
      <c r="AJ70" s="24">
        <f ca="1">'Trial 7'!AJ35</f>
        <v>827909.85733847471</v>
      </c>
      <c r="AK70" s="24">
        <f ca="1">'Trial 7'!AK35</f>
        <v>830189.88060414104</v>
      </c>
      <c r="AL70" s="24">
        <f ca="1">'Trial 7'!AL35</f>
        <v>777912.61630048067</v>
      </c>
      <c r="AM70" s="24">
        <f ca="1">'Trial 7'!AM35</f>
        <v>790572.34886646352</v>
      </c>
      <c r="AN70" s="25">
        <f ca="1">SUM('Trial 7'!AB35:AM35)</f>
        <v>9707921.1364715714</v>
      </c>
      <c r="AO70" s="24">
        <f ca="1">'Trial 7'!AO35</f>
        <v>801829.88614081882</v>
      </c>
      <c r="AP70" s="24">
        <f ca="1">'Trial 7'!AP35</f>
        <v>818314.36147131876</v>
      </c>
      <c r="AQ70" s="24">
        <f ca="1">'Trial 7'!AQ35</f>
        <v>788165.8688243184</v>
      </c>
      <c r="AR70" s="24">
        <f ca="1">'Trial 7'!AR35</f>
        <v>776459.08149514475</v>
      </c>
      <c r="AS70" s="24">
        <f ca="1">'Trial 7'!AS35</f>
        <v>771302.06268288661</v>
      </c>
      <c r="AT70" s="24">
        <f ca="1">'Trial 7'!AT35</f>
        <v>780803.08998757333</v>
      </c>
      <c r="AU70" s="24">
        <f ca="1">'Trial 7'!AU35</f>
        <v>795180.9401690365</v>
      </c>
      <c r="AV70" s="24">
        <f ca="1">'Trial 7'!AV35</f>
        <v>753057.17304268328</v>
      </c>
      <c r="AW70" s="24">
        <f ca="1">'Trial 7'!AW35</f>
        <v>784366.21371470892</v>
      </c>
      <c r="AX70" s="24">
        <f ca="1">'Trial 7'!AX35</f>
        <v>793417.62595590437</v>
      </c>
      <c r="AY70" s="24">
        <f ca="1">'Trial 7'!AY35</f>
        <v>824982.24317055359</v>
      </c>
      <c r="AZ70" s="24">
        <f ca="1">'Trial 7'!AZ35</f>
        <v>799583.01483650797</v>
      </c>
      <c r="BA70" s="25">
        <f ca="1">SUM('Trial 7'!AO35:AZ35)</f>
        <v>9487461.5614914559</v>
      </c>
      <c r="BB70" s="24">
        <f ca="1">'Trial 7'!BB35</f>
        <v>817209.21616266121</v>
      </c>
      <c r="BC70" s="24">
        <f ca="1">'Trial 7'!BC35</f>
        <v>782262.01772385766</v>
      </c>
      <c r="BD70" s="24">
        <f ca="1">'Trial 7'!BD35</f>
        <v>777827.95277923567</v>
      </c>
      <c r="BE70" s="24">
        <f ca="1">'Trial 7'!BE35</f>
        <v>751259.15613844746</v>
      </c>
      <c r="BF70" s="24">
        <f ca="1">'Trial 7'!BF35</f>
        <v>737869.12699958764</v>
      </c>
      <c r="BG70" s="24">
        <f ca="1">'Trial 7'!BG35</f>
        <v>750141.29182664596</v>
      </c>
      <c r="BH70" s="24">
        <f ca="1">'Trial 7'!BH35</f>
        <v>783878.27597219113</v>
      </c>
      <c r="BI70" s="24">
        <f ca="1">'Trial 7'!BI35</f>
        <v>750724.343495421</v>
      </c>
      <c r="BJ70" s="24">
        <f ca="1">'Trial 7'!BJ35</f>
        <v>733142.61525768333</v>
      </c>
      <c r="BK70" s="24">
        <f ca="1">'Trial 7'!BK35</f>
        <v>810491.82640380727</v>
      </c>
      <c r="BL70" s="24">
        <f ca="1">'Trial 7'!BL35</f>
        <v>787234.90627125103</v>
      </c>
      <c r="BM70" s="24">
        <f ca="1">'Trial 7'!BM35</f>
        <v>802700.52664888429</v>
      </c>
      <c r="BN70" s="25">
        <f ca="1">SUM('Trial 7'!BB35:BM35)</f>
        <v>9284741.2556796744</v>
      </c>
      <c r="BO70" s="24">
        <f ca="1">'Trial 7'!BO35</f>
        <v>763477.44972533255</v>
      </c>
      <c r="BP70" s="24">
        <f ca="1">'Trial 7'!BP35</f>
        <v>764668.68199896754</v>
      </c>
      <c r="BQ70" s="24">
        <f ca="1">'Trial 7'!BQ35</f>
        <v>786426.53472381143</v>
      </c>
      <c r="BR70" s="24">
        <f ca="1">'Trial 7'!BR35</f>
        <v>728656.86886578833</v>
      </c>
      <c r="BS70" s="24">
        <f ca="1">'Trial 7'!BS35</f>
        <v>770295.8699921323</v>
      </c>
      <c r="BT70" s="24">
        <f ca="1">'Trial 7'!BT35</f>
        <v>780392.7612757535</v>
      </c>
      <c r="BU70" s="24">
        <f ca="1">'Trial 7'!BU35</f>
        <v>786566.88422138535</v>
      </c>
      <c r="BV70" s="24">
        <f ca="1">'Trial 7'!BV35</f>
        <v>755449.61786508246</v>
      </c>
      <c r="BW70" s="24">
        <f ca="1">'Trial 7'!BW35</f>
        <v>766061.43089091626</v>
      </c>
      <c r="BX70" s="24">
        <f ca="1">'Trial 7'!BX35</f>
        <v>759499.54703245719</v>
      </c>
      <c r="BY70" s="24">
        <f ca="1">'Trial 7'!BY35</f>
        <v>763825.56691444234</v>
      </c>
      <c r="BZ70" s="24">
        <f ca="1">'Trial 7'!BZ35</f>
        <v>781608.59144414717</v>
      </c>
      <c r="CA70" s="25">
        <f ca="1">SUM('Trial 7'!BO35:BZ35)</f>
        <v>9206929.8049502168</v>
      </c>
      <c r="CB70" s="24">
        <f ca="1">'Trial 7'!CB35</f>
        <v>780252.53712814103</v>
      </c>
      <c r="CC70" s="24">
        <f ca="1">'Trial 7'!CC35</f>
        <v>771165.63610214775</v>
      </c>
      <c r="CD70" s="24">
        <f ca="1">'Trial 7'!CD35</f>
        <v>737697.49472617044</v>
      </c>
      <c r="CE70" s="24">
        <f ca="1">'Trial 7'!CE35</f>
        <v>727168.56176170276</v>
      </c>
      <c r="CF70" s="24">
        <f ca="1">'Trial 7'!CF35</f>
        <v>735383.34305684397</v>
      </c>
      <c r="CG70" s="24">
        <f ca="1">'Trial 7'!CG35</f>
        <v>791351.58657469961</v>
      </c>
      <c r="CH70" s="24">
        <f ca="1">'Trial 7'!CH35</f>
        <v>781313.35642148508</v>
      </c>
      <c r="CI70" s="24">
        <f ca="1">'Trial 7'!CI35</f>
        <v>788418.11158939393</v>
      </c>
      <c r="CJ70" s="24">
        <f ca="1">'Trial 7'!CJ35</f>
        <v>760838.2927161979</v>
      </c>
      <c r="CK70" s="24">
        <f ca="1">'Trial 7'!CK35</f>
        <v>737717.95301264571</v>
      </c>
      <c r="CL70" s="24">
        <f ca="1">'Trial 7'!CL35</f>
        <v>763670.68247975281</v>
      </c>
      <c r="CM70" s="24">
        <f ca="1">'Trial 7'!CM35</f>
        <v>733858.4469767306</v>
      </c>
      <c r="CN70" s="25">
        <f ca="1">SUM('Trial 7'!CB35:CM35)</f>
        <v>9108836.0025459118</v>
      </c>
      <c r="CO70" s="24">
        <f ca="1">'Trial 7'!CO35</f>
        <v>716939.30876902665</v>
      </c>
      <c r="CP70" s="24">
        <f ca="1">'Trial 7'!CP35</f>
        <v>757909.64852559648</v>
      </c>
      <c r="CQ70" s="24">
        <f ca="1">'Trial 7'!CQ35</f>
        <v>750512.27253903809</v>
      </c>
      <c r="CR70" s="24">
        <f ca="1">'Trial 7'!CR35</f>
        <v>739693.84408338566</v>
      </c>
      <c r="CS70" s="24">
        <f ca="1">'Trial 7'!CS35</f>
        <v>754483.67079463741</v>
      </c>
      <c r="CT70" s="24">
        <f ca="1">'Trial 7'!CT35</f>
        <v>763491.97843369027</v>
      </c>
      <c r="CU70" s="24">
        <f ca="1">'Trial 7'!CU35</f>
        <v>710273.01778658794</v>
      </c>
      <c r="CV70" s="24">
        <f ca="1">'Trial 7'!CV35</f>
        <v>730430.41560829349</v>
      </c>
      <c r="CW70" s="24">
        <f ca="1">'Trial 7'!CW35</f>
        <v>743016.99693952163</v>
      </c>
      <c r="CX70" s="24">
        <f ca="1">'Trial 7'!CX35</f>
        <v>774820.49545063439</v>
      </c>
      <c r="CY70" s="24">
        <f ca="1">'Trial 7'!CY35</f>
        <v>755735.14714868867</v>
      </c>
      <c r="CZ70" s="24">
        <f ca="1">'Trial 7'!CZ35</f>
        <v>750355.65709852136</v>
      </c>
      <c r="DA70" s="25">
        <f ca="1">SUM('Trial 7'!CO35:CZ35)</f>
        <v>8947662.4531776197</v>
      </c>
      <c r="DB70" s="24">
        <f ca="1">'Trial 7'!DB35</f>
        <v>729106.33362488972</v>
      </c>
      <c r="DC70" s="24">
        <f ca="1">'Trial 7'!DC35</f>
        <v>738596.95186408854</v>
      </c>
      <c r="DD70" s="24">
        <f ca="1">'Trial 7'!DD35</f>
        <v>768687.5723748561</v>
      </c>
      <c r="DE70" s="24">
        <f ca="1">'Trial 7'!DE35</f>
        <v>742548.16933803272</v>
      </c>
      <c r="DF70" s="24">
        <f ca="1">'Trial 7'!DF35</f>
        <v>755588.32495040901</v>
      </c>
      <c r="DG70" s="24">
        <f ca="1">'Trial 7'!DG35</f>
        <v>706196.49574784434</v>
      </c>
      <c r="DH70" s="24">
        <f ca="1">'Trial 7'!DH35</f>
        <v>735845.36882327998</v>
      </c>
      <c r="DI70" s="24">
        <f ca="1">'Trial 7'!DI35</f>
        <v>752188.60666055453</v>
      </c>
      <c r="DJ70" s="24">
        <f ca="1">'Trial 7'!DJ35</f>
        <v>778378.2942648991</v>
      </c>
      <c r="DK70" s="24">
        <f ca="1">'Trial 7'!DK35</f>
        <v>761434.47458890278</v>
      </c>
      <c r="DL70" s="24">
        <f ca="1">'Trial 7'!DL35</f>
        <v>776882.47806838492</v>
      </c>
      <c r="DM70" s="24">
        <f ca="1">'Trial 7'!DM35</f>
        <v>722195.18860882125</v>
      </c>
      <c r="DN70" s="25">
        <f ca="1">SUM('Trial 7'!DB35:DM35)</f>
        <v>8967648.2589149624</v>
      </c>
      <c r="DO70" s="24">
        <f ca="1">'Trial 7'!DO35</f>
        <v>771023.87837162742</v>
      </c>
      <c r="DP70" s="24">
        <f ca="1">'Trial 7'!DP35</f>
        <v>717963.03080719162</v>
      </c>
      <c r="DQ70" s="24">
        <f ca="1">'Trial 7'!DQ35</f>
        <v>698234.47492221277</v>
      </c>
      <c r="DR70" s="24">
        <f ca="1">'Trial 7'!DR35</f>
        <v>756482.25291494536</v>
      </c>
      <c r="DS70" s="24">
        <f ca="1">'Trial 7'!DS35</f>
        <v>775444.2780736729</v>
      </c>
      <c r="DT70" s="24">
        <f ca="1">'Trial 7'!DT35</f>
        <v>737779.74687829672</v>
      </c>
      <c r="DU70" s="24">
        <f ca="1">'Trial 7'!DU35</f>
        <v>722187.20617139118</v>
      </c>
      <c r="DV70" s="24">
        <f ca="1">'Trial 7'!DV35</f>
        <v>695465.43768415332</v>
      </c>
      <c r="DW70" s="24">
        <f ca="1">'Trial 7'!DW35</f>
        <v>771186.54377260094</v>
      </c>
      <c r="DX70" s="24">
        <f ca="1">'Trial 7'!DX35</f>
        <v>740286.59169442812</v>
      </c>
      <c r="DY70" s="24">
        <f ca="1">'Trial 7'!DY35</f>
        <v>770725.83347344142</v>
      </c>
      <c r="DZ70" s="24">
        <f ca="1">'Trial 7'!DZ35</f>
        <v>721503.07021638623</v>
      </c>
      <c r="EA70" s="25">
        <f ca="1">SUM('Trial 7'!DO35:DZ35)</f>
        <v>8878282.3449803479</v>
      </c>
      <c r="EB70" s="24">
        <f ca="1">'Trial 7'!EB35</f>
        <v>707760.00234373426</v>
      </c>
      <c r="EC70" s="24">
        <f ca="1">'Trial 7'!EC35</f>
        <v>741876.0137260881</v>
      </c>
      <c r="ED70" s="24">
        <f ca="1">'Trial 7'!ED35</f>
        <v>764835.17333722208</v>
      </c>
      <c r="EE70" s="24">
        <f ca="1">'Trial 7'!EE35</f>
        <v>722201.44596677565</v>
      </c>
      <c r="EF70" s="24">
        <f ca="1">'Trial 7'!EF35</f>
        <v>760806.23427320237</v>
      </c>
      <c r="EG70" s="24">
        <f ca="1">'Trial 7'!EG35</f>
        <v>743130.09345415363</v>
      </c>
      <c r="EH70" s="24">
        <f ca="1">'Trial 7'!EH35</f>
        <v>749135.61161108979</v>
      </c>
      <c r="EI70" s="24">
        <f ca="1">'Trial 7'!EI35</f>
        <v>683066.88558355416</v>
      </c>
      <c r="EJ70" s="24">
        <f ca="1">'Trial 7'!EJ35</f>
        <v>726772.78426713578</v>
      </c>
      <c r="EK70" s="24">
        <f ca="1">'Trial 7'!EK35</f>
        <v>727765.46951243165</v>
      </c>
      <c r="EL70" s="24">
        <f ca="1">'Trial 7'!EL35</f>
        <v>701103.90023324755</v>
      </c>
      <c r="EM70" s="24">
        <f ca="1">'Trial 7'!EM35</f>
        <v>702885.37510531547</v>
      </c>
      <c r="EN70" s="25">
        <f ca="1">SUM('Trial 7'!EB35:EM35)</f>
        <v>8731338.9894139506</v>
      </c>
    </row>
    <row r="71" spans="1:144" ht="12.75" customHeight="1">
      <c r="A71" s="11" t="str">
        <f>Labels!B103</f>
        <v>Trial 08</v>
      </c>
      <c r="B71" s="24">
        <f ca="1">'Trial 8'!B35</f>
        <v>834692.6376066528</v>
      </c>
      <c r="C71" s="24">
        <f ca="1">'Trial 8'!C35</f>
        <v>840636.61400523584</v>
      </c>
      <c r="D71" s="24">
        <f ca="1">'Trial 8'!D35</f>
        <v>852774.93218523392</v>
      </c>
      <c r="E71" s="24">
        <f ca="1">'Trial 8'!E35</f>
        <v>819525.49628182699</v>
      </c>
      <c r="F71" s="24">
        <f ca="1">'Trial 8'!F35</f>
        <v>817892.95982751588</v>
      </c>
      <c r="G71" s="24">
        <f ca="1">'Trial 8'!G35</f>
        <v>813866.61826725991</v>
      </c>
      <c r="H71" s="24">
        <f ca="1">'Trial 8'!H35</f>
        <v>841989.85481677635</v>
      </c>
      <c r="I71" s="24">
        <f ca="1">'Trial 8'!I35</f>
        <v>819004.15589906205</v>
      </c>
      <c r="J71" s="24">
        <f ca="1">'Trial 8'!J35</f>
        <v>858186.17793086322</v>
      </c>
      <c r="K71" s="24">
        <f ca="1">'Trial 8'!K35</f>
        <v>815400.19877359469</v>
      </c>
      <c r="L71" s="24">
        <f ca="1">'Trial 8'!L35</f>
        <v>814168.3239290599</v>
      </c>
      <c r="M71" s="24">
        <f ca="1">'Trial 8'!M35</f>
        <v>832131.17560452642</v>
      </c>
      <c r="N71" s="25">
        <f ca="1">SUM('Trial 8'!B35:M35)</f>
        <v>9960269.1451276075</v>
      </c>
      <c r="O71" s="24">
        <f ca="1">'Trial 8'!O35</f>
        <v>798968.72860959056</v>
      </c>
      <c r="P71" s="24">
        <f ca="1">'Trial 8'!P35</f>
        <v>836906.64962376934</v>
      </c>
      <c r="Q71" s="24">
        <f ca="1">'Trial 8'!Q35</f>
        <v>785553.32418586977</v>
      </c>
      <c r="R71" s="24">
        <f ca="1">'Trial 8'!R35</f>
        <v>837768.40105454775</v>
      </c>
      <c r="S71" s="24">
        <f ca="1">'Trial 8'!S35</f>
        <v>816406.24311808555</v>
      </c>
      <c r="T71" s="24">
        <f ca="1">'Trial 8'!T35</f>
        <v>837760.92110576236</v>
      </c>
      <c r="U71" s="24">
        <f ca="1">'Trial 8'!U35</f>
        <v>814441.78790757654</v>
      </c>
      <c r="V71" s="24">
        <f ca="1">'Trial 8'!V35</f>
        <v>825596.50767976337</v>
      </c>
      <c r="W71" s="24">
        <f ca="1">'Trial 8'!W35</f>
        <v>810777.99643047026</v>
      </c>
      <c r="X71" s="24">
        <f ca="1">'Trial 8'!X35</f>
        <v>788963.66948830069</v>
      </c>
      <c r="Y71" s="24">
        <f ca="1">'Trial 8'!Y35</f>
        <v>811032.20704303239</v>
      </c>
      <c r="Z71" s="24">
        <f ca="1">'Trial 8'!Z35</f>
        <v>807136.30093257071</v>
      </c>
      <c r="AA71" s="25">
        <f ca="1">SUM('Trial 8'!O35:Z35)</f>
        <v>9771312.7371793389</v>
      </c>
      <c r="AB71" s="24">
        <f ca="1">'Trial 8'!AB35</f>
        <v>812742.44209944038</v>
      </c>
      <c r="AC71" s="24">
        <f ca="1">'Trial 8'!AC35</f>
        <v>802065.82537403412</v>
      </c>
      <c r="AD71" s="24">
        <f ca="1">'Trial 8'!AD35</f>
        <v>777598.8482166559</v>
      </c>
      <c r="AE71" s="24">
        <f ca="1">'Trial 8'!AE35</f>
        <v>811200.97262684035</v>
      </c>
      <c r="AF71" s="24">
        <f ca="1">'Trial 8'!AF35</f>
        <v>819775.16375554446</v>
      </c>
      <c r="AG71" s="24">
        <f ca="1">'Trial 8'!AG35</f>
        <v>784953.17895915313</v>
      </c>
      <c r="AH71" s="24">
        <f ca="1">'Trial 8'!AH35</f>
        <v>802518.40410028643</v>
      </c>
      <c r="AI71" s="24">
        <f ca="1">'Trial 8'!AI35</f>
        <v>795438.02886835253</v>
      </c>
      <c r="AJ71" s="24">
        <f ca="1">'Trial 8'!AJ35</f>
        <v>810844.62429817754</v>
      </c>
      <c r="AK71" s="24">
        <f ca="1">'Trial 8'!AK35</f>
        <v>823308.90686291701</v>
      </c>
      <c r="AL71" s="24">
        <f ca="1">'Trial 8'!AL35</f>
        <v>813051.77461017692</v>
      </c>
      <c r="AM71" s="24">
        <f ca="1">'Trial 8'!AM35</f>
        <v>824937.85955600615</v>
      </c>
      <c r="AN71" s="25">
        <f ca="1">SUM('Trial 8'!AB35:AM35)</f>
        <v>9678436.0293275863</v>
      </c>
      <c r="AO71" s="24">
        <f ca="1">'Trial 8'!AO35</f>
        <v>776529.66010977759</v>
      </c>
      <c r="AP71" s="24">
        <f ca="1">'Trial 8'!AP35</f>
        <v>786860.64243155916</v>
      </c>
      <c r="AQ71" s="24">
        <f ca="1">'Trial 8'!AQ35</f>
        <v>796998.17258728389</v>
      </c>
      <c r="AR71" s="24">
        <f ca="1">'Trial 8'!AR35</f>
        <v>762378.97146877472</v>
      </c>
      <c r="AS71" s="24">
        <f ca="1">'Trial 8'!AS35</f>
        <v>790094.79948506108</v>
      </c>
      <c r="AT71" s="24">
        <f ca="1">'Trial 8'!AT35</f>
        <v>797672.61224407086</v>
      </c>
      <c r="AU71" s="24">
        <f ca="1">'Trial 8'!AU35</f>
        <v>821749.58551587863</v>
      </c>
      <c r="AV71" s="24">
        <f ca="1">'Trial 8'!AV35</f>
        <v>750492.12394957582</v>
      </c>
      <c r="AW71" s="24">
        <f ca="1">'Trial 8'!AW35</f>
        <v>823433.38318397058</v>
      </c>
      <c r="AX71" s="24">
        <f ca="1">'Trial 8'!AX35</f>
        <v>746696.47761600243</v>
      </c>
      <c r="AY71" s="24">
        <f ca="1">'Trial 8'!AY35</f>
        <v>764434.64572273311</v>
      </c>
      <c r="AZ71" s="24">
        <f ca="1">'Trial 8'!AZ35</f>
        <v>760754.26184444712</v>
      </c>
      <c r="BA71" s="25">
        <f ca="1">SUM('Trial 8'!AO35:AZ35)</f>
        <v>9378095.3361591361</v>
      </c>
      <c r="BB71" s="24">
        <f ca="1">'Trial 8'!BB35</f>
        <v>809839.10339196527</v>
      </c>
      <c r="BC71" s="24">
        <f ca="1">'Trial 8'!BC35</f>
        <v>749890.18058862153</v>
      </c>
      <c r="BD71" s="24">
        <f ca="1">'Trial 8'!BD35</f>
        <v>770198.40588200814</v>
      </c>
      <c r="BE71" s="24">
        <f ca="1">'Trial 8'!BE35</f>
        <v>776841.56799783243</v>
      </c>
      <c r="BF71" s="24">
        <f ca="1">'Trial 8'!BF35</f>
        <v>782388.43366028427</v>
      </c>
      <c r="BG71" s="24">
        <f ca="1">'Trial 8'!BG35</f>
        <v>760304.16395337472</v>
      </c>
      <c r="BH71" s="24">
        <f ca="1">'Trial 8'!BH35</f>
        <v>778876.03853572311</v>
      </c>
      <c r="BI71" s="24">
        <f ca="1">'Trial 8'!BI35</f>
        <v>784184.40709963115</v>
      </c>
      <c r="BJ71" s="24">
        <f ca="1">'Trial 8'!BJ35</f>
        <v>734589.92626703694</v>
      </c>
      <c r="BK71" s="24">
        <f ca="1">'Trial 8'!BK35</f>
        <v>786309.52724422771</v>
      </c>
      <c r="BL71" s="24">
        <f ca="1">'Trial 8'!BL35</f>
        <v>783320.47668136319</v>
      </c>
      <c r="BM71" s="24">
        <f ca="1">'Trial 8'!BM35</f>
        <v>729721.92448503233</v>
      </c>
      <c r="BN71" s="25">
        <f ca="1">SUM('Trial 8'!BB35:BM35)</f>
        <v>9246464.155787101</v>
      </c>
      <c r="BO71" s="24">
        <f ca="1">'Trial 8'!BO35</f>
        <v>734533.85072043422</v>
      </c>
      <c r="BP71" s="24">
        <f ca="1">'Trial 8'!BP35</f>
        <v>743708.87841648678</v>
      </c>
      <c r="BQ71" s="24">
        <f ca="1">'Trial 8'!BQ35</f>
        <v>758406.45475276047</v>
      </c>
      <c r="BR71" s="24">
        <f ca="1">'Trial 8'!BR35</f>
        <v>784350.31268437812</v>
      </c>
      <c r="BS71" s="24">
        <f ca="1">'Trial 8'!BS35</f>
        <v>762939.8319234713</v>
      </c>
      <c r="BT71" s="24">
        <f ca="1">'Trial 8'!BT35</f>
        <v>803473.51339305297</v>
      </c>
      <c r="BU71" s="24">
        <f ca="1">'Trial 8'!BU35</f>
        <v>746568.74171153281</v>
      </c>
      <c r="BV71" s="24">
        <f ca="1">'Trial 8'!BV35</f>
        <v>720854.17217437841</v>
      </c>
      <c r="BW71" s="24">
        <f ca="1">'Trial 8'!BW35</f>
        <v>757949.10049039661</v>
      </c>
      <c r="BX71" s="24">
        <f ca="1">'Trial 8'!BX35</f>
        <v>760917.49749401503</v>
      </c>
      <c r="BY71" s="24">
        <f ca="1">'Trial 8'!BY35</f>
        <v>764367.75698092429</v>
      </c>
      <c r="BZ71" s="24">
        <f ca="1">'Trial 8'!BZ35</f>
        <v>751955.27639886574</v>
      </c>
      <c r="CA71" s="25">
        <f ca="1">SUM('Trial 8'!BO35:BZ35)</f>
        <v>9090025.3871406969</v>
      </c>
      <c r="CB71" s="24">
        <f ca="1">'Trial 8'!CB35</f>
        <v>720430.31146094878</v>
      </c>
      <c r="CC71" s="24">
        <f ca="1">'Trial 8'!CC35</f>
        <v>754140.41268596984</v>
      </c>
      <c r="CD71" s="24">
        <f ca="1">'Trial 8'!CD35</f>
        <v>790389.43448907521</v>
      </c>
      <c r="CE71" s="24">
        <f ca="1">'Trial 8'!CE35</f>
        <v>722525.95291830366</v>
      </c>
      <c r="CF71" s="24">
        <f ca="1">'Trial 8'!CF35</f>
        <v>756755.5078307084</v>
      </c>
      <c r="CG71" s="24">
        <f ca="1">'Trial 8'!CG35</f>
        <v>741996.82317132945</v>
      </c>
      <c r="CH71" s="24">
        <f ca="1">'Trial 8'!CH35</f>
        <v>735707.75149834016</v>
      </c>
      <c r="CI71" s="24">
        <f ca="1">'Trial 8'!CI35</f>
        <v>763813.35445269849</v>
      </c>
      <c r="CJ71" s="24">
        <f ca="1">'Trial 8'!CJ35</f>
        <v>729373.93701236777</v>
      </c>
      <c r="CK71" s="24">
        <f ca="1">'Trial 8'!CK35</f>
        <v>756631.83436946233</v>
      </c>
      <c r="CL71" s="24">
        <f ca="1">'Trial 8'!CL35</f>
        <v>753233.50430501532</v>
      </c>
      <c r="CM71" s="24">
        <f ca="1">'Trial 8'!CM35</f>
        <v>726330.74026988621</v>
      </c>
      <c r="CN71" s="25">
        <f ca="1">SUM('Trial 8'!CB35:CM35)</f>
        <v>8951329.5644641053</v>
      </c>
      <c r="CO71" s="24">
        <f ca="1">'Trial 8'!CO35</f>
        <v>727704.39465831756</v>
      </c>
      <c r="CP71" s="24">
        <f ca="1">'Trial 8'!CP35</f>
        <v>721985.40490945941</v>
      </c>
      <c r="CQ71" s="24">
        <f ca="1">'Trial 8'!CQ35</f>
        <v>748530.11161853618</v>
      </c>
      <c r="CR71" s="24">
        <f ca="1">'Trial 8'!CR35</f>
        <v>759249.2361726606</v>
      </c>
      <c r="CS71" s="24">
        <f ca="1">'Trial 8'!CS35</f>
        <v>731497.06584820768</v>
      </c>
      <c r="CT71" s="24">
        <f ca="1">'Trial 8'!CT35</f>
        <v>720989.24250285013</v>
      </c>
      <c r="CU71" s="24">
        <f ca="1">'Trial 8'!CU35</f>
        <v>765557.9035734362</v>
      </c>
      <c r="CV71" s="24">
        <f ca="1">'Trial 8'!CV35</f>
        <v>719175.83151551255</v>
      </c>
      <c r="CW71" s="24">
        <f ca="1">'Trial 8'!CW35</f>
        <v>760303.32970563695</v>
      </c>
      <c r="CX71" s="24">
        <f ca="1">'Trial 8'!CX35</f>
        <v>750853.40596832719</v>
      </c>
      <c r="CY71" s="24">
        <f ca="1">'Trial 8'!CY35</f>
        <v>727267.81185100845</v>
      </c>
      <c r="CZ71" s="24">
        <f ca="1">'Trial 8'!CZ35</f>
        <v>724467.62580376607</v>
      </c>
      <c r="DA71" s="25">
        <f ca="1">SUM('Trial 8'!CO35:CZ35)</f>
        <v>8857581.3641277198</v>
      </c>
      <c r="DB71" s="24">
        <f ca="1">'Trial 8'!DB35</f>
        <v>723362.27278358385</v>
      </c>
      <c r="DC71" s="24">
        <f ca="1">'Trial 8'!DC35</f>
        <v>735634.2675751145</v>
      </c>
      <c r="DD71" s="24">
        <f ca="1">'Trial 8'!DD35</f>
        <v>721576.3703077418</v>
      </c>
      <c r="DE71" s="24">
        <f ca="1">'Trial 8'!DE35</f>
        <v>717266.92298454873</v>
      </c>
      <c r="DF71" s="24">
        <f ca="1">'Trial 8'!DF35</f>
        <v>742188.27870895609</v>
      </c>
      <c r="DG71" s="24">
        <f ca="1">'Trial 8'!DG35</f>
        <v>706125.53763999522</v>
      </c>
      <c r="DH71" s="24">
        <f ca="1">'Trial 8'!DH35</f>
        <v>719866.87145062198</v>
      </c>
      <c r="DI71" s="24">
        <f ca="1">'Trial 8'!DI35</f>
        <v>701786.38027610304</v>
      </c>
      <c r="DJ71" s="24">
        <f ca="1">'Trial 8'!DJ35</f>
        <v>764523.43021729786</v>
      </c>
      <c r="DK71" s="24">
        <f ca="1">'Trial 8'!DK35</f>
        <v>764704.77939364885</v>
      </c>
      <c r="DL71" s="24">
        <f ca="1">'Trial 8'!DL35</f>
        <v>726740.11141353112</v>
      </c>
      <c r="DM71" s="24">
        <f ca="1">'Trial 8'!DM35</f>
        <v>727373.54824633012</v>
      </c>
      <c r="DN71" s="25">
        <f ca="1">SUM('Trial 8'!DB35:DM35)</f>
        <v>8751148.7709974721</v>
      </c>
      <c r="DO71" s="24">
        <f ca="1">'Trial 8'!DO35</f>
        <v>756615.12645125156</v>
      </c>
      <c r="DP71" s="24">
        <f ca="1">'Trial 8'!DP35</f>
        <v>743710.60907670215</v>
      </c>
      <c r="DQ71" s="24">
        <f ca="1">'Trial 8'!DQ35</f>
        <v>732455.50296413177</v>
      </c>
      <c r="DR71" s="24">
        <f ca="1">'Trial 8'!DR35</f>
        <v>737580.0005505319</v>
      </c>
      <c r="DS71" s="24">
        <f ca="1">'Trial 8'!DS35</f>
        <v>773813.29450908734</v>
      </c>
      <c r="DT71" s="24">
        <f ca="1">'Trial 8'!DT35</f>
        <v>714918.00810076145</v>
      </c>
      <c r="DU71" s="24">
        <f ca="1">'Trial 8'!DU35</f>
        <v>749625.32521371322</v>
      </c>
      <c r="DV71" s="24">
        <f ca="1">'Trial 8'!DV35</f>
        <v>715615.62620335689</v>
      </c>
      <c r="DW71" s="24">
        <f ca="1">'Trial 8'!DW35</f>
        <v>727691.4388125448</v>
      </c>
      <c r="DX71" s="24">
        <f ca="1">'Trial 8'!DX35</f>
        <v>720256.74125888955</v>
      </c>
      <c r="DY71" s="24">
        <f ca="1">'Trial 8'!DY35</f>
        <v>715942.00323543779</v>
      </c>
      <c r="DZ71" s="24">
        <f ca="1">'Trial 8'!DZ35</f>
        <v>721326.77384819125</v>
      </c>
      <c r="EA71" s="25">
        <f ca="1">SUM('Trial 8'!DO35:DZ35)</f>
        <v>8809550.4502246007</v>
      </c>
      <c r="EB71" s="24">
        <f ca="1">'Trial 8'!EB35</f>
        <v>713625.49151175481</v>
      </c>
      <c r="EC71" s="24">
        <f ca="1">'Trial 8'!EC35</f>
        <v>709041.09820854757</v>
      </c>
      <c r="ED71" s="24">
        <f ca="1">'Trial 8'!ED35</f>
        <v>702469.35163980408</v>
      </c>
      <c r="EE71" s="24">
        <f ca="1">'Trial 8'!EE35</f>
        <v>717289.55256012862</v>
      </c>
      <c r="EF71" s="24">
        <f ca="1">'Trial 8'!EF35</f>
        <v>765560.22453185963</v>
      </c>
      <c r="EG71" s="24">
        <f ca="1">'Trial 8'!EG35</f>
        <v>696683.08163771324</v>
      </c>
      <c r="EH71" s="24">
        <f ca="1">'Trial 8'!EH35</f>
        <v>742580.50871787674</v>
      </c>
      <c r="EI71" s="24">
        <f ca="1">'Trial 8'!EI35</f>
        <v>743739.77900493052</v>
      </c>
      <c r="EJ71" s="24">
        <f ca="1">'Trial 8'!EJ35</f>
        <v>753226.05662702757</v>
      </c>
      <c r="EK71" s="24">
        <f ca="1">'Trial 8'!EK35</f>
        <v>719905.34962321899</v>
      </c>
      <c r="EL71" s="24">
        <f ca="1">'Trial 8'!EL35</f>
        <v>719509.16240262974</v>
      </c>
      <c r="EM71" s="24">
        <f ca="1">'Trial 8'!EM35</f>
        <v>719836.74278870842</v>
      </c>
      <c r="EN71" s="25">
        <f ca="1">SUM('Trial 8'!EB35:EM35)</f>
        <v>8703466.399254201</v>
      </c>
    </row>
    <row r="72" spans="1:144" ht="12.75" customHeight="1">
      <c r="A72" s="5" t="str">
        <f>Labels!C95</f>
        <v>Total</v>
      </c>
      <c r="B72" s="48">
        <f ca="1">SUM('Trial 1'!B35,'Trial 2'!B35,'Trial 3'!B35,'Trial 4'!B35,'Trial 5'!B35,'Trial 6'!B35,'Trial 7'!B35,'Trial 8'!B35)</f>
        <v>6745337.0140012577</v>
      </c>
      <c r="C72" s="48">
        <f ca="1">SUM('Trial 1'!C35,'Trial 2'!C35,'Trial 3'!C35,'Trial 4'!C35,'Trial 5'!C35,'Trial 6'!C35,'Trial 7'!C35,'Trial 8'!C35)</f>
        <v>6617413.7563955234</v>
      </c>
      <c r="D72" s="48">
        <f ca="1">SUM('Trial 1'!D35,'Trial 2'!D35,'Trial 3'!D35,'Trial 4'!D35,'Trial 5'!D35,'Trial 6'!D35,'Trial 7'!D35,'Trial 8'!D35)</f>
        <v>6590302.5408602655</v>
      </c>
      <c r="E72" s="48">
        <f ca="1">SUM('Trial 1'!E35,'Trial 2'!E35,'Trial 3'!E35,'Trial 4'!E35,'Trial 5'!E35,'Trial 6'!E35,'Trial 7'!E35,'Trial 8'!E35)</f>
        <v>6608526.4652377786</v>
      </c>
      <c r="F72" s="48">
        <f ca="1">SUM('Trial 1'!F35,'Trial 2'!F35,'Trial 3'!F35,'Trial 4'!F35,'Trial 5'!F35,'Trial 6'!F35,'Trial 7'!F35,'Trial 8'!F35)</f>
        <v>6588364.7498918651</v>
      </c>
      <c r="G72" s="48">
        <f ca="1">SUM('Trial 1'!G35,'Trial 2'!G35,'Trial 3'!G35,'Trial 4'!G35,'Trial 5'!G35,'Trial 6'!G35,'Trial 7'!G35,'Trial 8'!G35)</f>
        <v>6581410.2789983954</v>
      </c>
      <c r="H72" s="48">
        <f ca="1">SUM('Trial 1'!H35,'Trial 2'!H35,'Trial 3'!H35,'Trial 4'!H35,'Trial 5'!H35,'Trial 6'!H35,'Trial 7'!H35,'Trial 8'!H35)</f>
        <v>6610233.4354318241</v>
      </c>
      <c r="I72" s="48">
        <f ca="1">SUM('Trial 1'!I35,'Trial 2'!I35,'Trial 3'!I35,'Trial 4'!I35,'Trial 5'!I35,'Trial 6'!I35,'Trial 7'!I35,'Trial 8'!I35)</f>
        <v>6644083.6115820529</v>
      </c>
      <c r="J72" s="48">
        <f ca="1">SUM('Trial 1'!J35,'Trial 2'!J35,'Trial 3'!J35,'Trial 4'!J35,'Trial 5'!J35,'Trial 6'!J35,'Trial 7'!J35,'Trial 8'!J35)</f>
        <v>6646775.7808742505</v>
      </c>
      <c r="K72" s="48">
        <f ca="1">SUM('Trial 1'!K35,'Trial 2'!K35,'Trial 3'!K35,'Trial 4'!K35,'Trial 5'!K35,'Trial 6'!K35,'Trial 7'!K35,'Trial 8'!K35)</f>
        <v>6734908.5049427878</v>
      </c>
      <c r="L72" s="48">
        <f ca="1">SUM('Trial 1'!L35,'Trial 2'!L35,'Trial 3'!L35,'Trial 4'!L35,'Trial 5'!L35,'Trial 6'!L35,'Trial 7'!L35,'Trial 8'!L35)</f>
        <v>6620075.9896729542</v>
      </c>
      <c r="M72" s="48">
        <f ca="1">SUM('Trial 1'!M35,'Trial 2'!M35,'Trial 3'!M35,'Trial 4'!M35,'Trial 5'!M35,'Trial 6'!M35,'Trial 7'!M35,'Trial 8'!M35)</f>
        <v>6544779.798665829</v>
      </c>
      <c r="N72" s="49">
        <f ca="1">SUM(B72:M72)</f>
        <v>79532211.926554799</v>
      </c>
      <c r="O72" s="48">
        <f ca="1">SUM('Trial 1'!O35,'Trial 2'!O35,'Trial 3'!O35,'Trial 4'!O35,'Trial 5'!O35,'Trial 6'!O35,'Trial 7'!O35,'Trial 8'!O35)</f>
        <v>6558249.1246019751</v>
      </c>
      <c r="P72" s="48">
        <f ca="1">SUM('Trial 1'!P35,'Trial 2'!P35,'Trial 3'!P35,'Trial 4'!P35,'Trial 5'!P35,'Trial 6'!P35,'Trial 7'!P35,'Trial 8'!P35)</f>
        <v>6571966.9040640863</v>
      </c>
      <c r="Q72" s="48">
        <f ca="1">SUM('Trial 1'!Q35,'Trial 2'!Q35,'Trial 3'!Q35,'Trial 4'!Q35,'Trial 5'!Q35,'Trial 6'!Q35,'Trial 7'!Q35,'Trial 8'!Q35)</f>
        <v>6487638.2577066207</v>
      </c>
      <c r="R72" s="48">
        <f ca="1">SUM('Trial 1'!R35,'Trial 2'!R35,'Trial 3'!R35,'Trial 4'!R35,'Trial 5'!R35,'Trial 6'!R35,'Trial 7'!R35,'Trial 8'!R35)</f>
        <v>6590639.9893383319</v>
      </c>
      <c r="S72" s="48">
        <f ca="1">SUM('Trial 1'!S35,'Trial 2'!S35,'Trial 3'!S35,'Trial 4'!S35,'Trial 5'!S35,'Trial 6'!S35,'Trial 7'!S35,'Trial 8'!S35)</f>
        <v>6516131.0916997502</v>
      </c>
      <c r="T72" s="48">
        <f ca="1">SUM('Trial 1'!T35,'Trial 2'!T35,'Trial 3'!T35,'Trial 4'!T35,'Trial 5'!T35,'Trial 6'!T35,'Trial 7'!T35,'Trial 8'!T35)</f>
        <v>6535180.886934856</v>
      </c>
      <c r="U72" s="48">
        <f ca="1">SUM('Trial 1'!U35,'Trial 2'!U35,'Trial 3'!U35,'Trial 4'!U35,'Trial 5'!U35,'Trial 6'!U35,'Trial 7'!U35,'Trial 8'!U35)</f>
        <v>6560755.7743722685</v>
      </c>
      <c r="V72" s="48">
        <f ca="1">SUM('Trial 1'!V35,'Trial 2'!V35,'Trial 3'!V35,'Trial 4'!V35,'Trial 5'!V35,'Trial 6'!V35,'Trial 7'!V35,'Trial 8'!V35)</f>
        <v>6524369.2772329487</v>
      </c>
      <c r="W72" s="48">
        <f ca="1">SUM('Trial 1'!W35,'Trial 2'!W35,'Trial 3'!W35,'Trial 4'!W35,'Trial 5'!W35,'Trial 6'!W35,'Trial 7'!W35,'Trial 8'!W35)</f>
        <v>6522090.984606876</v>
      </c>
      <c r="X72" s="48">
        <f ca="1">SUM('Trial 1'!X35,'Trial 2'!X35,'Trial 3'!X35,'Trial 4'!X35,'Trial 5'!X35,'Trial 6'!X35,'Trial 7'!X35,'Trial 8'!X35)</f>
        <v>6498002.5429826966</v>
      </c>
      <c r="Y72" s="48">
        <f ca="1">SUM('Trial 1'!Y35,'Trial 2'!Y35,'Trial 3'!Y35,'Trial 4'!Y35,'Trial 5'!Y35,'Trial 6'!Y35,'Trial 7'!Y35,'Trial 8'!Y35)</f>
        <v>6549724.2645771978</v>
      </c>
      <c r="Z72" s="48">
        <f ca="1">SUM('Trial 1'!Z35,'Trial 2'!Z35,'Trial 3'!Z35,'Trial 4'!Z35,'Trial 5'!Z35,'Trial 6'!Z35,'Trial 7'!Z35,'Trial 8'!Z35)</f>
        <v>6442088.9962905664</v>
      </c>
      <c r="AA72" s="49">
        <f ca="1">SUM(O72:Z72)</f>
        <v>78356838.094408169</v>
      </c>
      <c r="AB72" s="48">
        <f ca="1">SUM('Trial 1'!AB35,'Trial 2'!AB35,'Trial 3'!AB35,'Trial 4'!AB35,'Trial 5'!AB35,'Trial 6'!AB35,'Trial 7'!AB35,'Trial 8'!AB35)</f>
        <v>6497991.103994811</v>
      </c>
      <c r="AC72" s="48">
        <f ca="1">SUM('Trial 1'!AC35,'Trial 2'!AC35,'Trial 3'!AC35,'Trial 4'!AC35,'Trial 5'!AC35,'Trial 6'!AC35,'Trial 7'!AC35,'Trial 8'!AC35)</f>
        <v>6454795.483722616</v>
      </c>
      <c r="AD72" s="48">
        <f ca="1">SUM('Trial 1'!AD35,'Trial 2'!AD35,'Trial 3'!AD35,'Trial 4'!AD35,'Trial 5'!AD35,'Trial 6'!AD35,'Trial 7'!AD35,'Trial 8'!AD35)</f>
        <v>6465007.6529116649</v>
      </c>
      <c r="AE72" s="48">
        <f ca="1">SUM('Trial 1'!AE35,'Trial 2'!AE35,'Trial 3'!AE35,'Trial 4'!AE35,'Trial 5'!AE35,'Trial 6'!AE35,'Trial 7'!AE35,'Trial 8'!AE35)</f>
        <v>6371752.3565325998</v>
      </c>
      <c r="AF72" s="48">
        <f ca="1">SUM('Trial 1'!AF35,'Trial 2'!AF35,'Trial 3'!AF35,'Trial 4'!AF35,'Trial 5'!AF35,'Trial 6'!AF35,'Trial 7'!AF35,'Trial 8'!AF35)</f>
        <v>6368879.6641623508</v>
      </c>
      <c r="AG72" s="48">
        <f ca="1">SUM('Trial 1'!AG35,'Trial 2'!AG35,'Trial 3'!AG35,'Trial 4'!AG35,'Trial 5'!AG35,'Trial 6'!AG35,'Trial 7'!AG35,'Trial 8'!AG35)</f>
        <v>6397630.73071412</v>
      </c>
      <c r="AH72" s="48">
        <f ca="1">SUM('Trial 1'!AH35,'Trial 2'!AH35,'Trial 3'!AH35,'Trial 4'!AH35,'Trial 5'!AH35,'Trial 6'!AH35,'Trial 7'!AH35,'Trial 8'!AH35)</f>
        <v>6383913.8339287229</v>
      </c>
      <c r="AI72" s="48">
        <f ca="1">SUM('Trial 1'!AI35,'Trial 2'!AI35,'Trial 3'!AI35,'Trial 4'!AI35,'Trial 5'!AI35,'Trial 6'!AI35,'Trial 7'!AI35,'Trial 8'!AI35)</f>
        <v>6449977.8392255511</v>
      </c>
      <c r="AJ72" s="48">
        <f ca="1">SUM('Trial 1'!AJ35,'Trial 2'!AJ35,'Trial 3'!AJ35,'Trial 4'!AJ35,'Trial 5'!AJ35,'Trial 6'!AJ35,'Trial 7'!AJ35,'Trial 8'!AJ35)</f>
        <v>6425137.1653281432</v>
      </c>
      <c r="AK72" s="48">
        <f ca="1">SUM('Trial 1'!AK35,'Trial 2'!AK35,'Trial 3'!AK35,'Trial 4'!AK35,'Trial 5'!AK35,'Trial 6'!AK35,'Trial 7'!AK35,'Trial 8'!AK35)</f>
        <v>6431339.7729510022</v>
      </c>
      <c r="AL72" s="48">
        <f ca="1">SUM('Trial 1'!AL35,'Trial 2'!AL35,'Trial 3'!AL35,'Trial 4'!AL35,'Trial 5'!AL35,'Trial 6'!AL35,'Trial 7'!AL35,'Trial 8'!AL35)</f>
        <v>6383853.1629041163</v>
      </c>
      <c r="AM72" s="48">
        <f ca="1">SUM('Trial 1'!AM35,'Trial 2'!AM35,'Trial 3'!AM35,'Trial 4'!AM35,'Trial 5'!AM35,'Trial 6'!AM35,'Trial 7'!AM35,'Trial 8'!AM35)</f>
        <v>6431591.3804574106</v>
      </c>
      <c r="AN72" s="49">
        <f ca="1">SUM(AB72:AM72)</f>
        <v>77061870.146833107</v>
      </c>
      <c r="AO72" s="48">
        <f ca="1">SUM('Trial 1'!AO35,'Trial 2'!AO35,'Trial 3'!AO35,'Trial 4'!AO35,'Trial 5'!AO35,'Trial 6'!AO35,'Trial 7'!AO35,'Trial 8'!AO35)</f>
        <v>6335749.4340290166</v>
      </c>
      <c r="AP72" s="48">
        <f ca="1">SUM('Trial 1'!AP35,'Trial 2'!AP35,'Trial 3'!AP35,'Trial 4'!AP35,'Trial 5'!AP35,'Trial 6'!AP35,'Trial 7'!AP35,'Trial 8'!AP35)</f>
        <v>6351455.4936744794</v>
      </c>
      <c r="AQ72" s="48">
        <f ca="1">SUM('Trial 1'!AQ35,'Trial 2'!AQ35,'Trial 3'!AQ35,'Trial 4'!AQ35,'Trial 5'!AQ35,'Trial 6'!AQ35,'Trial 7'!AQ35,'Trial 8'!AQ35)</f>
        <v>6287654.9736641273</v>
      </c>
      <c r="AR72" s="48">
        <f ca="1">SUM('Trial 1'!AR35,'Trial 2'!AR35,'Trial 3'!AR35,'Trial 4'!AR35,'Trial 5'!AR35,'Trial 6'!AR35,'Trial 7'!AR35,'Trial 8'!AR35)</f>
        <v>6287184.944773783</v>
      </c>
      <c r="AS72" s="48">
        <f ca="1">SUM('Trial 1'!AS35,'Trial 2'!AS35,'Trial 3'!AS35,'Trial 4'!AS35,'Trial 5'!AS35,'Trial 6'!AS35,'Trial 7'!AS35,'Trial 8'!AS35)</f>
        <v>6391469.7228637813</v>
      </c>
      <c r="AT72" s="48">
        <f ca="1">SUM('Trial 1'!AT35,'Trial 2'!AT35,'Trial 3'!AT35,'Trial 4'!AT35,'Trial 5'!AT35,'Trial 6'!AT35,'Trial 7'!AT35,'Trial 8'!AT35)</f>
        <v>6335723.4335705638</v>
      </c>
      <c r="AU72" s="48">
        <f ca="1">SUM('Trial 1'!AU35,'Trial 2'!AU35,'Trial 3'!AU35,'Trial 4'!AU35,'Trial 5'!AU35,'Trial 6'!AU35,'Trial 7'!AU35,'Trial 8'!AU35)</f>
        <v>6314656.1999855507</v>
      </c>
      <c r="AV72" s="48">
        <f ca="1">SUM('Trial 1'!AV35,'Trial 2'!AV35,'Trial 3'!AV35,'Trial 4'!AV35,'Trial 5'!AV35,'Trial 6'!AV35,'Trial 7'!AV35,'Trial 8'!AV35)</f>
        <v>6194327.4491412612</v>
      </c>
      <c r="AW72" s="48">
        <f ca="1">SUM('Trial 1'!AW35,'Trial 2'!AW35,'Trial 3'!AW35,'Trial 4'!AW35,'Trial 5'!AW35,'Trial 6'!AW35,'Trial 7'!AW35,'Trial 8'!AW35)</f>
        <v>6224540.9589606375</v>
      </c>
      <c r="AX72" s="48">
        <f ca="1">SUM('Trial 1'!AX35,'Trial 2'!AX35,'Trial 3'!AX35,'Trial 4'!AX35,'Trial 5'!AX35,'Trial 6'!AX35,'Trial 7'!AX35,'Trial 8'!AX35)</f>
        <v>6248006.0506683756</v>
      </c>
      <c r="AY72" s="48">
        <f ca="1">SUM('Trial 1'!AY35,'Trial 2'!AY35,'Trial 3'!AY35,'Trial 4'!AY35,'Trial 5'!AY35,'Trial 6'!AY35,'Trial 7'!AY35,'Trial 8'!AY35)</f>
        <v>6384013.2700193608</v>
      </c>
      <c r="AZ72" s="48">
        <f ca="1">SUM('Trial 1'!AZ35,'Trial 2'!AZ35,'Trial 3'!AZ35,'Trial 4'!AZ35,'Trial 5'!AZ35,'Trial 6'!AZ35,'Trial 7'!AZ35,'Trial 8'!AZ35)</f>
        <v>6196904.5447576912</v>
      </c>
      <c r="BA72" s="49">
        <f ca="1">SUM(AO72:AZ72)</f>
        <v>75551686.47610864</v>
      </c>
      <c r="BB72" s="48">
        <f ca="1">SUM('Trial 1'!BB35,'Trial 2'!BB35,'Trial 3'!BB35,'Trial 4'!BB35,'Trial 5'!BB35,'Trial 6'!BB35,'Trial 7'!BB35,'Trial 8'!BB35)</f>
        <v>6347379.3335188944</v>
      </c>
      <c r="BC72" s="48">
        <f ca="1">SUM('Trial 1'!BC35,'Trial 2'!BC35,'Trial 3'!BC35,'Trial 4'!BC35,'Trial 5'!BC35,'Trial 6'!BC35,'Trial 7'!BC35,'Trial 8'!BC35)</f>
        <v>6217799.7591680968</v>
      </c>
      <c r="BD72" s="48">
        <f ca="1">SUM('Trial 1'!BD35,'Trial 2'!BD35,'Trial 3'!BD35,'Trial 4'!BD35,'Trial 5'!BD35,'Trial 6'!BD35,'Trial 7'!BD35,'Trial 8'!BD35)</f>
        <v>6199249.5208465904</v>
      </c>
      <c r="BE72" s="48">
        <f ca="1">SUM('Trial 1'!BE35,'Trial 2'!BE35,'Trial 3'!BE35,'Trial 4'!BE35,'Trial 5'!BE35,'Trial 6'!BE35,'Trial 7'!BE35,'Trial 8'!BE35)</f>
        <v>6194947.5715117594</v>
      </c>
      <c r="BF72" s="48">
        <f ca="1">SUM('Trial 1'!BF35,'Trial 2'!BF35,'Trial 3'!BF35,'Trial 4'!BF35,'Trial 5'!BF35,'Trial 6'!BF35,'Trial 7'!BF35,'Trial 8'!BF35)</f>
        <v>6154597.6281997692</v>
      </c>
      <c r="BG72" s="48">
        <f ca="1">SUM('Trial 1'!BG35,'Trial 2'!BG35,'Trial 3'!BG35,'Trial 4'!BG35,'Trial 5'!BG35,'Trial 6'!BG35,'Trial 7'!BG35,'Trial 8'!BG35)</f>
        <v>6193532.4399695452</v>
      </c>
      <c r="BH72" s="48">
        <f ca="1">SUM('Trial 1'!BH35,'Trial 2'!BH35,'Trial 3'!BH35,'Trial 4'!BH35,'Trial 5'!BH35,'Trial 6'!BH35,'Trial 7'!BH35,'Trial 8'!BH35)</f>
        <v>6258738.4160050191</v>
      </c>
      <c r="BI72" s="48">
        <f ca="1">SUM('Trial 1'!BI35,'Trial 2'!BI35,'Trial 3'!BI35,'Trial 4'!BI35,'Trial 5'!BI35,'Trial 6'!BI35,'Trial 7'!BI35,'Trial 8'!BI35)</f>
        <v>6195934.3752479982</v>
      </c>
      <c r="BJ72" s="48">
        <f ca="1">SUM('Trial 1'!BJ35,'Trial 2'!BJ35,'Trial 3'!BJ35,'Trial 4'!BJ35,'Trial 5'!BJ35,'Trial 6'!BJ35,'Trial 7'!BJ35,'Trial 8'!BJ35)</f>
        <v>6147874.7109583085</v>
      </c>
      <c r="BK72" s="48">
        <f ca="1">SUM('Trial 1'!BK35,'Trial 2'!BK35,'Trial 3'!BK35,'Trial 4'!BK35,'Trial 5'!BK35,'Trial 6'!BK35,'Trial 7'!BK35,'Trial 8'!BK35)</f>
        <v>6317705.5218142234</v>
      </c>
      <c r="BL72" s="48">
        <f ca="1">SUM('Trial 1'!BL35,'Trial 2'!BL35,'Trial 3'!BL35,'Trial 4'!BL35,'Trial 5'!BL35,'Trial 6'!BL35,'Trial 7'!BL35,'Trial 8'!BL35)</f>
        <v>6296793.4785291348</v>
      </c>
      <c r="BM72" s="48">
        <f ca="1">SUM('Trial 1'!BM35,'Trial 2'!BM35,'Trial 3'!BM35,'Trial 4'!BM35,'Trial 5'!BM35,'Trial 6'!BM35,'Trial 7'!BM35,'Trial 8'!BM35)</f>
        <v>6139750.4270997429</v>
      </c>
      <c r="BN72" s="49">
        <f ca="1">SUM(BB72:BM72)</f>
        <v>74664303.182869092</v>
      </c>
      <c r="BO72" s="48">
        <f ca="1">SUM('Trial 1'!BO35,'Trial 2'!BO35,'Trial 3'!BO35,'Trial 4'!BO35,'Trial 5'!BO35,'Trial 6'!BO35,'Trial 7'!BO35,'Trial 8'!BO35)</f>
        <v>6145834.191548815</v>
      </c>
      <c r="BP72" s="48">
        <f ca="1">SUM('Trial 1'!BP35,'Trial 2'!BP35,'Trial 3'!BP35,'Trial 4'!BP35,'Trial 5'!BP35,'Trial 6'!BP35,'Trial 7'!BP35,'Trial 8'!BP35)</f>
        <v>6122499.4234799184</v>
      </c>
      <c r="BQ72" s="48">
        <f ca="1">SUM('Trial 1'!BQ35,'Trial 2'!BQ35,'Trial 3'!BQ35,'Trial 4'!BQ35,'Trial 5'!BQ35,'Trial 6'!BQ35,'Trial 7'!BQ35,'Trial 8'!BQ35)</f>
        <v>6221744.4613938723</v>
      </c>
      <c r="BR72" s="48">
        <f ca="1">SUM('Trial 1'!BR35,'Trial 2'!BR35,'Trial 3'!BR35,'Trial 4'!BR35,'Trial 5'!BR35,'Trial 6'!BR35,'Trial 7'!BR35,'Trial 8'!BR35)</f>
        <v>6112297.6342997048</v>
      </c>
      <c r="BS72" s="48">
        <f ca="1">SUM('Trial 1'!BS35,'Trial 2'!BS35,'Trial 3'!BS35,'Trial 4'!BS35,'Trial 5'!BS35,'Trial 6'!BS35,'Trial 7'!BS35,'Trial 8'!BS35)</f>
        <v>6130100.9334993493</v>
      </c>
      <c r="BT72" s="48">
        <f ca="1">SUM('Trial 1'!BT35,'Trial 2'!BT35,'Trial 3'!BT35,'Trial 4'!BT35,'Trial 5'!BT35,'Trial 6'!BT35,'Trial 7'!BT35,'Trial 8'!BT35)</f>
        <v>6111643.1230623238</v>
      </c>
      <c r="BU72" s="48">
        <f ca="1">SUM('Trial 1'!BU35,'Trial 2'!BU35,'Trial 3'!BU35,'Trial 4'!BU35,'Trial 5'!BU35,'Trial 6'!BU35,'Trial 7'!BU35,'Trial 8'!BU35)</f>
        <v>6235862.3460906493</v>
      </c>
      <c r="BV72" s="48">
        <f ca="1">SUM('Trial 1'!BV35,'Trial 2'!BV35,'Trial 3'!BV35,'Trial 4'!BV35,'Trial 5'!BV35,'Trial 6'!BV35,'Trial 7'!BV35,'Trial 8'!BV35)</f>
        <v>6101091.0195546132</v>
      </c>
      <c r="BW72" s="48">
        <f ca="1">SUM('Trial 1'!BW35,'Trial 2'!BW35,'Trial 3'!BW35,'Trial 4'!BW35,'Trial 5'!BW35,'Trial 6'!BW35,'Trial 7'!BW35,'Trial 8'!BW35)</f>
        <v>6072918.649396929</v>
      </c>
      <c r="BX72" s="48">
        <f ca="1">SUM('Trial 1'!BX35,'Trial 2'!BX35,'Trial 3'!BX35,'Trial 4'!BX35,'Trial 5'!BX35,'Trial 6'!BX35,'Trial 7'!BX35,'Trial 8'!BX35)</f>
        <v>6142081.5381694352</v>
      </c>
      <c r="BY72" s="48">
        <f ca="1">SUM('Trial 1'!BY35,'Trial 2'!BY35,'Trial 3'!BY35,'Trial 4'!BY35,'Trial 5'!BY35,'Trial 6'!BY35,'Trial 7'!BY35,'Trial 8'!BY35)</f>
        <v>6103506.9563657669</v>
      </c>
      <c r="BZ72" s="48">
        <f ca="1">SUM('Trial 1'!BZ35,'Trial 2'!BZ35,'Trial 3'!BZ35,'Trial 4'!BZ35,'Trial 5'!BZ35,'Trial 6'!BZ35,'Trial 7'!BZ35,'Trial 8'!BZ35)</f>
        <v>6063988.6317327637</v>
      </c>
      <c r="CA72" s="49">
        <f ca="1">SUM(BO72:BZ72)</f>
        <v>73563568.908594146</v>
      </c>
      <c r="CB72" s="48">
        <f ca="1">SUM('Trial 1'!CB35,'Trial 2'!CB35,'Trial 3'!CB35,'Trial 4'!CB35,'Trial 5'!CB35,'Trial 6'!CB35,'Trial 7'!CB35,'Trial 8'!CB35)</f>
        <v>6048108.8915476641</v>
      </c>
      <c r="CC72" s="48">
        <f ca="1">SUM('Trial 1'!CC35,'Trial 2'!CC35,'Trial 3'!CC35,'Trial 4'!CC35,'Trial 5'!CC35,'Trial 6'!CC35,'Trial 7'!CC35,'Trial 8'!CC35)</f>
        <v>6108563.5648161015</v>
      </c>
      <c r="CD72" s="48">
        <f ca="1">SUM('Trial 1'!CD35,'Trial 2'!CD35,'Trial 3'!CD35,'Trial 4'!CD35,'Trial 5'!CD35,'Trial 6'!CD35,'Trial 7'!CD35,'Trial 8'!CD35)</f>
        <v>6101325.0245795455</v>
      </c>
      <c r="CE72" s="48">
        <f ca="1">SUM('Trial 1'!CE35,'Trial 2'!CE35,'Trial 3'!CE35,'Trial 4'!CE35,'Trial 5'!CE35,'Trial 6'!CE35,'Trial 7'!CE35,'Trial 8'!CE35)</f>
        <v>5959073.3920242433</v>
      </c>
      <c r="CF72" s="48">
        <f ca="1">SUM('Trial 1'!CF35,'Trial 2'!CF35,'Trial 3'!CF35,'Trial 4'!CF35,'Trial 5'!CF35,'Trial 6'!CF35,'Trial 7'!CF35,'Trial 8'!CF35)</f>
        <v>6054431.5743313488</v>
      </c>
      <c r="CG72" s="48">
        <f ca="1">SUM('Trial 1'!CG35,'Trial 2'!CG35,'Trial 3'!CG35,'Trial 4'!CG35,'Trial 5'!CG35,'Trial 6'!CG35,'Trial 7'!CG35,'Trial 8'!CG35)</f>
        <v>6097562.2374545485</v>
      </c>
      <c r="CH72" s="48">
        <f ca="1">SUM('Trial 1'!CH35,'Trial 2'!CH35,'Trial 3'!CH35,'Trial 4'!CH35,'Trial 5'!CH35,'Trial 6'!CH35,'Trial 7'!CH35,'Trial 8'!CH35)</f>
        <v>6163496.0672624763</v>
      </c>
      <c r="CI72" s="48">
        <f ca="1">SUM('Trial 1'!CI35,'Trial 2'!CI35,'Trial 3'!CI35,'Trial 4'!CI35,'Trial 5'!CI35,'Trial 6'!CI35,'Trial 7'!CI35,'Trial 8'!CI35)</f>
        <v>6028184.2890149336</v>
      </c>
      <c r="CJ72" s="48">
        <f ca="1">SUM('Trial 1'!CJ35,'Trial 2'!CJ35,'Trial 3'!CJ35,'Trial 4'!CJ35,'Trial 5'!CJ35,'Trial 6'!CJ35,'Trial 7'!CJ35,'Trial 8'!CJ35)</f>
        <v>6026113.7973695295</v>
      </c>
      <c r="CK72" s="48">
        <f ca="1">SUM('Trial 1'!CK35,'Trial 2'!CK35,'Trial 3'!CK35,'Trial 4'!CK35,'Trial 5'!CK35,'Trial 6'!CK35,'Trial 7'!CK35,'Trial 8'!CK35)</f>
        <v>6030989.2931677122</v>
      </c>
      <c r="CL72" s="48">
        <f ca="1">SUM('Trial 1'!CL35,'Trial 2'!CL35,'Trial 3'!CL35,'Trial 4'!CL35,'Trial 5'!CL35,'Trial 6'!CL35,'Trial 7'!CL35,'Trial 8'!CL35)</f>
        <v>5954779.5855261199</v>
      </c>
      <c r="CM72" s="48">
        <f ca="1">SUM('Trial 1'!CM35,'Trial 2'!CM35,'Trial 3'!CM35,'Trial 4'!CM35,'Trial 5'!CM35,'Trial 6'!CM35,'Trial 7'!CM35,'Trial 8'!CM35)</f>
        <v>5962872.0866722539</v>
      </c>
      <c r="CN72" s="49">
        <f ca="1">SUM(CB72:CM72)</f>
        <v>72535499.803766489</v>
      </c>
      <c r="CO72" s="48">
        <f ca="1">SUM('Trial 1'!CO35,'Trial 2'!CO35,'Trial 3'!CO35,'Trial 4'!CO35,'Trial 5'!CO35,'Trial 6'!CO35,'Trial 7'!CO35,'Trial 8'!CO35)</f>
        <v>5882982.9937887741</v>
      </c>
      <c r="CP72" s="48">
        <f ca="1">SUM('Trial 1'!CP35,'Trial 2'!CP35,'Trial 3'!CP35,'Trial 4'!CP35,'Trial 5'!CP35,'Trial 6'!CP35,'Trial 7'!CP35,'Trial 8'!CP35)</f>
        <v>6072114.8962418456</v>
      </c>
      <c r="CQ72" s="48">
        <f ca="1">SUM('Trial 1'!CQ35,'Trial 2'!CQ35,'Trial 3'!CQ35,'Trial 4'!CQ35,'Trial 5'!CQ35,'Trial 6'!CQ35,'Trial 7'!CQ35,'Trial 8'!CQ35)</f>
        <v>5938986.0690945163</v>
      </c>
      <c r="CR72" s="48">
        <f ca="1">SUM('Trial 1'!CR35,'Trial 2'!CR35,'Trial 3'!CR35,'Trial 4'!CR35,'Trial 5'!CR35,'Trial 6'!CR35,'Trial 7'!CR35,'Trial 8'!CR35)</f>
        <v>5987244.970610477</v>
      </c>
      <c r="CS72" s="48">
        <f ca="1">SUM('Trial 1'!CS35,'Trial 2'!CS35,'Trial 3'!CS35,'Trial 4'!CS35,'Trial 5'!CS35,'Trial 6'!CS35,'Trial 7'!CS35,'Trial 8'!CS35)</f>
        <v>5996257.8486526934</v>
      </c>
      <c r="CT72" s="48">
        <f ca="1">SUM('Trial 1'!CT35,'Trial 2'!CT35,'Trial 3'!CT35,'Trial 4'!CT35,'Trial 5'!CT35,'Trial 6'!CT35,'Trial 7'!CT35,'Trial 8'!CT35)</f>
        <v>5984116.3998797713</v>
      </c>
      <c r="CU72" s="48">
        <f ca="1">SUM('Trial 1'!CU35,'Trial 2'!CU35,'Trial 3'!CU35,'Trial 4'!CU35,'Trial 5'!CU35,'Trial 6'!CU35,'Trial 7'!CU35,'Trial 8'!CU35)</f>
        <v>6013539.7312780973</v>
      </c>
      <c r="CV72" s="48">
        <f ca="1">SUM('Trial 1'!CV35,'Trial 2'!CV35,'Trial 3'!CV35,'Trial 4'!CV35,'Trial 5'!CV35,'Trial 6'!CV35,'Trial 7'!CV35,'Trial 8'!CV35)</f>
        <v>5915004.013255897</v>
      </c>
      <c r="CW72" s="48">
        <f ca="1">SUM('Trial 1'!CW35,'Trial 2'!CW35,'Trial 3'!CW35,'Trial 4'!CW35,'Trial 5'!CW35,'Trial 6'!CW35,'Trial 7'!CW35,'Trial 8'!CW35)</f>
        <v>6034171.2417650837</v>
      </c>
      <c r="CX72" s="48">
        <f ca="1">SUM('Trial 1'!CX35,'Trial 2'!CX35,'Trial 3'!CX35,'Trial 4'!CX35,'Trial 5'!CX35,'Trial 6'!CX35,'Trial 7'!CX35,'Trial 8'!CX35)</f>
        <v>5981886.7929637441</v>
      </c>
      <c r="CY72" s="48">
        <f ca="1">SUM('Trial 1'!CY35,'Trial 2'!CY35,'Trial 3'!CY35,'Trial 4'!CY35,'Trial 5'!CY35,'Trial 6'!CY35,'Trial 7'!CY35,'Trial 8'!CY35)</f>
        <v>5955310.9330113987</v>
      </c>
      <c r="CZ72" s="48">
        <f ca="1">SUM('Trial 1'!CZ35,'Trial 2'!CZ35,'Trial 3'!CZ35,'Trial 4'!CZ35,'Trial 5'!CZ35,'Trial 6'!CZ35,'Trial 7'!CZ35,'Trial 8'!CZ35)</f>
        <v>5959572.1459792843</v>
      </c>
      <c r="DA72" s="49">
        <f ca="1">SUM(CO72:CZ72)</f>
        <v>71721188.036521569</v>
      </c>
      <c r="DB72" s="48">
        <f ca="1">SUM('Trial 1'!DB35,'Trial 2'!DB35,'Trial 3'!DB35,'Trial 4'!DB35,'Trial 5'!DB35,'Trial 6'!DB35,'Trial 7'!DB35,'Trial 8'!DB35)</f>
        <v>5788138.7990634656</v>
      </c>
      <c r="DC72" s="48">
        <f ca="1">SUM('Trial 1'!DC35,'Trial 2'!DC35,'Trial 3'!DC35,'Trial 4'!DC35,'Trial 5'!DC35,'Trial 6'!DC35,'Trial 7'!DC35,'Trial 8'!DC35)</f>
        <v>5969321.4553289693</v>
      </c>
      <c r="DD72" s="48">
        <f ca="1">SUM('Trial 1'!DD35,'Trial 2'!DD35,'Trial 3'!DD35,'Trial 4'!DD35,'Trial 5'!DD35,'Trial 6'!DD35,'Trial 7'!DD35,'Trial 8'!DD35)</f>
        <v>6024482.4310398325</v>
      </c>
      <c r="DE72" s="48">
        <f ca="1">SUM('Trial 1'!DE35,'Trial 2'!DE35,'Trial 3'!DE35,'Trial 4'!DE35,'Trial 5'!DE35,'Trial 6'!DE35,'Trial 7'!DE35,'Trial 8'!DE35)</f>
        <v>5952859.0444523068</v>
      </c>
      <c r="DF72" s="48">
        <f ca="1">SUM('Trial 1'!DF35,'Trial 2'!DF35,'Trial 3'!DF35,'Trial 4'!DF35,'Trial 5'!DF35,'Trial 6'!DF35,'Trial 7'!DF35,'Trial 8'!DF35)</f>
        <v>5898853.585623797</v>
      </c>
      <c r="DG72" s="48">
        <f ca="1">SUM('Trial 1'!DG35,'Trial 2'!DG35,'Trial 3'!DG35,'Trial 4'!DG35,'Trial 5'!DG35,'Trial 6'!DG35,'Trial 7'!DG35,'Trial 8'!DG35)</f>
        <v>5879015.3913333593</v>
      </c>
      <c r="DH72" s="48">
        <f ca="1">SUM('Trial 1'!DH35,'Trial 2'!DH35,'Trial 3'!DH35,'Trial 4'!DH35,'Trial 5'!DH35,'Trial 6'!DH35,'Trial 7'!DH35,'Trial 8'!DH35)</f>
        <v>5968562.6596135171</v>
      </c>
      <c r="DI72" s="48">
        <f ca="1">SUM('Trial 1'!DI35,'Trial 2'!DI35,'Trial 3'!DI35,'Trial 4'!DI35,'Trial 5'!DI35,'Trial 6'!DI35,'Trial 7'!DI35,'Trial 8'!DI35)</f>
        <v>5863658.062288573</v>
      </c>
      <c r="DJ72" s="48">
        <f ca="1">SUM('Trial 1'!DJ35,'Trial 2'!DJ35,'Trial 3'!DJ35,'Trial 4'!DJ35,'Trial 5'!DJ35,'Trial 6'!DJ35,'Trial 7'!DJ35,'Trial 8'!DJ35)</f>
        <v>5945891.3504354917</v>
      </c>
      <c r="DK72" s="48">
        <f ca="1">SUM('Trial 1'!DK35,'Trial 2'!DK35,'Trial 3'!DK35,'Trial 4'!DK35,'Trial 5'!DK35,'Trial 6'!DK35,'Trial 7'!DK35,'Trial 8'!DK35)</f>
        <v>5993926.7622468248</v>
      </c>
      <c r="DL72" s="48">
        <f ca="1">SUM('Trial 1'!DL35,'Trial 2'!DL35,'Trial 3'!DL35,'Trial 4'!DL35,'Trial 5'!DL35,'Trial 6'!DL35,'Trial 7'!DL35,'Trial 8'!DL35)</f>
        <v>5944202.1160467882</v>
      </c>
      <c r="DM72" s="48">
        <f ca="1">SUM('Trial 1'!DM35,'Trial 2'!DM35,'Trial 3'!DM35,'Trial 4'!DM35,'Trial 5'!DM35,'Trial 6'!DM35,'Trial 7'!DM35,'Trial 8'!DM35)</f>
        <v>5892416.4347956851</v>
      </c>
      <c r="DN72" s="49">
        <f ca="1">SUM(DB72:DM72)</f>
        <v>71121328.092268616</v>
      </c>
      <c r="DO72" s="48">
        <f ca="1">SUM('Trial 1'!DO35,'Trial 2'!DO35,'Trial 3'!DO35,'Trial 4'!DO35,'Trial 5'!DO35,'Trial 6'!DO35,'Trial 7'!DO35,'Trial 8'!DO35)</f>
        <v>5974263.9708175194</v>
      </c>
      <c r="DP72" s="48">
        <f ca="1">SUM('Trial 1'!DP35,'Trial 2'!DP35,'Trial 3'!DP35,'Trial 4'!DP35,'Trial 5'!DP35,'Trial 6'!DP35,'Trial 7'!DP35,'Trial 8'!DP35)</f>
        <v>5877032.7387405382</v>
      </c>
      <c r="DQ72" s="48">
        <f ca="1">SUM('Trial 1'!DQ35,'Trial 2'!DQ35,'Trial 3'!DQ35,'Trial 4'!DQ35,'Trial 5'!DQ35,'Trial 6'!DQ35,'Trial 7'!DQ35,'Trial 8'!DQ35)</f>
        <v>5867034.9962880583</v>
      </c>
      <c r="DR72" s="48">
        <f ca="1">SUM('Trial 1'!DR35,'Trial 2'!DR35,'Trial 3'!DR35,'Trial 4'!DR35,'Trial 5'!DR35,'Trial 6'!DR35,'Trial 7'!DR35,'Trial 8'!DR35)</f>
        <v>5907847.3078628229</v>
      </c>
      <c r="DS72" s="48">
        <f ca="1">SUM('Trial 1'!DS35,'Trial 2'!DS35,'Trial 3'!DS35,'Trial 4'!DS35,'Trial 5'!DS35,'Trial 6'!DS35,'Trial 7'!DS35,'Trial 8'!DS35)</f>
        <v>5987138.3504702803</v>
      </c>
      <c r="DT72" s="48">
        <f ca="1">SUM('Trial 1'!DT35,'Trial 2'!DT35,'Trial 3'!DT35,'Trial 4'!DT35,'Trial 5'!DT35,'Trial 6'!DT35,'Trial 7'!DT35,'Trial 8'!DT35)</f>
        <v>5810600.461819727</v>
      </c>
      <c r="DU72" s="48">
        <f ca="1">SUM('Trial 1'!DU35,'Trial 2'!DU35,'Trial 3'!DU35,'Trial 4'!DU35,'Trial 5'!DU35,'Trial 6'!DU35,'Trial 7'!DU35,'Trial 8'!DU35)</f>
        <v>5817726.0327380067</v>
      </c>
      <c r="DV72" s="48">
        <f ca="1">SUM('Trial 1'!DV35,'Trial 2'!DV35,'Trial 3'!DV35,'Trial 4'!DV35,'Trial 5'!DV35,'Trial 6'!DV35,'Trial 7'!DV35,'Trial 8'!DV35)</f>
        <v>5879909.5022470588</v>
      </c>
      <c r="DW72" s="48">
        <f ca="1">SUM('Trial 1'!DW35,'Trial 2'!DW35,'Trial 3'!DW35,'Trial 4'!DW35,'Trial 5'!DW35,'Trial 6'!DW35,'Trial 7'!DW35,'Trial 8'!DW35)</f>
        <v>5912974.2734471289</v>
      </c>
      <c r="DX72" s="48">
        <f ca="1">SUM('Trial 1'!DX35,'Trial 2'!DX35,'Trial 3'!DX35,'Trial 4'!DX35,'Trial 5'!DX35,'Trial 6'!DX35,'Trial 7'!DX35,'Trial 8'!DX35)</f>
        <v>5825685.453008011</v>
      </c>
      <c r="DY72" s="48">
        <f ca="1">SUM('Trial 1'!DY35,'Trial 2'!DY35,'Trial 3'!DY35,'Trial 4'!DY35,'Trial 5'!DY35,'Trial 6'!DY35,'Trial 7'!DY35,'Trial 8'!DY35)</f>
        <v>5939552.1201320607</v>
      </c>
      <c r="DZ72" s="48">
        <f ca="1">SUM('Trial 1'!DZ35,'Trial 2'!DZ35,'Trial 3'!DZ35,'Trial 4'!DZ35,'Trial 5'!DZ35,'Trial 6'!DZ35,'Trial 7'!DZ35,'Trial 8'!DZ35)</f>
        <v>5734543.9411844201</v>
      </c>
      <c r="EA72" s="49">
        <f ca="1">SUM(DO72:DZ72)</f>
        <v>70534309.148755625</v>
      </c>
      <c r="EB72" s="48">
        <f ca="1">SUM('Trial 1'!EB35,'Trial 2'!EB35,'Trial 3'!EB35,'Trial 4'!EB35,'Trial 5'!EB35,'Trial 6'!EB35,'Trial 7'!EB35,'Trial 8'!EB35)</f>
        <v>5792711.9053536505</v>
      </c>
      <c r="EC72" s="48">
        <f ca="1">SUM('Trial 1'!EC35,'Trial 2'!EC35,'Trial 3'!EC35,'Trial 4'!EC35,'Trial 5'!EC35,'Trial 6'!EC35,'Trial 7'!EC35,'Trial 8'!EC35)</f>
        <v>5911274.2307682931</v>
      </c>
      <c r="ED72" s="48">
        <f ca="1">SUM('Trial 1'!ED35,'Trial 2'!ED35,'Trial 3'!ED35,'Trial 4'!ED35,'Trial 5'!ED35,'Trial 6'!ED35,'Trial 7'!ED35,'Trial 8'!ED35)</f>
        <v>5834616.6053369036</v>
      </c>
      <c r="EE72" s="48">
        <f ca="1">SUM('Trial 1'!EE35,'Trial 2'!EE35,'Trial 3'!EE35,'Trial 4'!EE35,'Trial 5'!EE35,'Trial 6'!EE35,'Trial 7'!EE35,'Trial 8'!EE35)</f>
        <v>5827782.9467521012</v>
      </c>
      <c r="EF72" s="48">
        <f ca="1">SUM('Trial 1'!EF35,'Trial 2'!EF35,'Trial 3'!EF35,'Trial 4'!EF35,'Trial 5'!EF35,'Trial 6'!EF35,'Trial 7'!EF35,'Trial 8'!EF35)</f>
        <v>5858662.4468376059</v>
      </c>
      <c r="EG72" s="48">
        <f ca="1">SUM('Trial 1'!EG35,'Trial 2'!EG35,'Trial 3'!EG35,'Trial 4'!EG35,'Trial 5'!EG35,'Trial 6'!EG35,'Trial 7'!EG35,'Trial 8'!EG35)</f>
        <v>5742475.5447126124</v>
      </c>
      <c r="EH72" s="48">
        <f ca="1">SUM('Trial 1'!EH35,'Trial 2'!EH35,'Trial 3'!EH35,'Trial 4'!EH35,'Trial 5'!EH35,'Trial 6'!EH35,'Trial 7'!EH35,'Trial 8'!EH35)</f>
        <v>5872651.9800263057</v>
      </c>
      <c r="EI72" s="48">
        <f ca="1">SUM('Trial 1'!EI35,'Trial 2'!EI35,'Trial 3'!EI35,'Trial 4'!EI35,'Trial 5'!EI35,'Trial 6'!EI35,'Trial 7'!EI35,'Trial 8'!EI35)</f>
        <v>5807681.8411148963</v>
      </c>
      <c r="EJ72" s="48">
        <f ca="1">SUM('Trial 1'!EJ35,'Trial 2'!EJ35,'Trial 3'!EJ35,'Trial 4'!EJ35,'Trial 5'!EJ35,'Trial 6'!EJ35,'Trial 7'!EJ35,'Trial 8'!EJ35)</f>
        <v>5848564.5447997134</v>
      </c>
      <c r="EK72" s="48">
        <f ca="1">SUM('Trial 1'!EK35,'Trial 2'!EK35,'Trial 3'!EK35,'Trial 4'!EK35,'Trial 5'!EK35,'Trial 6'!EK35,'Trial 7'!EK35,'Trial 8'!EK35)</f>
        <v>5762357.4332205597</v>
      </c>
      <c r="EL72" s="48">
        <f ca="1">SUM('Trial 1'!EL35,'Trial 2'!EL35,'Trial 3'!EL35,'Trial 4'!EL35,'Trial 5'!EL35,'Trial 6'!EL35,'Trial 7'!EL35,'Trial 8'!EL35)</f>
        <v>5766719.9945992175</v>
      </c>
      <c r="EM72" s="48">
        <f ca="1">SUM('Trial 1'!EM35,'Trial 2'!EM35,'Trial 3'!EM35,'Trial 4'!EM35,'Trial 5'!EM35,'Trial 6'!EM35,'Trial 7'!EM35,'Trial 8'!EM35)</f>
        <v>5731937.8647295181</v>
      </c>
      <c r="EN72" s="49">
        <f ca="1">SUM(EB72:EM72)</f>
        <v>69757437.338251367</v>
      </c>
    </row>
    <row r="73" spans="1:144" ht="12.75" customHeight="1">
      <c r="A73" s="2" t="str">
        <f>Labels!B64</f>
        <v>Output</v>
      </c>
    </row>
    <row r="74" spans="1:144" ht="12.75" customHeight="1">
      <c r="A74" s="47" t="str">
        <f>Labels!D96</f>
        <v>Trials</v>
      </c>
      <c r="B74" s="19" t="str">
        <f>ZZZ__FnCalls!F7</f>
        <v>Jan 2010</v>
      </c>
      <c r="C74" s="20" t="str">
        <f>ZZZ__FnCalls!F8</f>
        <v>Feb 2010</v>
      </c>
      <c r="D74" s="20" t="str">
        <f>ZZZ__FnCalls!F9</f>
        <v>Mar 2010</v>
      </c>
      <c r="E74" s="20" t="str">
        <f>ZZZ__FnCalls!F10</f>
        <v>Apr 2010</v>
      </c>
      <c r="F74" s="20" t="str">
        <f>ZZZ__FnCalls!F11</f>
        <v>May 2010</v>
      </c>
      <c r="G74" s="20" t="str">
        <f>ZZZ__FnCalls!F12</f>
        <v>Jun 2010</v>
      </c>
      <c r="H74" s="20" t="str">
        <f>ZZZ__FnCalls!F13</f>
        <v>Jul 2010</v>
      </c>
      <c r="I74" s="20" t="str">
        <f>ZZZ__FnCalls!F14</f>
        <v>Aug 2010</v>
      </c>
      <c r="J74" s="20" t="str">
        <f>ZZZ__FnCalls!F15</f>
        <v>Sep 2010</v>
      </c>
      <c r="K74" s="20" t="str">
        <f>ZZZ__FnCalls!F16</f>
        <v>Oct 2010</v>
      </c>
      <c r="L74" s="20" t="str">
        <f>ZZZ__FnCalls!F17</f>
        <v>Nov 2010</v>
      </c>
      <c r="M74" s="20" t="str">
        <f>ZZZ__FnCalls!F18</f>
        <v>Dec 2010</v>
      </c>
      <c r="N74" s="21" t="str">
        <f>ZZZ__FnCalls!H7</f>
        <v>2010</v>
      </c>
      <c r="O74" s="20" t="str">
        <f>ZZZ__FnCalls!F19</f>
        <v>Jan 2011</v>
      </c>
      <c r="P74" s="20" t="str">
        <f>ZZZ__FnCalls!F20</f>
        <v>Feb 2011</v>
      </c>
      <c r="Q74" s="20" t="str">
        <f>ZZZ__FnCalls!F21</f>
        <v>Mar 2011</v>
      </c>
      <c r="R74" s="20" t="str">
        <f>ZZZ__FnCalls!F22</f>
        <v>Apr 2011</v>
      </c>
      <c r="S74" s="20" t="str">
        <f>ZZZ__FnCalls!F23</f>
        <v>May 2011</v>
      </c>
      <c r="T74" s="20" t="str">
        <f>ZZZ__FnCalls!F24</f>
        <v>Jun 2011</v>
      </c>
      <c r="U74" s="20" t="str">
        <f>ZZZ__FnCalls!F25</f>
        <v>Jul 2011</v>
      </c>
      <c r="V74" s="20" t="str">
        <f>ZZZ__FnCalls!F26</f>
        <v>Aug 2011</v>
      </c>
      <c r="W74" s="20" t="str">
        <f>ZZZ__FnCalls!F27</f>
        <v>Sep 2011</v>
      </c>
      <c r="X74" s="20" t="str">
        <f>ZZZ__FnCalls!F28</f>
        <v>Oct 2011</v>
      </c>
      <c r="Y74" s="20" t="str">
        <f>ZZZ__FnCalls!F29</f>
        <v>Nov 2011</v>
      </c>
      <c r="Z74" s="20" t="str">
        <f>ZZZ__FnCalls!F30</f>
        <v>Dec 2011</v>
      </c>
      <c r="AA74" s="21" t="str">
        <f>ZZZ__FnCalls!H19</f>
        <v>2011</v>
      </c>
      <c r="AB74" s="20" t="str">
        <f>ZZZ__FnCalls!F31</f>
        <v>Jan 2012</v>
      </c>
      <c r="AC74" s="20" t="str">
        <f>ZZZ__FnCalls!F32</f>
        <v>Feb 2012</v>
      </c>
      <c r="AD74" s="20" t="str">
        <f>ZZZ__FnCalls!F33</f>
        <v>Mar 2012</v>
      </c>
      <c r="AE74" s="20" t="str">
        <f>ZZZ__FnCalls!F34</f>
        <v>Apr 2012</v>
      </c>
      <c r="AF74" s="20" t="str">
        <f>ZZZ__FnCalls!F35</f>
        <v>May 2012</v>
      </c>
      <c r="AG74" s="20" t="str">
        <f>ZZZ__FnCalls!F36</f>
        <v>Jun 2012</v>
      </c>
      <c r="AH74" s="20" t="str">
        <f>ZZZ__FnCalls!F37</f>
        <v>Jul 2012</v>
      </c>
      <c r="AI74" s="20" t="str">
        <f>ZZZ__FnCalls!F38</f>
        <v>Aug 2012</v>
      </c>
      <c r="AJ74" s="20" t="str">
        <f>ZZZ__FnCalls!F39</f>
        <v>Sep 2012</v>
      </c>
      <c r="AK74" s="20" t="str">
        <f>ZZZ__FnCalls!F40</f>
        <v>Oct 2012</v>
      </c>
      <c r="AL74" s="20" t="str">
        <f>ZZZ__FnCalls!F41</f>
        <v>Nov 2012</v>
      </c>
      <c r="AM74" s="20" t="str">
        <f>ZZZ__FnCalls!F42</f>
        <v>Dec 2012</v>
      </c>
      <c r="AN74" s="21" t="str">
        <f>ZZZ__FnCalls!H31</f>
        <v>2012</v>
      </c>
      <c r="AO74" s="20" t="str">
        <f>ZZZ__FnCalls!F43</f>
        <v>Jan 2013</v>
      </c>
      <c r="AP74" s="20" t="str">
        <f>ZZZ__FnCalls!F44</f>
        <v>Feb 2013</v>
      </c>
      <c r="AQ74" s="20" t="str">
        <f>ZZZ__FnCalls!F45</f>
        <v>Mar 2013</v>
      </c>
      <c r="AR74" s="20" t="str">
        <f>ZZZ__FnCalls!F46</f>
        <v>Apr 2013</v>
      </c>
      <c r="AS74" s="20" t="str">
        <f>ZZZ__FnCalls!F47</f>
        <v>May 2013</v>
      </c>
      <c r="AT74" s="20" t="str">
        <f>ZZZ__FnCalls!F48</f>
        <v>Jun 2013</v>
      </c>
      <c r="AU74" s="20" t="str">
        <f>ZZZ__FnCalls!F49</f>
        <v>Jul 2013</v>
      </c>
      <c r="AV74" s="20" t="str">
        <f>ZZZ__FnCalls!F50</f>
        <v>Aug 2013</v>
      </c>
      <c r="AW74" s="20" t="str">
        <f>ZZZ__FnCalls!F51</f>
        <v>Sep 2013</v>
      </c>
      <c r="AX74" s="20" t="str">
        <f>ZZZ__FnCalls!F52</f>
        <v>Oct 2013</v>
      </c>
      <c r="AY74" s="20" t="str">
        <f>ZZZ__FnCalls!F53</f>
        <v>Nov 2013</v>
      </c>
      <c r="AZ74" s="20" t="str">
        <f>ZZZ__FnCalls!F54</f>
        <v>Dec 2013</v>
      </c>
      <c r="BA74" s="21" t="str">
        <f>ZZZ__FnCalls!H43</f>
        <v>2013</v>
      </c>
      <c r="BB74" s="20" t="str">
        <f>ZZZ__FnCalls!F55</f>
        <v>Jan 2014</v>
      </c>
      <c r="BC74" s="20" t="str">
        <f>ZZZ__FnCalls!F56</f>
        <v>Feb 2014</v>
      </c>
      <c r="BD74" s="20" t="str">
        <f>ZZZ__FnCalls!F57</f>
        <v>Mar 2014</v>
      </c>
      <c r="BE74" s="20" t="str">
        <f>ZZZ__FnCalls!F58</f>
        <v>Apr 2014</v>
      </c>
      <c r="BF74" s="20" t="str">
        <f>ZZZ__FnCalls!F59</f>
        <v>May 2014</v>
      </c>
      <c r="BG74" s="20" t="str">
        <f>ZZZ__FnCalls!F60</f>
        <v>Jun 2014</v>
      </c>
      <c r="BH74" s="20" t="str">
        <f>ZZZ__FnCalls!F61</f>
        <v>Jul 2014</v>
      </c>
      <c r="BI74" s="20" t="str">
        <f>ZZZ__FnCalls!F62</f>
        <v>Aug 2014</v>
      </c>
      <c r="BJ74" s="20" t="str">
        <f>ZZZ__FnCalls!F63</f>
        <v>Sep 2014</v>
      </c>
      <c r="BK74" s="20" t="str">
        <f>ZZZ__FnCalls!F64</f>
        <v>Oct 2014</v>
      </c>
      <c r="BL74" s="20" t="str">
        <f>ZZZ__FnCalls!F65</f>
        <v>Nov 2014</v>
      </c>
      <c r="BM74" s="20" t="str">
        <f>ZZZ__FnCalls!F66</f>
        <v>Dec 2014</v>
      </c>
      <c r="BN74" s="21" t="str">
        <f>ZZZ__FnCalls!H55</f>
        <v>2014</v>
      </c>
      <c r="BO74" s="20" t="str">
        <f>ZZZ__FnCalls!F67</f>
        <v>Jan 2015</v>
      </c>
      <c r="BP74" s="20" t="str">
        <f>ZZZ__FnCalls!F68</f>
        <v>Feb 2015</v>
      </c>
      <c r="BQ74" s="20" t="str">
        <f>ZZZ__FnCalls!F69</f>
        <v>Mar 2015</v>
      </c>
      <c r="BR74" s="20" t="str">
        <f>ZZZ__FnCalls!F70</f>
        <v>Apr 2015</v>
      </c>
      <c r="BS74" s="20" t="str">
        <f>ZZZ__FnCalls!F71</f>
        <v>May 2015</v>
      </c>
      <c r="BT74" s="20" t="str">
        <f>ZZZ__FnCalls!F72</f>
        <v>Jun 2015</v>
      </c>
      <c r="BU74" s="20" t="str">
        <f>ZZZ__FnCalls!F73</f>
        <v>Jul 2015</v>
      </c>
      <c r="BV74" s="20" t="str">
        <f>ZZZ__FnCalls!F74</f>
        <v>Aug 2015</v>
      </c>
      <c r="BW74" s="20" t="str">
        <f>ZZZ__FnCalls!F75</f>
        <v>Sep 2015</v>
      </c>
      <c r="BX74" s="20" t="str">
        <f>ZZZ__FnCalls!F76</f>
        <v>Oct 2015</v>
      </c>
      <c r="BY74" s="20" t="str">
        <f>ZZZ__FnCalls!F77</f>
        <v>Nov 2015</v>
      </c>
      <c r="BZ74" s="20" t="str">
        <f>ZZZ__FnCalls!F78</f>
        <v>Dec 2015</v>
      </c>
      <c r="CA74" s="21" t="str">
        <f>ZZZ__FnCalls!H67</f>
        <v>2015</v>
      </c>
      <c r="CB74" s="20" t="str">
        <f>ZZZ__FnCalls!F79</f>
        <v>Jan 2016</v>
      </c>
      <c r="CC74" s="20" t="str">
        <f>ZZZ__FnCalls!F80</f>
        <v>Feb 2016</v>
      </c>
      <c r="CD74" s="20" t="str">
        <f>ZZZ__FnCalls!F81</f>
        <v>Mar 2016</v>
      </c>
      <c r="CE74" s="20" t="str">
        <f>ZZZ__FnCalls!F82</f>
        <v>Apr 2016</v>
      </c>
      <c r="CF74" s="20" t="str">
        <f>ZZZ__FnCalls!F83</f>
        <v>May 2016</v>
      </c>
      <c r="CG74" s="20" t="str">
        <f>ZZZ__FnCalls!F84</f>
        <v>Jun 2016</v>
      </c>
      <c r="CH74" s="20" t="str">
        <f>ZZZ__FnCalls!F85</f>
        <v>Jul 2016</v>
      </c>
      <c r="CI74" s="20" t="str">
        <f>ZZZ__FnCalls!F86</f>
        <v>Aug 2016</v>
      </c>
      <c r="CJ74" s="20" t="str">
        <f>ZZZ__FnCalls!F87</f>
        <v>Sep 2016</v>
      </c>
      <c r="CK74" s="20" t="str">
        <f>ZZZ__FnCalls!F88</f>
        <v>Oct 2016</v>
      </c>
      <c r="CL74" s="20" t="str">
        <f>ZZZ__FnCalls!F89</f>
        <v>Nov 2016</v>
      </c>
      <c r="CM74" s="20" t="str">
        <f>ZZZ__FnCalls!F90</f>
        <v>Dec 2016</v>
      </c>
      <c r="CN74" s="21" t="str">
        <f>ZZZ__FnCalls!H79</f>
        <v>2016</v>
      </c>
      <c r="CO74" s="20" t="str">
        <f>ZZZ__FnCalls!F91</f>
        <v>Jan 2017</v>
      </c>
      <c r="CP74" s="20" t="str">
        <f>ZZZ__FnCalls!F92</f>
        <v>Feb 2017</v>
      </c>
      <c r="CQ74" s="20" t="str">
        <f>ZZZ__FnCalls!F93</f>
        <v>Mar 2017</v>
      </c>
      <c r="CR74" s="20" t="str">
        <f>ZZZ__FnCalls!F94</f>
        <v>Apr 2017</v>
      </c>
      <c r="CS74" s="20" t="str">
        <f>ZZZ__FnCalls!F95</f>
        <v>May 2017</v>
      </c>
      <c r="CT74" s="20" t="str">
        <f>ZZZ__FnCalls!F96</f>
        <v>Jun 2017</v>
      </c>
      <c r="CU74" s="20" t="str">
        <f>ZZZ__FnCalls!F97</f>
        <v>Jul 2017</v>
      </c>
      <c r="CV74" s="20" t="str">
        <f>ZZZ__FnCalls!F98</f>
        <v>Aug 2017</v>
      </c>
      <c r="CW74" s="20" t="str">
        <f>ZZZ__FnCalls!F99</f>
        <v>Sep 2017</v>
      </c>
      <c r="CX74" s="20" t="str">
        <f>ZZZ__FnCalls!F100</f>
        <v>Oct 2017</v>
      </c>
      <c r="CY74" s="20" t="str">
        <f>ZZZ__FnCalls!F101</f>
        <v>Nov 2017</v>
      </c>
      <c r="CZ74" s="20" t="str">
        <f>ZZZ__FnCalls!F102</f>
        <v>Dec 2017</v>
      </c>
      <c r="DA74" s="21" t="str">
        <f>ZZZ__FnCalls!H91</f>
        <v>2017</v>
      </c>
      <c r="DB74" s="20" t="str">
        <f>ZZZ__FnCalls!F103</f>
        <v>Jan 2018</v>
      </c>
      <c r="DC74" s="20" t="str">
        <f>ZZZ__FnCalls!F104</f>
        <v>Feb 2018</v>
      </c>
      <c r="DD74" s="20" t="str">
        <f>ZZZ__FnCalls!F105</f>
        <v>Mar 2018</v>
      </c>
      <c r="DE74" s="20" t="str">
        <f>ZZZ__FnCalls!F106</f>
        <v>Apr 2018</v>
      </c>
      <c r="DF74" s="20" t="str">
        <f>ZZZ__FnCalls!F107</f>
        <v>May 2018</v>
      </c>
      <c r="DG74" s="20" t="str">
        <f>ZZZ__FnCalls!F108</f>
        <v>Jun 2018</v>
      </c>
      <c r="DH74" s="20" t="str">
        <f>ZZZ__FnCalls!F109</f>
        <v>Jul 2018</v>
      </c>
      <c r="DI74" s="20" t="str">
        <f>ZZZ__FnCalls!F110</f>
        <v>Aug 2018</v>
      </c>
      <c r="DJ74" s="20" t="str">
        <f>ZZZ__FnCalls!F111</f>
        <v>Sep 2018</v>
      </c>
      <c r="DK74" s="20" t="str">
        <f>ZZZ__FnCalls!F112</f>
        <v>Oct 2018</v>
      </c>
      <c r="DL74" s="20" t="str">
        <f>ZZZ__FnCalls!F113</f>
        <v>Nov 2018</v>
      </c>
      <c r="DM74" s="20" t="str">
        <f>ZZZ__FnCalls!F114</f>
        <v>Dec 2018</v>
      </c>
      <c r="DN74" s="21" t="str">
        <f>ZZZ__FnCalls!H103</f>
        <v>2018</v>
      </c>
      <c r="DO74" s="20" t="str">
        <f>ZZZ__FnCalls!F115</f>
        <v>Jan 2019</v>
      </c>
      <c r="DP74" s="20" t="str">
        <f>ZZZ__FnCalls!F116</f>
        <v>Feb 2019</v>
      </c>
      <c r="DQ74" s="20" t="str">
        <f>ZZZ__FnCalls!F117</f>
        <v>Mar 2019</v>
      </c>
      <c r="DR74" s="20" t="str">
        <f>ZZZ__FnCalls!F118</f>
        <v>Apr 2019</v>
      </c>
      <c r="DS74" s="20" t="str">
        <f>ZZZ__FnCalls!F119</f>
        <v>May 2019</v>
      </c>
      <c r="DT74" s="20" t="str">
        <f>ZZZ__FnCalls!F120</f>
        <v>Jun 2019</v>
      </c>
      <c r="DU74" s="20" t="str">
        <f>ZZZ__FnCalls!F121</f>
        <v>Jul 2019</v>
      </c>
      <c r="DV74" s="20" t="str">
        <f>ZZZ__FnCalls!F122</f>
        <v>Aug 2019</v>
      </c>
      <c r="DW74" s="20" t="str">
        <f>ZZZ__FnCalls!F123</f>
        <v>Sep 2019</v>
      </c>
      <c r="DX74" s="20" t="str">
        <f>ZZZ__FnCalls!F124</f>
        <v>Oct 2019</v>
      </c>
      <c r="DY74" s="20" t="str">
        <f>ZZZ__FnCalls!F125</f>
        <v>Nov 2019</v>
      </c>
      <c r="DZ74" s="20" t="str">
        <f>ZZZ__FnCalls!F126</f>
        <v>Dec 2019</v>
      </c>
      <c r="EA74" s="21" t="str">
        <f>ZZZ__FnCalls!H115</f>
        <v>2019</v>
      </c>
      <c r="EB74" s="20" t="str">
        <f>ZZZ__FnCalls!F127</f>
        <v>Jan 2020</v>
      </c>
      <c r="EC74" s="20" t="str">
        <f>ZZZ__FnCalls!F128</f>
        <v>Feb 2020</v>
      </c>
      <c r="ED74" s="20" t="str">
        <f>ZZZ__FnCalls!F129</f>
        <v>Mar 2020</v>
      </c>
      <c r="EE74" s="20" t="str">
        <f>ZZZ__FnCalls!F130</f>
        <v>Apr 2020</v>
      </c>
      <c r="EF74" s="20" t="str">
        <f>ZZZ__FnCalls!F131</f>
        <v>May 2020</v>
      </c>
      <c r="EG74" s="20" t="str">
        <f>ZZZ__FnCalls!F132</f>
        <v>Jun 2020</v>
      </c>
      <c r="EH74" s="20" t="str">
        <f>ZZZ__FnCalls!F133</f>
        <v>Jul 2020</v>
      </c>
      <c r="EI74" s="20" t="str">
        <f>ZZZ__FnCalls!F134</f>
        <v>Aug 2020</v>
      </c>
      <c r="EJ74" s="20" t="str">
        <f>ZZZ__FnCalls!F135</f>
        <v>Sep 2020</v>
      </c>
      <c r="EK74" s="20" t="str">
        <f>ZZZ__FnCalls!F136</f>
        <v>Oct 2020</v>
      </c>
      <c r="EL74" s="20" t="str">
        <f>ZZZ__FnCalls!F137</f>
        <v>Nov 2020</v>
      </c>
      <c r="EM74" s="20" t="str">
        <f>ZZZ__FnCalls!F138</f>
        <v>Dec 2020</v>
      </c>
      <c r="EN74" s="21" t="str">
        <f>ZZZ__FnCalls!H127</f>
        <v>2020</v>
      </c>
    </row>
    <row r="75" spans="1:144" ht="12.75" customHeight="1">
      <c r="A75" s="7" t="str">
        <f>Labels!B96</f>
        <v>Trial 01</v>
      </c>
      <c r="B75" s="22">
        <f ca="1">'Trial 1'!B44</f>
        <v>1187491.1015203279</v>
      </c>
      <c r="C75" s="22">
        <f ca="1">'Trial 1'!C44</f>
        <v>1157806.1403717923</v>
      </c>
      <c r="D75" s="22">
        <f ca="1">'Trial 1'!D44</f>
        <v>1119508.6259406931</v>
      </c>
      <c r="E75" s="22">
        <f ca="1">'Trial 1'!E44</f>
        <v>1174048.5557218159</v>
      </c>
      <c r="F75" s="22">
        <f ca="1">'Trial 1'!F44</f>
        <v>1144761.003269939</v>
      </c>
      <c r="G75" s="22">
        <f ca="1">'Trial 1'!G44</f>
        <v>1187261.9810736584</v>
      </c>
      <c r="H75" s="22">
        <f ca="1">'Trial 1'!H44</f>
        <v>1170849.8800992882</v>
      </c>
      <c r="I75" s="22">
        <f ca="1">'Trial 1'!I44</f>
        <v>1191983.4028612964</v>
      </c>
      <c r="J75" s="22">
        <f ca="1">'Trial 1'!J44</f>
        <v>1173777.4044856804</v>
      </c>
      <c r="K75" s="22">
        <f ca="1">'Trial 1'!K44</f>
        <v>1183406.3230250215</v>
      </c>
      <c r="L75" s="22">
        <f ca="1">'Trial 1'!L44</f>
        <v>1170919.2442625461</v>
      </c>
      <c r="M75" s="22">
        <f ca="1">'Trial 1'!M44</f>
        <v>1115035.8115851744</v>
      </c>
      <c r="N75" s="23">
        <f ca="1">SUM('Trial 1'!B44:M44)</f>
        <v>13976849.474217234</v>
      </c>
      <c r="O75" s="22">
        <f ca="1">'Trial 1'!O44</f>
        <v>1122565.1909813066</v>
      </c>
      <c r="P75" s="22">
        <f ca="1">'Trial 1'!P44</f>
        <v>1141398.6808849548</v>
      </c>
      <c r="Q75" s="22">
        <f ca="1">'Trial 1'!Q44</f>
        <v>1140495.6954808654</v>
      </c>
      <c r="R75" s="22">
        <f ca="1">'Trial 1'!R44</f>
        <v>1125661.5828236712</v>
      </c>
      <c r="S75" s="22">
        <f ca="1">'Trial 1'!S44</f>
        <v>1097294.9133903033</v>
      </c>
      <c r="T75" s="22">
        <f ca="1">'Trial 1'!T44</f>
        <v>1129848.7169193195</v>
      </c>
      <c r="U75" s="22">
        <f ca="1">'Trial 1'!U44</f>
        <v>1135738.8355304739</v>
      </c>
      <c r="V75" s="22">
        <f ca="1">'Trial 1'!V44</f>
        <v>1121611.5041032564</v>
      </c>
      <c r="W75" s="22">
        <f ca="1">'Trial 1'!W44</f>
        <v>1166980.4420004818</v>
      </c>
      <c r="X75" s="22">
        <f ca="1">'Trial 1'!X44</f>
        <v>1113193.0114193903</v>
      </c>
      <c r="Y75" s="22">
        <f ca="1">'Trial 1'!Y44</f>
        <v>1168092.6969669112</v>
      </c>
      <c r="Z75" s="22">
        <f ca="1">'Trial 1'!Z44</f>
        <v>1165983.4481245475</v>
      </c>
      <c r="AA75" s="23">
        <f ca="1">SUM('Trial 1'!O44:Z44)</f>
        <v>13628864.718625482</v>
      </c>
      <c r="AB75" s="22">
        <f ca="1">'Trial 1'!AB44</f>
        <v>1129844.3464428589</v>
      </c>
      <c r="AC75" s="22">
        <f ca="1">'Trial 1'!AC44</f>
        <v>1127737.0087988435</v>
      </c>
      <c r="AD75" s="22">
        <f ca="1">'Trial 1'!AD44</f>
        <v>1123536.9855165635</v>
      </c>
      <c r="AE75" s="22">
        <f ca="1">'Trial 1'!AE44</f>
        <v>1091082.8509605338</v>
      </c>
      <c r="AF75" s="22">
        <f ca="1">'Trial 1'!AF44</f>
        <v>1096617.7556505811</v>
      </c>
      <c r="AG75" s="22">
        <f ca="1">'Trial 1'!AG44</f>
        <v>1165327.4509851458</v>
      </c>
      <c r="AH75" s="22">
        <f ca="1">'Trial 1'!AH44</f>
        <v>1145781.2990851107</v>
      </c>
      <c r="AI75" s="22">
        <f ca="1">'Trial 1'!AI44</f>
        <v>1089892.3951732761</v>
      </c>
      <c r="AJ75" s="22">
        <f ca="1">'Trial 1'!AJ44</f>
        <v>1083511.4884169581</v>
      </c>
      <c r="AK75" s="22">
        <f ca="1">'Trial 1'!AK44</f>
        <v>1136944.1293751192</v>
      </c>
      <c r="AL75" s="22">
        <f ca="1">'Trial 1'!AL44</f>
        <v>1090701.9835833288</v>
      </c>
      <c r="AM75" s="22">
        <f ca="1">'Trial 1'!AM44</f>
        <v>1111919.7706665427</v>
      </c>
      <c r="AN75" s="23">
        <f ca="1">SUM('Trial 1'!AB44:AM44)</f>
        <v>13392897.464654863</v>
      </c>
      <c r="AO75" s="22">
        <f ca="1">'Trial 1'!AO44</f>
        <v>1078732.410640928</v>
      </c>
      <c r="AP75" s="22">
        <f ca="1">'Trial 1'!AP44</f>
        <v>1136085.4635154456</v>
      </c>
      <c r="AQ75" s="22">
        <f ca="1">'Trial 1'!AQ44</f>
        <v>1129395.2970208593</v>
      </c>
      <c r="AR75" s="22">
        <f ca="1">'Trial 1'!AR44</f>
        <v>1087136.6782641134</v>
      </c>
      <c r="AS75" s="22">
        <f ca="1">'Trial 1'!AS44</f>
        <v>1144859.5326949365</v>
      </c>
      <c r="AT75" s="22">
        <f ca="1">'Trial 1'!AT44</f>
        <v>1153216.9886562251</v>
      </c>
      <c r="AU75" s="22">
        <f ca="1">'Trial 1'!AU44</f>
        <v>1106829.4981487195</v>
      </c>
      <c r="AV75" s="22">
        <f ca="1">'Trial 1'!AV44</f>
        <v>1066555.1034504757</v>
      </c>
      <c r="AW75" s="22">
        <f ca="1">'Trial 1'!AW44</f>
        <v>1064224.1229325386</v>
      </c>
      <c r="AX75" s="22">
        <f ca="1">'Trial 1'!AX44</f>
        <v>1151361.5205876131</v>
      </c>
      <c r="AY75" s="22">
        <f ca="1">'Trial 1'!AY44</f>
        <v>1137849.5171390076</v>
      </c>
      <c r="AZ75" s="22">
        <f ca="1">'Trial 1'!AZ44</f>
        <v>1113243.8999731177</v>
      </c>
      <c r="BA75" s="23">
        <f ca="1">SUM('Trial 1'!AO44:AZ44)</f>
        <v>13369490.033023983</v>
      </c>
      <c r="BB75" s="22">
        <f ca="1">'Trial 1'!BB44</f>
        <v>1106824.8136128373</v>
      </c>
      <c r="BC75" s="22">
        <f ca="1">'Trial 1'!BC44</f>
        <v>1099475.2167839087</v>
      </c>
      <c r="BD75" s="22">
        <f ca="1">'Trial 1'!BD44</f>
        <v>1146368.3833856706</v>
      </c>
      <c r="BE75" s="22">
        <f ca="1">'Trial 1'!BE44</f>
        <v>1049377.1183363027</v>
      </c>
      <c r="BF75" s="22">
        <f ca="1">'Trial 1'!BF44</f>
        <v>1047509.9431998403</v>
      </c>
      <c r="BG75" s="22">
        <f ca="1">'Trial 1'!BG44</f>
        <v>1119941.0232407891</v>
      </c>
      <c r="BH75" s="22">
        <f ca="1">'Trial 1'!BH44</f>
        <v>1054115.646045682</v>
      </c>
      <c r="BI75" s="22">
        <f ca="1">'Trial 1'!BI44</f>
        <v>1106384.8647330147</v>
      </c>
      <c r="BJ75" s="22">
        <f ca="1">'Trial 1'!BJ44</f>
        <v>1107315.4540827952</v>
      </c>
      <c r="BK75" s="22">
        <f ca="1">'Trial 1'!BK44</f>
        <v>1101523.8735462774</v>
      </c>
      <c r="BL75" s="22">
        <f ca="1">'Trial 1'!BL44</f>
        <v>1145930.0111645085</v>
      </c>
      <c r="BM75" s="22">
        <f ca="1">'Trial 1'!BM44</f>
        <v>1093032.7195087315</v>
      </c>
      <c r="BN75" s="23">
        <f ca="1">SUM('Trial 1'!BB44:BM44)</f>
        <v>13177799.067640359</v>
      </c>
      <c r="BO75" s="22">
        <f ca="1">'Trial 1'!BO44</f>
        <v>1074589.8637777481</v>
      </c>
      <c r="BP75" s="22">
        <f ca="1">'Trial 1'!BP44</f>
        <v>1076023.0875447814</v>
      </c>
      <c r="BQ75" s="22">
        <f ca="1">'Trial 1'!BQ44</f>
        <v>1112962.266042087</v>
      </c>
      <c r="BR75" s="22">
        <f ca="1">'Trial 1'!BR44</f>
        <v>1056164.3005271934</v>
      </c>
      <c r="BS75" s="22">
        <f ca="1">'Trial 1'!BS44</f>
        <v>1075069.4598860007</v>
      </c>
      <c r="BT75" s="22">
        <f ca="1">'Trial 1'!BT44</f>
        <v>1038348.1858863218</v>
      </c>
      <c r="BU75" s="22">
        <f ca="1">'Trial 1'!BU44</f>
        <v>1124263.0825912273</v>
      </c>
      <c r="BV75" s="22">
        <f ca="1">'Trial 1'!BV44</f>
        <v>1074713.6570238532</v>
      </c>
      <c r="BW75" s="22">
        <f ca="1">'Trial 1'!BW44</f>
        <v>1064702.2805975496</v>
      </c>
      <c r="BX75" s="22">
        <f ca="1">'Trial 1'!BX44</f>
        <v>1101560.8879210295</v>
      </c>
      <c r="BY75" s="22">
        <f ca="1">'Trial 1'!BY44</f>
        <v>1077777.7627765213</v>
      </c>
      <c r="BZ75" s="22">
        <f ca="1">'Trial 1'!BZ44</f>
        <v>1085453.0457554287</v>
      </c>
      <c r="CA75" s="23">
        <f ca="1">SUM('Trial 1'!BO44:BZ44)</f>
        <v>12961627.880329743</v>
      </c>
      <c r="CB75" s="22">
        <f ca="1">'Trial 1'!CB44</f>
        <v>1053657.4985881406</v>
      </c>
      <c r="CC75" s="22">
        <f ca="1">'Trial 1'!CC44</f>
        <v>1083971.1070677605</v>
      </c>
      <c r="CD75" s="22">
        <f ca="1">'Trial 1'!CD44</f>
        <v>1077944.7615460481</v>
      </c>
      <c r="CE75" s="22">
        <f ca="1">'Trial 1'!CE44</f>
        <v>1003535.4408021348</v>
      </c>
      <c r="CF75" s="22">
        <f ca="1">'Trial 1'!CF44</f>
        <v>1088340.1644418926</v>
      </c>
      <c r="CG75" s="22">
        <f ca="1">'Trial 1'!CG44</f>
        <v>1048468.7110879716</v>
      </c>
      <c r="CH75" s="22">
        <f ca="1">'Trial 1'!CH44</f>
        <v>1063574.735480132</v>
      </c>
      <c r="CI75" s="22">
        <f ca="1">'Trial 1'!CI44</f>
        <v>1029136.1443600892</v>
      </c>
      <c r="CJ75" s="22">
        <f ca="1">'Trial 1'!CJ44</f>
        <v>1052401.657100857</v>
      </c>
      <c r="CK75" s="22">
        <f ca="1">'Trial 1'!CK44</f>
        <v>1033011.0559464906</v>
      </c>
      <c r="CL75" s="22">
        <f ca="1">'Trial 1'!CL44</f>
        <v>996159.59255160636</v>
      </c>
      <c r="CM75" s="22">
        <f ca="1">'Trial 1'!CM44</f>
        <v>1092519.7952454251</v>
      </c>
      <c r="CN75" s="23">
        <f ca="1">SUM('Trial 1'!CB44:CM44)</f>
        <v>12622720.664218549</v>
      </c>
      <c r="CO75" s="22">
        <f ca="1">'Trial 1'!CO44</f>
        <v>1006159.6973864381</v>
      </c>
      <c r="CP75" s="22">
        <f ca="1">'Trial 1'!CP44</f>
        <v>1022306.8197698679</v>
      </c>
      <c r="CQ75" s="22">
        <f ca="1">'Trial 1'!CQ44</f>
        <v>1033037.1619551781</v>
      </c>
      <c r="CR75" s="22">
        <f ca="1">'Trial 1'!CR44</f>
        <v>1070442.3744272834</v>
      </c>
      <c r="CS75" s="22">
        <f ca="1">'Trial 1'!CS44</f>
        <v>1043644.7863174947</v>
      </c>
      <c r="CT75" s="22">
        <f ca="1">'Trial 1'!CT44</f>
        <v>1061589.8168603971</v>
      </c>
      <c r="CU75" s="22">
        <f ca="1">'Trial 1'!CU44</f>
        <v>1097893.9277757739</v>
      </c>
      <c r="CV75" s="22">
        <f ca="1">'Trial 1'!CV44</f>
        <v>1025795.2102625071</v>
      </c>
      <c r="CW75" s="22">
        <f ca="1">'Trial 1'!CW44</f>
        <v>1034452.3013079514</v>
      </c>
      <c r="CX75" s="22">
        <f ca="1">'Trial 1'!CX44</f>
        <v>1003303.2365247285</v>
      </c>
      <c r="CY75" s="22">
        <f ca="1">'Trial 1'!CY44</f>
        <v>1074619.0602438492</v>
      </c>
      <c r="CZ75" s="22">
        <f ca="1">'Trial 1'!CZ44</f>
        <v>1075890.1798311323</v>
      </c>
      <c r="DA75" s="23">
        <f ca="1">SUM('Trial 1'!CO44:CZ44)</f>
        <v>12549134.572662603</v>
      </c>
      <c r="DB75" s="22">
        <f ca="1">'Trial 1'!DB44</f>
        <v>987412.81361921143</v>
      </c>
      <c r="DC75" s="22">
        <f ca="1">'Trial 1'!DC44</f>
        <v>1031663.9294673039</v>
      </c>
      <c r="DD75" s="22">
        <f ca="1">'Trial 1'!DD44</f>
        <v>1046201.4946437001</v>
      </c>
      <c r="DE75" s="22">
        <f ca="1">'Trial 1'!DE44</f>
        <v>1043418.5599139385</v>
      </c>
      <c r="DF75" s="22">
        <f ca="1">'Trial 1'!DF44</f>
        <v>1068384.942357491</v>
      </c>
      <c r="DG75" s="22">
        <f ca="1">'Trial 1'!DG44</f>
        <v>1074178.98654878</v>
      </c>
      <c r="DH75" s="22">
        <f ca="1">'Trial 1'!DH44</f>
        <v>1044402.8220012967</v>
      </c>
      <c r="DI75" s="22">
        <f ca="1">'Trial 1'!DI44</f>
        <v>1035635.272977763</v>
      </c>
      <c r="DJ75" s="22">
        <f ca="1">'Trial 1'!DJ44</f>
        <v>1024583.2679331931</v>
      </c>
      <c r="DK75" s="22">
        <f ca="1">'Trial 1'!DK44</f>
        <v>1010897.2368956154</v>
      </c>
      <c r="DL75" s="22">
        <f ca="1">'Trial 1'!DL44</f>
        <v>1072387.5600155103</v>
      </c>
      <c r="DM75" s="22">
        <f ca="1">'Trial 1'!DM44</f>
        <v>1013975.7778944143</v>
      </c>
      <c r="DN75" s="23">
        <f ca="1">SUM('Trial 1'!DB44:DM44)</f>
        <v>12453142.664268218</v>
      </c>
      <c r="DO75" s="22">
        <f ca="1">'Trial 1'!DO44</f>
        <v>1089385.7261580918</v>
      </c>
      <c r="DP75" s="22">
        <f ca="1">'Trial 1'!DP44</f>
        <v>1052292.6207775823</v>
      </c>
      <c r="DQ75" s="22">
        <f ca="1">'Trial 1'!DQ44</f>
        <v>1082306.1243545786</v>
      </c>
      <c r="DR75" s="22">
        <f ca="1">'Trial 1'!DR44</f>
        <v>1077427.2077367697</v>
      </c>
      <c r="DS75" s="22">
        <f ca="1">'Trial 1'!DS44</f>
        <v>1068440.3006759868</v>
      </c>
      <c r="DT75" s="22">
        <f ca="1">'Trial 1'!DT44</f>
        <v>1031817.8931211433</v>
      </c>
      <c r="DU75" s="22">
        <f ca="1">'Trial 1'!DU44</f>
        <v>1063642.0828532311</v>
      </c>
      <c r="DV75" s="22">
        <f ca="1">'Trial 1'!DV44</f>
        <v>1061690.0846895997</v>
      </c>
      <c r="DW75" s="22">
        <f ca="1">'Trial 1'!DW44</f>
        <v>1067985.4879206284</v>
      </c>
      <c r="DX75" s="22">
        <f ca="1">'Trial 1'!DX44</f>
        <v>1059723.4862534797</v>
      </c>
      <c r="DY75" s="22">
        <f ca="1">'Trial 1'!DY44</f>
        <v>1058814.1386469221</v>
      </c>
      <c r="DZ75" s="22">
        <f ca="1">'Trial 1'!DZ44</f>
        <v>1008916.7142970267</v>
      </c>
      <c r="EA75" s="23">
        <f ca="1">SUM('Trial 1'!DO44:DZ44)</f>
        <v>12722441.867485043</v>
      </c>
      <c r="EB75" s="22">
        <f ca="1">'Trial 1'!EB44</f>
        <v>1013996.8623510649</v>
      </c>
      <c r="EC75" s="22">
        <f ca="1">'Trial 1'!EC44</f>
        <v>1069928.8350046899</v>
      </c>
      <c r="ED75" s="22">
        <f ca="1">'Trial 1'!ED44</f>
        <v>1031613.6329375148</v>
      </c>
      <c r="EE75" s="22">
        <f ca="1">'Trial 1'!EE44</f>
        <v>1024419.407352437</v>
      </c>
      <c r="EF75" s="22">
        <f ca="1">'Trial 1'!EF44</f>
        <v>1009255.9072217287</v>
      </c>
      <c r="EG75" s="22">
        <f ca="1">'Trial 1'!EG44</f>
        <v>961671.93849954719</v>
      </c>
      <c r="EH75" s="22">
        <f ca="1">'Trial 1'!EH44</f>
        <v>980769.52798546862</v>
      </c>
      <c r="EI75" s="22">
        <f ca="1">'Trial 1'!EI44</f>
        <v>964289.88294858288</v>
      </c>
      <c r="EJ75" s="22">
        <f ca="1">'Trial 1'!EJ44</f>
        <v>1057801.8406755901</v>
      </c>
      <c r="EK75" s="22">
        <f ca="1">'Trial 1'!EK44</f>
        <v>964452.99656695686</v>
      </c>
      <c r="EL75" s="22">
        <f ca="1">'Trial 1'!EL44</f>
        <v>1009560.9431000632</v>
      </c>
      <c r="EM75" s="22">
        <f ca="1">'Trial 1'!EM44</f>
        <v>987661.83116292406</v>
      </c>
      <c r="EN75" s="23">
        <f ca="1">SUM('Trial 1'!EB44:EM44)</f>
        <v>12075423.605806569</v>
      </c>
    </row>
    <row r="76" spans="1:144" ht="12.75" customHeight="1">
      <c r="A76" s="11" t="str">
        <f>Labels!B97</f>
        <v>Trial 02</v>
      </c>
      <c r="B76" s="24">
        <f ca="1">'Trial 2'!B44</f>
        <v>1205380.536829188</v>
      </c>
      <c r="C76" s="24">
        <f ca="1">'Trial 2'!C44</f>
        <v>1131962.6289790797</v>
      </c>
      <c r="D76" s="24">
        <f ca="1">'Trial 2'!D44</f>
        <v>1139059.295260486</v>
      </c>
      <c r="E76" s="24">
        <f ca="1">'Trial 2'!E44</f>
        <v>1164883.9736030691</v>
      </c>
      <c r="F76" s="24">
        <f ca="1">'Trial 2'!F44</f>
        <v>1176396.1690550093</v>
      </c>
      <c r="G76" s="24">
        <f ca="1">'Trial 2'!G44</f>
        <v>1124551.8089723028</v>
      </c>
      <c r="H76" s="24">
        <f ca="1">'Trial 2'!H44</f>
        <v>1159972.6274995361</v>
      </c>
      <c r="I76" s="24">
        <f ca="1">'Trial 2'!I44</f>
        <v>1157594.0608868008</v>
      </c>
      <c r="J76" s="24">
        <f ca="1">'Trial 2'!J44</f>
        <v>1200377.2509618015</v>
      </c>
      <c r="K76" s="24">
        <f ca="1">'Trial 2'!K44</f>
        <v>1152831.7976748762</v>
      </c>
      <c r="L76" s="24">
        <f ca="1">'Trial 2'!L44</f>
        <v>1149719.8437299095</v>
      </c>
      <c r="M76" s="24">
        <f ca="1">'Trial 2'!M44</f>
        <v>1104825.8002253918</v>
      </c>
      <c r="N76" s="25">
        <f ca="1">SUM('Trial 2'!B44:M44)</f>
        <v>13867555.793677449</v>
      </c>
      <c r="O76" s="24">
        <f ca="1">'Trial 2'!O44</f>
        <v>1128551.2157939635</v>
      </c>
      <c r="P76" s="24">
        <f ca="1">'Trial 2'!P44</f>
        <v>1168002.5446584304</v>
      </c>
      <c r="Q76" s="24">
        <f ca="1">'Trial 2'!Q44</f>
        <v>1112894.4466483176</v>
      </c>
      <c r="R76" s="24">
        <f ca="1">'Trial 2'!R44</f>
        <v>1137661.1270811441</v>
      </c>
      <c r="S76" s="24">
        <f ca="1">'Trial 2'!S44</f>
        <v>1178952.0758786995</v>
      </c>
      <c r="T76" s="24">
        <f ca="1">'Trial 2'!T44</f>
        <v>1107683.9092083173</v>
      </c>
      <c r="U76" s="24">
        <f ca="1">'Trial 2'!U44</f>
        <v>1148171.186943671</v>
      </c>
      <c r="V76" s="24">
        <f ca="1">'Trial 2'!V44</f>
        <v>1168119.2155487784</v>
      </c>
      <c r="W76" s="24">
        <f ca="1">'Trial 2'!W44</f>
        <v>1174749.2226484842</v>
      </c>
      <c r="X76" s="24">
        <f ca="1">'Trial 2'!X44</f>
        <v>1170608.4981141563</v>
      </c>
      <c r="Y76" s="24">
        <f ca="1">'Trial 2'!Y44</f>
        <v>1194203.2535870229</v>
      </c>
      <c r="Z76" s="24">
        <f ca="1">'Trial 2'!Z44</f>
        <v>1136475.8162370021</v>
      </c>
      <c r="AA76" s="25">
        <f ca="1">SUM('Trial 2'!O44:Z44)</f>
        <v>13826072.512347987</v>
      </c>
      <c r="AB76" s="24">
        <f ca="1">'Trial 2'!AB44</f>
        <v>1150426.3869833879</v>
      </c>
      <c r="AC76" s="24">
        <f ca="1">'Trial 2'!AC44</f>
        <v>1158762.9469271961</v>
      </c>
      <c r="AD76" s="24">
        <f ca="1">'Trial 2'!AD44</f>
        <v>1179915.9300595112</v>
      </c>
      <c r="AE76" s="24">
        <f ca="1">'Trial 2'!AE44</f>
        <v>1161198.3720994494</v>
      </c>
      <c r="AF76" s="24">
        <f ca="1">'Trial 2'!AF44</f>
        <v>1131123.4198811271</v>
      </c>
      <c r="AG76" s="24">
        <f ca="1">'Trial 2'!AG44</f>
        <v>1094481.6208295927</v>
      </c>
      <c r="AH76" s="24">
        <f ca="1">'Trial 2'!AH44</f>
        <v>1112666.1379593778</v>
      </c>
      <c r="AI76" s="24">
        <f ca="1">'Trial 2'!AI44</f>
        <v>1166263.2602329492</v>
      </c>
      <c r="AJ76" s="24">
        <f ca="1">'Trial 2'!AJ44</f>
        <v>1104935.3991540554</v>
      </c>
      <c r="AK76" s="24">
        <f ca="1">'Trial 2'!AK44</f>
        <v>1088499.9944118364</v>
      </c>
      <c r="AL76" s="24">
        <f ca="1">'Trial 2'!AL44</f>
        <v>1139216.7246827374</v>
      </c>
      <c r="AM76" s="24">
        <f ca="1">'Trial 2'!AM44</f>
        <v>1100770.9328172521</v>
      </c>
      <c r="AN76" s="25">
        <f ca="1">SUM('Trial 2'!AB44:AM44)</f>
        <v>13588261.126038471</v>
      </c>
      <c r="AO76" s="24">
        <f ca="1">'Trial 2'!AO44</f>
        <v>1111486.6021334745</v>
      </c>
      <c r="AP76" s="24">
        <f ca="1">'Trial 2'!AP44</f>
        <v>1112497.2867685559</v>
      </c>
      <c r="AQ76" s="24">
        <f ca="1">'Trial 2'!AQ44</f>
        <v>1102050.8827206076</v>
      </c>
      <c r="AR76" s="24">
        <f ca="1">'Trial 2'!AR44</f>
        <v>1122577.5524157374</v>
      </c>
      <c r="AS76" s="24">
        <f ca="1">'Trial 2'!AS44</f>
        <v>1081289.7592009665</v>
      </c>
      <c r="AT76" s="24">
        <f ca="1">'Trial 2'!AT44</f>
        <v>1115918.0666853618</v>
      </c>
      <c r="AU76" s="24">
        <f ca="1">'Trial 2'!AU44</f>
        <v>1096304.1310561544</v>
      </c>
      <c r="AV76" s="24">
        <f ca="1">'Trial 2'!AV44</f>
        <v>1075018.6268698068</v>
      </c>
      <c r="AW76" s="24">
        <f ca="1">'Trial 2'!AW44</f>
        <v>1078379.2198706891</v>
      </c>
      <c r="AX76" s="24">
        <f ca="1">'Trial 2'!AX44</f>
        <v>1106875.1411617689</v>
      </c>
      <c r="AY76" s="24">
        <f ca="1">'Trial 2'!AY44</f>
        <v>1148035.5807782919</v>
      </c>
      <c r="AZ76" s="24">
        <f ca="1">'Trial 2'!AZ44</f>
        <v>1070149.7576130498</v>
      </c>
      <c r="BA76" s="25">
        <f ca="1">SUM('Trial 2'!AO44:AZ44)</f>
        <v>13220582.607274463</v>
      </c>
      <c r="BB76" s="24">
        <f ca="1">'Trial 2'!BB44</f>
        <v>1114762.0427359275</v>
      </c>
      <c r="BC76" s="24">
        <f ca="1">'Trial 2'!BC44</f>
        <v>1077741.9194483641</v>
      </c>
      <c r="BD76" s="24">
        <f ca="1">'Trial 2'!BD44</f>
        <v>1079447.7865758322</v>
      </c>
      <c r="BE76" s="24">
        <f ca="1">'Trial 2'!BE44</f>
        <v>1110515.5672489889</v>
      </c>
      <c r="BF76" s="24">
        <f ca="1">'Trial 2'!BF44</f>
        <v>1134666.9685853946</v>
      </c>
      <c r="BG76" s="24">
        <f ca="1">'Trial 2'!BG44</f>
        <v>1136405.9157557031</v>
      </c>
      <c r="BH76" s="24">
        <f ca="1">'Trial 2'!BH44</f>
        <v>1074454.0775205288</v>
      </c>
      <c r="BI76" s="24">
        <f ca="1">'Trial 2'!BI44</f>
        <v>1098936.9259015657</v>
      </c>
      <c r="BJ76" s="24">
        <f ca="1">'Trial 2'!BJ44</f>
        <v>1113035.5873639346</v>
      </c>
      <c r="BK76" s="24">
        <f ca="1">'Trial 2'!BK44</f>
        <v>1109892.2043729343</v>
      </c>
      <c r="BL76" s="24">
        <f ca="1">'Trial 2'!BL44</f>
        <v>1067326.3648372821</v>
      </c>
      <c r="BM76" s="24">
        <f ca="1">'Trial 2'!BM44</f>
        <v>1125851.335503462</v>
      </c>
      <c r="BN76" s="25">
        <f ca="1">SUM('Trial 2'!BB44:BM44)</f>
        <v>13243036.695849918</v>
      </c>
      <c r="BO76" s="24">
        <f ca="1">'Trial 2'!BO44</f>
        <v>1083367.0048017839</v>
      </c>
      <c r="BP76" s="24">
        <f ca="1">'Trial 2'!BP44</f>
        <v>1069636.8238213102</v>
      </c>
      <c r="BQ76" s="24">
        <f ca="1">'Trial 2'!BQ44</f>
        <v>1057990.7721484343</v>
      </c>
      <c r="BR76" s="24">
        <f ca="1">'Trial 2'!BR44</f>
        <v>1055673.5513160937</v>
      </c>
      <c r="BS76" s="24">
        <f ca="1">'Trial 2'!BS44</f>
        <v>1080511.8289342495</v>
      </c>
      <c r="BT76" s="24">
        <f ca="1">'Trial 2'!BT44</f>
        <v>1059284.8811188422</v>
      </c>
      <c r="BU76" s="24">
        <f ca="1">'Trial 2'!BU44</f>
        <v>1098510.144142647</v>
      </c>
      <c r="BV76" s="24">
        <f ca="1">'Trial 2'!BV44</f>
        <v>1090562.5711547758</v>
      </c>
      <c r="BW76" s="24">
        <f ca="1">'Trial 2'!BW44</f>
        <v>1069193.839687112</v>
      </c>
      <c r="BX76" s="24">
        <f ca="1">'Trial 2'!BX44</f>
        <v>1038365.136366777</v>
      </c>
      <c r="BY76" s="24">
        <f ca="1">'Trial 2'!BY44</f>
        <v>1069133.1164387369</v>
      </c>
      <c r="BZ76" s="24">
        <f ca="1">'Trial 2'!BZ44</f>
        <v>1035378.3687739572</v>
      </c>
      <c r="CA76" s="25">
        <f ca="1">SUM('Trial 2'!BO44:BZ44)</f>
        <v>12807608.038704721</v>
      </c>
      <c r="CB76" s="24">
        <f ca="1">'Trial 2'!CB44</f>
        <v>1107299.1251238445</v>
      </c>
      <c r="CC76" s="24">
        <f ca="1">'Trial 2'!CC44</f>
        <v>1047860.3973456596</v>
      </c>
      <c r="CD76" s="24">
        <f ca="1">'Trial 2'!CD44</f>
        <v>1062555.5475454817</v>
      </c>
      <c r="CE76" s="24">
        <f ca="1">'Trial 2'!CE44</f>
        <v>1048611.799055126</v>
      </c>
      <c r="CF76" s="24">
        <f ca="1">'Trial 2'!CF44</f>
        <v>1092614.4414841905</v>
      </c>
      <c r="CG76" s="24">
        <f ca="1">'Trial 2'!CG44</f>
        <v>1086791.0099267701</v>
      </c>
      <c r="CH76" s="24">
        <f ca="1">'Trial 2'!CH44</f>
        <v>1060580.5548416115</v>
      </c>
      <c r="CI76" s="24">
        <f ca="1">'Trial 2'!CI44</f>
        <v>1023617.0061922683</v>
      </c>
      <c r="CJ76" s="24">
        <f ca="1">'Trial 2'!CJ44</f>
        <v>1077204.8884196731</v>
      </c>
      <c r="CK76" s="24">
        <f ca="1">'Trial 2'!CK44</f>
        <v>1021244.163240693</v>
      </c>
      <c r="CL76" s="24">
        <f ca="1">'Trial 2'!CL44</f>
        <v>1052321.6486237347</v>
      </c>
      <c r="CM76" s="24">
        <f ca="1">'Trial 2'!CM44</f>
        <v>1037093.1225572254</v>
      </c>
      <c r="CN76" s="25">
        <f ca="1">SUM('Trial 2'!CB44:CM44)</f>
        <v>12717793.704356277</v>
      </c>
      <c r="CO76" s="24">
        <f ca="1">'Trial 2'!CO44</f>
        <v>1053905.0392498621</v>
      </c>
      <c r="CP76" s="24">
        <f ca="1">'Trial 2'!CP44</f>
        <v>1078200.3583720303</v>
      </c>
      <c r="CQ76" s="24">
        <f ca="1">'Trial 2'!CQ44</f>
        <v>1019184.5153849456</v>
      </c>
      <c r="CR76" s="24">
        <f ca="1">'Trial 2'!CR44</f>
        <v>1038714.8554058729</v>
      </c>
      <c r="CS76" s="24">
        <f ca="1">'Trial 2'!CS44</f>
        <v>1037679.8233982468</v>
      </c>
      <c r="CT76" s="24">
        <f ca="1">'Trial 2'!CT44</f>
        <v>1055392.1635684664</v>
      </c>
      <c r="CU76" s="24">
        <f ca="1">'Trial 2'!CU44</f>
        <v>1051063.5931858213</v>
      </c>
      <c r="CV76" s="24">
        <f ca="1">'Trial 2'!CV44</f>
        <v>1053678.9730442811</v>
      </c>
      <c r="CW76" s="24">
        <f ca="1">'Trial 2'!CW44</f>
        <v>1056264.0182092756</v>
      </c>
      <c r="CX76" s="24">
        <f ca="1">'Trial 2'!CX44</f>
        <v>1093837.1643210708</v>
      </c>
      <c r="CY76" s="24">
        <f ca="1">'Trial 2'!CY44</f>
        <v>987433.29952010629</v>
      </c>
      <c r="CZ76" s="24">
        <f ca="1">'Trial 2'!CZ44</f>
        <v>1037954.1053540492</v>
      </c>
      <c r="DA76" s="25">
        <f ca="1">SUM('Trial 2'!CO44:CZ44)</f>
        <v>12563307.909014028</v>
      </c>
      <c r="DB76" s="24">
        <f ca="1">'Trial 2'!DB44</f>
        <v>1001515.4418198876</v>
      </c>
      <c r="DC76" s="24">
        <f ca="1">'Trial 2'!DC44</f>
        <v>1008466.2839316301</v>
      </c>
      <c r="DD76" s="24">
        <f ca="1">'Trial 2'!DD44</f>
        <v>1057482.3306370853</v>
      </c>
      <c r="DE76" s="24">
        <f ca="1">'Trial 2'!DE44</f>
        <v>1065159.3123306986</v>
      </c>
      <c r="DF76" s="24">
        <f ca="1">'Trial 2'!DF44</f>
        <v>1025557.1063989879</v>
      </c>
      <c r="DG76" s="24">
        <f ca="1">'Trial 2'!DG44</f>
        <v>1077346.9554828252</v>
      </c>
      <c r="DH76" s="24">
        <f ca="1">'Trial 2'!DH44</f>
        <v>1053381.2551897902</v>
      </c>
      <c r="DI76" s="24">
        <f ca="1">'Trial 2'!DI44</f>
        <v>1023216.8730598206</v>
      </c>
      <c r="DJ76" s="24">
        <f ca="1">'Trial 2'!DJ44</f>
        <v>1040849.1804967208</v>
      </c>
      <c r="DK76" s="24">
        <f ca="1">'Trial 2'!DK44</f>
        <v>1040010.4219863059</v>
      </c>
      <c r="DL76" s="24">
        <f ca="1">'Trial 2'!DL44</f>
        <v>1010967.9678319714</v>
      </c>
      <c r="DM76" s="24">
        <f ca="1">'Trial 2'!DM44</f>
        <v>1048195.5744974624</v>
      </c>
      <c r="DN76" s="25">
        <f ca="1">SUM('Trial 2'!DB44:DM44)</f>
        <v>12452148.703663187</v>
      </c>
      <c r="DO76" s="24">
        <f ca="1">'Trial 2'!DO44</f>
        <v>1035746.3927826952</v>
      </c>
      <c r="DP76" s="24">
        <f ca="1">'Trial 2'!DP44</f>
        <v>1050223.7157977647</v>
      </c>
      <c r="DQ76" s="24">
        <f ca="1">'Trial 2'!DQ44</f>
        <v>1017550.0005814329</v>
      </c>
      <c r="DR76" s="24">
        <f ca="1">'Trial 2'!DR44</f>
        <v>988027.05868860253</v>
      </c>
      <c r="DS76" s="24">
        <f ca="1">'Trial 2'!DS44</f>
        <v>1003849.0193357993</v>
      </c>
      <c r="DT76" s="24">
        <f ca="1">'Trial 2'!DT44</f>
        <v>1023011.7809170611</v>
      </c>
      <c r="DU76" s="24">
        <f ca="1">'Trial 2'!DU44</f>
        <v>1032492.5140450674</v>
      </c>
      <c r="DV76" s="24">
        <f ca="1">'Trial 2'!DV44</f>
        <v>1071982.1580346636</v>
      </c>
      <c r="DW76" s="24">
        <f ca="1">'Trial 2'!DW44</f>
        <v>1039834.8903004505</v>
      </c>
      <c r="DX76" s="24">
        <f ca="1">'Trial 2'!DX44</f>
        <v>993882.73345338227</v>
      </c>
      <c r="DY76" s="24">
        <f ca="1">'Trial 2'!DY44</f>
        <v>1022967.7769611221</v>
      </c>
      <c r="DZ76" s="24">
        <f ca="1">'Trial 2'!DZ44</f>
        <v>1017692.0687556514</v>
      </c>
      <c r="EA76" s="25">
        <f ca="1">SUM('Trial 2'!DO44:DZ44)</f>
        <v>12297260.109653691</v>
      </c>
      <c r="EB76" s="24">
        <f ca="1">'Trial 2'!EB44</f>
        <v>1043157.1159913153</v>
      </c>
      <c r="EC76" s="24">
        <f ca="1">'Trial 2'!EC44</f>
        <v>1045574.0497076273</v>
      </c>
      <c r="ED76" s="24">
        <f ca="1">'Trial 2'!ED44</f>
        <v>1034191.2093281148</v>
      </c>
      <c r="EE76" s="24">
        <f ca="1">'Trial 2'!EE44</f>
        <v>1022563.2938276556</v>
      </c>
      <c r="EF76" s="24">
        <f ca="1">'Trial 2'!EF44</f>
        <v>998310.90646047133</v>
      </c>
      <c r="EG76" s="24">
        <f ca="1">'Trial 2'!EG44</f>
        <v>998607.49946181942</v>
      </c>
      <c r="EH76" s="24">
        <f ca="1">'Trial 2'!EH44</f>
        <v>1024849.6292838248</v>
      </c>
      <c r="EI76" s="24">
        <f ca="1">'Trial 2'!EI44</f>
        <v>1047686.7500493757</v>
      </c>
      <c r="EJ76" s="24">
        <f ca="1">'Trial 2'!EJ44</f>
        <v>974733.98077509739</v>
      </c>
      <c r="EK76" s="24">
        <f ca="1">'Trial 2'!EK44</f>
        <v>1044658.6270160235</v>
      </c>
      <c r="EL76" s="24">
        <f ca="1">'Trial 2'!EL44</f>
        <v>995855.43854061235</v>
      </c>
      <c r="EM76" s="24">
        <f ca="1">'Trial 2'!EM44</f>
        <v>1011303.1265642158</v>
      </c>
      <c r="EN76" s="25">
        <f ca="1">SUM('Trial 2'!EB44:EM44)</f>
        <v>12241491.627006155</v>
      </c>
    </row>
    <row r="77" spans="1:144" ht="12.75" customHeight="1">
      <c r="A77" s="11" t="str">
        <f>Labels!B98</f>
        <v>Trial 03</v>
      </c>
      <c r="B77" s="24">
        <f ca="1">'Trial 3'!B44</f>
        <v>1145793.0830879838</v>
      </c>
      <c r="C77" s="24">
        <f ca="1">'Trial 3'!C44</f>
        <v>1162808.146108906</v>
      </c>
      <c r="D77" s="24">
        <f ca="1">'Trial 3'!D44</f>
        <v>1167895.5576995185</v>
      </c>
      <c r="E77" s="24">
        <f ca="1">'Trial 3'!E44</f>
        <v>1175094.5781434791</v>
      </c>
      <c r="F77" s="24">
        <f ca="1">'Trial 3'!F44</f>
        <v>1147716.5936668932</v>
      </c>
      <c r="G77" s="24">
        <f ca="1">'Trial 3'!G44</f>
        <v>1154184.1332735205</v>
      </c>
      <c r="H77" s="24">
        <f ca="1">'Trial 3'!H44</f>
        <v>1154121.1767450043</v>
      </c>
      <c r="I77" s="24">
        <f ca="1">'Trial 3'!I44</f>
        <v>1138349.1250736422</v>
      </c>
      <c r="J77" s="24">
        <f ca="1">'Trial 3'!J44</f>
        <v>1157381.1218037123</v>
      </c>
      <c r="K77" s="24">
        <f ca="1">'Trial 3'!K44</f>
        <v>1168900.2123710397</v>
      </c>
      <c r="L77" s="24">
        <f ca="1">'Trial 3'!L44</f>
        <v>1174202.4084931288</v>
      </c>
      <c r="M77" s="24">
        <f ca="1">'Trial 3'!M44</f>
        <v>1196838.7385151638</v>
      </c>
      <c r="N77" s="25">
        <f ca="1">SUM('Trial 3'!B44:M44)</f>
        <v>13943284.874981992</v>
      </c>
      <c r="O77" s="24">
        <f ca="1">'Trial 3'!O44</f>
        <v>1138913.7221230839</v>
      </c>
      <c r="P77" s="24">
        <f ca="1">'Trial 3'!P44</f>
        <v>1147066.198638096</v>
      </c>
      <c r="Q77" s="24">
        <f ca="1">'Trial 3'!Q44</f>
        <v>1133971.0566977111</v>
      </c>
      <c r="R77" s="24">
        <f ca="1">'Trial 3'!R44</f>
        <v>1116120.5864598299</v>
      </c>
      <c r="S77" s="24">
        <f ca="1">'Trial 3'!S44</f>
        <v>1139414.9911531575</v>
      </c>
      <c r="T77" s="24">
        <f ca="1">'Trial 3'!T44</f>
        <v>1156271.5440483389</v>
      </c>
      <c r="U77" s="24">
        <f ca="1">'Trial 3'!U44</f>
        <v>1157441.6174632909</v>
      </c>
      <c r="V77" s="24">
        <f ca="1">'Trial 3'!V44</f>
        <v>1185487.2357610827</v>
      </c>
      <c r="W77" s="24">
        <f ca="1">'Trial 3'!W44</f>
        <v>1089696.7442889146</v>
      </c>
      <c r="X77" s="24">
        <f ca="1">'Trial 3'!X44</f>
        <v>1171577.399978755</v>
      </c>
      <c r="Y77" s="24">
        <f ca="1">'Trial 3'!Y44</f>
        <v>1147504.8883864977</v>
      </c>
      <c r="Z77" s="24">
        <f ca="1">'Trial 3'!Z44</f>
        <v>1094579.2930100192</v>
      </c>
      <c r="AA77" s="25">
        <f ca="1">SUM('Trial 3'!O44:Z44)</f>
        <v>13678045.278008776</v>
      </c>
      <c r="AB77" s="24">
        <f ca="1">'Trial 3'!AB44</f>
        <v>1133826.1086267857</v>
      </c>
      <c r="AC77" s="24">
        <f ca="1">'Trial 3'!AC44</f>
        <v>1154077.758700354</v>
      </c>
      <c r="AD77" s="24">
        <f ca="1">'Trial 3'!AD44</f>
        <v>1117367.4603947264</v>
      </c>
      <c r="AE77" s="24">
        <f ca="1">'Trial 3'!AE44</f>
        <v>1149117.1674630512</v>
      </c>
      <c r="AF77" s="24">
        <f ca="1">'Trial 3'!AF44</f>
        <v>1079735.6830512411</v>
      </c>
      <c r="AG77" s="24">
        <f ca="1">'Trial 3'!AG44</f>
        <v>1076778.6564521634</v>
      </c>
      <c r="AH77" s="24">
        <f ca="1">'Trial 3'!AH44</f>
        <v>1146330.8443796537</v>
      </c>
      <c r="AI77" s="24">
        <f ca="1">'Trial 3'!AI44</f>
        <v>1119421.4541503482</v>
      </c>
      <c r="AJ77" s="24">
        <f ca="1">'Trial 3'!AJ44</f>
        <v>1146135.4324603579</v>
      </c>
      <c r="AK77" s="24">
        <f ca="1">'Trial 3'!AK44</f>
        <v>1142613.7322732203</v>
      </c>
      <c r="AL77" s="24">
        <f ca="1">'Trial 3'!AL44</f>
        <v>1165719.9522399872</v>
      </c>
      <c r="AM77" s="24">
        <f ca="1">'Trial 3'!AM44</f>
        <v>1123456.9655838129</v>
      </c>
      <c r="AN77" s="25">
        <f ca="1">SUM('Trial 3'!AB44:AM44)</f>
        <v>13554581.215775702</v>
      </c>
      <c r="AO77" s="24">
        <f ca="1">'Trial 3'!AO44</f>
        <v>1063537.3909298526</v>
      </c>
      <c r="AP77" s="24">
        <f ca="1">'Trial 3'!AP44</f>
        <v>1125401.5627436792</v>
      </c>
      <c r="AQ77" s="24">
        <f ca="1">'Trial 3'!AQ44</f>
        <v>1103266.3581305325</v>
      </c>
      <c r="AR77" s="24">
        <f ca="1">'Trial 3'!AR44</f>
        <v>1136393.6263628388</v>
      </c>
      <c r="AS77" s="24">
        <f ca="1">'Trial 3'!AS44</f>
        <v>1171993.1932609603</v>
      </c>
      <c r="AT77" s="24">
        <f ca="1">'Trial 3'!AT44</f>
        <v>1144180.7316956951</v>
      </c>
      <c r="AU77" s="24">
        <f ca="1">'Trial 3'!AU44</f>
        <v>1115249.8028753605</v>
      </c>
      <c r="AV77" s="24">
        <f ca="1">'Trial 3'!AV44</f>
        <v>1129115.6208329063</v>
      </c>
      <c r="AW77" s="24">
        <f ca="1">'Trial 3'!AW44</f>
        <v>1045229.9744961632</v>
      </c>
      <c r="AX77" s="24">
        <f ca="1">'Trial 3'!AX44</f>
        <v>1060437.053795397</v>
      </c>
      <c r="AY77" s="24">
        <f ca="1">'Trial 3'!AY44</f>
        <v>1142856.9476175902</v>
      </c>
      <c r="AZ77" s="24">
        <f ca="1">'Trial 3'!AZ44</f>
        <v>1079046.39107807</v>
      </c>
      <c r="BA77" s="25">
        <f ca="1">SUM('Trial 3'!AO44:AZ44)</f>
        <v>13316708.653819047</v>
      </c>
      <c r="BB77" s="24">
        <f ca="1">'Trial 3'!BB44</f>
        <v>1055824.5659081191</v>
      </c>
      <c r="BC77" s="24">
        <f ca="1">'Trial 3'!BC44</f>
        <v>1104362.4117781459</v>
      </c>
      <c r="BD77" s="24">
        <f ca="1">'Trial 3'!BD44</f>
        <v>1065092.5213376465</v>
      </c>
      <c r="BE77" s="24">
        <f ca="1">'Trial 3'!BE44</f>
        <v>1105357.9327122623</v>
      </c>
      <c r="BF77" s="24">
        <f ca="1">'Trial 3'!BF44</f>
        <v>1059538.6245308472</v>
      </c>
      <c r="BG77" s="24">
        <f ca="1">'Trial 3'!BG44</f>
        <v>1073306.5974781148</v>
      </c>
      <c r="BH77" s="24">
        <f ca="1">'Trial 3'!BH44</f>
        <v>1137509.3291863429</v>
      </c>
      <c r="BI77" s="24">
        <f ca="1">'Trial 3'!BI44</f>
        <v>1061925.4933942936</v>
      </c>
      <c r="BJ77" s="24">
        <f ca="1">'Trial 3'!BJ44</f>
        <v>1093875.7926535644</v>
      </c>
      <c r="BK77" s="24">
        <f ca="1">'Trial 3'!BK44</f>
        <v>1107467.325467797</v>
      </c>
      <c r="BL77" s="24">
        <f ca="1">'Trial 3'!BL44</f>
        <v>1109468.3046838089</v>
      </c>
      <c r="BM77" s="24">
        <f ca="1">'Trial 3'!BM44</f>
        <v>1054937.0072289887</v>
      </c>
      <c r="BN77" s="25">
        <f ca="1">SUM('Trial 3'!BB44:BM44)</f>
        <v>13028665.906359931</v>
      </c>
      <c r="BO77" s="24">
        <f ca="1">'Trial 3'!BO44</f>
        <v>1133992.2144381944</v>
      </c>
      <c r="BP77" s="24">
        <f ca="1">'Trial 3'!BP44</f>
        <v>1121443.5981486349</v>
      </c>
      <c r="BQ77" s="24">
        <f ca="1">'Trial 3'!BQ44</f>
        <v>1067917.0522605279</v>
      </c>
      <c r="BR77" s="24">
        <f ca="1">'Trial 3'!BR44</f>
        <v>1078433.1626599743</v>
      </c>
      <c r="BS77" s="24">
        <f ca="1">'Trial 3'!BS44</f>
        <v>1108486.9647079094</v>
      </c>
      <c r="BT77" s="24">
        <f ca="1">'Trial 3'!BT44</f>
        <v>1038751.6926472546</v>
      </c>
      <c r="BU77" s="24">
        <f ca="1">'Trial 3'!BU44</f>
        <v>1103677.7754501081</v>
      </c>
      <c r="BV77" s="24">
        <f ca="1">'Trial 3'!BV44</f>
        <v>1055240.0478651091</v>
      </c>
      <c r="BW77" s="24">
        <f ca="1">'Trial 3'!BW44</f>
        <v>1039760.9994731334</v>
      </c>
      <c r="BX77" s="24">
        <f ca="1">'Trial 3'!BX44</f>
        <v>1085854.8615935126</v>
      </c>
      <c r="BY77" s="24">
        <f ca="1">'Trial 3'!BY44</f>
        <v>1078081.4085305359</v>
      </c>
      <c r="BZ77" s="24">
        <f ca="1">'Trial 3'!BZ44</f>
        <v>1052704.1262928532</v>
      </c>
      <c r="CA77" s="25">
        <f ca="1">SUM('Trial 3'!BO44:BZ44)</f>
        <v>12964343.904067747</v>
      </c>
      <c r="CB77" s="24">
        <f ca="1">'Trial 3'!CB44</f>
        <v>1046353.5562053699</v>
      </c>
      <c r="CC77" s="24">
        <f ca="1">'Trial 3'!CC44</f>
        <v>1061657.2621922346</v>
      </c>
      <c r="CD77" s="24">
        <f ca="1">'Trial 3'!CD44</f>
        <v>1077054.2901623459</v>
      </c>
      <c r="CE77" s="24">
        <f ca="1">'Trial 3'!CE44</f>
        <v>1022606.6152954582</v>
      </c>
      <c r="CF77" s="24">
        <f ca="1">'Trial 3'!CF44</f>
        <v>1041771.4315225524</v>
      </c>
      <c r="CG77" s="24">
        <f ca="1">'Trial 3'!CG44</f>
        <v>1039507.1493615606</v>
      </c>
      <c r="CH77" s="24">
        <f ca="1">'Trial 3'!CH44</f>
        <v>1089264.6054317104</v>
      </c>
      <c r="CI77" s="24">
        <f ca="1">'Trial 3'!CI44</f>
        <v>1087776.4348711211</v>
      </c>
      <c r="CJ77" s="24">
        <f ca="1">'Trial 3'!CJ44</f>
        <v>998917.32009323256</v>
      </c>
      <c r="CK77" s="24">
        <f ca="1">'Trial 3'!CK44</f>
        <v>1111246.8825880736</v>
      </c>
      <c r="CL77" s="24">
        <f ca="1">'Trial 3'!CL44</f>
        <v>1046956.1450871137</v>
      </c>
      <c r="CM77" s="24">
        <f ca="1">'Trial 3'!CM44</f>
        <v>1070341.0971169381</v>
      </c>
      <c r="CN77" s="25">
        <f ca="1">SUM('Trial 3'!CB44:CM44)</f>
        <v>12693452.789927712</v>
      </c>
      <c r="CO77" s="24">
        <f ca="1">'Trial 3'!CO44</f>
        <v>1025027.8675114053</v>
      </c>
      <c r="CP77" s="24">
        <f ca="1">'Trial 3'!CP44</f>
        <v>1083910.6086324791</v>
      </c>
      <c r="CQ77" s="24">
        <f ca="1">'Trial 3'!CQ44</f>
        <v>1053864.7646025207</v>
      </c>
      <c r="CR77" s="24">
        <f ca="1">'Trial 3'!CR44</f>
        <v>1025288.4480414042</v>
      </c>
      <c r="CS77" s="24">
        <f ca="1">'Trial 3'!CS44</f>
        <v>1044782.9162056675</v>
      </c>
      <c r="CT77" s="24">
        <f ca="1">'Trial 3'!CT44</f>
        <v>1069229.6289603729</v>
      </c>
      <c r="CU77" s="24">
        <f ca="1">'Trial 3'!CU44</f>
        <v>1046525.5135516913</v>
      </c>
      <c r="CV77" s="24">
        <f ca="1">'Trial 3'!CV44</f>
        <v>1023769.4424250396</v>
      </c>
      <c r="CW77" s="24">
        <f ca="1">'Trial 3'!CW44</f>
        <v>1068787.1530813994</v>
      </c>
      <c r="CX77" s="24">
        <f ca="1">'Trial 3'!CX44</f>
        <v>1019863.1716393483</v>
      </c>
      <c r="CY77" s="24">
        <f ca="1">'Trial 3'!CY44</f>
        <v>1067783.1646539101</v>
      </c>
      <c r="CZ77" s="24">
        <f ca="1">'Trial 3'!CZ44</f>
        <v>1060778.5864471018</v>
      </c>
      <c r="DA77" s="25">
        <f ca="1">SUM('Trial 3'!CO44:CZ44)</f>
        <v>12589611.265752338</v>
      </c>
      <c r="DB77" s="24">
        <f ca="1">'Trial 3'!DB44</f>
        <v>1050798.8957753389</v>
      </c>
      <c r="DC77" s="24">
        <f ca="1">'Trial 3'!DC44</f>
        <v>1068722.1669596229</v>
      </c>
      <c r="DD77" s="24">
        <f ca="1">'Trial 3'!DD44</f>
        <v>1079512.4041586882</v>
      </c>
      <c r="DE77" s="24">
        <f ca="1">'Trial 3'!DE44</f>
        <v>1046637.9401172015</v>
      </c>
      <c r="DF77" s="24">
        <f ca="1">'Trial 3'!DF44</f>
        <v>1017285.117328879</v>
      </c>
      <c r="DG77" s="24">
        <f ca="1">'Trial 3'!DG44</f>
        <v>1052337.5351779736</v>
      </c>
      <c r="DH77" s="24">
        <f ca="1">'Trial 3'!DH44</f>
        <v>1084207.991442058</v>
      </c>
      <c r="DI77" s="24">
        <f ca="1">'Trial 3'!DI44</f>
        <v>1023372.9956108314</v>
      </c>
      <c r="DJ77" s="24">
        <f ca="1">'Trial 3'!DJ44</f>
        <v>998376.2826750169</v>
      </c>
      <c r="DK77" s="24">
        <f ca="1">'Trial 3'!DK44</f>
        <v>1077304.3417304826</v>
      </c>
      <c r="DL77" s="24">
        <f ca="1">'Trial 3'!DL44</f>
        <v>1029834.0447029485</v>
      </c>
      <c r="DM77" s="24">
        <f ca="1">'Trial 3'!DM44</f>
        <v>1046847.0429125322</v>
      </c>
      <c r="DN77" s="25">
        <f ca="1">SUM('Trial 3'!DB44:DM44)</f>
        <v>12575236.758591574</v>
      </c>
      <c r="DO77" s="24">
        <f ca="1">'Trial 3'!DO44</f>
        <v>1026141.4340240947</v>
      </c>
      <c r="DP77" s="24">
        <f ca="1">'Trial 3'!DP44</f>
        <v>1005044.0137645806</v>
      </c>
      <c r="DQ77" s="24">
        <f ca="1">'Trial 3'!DQ44</f>
        <v>1018128.0900159593</v>
      </c>
      <c r="DR77" s="24">
        <f ca="1">'Trial 3'!DR44</f>
        <v>1076238.8507867481</v>
      </c>
      <c r="DS77" s="24">
        <f ca="1">'Trial 3'!DS44</f>
        <v>1033788.4169606506</v>
      </c>
      <c r="DT77" s="24">
        <f ca="1">'Trial 3'!DT44</f>
        <v>1053075.3999933645</v>
      </c>
      <c r="DU77" s="24">
        <f ca="1">'Trial 3'!DU44</f>
        <v>1028235.6297124123</v>
      </c>
      <c r="DV77" s="24">
        <f ca="1">'Trial 3'!DV44</f>
        <v>1071877.481175743</v>
      </c>
      <c r="DW77" s="24">
        <f ca="1">'Trial 3'!DW44</f>
        <v>1048365.4765980522</v>
      </c>
      <c r="DX77" s="24">
        <f ca="1">'Trial 3'!DX44</f>
        <v>1017418.6097498371</v>
      </c>
      <c r="DY77" s="24">
        <f ca="1">'Trial 3'!DY44</f>
        <v>1039131.2355307301</v>
      </c>
      <c r="DZ77" s="24">
        <f ca="1">'Trial 3'!DZ44</f>
        <v>1011081.7279996182</v>
      </c>
      <c r="EA77" s="25">
        <f ca="1">SUM('Trial 3'!DO44:DZ44)</f>
        <v>12428526.36631179</v>
      </c>
      <c r="EB77" s="24">
        <f ca="1">'Trial 3'!EB44</f>
        <v>1010924.954894315</v>
      </c>
      <c r="EC77" s="24">
        <f ca="1">'Trial 3'!EC44</f>
        <v>1059639.4005051185</v>
      </c>
      <c r="ED77" s="24">
        <f ca="1">'Trial 3'!ED44</f>
        <v>1007444.9958244822</v>
      </c>
      <c r="EE77" s="24">
        <f ca="1">'Trial 3'!EE44</f>
        <v>1036176.7718887688</v>
      </c>
      <c r="EF77" s="24">
        <f ca="1">'Trial 3'!EF44</f>
        <v>1011597.7635948972</v>
      </c>
      <c r="EG77" s="24">
        <f ca="1">'Trial 3'!EG44</f>
        <v>1037074.6383219447</v>
      </c>
      <c r="EH77" s="24">
        <f ca="1">'Trial 3'!EH44</f>
        <v>990051.50959129189</v>
      </c>
      <c r="EI77" s="24">
        <f ca="1">'Trial 3'!EI44</f>
        <v>1008558.2846645941</v>
      </c>
      <c r="EJ77" s="24">
        <f ca="1">'Trial 3'!EJ44</f>
        <v>998928.82897630637</v>
      </c>
      <c r="EK77" s="24">
        <f ca="1">'Trial 3'!EK44</f>
        <v>967724.5422832293</v>
      </c>
      <c r="EL77" s="24">
        <f ca="1">'Trial 3'!EL44</f>
        <v>974839.28054920142</v>
      </c>
      <c r="EM77" s="24">
        <f ca="1">'Trial 3'!EM44</f>
        <v>991815.64317271963</v>
      </c>
      <c r="EN77" s="25">
        <f ca="1">SUM('Trial 3'!EB44:EM44)</f>
        <v>12094776.614266871</v>
      </c>
    </row>
    <row r="78" spans="1:144" ht="12.75" customHeight="1">
      <c r="A78" s="11" t="str">
        <f>Labels!B99</f>
        <v>Trial 04</v>
      </c>
      <c r="B78" s="24">
        <f ca="1">'Trial 4'!B44</f>
        <v>1203864.5481904757</v>
      </c>
      <c r="C78" s="24">
        <f ca="1">'Trial 4'!C44</f>
        <v>1135960.9938112753</v>
      </c>
      <c r="D78" s="24">
        <f ca="1">'Trial 4'!D44</f>
        <v>1168725.9625562525</v>
      </c>
      <c r="E78" s="24">
        <f ca="1">'Trial 4'!E44</f>
        <v>1179593.5321687271</v>
      </c>
      <c r="F78" s="24">
        <f ca="1">'Trial 4'!F44</f>
        <v>1172487.6536281416</v>
      </c>
      <c r="G78" s="24">
        <f ca="1">'Trial 4'!G44</f>
        <v>1171502.3227662083</v>
      </c>
      <c r="H78" s="24">
        <f ca="1">'Trial 4'!H44</f>
        <v>1150952.0465256129</v>
      </c>
      <c r="I78" s="24">
        <f ca="1">'Trial 4'!I44</f>
        <v>1166222.5498302719</v>
      </c>
      <c r="J78" s="24">
        <f ca="1">'Trial 4'!J44</f>
        <v>1141494.7487663259</v>
      </c>
      <c r="K78" s="24">
        <f ca="1">'Trial 4'!K44</f>
        <v>1212585.9095642599</v>
      </c>
      <c r="L78" s="24">
        <f ca="1">'Trial 4'!L44</f>
        <v>1149166.682129404</v>
      </c>
      <c r="M78" s="24">
        <f ca="1">'Trial 4'!M44</f>
        <v>1140429.7759007837</v>
      </c>
      <c r="N78" s="25">
        <f ca="1">SUM('Trial 4'!B44:M44)</f>
        <v>13992986.725837737</v>
      </c>
      <c r="O78" s="24">
        <f ca="1">'Trial 4'!O44</f>
        <v>1209306.8316573615</v>
      </c>
      <c r="P78" s="24">
        <f ca="1">'Trial 4'!P44</f>
        <v>1137362.2263618596</v>
      </c>
      <c r="Q78" s="24">
        <f ca="1">'Trial 4'!Q44</f>
        <v>1115062.8901315087</v>
      </c>
      <c r="R78" s="24">
        <f ca="1">'Trial 4'!R44</f>
        <v>1190694.0138946362</v>
      </c>
      <c r="S78" s="24">
        <f ca="1">'Trial 4'!S44</f>
        <v>1158448.9239409163</v>
      </c>
      <c r="T78" s="24">
        <f ca="1">'Trial 4'!T44</f>
        <v>1109390.4558038714</v>
      </c>
      <c r="U78" s="24">
        <f ca="1">'Trial 4'!U44</f>
        <v>1182935.1114519751</v>
      </c>
      <c r="V78" s="24">
        <f ca="1">'Trial 4'!V44</f>
        <v>1121643.0839725074</v>
      </c>
      <c r="W78" s="24">
        <f ca="1">'Trial 4'!W44</f>
        <v>1164306.5910837178</v>
      </c>
      <c r="X78" s="24">
        <f ca="1">'Trial 4'!X44</f>
        <v>1168893.5018759344</v>
      </c>
      <c r="Y78" s="24">
        <f ca="1">'Trial 4'!Y44</f>
        <v>1137982.0668925904</v>
      </c>
      <c r="Z78" s="24">
        <f ca="1">'Trial 4'!Z44</f>
        <v>1100714.2504659735</v>
      </c>
      <c r="AA78" s="25">
        <f ca="1">SUM('Trial 4'!O44:Z44)</f>
        <v>13796739.947532855</v>
      </c>
      <c r="AB78" s="24">
        <f ca="1">'Trial 4'!AB44</f>
        <v>1173809.7089842793</v>
      </c>
      <c r="AC78" s="24">
        <f ca="1">'Trial 4'!AC44</f>
        <v>1133857.0476577559</v>
      </c>
      <c r="AD78" s="24">
        <f ca="1">'Trial 4'!AD44</f>
        <v>1150356.9018699483</v>
      </c>
      <c r="AE78" s="24">
        <f ca="1">'Trial 4'!AE44</f>
        <v>1074776.1385993382</v>
      </c>
      <c r="AF78" s="24">
        <f ca="1">'Trial 4'!AF44</f>
        <v>1149534.533770761</v>
      </c>
      <c r="AG78" s="24">
        <f ca="1">'Trial 4'!AG44</f>
        <v>1129119.8436426679</v>
      </c>
      <c r="AH78" s="24">
        <f ca="1">'Trial 4'!AH44</f>
        <v>1082353.8755877845</v>
      </c>
      <c r="AI78" s="24">
        <f ca="1">'Trial 4'!AI44</f>
        <v>1182239.234970791</v>
      </c>
      <c r="AJ78" s="24">
        <f ca="1">'Trial 4'!AJ44</f>
        <v>1106978.5140256153</v>
      </c>
      <c r="AK78" s="24">
        <f ca="1">'Trial 4'!AK44</f>
        <v>1074770.9297090149</v>
      </c>
      <c r="AL78" s="24">
        <f ca="1">'Trial 4'!AL44</f>
        <v>1098487.4969060908</v>
      </c>
      <c r="AM78" s="24">
        <f ca="1">'Trial 4'!AM44</f>
        <v>1163876.7197463475</v>
      </c>
      <c r="AN78" s="25">
        <f ca="1">SUM('Trial 4'!AB44:AM44)</f>
        <v>13520160.945470395</v>
      </c>
      <c r="AO78" s="24">
        <f ca="1">'Trial 4'!AO44</f>
        <v>1156567.3610120502</v>
      </c>
      <c r="AP78" s="24">
        <f ca="1">'Trial 4'!AP44</f>
        <v>1090265.8463333992</v>
      </c>
      <c r="AQ78" s="24">
        <f ca="1">'Trial 4'!AQ44</f>
        <v>1081938.3422464489</v>
      </c>
      <c r="AR78" s="24">
        <f ca="1">'Trial 4'!AR44</f>
        <v>1093775.9691562958</v>
      </c>
      <c r="AS78" s="24">
        <f ca="1">'Trial 4'!AS44</f>
        <v>1140952.3553507654</v>
      </c>
      <c r="AT78" s="24">
        <f ca="1">'Trial 4'!AT44</f>
        <v>1115597.5325882132</v>
      </c>
      <c r="AU78" s="24">
        <f ca="1">'Trial 4'!AU44</f>
        <v>1119558.497824668</v>
      </c>
      <c r="AV78" s="24">
        <f ca="1">'Trial 4'!AV44</f>
        <v>1080906.9761111054</v>
      </c>
      <c r="AW78" s="24">
        <f ca="1">'Trial 4'!AW44</f>
        <v>1116476.4754125653</v>
      </c>
      <c r="AX78" s="24">
        <f ca="1">'Trial 4'!AX44</f>
        <v>1114937.7618653635</v>
      </c>
      <c r="AY78" s="24">
        <f ca="1">'Trial 4'!AY44</f>
        <v>1082040.5022725884</v>
      </c>
      <c r="AZ78" s="24">
        <f ca="1">'Trial 4'!AZ44</f>
        <v>1044306.5263589058</v>
      </c>
      <c r="BA78" s="25">
        <f ca="1">SUM('Trial 4'!AO44:AZ44)</f>
        <v>13237324.14653237</v>
      </c>
      <c r="BB78" s="24">
        <f ca="1">'Trial 4'!BB44</f>
        <v>1094015.2633935984</v>
      </c>
      <c r="BC78" s="24">
        <f ca="1">'Trial 4'!BC44</f>
        <v>1089781.5625898519</v>
      </c>
      <c r="BD78" s="24">
        <f ca="1">'Trial 4'!BD44</f>
        <v>1090740.5972260365</v>
      </c>
      <c r="BE78" s="24">
        <f ca="1">'Trial 4'!BE44</f>
        <v>1043138.9275857212</v>
      </c>
      <c r="BF78" s="24">
        <f ca="1">'Trial 4'!BF44</f>
        <v>1058771.9836679243</v>
      </c>
      <c r="BG78" s="24">
        <f ca="1">'Trial 4'!BG44</f>
        <v>1088185.4117833241</v>
      </c>
      <c r="BH78" s="24">
        <f ca="1">'Trial 4'!BH44</f>
        <v>1077504.7580962919</v>
      </c>
      <c r="BI78" s="24">
        <f ca="1">'Trial 4'!BI44</f>
        <v>1051199.9569365047</v>
      </c>
      <c r="BJ78" s="24">
        <f ca="1">'Trial 4'!BJ44</f>
        <v>1088326.4822276549</v>
      </c>
      <c r="BK78" s="24">
        <f ca="1">'Trial 4'!BK44</f>
        <v>1129920.1962180564</v>
      </c>
      <c r="BL78" s="24">
        <f ca="1">'Trial 4'!BL44</f>
        <v>1140680.5697781534</v>
      </c>
      <c r="BM78" s="24">
        <f ca="1">'Trial 4'!BM44</f>
        <v>1034837.2725754993</v>
      </c>
      <c r="BN78" s="25">
        <f ca="1">SUM('Trial 4'!BB44:BM44)</f>
        <v>12987102.982078616</v>
      </c>
      <c r="BO78" s="24">
        <f ca="1">'Trial 4'!BO44</f>
        <v>1102543.7160549867</v>
      </c>
      <c r="BP78" s="24">
        <f ca="1">'Trial 4'!BP44</f>
        <v>1093012.448544876</v>
      </c>
      <c r="BQ78" s="24">
        <f ca="1">'Trial 4'!BQ44</f>
        <v>1074468.8518687058</v>
      </c>
      <c r="BR78" s="24">
        <f ca="1">'Trial 4'!BR44</f>
        <v>1056220.567913498</v>
      </c>
      <c r="BS78" s="24">
        <f ca="1">'Trial 4'!BS44</f>
        <v>1044146.8807105118</v>
      </c>
      <c r="BT78" s="24">
        <f ca="1">'Trial 4'!BT44</f>
        <v>1011474.1769383976</v>
      </c>
      <c r="BU78" s="24">
        <f ca="1">'Trial 4'!BU44</f>
        <v>1079816.0763170158</v>
      </c>
      <c r="BV78" s="24">
        <f ca="1">'Trial 4'!BV44</f>
        <v>1059261.7156326575</v>
      </c>
      <c r="BW78" s="24">
        <f ca="1">'Trial 4'!BW44</f>
        <v>1061888.6382950426</v>
      </c>
      <c r="BX78" s="24">
        <f ca="1">'Trial 4'!BX44</f>
        <v>1121524.9683634795</v>
      </c>
      <c r="BY78" s="24">
        <f ca="1">'Trial 4'!BY44</f>
        <v>1084185.2644563906</v>
      </c>
      <c r="BZ78" s="24">
        <f ca="1">'Trial 4'!BZ44</f>
        <v>1111125.4069498607</v>
      </c>
      <c r="CA78" s="25">
        <f ca="1">SUM('Trial 4'!BO44:BZ44)</f>
        <v>12899668.712045424</v>
      </c>
      <c r="CB78" s="24">
        <f ca="1">'Trial 4'!CB44</f>
        <v>1049300.10699162</v>
      </c>
      <c r="CC78" s="24">
        <f ca="1">'Trial 4'!CC44</f>
        <v>1024857.2421900412</v>
      </c>
      <c r="CD78" s="24">
        <f ca="1">'Trial 4'!CD44</f>
        <v>1077935.8524782211</v>
      </c>
      <c r="CE78" s="24">
        <f ca="1">'Trial 4'!CE44</f>
        <v>1065305.7194191047</v>
      </c>
      <c r="CF78" s="24">
        <f ca="1">'Trial 4'!CF44</f>
        <v>1023865.3402621663</v>
      </c>
      <c r="CG78" s="24">
        <f ca="1">'Trial 4'!CG44</f>
        <v>1072583.1207473897</v>
      </c>
      <c r="CH78" s="24">
        <f ca="1">'Trial 4'!CH44</f>
        <v>1096200.2693455387</v>
      </c>
      <c r="CI78" s="24">
        <f ca="1">'Trial 4'!CI44</f>
        <v>1090002.3492193765</v>
      </c>
      <c r="CJ78" s="24">
        <f ca="1">'Trial 4'!CJ44</f>
        <v>1101052.2587003184</v>
      </c>
      <c r="CK78" s="24">
        <f ca="1">'Trial 4'!CK44</f>
        <v>1086370.6368781023</v>
      </c>
      <c r="CL78" s="24">
        <f ca="1">'Trial 4'!CL44</f>
        <v>1020971.6902188389</v>
      </c>
      <c r="CM78" s="24">
        <f ca="1">'Trial 4'!CM44</f>
        <v>1039543.1050808295</v>
      </c>
      <c r="CN78" s="25">
        <f ca="1">SUM('Trial 4'!CB44:CM44)</f>
        <v>12747987.691531548</v>
      </c>
      <c r="CO78" s="24">
        <f ca="1">'Trial 4'!CO44</f>
        <v>1053007.369290171</v>
      </c>
      <c r="CP78" s="24">
        <f ca="1">'Trial 4'!CP44</f>
        <v>1073948.4137398377</v>
      </c>
      <c r="CQ78" s="24">
        <f ca="1">'Trial 4'!CQ44</f>
        <v>1057358.3691475738</v>
      </c>
      <c r="CR78" s="24">
        <f ca="1">'Trial 4'!CR44</f>
        <v>1067204.751154633</v>
      </c>
      <c r="CS78" s="24">
        <f ca="1">'Trial 4'!CS44</f>
        <v>1059984.1984854594</v>
      </c>
      <c r="CT78" s="24">
        <f ca="1">'Trial 4'!CT44</f>
        <v>1049112.5873493638</v>
      </c>
      <c r="CU78" s="24">
        <f ca="1">'Trial 4'!CU44</f>
        <v>1060254.7737282647</v>
      </c>
      <c r="CV78" s="24">
        <f ca="1">'Trial 4'!CV44</f>
        <v>1029388.9769249045</v>
      </c>
      <c r="CW78" s="24">
        <f ca="1">'Trial 4'!CW44</f>
        <v>1059330.915168982</v>
      </c>
      <c r="CX78" s="24">
        <f ca="1">'Trial 4'!CX44</f>
        <v>1010512.0360489729</v>
      </c>
      <c r="CY78" s="24">
        <f ca="1">'Trial 4'!CY44</f>
        <v>1080035.9330667392</v>
      </c>
      <c r="CZ78" s="24">
        <f ca="1">'Trial 4'!CZ44</f>
        <v>1016659.6962040402</v>
      </c>
      <c r="DA78" s="25">
        <f ca="1">SUM('Trial 4'!CO44:CZ44)</f>
        <v>12616798.020308942</v>
      </c>
      <c r="DB78" s="24">
        <f ca="1">'Trial 4'!DB44</f>
        <v>992175.08634572022</v>
      </c>
      <c r="DC78" s="24">
        <f ca="1">'Trial 4'!DC44</f>
        <v>1095748.4750233772</v>
      </c>
      <c r="DD78" s="24">
        <f ca="1">'Trial 4'!DD44</f>
        <v>1054525.8977426724</v>
      </c>
      <c r="DE78" s="24">
        <f ca="1">'Trial 4'!DE44</f>
        <v>1056385.0182237064</v>
      </c>
      <c r="DF78" s="24">
        <f ca="1">'Trial 4'!DF44</f>
        <v>982934.53487282177</v>
      </c>
      <c r="DG78" s="24">
        <f ca="1">'Trial 4'!DG44</f>
        <v>1025386.3469387427</v>
      </c>
      <c r="DH78" s="24">
        <f ca="1">'Trial 4'!DH44</f>
        <v>1038530.346856411</v>
      </c>
      <c r="DI78" s="24">
        <f ca="1">'Trial 4'!DI44</f>
        <v>1015297.228274613</v>
      </c>
      <c r="DJ78" s="24">
        <f ca="1">'Trial 4'!DJ44</f>
        <v>1028820.7369024307</v>
      </c>
      <c r="DK78" s="24">
        <f ca="1">'Trial 4'!DK44</f>
        <v>1003597.8731843213</v>
      </c>
      <c r="DL78" s="24">
        <f ca="1">'Trial 4'!DL44</f>
        <v>1034249.7016111612</v>
      </c>
      <c r="DM78" s="24">
        <f ca="1">'Trial 4'!DM44</f>
        <v>1061949.4537154285</v>
      </c>
      <c r="DN78" s="25">
        <f ca="1">SUM('Trial 4'!DB44:DM44)</f>
        <v>12389600.699691406</v>
      </c>
      <c r="DO78" s="24">
        <f ca="1">'Trial 4'!DO44</f>
        <v>1042418.9428638655</v>
      </c>
      <c r="DP78" s="24">
        <f ca="1">'Trial 4'!DP44</f>
        <v>1060754.7250224822</v>
      </c>
      <c r="DQ78" s="24">
        <f ca="1">'Trial 4'!DQ44</f>
        <v>1065326.1198305569</v>
      </c>
      <c r="DR78" s="24">
        <f ca="1">'Trial 4'!DR44</f>
        <v>998600.35230268061</v>
      </c>
      <c r="DS78" s="24">
        <f ca="1">'Trial 4'!DS44</f>
        <v>1025280.9629622016</v>
      </c>
      <c r="DT78" s="24">
        <f ca="1">'Trial 4'!DT44</f>
        <v>1018116.8129305587</v>
      </c>
      <c r="DU78" s="24">
        <f ca="1">'Trial 4'!DU44</f>
        <v>1008561.9012744093</v>
      </c>
      <c r="DV78" s="24">
        <f ca="1">'Trial 4'!DV44</f>
        <v>988300.28994888486</v>
      </c>
      <c r="DW78" s="24">
        <f ca="1">'Trial 4'!DW44</f>
        <v>991704.03477183264</v>
      </c>
      <c r="DX78" s="24">
        <f ca="1">'Trial 4'!DX44</f>
        <v>1015307.6522066273</v>
      </c>
      <c r="DY78" s="24">
        <f ca="1">'Trial 4'!DY44</f>
        <v>1008059.88922388</v>
      </c>
      <c r="DZ78" s="24">
        <f ca="1">'Trial 4'!DZ44</f>
        <v>961087.48417586216</v>
      </c>
      <c r="EA78" s="25">
        <f ca="1">SUM('Trial 4'!DO44:DZ44)</f>
        <v>12183519.167513842</v>
      </c>
      <c r="EB78" s="24">
        <f ca="1">'Trial 4'!EB44</f>
        <v>962272.19255300297</v>
      </c>
      <c r="EC78" s="24">
        <f ca="1">'Trial 4'!EC44</f>
        <v>1023301.9154570689</v>
      </c>
      <c r="ED78" s="24">
        <f ca="1">'Trial 4'!ED44</f>
        <v>1018548.5904503301</v>
      </c>
      <c r="EE78" s="24">
        <f ca="1">'Trial 4'!EE44</f>
        <v>1007838.7499222911</v>
      </c>
      <c r="EF78" s="24">
        <f ca="1">'Trial 4'!EF44</f>
        <v>981374.54394091421</v>
      </c>
      <c r="EG78" s="24">
        <f ca="1">'Trial 4'!EG44</f>
        <v>1065404.261496539</v>
      </c>
      <c r="EH78" s="24">
        <f ca="1">'Trial 4'!EH44</f>
        <v>1037247.1763711892</v>
      </c>
      <c r="EI78" s="24">
        <f ca="1">'Trial 4'!EI44</f>
        <v>1052582.75042683</v>
      </c>
      <c r="EJ78" s="24">
        <f ca="1">'Trial 4'!EJ44</f>
        <v>1038857.5184386892</v>
      </c>
      <c r="EK78" s="24">
        <f ca="1">'Trial 4'!EK44</f>
        <v>1042855.7694162283</v>
      </c>
      <c r="EL78" s="24">
        <f ca="1">'Trial 4'!EL44</f>
        <v>1041926.2801555044</v>
      </c>
      <c r="EM78" s="24">
        <f ca="1">'Trial 4'!EM44</f>
        <v>1023722.2682575706</v>
      </c>
      <c r="EN78" s="25">
        <f ca="1">SUM('Trial 4'!EB44:EM44)</f>
        <v>12295932.016886158</v>
      </c>
    </row>
    <row r="79" spans="1:144" ht="12.75" customHeight="1">
      <c r="A79" s="11" t="str">
        <f>Labels!B100</f>
        <v>Trial 05</v>
      </c>
      <c r="B79" s="24">
        <f ca="1">'Trial 5'!B44</f>
        <v>1212830.1780669494</v>
      </c>
      <c r="C79" s="24">
        <f ca="1">'Trial 5'!C44</f>
        <v>1147570.6931959693</v>
      </c>
      <c r="D79" s="24">
        <f ca="1">'Trial 5'!D44</f>
        <v>1199310.7545985745</v>
      </c>
      <c r="E79" s="24">
        <f ca="1">'Trial 5'!E44</f>
        <v>1149258.8625886019</v>
      </c>
      <c r="F79" s="24">
        <f ca="1">'Trial 5'!F44</f>
        <v>1165076.6419333925</v>
      </c>
      <c r="G79" s="24">
        <f ca="1">'Trial 5'!G44</f>
        <v>1148058.5774480416</v>
      </c>
      <c r="H79" s="24">
        <f ca="1">'Trial 5'!H44</f>
        <v>1158314.8624849452</v>
      </c>
      <c r="I79" s="24">
        <f ca="1">'Trial 5'!I44</f>
        <v>1141626.2678232125</v>
      </c>
      <c r="J79" s="24">
        <f ca="1">'Trial 5'!J44</f>
        <v>1142409.7864122619</v>
      </c>
      <c r="K79" s="24">
        <f ca="1">'Trial 5'!K44</f>
        <v>1215224.5301251016</v>
      </c>
      <c r="L79" s="24">
        <f ca="1">'Trial 5'!L44</f>
        <v>1163560.5330064464</v>
      </c>
      <c r="M79" s="24">
        <f ca="1">'Trial 5'!M44</f>
        <v>1162503.1865407701</v>
      </c>
      <c r="N79" s="25">
        <f ca="1">SUM('Trial 5'!B44:M44)</f>
        <v>14005744.874224266</v>
      </c>
      <c r="O79" s="24">
        <f ca="1">'Trial 5'!O44</f>
        <v>1131017.5472474888</v>
      </c>
      <c r="P79" s="24">
        <f ca="1">'Trial 5'!P44</f>
        <v>1185755.8536510139</v>
      </c>
      <c r="Q79" s="24">
        <f ca="1">'Trial 5'!Q44</f>
        <v>1148764.2019095751</v>
      </c>
      <c r="R79" s="24">
        <f ca="1">'Trial 5'!R44</f>
        <v>1146587.9065150088</v>
      </c>
      <c r="S79" s="24">
        <f ca="1">'Trial 5'!S44</f>
        <v>1164730.6983838952</v>
      </c>
      <c r="T79" s="24">
        <f ca="1">'Trial 5'!T44</f>
        <v>1153429.5982874434</v>
      </c>
      <c r="U79" s="24">
        <f ca="1">'Trial 5'!U44</f>
        <v>1122694.1534327597</v>
      </c>
      <c r="V79" s="24">
        <f ca="1">'Trial 5'!V44</f>
        <v>1156674.371011897</v>
      </c>
      <c r="W79" s="24">
        <f ca="1">'Trial 5'!W44</f>
        <v>1140101.0107690615</v>
      </c>
      <c r="X79" s="24">
        <f ca="1">'Trial 5'!X44</f>
        <v>1138519.1520257208</v>
      </c>
      <c r="Y79" s="24">
        <f ca="1">'Trial 5'!Y44</f>
        <v>1131264.1587948254</v>
      </c>
      <c r="Z79" s="24">
        <f ca="1">'Trial 5'!Z44</f>
        <v>1125994.1979162737</v>
      </c>
      <c r="AA79" s="25">
        <f ca="1">SUM('Trial 5'!O44:Z44)</f>
        <v>13745532.849944964</v>
      </c>
      <c r="AB79" s="24">
        <f ca="1">'Trial 5'!AB44</f>
        <v>1112052.9087281935</v>
      </c>
      <c r="AC79" s="24">
        <f ca="1">'Trial 5'!AC44</f>
        <v>1134878.4925507959</v>
      </c>
      <c r="AD79" s="24">
        <f ca="1">'Trial 5'!AD44</f>
        <v>1126769.8510298915</v>
      </c>
      <c r="AE79" s="24">
        <f ca="1">'Trial 5'!AE44</f>
        <v>1098710.9517898506</v>
      </c>
      <c r="AF79" s="24">
        <f ca="1">'Trial 5'!AF44</f>
        <v>1095417.5605819284</v>
      </c>
      <c r="AG79" s="24">
        <f ca="1">'Trial 5'!AG44</f>
        <v>1104101.7203950332</v>
      </c>
      <c r="AH79" s="24">
        <f ca="1">'Trial 5'!AH44</f>
        <v>1072997.0229243035</v>
      </c>
      <c r="AI79" s="24">
        <f ca="1">'Trial 5'!AI44</f>
        <v>1141021.8519881095</v>
      </c>
      <c r="AJ79" s="24">
        <f ca="1">'Trial 5'!AJ44</f>
        <v>1138665.3759943973</v>
      </c>
      <c r="AK79" s="24">
        <f ca="1">'Trial 5'!AK44</f>
        <v>1099371.6448696116</v>
      </c>
      <c r="AL79" s="24">
        <f ca="1">'Trial 5'!AL44</f>
        <v>1126733.755619992</v>
      </c>
      <c r="AM79" s="24">
        <f ca="1">'Trial 5'!AM44</f>
        <v>1152311.359002087</v>
      </c>
      <c r="AN79" s="25">
        <f ca="1">SUM('Trial 5'!AB44:AM44)</f>
        <v>13403032.495474193</v>
      </c>
      <c r="AO79" s="24">
        <f ca="1">'Trial 5'!AO44</f>
        <v>1093552.8499031614</v>
      </c>
      <c r="AP79" s="24">
        <f ca="1">'Trial 5'!AP44</f>
        <v>1093446.7912694137</v>
      </c>
      <c r="AQ79" s="24">
        <f ca="1">'Trial 5'!AQ44</f>
        <v>1079152.1973408551</v>
      </c>
      <c r="AR79" s="24">
        <f ca="1">'Trial 5'!AR44</f>
        <v>1112386.7039911235</v>
      </c>
      <c r="AS79" s="24">
        <f ca="1">'Trial 5'!AS44</f>
        <v>1166712.5941268345</v>
      </c>
      <c r="AT79" s="24">
        <f ca="1">'Trial 5'!AT44</f>
        <v>1054630.5348939593</v>
      </c>
      <c r="AU79" s="24">
        <f ca="1">'Trial 5'!AU44</f>
        <v>1099599.514177232</v>
      </c>
      <c r="AV79" s="24">
        <f ca="1">'Trial 5'!AV44</f>
        <v>1120574.4847942975</v>
      </c>
      <c r="AW79" s="24">
        <f ca="1">'Trial 5'!AW44</f>
        <v>1102407.9880610306</v>
      </c>
      <c r="AX79" s="24">
        <f ca="1">'Trial 5'!AX44</f>
        <v>1079504.9347869076</v>
      </c>
      <c r="AY79" s="24">
        <f ca="1">'Trial 5'!AY44</f>
        <v>1142108.3549208385</v>
      </c>
      <c r="AZ79" s="24">
        <f ca="1">'Trial 5'!AZ44</f>
        <v>1042683.9328500344</v>
      </c>
      <c r="BA79" s="25">
        <f ca="1">SUM('Trial 5'!AO44:AZ44)</f>
        <v>13186760.88111569</v>
      </c>
      <c r="BB79" s="24">
        <f ca="1">'Trial 5'!BB44</f>
        <v>1134548.3866553067</v>
      </c>
      <c r="BC79" s="24">
        <f ca="1">'Trial 5'!BC44</f>
        <v>1077512.586952026</v>
      </c>
      <c r="BD79" s="24">
        <f ca="1">'Trial 5'!BD44</f>
        <v>1089805.56536107</v>
      </c>
      <c r="BE79" s="24">
        <f ca="1">'Trial 5'!BE44</f>
        <v>1093550.3612595671</v>
      </c>
      <c r="BF79" s="24">
        <f ca="1">'Trial 5'!BF44</f>
        <v>1120657.595953319</v>
      </c>
      <c r="BG79" s="24">
        <f ca="1">'Trial 5'!BG44</f>
        <v>1060159.1035557592</v>
      </c>
      <c r="BH79" s="24">
        <f ca="1">'Trial 5'!BH44</f>
        <v>1139135.8914264408</v>
      </c>
      <c r="BI79" s="24">
        <f ca="1">'Trial 5'!BI44</f>
        <v>1113194.101641987</v>
      </c>
      <c r="BJ79" s="24">
        <f ca="1">'Trial 5'!BJ44</f>
        <v>1055379.5609543603</v>
      </c>
      <c r="BK79" s="24">
        <f ca="1">'Trial 5'!BK44</f>
        <v>1112981.4630893187</v>
      </c>
      <c r="BL79" s="24">
        <f ca="1">'Trial 5'!BL44</f>
        <v>1107718.483932534</v>
      </c>
      <c r="BM79" s="24">
        <f ca="1">'Trial 5'!BM44</f>
        <v>1102694.66302467</v>
      </c>
      <c r="BN79" s="25">
        <f ca="1">SUM('Trial 5'!BB44:BM44)</f>
        <v>13207337.763806358</v>
      </c>
      <c r="BO79" s="24">
        <f ca="1">'Trial 5'!BO44</f>
        <v>1041686.3720418272</v>
      </c>
      <c r="BP79" s="24">
        <f ca="1">'Trial 5'!BP44</f>
        <v>1053655.5261756142</v>
      </c>
      <c r="BQ79" s="24">
        <f ca="1">'Trial 5'!BQ44</f>
        <v>1115778.0913409221</v>
      </c>
      <c r="BR79" s="24">
        <f ca="1">'Trial 5'!BR44</f>
        <v>1081669.882121335</v>
      </c>
      <c r="BS79" s="24">
        <f ca="1">'Trial 5'!BS44</f>
        <v>1077749.6175966812</v>
      </c>
      <c r="BT79" s="24">
        <f ca="1">'Trial 5'!BT44</f>
        <v>1117010.951451025</v>
      </c>
      <c r="BU79" s="24">
        <f ca="1">'Trial 5'!BU44</f>
        <v>1078823.2717441141</v>
      </c>
      <c r="BV79" s="24">
        <f ca="1">'Trial 5'!BV44</f>
        <v>1119543.5037597297</v>
      </c>
      <c r="BW79" s="24">
        <f ca="1">'Trial 5'!BW44</f>
        <v>1073050.3382014886</v>
      </c>
      <c r="BX79" s="24">
        <f ca="1">'Trial 5'!BX44</f>
        <v>1057271.5342750859</v>
      </c>
      <c r="BY79" s="24">
        <f ca="1">'Trial 5'!BY44</f>
        <v>1029887.6058988576</v>
      </c>
      <c r="BZ79" s="24">
        <f ca="1">'Trial 5'!BZ44</f>
        <v>1051954.1760882342</v>
      </c>
      <c r="CA79" s="25">
        <f ca="1">SUM('Trial 5'!BO44:BZ44)</f>
        <v>12898080.870694917</v>
      </c>
      <c r="CB79" s="24">
        <f ca="1">'Trial 5'!CB44</f>
        <v>1043597.656399424</v>
      </c>
      <c r="CC79" s="24">
        <f ca="1">'Trial 5'!CC44</f>
        <v>1089563.6672487312</v>
      </c>
      <c r="CD79" s="24">
        <f ca="1">'Trial 5'!CD44</f>
        <v>1036294.6183263075</v>
      </c>
      <c r="CE79" s="24">
        <f ca="1">'Trial 5'!CE44</f>
        <v>1112557.8605445614</v>
      </c>
      <c r="CF79" s="24">
        <f ca="1">'Trial 5'!CF44</f>
        <v>1059527.1157647916</v>
      </c>
      <c r="CG79" s="24">
        <f ca="1">'Trial 5'!CG44</f>
        <v>1071189.7044120634</v>
      </c>
      <c r="CH79" s="24">
        <f ca="1">'Trial 5'!CH44</f>
        <v>1103315.1788695534</v>
      </c>
      <c r="CI79" s="24">
        <f ca="1">'Trial 5'!CI44</f>
        <v>1036233.1325758778</v>
      </c>
      <c r="CJ79" s="24">
        <f ca="1">'Trial 5'!CJ44</f>
        <v>1089940.7309288706</v>
      </c>
      <c r="CK79" s="24">
        <f ca="1">'Trial 5'!CK44</f>
        <v>1085734.1255352558</v>
      </c>
      <c r="CL79" s="24">
        <f ca="1">'Trial 5'!CL44</f>
        <v>1055300.8350831473</v>
      </c>
      <c r="CM79" s="24">
        <f ca="1">'Trial 5'!CM44</f>
        <v>1023472.7838487551</v>
      </c>
      <c r="CN79" s="25">
        <f ca="1">SUM('Trial 5'!CB44:CM44)</f>
        <v>12806727.409537338</v>
      </c>
      <c r="CO79" s="24">
        <f ca="1">'Trial 5'!CO44</f>
        <v>1013585.7498656866</v>
      </c>
      <c r="CP79" s="24">
        <f ca="1">'Trial 5'!CP44</f>
        <v>1073661.0296474842</v>
      </c>
      <c r="CQ79" s="24">
        <f ca="1">'Trial 5'!CQ44</f>
        <v>1014421.4106690971</v>
      </c>
      <c r="CR79" s="24">
        <f ca="1">'Trial 5'!CR44</f>
        <v>1045523.3939740963</v>
      </c>
      <c r="CS79" s="24">
        <f ca="1">'Trial 5'!CS44</f>
        <v>1037093.2008116938</v>
      </c>
      <c r="CT79" s="24">
        <f ca="1">'Trial 5'!CT44</f>
        <v>1039662.4122981402</v>
      </c>
      <c r="CU79" s="24">
        <f ca="1">'Trial 5'!CU44</f>
        <v>1087171.0492958224</v>
      </c>
      <c r="CV79" s="24">
        <f ca="1">'Trial 5'!CV44</f>
        <v>1095262.8232965926</v>
      </c>
      <c r="CW79" s="24">
        <f ca="1">'Trial 5'!CW44</f>
        <v>1071952.3345868508</v>
      </c>
      <c r="CX79" s="24">
        <f ca="1">'Trial 5'!CX44</f>
        <v>1071687.2798109145</v>
      </c>
      <c r="CY79" s="24">
        <f ca="1">'Trial 5'!CY44</f>
        <v>1061894.6053536099</v>
      </c>
      <c r="CZ79" s="24">
        <f ca="1">'Trial 5'!CZ44</f>
        <v>1044882.8397554416</v>
      </c>
      <c r="DA79" s="25">
        <f ca="1">SUM('Trial 5'!CO44:CZ44)</f>
        <v>12656798.129365431</v>
      </c>
      <c r="DB79" s="24">
        <f ca="1">'Trial 5'!DB44</f>
        <v>995303.73825363407</v>
      </c>
      <c r="DC79" s="24">
        <f ca="1">'Trial 5'!DC44</f>
        <v>1034860.6067738901</v>
      </c>
      <c r="DD79" s="24">
        <f ca="1">'Trial 5'!DD44</f>
        <v>1074720.4548323289</v>
      </c>
      <c r="DE79" s="24">
        <f ca="1">'Trial 5'!DE44</f>
        <v>1028319.0793332218</v>
      </c>
      <c r="DF79" s="24">
        <f ca="1">'Trial 5'!DF44</f>
        <v>996918.73455967742</v>
      </c>
      <c r="DG79" s="24">
        <f ca="1">'Trial 5'!DG44</f>
        <v>1022761.1792714932</v>
      </c>
      <c r="DH79" s="24">
        <f ca="1">'Trial 5'!DH44</f>
        <v>1081990.1535000135</v>
      </c>
      <c r="DI79" s="24">
        <f ca="1">'Trial 5'!DI44</f>
        <v>1021667.7738440306</v>
      </c>
      <c r="DJ79" s="24">
        <f ca="1">'Trial 5'!DJ44</f>
        <v>1046694.9529015383</v>
      </c>
      <c r="DK79" s="24">
        <f ca="1">'Trial 5'!DK44</f>
        <v>1032574.9404207426</v>
      </c>
      <c r="DL79" s="24">
        <f ca="1">'Trial 5'!DL44</f>
        <v>1033787.9130649221</v>
      </c>
      <c r="DM79" s="24">
        <f ca="1">'Trial 5'!DM44</f>
        <v>1025829.9315799087</v>
      </c>
      <c r="DN79" s="25">
        <f ca="1">SUM('Trial 5'!DB44:DM44)</f>
        <v>12395429.4583354</v>
      </c>
      <c r="DO79" s="24">
        <f ca="1">'Trial 5'!DO44</f>
        <v>1029674.4434565017</v>
      </c>
      <c r="DP79" s="24">
        <f ca="1">'Trial 5'!DP44</f>
        <v>982983.62746302306</v>
      </c>
      <c r="DQ79" s="24">
        <f ca="1">'Trial 5'!DQ44</f>
        <v>1063875.3035403851</v>
      </c>
      <c r="DR79" s="24">
        <f ca="1">'Trial 5'!DR44</f>
        <v>1026887.0005929177</v>
      </c>
      <c r="DS79" s="24">
        <f ca="1">'Trial 5'!DS44</f>
        <v>1075463.2198713704</v>
      </c>
      <c r="DT79" s="24">
        <f ca="1">'Trial 5'!DT44</f>
        <v>978360.93372563866</v>
      </c>
      <c r="DU79" s="24">
        <f ca="1">'Trial 5'!DU44</f>
        <v>985388.9428407324</v>
      </c>
      <c r="DV79" s="24">
        <f ca="1">'Trial 5'!DV44</f>
        <v>1051829.1137901058</v>
      </c>
      <c r="DW79" s="24">
        <f ca="1">'Trial 5'!DW44</f>
        <v>1055294.8896791451</v>
      </c>
      <c r="DX79" s="24">
        <f ca="1">'Trial 5'!DX44</f>
        <v>1033112.7999839096</v>
      </c>
      <c r="DY79" s="24">
        <f ca="1">'Trial 5'!DY44</f>
        <v>1039114.5356858089</v>
      </c>
      <c r="DZ79" s="24">
        <f ca="1">'Trial 5'!DZ44</f>
        <v>1005509.908738439</v>
      </c>
      <c r="EA79" s="25">
        <f ca="1">SUM('Trial 5'!DO44:DZ44)</f>
        <v>12327494.719367977</v>
      </c>
      <c r="EB79" s="24">
        <f ca="1">'Trial 5'!EB44</f>
        <v>1065607.9415284002</v>
      </c>
      <c r="EC79" s="24">
        <f ca="1">'Trial 5'!EC44</f>
        <v>1047555.124259153</v>
      </c>
      <c r="ED79" s="24">
        <f ca="1">'Trial 5'!ED44</f>
        <v>998375.97864945629</v>
      </c>
      <c r="EE79" s="24">
        <f ca="1">'Trial 5'!EE44</f>
        <v>1002688.204175257</v>
      </c>
      <c r="EF79" s="24">
        <f ca="1">'Trial 5'!EF44</f>
        <v>1035172.0940613819</v>
      </c>
      <c r="EG79" s="24">
        <f ca="1">'Trial 5'!EG44</f>
        <v>971529.08299997926</v>
      </c>
      <c r="EH79" s="24">
        <f ca="1">'Trial 5'!EH44</f>
        <v>1058894.0949388733</v>
      </c>
      <c r="EI79" s="24">
        <f ca="1">'Trial 5'!EI44</f>
        <v>1009638.5842154894</v>
      </c>
      <c r="EJ79" s="24">
        <f ca="1">'Trial 5'!EJ44</f>
        <v>1038975.5785368892</v>
      </c>
      <c r="EK79" s="24">
        <f ca="1">'Trial 5'!EK44</f>
        <v>1019599.502457578</v>
      </c>
      <c r="EL79" s="24">
        <f ca="1">'Trial 5'!EL44</f>
        <v>1009106.6124369031</v>
      </c>
      <c r="EM79" s="24">
        <f ca="1">'Trial 5'!EM44</f>
        <v>1032497.2773810501</v>
      </c>
      <c r="EN79" s="25">
        <f ca="1">SUM('Trial 5'!EB44:EM44)</f>
        <v>12289640.07564041</v>
      </c>
    </row>
    <row r="80" spans="1:144" ht="12.75" customHeight="1">
      <c r="A80" s="11" t="str">
        <f>Labels!B101</f>
        <v>Trial 06</v>
      </c>
      <c r="B80" s="24">
        <f ca="1">'Trial 6'!B44</f>
        <v>1139480.855872497</v>
      </c>
      <c r="C80" s="24">
        <f ca="1">'Trial 6'!C44</f>
        <v>1197696.0410296554</v>
      </c>
      <c r="D80" s="24">
        <f ca="1">'Trial 6'!D44</f>
        <v>1128045.9244403357</v>
      </c>
      <c r="E80" s="24">
        <f ca="1">'Trial 6'!E44</f>
        <v>1173583.2804822966</v>
      </c>
      <c r="F80" s="24">
        <f ca="1">'Trial 6'!F44</f>
        <v>1132708.1830758795</v>
      </c>
      <c r="G80" s="24">
        <f ca="1">'Trial 6'!G44</f>
        <v>1110239.4559018735</v>
      </c>
      <c r="H80" s="24">
        <f ca="1">'Trial 6'!H44</f>
        <v>1130069.7785659654</v>
      </c>
      <c r="I80" s="24">
        <f ca="1">'Trial 6'!I44</f>
        <v>1208229.960146771</v>
      </c>
      <c r="J80" s="24">
        <f ca="1">'Trial 6'!J44</f>
        <v>1170422.0943528649</v>
      </c>
      <c r="K80" s="24">
        <f ca="1">'Trial 6'!K44</f>
        <v>1182384.0683772499</v>
      </c>
      <c r="L80" s="24">
        <f ca="1">'Trial 6'!L44</f>
        <v>1162807.1319210897</v>
      </c>
      <c r="M80" s="24">
        <f ca="1">'Trial 6'!M44</f>
        <v>1132553.9533676263</v>
      </c>
      <c r="N80" s="25">
        <f ca="1">SUM('Trial 6'!B44:M44)</f>
        <v>13868220.727534106</v>
      </c>
      <c r="O80" s="24">
        <f ca="1">'Trial 6'!O44</f>
        <v>1183789.3794227897</v>
      </c>
      <c r="P80" s="24">
        <f ca="1">'Trial 6'!P44</f>
        <v>1114032.2063423838</v>
      </c>
      <c r="Q80" s="24">
        <f ca="1">'Trial 6'!Q44</f>
        <v>1138471.3320363727</v>
      </c>
      <c r="R80" s="24">
        <f ca="1">'Trial 6'!R44</f>
        <v>1147029.0828625311</v>
      </c>
      <c r="S80" s="24">
        <f ca="1">'Trial 6'!S44</f>
        <v>1110349.8106454054</v>
      </c>
      <c r="T80" s="24">
        <f ca="1">'Trial 6'!T44</f>
        <v>1163762.3953931243</v>
      </c>
      <c r="U80" s="24">
        <f ca="1">'Trial 6'!U44</f>
        <v>1157667.3394998407</v>
      </c>
      <c r="V80" s="24">
        <f ca="1">'Trial 6'!V44</f>
        <v>1105804.5977291204</v>
      </c>
      <c r="W80" s="24">
        <f ca="1">'Trial 6'!W44</f>
        <v>1091734.0283503355</v>
      </c>
      <c r="X80" s="24">
        <f ca="1">'Trial 6'!X44</f>
        <v>1138306.3194369646</v>
      </c>
      <c r="Y80" s="24">
        <f ca="1">'Trial 6'!Y44</f>
        <v>1128736.89766155</v>
      </c>
      <c r="Z80" s="24">
        <f ca="1">'Trial 6'!Z44</f>
        <v>1143091.634539031</v>
      </c>
      <c r="AA80" s="25">
        <f ca="1">SUM('Trial 6'!O44:Z44)</f>
        <v>13622775.023919446</v>
      </c>
      <c r="AB80" s="24">
        <f ca="1">'Trial 6'!AB44</f>
        <v>1123307.5631308185</v>
      </c>
      <c r="AC80" s="24">
        <f ca="1">'Trial 6'!AC44</f>
        <v>1083907.1758075592</v>
      </c>
      <c r="AD80" s="24">
        <f ca="1">'Trial 6'!AD44</f>
        <v>1125829.2551460366</v>
      </c>
      <c r="AE80" s="24">
        <f ca="1">'Trial 6'!AE44</f>
        <v>1112442.3515674295</v>
      </c>
      <c r="AF80" s="24">
        <f ca="1">'Trial 6'!AF44</f>
        <v>1096249.8381646101</v>
      </c>
      <c r="AG80" s="24">
        <f ca="1">'Trial 6'!AG44</f>
        <v>1185041.5606189503</v>
      </c>
      <c r="AH80" s="24">
        <f ca="1">'Trial 6'!AH44</f>
        <v>1105642.085713078</v>
      </c>
      <c r="AI80" s="24">
        <f ca="1">'Trial 6'!AI44</f>
        <v>1107582.606590711</v>
      </c>
      <c r="AJ80" s="24">
        <f ca="1">'Trial 6'!AJ44</f>
        <v>1132463.3380793163</v>
      </c>
      <c r="AK80" s="24">
        <f ca="1">'Trial 6'!AK44</f>
        <v>1158286.6914811169</v>
      </c>
      <c r="AL80" s="24">
        <f ca="1">'Trial 6'!AL44</f>
        <v>1101124.0469585205</v>
      </c>
      <c r="AM80" s="24">
        <f ca="1">'Trial 6'!AM44</f>
        <v>1102780.2122338735</v>
      </c>
      <c r="AN80" s="25">
        <f ca="1">SUM('Trial 6'!AB44:AM44)</f>
        <v>13434656.725492021</v>
      </c>
      <c r="AO80" s="24">
        <f ca="1">'Trial 6'!AO44</f>
        <v>1167394.653635419</v>
      </c>
      <c r="AP80" s="24">
        <f ca="1">'Trial 6'!AP44</f>
        <v>1097703.7490432237</v>
      </c>
      <c r="AQ80" s="24">
        <f ca="1">'Trial 6'!AQ44</f>
        <v>1097041.1114728746</v>
      </c>
      <c r="AR80" s="24">
        <f ca="1">'Trial 6'!AR44</f>
        <v>1106082.1723954107</v>
      </c>
      <c r="AS80" s="24">
        <f ca="1">'Trial 6'!AS44</f>
        <v>1069296.6520738713</v>
      </c>
      <c r="AT80" s="24">
        <f ca="1">'Trial 6'!AT44</f>
        <v>1087524.3331075739</v>
      </c>
      <c r="AU80" s="24">
        <f ca="1">'Trial 6'!AU44</f>
        <v>1048495.2334902022</v>
      </c>
      <c r="AV80" s="24">
        <f ca="1">'Trial 6'!AV44</f>
        <v>1103940.8338685548</v>
      </c>
      <c r="AW80" s="24">
        <f ca="1">'Trial 6'!AW44</f>
        <v>1063627.0221726689</v>
      </c>
      <c r="AX80" s="24">
        <f ca="1">'Trial 6'!AX44</f>
        <v>1087443.512226477</v>
      </c>
      <c r="AY80" s="24">
        <f ca="1">'Trial 6'!AY44</f>
        <v>1071532.4988803605</v>
      </c>
      <c r="AZ80" s="24">
        <f ca="1">'Trial 6'!AZ44</f>
        <v>1149237.0179507313</v>
      </c>
      <c r="BA80" s="25">
        <f ca="1">SUM('Trial 6'!AO44:AZ44)</f>
        <v>13149318.790317368</v>
      </c>
      <c r="BB80" s="24">
        <f ca="1">'Trial 6'!BB44</f>
        <v>1112354.9476431652</v>
      </c>
      <c r="BC80" s="24">
        <f ca="1">'Trial 6'!BC44</f>
        <v>1119908.5322414443</v>
      </c>
      <c r="BD80" s="24">
        <f ca="1">'Trial 6'!BD44</f>
        <v>1048149.6635213819</v>
      </c>
      <c r="BE80" s="24">
        <f ca="1">'Trial 6'!BE44</f>
        <v>1139984.1605364152</v>
      </c>
      <c r="BF80" s="24">
        <f ca="1">'Trial 6'!BF44</f>
        <v>1074340.6948339567</v>
      </c>
      <c r="BG80" s="24">
        <f ca="1">'Trial 6'!BG44</f>
        <v>1087126.2113142011</v>
      </c>
      <c r="BH80" s="24">
        <f ca="1">'Trial 6'!BH44</f>
        <v>1100829.0141491494</v>
      </c>
      <c r="BI80" s="24">
        <f ca="1">'Trial 6'!BI44</f>
        <v>1101966.6926111272</v>
      </c>
      <c r="BJ80" s="24">
        <f ca="1">'Trial 6'!BJ44</f>
        <v>1102984.5076228175</v>
      </c>
      <c r="BK80" s="24">
        <f ca="1">'Trial 6'!BK44</f>
        <v>1057363.7489716006</v>
      </c>
      <c r="BL80" s="24">
        <f ca="1">'Trial 6'!BL44</f>
        <v>1055644.9735701706</v>
      </c>
      <c r="BM80" s="24">
        <f ca="1">'Trial 6'!BM44</f>
        <v>1045544.1106812566</v>
      </c>
      <c r="BN80" s="25">
        <f ca="1">SUM('Trial 6'!BB44:BM44)</f>
        <v>13046197.257696686</v>
      </c>
      <c r="BO80" s="24">
        <f ca="1">'Trial 6'!BO44</f>
        <v>1078567.8161755274</v>
      </c>
      <c r="BP80" s="24">
        <f ca="1">'Trial 6'!BP44</f>
        <v>1052831.1772854473</v>
      </c>
      <c r="BQ80" s="24">
        <f ca="1">'Trial 6'!BQ44</f>
        <v>1127185.069078322</v>
      </c>
      <c r="BR80" s="24">
        <f ca="1">'Trial 6'!BR44</f>
        <v>1117253.4679612459</v>
      </c>
      <c r="BS80" s="24">
        <f ca="1">'Trial 6'!BS44</f>
        <v>1055985.5789985687</v>
      </c>
      <c r="BT80" s="24">
        <f ca="1">'Trial 6'!BT44</f>
        <v>1078382.752520327</v>
      </c>
      <c r="BU80" s="24">
        <f ca="1">'Trial 6'!BU44</f>
        <v>1108090.6785516464</v>
      </c>
      <c r="BV80" s="24">
        <f ca="1">'Trial 6'!BV44</f>
        <v>1082517.4038712347</v>
      </c>
      <c r="BW80" s="24">
        <f ca="1">'Trial 6'!BW44</f>
        <v>1064844.0723394109</v>
      </c>
      <c r="BX80" s="24">
        <f ca="1">'Trial 6'!BX44</f>
        <v>1072800.4595414917</v>
      </c>
      <c r="BY80" s="24">
        <f ca="1">'Trial 6'!BY44</f>
        <v>1072097.1739995307</v>
      </c>
      <c r="BZ80" s="24">
        <f ca="1">'Trial 6'!BZ44</f>
        <v>1010420.2531250261</v>
      </c>
      <c r="CA80" s="25">
        <f ca="1">SUM('Trial 6'!BO44:BZ44)</f>
        <v>12920975.903447779</v>
      </c>
      <c r="CB80" s="24">
        <f ca="1">'Trial 6'!CB44</f>
        <v>1071114.9752038503</v>
      </c>
      <c r="CC80" s="24">
        <f ca="1">'Trial 6'!CC44</f>
        <v>1114601.0611384073</v>
      </c>
      <c r="CD80" s="24">
        <f ca="1">'Trial 6'!CD44</f>
        <v>1076412.2090334515</v>
      </c>
      <c r="CE80" s="24">
        <f ca="1">'Trial 6'!CE44</f>
        <v>1064352.3896610972</v>
      </c>
      <c r="CF80" s="24">
        <f ca="1">'Trial 6'!CF44</f>
        <v>1086442.5400155459</v>
      </c>
      <c r="CG80" s="24">
        <f ca="1">'Trial 6'!CG44</f>
        <v>1076765.7726192719</v>
      </c>
      <c r="CH80" s="24">
        <f ca="1">'Trial 6'!CH44</f>
        <v>1099886.0265209551</v>
      </c>
      <c r="CI80" s="24">
        <f ca="1">'Trial 6'!CI44</f>
        <v>1002453.2513138984</v>
      </c>
      <c r="CJ80" s="24">
        <f ca="1">'Trial 6'!CJ44</f>
        <v>1035342.5271012831</v>
      </c>
      <c r="CK80" s="24">
        <f ca="1">'Trial 6'!CK44</f>
        <v>1018306.7155051046</v>
      </c>
      <c r="CL80" s="24">
        <f ca="1">'Trial 6'!CL44</f>
        <v>1043112.0866374905</v>
      </c>
      <c r="CM80" s="24">
        <f ca="1">'Trial 6'!CM44</f>
        <v>1044434.2381874513</v>
      </c>
      <c r="CN80" s="25">
        <f ca="1">SUM('Trial 6'!CB44:CM44)</f>
        <v>12733223.792937808</v>
      </c>
      <c r="CO80" s="24">
        <f ca="1">'Trial 6'!CO44</f>
        <v>1063798.9772127653</v>
      </c>
      <c r="CP80" s="24">
        <f ca="1">'Trial 6'!CP44</f>
        <v>1103286.8309908579</v>
      </c>
      <c r="CQ80" s="24">
        <f ca="1">'Trial 6'!CQ44</f>
        <v>1039910.4710077441</v>
      </c>
      <c r="CR80" s="24">
        <f ca="1">'Trial 6'!CR44</f>
        <v>1039686.0203601837</v>
      </c>
      <c r="CS80" s="24">
        <f ca="1">'Trial 6'!CS44</f>
        <v>1095068.0919383636</v>
      </c>
      <c r="CT80" s="24">
        <f ca="1">'Trial 6'!CT44</f>
        <v>1028063.6465964467</v>
      </c>
      <c r="CU80" s="24">
        <f ca="1">'Trial 6'!CU44</f>
        <v>1014532.2994884457</v>
      </c>
      <c r="CV80" s="24">
        <f ca="1">'Trial 6'!CV44</f>
        <v>1026244.2399496619</v>
      </c>
      <c r="CW80" s="24">
        <f ca="1">'Trial 6'!CW44</f>
        <v>1056857.4421025761</v>
      </c>
      <c r="CX80" s="24">
        <f ca="1">'Trial 6'!CX44</f>
        <v>1041815.528147511</v>
      </c>
      <c r="CY80" s="24">
        <f ca="1">'Trial 6'!CY44</f>
        <v>992245.32860707305</v>
      </c>
      <c r="CZ80" s="24">
        <f ca="1">'Trial 6'!CZ44</f>
        <v>1045618.6825182304</v>
      </c>
      <c r="DA80" s="25">
        <f ca="1">SUM('Trial 6'!CO44:CZ44)</f>
        <v>12547127.55891986</v>
      </c>
      <c r="DB80" s="24">
        <f ca="1">'Trial 6'!DB44</f>
        <v>1041608.5851219102</v>
      </c>
      <c r="DC80" s="24">
        <f ca="1">'Trial 6'!DC44</f>
        <v>1057096.0176866979</v>
      </c>
      <c r="DD80" s="24">
        <f ca="1">'Trial 6'!DD44</f>
        <v>1040012.4013530029</v>
      </c>
      <c r="DE80" s="24">
        <f ca="1">'Trial 6'!DE44</f>
        <v>1053714.3074094118</v>
      </c>
      <c r="DF80" s="24">
        <f ca="1">'Trial 6'!DF44</f>
        <v>1071172.3958599037</v>
      </c>
      <c r="DG80" s="24">
        <f ca="1">'Trial 6'!DG44</f>
        <v>1003979.5079309279</v>
      </c>
      <c r="DH80" s="24">
        <f ca="1">'Trial 6'!DH44</f>
        <v>1019416.6014955955</v>
      </c>
      <c r="DI80" s="24">
        <f ca="1">'Trial 6'!DI44</f>
        <v>1055357.1067356789</v>
      </c>
      <c r="DJ80" s="24">
        <f ca="1">'Trial 6'!DJ44</f>
        <v>1025660.7590243781</v>
      </c>
      <c r="DK80" s="24">
        <f ca="1">'Trial 6'!DK44</f>
        <v>1093168.7690172086</v>
      </c>
      <c r="DL80" s="24">
        <f ca="1">'Trial 6'!DL44</f>
        <v>1037457.8507233039</v>
      </c>
      <c r="DM80" s="24">
        <f ca="1">'Trial 6'!DM44</f>
        <v>1025127.5021724456</v>
      </c>
      <c r="DN80" s="25">
        <f ca="1">SUM('Trial 6'!DB44:DM44)</f>
        <v>12523771.804530466</v>
      </c>
      <c r="DO80" s="24">
        <f ca="1">'Trial 6'!DO44</f>
        <v>1003954.4407070952</v>
      </c>
      <c r="DP80" s="24">
        <f ca="1">'Trial 6'!DP44</f>
        <v>1031357.15268406</v>
      </c>
      <c r="DQ80" s="24">
        <f ca="1">'Trial 6'!DQ44</f>
        <v>965450.10225096543</v>
      </c>
      <c r="DR80" s="24">
        <f ca="1">'Trial 6'!DR44</f>
        <v>1013226.7504599184</v>
      </c>
      <c r="DS80" s="24">
        <f ca="1">'Trial 6'!DS44</f>
        <v>1008007.7628904481</v>
      </c>
      <c r="DT80" s="24">
        <f ca="1">'Trial 6'!DT44</f>
        <v>996192.47479890368</v>
      </c>
      <c r="DU80" s="24">
        <f ca="1">'Trial 6'!DU44</f>
        <v>965126.788349721</v>
      </c>
      <c r="DV80" s="24">
        <f ca="1">'Trial 6'!DV44</f>
        <v>1013361.4985889293</v>
      </c>
      <c r="DW80" s="24">
        <f ca="1">'Trial 6'!DW44</f>
        <v>977667.06481844024</v>
      </c>
      <c r="DX80" s="24">
        <f ca="1">'Trial 6'!DX44</f>
        <v>991472.03271661128</v>
      </c>
      <c r="DY80" s="24">
        <f ca="1">'Trial 6'!DY44</f>
        <v>1068175.6859846548</v>
      </c>
      <c r="DZ80" s="24">
        <f ca="1">'Trial 6'!DZ44</f>
        <v>1001732.2347760344</v>
      </c>
      <c r="EA80" s="25">
        <f ca="1">SUM('Trial 6'!DO44:DZ44)</f>
        <v>12035723.989025781</v>
      </c>
      <c r="EB80" s="24">
        <f ca="1">'Trial 6'!EB44</f>
        <v>1023792.9491078459</v>
      </c>
      <c r="EC80" s="24">
        <f ca="1">'Trial 6'!EC44</f>
        <v>1000939.4162572804</v>
      </c>
      <c r="ED80" s="24">
        <f ca="1">'Trial 6'!ED44</f>
        <v>1023842.8504670687</v>
      </c>
      <c r="EE80" s="24">
        <f ca="1">'Trial 6'!EE44</f>
        <v>1050302.0702981576</v>
      </c>
      <c r="EF80" s="24">
        <f ca="1">'Trial 6'!EF44</f>
        <v>1028283.0533385254</v>
      </c>
      <c r="EG80" s="24">
        <f ca="1">'Trial 6'!EG44</f>
        <v>987373.10724980757</v>
      </c>
      <c r="EH80" s="24">
        <f ca="1">'Trial 6'!EH44</f>
        <v>1041667.8613969788</v>
      </c>
      <c r="EI80" s="24">
        <f ca="1">'Trial 6'!EI44</f>
        <v>1050636.8570185732</v>
      </c>
      <c r="EJ80" s="24">
        <f ca="1">'Trial 6'!EJ44</f>
        <v>1006510.4010339283</v>
      </c>
      <c r="EK80" s="24">
        <f ca="1">'Trial 6'!EK44</f>
        <v>999546.58238128247</v>
      </c>
      <c r="EL80" s="24">
        <f ca="1">'Trial 6'!EL44</f>
        <v>1052435.6337367732</v>
      </c>
      <c r="EM80" s="24">
        <f ca="1">'Trial 6'!EM44</f>
        <v>984022.34894079657</v>
      </c>
      <c r="EN80" s="25">
        <f ca="1">SUM('Trial 6'!EB44:EM44)</f>
        <v>12249353.131227016</v>
      </c>
    </row>
    <row r="81" spans="1:144" ht="12.75" customHeight="1">
      <c r="A81" s="11" t="str">
        <f>Labels!B102</f>
        <v>Trial 07</v>
      </c>
      <c r="B81" s="24">
        <f ca="1">'Trial 7'!B44</f>
        <v>1203104.0436629667</v>
      </c>
      <c r="C81" s="24">
        <f ca="1">'Trial 7'!C44</f>
        <v>1172900.7980132562</v>
      </c>
      <c r="D81" s="24">
        <f ca="1">'Trial 7'!D44</f>
        <v>1128088.5585637102</v>
      </c>
      <c r="E81" s="24">
        <f ca="1">'Trial 7'!E44</f>
        <v>1107705.2681814653</v>
      </c>
      <c r="F81" s="24">
        <f ca="1">'Trial 7'!F44</f>
        <v>1158551.5507007667</v>
      </c>
      <c r="G81" s="24">
        <f ca="1">'Trial 7'!G44</f>
        <v>1197716.4739898266</v>
      </c>
      <c r="H81" s="24">
        <f ca="1">'Trial 7'!H44</f>
        <v>1170234.267053525</v>
      </c>
      <c r="I81" s="24">
        <f ca="1">'Trial 7'!I44</f>
        <v>1171703.3795918012</v>
      </c>
      <c r="J81" s="24">
        <f ca="1">'Trial 7'!J44</f>
        <v>1137717.9783745736</v>
      </c>
      <c r="K81" s="24">
        <f ca="1">'Trial 7'!K44</f>
        <v>1195274.262913679</v>
      </c>
      <c r="L81" s="24">
        <f ca="1">'Trial 7'!L44</f>
        <v>1177944.6313297048</v>
      </c>
      <c r="M81" s="24">
        <f ca="1">'Trial 7'!M44</f>
        <v>1162906.0049050476</v>
      </c>
      <c r="N81" s="25">
        <f ca="1">SUM('Trial 7'!B44:M44)</f>
        <v>13983847.217280325</v>
      </c>
      <c r="O81" s="24">
        <f ca="1">'Trial 7'!O44</f>
        <v>1167566.2022869359</v>
      </c>
      <c r="P81" s="24">
        <f ca="1">'Trial 7'!P44</f>
        <v>1153492.1767589529</v>
      </c>
      <c r="Q81" s="24">
        <f ca="1">'Trial 7'!Q44</f>
        <v>1210342.663077675</v>
      </c>
      <c r="R81" s="24">
        <f ca="1">'Trial 7'!R44</f>
        <v>1208800.3502923942</v>
      </c>
      <c r="S81" s="24">
        <f ca="1">'Trial 7'!S44</f>
        <v>1147439.3226766675</v>
      </c>
      <c r="T81" s="24">
        <f ca="1">'Trial 7'!T44</f>
        <v>1172951.4267620998</v>
      </c>
      <c r="U81" s="24">
        <f ca="1">'Trial 7'!U44</f>
        <v>1158538.4030085008</v>
      </c>
      <c r="V81" s="24">
        <f ca="1">'Trial 7'!V44</f>
        <v>1135930.6150445745</v>
      </c>
      <c r="W81" s="24">
        <f ca="1">'Trial 7'!W44</f>
        <v>1185617.1820633928</v>
      </c>
      <c r="X81" s="24">
        <f ca="1">'Trial 7'!X44</f>
        <v>1108838.6030934539</v>
      </c>
      <c r="Y81" s="24">
        <f ca="1">'Trial 7'!Y44</f>
        <v>1144514.2151403627</v>
      </c>
      <c r="Z81" s="24">
        <f ca="1">'Trial 7'!Z44</f>
        <v>1137260.4483138137</v>
      </c>
      <c r="AA81" s="25">
        <f ca="1">SUM('Trial 7'!O44:Z44)</f>
        <v>13931291.608518826</v>
      </c>
      <c r="AB81" s="24">
        <f ca="1">'Trial 7'!AB44</f>
        <v>1152683.4464780162</v>
      </c>
      <c r="AC81" s="24">
        <f ca="1">'Trial 7'!AC44</f>
        <v>1136274.3195792793</v>
      </c>
      <c r="AD81" s="24">
        <f ca="1">'Trial 7'!AD44</f>
        <v>1155260.0036428594</v>
      </c>
      <c r="AE81" s="24">
        <f ca="1">'Trial 7'!AE44</f>
        <v>1110483.6683380979</v>
      </c>
      <c r="AF81" s="24">
        <f ca="1">'Trial 7'!AF44</f>
        <v>1132780.019004713</v>
      </c>
      <c r="AG81" s="24">
        <f ca="1">'Trial 7'!AG44</f>
        <v>1117426.6019644937</v>
      </c>
      <c r="AH81" s="24">
        <f ca="1">'Trial 7'!AH44</f>
        <v>1161817.4436294101</v>
      </c>
      <c r="AI81" s="24">
        <f ca="1">'Trial 7'!AI44</f>
        <v>1125659.8783564793</v>
      </c>
      <c r="AJ81" s="24">
        <f ca="1">'Trial 7'!AJ44</f>
        <v>1161895.034293059</v>
      </c>
      <c r="AK81" s="24">
        <f ca="1">'Trial 7'!AK44</f>
        <v>1165152.2103868681</v>
      </c>
      <c r="AL81" s="24">
        <f ca="1">'Trial 7'!AL44</f>
        <v>1090470.4042387819</v>
      </c>
      <c r="AM81" s="24">
        <f ca="1">'Trial 7'!AM44</f>
        <v>1108555.7364759003</v>
      </c>
      <c r="AN81" s="25">
        <f ca="1">SUM('Trial 7'!AB44:AM44)</f>
        <v>13618458.766387958</v>
      </c>
      <c r="AO81" s="24">
        <f ca="1">'Trial 7'!AO44</f>
        <v>1124637.932582122</v>
      </c>
      <c r="AP81" s="24">
        <f ca="1">'Trial 7'!AP44</f>
        <v>1148187.1830542649</v>
      </c>
      <c r="AQ81" s="24">
        <f ca="1">'Trial 7'!AQ44</f>
        <v>1105117.9078442643</v>
      </c>
      <c r="AR81" s="24">
        <f ca="1">'Trial 7'!AR44</f>
        <v>1088393.925945445</v>
      </c>
      <c r="AS81" s="24">
        <f ca="1">'Trial 7'!AS44</f>
        <v>1081026.7562136475</v>
      </c>
      <c r="AT81" s="24">
        <f ca="1">'Trial 7'!AT44</f>
        <v>1094599.6523632</v>
      </c>
      <c r="AU81" s="24">
        <f ca="1">'Trial 7'!AU44</f>
        <v>1115139.4383367188</v>
      </c>
      <c r="AV81" s="24">
        <f ca="1">'Trial 7'!AV44</f>
        <v>1054962.6281562143</v>
      </c>
      <c r="AW81" s="24">
        <f ca="1">'Trial 7'!AW44</f>
        <v>1099689.8291162509</v>
      </c>
      <c r="AX81" s="24">
        <f ca="1">'Trial 7'!AX44</f>
        <v>1112620.4180322443</v>
      </c>
      <c r="AY81" s="24">
        <f ca="1">'Trial 7'!AY44</f>
        <v>1157712.7283388861</v>
      </c>
      <c r="AZ81" s="24">
        <f ca="1">'Trial 7'!AZ44</f>
        <v>1121428.1164331066</v>
      </c>
      <c r="BA81" s="25">
        <f ca="1">SUM('Trial 7'!AO44:AZ44)</f>
        <v>13303516.516416363</v>
      </c>
      <c r="BB81" s="24">
        <f ca="1">'Trial 7'!BB44</f>
        <v>1146608.404041897</v>
      </c>
      <c r="BC81" s="24">
        <f ca="1">'Trial 7'!BC44</f>
        <v>1096683.8348436062</v>
      </c>
      <c r="BD81" s="24">
        <f ca="1">'Trial 7'!BD44</f>
        <v>1090349.4563512891</v>
      </c>
      <c r="BE81" s="24">
        <f ca="1">'Trial 7'!BE44</f>
        <v>1052394.0325787344</v>
      </c>
      <c r="BF81" s="24">
        <f ca="1">'Trial 7'!BF44</f>
        <v>1033265.4195232204</v>
      </c>
      <c r="BG81" s="24">
        <f ca="1">'Trial 7'!BG44</f>
        <v>1050797.0835618752</v>
      </c>
      <c r="BH81" s="24">
        <f ca="1">'Trial 7'!BH44</f>
        <v>1098992.7751983684</v>
      </c>
      <c r="BI81" s="24">
        <f ca="1">'Trial 7'!BI44</f>
        <v>1051630.0145172682</v>
      </c>
      <c r="BJ81" s="24">
        <f ca="1">'Trial 7'!BJ44</f>
        <v>1026513.2598919285</v>
      </c>
      <c r="BK81" s="24">
        <f ca="1">'Trial 7'!BK44</f>
        <v>1137012.1329578198</v>
      </c>
      <c r="BL81" s="24">
        <f ca="1">'Trial 7'!BL44</f>
        <v>1103787.9613398823</v>
      </c>
      <c r="BM81" s="24">
        <f ca="1">'Trial 7'!BM44</f>
        <v>1125881.7047365014</v>
      </c>
      <c r="BN81" s="25">
        <f ca="1">SUM('Trial 7'!BB44:BM44)</f>
        <v>13013916.079542391</v>
      </c>
      <c r="BO81" s="24">
        <f ca="1">'Trial 7'!BO44</f>
        <v>1069848.7377028561</v>
      </c>
      <c r="BP81" s="24">
        <f ca="1">'Trial 7'!BP44</f>
        <v>1071550.4980937631</v>
      </c>
      <c r="BQ81" s="24">
        <f ca="1">'Trial 7'!BQ44</f>
        <v>1102633.1448435402</v>
      </c>
      <c r="BR81" s="24">
        <f ca="1">'Trial 7'!BR44</f>
        <v>1020105.05076065</v>
      </c>
      <c r="BS81" s="24">
        <f ca="1">'Trial 7'!BS44</f>
        <v>1079589.3380839985</v>
      </c>
      <c r="BT81" s="24">
        <f ca="1">'Trial 7'!BT44</f>
        <v>1094013.4684891717</v>
      </c>
      <c r="BU81" s="24">
        <f ca="1">'Trial 7'!BU44</f>
        <v>1102833.6441257887</v>
      </c>
      <c r="BV81" s="24">
        <f ca="1">'Trial 7'!BV44</f>
        <v>1058380.4064739274</v>
      </c>
      <c r="BW81" s="24">
        <f ca="1">'Trial 7'!BW44</f>
        <v>1073540.1393679755</v>
      </c>
      <c r="BX81" s="24">
        <f ca="1">'Trial 7'!BX44</f>
        <v>1064166.019570177</v>
      </c>
      <c r="BY81" s="24">
        <f ca="1">'Trial 7'!BY44</f>
        <v>1070346.0479730128</v>
      </c>
      <c r="BZ81" s="24">
        <f ca="1">'Trial 7'!BZ44</f>
        <v>1095750.3687297341</v>
      </c>
      <c r="CA81" s="25">
        <f ca="1">SUM('Trial 7'!BO44:BZ44)</f>
        <v>12902756.864214595</v>
      </c>
      <c r="CB81" s="24">
        <f ca="1">'Trial 7'!CB44</f>
        <v>1093813.1482782967</v>
      </c>
      <c r="CC81" s="24">
        <f ca="1">'Trial 7'!CC44</f>
        <v>1080831.8610983063</v>
      </c>
      <c r="CD81" s="24">
        <f ca="1">'Trial 7'!CD44</f>
        <v>1033020.2305611959</v>
      </c>
      <c r="CE81" s="24">
        <f ca="1">'Trial 7'!CE44</f>
        <v>1017978.8977548135</v>
      </c>
      <c r="CF81" s="24">
        <f ca="1">'Trial 7'!CF44</f>
        <v>1029714.2996050152</v>
      </c>
      <c r="CG81" s="24">
        <f ca="1">'Trial 7'!CG44</f>
        <v>1109668.9332019519</v>
      </c>
      <c r="CH81" s="24">
        <f ca="1">'Trial 7'!CH44</f>
        <v>1095328.6044116453</v>
      </c>
      <c r="CI81" s="24">
        <f ca="1">'Trial 7'!CI44</f>
        <v>1105478.254651515</v>
      </c>
      <c r="CJ81" s="24">
        <f ca="1">'Trial 7'!CJ44</f>
        <v>1066078.5134040923</v>
      </c>
      <c r="CK81" s="24">
        <f ca="1">'Trial 7'!CK44</f>
        <v>1033049.456684732</v>
      </c>
      <c r="CL81" s="24">
        <f ca="1">'Trial 7'!CL44</f>
        <v>1070124.784494885</v>
      </c>
      <c r="CM81" s="24">
        <f ca="1">'Trial 7'!CM44</f>
        <v>1027535.8766334247</v>
      </c>
      <c r="CN81" s="25">
        <f ca="1">SUM('Trial 7'!CB44:CM44)</f>
        <v>12762622.860779872</v>
      </c>
      <c r="CO81" s="24">
        <f ca="1">'Trial 7'!CO44</f>
        <v>1003365.6791938477</v>
      </c>
      <c r="CP81" s="24">
        <f ca="1">'Trial 7'!CP44</f>
        <v>1061894.7359889473</v>
      </c>
      <c r="CQ81" s="24">
        <f ca="1">'Trial 7'!CQ44</f>
        <v>1051327.0560081496</v>
      </c>
      <c r="CR81" s="24">
        <f ca="1">'Trial 7'!CR44</f>
        <v>1035872.1582143604</v>
      </c>
      <c r="CS81" s="24">
        <f ca="1">'Trial 7'!CS44</f>
        <v>1057000.4820875772</v>
      </c>
      <c r="CT81" s="24">
        <f ca="1">'Trial 7'!CT44</f>
        <v>1069869.4930005099</v>
      </c>
      <c r="CU81" s="24">
        <f ca="1">'Trial 7'!CU44</f>
        <v>993842.40636179224</v>
      </c>
      <c r="CV81" s="24">
        <f ca="1">'Trial 7'!CV44</f>
        <v>1022638.6889642287</v>
      </c>
      <c r="CW81" s="24">
        <f ca="1">'Trial 7'!CW44</f>
        <v>1040619.5194374118</v>
      </c>
      <c r="CX81" s="24">
        <f ca="1">'Trial 7'!CX44</f>
        <v>1086053.0887390014</v>
      </c>
      <c r="CY81" s="24">
        <f ca="1">'Trial 7'!CY44</f>
        <v>1058788.3054505077</v>
      </c>
      <c r="CZ81" s="24">
        <f ca="1">'Trial 7'!CZ44</f>
        <v>1051103.3196645544</v>
      </c>
      <c r="DA81" s="25">
        <f ca="1">SUM('Trial 7'!CO44:CZ44)</f>
        <v>12532374.933110891</v>
      </c>
      <c r="DB81" s="24">
        <f ca="1">'Trial 7'!DB44</f>
        <v>1020747.1432736519</v>
      </c>
      <c r="DC81" s="24">
        <f ca="1">'Trial 7'!DC44</f>
        <v>1034305.1693296502</v>
      </c>
      <c r="DD81" s="24">
        <f ca="1">'Trial 7'!DD44</f>
        <v>1077291.7700593183</v>
      </c>
      <c r="DE81" s="24">
        <f ca="1">'Trial 7'!DE44</f>
        <v>1039949.7657209992</v>
      </c>
      <c r="DF81" s="24">
        <f ca="1">'Trial 7'!DF44</f>
        <v>1058578.5594529652</v>
      </c>
      <c r="DG81" s="24">
        <f ca="1">'Trial 7'!DG44</f>
        <v>988018.80344930151</v>
      </c>
      <c r="DH81" s="24">
        <f ca="1">'Trial 7'!DH44</f>
        <v>1030374.3364142095</v>
      </c>
      <c r="DI81" s="24">
        <f ca="1">'Trial 7'!DI44</f>
        <v>1053721.8190388875</v>
      </c>
      <c r="DJ81" s="24">
        <f ca="1">'Trial 7'!DJ44</f>
        <v>1091135.6584736654</v>
      </c>
      <c r="DK81" s="24">
        <f ca="1">'Trial 7'!DK44</f>
        <v>1066930.2017936707</v>
      </c>
      <c r="DL81" s="24">
        <f ca="1">'Trial 7'!DL44</f>
        <v>1088998.7781929309</v>
      </c>
      <c r="DM81" s="24">
        <f ca="1">'Trial 7'!DM44</f>
        <v>1010874.0789649828</v>
      </c>
      <c r="DN81" s="25">
        <f ca="1">SUM('Trial 7'!DB44:DM44)</f>
        <v>12560926.084164232</v>
      </c>
      <c r="DO81" s="24">
        <f ca="1">'Trial 7'!DO44</f>
        <v>1080629.3500547057</v>
      </c>
      <c r="DP81" s="24">
        <f ca="1">'Trial 7'!DP44</f>
        <v>1004828.1392483689</v>
      </c>
      <c r="DQ81" s="24">
        <f ca="1">'Trial 7'!DQ44</f>
        <v>976644.48798411351</v>
      </c>
      <c r="DR81" s="24">
        <f ca="1">'Trial 7'!DR44</f>
        <v>1059855.5994023029</v>
      </c>
      <c r="DS81" s="24">
        <f ca="1">'Trial 7'!DS44</f>
        <v>1086944.2067719137</v>
      </c>
      <c r="DT81" s="24">
        <f ca="1">'Trial 7'!DT44</f>
        <v>1033137.733635662</v>
      </c>
      <c r="DU81" s="24">
        <f ca="1">'Trial 7'!DU44</f>
        <v>1010862.6754829397</v>
      </c>
      <c r="DV81" s="24">
        <f ca="1">'Trial 7'!DV44</f>
        <v>972688.72050117131</v>
      </c>
      <c r="DW81" s="24">
        <f ca="1">'Trial 7'!DW44</f>
        <v>1080861.7291989538</v>
      </c>
      <c r="DX81" s="24">
        <f ca="1">'Trial 7'!DX44</f>
        <v>1036718.9405158497</v>
      </c>
      <c r="DY81" s="24">
        <f ca="1">'Trial 7'!DY44</f>
        <v>1080203.5716287259</v>
      </c>
      <c r="DZ81" s="24">
        <f ca="1">'Trial 7'!DZ44</f>
        <v>1009885.3384043614</v>
      </c>
      <c r="EA81" s="25">
        <f ca="1">SUM('Trial 7'!DO44:DZ44)</f>
        <v>12433260.492829068</v>
      </c>
      <c r="EB81" s="24">
        <f ca="1">'Trial 7'!EB44</f>
        <v>990252.3843005728</v>
      </c>
      <c r="EC81" s="24">
        <f ca="1">'Trial 7'!EC44</f>
        <v>1038989.5434182212</v>
      </c>
      <c r="ED81" s="24">
        <f ca="1">'Trial 7'!ED44</f>
        <v>1071788.3428626982</v>
      </c>
      <c r="EE81" s="24">
        <f ca="1">'Trial 7'!EE44</f>
        <v>1010883.0180477748</v>
      </c>
      <c r="EF81" s="24">
        <f ca="1">'Trial 7'!EF44</f>
        <v>1066032.7156283844</v>
      </c>
      <c r="EG81" s="24">
        <f ca="1">'Trial 7'!EG44</f>
        <v>1040781.0858868862</v>
      </c>
      <c r="EH81" s="24">
        <f ca="1">'Trial 7'!EH44</f>
        <v>1049360.3975396522</v>
      </c>
      <c r="EI81" s="24">
        <f ca="1">'Trial 7'!EI44</f>
        <v>954976.50321460119</v>
      </c>
      <c r="EJ81" s="24">
        <f ca="1">'Trial 7'!EJ44</f>
        <v>1017413.5013340035</v>
      </c>
      <c r="EK81" s="24">
        <f ca="1">'Trial 7'!EK44</f>
        <v>1018831.6231129976</v>
      </c>
      <c r="EL81" s="24">
        <f ca="1">'Trial 7'!EL44</f>
        <v>980743.66699987743</v>
      </c>
      <c r="EM81" s="24">
        <f ca="1">'Trial 7'!EM44</f>
        <v>983288.63110283157</v>
      </c>
      <c r="EN81" s="25">
        <f ca="1">SUM('Trial 7'!EB44:EM44)</f>
        <v>12223341.4134485</v>
      </c>
    </row>
    <row r="82" spans="1:144" ht="12.75" customHeight="1">
      <c r="A82" s="11" t="str">
        <f>Labels!B103</f>
        <v>Trial 08</v>
      </c>
      <c r="B82" s="24">
        <f ca="1">'Trial 8'!B44</f>
        <v>1171584.7203904565</v>
      </c>
      <c r="C82" s="24">
        <f ca="1">'Trial 8'!C44</f>
        <v>1180076.1152455751</v>
      </c>
      <c r="D82" s="24">
        <f ca="1">'Trial 8'!D44</f>
        <v>1197416.5697884294</v>
      </c>
      <c r="E82" s="24">
        <f ca="1">'Trial 8'!E44</f>
        <v>1149917.3756407052</v>
      </c>
      <c r="F82" s="24">
        <f ca="1">'Trial 8'!F44</f>
        <v>1147585.180705975</v>
      </c>
      <c r="G82" s="24">
        <f ca="1">'Trial 8'!G44</f>
        <v>1141833.2641913237</v>
      </c>
      <c r="H82" s="24">
        <f ca="1">'Trial 8'!H44</f>
        <v>1182009.3164049187</v>
      </c>
      <c r="I82" s="24">
        <f ca="1">'Trial 8'!I44</f>
        <v>1149172.6036653267</v>
      </c>
      <c r="J82" s="24">
        <f ca="1">'Trial 8'!J44</f>
        <v>1205146.9208536141</v>
      </c>
      <c r="K82" s="24">
        <f ca="1">'Trial 8'!K44</f>
        <v>1144024.0934860876</v>
      </c>
      <c r="L82" s="24">
        <f ca="1">'Trial 8'!L44</f>
        <v>1142264.2722796095</v>
      </c>
      <c r="M82" s="24">
        <f ca="1">'Trial 8'!M44</f>
        <v>1167925.4889588472</v>
      </c>
      <c r="N82" s="25">
        <f ca="1">SUM('Trial 8'!B44:M44)</f>
        <v>13978955.921610868</v>
      </c>
      <c r="O82" s="24">
        <f ca="1">'Trial 8'!O44</f>
        <v>1120550.5646803675</v>
      </c>
      <c r="P82" s="24">
        <f ca="1">'Trial 8'!P44</f>
        <v>1174747.5947006228</v>
      </c>
      <c r="Q82" s="24">
        <f ca="1">'Trial 8'!Q44</f>
        <v>1101385.7012179091</v>
      </c>
      <c r="R82" s="24">
        <f ca="1">'Trial 8'!R44</f>
        <v>1175978.6681731634</v>
      </c>
      <c r="S82" s="24">
        <f ca="1">'Trial 8'!S44</f>
        <v>1145461.2996925032</v>
      </c>
      <c r="T82" s="24">
        <f ca="1">'Trial 8'!T44</f>
        <v>1175967.9825320414</v>
      </c>
      <c r="U82" s="24">
        <f ca="1">'Trial 8'!U44</f>
        <v>1142654.9351060616</v>
      </c>
      <c r="V82" s="24">
        <f ca="1">'Trial 8'!V44</f>
        <v>1158590.2490663286</v>
      </c>
      <c r="W82" s="24">
        <f ca="1">'Trial 8'!W44</f>
        <v>1137420.9472816242</v>
      </c>
      <c r="X82" s="24">
        <f ca="1">'Trial 8'!X44</f>
        <v>1106257.6230785248</v>
      </c>
      <c r="Y82" s="24">
        <f ca="1">'Trial 8'!Y44</f>
        <v>1137784.1052995701</v>
      </c>
      <c r="Z82" s="24">
        <f ca="1">'Trial 8'!Z44</f>
        <v>1132218.5251417677</v>
      </c>
      <c r="AA82" s="25">
        <f ca="1">SUM('Trial 8'!O44:Z44)</f>
        <v>13709018.195970483</v>
      </c>
      <c r="AB82" s="24">
        <f ca="1">'Trial 8'!AB44</f>
        <v>1140227.2982372958</v>
      </c>
      <c r="AC82" s="24">
        <f ca="1">'Trial 8'!AC44</f>
        <v>1124974.9886295726</v>
      </c>
      <c r="AD82" s="24">
        <f ca="1">'Trial 8'!AD44</f>
        <v>1090022.1641190322</v>
      </c>
      <c r="AE82" s="24">
        <f ca="1">'Trial 8'!AE44</f>
        <v>1138025.1989907243</v>
      </c>
      <c r="AF82" s="24">
        <f ca="1">'Trial 8'!AF44</f>
        <v>1150274.0434603016</v>
      </c>
      <c r="AG82" s="24">
        <f ca="1">'Trial 8'!AG44</f>
        <v>1100528.3508940283</v>
      </c>
      <c r="AH82" s="24">
        <f ca="1">'Trial 8'!AH44</f>
        <v>1125621.529667076</v>
      </c>
      <c r="AI82" s="24">
        <f ca="1">'Trial 8'!AI44</f>
        <v>1115506.7079071703</v>
      </c>
      <c r="AJ82" s="24">
        <f ca="1">'Trial 8'!AJ44</f>
        <v>1137516.1299497774</v>
      </c>
      <c r="AK82" s="24">
        <f ca="1">'Trial 8'!AK44</f>
        <v>1155322.2478994052</v>
      </c>
      <c r="AL82" s="24">
        <f ca="1">'Trial 8'!AL44</f>
        <v>1140669.2018240623</v>
      </c>
      <c r="AM82" s="24">
        <f ca="1">'Trial 8'!AM44</f>
        <v>1157649.3231752468</v>
      </c>
      <c r="AN82" s="25">
        <f ca="1">SUM('Trial 8'!AB44:AM44)</f>
        <v>13576337.184753694</v>
      </c>
      <c r="AO82" s="24">
        <f ca="1">'Trial 8'!AO44</f>
        <v>1088494.7525377774</v>
      </c>
      <c r="AP82" s="24">
        <f ca="1">'Trial 8'!AP44</f>
        <v>1103253.2987117511</v>
      </c>
      <c r="AQ82" s="24">
        <f ca="1">'Trial 8'!AQ44</f>
        <v>1117735.4846485008</v>
      </c>
      <c r="AR82" s="24">
        <f ca="1">'Trial 8'!AR44</f>
        <v>1068279.4830506307</v>
      </c>
      <c r="AS82" s="24">
        <f ca="1">'Trial 8'!AS44</f>
        <v>1107873.5230738968</v>
      </c>
      <c r="AT82" s="24">
        <f ca="1">'Trial 8'!AT44</f>
        <v>1118698.9698724821</v>
      </c>
      <c r="AU82" s="24">
        <f ca="1">'Trial 8'!AU44</f>
        <v>1153094.6459750647</v>
      </c>
      <c r="AV82" s="24">
        <f ca="1">'Trial 8'!AV44</f>
        <v>1051298.2723089179</v>
      </c>
      <c r="AW82" s="24">
        <f ca="1">'Trial 8'!AW44</f>
        <v>1155500.071215196</v>
      </c>
      <c r="AX82" s="24">
        <f ca="1">'Trial 8'!AX44</f>
        <v>1045875.9204038131</v>
      </c>
      <c r="AY82" s="24">
        <f ca="1">'Trial 8'!AY44</f>
        <v>1071216.1605562854</v>
      </c>
      <c r="AZ82" s="24">
        <f ca="1">'Trial 8'!AZ44</f>
        <v>1065958.4693015912</v>
      </c>
      <c r="BA82" s="25">
        <f ca="1">SUM('Trial 8'!AO44:AZ44)</f>
        <v>13147279.051655905</v>
      </c>
      <c r="BB82" s="24">
        <f ca="1">'Trial 8'!BB44</f>
        <v>1136079.6715123313</v>
      </c>
      <c r="BC82" s="24">
        <f ca="1">'Trial 8'!BC44</f>
        <v>1050438.3532218402</v>
      </c>
      <c r="BD82" s="24">
        <f ca="1">'Trial 8'!BD44</f>
        <v>1079450.103640964</v>
      </c>
      <c r="BE82" s="24">
        <f ca="1">'Trial 8'!BE44</f>
        <v>1088940.3352349987</v>
      </c>
      <c r="BF82" s="24">
        <f ca="1">'Trial 8'!BF44</f>
        <v>1096864.4290385013</v>
      </c>
      <c r="BG82" s="24">
        <f ca="1">'Trial 8'!BG44</f>
        <v>1065315.472314345</v>
      </c>
      <c r="BH82" s="24">
        <f ca="1">'Trial 8'!BH44</f>
        <v>1091846.7217176997</v>
      </c>
      <c r="BI82" s="24">
        <f ca="1">'Trial 8'!BI44</f>
        <v>1099430.1053804255</v>
      </c>
      <c r="BJ82" s="24">
        <f ca="1">'Trial 8'!BJ44</f>
        <v>1028580.847048148</v>
      </c>
      <c r="BK82" s="24">
        <f ca="1">'Trial 8'!BK44</f>
        <v>1102465.9913012777</v>
      </c>
      <c r="BL82" s="24">
        <f ca="1">'Trial 8'!BL44</f>
        <v>1098195.919068614</v>
      </c>
      <c r="BM82" s="24">
        <f ca="1">'Trial 8'!BM44</f>
        <v>1021626.5587881414</v>
      </c>
      <c r="BN82" s="25">
        <f ca="1">SUM('Trial 8'!BB44:BM44)</f>
        <v>12959234.508267287</v>
      </c>
      <c r="BO82" s="24">
        <f ca="1">'Trial 8'!BO44</f>
        <v>1028500.7391244299</v>
      </c>
      <c r="BP82" s="24">
        <f ca="1">'Trial 8'!BP44</f>
        <v>1041607.9215473621</v>
      </c>
      <c r="BQ82" s="24">
        <f ca="1">'Trial 8'!BQ44</f>
        <v>1062604.4591706102</v>
      </c>
      <c r="BR82" s="24">
        <f ca="1">'Trial 8'!BR44</f>
        <v>1099667.1133586355</v>
      </c>
      <c r="BS82" s="24">
        <f ca="1">'Trial 8'!BS44</f>
        <v>1069080.7122716256</v>
      </c>
      <c r="BT82" s="24">
        <f ca="1">'Trial 8'!BT44</f>
        <v>1126985.9715138853</v>
      </c>
      <c r="BU82" s="24">
        <f ca="1">'Trial 8'!BU44</f>
        <v>1045693.4405402851</v>
      </c>
      <c r="BV82" s="24">
        <f ca="1">'Trial 8'!BV44</f>
        <v>1008958.3412014931</v>
      </c>
      <c r="BW82" s="24">
        <f ca="1">'Trial 8'!BW44</f>
        <v>1061951.0959386618</v>
      </c>
      <c r="BX82" s="24">
        <f ca="1">'Trial 8'!BX44</f>
        <v>1066191.6630866881</v>
      </c>
      <c r="BY82" s="24">
        <f ca="1">'Trial 8'!BY44</f>
        <v>1071120.6052108442</v>
      </c>
      <c r="BZ82" s="24">
        <f ca="1">'Trial 8'!BZ44</f>
        <v>1053388.4900936177</v>
      </c>
      <c r="CA82" s="25">
        <f ca="1">SUM('Trial 8'!BO44:BZ44)</f>
        <v>12735750.55305814</v>
      </c>
      <c r="CB82" s="24">
        <f ca="1">'Trial 8'!CB44</f>
        <v>1008352.8258965935</v>
      </c>
      <c r="CC82" s="24">
        <f ca="1">'Trial 8'!CC44</f>
        <v>1056510.1133609093</v>
      </c>
      <c r="CD82" s="24">
        <f ca="1">'Trial 8'!CD44</f>
        <v>1108294.4302224885</v>
      </c>
      <c r="CE82" s="24">
        <f ca="1">'Trial 8'!CE44</f>
        <v>1011346.5994071005</v>
      </c>
      <c r="CF82" s="24">
        <f ca="1">'Trial 8'!CF44</f>
        <v>1060245.9635676786</v>
      </c>
      <c r="CG82" s="24">
        <f ca="1">'Trial 8'!CG44</f>
        <v>1039162.1283399945</v>
      </c>
      <c r="CH82" s="24">
        <f ca="1">'Trial 8'!CH44</f>
        <v>1030177.740235724</v>
      </c>
      <c r="CI82" s="24">
        <f ca="1">'Trial 8'!CI44</f>
        <v>1070328.6015990931</v>
      </c>
      <c r="CJ82" s="24">
        <f ca="1">'Trial 8'!CJ44</f>
        <v>1021129.4338271919</v>
      </c>
      <c r="CK82" s="24">
        <f ca="1">'Trial 8'!CK44</f>
        <v>1060069.2871944699</v>
      </c>
      <c r="CL82" s="24">
        <f ca="1">'Trial 8'!CL44</f>
        <v>1055214.5299595457</v>
      </c>
      <c r="CM82" s="24">
        <f ca="1">'Trial 8'!CM44</f>
        <v>1016782.0099093613</v>
      </c>
      <c r="CN82" s="25">
        <f ca="1">SUM('Trial 8'!CB44:CM44)</f>
        <v>12537613.663520152</v>
      </c>
      <c r="CO82" s="24">
        <f ca="1">'Trial 8'!CO44</f>
        <v>1018744.3733214061</v>
      </c>
      <c r="CP82" s="24">
        <f ca="1">'Trial 8'!CP44</f>
        <v>1010574.3879658944</v>
      </c>
      <c r="CQ82" s="24">
        <f ca="1">'Trial 8'!CQ44</f>
        <v>1048495.3975502898</v>
      </c>
      <c r="CR82" s="24">
        <f ca="1">'Trial 8'!CR44</f>
        <v>1063808.4326276104</v>
      </c>
      <c r="CS82" s="24">
        <f ca="1">'Trial 8'!CS44</f>
        <v>1024162.4750212491</v>
      </c>
      <c r="CT82" s="24">
        <f ca="1">'Trial 8'!CT44</f>
        <v>1009151.2988135954</v>
      </c>
      <c r="CU82" s="24">
        <f ca="1">'Trial 8'!CU44</f>
        <v>1072820.8146287184</v>
      </c>
      <c r="CV82" s="24">
        <f ca="1">'Trial 8'!CV44</f>
        <v>1006560.7116888274</v>
      </c>
      <c r="CW82" s="24">
        <f ca="1">'Trial 8'!CW44</f>
        <v>1065314.2805318623</v>
      </c>
      <c r="CX82" s="24">
        <f ca="1">'Trial 8'!CX44</f>
        <v>1051814.3894785626</v>
      </c>
      <c r="CY82" s="24">
        <f ca="1">'Trial 8'!CY44</f>
        <v>1018120.6835966787</v>
      </c>
      <c r="CZ82" s="24">
        <f ca="1">'Trial 8'!CZ44</f>
        <v>1014120.4178149039</v>
      </c>
      <c r="DA82" s="25">
        <f ca="1">SUM('Trial 8'!CO44:CZ44)</f>
        <v>12403687.663039599</v>
      </c>
      <c r="DB82" s="24">
        <f ca="1">'Trial 8'!DB44</f>
        <v>1012541.3420717864</v>
      </c>
      <c r="DC82" s="24">
        <f ca="1">'Trial 8'!DC44</f>
        <v>1030072.7632025445</v>
      </c>
      <c r="DD82" s="24">
        <f ca="1">'Trial 8'!DD44</f>
        <v>1009990.0528205836</v>
      </c>
      <c r="DE82" s="24">
        <f ca="1">'Trial 8'!DE44</f>
        <v>1003833.6995017362</v>
      </c>
      <c r="DF82" s="24">
        <f ca="1">'Trial 8'!DF44</f>
        <v>1039435.6362508897</v>
      </c>
      <c r="DG82" s="24">
        <f ca="1">'Trial 8'!DG44</f>
        <v>987917.43472380273</v>
      </c>
      <c r="DH82" s="24">
        <f ca="1">'Trial 8'!DH44</f>
        <v>1007547.9115961267</v>
      </c>
      <c r="DI82" s="24">
        <f ca="1">'Trial 8'!DI44</f>
        <v>981718.63848967105</v>
      </c>
      <c r="DJ82" s="24">
        <f ca="1">'Trial 8'!DJ44</f>
        <v>1071342.9955485207</v>
      </c>
      <c r="DK82" s="24">
        <f ca="1">'Trial 8'!DK44</f>
        <v>1071602.0658004507</v>
      </c>
      <c r="DL82" s="24">
        <f ca="1">'Trial 8'!DL44</f>
        <v>1017366.825828854</v>
      </c>
      <c r="DM82" s="24">
        <f ca="1">'Trial 8'!DM44</f>
        <v>1018271.7355899954</v>
      </c>
      <c r="DN82" s="25">
        <f ca="1">SUM('Trial 8'!DB44:DM44)</f>
        <v>12251641.101424962</v>
      </c>
      <c r="DO82" s="24">
        <f ca="1">'Trial 8'!DO44</f>
        <v>1060045.4187398832</v>
      </c>
      <c r="DP82" s="24">
        <f ca="1">'Trial 8'!DP44</f>
        <v>1041610.3939190983</v>
      </c>
      <c r="DQ82" s="24">
        <f ca="1">'Trial 8'!DQ44</f>
        <v>1025531.6709011407</v>
      </c>
      <c r="DR82" s="24">
        <f ca="1">'Trial 8'!DR44</f>
        <v>1032852.3817388552</v>
      </c>
      <c r="DS82" s="24">
        <f ca="1">'Trial 8'!DS44</f>
        <v>1084614.2302510771</v>
      </c>
      <c r="DT82" s="24">
        <f ca="1">'Trial 8'!DT44</f>
        <v>1000478.1068106117</v>
      </c>
      <c r="DU82" s="24">
        <f ca="1">'Trial 8'!DU44</f>
        <v>1050059.9884005426</v>
      </c>
      <c r="DV82" s="24">
        <f ca="1">'Trial 8'!DV44</f>
        <v>1001474.7041000337</v>
      </c>
      <c r="DW82" s="24">
        <f ca="1">'Trial 8'!DW44</f>
        <v>1018725.8649703021</v>
      </c>
      <c r="DX82" s="24">
        <f ca="1">'Trial 8'!DX44</f>
        <v>1008104.8684650803</v>
      </c>
      <c r="DY82" s="24">
        <f ca="1">'Trial 8'!DY44</f>
        <v>1001940.9570030064</v>
      </c>
      <c r="DZ82" s="24">
        <f ca="1">'Trial 8'!DZ44</f>
        <v>1009633.4864497969</v>
      </c>
      <c r="EA82" s="25">
        <f ca="1">SUM('Trial 8'!DO44:DZ44)</f>
        <v>12335072.071749428</v>
      </c>
      <c r="EB82" s="24">
        <f ca="1">'Trial 8'!EB44</f>
        <v>998631.65454060223</v>
      </c>
      <c r="EC82" s="24">
        <f ca="1">'Trial 8'!EC44</f>
        <v>992082.52125030605</v>
      </c>
      <c r="ED82" s="24">
        <f ca="1">'Trial 8'!ED44</f>
        <v>982694.31186638691</v>
      </c>
      <c r="EE82" s="24">
        <f ca="1">'Trial 8'!EE44</f>
        <v>1003866.0274668505</v>
      </c>
      <c r="EF82" s="24">
        <f ca="1">'Trial 8'!EF44</f>
        <v>1072824.130283609</v>
      </c>
      <c r="EG82" s="24">
        <f ca="1">'Trial 8'!EG44</f>
        <v>974428.21186339983</v>
      </c>
      <c r="EH82" s="24">
        <f ca="1">'Trial 8'!EH44</f>
        <v>1039995.9648350619</v>
      </c>
      <c r="EI82" s="24">
        <f ca="1">'Trial 8'!EI44</f>
        <v>1041652.0652451388</v>
      </c>
      <c r="EJ82" s="24">
        <f ca="1">'Trial 8'!EJ44</f>
        <v>1055203.8904195633</v>
      </c>
      <c r="EK82" s="24">
        <f ca="1">'Trial 8'!EK44</f>
        <v>1007602.8804141224</v>
      </c>
      <c r="EL82" s="24">
        <f ca="1">'Trial 8'!EL44</f>
        <v>1007036.8986704234</v>
      </c>
      <c r="EM82" s="24">
        <f ca="1">'Trial 8'!EM44</f>
        <v>1007504.8706505358</v>
      </c>
      <c r="EN82" s="25">
        <f ca="1">SUM('Trial 8'!EB44:EM44)</f>
        <v>12183523.427506</v>
      </c>
    </row>
    <row r="83" spans="1:144" ht="12.75" customHeight="1">
      <c r="A83" s="5" t="str">
        <f>Labels!C95</f>
        <v>Total</v>
      </c>
      <c r="B83" s="48">
        <f ca="1">SUM('Trial 1'!B44,'Trial 2'!B44,'Trial 3'!B44,'Trial 4'!B44,'Trial 5'!B44,'Trial 6'!B44,'Trial 7'!B44,'Trial 8'!B44)</f>
        <v>9469529.0676208436</v>
      </c>
      <c r="C83" s="48">
        <f ca="1">SUM('Trial 1'!C44,'Trial 2'!C44,'Trial 3'!C44,'Trial 4'!C44,'Trial 5'!C44,'Trial 6'!C44,'Trial 7'!C44,'Trial 8'!C44)</f>
        <v>9286781.5567555092</v>
      </c>
      <c r="D83" s="48">
        <f ca="1">SUM('Trial 1'!D44,'Trial 2'!D44,'Trial 3'!D44,'Trial 4'!D44,'Trial 5'!D44,'Trial 6'!D44,'Trial 7'!D44,'Trial 8'!D44)</f>
        <v>9248051.2488479987</v>
      </c>
      <c r="E83" s="48">
        <f ca="1">SUM('Trial 1'!E44,'Trial 2'!E44,'Trial 3'!E44,'Trial 4'!E44,'Trial 5'!E44,'Trial 6'!E44,'Trial 7'!E44,'Trial 8'!E44)</f>
        <v>9274085.42653016</v>
      </c>
      <c r="F83" s="48">
        <f ca="1">SUM('Trial 1'!F44,'Trial 2'!F44,'Trial 3'!F44,'Trial 4'!F44,'Trial 5'!F44,'Trial 6'!F44,'Trial 7'!F44,'Trial 8'!F44)</f>
        <v>9245282.9760359973</v>
      </c>
      <c r="G83" s="48">
        <f ca="1">SUM('Trial 1'!G44,'Trial 2'!G44,'Trial 3'!G44,'Trial 4'!G44,'Trial 5'!G44,'Trial 6'!G44,'Trial 7'!G44,'Trial 8'!G44)</f>
        <v>9235348.0176167563</v>
      </c>
      <c r="H83" s="48">
        <f ca="1">SUM('Trial 1'!H44,'Trial 2'!H44,'Trial 3'!H44,'Trial 4'!H44,'Trial 5'!H44,'Trial 6'!H44,'Trial 7'!H44,'Trial 8'!H44)</f>
        <v>9276523.9553787969</v>
      </c>
      <c r="I83" s="48">
        <f ca="1">SUM('Trial 1'!I44,'Trial 2'!I44,'Trial 3'!I44,'Trial 4'!I44,'Trial 5'!I44,'Trial 6'!I44,'Trial 7'!I44,'Trial 8'!I44)</f>
        <v>9324881.3498791233</v>
      </c>
      <c r="J83" s="48">
        <f ca="1">SUM('Trial 1'!J44,'Trial 2'!J44,'Trial 3'!J44,'Trial 4'!J44,'Trial 5'!J44,'Trial 6'!J44,'Trial 7'!J44,'Trial 8'!J44)</f>
        <v>9328727.3060108349</v>
      </c>
      <c r="K83" s="48">
        <f ca="1">SUM('Trial 1'!K44,'Trial 2'!K44,'Trial 3'!K44,'Trial 4'!K44,'Trial 5'!K44,'Trial 6'!K44,'Trial 7'!K44,'Trial 8'!K44)</f>
        <v>9454631.1975373141</v>
      </c>
      <c r="L83" s="48">
        <f ca="1">SUM('Trial 1'!L44,'Trial 2'!L44,'Trial 3'!L44,'Trial 4'!L44,'Trial 5'!L44,'Trial 6'!L44,'Trial 7'!L44,'Trial 8'!L44)</f>
        <v>9290584.7471518405</v>
      </c>
      <c r="M83" s="48">
        <f ca="1">SUM('Trial 1'!M44,'Trial 2'!M44,'Trial 3'!M44,'Trial 4'!M44,'Trial 5'!M44,'Trial 6'!M44,'Trial 7'!M44,'Trial 8'!M44)</f>
        <v>9183018.7599988058</v>
      </c>
      <c r="N83" s="49">
        <f ca="1">SUM(B83:M83)</f>
        <v>111617445.60936397</v>
      </c>
      <c r="O83" s="48">
        <f ca="1">SUM('Trial 1'!O44,'Trial 2'!O44,'Trial 3'!O44,'Trial 4'!O44,'Trial 5'!O44,'Trial 6'!O44,'Trial 7'!O44,'Trial 8'!O44)</f>
        <v>9202260.654193297</v>
      </c>
      <c r="P83" s="48">
        <f ca="1">SUM('Trial 1'!P44,'Trial 2'!P44,'Trial 3'!P44,'Trial 4'!P44,'Trial 5'!P44,'Trial 6'!P44,'Trial 7'!P44,'Trial 8'!P44)</f>
        <v>9221857.4819963146</v>
      </c>
      <c r="Q83" s="48">
        <f ca="1">SUM('Trial 1'!Q44,'Trial 2'!Q44,'Trial 3'!Q44,'Trial 4'!Q44,'Trial 5'!Q44,'Trial 6'!Q44,'Trial 7'!Q44,'Trial 8'!Q44)</f>
        <v>9101387.9871999342</v>
      </c>
      <c r="R83" s="48">
        <f ca="1">SUM('Trial 1'!R44,'Trial 2'!R44,'Trial 3'!R44,'Trial 4'!R44,'Trial 5'!R44,'Trial 6'!R44,'Trial 7'!R44,'Trial 8'!R44)</f>
        <v>9248533.3181023784</v>
      </c>
      <c r="S83" s="48">
        <f ca="1">SUM('Trial 1'!S44,'Trial 2'!S44,'Trial 3'!S44,'Trial 4'!S44,'Trial 5'!S44,'Trial 6'!S44,'Trial 7'!S44,'Trial 8'!S44)</f>
        <v>9142092.0357615501</v>
      </c>
      <c r="T83" s="48">
        <f ca="1">SUM('Trial 1'!T44,'Trial 2'!T44,'Trial 3'!T44,'Trial 4'!T44,'Trial 5'!T44,'Trial 6'!T44,'Trial 7'!T44,'Trial 8'!T44)</f>
        <v>9169306.0289545562</v>
      </c>
      <c r="U83" s="48">
        <f ca="1">SUM('Trial 1'!U44,'Trial 2'!U44,'Trial 3'!U44,'Trial 4'!U44,'Trial 5'!U44,'Trial 6'!U44,'Trial 7'!U44,'Trial 8'!U44)</f>
        <v>9205841.5824365728</v>
      </c>
      <c r="V83" s="48">
        <f ca="1">SUM('Trial 1'!V44,'Trial 2'!V44,'Trial 3'!V44,'Trial 4'!V44,'Trial 5'!V44,'Trial 6'!V44,'Trial 7'!V44,'Trial 8'!V44)</f>
        <v>9153860.8722375445</v>
      </c>
      <c r="W83" s="48">
        <f ca="1">SUM('Trial 1'!W44,'Trial 2'!W44,'Trial 3'!W44,'Trial 4'!W44,'Trial 5'!W44,'Trial 6'!W44,'Trial 7'!W44,'Trial 8'!W44)</f>
        <v>9150606.168486014</v>
      </c>
      <c r="X83" s="48">
        <f ca="1">SUM('Trial 1'!X44,'Trial 2'!X44,'Trial 3'!X44,'Trial 4'!X44,'Trial 5'!X44,'Trial 6'!X44,'Trial 7'!X44,'Trial 8'!X44)</f>
        <v>9116194.1090229005</v>
      </c>
      <c r="Y83" s="48">
        <f ca="1">SUM('Trial 1'!Y44,'Trial 2'!Y44,'Trial 3'!Y44,'Trial 4'!Y44,'Trial 5'!Y44,'Trial 6'!Y44,'Trial 7'!Y44,'Trial 8'!Y44)</f>
        <v>9190082.2827293314</v>
      </c>
      <c r="Z83" s="48">
        <f ca="1">SUM('Trial 1'!Z44,'Trial 2'!Z44,'Trial 3'!Z44,'Trial 4'!Z44,'Trial 5'!Z44,'Trial 6'!Z44,'Trial 7'!Z44,'Trial 8'!Z44)</f>
        <v>9036317.6137484293</v>
      </c>
      <c r="AA83" s="49">
        <f ca="1">SUM(O83:Z83)</f>
        <v>109938340.13486882</v>
      </c>
      <c r="AB83" s="48">
        <f ca="1">SUM('Trial 1'!AB44,'Trial 2'!AB44,'Trial 3'!AB44,'Trial 4'!AB44,'Trial 5'!AB44,'Trial 6'!AB44,'Trial 7'!AB44,'Trial 8'!AB44)</f>
        <v>9116177.7676116358</v>
      </c>
      <c r="AC83" s="48">
        <f ca="1">SUM('Trial 1'!AC44,'Trial 2'!AC44,'Trial 3'!AC44,'Trial 4'!AC44,'Trial 5'!AC44,'Trial 6'!AC44,'Trial 7'!AC44,'Trial 8'!AC44)</f>
        <v>9054469.7386513557</v>
      </c>
      <c r="AD83" s="48">
        <f ca="1">SUM('Trial 1'!AD44,'Trial 2'!AD44,'Trial 3'!AD44,'Trial 4'!AD44,'Trial 5'!AD44,'Trial 6'!AD44,'Trial 7'!AD44,'Trial 8'!AD44)</f>
        <v>9069058.5517785698</v>
      </c>
      <c r="AE83" s="48">
        <f ca="1">SUM('Trial 1'!AE44,'Trial 2'!AE44,'Trial 3'!AE44,'Trial 4'!AE44,'Trial 5'!AE44,'Trial 6'!AE44,'Trial 7'!AE44,'Trial 8'!AE44)</f>
        <v>8935836.6998084746</v>
      </c>
      <c r="AF83" s="48">
        <f ca="1">SUM('Trial 1'!AF44,'Trial 2'!AF44,'Trial 3'!AF44,'Trial 4'!AF44,'Trial 5'!AF44,'Trial 6'!AF44,'Trial 7'!AF44,'Trial 8'!AF44)</f>
        <v>8931732.8535652626</v>
      </c>
      <c r="AG83" s="48">
        <f ca="1">SUM('Trial 1'!AG44,'Trial 2'!AG44,'Trial 3'!AG44,'Trial 4'!AG44,'Trial 5'!AG44,'Trial 6'!AG44,'Trial 7'!AG44,'Trial 8'!AG44)</f>
        <v>8972805.8057820741</v>
      </c>
      <c r="AH83" s="48">
        <f ca="1">SUM('Trial 1'!AH44,'Trial 2'!AH44,'Trial 3'!AH44,'Trial 4'!AH44,'Trial 5'!AH44,'Trial 6'!AH44,'Trial 7'!AH44,'Trial 8'!AH44)</f>
        <v>8953210.2389457952</v>
      </c>
      <c r="AI83" s="48">
        <f ca="1">SUM('Trial 1'!AI44,'Trial 2'!AI44,'Trial 3'!AI44,'Trial 4'!AI44,'Trial 5'!AI44,'Trial 6'!AI44,'Trial 7'!AI44,'Trial 8'!AI44)</f>
        <v>9047587.3893698342</v>
      </c>
      <c r="AJ83" s="48">
        <f ca="1">SUM('Trial 1'!AJ44,'Trial 2'!AJ44,'Trial 3'!AJ44,'Trial 4'!AJ44,'Trial 5'!AJ44,'Trial 6'!AJ44,'Trial 7'!AJ44,'Trial 8'!AJ44)</f>
        <v>9012100.7123735361</v>
      </c>
      <c r="AK83" s="48">
        <f ca="1">SUM('Trial 1'!AK44,'Trial 2'!AK44,'Trial 3'!AK44,'Trial 4'!AK44,'Trial 5'!AK44,'Trial 6'!AK44,'Trial 7'!AK44,'Trial 8'!AK44)</f>
        <v>9020961.5804061927</v>
      </c>
      <c r="AL83" s="48">
        <f ca="1">SUM('Trial 1'!AL44,'Trial 2'!AL44,'Trial 3'!AL44,'Trial 4'!AL44,'Trial 5'!AL44,'Trial 6'!AL44,'Trial 7'!AL44,'Trial 8'!AL44)</f>
        <v>8953123.5660535023</v>
      </c>
      <c r="AM83" s="48">
        <f ca="1">SUM('Trial 1'!AM44,'Trial 2'!AM44,'Trial 3'!AM44,'Trial 4'!AM44,'Trial 5'!AM44,'Trial 6'!AM44,'Trial 7'!AM44,'Trial 8'!AM44)</f>
        <v>9021321.0197010636</v>
      </c>
      <c r="AN83" s="49">
        <f ca="1">SUM(AB83:AM83)</f>
        <v>108088385.92404729</v>
      </c>
      <c r="AO83" s="48">
        <f ca="1">SUM('Trial 1'!AO44,'Trial 2'!AO44,'Trial 3'!AO44,'Trial 4'!AO44,'Trial 5'!AO44,'Trial 6'!AO44,'Trial 7'!AO44,'Trial 8'!AO44)</f>
        <v>8884403.9533747844</v>
      </c>
      <c r="AP83" s="48">
        <f ca="1">SUM('Trial 1'!AP44,'Trial 2'!AP44,'Trial 3'!AP44,'Trial 4'!AP44,'Trial 5'!AP44,'Trial 6'!AP44,'Trial 7'!AP44,'Trial 8'!AP44)</f>
        <v>8906841.1814397331</v>
      </c>
      <c r="AQ83" s="48">
        <f ca="1">SUM('Trial 1'!AQ44,'Trial 2'!AQ44,'Trial 3'!AQ44,'Trial 4'!AQ44,'Trial 5'!AQ44,'Trial 6'!AQ44,'Trial 7'!AQ44,'Trial 8'!AQ44)</f>
        <v>8815697.5814249441</v>
      </c>
      <c r="AR83" s="48">
        <f ca="1">SUM('Trial 1'!AR44,'Trial 2'!AR44,'Trial 3'!AR44,'Trial 4'!AR44,'Trial 5'!AR44,'Trial 6'!AR44,'Trial 7'!AR44,'Trial 8'!AR44)</f>
        <v>8815026.1115815956</v>
      </c>
      <c r="AS83" s="48">
        <f ca="1">SUM('Trial 1'!AS44,'Trial 2'!AS44,'Trial 3'!AS44,'Trial 4'!AS44,'Trial 5'!AS44,'Trial 6'!AS44,'Trial 7'!AS44,'Trial 8'!AS44)</f>
        <v>8964004.3659958784</v>
      </c>
      <c r="AT83" s="48">
        <f ca="1">SUM('Trial 1'!AT44,'Trial 2'!AT44,'Trial 3'!AT44,'Trial 4'!AT44,'Trial 5'!AT44,'Trial 6'!AT44,'Trial 7'!AT44,'Trial 8'!AT44)</f>
        <v>8884366.8098627105</v>
      </c>
      <c r="AU83" s="48">
        <f ca="1">SUM('Trial 1'!AU44,'Trial 2'!AU44,'Trial 3'!AU44,'Trial 4'!AU44,'Trial 5'!AU44,'Trial 6'!AU44,'Trial 7'!AU44,'Trial 8'!AU44)</f>
        <v>8854270.7618841212</v>
      </c>
      <c r="AV83" s="48">
        <f ca="1">SUM('Trial 1'!AV44,'Trial 2'!AV44,'Trial 3'!AV44,'Trial 4'!AV44,'Trial 5'!AV44,'Trial 6'!AV44,'Trial 7'!AV44,'Trial 8'!AV44)</f>
        <v>8682372.5463922787</v>
      </c>
      <c r="AW83" s="48">
        <f ca="1">SUM('Trial 1'!AW44,'Trial 2'!AW44,'Trial 3'!AW44,'Trial 4'!AW44,'Trial 5'!AW44,'Trial 6'!AW44,'Trial 7'!AW44,'Trial 8'!AW44)</f>
        <v>8725534.7032771017</v>
      </c>
      <c r="AX83" s="48">
        <f ca="1">SUM('Trial 1'!AX44,'Trial 2'!AX44,'Trial 3'!AX44,'Trial 4'!AX44,'Trial 5'!AX44,'Trial 6'!AX44,'Trial 7'!AX44,'Trial 8'!AX44)</f>
        <v>8759056.2628595848</v>
      </c>
      <c r="AY83" s="48">
        <f ca="1">SUM('Trial 1'!AY44,'Trial 2'!AY44,'Trial 3'!AY44,'Trial 4'!AY44,'Trial 5'!AY44,'Trial 6'!AY44,'Trial 7'!AY44,'Trial 8'!AY44)</f>
        <v>8953352.2905038483</v>
      </c>
      <c r="AZ83" s="48">
        <f ca="1">SUM('Trial 1'!AZ44,'Trial 2'!AZ44,'Trial 3'!AZ44,'Trial 4'!AZ44,'Trial 5'!AZ44,'Trial 6'!AZ44,'Trial 7'!AZ44,'Trial 8'!AZ44)</f>
        <v>8686054.1115586068</v>
      </c>
      <c r="BA83" s="49">
        <f ca="1">SUM(AO83:AZ83)</f>
        <v>105930980.68015517</v>
      </c>
      <c r="BB83" s="48">
        <f ca="1">SUM('Trial 1'!BB44,'Trial 2'!BB44,'Trial 3'!BB44,'Trial 4'!BB44,'Trial 5'!BB44,'Trial 6'!BB44,'Trial 7'!BB44,'Trial 8'!BB44)</f>
        <v>8901018.0955031831</v>
      </c>
      <c r="BC83" s="48">
        <f ca="1">SUM('Trial 1'!BC44,'Trial 2'!BC44,'Trial 3'!BC44,'Trial 4'!BC44,'Trial 5'!BC44,'Trial 6'!BC44,'Trial 7'!BC44,'Trial 8'!BC44)</f>
        <v>8715904.4178591855</v>
      </c>
      <c r="BD83" s="48">
        <f ca="1">SUM('Trial 1'!BD44,'Trial 2'!BD44,'Trial 3'!BD44,'Trial 4'!BD44,'Trial 5'!BD44,'Trial 6'!BD44,'Trial 7'!BD44,'Trial 8'!BD44)</f>
        <v>8689404.0773998909</v>
      </c>
      <c r="BE83" s="48">
        <f ca="1">SUM('Trial 1'!BE44,'Trial 2'!BE44,'Trial 3'!BE44,'Trial 4'!BE44,'Trial 5'!BE44,'Trial 6'!BE44,'Trial 7'!BE44,'Trial 8'!BE44)</f>
        <v>8683258.4354929905</v>
      </c>
      <c r="BF83" s="48">
        <f ca="1">SUM('Trial 1'!BF44,'Trial 2'!BF44,'Trial 3'!BF44,'Trial 4'!BF44,'Trial 5'!BF44,'Trial 6'!BF44,'Trial 7'!BF44,'Trial 8'!BF44)</f>
        <v>8625615.6593330037</v>
      </c>
      <c r="BG83" s="48">
        <f ca="1">SUM('Trial 1'!BG44,'Trial 2'!BG44,'Trial 3'!BG44,'Trial 4'!BG44,'Trial 5'!BG44,'Trial 6'!BG44,'Trial 7'!BG44,'Trial 8'!BG44)</f>
        <v>8681236.819004111</v>
      </c>
      <c r="BH83" s="48">
        <f ca="1">SUM('Trial 1'!BH44,'Trial 2'!BH44,'Trial 3'!BH44,'Trial 4'!BH44,'Trial 5'!BH44,'Trial 6'!BH44,'Trial 7'!BH44,'Trial 8'!BH44)</f>
        <v>8774388.2133405041</v>
      </c>
      <c r="BI83" s="48">
        <f ca="1">SUM('Trial 1'!BI44,'Trial 2'!BI44,'Trial 3'!BI44,'Trial 4'!BI44,'Trial 5'!BI44,'Trial 6'!BI44,'Trial 7'!BI44,'Trial 8'!BI44)</f>
        <v>8684668.1551161874</v>
      </c>
      <c r="BJ83" s="48">
        <f ca="1">SUM('Trial 1'!BJ44,'Trial 2'!BJ44,'Trial 3'!BJ44,'Trial 4'!BJ44,'Trial 5'!BJ44,'Trial 6'!BJ44,'Trial 7'!BJ44,'Trial 8'!BJ44)</f>
        <v>8616011.4918452036</v>
      </c>
      <c r="BK83" s="48">
        <f ca="1">SUM('Trial 1'!BK44,'Trial 2'!BK44,'Trial 3'!BK44,'Trial 4'!BK44,'Trial 5'!BK44,'Trial 6'!BK44,'Trial 7'!BK44,'Trial 8'!BK44)</f>
        <v>8858626.9359250814</v>
      </c>
      <c r="BL83" s="48">
        <f ca="1">SUM('Trial 1'!BL44,'Trial 2'!BL44,'Trial 3'!BL44,'Trial 4'!BL44,'Trial 5'!BL44,'Trial 6'!BL44,'Trial 7'!BL44,'Trial 8'!BL44)</f>
        <v>8828752.5883749537</v>
      </c>
      <c r="BM83" s="48">
        <f ca="1">SUM('Trial 1'!BM44,'Trial 2'!BM44,'Trial 3'!BM44,'Trial 4'!BM44,'Trial 5'!BM44,'Trial 6'!BM44,'Trial 7'!BM44,'Trial 8'!BM44)</f>
        <v>8604405.3720472492</v>
      </c>
      <c r="BN83" s="49">
        <f ca="1">SUM(BB83:BM83)</f>
        <v>104663290.26124156</v>
      </c>
      <c r="BO83" s="48">
        <f ca="1">SUM('Trial 1'!BO44,'Trial 2'!BO44,'Trial 3'!BO44,'Trial 4'!BO44,'Trial 5'!BO44,'Trial 6'!BO44,'Trial 7'!BO44,'Trial 8'!BO44)</f>
        <v>8613096.4641173538</v>
      </c>
      <c r="BP83" s="48">
        <f ca="1">SUM('Trial 1'!BP44,'Trial 2'!BP44,'Trial 3'!BP44,'Trial 4'!BP44,'Trial 5'!BP44,'Trial 6'!BP44,'Trial 7'!BP44,'Trial 8'!BP44)</f>
        <v>8579761.0811617896</v>
      </c>
      <c r="BQ83" s="48">
        <f ca="1">SUM('Trial 1'!BQ44,'Trial 2'!BQ44,'Trial 3'!BQ44,'Trial 4'!BQ44,'Trial 5'!BQ44,'Trial 6'!BQ44,'Trial 7'!BQ44,'Trial 8'!BQ44)</f>
        <v>8721539.7067531496</v>
      </c>
      <c r="BR83" s="48">
        <f ca="1">SUM('Trial 1'!BR44,'Trial 2'!BR44,'Trial 3'!BR44,'Trial 4'!BR44,'Trial 5'!BR44,'Trial 6'!BR44,'Trial 7'!BR44,'Trial 8'!BR44)</f>
        <v>8565187.0966186263</v>
      </c>
      <c r="BS83" s="48">
        <f ca="1">SUM('Trial 1'!BS44,'Trial 2'!BS44,'Trial 3'!BS44,'Trial 4'!BS44,'Trial 5'!BS44,'Trial 6'!BS44,'Trial 7'!BS44,'Trial 8'!BS44)</f>
        <v>8590620.3811895438</v>
      </c>
      <c r="BT83" s="48">
        <f ca="1">SUM('Trial 1'!BT44,'Trial 2'!BT44,'Trial 3'!BT44,'Trial 4'!BT44,'Trial 5'!BT44,'Trial 6'!BT44,'Trial 7'!BT44,'Trial 8'!BT44)</f>
        <v>8564252.0805652253</v>
      </c>
      <c r="BU83" s="48">
        <f ca="1">SUM('Trial 1'!BU44,'Trial 2'!BU44,'Trial 3'!BU44,'Trial 4'!BU44,'Trial 5'!BU44,'Trial 6'!BU44,'Trial 7'!BU44,'Trial 8'!BU44)</f>
        <v>8741708.1134628318</v>
      </c>
      <c r="BV83" s="48">
        <f ca="1">SUM('Trial 1'!BV44,'Trial 2'!BV44,'Trial 3'!BV44,'Trial 4'!BV44,'Trial 5'!BV44,'Trial 6'!BV44,'Trial 7'!BV44,'Trial 8'!BV44)</f>
        <v>8549177.6469827797</v>
      </c>
      <c r="BW83" s="48">
        <f ca="1">SUM('Trial 1'!BW44,'Trial 2'!BW44,'Trial 3'!BW44,'Trial 4'!BW44,'Trial 5'!BW44,'Trial 6'!BW44,'Trial 7'!BW44,'Trial 8'!BW44)</f>
        <v>8508931.4039003737</v>
      </c>
      <c r="BX83" s="48">
        <f ca="1">SUM('Trial 1'!BX44,'Trial 2'!BX44,'Trial 3'!BX44,'Trial 4'!BX44,'Trial 5'!BX44,'Trial 6'!BX44,'Trial 7'!BX44,'Trial 8'!BX44)</f>
        <v>8607735.5307182409</v>
      </c>
      <c r="BY83" s="48">
        <f ca="1">SUM('Trial 1'!BY44,'Trial 2'!BY44,'Trial 3'!BY44,'Trial 4'!BY44,'Trial 5'!BY44,'Trial 6'!BY44,'Trial 7'!BY44,'Trial 8'!BY44)</f>
        <v>8552628.9852844309</v>
      </c>
      <c r="BZ83" s="48">
        <f ca="1">SUM('Trial 1'!BZ44,'Trial 2'!BZ44,'Trial 3'!BZ44,'Trial 4'!BZ44,'Trial 5'!BZ44,'Trial 6'!BZ44,'Trial 7'!BZ44,'Trial 8'!BZ44)</f>
        <v>8496174.2358087115</v>
      </c>
      <c r="CA83" s="49">
        <f ca="1">SUM(BO83:BZ83)</f>
        <v>103090812.72656305</v>
      </c>
      <c r="CB83" s="48">
        <f ca="1">SUM('Trial 1'!CB44,'Trial 2'!CB44,'Trial 3'!CB44,'Trial 4'!CB44,'Trial 5'!CB44,'Trial 6'!CB44,'Trial 7'!CB44,'Trial 8'!CB44)</f>
        <v>8473488.89268714</v>
      </c>
      <c r="CC83" s="48">
        <f ca="1">SUM('Trial 1'!CC44,'Trial 2'!CC44,'Trial 3'!CC44,'Trial 4'!CC44,'Trial 5'!CC44,'Trial 6'!CC44,'Trial 7'!CC44,'Trial 8'!CC44)</f>
        <v>8559852.7116420511</v>
      </c>
      <c r="CD83" s="48">
        <f ca="1">SUM('Trial 1'!CD44,'Trial 2'!CD44,'Trial 3'!CD44,'Trial 4'!CD44,'Trial 5'!CD44,'Trial 6'!CD44,'Trial 7'!CD44,'Trial 8'!CD44)</f>
        <v>8549511.9398755394</v>
      </c>
      <c r="CE83" s="48">
        <f ca="1">SUM('Trial 1'!CE44,'Trial 2'!CE44,'Trial 3'!CE44,'Trial 4'!CE44,'Trial 5'!CE44,'Trial 6'!CE44,'Trial 7'!CE44,'Trial 8'!CE44)</f>
        <v>8346295.3219393957</v>
      </c>
      <c r="CF83" s="48">
        <f ca="1">SUM('Trial 1'!CF44,'Trial 2'!CF44,'Trial 3'!CF44,'Trial 4'!CF44,'Trial 5'!CF44,'Trial 6'!CF44,'Trial 7'!CF44,'Trial 8'!CF44)</f>
        <v>8482521.2966638319</v>
      </c>
      <c r="CG83" s="48">
        <f ca="1">SUM('Trial 1'!CG44,'Trial 2'!CG44,'Trial 3'!CG44,'Trial 4'!CG44,'Trial 5'!CG44,'Trial 6'!CG44,'Trial 7'!CG44,'Trial 8'!CG44)</f>
        <v>8544136.529696973</v>
      </c>
      <c r="CH83" s="48">
        <f ca="1">SUM('Trial 1'!CH44,'Trial 2'!CH44,'Trial 3'!CH44,'Trial 4'!CH44,'Trial 5'!CH44,'Trial 6'!CH44,'Trial 7'!CH44,'Trial 8'!CH44)</f>
        <v>8638327.7151368707</v>
      </c>
      <c r="CI83" s="48">
        <f ca="1">SUM('Trial 1'!CI44,'Trial 2'!CI44,'Trial 3'!CI44,'Trial 4'!CI44,'Trial 5'!CI44,'Trial 6'!CI44,'Trial 7'!CI44,'Trial 8'!CI44)</f>
        <v>8445025.1747832391</v>
      </c>
      <c r="CJ83" s="48">
        <f ca="1">SUM('Trial 1'!CJ44,'Trial 2'!CJ44,'Trial 3'!CJ44,'Trial 4'!CJ44,'Trial 5'!CJ44,'Trial 6'!CJ44,'Trial 7'!CJ44,'Trial 8'!CJ44)</f>
        <v>8442067.3295755181</v>
      </c>
      <c r="CK83" s="48">
        <f ca="1">SUM('Trial 1'!CK44,'Trial 2'!CK44,'Trial 3'!CK44,'Trial 4'!CK44,'Trial 5'!CK44,'Trial 6'!CK44,'Trial 7'!CK44,'Trial 8'!CK44)</f>
        <v>8449032.3235729225</v>
      </c>
      <c r="CL83" s="48">
        <f ca="1">SUM('Trial 1'!CL44,'Trial 2'!CL44,'Trial 3'!CL44,'Trial 4'!CL44,'Trial 5'!CL44,'Trial 6'!CL44,'Trial 7'!CL44,'Trial 8'!CL44)</f>
        <v>8340161.3126563616</v>
      </c>
      <c r="CM83" s="48">
        <f ca="1">SUM('Trial 1'!CM44,'Trial 2'!CM44,'Trial 3'!CM44,'Trial 4'!CM44,'Trial 5'!CM44,'Trial 6'!CM44,'Trial 7'!CM44,'Trial 8'!CM44)</f>
        <v>8351722.0285794102</v>
      </c>
      <c r="CN83" s="49">
        <f ca="1">SUM(CB83:CM83)</f>
        <v>101622142.57680926</v>
      </c>
      <c r="CO83" s="48">
        <f ca="1">SUM('Trial 1'!CO44,'Trial 2'!CO44,'Trial 3'!CO44,'Trial 4'!CO44,'Trial 5'!CO44,'Trial 6'!CO44,'Trial 7'!CO44,'Trial 8'!CO44)</f>
        <v>8237594.7530315816</v>
      </c>
      <c r="CP83" s="48">
        <f ca="1">SUM('Trial 1'!CP44,'Trial 2'!CP44,'Trial 3'!CP44,'Trial 4'!CP44,'Trial 5'!CP44,'Trial 6'!CP44,'Trial 7'!CP44,'Trial 8'!CP44)</f>
        <v>8507783.1851073988</v>
      </c>
      <c r="CQ83" s="48">
        <f ca="1">SUM('Trial 1'!CQ44,'Trial 2'!CQ44,'Trial 3'!CQ44,'Trial 4'!CQ44,'Trial 5'!CQ44,'Trial 6'!CQ44,'Trial 7'!CQ44,'Trial 8'!CQ44)</f>
        <v>8317599.1463254979</v>
      </c>
      <c r="CR83" s="48">
        <f ca="1">SUM('Trial 1'!CR44,'Trial 2'!CR44,'Trial 3'!CR44,'Trial 4'!CR44,'Trial 5'!CR44,'Trial 6'!CR44,'Trial 7'!CR44,'Trial 8'!CR44)</f>
        <v>8386540.4342054445</v>
      </c>
      <c r="CS83" s="48">
        <f ca="1">SUM('Trial 1'!CS44,'Trial 2'!CS44,'Trial 3'!CS44,'Trial 4'!CS44,'Trial 5'!CS44,'Trial 6'!CS44,'Trial 7'!CS44,'Trial 8'!CS44)</f>
        <v>8399415.9742657505</v>
      </c>
      <c r="CT83" s="48">
        <f ca="1">SUM('Trial 1'!CT44,'Trial 2'!CT44,'Trial 3'!CT44,'Trial 4'!CT44,'Trial 5'!CT44,'Trial 6'!CT44,'Trial 7'!CT44,'Trial 8'!CT44)</f>
        <v>8382071.0474472921</v>
      </c>
      <c r="CU83" s="48">
        <f ca="1">SUM('Trial 1'!CU44,'Trial 2'!CU44,'Trial 3'!CU44,'Trial 4'!CU44,'Trial 5'!CU44,'Trial 6'!CU44,'Trial 7'!CU44,'Trial 8'!CU44)</f>
        <v>8424104.3780163303</v>
      </c>
      <c r="CV83" s="48">
        <f ca="1">SUM('Trial 1'!CV44,'Trial 2'!CV44,'Trial 3'!CV44,'Trial 4'!CV44,'Trial 5'!CV44,'Trial 6'!CV44,'Trial 7'!CV44,'Trial 8'!CV44)</f>
        <v>8283339.0665560439</v>
      </c>
      <c r="CW83" s="48">
        <f ca="1">SUM('Trial 1'!CW44,'Trial 2'!CW44,'Trial 3'!CW44,'Trial 4'!CW44,'Trial 5'!CW44,'Trial 6'!CW44,'Trial 7'!CW44,'Trial 8'!CW44)</f>
        <v>8453577.9644263089</v>
      </c>
      <c r="CX83" s="48">
        <f ca="1">SUM('Trial 1'!CX44,'Trial 2'!CX44,'Trial 3'!CX44,'Trial 4'!CX44,'Trial 5'!CX44,'Trial 6'!CX44,'Trial 7'!CX44,'Trial 8'!CX44)</f>
        <v>8378885.8947101096</v>
      </c>
      <c r="CY83" s="48">
        <f ca="1">SUM('Trial 1'!CY44,'Trial 2'!CY44,'Trial 3'!CY44,'Trial 4'!CY44,'Trial 5'!CY44,'Trial 6'!CY44,'Trial 7'!CY44,'Trial 8'!CY44)</f>
        <v>8340920.380492474</v>
      </c>
      <c r="CZ83" s="48">
        <f ca="1">SUM('Trial 1'!CZ44,'Trial 2'!CZ44,'Trial 3'!CZ44,'Trial 4'!CZ44,'Trial 5'!CZ44,'Trial 6'!CZ44,'Trial 7'!CZ44,'Trial 8'!CZ44)</f>
        <v>8347007.8275894551</v>
      </c>
      <c r="DA83" s="49">
        <f ca="1">SUM(CO83:CZ83)</f>
        <v>100458840.05217369</v>
      </c>
      <c r="DB83" s="48">
        <f ca="1">SUM('Trial 1'!DB44,'Trial 2'!DB44,'Trial 3'!DB44,'Trial 4'!DB44,'Trial 5'!DB44,'Trial 6'!DB44,'Trial 7'!DB44,'Trial 8'!DB44)</f>
        <v>8102103.0462811403</v>
      </c>
      <c r="DC83" s="48">
        <f ca="1">SUM('Trial 1'!DC44,'Trial 2'!DC44,'Trial 3'!DC44,'Trial 4'!DC44,'Trial 5'!DC44,'Trial 6'!DC44,'Trial 7'!DC44,'Trial 8'!DC44)</f>
        <v>8360935.4123747163</v>
      </c>
      <c r="DD83" s="48">
        <f ca="1">SUM('Trial 1'!DD44,'Trial 2'!DD44,'Trial 3'!DD44,'Trial 4'!DD44,'Trial 5'!DD44,'Trial 6'!DD44,'Trial 7'!DD44,'Trial 8'!DD44)</f>
        <v>8439736.8062473796</v>
      </c>
      <c r="DE83" s="48">
        <f ca="1">SUM('Trial 1'!DE44,'Trial 2'!DE44,'Trial 3'!DE44,'Trial 4'!DE44,'Trial 5'!DE44,'Trial 6'!DE44,'Trial 7'!DE44,'Trial 8'!DE44)</f>
        <v>8337417.6825509127</v>
      </c>
      <c r="DF83" s="48">
        <f ca="1">SUM('Trial 1'!DF44,'Trial 2'!DF44,'Trial 3'!DF44,'Trial 4'!DF44,'Trial 5'!DF44,'Trial 6'!DF44,'Trial 7'!DF44,'Trial 8'!DF44)</f>
        <v>8260267.0270816153</v>
      </c>
      <c r="DG83" s="48">
        <f ca="1">SUM('Trial 1'!DG44,'Trial 2'!DG44,'Trial 3'!DG44,'Trial 4'!DG44,'Trial 5'!DG44,'Trial 6'!DG44,'Trial 7'!DG44,'Trial 8'!DG44)</f>
        <v>8231926.7495238474</v>
      </c>
      <c r="DH83" s="48">
        <f ca="1">SUM('Trial 1'!DH44,'Trial 2'!DH44,'Trial 3'!DH44,'Trial 4'!DH44,'Trial 5'!DH44,'Trial 6'!DH44,'Trial 7'!DH44,'Trial 8'!DH44)</f>
        <v>8359851.4184955014</v>
      </c>
      <c r="DI83" s="48">
        <f ca="1">SUM('Trial 1'!DI44,'Trial 2'!DI44,'Trial 3'!DI44,'Trial 4'!DI44,'Trial 5'!DI44,'Trial 6'!DI44,'Trial 7'!DI44,'Trial 8'!DI44)</f>
        <v>8209987.7080312958</v>
      </c>
      <c r="DJ83" s="48">
        <f ca="1">SUM('Trial 1'!DJ44,'Trial 2'!DJ44,'Trial 3'!DJ44,'Trial 4'!DJ44,'Trial 5'!DJ44,'Trial 6'!DJ44,'Trial 7'!DJ44,'Trial 8'!DJ44)</f>
        <v>8327463.833955463</v>
      </c>
      <c r="DK83" s="48">
        <f ca="1">SUM('Trial 1'!DK44,'Trial 2'!DK44,'Trial 3'!DK44,'Trial 4'!DK44,'Trial 5'!DK44,'Trial 6'!DK44,'Trial 7'!DK44,'Trial 8'!DK44)</f>
        <v>8396085.8508287985</v>
      </c>
      <c r="DL83" s="48">
        <f ca="1">SUM('Trial 1'!DL44,'Trial 2'!DL44,'Trial 3'!DL44,'Trial 4'!DL44,'Trial 5'!DL44,'Trial 6'!DL44,'Trial 7'!DL44,'Trial 8'!DL44)</f>
        <v>8325050.6419716021</v>
      </c>
      <c r="DM83" s="48">
        <f ca="1">SUM('Trial 1'!DM44,'Trial 2'!DM44,'Trial 3'!DM44,'Trial 4'!DM44,'Trial 5'!DM44,'Trial 6'!DM44,'Trial 7'!DM44,'Trial 8'!DM44)</f>
        <v>8251071.09732717</v>
      </c>
      <c r="DN83" s="49">
        <f ca="1">SUM(DB83:DM83)</f>
        <v>99601897.274669439</v>
      </c>
      <c r="DO83" s="48">
        <f ca="1">SUM('Trial 1'!DO44,'Trial 2'!DO44,'Trial 3'!DO44,'Trial 4'!DO44,'Trial 5'!DO44,'Trial 6'!DO44,'Trial 7'!DO44,'Trial 8'!DO44)</f>
        <v>8367996.1487869322</v>
      </c>
      <c r="DP83" s="48">
        <f ca="1">SUM('Trial 1'!DP44,'Trial 2'!DP44,'Trial 3'!DP44,'Trial 4'!DP44,'Trial 5'!DP44,'Trial 6'!DP44,'Trial 7'!DP44,'Trial 8'!DP44)</f>
        <v>8229094.38867696</v>
      </c>
      <c r="DQ83" s="48">
        <f ca="1">SUM('Trial 1'!DQ44,'Trial 2'!DQ44,'Trial 3'!DQ44,'Trial 4'!DQ44,'Trial 5'!DQ44,'Trial 6'!DQ44,'Trial 7'!DQ44,'Trial 8'!DQ44)</f>
        <v>8214811.8994591329</v>
      </c>
      <c r="DR83" s="48">
        <f ca="1">SUM('Trial 1'!DR44,'Trial 2'!DR44,'Trial 3'!DR44,'Trial 4'!DR44,'Trial 5'!DR44,'Trial 6'!DR44,'Trial 7'!DR44,'Trial 8'!DR44)</f>
        <v>8273115.2017087964</v>
      </c>
      <c r="DS83" s="48">
        <f ca="1">SUM('Trial 1'!DS44,'Trial 2'!DS44,'Trial 3'!DS44,'Trial 4'!DS44,'Trial 5'!DS44,'Trial 6'!DS44,'Trial 7'!DS44,'Trial 8'!DS44)</f>
        <v>8386388.1197194476</v>
      </c>
      <c r="DT83" s="48">
        <f ca="1">SUM('Trial 1'!DT44,'Trial 2'!DT44,'Trial 3'!DT44,'Trial 4'!DT44,'Trial 5'!DT44,'Trial 6'!DT44,'Trial 7'!DT44,'Trial 8'!DT44)</f>
        <v>8134191.1359329438</v>
      </c>
      <c r="DU83" s="48">
        <f ca="1">SUM('Trial 1'!DU44,'Trial 2'!DU44,'Trial 3'!DU44,'Trial 4'!DU44,'Trial 5'!DU44,'Trial 6'!DU44,'Trial 7'!DU44,'Trial 8'!DU44)</f>
        <v>8144370.5229590554</v>
      </c>
      <c r="DV83" s="48">
        <f ca="1">SUM('Trial 1'!DV44,'Trial 2'!DV44,'Trial 3'!DV44,'Trial 4'!DV44,'Trial 5'!DV44,'Trial 6'!DV44,'Trial 7'!DV44,'Trial 8'!DV44)</f>
        <v>8233204.0508291312</v>
      </c>
      <c r="DW83" s="48">
        <f ca="1">SUM('Trial 1'!DW44,'Trial 2'!DW44,'Trial 3'!DW44,'Trial 4'!DW44,'Trial 5'!DW44,'Trial 6'!DW44,'Trial 7'!DW44,'Trial 8'!DW44)</f>
        <v>8280439.4382578051</v>
      </c>
      <c r="DX83" s="48">
        <f ca="1">SUM('Trial 1'!DX44,'Trial 2'!DX44,'Trial 3'!DX44,'Trial 4'!DX44,'Trial 5'!DX44,'Trial 6'!DX44,'Trial 7'!DX44,'Trial 8'!DX44)</f>
        <v>8155741.1233447772</v>
      </c>
      <c r="DY83" s="48">
        <f ca="1">SUM('Trial 1'!DY44,'Trial 2'!DY44,'Trial 3'!DY44,'Trial 4'!DY44,'Trial 5'!DY44,'Trial 6'!DY44,'Trial 7'!DY44,'Trial 8'!DY44)</f>
        <v>8318407.7906648507</v>
      </c>
      <c r="DZ83" s="48">
        <f ca="1">SUM('Trial 1'!DZ44,'Trial 2'!DZ44,'Trial 3'!DZ44,'Trial 4'!DZ44,'Trial 5'!DZ44,'Trial 6'!DZ44,'Trial 7'!DZ44,'Trial 8'!DZ44)</f>
        <v>8025538.9635967901</v>
      </c>
      <c r="EA83" s="49">
        <f ca="1">SUM(DO83:DZ83)</f>
        <v>98763298.78393662</v>
      </c>
      <c r="EB83" s="48">
        <f ca="1">SUM('Trial 1'!EB44,'Trial 2'!EB44,'Trial 3'!EB44,'Trial 4'!EB44,'Trial 5'!EB44,'Trial 6'!EB44,'Trial 7'!EB44,'Trial 8'!EB44)</f>
        <v>8108636.0552671198</v>
      </c>
      <c r="EC83" s="48">
        <f ca="1">SUM('Trial 1'!EC44,'Trial 2'!EC44,'Trial 3'!EC44,'Trial 4'!EC44,'Trial 5'!EC44,'Trial 6'!EC44,'Trial 7'!EC44,'Trial 8'!EC44)</f>
        <v>8278010.8058594652</v>
      </c>
      <c r="ED83" s="48">
        <f ca="1">SUM('Trial 1'!ED44,'Trial 2'!ED44,'Trial 3'!ED44,'Trial 4'!ED44,'Trial 5'!ED44,'Trial 6'!ED44,'Trial 7'!ED44,'Trial 8'!ED44)</f>
        <v>8168499.9123860523</v>
      </c>
      <c r="EE83" s="48">
        <f ca="1">SUM('Trial 1'!EE44,'Trial 2'!EE44,'Trial 3'!EE44,'Trial 4'!EE44,'Trial 5'!EE44,'Trial 6'!EE44,'Trial 7'!EE44,'Trial 8'!EE44)</f>
        <v>8158737.5429791929</v>
      </c>
      <c r="EF83" s="48">
        <f ca="1">SUM('Trial 1'!EF44,'Trial 2'!EF44,'Trial 3'!EF44,'Trial 4'!EF44,'Trial 5'!EF44,'Trial 6'!EF44,'Trial 7'!EF44,'Trial 8'!EF44)</f>
        <v>8202851.1145299124</v>
      </c>
      <c r="EG83" s="48">
        <f ca="1">SUM('Trial 1'!EG44,'Trial 2'!EG44,'Trial 3'!EG44,'Trial 4'!EG44,'Trial 5'!EG44,'Trial 6'!EG44,'Trial 7'!EG44,'Trial 8'!EG44)</f>
        <v>8036869.8257799232</v>
      </c>
      <c r="EH83" s="48">
        <f ca="1">SUM('Trial 1'!EH44,'Trial 2'!EH44,'Trial 3'!EH44,'Trial 4'!EH44,'Trial 5'!EH44,'Trial 6'!EH44,'Trial 7'!EH44,'Trial 8'!EH44)</f>
        <v>8222836.1619423395</v>
      </c>
      <c r="EI83" s="48">
        <f ca="1">SUM('Trial 1'!EI44,'Trial 2'!EI44,'Trial 3'!EI44,'Trial 4'!EI44,'Trial 5'!EI44,'Trial 6'!EI44,'Trial 7'!EI44,'Trial 8'!EI44)</f>
        <v>8130021.6777831847</v>
      </c>
      <c r="EJ83" s="48">
        <f ca="1">SUM('Trial 1'!EJ44,'Trial 2'!EJ44,'Trial 3'!EJ44,'Trial 4'!EJ44,'Trial 5'!EJ44,'Trial 6'!EJ44,'Trial 7'!EJ44,'Trial 8'!EJ44)</f>
        <v>8188425.5401900681</v>
      </c>
      <c r="EK83" s="48">
        <f ca="1">SUM('Trial 1'!EK44,'Trial 2'!EK44,'Trial 3'!EK44,'Trial 4'!EK44,'Trial 5'!EK44,'Trial 6'!EK44,'Trial 7'!EK44,'Trial 8'!EK44)</f>
        <v>8065272.5236484194</v>
      </c>
      <c r="EL83" s="48">
        <f ca="1">SUM('Trial 1'!EL44,'Trial 2'!EL44,'Trial 3'!EL44,'Trial 4'!EL44,'Trial 5'!EL44,'Trial 6'!EL44,'Trial 7'!EL44,'Trial 8'!EL44)</f>
        <v>8071504.7541893581</v>
      </c>
      <c r="EM83" s="48">
        <f ca="1">SUM('Trial 1'!EM44,'Trial 2'!EM44,'Trial 3'!EM44,'Trial 4'!EM44,'Trial 5'!EM44,'Trial 6'!EM44,'Trial 7'!EM44,'Trial 8'!EM44)</f>
        <v>8021815.9972326439</v>
      </c>
      <c r="EN83" s="49">
        <f ca="1">SUM(EB83:EM83)</f>
        <v>97653481.911787689</v>
      </c>
    </row>
    <row r="84" spans="1:144" ht="12.75" customHeight="1">
      <c r="A84" s="2" t="str">
        <f>Labels!B68</f>
        <v>Potential Output</v>
      </c>
    </row>
    <row r="85" spans="1:144" ht="12.75" customHeight="1">
      <c r="A85" s="47" t="str">
        <f>Labels!D96</f>
        <v>Trials</v>
      </c>
      <c r="B85" s="19" t="str">
        <f>ZZZ__FnCalls!F7</f>
        <v>Jan 2010</v>
      </c>
      <c r="C85" s="20" t="str">
        <f>ZZZ__FnCalls!F8</f>
        <v>Feb 2010</v>
      </c>
      <c r="D85" s="20" t="str">
        <f>ZZZ__FnCalls!F9</f>
        <v>Mar 2010</v>
      </c>
      <c r="E85" s="20" t="str">
        <f>ZZZ__FnCalls!F10</f>
        <v>Apr 2010</v>
      </c>
      <c r="F85" s="20" t="str">
        <f>ZZZ__FnCalls!F11</f>
        <v>May 2010</v>
      </c>
      <c r="G85" s="20" t="str">
        <f>ZZZ__FnCalls!F12</f>
        <v>Jun 2010</v>
      </c>
      <c r="H85" s="20" t="str">
        <f>ZZZ__FnCalls!F13</f>
        <v>Jul 2010</v>
      </c>
      <c r="I85" s="20" t="str">
        <f>ZZZ__FnCalls!F14</f>
        <v>Aug 2010</v>
      </c>
      <c r="J85" s="20" t="str">
        <f>ZZZ__FnCalls!F15</f>
        <v>Sep 2010</v>
      </c>
      <c r="K85" s="20" t="str">
        <f>ZZZ__FnCalls!F16</f>
        <v>Oct 2010</v>
      </c>
      <c r="L85" s="20" t="str">
        <f>ZZZ__FnCalls!F17</f>
        <v>Nov 2010</v>
      </c>
      <c r="M85" s="20" t="str">
        <f>ZZZ__FnCalls!F18</f>
        <v>Dec 2010</v>
      </c>
      <c r="N85" s="21" t="str">
        <f>ZZZ__FnCalls!H7</f>
        <v>2010</v>
      </c>
      <c r="O85" s="20" t="str">
        <f>ZZZ__FnCalls!F19</f>
        <v>Jan 2011</v>
      </c>
      <c r="P85" s="20" t="str">
        <f>ZZZ__FnCalls!F20</f>
        <v>Feb 2011</v>
      </c>
      <c r="Q85" s="20" t="str">
        <f>ZZZ__FnCalls!F21</f>
        <v>Mar 2011</v>
      </c>
      <c r="R85" s="20" t="str">
        <f>ZZZ__FnCalls!F22</f>
        <v>Apr 2011</v>
      </c>
      <c r="S85" s="20" t="str">
        <f>ZZZ__FnCalls!F23</f>
        <v>May 2011</v>
      </c>
      <c r="T85" s="20" t="str">
        <f>ZZZ__FnCalls!F24</f>
        <v>Jun 2011</v>
      </c>
      <c r="U85" s="20" t="str">
        <f>ZZZ__FnCalls!F25</f>
        <v>Jul 2011</v>
      </c>
      <c r="V85" s="20" t="str">
        <f>ZZZ__FnCalls!F26</f>
        <v>Aug 2011</v>
      </c>
      <c r="W85" s="20" t="str">
        <f>ZZZ__FnCalls!F27</f>
        <v>Sep 2011</v>
      </c>
      <c r="X85" s="20" t="str">
        <f>ZZZ__FnCalls!F28</f>
        <v>Oct 2011</v>
      </c>
      <c r="Y85" s="20" t="str">
        <f>ZZZ__FnCalls!F29</f>
        <v>Nov 2011</v>
      </c>
      <c r="Z85" s="20" t="str">
        <f>ZZZ__FnCalls!F30</f>
        <v>Dec 2011</v>
      </c>
      <c r="AA85" s="21" t="str">
        <f>ZZZ__FnCalls!H19</f>
        <v>2011</v>
      </c>
      <c r="AB85" s="20" t="str">
        <f>ZZZ__FnCalls!F31</f>
        <v>Jan 2012</v>
      </c>
      <c r="AC85" s="20" t="str">
        <f>ZZZ__FnCalls!F32</f>
        <v>Feb 2012</v>
      </c>
      <c r="AD85" s="20" t="str">
        <f>ZZZ__FnCalls!F33</f>
        <v>Mar 2012</v>
      </c>
      <c r="AE85" s="20" t="str">
        <f>ZZZ__FnCalls!F34</f>
        <v>Apr 2012</v>
      </c>
      <c r="AF85" s="20" t="str">
        <f>ZZZ__FnCalls!F35</f>
        <v>May 2012</v>
      </c>
      <c r="AG85" s="20" t="str">
        <f>ZZZ__FnCalls!F36</f>
        <v>Jun 2012</v>
      </c>
      <c r="AH85" s="20" t="str">
        <f>ZZZ__FnCalls!F37</f>
        <v>Jul 2012</v>
      </c>
      <c r="AI85" s="20" t="str">
        <f>ZZZ__FnCalls!F38</f>
        <v>Aug 2012</v>
      </c>
      <c r="AJ85" s="20" t="str">
        <f>ZZZ__FnCalls!F39</f>
        <v>Sep 2012</v>
      </c>
      <c r="AK85" s="20" t="str">
        <f>ZZZ__FnCalls!F40</f>
        <v>Oct 2012</v>
      </c>
      <c r="AL85" s="20" t="str">
        <f>ZZZ__FnCalls!F41</f>
        <v>Nov 2012</v>
      </c>
      <c r="AM85" s="20" t="str">
        <f>ZZZ__FnCalls!F42</f>
        <v>Dec 2012</v>
      </c>
      <c r="AN85" s="21" t="str">
        <f>ZZZ__FnCalls!H31</f>
        <v>2012</v>
      </c>
      <c r="AO85" s="20" t="str">
        <f>ZZZ__FnCalls!F43</f>
        <v>Jan 2013</v>
      </c>
      <c r="AP85" s="20" t="str">
        <f>ZZZ__FnCalls!F44</f>
        <v>Feb 2013</v>
      </c>
      <c r="AQ85" s="20" t="str">
        <f>ZZZ__FnCalls!F45</f>
        <v>Mar 2013</v>
      </c>
      <c r="AR85" s="20" t="str">
        <f>ZZZ__FnCalls!F46</f>
        <v>Apr 2013</v>
      </c>
      <c r="AS85" s="20" t="str">
        <f>ZZZ__FnCalls!F47</f>
        <v>May 2013</v>
      </c>
      <c r="AT85" s="20" t="str">
        <f>ZZZ__FnCalls!F48</f>
        <v>Jun 2013</v>
      </c>
      <c r="AU85" s="20" t="str">
        <f>ZZZ__FnCalls!F49</f>
        <v>Jul 2013</v>
      </c>
      <c r="AV85" s="20" t="str">
        <f>ZZZ__FnCalls!F50</f>
        <v>Aug 2013</v>
      </c>
      <c r="AW85" s="20" t="str">
        <f>ZZZ__FnCalls!F51</f>
        <v>Sep 2013</v>
      </c>
      <c r="AX85" s="20" t="str">
        <f>ZZZ__FnCalls!F52</f>
        <v>Oct 2013</v>
      </c>
      <c r="AY85" s="20" t="str">
        <f>ZZZ__FnCalls!F53</f>
        <v>Nov 2013</v>
      </c>
      <c r="AZ85" s="20" t="str">
        <f>ZZZ__FnCalls!F54</f>
        <v>Dec 2013</v>
      </c>
      <c r="BA85" s="21" t="str">
        <f>ZZZ__FnCalls!H43</f>
        <v>2013</v>
      </c>
      <c r="BB85" s="20" t="str">
        <f>ZZZ__FnCalls!F55</f>
        <v>Jan 2014</v>
      </c>
      <c r="BC85" s="20" t="str">
        <f>ZZZ__FnCalls!F56</f>
        <v>Feb 2014</v>
      </c>
      <c r="BD85" s="20" t="str">
        <f>ZZZ__FnCalls!F57</f>
        <v>Mar 2014</v>
      </c>
      <c r="BE85" s="20" t="str">
        <f>ZZZ__FnCalls!F58</f>
        <v>Apr 2014</v>
      </c>
      <c r="BF85" s="20" t="str">
        <f>ZZZ__FnCalls!F59</f>
        <v>May 2014</v>
      </c>
      <c r="BG85" s="20" t="str">
        <f>ZZZ__FnCalls!F60</f>
        <v>Jun 2014</v>
      </c>
      <c r="BH85" s="20" t="str">
        <f>ZZZ__FnCalls!F61</f>
        <v>Jul 2014</v>
      </c>
      <c r="BI85" s="20" t="str">
        <f>ZZZ__FnCalls!F62</f>
        <v>Aug 2014</v>
      </c>
      <c r="BJ85" s="20" t="str">
        <f>ZZZ__FnCalls!F63</f>
        <v>Sep 2014</v>
      </c>
      <c r="BK85" s="20" t="str">
        <f>ZZZ__FnCalls!F64</f>
        <v>Oct 2014</v>
      </c>
      <c r="BL85" s="20" t="str">
        <f>ZZZ__FnCalls!F65</f>
        <v>Nov 2014</v>
      </c>
      <c r="BM85" s="20" t="str">
        <f>ZZZ__FnCalls!F66</f>
        <v>Dec 2014</v>
      </c>
      <c r="BN85" s="21" t="str">
        <f>ZZZ__FnCalls!H55</f>
        <v>2014</v>
      </c>
      <c r="BO85" s="20" t="str">
        <f>ZZZ__FnCalls!F67</f>
        <v>Jan 2015</v>
      </c>
      <c r="BP85" s="20" t="str">
        <f>ZZZ__FnCalls!F68</f>
        <v>Feb 2015</v>
      </c>
      <c r="BQ85" s="20" t="str">
        <f>ZZZ__FnCalls!F69</f>
        <v>Mar 2015</v>
      </c>
      <c r="BR85" s="20" t="str">
        <f>ZZZ__FnCalls!F70</f>
        <v>Apr 2015</v>
      </c>
      <c r="BS85" s="20" t="str">
        <f>ZZZ__FnCalls!F71</f>
        <v>May 2015</v>
      </c>
      <c r="BT85" s="20" t="str">
        <f>ZZZ__FnCalls!F72</f>
        <v>Jun 2015</v>
      </c>
      <c r="BU85" s="20" t="str">
        <f>ZZZ__FnCalls!F73</f>
        <v>Jul 2015</v>
      </c>
      <c r="BV85" s="20" t="str">
        <f>ZZZ__FnCalls!F74</f>
        <v>Aug 2015</v>
      </c>
      <c r="BW85" s="20" t="str">
        <f>ZZZ__FnCalls!F75</f>
        <v>Sep 2015</v>
      </c>
      <c r="BX85" s="20" t="str">
        <f>ZZZ__FnCalls!F76</f>
        <v>Oct 2015</v>
      </c>
      <c r="BY85" s="20" t="str">
        <f>ZZZ__FnCalls!F77</f>
        <v>Nov 2015</v>
      </c>
      <c r="BZ85" s="20" t="str">
        <f>ZZZ__FnCalls!F78</f>
        <v>Dec 2015</v>
      </c>
      <c r="CA85" s="21" t="str">
        <f>ZZZ__FnCalls!H67</f>
        <v>2015</v>
      </c>
      <c r="CB85" s="20" t="str">
        <f>ZZZ__FnCalls!F79</f>
        <v>Jan 2016</v>
      </c>
      <c r="CC85" s="20" t="str">
        <f>ZZZ__FnCalls!F80</f>
        <v>Feb 2016</v>
      </c>
      <c r="CD85" s="20" t="str">
        <f>ZZZ__FnCalls!F81</f>
        <v>Mar 2016</v>
      </c>
      <c r="CE85" s="20" t="str">
        <f>ZZZ__FnCalls!F82</f>
        <v>Apr 2016</v>
      </c>
      <c r="CF85" s="20" t="str">
        <f>ZZZ__FnCalls!F83</f>
        <v>May 2016</v>
      </c>
      <c r="CG85" s="20" t="str">
        <f>ZZZ__FnCalls!F84</f>
        <v>Jun 2016</v>
      </c>
      <c r="CH85" s="20" t="str">
        <f>ZZZ__FnCalls!F85</f>
        <v>Jul 2016</v>
      </c>
      <c r="CI85" s="20" t="str">
        <f>ZZZ__FnCalls!F86</f>
        <v>Aug 2016</v>
      </c>
      <c r="CJ85" s="20" t="str">
        <f>ZZZ__FnCalls!F87</f>
        <v>Sep 2016</v>
      </c>
      <c r="CK85" s="20" t="str">
        <f>ZZZ__FnCalls!F88</f>
        <v>Oct 2016</v>
      </c>
      <c r="CL85" s="20" t="str">
        <f>ZZZ__FnCalls!F89</f>
        <v>Nov 2016</v>
      </c>
      <c r="CM85" s="20" t="str">
        <f>ZZZ__FnCalls!F90</f>
        <v>Dec 2016</v>
      </c>
      <c r="CN85" s="21" t="str">
        <f>ZZZ__FnCalls!H79</f>
        <v>2016</v>
      </c>
      <c r="CO85" s="20" t="str">
        <f>ZZZ__FnCalls!F91</f>
        <v>Jan 2017</v>
      </c>
      <c r="CP85" s="20" t="str">
        <f>ZZZ__FnCalls!F92</f>
        <v>Feb 2017</v>
      </c>
      <c r="CQ85" s="20" t="str">
        <f>ZZZ__FnCalls!F93</f>
        <v>Mar 2017</v>
      </c>
      <c r="CR85" s="20" t="str">
        <f>ZZZ__FnCalls!F94</f>
        <v>Apr 2017</v>
      </c>
      <c r="CS85" s="20" t="str">
        <f>ZZZ__FnCalls!F95</f>
        <v>May 2017</v>
      </c>
      <c r="CT85" s="20" t="str">
        <f>ZZZ__FnCalls!F96</f>
        <v>Jun 2017</v>
      </c>
      <c r="CU85" s="20" t="str">
        <f>ZZZ__FnCalls!F97</f>
        <v>Jul 2017</v>
      </c>
      <c r="CV85" s="20" t="str">
        <f>ZZZ__FnCalls!F98</f>
        <v>Aug 2017</v>
      </c>
      <c r="CW85" s="20" t="str">
        <f>ZZZ__FnCalls!F99</f>
        <v>Sep 2017</v>
      </c>
      <c r="CX85" s="20" t="str">
        <f>ZZZ__FnCalls!F100</f>
        <v>Oct 2017</v>
      </c>
      <c r="CY85" s="20" t="str">
        <f>ZZZ__FnCalls!F101</f>
        <v>Nov 2017</v>
      </c>
      <c r="CZ85" s="20" t="str">
        <f>ZZZ__FnCalls!F102</f>
        <v>Dec 2017</v>
      </c>
      <c r="DA85" s="21" t="str">
        <f>ZZZ__FnCalls!H91</f>
        <v>2017</v>
      </c>
      <c r="DB85" s="20" t="str">
        <f>ZZZ__FnCalls!F103</f>
        <v>Jan 2018</v>
      </c>
      <c r="DC85" s="20" t="str">
        <f>ZZZ__FnCalls!F104</f>
        <v>Feb 2018</v>
      </c>
      <c r="DD85" s="20" t="str">
        <f>ZZZ__FnCalls!F105</f>
        <v>Mar 2018</v>
      </c>
      <c r="DE85" s="20" t="str">
        <f>ZZZ__FnCalls!F106</f>
        <v>Apr 2018</v>
      </c>
      <c r="DF85" s="20" t="str">
        <f>ZZZ__FnCalls!F107</f>
        <v>May 2018</v>
      </c>
      <c r="DG85" s="20" t="str">
        <f>ZZZ__FnCalls!F108</f>
        <v>Jun 2018</v>
      </c>
      <c r="DH85" s="20" t="str">
        <f>ZZZ__FnCalls!F109</f>
        <v>Jul 2018</v>
      </c>
      <c r="DI85" s="20" t="str">
        <f>ZZZ__FnCalls!F110</f>
        <v>Aug 2018</v>
      </c>
      <c r="DJ85" s="20" t="str">
        <f>ZZZ__FnCalls!F111</f>
        <v>Sep 2018</v>
      </c>
      <c r="DK85" s="20" t="str">
        <f>ZZZ__FnCalls!F112</f>
        <v>Oct 2018</v>
      </c>
      <c r="DL85" s="20" t="str">
        <f>ZZZ__FnCalls!F113</f>
        <v>Nov 2018</v>
      </c>
      <c r="DM85" s="20" t="str">
        <f>ZZZ__FnCalls!F114</f>
        <v>Dec 2018</v>
      </c>
      <c r="DN85" s="21" t="str">
        <f>ZZZ__FnCalls!H103</f>
        <v>2018</v>
      </c>
      <c r="DO85" s="20" t="str">
        <f>ZZZ__FnCalls!F115</f>
        <v>Jan 2019</v>
      </c>
      <c r="DP85" s="20" t="str">
        <f>ZZZ__FnCalls!F116</f>
        <v>Feb 2019</v>
      </c>
      <c r="DQ85" s="20" t="str">
        <f>ZZZ__FnCalls!F117</f>
        <v>Mar 2019</v>
      </c>
      <c r="DR85" s="20" t="str">
        <f>ZZZ__FnCalls!F118</f>
        <v>Apr 2019</v>
      </c>
      <c r="DS85" s="20" t="str">
        <f>ZZZ__FnCalls!F119</f>
        <v>May 2019</v>
      </c>
      <c r="DT85" s="20" t="str">
        <f>ZZZ__FnCalls!F120</f>
        <v>Jun 2019</v>
      </c>
      <c r="DU85" s="20" t="str">
        <f>ZZZ__FnCalls!F121</f>
        <v>Jul 2019</v>
      </c>
      <c r="DV85" s="20" t="str">
        <f>ZZZ__FnCalls!F122</f>
        <v>Aug 2019</v>
      </c>
      <c r="DW85" s="20" t="str">
        <f>ZZZ__FnCalls!F123</f>
        <v>Sep 2019</v>
      </c>
      <c r="DX85" s="20" t="str">
        <f>ZZZ__FnCalls!F124</f>
        <v>Oct 2019</v>
      </c>
      <c r="DY85" s="20" t="str">
        <f>ZZZ__FnCalls!F125</f>
        <v>Nov 2019</v>
      </c>
      <c r="DZ85" s="20" t="str">
        <f>ZZZ__FnCalls!F126</f>
        <v>Dec 2019</v>
      </c>
      <c r="EA85" s="21" t="str">
        <f>ZZZ__FnCalls!H115</f>
        <v>2019</v>
      </c>
      <c r="EB85" s="20" t="str">
        <f>ZZZ__FnCalls!F127</f>
        <v>Jan 2020</v>
      </c>
      <c r="EC85" s="20" t="str">
        <f>ZZZ__FnCalls!F128</f>
        <v>Feb 2020</v>
      </c>
      <c r="ED85" s="20" t="str">
        <f>ZZZ__FnCalls!F129</f>
        <v>Mar 2020</v>
      </c>
      <c r="EE85" s="20" t="str">
        <f>ZZZ__FnCalls!F130</f>
        <v>Apr 2020</v>
      </c>
      <c r="EF85" s="20" t="str">
        <f>ZZZ__FnCalls!F131</f>
        <v>May 2020</v>
      </c>
      <c r="EG85" s="20" t="str">
        <f>ZZZ__FnCalls!F132</f>
        <v>Jun 2020</v>
      </c>
      <c r="EH85" s="20" t="str">
        <f>ZZZ__FnCalls!F133</f>
        <v>Jul 2020</v>
      </c>
      <c r="EI85" s="20" t="str">
        <f>ZZZ__FnCalls!F134</f>
        <v>Aug 2020</v>
      </c>
      <c r="EJ85" s="20" t="str">
        <f>ZZZ__FnCalls!F135</f>
        <v>Sep 2020</v>
      </c>
      <c r="EK85" s="20" t="str">
        <f>ZZZ__FnCalls!F136</f>
        <v>Oct 2020</v>
      </c>
      <c r="EL85" s="20" t="str">
        <f>ZZZ__FnCalls!F137</f>
        <v>Nov 2020</v>
      </c>
      <c r="EM85" s="20" t="str">
        <f>ZZZ__FnCalls!F138</f>
        <v>Dec 2020</v>
      </c>
      <c r="EN85" s="21" t="str">
        <f>ZZZ__FnCalls!H127</f>
        <v>2020</v>
      </c>
    </row>
    <row r="86" spans="1:144" ht="12.75" customHeight="1">
      <c r="A86" s="7" t="str">
        <f>Labels!B96</f>
        <v>Trial 01</v>
      </c>
      <c r="B86" s="22">
        <f>'Trial 1'!B45</f>
        <v>1166666.6666666667</v>
      </c>
      <c r="C86" s="22">
        <f>'Trial 1'!C45</f>
        <v>1166666.6666666667</v>
      </c>
      <c r="D86" s="22">
        <f ca="1">'Trial 1'!D45</f>
        <v>1166624.9484645091</v>
      </c>
      <c r="E86" s="22">
        <f ca="1">'Trial 1'!E45</f>
        <v>1166533.9598228948</v>
      </c>
      <c r="F86" s="22">
        <f ca="1">'Trial 1'!F45</f>
        <v>1166406.6124841543</v>
      </c>
      <c r="G86" s="22">
        <f ca="1">'Trial 1'!G45</f>
        <v>1166235.3428814153</v>
      </c>
      <c r="H86" s="22">
        <f ca="1">'Trial 1'!H45</f>
        <v>1166028.5190855104</v>
      </c>
      <c r="I86" s="22">
        <f ca="1">'Trial 1'!I45</f>
        <v>1165786.0091641361</v>
      </c>
      <c r="J86" s="22">
        <f ca="1">'Trial 1'!J45</f>
        <v>1165511.7797183353</v>
      </c>
      <c r="K86" s="22">
        <f ca="1">'Trial 1'!K45</f>
        <v>1165200.9394912578</v>
      </c>
      <c r="L86" s="22">
        <f ca="1">'Trial 1'!L45</f>
        <v>1164869.4872243362</v>
      </c>
      <c r="M86" s="22">
        <f ca="1">'Trial 1'!M45</f>
        <v>1164504.2838367359</v>
      </c>
      <c r="N86" s="23">
        <f ca="1">SUM('Trial 1'!B45:M45)</f>
        <v>13991035.215506619</v>
      </c>
      <c r="O86" s="22">
        <f ca="1">'Trial 1'!O45</f>
        <v>1164100.3052826149</v>
      </c>
      <c r="P86" s="22">
        <f ca="1">'Trial 1'!P45</f>
        <v>1163667.1883153743</v>
      </c>
      <c r="Q86" s="22">
        <f ca="1">'Trial 1'!Q45</f>
        <v>1163214.2593693493</v>
      </c>
      <c r="R86" s="22">
        <f ca="1">'Trial 1'!R45</f>
        <v>1162723.4965343971</v>
      </c>
      <c r="S86" s="22">
        <f ca="1">'Trial 1'!S45</f>
        <v>1162215.8878297976</v>
      </c>
      <c r="T86" s="22">
        <f ca="1">'Trial 1'!T45</f>
        <v>1161689.7990497167</v>
      </c>
      <c r="U86" s="22">
        <f ca="1">'Trial 1'!U45</f>
        <v>1161140.5153251672</v>
      </c>
      <c r="V86" s="22">
        <f ca="1">'Trial 1'!V45</f>
        <v>1160566.9204677951</v>
      </c>
      <c r="W86" s="22">
        <f ca="1">'Trial 1'!W45</f>
        <v>1159973.7944756872</v>
      </c>
      <c r="X86" s="22">
        <f ca="1">'Trial 1'!X45</f>
        <v>1159352.2936929034</v>
      </c>
      <c r="Y86" s="22">
        <f ca="1">'Trial 1'!Y45</f>
        <v>1158710.6321887667</v>
      </c>
      <c r="Z86" s="22">
        <f ca="1">'Trial 1'!Z45</f>
        <v>1158039.6855170163</v>
      </c>
      <c r="AA86" s="23">
        <f ca="1">SUM('Trial 1'!O45:Z45)</f>
        <v>13935394.778048586</v>
      </c>
      <c r="AB86" s="22">
        <f ca="1">'Trial 1'!AB45</f>
        <v>1157344.5159539555</v>
      </c>
      <c r="AC86" s="22">
        <f ca="1">'Trial 1'!AC45</f>
        <v>1156624.2076498636</v>
      </c>
      <c r="AD86" s="22">
        <f ca="1">'Trial 1'!AD45</f>
        <v>1155884.4215614193</v>
      </c>
      <c r="AE86" s="22">
        <f ca="1">'Trial 1'!AE45</f>
        <v>1155134.7588012165</v>
      </c>
      <c r="AF86" s="22">
        <f ca="1">'Trial 1'!AF45</f>
        <v>1154365.4850236243</v>
      </c>
      <c r="AG86" s="22">
        <f ca="1">'Trial 1'!AG45</f>
        <v>1153577.0793610911</v>
      </c>
      <c r="AH86" s="22">
        <f ca="1">'Trial 1'!AH45</f>
        <v>1152771.1726145123</v>
      </c>
      <c r="AI86" s="22">
        <f ca="1">'Trial 1'!AI45</f>
        <v>1151959.8802249068</v>
      </c>
      <c r="AJ86" s="22">
        <f ca="1">'Trial 1'!AJ45</f>
        <v>1151144.0609474469</v>
      </c>
      <c r="AK86" s="22">
        <f ca="1">'Trial 1'!AK45</f>
        <v>1150309.1145956609</v>
      </c>
      <c r="AL86" s="22">
        <f ca="1">'Trial 1'!AL45</f>
        <v>1149457.7555284037</v>
      </c>
      <c r="AM86" s="22">
        <f ca="1">'Trial 1'!AM45</f>
        <v>1148597.3666182095</v>
      </c>
      <c r="AN86" s="23">
        <f ca="1">SUM('Trial 1'!AB45:AM45)</f>
        <v>13837169.818880308</v>
      </c>
      <c r="AO86" s="22">
        <f ca="1">'Trial 1'!AO45</f>
        <v>1147720.2655597248</v>
      </c>
      <c r="AP86" s="22">
        <f ca="1">'Trial 1'!AP45</f>
        <v>1146837.7985679915</v>
      </c>
      <c r="AQ86" s="22">
        <f ca="1">'Trial 1'!AQ45</f>
        <v>1145951.9662100822</v>
      </c>
      <c r="AR86" s="22">
        <f ca="1">'Trial 1'!AR45</f>
        <v>1145056.2148554986</v>
      </c>
      <c r="AS86" s="22">
        <f ca="1">'Trial 1'!AS45</f>
        <v>1144145.9263588449</v>
      </c>
      <c r="AT86" s="22">
        <f ca="1">'Trial 1'!AT45</f>
        <v>1143220.4292851568</v>
      </c>
      <c r="AU86" s="22">
        <f ca="1">'Trial 1'!AU45</f>
        <v>1142282.5127371533</v>
      </c>
      <c r="AV86" s="22">
        <f ca="1">'Trial 1'!AV45</f>
        <v>1141342.9741215906</v>
      </c>
      <c r="AW86" s="22">
        <f ca="1">'Trial 1'!AW45</f>
        <v>1140400.9332545374</v>
      </c>
      <c r="AX86" s="22">
        <f ca="1">'Trial 1'!AX45</f>
        <v>1139452.1190902474</v>
      </c>
      <c r="AY86" s="22">
        <f ca="1">'Trial 1'!AY45</f>
        <v>1138491.0200464569</v>
      </c>
      <c r="AZ86" s="22">
        <f ca="1">'Trial 1'!AZ45</f>
        <v>1137521.5651068417</v>
      </c>
      <c r="BA86" s="23">
        <f ca="1">SUM('Trial 1'!AO45:AZ45)</f>
        <v>13712423.725194126</v>
      </c>
      <c r="BB86" s="22">
        <f ca="1">'Trial 1'!BB45</f>
        <v>1136541.037140436</v>
      </c>
      <c r="BC86" s="22">
        <f ca="1">'Trial 1'!BC45</f>
        <v>1135551.6380468016</v>
      </c>
      <c r="BD86" s="22">
        <f ca="1">'Trial 1'!BD45</f>
        <v>1134558.9626726918</v>
      </c>
      <c r="BE86" s="22">
        <f ca="1">'Trial 1'!BE45</f>
        <v>1133549.3483574702</v>
      </c>
      <c r="BF86" s="22">
        <f ca="1">'Trial 1'!BF45</f>
        <v>1132538.8583256069</v>
      </c>
      <c r="BG86" s="22">
        <f ca="1">'Trial 1'!BG45</f>
        <v>1131527.8795522468</v>
      </c>
      <c r="BH86" s="22">
        <f ca="1">'Trial 1'!BH45</f>
        <v>1130503.5267643037</v>
      </c>
      <c r="BI86" s="22">
        <f ca="1">'Trial 1'!BI45</f>
        <v>1129480.0170963306</v>
      </c>
      <c r="BJ86" s="22">
        <f ca="1">'Trial 1'!BJ45</f>
        <v>1128454.4049832961</v>
      </c>
      <c r="BK86" s="22">
        <f ca="1">'Trial 1'!BK45</f>
        <v>1127429.2864261507</v>
      </c>
      <c r="BL86" s="22">
        <f ca="1">'Trial 1'!BL45</f>
        <v>1126388.705678202</v>
      </c>
      <c r="BM86" s="22">
        <f ca="1">'Trial 1'!BM45</f>
        <v>1125354.8983306258</v>
      </c>
      <c r="BN86" s="23">
        <f ca="1">SUM('Trial 1'!BB45:BM45)</f>
        <v>13571878.563374164</v>
      </c>
      <c r="BO86" s="22">
        <f ca="1">'Trial 1'!BO45</f>
        <v>1124321.4069955074</v>
      </c>
      <c r="BP86" s="22">
        <f ca="1">'Trial 1'!BP45</f>
        <v>1123279.6326609575</v>
      </c>
      <c r="BQ86" s="22">
        <f ca="1">'Trial 1'!BQ45</f>
        <v>1122238.3604949124</v>
      </c>
      <c r="BR86" s="22">
        <f ca="1">'Trial 1'!BR45</f>
        <v>1121194.7613727341</v>
      </c>
      <c r="BS86" s="22">
        <f ca="1">'Trial 1'!BS45</f>
        <v>1120150.4206746777</v>
      </c>
      <c r="BT86" s="22">
        <f ca="1">'Trial 1'!BT45</f>
        <v>1119098.0670781862</v>
      </c>
      <c r="BU86" s="22">
        <f ca="1">'Trial 1'!BU45</f>
        <v>1118048.4518250148</v>
      </c>
      <c r="BV86" s="22">
        <f ca="1">'Trial 1'!BV45</f>
        <v>1116997.9360849331</v>
      </c>
      <c r="BW86" s="22">
        <f ca="1">'Trial 1'!BW45</f>
        <v>1115944.9755707828</v>
      </c>
      <c r="BX86" s="22">
        <f ca="1">'Trial 1'!BX45</f>
        <v>1114897.4482390664</v>
      </c>
      <c r="BY86" s="22">
        <f ca="1">'Trial 1'!BY45</f>
        <v>1113838.983138347</v>
      </c>
      <c r="BZ86" s="22">
        <f ca="1">'Trial 1'!BZ45</f>
        <v>1112773.1444095196</v>
      </c>
      <c r="CA86" s="23">
        <f ca="1">SUM('Trial 1'!BO45:BZ45)</f>
        <v>13422783.588544641</v>
      </c>
      <c r="CB86" s="22">
        <f ca="1">'Trial 1'!CB45</f>
        <v>1111707.0400169315</v>
      </c>
      <c r="CC86" s="22">
        <f ca="1">'Trial 1'!CC45</f>
        <v>1110635.5581369849</v>
      </c>
      <c r="CD86" s="22">
        <f ca="1">'Trial 1'!CD45</f>
        <v>1109565.3361254509</v>
      </c>
      <c r="CE86" s="22">
        <f ca="1">'Trial 1'!CE45</f>
        <v>1108495.4132882373</v>
      </c>
      <c r="CF86" s="22">
        <f ca="1">'Trial 1'!CF45</f>
        <v>1107426.6118790929</v>
      </c>
      <c r="CG86" s="22">
        <f ca="1">'Trial 1'!CG45</f>
        <v>1106356.6923730918</v>
      </c>
      <c r="CH86" s="22">
        <f ca="1">'Trial 1'!CH45</f>
        <v>1105278.8107313977</v>
      </c>
      <c r="CI86" s="22">
        <f ca="1">'Trial 1'!CI45</f>
        <v>1104192.5622943183</v>
      </c>
      <c r="CJ86" s="22">
        <f ca="1">'Trial 1'!CJ45</f>
        <v>1103117.975465799</v>
      </c>
      <c r="CK86" s="22">
        <f ca="1">'Trial 1'!CK45</f>
        <v>1102049.417989454</v>
      </c>
      <c r="CL86" s="22">
        <f ca="1">'Trial 1'!CL45</f>
        <v>1100976.9381172531</v>
      </c>
      <c r="CM86" s="22">
        <f ca="1">'Trial 1'!CM45</f>
        <v>1099903.5848732141</v>
      </c>
      <c r="CN86" s="23">
        <f ca="1">SUM('Trial 1'!CB45:CM45)</f>
        <v>13269705.941291226</v>
      </c>
      <c r="CO86" s="22">
        <f ca="1">'Trial 1'!CO45</f>
        <v>1098834.6499480035</v>
      </c>
      <c r="CP86" s="22">
        <f ca="1">'Trial 1'!CP45</f>
        <v>1097772.6054059705</v>
      </c>
      <c r="CQ86" s="22">
        <f ca="1">'Trial 1'!CQ45</f>
        <v>1096717.4151169283</v>
      </c>
      <c r="CR86" s="22">
        <f ca="1">'Trial 1'!CR45</f>
        <v>1095658.9785285341</v>
      </c>
      <c r="CS86" s="22">
        <f ca="1">'Trial 1'!CS45</f>
        <v>1094610.3592229327</v>
      </c>
      <c r="CT86" s="22">
        <f ca="1">'Trial 1'!CT45</f>
        <v>1093561.4909101576</v>
      </c>
      <c r="CU86" s="22">
        <f ca="1">'Trial 1'!CU45</f>
        <v>1092505.7094888329</v>
      </c>
      <c r="CV86" s="22">
        <f ca="1">'Trial 1'!CV45</f>
        <v>1091451.1939888955</v>
      </c>
      <c r="CW86" s="22">
        <f ca="1">'Trial 1'!CW45</f>
        <v>1090402.2497617642</v>
      </c>
      <c r="CX86" s="22">
        <f ca="1">'Trial 1'!CX45</f>
        <v>1089354.8741751339</v>
      </c>
      <c r="CY86" s="22">
        <f ca="1">'Trial 1'!CY45</f>
        <v>1088303.5611293002</v>
      </c>
      <c r="CZ86" s="22">
        <f ca="1">'Trial 1'!CZ45</f>
        <v>1087256.3634184503</v>
      </c>
      <c r="DA86" s="23">
        <f ca="1">SUM('Trial 1'!CO45:CZ45)</f>
        <v>13116429.451094903</v>
      </c>
      <c r="DB86" s="22">
        <f ca="1">'Trial 1'!DB45</f>
        <v>1086213.4729960309</v>
      </c>
      <c r="DC86" s="22">
        <f ca="1">'Trial 1'!DC45</f>
        <v>1085172.4222925333</v>
      </c>
      <c r="DD86" s="22">
        <f ca="1">'Trial 1'!DD45</f>
        <v>1084127.4483328923</v>
      </c>
      <c r="DE86" s="22">
        <f ca="1">'Trial 1'!DE45</f>
        <v>1083090.6122487779</v>
      </c>
      <c r="DF86" s="22">
        <f ca="1">'Trial 1'!DF45</f>
        <v>1082057.6689453099</v>
      </c>
      <c r="DG86" s="22">
        <f ca="1">'Trial 1'!DG45</f>
        <v>1081027.9979802652</v>
      </c>
      <c r="DH86" s="22">
        <f ca="1">'Trial 1'!DH45</f>
        <v>1080000.466465143</v>
      </c>
      <c r="DI86" s="22">
        <f ca="1">'Trial 1'!DI45</f>
        <v>1078976.8174109017</v>
      </c>
      <c r="DJ86" s="22">
        <f ca="1">'Trial 1'!DJ45</f>
        <v>1077951.8313494688</v>
      </c>
      <c r="DK86" s="22">
        <f ca="1">'Trial 1'!DK45</f>
        <v>1076927.8446770373</v>
      </c>
      <c r="DL86" s="22">
        <f ca="1">'Trial 1'!DL45</f>
        <v>1075901.5511857343</v>
      </c>
      <c r="DM86" s="22">
        <f ca="1">'Trial 1'!DM45</f>
        <v>1074883.0862513124</v>
      </c>
      <c r="DN86" s="23">
        <f ca="1">SUM('Trial 1'!DB45:DM45)</f>
        <v>12966331.220135406</v>
      </c>
      <c r="DO86" s="22">
        <f ca="1">'Trial 1'!DO45</f>
        <v>1073857.2899579485</v>
      </c>
      <c r="DP86" s="22">
        <f ca="1">'Trial 1'!DP45</f>
        <v>1072842.8105097336</v>
      </c>
      <c r="DQ86" s="22">
        <f ca="1">'Trial 1'!DQ45</f>
        <v>1071832.1721818959</v>
      </c>
      <c r="DR86" s="22">
        <f ca="1">'Trial 1'!DR45</f>
        <v>1070831.1909428828</v>
      </c>
      <c r="DS86" s="22">
        <f ca="1">'Trial 1'!DS45</f>
        <v>1069839.361201046</v>
      </c>
      <c r="DT86" s="22">
        <f ca="1">'Trial 1'!DT45</f>
        <v>1068849.3194023885</v>
      </c>
      <c r="DU86" s="22">
        <f ca="1">'Trial 1'!DU45</f>
        <v>1067857.2758706242</v>
      </c>
      <c r="DV86" s="22">
        <f ca="1">'Trial 1'!DV45</f>
        <v>1066879.3320595715</v>
      </c>
      <c r="DW86" s="22">
        <f ca="1">'Trial 1'!DW45</f>
        <v>1065899.3399494349</v>
      </c>
      <c r="DX86" s="22">
        <f ca="1">'Trial 1'!DX45</f>
        <v>1064920.0963887032</v>
      </c>
      <c r="DY86" s="22">
        <f ca="1">'Trial 1'!DY45</f>
        <v>1063952.6015494245</v>
      </c>
      <c r="DZ86" s="22">
        <f ca="1">'Trial 1'!DZ45</f>
        <v>1062986.1614016509</v>
      </c>
      <c r="EA86" s="23">
        <f ca="1">SUM('Trial 1'!DO45:DZ45)</f>
        <v>12820546.951415304</v>
      </c>
      <c r="EB86" s="22">
        <f ca="1">'Trial 1'!EB45</f>
        <v>1062027.2732445742</v>
      </c>
      <c r="EC86" s="22">
        <f ca="1">'Trial 1'!EC45</f>
        <v>1061075.3872571816</v>
      </c>
      <c r="ED86" s="22">
        <f ca="1">'Trial 1'!ED45</f>
        <v>1060136.3155361516</v>
      </c>
      <c r="EE86" s="22">
        <f ca="1">'Trial 1'!EE45</f>
        <v>1059199.9652778306</v>
      </c>
      <c r="EF86" s="22">
        <f ca="1">'Trial 1'!EF45</f>
        <v>1058268.0446047438</v>
      </c>
      <c r="EG86" s="22">
        <f ca="1">'Trial 1'!EG45</f>
        <v>1057338.4416649991</v>
      </c>
      <c r="EH86" s="22">
        <f ca="1">'Trial 1'!EH45</f>
        <v>1056417.7942157867</v>
      </c>
      <c r="EI86" s="22">
        <f ca="1">'Trial 1'!EI45</f>
        <v>1055503.2130421028</v>
      </c>
      <c r="EJ86" s="22">
        <f ca="1">'Trial 1'!EJ45</f>
        <v>1054594.968301665</v>
      </c>
      <c r="EK86" s="22">
        <f ca="1">'Trial 1'!EK45</f>
        <v>1053686.5482590196</v>
      </c>
      <c r="EL86" s="22">
        <f ca="1">'Trial 1'!EL45</f>
        <v>1052775.4366610835</v>
      </c>
      <c r="EM86" s="22">
        <f ca="1">'Trial 1'!EM45</f>
        <v>1051876.0889527923</v>
      </c>
      <c r="EN86" s="23">
        <f ca="1">SUM('Trial 1'!EB45:EM45)</f>
        <v>12682899.477017932</v>
      </c>
    </row>
    <row r="87" spans="1:144" ht="12.75" customHeight="1">
      <c r="A87" s="11" t="str">
        <f>Labels!B97</f>
        <v>Trial 02</v>
      </c>
      <c r="B87" s="24">
        <f>'Trial 2'!B45</f>
        <v>1166666.6666666667</v>
      </c>
      <c r="C87" s="24">
        <f>'Trial 2'!C45</f>
        <v>1166666.6666666667</v>
      </c>
      <c r="D87" s="24">
        <f ca="1">'Trial 2'!D45</f>
        <v>1166626.3611092512</v>
      </c>
      <c r="E87" s="24">
        <f ca="1">'Trial 2'!E45</f>
        <v>1166536.1904517098</v>
      </c>
      <c r="F87" s="24">
        <f ca="1">'Trial 2'!F45</f>
        <v>1166418.9528475243</v>
      </c>
      <c r="G87" s="24">
        <f ca="1">'Trial 2'!G45</f>
        <v>1166263.8269559965</v>
      </c>
      <c r="H87" s="24">
        <f ca="1">'Trial 2'!H45</f>
        <v>1166068.6087938594</v>
      </c>
      <c r="I87" s="24">
        <f ca="1">'Trial 2'!I45</f>
        <v>1165834.8429121787</v>
      </c>
      <c r="J87" s="24">
        <f ca="1">'Trial 2'!J45</f>
        <v>1165573.1905922235</v>
      </c>
      <c r="K87" s="24">
        <f ca="1">'Trial 2'!K45</f>
        <v>1165277.2846082503</v>
      </c>
      <c r="L87" s="24">
        <f ca="1">'Trial 2'!L45</f>
        <v>1164948.1662916141</v>
      </c>
      <c r="M87" s="24">
        <f ca="1">'Trial 2'!M45</f>
        <v>1164587.2729040999</v>
      </c>
      <c r="N87" s="25">
        <f ca="1">SUM('Trial 2'!B45:M45)</f>
        <v>13991468.030800043</v>
      </c>
      <c r="O87" s="24">
        <f ca="1">'Trial 2'!O45</f>
        <v>1164202.3676654876</v>
      </c>
      <c r="P87" s="24">
        <f ca="1">'Trial 2'!P45</f>
        <v>1163799.6714009317</v>
      </c>
      <c r="Q87" s="24">
        <f ca="1">'Trial 2'!Q45</f>
        <v>1163367.9200491793</v>
      </c>
      <c r="R87" s="24">
        <f ca="1">'Trial 2'!R45</f>
        <v>1162901.5524043888</v>
      </c>
      <c r="S87" s="24">
        <f ca="1">'Trial 2'!S45</f>
        <v>1162410.5477745894</v>
      </c>
      <c r="T87" s="24">
        <f ca="1">'Trial 2'!T45</f>
        <v>1161900.085214522</v>
      </c>
      <c r="U87" s="24">
        <f ca="1">'Trial 2'!U45</f>
        <v>1161364.5133049232</v>
      </c>
      <c r="V87" s="24">
        <f ca="1">'Trial 2'!V45</f>
        <v>1160802.5953536513</v>
      </c>
      <c r="W87" s="24">
        <f ca="1">'Trial 2'!W45</f>
        <v>1160223.0601609661</v>
      </c>
      <c r="X87" s="24">
        <f ca="1">'Trial 2'!X45</f>
        <v>1159624.8338844022</v>
      </c>
      <c r="Y87" s="24">
        <f ca="1">'Trial 2'!Y45</f>
        <v>1159010.2019797349</v>
      </c>
      <c r="Z87" s="24">
        <f ca="1">'Trial 2'!Z45</f>
        <v>1158369.7912768822</v>
      </c>
      <c r="AA87" s="25">
        <f ca="1">SUM('Trial 2'!O45:Z45)</f>
        <v>13937977.140469657</v>
      </c>
      <c r="AB87" s="24">
        <f ca="1">'Trial 2'!AB45</f>
        <v>1157712.9689685155</v>
      </c>
      <c r="AC87" s="24">
        <f ca="1">'Trial 2'!AC45</f>
        <v>1157030.6627568498</v>
      </c>
      <c r="AD87" s="24">
        <f ca="1">'Trial 2'!AD45</f>
        <v>1156339.942928968</v>
      </c>
      <c r="AE87" s="24">
        <f ca="1">'Trial 2'!AE45</f>
        <v>1155623.2568055796</v>
      </c>
      <c r="AF87" s="24">
        <f ca="1">'Trial 2'!AF45</f>
        <v>1154886.39564872</v>
      </c>
      <c r="AG87" s="24">
        <f ca="1">'Trial 2'!AG45</f>
        <v>1154134.9782669516</v>
      </c>
      <c r="AH87" s="24">
        <f ca="1">'Trial 2'!AH45</f>
        <v>1153358.8769105279</v>
      </c>
      <c r="AI87" s="24">
        <f ca="1">'Trial 2'!AI45</f>
        <v>1152560.4556708643</v>
      </c>
      <c r="AJ87" s="24">
        <f ca="1">'Trial 2'!AJ45</f>
        <v>1151742.7219643043</v>
      </c>
      <c r="AK87" s="24">
        <f ca="1">'Trial 2'!AK45</f>
        <v>1150907.0833080024</v>
      </c>
      <c r="AL87" s="24">
        <f ca="1">'Trial 2'!AL45</f>
        <v>1150055.3963559277</v>
      </c>
      <c r="AM87" s="24">
        <f ca="1">'Trial 2'!AM45</f>
        <v>1149185.4025866373</v>
      </c>
      <c r="AN87" s="25">
        <f ca="1">SUM('Trial 2'!AB45:AM45)</f>
        <v>13843538.142171849</v>
      </c>
      <c r="AO87" s="24">
        <f ca="1">'Trial 2'!AO45</f>
        <v>1148291.0687605443</v>
      </c>
      <c r="AP87" s="24">
        <f ca="1">'Trial 2'!AP45</f>
        <v>1147374.0855593472</v>
      </c>
      <c r="AQ87" s="24">
        <f ca="1">'Trial 2'!AQ45</f>
        <v>1146455.2400971754</v>
      </c>
      <c r="AR87" s="24">
        <f ca="1">'Trial 2'!AR45</f>
        <v>1145529.6059126982</v>
      </c>
      <c r="AS87" s="24">
        <f ca="1">'Trial 2'!AS45</f>
        <v>1144593.450622272</v>
      </c>
      <c r="AT87" s="24">
        <f ca="1">'Trial 2'!AT45</f>
        <v>1143653.5952724665</v>
      </c>
      <c r="AU87" s="24">
        <f ca="1">'Trial 2'!AU45</f>
        <v>1142702.7344879189</v>
      </c>
      <c r="AV87" s="24">
        <f ca="1">'Trial 2'!AV45</f>
        <v>1141743.0641908555</v>
      </c>
      <c r="AW87" s="24">
        <f ca="1">'Trial 2'!AW45</f>
        <v>1140779.7149815748</v>
      </c>
      <c r="AX87" s="24">
        <f ca="1">'Trial 2'!AX45</f>
        <v>1139806.2604272536</v>
      </c>
      <c r="AY87" s="24">
        <f ca="1">'Trial 2'!AY45</f>
        <v>1138825.9061098318</v>
      </c>
      <c r="AZ87" s="24">
        <f ca="1">'Trial 2'!AZ45</f>
        <v>1137842.2317495891</v>
      </c>
      <c r="BA87" s="25">
        <f ca="1">SUM('Trial 2'!AO45:AZ45)</f>
        <v>13717596.958171528</v>
      </c>
      <c r="BB87" s="24">
        <f ca="1">'Trial 2'!BB45</f>
        <v>1136858.7861698298</v>
      </c>
      <c r="BC87" s="24">
        <f ca="1">'Trial 2'!BC45</f>
        <v>1135865.7510777717</v>
      </c>
      <c r="BD87" s="24">
        <f ca="1">'Trial 2'!BD45</f>
        <v>1134868.8411965396</v>
      </c>
      <c r="BE87" s="24">
        <f ca="1">'Trial 2'!BE45</f>
        <v>1133866.0175266601</v>
      </c>
      <c r="BF87" s="24">
        <f ca="1">'Trial 2'!BF45</f>
        <v>1132854.599513317</v>
      </c>
      <c r="BG87" s="24">
        <f ca="1">'Trial 2'!BG45</f>
        <v>1131844.5434101939</v>
      </c>
      <c r="BH87" s="24">
        <f ca="1">'Trial 2'!BH45</f>
        <v>1130816.5531294337</v>
      </c>
      <c r="BI87" s="24">
        <f ca="1">'Trial 2'!BI45</f>
        <v>1129784.8536803736</v>
      </c>
      <c r="BJ87" s="24">
        <f ca="1">'Trial 2'!BJ45</f>
        <v>1128741.9287082716</v>
      </c>
      <c r="BK87" s="24">
        <f ca="1">'Trial 2'!BK45</f>
        <v>1127691.5862275076</v>
      </c>
      <c r="BL87" s="24">
        <f ca="1">'Trial 2'!BL45</f>
        <v>1126631.9402118204</v>
      </c>
      <c r="BM87" s="24">
        <f ca="1">'Trial 2'!BM45</f>
        <v>1125568.8021263946</v>
      </c>
      <c r="BN87" s="25">
        <f ca="1">SUM('Trial 2'!BB45:BM45)</f>
        <v>13575394.202978114</v>
      </c>
      <c r="BO87" s="24">
        <f ca="1">'Trial 2'!BO45</f>
        <v>1124496.3926946437</v>
      </c>
      <c r="BP87" s="24">
        <f ca="1">'Trial 2'!BP45</f>
        <v>1123421.5481847164</v>
      </c>
      <c r="BQ87" s="24">
        <f ca="1">'Trial 2'!BQ45</f>
        <v>1122332.2811379463</v>
      </c>
      <c r="BR87" s="24">
        <f ca="1">'Trial 2'!BR45</f>
        <v>1121240.1309521848</v>
      </c>
      <c r="BS87" s="24">
        <f ca="1">'Trial 2'!BS45</f>
        <v>1120143.5526945814</v>
      </c>
      <c r="BT87" s="24">
        <f ca="1">'Trial 2'!BT45</f>
        <v>1119052.1144675862</v>
      </c>
      <c r="BU87" s="24">
        <f ca="1">'Trial 2'!BU45</f>
        <v>1117960.145518105</v>
      </c>
      <c r="BV87" s="24">
        <f ca="1">'Trial 2'!BV45</f>
        <v>1116877.9565737175</v>
      </c>
      <c r="BW87" s="24">
        <f ca="1">'Trial 2'!BW45</f>
        <v>1115794.6466880923</v>
      </c>
      <c r="BX87" s="24">
        <f ca="1">'Trial 2'!BX45</f>
        <v>1114713.5259840044</v>
      </c>
      <c r="BY87" s="24">
        <f ca="1">'Trial 2'!BY45</f>
        <v>1113628.0814949838</v>
      </c>
      <c r="BZ87" s="24">
        <f ca="1">'Trial 2'!BZ45</f>
        <v>1112551.2665170559</v>
      </c>
      <c r="CA87" s="25">
        <f ca="1">SUM('Trial 2'!BO45:BZ45)</f>
        <v>13422211.642907618</v>
      </c>
      <c r="CB87" s="24">
        <f ca="1">'Trial 2'!CB45</f>
        <v>1111479.3796279065</v>
      </c>
      <c r="CC87" s="24">
        <f ca="1">'Trial 2'!CC45</f>
        <v>1110408.3222242224</v>
      </c>
      <c r="CD87" s="24">
        <f ca="1">'Trial 2'!CD45</f>
        <v>1109329.237927808</v>
      </c>
      <c r="CE87" s="24">
        <f ca="1">'Trial 2'!CE45</f>
        <v>1108252.7354550089</v>
      </c>
      <c r="CF87" s="24">
        <f ca="1">'Trial 2'!CF45</f>
        <v>1107170.4560431065</v>
      </c>
      <c r="CG87" s="24">
        <f ca="1">'Trial 2'!CG45</f>
        <v>1106097.3304050264</v>
      </c>
      <c r="CH87" s="24">
        <f ca="1">'Trial 2'!CH45</f>
        <v>1105025.1856842833</v>
      </c>
      <c r="CI87" s="24">
        <f ca="1">'Trial 2'!CI45</f>
        <v>1103952.8081154202</v>
      </c>
      <c r="CJ87" s="24">
        <f ca="1">'Trial 2'!CJ45</f>
        <v>1102888.0338461148</v>
      </c>
      <c r="CK87" s="24">
        <f ca="1">'Trial 2'!CK45</f>
        <v>1101814.924354506</v>
      </c>
      <c r="CL87" s="24">
        <f ca="1">'Trial 2'!CL45</f>
        <v>1100735.939243187</v>
      </c>
      <c r="CM87" s="24">
        <f ca="1">'Trial 2'!CM45</f>
        <v>1099660.8579935248</v>
      </c>
      <c r="CN87" s="25">
        <f ca="1">SUM('Trial 2'!CB45:CM45)</f>
        <v>13266815.210920116</v>
      </c>
      <c r="CO87" s="24">
        <f ca="1">'Trial 2'!CO45</f>
        <v>1098588.6321040967</v>
      </c>
      <c r="CP87" s="24">
        <f ca="1">'Trial 2'!CP45</f>
        <v>1097511.5882829826</v>
      </c>
      <c r="CQ87" s="24">
        <f ca="1">'Trial 2'!CQ45</f>
        <v>1096434.6124029097</v>
      </c>
      <c r="CR87" s="24">
        <f ca="1">'Trial 2'!CR45</f>
        <v>1095364.0881249029</v>
      </c>
      <c r="CS87" s="24">
        <f ca="1">'Trial 2'!CS45</f>
        <v>1094299.9041190529</v>
      </c>
      <c r="CT87" s="24">
        <f ca="1">'Trial 2'!CT45</f>
        <v>1093237.2241325963</v>
      </c>
      <c r="CU87" s="24">
        <f ca="1">'Trial 2'!CU45</f>
        <v>1092168.4981704089</v>
      </c>
      <c r="CV87" s="24">
        <f ca="1">'Trial 2'!CV45</f>
        <v>1091094.2338313612</v>
      </c>
      <c r="CW87" s="24">
        <f ca="1">'Trial 2'!CW45</f>
        <v>1090024.0960257698</v>
      </c>
      <c r="CX87" s="24">
        <f ca="1">'Trial 2'!CX45</f>
        <v>1088955.1641333513</v>
      </c>
      <c r="CY87" s="24">
        <f ca="1">'Trial 2'!CY45</f>
        <v>1087886.3809476434</v>
      </c>
      <c r="CZ87" s="24">
        <f ca="1">'Trial 2'!CZ45</f>
        <v>1086817.5435420251</v>
      </c>
      <c r="DA87" s="25">
        <f ca="1">SUM('Trial 2'!CO45:CZ45)</f>
        <v>13112381.965817103</v>
      </c>
      <c r="DB87" s="24">
        <f ca="1">'Trial 2'!DB45</f>
        <v>1085740.7198416735</v>
      </c>
      <c r="DC87" s="24">
        <f ca="1">'Trial 2'!DC45</f>
        <v>1084655.2577159184</v>
      </c>
      <c r="DD87" s="24">
        <f ca="1">'Trial 2'!DD45</f>
        <v>1083570.6557383004</v>
      </c>
      <c r="DE87" s="24">
        <f ca="1">'Trial 2'!DE45</f>
        <v>1082496.7638817972</v>
      </c>
      <c r="DF87" s="24">
        <f ca="1">'Trial 2'!DF45</f>
        <v>1081413.9683956669</v>
      </c>
      <c r="DG87" s="24">
        <f ca="1">'Trial 2'!DG45</f>
        <v>1080340.0704425743</v>
      </c>
      <c r="DH87" s="24">
        <f ca="1">'Trial 2'!DH45</f>
        <v>1079265.0392099132</v>
      </c>
      <c r="DI87" s="24">
        <f ca="1">'Trial 2'!DI45</f>
        <v>1078190.1208949639</v>
      </c>
      <c r="DJ87" s="24">
        <f ca="1">'Trial 2'!DJ45</f>
        <v>1077126.3606390266</v>
      </c>
      <c r="DK87" s="24">
        <f ca="1">'Trial 2'!DK45</f>
        <v>1076053.348291463</v>
      </c>
      <c r="DL87" s="24">
        <f ca="1">'Trial 2'!DL45</f>
        <v>1074973.8433253397</v>
      </c>
      <c r="DM87" s="24">
        <f ca="1">'Trial 2'!DM45</f>
        <v>1073897.7981678497</v>
      </c>
      <c r="DN87" s="25">
        <f ca="1">SUM('Trial 2'!DB45:DM45)</f>
        <v>12957723.946544485</v>
      </c>
      <c r="DO87" s="24">
        <f ca="1">'Trial 2'!DO45</f>
        <v>1072818.3934656659</v>
      </c>
      <c r="DP87" s="24">
        <f ca="1">'Trial 2'!DP45</f>
        <v>1071736.6510963298</v>
      </c>
      <c r="DQ87" s="24">
        <f ca="1">'Trial 2'!DQ45</f>
        <v>1070656.5671256762</v>
      </c>
      <c r="DR87" s="24">
        <f ca="1">'Trial 2'!DR45</f>
        <v>1069570.4849820551</v>
      </c>
      <c r="DS87" s="24">
        <f ca="1">'Trial 2'!DS45</f>
        <v>1068491.9280457553</v>
      </c>
      <c r="DT87" s="24">
        <f ca="1">'Trial 2'!DT45</f>
        <v>1067405.4042907557</v>
      </c>
      <c r="DU87" s="24">
        <f ca="1">'Trial 2'!DU45</f>
        <v>1066327.5702788194</v>
      </c>
      <c r="DV87" s="24">
        <f ca="1">'Trial 2'!DV45</f>
        <v>1065247.9050574745</v>
      </c>
      <c r="DW87" s="24">
        <f ca="1">'Trial 2'!DW45</f>
        <v>1064176.6987437273</v>
      </c>
      <c r="DX87" s="24">
        <f ca="1">'Trial 2'!DX45</f>
        <v>1063103.0031011712</v>
      </c>
      <c r="DY87" s="24">
        <f ca="1">'Trial 2'!DY45</f>
        <v>1062041.9449325679</v>
      </c>
      <c r="DZ87" s="24">
        <f ca="1">'Trial 2'!DZ45</f>
        <v>1060980.6907815833</v>
      </c>
      <c r="EA87" s="25">
        <f ca="1">SUM('Trial 2'!DO45:DZ45)</f>
        <v>12802557.241901582</v>
      </c>
      <c r="EB87" s="24">
        <f ca="1">'Trial 2'!EB45</f>
        <v>1059934.3854753918</v>
      </c>
      <c r="EC87" s="24">
        <f ca="1">'Trial 2'!EC45</f>
        <v>1058901.102114408</v>
      </c>
      <c r="ED87" s="24">
        <f ca="1">'Trial 2'!ED45</f>
        <v>1057874.9930535711</v>
      </c>
      <c r="EE87" s="24">
        <f ca="1">'Trial 2'!EE45</f>
        <v>1056843.8282963147</v>
      </c>
      <c r="EF87" s="24">
        <f ca="1">'Trial 2'!EF45</f>
        <v>1055816.8699892852</v>
      </c>
      <c r="EG87" s="24">
        <f ca="1">'Trial 2'!EG45</f>
        <v>1054797.541111107</v>
      </c>
      <c r="EH87" s="24">
        <f ca="1">'Trial 2'!EH45</f>
        <v>1053784.543590202</v>
      </c>
      <c r="EI87" s="24">
        <f ca="1">'Trial 2'!EI45</f>
        <v>1052779.2037045835</v>
      </c>
      <c r="EJ87" s="24">
        <f ca="1">'Trial 2'!EJ45</f>
        <v>1051779.3473498856</v>
      </c>
      <c r="EK87" s="24">
        <f ca="1">'Trial 2'!EK45</f>
        <v>1050785.5806688969</v>
      </c>
      <c r="EL87" s="24">
        <f ca="1">'Trial 2'!EL45</f>
        <v>1049803.6215339743</v>
      </c>
      <c r="EM87" s="24">
        <f ca="1">'Trial 2'!EM45</f>
        <v>1048820.3259737971</v>
      </c>
      <c r="EN87" s="25">
        <f ca="1">SUM('Trial 2'!EB45:EM45)</f>
        <v>12651921.342861418</v>
      </c>
    </row>
    <row r="88" spans="1:144" ht="12.75" customHeight="1">
      <c r="A88" s="11" t="str">
        <f>Labels!B98</f>
        <v>Trial 03</v>
      </c>
      <c r="B88" s="24">
        <f>'Trial 3'!B45</f>
        <v>1166666.6666666667</v>
      </c>
      <c r="C88" s="24">
        <f>'Trial 3'!C45</f>
        <v>1166666.6666666667</v>
      </c>
      <c r="D88" s="24">
        <f ca="1">'Trial 3'!D45</f>
        <v>1166619.6583751403</v>
      </c>
      <c r="E88" s="24">
        <f ca="1">'Trial 3'!E45</f>
        <v>1166533.8921753413</v>
      </c>
      <c r="F88" s="24">
        <f ca="1">'Trial 3'!F45</f>
        <v>1166413.6076389011</v>
      </c>
      <c r="G88" s="24">
        <f ca="1">'Trial 3'!G45</f>
        <v>1166263.8337285726</v>
      </c>
      <c r="H88" s="24">
        <f ca="1">'Trial 3'!H45</f>
        <v>1166077.9813549467</v>
      </c>
      <c r="I88" s="24">
        <f ca="1">'Trial 3'!I45</f>
        <v>1165860.2089895725</v>
      </c>
      <c r="J88" s="24">
        <f ca="1">'Trial 3'!J45</f>
        <v>1165607.1500898602</v>
      </c>
      <c r="K88" s="24">
        <f ca="1">'Trial 3'!K45</f>
        <v>1165317.7657109108</v>
      </c>
      <c r="L88" s="24">
        <f ca="1">'Trial 3'!L45</f>
        <v>1164987.4619095754</v>
      </c>
      <c r="M88" s="24">
        <f ca="1">'Trial 3'!M45</f>
        <v>1164639.0445847753</v>
      </c>
      <c r="N88" s="25">
        <f ca="1">SUM('Trial 3'!B45:M45)</f>
        <v>13991653.937890928</v>
      </c>
      <c r="O88" s="24">
        <f ca="1">'Trial 3'!O45</f>
        <v>1164260.9972656022</v>
      </c>
      <c r="P88" s="24">
        <f ca="1">'Trial 3'!P45</f>
        <v>1163855.8972113114</v>
      </c>
      <c r="Q88" s="24">
        <f ca="1">'Trial 3'!Q45</f>
        <v>1163426.3899074583</v>
      </c>
      <c r="R88" s="24">
        <f ca="1">'Trial 3'!R45</f>
        <v>1162970.9864838454</v>
      </c>
      <c r="S88" s="24">
        <f ca="1">'Trial 3'!S45</f>
        <v>1162497.3369522591</v>
      </c>
      <c r="T88" s="24">
        <f ca="1">'Trial 3'!T45</f>
        <v>1162009.0564931324</v>
      </c>
      <c r="U88" s="24">
        <f ca="1">'Trial 3'!U45</f>
        <v>1161500.5622075438</v>
      </c>
      <c r="V88" s="24">
        <f ca="1">'Trial 3'!V45</f>
        <v>1160977.2678415114</v>
      </c>
      <c r="W88" s="24">
        <f ca="1">'Trial 3'!W45</f>
        <v>1160425.2389666189</v>
      </c>
      <c r="X88" s="24">
        <f ca="1">'Trial 3'!X45</f>
        <v>1159856.0139947771</v>
      </c>
      <c r="Y88" s="24">
        <f ca="1">'Trial 3'!Y45</f>
        <v>1159269.6949464984</v>
      </c>
      <c r="Z88" s="24">
        <f ca="1">'Trial 3'!Z45</f>
        <v>1158671.1866328332</v>
      </c>
      <c r="AA88" s="25">
        <f ca="1">SUM('Trial 3'!O45:Z45)</f>
        <v>13939720.628903391</v>
      </c>
      <c r="AB88" s="24">
        <f ca="1">'Trial 3'!AB45</f>
        <v>1158057.1535632331</v>
      </c>
      <c r="AC88" s="24">
        <f ca="1">'Trial 3'!AC45</f>
        <v>1157415.3457149537</v>
      </c>
      <c r="AD88" s="24">
        <f ca="1">'Trial 3'!AD45</f>
        <v>1156755.3677086914</v>
      </c>
      <c r="AE88" s="24">
        <f ca="1">'Trial 3'!AE45</f>
        <v>1156082.7042473631</v>
      </c>
      <c r="AF88" s="24">
        <f ca="1">'Trial 3'!AF45</f>
        <v>1155401.827718403</v>
      </c>
      <c r="AG88" s="24">
        <f ca="1">'Trial 3'!AG45</f>
        <v>1154689.4041743688</v>
      </c>
      <c r="AH88" s="24">
        <f ca="1">'Trial 3'!AH45</f>
        <v>1153962.7917497877</v>
      </c>
      <c r="AI88" s="24">
        <f ca="1">'Trial 3'!AI45</f>
        <v>1153207.9451349883</v>
      </c>
      <c r="AJ88" s="24">
        <f ca="1">'Trial 3'!AJ45</f>
        <v>1152437.9242345698</v>
      </c>
      <c r="AK88" s="24">
        <f ca="1">'Trial 3'!AK45</f>
        <v>1151651.037082891</v>
      </c>
      <c r="AL88" s="24">
        <f ca="1">'Trial 3'!AL45</f>
        <v>1150853.2110165805</v>
      </c>
      <c r="AM88" s="24">
        <f ca="1">'Trial 3'!AM45</f>
        <v>1150038.6127140822</v>
      </c>
      <c r="AN88" s="25">
        <f ca="1">SUM('Trial 3'!AB45:AM45)</f>
        <v>13850553.325059913</v>
      </c>
      <c r="AO88" s="24">
        <f ca="1">'Trial 3'!AO45</f>
        <v>1149213.3899040509</v>
      </c>
      <c r="AP88" s="24">
        <f ca="1">'Trial 3'!AP45</f>
        <v>1148364.4653941626</v>
      </c>
      <c r="AQ88" s="24">
        <f ca="1">'Trial 3'!AQ45</f>
        <v>1147490.9790553958</v>
      </c>
      <c r="AR88" s="24">
        <f ca="1">'Trial 3'!AR45</f>
        <v>1146609.556438199</v>
      </c>
      <c r="AS88" s="24">
        <f ca="1">'Trial 3'!AS45</f>
        <v>1145715.3698086834</v>
      </c>
      <c r="AT88" s="24">
        <f ca="1">'Trial 3'!AT45</f>
        <v>1144816.2861230134</v>
      </c>
      <c r="AU88" s="24">
        <f ca="1">'Trial 3'!AU45</f>
        <v>1143905.9003358048</v>
      </c>
      <c r="AV88" s="24">
        <f ca="1">'Trial 3'!AV45</f>
        <v>1142979.7748502598</v>
      </c>
      <c r="AW88" s="24">
        <f ca="1">'Trial 3'!AW45</f>
        <v>1142051.0502341974</v>
      </c>
      <c r="AX88" s="24">
        <f ca="1">'Trial 3'!AX45</f>
        <v>1141115.2676359285</v>
      </c>
      <c r="AY88" s="24">
        <f ca="1">'Trial 3'!AY45</f>
        <v>1140170.5739704331</v>
      </c>
      <c r="AZ88" s="24">
        <f ca="1">'Trial 3'!AZ45</f>
        <v>1139217.7904533397</v>
      </c>
      <c r="BA88" s="25">
        <f ca="1">SUM('Trial 3'!AO45:AZ45)</f>
        <v>13731650.404203467</v>
      </c>
      <c r="BB88" s="24">
        <f ca="1">'Trial 3'!BB45</f>
        <v>1138254.738628631</v>
      </c>
      <c r="BC88" s="24">
        <f ca="1">'Trial 3'!BC45</f>
        <v>1137289.8474141995</v>
      </c>
      <c r="BD88" s="24">
        <f ca="1">'Trial 3'!BD45</f>
        <v>1136313.4313858317</v>
      </c>
      <c r="BE88" s="24">
        <f ca="1">'Trial 3'!BE45</f>
        <v>1135321.1146822232</v>
      </c>
      <c r="BF88" s="24">
        <f ca="1">'Trial 3'!BF45</f>
        <v>1134325.2768657459</v>
      </c>
      <c r="BG88" s="24">
        <f ca="1">'Trial 3'!BG45</f>
        <v>1133334.6862594862</v>
      </c>
      <c r="BH88" s="24">
        <f ca="1">'Trial 3'!BH45</f>
        <v>1132337.5624063786</v>
      </c>
      <c r="BI88" s="24">
        <f ca="1">'Trial 3'!BI45</f>
        <v>1131328.6872235495</v>
      </c>
      <c r="BJ88" s="24">
        <f ca="1">'Trial 3'!BJ45</f>
        <v>1130305.8156790657</v>
      </c>
      <c r="BK88" s="24">
        <f ca="1">'Trial 3'!BK45</f>
        <v>1129272.4572415571</v>
      </c>
      <c r="BL88" s="24">
        <f ca="1">'Trial 3'!BL45</f>
        <v>1128227.5598766615</v>
      </c>
      <c r="BM88" s="24">
        <f ca="1">'Trial 3'!BM45</f>
        <v>1127190.0768436319</v>
      </c>
      <c r="BN88" s="25">
        <f ca="1">SUM('Trial 3'!BB45:BM45)</f>
        <v>13593501.254506964</v>
      </c>
      <c r="BO88" s="24">
        <f ca="1">'Trial 3'!BO45</f>
        <v>1126146.2061683903</v>
      </c>
      <c r="BP88" s="24">
        <f ca="1">'Trial 3'!BP45</f>
        <v>1125102.4796858255</v>
      </c>
      <c r="BQ88" s="24">
        <f ca="1">'Trial 3'!BQ45</f>
        <v>1124054.7557362614</v>
      </c>
      <c r="BR88" s="24">
        <f ca="1">'Trial 3'!BR45</f>
        <v>1123002.1506356895</v>
      </c>
      <c r="BS88" s="24">
        <f ca="1">'Trial 3'!BS45</f>
        <v>1121953.0616660849</v>
      </c>
      <c r="BT88" s="24">
        <f ca="1">'Trial 3'!BT45</f>
        <v>1120906.4006153494</v>
      </c>
      <c r="BU88" s="24">
        <f ca="1">'Trial 3'!BU45</f>
        <v>1119852.076695329</v>
      </c>
      <c r="BV88" s="24">
        <f ca="1">'Trial 3'!BV45</f>
        <v>1118794.8491336231</v>
      </c>
      <c r="BW88" s="24">
        <f ca="1">'Trial 3'!BW45</f>
        <v>1117743.2542780552</v>
      </c>
      <c r="BX88" s="24">
        <f ca="1">'Trial 3'!BX45</f>
        <v>1116682.9314968144</v>
      </c>
      <c r="BY88" s="24">
        <f ca="1">'Trial 3'!BY45</f>
        <v>1115629.2497993708</v>
      </c>
      <c r="BZ88" s="24">
        <f ca="1">'Trial 3'!BZ45</f>
        <v>1114564.1508736061</v>
      </c>
      <c r="CA88" s="25">
        <f ca="1">SUM('Trial 3'!BO45:BZ45)</f>
        <v>13444431.5667844</v>
      </c>
      <c r="CB88" s="24">
        <f ca="1">'Trial 3'!CB45</f>
        <v>1113503.9813187334</v>
      </c>
      <c r="CC88" s="24">
        <f ca="1">'Trial 3'!CC45</f>
        <v>1112435.3034306841</v>
      </c>
      <c r="CD88" s="24">
        <f ca="1">'Trial 3'!CD45</f>
        <v>1111355.6579806516</v>
      </c>
      <c r="CE88" s="24">
        <f ca="1">'Trial 3'!CE45</f>
        <v>1110275.0532974703</v>
      </c>
      <c r="CF88" s="24">
        <f ca="1">'Trial 3'!CF45</f>
        <v>1109194.0842031594</v>
      </c>
      <c r="CG88" s="24">
        <f ca="1">'Trial 3'!CG45</f>
        <v>1108117.1901676541</v>
      </c>
      <c r="CH88" s="24">
        <f ca="1">'Trial 3'!CH45</f>
        <v>1107034.1935835809</v>
      </c>
      <c r="CI88" s="24">
        <f ca="1">'Trial 3'!CI45</f>
        <v>1105944.4968079187</v>
      </c>
      <c r="CJ88" s="24">
        <f ca="1">'Trial 3'!CJ45</f>
        <v>1104849.0727953885</v>
      </c>
      <c r="CK88" s="24">
        <f ca="1">'Trial 3'!CK45</f>
        <v>1103762.7011347765</v>
      </c>
      <c r="CL88" s="24">
        <f ca="1">'Trial 3'!CL45</f>
        <v>1102674.5144587576</v>
      </c>
      <c r="CM88" s="24">
        <f ca="1">'Trial 3'!CM45</f>
        <v>1101591.2236190275</v>
      </c>
      <c r="CN88" s="25">
        <f ca="1">SUM('Trial 3'!CB45:CM45)</f>
        <v>13290737.472797802</v>
      </c>
      <c r="CO88" s="24">
        <f ca="1">'Trial 3'!CO45</f>
        <v>1100516.8287561408</v>
      </c>
      <c r="CP88" s="24">
        <f ca="1">'Trial 3'!CP45</f>
        <v>1099451.7982686362</v>
      </c>
      <c r="CQ88" s="24">
        <f ca="1">'Trial 3'!CQ45</f>
        <v>1098387.1862915806</v>
      </c>
      <c r="CR88" s="24">
        <f ca="1">'Trial 3'!CR45</f>
        <v>1097334.3217184932</v>
      </c>
      <c r="CS88" s="24">
        <f ca="1">'Trial 3'!CS45</f>
        <v>1096280.548592804</v>
      </c>
      <c r="CT88" s="24">
        <f ca="1">'Trial 3'!CT45</f>
        <v>1095226.9137183048</v>
      </c>
      <c r="CU88" s="24">
        <f ca="1">'Trial 3'!CU45</f>
        <v>1094177.1149651108</v>
      </c>
      <c r="CV88" s="24">
        <f ca="1">'Trial 3'!CV45</f>
        <v>1093138.0032655753</v>
      </c>
      <c r="CW88" s="24">
        <f ca="1">'Trial 3'!CW45</f>
        <v>1092099.2088917154</v>
      </c>
      <c r="CX88" s="24">
        <f ca="1">'Trial 3'!CX45</f>
        <v>1091056.6956208546</v>
      </c>
      <c r="CY88" s="24">
        <f ca="1">'Trial 3'!CY45</f>
        <v>1090020.2503469258</v>
      </c>
      <c r="CZ88" s="24">
        <f ca="1">'Trial 3'!CZ45</f>
        <v>1088989.6497256528</v>
      </c>
      <c r="DA88" s="25">
        <f ca="1">SUM('Trial 3'!CO45:CZ45)</f>
        <v>13136678.520161794</v>
      </c>
      <c r="DB88" s="24">
        <f ca="1">'Trial 3'!DB45</f>
        <v>1087950.7017197099</v>
      </c>
      <c r="DC88" s="24">
        <f ca="1">'Trial 3'!DC45</f>
        <v>1086918.7474095239</v>
      </c>
      <c r="DD88" s="24">
        <f ca="1">'Trial 3'!DD45</f>
        <v>1085894.4109691526</v>
      </c>
      <c r="DE88" s="24">
        <f ca="1">'Trial 3'!DE45</f>
        <v>1084866.6925377385</v>
      </c>
      <c r="DF88" s="24">
        <f ca="1">'Trial 3'!DF45</f>
        <v>1083833.8901450366</v>
      </c>
      <c r="DG88" s="24">
        <f ca="1">'Trial 3'!DG45</f>
        <v>1082803.7142093356</v>
      </c>
      <c r="DH88" s="24">
        <f ca="1">'Trial 3'!DH45</f>
        <v>1081765.538830912</v>
      </c>
      <c r="DI88" s="24">
        <f ca="1">'Trial 3'!DI45</f>
        <v>1080733.4780291279</v>
      </c>
      <c r="DJ88" s="24">
        <f ca="1">'Trial 3'!DJ45</f>
        <v>1079698.8130090374</v>
      </c>
      <c r="DK88" s="24">
        <f ca="1">'Trial 3'!DK45</f>
        <v>1078657.2554846087</v>
      </c>
      <c r="DL88" s="24">
        <f ca="1">'Trial 3'!DL45</f>
        <v>1077623.0098860112</v>
      </c>
      <c r="DM88" s="24">
        <f ca="1">'Trial 3'!DM45</f>
        <v>1076599.4372048306</v>
      </c>
      <c r="DN88" s="25">
        <f ca="1">SUM('Trial 3'!DB45:DM45)</f>
        <v>12987345.689435024</v>
      </c>
      <c r="DO88" s="24">
        <f ca="1">'Trial 3'!DO45</f>
        <v>1075579.5697286846</v>
      </c>
      <c r="DP88" s="24">
        <f ca="1">'Trial 3'!DP45</f>
        <v>1074555.5416223567</v>
      </c>
      <c r="DQ88" s="24">
        <f ca="1">'Trial 3'!DQ45</f>
        <v>1073536.9393491824</v>
      </c>
      <c r="DR88" s="24">
        <f ca="1">'Trial 3'!DR45</f>
        <v>1072529.948631339</v>
      </c>
      <c r="DS88" s="24">
        <f ca="1">'Trial 3'!DS45</f>
        <v>1071521.1196509199</v>
      </c>
      <c r="DT88" s="24">
        <f ca="1">'Trial 3'!DT45</f>
        <v>1070513.7167973353</v>
      </c>
      <c r="DU88" s="24">
        <f ca="1">'Trial 3'!DU45</f>
        <v>1069504.375189821</v>
      </c>
      <c r="DV88" s="24">
        <f ca="1">'Trial 3'!DV45</f>
        <v>1068502.646398121</v>
      </c>
      <c r="DW88" s="24">
        <f ca="1">'Trial 3'!DW45</f>
        <v>1067510.8638221791</v>
      </c>
      <c r="DX88" s="24">
        <f ca="1">'Trial 3'!DX45</f>
        <v>1066513.7176912613</v>
      </c>
      <c r="DY88" s="24">
        <f ca="1">'Trial 3'!DY45</f>
        <v>1065515.5311464227</v>
      </c>
      <c r="DZ88" s="24">
        <f ca="1">'Trial 3'!DZ45</f>
        <v>1064521.6488794496</v>
      </c>
      <c r="EA88" s="25">
        <f ca="1">SUM('Trial 3'!DO45:DZ45)</f>
        <v>12840305.618907072</v>
      </c>
      <c r="EB88" s="24">
        <f ca="1">'Trial 3'!EB45</f>
        <v>1063533.1260798993</v>
      </c>
      <c r="EC88" s="24">
        <f ca="1">'Trial 3'!EC45</f>
        <v>1062544.4957518007</v>
      </c>
      <c r="ED88" s="24">
        <f ca="1">'Trial 3'!ED45</f>
        <v>1061553.1954737024</v>
      </c>
      <c r="EE88" s="24">
        <f ca="1">'Trial 3'!EE45</f>
        <v>1060552.5290460843</v>
      </c>
      <c r="EF88" s="24">
        <f ca="1">'Trial 3'!EF45</f>
        <v>1059560.4807027525</v>
      </c>
      <c r="EG88" s="24">
        <f ca="1">'Trial 3'!EG45</f>
        <v>1058569.4816330527</v>
      </c>
      <c r="EH88" s="24">
        <f ca="1">'Trial 3'!EH45</f>
        <v>1057580.3946085896</v>
      </c>
      <c r="EI88" s="24">
        <f ca="1">'Trial 3'!EI45</f>
        <v>1056590.3524910912</v>
      </c>
      <c r="EJ88" s="24">
        <f ca="1">'Trial 3'!EJ45</f>
        <v>1055602.6405876987</v>
      </c>
      <c r="EK88" s="24">
        <f ca="1">'Trial 3'!EK45</f>
        <v>1054614.1556104061</v>
      </c>
      <c r="EL88" s="24">
        <f ca="1">'Trial 3'!EL45</f>
        <v>1053624.2446695932</v>
      </c>
      <c r="EM88" s="24">
        <f ca="1">'Trial 3'!EM45</f>
        <v>1052642.7122857231</v>
      </c>
      <c r="EN88" s="25">
        <f ca="1">SUM('Trial 3'!EB45:EM45)</f>
        <v>12696967.808940396</v>
      </c>
    </row>
    <row r="89" spans="1:144" ht="12.75" customHeight="1">
      <c r="A89" s="11" t="str">
        <f>Labels!B99</f>
        <v>Trial 04</v>
      </c>
      <c r="B89" s="24">
        <f>'Trial 4'!B45</f>
        <v>1166666.6666666667</v>
      </c>
      <c r="C89" s="24">
        <f>'Trial 4'!C45</f>
        <v>1166666.6666666667</v>
      </c>
      <c r="D89" s="24">
        <f ca="1">'Trial 4'!D45</f>
        <v>1166626.4388585049</v>
      </c>
      <c r="E89" s="24">
        <f ca="1">'Trial 4'!E45</f>
        <v>1166545.3147721326</v>
      </c>
      <c r="F89" s="24">
        <f ca="1">'Trial 4'!F45</f>
        <v>1166430.5840228845</v>
      </c>
      <c r="G89" s="24">
        <f ca="1">'Trial 4'!G45</f>
        <v>1166275.5968207226</v>
      </c>
      <c r="H89" s="24">
        <f ca="1">'Trial 4'!H45</f>
        <v>1166085.516667689</v>
      </c>
      <c r="I89" s="24">
        <f ca="1">'Trial 4'!I45</f>
        <v>1165858.7758846788</v>
      </c>
      <c r="J89" s="24">
        <f ca="1">'Trial 4'!J45</f>
        <v>1165601.2644151726</v>
      </c>
      <c r="K89" s="24">
        <f ca="1">'Trial 4'!K45</f>
        <v>1165323.5879255712</v>
      </c>
      <c r="L89" s="24">
        <f ca="1">'Trial 4'!L45</f>
        <v>1165009.7381239205</v>
      </c>
      <c r="M89" s="24">
        <f ca="1">'Trial 4'!M45</f>
        <v>1164669.8942653793</v>
      </c>
      <c r="N89" s="25">
        <f ca="1">SUM('Trial 4'!B45:M45)</f>
        <v>13991760.04508999</v>
      </c>
      <c r="O89" s="24">
        <f ca="1">'Trial 4'!O45</f>
        <v>1164303.1113435817</v>
      </c>
      <c r="P89" s="24">
        <f ca="1">'Trial 4'!P45</f>
        <v>1163898.2008090862</v>
      </c>
      <c r="Q89" s="24">
        <f ca="1">'Trial 4'!Q45</f>
        <v>1163463.9181079515</v>
      </c>
      <c r="R89" s="24">
        <f ca="1">'Trial 4'!R45</f>
        <v>1162995.0357923738</v>
      </c>
      <c r="S89" s="24">
        <f ca="1">'Trial 4'!S45</f>
        <v>1162506.0831366114</v>
      </c>
      <c r="T89" s="24">
        <f ca="1">'Trial 4'!T45</f>
        <v>1161993.5497377079</v>
      </c>
      <c r="U89" s="24">
        <f ca="1">'Trial 4'!U45</f>
        <v>1161448.5852959773</v>
      </c>
      <c r="V89" s="24">
        <f ca="1">'Trial 4'!V45</f>
        <v>1160884.7122855172</v>
      </c>
      <c r="W89" s="24">
        <f ca="1">'Trial 4'!W45</f>
        <v>1160292.3455983973</v>
      </c>
      <c r="X89" s="24">
        <f ca="1">'Trial 4'!X45</f>
        <v>1159679.0272057564</v>
      </c>
      <c r="Y89" s="24">
        <f ca="1">'Trial 4'!Y45</f>
        <v>1159041.1006250712</v>
      </c>
      <c r="Z89" s="24">
        <f ca="1">'Trial 4'!Z45</f>
        <v>1158389.3368152636</v>
      </c>
      <c r="AA89" s="25">
        <f ca="1">SUM('Trial 4'!O45:Z45)</f>
        <v>13938895.006753296</v>
      </c>
      <c r="AB89" s="24">
        <f ca="1">'Trial 4'!AB45</f>
        <v>1157710.1847620048</v>
      </c>
      <c r="AC89" s="24">
        <f ca="1">'Trial 4'!AC45</f>
        <v>1157009.2501863684</v>
      </c>
      <c r="AD89" s="24">
        <f ca="1">'Trial 4'!AD45</f>
        <v>1156284.567816477</v>
      </c>
      <c r="AE89" s="24">
        <f ca="1">'Trial 4'!AE45</f>
        <v>1155540.3911339988</v>
      </c>
      <c r="AF89" s="24">
        <f ca="1">'Trial 4'!AF45</f>
        <v>1154785.5763024436</v>
      </c>
      <c r="AG89" s="24">
        <f ca="1">'Trial 4'!AG45</f>
        <v>1154012.4274470375</v>
      </c>
      <c r="AH89" s="24">
        <f ca="1">'Trial 4'!AH45</f>
        <v>1153212.881125028</v>
      </c>
      <c r="AI89" s="24">
        <f ca="1">'Trial 4'!AI45</f>
        <v>1152389.7297029714</v>
      </c>
      <c r="AJ89" s="24">
        <f ca="1">'Trial 4'!AJ45</f>
        <v>1151549.1228993449</v>
      </c>
      <c r="AK89" s="24">
        <f ca="1">'Trial 4'!AK45</f>
        <v>1150693.9205506262</v>
      </c>
      <c r="AL89" s="24">
        <f ca="1">'Trial 4'!AL45</f>
        <v>1149820.0573158669</v>
      </c>
      <c r="AM89" s="24">
        <f ca="1">'Trial 4'!AM45</f>
        <v>1148921.9806789425</v>
      </c>
      <c r="AN89" s="25">
        <f ca="1">SUM('Trial 4'!AB45:AM45)</f>
        <v>13841930.089921109</v>
      </c>
      <c r="AO89" s="24">
        <f ca="1">'Trial 4'!AO45</f>
        <v>1148006.3715910034</v>
      </c>
      <c r="AP89" s="24">
        <f ca="1">'Trial 4'!AP45</f>
        <v>1147074.5443079683</v>
      </c>
      <c r="AQ89" s="24">
        <f ca="1">'Trial 4'!AQ45</f>
        <v>1146134.0496874978</v>
      </c>
      <c r="AR89" s="24">
        <f ca="1">'Trial 4'!AR45</f>
        <v>1145185.2873505219</v>
      </c>
      <c r="AS89" s="24">
        <f ca="1">'Trial 4'!AS45</f>
        <v>1144217.2517763462</v>
      </c>
      <c r="AT89" s="24">
        <f ca="1">'Trial 4'!AT45</f>
        <v>1143245.4222766657</v>
      </c>
      <c r="AU89" s="24">
        <f ca="1">'Trial 4'!AU45</f>
        <v>1142264.7533545534</v>
      </c>
      <c r="AV89" s="24">
        <f ca="1">'Trial 4'!AV45</f>
        <v>1141265.8268481982</v>
      </c>
      <c r="AW89" s="24">
        <f ca="1">'Trial 4'!AW45</f>
        <v>1140259.7719058911</v>
      </c>
      <c r="AX89" s="24">
        <f ca="1">'Trial 4'!AX45</f>
        <v>1139251.7845464407</v>
      </c>
      <c r="AY89" s="24">
        <f ca="1">'Trial 4'!AY45</f>
        <v>1138233.9847842259</v>
      </c>
      <c r="AZ89" s="24">
        <f ca="1">'Trial 4'!AZ45</f>
        <v>1137201.5356047011</v>
      </c>
      <c r="BA89" s="25">
        <f ca="1">SUM('Trial 4'!AO45:AZ45)</f>
        <v>13712340.584034011</v>
      </c>
      <c r="BB89" s="24">
        <f ca="1">'Trial 4'!BB45</f>
        <v>1136150.2434164116</v>
      </c>
      <c r="BC89" s="24">
        <f ca="1">'Trial 4'!BC45</f>
        <v>1135089.6990232458</v>
      </c>
      <c r="BD89" s="24">
        <f ca="1">'Trial 4'!BD45</f>
        <v>1134015.4685980303</v>
      </c>
      <c r="BE89" s="24">
        <f ca="1">'Trial 4'!BE45</f>
        <v>1132934.0019769408</v>
      </c>
      <c r="BF89" s="24">
        <f ca="1">'Trial 4'!BF45</f>
        <v>1131847.1052244077</v>
      </c>
      <c r="BG89" s="24">
        <f ca="1">'Trial 4'!BG45</f>
        <v>1130753.1779789624</v>
      </c>
      <c r="BH89" s="24">
        <f ca="1">'Trial 4'!BH45</f>
        <v>1129646.4540277815</v>
      </c>
      <c r="BI89" s="24">
        <f ca="1">'Trial 4'!BI45</f>
        <v>1128544.8708961371</v>
      </c>
      <c r="BJ89" s="24">
        <f ca="1">'Trial 4'!BJ45</f>
        <v>1127436.1248461623</v>
      </c>
      <c r="BK89" s="24">
        <f ca="1">'Trial 4'!BK45</f>
        <v>1126321.2880946472</v>
      </c>
      <c r="BL89" s="24">
        <f ca="1">'Trial 4'!BL45</f>
        <v>1125212.4329724438</v>
      </c>
      <c r="BM89" s="24">
        <f ca="1">'Trial 4'!BM45</f>
        <v>1124102.0728570574</v>
      </c>
      <c r="BN89" s="25">
        <f ca="1">SUM('Trial 4'!BB45:BM45)</f>
        <v>13562052.939912228</v>
      </c>
      <c r="BO89" s="24">
        <f ca="1">'Trial 4'!BO45</f>
        <v>1122983.5745706372</v>
      </c>
      <c r="BP89" s="24">
        <f ca="1">'Trial 4'!BP45</f>
        <v>1121861.0910621535</v>
      </c>
      <c r="BQ89" s="24">
        <f ca="1">'Trial 4'!BQ45</f>
        <v>1120730.0954846954</v>
      </c>
      <c r="BR89" s="24">
        <f ca="1">'Trial 4'!BR45</f>
        <v>1119592.5131744624</v>
      </c>
      <c r="BS89" s="24">
        <f ca="1">'Trial 4'!BS45</f>
        <v>1118449.873156006</v>
      </c>
      <c r="BT89" s="24">
        <f ca="1">'Trial 4'!BT45</f>
        <v>1117316.4163559175</v>
      </c>
      <c r="BU89" s="24">
        <f ca="1">'Trial 4'!BU45</f>
        <v>1116179.0921340897</v>
      </c>
      <c r="BV89" s="24">
        <f ca="1">'Trial 4'!BV45</f>
        <v>1115034.8933805432</v>
      </c>
      <c r="BW89" s="24">
        <f ca="1">'Trial 4'!BW45</f>
        <v>1113894.0633103577</v>
      </c>
      <c r="BX89" s="24">
        <f ca="1">'Trial 4'!BX45</f>
        <v>1112756.5229122865</v>
      </c>
      <c r="BY89" s="24">
        <f ca="1">'Trial 4'!BY45</f>
        <v>1111618.5847512793</v>
      </c>
      <c r="BZ89" s="24">
        <f ca="1">'Trial 4'!BZ45</f>
        <v>1110487.4255265489</v>
      </c>
      <c r="CA89" s="25">
        <f ca="1">SUM('Trial 4'!BO45:BZ45)</f>
        <v>13400904.145818977</v>
      </c>
      <c r="CB89" s="24">
        <f ca="1">'Trial 4'!CB45</f>
        <v>1109354.4078105555</v>
      </c>
      <c r="CC89" s="24">
        <f ca="1">'Trial 4'!CC45</f>
        <v>1108217.7074598088</v>
      </c>
      <c r="CD89" s="24">
        <f ca="1">'Trial 4'!CD45</f>
        <v>1107085.8533209944</v>
      </c>
      <c r="CE89" s="24">
        <f ca="1">'Trial 4'!CE45</f>
        <v>1105953.2235833905</v>
      </c>
      <c r="CF89" s="24">
        <f ca="1">'Trial 4'!CF45</f>
        <v>1104813.3879755351</v>
      </c>
      <c r="CG89" s="24">
        <f ca="1">'Trial 4'!CG45</f>
        <v>1103679.462052966</v>
      </c>
      <c r="CH89" s="24">
        <f ca="1">'Trial 4'!CH45</f>
        <v>1102553.9501337244</v>
      </c>
      <c r="CI89" s="24">
        <f ca="1">'Trial 4'!CI45</f>
        <v>1101439.152011263</v>
      </c>
      <c r="CJ89" s="24">
        <f ca="1">'Trial 4'!CJ45</f>
        <v>1100322.1814635636</v>
      </c>
      <c r="CK89" s="24">
        <f ca="1">'Trial 4'!CK45</f>
        <v>1099208.9352612305</v>
      </c>
      <c r="CL89" s="24">
        <f ca="1">'Trial 4'!CL45</f>
        <v>1098100.1956637395</v>
      </c>
      <c r="CM89" s="24">
        <f ca="1">'Trial 4'!CM45</f>
        <v>1096989.1244705084</v>
      </c>
      <c r="CN89" s="25">
        <f ca="1">SUM('Trial 4'!CB45:CM45)</f>
        <v>13237717.581207279</v>
      </c>
      <c r="CO89" s="24">
        <f ca="1">'Trial 4'!CO45</f>
        <v>1095877.9433666114</v>
      </c>
      <c r="CP89" s="24">
        <f ca="1">'Trial 4'!CP45</f>
        <v>1094773.6414140551</v>
      </c>
      <c r="CQ89" s="24">
        <f ca="1">'Trial 4'!CQ45</f>
        <v>1093659.2463959889</v>
      </c>
      <c r="CR89" s="24">
        <f ca="1">'Trial 4'!CR45</f>
        <v>1092540.267718348</v>
      </c>
      <c r="CS89" s="24">
        <f ca="1">'Trial 4'!CS45</f>
        <v>1091430.3916343539</v>
      </c>
      <c r="CT89" s="24">
        <f ca="1">'Trial 4'!CT45</f>
        <v>1090317.7501247397</v>
      </c>
      <c r="CU89" s="24">
        <f ca="1">'Trial 4'!CU45</f>
        <v>1089211.0299123065</v>
      </c>
      <c r="CV89" s="24">
        <f ca="1">'Trial 4'!CV45</f>
        <v>1088104.2495158792</v>
      </c>
      <c r="CW89" s="24">
        <f ca="1">'Trial 4'!CW45</f>
        <v>1086993.3803385834</v>
      </c>
      <c r="CX89" s="24">
        <f ca="1">'Trial 4'!CX45</f>
        <v>1085883.8327397828</v>
      </c>
      <c r="CY89" s="24">
        <f ca="1">'Trial 4'!CY45</f>
        <v>1084770.2344134971</v>
      </c>
      <c r="CZ89" s="24">
        <f ca="1">'Trial 4'!CZ45</f>
        <v>1083657.8896536739</v>
      </c>
      <c r="DA89" s="25">
        <f ca="1">SUM('Trial 4'!CO45:CZ45)</f>
        <v>13077219.857227819</v>
      </c>
      <c r="DB89" s="24">
        <f ca="1">'Trial 4'!DB45</f>
        <v>1082550.0259741158</v>
      </c>
      <c r="DC89" s="24">
        <f ca="1">'Trial 4'!DC45</f>
        <v>1081438.366934832</v>
      </c>
      <c r="DD89" s="24">
        <f ca="1">'Trial 4'!DD45</f>
        <v>1080328.5309901922</v>
      </c>
      <c r="DE89" s="24">
        <f ca="1">'Trial 4'!DE45</f>
        <v>1079219.6473266163</v>
      </c>
      <c r="DF89" s="24">
        <f ca="1">'Trial 4'!DF45</f>
        <v>1078110.0739666135</v>
      </c>
      <c r="DG89" s="24">
        <f ca="1">'Trial 4'!DG45</f>
        <v>1077002.704960197</v>
      </c>
      <c r="DH89" s="24">
        <f ca="1">'Trial 4'!DH45</f>
        <v>1075897.7668047689</v>
      </c>
      <c r="DI89" s="24">
        <f ca="1">'Trial 4'!DI45</f>
        <v>1074801.046728255</v>
      </c>
      <c r="DJ89" s="24">
        <f ca="1">'Trial 4'!DJ45</f>
        <v>1073713.8208183686</v>
      </c>
      <c r="DK89" s="24">
        <f ca="1">'Trial 4'!DK45</f>
        <v>1072633.5688529124</v>
      </c>
      <c r="DL89" s="24">
        <f ca="1">'Trial 4'!DL45</f>
        <v>1071557.7639746745</v>
      </c>
      <c r="DM89" s="24">
        <f ca="1">'Trial 4'!DM45</f>
        <v>1070478.0303467936</v>
      </c>
      <c r="DN89" s="25">
        <f ca="1">SUM('Trial 4'!DB45:DM45)</f>
        <v>12917731.347678339</v>
      </c>
      <c r="DO89" s="24">
        <f ca="1">'Trial 4'!DO45</f>
        <v>1069395.6686472113</v>
      </c>
      <c r="DP89" s="24">
        <f ca="1">'Trial 4'!DP45</f>
        <v>1068315.9593979667</v>
      </c>
      <c r="DQ89" s="24">
        <f ca="1">'Trial 4'!DQ45</f>
        <v>1067241.2398427522</v>
      </c>
      <c r="DR89" s="24">
        <f ca="1">'Trial 4'!DR45</f>
        <v>1066160.4511302251</v>
      </c>
      <c r="DS89" s="24">
        <f ca="1">'Trial 4'!DS45</f>
        <v>1065088.0864542476</v>
      </c>
      <c r="DT89" s="24">
        <f ca="1">'Trial 4'!DT45</f>
        <v>1064018.3629299561</v>
      </c>
      <c r="DU89" s="24">
        <f ca="1">'Trial 4'!DU45</f>
        <v>1062961.789075268</v>
      </c>
      <c r="DV89" s="24">
        <f ca="1">'Trial 4'!DV45</f>
        <v>1061914.5147429921</v>
      </c>
      <c r="DW89" s="24">
        <f ca="1">'Trial 4'!DW45</f>
        <v>1060870.9552897564</v>
      </c>
      <c r="DX89" s="24">
        <f ca="1">'Trial 4'!DX45</f>
        <v>1059831.3769356275</v>
      </c>
      <c r="DY89" s="24">
        <f ca="1">'Trial 4'!DY45</f>
        <v>1058794.2202815847</v>
      </c>
      <c r="DZ89" s="24">
        <f ca="1">'Trial 4'!DZ45</f>
        <v>1057763.1414979103</v>
      </c>
      <c r="EA89" s="25">
        <f ca="1">SUM('Trial 4'!DO45:DZ45)</f>
        <v>12762355.766225498</v>
      </c>
      <c r="EB89" s="24">
        <f ca="1">'Trial 4'!EB45</f>
        <v>1056741.6105845144</v>
      </c>
      <c r="EC89" s="24">
        <f ca="1">'Trial 4'!EC45</f>
        <v>1055728.2258580329</v>
      </c>
      <c r="ED89" s="24">
        <f ca="1">'Trial 4'!ED45</f>
        <v>1054708.5868181535</v>
      </c>
      <c r="EE89" s="24">
        <f ca="1">'Trial 4'!EE45</f>
        <v>1053686.4274146084</v>
      </c>
      <c r="EF89" s="24">
        <f ca="1">'Trial 4'!EF45</f>
        <v>1052676.3457215845</v>
      </c>
      <c r="EG89" s="24">
        <f ca="1">'Trial 4'!EG45</f>
        <v>1051671.4204402941</v>
      </c>
      <c r="EH89" s="24">
        <f ca="1">'Trial 4'!EH45</f>
        <v>1050673.0222203778</v>
      </c>
      <c r="EI89" s="24">
        <f ca="1">'Trial 4'!EI45</f>
        <v>1049683.4567675879</v>
      </c>
      <c r="EJ89" s="24">
        <f ca="1">'Trial 4'!EJ45</f>
        <v>1048709.018136024</v>
      </c>
      <c r="EK89" s="24">
        <f ca="1">'Trial 4'!EK45</f>
        <v>1047743.7135975836</v>
      </c>
      <c r="EL89" s="24">
        <f ca="1">'Trial 4'!EL45</f>
        <v>1046777.3387389358</v>
      </c>
      <c r="EM89" s="24">
        <f ca="1">'Trial 4'!EM45</f>
        <v>1045819.1401179644</v>
      </c>
      <c r="EN89" s="25">
        <f ca="1">SUM('Trial 4'!EB45:EM45)</f>
        <v>12614618.306415662</v>
      </c>
    </row>
    <row r="90" spans="1:144" ht="12.75" customHeight="1">
      <c r="A90" s="11" t="str">
        <f>Labels!B100</f>
        <v>Trial 05</v>
      </c>
      <c r="B90" s="24">
        <f>'Trial 5'!B45</f>
        <v>1166666.6666666667</v>
      </c>
      <c r="C90" s="24">
        <f>'Trial 5'!C45</f>
        <v>1166666.6666666667</v>
      </c>
      <c r="D90" s="24">
        <f ca="1">'Trial 5'!D45</f>
        <v>1166617.6665582524</v>
      </c>
      <c r="E90" s="24">
        <f ca="1">'Trial 5'!E45</f>
        <v>1166533.1425108886</v>
      </c>
      <c r="F90" s="24">
        <f ca="1">'Trial 5'!F45</f>
        <v>1166414.2577927727</v>
      </c>
      <c r="G90" s="24">
        <f ca="1">'Trial 5'!G45</f>
        <v>1166265.8530456566</v>
      </c>
      <c r="H90" s="24">
        <f ca="1">'Trial 5'!H45</f>
        <v>1166086.7719940008</v>
      </c>
      <c r="I90" s="24">
        <f ca="1">'Trial 5'!I45</f>
        <v>1165870.878419169</v>
      </c>
      <c r="J90" s="24">
        <f ca="1">'Trial 5'!J45</f>
        <v>1165619.8637295095</v>
      </c>
      <c r="K90" s="24">
        <f ca="1">'Trial 5'!K45</f>
        <v>1165341.9813367426</v>
      </c>
      <c r="L90" s="24">
        <f ca="1">'Trial 5'!L45</f>
        <v>1165035.8972485815</v>
      </c>
      <c r="M90" s="24">
        <f ca="1">'Trial 5'!M45</f>
        <v>1164691.4730688063</v>
      </c>
      <c r="N90" s="25">
        <f ca="1">SUM('Trial 5'!B45:M45)</f>
        <v>13991811.119037714</v>
      </c>
      <c r="O90" s="24">
        <f ca="1">'Trial 5'!O45</f>
        <v>1164325.5916897431</v>
      </c>
      <c r="P90" s="24">
        <f ca="1">'Trial 5'!P45</f>
        <v>1163940.1226696994</v>
      </c>
      <c r="Q90" s="24">
        <f ca="1">'Trial 5'!Q45</f>
        <v>1163520.8905063155</v>
      </c>
      <c r="R90" s="24">
        <f ca="1">'Trial 5'!R45</f>
        <v>1163069.8146581352</v>
      </c>
      <c r="S90" s="24">
        <f ca="1">'Trial 5'!S45</f>
        <v>1162597.1743646404</v>
      </c>
      <c r="T90" s="24">
        <f ca="1">'Trial 5'!T45</f>
        <v>1162092.2070054968</v>
      </c>
      <c r="U90" s="24">
        <f ca="1">'Trial 5'!U45</f>
        <v>1161557.5164289654</v>
      </c>
      <c r="V90" s="24">
        <f ca="1">'Trial 5'!V45</f>
        <v>1161003.0246602362</v>
      </c>
      <c r="W90" s="24">
        <f ca="1">'Trial 5'!W45</f>
        <v>1160420.3260446552</v>
      </c>
      <c r="X90" s="24">
        <f ca="1">'Trial 5'!X45</f>
        <v>1159810.1574123735</v>
      </c>
      <c r="Y90" s="24">
        <f ca="1">'Trial 5'!Y45</f>
        <v>1159184.7683225428</v>
      </c>
      <c r="Z90" s="24">
        <f ca="1">'Trial 5'!Z45</f>
        <v>1158542.483360765</v>
      </c>
      <c r="AA90" s="25">
        <f ca="1">SUM('Trial 5'!O45:Z45)</f>
        <v>13940064.077123569</v>
      </c>
      <c r="AB90" s="24">
        <f ca="1">'Trial 5'!AB45</f>
        <v>1157881.8510987598</v>
      </c>
      <c r="AC90" s="24">
        <f ca="1">'Trial 5'!AC45</f>
        <v>1157206.4785746227</v>
      </c>
      <c r="AD90" s="24">
        <f ca="1">'Trial 5'!AD45</f>
        <v>1156523.2474001199</v>
      </c>
      <c r="AE90" s="24">
        <f ca="1">'Trial 5'!AE45</f>
        <v>1155818.5812916541</v>
      </c>
      <c r="AF90" s="24">
        <f ca="1">'Trial 5'!AF45</f>
        <v>1155097.5246441066</v>
      </c>
      <c r="AG90" s="24">
        <f ca="1">'Trial 5'!AG45</f>
        <v>1154359.4774112417</v>
      </c>
      <c r="AH90" s="24">
        <f ca="1">'Trial 5'!AH45</f>
        <v>1153608.8525361477</v>
      </c>
      <c r="AI90" s="24">
        <f ca="1">'Trial 5'!AI45</f>
        <v>1152840.6238041855</v>
      </c>
      <c r="AJ90" s="24">
        <f ca="1">'Trial 5'!AJ45</f>
        <v>1152052.8635168558</v>
      </c>
      <c r="AK90" s="24">
        <f ca="1">'Trial 5'!AK45</f>
        <v>1151252.095386463</v>
      </c>
      <c r="AL90" s="24">
        <f ca="1">'Trial 5'!AL45</f>
        <v>1150441.8649763828</v>
      </c>
      <c r="AM90" s="24">
        <f ca="1">'Trial 5'!AM45</f>
        <v>1149611.2027131908</v>
      </c>
      <c r="AN90" s="25">
        <f ca="1">SUM('Trial 5'!AB45:AM45)</f>
        <v>13846694.66335373</v>
      </c>
      <c r="AO90" s="24">
        <f ca="1">'Trial 5'!AO45</f>
        <v>1148772.5151493095</v>
      </c>
      <c r="AP90" s="24">
        <f ca="1">'Trial 5'!AP45</f>
        <v>1147924.2254939759</v>
      </c>
      <c r="AQ90" s="24">
        <f ca="1">'Trial 5'!AQ45</f>
        <v>1147063.2559550195</v>
      </c>
      <c r="AR90" s="24">
        <f ca="1">'Trial 5'!AR45</f>
        <v>1146198.348025667</v>
      </c>
      <c r="AS90" s="24">
        <f ca="1">'Trial 5'!AS45</f>
        <v>1145332.8167809318</v>
      </c>
      <c r="AT90" s="24">
        <f ca="1">'Trial 5'!AT45</f>
        <v>1144456.2932182425</v>
      </c>
      <c r="AU90" s="24">
        <f ca="1">'Trial 5'!AU45</f>
        <v>1143570.196981617</v>
      </c>
      <c r="AV90" s="24">
        <f ca="1">'Trial 5'!AV45</f>
        <v>1142679.207332555</v>
      </c>
      <c r="AW90" s="24">
        <f ca="1">'Trial 5'!AW45</f>
        <v>1141769.8411288217</v>
      </c>
      <c r="AX90" s="24">
        <f ca="1">'Trial 5'!AX45</f>
        <v>1140843.9533710375</v>
      </c>
      <c r="AY90" s="24">
        <f ca="1">'Trial 5'!AY45</f>
        <v>1139900.9473289168</v>
      </c>
      <c r="AZ90" s="24">
        <f ca="1">'Trial 5'!AZ45</f>
        <v>1138946.7490882869</v>
      </c>
      <c r="BA90" s="25">
        <f ca="1">SUM('Trial 5'!AO45:AZ45)</f>
        <v>13727458.34985438</v>
      </c>
      <c r="BB90" s="24">
        <f ca="1">'Trial 5'!BB45</f>
        <v>1137976.053749491</v>
      </c>
      <c r="BC90" s="24">
        <f ca="1">'Trial 5'!BC45</f>
        <v>1137000.9967299467</v>
      </c>
      <c r="BD90" s="24">
        <f ca="1">'Trial 5'!BD45</f>
        <v>1136028.7173590823</v>
      </c>
      <c r="BE90" s="24">
        <f ca="1">'Trial 5'!BE45</f>
        <v>1135048.3022075619</v>
      </c>
      <c r="BF90" s="24">
        <f ca="1">'Trial 5'!BF45</f>
        <v>1134056.1851910015</v>
      </c>
      <c r="BG90" s="24">
        <f ca="1">'Trial 5'!BG45</f>
        <v>1133059.3453174508</v>
      </c>
      <c r="BH90" s="24">
        <f ca="1">'Trial 5'!BH45</f>
        <v>1132060.5371356951</v>
      </c>
      <c r="BI90" s="24">
        <f ca="1">'Trial 5'!BI45</f>
        <v>1131054.6621622704</v>
      </c>
      <c r="BJ90" s="24">
        <f ca="1">'Trial 5'!BJ45</f>
        <v>1130037.3848338299</v>
      </c>
      <c r="BK90" s="24">
        <f ca="1">'Trial 5'!BK45</f>
        <v>1129025.8599463133</v>
      </c>
      <c r="BL90" s="24">
        <f ca="1">'Trial 5'!BL45</f>
        <v>1128009.5609140487</v>
      </c>
      <c r="BM90" s="24">
        <f ca="1">'Trial 5'!BM45</f>
        <v>1126995.9945318864</v>
      </c>
      <c r="BN90" s="25">
        <f ca="1">SUM('Trial 5'!BB45:BM45)</f>
        <v>13590353.600078579</v>
      </c>
      <c r="BO90" s="24">
        <f ca="1">'Trial 5'!BO45</f>
        <v>1125977.1517505138</v>
      </c>
      <c r="BP90" s="24">
        <f ca="1">'Trial 5'!BP45</f>
        <v>1124953.9723947516</v>
      </c>
      <c r="BQ90" s="24">
        <f ca="1">'Trial 5'!BQ45</f>
        <v>1123933.0393039035</v>
      </c>
      <c r="BR90" s="24">
        <f ca="1">'Trial 5'!BR45</f>
        <v>1122915.0321856935</v>
      </c>
      <c r="BS90" s="24">
        <f ca="1">'Trial 5'!BS45</f>
        <v>1121894.366929367</v>
      </c>
      <c r="BT90" s="24">
        <f ca="1">'Trial 5'!BT45</f>
        <v>1120875.571117074</v>
      </c>
      <c r="BU90" s="24">
        <f ca="1">'Trial 5'!BU45</f>
        <v>1119850.9946085068</v>
      </c>
      <c r="BV90" s="24">
        <f ca="1">'Trial 5'!BV45</f>
        <v>1118829.7931681594</v>
      </c>
      <c r="BW90" s="24">
        <f ca="1">'Trial 5'!BW45</f>
        <v>1117811.1882616929</v>
      </c>
      <c r="BX90" s="24">
        <f ca="1">'Trial 5'!BX45</f>
        <v>1116788.4990153341</v>
      </c>
      <c r="BY90" s="24">
        <f ca="1">'Trial 5'!BY45</f>
        <v>1115755.7634215273</v>
      </c>
      <c r="BZ90" s="24">
        <f ca="1">'Trial 5'!BZ45</f>
        <v>1114711.4178707076</v>
      </c>
      <c r="CA90" s="25">
        <f ca="1">SUM('Trial 5'!BO45:BZ45)</f>
        <v>13444296.790027235</v>
      </c>
      <c r="CB90" s="24">
        <f ca="1">'Trial 5'!CB45</f>
        <v>1113659.92559868</v>
      </c>
      <c r="CC90" s="24">
        <f ca="1">'Trial 5'!CC45</f>
        <v>1112605.8183651087</v>
      </c>
      <c r="CD90" s="24">
        <f ca="1">'Trial 5'!CD45</f>
        <v>1111539.7505124458</v>
      </c>
      <c r="CE90" s="24">
        <f ca="1">'Trial 5'!CE45</f>
        <v>1110465.8509735221</v>
      </c>
      <c r="CF90" s="24">
        <f ca="1">'Trial 5'!CF45</f>
        <v>1109390.7176379336</v>
      </c>
      <c r="CG90" s="24">
        <f ca="1">'Trial 5'!CG45</f>
        <v>1108302.4651973872</v>
      </c>
      <c r="CH90" s="24">
        <f ca="1">'Trial 5'!CH45</f>
        <v>1107214.6032317416</v>
      </c>
      <c r="CI90" s="24">
        <f ca="1">'Trial 5'!CI45</f>
        <v>1106126.3353342796</v>
      </c>
      <c r="CJ90" s="24">
        <f ca="1">'Trial 5'!CJ45</f>
        <v>1105035.187642578</v>
      </c>
      <c r="CK90" s="24">
        <f ca="1">'Trial 5'!CK45</f>
        <v>1103949.6935791415</v>
      </c>
      <c r="CL90" s="24">
        <f ca="1">'Trial 5'!CL45</f>
        <v>1102857.3305232232</v>
      </c>
      <c r="CM90" s="24">
        <f ca="1">'Trial 5'!CM45</f>
        <v>1101759.9532983047</v>
      </c>
      <c r="CN90" s="25">
        <f ca="1">SUM('Trial 5'!CB45:CM45)</f>
        <v>13292907.631894346</v>
      </c>
      <c r="CO90" s="24">
        <f ca="1">'Trial 5'!CO45</f>
        <v>1100663.1065454716</v>
      </c>
      <c r="CP90" s="24">
        <f ca="1">'Trial 5'!CP45</f>
        <v>1099561.6384264664</v>
      </c>
      <c r="CQ90" s="24">
        <f ca="1">'Trial 5'!CQ45</f>
        <v>1098461.2156748143</v>
      </c>
      <c r="CR90" s="24">
        <f ca="1">'Trial 5'!CR45</f>
        <v>1097364.498679711</v>
      </c>
      <c r="CS90" s="24">
        <f ca="1">'Trial 5'!CS45</f>
        <v>1096274.9197607138</v>
      </c>
      <c r="CT90" s="24">
        <f ca="1">'Trial 5'!CT45</f>
        <v>1095176.0217662952</v>
      </c>
      <c r="CU90" s="24">
        <f ca="1">'Trial 5'!CU45</f>
        <v>1094087.625655689</v>
      </c>
      <c r="CV90" s="24">
        <f ca="1">'Trial 5'!CV45</f>
        <v>1092999.1082247491</v>
      </c>
      <c r="CW90" s="24">
        <f ca="1">'Trial 5'!CW45</f>
        <v>1091914.2057523555</v>
      </c>
      <c r="CX90" s="24">
        <f ca="1">'Trial 5'!CX45</f>
        <v>1090834.0859239057</v>
      </c>
      <c r="CY90" s="24">
        <f ca="1">'Trial 5'!CY45</f>
        <v>1089755.8803681408</v>
      </c>
      <c r="CZ90" s="24">
        <f ca="1">'Trial 5'!CZ45</f>
        <v>1088669.1504985283</v>
      </c>
      <c r="DA90" s="25">
        <f ca="1">SUM('Trial 5'!CO45:CZ45)</f>
        <v>13135761.457276842</v>
      </c>
      <c r="DB90" s="24">
        <f ca="1">'Trial 5'!DB45</f>
        <v>1087590.0755938727</v>
      </c>
      <c r="DC90" s="24">
        <f ca="1">'Trial 5'!DC45</f>
        <v>1086515.4997224654</v>
      </c>
      <c r="DD90" s="24">
        <f ca="1">'Trial 5'!DD45</f>
        <v>1085439.7032274937</v>
      </c>
      <c r="DE90" s="24">
        <f ca="1">'Trial 5'!DE45</f>
        <v>1084374.2717991041</v>
      </c>
      <c r="DF90" s="24">
        <f ca="1">'Trial 5'!DF45</f>
        <v>1083314.3936740891</v>
      </c>
      <c r="DG90" s="24">
        <f ca="1">'Trial 5'!DG45</f>
        <v>1082262.5583787442</v>
      </c>
      <c r="DH90" s="24">
        <f ca="1">'Trial 5'!DH45</f>
        <v>1081201.9413063184</v>
      </c>
      <c r="DI90" s="24">
        <f ca="1">'Trial 5'!DI45</f>
        <v>1080147.3482767995</v>
      </c>
      <c r="DJ90" s="24">
        <f ca="1">'Trial 5'!DJ45</f>
        <v>1079090.6671493596</v>
      </c>
      <c r="DK90" s="24">
        <f ca="1">'Trial 5'!DK45</f>
        <v>1078032.9436118009</v>
      </c>
      <c r="DL90" s="24">
        <f ca="1">'Trial 5'!DL45</f>
        <v>1076975.4710057976</v>
      </c>
      <c r="DM90" s="24">
        <f ca="1">'Trial 5'!DM45</f>
        <v>1075926.7278297604</v>
      </c>
      <c r="DN90" s="25">
        <f ca="1">SUM('Trial 5'!DB45:DM45)</f>
        <v>12980871.601575604</v>
      </c>
      <c r="DO90" s="24">
        <f ca="1">'Trial 5'!DO45</f>
        <v>1074884.6570765607</v>
      </c>
      <c r="DP90" s="24">
        <f ca="1">'Trial 5'!DP45</f>
        <v>1073844.5904047536</v>
      </c>
      <c r="DQ90" s="24">
        <f ca="1">'Trial 5'!DQ45</f>
        <v>1072812.0135569316</v>
      </c>
      <c r="DR90" s="24">
        <f ca="1">'Trial 5'!DR45</f>
        <v>1071776.6423829962</v>
      </c>
      <c r="DS90" s="24">
        <f ca="1">'Trial 5'!DS45</f>
        <v>1070743.7509641857</v>
      </c>
      <c r="DT90" s="24">
        <f ca="1">'Trial 5'!DT45</f>
        <v>1069706.6413745161</v>
      </c>
      <c r="DU90" s="24">
        <f ca="1">'Trial 5'!DU45</f>
        <v>1068662.5530760989</v>
      </c>
      <c r="DV90" s="24">
        <f ca="1">'Trial 5'!DV45</f>
        <v>1067612.3450447267</v>
      </c>
      <c r="DW90" s="24">
        <f ca="1">'Trial 5'!DW45</f>
        <v>1066573.0322391449</v>
      </c>
      <c r="DX90" s="24">
        <f ca="1">'Trial 5'!DX45</f>
        <v>1065536.1658933854</v>
      </c>
      <c r="DY90" s="24">
        <f ca="1">'Trial 5'!DY45</f>
        <v>1064497.6190964107</v>
      </c>
      <c r="DZ90" s="24">
        <f ca="1">'Trial 5'!DZ45</f>
        <v>1063464.1798948788</v>
      </c>
      <c r="EA90" s="25">
        <f ca="1">SUM('Trial 5'!DO45:DZ45)</f>
        <v>12830114.191004589</v>
      </c>
      <c r="EB90" s="24">
        <f ca="1">'Trial 5'!EB45</f>
        <v>1062438.2421707639</v>
      </c>
      <c r="EC90" s="24">
        <f ca="1">'Trial 5'!EC45</f>
        <v>1061408.8829526368</v>
      </c>
      <c r="ED90" s="24">
        <f ca="1">'Trial 5'!ED45</f>
        <v>1060386.1036826707</v>
      </c>
      <c r="EE90" s="24">
        <f ca="1">'Trial 5'!EE45</f>
        <v>1059366.4519492006</v>
      </c>
      <c r="EF90" s="24">
        <f ca="1">'Trial 5'!EF45</f>
        <v>1058351.4386116643</v>
      </c>
      <c r="EG90" s="24">
        <f ca="1">'Trial 5'!EG45</f>
        <v>1057339.2428095883</v>
      </c>
      <c r="EH90" s="24">
        <f ca="1">'Trial 5'!EH45</f>
        <v>1056328.6501470862</v>
      </c>
      <c r="EI90" s="24">
        <f ca="1">'Trial 5'!EI45</f>
        <v>1055317.6226542392</v>
      </c>
      <c r="EJ90" s="24">
        <f ca="1">'Trial 5'!EJ45</f>
        <v>1054321.5489040515</v>
      </c>
      <c r="EK90" s="24">
        <f ca="1">'Trial 5'!EK45</f>
        <v>1053326.5189272601</v>
      </c>
      <c r="EL90" s="24">
        <f ca="1">'Trial 5'!EL45</f>
        <v>1052336.5590116249</v>
      </c>
      <c r="EM90" s="24">
        <f ca="1">'Trial 5'!EM45</f>
        <v>1051344.6806255328</v>
      </c>
      <c r="EN90" s="25">
        <f ca="1">SUM('Trial 5'!EB45:EM45)</f>
        <v>12682265.942446318</v>
      </c>
    </row>
    <row r="91" spans="1:144" ht="12.75" customHeight="1">
      <c r="A91" s="11" t="str">
        <f>Labels!B101</f>
        <v>Trial 06</v>
      </c>
      <c r="B91" s="24">
        <f>'Trial 6'!B45</f>
        <v>1166666.6666666667</v>
      </c>
      <c r="C91" s="24">
        <f>'Trial 6'!C45</f>
        <v>1166666.6666666667</v>
      </c>
      <c r="D91" s="24">
        <f ca="1">'Trial 6'!D45</f>
        <v>1166626.1874757465</v>
      </c>
      <c r="E91" s="24">
        <f ca="1">'Trial 6'!E45</f>
        <v>1166556.0008058392</v>
      </c>
      <c r="F91" s="24">
        <f ca="1">'Trial 6'!F45</f>
        <v>1166448.818418866</v>
      </c>
      <c r="G91" s="24">
        <f ca="1">'Trial 6'!G45</f>
        <v>1166302.001312854</v>
      </c>
      <c r="H91" s="24">
        <f ca="1">'Trial 6'!H45</f>
        <v>1166123.3871485337</v>
      </c>
      <c r="I91" s="24">
        <f ca="1">'Trial 6'!I45</f>
        <v>1165906.7804763261</v>
      </c>
      <c r="J91" s="24">
        <f ca="1">'Trial 6'!J45</f>
        <v>1165661.3440286901</v>
      </c>
      <c r="K91" s="24">
        <f ca="1">'Trial 6'!K45</f>
        <v>1165382.4069916804</v>
      </c>
      <c r="L91" s="24">
        <f ca="1">'Trial 6'!L45</f>
        <v>1165070.0296333949</v>
      </c>
      <c r="M91" s="24">
        <f ca="1">'Trial 6'!M45</f>
        <v>1164721.1448657515</v>
      </c>
      <c r="N91" s="25">
        <f ca="1">SUM('Trial 6'!B45:M45)</f>
        <v>13992131.434491018</v>
      </c>
      <c r="O91" s="24">
        <f ca="1">'Trial 6'!O45</f>
        <v>1164338.6562788298</v>
      </c>
      <c r="P91" s="24">
        <f ca="1">'Trial 6'!P45</f>
        <v>1163927.0946134489</v>
      </c>
      <c r="Q91" s="24">
        <f ca="1">'Trial 6'!Q45</f>
        <v>1163482.1467265589</v>
      </c>
      <c r="R91" s="24">
        <f ca="1">'Trial 6'!R45</f>
        <v>1163012.3132431556</v>
      </c>
      <c r="S91" s="24">
        <f ca="1">'Trial 6'!S45</f>
        <v>1162518.067223835</v>
      </c>
      <c r="T91" s="24">
        <f ca="1">'Trial 6'!T45</f>
        <v>1161999.3189466184</v>
      </c>
      <c r="U91" s="24">
        <f ca="1">'Trial 6'!U45</f>
        <v>1161448.2712124104</v>
      </c>
      <c r="V91" s="24">
        <f ca="1">'Trial 6'!V45</f>
        <v>1160873.4044440836</v>
      </c>
      <c r="W91" s="24">
        <f ca="1">'Trial 6'!W45</f>
        <v>1160278.6417967251</v>
      </c>
      <c r="X91" s="24">
        <f ca="1">'Trial 6'!X45</f>
        <v>1159669.3460799125</v>
      </c>
      <c r="Y91" s="24">
        <f ca="1">'Trial 6'!Y45</f>
        <v>1159042.2885031106</v>
      </c>
      <c r="Z91" s="24">
        <f ca="1">'Trial 6'!Z45</f>
        <v>1158399.8537166193</v>
      </c>
      <c r="AA91" s="25">
        <f ca="1">SUM('Trial 6'!O45:Z45)</f>
        <v>13938989.402785307</v>
      </c>
      <c r="AB91" s="24">
        <f ca="1">'Trial 6'!AB45</f>
        <v>1157746.2113977361</v>
      </c>
      <c r="AC91" s="24">
        <f ca="1">'Trial 6'!AC45</f>
        <v>1157065.7996107924</v>
      </c>
      <c r="AD91" s="24">
        <f ca="1">'Trial 6'!AD45</f>
        <v>1156354.028137044</v>
      </c>
      <c r="AE91" s="24">
        <f ca="1">'Trial 6'!AE45</f>
        <v>1155611.9183901427</v>
      </c>
      <c r="AF91" s="24">
        <f ca="1">'Trial 6'!AF45</f>
        <v>1154853.2229049187</v>
      </c>
      <c r="AG91" s="24">
        <f ca="1">'Trial 6'!AG45</f>
        <v>1154071.4924081352</v>
      </c>
      <c r="AH91" s="24">
        <f ca="1">'Trial 6'!AH45</f>
        <v>1153281.1165367172</v>
      </c>
      <c r="AI91" s="24">
        <f ca="1">'Trial 6'!AI45</f>
        <v>1152476.3155566864</v>
      </c>
      <c r="AJ91" s="24">
        <f ca="1">'Trial 6'!AJ45</f>
        <v>1151647.6018371216</v>
      </c>
      <c r="AK91" s="24">
        <f ca="1">'Trial 6'!AK45</f>
        <v>1150805.8102502145</v>
      </c>
      <c r="AL91" s="24">
        <f ca="1">'Trial 6'!AL45</f>
        <v>1149943.9630524979</v>
      </c>
      <c r="AM91" s="24">
        <f ca="1">'Trial 6'!AM45</f>
        <v>1149059.9355642174</v>
      </c>
      <c r="AN91" s="25">
        <f ca="1">SUM('Trial 6'!AB45:AM45)</f>
        <v>13842917.415646225</v>
      </c>
      <c r="AO91" s="24">
        <f ca="1">'Trial 6'!AO45</f>
        <v>1148159.624778393</v>
      </c>
      <c r="AP91" s="24">
        <f ca="1">'Trial 6'!AP45</f>
        <v>1147249.6311807854</v>
      </c>
      <c r="AQ91" s="24">
        <f ca="1">'Trial 6'!AQ45</f>
        <v>1146325.7203894418</v>
      </c>
      <c r="AR91" s="24">
        <f ca="1">'Trial 6'!AR45</f>
        <v>1145390.0466948429</v>
      </c>
      <c r="AS91" s="24">
        <f ca="1">'Trial 6'!AS45</f>
        <v>1144445.7465277903</v>
      </c>
      <c r="AT91" s="24">
        <f ca="1">'Trial 6'!AT45</f>
        <v>1143493.1430353164</v>
      </c>
      <c r="AU91" s="24">
        <f ca="1">'Trial 6'!AU45</f>
        <v>1142532.9896646163</v>
      </c>
      <c r="AV91" s="24">
        <f ca="1">'Trial 6'!AV45</f>
        <v>1141566.6597490024</v>
      </c>
      <c r="AW91" s="24">
        <f ca="1">'Trial 6'!AW45</f>
        <v>1140579.2723900769</v>
      </c>
      <c r="AX91" s="24">
        <f ca="1">'Trial 6'!AX45</f>
        <v>1139585.7203827729</v>
      </c>
      <c r="AY91" s="24">
        <f ca="1">'Trial 6'!AY45</f>
        <v>1138576.8861753861</v>
      </c>
      <c r="AZ91" s="24">
        <f ca="1">'Trial 6'!AZ45</f>
        <v>1137569.2264280396</v>
      </c>
      <c r="BA91" s="25">
        <f ca="1">SUM('Trial 6'!AO45:AZ45)</f>
        <v>13715474.667396463</v>
      </c>
      <c r="BB91" s="24">
        <f ca="1">'Trial 6'!BB45</f>
        <v>1136560.8810309614</v>
      </c>
      <c r="BC91" s="24">
        <f ca="1">'Trial 6'!BC45</f>
        <v>1135547.6071293254</v>
      </c>
      <c r="BD91" s="24">
        <f ca="1">'Trial 6'!BD45</f>
        <v>1134527.1537316095</v>
      </c>
      <c r="BE91" s="24">
        <f ca="1">'Trial 6'!BE45</f>
        <v>1133509.5961837377</v>
      </c>
      <c r="BF91" s="24">
        <f ca="1">'Trial 6'!BF45</f>
        <v>1132494.9018399352</v>
      </c>
      <c r="BG91" s="24">
        <f ca="1">'Trial 6'!BG45</f>
        <v>1131475.0436448285</v>
      </c>
      <c r="BH91" s="24">
        <f ca="1">'Trial 6'!BH45</f>
        <v>1130447.7086834279</v>
      </c>
      <c r="BI91" s="24">
        <f ca="1">'Trial 6'!BI45</f>
        <v>1129418.8037777045</v>
      </c>
      <c r="BJ91" s="24">
        <f ca="1">'Trial 6'!BJ45</f>
        <v>1128386.9107806326</v>
      </c>
      <c r="BK91" s="24">
        <f ca="1">'Trial 6'!BK45</f>
        <v>1127339.6965431841</v>
      </c>
      <c r="BL91" s="24">
        <f ca="1">'Trial 6'!BL45</f>
        <v>1126285.0177870353</v>
      </c>
      <c r="BM91" s="24">
        <f ca="1">'Trial 6'!BM45</f>
        <v>1125222.9178787114</v>
      </c>
      <c r="BN91" s="25">
        <f ca="1">SUM('Trial 6'!BB45:BM45)</f>
        <v>13571216.239011096</v>
      </c>
      <c r="BO91" s="24">
        <f ca="1">'Trial 6'!BO45</f>
        <v>1124160.0367105936</v>
      </c>
      <c r="BP91" s="24">
        <f ca="1">'Trial 6'!BP45</f>
        <v>1123100.0775896332</v>
      </c>
      <c r="BQ91" s="24">
        <f ca="1">'Trial 6'!BQ45</f>
        <v>1122038.4965523558</v>
      </c>
      <c r="BR91" s="24">
        <f ca="1">'Trial 6'!BR45</f>
        <v>1120975.6971313704</v>
      </c>
      <c r="BS91" s="24">
        <f ca="1">'Trial 6'!BS45</f>
        <v>1119909.6274472349</v>
      </c>
      <c r="BT91" s="24">
        <f ca="1">'Trial 6'!BT45</f>
        <v>1118846.6707978228</v>
      </c>
      <c r="BU91" s="24">
        <f ca="1">'Trial 6'!BU45</f>
        <v>1117777.987102537</v>
      </c>
      <c r="BV91" s="24">
        <f ca="1">'Trial 6'!BV45</f>
        <v>1116706.3683345329</v>
      </c>
      <c r="BW91" s="24">
        <f ca="1">'Trial 6'!BW45</f>
        <v>1115641.9596609054</v>
      </c>
      <c r="BX91" s="24">
        <f ca="1">'Trial 6'!BX45</f>
        <v>1114580.9421521944</v>
      </c>
      <c r="BY91" s="24">
        <f ca="1">'Trial 6'!BY45</f>
        <v>1113517.9410531679</v>
      </c>
      <c r="BZ91" s="24">
        <f ca="1">'Trial 6'!BZ45</f>
        <v>1112440.647427635</v>
      </c>
      <c r="CA91" s="25">
        <f ca="1">SUM('Trial 6'!BO45:BZ45)</f>
        <v>13419696.451959984</v>
      </c>
      <c r="CB91" s="24">
        <f ca="1">'Trial 6'!CB45</f>
        <v>1111352.8158920957</v>
      </c>
      <c r="CC91" s="24">
        <f ca="1">'Trial 6'!CC45</f>
        <v>1110274.408946451</v>
      </c>
      <c r="CD91" s="24">
        <f ca="1">'Trial 6'!CD45</f>
        <v>1109201.8581234773</v>
      </c>
      <c r="CE91" s="24">
        <f ca="1">'Trial 6'!CE45</f>
        <v>1108127.9934518961</v>
      </c>
      <c r="CF91" s="24">
        <f ca="1">'Trial 6'!CF45</f>
        <v>1107044.542243382</v>
      </c>
      <c r="CG91" s="24">
        <f ca="1">'Trial 6'!CG45</f>
        <v>1105964.9166686956</v>
      </c>
      <c r="CH91" s="24">
        <f ca="1">'Trial 6'!CH45</f>
        <v>1104886.1859703204</v>
      </c>
      <c r="CI91" s="24">
        <f ca="1">'Trial 6'!CI45</f>
        <v>1103816.9696195789</v>
      </c>
      <c r="CJ91" s="24">
        <f ca="1">'Trial 6'!CJ45</f>
        <v>1102750.3069461109</v>
      </c>
      <c r="CK91" s="24">
        <f ca="1">'Trial 6'!CK45</f>
        <v>1101691.6182261636</v>
      </c>
      <c r="CL91" s="24">
        <f ca="1">'Trial 6'!CL45</f>
        <v>1100638.970994635</v>
      </c>
      <c r="CM91" s="24">
        <f ca="1">'Trial 6'!CM45</f>
        <v>1099581.0085236067</v>
      </c>
      <c r="CN91" s="25">
        <f ca="1">SUM('Trial 6'!CB45:CM45)</f>
        <v>13265331.595606413</v>
      </c>
      <c r="CO91" s="24">
        <f ca="1">'Trial 6'!CO45</f>
        <v>1098511.255840068</v>
      </c>
      <c r="CP91" s="24">
        <f ca="1">'Trial 6'!CP45</f>
        <v>1097450.620664696</v>
      </c>
      <c r="CQ91" s="24">
        <f ca="1">'Trial 6'!CQ45</f>
        <v>1096381.7767512319</v>
      </c>
      <c r="CR91" s="24">
        <f ca="1">'Trial 6'!CR45</f>
        <v>1095305.8997260269</v>
      </c>
      <c r="CS91" s="24">
        <f ca="1">'Trial 6'!CS45</f>
        <v>1094225.3745989699</v>
      </c>
      <c r="CT91" s="24">
        <f ca="1">'Trial 6'!CT45</f>
        <v>1093146.6525833369</v>
      </c>
      <c r="CU91" s="24">
        <f ca="1">'Trial 6'!CU45</f>
        <v>1092066.3542192783</v>
      </c>
      <c r="CV91" s="24">
        <f ca="1">'Trial 6'!CV45</f>
        <v>1090987.6924863604</v>
      </c>
      <c r="CW91" s="24">
        <f ca="1">'Trial 6'!CW45</f>
        <v>1089910.8411726751</v>
      </c>
      <c r="CX91" s="24">
        <f ca="1">'Trial 6'!CX45</f>
        <v>1088827.5718945942</v>
      </c>
      <c r="CY91" s="24">
        <f ca="1">'Trial 6'!CY45</f>
        <v>1087757.8428921811</v>
      </c>
      <c r="CZ91" s="24">
        <f ca="1">'Trial 6'!CZ45</f>
        <v>1086691.7884818551</v>
      </c>
      <c r="DA91" s="25">
        <f ca="1">SUM('Trial 6'!CO45:CZ45)</f>
        <v>13111263.671311274</v>
      </c>
      <c r="DB91" s="24">
        <f ca="1">'Trial 6'!DB45</f>
        <v>1085621.2027864519</v>
      </c>
      <c r="DC91" s="24">
        <f ca="1">'Trial 6'!DC45</f>
        <v>1084553.1546611888</v>
      </c>
      <c r="DD91" s="24">
        <f ca="1">'Trial 6'!DD45</f>
        <v>1083492.0395564355</v>
      </c>
      <c r="DE91" s="24">
        <f ca="1">'Trial 6'!DE45</f>
        <v>1082427.0684490616</v>
      </c>
      <c r="DF91" s="24">
        <f ca="1">'Trial 6'!DF45</f>
        <v>1081360.7943708573</v>
      </c>
      <c r="DG91" s="24">
        <f ca="1">'Trial 6'!DG45</f>
        <v>1080296.7892142457</v>
      </c>
      <c r="DH91" s="24">
        <f ca="1">'Trial 6'!DH45</f>
        <v>1079244.4418822199</v>
      </c>
      <c r="DI91" s="24">
        <f ca="1">'Trial 6'!DI45</f>
        <v>1078196.4900212772</v>
      </c>
      <c r="DJ91" s="24">
        <f ca="1">'Trial 6'!DJ45</f>
        <v>1077141.1211186468</v>
      </c>
      <c r="DK91" s="24">
        <f ca="1">'Trial 6'!DK45</f>
        <v>1076090.1184739217</v>
      </c>
      <c r="DL91" s="24">
        <f ca="1">'Trial 6'!DL45</f>
        <v>1075041.9158068516</v>
      </c>
      <c r="DM91" s="24">
        <f ca="1">'Trial 6'!DM45</f>
        <v>1074006.5585046215</v>
      </c>
      <c r="DN91" s="25">
        <f ca="1">SUM('Trial 6'!DB45:DM45)</f>
        <v>12957471.694845781</v>
      </c>
      <c r="DO91" s="24">
        <f ca="1">'Trial 6'!DO45</f>
        <v>1072966.8862922371</v>
      </c>
      <c r="DP91" s="24">
        <f ca="1">'Trial 6'!DP45</f>
        <v>1071926.3834680733</v>
      </c>
      <c r="DQ91" s="24">
        <f ca="1">'Trial 6'!DQ45</f>
        <v>1070887.4659127633</v>
      </c>
      <c r="DR91" s="24">
        <f ca="1">'Trial 6'!DR45</f>
        <v>1069860.8498577576</v>
      </c>
      <c r="DS91" s="24">
        <f ca="1">'Trial 6'!DS45</f>
        <v>1068832.9437098736</v>
      </c>
      <c r="DT91" s="24">
        <f ca="1">'Trial 6'!DT45</f>
        <v>1067802.678707018</v>
      </c>
      <c r="DU91" s="24">
        <f ca="1">'Trial 6'!DU45</f>
        <v>1066776.702643136</v>
      </c>
      <c r="DV91" s="24">
        <f ca="1">'Trial 6'!DV45</f>
        <v>1065762.6667128464</v>
      </c>
      <c r="DW91" s="24">
        <f ca="1">'Trial 6'!DW45</f>
        <v>1064742.3950150751</v>
      </c>
      <c r="DX91" s="24">
        <f ca="1">'Trial 6'!DX45</f>
        <v>1063732.8546452937</v>
      </c>
      <c r="DY91" s="24">
        <f ca="1">'Trial 6'!DY45</f>
        <v>1062728.469999342</v>
      </c>
      <c r="DZ91" s="24">
        <f ca="1">'Trial 6'!DZ45</f>
        <v>1061724.722254585</v>
      </c>
      <c r="EA91" s="25">
        <f ca="1">SUM('Trial 6'!DO45:DZ45)</f>
        <v>12807745.019218002</v>
      </c>
      <c r="EB91" s="24">
        <f ca="1">'Trial 6'!EB45</f>
        <v>1060734.9362934313</v>
      </c>
      <c r="EC91" s="24">
        <f ca="1">'Trial 6'!EC45</f>
        <v>1059751.4446368928</v>
      </c>
      <c r="ED91" s="24">
        <f ca="1">'Trial 6'!ED45</f>
        <v>1058760.3768938417</v>
      </c>
      <c r="EE91" s="24">
        <f ca="1">'Trial 6'!EE45</f>
        <v>1057768.005961631</v>
      </c>
      <c r="EF91" s="24">
        <f ca="1">'Trial 6'!EF45</f>
        <v>1056790.7641399216</v>
      </c>
      <c r="EG91" s="24">
        <f ca="1">'Trial 6'!EG45</f>
        <v>1055809.7615000554</v>
      </c>
      <c r="EH91" s="24">
        <f ca="1">'Trial 6'!EH45</f>
        <v>1054831.0591994761</v>
      </c>
      <c r="EI91" s="24">
        <f ca="1">'Trial 6'!EI45</f>
        <v>1053863.6312221461</v>
      </c>
      <c r="EJ91" s="24">
        <f ca="1">'Trial 6'!EJ45</f>
        <v>1052906.8569613658</v>
      </c>
      <c r="EK91" s="24">
        <f ca="1">'Trial 6'!EK45</f>
        <v>1051956.6925390288</v>
      </c>
      <c r="EL91" s="24">
        <f ca="1">'Trial 6'!EL45</f>
        <v>1051007.9920773895</v>
      </c>
      <c r="EM91" s="24">
        <f ca="1">'Trial 6'!EM45</f>
        <v>1050063.192671736</v>
      </c>
      <c r="EN91" s="25">
        <f ca="1">SUM('Trial 6'!EB45:EM45)</f>
        <v>12664244.714096917</v>
      </c>
    </row>
    <row r="92" spans="1:144" ht="12.75" customHeight="1">
      <c r="A92" s="11" t="str">
        <f>Labels!B102</f>
        <v>Trial 07</v>
      </c>
      <c r="B92" s="24">
        <f>'Trial 7'!B45</f>
        <v>1166666.6666666667</v>
      </c>
      <c r="C92" s="24">
        <f>'Trial 7'!C45</f>
        <v>1166666.6666666667</v>
      </c>
      <c r="D92" s="24">
        <f ca="1">'Trial 7'!D45</f>
        <v>1166635.2752574326</v>
      </c>
      <c r="E92" s="24">
        <f ca="1">'Trial 7'!E45</f>
        <v>1166562.8612444997</v>
      </c>
      <c r="F92" s="24">
        <f ca="1">'Trial 7'!F45</f>
        <v>1166446.521719011</v>
      </c>
      <c r="G92" s="24">
        <f ca="1">'Trial 7'!G45</f>
        <v>1166292.0753525763</v>
      </c>
      <c r="H92" s="24">
        <f ca="1">'Trial 7'!H45</f>
        <v>1166103.5444238822</v>
      </c>
      <c r="I92" s="24">
        <f ca="1">'Trial 7'!I45</f>
        <v>1165875.9843125709</v>
      </c>
      <c r="J92" s="24">
        <f ca="1">'Trial 7'!J45</f>
        <v>1165626.4858303762</v>
      </c>
      <c r="K92" s="24">
        <f ca="1">'Trial 7'!K45</f>
        <v>1165340.0519337947</v>
      </c>
      <c r="L92" s="24">
        <f ca="1">'Trial 7'!L45</f>
        <v>1165011.5876583855</v>
      </c>
      <c r="M92" s="24">
        <f ca="1">'Trial 7'!M45</f>
        <v>1164660.3226261013</v>
      </c>
      <c r="N92" s="25">
        <f ca="1">SUM('Trial 7'!B45:M45)</f>
        <v>13991888.043691963</v>
      </c>
      <c r="O92" s="24">
        <f ca="1">'Trial 7'!O45</f>
        <v>1164279.9730761941</v>
      </c>
      <c r="P92" s="24">
        <f ca="1">'Trial 7'!P45</f>
        <v>1163869.796409558</v>
      </c>
      <c r="Q92" s="24">
        <f ca="1">'Trial 7'!Q45</f>
        <v>1163440.4575567297</v>
      </c>
      <c r="R92" s="24">
        <f ca="1">'Trial 7'!R45</f>
        <v>1162990.7530225506</v>
      </c>
      <c r="S92" s="24">
        <f ca="1">'Trial 7'!S45</f>
        <v>1162521.1258084904</v>
      </c>
      <c r="T92" s="24">
        <f ca="1">'Trial 7'!T45</f>
        <v>1162031.7908407776</v>
      </c>
      <c r="U92" s="24">
        <f ca="1">'Trial 7'!U45</f>
        <v>1161522.8552372581</v>
      </c>
      <c r="V92" s="24">
        <f ca="1">'Trial 7'!V45</f>
        <v>1160992.4227734874</v>
      </c>
      <c r="W92" s="24">
        <f ca="1">'Trial 7'!W45</f>
        <v>1160442.3089684034</v>
      </c>
      <c r="X92" s="24">
        <f ca="1">'Trial 7'!X45</f>
        <v>1159870.6117471401</v>
      </c>
      <c r="Y92" s="24">
        <f ca="1">'Trial 7'!Y45</f>
        <v>1159279.234597675</v>
      </c>
      <c r="Z92" s="24">
        <f ca="1">'Trial 7'!Z45</f>
        <v>1158665.7417569626</v>
      </c>
      <c r="AA92" s="25">
        <f ca="1">SUM('Trial 7'!O45:Z45)</f>
        <v>13939907.071795229</v>
      </c>
      <c r="AB92" s="24">
        <f ca="1">'Trial 7'!AB45</f>
        <v>1158020.5908810112</v>
      </c>
      <c r="AC92" s="24">
        <f ca="1">'Trial 7'!AC45</f>
        <v>1157358.68888273</v>
      </c>
      <c r="AD92" s="24">
        <f ca="1">'Trial 7'!AD45</f>
        <v>1156684.544758498</v>
      </c>
      <c r="AE92" s="24">
        <f ca="1">'Trial 7'!AE45</f>
        <v>1155991.0870455962</v>
      </c>
      <c r="AF92" s="24">
        <f ca="1">'Trial 7'!AF45</f>
        <v>1155278.7603638349</v>
      </c>
      <c r="AG92" s="24">
        <f ca="1">'Trial 7'!AG45</f>
        <v>1154542.6940757562</v>
      </c>
      <c r="AH92" s="24">
        <f ca="1">'Trial 7'!AH45</f>
        <v>1153786.5120323952</v>
      </c>
      <c r="AI92" s="24">
        <f ca="1">'Trial 7'!AI45</f>
        <v>1153020.6442180777</v>
      </c>
      <c r="AJ92" s="24">
        <f ca="1">'Trial 7'!AJ45</f>
        <v>1152234.0913477119</v>
      </c>
      <c r="AK92" s="24">
        <f ca="1">'Trial 7'!AK45</f>
        <v>1151436.0293942716</v>
      </c>
      <c r="AL92" s="24">
        <f ca="1">'Trial 7'!AL45</f>
        <v>1150615.762000704</v>
      </c>
      <c r="AM92" s="24">
        <f ca="1">'Trial 7'!AM45</f>
        <v>1149785.9312442166</v>
      </c>
      <c r="AN92" s="25">
        <f ca="1">SUM('Trial 7'!AB45:AM45)</f>
        <v>13848755.336244803</v>
      </c>
      <c r="AO92" s="24">
        <f ca="1">'Trial 7'!AO45</f>
        <v>1148942.4589841815</v>
      </c>
      <c r="AP92" s="24">
        <f ca="1">'Trial 7'!AP45</f>
        <v>1148087.6622819165</v>
      </c>
      <c r="AQ92" s="24">
        <f ca="1">'Trial 7'!AQ45</f>
        <v>1147223.3974959706</v>
      </c>
      <c r="AR92" s="24">
        <f ca="1">'Trial 7'!AR45</f>
        <v>1146334.0230685372</v>
      </c>
      <c r="AS92" s="24">
        <f ca="1">'Trial 7'!AS45</f>
        <v>1145440.4517142589</v>
      </c>
      <c r="AT92" s="24">
        <f ca="1">'Trial 7'!AT45</f>
        <v>1144546.3344301968</v>
      </c>
      <c r="AU92" s="24">
        <f ca="1">'Trial 7'!AU45</f>
        <v>1143648.1453157831</v>
      </c>
      <c r="AV92" s="24">
        <f ca="1">'Trial 7'!AV45</f>
        <v>1142733.9229603312</v>
      </c>
      <c r="AW92" s="24">
        <f ca="1">'Trial 7'!AW45</f>
        <v>1141810.309775562</v>
      </c>
      <c r="AX92" s="24">
        <f ca="1">'Trial 7'!AX45</f>
        <v>1140873.5392206949</v>
      </c>
      <c r="AY92" s="24">
        <f ca="1">'Trial 7'!AY45</f>
        <v>1139921.057016551</v>
      </c>
      <c r="AZ92" s="24">
        <f ca="1">'Trial 7'!AZ45</f>
        <v>1138949.8058836323</v>
      </c>
      <c r="BA92" s="25">
        <f ca="1">SUM('Trial 7'!AO45:AZ45)</f>
        <v>13728511.108147616</v>
      </c>
      <c r="BB92" s="24">
        <f ca="1">'Trial 7'!BB45</f>
        <v>1137969.4095838226</v>
      </c>
      <c r="BC92" s="24">
        <f ca="1">'Trial 7'!BC45</f>
        <v>1136985.9897861551</v>
      </c>
      <c r="BD92" s="24">
        <f ca="1">'Trial 7'!BD45</f>
        <v>1135995.8045680635</v>
      </c>
      <c r="BE92" s="24">
        <f ca="1">'Trial 7'!BE45</f>
        <v>1134997.3494877215</v>
      </c>
      <c r="BF92" s="24">
        <f ca="1">'Trial 7'!BF45</f>
        <v>1133992.511915378</v>
      </c>
      <c r="BG92" s="24">
        <f ca="1">'Trial 7'!BG45</f>
        <v>1132982.5545471807</v>
      </c>
      <c r="BH92" s="24">
        <f ca="1">'Trial 7'!BH45</f>
        <v>1131963.7404348503</v>
      </c>
      <c r="BI92" s="24">
        <f ca="1">'Trial 7'!BI45</f>
        <v>1130937.7434475592</v>
      </c>
      <c r="BJ92" s="24">
        <f ca="1">'Trial 7'!BJ45</f>
        <v>1129900.6562930434</v>
      </c>
      <c r="BK92" s="24">
        <f ca="1">'Trial 7'!BK45</f>
        <v>1128855.025603089</v>
      </c>
      <c r="BL92" s="24">
        <f ca="1">'Trial 7'!BL45</f>
        <v>1127800.5947349179</v>
      </c>
      <c r="BM92" s="24">
        <f ca="1">'Trial 7'!BM45</f>
        <v>1126739.341042683</v>
      </c>
      <c r="BN92" s="25">
        <f ca="1">SUM('Trial 7'!BB45:BM45)</f>
        <v>13589120.721444465</v>
      </c>
      <c r="BO92" s="24">
        <f ca="1">'Trial 7'!BO45</f>
        <v>1125676.8756107024</v>
      </c>
      <c r="BP92" s="24">
        <f ca="1">'Trial 7'!BP45</f>
        <v>1124618.9028270168</v>
      </c>
      <c r="BQ92" s="24">
        <f ca="1">'Trial 7'!BQ45</f>
        <v>1123554.3556807858</v>
      </c>
      <c r="BR92" s="24">
        <f ca="1">'Trial 7'!BR45</f>
        <v>1122483.3071582001</v>
      </c>
      <c r="BS92" s="24">
        <f ca="1">'Trial 7'!BS45</f>
        <v>1121408.8165390657</v>
      </c>
      <c r="BT92" s="24">
        <f ca="1">'Trial 7'!BT45</f>
        <v>1120322.0311576689</v>
      </c>
      <c r="BU92" s="24">
        <f ca="1">'Trial 7'!BU45</f>
        <v>1119241.7844002652</v>
      </c>
      <c r="BV92" s="24">
        <f ca="1">'Trial 7'!BV45</f>
        <v>1118154.5454929452</v>
      </c>
      <c r="BW92" s="24">
        <f ca="1">'Trial 7'!BW45</f>
        <v>1117064.553221216</v>
      </c>
      <c r="BX92" s="24">
        <f ca="1">'Trial 7'!BX45</f>
        <v>1115965.5036950023</v>
      </c>
      <c r="BY92" s="24">
        <f ca="1">'Trial 7'!BY45</f>
        <v>1114863.7321003277</v>
      </c>
      <c r="BZ92" s="24">
        <f ca="1">'Trial 7'!BZ45</f>
        <v>1113761.5415674886</v>
      </c>
      <c r="CA92" s="25">
        <f ca="1">SUM('Trial 7'!BO45:BZ45)</f>
        <v>13437115.949450687</v>
      </c>
      <c r="CB92" s="24">
        <f ca="1">'Trial 7'!CB45</f>
        <v>1112665.8436369156</v>
      </c>
      <c r="CC92" s="24">
        <f ca="1">'Trial 7'!CC45</f>
        <v>1111576.3437605838</v>
      </c>
      <c r="CD92" s="24">
        <f ca="1">'Trial 7'!CD45</f>
        <v>1110489.3905503731</v>
      </c>
      <c r="CE92" s="24">
        <f ca="1">'Trial 7'!CE45</f>
        <v>1109405.2164425093</v>
      </c>
      <c r="CF92" s="24">
        <f ca="1">'Trial 7'!CF45</f>
        <v>1108313.2149328303</v>
      </c>
      <c r="CG92" s="24">
        <f ca="1">'Trial 7'!CG45</f>
        <v>1107222.2974457028</v>
      </c>
      <c r="CH92" s="24">
        <f ca="1">'Trial 7'!CH45</f>
        <v>1106130.1042057746</v>
      </c>
      <c r="CI92" s="24">
        <f ca="1">'Trial 7'!CI45</f>
        <v>1105040.3404171832</v>
      </c>
      <c r="CJ92" s="24">
        <f ca="1">'Trial 7'!CJ45</f>
        <v>1103958.0821935502</v>
      </c>
      <c r="CK92" s="24">
        <f ca="1">'Trial 7'!CK45</f>
        <v>1102871.629477947</v>
      </c>
      <c r="CL92" s="24">
        <f ca="1">'Trial 7'!CL45</f>
        <v>1101795.5001707547</v>
      </c>
      <c r="CM92" s="24">
        <f ca="1">'Trial 7'!CM45</f>
        <v>1100721.614302126</v>
      </c>
      <c r="CN92" s="25">
        <f ca="1">SUM('Trial 7'!CB45:CM45)</f>
        <v>13280189.577536251</v>
      </c>
      <c r="CO92" s="24">
        <f ca="1">'Trial 7'!CO45</f>
        <v>1099643.5159069907</v>
      </c>
      <c r="CP92" s="24">
        <f ca="1">'Trial 7'!CP45</f>
        <v>1098558.708622189</v>
      </c>
      <c r="CQ92" s="24">
        <f ca="1">'Trial 7'!CQ45</f>
        <v>1097469.25933537</v>
      </c>
      <c r="CR92" s="24">
        <f ca="1">'Trial 7'!CR45</f>
        <v>1096387.6870488592</v>
      </c>
      <c r="CS92" s="24">
        <f ca="1">'Trial 7'!CS45</f>
        <v>1095301.696566704</v>
      </c>
      <c r="CT92" s="24">
        <f ca="1">'Trial 7'!CT45</f>
        <v>1094218.5878955391</v>
      </c>
      <c r="CU92" s="24">
        <f ca="1">'Trial 7'!CU45</f>
        <v>1093126.5739656652</v>
      </c>
      <c r="CV92" s="24">
        <f ca="1">'Trial 7'!CV45</f>
        <v>1092038.0186565584</v>
      </c>
      <c r="CW92" s="24">
        <f ca="1">'Trial 7'!CW45</f>
        <v>1090952.5691598204</v>
      </c>
      <c r="CX92" s="24">
        <f ca="1">'Trial 7'!CX45</f>
        <v>1089871.9143687917</v>
      </c>
      <c r="CY92" s="24">
        <f ca="1">'Trial 7'!CY45</f>
        <v>1088796.6454686536</v>
      </c>
      <c r="CZ92" s="24">
        <f ca="1">'Trial 7'!CZ45</f>
        <v>1087727.4061621616</v>
      </c>
      <c r="DA92" s="25">
        <f ca="1">SUM('Trial 7'!CO45:CZ45)</f>
        <v>13124092.583157301</v>
      </c>
      <c r="DB92" s="24">
        <f ca="1">'Trial 7'!DB45</f>
        <v>1086667.385305644</v>
      </c>
      <c r="DC92" s="24">
        <f ca="1">'Trial 7'!DC45</f>
        <v>1085615.8519340791</v>
      </c>
      <c r="DD92" s="24">
        <f ca="1">'Trial 7'!DD45</f>
        <v>1084568.4386422739</v>
      </c>
      <c r="DE92" s="24">
        <f ca="1">'Trial 7'!DE45</f>
        <v>1083532.1686338487</v>
      </c>
      <c r="DF92" s="24">
        <f ca="1">'Trial 7'!DF45</f>
        <v>1082497.5807217169</v>
      </c>
      <c r="DG92" s="24">
        <f ca="1">'Trial 7'!DG45</f>
        <v>1081464.8616368636</v>
      </c>
      <c r="DH92" s="24">
        <f ca="1">'Trial 7'!DH45</f>
        <v>1080434.7713129667</v>
      </c>
      <c r="DI92" s="24">
        <f ca="1">'Trial 7'!DI45</f>
        <v>1079410.0646101965</v>
      </c>
      <c r="DJ92" s="24">
        <f ca="1">'Trial 7'!DJ45</f>
        <v>1078386.3902900175</v>
      </c>
      <c r="DK92" s="24">
        <f ca="1">'Trial 7'!DK45</f>
        <v>1077373.3844632246</v>
      </c>
      <c r="DL92" s="24">
        <f ca="1">'Trial 7'!DL45</f>
        <v>1076357.9703204974</v>
      </c>
      <c r="DM92" s="24">
        <f ca="1">'Trial 7'!DM45</f>
        <v>1075340.4644282965</v>
      </c>
      <c r="DN92" s="25">
        <f ca="1">SUM('Trial 7'!DB45:DM45)</f>
        <v>12971649.332299626</v>
      </c>
      <c r="DO92" s="24">
        <f ca="1">'Trial 7'!DO45</f>
        <v>1074332.0884107482</v>
      </c>
      <c r="DP92" s="24">
        <f ca="1">'Trial 7'!DP45</f>
        <v>1073323.4139191795</v>
      </c>
      <c r="DQ92" s="24">
        <f ca="1">'Trial 7'!DQ45</f>
        <v>1072316.974800603</v>
      </c>
      <c r="DR92" s="24">
        <f ca="1">'Trial 7'!DR45</f>
        <v>1071309.2450948614</v>
      </c>
      <c r="DS92" s="24">
        <f ca="1">'Trial 7'!DS45</f>
        <v>1070296.4370142373</v>
      </c>
      <c r="DT92" s="24">
        <f ca="1">'Trial 7'!DT45</f>
        <v>1069282.6699960495</v>
      </c>
      <c r="DU92" s="24">
        <f ca="1">'Trial 7'!DU45</f>
        <v>1068273.3898632703</v>
      </c>
      <c r="DV92" s="24">
        <f ca="1">'Trial 7'!DV45</f>
        <v>1067271.5739839752</v>
      </c>
      <c r="DW92" s="24">
        <f ca="1">'Trial 7'!DW45</f>
        <v>1066265.383658608</v>
      </c>
      <c r="DX92" s="24">
        <f ca="1">'Trial 7'!DX45</f>
        <v>1065260.2072537774</v>
      </c>
      <c r="DY92" s="24">
        <f ca="1">'Trial 7'!DY45</f>
        <v>1064270.1309640044</v>
      </c>
      <c r="DZ92" s="24">
        <f ca="1">'Trial 7'!DZ45</f>
        <v>1063276.6433839358</v>
      </c>
      <c r="EA92" s="25">
        <f ca="1">SUM('Trial 7'!DO45:DZ45)</f>
        <v>12825478.158343248</v>
      </c>
      <c r="EB92" s="24">
        <f ca="1">'Trial 7'!EB45</f>
        <v>1062282.6365275022</v>
      </c>
      <c r="EC92" s="24">
        <f ca="1">'Trial 7'!EC45</f>
        <v>1061294.3165203084</v>
      </c>
      <c r="ED92" s="24">
        <f ca="1">'Trial 7'!ED45</f>
        <v>1060311.4800321879</v>
      </c>
      <c r="EE92" s="24">
        <f ca="1">'Trial 7'!EE45</f>
        <v>1059330.0340079544</v>
      </c>
      <c r="EF92" s="24">
        <f ca="1">'Trial 7'!EF45</f>
        <v>1058348.626302565</v>
      </c>
      <c r="EG92" s="24">
        <f ca="1">'Trial 7'!EG45</f>
        <v>1057365.806804355</v>
      </c>
      <c r="EH92" s="24">
        <f ca="1">'Trial 7'!EH45</f>
        <v>1056383.6163380358</v>
      </c>
      <c r="EI92" s="24">
        <f ca="1">'Trial 7'!EI45</f>
        <v>1055396.6247768011</v>
      </c>
      <c r="EJ92" s="24">
        <f ca="1">'Trial 7'!EJ45</f>
        <v>1054403.7200596321</v>
      </c>
      <c r="EK92" s="24">
        <f ca="1">'Trial 7'!EK45</f>
        <v>1053416.7317529931</v>
      </c>
      <c r="EL92" s="24">
        <f ca="1">'Trial 7'!EL45</f>
        <v>1052437.5774744386</v>
      </c>
      <c r="EM92" s="24">
        <f ca="1">'Trial 7'!EM45</f>
        <v>1051472.9303168925</v>
      </c>
      <c r="EN92" s="25">
        <f ca="1">SUM('Trial 7'!EB45:EM45)</f>
        <v>12682444.100913662</v>
      </c>
    </row>
    <row r="93" spans="1:144" ht="12.75" customHeight="1">
      <c r="A93" s="11" t="str">
        <f>Labels!B103</f>
        <v>Trial 08</v>
      </c>
      <c r="B93" s="24">
        <f>'Trial 8'!B45</f>
        <v>1166666.6666666667</v>
      </c>
      <c r="C93" s="24">
        <f>'Trial 8'!C45</f>
        <v>1166666.6666666667</v>
      </c>
      <c r="D93" s="24">
        <f ca="1">'Trial 8'!D45</f>
        <v>1166627.4075513419</v>
      </c>
      <c r="E93" s="24">
        <f ca="1">'Trial 8'!E45</f>
        <v>1166548.5349931361</v>
      </c>
      <c r="F93" s="24">
        <f ca="1">'Trial 8'!F45</f>
        <v>1166424.9933896784</v>
      </c>
      <c r="G93" s="24">
        <f ca="1">'Trial 8'!G45</f>
        <v>1166261.5331707357</v>
      </c>
      <c r="H93" s="24">
        <f ca="1">'Trial 8'!H45</f>
        <v>1166062.8447213999</v>
      </c>
      <c r="I93" s="24">
        <f ca="1">'Trial 8'!I45</f>
        <v>1165827.2236401455</v>
      </c>
      <c r="J93" s="24">
        <f ca="1">'Trial 8'!J45</f>
        <v>1165555.7957726098</v>
      </c>
      <c r="K93" s="24">
        <f ca="1">'Trial 8'!K45</f>
        <v>1165255.4073201609</v>
      </c>
      <c r="L93" s="24">
        <f ca="1">'Trial 8'!L45</f>
        <v>1164919.8968046189</v>
      </c>
      <c r="M93" s="24">
        <f ca="1">'Trial 8'!M45</f>
        <v>1164542.3087333369</v>
      </c>
      <c r="N93" s="25">
        <f ca="1">SUM('Trial 8'!B45:M45)</f>
        <v>13991359.279430497</v>
      </c>
      <c r="O93" s="24">
        <f ca="1">'Trial 8'!O45</f>
        <v>1164139.6322145187</v>
      </c>
      <c r="P93" s="24">
        <f ca="1">'Trial 8'!P45</f>
        <v>1163708.4328280832</v>
      </c>
      <c r="Q93" s="24">
        <f ca="1">'Trial 8'!Q45</f>
        <v>1163255.0978117303</v>
      </c>
      <c r="R93" s="24">
        <f ca="1">'Trial 8'!R45</f>
        <v>1162773.1588615195</v>
      </c>
      <c r="S93" s="24">
        <f ca="1">'Trial 8'!S45</f>
        <v>1162254.9501178314</v>
      </c>
      <c r="T93" s="24">
        <f ca="1">'Trial 8'!T45</f>
        <v>1161711.0134639007</v>
      </c>
      <c r="U93" s="24">
        <f ca="1">'Trial 8'!U45</f>
        <v>1161137.5880488176</v>
      </c>
      <c r="V93" s="24">
        <f ca="1">'Trial 8'!V45</f>
        <v>1160536.0257320206</v>
      </c>
      <c r="W93" s="24">
        <f ca="1">'Trial 8'!W45</f>
        <v>1159911.0849482387</v>
      </c>
      <c r="X93" s="24">
        <f ca="1">'Trial 8'!X45</f>
        <v>1159258.1794147235</v>
      </c>
      <c r="Y93" s="24">
        <f ca="1">'Trial 8'!Y45</f>
        <v>1158594.0890207693</v>
      </c>
      <c r="Z93" s="24">
        <f ca="1">'Trial 8'!Z45</f>
        <v>1157916.0819584599</v>
      </c>
      <c r="AA93" s="25">
        <f ca="1">SUM('Trial 8'!O45:Z45)</f>
        <v>13935195.334420612</v>
      </c>
      <c r="AB93" s="24">
        <f ca="1">'Trial 8'!AB45</f>
        <v>1157224.6245234441</v>
      </c>
      <c r="AC93" s="24">
        <f ca="1">'Trial 8'!AC45</f>
        <v>1156513.5052269371</v>
      </c>
      <c r="AD93" s="24">
        <f ca="1">'Trial 8'!AD45</f>
        <v>1155791.8442493302</v>
      </c>
      <c r="AE93" s="24">
        <f ca="1">'Trial 8'!AE45</f>
        <v>1155048.9807862346</v>
      </c>
      <c r="AF93" s="24">
        <f ca="1">'Trial 8'!AF45</f>
        <v>1154281.7281372824</v>
      </c>
      <c r="AG93" s="24">
        <f ca="1">'Trial 8'!AG45</f>
        <v>1153500.0045888526</v>
      </c>
      <c r="AH93" s="24">
        <f ca="1">'Trial 8'!AH45</f>
        <v>1152694.4178144403</v>
      </c>
      <c r="AI93" s="24">
        <f ca="1">'Trial 8'!AI45</f>
        <v>1151864.5844011067</v>
      </c>
      <c r="AJ93" s="24">
        <f ca="1">'Trial 8'!AJ45</f>
        <v>1151012.6796169442</v>
      </c>
      <c r="AK93" s="24">
        <f ca="1">'Trial 8'!AK45</f>
        <v>1150148.3176523347</v>
      </c>
      <c r="AL93" s="24">
        <f ca="1">'Trial 8'!AL45</f>
        <v>1149264.4462050362</v>
      </c>
      <c r="AM93" s="24">
        <f ca="1">'Trial 8'!AM45</f>
        <v>1148364.7530234284</v>
      </c>
      <c r="AN93" s="25">
        <f ca="1">SUM('Trial 8'!AB45:AM45)</f>
        <v>13835709.886225374</v>
      </c>
      <c r="AO93" s="24">
        <f ca="1">'Trial 8'!AO45</f>
        <v>1147454.2764955577</v>
      </c>
      <c r="AP93" s="24">
        <f ca="1">'Trial 8'!AP45</f>
        <v>1146527.2514113728</v>
      </c>
      <c r="AQ93" s="24">
        <f ca="1">'Trial 8'!AQ45</f>
        <v>1145590.0743542756</v>
      </c>
      <c r="AR93" s="24">
        <f ca="1">'Trial 8'!AR45</f>
        <v>1144650.3718092216</v>
      </c>
      <c r="AS93" s="24">
        <f ca="1">'Trial 8'!AS45</f>
        <v>1143698.7781173484</v>
      </c>
      <c r="AT93" s="24">
        <f ca="1">'Trial 8'!AT45</f>
        <v>1142741.0927591843</v>
      </c>
      <c r="AU93" s="24">
        <f ca="1">'Trial 8'!AU45</f>
        <v>1141764.9322531736</v>
      </c>
      <c r="AV93" s="24">
        <f ca="1">'Trial 8'!AV45</f>
        <v>1140772.7763082115</v>
      </c>
      <c r="AW93" s="24">
        <f ca="1">'Trial 8'!AW45</f>
        <v>1139770.3969257732</v>
      </c>
      <c r="AX93" s="24">
        <f ca="1">'Trial 8'!AX45</f>
        <v>1138761.5635315294</v>
      </c>
      <c r="AY93" s="24">
        <f ca="1">'Trial 8'!AY45</f>
        <v>1137742.2138672052</v>
      </c>
      <c r="AZ93" s="24">
        <f ca="1">'Trial 8'!AZ45</f>
        <v>1136719.1231416259</v>
      </c>
      <c r="BA93" s="25">
        <f ca="1">SUM('Trial 8'!AO45:AZ45)</f>
        <v>13706192.85097448</v>
      </c>
      <c r="BB93" s="24">
        <f ca="1">'Trial 8'!BB45</f>
        <v>1135682.9646250184</v>
      </c>
      <c r="BC93" s="24">
        <f ca="1">'Trial 8'!BC45</f>
        <v>1134642.6649587059</v>
      </c>
      <c r="BD93" s="24">
        <f ca="1">'Trial 8'!BD45</f>
        <v>1133601.4502480901</v>
      </c>
      <c r="BE93" s="24">
        <f ca="1">'Trial 8'!BE45</f>
        <v>1132549.4975477464</v>
      </c>
      <c r="BF93" s="24">
        <f ca="1">'Trial 8'!BF45</f>
        <v>1131489.0186127245</v>
      </c>
      <c r="BG93" s="24">
        <f ca="1">'Trial 8'!BG45</f>
        <v>1130422.5976426546</v>
      </c>
      <c r="BH93" s="24">
        <f ca="1">'Trial 8'!BH45</f>
        <v>1129348.3613346124</v>
      </c>
      <c r="BI93" s="24">
        <f ca="1">'Trial 8'!BI45</f>
        <v>1128267.9330577126</v>
      </c>
      <c r="BJ93" s="24">
        <f ca="1">'Trial 8'!BJ45</f>
        <v>1127181.8934490914</v>
      </c>
      <c r="BK93" s="24">
        <f ca="1">'Trial 8'!BK45</f>
        <v>1126101.159443585</v>
      </c>
      <c r="BL93" s="24">
        <f ca="1">'Trial 8'!BL45</f>
        <v>1125011.3553765875</v>
      </c>
      <c r="BM93" s="24">
        <f ca="1">'Trial 8'!BM45</f>
        <v>1123911.7941434761</v>
      </c>
      <c r="BN93" s="25">
        <f ca="1">SUM('Trial 8'!BB45:BM45)</f>
        <v>13558210.690440007</v>
      </c>
      <c r="BO93" s="24">
        <f ca="1">'Trial 8'!BO45</f>
        <v>1122801.5603263061</v>
      </c>
      <c r="BP93" s="24">
        <f ca="1">'Trial 8'!BP45</f>
        <v>1121686.0878962602</v>
      </c>
      <c r="BQ93" s="24">
        <f ca="1">'Trial 8'!BQ45</f>
        <v>1120573.6172920661</v>
      </c>
      <c r="BR93" s="24">
        <f ca="1">'Trial 8'!BR45</f>
        <v>1119460.0341456658</v>
      </c>
      <c r="BS93" s="24">
        <f ca="1">'Trial 8'!BS45</f>
        <v>1118355.5307152271</v>
      </c>
      <c r="BT93" s="24">
        <f ca="1">'Trial 8'!BT45</f>
        <v>1117238.7840172802</v>
      </c>
      <c r="BU93" s="24">
        <f ca="1">'Trial 8'!BU45</f>
        <v>1116127.4828235889</v>
      </c>
      <c r="BV93" s="24">
        <f ca="1">'Trial 8'!BV45</f>
        <v>1115020.5373393008</v>
      </c>
      <c r="BW93" s="24">
        <f ca="1">'Trial 8'!BW45</f>
        <v>1113916.3064017354</v>
      </c>
      <c r="BX93" s="24">
        <f ca="1">'Trial 8'!BX45</f>
        <v>1112807.9917131148</v>
      </c>
      <c r="BY93" s="24">
        <f ca="1">'Trial 8'!BY45</f>
        <v>1111689.0456206426</v>
      </c>
      <c r="BZ93" s="24">
        <f ca="1">'Trial 8'!BZ45</f>
        <v>1110567.2166298938</v>
      </c>
      <c r="CA93" s="25">
        <f ca="1">SUM('Trial 8'!BO45:BZ45)</f>
        <v>13400244.194921082</v>
      </c>
      <c r="CB93" s="24">
        <f ca="1">'Trial 8'!CB45</f>
        <v>1109443.3553980237</v>
      </c>
      <c r="CC93" s="24">
        <f ca="1">'Trial 8'!CC45</f>
        <v>1108318.2453589516</v>
      </c>
      <c r="CD93" s="24">
        <f ca="1">'Trial 8'!CD45</f>
        <v>1107194.7134086019</v>
      </c>
      <c r="CE93" s="24">
        <f ca="1">'Trial 8'!CE45</f>
        <v>1106067.0955655759</v>
      </c>
      <c r="CF93" s="24">
        <f ca="1">'Trial 8'!CF45</f>
        <v>1104938.6918444852</v>
      </c>
      <c r="CG93" s="24">
        <f ca="1">'Trial 8'!CG45</f>
        <v>1103818.2007289752</v>
      </c>
      <c r="CH93" s="24">
        <f ca="1">'Trial 8'!CH45</f>
        <v>1102699.4543936593</v>
      </c>
      <c r="CI93" s="24">
        <f ca="1">'Trial 8'!CI45</f>
        <v>1101573.7513691375</v>
      </c>
      <c r="CJ93" s="24">
        <f ca="1">'Trial 8'!CJ45</f>
        <v>1100455.3571704275</v>
      </c>
      <c r="CK93" s="24">
        <f ca="1">'Trial 8'!CK45</f>
        <v>1099342.1960241364</v>
      </c>
      <c r="CL93" s="24">
        <f ca="1">'Trial 8'!CL45</f>
        <v>1098233.0581442881</v>
      </c>
      <c r="CM93" s="24">
        <f ca="1">'Trial 8'!CM45</f>
        <v>1097118.751057256</v>
      </c>
      <c r="CN93" s="25">
        <f ca="1">SUM('Trial 8'!CB45:CM45)</f>
        <v>13239202.870463518</v>
      </c>
      <c r="CO93" s="24">
        <f ca="1">'Trial 8'!CO45</f>
        <v>1095994.5825449948</v>
      </c>
      <c r="CP93" s="24">
        <f ca="1">'Trial 8'!CP45</f>
        <v>1094883.7707560065</v>
      </c>
      <c r="CQ93" s="24">
        <f ca="1">'Trial 8'!CQ45</f>
        <v>1093772.0881683014</v>
      </c>
      <c r="CR93" s="24">
        <f ca="1">'Trial 8'!CR45</f>
        <v>1092664.0086612066</v>
      </c>
      <c r="CS93" s="24">
        <f ca="1">'Trial 8'!CS45</f>
        <v>1091561.3397042449</v>
      </c>
      <c r="CT93" s="24">
        <f ca="1">'Trial 8'!CT45</f>
        <v>1090457.1013000954</v>
      </c>
      <c r="CU93" s="24">
        <f ca="1">'Trial 8'!CU45</f>
        <v>1089351.7624059692</v>
      </c>
      <c r="CV93" s="24">
        <f ca="1">'Trial 8'!CV45</f>
        <v>1088246.8955641091</v>
      </c>
      <c r="CW93" s="24">
        <f ca="1">'Trial 8'!CW45</f>
        <v>1087149.7617544422</v>
      </c>
      <c r="CX93" s="24">
        <f ca="1">'Trial 8'!CX45</f>
        <v>1086047.7188833544</v>
      </c>
      <c r="CY93" s="24">
        <f ca="1">'Trial 8'!CY45</f>
        <v>1084942.6036823778</v>
      </c>
      <c r="CZ93" s="24">
        <f ca="1">'Trial 8'!CZ45</f>
        <v>1083841.1537810466</v>
      </c>
      <c r="DA93" s="25">
        <f ca="1">SUM('Trial 8'!CO45:CZ45)</f>
        <v>13078912.787206151</v>
      </c>
      <c r="DB93" s="24">
        <f ca="1">'Trial 8'!DB45</f>
        <v>1082754.0257111469</v>
      </c>
      <c r="DC93" s="24">
        <f ca="1">'Trial 8'!DC45</f>
        <v>1081678.5449595088</v>
      </c>
      <c r="DD93" s="24">
        <f ca="1">'Trial 8'!DD45</f>
        <v>1080606.4064490818</v>
      </c>
      <c r="DE93" s="24">
        <f ca="1">'Trial 8'!DE45</f>
        <v>1079536.6350382052</v>
      </c>
      <c r="DF93" s="24">
        <f ca="1">'Trial 8'!DF45</f>
        <v>1078479.5837891754</v>
      </c>
      <c r="DG93" s="24">
        <f ca="1">'Trial 8'!DG45</f>
        <v>1077416.4158482167</v>
      </c>
      <c r="DH93" s="24">
        <f ca="1">'Trial 8'!DH45</f>
        <v>1076355.5993934588</v>
      </c>
      <c r="DI93" s="24">
        <f ca="1">'Trial 8'!DI45</f>
        <v>1075292.8619296646</v>
      </c>
      <c r="DJ93" s="24">
        <f ca="1">'Trial 8'!DJ45</f>
        <v>1074242.0390976716</v>
      </c>
      <c r="DK93" s="24">
        <f ca="1">'Trial 8'!DK45</f>
        <v>1073203.8557098154</v>
      </c>
      <c r="DL93" s="24">
        <f ca="1">'Trial 8'!DL45</f>
        <v>1072169.9411725837</v>
      </c>
      <c r="DM93" s="24">
        <f ca="1">'Trial 8'!DM45</f>
        <v>1071141.9170489635</v>
      </c>
      <c r="DN93" s="25">
        <f ca="1">SUM('Trial 8'!DB45:DM45)</f>
        <v>12922877.826147493</v>
      </c>
      <c r="DO93" s="24">
        <f ca="1">'Trial 8'!DO45</f>
        <v>1070118.4506560948</v>
      </c>
      <c r="DP93" s="24">
        <f ca="1">'Trial 8'!DP45</f>
        <v>1069097.1317970292</v>
      </c>
      <c r="DQ93" s="24">
        <f ca="1">'Trial 8'!DQ45</f>
        <v>1068077.8078419939</v>
      </c>
      <c r="DR93" s="24">
        <f ca="1">'Trial 8'!DR45</f>
        <v>1067070.9048528248</v>
      </c>
      <c r="DS93" s="24">
        <f ca="1">'Trial 8'!DS45</f>
        <v>1066066.4251831416</v>
      </c>
      <c r="DT93" s="24">
        <f ca="1">'Trial 8'!DT45</f>
        <v>1065065.2386946618</v>
      </c>
      <c r="DU93" s="24">
        <f ca="1">'Trial 8'!DU45</f>
        <v>1064079.0431800717</v>
      </c>
      <c r="DV93" s="24">
        <f ca="1">'Trial 8'!DV45</f>
        <v>1063102.1090157833</v>
      </c>
      <c r="DW93" s="24">
        <f ca="1">'Trial 8'!DW45</f>
        <v>1062131.6546532866</v>
      </c>
      <c r="DX93" s="24">
        <f ca="1">'Trial 8'!DX45</f>
        <v>1061175.4000656109</v>
      </c>
      <c r="DY93" s="24">
        <f ca="1">'Trial 8'!DY45</f>
        <v>1060221.0779951834</v>
      </c>
      <c r="DZ93" s="24">
        <f ca="1">'Trial 8'!DZ45</f>
        <v>1059263.2994497067</v>
      </c>
      <c r="EA93" s="25">
        <f ca="1">SUM('Trial 8'!DO45:DZ45)</f>
        <v>12775468.543385386</v>
      </c>
      <c r="EB93" s="24">
        <f ca="1">'Trial 8'!EB45</f>
        <v>1058311.3228357455</v>
      </c>
      <c r="EC93" s="24">
        <f ca="1">'Trial 8'!EC45</f>
        <v>1057355.3360611328</v>
      </c>
      <c r="ED93" s="24">
        <f ca="1">'Trial 8'!ED45</f>
        <v>1056400.5470120292</v>
      </c>
      <c r="EE93" s="24">
        <f ca="1">'Trial 8'!EE45</f>
        <v>1055444.5994141961</v>
      </c>
      <c r="EF93" s="24">
        <f ca="1">'Trial 8'!EF45</f>
        <v>1054485.1499985326</v>
      </c>
      <c r="EG93" s="24">
        <f ca="1">'Trial 8'!EG45</f>
        <v>1053530.477969738</v>
      </c>
      <c r="EH93" s="24">
        <f ca="1">'Trial 8'!EH45</f>
        <v>1052587.0000800265</v>
      </c>
      <c r="EI93" s="24">
        <f ca="1">'Trial 8'!EI45</f>
        <v>1051640.9253643595</v>
      </c>
      <c r="EJ93" s="24">
        <f ca="1">'Trial 8'!EJ45</f>
        <v>1050696.4676697452</v>
      </c>
      <c r="EK93" s="24">
        <f ca="1">'Trial 8'!EK45</f>
        <v>1049757.0009380844</v>
      </c>
      <c r="EL93" s="24">
        <f ca="1">'Trial 8'!EL45</f>
        <v>1048821.1014310056</v>
      </c>
      <c r="EM93" s="24">
        <f ca="1">'Trial 8'!EM45</f>
        <v>1047886.4528914376</v>
      </c>
      <c r="EN93" s="25">
        <f ca="1">SUM('Trial 8'!EB45:EM45)</f>
        <v>12636916.381666033</v>
      </c>
    </row>
    <row r="94" spans="1:144" ht="12.75" customHeight="1">
      <c r="A94" s="5" t="str">
        <f>Labels!C95</f>
        <v>Total</v>
      </c>
      <c r="B94" s="48">
        <f>SUM('Trial 1'!B45,'Trial 2'!B45,'Trial 3'!B45,'Trial 4'!B45,'Trial 5'!B45,'Trial 6'!B45,'Trial 7'!B45,'Trial 8'!B45)</f>
        <v>9333333.333333334</v>
      </c>
      <c r="C94" s="48">
        <f>SUM('Trial 1'!C45,'Trial 2'!C45,'Trial 3'!C45,'Trial 4'!C45,'Trial 5'!C45,'Trial 6'!C45,'Trial 7'!C45,'Trial 8'!C45)</f>
        <v>9333333.333333334</v>
      </c>
      <c r="D94" s="48">
        <f ca="1">SUM('Trial 1'!D45,'Trial 2'!D45,'Trial 3'!D45,'Trial 4'!D45,'Trial 5'!D45,'Trial 6'!D45,'Trial 7'!D45,'Trial 8'!D45)</f>
        <v>9333003.9436501805</v>
      </c>
      <c r="E94" s="48">
        <f ca="1">SUM('Trial 1'!E45,'Trial 2'!E45,'Trial 3'!E45,'Trial 4'!E45,'Trial 5'!E45,'Trial 6'!E45,'Trial 7'!E45,'Trial 8'!E45)</f>
        <v>9332349.8967764415</v>
      </c>
      <c r="F94" s="48">
        <f ca="1">SUM('Trial 1'!F45,'Trial 2'!F45,'Trial 3'!F45,'Trial 4'!F45,'Trial 5'!F45,'Trial 6'!F45,'Trial 7'!F45,'Trial 8'!F45)</f>
        <v>9331404.3483137935</v>
      </c>
      <c r="G94" s="48">
        <f ca="1">SUM('Trial 1'!G45,'Trial 2'!G45,'Trial 3'!G45,'Trial 4'!G45,'Trial 5'!G45,'Trial 6'!G45,'Trial 7'!G45,'Trial 8'!G45)</f>
        <v>9330160.0632685293</v>
      </c>
      <c r="H94" s="48">
        <f ca="1">SUM('Trial 1'!H45,'Trial 2'!H45,'Trial 3'!H45,'Trial 4'!H45,'Trial 5'!H45,'Trial 6'!H45,'Trial 7'!H45,'Trial 8'!H45)</f>
        <v>9328637.1741898227</v>
      </c>
      <c r="I94" s="48">
        <f ca="1">SUM('Trial 1'!I45,'Trial 2'!I45,'Trial 3'!I45,'Trial 4'!I45,'Trial 5'!I45,'Trial 6'!I45,'Trial 7'!I45,'Trial 8'!I45)</f>
        <v>9326820.7037987765</v>
      </c>
      <c r="J94" s="48">
        <f ca="1">SUM('Trial 1'!J45,'Trial 2'!J45,'Trial 3'!J45,'Trial 4'!J45,'Trial 5'!J45,'Trial 6'!J45,'Trial 7'!J45,'Trial 8'!J45)</f>
        <v>9324756.874176776</v>
      </c>
      <c r="K94" s="48">
        <f ca="1">SUM('Trial 1'!K45,'Trial 2'!K45,'Trial 3'!K45,'Trial 4'!K45,'Trial 5'!K45,'Trial 6'!K45,'Trial 7'!K45,'Trial 8'!K45)</f>
        <v>9322439.4253183678</v>
      </c>
      <c r="L94" s="48">
        <f ca="1">SUM('Trial 1'!L45,'Trial 2'!L45,'Trial 3'!L45,'Trial 4'!L45,'Trial 5'!L45,'Trial 6'!L45,'Trial 7'!L45,'Trial 8'!L45)</f>
        <v>9319852.2648944277</v>
      </c>
      <c r="M94" s="48">
        <f ca="1">SUM('Trial 1'!M45,'Trial 2'!M45,'Trial 3'!M45,'Trial 4'!M45,'Trial 5'!M45,'Trial 6'!M45,'Trial 7'!M45,'Trial 8'!M45)</f>
        <v>9317015.7448849864</v>
      </c>
      <c r="N94" s="49">
        <f ca="1">SUM(B94:M94)</f>
        <v>111933107.10593875</v>
      </c>
      <c r="O94" s="48">
        <f ca="1">SUM('Trial 1'!O45,'Trial 2'!O45,'Trial 3'!O45,'Trial 4'!O45,'Trial 5'!O45,'Trial 6'!O45,'Trial 7'!O45,'Trial 8'!O45)</f>
        <v>9313950.6348165721</v>
      </c>
      <c r="P94" s="48">
        <f ca="1">SUM('Trial 1'!P45,'Trial 2'!P45,'Trial 3'!P45,'Trial 4'!P45,'Trial 5'!P45,'Trial 6'!P45,'Trial 7'!P45,'Trial 8'!P45)</f>
        <v>9310666.4042574931</v>
      </c>
      <c r="Q94" s="48">
        <f ca="1">SUM('Trial 1'!Q45,'Trial 2'!Q45,'Trial 3'!Q45,'Trial 4'!Q45,'Trial 5'!Q45,'Trial 6'!Q45,'Trial 7'!Q45,'Trial 8'!Q45)</f>
        <v>9307171.080035273</v>
      </c>
      <c r="R94" s="48">
        <f ca="1">SUM('Trial 1'!R45,'Trial 2'!R45,'Trial 3'!R45,'Trial 4'!R45,'Trial 5'!R45,'Trial 6'!R45,'Trial 7'!R45,'Trial 8'!R45)</f>
        <v>9303437.1110003646</v>
      </c>
      <c r="S94" s="48">
        <f ca="1">SUM('Trial 1'!S45,'Trial 2'!S45,'Trial 3'!S45,'Trial 4'!S45,'Trial 5'!S45,'Trial 6'!S45,'Trial 7'!S45,'Trial 8'!S45)</f>
        <v>9299521.1732080542</v>
      </c>
      <c r="T94" s="48">
        <f ca="1">SUM('Trial 1'!T45,'Trial 2'!T45,'Trial 3'!T45,'Trial 4'!T45,'Trial 5'!T45,'Trial 6'!T45,'Trial 7'!T45,'Trial 8'!T45)</f>
        <v>9295426.8207518738</v>
      </c>
      <c r="U94" s="48">
        <f ca="1">SUM('Trial 1'!U45,'Trial 2'!U45,'Trial 3'!U45,'Trial 4'!U45,'Trial 5'!U45,'Trial 6'!U45,'Trial 7'!U45,'Trial 8'!U45)</f>
        <v>9291120.4070610628</v>
      </c>
      <c r="V94" s="48">
        <f ca="1">SUM('Trial 1'!V45,'Trial 2'!V45,'Trial 3'!V45,'Trial 4'!V45,'Trial 5'!V45,'Trial 6'!V45,'Trial 7'!V45,'Trial 8'!V45)</f>
        <v>9286636.3735583015</v>
      </c>
      <c r="W94" s="48">
        <f ca="1">SUM('Trial 1'!W45,'Trial 2'!W45,'Trial 3'!W45,'Trial 4'!W45,'Trial 5'!W45,'Trial 6'!W45,'Trial 7'!W45,'Trial 8'!W45)</f>
        <v>9281966.8009596914</v>
      </c>
      <c r="X94" s="48">
        <f ca="1">SUM('Trial 1'!X45,'Trial 2'!X45,'Trial 3'!X45,'Trial 4'!X45,'Trial 5'!X45,'Trial 6'!X45,'Trial 7'!X45,'Trial 8'!X45)</f>
        <v>9277120.4634319879</v>
      </c>
      <c r="Y94" s="48">
        <f ca="1">SUM('Trial 1'!Y45,'Trial 2'!Y45,'Trial 3'!Y45,'Trial 4'!Y45,'Trial 5'!Y45,'Trial 6'!Y45,'Trial 7'!Y45,'Trial 8'!Y45)</f>
        <v>9272132.0101841688</v>
      </c>
      <c r="Z94" s="48">
        <f ca="1">SUM('Trial 1'!Z45,'Trial 2'!Z45,'Trial 3'!Z45,'Trial 4'!Z45,'Trial 5'!Z45,'Trial 6'!Z45,'Trial 7'!Z45,'Trial 8'!Z45)</f>
        <v>9266994.161034802</v>
      </c>
      <c r="AA94" s="49">
        <f ca="1">SUM(O94:Z94)</f>
        <v>111506143.44029965</v>
      </c>
      <c r="AB94" s="48">
        <f ca="1">SUM('Trial 1'!AB45,'Trial 2'!AB45,'Trial 3'!AB45,'Trial 4'!AB45,'Trial 5'!AB45,'Trial 6'!AB45,'Trial 7'!AB45,'Trial 8'!AB45)</f>
        <v>9261698.1011486612</v>
      </c>
      <c r="AC94" s="48">
        <f ca="1">SUM('Trial 1'!AC45,'Trial 2'!AC45,'Trial 3'!AC45,'Trial 4'!AC45,'Trial 5'!AC45,'Trial 6'!AC45,'Trial 7'!AC45,'Trial 8'!AC45)</f>
        <v>9256223.9386031181</v>
      </c>
      <c r="AD94" s="48">
        <f ca="1">SUM('Trial 1'!AD45,'Trial 2'!AD45,'Trial 3'!AD45,'Trial 4'!AD45,'Trial 5'!AD45,'Trial 6'!AD45,'Trial 7'!AD45,'Trial 8'!AD45)</f>
        <v>9250617.9645605478</v>
      </c>
      <c r="AE94" s="48">
        <f ca="1">SUM('Trial 1'!AE45,'Trial 2'!AE45,'Trial 3'!AE45,'Trial 4'!AE45,'Trial 5'!AE45,'Trial 6'!AE45,'Trial 7'!AE45,'Trial 8'!AE45)</f>
        <v>9244851.6785017848</v>
      </c>
      <c r="AF94" s="48">
        <f ca="1">SUM('Trial 1'!AF45,'Trial 2'!AF45,'Trial 3'!AF45,'Trial 4'!AF45,'Trial 5'!AF45,'Trial 6'!AF45,'Trial 7'!AF45,'Trial 8'!AF45)</f>
        <v>9238950.5207433328</v>
      </c>
      <c r="AG94" s="48">
        <f ca="1">SUM('Trial 1'!AG45,'Trial 2'!AG45,'Trial 3'!AG45,'Trial 4'!AG45,'Trial 5'!AG45,'Trial 6'!AG45,'Trial 7'!AG45,'Trial 8'!AG45)</f>
        <v>9232887.5577334352</v>
      </c>
      <c r="AH94" s="48">
        <f ca="1">SUM('Trial 1'!AH45,'Trial 2'!AH45,'Trial 3'!AH45,'Trial 4'!AH45,'Trial 5'!AH45,'Trial 6'!AH45,'Trial 7'!AH45,'Trial 8'!AH45)</f>
        <v>9226676.6213195566</v>
      </c>
      <c r="AI94" s="48">
        <f ca="1">SUM('Trial 1'!AI45,'Trial 2'!AI45,'Trial 3'!AI45,'Trial 4'!AI45,'Trial 5'!AI45,'Trial 6'!AI45,'Trial 7'!AI45,'Trial 8'!AI45)</f>
        <v>9220320.1787137873</v>
      </c>
      <c r="AJ94" s="48">
        <f ca="1">SUM('Trial 1'!AJ45,'Trial 2'!AJ45,'Trial 3'!AJ45,'Trial 4'!AJ45,'Trial 5'!AJ45,'Trial 6'!AJ45,'Trial 7'!AJ45,'Trial 8'!AJ45)</f>
        <v>9213821.0663643014</v>
      </c>
      <c r="AK94" s="48">
        <f ca="1">SUM('Trial 1'!AK45,'Trial 2'!AK45,'Trial 3'!AK45,'Trial 4'!AK45,'Trial 5'!AK45,'Trial 6'!AK45,'Trial 7'!AK45,'Trial 8'!AK45)</f>
        <v>9207203.4082204644</v>
      </c>
      <c r="AL94" s="48">
        <f ca="1">SUM('Trial 1'!AL45,'Trial 2'!AL45,'Trial 3'!AL45,'Trial 4'!AL45,'Trial 5'!AL45,'Trial 6'!AL45,'Trial 7'!AL45,'Trial 8'!AL45)</f>
        <v>9200452.4564513993</v>
      </c>
      <c r="AM94" s="48">
        <f ca="1">SUM('Trial 1'!AM45,'Trial 2'!AM45,'Trial 3'!AM45,'Trial 4'!AM45,'Trial 5'!AM45,'Trial 6'!AM45,'Trial 7'!AM45,'Trial 8'!AM45)</f>
        <v>9193565.185142925</v>
      </c>
      <c r="AN94" s="49">
        <f ca="1">SUM(AB94:AM94)</f>
        <v>110747268.67750332</v>
      </c>
      <c r="AO94" s="48">
        <f ca="1">SUM('Trial 1'!AO45,'Trial 2'!AO45,'Trial 3'!AO45,'Trial 4'!AO45,'Trial 5'!AO45,'Trial 6'!AO45,'Trial 7'!AO45,'Trial 8'!AO45)</f>
        <v>9186559.9712227639</v>
      </c>
      <c r="AP94" s="48">
        <f ca="1">SUM('Trial 1'!AP45,'Trial 2'!AP45,'Trial 3'!AP45,'Trial 4'!AP45,'Trial 5'!AP45,'Trial 6'!AP45,'Trial 7'!AP45,'Trial 8'!AP45)</f>
        <v>9179439.6641975194</v>
      </c>
      <c r="AQ94" s="48">
        <f ca="1">SUM('Trial 1'!AQ45,'Trial 2'!AQ45,'Trial 3'!AQ45,'Trial 4'!AQ45,'Trial 5'!AQ45,'Trial 6'!AQ45,'Trial 7'!AQ45,'Trial 8'!AQ45)</f>
        <v>9172234.6832448598</v>
      </c>
      <c r="AR94" s="48">
        <f ca="1">SUM('Trial 1'!AR45,'Trial 2'!AR45,'Trial 3'!AR45,'Trial 4'!AR45,'Trial 5'!AR45,'Trial 6'!AR45,'Trial 7'!AR45,'Trial 8'!AR45)</f>
        <v>9164953.4541551862</v>
      </c>
      <c r="AS94" s="48">
        <f ca="1">SUM('Trial 1'!AS45,'Trial 2'!AS45,'Trial 3'!AS45,'Trial 4'!AS45,'Trial 5'!AS45,'Trial 6'!AS45,'Trial 7'!AS45,'Trial 8'!AS45)</f>
        <v>9157589.7917064745</v>
      </c>
      <c r="AT94" s="48">
        <f ca="1">SUM('Trial 1'!AT45,'Trial 2'!AT45,'Trial 3'!AT45,'Trial 4'!AT45,'Trial 5'!AT45,'Trial 6'!AT45,'Trial 7'!AT45,'Trial 8'!AT45)</f>
        <v>9150172.5964002423</v>
      </c>
      <c r="AU94" s="48">
        <f ca="1">SUM('Trial 1'!AU45,'Trial 2'!AU45,'Trial 3'!AU45,'Trial 4'!AU45,'Trial 5'!AU45,'Trial 6'!AU45,'Trial 7'!AU45,'Trial 8'!AU45)</f>
        <v>9142672.165130619</v>
      </c>
      <c r="AV94" s="48">
        <f ca="1">SUM('Trial 1'!AV45,'Trial 2'!AV45,'Trial 3'!AV45,'Trial 4'!AV45,'Trial 5'!AV45,'Trial 6'!AV45,'Trial 7'!AV45,'Trial 8'!AV45)</f>
        <v>9135084.2063610032</v>
      </c>
      <c r="AW94" s="48">
        <f ca="1">SUM('Trial 1'!AW45,'Trial 2'!AW45,'Trial 3'!AW45,'Trial 4'!AW45,'Trial 5'!AW45,'Trial 6'!AW45,'Trial 7'!AW45,'Trial 8'!AW45)</f>
        <v>9127421.2905964348</v>
      </c>
      <c r="AX94" s="48">
        <f ca="1">SUM('Trial 1'!AX45,'Trial 2'!AX45,'Trial 3'!AX45,'Trial 4'!AX45,'Trial 5'!AX45,'Trial 6'!AX45,'Trial 7'!AX45,'Trial 8'!AX45)</f>
        <v>9119690.2082059048</v>
      </c>
      <c r="AY94" s="48">
        <f ca="1">SUM('Trial 1'!AY45,'Trial 2'!AY45,'Trial 3'!AY45,'Trial 4'!AY45,'Trial 5'!AY45,'Trial 6'!AY45,'Trial 7'!AY45,'Trial 8'!AY45)</f>
        <v>9111862.5892990083</v>
      </c>
      <c r="AZ94" s="48">
        <f ca="1">SUM('Trial 1'!AZ45,'Trial 2'!AZ45,'Trial 3'!AZ45,'Trial 4'!AZ45,'Trial 5'!AZ45,'Trial 6'!AZ45,'Trial 7'!AZ45,'Trial 8'!AZ45)</f>
        <v>9103968.0274560563</v>
      </c>
      <c r="BA94" s="49">
        <f ca="1">SUM(AO94:AZ94)</f>
        <v>109751648.64797609</v>
      </c>
      <c r="BB94" s="48">
        <f ca="1">SUM('Trial 1'!BB45,'Trial 2'!BB45,'Trial 3'!BB45,'Trial 4'!BB45,'Trial 5'!BB45,'Trial 6'!BB45,'Trial 7'!BB45,'Trial 8'!BB45)</f>
        <v>9095994.1143446025</v>
      </c>
      <c r="BC94" s="48">
        <f ca="1">SUM('Trial 1'!BC45,'Trial 2'!BC45,'Trial 3'!BC45,'Trial 4'!BC45,'Trial 5'!BC45,'Trial 6'!BC45,'Trial 7'!BC45,'Trial 8'!BC45)</f>
        <v>9087974.1941661518</v>
      </c>
      <c r="BD94" s="48">
        <f ca="1">SUM('Trial 1'!BD45,'Trial 2'!BD45,'Trial 3'!BD45,'Trial 4'!BD45,'Trial 5'!BD45,'Trial 6'!BD45,'Trial 7'!BD45,'Trial 8'!BD45)</f>
        <v>9079909.8297599386</v>
      </c>
      <c r="BE94" s="48">
        <f ca="1">SUM('Trial 1'!BE45,'Trial 2'!BE45,'Trial 3'!BE45,'Trial 4'!BE45,'Trial 5'!BE45,'Trial 6'!BE45,'Trial 7'!BE45,'Trial 8'!BE45)</f>
        <v>9071775.2279700618</v>
      </c>
      <c r="BF94" s="48">
        <f ca="1">SUM('Trial 1'!BF45,'Trial 2'!BF45,'Trial 3'!BF45,'Trial 4'!BF45,'Trial 5'!BF45,'Trial 6'!BF45,'Trial 7'!BF45,'Trial 8'!BF45)</f>
        <v>9063598.4574881177</v>
      </c>
      <c r="BG94" s="48">
        <f ca="1">SUM('Trial 1'!BG45,'Trial 2'!BG45,'Trial 3'!BG45,'Trial 4'!BG45,'Trial 5'!BG45,'Trial 6'!BG45,'Trial 7'!BG45,'Trial 8'!BG45)</f>
        <v>9055399.8283530027</v>
      </c>
      <c r="BH94" s="48">
        <f ca="1">SUM('Trial 1'!BH45,'Trial 2'!BH45,'Trial 3'!BH45,'Trial 4'!BH45,'Trial 5'!BH45,'Trial 6'!BH45,'Trial 7'!BH45,'Trial 8'!BH45)</f>
        <v>9047124.4439164829</v>
      </c>
      <c r="BI94" s="48">
        <f ca="1">SUM('Trial 1'!BI45,'Trial 2'!BI45,'Trial 3'!BI45,'Trial 4'!BI45,'Trial 5'!BI45,'Trial 6'!BI45,'Trial 7'!BI45,'Trial 8'!BI45)</f>
        <v>9038817.5713416375</v>
      </c>
      <c r="BJ94" s="48">
        <f ca="1">SUM('Trial 1'!BJ45,'Trial 2'!BJ45,'Trial 3'!BJ45,'Trial 4'!BJ45,'Trial 5'!BJ45,'Trial 6'!BJ45,'Trial 7'!BJ45,'Trial 8'!BJ45)</f>
        <v>9030445.119573392</v>
      </c>
      <c r="BK94" s="48">
        <f ca="1">SUM('Trial 1'!BK45,'Trial 2'!BK45,'Trial 3'!BK45,'Trial 4'!BK45,'Trial 5'!BK45,'Trial 6'!BK45,'Trial 7'!BK45,'Trial 8'!BK45)</f>
        <v>9022036.3595260344</v>
      </c>
      <c r="BL94" s="48">
        <f ca="1">SUM('Trial 1'!BL45,'Trial 2'!BL45,'Trial 3'!BL45,'Trial 4'!BL45,'Trial 5'!BL45,'Trial 6'!BL45,'Trial 7'!BL45,'Trial 8'!BL45)</f>
        <v>9013567.1675517187</v>
      </c>
      <c r="BM94" s="48">
        <f ca="1">SUM('Trial 1'!BM45,'Trial 2'!BM45,'Trial 3'!BM45,'Trial 4'!BM45,'Trial 5'!BM45,'Trial 6'!BM45,'Trial 7'!BM45,'Trial 8'!BM45)</f>
        <v>9005085.8977544662</v>
      </c>
      <c r="BN94" s="49">
        <f ca="1">SUM(BB94:BM94)</f>
        <v>108611728.21174562</v>
      </c>
      <c r="BO94" s="48">
        <f ca="1">SUM('Trial 1'!BO45,'Trial 2'!BO45,'Trial 3'!BO45,'Trial 4'!BO45,'Trial 5'!BO45,'Trial 6'!BO45,'Trial 7'!BO45,'Trial 8'!BO45)</f>
        <v>8996563.2048272938</v>
      </c>
      <c r="BP94" s="48">
        <f ca="1">SUM('Trial 1'!BP45,'Trial 2'!BP45,'Trial 3'!BP45,'Trial 4'!BP45,'Trial 5'!BP45,'Trial 6'!BP45,'Trial 7'!BP45,'Trial 8'!BP45)</f>
        <v>8988023.792301314</v>
      </c>
      <c r="BQ94" s="48">
        <f ca="1">SUM('Trial 1'!BQ45,'Trial 2'!BQ45,'Trial 3'!BQ45,'Trial 4'!BQ45,'Trial 5'!BQ45,'Trial 6'!BQ45,'Trial 7'!BQ45,'Trial 8'!BQ45)</f>
        <v>8979455.001682926</v>
      </c>
      <c r="BR94" s="48">
        <f ca="1">SUM('Trial 1'!BR45,'Trial 2'!BR45,'Trial 3'!BR45,'Trial 4'!BR45,'Trial 5'!BR45,'Trial 6'!BR45,'Trial 7'!BR45,'Trial 8'!BR45)</f>
        <v>8970863.6267559994</v>
      </c>
      <c r="BS94" s="48">
        <f ca="1">SUM('Trial 1'!BS45,'Trial 2'!BS45,'Trial 3'!BS45,'Trial 4'!BS45,'Trial 5'!BS45,'Trial 6'!BS45,'Trial 7'!BS45,'Trial 8'!BS45)</f>
        <v>8962265.2498222459</v>
      </c>
      <c r="BT94" s="48">
        <f ca="1">SUM('Trial 1'!BT45,'Trial 2'!BT45,'Trial 3'!BT45,'Trial 4'!BT45,'Trial 5'!BT45,'Trial 6'!BT45,'Trial 7'!BT45,'Trial 8'!BT45)</f>
        <v>8953656.0556068849</v>
      </c>
      <c r="BU94" s="48">
        <f ca="1">SUM('Trial 1'!BU45,'Trial 2'!BU45,'Trial 3'!BU45,'Trial 4'!BU45,'Trial 5'!BU45,'Trial 6'!BU45,'Trial 7'!BU45,'Trial 8'!BU45)</f>
        <v>8945038.015107438</v>
      </c>
      <c r="BV94" s="48">
        <f ca="1">SUM('Trial 1'!BV45,'Trial 2'!BV45,'Trial 3'!BV45,'Trial 4'!BV45,'Trial 5'!BV45,'Trial 6'!BV45,'Trial 7'!BV45,'Trial 8'!BV45)</f>
        <v>8936416.879507754</v>
      </c>
      <c r="BW94" s="48">
        <f ca="1">SUM('Trial 1'!BW45,'Trial 2'!BW45,'Trial 3'!BW45,'Trial 4'!BW45,'Trial 5'!BW45,'Trial 6'!BW45,'Trial 7'!BW45,'Trial 8'!BW45)</f>
        <v>8927810.9473928362</v>
      </c>
      <c r="BX94" s="48">
        <f ca="1">SUM('Trial 1'!BX45,'Trial 2'!BX45,'Trial 3'!BX45,'Trial 4'!BX45,'Trial 5'!BX45,'Trial 6'!BX45,'Trial 7'!BX45,'Trial 8'!BX45)</f>
        <v>8919193.3652078174</v>
      </c>
      <c r="BY94" s="48">
        <f ca="1">SUM('Trial 1'!BY45,'Trial 2'!BY45,'Trial 3'!BY45,'Trial 4'!BY45,'Trial 5'!BY45,'Trial 6'!BY45,'Trial 7'!BY45,'Trial 8'!BY45)</f>
        <v>8910541.3813796453</v>
      </c>
      <c r="BZ94" s="48">
        <f ca="1">SUM('Trial 1'!BZ45,'Trial 2'!BZ45,'Trial 3'!BZ45,'Trial 4'!BZ45,'Trial 5'!BZ45,'Trial 6'!BZ45,'Trial 7'!BZ45,'Trial 8'!BZ45)</f>
        <v>8901856.8108224571</v>
      </c>
      <c r="CA94" s="49">
        <f ca="1">SUM(BO94:BZ94)</f>
        <v>107391684.33041462</v>
      </c>
      <c r="CB94" s="48">
        <f ca="1">SUM('Trial 1'!CB45,'Trial 2'!CB45,'Trial 3'!CB45,'Trial 4'!CB45,'Trial 5'!CB45,'Trial 6'!CB45,'Trial 7'!CB45,'Trial 8'!CB45)</f>
        <v>8893166.7492998429</v>
      </c>
      <c r="CC94" s="48">
        <f ca="1">SUM('Trial 1'!CC45,'Trial 2'!CC45,'Trial 3'!CC45,'Trial 4'!CC45,'Trial 5'!CC45,'Trial 6'!CC45,'Trial 7'!CC45,'Trial 8'!CC45)</f>
        <v>8884471.707682794</v>
      </c>
      <c r="CD94" s="48">
        <f ca="1">SUM('Trial 1'!CD45,'Trial 2'!CD45,'Trial 3'!CD45,'Trial 4'!CD45,'Trial 5'!CD45,'Trial 6'!CD45,'Trial 7'!CD45,'Trial 8'!CD45)</f>
        <v>8875761.797949804</v>
      </c>
      <c r="CE94" s="48">
        <f ca="1">SUM('Trial 1'!CE45,'Trial 2'!CE45,'Trial 3'!CE45,'Trial 4'!CE45,'Trial 5'!CE45,'Trial 6'!CE45,'Trial 7'!CE45,'Trial 8'!CE45)</f>
        <v>8867042.5820576102</v>
      </c>
      <c r="CF94" s="48">
        <f ca="1">SUM('Trial 1'!CF45,'Trial 2'!CF45,'Trial 3'!CF45,'Trial 4'!CF45,'Trial 5'!CF45,'Trial 6'!CF45,'Trial 7'!CF45,'Trial 8'!CF45)</f>
        <v>8858291.7067595255</v>
      </c>
      <c r="CG94" s="48">
        <f ca="1">SUM('Trial 1'!CG45,'Trial 2'!CG45,'Trial 3'!CG45,'Trial 4'!CG45,'Trial 5'!CG45,'Trial 6'!CG45,'Trial 7'!CG45,'Trial 8'!CG45)</f>
        <v>8849558.555039499</v>
      </c>
      <c r="CH94" s="48">
        <f ca="1">SUM('Trial 1'!CH45,'Trial 2'!CH45,'Trial 3'!CH45,'Trial 4'!CH45,'Trial 5'!CH45,'Trial 6'!CH45,'Trial 7'!CH45,'Trial 8'!CH45)</f>
        <v>8840822.4879344814</v>
      </c>
      <c r="CI94" s="48">
        <f ca="1">SUM('Trial 1'!CI45,'Trial 2'!CI45,'Trial 3'!CI45,'Trial 4'!CI45,'Trial 5'!CI45,'Trial 6'!CI45,'Trial 7'!CI45,'Trial 8'!CI45)</f>
        <v>8832086.4159690998</v>
      </c>
      <c r="CJ94" s="48">
        <f ca="1">SUM('Trial 1'!CJ45,'Trial 2'!CJ45,'Trial 3'!CJ45,'Trial 4'!CJ45,'Trial 5'!CJ45,'Trial 6'!CJ45,'Trial 7'!CJ45,'Trial 8'!CJ45)</f>
        <v>8823376.1975235324</v>
      </c>
      <c r="CK94" s="48">
        <f ca="1">SUM('Trial 1'!CK45,'Trial 2'!CK45,'Trial 3'!CK45,'Trial 4'!CK45,'Trial 5'!CK45,'Trial 6'!CK45,'Trial 7'!CK45,'Trial 8'!CK45)</f>
        <v>8814691.1160473544</v>
      </c>
      <c r="CL94" s="48">
        <f ca="1">SUM('Trial 1'!CL45,'Trial 2'!CL45,'Trial 3'!CL45,'Trial 4'!CL45,'Trial 5'!CL45,'Trial 6'!CL45,'Trial 7'!CL45,'Trial 8'!CL45)</f>
        <v>8806012.4473158363</v>
      </c>
      <c r="CM94" s="48">
        <f ca="1">SUM('Trial 1'!CM45,'Trial 2'!CM45,'Trial 3'!CM45,'Trial 4'!CM45,'Trial 5'!CM45,'Trial 6'!CM45,'Trial 7'!CM45,'Trial 8'!CM45)</f>
        <v>8797326.1181375682</v>
      </c>
      <c r="CN94" s="49">
        <f ca="1">SUM(CB94:CM94)</f>
        <v>106142607.88171697</v>
      </c>
      <c r="CO94" s="48">
        <f ca="1">SUM('Trial 1'!CO45,'Trial 2'!CO45,'Trial 3'!CO45,'Trial 4'!CO45,'Trial 5'!CO45,'Trial 6'!CO45,'Trial 7'!CO45,'Trial 8'!CO45)</f>
        <v>8788630.5150123779</v>
      </c>
      <c r="CP94" s="48">
        <f ca="1">SUM('Trial 1'!CP45,'Trial 2'!CP45,'Trial 3'!CP45,'Trial 4'!CP45,'Trial 5'!CP45,'Trial 6'!CP45,'Trial 7'!CP45,'Trial 8'!CP45)</f>
        <v>8779964.3718410041</v>
      </c>
      <c r="CQ94" s="48">
        <f ca="1">SUM('Trial 1'!CQ45,'Trial 2'!CQ45,'Trial 3'!CQ45,'Trial 4'!CQ45,'Trial 5'!CQ45,'Trial 6'!CQ45,'Trial 7'!CQ45,'Trial 8'!CQ45)</f>
        <v>8771282.800137125</v>
      </c>
      <c r="CR94" s="48">
        <f ca="1">SUM('Trial 1'!CR45,'Trial 2'!CR45,'Trial 3'!CR45,'Trial 4'!CR45,'Trial 5'!CR45,'Trial 6'!CR45,'Trial 7'!CR45,'Trial 8'!CR45)</f>
        <v>8762619.7502060812</v>
      </c>
      <c r="CS94" s="48">
        <f ca="1">SUM('Trial 1'!CS45,'Trial 2'!CS45,'Trial 3'!CS45,'Trial 4'!CS45,'Trial 5'!CS45,'Trial 6'!CS45,'Trial 7'!CS45,'Trial 8'!CS45)</f>
        <v>8753984.5341997761</v>
      </c>
      <c r="CT94" s="48">
        <f ca="1">SUM('Trial 1'!CT45,'Trial 2'!CT45,'Trial 3'!CT45,'Trial 4'!CT45,'Trial 5'!CT45,'Trial 6'!CT45,'Trial 7'!CT45,'Trial 8'!CT45)</f>
        <v>8745341.7424310651</v>
      </c>
      <c r="CU94" s="48">
        <f ca="1">SUM('Trial 1'!CU45,'Trial 2'!CU45,'Trial 3'!CU45,'Trial 4'!CU45,'Trial 5'!CU45,'Trial 6'!CU45,'Trial 7'!CU45,'Trial 8'!CU45)</f>
        <v>8736694.6687832624</v>
      </c>
      <c r="CV94" s="48">
        <f ca="1">SUM('Trial 1'!CV45,'Trial 2'!CV45,'Trial 3'!CV45,'Trial 4'!CV45,'Trial 5'!CV45,'Trial 6'!CV45,'Trial 7'!CV45,'Trial 8'!CV45)</f>
        <v>8728059.3955334872</v>
      </c>
      <c r="CW94" s="48">
        <f ca="1">SUM('Trial 1'!CW45,'Trial 2'!CW45,'Trial 3'!CW45,'Trial 4'!CW45,'Trial 5'!CW45,'Trial 6'!CW45,'Trial 7'!CW45,'Trial 8'!CW45)</f>
        <v>8719446.312857125</v>
      </c>
      <c r="CX94" s="48">
        <f ca="1">SUM('Trial 1'!CX45,'Trial 2'!CX45,'Trial 3'!CX45,'Trial 4'!CX45,'Trial 5'!CX45,'Trial 6'!CX45,'Trial 7'!CX45,'Trial 8'!CX45)</f>
        <v>8710831.8577397689</v>
      </c>
      <c r="CY94" s="48">
        <f ca="1">SUM('Trial 1'!CY45,'Trial 2'!CY45,'Trial 3'!CY45,'Trial 4'!CY45,'Trial 5'!CY45,'Trial 6'!CY45,'Trial 7'!CY45,'Trial 8'!CY45)</f>
        <v>8702233.3992487211</v>
      </c>
      <c r="CZ94" s="48">
        <f ca="1">SUM('Trial 1'!CZ45,'Trial 2'!CZ45,'Trial 3'!CZ45,'Trial 4'!CZ45,'Trial 5'!CZ45,'Trial 6'!CZ45,'Trial 7'!CZ45,'Trial 8'!CZ45)</f>
        <v>8693650.9452633932</v>
      </c>
      <c r="DA94" s="49">
        <f ca="1">SUM(CO94:CZ94)</f>
        <v>104892740.29325318</v>
      </c>
      <c r="DB94" s="48">
        <f ca="1">SUM('Trial 1'!DB45,'Trial 2'!DB45,'Trial 3'!DB45,'Trial 4'!DB45,'Trial 5'!DB45,'Trial 6'!DB45,'Trial 7'!DB45,'Trial 8'!DB45)</f>
        <v>8685087.6099286452</v>
      </c>
      <c r="DC94" s="48">
        <f ca="1">SUM('Trial 1'!DC45,'Trial 2'!DC45,'Trial 3'!DC45,'Trial 4'!DC45,'Trial 5'!DC45,'Trial 6'!DC45,'Trial 7'!DC45,'Trial 8'!DC45)</f>
        <v>8676547.8456300497</v>
      </c>
      <c r="DD94" s="48">
        <f ca="1">SUM('Trial 1'!DD45,'Trial 2'!DD45,'Trial 3'!DD45,'Trial 4'!DD45,'Trial 5'!DD45,'Trial 6'!DD45,'Trial 7'!DD45,'Trial 8'!DD45)</f>
        <v>8668027.6339058224</v>
      </c>
      <c r="DE94" s="48">
        <f ca="1">SUM('Trial 1'!DE45,'Trial 2'!DE45,'Trial 3'!DE45,'Trial 4'!DE45,'Trial 5'!DE45,'Trial 6'!DE45,'Trial 7'!DE45,'Trial 8'!DE45)</f>
        <v>8659543.8599151485</v>
      </c>
      <c r="DF94" s="48">
        <f ca="1">SUM('Trial 1'!DF45,'Trial 2'!DF45,'Trial 3'!DF45,'Trial 4'!DF45,'Trial 5'!DF45,'Trial 6'!DF45,'Trial 7'!DF45,'Trial 8'!DF45)</f>
        <v>8651067.9540084638</v>
      </c>
      <c r="DG94" s="48">
        <f ca="1">SUM('Trial 1'!DG45,'Trial 2'!DG45,'Trial 3'!DG45,'Trial 4'!DG45,'Trial 5'!DG45,'Trial 6'!DG45,'Trial 7'!DG45,'Trial 8'!DG45)</f>
        <v>8642615.1126704421</v>
      </c>
      <c r="DH94" s="48">
        <f ca="1">SUM('Trial 1'!DH45,'Trial 2'!DH45,'Trial 3'!DH45,'Trial 4'!DH45,'Trial 5'!DH45,'Trial 6'!DH45,'Trial 7'!DH45,'Trial 8'!DH45)</f>
        <v>8634165.5652057007</v>
      </c>
      <c r="DI94" s="48">
        <f ca="1">SUM('Trial 1'!DI45,'Trial 2'!DI45,'Trial 3'!DI45,'Trial 4'!DI45,'Trial 5'!DI45,'Trial 6'!DI45,'Trial 7'!DI45,'Trial 8'!DI45)</f>
        <v>8625748.2279011868</v>
      </c>
      <c r="DJ94" s="48">
        <f ca="1">SUM('Trial 1'!DJ45,'Trial 2'!DJ45,'Trial 3'!DJ45,'Trial 4'!DJ45,'Trial 5'!DJ45,'Trial 6'!DJ45,'Trial 7'!DJ45,'Trial 8'!DJ45)</f>
        <v>8617351.0434715971</v>
      </c>
      <c r="DK94" s="48">
        <f ca="1">SUM('Trial 1'!DK45,'Trial 2'!DK45,'Trial 3'!DK45,'Trial 4'!DK45,'Trial 5'!DK45,'Trial 6'!DK45,'Trial 7'!DK45,'Trial 8'!DK45)</f>
        <v>8608972.3195647839</v>
      </c>
      <c r="DL94" s="48">
        <f ca="1">SUM('Trial 1'!DL45,'Trial 2'!DL45,'Trial 3'!DL45,'Trial 4'!DL45,'Trial 5'!DL45,'Trial 6'!DL45,'Trial 7'!DL45,'Trial 8'!DL45)</f>
        <v>8600601.4666774888</v>
      </c>
      <c r="DM94" s="48">
        <f ca="1">SUM('Trial 1'!DM45,'Trial 2'!DM45,'Trial 3'!DM45,'Trial 4'!DM45,'Trial 5'!DM45,'Trial 6'!DM45,'Trial 7'!DM45,'Trial 8'!DM45)</f>
        <v>8592274.0197824277</v>
      </c>
      <c r="DN94" s="49">
        <f ca="1">SUM(DB94:DM94)</f>
        <v>103662002.65866175</v>
      </c>
      <c r="DO94" s="48">
        <f ca="1">SUM('Trial 1'!DO45,'Trial 2'!DO45,'Trial 3'!DO45,'Trial 4'!DO45,'Trial 5'!DO45,'Trial 6'!DO45,'Trial 7'!DO45,'Trial 8'!DO45)</f>
        <v>8583953.0042351503</v>
      </c>
      <c r="DP94" s="48">
        <f ca="1">SUM('Trial 1'!DP45,'Trial 2'!DP45,'Trial 3'!DP45,'Trial 4'!DP45,'Trial 5'!DP45,'Trial 6'!DP45,'Trial 7'!DP45,'Trial 8'!DP45)</f>
        <v>8575642.4822154231</v>
      </c>
      <c r="DQ94" s="48">
        <f ca="1">SUM('Trial 1'!DQ45,'Trial 2'!DQ45,'Trial 3'!DQ45,'Trial 4'!DQ45,'Trial 5'!DQ45,'Trial 6'!DQ45,'Trial 7'!DQ45,'Trial 8'!DQ45)</f>
        <v>8567361.1806117985</v>
      </c>
      <c r="DR94" s="48">
        <f ca="1">SUM('Trial 1'!DR45,'Trial 2'!DR45,'Trial 3'!DR45,'Trial 4'!DR45,'Trial 5'!DR45,'Trial 6'!DR45,'Trial 7'!DR45,'Trial 8'!DR45)</f>
        <v>8559109.7178749423</v>
      </c>
      <c r="DS94" s="48">
        <f ca="1">SUM('Trial 1'!DS45,'Trial 2'!DS45,'Trial 3'!DS45,'Trial 4'!DS45,'Trial 5'!DS45,'Trial 6'!DS45,'Trial 7'!DS45,'Trial 8'!DS45)</f>
        <v>8550880.0522234067</v>
      </c>
      <c r="DT94" s="48">
        <f ca="1">SUM('Trial 1'!DT45,'Trial 2'!DT45,'Trial 3'!DT45,'Trial 4'!DT45,'Trial 5'!DT45,'Trial 6'!DT45,'Trial 7'!DT45,'Trial 8'!DT45)</f>
        <v>8542644.032192681</v>
      </c>
      <c r="DU94" s="48">
        <f ca="1">SUM('Trial 1'!DU45,'Trial 2'!DU45,'Trial 3'!DU45,'Trial 4'!DU45,'Trial 5'!DU45,'Trial 6'!DU45,'Trial 7'!DU45,'Trial 8'!DU45)</f>
        <v>8534442.6991771106</v>
      </c>
      <c r="DV94" s="48">
        <f ca="1">SUM('Trial 1'!DV45,'Trial 2'!DV45,'Trial 3'!DV45,'Trial 4'!DV45,'Trial 5'!DV45,'Trial 6'!DV45,'Trial 7'!DV45,'Trial 8'!DV45)</f>
        <v>8526293.0930154901</v>
      </c>
      <c r="DW94" s="48">
        <f ca="1">SUM('Trial 1'!DW45,'Trial 2'!DW45,'Trial 3'!DW45,'Trial 4'!DW45,'Trial 5'!DW45,'Trial 6'!DW45,'Trial 7'!DW45,'Trial 8'!DW45)</f>
        <v>8518170.3233712111</v>
      </c>
      <c r="DX94" s="48">
        <f ca="1">SUM('Trial 1'!DX45,'Trial 2'!DX45,'Trial 3'!DX45,'Trial 4'!DX45,'Trial 5'!DX45,'Trial 6'!DX45,'Trial 7'!DX45,'Trial 8'!DX45)</f>
        <v>8510072.8219748307</v>
      </c>
      <c r="DY94" s="48">
        <f ca="1">SUM('Trial 1'!DY45,'Trial 2'!DY45,'Trial 3'!DY45,'Trial 4'!DY45,'Trial 5'!DY45,'Trial 6'!DY45,'Trial 7'!DY45,'Trial 8'!DY45)</f>
        <v>8502021.5959649403</v>
      </c>
      <c r="DZ94" s="48">
        <f ca="1">SUM('Trial 1'!DZ45,'Trial 2'!DZ45,'Trial 3'!DZ45,'Trial 4'!DZ45,'Trial 5'!DZ45,'Trial 6'!DZ45,'Trial 7'!DZ45,'Trial 8'!DZ45)</f>
        <v>8493980.4875437003</v>
      </c>
      <c r="EA94" s="49">
        <f ca="1">SUM(DO94:DZ94)</f>
        <v>102464571.49040069</v>
      </c>
      <c r="EB94" s="48">
        <f ca="1">SUM('Trial 1'!EB45,'Trial 2'!EB45,'Trial 3'!EB45,'Trial 4'!EB45,'Trial 5'!EB45,'Trial 6'!EB45,'Trial 7'!EB45,'Trial 8'!EB45)</f>
        <v>8486003.5332118236</v>
      </c>
      <c r="EC94" s="48">
        <f ca="1">SUM('Trial 1'!EC45,'Trial 2'!EC45,'Trial 3'!EC45,'Trial 4'!EC45,'Trial 5'!EC45,'Trial 6'!EC45,'Trial 7'!EC45,'Trial 8'!EC45)</f>
        <v>8478059.1911523938</v>
      </c>
      <c r="ED94" s="48">
        <f ca="1">SUM('Trial 1'!ED45,'Trial 2'!ED45,'Trial 3'!ED45,'Trial 4'!ED45,'Trial 5'!ED45,'Trial 6'!ED45,'Trial 7'!ED45,'Trial 8'!ED45)</f>
        <v>8470131.5985023081</v>
      </c>
      <c r="EE94" s="48">
        <f ca="1">SUM('Trial 1'!EE45,'Trial 2'!EE45,'Trial 3'!EE45,'Trial 4'!EE45,'Trial 5'!EE45,'Trial 6'!EE45,'Trial 7'!EE45,'Trial 8'!EE45)</f>
        <v>8462191.8413678203</v>
      </c>
      <c r="EF94" s="48">
        <f ca="1">SUM('Trial 1'!EF45,'Trial 2'!EF45,'Trial 3'!EF45,'Trial 4'!EF45,'Trial 5'!EF45,'Trial 6'!EF45,'Trial 7'!EF45,'Trial 8'!EF45)</f>
        <v>8454297.7200710494</v>
      </c>
      <c r="EG94" s="48">
        <f ca="1">SUM('Trial 1'!EG45,'Trial 2'!EG45,'Trial 3'!EG45,'Trial 4'!EG45,'Trial 5'!EG45,'Trial 6'!EG45,'Trial 7'!EG45,'Trial 8'!EG45)</f>
        <v>8446422.1739331894</v>
      </c>
      <c r="EH94" s="48">
        <f ca="1">SUM('Trial 1'!EH45,'Trial 2'!EH45,'Trial 3'!EH45,'Trial 4'!EH45,'Trial 5'!EH45,'Trial 6'!EH45,'Trial 7'!EH45,'Trial 8'!EH45)</f>
        <v>8438586.0803995803</v>
      </c>
      <c r="EI94" s="48">
        <f ca="1">SUM('Trial 1'!EI45,'Trial 2'!EI45,'Trial 3'!EI45,'Trial 4'!EI45,'Trial 5'!EI45,'Trial 6'!EI45,'Trial 7'!EI45,'Trial 8'!EI45)</f>
        <v>8430775.0300229117</v>
      </c>
      <c r="EJ94" s="48">
        <f ca="1">SUM('Trial 1'!EJ45,'Trial 2'!EJ45,'Trial 3'!EJ45,'Trial 4'!EJ45,'Trial 5'!EJ45,'Trial 6'!EJ45,'Trial 7'!EJ45,'Trial 8'!EJ45)</f>
        <v>8423014.5679700691</v>
      </c>
      <c r="EK94" s="48">
        <f ca="1">SUM('Trial 1'!EK45,'Trial 2'!EK45,'Trial 3'!EK45,'Trial 4'!EK45,'Trial 5'!EK45,'Trial 6'!EK45,'Trial 7'!EK45,'Trial 8'!EK45)</f>
        <v>8415286.9422932714</v>
      </c>
      <c r="EL94" s="48">
        <f ca="1">SUM('Trial 1'!EL45,'Trial 2'!EL45,'Trial 3'!EL45,'Trial 4'!EL45,'Trial 5'!EL45,'Trial 6'!EL45,'Trial 7'!EL45,'Trial 8'!EL45)</f>
        <v>8407583.8715980463</v>
      </c>
      <c r="EM94" s="48">
        <f ca="1">SUM('Trial 1'!EM45,'Trial 2'!EM45,'Trial 3'!EM45,'Trial 4'!EM45,'Trial 5'!EM45,'Trial 6'!EM45,'Trial 7'!EM45,'Trial 8'!EM45)</f>
        <v>8399925.5238358751</v>
      </c>
      <c r="EN94" s="49">
        <f ca="1">SUM(EB94:EM94)</f>
        <v>101312278.07435834</v>
      </c>
    </row>
    <row r="95" spans="1:144" ht="12.75" customHeight="1">
      <c r="A95" s="2" t="str">
        <f>Labels!B38</f>
        <v>Employment</v>
      </c>
    </row>
    <row r="96" spans="1:144" ht="12.75" customHeight="1">
      <c r="A96" s="47" t="str">
        <f>Labels!D96</f>
        <v>Trials</v>
      </c>
      <c r="B96" s="19" t="str">
        <f>ZZZ__FnCalls!F7</f>
        <v>Jan 2010</v>
      </c>
      <c r="C96" s="20" t="str">
        <f>ZZZ__FnCalls!F8</f>
        <v>Feb 2010</v>
      </c>
      <c r="D96" s="20" t="str">
        <f>ZZZ__FnCalls!F9</f>
        <v>Mar 2010</v>
      </c>
      <c r="E96" s="20" t="str">
        <f>ZZZ__FnCalls!F10</f>
        <v>Apr 2010</v>
      </c>
      <c r="F96" s="20" t="str">
        <f>ZZZ__FnCalls!F11</f>
        <v>May 2010</v>
      </c>
      <c r="G96" s="20" t="str">
        <f>ZZZ__FnCalls!F12</f>
        <v>Jun 2010</v>
      </c>
      <c r="H96" s="20" t="str">
        <f>ZZZ__FnCalls!F13</f>
        <v>Jul 2010</v>
      </c>
      <c r="I96" s="20" t="str">
        <f>ZZZ__FnCalls!F14</f>
        <v>Aug 2010</v>
      </c>
      <c r="J96" s="20" t="str">
        <f>ZZZ__FnCalls!F15</f>
        <v>Sep 2010</v>
      </c>
      <c r="K96" s="20" t="str">
        <f>ZZZ__FnCalls!F16</f>
        <v>Oct 2010</v>
      </c>
      <c r="L96" s="20" t="str">
        <f>ZZZ__FnCalls!F17</f>
        <v>Nov 2010</v>
      </c>
      <c r="M96" s="20" t="str">
        <f>ZZZ__FnCalls!F18</f>
        <v>Dec 2010</v>
      </c>
      <c r="N96" s="21" t="str">
        <f>ZZZ__FnCalls!H7</f>
        <v>2010</v>
      </c>
      <c r="O96" s="20" t="str">
        <f>ZZZ__FnCalls!F19</f>
        <v>Jan 2011</v>
      </c>
      <c r="P96" s="20" t="str">
        <f>ZZZ__FnCalls!F20</f>
        <v>Feb 2011</v>
      </c>
      <c r="Q96" s="20" t="str">
        <f>ZZZ__FnCalls!F21</f>
        <v>Mar 2011</v>
      </c>
      <c r="R96" s="20" t="str">
        <f>ZZZ__FnCalls!F22</f>
        <v>Apr 2011</v>
      </c>
      <c r="S96" s="20" t="str">
        <f>ZZZ__FnCalls!F23</f>
        <v>May 2011</v>
      </c>
      <c r="T96" s="20" t="str">
        <f>ZZZ__FnCalls!F24</f>
        <v>Jun 2011</v>
      </c>
      <c r="U96" s="20" t="str">
        <f>ZZZ__FnCalls!F25</f>
        <v>Jul 2011</v>
      </c>
      <c r="V96" s="20" t="str">
        <f>ZZZ__FnCalls!F26</f>
        <v>Aug 2011</v>
      </c>
      <c r="W96" s="20" t="str">
        <f>ZZZ__FnCalls!F27</f>
        <v>Sep 2011</v>
      </c>
      <c r="X96" s="20" t="str">
        <f>ZZZ__FnCalls!F28</f>
        <v>Oct 2011</v>
      </c>
      <c r="Y96" s="20" t="str">
        <f>ZZZ__FnCalls!F29</f>
        <v>Nov 2011</v>
      </c>
      <c r="Z96" s="20" t="str">
        <f>ZZZ__FnCalls!F30</f>
        <v>Dec 2011</v>
      </c>
      <c r="AA96" s="21" t="str">
        <f>ZZZ__FnCalls!H19</f>
        <v>2011</v>
      </c>
      <c r="AB96" s="20" t="str">
        <f>ZZZ__FnCalls!F31</f>
        <v>Jan 2012</v>
      </c>
      <c r="AC96" s="20" t="str">
        <f>ZZZ__FnCalls!F32</f>
        <v>Feb 2012</v>
      </c>
      <c r="AD96" s="20" t="str">
        <f>ZZZ__FnCalls!F33</f>
        <v>Mar 2012</v>
      </c>
      <c r="AE96" s="20" t="str">
        <f>ZZZ__FnCalls!F34</f>
        <v>Apr 2012</v>
      </c>
      <c r="AF96" s="20" t="str">
        <f>ZZZ__FnCalls!F35</f>
        <v>May 2012</v>
      </c>
      <c r="AG96" s="20" t="str">
        <f>ZZZ__FnCalls!F36</f>
        <v>Jun 2012</v>
      </c>
      <c r="AH96" s="20" t="str">
        <f>ZZZ__FnCalls!F37</f>
        <v>Jul 2012</v>
      </c>
      <c r="AI96" s="20" t="str">
        <f>ZZZ__FnCalls!F38</f>
        <v>Aug 2012</v>
      </c>
      <c r="AJ96" s="20" t="str">
        <f>ZZZ__FnCalls!F39</f>
        <v>Sep 2012</v>
      </c>
      <c r="AK96" s="20" t="str">
        <f>ZZZ__FnCalls!F40</f>
        <v>Oct 2012</v>
      </c>
      <c r="AL96" s="20" t="str">
        <f>ZZZ__FnCalls!F41</f>
        <v>Nov 2012</v>
      </c>
      <c r="AM96" s="20" t="str">
        <f>ZZZ__FnCalls!F42</f>
        <v>Dec 2012</v>
      </c>
      <c r="AN96" s="21" t="str">
        <f>ZZZ__FnCalls!H31</f>
        <v>2012</v>
      </c>
      <c r="AO96" s="20" t="str">
        <f>ZZZ__FnCalls!F43</f>
        <v>Jan 2013</v>
      </c>
      <c r="AP96" s="20" t="str">
        <f>ZZZ__FnCalls!F44</f>
        <v>Feb 2013</v>
      </c>
      <c r="AQ96" s="20" t="str">
        <f>ZZZ__FnCalls!F45</f>
        <v>Mar 2013</v>
      </c>
      <c r="AR96" s="20" t="str">
        <f>ZZZ__FnCalls!F46</f>
        <v>Apr 2013</v>
      </c>
      <c r="AS96" s="20" t="str">
        <f>ZZZ__FnCalls!F47</f>
        <v>May 2013</v>
      </c>
      <c r="AT96" s="20" t="str">
        <f>ZZZ__FnCalls!F48</f>
        <v>Jun 2013</v>
      </c>
      <c r="AU96" s="20" t="str">
        <f>ZZZ__FnCalls!F49</f>
        <v>Jul 2013</v>
      </c>
      <c r="AV96" s="20" t="str">
        <f>ZZZ__FnCalls!F50</f>
        <v>Aug 2013</v>
      </c>
      <c r="AW96" s="20" t="str">
        <f>ZZZ__FnCalls!F51</f>
        <v>Sep 2013</v>
      </c>
      <c r="AX96" s="20" t="str">
        <f>ZZZ__FnCalls!F52</f>
        <v>Oct 2013</v>
      </c>
      <c r="AY96" s="20" t="str">
        <f>ZZZ__FnCalls!F53</f>
        <v>Nov 2013</v>
      </c>
      <c r="AZ96" s="20" t="str">
        <f>ZZZ__FnCalls!F54</f>
        <v>Dec 2013</v>
      </c>
      <c r="BA96" s="21" t="str">
        <f>ZZZ__FnCalls!H43</f>
        <v>2013</v>
      </c>
      <c r="BB96" s="20" t="str">
        <f>ZZZ__FnCalls!F55</f>
        <v>Jan 2014</v>
      </c>
      <c r="BC96" s="20" t="str">
        <f>ZZZ__FnCalls!F56</f>
        <v>Feb 2014</v>
      </c>
      <c r="BD96" s="20" t="str">
        <f>ZZZ__FnCalls!F57</f>
        <v>Mar 2014</v>
      </c>
      <c r="BE96" s="20" t="str">
        <f>ZZZ__FnCalls!F58</f>
        <v>Apr 2014</v>
      </c>
      <c r="BF96" s="20" t="str">
        <f>ZZZ__FnCalls!F59</f>
        <v>May 2014</v>
      </c>
      <c r="BG96" s="20" t="str">
        <f>ZZZ__FnCalls!F60</f>
        <v>Jun 2014</v>
      </c>
      <c r="BH96" s="20" t="str">
        <f>ZZZ__FnCalls!F61</f>
        <v>Jul 2014</v>
      </c>
      <c r="BI96" s="20" t="str">
        <f>ZZZ__FnCalls!F62</f>
        <v>Aug 2014</v>
      </c>
      <c r="BJ96" s="20" t="str">
        <f>ZZZ__FnCalls!F63</f>
        <v>Sep 2014</v>
      </c>
      <c r="BK96" s="20" t="str">
        <f>ZZZ__FnCalls!F64</f>
        <v>Oct 2014</v>
      </c>
      <c r="BL96" s="20" t="str">
        <f>ZZZ__FnCalls!F65</f>
        <v>Nov 2014</v>
      </c>
      <c r="BM96" s="20" t="str">
        <f>ZZZ__FnCalls!F66</f>
        <v>Dec 2014</v>
      </c>
      <c r="BN96" s="21" t="str">
        <f>ZZZ__FnCalls!H55</f>
        <v>2014</v>
      </c>
      <c r="BO96" s="20" t="str">
        <f>ZZZ__FnCalls!F67</f>
        <v>Jan 2015</v>
      </c>
      <c r="BP96" s="20" t="str">
        <f>ZZZ__FnCalls!F68</f>
        <v>Feb 2015</v>
      </c>
      <c r="BQ96" s="20" t="str">
        <f>ZZZ__FnCalls!F69</f>
        <v>Mar 2015</v>
      </c>
      <c r="BR96" s="20" t="str">
        <f>ZZZ__FnCalls!F70</f>
        <v>Apr 2015</v>
      </c>
      <c r="BS96" s="20" t="str">
        <f>ZZZ__FnCalls!F71</f>
        <v>May 2015</v>
      </c>
      <c r="BT96" s="20" t="str">
        <f>ZZZ__FnCalls!F72</f>
        <v>Jun 2015</v>
      </c>
      <c r="BU96" s="20" t="str">
        <f>ZZZ__FnCalls!F73</f>
        <v>Jul 2015</v>
      </c>
      <c r="BV96" s="20" t="str">
        <f>ZZZ__FnCalls!F74</f>
        <v>Aug 2015</v>
      </c>
      <c r="BW96" s="20" t="str">
        <f>ZZZ__FnCalls!F75</f>
        <v>Sep 2015</v>
      </c>
      <c r="BX96" s="20" t="str">
        <f>ZZZ__FnCalls!F76</f>
        <v>Oct 2015</v>
      </c>
      <c r="BY96" s="20" t="str">
        <f>ZZZ__FnCalls!F77</f>
        <v>Nov 2015</v>
      </c>
      <c r="BZ96" s="20" t="str">
        <f>ZZZ__FnCalls!F78</f>
        <v>Dec 2015</v>
      </c>
      <c r="CA96" s="21" t="str">
        <f>ZZZ__FnCalls!H67</f>
        <v>2015</v>
      </c>
      <c r="CB96" s="20" t="str">
        <f>ZZZ__FnCalls!F79</f>
        <v>Jan 2016</v>
      </c>
      <c r="CC96" s="20" t="str">
        <f>ZZZ__FnCalls!F80</f>
        <v>Feb 2016</v>
      </c>
      <c r="CD96" s="20" t="str">
        <f>ZZZ__FnCalls!F81</f>
        <v>Mar 2016</v>
      </c>
      <c r="CE96" s="20" t="str">
        <f>ZZZ__FnCalls!F82</f>
        <v>Apr 2016</v>
      </c>
      <c r="CF96" s="20" t="str">
        <f>ZZZ__FnCalls!F83</f>
        <v>May 2016</v>
      </c>
      <c r="CG96" s="20" t="str">
        <f>ZZZ__FnCalls!F84</f>
        <v>Jun 2016</v>
      </c>
      <c r="CH96" s="20" t="str">
        <f>ZZZ__FnCalls!F85</f>
        <v>Jul 2016</v>
      </c>
      <c r="CI96" s="20" t="str">
        <f>ZZZ__FnCalls!F86</f>
        <v>Aug 2016</v>
      </c>
      <c r="CJ96" s="20" t="str">
        <f>ZZZ__FnCalls!F87</f>
        <v>Sep 2016</v>
      </c>
      <c r="CK96" s="20" t="str">
        <f>ZZZ__FnCalls!F88</f>
        <v>Oct 2016</v>
      </c>
      <c r="CL96" s="20" t="str">
        <f>ZZZ__FnCalls!F89</f>
        <v>Nov 2016</v>
      </c>
      <c r="CM96" s="20" t="str">
        <f>ZZZ__FnCalls!F90</f>
        <v>Dec 2016</v>
      </c>
      <c r="CN96" s="21" t="str">
        <f>ZZZ__FnCalls!H79</f>
        <v>2016</v>
      </c>
      <c r="CO96" s="20" t="str">
        <f>ZZZ__FnCalls!F91</f>
        <v>Jan 2017</v>
      </c>
      <c r="CP96" s="20" t="str">
        <f>ZZZ__FnCalls!F92</f>
        <v>Feb 2017</v>
      </c>
      <c r="CQ96" s="20" t="str">
        <f>ZZZ__FnCalls!F93</f>
        <v>Mar 2017</v>
      </c>
      <c r="CR96" s="20" t="str">
        <f>ZZZ__FnCalls!F94</f>
        <v>Apr 2017</v>
      </c>
      <c r="CS96" s="20" t="str">
        <f>ZZZ__FnCalls!F95</f>
        <v>May 2017</v>
      </c>
      <c r="CT96" s="20" t="str">
        <f>ZZZ__FnCalls!F96</f>
        <v>Jun 2017</v>
      </c>
      <c r="CU96" s="20" t="str">
        <f>ZZZ__FnCalls!F97</f>
        <v>Jul 2017</v>
      </c>
      <c r="CV96" s="20" t="str">
        <f>ZZZ__FnCalls!F98</f>
        <v>Aug 2017</v>
      </c>
      <c r="CW96" s="20" t="str">
        <f>ZZZ__FnCalls!F99</f>
        <v>Sep 2017</v>
      </c>
      <c r="CX96" s="20" t="str">
        <f>ZZZ__FnCalls!F100</f>
        <v>Oct 2017</v>
      </c>
      <c r="CY96" s="20" t="str">
        <f>ZZZ__FnCalls!F101</f>
        <v>Nov 2017</v>
      </c>
      <c r="CZ96" s="20" t="str">
        <f>ZZZ__FnCalls!F102</f>
        <v>Dec 2017</v>
      </c>
      <c r="DA96" s="21" t="str">
        <f>ZZZ__FnCalls!H91</f>
        <v>2017</v>
      </c>
      <c r="DB96" s="20" t="str">
        <f>ZZZ__FnCalls!F103</f>
        <v>Jan 2018</v>
      </c>
      <c r="DC96" s="20" t="str">
        <f>ZZZ__FnCalls!F104</f>
        <v>Feb 2018</v>
      </c>
      <c r="DD96" s="20" t="str">
        <f>ZZZ__FnCalls!F105</f>
        <v>Mar 2018</v>
      </c>
      <c r="DE96" s="20" t="str">
        <f>ZZZ__FnCalls!F106</f>
        <v>Apr 2018</v>
      </c>
      <c r="DF96" s="20" t="str">
        <f>ZZZ__FnCalls!F107</f>
        <v>May 2018</v>
      </c>
      <c r="DG96" s="20" t="str">
        <f>ZZZ__FnCalls!F108</f>
        <v>Jun 2018</v>
      </c>
      <c r="DH96" s="20" t="str">
        <f>ZZZ__FnCalls!F109</f>
        <v>Jul 2018</v>
      </c>
      <c r="DI96" s="20" t="str">
        <f>ZZZ__FnCalls!F110</f>
        <v>Aug 2018</v>
      </c>
      <c r="DJ96" s="20" t="str">
        <f>ZZZ__FnCalls!F111</f>
        <v>Sep 2018</v>
      </c>
      <c r="DK96" s="20" t="str">
        <f>ZZZ__FnCalls!F112</f>
        <v>Oct 2018</v>
      </c>
      <c r="DL96" s="20" t="str">
        <f>ZZZ__FnCalls!F113</f>
        <v>Nov 2018</v>
      </c>
      <c r="DM96" s="20" t="str">
        <f>ZZZ__FnCalls!F114</f>
        <v>Dec 2018</v>
      </c>
      <c r="DN96" s="21" t="str">
        <f>ZZZ__FnCalls!H103</f>
        <v>2018</v>
      </c>
      <c r="DO96" s="20" t="str">
        <f>ZZZ__FnCalls!F115</f>
        <v>Jan 2019</v>
      </c>
      <c r="DP96" s="20" t="str">
        <f>ZZZ__FnCalls!F116</f>
        <v>Feb 2019</v>
      </c>
      <c r="DQ96" s="20" t="str">
        <f>ZZZ__FnCalls!F117</f>
        <v>Mar 2019</v>
      </c>
      <c r="DR96" s="20" t="str">
        <f>ZZZ__FnCalls!F118</f>
        <v>Apr 2019</v>
      </c>
      <c r="DS96" s="20" t="str">
        <f>ZZZ__FnCalls!F119</f>
        <v>May 2019</v>
      </c>
      <c r="DT96" s="20" t="str">
        <f>ZZZ__FnCalls!F120</f>
        <v>Jun 2019</v>
      </c>
      <c r="DU96" s="20" t="str">
        <f>ZZZ__FnCalls!F121</f>
        <v>Jul 2019</v>
      </c>
      <c r="DV96" s="20" t="str">
        <f>ZZZ__FnCalls!F122</f>
        <v>Aug 2019</v>
      </c>
      <c r="DW96" s="20" t="str">
        <f>ZZZ__FnCalls!F123</f>
        <v>Sep 2019</v>
      </c>
      <c r="DX96" s="20" t="str">
        <f>ZZZ__FnCalls!F124</f>
        <v>Oct 2019</v>
      </c>
      <c r="DY96" s="20" t="str">
        <f>ZZZ__FnCalls!F125</f>
        <v>Nov 2019</v>
      </c>
      <c r="DZ96" s="20" t="str">
        <f>ZZZ__FnCalls!F126</f>
        <v>Dec 2019</v>
      </c>
      <c r="EA96" s="21" t="str">
        <f>ZZZ__FnCalls!H115</f>
        <v>2019</v>
      </c>
      <c r="EB96" s="20" t="str">
        <f>ZZZ__FnCalls!F127</f>
        <v>Jan 2020</v>
      </c>
      <c r="EC96" s="20" t="str">
        <f>ZZZ__FnCalls!F128</f>
        <v>Feb 2020</v>
      </c>
      <c r="ED96" s="20" t="str">
        <f>ZZZ__FnCalls!F129</f>
        <v>Mar 2020</v>
      </c>
      <c r="EE96" s="20" t="str">
        <f>ZZZ__FnCalls!F130</f>
        <v>Apr 2020</v>
      </c>
      <c r="EF96" s="20" t="str">
        <f>ZZZ__FnCalls!F131</f>
        <v>May 2020</v>
      </c>
      <c r="EG96" s="20" t="str">
        <f>ZZZ__FnCalls!F132</f>
        <v>Jun 2020</v>
      </c>
      <c r="EH96" s="20" t="str">
        <f>ZZZ__FnCalls!F133</f>
        <v>Jul 2020</v>
      </c>
      <c r="EI96" s="20" t="str">
        <f>ZZZ__FnCalls!F134</f>
        <v>Aug 2020</v>
      </c>
      <c r="EJ96" s="20" t="str">
        <f>ZZZ__FnCalls!F135</f>
        <v>Sep 2020</v>
      </c>
      <c r="EK96" s="20" t="str">
        <f>ZZZ__FnCalls!F136</f>
        <v>Oct 2020</v>
      </c>
      <c r="EL96" s="20" t="str">
        <f>ZZZ__FnCalls!F137</f>
        <v>Nov 2020</v>
      </c>
      <c r="EM96" s="20" t="str">
        <f>ZZZ__FnCalls!F138</f>
        <v>Dec 2020</v>
      </c>
      <c r="EN96" s="21" t="str">
        <f>ZZZ__FnCalls!H127</f>
        <v>2020</v>
      </c>
    </row>
    <row r="97" spans="1:144" ht="12.75" customHeight="1">
      <c r="A97" s="7" t="str">
        <f>Labels!B96</f>
        <v>Trial 01</v>
      </c>
      <c r="B97" s="31">
        <f>'Trial 1'!B28</f>
        <v>140</v>
      </c>
      <c r="C97" s="31">
        <f>'Trial 1'!C28</f>
        <v>140</v>
      </c>
      <c r="D97" s="31">
        <f ca="1">'Trial 1'!D28</f>
        <v>139.99386999502892</v>
      </c>
      <c r="E97" s="31">
        <f ca="1">'Trial 1'!E28</f>
        <v>139.98050096567911</v>
      </c>
      <c r="F97" s="31">
        <f ca="1">'Trial 1'!F28</f>
        <v>139.96179109289673</v>
      </c>
      <c r="G97" s="31">
        <f ca="1">'Trial 1'!G28</f>
        <v>139.93662997832442</v>
      </c>
      <c r="H97" s="31">
        <f ca="1">'Trial 1'!H28</f>
        <v>139.90624836189218</v>
      </c>
      <c r="I97" s="31">
        <f ca="1">'Trial 1'!I28</f>
        <v>139.87062804984751</v>
      </c>
      <c r="J97" s="31">
        <f ca="1">'Trial 1'!J28</f>
        <v>139.83035311962084</v>
      </c>
      <c r="K97" s="31">
        <f ca="1">'Trial 1'!K28</f>
        <v>139.78470630656756</v>
      </c>
      <c r="L97" s="31">
        <f ca="1">'Trial 1'!L28</f>
        <v>139.73603947303408</v>
      </c>
      <c r="M97" s="31">
        <f ca="1">'Trial 1'!M28</f>
        <v>139.68242366082248</v>
      </c>
      <c r="N97" s="32">
        <f ca="1">'Trial 1'!M28</f>
        <v>139.68242366082248</v>
      </c>
      <c r="O97" s="31">
        <f ca="1">'Trial 1'!O28</f>
        <v>139.62312254618212</v>
      </c>
      <c r="P97" s="31">
        <f ca="1">'Trial 1'!P28</f>
        <v>139.559553549985</v>
      </c>
      <c r="Q97" s="31">
        <f ca="1">'Trial 1'!Q28</f>
        <v>139.49308817298692</v>
      </c>
      <c r="R97" s="31">
        <f ca="1">'Trial 1'!R28</f>
        <v>139.42108103930332</v>
      </c>
      <c r="S97" s="31">
        <f ca="1">'Trial 1'!S28</f>
        <v>139.34661652277126</v>
      </c>
      <c r="T97" s="31">
        <f ca="1">'Trial 1'!T28</f>
        <v>139.26945603248222</v>
      </c>
      <c r="U97" s="31">
        <f ca="1">'Trial 1'!U28</f>
        <v>139.18890874497109</v>
      </c>
      <c r="V97" s="31">
        <f ca="1">'Trial 1'!V28</f>
        <v>139.10481250213212</v>
      </c>
      <c r="W97" s="31">
        <f ca="1">'Trial 1'!W28</f>
        <v>139.01787088529659</v>
      </c>
      <c r="X97" s="31">
        <f ca="1">'Trial 1'!X28</f>
        <v>138.92678728881702</v>
      </c>
      <c r="Y97" s="31">
        <f ca="1">'Trial 1'!Y28</f>
        <v>138.83276954850791</v>
      </c>
      <c r="Z97" s="31">
        <f ca="1">'Trial 1'!Z28</f>
        <v>138.73448018357195</v>
      </c>
      <c r="AA97" s="32">
        <f ca="1">'Trial 1'!Z28</f>
        <v>138.73448018357195</v>
      </c>
      <c r="AB97" s="31">
        <f ca="1">'Trial 1'!AB28</f>
        <v>138.63266441319587</v>
      </c>
      <c r="AC97" s="31">
        <f ca="1">'Trial 1'!AC28</f>
        <v>138.5271899043158</v>
      </c>
      <c r="AD97" s="31">
        <f ca="1">'Trial 1'!AD28</f>
        <v>138.41888947203927</v>
      </c>
      <c r="AE97" s="31">
        <f ca="1">'Trial 1'!AE28</f>
        <v>138.30917367058353</v>
      </c>
      <c r="AF97" s="31">
        <f ca="1">'Trial 1'!AF28</f>
        <v>138.19661578702284</v>
      </c>
      <c r="AG97" s="31">
        <f ca="1">'Trial 1'!AG28</f>
        <v>138.0812880256031</v>
      </c>
      <c r="AH97" s="31">
        <f ca="1">'Trial 1'!AH28</f>
        <v>137.96343150028133</v>
      </c>
      <c r="AI97" s="31">
        <f ca="1">'Trial 1'!AI28</f>
        <v>137.84482488432849</v>
      </c>
      <c r="AJ97" s="31">
        <f ca="1">'Trial 1'!AJ28</f>
        <v>137.72559522657869</v>
      </c>
      <c r="AK97" s="31">
        <f ca="1">'Trial 1'!AK28</f>
        <v>137.60360279134412</v>
      </c>
      <c r="AL97" s="31">
        <f ca="1">'Trial 1'!AL28</f>
        <v>137.47924746210845</v>
      </c>
      <c r="AM97" s="31">
        <f ca="1">'Trial 1'!AM28</f>
        <v>137.35361330650997</v>
      </c>
      <c r="AN97" s="32">
        <f ca="1">'Trial 1'!AM28</f>
        <v>137.35361330650997</v>
      </c>
      <c r="AO97" s="31">
        <f ca="1">'Trial 1'!AO28</f>
        <v>137.22557559398183</v>
      </c>
      <c r="AP97" s="31">
        <f ca="1">'Trial 1'!AP28</f>
        <v>137.09679904144099</v>
      </c>
      <c r="AQ97" s="31">
        <f ca="1">'Trial 1'!AQ28</f>
        <v>136.96757790421356</v>
      </c>
      <c r="AR97" s="31">
        <f ca="1">'Trial 1'!AR28</f>
        <v>136.83695283782004</v>
      </c>
      <c r="AS97" s="31">
        <f ca="1">'Trial 1'!AS28</f>
        <v>136.70424858368074</v>
      </c>
      <c r="AT97" s="31">
        <f ca="1">'Trial 1'!AT28</f>
        <v>136.56936842585534</v>
      </c>
      <c r="AU97" s="31">
        <f ca="1">'Trial 1'!AU28</f>
        <v>136.43272259194052</v>
      </c>
      <c r="AV97" s="31">
        <f ca="1">'Trial 1'!AV28</f>
        <v>136.29589394027343</v>
      </c>
      <c r="AW97" s="31">
        <f ca="1">'Trial 1'!AW28</f>
        <v>136.15875436266555</v>
      </c>
      <c r="AX97" s="31">
        <f ca="1">'Trial 1'!AX28</f>
        <v>136.02067931363857</v>
      </c>
      <c r="AY97" s="31">
        <f ca="1">'Trial 1'!AY28</f>
        <v>135.88086297895842</v>
      </c>
      <c r="AZ97" s="31">
        <f ca="1">'Trial 1'!AZ28</f>
        <v>135.73988194965523</v>
      </c>
      <c r="BA97" s="32">
        <f ca="1">'Trial 1'!AZ28</f>
        <v>135.73988194965523</v>
      </c>
      <c r="BB97" s="31">
        <f ca="1">'Trial 1'!BB28</f>
        <v>135.59733972086715</v>
      </c>
      <c r="BC97" s="31">
        <f ca="1">'Trial 1'!BC28</f>
        <v>135.45355989731354</v>
      </c>
      <c r="BD97" s="31">
        <f ca="1">'Trial 1'!BD28</f>
        <v>135.30936236146792</v>
      </c>
      <c r="BE97" s="31">
        <f ca="1">'Trial 1'!BE28</f>
        <v>135.16274898181121</v>
      </c>
      <c r="BF97" s="31">
        <f ca="1">'Trial 1'!BF28</f>
        <v>135.01607136940686</v>
      </c>
      <c r="BG97" s="31">
        <f ca="1">'Trial 1'!BG28</f>
        <v>134.8693867498306</v>
      </c>
      <c r="BH97" s="31">
        <f ca="1">'Trial 1'!BH28</f>
        <v>134.72081124383232</v>
      </c>
      <c r="BI97" s="31">
        <f ca="1">'Trial 1'!BI28</f>
        <v>134.57242528485307</v>
      </c>
      <c r="BJ97" s="31">
        <f ca="1">'Trial 1'!BJ28</f>
        <v>134.42379865635112</v>
      </c>
      <c r="BK97" s="31">
        <f ca="1">'Trial 1'!BK28</f>
        <v>134.27531150707421</v>
      </c>
      <c r="BL97" s="31">
        <f ca="1">'Trial 1'!BL28</f>
        <v>134.12463202118761</v>
      </c>
      <c r="BM97" s="31">
        <f ca="1">'Trial 1'!BM28</f>
        <v>133.9750115014167</v>
      </c>
      <c r="BN97" s="32">
        <f ca="1">'Trial 1'!BM28</f>
        <v>133.9750115014167</v>
      </c>
      <c r="BO97" s="31">
        <f ca="1">'Trial 1'!BO28</f>
        <v>133.82550628582399</v>
      </c>
      <c r="BP97" s="31">
        <f ca="1">'Trial 1'!BP28</f>
        <v>133.67486036404713</v>
      </c>
      <c r="BQ97" s="31">
        <f ca="1">'Trial 1'!BQ28</f>
        <v>133.52435816646545</v>
      </c>
      <c r="BR97" s="31">
        <f ca="1">'Trial 1'!BR28</f>
        <v>133.37358679477026</v>
      </c>
      <c r="BS97" s="31">
        <f ca="1">'Trial 1'!BS28</f>
        <v>133.22277833445784</v>
      </c>
      <c r="BT97" s="31">
        <f ca="1">'Trial 1'!BT28</f>
        <v>133.07087135838324</v>
      </c>
      <c r="BU97" s="31">
        <f ca="1">'Trial 1'!BU28</f>
        <v>132.91943658587854</v>
      </c>
      <c r="BV97" s="31">
        <f ca="1">'Trial 1'!BV28</f>
        <v>132.76794291268553</v>
      </c>
      <c r="BW97" s="31">
        <f ca="1">'Trial 1'!BW28</f>
        <v>132.61616529358923</v>
      </c>
      <c r="BX97" s="31">
        <f ca="1">'Trial 1'!BX28</f>
        <v>132.46525399218046</v>
      </c>
      <c r="BY97" s="31">
        <f ca="1">'Trial 1'!BY28</f>
        <v>132.312819870531</v>
      </c>
      <c r="BZ97" s="31">
        <f ca="1">'Trial 1'!BZ28</f>
        <v>132.15938403387324</v>
      </c>
      <c r="CA97" s="32">
        <f ca="1">'Trial 1'!BZ28</f>
        <v>132.15938403387324</v>
      </c>
      <c r="CB97" s="31">
        <f ca="1">'Trial 1'!CB28</f>
        <v>132.00598426382237</v>
      </c>
      <c r="CC97" s="31">
        <f ca="1">'Trial 1'!CC28</f>
        <v>131.85187517384895</v>
      </c>
      <c r="CD97" s="31">
        <f ca="1">'Trial 1'!CD28</f>
        <v>131.69802545196922</v>
      </c>
      <c r="CE97" s="31">
        <f ca="1">'Trial 1'!CE28</f>
        <v>131.54429513797342</v>
      </c>
      <c r="CF97" s="31">
        <f ca="1">'Trial 1'!CF28</f>
        <v>131.39080431408038</v>
      </c>
      <c r="CG97" s="31">
        <f ca="1">'Trial 1'!CG28</f>
        <v>131.23722659933361</v>
      </c>
      <c r="CH97" s="31">
        <f ca="1">'Trial 1'!CH28</f>
        <v>131.08256461996575</v>
      </c>
      <c r="CI97" s="31">
        <f ca="1">'Trial 1'!CI28</f>
        <v>130.92676016229143</v>
      </c>
      <c r="CJ97" s="31">
        <f ca="1">'Trial 1'!CJ28</f>
        <v>130.77273268780053</v>
      </c>
      <c r="CK97" s="31">
        <f ca="1">'Trial 1'!CK28</f>
        <v>130.61966084415621</v>
      </c>
      <c r="CL97" s="31">
        <f ca="1">'Trial 1'!CL28</f>
        <v>130.46609449355765</v>
      </c>
      <c r="CM97" s="31">
        <f ca="1">'Trial 1'!CM28</f>
        <v>130.31247818032267</v>
      </c>
      <c r="CN97" s="32">
        <f ca="1">'Trial 1'!CM28</f>
        <v>130.31247818032267</v>
      </c>
      <c r="CO97" s="31">
        <f ca="1">'Trial 1'!CO28</f>
        <v>130.15958278944376</v>
      </c>
      <c r="CP97" s="31">
        <f ca="1">'Trial 1'!CP28</f>
        <v>130.0077680905506</v>
      </c>
      <c r="CQ97" s="31">
        <f ca="1">'Trial 1'!CQ28</f>
        <v>129.85702840074612</v>
      </c>
      <c r="CR97" s="31">
        <f ca="1">'Trial 1'!CR28</f>
        <v>129.70589278914363</v>
      </c>
      <c r="CS97" s="31">
        <f ca="1">'Trial 1'!CS28</f>
        <v>129.55626314042621</v>
      </c>
      <c r="CT97" s="31">
        <f ca="1">'Trial 1'!CT28</f>
        <v>129.40667367432411</v>
      </c>
      <c r="CU97" s="31">
        <f ca="1">'Trial 1'!CU28</f>
        <v>129.25615462158964</v>
      </c>
      <c r="CV97" s="31">
        <f ca="1">'Trial 1'!CV28</f>
        <v>129.10589658830068</v>
      </c>
      <c r="CW97" s="31">
        <f ca="1">'Trial 1'!CW28</f>
        <v>128.95652586097253</v>
      </c>
      <c r="CX97" s="31">
        <f ca="1">'Trial 1'!CX28</f>
        <v>128.8074597858498</v>
      </c>
      <c r="CY97" s="31">
        <f ca="1">'Trial 1'!CY28</f>
        <v>128.65789738557234</v>
      </c>
      <c r="CZ97" s="31">
        <f ca="1">'Trial 1'!CZ28</f>
        <v>128.50901001337738</v>
      </c>
      <c r="DA97" s="32">
        <f ca="1">'Trial 1'!CZ28</f>
        <v>128.50901001337738</v>
      </c>
      <c r="DB97" s="31">
        <f ca="1">'Trial 1'!DB28</f>
        <v>128.36082525693433</v>
      </c>
      <c r="DC97" s="31">
        <f ca="1">'Trial 1'!DC28</f>
        <v>128.21298401065789</v>
      </c>
      <c r="DD97" s="31">
        <f ca="1">'Trial 1'!DD28</f>
        <v>128.06464833095544</v>
      </c>
      <c r="DE97" s="31">
        <f ca="1">'Trial 1'!DE28</f>
        <v>127.91757151475197</v>
      </c>
      <c r="DF97" s="31">
        <f ca="1">'Trial 1'!DF28</f>
        <v>127.77113598074973</v>
      </c>
      <c r="DG97" s="31">
        <f ca="1">'Trial 1'!DG28</f>
        <v>127.62525121622505</v>
      </c>
      <c r="DH97" s="31">
        <f ca="1">'Trial 1'!DH28</f>
        <v>127.47975229968903</v>
      </c>
      <c r="DI97" s="31">
        <f ca="1">'Trial 1'!DI28</f>
        <v>127.33489219265904</v>
      </c>
      <c r="DJ97" s="31">
        <f ca="1">'Trial 1'!DJ28</f>
        <v>127.1899123658288</v>
      </c>
      <c r="DK97" s="31">
        <f ca="1">'Trial 1'!DK28</f>
        <v>127.0451521210156</v>
      </c>
      <c r="DL97" s="31">
        <f ca="1">'Trial 1'!DL28</f>
        <v>126.90013115351553</v>
      </c>
      <c r="DM97" s="31">
        <f ca="1">'Trial 1'!DM28</f>
        <v>126.75632112772628</v>
      </c>
      <c r="DN97" s="32">
        <f ca="1">'Trial 1'!DM28</f>
        <v>126.75632112772628</v>
      </c>
      <c r="DO97" s="31">
        <f ca="1">'Trial 1'!DO28</f>
        <v>126.61152048176794</v>
      </c>
      <c r="DP97" s="31">
        <f ca="1">'Trial 1'!DP28</f>
        <v>126.46843654975923</v>
      </c>
      <c r="DQ97" s="31">
        <f ca="1">'Trial 1'!DQ28</f>
        <v>126.32598338456604</v>
      </c>
      <c r="DR97" s="31">
        <f ca="1">'Trial 1'!DR28</f>
        <v>126.18500459922431</v>
      </c>
      <c r="DS97" s="31">
        <f ca="1">'Trial 1'!DS28</f>
        <v>126.04542601409995</v>
      </c>
      <c r="DT97" s="31">
        <f ca="1">'Trial 1'!DT28</f>
        <v>125.90617848457303</v>
      </c>
      <c r="DU97" s="31">
        <f ca="1">'Trial 1'!DU28</f>
        <v>125.76671193653627</v>
      </c>
      <c r="DV97" s="31">
        <f ca="1">'Trial 1'!DV28</f>
        <v>125.62936182999945</v>
      </c>
      <c r="DW97" s="31">
        <f ca="1">'Trial 1'!DW28</f>
        <v>125.49178504539164</v>
      </c>
      <c r="DX97" s="31">
        <f ca="1">'Trial 1'!DX28</f>
        <v>125.35438708749601</v>
      </c>
      <c r="DY97" s="31">
        <f ca="1">'Trial 1'!DY28</f>
        <v>125.21876268919051</v>
      </c>
      <c r="DZ97" s="31">
        <f ca="1">'Trial 1'!DZ28</f>
        <v>125.08336044947359</v>
      </c>
      <c r="EA97" s="32">
        <f ca="1">'Trial 1'!DZ28</f>
        <v>125.08336044947359</v>
      </c>
      <c r="EB97" s="31">
        <f ca="1">'Trial 1'!EB28</f>
        <v>124.94912193343833</v>
      </c>
      <c r="EC97" s="31">
        <f ca="1">'Trial 1'!EC28</f>
        <v>124.81596672728396</v>
      </c>
      <c r="ED97" s="31">
        <f ca="1">'Trial 1'!ED28</f>
        <v>124.68473647906919</v>
      </c>
      <c r="EE97" s="31">
        <f ca="1">'Trial 1'!EE28</f>
        <v>124.55396755912992</v>
      </c>
      <c r="EF97" s="31">
        <f ca="1">'Trial 1'!EF28</f>
        <v>124.42390702566186</v>
      </c>
      <c r="EG97" s="31">
        <f ca="1">'Trial 1'!EG28</f>
        <v>124.29424836759711</v>
      </c>
      <c r="EH97" s="31">
        <f ca="1">'Trial 1'!EH28</f>
        <v>124.16595272578185</v>
      </c>
      <c r="EI97" s="31">
        <f ca="1">'Trial 1'!EI28</f>
        <v>124.03860077921152</v>
      </c>
      <c r="EJ97" s="31">
        <f ca="1">'Trial 1'!EJ28</f>
        <v>123.91223099608814</v>
      </c>
      <c r="EK97" s="31">
        <f ca="1">'Trial 1'!EK28</f>
        <v>123.78589970547998</v>
      </c>
      <c r="EL97" s="31">
        <f ca="1">'Trial 1'!EL28</f>
        <v>123.6592422686486</v>
      </c>
      <c r="EM97" s="31">
        <f ca="1">'Trial 1'!EM28</f>
        <v>123.53435144478514</v>
      </c>
      <c r="EN97" s="32">
        <f ca="1">'Trial 1'!EM28</f>
        <v>123.53435144478514</v>
      </c>
    </row>
    <row r="98" spans="1:144" ht="12.75" customHeight="1">
      <c r="A98" s="11" t="str">
        <f>Labels!B97</f>
        <v>Trial 02</v>
      </c>
      <c r="B98" s="51">
        <f>'Trial 2'!B28</f>
        <v>140</v>
      </c>
      <c r="C98" s="51">
        <f>'Trial 2'!C28</f>
        <v>140</v>
      </c>
      <c r="D98" s="51">
        <f ca="1">'Trial 2'!D28</f>
        <v>139.99407756621432</v>
      </c>
      <c r="E98" s="51">
        <f ca="1">'Trial 2'!E28</f>
        <v>139.9808287063469</v>
      </c>
      <c r="F98" s="51">
        <f ca="1">'Trial 2'!F28</f>
        <v>139.96360425815863</v>
      </c>
      <c r="G98" s="51">
        <f ca="1">'Trial 2'!G28</f>
        <v>139.9408149368476</v>
      </c>
      <c r="H98" s="51">
        <f ca="1">'Trial 2'!H28</f>
        <v>139.91213797035363</v>
      </c>
      <c r="I98" s="51">
        <f ca="1">'Trial 2'!I28</f>
        <v>139.87780154197279</v>
      </c>
      <c r="J98" s="51">
        <f ca="1">'Trial 2'!J28</f>
        <v>139.83937334359592</v>
      </c>
      <c r="K98" s="51">
        <f ca="1">'Trial 2'!K28</f>
        <v>139.7959191194316</v>
      </c>
      <c r="L98" s="51">
        <f ca="1">'Trial 2'!L28</f>
        <v>139.74759330150718</v>
      </c>
      <c r="M98" s="51">
        <f ca="1">'Trial 2'!M28</f>
        <v>139.6946085521669</v>
      </c>
      <c r="N98" s="52">
        <f ca="1">'Trial 2'!M28</f>
        <v>139.6946085521669</v>
      </c>
      <c r="O98" s="51">
        <f ca="1">'Trial 2'!O28</f>
        <v>139.6381068065582</v>
      </c>
      <c r="P98" s="51">
        <f ca="1">'Trial 2'!P28</f>
        <v>139.57900318997474</v>
      </c>
      <c r="Q98" s="51">
        <f ca="1">'Trial 2'!Q28</f>
        <v>139.51564448390104</v>
      </c>
      <c r="R98" s="51">
        <f ca="1">'Trial 2'!R28</f>
        <v>139.44721560742272</v>
      </c>
      <c r="S98" s="51">
        <f ca="1">'Trial 2'!S28</f>
        <v>139.37518408874172</v>
      </c>
      <c r="T98" s="51">
        <f ca="1">'Trial 2'!T28</f>
        <v>139.30031212102023</v>
      </c>
      <c r="U98" s="51">
        <f ca="1">'Trial 2'!U28</f>
        <v>139.221771345826</v>
      </c>
      <c r="V98" s="51">
        <f ca="1">'Trial 2'!V28</f>
        <v>139.13938195677449</v>
      </c>
      <c r="W98" s="51">
        <f ca="1">'Trial 2'!W28</f>
        <v>139.0544273694492</v>
      </c>
      <c r="X98" s="51">
        <f ca="1">'Trial 2'!X28</f>
        <v>138.96675146416135</v>
      </c>
      <c r="Y98" s="51">
        <f ca="1">'Trial 2'!Y28</f>
        <v>138.8766913309251</v>
      </c>
      <c r="Z98" s="51">
        <f ca="1">'Trial 2'!Z28</f>
        <v>138.78287268087286</v>
      </c>
      <c r="AA98" s="52">
        <f ca="1">'Trial 2'!Z28</f>
        <v>138.78287268087286</v>
      </c>
      <c r="AB98" s="51">
        <f ca="1">'Trial 2'!AB28</f>
        <v>138.68667233270466</v>
      </c>
      <c r="AC98" s="51">
        <f ca="1">'Trial 2'!AC28</f>
        <v>138.58676045168659</v>
      </c>
      <c r="AD98" s="51">
        <f ca="1">'Trial 2'!AD28</f>
        <v>138.485644043571</v>
      </c>
      <c r="AE98" s="51">
        <f ca="1">'Trial 2'!AE28</f>
        <v>138.38074882511023</v>
      </c>
      <c r="AF98" s="51">
        <f ca="1">'Trial 2'!AF28</f>
        <v>138.27292661581427</v>
      </c>
      <c r="AG98" s="51">
        <f ca="1">'Trial 2'!AG28</f>
        <v>138.16300357622509</v>
      </c>
      <c r="AH98" s="51">
        <f ca="1">'Trial 2'!AH28</f>
        <v>138.04949569882015</v>
      </c>
      <c r="AI98" s="51">
        <f ca="1">'Trial 2'!AI28</f>
        <v>137.9327519163368</v>
      </c>
      <c r="AJ98" s="51">
        <f ca="1">'Trial 2'!AJ28</f>
        <v>137.81321537542206</v>
      </c>
      <c r="AK98" s="51">
        <f ca="1">'Trial 2'!AK28</f>
        <v>137.69109441935188</v>
      </c>
      <c r="AL98" s="51">
        <f ca="1">'Trial 2'!AL28</f>
        <v>137.56666315830361</v>
      </c>
      <c r="AM98" s="51">
        <f ca="1">'Trial 2'!AM28</f>
        <v>137.43959226481456</v>
      </c>
      <c r="AN98" s="52">
        <f ca="1">'Trial 2'!AM28</f>
        <v>137.43959226481456</v>
      </c>
      <c r="AO98" s="51">
        <f ca="1">'Trial 2'!AO28</f>
        <v>137.30899927706338</v>
      </c>
      <c r="AP98" s="51">
        <f ca="1">'Trial 2'!AP28</f>
        <v>137.17513436042711</v>
      </c>
      <c r="AQ98" s="51">
        <f ca="1">'Trial 2'!AQ28</f>
        <v>137.04104622385157</v>
      </c>
      <c r="AR98" s="51">
        <f ca="1">'Trial 2'!AR28</f>
        <v>136.90601388556834</v>
      </c>
      <c r="AS98" s="51">
        <f ca="1">'Trial 2'!AS28</f>
        <v>136.76949170782095</v>
      </c>
      <c r="AT98" s="51">
        <f ca="1">'Trial 2'!AT28</f>
        <v>136.63248043200031</v>
      </c>
      <c r="AU98" s="51">
        <f ca="1">'Trial 2'!AU28</f>
        <v>136.49391094354971</v>
      </c>
      <c r="AV98" s="51">
        <f ca="1">'Trial 2'!AV28</f>
        <v>136.3541063309051</v>
      </c>
      <c r="AW98" s="51">
        <f ca="1">'Trial 2'!AW28</f>
        <v>136.21381925454199</v>
      </c>
      <c r="AX98" s="51">
        <f ca="1">'Trial 2'!AX28</f>
        <v>136.07210966133638</v>
      </c>
      <c r="AY98" s="51">
        <f ca="1">'Trial 2'!AY28</f>
        <v>135.92944824417521</v>
      </c>
      <c r="AZ98" s="51">
        <f ca="1">'Trial 2'!AZ28</f>
        <v>135.7863601743995</v>
      </c>
      <c r="BA98" s="52">
        <f ca="1">'Trial 2'!AZ28</f>
        <v>135.7863601743995</v>
      </c>
      <c r="BB98" s="51">
        <f ca="1">'Trial 2'!BB28</f>
        <v>135.64336576839617</v>
      </c>
      <c r="BC98" s="51">
        <f ca="1">'Trial 2'!BC28</f>
        <v>135.4990287163759</v>
      </c>
      <c r="BD98" s="51">
        <f ca="1">'Trial 2'!BD28</f>
        <v>135.3541865353578</v>
      </c>
      <c r="BE98" s="51">
        <f ca="1">'Trial 2'!BE28</f>
        <v>135.20854175412086</v>
      </c>
      <c r="BF98" s="51">
        <f ca="1">'Trial 2'!BF28</f>
        <v>135.06170321295687</v>
      </c>
      <c r="BG98" s="51">
        <f ca="1">'Trial 2'!BG28</f>
        <v>134.91512841765993</v>
      </c>
      <c r="BH98" s="51">
        <f ca="1">'Trial 2'!BH28</f>
        <v>134.76599567485977</v>
      </c>
      <c r="BI98" s="51">
        <f ca="1">'Trial 2'!BI28</f>
        <v>134.61638698449966</v>
      </c>
      <c r="BJ98" s="51">
        <f ca="1">'Trial 2'!BJ28</f>
        <v>134.46520413653681</v>
      </c>
      <c r="BK98" s="51">
        <f ca="1">'Trial 2'!BK28</f>
        <v>134.31300516773888</v>
      </c>
      <c r="BL98" s="51">
        <f ca="1">'Trial 2'!BL28</f>
        <v>134.15951543518585</v>
      </c>
      <c r="BM98" s="51">
        <f ca="1">'Trial 2'!BM28</f>
        <v>134.0055854843356</v>
      </c>
      <c r="BN98" s="52">
        <f ca="1">'Trial 2'!BM28</f>
        <v>134.0055854843356</v>
      </c>
      <c r="BO98" s="51">
        <f ca="1">'Trial 2'!BO28</f>
        <v>133.850371509827</v>
      </c>
      <c r="BP98" s="51">
        <f ca="1">'Trial 2'!BP28</f>
        <v>133.69487353411614</v>
      </c>
      <c r="BQ98" s="51">
        <f ca="1">'Trial 2'!BQ28</f>
        <v>133.53734092416289</v>
      </c>
      <c r="BR98" s="51">
        <f ca="1">'Trial 2'!BR28</f>
        <v>133.37946078095183</v>
      </c>
      <c r="BS98" s="51">
        <f ca="1">'Trial 2'!BS28</f>
        <v>133.22100812493369</v>
      </c>
      <c r="BT98" s="51">
        <f ca="1">'Trial 2'!BT28</f>
        <v>133.06338093500833</v>
      </c>
      <c r="BU98" s="51">
        <f ca="1">'Trial 2'!BU28</f>
        <v>132.9057512515773</v>
      </c>
      <c r="BV98" s="51">
        <f ca="1">'Trial 2'!BV28</f>
        <v>132.74962472890891</v>
      </c>
      <c r="BW98" s="51">
        <f ca="1">'Trial 2'!BW28</f>
        <v>132.59340981282273</v>
      </c>
      <c r="BX98" s="51">
        <f ca="1">'Trial 2'!BX28</f>
        <v>132.43759001190082</v>
      </c>
      <c r="BY98" s="51">
        <f ca="1">'Trial 2'!BY28</f>
        <v>132.28121506246907</v>
      </c>
      <c r="BZ98" s="51">
        <f ca="1">'Trial 2'!BZ28</f>
        <v>132.12617552458806</v>
      </c>
      <c r="CA98" s="52">
        <f ca="1">'Trial 2'!BZ28</f>
        <v>132.12617552458806</v>
      </c>
      <c r="CB98" s="51">
        <f ca="1">'Trial 2'!CB28</f>
        <v>131.97193104954042</v>
      </c>
      <c r="CC98" s="51">
        <f ca="1">'Trial 2'!CC28</f>
        <v>131.81788367827079</v>
      </c>
      <c r="CD98" s="51">
        <f ca="1">'Trial 2'!CD28</f>
        <v>131.66274192717643</v>
      </c>
      <c r="CE98" s="51">
        <f ca="1">'Trial 2'!CE28</f>
        <v>131.50805359753264</v>
      </c>
      <c r="CF98" s="51">
        <f ca="1">'Trial 2'!CF28</f>
        <v>131.35259997405984</v>
      </c>
      <c r="CG98" s="51">
        <f ca="1">'Trial 2'!CG28</f>
        <v>131.19855830266798</v>
      </c>
      <c r="CH98" s="51">
        <f ca="1">'Trial 2'!CH28</f>
        <v>131.0447367956275</v>
      </c>
      <c r="CI98" s="51">
        <f ca="1">'Trial 2'!CI28</f>
        <v>130.89095863852506</v>
      </c>
      <c r="CJ98" s="51">
        <f ca="1">'Trial 2'!CJ28</f>
        <v>130.73836587902991</v>
      </c>
      <c r="CK98" s="51">
        <f ca="1">'Trial 2'!CK28</f>
        <v>130.58463582896496</v>
      </c>
      <c r="CL98" s="51">
        <f ca="1">'Trial 2'!CL28</f>
        <v>130.43012752592068</v>
      </c>
      <c r="CM98" s="51">
        <f ca="1">'Trial 2'!CM28</f>
        <v>130.2762659896168</v>
      </c>
      <c r="CN98" s="52">
        <f ca="1">'Trial 2'!CM28</f>
        <v>130.2762659896168</v>
      </c>
      <c r="CO98" s="51">
        <f ca="1">'Trial 2'!CO28</f>
        <v>130.12289833057156</v>
      </c>
      <c r="CP98" s="51">
        <f ca="1">'Trial 2'!CP28</f>
        <v>129.96890704519407</v>
      </c>
      <c r="CQ98" s="51">
        <f ca="1">'Trial 2'!CQ28</f>
        <v>129.81500393882763</v>
      </c>
      <c r="CR98" s="51">
        <f ca="1">'Trial 2'!CR28</f>
        <v>129.66211839807565</v>
      </c>
      <c r="CS98" s="51">
        <f ca="1">'Trial 2'!CS28</f>
        <v>129.51023380035068</v>
      </c>
      <c r="CT98" s="51">
        <f ca="1">'Trial 2'!CT28</f>
        <v>129.35864585883539</v>
      </c>
      <c r="CU98" s="51">
        <f ca="1">'Trial 2'!CU28</f>
        <v>129.20625582058568</v>
      </c>
      <c r="CV98" s="51">
        <f ca="1">'Trial 2'!CV28</f>
        <v>129.05313799303138</v>
      </c>
      <c r="CW98" s="51">
        <f ca="1">'Trial 2'!CW28</f>
        <v>128.90069882347609</v>
      </c>
      <c r="CX98" s="51">
        <f ca="1">'Trial 2'!CX28</f>
        <v>128.74851319209372</v>
      </c>
      <c r="CY98" s="51">
        <f ca="1">'Trial 2'!CY28</f>
        <v>128.59642724839176</v>
      </c>
      <c r="CZ98" s="51">
        <f ca="1">'Trial 2'!CZ28</f>
        <v>128.44441145830095</v>
      </c>
      <c r="DA98" s="52">
        <f ca="1">'Trial 2'!CZ28</f>
        <v>128.44441145830095</v>
      </c>
      <c r="DB98" s="51">
        <f ca="1">'Trial 2'!DB28</f>
        <v>128.29131250138781</v>
      </c>
      <c r="DC98" s="51">
        <f ca="1">'Trial 2'!DC28</f>
        <v>128.13703613237155</v>
      </c>
      <c r="DD98" s="51">
        <f ca="1">'Trial 2'!DD28</f>
        <v>127.98296364631872</v>
      </c>
      <c r="DE98" s="51">
        <f ca="1">'Trial 2'!DE28</f>
        <v>127.83052651958002</v>
      </c>
      <c r="DF98" s="51">
        <f ca="1">'Trial 2'!DF28</f>
        <v>127.67687374447118</v>
      </c>
      <c r="DG98" s="51">
        <f ca="1">'Trial 2'!DG28</f>
        <v>127.52459236105885</v>
      </c>
      <c r="DH98" s="51">
        <f ca="1">'Trial 2'!DH28</f>
        <v>127.37222444032616</v>
      </c>
      <c r="DI98" s="51">
        <f ca="1">'Trial 2'!DI28</f>
        <v>127.21995101993318</v>
      </c>
      <c r="DJ98" s="51">
        <f ca="1">'Trial 2'!DJ28</f>
        <v>127.06937617359421</v>
      </c>
      <c r="DK98" s="51">
        <f ca="1">'Trial 2'!DK28</f>
        <v>126.91753514088836</v>
      </c>
      <c r="DL98" s="51">
        <f ca="1">'Trial 2'!DL28</f>
        <v>126.76482916511971</v>
      </c>
      <c r="DM98" s="51">
        <f ca="1">'Trial 2'!DM28</f>
        <v>126.61270348433833</v>
      </c>
      <c r="DN98" s="52">
        <f ca="1">'Trial 2'!DM28</f>
        <v>126.61270348433833</v>
      </c>
      <c r="DO98" s="51">
        <f ca="1">'Trial 2'!DO28</f>
        <v>126.46016789856876</v>
      </c>
      <c r="DP98" s="51">
        <f ca="1">'Trial 2'!DP28</f>
        <v>126.30737087277272</v>
      </c>
      <c r="DQ98" s="51">
        <f ca="1">'Trial 2'!DQ28</f>
        <v>126.15489237638631</v>
      </c>
      <c r="DR98" s="51">
        <f ca="1">'Trial 2'!DR28</f>
        <v>126.00162126586213</v>
      </c>
      <c r="DS98" s="51">
        <f ca="1">'Trial 2'!DS28</f>
        <v>125.84951978155054</v>
      </c>
      <c r="DT98" s="51">
        <f ca="1">'Trial 2'!DT28</f>
        <v>125.69634008755662</v>
      </c>
      <c r="DU98" s="51">
        <f ca="1">'Trial 2'!DU28</f>
        <v>125.54449843100433</v>
      </c>
      <c r="DV98" s="51">
        <f ca="1">'Trial 2'!DV28</f>
        <v>125.39246838398411</v>
      </c>
      <c r="DW98" s="51">
        <f ca="1">'Trial 2'!DW28</f>
        <v>125.24174196957604</v>
      </c>
      <c r="DX98" s="51">
        <f ca="1">'Trial 2'!DX28</f>
        <v>125.09073123534391</v>
      </c>
      <c r="DY98" s="51">
        <f ca="1">'Trial 2'!DY28</f>
        <v>124.94162892861337</v>
      </c>
      <c r="DZ98" s="51">
        <f ca="1">'Trial 2'!DZ28</f>
        <v>124.79257398209862</v>
      </c>
      <c r="EA98" s="52">
        <f ca="1">'Trial 2'!DZ28</f>
        <v>124.79257398209862</v>
      </c>
      <c r="EB98" s="51">
        <f ca="1">'Trial 2'!EB28</f>
        <v>124.64576098038958</v>
      </c>
      <c r="EC98" s="51">
        <f ca="1">'Trial 2'!EC28</f>
        <v>124.5009095068007</v>
      </c>
      <c r="ED98" s="51">
        <f ca="1">'Trial 2'!ED28</f>
        <v>124.35717127131106</v>
      </c>
      <c r="EE98" s="51">
        <f ca="1">'Trial 2'!EE28</f>
        <v>124.21277393593937</v>
      </c>
      <c r="EF98" s="51">
        <f ca="1">'Trial 2'!EF28</f>
        <v>124.06905917023431</v>
      </c>
      <c r="EG98" s="51">
        <f ca="1">'Trial 2'!EG28</f>
        <v>123.9265221976309</v>
      </c>
      <c r="EH98" s="51">
        <f ca="1">'Trial 2'!EH28</f>
        <v>123.78497431328626</v>
      </c>
      <c r="EI98" s="51">
        <f ca="1">'Trial 2'!EI28</f>
        <v>123.64460688502257</v>
      </c>
      <c r="EJ98" s="51">
        <f ca="1">'Trial 2'!EJ28</f>
        <v>123.50510441933488</v>
      </c>
      <c r="EK98" s="51">
        <f ca="1">'Trial 2'!EK28</f>
        <v>123.36655404001559</v>
      </c>
      <c r="EL98" s="51">
        <f ca="1">'Trial 2'!EL28</f>
        <v>123.22978264732642</v>
      </c>
      <c r="EM98" s="51">
        <f ca="1">'Trial 2'!EM28</f>
        <v>123.09288707782132</v>
      </c>
      <c r="EN98" s="52">
        <f ca="1">'Trial 2'!EM28</f>
        <v>123.09288707782132</v>
      </c>
    </row>
    <row r="99" spans="1:144" ht="12.75" customHeight="1">
      <c r="A99" s="11" t="str">
        <f>Labels!B98</f>
        <v>Trial 03</v>
      </c>
      <c r="B99" s="51">
        <f>'Trial 3'!B28</f>
        <v>140</v>
      </c>
      <c r="C99" s="51">
        <f>'Trial 3'!C28</f>
        <v>140</v>
      </c>
      <c r="D99" s="51">
        <f ca="1">'Trial 3'!D28</f>
        <v>139.99309268024362</v>
      </c>
      <c r="E99" s="51">
        <f ca="1">'Trial 3'!E28</f>
        <v>139.98049109923699</v>
      </c>
      <c r="F99" s="51">
        <f ca="1">'Trial 3'!F28</f>
        <v>139.9628190015728</v>
      </c>
      <c r="G99" s="51">
        <f ca="1">'Trial 3'!G28</f>
        <v>139.94081615742709</v>
      </c>
      <c r="H99" s="51">
        <f ca="1">'Trial 3'!H28</f>
        <v>139.9135153060887</v>
      </c>
      <c r="I99" s="51">
        <f ca="1">'Trial 3'!I28</f>
        <v>139.88152854855622</v>
      </c>
      <c r="J99" s="51">
        <f ca="1">'Trial 3'!J28</f>
        <v>139.84436241085001</v>
      </c>
      <c r="K99" s="51">
        <f ca="1">'Trial 3'!K28</f>
        <v>139.80186559625997</v>
      </c>
      <c r="L99" s="51">
        <f ca="1">'Trial 3'!L28</f>
        <v>139.75336471422389</v>
      </c>
      <c r="M99" s="51">
        <f ca="1">'Trial 3'!M28</f>
        <v>139.7022117256007</v>
      </c>
      <c r="N99" s="52">
        <f ca="1">'Trial 3'!M28</f>
        <v>139.7022117256007</v>
      </c>
      <c r="O99" s="51">
        <f ca="1">'Trial 3'!O28</f>
        <v>139.64671604250319</v>
      </c>
      <c r="P99" s="51">
        <f ca="1">'Trial 3'!P28</f>
        <v>139.58725778164512</v>
      </c>
      <c r="Q99" s="51">
        <f ca="1">'Trial 3'!Q28</f>
        <v>139.52422704311621</v>
      </c>
      <c r="R99" s="51">
        <f ca="1">'Trial 3'!R28</f>
        <v>139.45740666147157</v>
      </c>
      <c r="S99" s="51">
        <f ca="1">'Trial 3'!S28</f>
        <v>139.38792173258537</v>
      </c>
      <c r="T99" s="51">
        <f ca="1">'Trial 3'!T28</f>
        <v>139.31630450408832</v>
      </c>
      <c r="U99" s="51">
        <f ca="1">'Trial 3'!U28</f>
        <v>139.24173641265472</v>
      </c>
      <c r="V99" s="51">
        <f ca="1">'Trial 3'!V28</f>
        <v>139.16501385295552</v>
      </c>
      <c r="W99" s="51">
        <f ca="1">'Trial 3'!W28</f>
        <v>139.08409225537747</v>
      </c>
      <c r="X99" s="51">
        <f ca="1">'Trial 3'!X28</f>
        <v>139.00066750684203</v>
      </c>
      <c r="Y99" s="51">
        <f ca="1">'Trial 3'!Y28</f>
        <v>138.91475604718394</v>
      </c>
      <c r="Z99" s="51">
        <f ca="1">'Trial 3'!Z28</f>
        <v>138.82707931767465</v>
      </c>
      <c r="AA99" s="52">
        <f ca="1">'Trial 3'!Z28</f>
        <v>138.82707931767465</v>
      </c>
      <c r="AB99" s="51">
        <f ca="1">'Trial 3'!AB28</f>
        <v>138.7371490144962</v>
      </c>
      <c r="AC99" s="51">
        <f ca="1">'Trial 3'!AC28</f>
        <v>138.64316872276638</v>
      </c>
      <c r="AD99" s="51">
        <f ca="1">'Trial 3'!AD28</f>
        <v>138.5465499982634</v>
      </c>
      <c r="AE99" s="51">
        <f ca="1">'Trial 3'!AE28</f>
        <v>138.4480992853259</v>
      </c>
      <c r="AF99" s="51">
        <f ca="1">'Trial 3'!AF28</f>
        <v>138.34847415814866</v>
      </c>
      <c r="AG99" s="51">
        <f ca="1">'Trial 3'!AG28</f>
        <v>138.24425240250088</v>
      </c>
      <c r="AH99" s="51">
        <f ca="1">'Trial 3'!AH28</f>
        <v>138.13798280693189</v>
      </c>
      <c r="AI99" s="51">
        <f ca="1">'Trial 3'!AI28</f>
        <v>138.02760666771749</v>
      </c>
      <c r="AJ99" s="51">
        <f ca="1">'Trial 3'!AJ28</f>
        <v>137.91504177078878</v>
      </c>
      <c r="AK99" s="51">
        <f ca="1">'Trial 3'!AK28</f>
        <v>137.80004159460151</v>
      </c>
      <c r="AL99" s="51">
        <f ca="1">'Trial 3'!AL28</f>
        <v>137.68347703162596</v>
      </c>
      <c r="AM99" s="51">
        <f ca="1">'Trial 3'!AM28</f>
        <v>137.5644941692959</v>
      </c>
      <c r="AN99" s="52">
        <f ca="1">'Trial 3'!AM28</f>
        <v>137.5644941692959</v>
      </c>
      <c r="AO99" s="51">
        <f ca="1">'Trial 3'!AO28</f>
        <v>137.44399603801546</v>
      </c>
      <c r="AP99" s="51">
        <f ca="1">'Trial 3'!AP28</f>
        <v>137.32006701919767</v>
      </c>
      <c r="AQ99" s="51">
        <f ca="1">'Trial 3'!AQ28</f>
        <v>137.1925832304575</v>
      </c>
      <c r="AR99" s="51">
        <f ca="1">'Trial 3'!AR28</f>
        <v>137.06398354408583</v>
      </c>
      <c r="AS99" s="51">
        <f ca="1">'Trial 3'!AS28</f>
        <v>136.93356175304453</v>
      </c>
      <c r="AT99" s="51">
        <f ca="1">'Trial 3'!AT28</f>
        <v>136.80247209298375</v>
      </c>
      <c r="AU99" s="51">
        <f ca="1">'Trial 3'!AU28</f>
        <v>136.66977722712201</v>
      </c>
      <c r="AV99" s="51">
        <f ca="1">'Trial 3'!AV28</f>
        <v>136.53482854307637</v>
      </c>
      <c r="AW99" s="51">
        <f ca="1">'Trial 3'!AW28</f>
        <v>136.39955246932459</v>
      </c>
      <c r="AX99" s="51">
        <f ca="1">'Trial 3'!AX28</f>
        <v>136.26329685856311</v>
      </c>
      <c r="AY99" s="51">
        <f ca="1">'Trial 3'!AY28</f>
        <v>136.12579149368872</v>
      </c>
      <c r="AZ99" s="51">
        <f ca="1">'Trial 3'!AZ28</f>
        <v>135.98715786412754</v>
      </c>
      <c r="BA99" s="52">
        <f ca="1">'Trial 3'!AZ28</f>
        <v>135.98715786412754</v>
      </c>
      <c r="BB99" s="51">
        <f ca="1">'Trial 3'!BB28</f>
        <v>135.84707823734558</v>
      </c>
      <c r="BC99" s="51">
        <f ca="1">'Trial 3'!BC28</f>
        <v>135.70678775450466</v>
      </c>
      <c r="BD99" s="51">
        <f ca="1">'Trial 3'!BD28</f>
        <v>135.56486959667291</v>
      </c>
      <c r="BE99" s="51">
        <f ca="1">'Trial 3'!BE28</f>
        <v>135.42068478771995</v>
      </c>
      <c r="BF99" s="51">
        <f ca="1">'Trial 3'!BF28</f>
        <v>135.27604643196744</v>
      </c>
      <c r="BG99" s="51">
        <f ca="1">'Trial 3'!BG28</f>
        <v>135.13223819469147</v>
      </c>
      <c r="BH99" s="51">
        <f ca="1">'Trial 3'!BH28</f>
        <v>134.98753698000081</v>
      </c>
      <c r="BI99" s="51">
        <f ca="1">'Trial 3'!BI28</f>
        <v>134.8411805609457</v>
      </c>
      <c r="BJ99" s="51">
        <f ca="1">'Trial 3'!BJ28</f>
        <v>134.69284197049333</v>
      </c>
      <c r="BK99" s="51">
        <f ca="1">'Trial 3'!BK28</f>
        <v>134.54303590692342</v>
      </c>
      <c r="BL99" s="51">
        <f ca="1">'Trial 3'!BL28</f>
        <v>134.39160983473877</v>
      </c>
      <c r="BM99" s="51">
        <f ca="1">'Trial 3'!BM28</f>
        <v>134.2413357980858</v>
      </c>
      <c r="BN99" s="52">
        <f ca="1">'Trial 3'!BM28</f>
        <v>134.2413357980858</v>
      </c>
      <c r="BO99" s="51">
        <f ca="1">'Trial 3'!BO28</f>
        <v>134.09019638472842</v>
      </c>
      <c r="BP99" s="51">
        <f ca="1">'Trial 3'!BP28</f>
        <v>133.93914713028468</v>
      </c>
      <c r="BQ99" s="51">
        <f ca="1">'Trial 3'!BQ28</f>
        <v>133.78758327849826</v>
      </c>
      <c r="BR99" s="51">
        <f ca="1">'Trial 3'!BR28</f>
        <v>133.6353764469045</v>
      </c>
      <c r="BS99" s="51">
        <f ca="1">'Trial 3'!BS28</f>
        <v>133.48375413582033</v>
      </c>
      <c r="BT99" s="51">
        <f ca="1">'Trial 3'!BT28</f>
        <v>133.33255754424704</v>
      </c>
      <c r="BU99" s="51">
        <f ca="1">'Trial 3'!BU28</f>
        <v>133.18031316196664</v>
      </c>
      <c r="BV99" s="51">
        <f ca="1">'Trial 3'!BV28</f>
        <v>133.02771687886977</v>
      </c>
      <c r="BW99" s="51">
        <f ca="1">'Trial 3'!BW28</f>
        <v>132.87601561090432</v>
      </c>
      <c r="BX99" s="51">
        <f ca="1">'Trial 3'!BX28</f>
        <v>132.72311284401241</v>
      </c>
      <c r="BY99" s="51">
        <f ca="1">'Trial 3'!BY28</f>
        <v>132.57125286672292</v>
      </c>
      <c r="BZ99" s="51">
        <f ca="1">'Trial 3'!BZ28</f>
        <v>132.4177999821753</v>
      </c>
      <c r="CA99" s="52">
        <f ca="1">'Trial 3'!BZ28</f>
        <v>132.4177999821753</v>
      </c>
      <c r="CB99" s="51">
        <f ca="1">'Trial 3'!CB28</f>
        <v>132.26514068028115</v>
      </c>
      <c r="CC99" s="51">
        <f ca="1">'Trial 3'!CC28</f>
        <v>132.11131426101588</v>
      </c>
      <c r="CD99" s="51">
        <f ca="1">'Trial 3'!CD28</f>
        <v>131.95596285193204</v>
      </c>
      <c r="CE99" s="51">
        <f ca="1">'Trial 3'!CE28</f>
        <v>131.80054737081042</v>
      </c>
      <c r="CF99" s="51">
        <f ca="1">'Trial 3'!CF28</f>
        <v>131.64515489470608</v>
      </c>
      <c r="CG99" s="51">
        <f ca="1">'Trial 3'!CG28</f>
        <v>131.49043306262766</v>
      </c>
      <c r="CH99" s="51">
        <f ca="1">'Trial 3'!CH28</f>
        <v>131.33489788792662</v>
      </c>
      <c r="CI99" s="51">
        <f ca="1">'Trial 3'!CI28</f>
        <v>131.17846290778064</v>
      </c>
      <c r="CJ99" s="51">
        <f ca="1">'Trial 3'!CJ28</f>
        <v>131.02127064395583</v>
      </c>
      <c r="CK99" s="51">
        <f ca="1">'Trial 3'!CK28</f>
        <v>130.86547568475467</v>
      </c>
      <c r="CL99" s="51">
        <f ca="1">'Trial 3'!CL28</f>
        <v>130.70949396567758</v>
      </c>
      <c r="CM99" s="51">
        <f ca="1">'Trial 3'!CM28</f>
        <v>130.5543035405174</v>
      </c>
      <c r="CN99" s="52">
        <f ca="1">'Trial 3'!CM28</f>
        <v>130.5543035405174</v>
      </c>
      <c r="CO99" s="51">
        <f ca="1">'Trial 3'!CO28</f>
        <v>130.4004869246865</v>
      </c>
      <c r="CP99" s="51">
        <f ca="1">'Trial 3'!CP28</f>
        <v>130.24811181537459</v>
      </c>
      <c r="CQ99" s="51">
        <f ca="1">'Trial 3'!CQ28</f>
        <v>130.09587477923549</v>
      </c>
      <c r="CR99" s="51">
        <f ca="1">'Trial 3'!CR28</f>
        <v>129.94542554573471</v>
      </c>
      <c r="CS99" s="51">
        <f ca="1">'Trial 3'!CS28</f>
        <v>129.79492065520733</v>
      </c>
      <c r="CT99" s="51">
        <f ca="1">'Trial 3'!CT28</f>
        <v>129.64451260559738</v>
      </c>
      <c r="CU99" s="51">
        <f ca="1">'Trial 3'!CU28</f>
        <v>129.49473967329263</v>
      </c>
      <c r="CV99" s="51">
        <f ca="1">'Trial 3'!CV28</f>
        <v>129.34659867645559</v>
      </c>
      <c r="CW99" s="51">
        <f ca="1">'Trial 3'!CW28</f>
        <v>129.19857986994862</v>
      </c>
      <c r="CX99" s="51">
        <f ca="1">'Trial 3'!CX28</f>
        <v>129.0500959497285</v>
      </c>
      <c r="CY99" s="51">
        <f ca="1">'Trial 3'!CY28</f>
        <v>128.90257095282973</v>
      </c>
      <c r="CZ99" s="51">
        <f ca="1">'Trial 3'!CZ28</f>
        <v>128.75597193551533</v>
      </c>
      <c r="DA99" s="52">
        <f ca="1">'Trial 3'!CZ28</f>
        <v>128.75597193551533</v>
      </c>
      <c r="DB99" s="51">
        <f ca="1">'Trial 3'!DB28</f>
        <v>128.60823433949244</v>
      </c>
      <c r="DC99" s="51">
        <f ca="1">'Trial 3'!DC28</f>
        <v>128.46158962685794</v>
      </c>
      <c r="DD99" s="51">
        <f ca="1">'Trial 3'!DD28</f>
        <v>128.31612801068809</v>
      </c>
      <c r="DE99" s="51">
        <f ca="1">'Trial 3'!DE28</f>
        <v>128.17024969339872</v>
      </c>
      <c r="DF99" s="51">
        <f ca="1">'Trial 3'!DF28</f>
        <v>128.02370742593916</v>
      </c>
      <c r="DG99" s="51">
        <f ca="1">'Trial 3'!DG28</f>
        <v>127.87762215499765</v>
      </c>
      <c r="DH99" s="51">
        <f ca="1">'Trial 3'!DH28</f>
        <v>127.73044940102473</v>
      </c>
      <c r="DI99" s="51">
        <f ca="1">'Trial 3'!DI28</f>
        <v>127.58424049733927</v>
      </c>
      <c r="DJ99" s="51">
        <f ca="1">'Trial 3'!DJ28</f>
        <v>127.43772820343344</v>
      </c>
      <c r="DK99" s="51">
        <f ca="1">'Trial 3'!DK28</f>
        <v>127.29028965869502</v>
      </c>
      <c r="DL99" s="51">
        <f ca="1">'Trial 3'!DL28</f>
        <v>127.1439884268221</v>
      </c>
      <c r="DM99" s="51">
        <f ca="1">'Trial 3'!DM28</f>
        <v>126.99931201838089</v>
      </c>
      <c r="DN99" s="52">
        <f ca="1">'Trial 3'!DM28</f>
        <v>126.99931201838089</v>
      </c>
      <c r="DO99" s="51">
        <f ca="1">'Trial 3'!DO28</f>
        <v>126.85524779764405</v>
      </c>
      <c r="DP99" s="51">
        <f ca="1">'Trial 3'!DP28</f>
        <v>126.71065332723698</v>
      </c>
      <c r="DQ99" s="51">
        <f ca="1">'Trial 3'!DQ28</f>
        <v>126.56692045663621</v>
      </c>
      <c r="DR99" s="51">
        <f ca="1">'Trial 3'!DR28</f>
        <v>126.42494656376302</v>
      </c>
      <c r="DS99" s="51">
        <f ca="1">'Trial 3'!DS28</f>
        <v>126.28277865948365</v>
      </c>
      <c r="DT99" s="51">
        <f ca="1">'Trial 3'!DT28</f>
        <v>126.14089042652839</v>
      </c>
      <c r="DU99" s="51">
        <f ca="1">'Trial 3'!DU28</f>
        <v>125.99879336537924</v>
      </c>
      <c r="DV99" s="51">
        <f ca="1">'Trial 3'!DV28</f>
        <v>125.85787318772591</v>
      </c>
      <c r="DW99" s="51">
        <f ca="1">'Trial 3'!DW28</f>
        <v>125.71846770088223</v>
      </c>
      <c r="DX99" s="51">
        <f ca="1">'Trial 3'!DX28</f>
        <v>125.57835546445165</v>
      </c>
      <c r="DY99" s="51">
        <f ca="1">'Trial 3'!DY28</f>
        <v>125.4381636125411</v>
      </c>
      <c r="DZ99" s="51">
        <f ca="1">'Trial 3'!DZ28</f>
        <v>125.29866704955559</v>
      </c>
      <c r="EA99" s="52">
        <f ca="1">'Trial 3'!DZ28</f>
        <v>125.29866704955559</v>
      </c>
      <c r="EB99" s="51">
        <f ca="1">'Trial 3'!EB28</f>
        <v>125.16001829179889</v>
      </c>
      <c r="EC99" s="51">
        <f ca="1">'Trial 3'!EC28</f>
        <v>125.02142422696224</v>
      </c>
      <c r="ED99" s="51">
        <f ca="1">'Trial 3'!ED28</f>
        <v>124.88251322615623</v>
      </c>
      <c r="EE99" s="51">
        <f ca="1">'Trial 3'!EE28</f>
        <v>124.74231474538088</v>
      </c>
      <c r="EF99" s="51">
        <f ca="1">'Trial 3'!EF28</f>
        <v>124.60343544439829</v>
      </c>
      <c r="EG99" s="51">
        <f ca="1">'Trial 3'!EG28</f>
        <v>124.4647778433332</v>
      </c>
      <c r="EH99" s="51">
        <f ca="1">'Trial 3'!EH28</f>
        <v>124.32646667209799</v>
      </c>
      <c r="EI99" s="51">
        <f ca="1">'Trial 3'!EI28</f>
        <v>124.18808625656976</v>
      </c>
      <c r="EJ99" s="51">
        <f ca="1">'Trial 3'!EJ28</f>
        <v>124.05011231848958</v>
      </c>
      <c r="EK99" s="51">
        <f ca="1">'Trial 3'!EK28</f>
        <v>123.91209505549452</v>
      </c>
      <c r="EL99" s="51">
        <f ca="1">'Trial 3'!EL28</f>
        <v>123.77393976539346</v>
      </c>
      <c r="EM99" s="51">
        <f ca="1">'Trial 3'!EM28</f>
        <v>123.63706595870104</v>
      </c>
      <c r="EN99" s="52">
        <f ca="1">'Trial 3'!EM28</f>
        <v>123.63706595870104</v>
      </c>
    </row>
    <row r="100" spans="1:144" ht="12.75" customHeight="1">
      <c r="A100" s="11" t="str">
        <f>Labels!B99</f>
        <v>Trial 04</v>
      </c>
      <c r="B100" s="51">
        <f>'Trial 4'!B28</f>
        <v>140</v>
      </c>
      <c r="C100" s="51">
        <f>'Trial 4'!C28</f>
        <v>140</v>
      </c>
      <c r="D100" s="51">
        <f ca="1">'Trial 4'!D28</f>
        <v>139.99408899053486</v>
      </c>
      <c r="E100" s="51">
        <f ca="1">'Trial 4'!E28</f>
        <v>139.98216939986301</v>
      </c>
      <c r="F100" s="51">
        <f ca="1">'Trial 4'!F28</f>
        <v>139.96531314739775</v>
      </c>
      <c r="G100" s="51">
        <f ca="1">'Trial 4'!G28</f>
        <v>139.94254399249226</v>
      </c>
      <c r="H100" s="51">
        <f ca="1">'Trial 4'!H28</f>
        <v>139.91462169970669</v>
      </c>
      <c r="I100" s="51">
        <f ca="1">'Trial 4'!I28</f>
        <v>139.88131705861704</v>
      </c>
      <c r="J100" s="51">
        <f ca="1">'Trial 4'!J28</f>
        <v>139.84349669564125</v>
      </c>
      <c r="K100" s="51">
        <f ca="1">'Trial 4'!K28</f>
        <v>139.80271995563655</v>
      </c>
      <c r="L100" s="51">
        <f ca="1">'Trial 4'!L28</f>
        <v>139.75663609622521</v>
      </c>
      <c r="M100" s="51">
        <f ca="1">'Trial 4'!M28</f>
        <v>139.70674202245141</v>
      </c>
      <c r="N100" s="52">
        <f ca="1">'Trial 4'!M28</f>
        <v>139.70674202245141</v>
      </c>
      <c r="O100" s="51">
        <f ca="1">'Trial 4'!O28</f>
        <v>139.65290024672842</v>
      </c>
      <c r="P100" s="51">
        <f ca="1">'Trial 4'!P28</f>
        <v>139.59346875490357</v>
      </c>
      <c r="Q100" s="51">
        <f ca="1">'Trial 4'!Q28</f>
        <v>139.52973545771238</v>
      </c>
      <c r="R100" s="51">
        <f ca="1">'Trial 4'!R28</f>
        <v>139.46093430834537</v>
      </c>
      <c r="S100" s="51">
        <f ca="1">'Trial 4'!S28</f>
        <v>139.38920107173709</v>
      </c>
      <c r="T100" s="51">
        <f ca="1">'Trial 4'!T28</f>
        <v>139.31402172024039</v>
      </c>
      <c r="U100" s="51">
        <f ca="1">'Trial 4'!U28</f>
        <v>139.23409834495021</v>
      </c>
      <c r="V100" s="51">
        <f ca="1">'Trial 4'!V28</f>
        <v>139.15141855573924</v>
      </c>
      <c r="W100" s="51">
        <f ca="1">'Trial 4'!W28</f>
        <v>139.06457665897341</v>
      </c>
      <c r="X100" s="51">
        <f ca="1">'Trial 4'!X28</f>
        <v>138.9746819223428</v>
      </c>
      <c r="Y100" s="51">
        <f ca="1">'Trial 4'!Y28</f>
        <v>138.88119934995163</v>
      </c>
      <c r="Z100" s="51">
        <f ca="1">'Trial 4'!Z28</f>
        <v>138.78571189012141</v>
      </c>
      <c r="AA100" s="52">
        <f ca="1">'Trial 4'!Z28</f>
        <v>138.78571189012141</v>
      </c>
      <c r="AB100" s="51">
        <f ca="1">'Trial 4'!AB28</f>
        <v>138.68623214304279</v>
      </c>
      <c r="AC100" s="51">
        <f ca="1">'Trial 4'!AC28</f>
        <v>138.58358496688115</v>
      </c>
      <c r="AD100" s="51">
        <f ca="1">'Trial 4'!AD28</f>
        <v>138.47748391853438</v>
      </c>
      <c r="AE100" s="51">
        <f ca="1">'Trial 4'!AE28</f>
        <v>138.36855518789599</v>
      </c>
      <c r="AF100" s="51">
        <f ca="1">'Trial 4'!AF28</f>
        <v>138.25809997235493</v>
      </c>
      <c r="AG100" s="51">
        <f ca="1">'Trial 4'!AG28</f>
        <v>138.14499070451123</v>
      </c>
      <c r="AH100" s="51">
        <f ca="1">'Trial 4'!AH28</f>
        <v>138.02804646504777</v>
      </c>
      <c r="AI100" s="51">
        <f ca="1">'Trial 4'!AI28</f>
        <v>137.90767915745474</v>
      </c>
      <c r="AJ100" s="51">
        <f ca="1">'Trial 4'!AJ28</f>
        <v>137.78479287885415</v>
      </c>
      <c r="AK100" s="51">
        <f ca="1">'Trial 4'!AK28</f>
        <v>137.65980886937652</v>
      </c>
      <c r="AL100" s="51">
        <f ca="1">'Trial 4'!AL28</f>
        <v>137.53213280249761</v>
      </c>
      <c r="AM100" s="51">
        <f ca="1">'Trial 4'!AM28</f>
        <v>137.40095266984315</v>
      </c>
      <c r="AN100" s="52">
        <f ca="1">'Trial 4'!AM28</f>
        <v>137.40095266984315</v>
      </c>
      <c r="AO100" s="51">
        <f ca="1">'Trial 4'!AO28</f>
        <v>137.26725016642825</v>
      </c>
      <c r="AP100" s="51">
        <f ca="1">'Trial 4'!AP28</f>
        <v>137.1312198901573</v>
      </c>
      <c r="AQ100" s="51">
        <f ca="1">'Trial 4'!AQ28</f>
        <v>136.99397029686793</v>
      </c>
      <c r="AR100" s="51">
        <f ca="1">'Trial 4'!AR28</f>
        <v>136.85556133574838</v>
      </c>
      <c r="AS100" s="51">
        <f ca="1">'Trial 4'!AS28</f>
        <v>136.71438193562503</v>
      </c>
      <c r="AT100" s="51">
        <f ca="1">'Trial 4'!AT28</f>
        <v>136.57270179366475</v>
      </c>
      <c r="AU100" s="51">
        <f ca="1">'Trial 4'!AU28</f>
        <v>136.42978291848203</v>
      </c>
      <c r="AV100" s="51">
        <f ca="1">'Trial 4'!AV28</f>
        <v>136.28424735153965</v>
      </c>
      <c r="AW100" s="51">
        <f ca="1">'Trial 4'!AW28</f>
        <v>136.13772681526774</v>
      </c>
      <c r="AX100" s="51">
        <f ca="1">'Trial 4'!AX28</f>
        <v>135.99098333037</v>
      </c>
      <c r="AY100" s="51">
        <f ca="1">'Trial 4'!AY28</f>
        <v>135.84286415532185</v>
      </c>
      <c r="AZ100" s="51">
        <f ca="1">'Trial 4'!AZ28</f>
        <v>135.69266266580351</v>
      </c>
      <c r="BA100" s="52">
        <f ca="1">'Trial 4'!AZ28</f>
        <v>135.69266266580351</v>
      </c>
      <c r="BB100" s="51">
        <f ca="1">'Trial 4'!BB28</f>
        <v>135.53976685238624</v>
      </c>
      <c r="BC100" s="51">
        <f ca="1">'Trial 4'!BC28</f>
        <v>135.38558225821276</v>
      </c>
      <c r="BD100" s="51">
        <f ca="1">'Trial 4'!BD28</f>
        <v>135.22946151511871</v>
      </c>
      <c r="BE100" s="51">
        <f ca="1">'Trial 4'!BE28</f>
        <v>135.0723498902849</v>
      </c>
      <c r="BF100" s="51">
        <f ca="1">'Trial 4'!BF28</f>
        <v>134.91451276825185</v>
      </c>
      <c r="BG100" s="51">
        <f ca="1">'Trial 4'!BG28</f>
        <v>134.75571714677082</v>
      </c>
      <c r="BH100" s="51">
        <f ca="1">'Trial 4'!BH28</f>
        <v>134.59512098662239</v>
      </c>
      <c r="BI100" s="51">
        <f ca="1">'Trial 4'!BI28</f>
        <v>134.43534852077272</v>
      </c>
      <c r="BJ100" s="51">
        <f ca="1">'Trial 4'!BJ28</f>
        <v>134.27460128768828</v>
      </c>
      <c r="BK100" s="51">
        <f ca="1">'Trial 4'!BK28</f>
        <v>134.11303712904109</v>
      </c>
      <c r="BL100" s="51">
        <f ca="1">'Trial 4'!BL28</f>
        <v>133.95242138751709</v>
      </c>
      <c r="BM100" s="51">
        <f ca="1">'Trial 4'!BM28</f>
        <v>133.79166015724769</v>
      </c>
      <c r="BN100" s="52">
        <f ca="1">'Trial 4'!BM28</f>
        <v>133.79166015724769</v>
      </c>
      <c r="BO100" s="51">
        <f ca="1">'Trial 4'!BO28</f>
        <v>133.62978492824553</v>
      </c>
      <c r="BP100" s="51">
        <f ca="1">'Trial 4'!BP28</f>
        <v>133.46740348194456</v>
      </c>
      <c r="BQ100" s="51">
        <f ca="1">'Trial 4'!BQ28</f>
        <v>133.3038554086755</v>
      </c>
      <c r="BR100" s="51">
        <f ca="1">'Trial 4'!BR28</f>
        <v>133.13942300157674</v>
      </c>
      <c r="BS100" s="51">
        <f ca="1">'Trial 4'!BS28</f>
        <v>132.97433048610475</v>
      </c>
      <c r="BT100" s="51">
        <f ca="1">'Trial 4'!BT28</f>
        <v>132.81065778469852</v>
      </c>
      <c r="BU100" s="51">
        <f ca="1">'Trial 4'!BU28</f>
        <v>132.64649956020517</v>
      </c>
      <c r="BV100" s="51">
        <f ca="1">'Trial 4'!BV28</f>
        <v>132.48141761059438</v>
      </c>
      <c r="BW100" s="51">
        <f ca="1">'Trial 4'!BW28</f>
        <v>132.3169076234733</v>
      </c>
      <c r="BX100" s="51">
        <f ca="1">'Trial 4'!BX28</f>
        <v>132.15295816336692</v>
      </c>
      <c r="BY100" s="51">
        <f ca="1">'Trial 4'!BY28</f>
        <v>131.98903136403541</v>
      </c>
      <c r="BZ100" s="51">
        <f ca="1">'Trial 4'!BZ28</f>
        <v>131.8261743816721</v>
      </c>
      <c r="CA100" s="52">
        <f ca="1">'Trial 4'!BZ28</f>
        <v>131.8261743816721</v>
      </c>
      <c r="CB100" s="51">
        <f ca="1">'Trial 4'!CB28</f>
        <v>131.66312728206196</v>
      </c>
      <c r="CC100" s="51">
        <f ca="1">'Trial 4'!CC28</f>
        <v>131.49962447819965</v>
      </c>
      <c r="CD100" s="51">
        <f ca="1">'Trial 4'!CD28</f>
        <v>131.33690999706056</v>
      </c>
      <c r="CE100" s="51">
        <f ca="1">'Trial 4'!CE28</f>
        <v>131.17416417152702</v>
      </c>
      <c r="CF100" s="51">
        <f ca="1">'Trial 4'!CF28</f>
        <v>131.01045003592091</v>
      </c>
      <c r="CG100" s="51">
        <f ca="1">'Trial 4'!CG28</f>
        <v>130.84767972354797</v>
      </c>
      <c r="CH100" s="51">
        <f ca="1">'Trial 4'!CH28</f>
        <v>130.68621787772511</v>
      </c>
      <c r="CI100" s="51">
        <f ca="1">'Trial 4'!CI28</f>
        <v>130.52639907641148</v>
      </c>
      <c r="CJ100" s="51">
        <f ca="1">'Trial 4'!CJ28</f>
        <v>130.3663455200516</v>
      </c>
      <c r="CK100" s="51">
        <f ca="1">'Trial 4'!CK28</f>
        <v>130.20691634316475</v>
      </c>
      <c r="CL100" s="51">
        <f ca="1">'Trial 4'!CL28</f>
        <v>130.04822528615085</v>
      </c>
      <c r="CM100" s="51">
        <f ca="1">'Trial 4'!CM28</f>
        <v>129.88927641627839</v>
      </c>
      <c r="CN100" s="52">
        <f ca="1">'Trial 4'!CM28</f>
        <v>129.88927641627839</v>
      </c>
      <c r="CO100" s="51">
        <f ca="1">'Trial 4'!CO28</f>
        <v>129.73039342669657</v>
      </c>
      <c r="CP100" s="51">
        <f ca="1">'Trial 4'!CP28</f>
        <v>129.57259374163127</v>
      </c>
      <c r="CQ100" s="51">
        <f ca="1">'Trial 4'!CQ28</f>
        <v>129.41340671843366</v>
      </c>
      <c r="CR100" s="51">
        <f ca="1">'Trial 4'!CR28</f>
        <v>129.25363489724026</v>
      </c>
      <c r="CS100" s="51">
        <f ca="1">'Trial 4'!CS28</f>
        <v>129.09527001582074</v>
      </c>
      <c r="CT100" s="51">
        <f ca="1">'Trial 4'!CT28</f>
        <v>128.93658487327866</v>
      </c>
      <c r="CU100" s="51">
        <f ca="1">'Trial 4'!CU28</f>
        <v>128.77884324536765</v>
      </c>
      <c r="CV100" s="51">
        <f ca="1">'Trial 4'!CV28</f>
        <v>128.6211747649227</v>
      </c>
      <c r="CW100" s="51">
        <f ca="1">'Trial 4'!CW28</f>
        <v>128.46299360691575</v>
      </c>
      <c r="CX100" s="51">
        <f ca="1">'Trial 4'!CX28</f>
        <v>128.30508670416967</v>
      </c>
      <c r="CY100" s="51">
        <f ca="1">'Trial 4'!CY28</f>
        <v>128.14667294645304</v>
      </c>
      <c r="CZ100" s="51">
        <f ca="1">'Trial 4'!CZ28</f>
        <v>127.98852360814865</v>
      </c>
      <c r="DA100" s="52">
        <f ca="1">'Trial 4'!CZ28</f>
        <v>127.98852360814865</v>
      </c>
      <c r="DB100" s="51">
        <f ca="1">'Trial 4'!DB28</f>
        <v>127.83110762599192</v>
      </c>
      <c r="DC100" s="51">
        <f ca="1">'Trial 4'!DC28</f>
        <v>127.67322196612588</v>
      </c>
      <c r="DD100" s="51">
        <f ca="1">'Trial 4'!DD28</f>
        <v>127.51568316918127</v>
      </c>
      <c r="DE100" s="51">
        <f ca="1">'Trial 4'!DE28</f>
        <v>127.3583645425346</v>
      </c>
      <c r="DF100" s="51">
        <f ca="1">'Trial 4'!DF28</f>
        <v>127.20102745823176</v>
      </c>
      <c r="DG100" s="51">
        <f ca="1">'Trial 4'!DG28</f>
        <v>127.04409219389102</v>
      </c>
      <c r="DH100" s="51">
        <f ca="1">'Trial 4'!DH28</f>
        <v>126.88759139790938</v>
      </c>
      <c r="DI100" s="51">
        <f ca="1">'Trial 4'!DI28</f>
        <v>126.73236502812054</v>
      </c>
      <c r="DJ100" s="51">
        <f ca="1">'Trial 4'!DJ28</f>
        <v>126.57859762336831</v>
      </c>
      <c r="DK100" s="51">
        <f ca="1">'Trial 4'!DK28</f>
        <v>126.42592257335066</v>
      </c>
      <c r="DL100" s="51">
        <f ca="1">'Trial 4'!DL28</f>
        <v>126.27397252634071</v>
      </c>
      <c r="DM100" s="51">
        <f ca="1">'Trial 4'!DM28</f>
        <v>126.12153163578554</v>
      </c>
      <c r="DN100" s="52">
        <f ca="1">'Trial 4'!DM28</f>
        <v>126.12153163578554</v>
      </c>
      <c r="DO100" s="51">
        <f ca="1">'Trial 4'!DO28</f>
        <v>125.96878874468889</v>
      </c>
      <c r="DP100" s="51">
        <f ca="1">'Trial 4'!DP28</f>
        <v>125.81650991338337</v>
      </c>
      <c r="DQ100" s="51">
        <f ca="1">'Trial 4'!DQ28</f>
        <v>125.66503380356525</v>
      </c>
      <c r="DR100" s="51">
        <f ca="1">'Trial 4'!DR28</f>
        <v>125.51275608616643</v>
      </c>
      <c r="DS100" s="51">
        <f ca="1">'Trial 4'!DS28</f>
        <v>125.36177861957252</v>
      </c>
      <c r="DT100" s="51">
        <f ca="1">'Trial 4'!DT28</f>
        <v>125.21126220055035</v>
      </c>
      <c r="DU100" s="51">
        <f ca="1">'Trial 4'!DU28</f>
        <v>125.06272983465796</v>
      </c>
      <c r="DV100" s="51">
        <f ca="1">'Trial 4'!DV28</f>
        <v>124.91562233826519</v>
      </c>
      <c r="DW100" s="51">
        <f ca="1">'Trial 4'!DW28</f>
        <v>124.76912948535461</v>
      </c>
      <c r="DX100" s="51">
        <f ca="1">'Trial 4'!DX28</f>
        <v>124.62328937402727</v>
      </c>
      <c r="DY100" s="51">
        <f ca="1">'Trial 4'!DY28</f>
        <v>124.47787556181837</v>
      </c>
      <c r="DZ100" s="51">
        <f ca="1">'Trial 4'!DZ28</f>
        <v>124.33341731870568</v>
      </c>
      <c r="EA100" s="52">
        <f ca="1">'Trial 4'!DZ28</f>
        <v>124.33341731870568</v>
      </c>
      <c r="EB100" s="51">
        <f ca="1">'Trial 4'!EB28</f>
        <v>124.1904166236525</v>
      </c>
      <c r="EC100" s="51">
        <f ca="1">'Trial 4'!EC28</f>
        <v>124.04866956894686</v>
      </c>
      <c r="ED100" s="51">
        <f ca="1">'Trial 4'!ED28</f>
        <v>123.90608994269495</v>
      </c>
      <c r="EE100" s="51">
        <f ca="1">'Trial 4'!EE28</f>
        <v>123.76321856423093</v>
      </c>
      <c r="EF100" s="51">
        <f ca="1">'Trial 4'!EF28</f>
        <v>123.62216881782501</v>
      </c>
      <c r="EG100" s="51">
        <f ca="1">'Trial 4'!EG28</f>
        <v>123.48193771263905</v>
      </c>
      <c r="EH100" s="51">
        <f ca="1">'Trial 4'!EH28</f>
        <v>123.34272302247668</v>
      </c>
      <c r="EI100" s="51">
        <f ca="1">'Trial 4'!EI28</f>
        <v>123.20485772637035</v>
      </c>
      <c r="EJ100" s="51">
        <f ca="1">'Trial 4'!EJ28</f>
        <v>123.06925174474878</v>
      </c>
      <c r="EK100" s="51">
        <f ca="1">'Trial 4'!EK28</f>
        <v>122.93503672141564</v>
      </c>
      <c r="EL100" s="51">
        <f ca="1">'Trial 4'!EL28</f>
        <v>122.80073546754433</v>
      </c>
      <c r="EM100" s="51">
        <f ca="1">'Trial 4'!EM28</f>
        <v>122.66768528263069</v>
      </c>
      <c r="EN100" s="52">
        <f ca="1">'Trial 4'!EM28</f>
        <v>122.66768528263069</v>
      </c>
    </row>
    <row r="101" spans="1:144" ht="12.75" customHeight="1">
      <c r="A101" s="11" t="str">
        <f>Labels!B100</f>
        <v>Trial 05</v>
      </c>
      <c r="B101" s="51">
        <f>'Trial 5'!B28</f>
        <v>140</v>
      </c>
      <c r="C101" s="51">
        <f>'Trial 5'!C28</f>
        <v>140</v>
      </c>
      <c r="D101" s="51">
        <f ca="1">'Trial 5'!D28</f>
        <v>139.9928000069298</v>
      </c>
      <c r="E101" s="51">
        <f ca="1">'Trial 5'!E28</f>
        <v>139.98038097401061</v>
      </c>
      <c r="F101" s="51">
        <f ca="1">'Trial 5'!F28</f>
        <v>139.96291457270084</v>
      </c>
      <c r="G101" s="51">
        <f ca="1">'Trial 5'!G28</f>
        <v>139.94111289493574</v>
      </c>
      <c r="H101" s="51">
        <f ca="1">'Trial 5'!H28</f>
        <v>139.91480690632383</v>
      </c>
      <c r="I101" s="51">
        <f ca="1">'Trial 5'!I28</f>
        <v>139.88309602886378</v>
      </c>
      <c r="J101" s="51">
        <f ca="1">'Trial 5'!J28</f>
        <v>139.84623000958786</v>
      </c>
      <c r="K101" s="51">
        <f ca="1">'Trial 5'!K28</f>
        <v>139.80542271243115</v>
      </c>
      <c r="L101" s="51">
        <f ca="1">'Trial 5'!L28</f>
        <v>139.76047934690064</v>
      </c>
      <c r="M101" s="51">
        <f ca="1">'Trial 5'!M28</f>
        <v>139.70991187070572</v>
      </c>
      <c r="N101" s="52">
        <f ca="1">'Trial 5'!M28</f>
        <v>139.70991187070572</v>
      </c>
      <c r="O101" s="51">
        <f ca="1">'Trial 5'!O28</f>
        <v>139.65620201705497</v>
      </c>
      <c r="P101" s="51">
        <f ca="1">'Trial 5'!P28</f>
        <v>139.5996256461836</v>
      </c>
      <c r="Q101" s="51">
        <f ca="1">'Trial 5'!Q28</f>
        <v>139.53810189692388</v>
      </c>
      <c r="R101" s="51">
        <f ca="1">'Trial 5'!R28</f>
        <v>139.47191449274868</v>
      </c>
      <c r="S101" s="51">
        <f ca="1">'Trial 5'!S28</f>
        <v>139.40257489164242</v>
      </c>
      <c r="T101" s="51">
        <f ca="1">'Trial 5'!T28</f>
        <v>139.32850407305165</v>
      </c>
      <c r="U101" s="51">
        <f ca="1">'Trial 5'!U28</f>
        <v>139.25008639447066</v>
      </c>
      <c r="V101" s="51">
        <f ca="1">'Trial 5'!V28</f>
        <v>139.16878069248915</v>
      </c>
      <c r="W101" s="51">
        <f ca="1">'Trial 5'!W28</f>
        <v>139.08335443556916</v>
      </c>
      <c r="X101" s="51">
        <f ca="1">'Trial 5'!X28</f>
        <v>138.9939178203166</v>
      </c>
      <c r="Y101" s="51">
        <f ca="1">'Trial 5'!Y28</f>
        <v>138.90227109134227</v>
      </c>
      <c r="Z101" s="51">
        <f ca="1">'Trial 5'!Z28</f>
        <v>138.80816981796841</v>
      </c>
      <c r="AA101" s="52">
        <f ca="1">'Trial 5'!Z28</f>
        <v>138.80816981796841</v>
      </c>
      <c r="AB101" s="51">
        <f ca="1">'Trial 5'!AB28</f>
        <v>138.7114025643487</v>
      </c>
      <c r="AC101" s="51">
        <f ca="1">'Trial 5'!AC28</f>
        <v>138.61250038172105</v>
      </c>
      <c r="AD101" s="51">
        <f ca="1">'Trial 5'!AD28</f>
        <v>138.51247463434871</v>
      </c>
      <c r="AE101" s="51">
        <f ca="1">'Trial 5'!AE28</f>
        <v>138.40933440192043</v>
      </c>
      <c r="AF101" s="51">
        <f ca="1">'Trial 5'!AF28</f>
        <v>138.30382167935537</v>
      </c>
      <c r="AG101" s="51">
        <f ca="1">'Trial 5'!AG28</f>
        <v>138.19585007866073</v>
      </c>
      <c r="AH101" s="51">
        <f ca="1">'Trial 5'!AH28</f>
        <v>138.08606862598464</v>
      </c>
      <c r="AI101" s="51">
        <f ca="1">'Trial 5'!AI28</f>
        <v>137.97374155372313</v>
      </c>
      <c r="AJ101" s="51">
        <f ca="1">'Trial 5'!AJ28</f>
        <v>137.85858789585538</v>
      </c>
      <c r="AK101" s="51">
        <f ca="1">'Trial 5'!AK28</f>
        <v>137.74156620865975</v>
      </c>
      <c r="AL101" s="51">
        <f ca="1">'Trial 5'!AL28</f>
        <v>137.62319789403008</v>
      </c>
      <c r="AM101" s="51">
        <f ca="1">'Trial 5'!AM28</f>
        <v>137.50187596503096</v>
      </c>
      <c r="AN101" s="52">
        <f ca="1">'Trial 5'!AM28</f>
        <v>137.50187596503096</v>
      </c>
      <c r="AO101" s="51">
        <f ca="1">'Trial 5'!AO28</f>
        <v>137.37942116945612</v>
      </c>
      <c r="AP101" s="51">
        <f ca="1">'Trial 5'!AP28</f>
        <v>137.25560360500185</v>
      </c>
      <c r="AQ101" s="51">
        <f ca="1">'Trial 5'!AQ28</f>
        <v>137.12997348867989</v>
      </c>
      <c r="AR101" s="51">
        <f ca="1">'Trial 5'!AR28</f>
        <v>137.00381337726643</v>
      </c>
      <c r="AS101" s="51">
        <f ca="1">'Trial 5'!AS28</f>
        <v>136.87760998335776</v>
      </c>
      <c r="AT101" s="51">
        <f ca="1">'Trial 5'!AT28</f>
        <v>136.74984480485946</v>
      </c>
      <c r="AU101" s="51">
        <f ca="1">'Trial 5'!AU28</f>
        <v>136.62072717164858</v>
      </c>
      <c r="AV101" s="51">
        <f ca="1">'Trial 5'!AV28</f>
        <v>136.49094376974966</v>
      </c>
      <c r="AW101" s="51">
        <f ca="1">'Trial 5'!AW28</f>
        <v>136.358520751627</v>
      </c>
      <c r="AX101" s="51">
        <f ca="1">'Trial 5'!AX28</f>
        <v>136.22373159969658</v>
      </c>
      <c r="AY101" s="51">
        <f ca="1">'Trial 5'!AY28</f>
        <v>136.08649065862457</v>
      </c>
      <c r="AZ101" s="51">
        <f ca="1">'Trial 5'!AZ28</f>
        <v>135.94766734875557</v>
      </c>
      <c r="BA101" s="52">
        <f ca="1">'Trial 5'!AZ28</f>
        <v>135.94766734875557</v>
      </c>
      <c r="BB101" s="51">
        <f ca="1">'Trial 5'!BB28</f>
        <v>135.80648646663366</v>
      </c>
      <c r="BC101" s="51">
        <f ca="1">'Trial 5'!BC28</f>
        <v>135.66472606873054</v>
      </c>
      <c r="BD101" s="51">
        <f ca="1">'Trial 5'!BD28</f>
        <v>135.52343194966451</v>
      </c>
      <c r="BE101" s="51">
        <f ca="1">'Trial 5'!BE28</f>
        <v>135.38100749221408</v>
      </c>
      <c r="BF101" s="51">
        <f ca="1">'Trial 5'!BF28</f>
        <v>135.23693205644614</v>
      </c>
      <c r="BG101" s="51">
        <f ca="1">'Trial 5'!BG28</f>
        <v>135.09222803801265</v>
      </c>
      <c r="BH101" s="51">
        <f ca="1">'Trial 5'!BH28</f>
        <v>134.94729925644606</v>
      </c>
      <c r="BI101" s="51">
        <f ca="1">'Trial 5'!BI28</f>
        <v>134.80140068739848</v>
      </c>
      <c r="BJ101" s="51">
        <f ca="1">'Trial 5'!BJ28</f>
        <v>134.65389931793271</v>
      </c>
      <c r="BK101" s="51">
        <f ca="1">'Trial 5'!BK28</f>
        <v>134.50730485445328</v>
      </c>
      <c r="BL101" s="51">
        <f ca="1">'Trial 5'!BL28</f>
        <v>134.36007838640421</v>
      </c>
      <c r="BM101" s="51">
        <f ca="1">'Trial 5'!BM28</f>
        <v>134.213318081908</v>
      </c>
      <c r="BN101" s="52">
        <f ca="1">'Trial 5'!BM28</f>
        <v>134.213318081908</v>
      </c>
      <c r="BO101" s="51">
        <f ca="1">'Trial 5'!BO28</f>
        <v>134.06585357784581</v>
      </c>
      <c r="BP101" s="51">
        <f ca="1">'Trial 5'!BP28</f>
        <v>133.91782303070897</v>
      </c>
      <c r="BQ101" s="51">
        <f ca="1">'Trial 5'!BQ28</f>
        <v>133.77018907638399</v>
      </c>
      <c r="BR101" s="51">
        <f ca="1">'Trial 5'!BR28</f>
        <v>133.62305126538118</v>
      </c>
      <c r="BS101" s="51">
        <f ca="1">'Trial 5'!BS28</f>
        <v>133.47559401567258</v>
      </c>
      <c r="BT101" s="51">
        <f ca="1">'Trial 5'!BT28</f>
        <v>133.32847919620778</v>
      </c>
      <c r="BU101" s="51">
        <f ca="1">'Trial 5'!BU28</f>
        <v>133.18058974492357</v>
      </c>
      <c r="BV101" s="51">
        <f ca="1">'Trial 5'!BV28</f>
        <v>133.03326337943821</v>
      </c>
      <c r="BW101" s="51">
        <f ca="1">'Trial 5'!BW28</f>
        <v>132.88638649965196</v>
      </c>
      <c r="BX101" s="51">
        <f ca="1">'Trial 5'!BX28</f>
        <v>132.73898388657702</v>
      </c>
      <c r="BY101" s="51">
        <f ca="1">'Trial 5'!BY28</f>
        <v>132.59018584117374</v>
      </c>
      <c r="BZ101" s="51">
        <f ca="1">'Trial 5'!BZ28</f>
        <v>132.4397651435203</v>
      </c>
      <c r="CA101" s="52">
        <f ca="1">'Trial 5'!BZ28</f>
        <v>132.4397651435203</v>
      </c>
      <c r="CB101" s="51">
        <f ca="1">'Trial 5'!CB28</f>
        <v>132.28837421060851</v>
      </c>
      <c r="CC101" s="51">
        <f ca="1">'Trial 5'!CC28</f>
        <v>132.13667504827745</v>
      </c>
      <c r="CD101" s="51">
        <f ca="1">'Trial 5'!CD28</f>
        <v>131.98330469056557</v>
      </c>
      <c r="CE101" s="51">
        <f ca="1">'Trial 5'!CE28</f>
        <v>131.82886654569751</v>
      </c>
      <c r="CF101" s="51">
        <f ca="1">'Trial 5'!CF28</f>
        <v>131.67432372721183</v>
      </c>
      <c r="CG101" s="51">
        <f ca="1">'Trial 5'!CG28</f>
        <v>131.51794338553458</v>
      </c>
      <c r="CH101" s="51">
        <f ca="1">'Trial 5'!CH28</f>
        <v>131.36169650802077</v>
      </c>
      <c r="CI101" s="51">
        <f ca="1">'Trial 5'!CI28</f>
        <v>131.20546719961195</v>
      </c>
      <c r="CJ101" s="51">
        <f ca="1">'Trial 5'!CJ28</f>
        <v>131.04889511322577</v>
      </c>
      <c r="CK101" s="51">
        <f ca="1">'Trial 5'!CK28</f>
        <v>130.89322436141572</v>
      </c>
      <c r="CL101" s="51">
        <f ca="1">'Trial 5'!CL28</f>
        <v>130.73662988918753</v>
      </c>
      <c r="CM101" s="51">
        <f ca="1">'Trial 5'!CM28</f>
        <v>130.57938263983834</v>
      </c>
      <c r="CN101" s="52">
        <f ca="1">'Trial 5'!CM28</f>
        <v>130.57938263983834</v>
      </c>
      <c r="CO101" s="51">
        <f ca="1">'Trial 5'!CO28</f>
        <v>130.42229091197305</v>
      </c>
      <c r="CP101" s="51">
        <f ca="1">'Trial 5'!CP28</f>
        <v>130.26460441534385</v>
      </c>
      <c r="CQ101" s="51">
        <f ca="1">'Trial 5'!CQ28</f>
        <v>130.10714894950038</v>
      </c>
      <c r="CR101" s="51">
        <f ca="1">'Trial 5'!CR28</f>
        <v>129.95031198267887</v>
      </c>
      <c r="CS101" s="51">
        <f ca="1">'Trial 5'!CS28</f>
        <v>129.79459310463008</v>
      </c>
      <c r="CT101" s="51">
        <f ca="1">'Trial 5'!CT28</f>
        <v>129.63759611304383</v>
      </c>
      <c r="CU101" s="51">
        <f ca="1">'Trial 5'!CU28</f>
        <v>129.48220686154195</v>
      </c>
      <c r="CV101" s="51">
        <f ca="1">'Trial 5'!CV28</f>
        <v>129.32687860424244</v>
      </c>
      <c r="CW101" s="51">
        <f ca="1">'Trial 5'!CW28</f>
        <v>129.17215510279058</v>
      </c>
      <c r="CX101" s="51">
        <f ca="1">'Trial 5'!CX28</f>
        <v>129.01820603784003</v>
      </c>
      <c r="CY101" s="51">
        <f ca="1">'Trial 5'!CY28</f>
        <v>128.86461382268766</v>
      </c>
      <c r="CZ101" s="51">
        <f ca="1">'Trial 5'!CZ28</f>
        <v>128.70986000713086</v>
      </c>
      <c r="DA101" s="52">
        <f ca="1">'Trial 5'!CZ28</f>
        <v>128.70986000713086</v>
      </c>
      <c r="DB101" s="51">
        <f ca="1">'Trial 5'!DB28</f>
        <v>128.5562982478373</v>
      </c>
      <c r="DC101" s="51">
        <f ca="1">'Trial 5'!DC28</f>
        <v>128.40346908305492</v>
      </c>
      <c r="DD101" s="51">
        <f ca="1">'Trial 5'!DD28</f>
        <v>128.25054058095722</v>
      </c>
      <c r="DE101" s="51">
        <f ca="1">'Trial 5'!DE28</f>
        <v>128.09919706265183</v>
      </c>
      <c r="DF101" s="51">
        <f ca="1">'Trial 5'!DF28</f>
        <v>127.94873834512013</v>
      </c>
      <c r="DG101" s="51">
        <f ca="1">'Trial 5'!DG28</f>
        <v>127.79952579347376</v>
      </c>
      <c r="DH101" s="51">
        <f ca="1">'Trial 5'!DH28</f>
        <v>127.64911391881952</v>
      </c>
      <c r="DI101" s="51">
        <f ca="1">'Trial 5'!DI28</f>
        <v>127.49965447635914</v>
      </c>
      <c r="DJ101" s="51">
        <f ca="1">'Trial 5'!DJ28</f>
        <v>127.34996847595366</v>
      </c>
      <c r="DK101" s="51">
        <f ca="1">'Trial 5'!DK28</f>
        <v>127.20020787511855</v>
      </c>
      <c r="DL101" s="51">
        <f ca="1">'Trial 5'!DL28</f>
        <v>127.05056050158137</v>
      </c>
      <c r="DM101" s="51">
        <f ca="1">'Trial 5'!DM28</f>
        <v>126.9022574565963</v>
      </c>
      <c r="DN101" s="52">
        <f ca="1">'Trial 5'!DM28</f>
        <v>126.9022574565963</v>
      </c>
      <c r="DO101" s="51">
        <f ca="1">'Trial 5'!DO28</f>
        <v>126.7549993534068</v>
      </c>
      <c r="DP101" s="51">
        <f ca="1">'Trial 5'!DP28</f>
        <v>126.60810787171243</v>
      </c>
      <c r="DQ101" s="51">
        <f ca="1">'Trial 5'!DQ28</f>
        <v>126.46237904137611</v>
      </c>
      <c r="DR101" s="51">
        <f ca="1">'Trial 5'!DR28</f>
        <v>126.31631957630997</v>
      </c>
      <c r="DS101" s="51">
        <f ca="1">'Trial 5'!DS28</f>
        <v>126.1706948973125</v>
      </c>
      <c r="DT101" s="51">
        <f ca="1">'Trial 5'!DT28</f>
        <v>126.02453281308364</v>
      </c>
      <c r="DU101" s="51">
        <f ca="1">'Trial 5'!DU28</f>
        <v>125.87743296577021</v>
      </c>
      <c r="DV101" s="51">
        <f ca="1">'Trial 5'!DV28</f>
        <v>125.72952030415811</v>
      </c>
      <c r="DW101" s="51">
        <f ca="1">'Trial 5'!DW28</f>
        <v>125.58326301012767</v>
      </c>
      <c r="DX101" s="51">
        <f ca="1">'Trial 5'!DX28</f>
        <v>125.43743491466618</v>
      </c>
      <c r="DY101" s="51">
        <f ca="1">'Trial 5'!DY28</f>
        <v>125.29143727258379</v>
      </c>
      <c r="DZ101" s="51">
        <f ca="1">'Trial 5'!DZ28</f>
        <v>125.14625420762538</v>
      </c>
      <c r="EA101" s="52">
        <f ca="1">'Trial 5'!DZ28</f>
        <v>125.14625420762538</v>
      </c>
      <c r="EB101" s="51">
        <f ca="1">'Trial 5'!EB28</f>
        <v>125.00223223660375</v>
      </c>
      <c r="EC101" s="51">
        <f ca="1">'Trial 5'!EC28</f>
        <v>124.85778741166953</v>
      </c>
      <c r="ED101" s="51">
        <f ca="1">'Trial 5'!ED28</f>
        <v>124.71436928385539</v>
      </c>
      <c r="EE101" s="51">
        <f ca="1">'Trial 5'!EE28</f>
        <v>124.57147693151623</v>
      </c>
      <c r="EF101" s="51">
        <f ca="1">'Trial 5'!EF28</f>
        <v>124.42932886113474</v>
      </c>
      <c r="EG101" s="51">
        <f ca="1">'Trial 5'!EG28</f>
        <v>124.28766076642272</v>
      </c>
      <c r="EH101" s="51">
        <f ca="1">'Trial 5'!EH28</f>
        <v>124.14629634102275</v>
      </c>
      <c r="EI101" s="51">
        <f ca="1">'Trial 5'!EI28</f>
        <v>124.00494009515376</v>
      </c>
      <c r="EJ101" s="51">
        <f ca="1">'Trial 5'!EJ28</f>
        <v>123.86582039598962</v>
      </c>
      <c r="EK101" s="51">
        <f ca="1">'Trial 5'!EK28</f>
        <v>123.72692186176674</v>
      </c>
      <c r="EL101" s="51">
        <f ca="1">'Trial 5'!EL28</f>
        <v>123.58882712692909</v>
      </c>
      <c r="EM101" s="51">
        <f ca="1">'Trial 5'!EM28</f>
        <v>123.4505239274708</v>
      </c>
      <c r="EN101" s="52">
        <f ca="1">'Trial 5'!EM28</f>
        <v>123.4505239274708</v>
      </c>
    </row>
    <row r="102" spans="1:144" ht="12.75" customHeight="1">
      <c r="A102" s="11" t="str">
        <f>Labels!B101</f>
        <v>Trial 06</v>
      </c>
      <c r="B102" s="51">
        <f>'Trial 6'!B28</f>
        <v>140</v>
      </c>
      <c r="C102" s="51">
        <f>'Trial 6'!C28</f>
        <v>140</v>
      </c>
      <c r="D102" s="51">
        <f ca="1">'Trial 6'!D28</f>
        <v>139.99405205285331</v>
      </c>
      <c r="E102" s="51">
        <f ca="1">'Trial 6'!E28</f>
        <v>139.98373957245744</v>
      </c>
      <c r="F102" s="51">
        <f ca="1">'Trial 6'!F28</f>
        <v>139.96799226401424</v>
      </c>
      <c r="G102" s="51">
        <f ca="1">'Trial 6'!G28</f>
        <v>139.94642323106376</v>
      </c>
      <c r="H102" s="51">
        <f ca="1">'Trial 6'!H28</f>
        <v>139.92018510668029</v>
      </c>
      <c r="I102" s="51">
        <f ca="1">'Trial 6'!I28</f>
        <v>139.88836863150408</v>
      </c>
      <c r="J102" s="51">
        <f ca="1">'Trial 6'!J28</f>
        <v>139.85232127094164</v>
      </c>
      <c r="K102" s="51">
        <f ca="1">'Trial 6'!K28</f>
        <v>139.81135795818432</v>
      </c>
      <c r="L102" s="51">
        <f ca="1">'Trial 6'!L28</f>
        <v>139.76548892198031</v>
      </c>
      <c r="M102" s="51">
        <f ca="1">'Trial 6'!M28</f>
        <v>139.7142650827428</v>
      </c>
      <c r="N102" s="52">
        <f ca="1">'Trial 6'!M28</f>
        <v>139.7142650827428</v>
      </c>
      <c r="O102" s="51">
        <f ca="1">'Trial 6'!O28</f>
        <v>139.65811465867125</v>
      </c>
      <c r="P102" s="51">
        <f ca="1">'Trial 6'!P28</f>
        <v>139.59770486440905</v>
      </c>
      <c r="Q102" s="51">
        <f ca="1">'Trial 6'!Q28</f>
        <v>139.5324038289977</v>
      </c>
      <c r="R102" s="51">
        <f ca="1">'Trial 6'!R28</f>
        <v>139.46346192303434</v>
      </c>
      <c r="S102" s="51">
        <f ca="1">'Trial 6'!S28</f>
        <v>139.39095024958809</v>
      </c>
      <c r="T102" s="51">
        <f ca="1">'Trial 6'!T28</f>
        <v>139.31485729829996</v>
      </c>
      <c r="U102" s="51">
        <f ca="1">'Trial 6'!U28</f>
        <v>139.23403985496665</v>
      </c>
      <c r="V102" s="51">
        <f ca="1">'Trial 6'!V28</f>
        <v>139.14974522655064</v>
      </c>
      <c r="W102" s="51">
        <f ca="1">'Trial 6'!W28</f>
        <v>139.0625512185741</v>
      </c>
      <c r="X102" s="51">
        <f ca="1">'Trial 6'!X28</f>
        <v>138.9732467953055</v>
      </c>
      <c r="Y102" s="51">
        <f ca="1">'Trial 6'!Y28</f>
        <v>138.88135942920889</v>
      </c>
      <c r="Z102" s="51">
        <f ca="1">'Trial 6'!Z28</f>
        <v>138.78724075473673</v>
      </c>
      <c r="AA102" s="52">
        <f ca="1">'Trial 6'!Z28</f>
        <v>138.78724075473673</v>
      </c>
      <c r="AB102" s="51">
        <f ca="1">'Trial 6'!AB28</f>
        <v>138.691504262303</v>
      </c>
      <c r="AC102" s="51">
        <f ca="1">'Trial 6'!AC28</f>
        <v>138.59186745099737</v>
      </c>
      <c r="AD102" s="51">
        <f ca="1">'Trial 6'!AD28</f>
        <v>138.48765887856163</v>
      </c>
      <c r="AE102" s="51">
        <f ca="1">'Trial 6'!AE28</f>
        <v>138.37903086961592</v>
      </c>
      <c r="AF102" s="51">
        <f ca="1">'Trial 6'!AF28</f>
        <v>138.26800358535121</v>
      </c>
      <c r="AG102" s="51">
        <f ca="1">'Trial 6'!AG28</f>
        <v>138.15363266701556</v>
      </c>
      <c r="AH102" s="51">
        <f ca="1">'Trial 6'!AH28</f>
        <v>138.03803097887504</v>
      </c>
      <c r="AI102" s="51">
        <f ca="1">'Trial 6'!AI28</f>
        <v>137.92035212894837</v>
      </c>
      <c r="AJ102" s="51">
        <f ca="1">'Trial 6'!AJ28</f>
        <v>137.79920638144011</v>
      </c>
      <c r="AK102" s="51">
        <f ca="1">'Trial 6'!AK28</f>
        <v>137.6761847682543</v>
      </c>
      <c r="AL102" s="51">
        <f ca="1">'Trial 6'!AL28</f>
        <v>137.55026581517367</v>
      </c>
      <c r="AM102" s="51">
        <f ca="1">'Trial 6'!AM28</f>
        <v>137.42114008791833</v>
      </c>
      <c r="AN102" s="52">
        <f ca="1">'Trial 6'!AM28</f>
        <v>137.42114008791833</v>
      </c>
      <c r="AO102" s="51">
        <f ca="1">'Trial 6'!AO28</f>
        <v>137.28967421866986</v>
      </c>
      <c r="AP102" s="51">
        <f ca="1">'Trial 6'!AP28</f>
        <v>137.15683748928953</v>
      </c>
      <c r="AQ102" s="51">
        <f ca="1">'Trial 6'!AQ28</f>
        <v>137.02201077744351</v>
      </c>
      <c r="AR102" s="51">
        <f ca="1">'Trial 6'!AR28</f>
        <v>136.88551146327003</v>
      </c>
      <c r="AS102" s="51">
        <f ca="1">'Trial 6'!AS28</f>
        <v>136.74780064335852</v>
      </c>
      <c r="AT102" s="51">
        <f ca="1">'Trial 6'!AT28</f>
        <v>136.60892700315623</v>
      </c>
      <c r="AU102" s="51">
        <f ca="1">'Trial 6'!AU28</f>
        <v>136.46900221826846</v>
      </c>
      <c r="AV102" s="51">
        <f ca="1">'Trial 6'!AV28</f>
        <v>136.3282286747916</v>
      </c>
      <c r="AW102" s="51">
        <f ca="1">'Trial 6'!AW28</f>
        <v>136.18442833846601</v>
      </c>
      <c r="AX102" s="51">
        <f ca="1">'Trial 6'!AX28</f>
        <v>136.03978401156968</v>
      </c>
      <c r="AY102" s="51">
        <f ca="1">'Trial 6'!AY28</f>
        <v>135.89296199687965</v>
      </c>
      <c r="AZ102" s="51">
        <f ca="1">'Trial 6'!AZ28</f>
        <v>135.74637304518043</v>
      </c>
      <c r="BA102" s="52">
        <f ca="1">'Trial 6'!AZ28</f>
        <v>135.74637304518043</v>
      </c>
      <c r="BB102" s="51">
        <f ca="1">'Trial 6'!BB28</f>
        <v>135.599745498532</v>
      </c>
      <c r="BC102" s="51">
        <f ca="1">'Trial 6'!BC28</f>
        <v>135.45245913639806</v>
      </c>
      <c r="BD102" s="51">
        <f ca="1">'Trial 6'!BD28</f>
        <v>135.30418555906277</v>
      </c>
      <c r="BE102" s="51">
        <f ca="1">'Trial 6'!BE28</f>
        <v>135.15639996598875</v>
      </c>
      <c r="BF102" s="51">
        <f ca="1">'Trial 6'!BF28</f>
        <v>135.0090979636569</v>
      </c>
      <c r="BG102" s="51">
        <f ca="1">'Trial 6'!BG28</f>
        <v>134.86110581693788</v>
      </c>
      <c r="BH102" s="51">
        <f ca="1">'Trial 6'!BH28</f>
        <v>134.71208617219369</v>
      </c>
      <c r="BI102" s="51">
        <f ca="1">'Trial 6'!BI28</f>
        <v>134.56290382412362</v>
      </c>
      <c r="BJ102" s="51">
        <f ca="1">'Trial 6'!BJ28</f>
        <v>134.41335204729967</v>
      </c>
      <c r="BK102" s="51">
        <f ca="1">'Trial 6'!BK28</f>
        <v>134.26162859041966</v>
      </c>
      <c r="BL102" s="51">
        <f ca="1">'Trial 6'!BL28</f>
        <v>134.10888344070915</v>
      </c>
      <c r="BM102" s="51">
        <f ca="1">'Trial 6'!BM28</f>
        <v>133.95512395683113</v>
      </c>
      <c r="BN102" s="52">
        <f ca="1">'Trial 6'!BM28</f>
        <v>133.95512395683113</v>
      </c>
      <c r="BO102" s="51">
        <f ca="1">'Trial 6'!BO28</f>
        <v>133.8013214131386</v>
      </c>
      <c r="BP102" s="51">
        <f ca="1">'Trial 6'!BP28</f>
        <v>133.64801739226758</v>
      </c>
      <c r="BQ102" s="51">
        <f ca="1">'Trial 6'!BQ28</f>
        <v>133.4945482960043</v>
      </c>
      <c r="BR102" s="51">
        <f ca="1">'Trial 6'!BR28</f>
        <v>133.34097358928017</v>
      </c>
      <c r="BS102" s="51">
        <f ca="1">'Trial 6'!BS28</f>
        <v>133.18699407988427</v>
      </c>
      <c r="BT102" s="51">
        <f ca="1">'Trial 6'!BT28</f>
        <v>133.0335424983563</v>
      </c>
      <c r="BU102" s="51">
        <f ca="1">'Trial 6'!BU28</f>
        <v>132.87932827371034</v>
      </c>
      <c r="BV102" s="51">
        <f ca="1">'Trial 6'!BV28</f>
        <v>132.72475974529954</v>
      </c>
      <c r="BW102" s="51">
        <f ca="1">'Trial 6'!BW28</f>
        <v>132.57131827787541</v>
      </c>
      <c r="BX102" s="51">
        <f ca="1">'Trial 6'!BX28</f>
        <v>132.41844629497439</v>
      </c>
      <c r="BY102" s="51">
        <f ca="1">'Trial 6'!BY28</f>
        <v>132.26535952159827</v>
      </c>
      <c r="BZ102" s="51">
        <f ca="1">'Trial 6'!BZ28</f>
        <v>132.11026245179951</v>
      </c>
      <c r="CA102" s="52">
        <f ca="1">'Trial 6'!BZ28</f>
        <v>132.11026245179951</v>
      </c>
      <c r="CB102" s="51">
        <f ca="1">'Trial 6'!CB28</f>
        <v>131.95370412960574</v>
      </c>
      <c r="CC102" s="51">
        <f ca="1">'Trial 6'!CC28</f>
        <v>131.79859735496404</v>
      </c>
      <c r="CD102" s="51">
        <f ca="1">'Trial 6'!CD28</f>
        <v>131.64442124424747</v>
      </c>
      <c r="CE102" s="51">
        <f ca="1">'Trial 6'!CE28</f>
        <v>131.4901300519094</v>
      </c>
      <c r="CF102" s="51">
        <f ca="1">'Trial 6'!CF28</f>
        <v>131.33451791386659</v>
      </c>
      <c r="CG102" s="51">
        <f ca="1">'Trial 6'!CG28</f>
        <v>131.1795409500277</v>
      </c>
      <c r="CH102" s="51">
        <f ca="1">'Trial 6'!CH28</f>
        <v>131.02477187560291</v>
      </c>
      <c r="CI102" s="51">
        <f ca="1">'Trial 6'!CI28</f>
        <v>130.87146697822865</v>
      </c>
      <c r="CJ102" s="51">
        <f ca="1">'Trial 6'!CJ28</f>
        <v>130.71861140654704</v>
      </c>
      <c r="CK102" s="51">
        <f ca="1">'Trial 6'!CK28</f>
        <v>130.56699482038238</v>
      </c>
      <c r="CL102" s="51">
        <f ca="1">'Trial 6'!CL28</f>
        <v>130.41633522480302</v>
      </c>
      <c r="CM102" s="51">
        <f ca="1">'Trial 6'!CM28</f>
        <v>130.2649780598434</v>
      </c>
      <c r="CN102" s="52">
        <f ca="1">'Trial 6'!CM28</f>
        <v>130.2649780598434</v>
      </c>
      <c r="CO102" s="51">
        <f ca="1">'Trial 6'!CO28</f>
        <v>130.11198077495337</v>
      </c>
      <c r="CP102" s="51">
        <f ca="1">'Trial 6'!CP28</f>
        <v>129.96038884103993</v>
      </c>
      <c r="CQ102" s="51">
        <f ca="1">'Trial 6'!CQ28</f>
        <v>129.80767899351514</v>
      </c>
      <c r="CR102" s="51">
        <f ca="1">'Trial 6'!CR28</f>
        <v>129.65402302854193</v>
      </c>
      <c r="CS102" s="51">
        <f ca="1">'Trial 6'!CS28</f>
        <v>129.4997686720624</v>
      </c>
      <c r="CT102" s="51">
        <f ca="1">'Trial 6'!CT28</f>
        <v>129.34585520896181</v>
      </c>
      <c r="CU102" s="51">
        <f ca="1">'Trial 6'!CU28</f>
        <v>129.19179078753197</v>
      </c>
      <c r="CV102" s="51">
        <f ca="1">'Trial 6'!CV28</f>
        <v>129.03804303690319</v>
      </c>
      <c r="CW102" s="51">
        <f ca="1">'Trial 6'!CW28</f>
        <v>128.88463714770768</v>
      </c>
      <c r="CX102" s="51">
        <f ca="1">'Trial 6'!CX28</f>
        <v>128.73037614181575</v>
      </c>
      <c r="CY102" s="51">
        <f ca="1">'Trial 6'!CY28</f>
        <v>128.57816312902412</v>
      </c>
      <c r="CZ102" s="51">
        <f ca="1">'Trial 6'!CZ28</f>
        <v>128.42656250445057</v>
      </c>
      <c r="DA102" s="52">
        <f ca="1">'Trial 6'!CZ28</f>
        <v>128.42656250445057</v>
      </c>
      <c r="DB102" s="51">
        <f ca="1">'Trial 6'!DB28</f>
        <v>128.27438088500207</v>
      </c>
      <c r="DC102" s="51">
        <f ca="1">'Trial 6'!DC28</f>
        <v>128.12264620418065</v>
      </c>
      <c r="DD102" s="51">
        <f ca="1">'Trial 6'!DD28</f>
        <v>127.97199714496294</v>
      </c>
      <c r="DE102" s="51">
        <f ca="1">'Trial 6'!DE28</f>
        <v>127.82086513495203</v>
      </c>
      <c r="DF102" s="51">
        <f ca="1">'Trial 6'!DF28</f>
        <v>127.66962138855747</v>
      </c>
      <c r="DG102" s="51">
        <f ca="1">'Trial 6'!DG28</f>
        <v>127.51878491933715</v>
      </c>
      <c r="DH102" s="51">
        <f ca="1">'Trial 6'!DH28</f>
        <v>127.36971947688181</v>
      </c>
      <c r="DI102" s="51">
        <f ca="1">'Trial 6'!DI28</f>
        <v>127.2213692489054</v>
      </c>
      <c r="DJ102" s="51">
        <f ca="1">'Trial 6'!DJ28</f>
        <v>127.07201821535953</v>
      </c>
      <c r="DK102" s="51">
        <f ca="1">'Trial 6'!DK28</f>
        <v>126.92337793478899</v>
      </c>
      <c r="DL102" s="51">
        <f ca="1">'Trial 6'!DL28</f>
        <v>126.77522057430215</v>
      </c>
      <c r="DM102" s="51">
        <f ca="1">'Trial 6'!DM28</f>
        <v>126.62900419361503</v>
      </c>
      <c r="DN102" s="52">
        <f ca="1">'Trial 6'!DM28</f>
        <v>126.62900419361503</v>
      </c>
      <c r="DO102" s="51">
        <f ca="1">'Trial 6'!DO28</f>
        <v>126.48223679695109</v>
      </c>
      <c r="DP102" s="51">
        <f ca="1">'Trial 6'!DP28</f>
        <v>126.33542425592917</v>
      </c>
      <c r="DQ102" s="51">
        <f ca="1">'Trial 6'!DQ28</f>
        <v>126.18891708347134</v>
      </c>
      <c r="DR102" s="51">
        <f ca="1">'Trial 6'!DR28</f>
        <v>126.04426996764064</v>
      </c>
      <c r="DS102" s="51">
        <f ca="1">'Trial 6'!DS28</f>
        <v>125.89950999966845</v>
      </c>
      <c r="DT102" s="51">
        <f ca="1">'Trial 6'!DT28</f>
        <v>125.75448206292056</v>
      </c>
      <c r="DU102" s="51">
        <f ca="1">'Trial 6'!DU28</f>
        <v>125.61015038124935</v>
      </c>
      <c r="DV102" s="51">
        <f ca="1">'Trial 6'!DV28</f>
        <v>125.46762411387634</v>
      </c>
      <c r="DW102" s="51">
        <f ca="1">'Trial 6'!DW28</f>
        <v>125.3242666226914</v>
      </c>
      <c r="DX102" s="51">
        <f ca="1">'Trial 6'!DX28</f>
        <v>125.18253818215105</v>
      </c>
      <c r="DY102" s="51">
        <f ca="1">'Trial 6'!DY28</f>
        <v>125.04162957602544</v>
      </c>
      <c r="DZ102" s="51">
        <f ca="1">'Trial 6'!DZ28</f>
        <v>124.90088523766974</v>
      </c>
      <c r="EA102" s="52">
        <f ca="1">'Trial 6'!DZ28</f>
        <v>124.90088523766974</v>
      </c>
      <c r="EB102" s="51">
        <f ca="1">'Trial 6'!EB28</f>
        <v>124.76223614459566</v>
      </c>
      <c r="EC102" s="51">
        <f ca="1">'Trial 6'!EC28</f>
        <v>124.62457000858706</v>
      </c>
      <c r="ED102" s="51">
        <f ca="1">'Trial 6'!ED28</f>
        <v>124.48587637678479</v>
      </c>
      <c r="EE102" s="51">
        <f ca="1">'Trial 6'!EE28</f>
        <v>124.34706433169819</v>
      </c>
      <c r="EF102" s="51">
        <f ca="1">'Trial 6'!EF28</f>
        <v>124.21051415921161</v>
      </c>
      <c r="EG102" s="51">
        <f ca="1">'Trial 6'!EG28</f>
        <v>124.0734885178927</v>
      </c>
      <c r="EH102" s="51">
        <f ca="1">'Trial 6'!EH28</f>
        <v>123.93686522772568</v>
      </c>
      <c r="EI102" s="51">
        <f ca="1">'Trial 6'!EI28</f>
        <v>123.8019434196197</v>
      </c>
      <c r="EJ102" s="51">
        <f ca="1">'Trial 6'!EJ28</f>
        <v>123.66863225907903</v>
      </c>
      <c r="EK102" s="51">
        <f ca="1">'Trial 6'!EK28</f>
        <v>123.5363453461552</v>
      </c>
      <c r="EL102" s="51">
        <f ca="1">'Trial 6'!EL28</f>
        <v>123.4043370718253</v>
      </c>
      <c r="EM102" s="51">
        <f ca="1">'Trial 6'!EM28</f>
        <v>123.27295981232899</v>
      </c>
      <c r="EN102" s="52">
        <f ca="1">'Trial 6'!EM28</f>
        <v>123.27295981232899</v>
      </c>
    </row>
    <row r="103" spans="1:144" ht="12.75" customHeight="1">
      <c r="A103" s="11" t="str">
        <f>Labels!B102</f>
        <v>Trial 07</v>
      </c>
      <c r="B103" s="51">
        <f>'Trial 7'!B28</f>
        <v>140</v>
      </c>
      <c r="C103" s="51">
        <f>'Trial 7'!C28</f>
        <v>140</v>
      </c>
      <c r="D103" s="51">
        <f ca="1">'Trial 7'!D28</f>
        <v>139.99538739414771</v>
      </c>
      <c r="E103" s="51">
        <f ca="1">'Trial 7'!E28</f>
        <v>139.98474749674997</v>
      </c>
      <c r="F103" s="51">
        <f ca="1">'Trial 7'!F28</f>
        <v>139.9676545624863</v>
      </c>
      <c r="G103" s="51">
        <f ca="1">'Trial 7'!G28</f>
        <v>139.94496456086117</v>
      </c>
      <c r="H103" s="51">
        <f ca="1">'Trial 7'!H28</f>
        <v>139.917269534215</v>
      </c>
      <c r="I103" s="51">
        <f ca="1">'Trial 7'!I28</f>
        <v>139.88384409057875</v>
      </c>
      <c r="J103" s="51">
        <f ca="1">'Trial 7'!J28</f>
        <v>139.84720054041861</v>
      </c>
      <c r="K103" s="51">
        <f ca="1">'Trial 7'!K28</f>
        <v>139.80513658635024</v>
      </c>
      <c r="L103" s="51">
        <f ca="1">'Trial 7'!L28</f>
        <v>139.75690523897489</v>
      </c>
      <c r="M103" s="51">
        <f ca="1">'Trial 7'!M28</f>
        <v>139.70533314040711</v>
      </c>
      <c r="N103" s="52">
        <f ca="1">'Trial 7'!M28</f>
        <v>139.70533314040711</v>
      </c>
      <c r="O103" s="51">
        <f ca="1">'Trial 7'!O28</f>
        <v>139.64949850963066</v>
      </c>
      <c r="P103" s="51">
        <f ca="1">'Trial 7'!P28</f>
        <v>139.58929381525684</v>
      </c>
      <c r="Q103" s="51">
        <f ca="1">'Trial 7'!Q28</f>
        <v>139.52628714809583</v>
      </c>
      <c r="R103" s="51">
        <f ca="1">'Trial 7'!R28</f>
        <v>139.46030306272735</v>
      </c>
      <c r="S103" s="51">
        <f ca="1">'Trial 7'!S28</f>
        <v>139.39140801157757</v>
      </c>
      <c r="T103" s="51">
        <f ca="1">'Trial 7'!T28</f>
        <v>139.31963496952267</v>
      </c>
      <c r="U103" s="51">
        <f ca="1">'Trial 7'!U28</f>
        <v>139.24500110514541</v>
      </c>
      <c r="V103" s="51">
        <f ca="1">'Trial 7'!V28</f>
        <v>139.16722946313655</v>
      </c>
      <c r="W103" s="51">
        <f ca="1">'Trial 7'!W28</f>
        <v>139.08658818640095</v>
      </c>
      <c r="X103" s="51">
        <f ca="1">'Trial 7'!X28</f>
        <v>139.00279957629243</v>
      </c>
      <c r="Y103" s="51">
        <f ca="1">'Trial 7'!Y28</f>
        <v>138.91614472817201</v>
      </c>
      <c r="Z103" s="51">
        <f ca="1">'Trial 7'!Z28</f>
        <v>138.8262677184095</v>
      </c>
      <c r="AA103" s="52">
        <f ca="1">'Trial 7'!Z28</f>
        <v>138.8262677184095</v>
      </c>
      <c r="AB103" s="51">
        <f ca="1">'Trial 7'!AB28</f>
        <v>138.73176974276257</v>
      </c>
      <c r="AC103" s="51">
        <f ca="1">'Trial 7'!AC28</f>
        <v>138.63484086400899</v>
      </c>
      <c r="AD103" s="51">
        <f ca="1">'Trial 7'!AD28</f>
        <v>138.5361443633598</v>
      </c>
      <c r="AE103" s="51">
        <f ca="1">'Trial 7'!AE28</f>
        <v>138.43464397533828</v>
      </c>
      <c r="AF103" s="51">
        <f ca="1">'Trial 7'!AF28</f>
        <v>138.33040669075268</v>
      </c>
      <c r="AG103" s="51">
        <f ca="1">'Trial 7'!AG28</f>
        <v>138.22271970630825</v>
      </c>
      <c r="AH103" s="51">
        <f ca="1">'Trial 7'!AH28</f>
        <v>138.11211667796167</v>
      </c>
      <c r="AI103" s="51">
        <f ca="1">'Trial 7'!AI28</f>
        <v>138.00012935755788</v>
      </c>
      <c r="AJ103" s="51">
        <f ca="1">'Trial 7'!AJ28</f>
        <v>137.88514585716024</v>
      </c>
      <c r="AK103" s="51">
        <f ca="1">'Trial 7'!AK28</f>
        <v>137.76851377730418</v>
      </c>
      <c r="AL103" s="51">
        <f ca="1">'Trial 7'!AL28</f>
        <v>137.64866611029245</v>
      </c>
      <c r="AM103" s="51">
        <f ca="1">'Trial 7'!AM28</f>
        <v>137.52745848760361</v>
      </c>
      <c r="AN103" s="52">
        <f ca="1">'Trial 7'!AM28</f>
        <v>137.52745848760361</v>
      </c>
      <c r="AO103" s="51">
        <f ca="1">'Trial 7'!AO28</f>
        <v>137.40429438388347</v>
      </c>
      <c r="AP103" s="51">
        <f ca="1">'Trial 7'!AP28</f>
        <v>137.27951502745148</v>
      </c>
      <c r="AQ103" s="51">
        <f ca="1">'Trial 7'!AQ28</f>
        <v>137.15339394230944</v>
      </c>
      <c r="AR103" s="51">
        <f ca="1">'Trial 7'!AR28</f>
        <v>137.02364015607552</v>
      </c>
      <c r="AS103" s="51">
        <f ca="1">'Trial 7'!AS28</f>
        <v>136.89332042513504</v>
      </c>
      <c r="AT103" s="51">
        <f ca="1">'Trial 7'!AT28</f>
        <v>136.76297067913595</v>
      </c>
      <c r="AU103" s="51">
        <f ca="1">'Trial 7'!AU28</f>
        <v>136.63207511186172</v>
      </c>
      <c r="AV103" s="51">
        <f ca="1">'Trial 7'!AV28</f>
        <v>136.49888252544207</v>
      </c>
      <c r="AW103" s="51">
        <f ca="1">'Trial 7'!AW28</f>
        <v>136.36436751360563</v>
      </c>
      <c r="AX103" s="51">
        <f ca="1">'Trial 7'!AX28</f>
        <v>136.22797975839609</v>
      </c>
      <c r="AY103" s="51">
        <f ca="1">'Trial 7'!AY28</f>
        <v>136.08934676985157</v>
      </c>
      <c r="AZ103" s="51">
        <f ca="1">'Trial 7'!AZ28</f>
        <v>135.94802264233425</v>
      </c>
      <c r="BA103" s="52">
        <f ca="1">'Trial 7'!AZ28</f>
        <v>135.94802264233425</v>
      </c>
      <c r="BB103" s="51">
        <f ca="1">'Trial 7'!BB28</f>
        <v>135.80541815119489</v>
      </c>
      <c r="BC103" s="51">
        <f ca="1">'Trial 7'!BC28</f>
        <v>135.66243062307308</v>
      </c>
      <c r="BD103" s="51">
        <f ca="1">'Trial 7'!BD28</f>
        <v>135.51851325708762</v>
      </c>
      <c r="BE103" s="51">
        <f ca="1">'Trial 7'!BE28</f>
        <v>135.37344698770534</v>
      </c>
      <c r="BF103" s="51">
        <f ca="1">'Trial 7'!BF28</f>
        <v>135.22750914756273</v>
      </c>
      <c r="BG103" s="51">
        <f ca="1">'Trial 7'!BG28</f>
        <v>135.08088550215038</v>
      </c>
      <c r="BH103" s="51">
        <f ca="1">'Trial 7'!BH28</f>
        <v>134.93303035799119</v>
      </c>
      <c r="BI103" s="51">
        <f ca="1">'Trial 7'!BI28</f>
        <v>134.7841897198212</v>
      </c>
      <c r="BJ103" s="51">
        <f ca="1">'Trial 7'!BJ28</f>
        <v>134.63379325838196</v>
      </c>
      <c r="BK103" s="51">
        <f ca="1">'Trial 7'!BK28</f>
        <v>134.48221467414751</v>
      </c>
      <c r="BL103" s="51">
        <f ca="1">'Trial 7'!BL28</f>
        <v>134.32941759839758</v>
      </c>
      <c r="BM103" s="51">
        <f ca="1">'Trial 7'!BM28</f>
        <v>134.17569223902726</v>
      </c>
      <c r="BN103" s="52">
        <f ca="1">'Trial 7'!BM28</f>
        <v>134.17569223902726</v>
      </c>
      <c r="BO103" s="51">
        <f ca="1">'Trial 7'!BO28</f>
        <v>134.02185970303594</v>
      </c>
      <c r="BP103" s="51">
        <f ca="1">'Trial 7'!BP28</f>
        <v>133.86875418946119</v>
      </c>
      <c r="BQ103" s="51">
        <f ca="1">'Trial 7'!BQ28</f>
        <v>133.71475877133295</v>
      </c>
      <c r="BR103" s="51">
        <f ca="1">'Trial 7'!BR28</f>
        <v>133.55988504288254</v>
      </c>
      <c r="BS103" s="51">
        <f ca="1">'Trial 7'!BS28</f>
        <v>133.40458080457583</v>
      </c>
      <c r="BT103" s="51">
        <f ca="1">'Trial 7'!BT28</f>
        <v>133.24755376753075</v>
      </c>
      <c r="BU103" s="51">
        <f ca="1">'Trial 7'!BU28</f>
        <v>133.091555563772</v>
      </c>
      <c r="BV103" s="51">
        <f ca="1">'Trial 7'!BV28</f>
        <v>132.93461044146881</v>
      </c>
      <c r="BW103" s="51">
        <f ca="1">'Trial 7'!BW28</f>
        <v>132.77733812933184</v>
      </c>
      <c r="BX103" s="51">
        <f ca="1">'Trial 7'!BX28</f>
        <v>132.61881901733858</v>
      </c>
      <c r="BY103" s="51">
        <f ca="1">'Trial 7'!BY28</f>
        <v>132.45997876291113</v>
      </c>
      <c r="BZ103" s="51">
        <f ca="1">'Trial 7'!BZ28</f>
        <v>132.30115401085249</v>
      </c>
      <c r="CA103" s="52">
        <f ca="1">'Trial 7'!BZ28</f>
        <v>132.30115401085249</v>
      </c>
      <c r="CB103" s="51">
        <f ca="1">'Trial 7'!CB28</f>
        <v>132.14335356837449</v>
      </c>
      <c r="CC103" s="51">
        <f ca="1">'Trial 7'!CC28</f>
        <v>131.98653428342968</v>
      </c>
      <c r="CD103" s="51">
        <f ca="1">'Trial 7'!CD28</f>
        <v>131.83016335801665</v>
      </c>
      <c r="CE103" s="51">
        <f ca="1">'Trial 7'!CE28</f>
        <v>131.67427475726913</v>
      </c>
      <c r="CF103" s="51">
        <f ca="1">'Trial 7'!CF28</f>
        <v>131.51732181988885</v>
      </c>
      <c r="CG103" s="51">
        <f ca="1">'Trial 7'!CG28</f>
        <v>131.36060467358672</v>
      </c>
      <c r="CH103" s="51">
        <f ca="1">'Trial 7'!CH28</f>
        <v>131.20377943624024</v>
      </c>
      <c r="CI103" s="51">
        <f ca="1">'Trial 7'!CI28</f>
        <v>131.0473864811452</v>
      </c>
      <c r="CJ103" s="51">
        <f ca="1">'Trial 7'!CJ28</f>
        <v>130.89216561204222</v>
      </c>
      <c r="CK103" s="51">
        <f ca="1">'Trial 7'!CK28</f>
        <v>130.73641149007832</v>
      </c>
      <c r="CL103" s="51">
        <f ca="1">'Trial 7'!CL28</f>
        <v>130.58223983756685</v>
      </c>
      <c r="CM103" s="51">
        <f ca="1">'Trial 7'!CM28</f>
        <v>130.42847293158283</v>
      </c>
      <c r="CN103" s="52">
        <f ca="1">'Trial 7'!CM28</f>
        <v>130.42847293158283</v>
      </c>
      <c r="CO103" s="51">
        <f ca="1">'Trial 7'!CO28</f>
        <v>130.27417033979796</v>
      </c>
      <c r="CP103" s="51">
        <f ca="1">'Trial 7'!CP28</f>
        <v>130.11896890125772</v>
      </c>
      <c r="CQ103" s="51">
        <f ca="1">'Trial 7'!CQ28</f>
        <v>129.96317018432021</v>
      </c>
      <c r="CR103" s="51">
        <f ca="1">'Trial 7'!CR28</f>
        <v>129.80859736722027</v>
      </c>
      <c r="CS103" s="51">
        <f ca="1">'Trial 7'!CS28</f>
        <v>129.65346004299562</v>
      </c>
      <c r="CT103" s="51">
        <f ca="1">'Trial 7'!CT28</f>
        <v>129.49882117090908</v>
      </c>
      <c r="CU103" s="51">
        <f ca="1">'Trial 7'!CU28</f>
        <v>129.34296514680435</v>
      </c>
      <c r="CV103" s="51">
        <f ca="1">'Trial 7'!CV28</f>
        <v>129.18769182154617</v>
      </c>
      <c r="CW103" s="51">
        <f ca="1">'Trial 7'!CW28</f>
        <v>129.03294965382929</v>
      </c>
      <c r="CX103" s="51">
        <f ca="1">'Trial 7'!CX28</f>
        <v>128.87898413812025</v>
      </c>
      <c r="CY103" s="51">
        <f ca="1">'Trial 7'!CY28</f>
        <v>128.72588092999817</v>
      </c>
      <c r="CZ103" s="51">
        <f ca="1">'Trial 7'!CZ28</f>
        <v>128.5737332533663</v>
      </c>
      <c r="DA103" s="52">
        <f ca="1">'Trial 7'!CZ28</f>
        <v>128.5737332533663</v>
      </c>
      <c r="DB103" s="51">
        <f ca="1">'Trial 7'!DB28</f>
        <v>128.42300436068447</v>
      </c>
      <c r="DC103" s="51">
        <f ca="1">'Trial 7'!DC28</f>
        <v>128.27358727501442</v>
      </c>
      <c r="DD103" s="51">
        <f ca="1">'Trial 7'!DD28</f>
        <v>128.12484642208702</v>
      </c>
      <c r="DE103" s="51">
        <f ca="1">'Trial 7'!DE28</f>
        <v>127.97780230180867</v>
      </c>
      <c r="DF103" s="51">
        <f ca="1">'Trial 7'!DF28</f>
        <v>127.83107898455015</v>
      </c>
      <c r="DG103" s="51">
        <f ca="1">'Trial 7'!DG28</f>
        <v>127.68470338401821</v>
      </c>
      <c r="DH103" s="51">
        <f ca="1">'Trial 7'!DH28</f>
        <v>127.53878567588013</v>
      </c>
      <c r="DI103" s="51">
        <f ca="1">'Trial 7'!DI28</f>
        <v>127.39372578262866</v>
      </c>
      <c r="DJ103" s="51">
        <f ca="1">'Trial 7'!DJ28</f>
        <v>127.2488911412263</v>
      </c>
      <c r="DK103" s="51">
        <f ca="1">'Trial 7'!DK28</f>
        <v>127.10568110559004</v>
      </c>
      <c r="DL103" s="51">
        <f ca="1">'Trial 7'!DL28</f>
        <v>126.96219574669182</v>
      </c>
      <c r="DM103" s="51">
        <f ca="1">'Trial 7'!DM28</f>
        <v>126.81848103813228</v>
      </c>
      <c r="DN103" s="52">
        <f ca="1">'Trial 7'!DM28</f>
        <v>126.81848103813228</v>
      </c>
      <c r="DO103" s="51">
        <f ca="1">'Trial 7'!DO28</f>
        <v>126.67616617952643</v>
      </c>
      <c r="DP103" s="51">
        <f ca="1">'Trial 7'!DP28</f>
        <v>126.53388170382614</v>
      </c>
      <c r="DQ103" s="51">
        <f ca="1">'Trial 7'!DQ28</f>
        <v>126.39199524094725</v>
      </c>
      <c r="DR103" s="51">
        <f ca="1">'Trial 7'!DR28</f>
        <v>126.24999474165899</v>
      </c>
      <c r="DS103" s="51">
        <f ca="1">'Trial 7'!DS28</f>
        <v>126.10733046431741</v>
      </c>
      <c r="DT103" s="51">
        <f ca="1">'Trial 7'!DT28</f>
        <v>125.96460027646762</v>
      </c>
      <c r="DU103" s="51">
        <f ca="1">'Trial 7'!DU28</f>
        <v>125.82259411630238</v>
      </c>
      <c r="DV103" s="51">
        <f ca="1">'Trial 7'!DV28</f>
        <v>125.68174338684575</v>
      </c>
      <c r="DW103" s="51">
        <f ca="1">'Trial 7'!DW28</f>
        <v>125.54033034815767</v>
      </c>
      <c r="DX103" s="51">
        <f ca="1">'Trial 7'!DX28</f>
        <v>125.39913651625507</v>
      </c>
      <c r="DY103" s="51">
        <f ca="1">'Trial 7'!DY28</f>
        <v>125.26020413836984</v>
      </c>
      <c r="DZ103" s="51">
        <f ca="1">'Trial 7'!DZ28</f>
        <v>125.12084817910231</v>
      </c>
      <c r="EA103" s="52">
        <f ca="1">'Trial 7'!DZ28</f>
        <v>125.12084817910231</v>
      </c>
      <c r="EB103" s="51">
        <f ca="1">'Trial 7'!EB28</f>
        <v>124.98148789075896</v>
      </c>
      <c r="EC103" s="51">
        <f ca="1">'Trial 7'!EC28</f>
        <v>124.84302265375315</v>
      </c>
      <c r="ED103" s="51">
        <f ca="1">'Trial 7'!ED28</f>
        <v>124.70542241166309</v>
      </c>
      <c r="EE103" s="51">
        <f ca="1">'Trial 7'!EE28</f>
        <v>124.56809345471763</v>
      </c>
      <c r="EF103" s="51">
        <f ca="1">'Trial 7'!EF28</f>
        <v>124.43083954785133</v>
      </c>
      <c r="EG103" s="51">
        <f ca="1">'Trial 7'!EG28</f>
        <v>124.29345037444234</v>
      </c>
      <c r="EH103" s="51">
        <f ca="1">'Trial 7'!EH28</f>
        <v>124.15622142879521</v>
      </c>
      <c r="EI103" s="51">
        <f ca="1">'Trial 7'!EI28</f>
        <v>124.0183659442135</v>
      </c>
      <c r="EJ103" s="51">
        <f ca="1">'Trial 7'!EJ28</f>
        <v>123.87972296070048</v>
      </c>
      <c r="EK103" s="51">
        <f ca="1">'Trial 7'!EK28</f>
        <v>123.74200562265305</v>
      </c>
      <c r="EL103" s="51">
        <f ca="1">'Trial 7'!EL28</f>
        <v>123.6054909760433</v>
      </c>
      <c r="EM103" s="51">
        <f ca="1">'Trial 7'!EM28</f>
        <v>123.47114435041772</v>
      </c>
      <c r="EN103" s="52">
        <f ca="1">'Trial 7'!EM28</f>
        <v>123.47114435041772</v>
      </c>
    </row>
    <row r="104" spans="1:144" ht="12.75" customHeight="1">
      <c r="A104" s="11" t="str">
        <f>Labels!B103</f>
        <v>Trial 08</v>
      </c>
      <c r="B104" s="51">
        <f>'Trial 8'!B28</f>
        <v>140</v>
      </c>
      <c r="C104" s="51">
        <f>'Trial 8'!C28</f>
        <v>140</v>
      </c>
      <c r="D104" s="51">
        <f ca="1">'Trial 8'!D28</f>
        <v>139.99423132834104</v>
      </c>
      <c r="E104" s="51">
        <f ca="1">'Trial 8'!E28</f>
        <v>139.98264255440515</v>
      </c>
      <c r="F104" s="51">
        <f ca="1">'Trial 8'!F28</f>
        <v>139.96449163223213</v>
      </c>
      <c r="G104" s="51">
        <f ca="1">'Trial 8'!G28</f>
        <v>139.94047761429374</v>
      </c>
      <c r="H104" s="51">
        <f ca="1">'Trial 8'!H28</f>
        <v>139.91129077591282</v>
      </c>
      <c r="I104" s="51">
        <f ca="1">'Trial 8'!I28</f>
        <v>139.87668185465492</v>
      </c>
      <c r="J104" s="51">
        <f ca="1">'Trial 8'!J28</f>
        <v>139.83681758199927</v>
      </c>
      <c r="K104" s="51">
        <f ca="1">'Trial 8'!K28</f>
        <v>139.79270516556252</v>
      </c>
      <c r="L104" s="51">
        <f ca="1">'Trial 8'!L28</f>
        <v>139.74344076460076</v>
      </c>
      <c r="M104" s="51">
        <f ca="1">'Trial 8'!M28</f>
        <v>139.68800423985428</v>
      </c>
      <c r="N104" s="52">
        <f ca="1">'Trial 8'!M28</f>
        <v>139.68800423985428</v>
      </c>
      <c r="O104" s="51">
        <f ca="1">'Trial 8'!O28</f>
        <v>139.62889311678433</v>
      </c>
      <c r="P104" s="51">
        <f ca="1">'Trial 8'!P28</f>
        <v>139.56560441449744</v>
      </c>
      <c r="Q104" s="51">
        <f ca="1">'Trial 8'!Q28</f>
        <v>139.49907792296847</v>
      </c>
      <c r="R104" s="51">
        <f ca="1">'Trial 8'!R28</f>
        <v>139.42836515978658</v>
      </c>
      <c r="S104" s="51">
        <f ca="1">'Trial 8'!S28</f>
        <v>139.35234216003985</v>
      </c>
      <c r="T104" s="51">
        <f ca="1">'Trial 8'!T28</f>
        <v>139.27255916280481</v>
      </c>
      <c r="U104" s="51">
        <f ca="1">'Trial 8'!U28</f>
        <v>139.18846579104826</v>
      </c>
      <c r="V104" s="51">
        <f ca="1">'Trial 8'!V28</f>
        <v>139.10026260788786</v>
      </c>
      <c r="W104" s="51">
        <f ca="1">'Trial 8'!W28</f>
        <v>139.00865028742825</v>
      </c>
      <c r="X104" s="51">
        <f ca="1">'Trial 8'!X28</f>
        <v>138.91295748537399</v>
      </c>
      <c r="Y104" s="51">
        <f ca="1">'Trial 8'!Y28</f>
        <v>138.81564943226741</v>
      </c>
      <c r="Z104" s="51">
        <f ca="1">'Trial 8'!Z28</f>
        <v>138.71632654062356</v>
      </c>
      <c r="AA104" s="52">
        <f ca="1">'Trial 8'!Z28</f>
        <v>138.71632654062356</v>
      </c>
      <c r="AB104" s="51">
        <f ca="1">'Trial 8'!AB28</f>
        <v>138.6150587529236</v>
      </c>
      <c r="AC104" s="51">
        <f ca="1">'Trial 8'!AC28</f>
        <v>138.51093605267894</v>
      </c>
      <c r="AD104" s="51">
        <f ca="1">'Trial 8'!AD28</f>
        <v>138.40529849715958</v>
      </c>
      <c r="AE104" s="51">
        <f ca="1">'Trial 8'!AE28</f>
        <v>138.29658331390479</v>
      </c>
      <c r="AF104" s="51">
        <f ca="1">'Trial 8'!AF28</f>
        <v>138.18432496173943</v>
      </c>
      <c r="AG104" s="51">
        <f ca="1">'Trial 8'!AG28</f>
        <v>138.06998050984251</v>
      </c>
      <c r="AH104" s="51">
        <f ca="1">'Trial 8'!AH28</f>
        <v>137.9521739917524</v>
      </c>
      <c r="AI104" s="51">
        <f ca="1">'Trial 8'!AI28</f>
        <v>137.83085138513948</v>
      </c>
      <c r="AJ104" s="51">
        <f ca="1">'Trial 8'!AJ28</f>
        <v>137.70633394745417</v>
      </c>
      <c r="AK104" s="51">
        <f ca="1">'Trial 8'!AK28</f>
        <v>137.58003352851199</v>
      </c>
      <c r="AL104" s="51">
        <f ca="1">'Trial 8'!AL28</f>
        <v>137.45091780683109</v>
      </c>
      <c r="AM104" s="51">
        <f ca="1">'Trial 8'!AM28</f>
        <v>137.31952942226559</v>
      </c>
      <c r="AN104" s="52">
        <f ca="1">'Trial 8'!AM28</f>
        <v>137.31952942226559</v>
      </c>
      <c r="AO104" s="51">
        <f ca="1">'Trial 8'!AO28</f>
        <v>137.18660869592611</v>
      </c>
      <c r="AP104" s="51">
        <f ca="1">'Trial 8'!AP28</f>
        <v>137.05131221600993</v>
      </c>
      <c r="AQ104" s="51">
        <f ca="1">'Trial 8'!AQ28</f>
        <v>136.91457920582445</v>
      </c>
      <c r="AR104" s="51">
        <f ca="1">'Trial 8'!AR28</f>
        <v>136.77752855245242</v>
      </c>
      <c r="AS104" s="51">
        <f ca="1">'Trial 8'!AS28</f>
        <v>136.63878911925843</v>
      </c>
      <c r="AT104" s="51">
        <f ca="1">'Trial 8'!AT28</f>
        <v>136.49921197913636</v>
      </c>
      <c r="AU104" s="51">
        <f ca="1">'Trial 8'!AU28</f>
        <v>136.3569845525524</v>
      </c>
      <c r="AV104" s="51">
        <f ca="1">'Trial 8'!AV28</f>
        <v>136.21247197861197</v>
      </c>
      <c r="AW104" s="51">
        <f ca="1">'Trial 8'!AW28</f>
        <v>136.06652126700408</v>
      </c>
      <c r="AX104" s="51">
        <f ca="1">'Trial 8'!AX28</f>
        <v>135.9196857229829</v>
      </c>
      <c r="AY104" s="51">
        <f ca="1">'Trial 8'!AY28</f>
        <v>135.77137184814538</v>
      </c>
      <c r="AZ104" s="51">
        <f ca="1">'Trial 8'!AZ28</f>
        <v>135.62257274746668</v>
      </c>
      <c r="BA104" s="52">
        <f ca="1">'Trial 8'!AZ28</f>
        <v>135.62257274746668</v>
      </c>
      <c r="BB104" s="51">
        <f ca="1">'Trial 8'!BB28</f>
        <v>135.47192442286595</v>
      </c>
      <c r="BC104" s="51">
        <f ca="1">'Trial 8'!BC28</f>
        <v>135.32073468565764</v>
      </c>
      <c r="BD104" s="51">
        <f ca="1">'Trial 8'!BD28</f>
        <v>135.16947648355128</v>
      </c>
      <c r="BE104" s="51">
        <f ca="1">'Trial 8'!BE28</f>
        <v>135.01671353680649</v>
      </c>
      <c r="BF104" s="51">
        <f ca="1">'Trial 8'!BF28</f>
        <v>134.86277074206586</v>
      </c>
      <c r="BG104" s="51">
        <f ca="1">'Trial 8'!BG28</f>
        <v>134.70802725116835</v>
      </c>
      <c r="BH104" s="51">
        <f ca="1">'Trial 8'!BH28</f>
        <v>134.55221015986663</v>
      </c>
      <c r="BI104" s="51">
        <f ca="1">'Trial 8'!BI28</f>
        <v>134.39555796039284</v>
      </c>
      <c r="BJ104" s="51">
        <f ca="1">'Trial 8'!BJ28</f>
        <v>134.23815654800285</v>
      </c>
      <c r="BK104" s="51">
        <f ca="1">'Trial 8'!BK28</f>
        <v>134.08160253388337</v>
      </c>
      <c r="BL104" s="51">
        <f ca="1">'Trial 8'!BL28</f>
        <v>133.92379513971647</v>
      </c>
      <c r="BM104" s="51">
        <f ca="1">'Trial 8'!BM28</f>
        <v>133.76463513963785</v>
      </c>
      <c r="BN104" s="52">
        <f ca="1">'Trial 8'!BM28</f>
        <v>133.76463513963785</v>
      </c>
      <c r="BO104" s="51">
        <f ca="1">'Trial 8'!BO28</f>
        <v>133.60399001510231</v>
      </c>
      <c r="BP104" s="51">
        <f ca="1">'Trial 8'!BP28</f>
        <v>133.44265484552488</v>
      </c>
      <c r="BQ104" s="51">
        <f ca="1">'Trial 8'!BQ28</f>
        <v>133.28183407458843</v>
      </c>
      <c r="BR104" s="51">
        <f ca="1">'Trial 8'!BR28</f>
        <v>133.12092707372901</v>
      </c>
      <c r="BS104" s="51">
        <f ca="1">'Trial 8'!BS28</f>
        <v>132.9614225686457</v>
      </c>
      <c r="BT104" s="51">
        <f ca="1">'Trial 8'!BT28</f>
        <v>132.80020724847279</v>
      </c>
      <c r="BU104" s="51">
        <f ca="1">'Trial 8'!BU28</f>
        <v>132.63986449037728</v>
      </c>
      <c r="BV104" s="51">
        <f ca="1">'Trial 8'!BV28</f>
        <v>132.4802351846088</v>
      </c>
      <c r="BW104" s="51">
        <f ca="1">'Trial 8'!BW28</f>
        <v>132.32107984060659</v>
      </c>
      <c r="BX104" s="51">
        <f ca="1">'Trial 8'!BX28</f>
        <v>132.16140663374489</v>
      </c>
      <c r="BY104" s="51">
        <f ca="1">'Trial 8'!BY28</f>
        <v>132.00026095045149</v>
      </c>
      <c r="BZ104" s="51">
        <f ca="1">'Trial 8'!BZ28</f>
        <v>131.83877413310711</v>
      </c>
      <c r="CA104" s="52">
        <f ca="1">'Trial 8'!BZ28</f>
        <v>131.83877413310711</v>
      </c>
      <c r="CB104" s="51">
        <f ca="1">'Trial 8'!CB28</f>
        <v>131.67707074781617</v>
      </c>
      <c r="CC104" s="51">
        <f ca="1">'Trial 8'!CC28</f>
        <v>131.51526546127636</v>
      </c>
      <c r="CD104" s="51">
        <f ca="1">'Trial 8'!CD28</f>
        <v>131.35377078776193</v>
      </c>
      <c r="CE104" s="51">
        <f ca="1">'Trial 8'!CE28</f>
        <v>131.19176115073202</v>
      </c>
      <c r="CF104" s="51">
        <f ca="1">'Trial 8'!CF28</f>
        <v>131.02971809146541</v>
      </c>
      <c r="CG104" s="51">
        <f ca="1">'Trial 8'!CG28</f>
        <v>130.86890956836908</v>
      </c>
      <c r="CH104" s="51">
        <f ca="1">'Trial 8'!CH28</f>
        <v>130.7084364209052</v>
      </c>
      <c r="CI104" s="51">
        <f ca="1">'Trial 8'!CI28</f>
        <v>130.54703093468072</v>
      </c>
      <c r="CJ104" s="51">
        <f ca="1">'Trial 8'!CJ28</f>
        <v>130.38677189273716</v>
      </c>
      <c r="CK104" s="51">
        <f ca="1">'Trial 8'!CK28</f>
        <v>130.22735654453803</v>
      </c>
      <c r="CL104" s="51">
        <f ca="1">'Trial 8'!CL28</f>
        <v>130.06860843459583</v>
      </c>
      <c r="CM104" s="51">
        <f ca="1">'Trial 8'!CM28</f>
        <v>129.90918885522009</v>
      </c>
      <c r="CN104" s="52">
        <f ca="1">'Trial 8'!CM28</f>
        <v>129.90918885522009</v>
      </c>
      <c r="CO104" s="51">
        <f ca="1">'Trial 8'!CO28</f>
        <v>129.74841516258923</v>
      </c>
      <c r="CP104" s="51">
        <f ca="1">'Trial 8'!CP28</f>
        <v>129.58966798074093</v>
      </c>
      <c r="CQ104" s="51">
        <f ca="1">'Trial 8'!CQ28</f>
        <v>129.43087562838565</v>
      </c>
      <c r="CR104" s="51">
        <f ca="1">'Trial 8'!CR28</f>
        <v>129.2726892877329</v>
      </c>
      <c r="CS104" s="51">
        <f ca="1">'Trial 8'!CS28</f>
        <v>129.1153717266543</v>
      </c>
      <c r="CT104" s="51">
        <f ca="1">'Trial 8'!CT28</f>
        <v>128.95790710145496</v>
      </c>
      <c r="CU104" s="51">
        <f ca="1">'Trial 8'!CU28</f>
        <v>128.80036376222282</v>
      </c>
      <c r="CV104" s="51">
        <f ca="1">'Trial 8'!CV28</f>
        <v>128.64297051350519</v>
      </c>
      <c r="CW104" s="51">
        <f ca="1">'Trial 8'!CW28</f>
        <v>128.48678321304621</v>
      </c>
      <c r="CX104" s="51">
        <f ca="1">'Trial 8'!CX28</f>
        <v>128.32996312262316</v>
      </c>
      <c r="CY104" s="51">
        <f ca="1">'Trial 8'!CY28</f>
        <v>128.1727776069651</v>
      </c>
      <c r="CZ104" s="51">
        <f ca="1">'Trial 8'!CZ28</f>
        <v>128.01620623646363</v>
      </c>
      <c r="DA104" s="52">
        <f ca="1">'Trial 8'!CZ28</f>
        <v>128.01620623646363</v>
      </c>
      <c r="DB104" s="51">
        <f ca="1">'Trial 8'!DB28</f>
        <v>127.86179749401934</v>
      </c>
      <c r="DC104" s="51">
        <f ca="1">'Trial 8'!DC28</f>
        <v>127.70916162262607</v>
      </c>
      <c r="DD104" s="51">
        <f ca="1">'Trial 8'!DD28</f>
        <v>127.5570909953977</v>
      </c>
      <c r="DE104" s="51">
        <f ca="1">'Trial 8'!DE28</f>
        <v>127.40544360888777</v>
      </c>
      <c r="DF104" s="51">
        <f ca="1">'Trial 8'!DF28</f>
        <v>127.25572303975247</v>
      </c>
      <c r="DG104" s="51">
        <f ca="1">'Trial 8'!DG28</f>
        <v>127.10519244592226</v>
      </c>
      <c r="DH104" s="51">
        <f ca="1">'Trial 8'!DH28</f>
        <v>126.95508186010665</v>
      </c>
      <c r="DI104" s="51">
        <f ca="1">'Trial 8'!DI28</f>
        <v>126.80477062728544</v>
      </c>
      <c r="DJ104" s="51">
        <f ca="1">'Trial 8'!DJ28</f>
        <v>126.65626737648944</v>
      </c>
      <c r="DK104" s="51">
        <f ca="1">'Trial 8'!DK28</f>
        <v>126.50967633163857</v>
      </c>
      <c r="DL104" s="51">
        <f ca="1">'Trial 8'!DL28</f>
        <v>126.36378153773079</v>
      </c>
      <c r="DM104" s="51">
        <f ca="1">'Trial 8'!DM28</f>
        <v>126.2188178366365</v>
      </c>
      <c r="DN104" s="52">
        <f ca="1">'Trial 8'!DM28</f>
        <v>126.2188178366365</v>
      </c>
      <c r="DO104" s="51">
        <f ca="1">'Trial 8'!DO28</f>
        <v>126.07459125436192</v>
      </c>
      <c r="DP104" s="51">
        <f ca="1">'Trial 8'!DP28</f>
        <v>125.93075159753579</v>
      </c>
      <c r="DQ104" s="51">
        <f ca="1">'Trial 8'!DQ28</f>
        <v>125.78727636954346</v>
      </c>
      <c r="DR104" s="51">
        <f ca="1">'Trial 8'!DR28</f>
        <v>125.64567747396205</v>
      </c>
      <c r="DS104" s="51">
        <f ca="1">'Trial 8'!DS28</f>
        <v>125.50450391890088</v>
      </c>
      <c r="DT104" s="51">
        <f ca="1">'Trial 8'!DT28</f>
        <v>125.36388144369283</v>
      </c>
      <c r="DU104" s="51">
        <f ca="1">'Trial 8'!DU28</f>
        <v>125.22550565955051</v>
      </c>
      <c r="DV104" s="51">
        <f ca="1">'Trial 8'!DV28</f>
        <v>125.08854468504022</v>
      </c>
      <c r="DW104" s="51">
        <f ca="1">'Trial 8'!DW28</f>
        <v>124.95259444553686</v>
      </c>
      <c r="DX104" s="51">
        <f ca="1">'Trial 8'!DX28</f>
        <v>124.81877316011193</v>
      </c>
      <c r="DY104" s="51">
        <f ca="1">'Trial 8'!DY28</f>
        <v>124.68530184497379</v>
      </c>
      <c r="DZ104" s="51">
        <f ca="1">'Trial 8'!DZ28</f>
        <v>124.55139918763071</v>
      </c>
      <c r="EA104" s="52">
        <f ca="1">'Trial 8'!DZ28</f>
        <v>124.55139918763071</v>
      </c>
      <c r="EB104" s="51">
        <f ca="1">'Trial 8'!EB28</f>
        <v>124.41840652723364</v>
      </c>
      <c r="EC104" s="51">
        <f ca="1">'Trial 8'!EC28</f>
        <v>124.28490172365278</v>
      </c>
      <c r="ED104" s="51">
        <f ca="1">'Trial 8'!ED28</f>
        <v>124.15163910802549</v>
      </c>
      <c r="EE104" s="51">
        <f ca="1">'Trial 8'!EE28</f>
        <v>124.01827703993546</v>
      </c>
      <c r="EF104" s="51">
        <f ca="1">'Trial 8'!EF28</f>
        <v>123.88447595434849</v>
      </c>
      <c r="EG104" s="51">
        <f ca="1">'Trial 8'!EG28</f>
        <v>123.75143462596438</v>
      </c>
      <c r="EH104" s="51">
        <f ca="1">'Trial 8'!EH28</f>
        <v>123.62008151532437</v>
      </c>
      <c r="EI104" s="51">
        <f ca="1">'Trial 8'!EI28</f>
        <v>123.48841914857573</v>
      </c>
      <c r="EJ104" s="51">
        <f ca="1">'Trial 8'!EJ28</f>
        <v>123.35705734842936</v>
      </c>
      <c r="EK104" s="51">
        <f ca="1">'Trial 8'!EK28</f>
        <v>123.22648404605582</v>
      </c>
      <c r="EL104" s="51">
        <f ca="1">'Trial 8'!EL28</f>
        <v>123.09649259886729</v>
      </c>
      <c r="EM104" s="51">
        <f ca="1">'Trial 8'!EM28</f>
        <v>122.9667473249004</v>
      </c>
      <c r="EN104" s="52">
        <f ca="1">'Trial 8'!EM28</f>
        <v>122.9667473249004</v>
      </c>
    </row>
    <row r="105" spans="1:144" ht="12.75" customHeight="1">
      <c r="A105" s="5" t="str">
        <f>Labels!C95</f>
        <v>Total</v>
      </c>
      <c r="B105" s="53">
        <f>SUM('Trial 1'!B28,'Trial 2'!B28,'Trial 3'!B28,'Trial 4'!B28,'Trial 5'!B28,'Trial 6'!B28,'Trial 7'!B28,'Trial 8'!B28)</f>
        <v>1120</v>
      </c>
      <c r="C105" s="53">
        <f>SUM('Trial 1'!C28,'Trial 2'!C28,'Trial 3'!C28,'Trial 4'!C28,'Trial 5'!C28,'Trial 6'!C28,'Trial 7'!C28,'Trial 8'!C28)</f>
        <v>1120</v>
      </c>
      <c r="D105" s="53">
        <f ca="1">SUM('Trial 1'!D28,'Trial 2'!D28,'Trial 3'!D28,'Trial 4'!D28,'Trial 5'!D28,'Trial 6'!D28,'Trial 7'!D28,'Trial 8'!D28)</f>
        <v>1119.9516000142937</v>
      </c>
      <c r="E105" s="53">
        <f ca="1">SUM('Trial 1'!E28,'Trial 2'!E28,'Trial 3'!E28,'Trial 4'!E28,'Trial 5'!E28,'Trial 6'!E28,'Trial 7'!E28,'Trial 8'!E28)</f>
        <v>1119.8555007687492</v>
      </c>
      <c r="F105" s="53">
        <f ca="1">SUM('Trial 1'!F28,'Trial 2'!F28,'Trial 3'!F28,'Trial 4'!F28,'Trial 5'!F28,'Trial 6'!F28,'Trial 7'!F28,'Trial 8'!F28)</f>
        <v>1119.7165805314594</v>
      </c>
      <c r="G105" s="53">
        <f ca="1">SUM('Trial 1'!G28,'Trial 2'!G28,'Trial 3'!G28,'Trial 4'!G28,'Trial 5'!G28,'Trial 6'!G28,'Trial 7'!G28,'Trial 8'!G28)</f>
        <v>1119.5337833662456</v>
      </c>
      <c r="H105" s="53">
        <f ca="1">SUM('Trial 1'!H28,'Trial 2'!H28,'Trial 3'!H28,'Trial 4'!H28,'Trial 5'!H28,'Trial 6'!H28,'Trial 7'!H28,'Trial 8'!H28)</f>
        <v>1119.3100756611732</v>
      </c>
      <c r="I105" s="53">
        <f ca="1">SUM('Trial 1'!I28,'Trial 2'!I28,'Trial 3'!I28,'Trial 4'!I28,'Trial 5'!I28,'Trial 6'!I28,'Trial 7'!I28,'Trial 8'!I28)</f>
        <v>1119.043265804595</v>
      </c>
      <c r="J105" s="53">
        <f ca="1">SUM('Trial 1'!J28,'Trial 2'!J28,'Trial 3'!J28,'Trial 4'!J28,'Trial 5'!J28,'Trial 6'!J28,'Trial 7'!J28,'Trial 8'!J28)</f>
        <v>1118.7401549726553</v>
      </c>
      <c r="K105" s="53">
        <f ca="1">SUM('Trial 1'!K28,'Trial 2'!K28,'Trial 3'!K28,'Trial 4'!K28,'Trial 5'!K28,'Trial 6'!K28,'Trial 7'!K28,'Trial 8'!K28)</f>
        <v>1118.3998334004239</v>
      </c>
      <c r="L105" s="53">
        <f ca="1">SUM('Trial 1'!L28,'Trial 2'!L28,'Trial 3'!L28,'Trial 4'!L28,'Trial 5'!L28,'Trial 6'!L28,'Trial 7'!L28,'Trial 8'!L28)</f>
        <v>1118.0199478574471</v>
      </c>
      <c r="M105" s="53">
        <f ca="1">SUM('Trial 1'!M28,'Trial 2'!M28,'Trial 3'!M28,'Trial 4'!M28,'Trial 5'!M28,'Trial 6'!M28,'Trial 7'!M28,'Trial 8'!M28)</f>
        <v>1117.6035002947513</v>
      </c>
      <c r="N105" s="54">
        <f ca="1">M105</f>
        <v>1117.6035002947513</v>
      </c>
      <c r="O105" s="53">
        <f ca="1">SUM('Trial 1'!O28,'Trial 2'!O28,'Trial 3'!O28,'Trial 4'!O28,'Trial 5'!O28,'Trial 6'!O28,'Trial 7'!O28,'Trial 8'!O28)</f>
        <v>1117.1535539441131</v>
      </c>
      <c r="P105" s="53">
        <f ca="1">SUM('Trial 1'!P28,'Trial 2'!P28,'Trial 3'!P28,'Trial 4'!P28,'Trial 5'!P28,'Trial 6'!P28,'Trial 7'!P28,'Trial 8'!P28)</f>
        <v>1116.6715120168553</v>
      </c>
      <c r="Q105" s="53">
        <f ca="1">SUM('Trial 1'!Q28,'Trial 2'!Q28,'Trial 3'!Q28,'Trial 4'!Q28,'Trial 5'!Q28,'Trial 6'!Q28,'Trial 7'!Q28,'Trial 8'!Q28)</f>
        <v>1116.1585659547027</v>
      </c>
      <c r="R105" s="53">
        <f ca="1">SUM('Trial 1'!R28,'Trial 2'!R28,'Trial 3'!R28,'Trial 4'!R28,'Trial 5'!R28,'Trial 6'!R28,'Trial 7'!R28,'Trial 8'!R28)</f>
        <v>1115.61068225484</v>
      </c>
      <c r="S105" s="53">
        <f ca="1">SUM('Trial 1'!S28,'Trial 2'!S28,'Trial 3'!S28,'Trial 4'!S28,'Trial 5'!S28,'Trial 6'!S28,'Trial 7'!S28,'Trial 8'!S28)</f>
        <v>1115.0361987286833</v>
      </c>
      <c r="T105" s="53">
        <f ca="1">SUM('Trial 1'!T28,'Trial 2'!T28,'Trial 3'!T28,'Trial 4'!T28,'Trial 5'!T28,'Trial 6'!T28,'Trial 7'!T28,'Trial 8'!T28)</f>
        <v>1114.4356498815102</v>
      </c>
      <c r="U105" s="53">
        <f ca="1">SUM('Trial 1'!U28,'Trial 2'!U28,'Trial 3'!U28,'Trial 4'!U28,'Trial 5'!U28,'Trial 6'!U28,'Trial 7'!U28,'Trial 8'!U28)</f>
        <v>1113.8041079940331</v>
      </c>
      <c r="V105" s="53">
        <f ca="1">SUM('Trial 1'!V28,'Trial 2'!V28,'Trial 3'!V28,'Trial 4'!V28,'Trial 5'!V28,'Trial 6'!V28,'Trial 7'!V28,'Trial 8'!V28)</f>
        <v>1113.1466448576655</v>
      </c>
      <c r="W105" s="53">
        <f ca="1">SUM('Trial 1'!W28,'Trial 2'!W28,'Trial 3'!W28,'Trial 4'!W28,'Trial 5'!W28,'Trial 6'!W28,'Trial 7'!W28,'Trial 8'!W28)</f>
        <v>1112.462111297069</v>
      </c>
      <c r="X105" s="53">
        <f ca="1">SUM('Trial 1'!X28,'Trial 2'!X28,'Trial 3'!X28,'Trial 4'!X28,'Trial 5'!X28,'Trial 6'!X28,'Trial 7'!X28,'Trial 8'!X28)</f>
        <v>1111.7518098594517</v>
      </c>
      <c r="Y105" s="53">
        <f ca="1">SUM('Trial 1'!Y28,'Trial 2'!Y28,'Trial 3'!Y28,'Trial 4'!Y28,'Trial 5'!Y28,'Trial 6'!Y28,'Trial 7'!Y28,'Trial 8'!Y28)</f>
        <v>1111.0208409575591</v>
      </c>
      <c r="Z105" s="53">
        <f ca="1">SUM('Trial 1'!Z28,'Trial 2'!Z28,'Trial 3'!Z28,'Trial 4'!Z28,'Trial 5'!Z28,'Trial 6'!Z28,'Trial 7'!Z28,'Trial 8'!Z28)</f>
        <v>1110.2681489039792</v>
      </c>
      <c r="AA105" s="54">
        <f ca="1">Z105</f>
        <v>1110.2681489039792</v>
      </c>
      <c r="AB105" s="53">
        <f ca="1">SUM('Trial 1'!AB28,'Trial 2'!AB28,'Trial 3'!AB28,'Trial 4'!AB28,'Trial 5'!AB28,'Trial 6'!AB28,'Trial 7'!AB28,'Trial 8'!AB28)</f>
        <v>1109.4924532257774</v>
      </c>
      <c r="AC105" s="53">
        <f ca="1">SUM('Trial 1'!AC28,'Trial 2'!AC28,'Trial 3'!AC28,'Trial 4'!AC28,'Trial 5'!AC28,'Trial 6'!AC28,'Trial 7'!AC28,'Trial 8'!AC28)</f>
        <v>1108.6908487950564</v>
      </c>
      <c r="AD105" s="53">
        <f ca="1">SUM('Trial 1'!AD28,'Trial 2'!AD28,'Trial 3'!AD28,'Trial 4'!AD28,'Trial 5'!AD28,'Trial 6'!AD28,'Trial 7'!AD28,'Trial 8'!AD28)</f>
        <v>1107.8701438058376</v>
      </c>
      <c r="AE105" s="53">
        <f ca="1">SUM('Trial 1'!AE28,'Trial 2'!AE28,'Trial 3'!AE28,'Trial 4'!AE28,'Trial 5'!AE28,'Trial 6'!AE28,'Trial 7'!AE28,'Trial 8'!AE28)</f>
        <v>1107.0261695296952</v>
      </c>
      <c r="AF105" s="53">
        <f ca="1">SUM('Trial 1'!AF28,'Trial 2'!AF28,'Trial 3'!AF28,'Trial 4'!AF28,'Trial 5'!AF28,'Trial 6'!AF28,'Trial 7'!AF28,'Trial 8'!AF28)</f>
        <v>1106.1626734505394</v>
      </c>
      <c r="AG105" s="53">
        <f ca="1">SUM('Trial 1'!AG28,'Trial 2'!AG28,'Trial 3'!AG28,'Trial 4'!AG28,'Trial 5'!AG28,'Trial 6'!AG28,'Trial 7'!AG28,'Trial 8'!AG28)</f>
        <v>1105.2757176706675</v>
      </c>
      <c r="AH105" s="53">
        <f ca="1">SUM('Trial 1'!AH28,'Trial 2'!AH28,'Trial 3'!AH28,'Trial 4'!AH28,'Trial 5'!AH28,'Trial 6'!AH28,'Trial 7'!AH28,'Trial 8'!AH28)</f>
        <v>1104.3673467456549</v>
      </c>
      <c r="AI105" s="53">
        <f ca="1">SUM('Trial 1'!AI28,'Trial 2'!AI28,'Trial 3'!AI28,'Trial 4'!AI28,'Trial 5'!AI28,'Trial 6'!AI28,'Trial 7'!AI28,'Trial 8'!AI28)</f>
        <v>1103.4379370512063</v>
      </c>
      <c r="AJ105" s="53">
        <f ca="1">SUM('Trial 1'!AJ28,'Trial 2'!AJ28,'Trial 3'!AJ28,'Trial 4'!AJ28,'Trial 5'!AJ28,'Trial 6'!AJ28,'Trial 7'!AJ28,'Trial 8'!AJ28)</f>
        <v>1102.4879193335537</v>
      </c>
      <c r="AK105" s="53">
        <f ca="1">SUM('Trial 1'!AK28,'Trial 2'!AK28,'Trial 3'!AK28,'Trial 4'!AK28,'Trial 5'!AK28,'Trial 6'!AK28,'Trial 7'!AK28,'Trial 8'!AK28)</f>
        <v>1101.5208459574042</v>
      </c>
      <c r="AL105" s="53">
        <f ca="1">SUM('Trial 1'!AL28,'Trial 2'!AL28,'Trial 3'!AL28,'Trial 4'!AL28,'Trial 5'!AL28,'Trial 6'!AL28,'Trial 7'!AL28,'Trial 8'!AL28)</f>
        <v>1100.534568080863</v>
      </c>
      <c r="AM105" s="53">
        <f ca="1">SUM('Trial 1'!AM28,'Trial 2'!AM28,'Trial 3'!AM28,'Trial 4'!AM28,'Trial 5'!AM28,'Trial 6'!AM28,'Trial 7'!AM28,'Trial 8'!AM28)</f>
        <v>1099.528656373282</v>
      </c>
      <c r="AN105" s="54">
        <f ca="1">AM105</f>
        <v>1099.528656373282</v>
      </c>
      <c r="AO105" s="53">
        <f ca="1">SUM('Trial 1'!AO28,'Trial 2'!AO28,'Trial 3'!AO28,'Trial 4'!AO28,'Trial 5'!AO28,'Trial 6'!AO28,'Trial 7'!AO28,'Trial 8'!AO28)</f>
        <v>1098.5058195434244</v>
      </c>
      <c r="AP105" s="53">
        <f ca="1">SUM('Trial 1'!AP28,'Trial 2'!AP28,'Trial 3'!AP28,'Trial 4'!AP28,'Trial 5'!AP28,'Trial 6'!AP28,'Trial 7'!AP28,'Trial 8'!AP28)</f>
        <v>1097.4664886489759</v>
      </c>
      <c r="AQ105" s="53">
        <f ca="1">SUM('Trial 1'!AQ28,'Trial 2'!AQ28,'Trial 3'!AQ28,'Trial 4'!AQ28,'Trial 5'!AQ28,'Trial 6'!AQ28,'Trial 7'!AQ28,'Trial 8'!AQ28)</f>
        <v>1096.4151350696479</v>
      </c>
      <c r="AR105" s="53">
        <f ca="1">SUM('Trial 1'!AR28,'Trial 2'!AR28,'Trial 3'!AR28,'Trial 4'!AR28,'Trial 5'!AR28,'Trial 6'!AR28,'Trial 7'!AR28,'Trial 8'!AR28)</f>
        <v>1095.3530051522871</v>
      </c>
      <c r="AS105" s="53">
        <f ca="1">SUM('Trial 1'!AS28,'Trial 2'!AS28,'Trial 3'!AS28,'Trial 4'!AS28,'Trial 5'!AS28,'Trial 6'!AS28,'Trial 7'!AS28,'Trial 8'!AS28)</f>
        <v>1094.279204151281</v>
      </c>
      <c r="AT105" s="53">
        <f ca="1">SUM('Trial 1'!AT28,'Trial 2'!AT28,'Trial 3'!AT28,'Trial 4'!AT28,'Trial 5'!AT28,'Trial 6'!AT28,'Trial 7'!AT28,'Trial 8'!AT28)</f>
        <v>1093.197977210792</v>
      </c>
      <c r="AU105" s="53">
        <f ca="1">SUM('Trial 1'!AU28,'Trial 2'!AU28,'Trial 3'!AU28,'Trial 4'!AU28,'Trial 5'!AU28,'Trial 6'!AU28,'Trial 7'!AU28,'Trial 8'!AU28)</f>
        <v>1092.1049827354254</v>
      </c>
      <c r="AV105" s="53">
        <f ca="1">SUM('Trial 1'!AV28,'Trial 2'!AV28,'Trial 3'!AV28,'Trial 4'!AV28,'Trial 5'!AV28,'Trial 6'!AV28,'Trial 7'!AV28,'Trial 8'!AV28)</f>
        <v>1090.9996031143901</v>
      </c>
      <c r="AW105" s="53">
        <f ca="1">SUM('Trial 1'!AW28,'Trial 2'!AW28,'Trial 3'!AW28,'Trial 4'!AW28,'Trial 5'!AW28,'Trial 6'!AW28,'Trial 7'!AW28,'Trial 8'!AW28)</f>
        <v>1089.8836907725026</v>
      </c>
      <c r="AX105" s="53">
        <f ca="1">SUM('Trial 1'!AX28,'Trial 2'!AX28,'Trial 3'!AX28,'Trial 4'!AX28,'Trial 5'!AX28,'Trial 6'!AX28,'Trial 7'!AX28,'Trial 8'!AX28)</f>
        <v>1088.7582502565533</v>
      </c>
      <c r="AY105" s="53">
        <f ca="1">SUM('Trial 1'!AY28,'Trial 2'!AY28,'Trial 3'!AY28,'Trial 4'!AY28,'Trial 5'!AY28,'Trial 6'!AY28,'Trial 7'!AY28,'Trial 8'!AY28)</f>
        <v>1087.6191381456454</v>
      </c>
      <c r="AZ105" s="53">
        <f ca="1">SUM('Trial 1'!AZ28,'Trial 2'!AZ28,'Trial 3'!AZ28,'Trial 4'!AZ28,'Trial 5'!AZ28,'Trial 6'!AZ28,'Trial 7'!AZ28,'Trial 8'!AZ28)</f>
        <v>1086.4706984377226</v>
      </c>
      <c r="BA105" s="54">
        <f ca="1">AZ105</f>
        <v>1086.4706984377226</v>
      </c>
      <c r="BB105" s="53">
        <f ca="1">SUM('Trial 1'!BB28,'Trial 2'!BB28,'Trial 3'!BB28,'Trial 4'!BB28,'Trial 5'!BB28,'Trial 6'!BB28,'Trial 7'!BB28,'Trial 8'!BB28)</f>
        <v>1085.3111251182218</v>
      </c>
      <c r="BC105" s="53">
        <f ca="1">SUM('Trial 1'!BC28,'Trial 2'!BC28,'Trial 3'!BC28,'Trial 4'!BC28,'Trial 5'!BC28,'Trial 6'!BC28,'Trial 7'!BC28,'Trial 8'!BC28)</f>
        <v>1084.1453091402661</v>
      </c>
      <c r="BD105" s="53">
        <f ca="1">SUM('Trial 1'!BD28,'Trial 2'!BD28,'Trial 3'!BD28,'Trial 4'!BD28,'Trial 5'!BD28,'Trial 6'!BD28,'Trial 7'!BD28,'Trial 8'!BD28)</f>
        <v>1082.9734872579836</v>
      </c>
      <c r="BE105" s="53">
        <f ca="1">SUM('Trial 1'!BE28,'Trial 2'!BE28,'Trial 3'!BE28,'Trial 4'!BE28,'Trial 5'!BE28,'Trial 6'!BE28,'Trial 7'!BE28,'Trial 8'!BE28)</f>
        <v>1081.7918933966516</v>
      </c>
      <c r="BF105" s="53">
        <f ca="1">SUM('Trial 1'!BF28,'Trial 2'!BF28,'Trial 3'!BF28,'Trial 4'!BF28,'Trial 5'!BF28,'Trial 6'!BF28,'Trial 7'!BF28,'Trial 8'!BF28)</f>
        <v>1080.6046436923145</v>
      </c>
      <c r="BG105" s="53">
        <f ca="1">SUM('Trial 1'!BG28,'Trial 2'!BG28,'Trial 3'!BG28,'Trial 4'!BG28,'Trial 5'!BG28,'Trial 6'!BG28,'Trial 7'!BG28,'Trial 8'!BG28)</f>
        <v>1079.4147171172222</v>
      </c>
      <c r="BH105" s="53">
        <f ca="1">SUM('Trial 1'!BH28,'Trial 2'!BH28,'Trial 3'!BH28,'Trial 4'!BH28,'Trial 5'!BH28,'Trial 6'!BH28,'Trial 7'!BH28,'Trial 8'!BH28)</f>
        <v>1078.2140908318129</v>
      </c>
      <c r="BI105" s="53">
        <f ca="1">SUM('Trial 1'!BI28,'Trial 2'!BI28,'Trial 3'!BI28,'Trial 4'!BI28,'Trial 5'!BI28,'Trial 6'!BI28,'Trial 7'!BI28,'Trial 8'!BI28)</f>
        <v>1077.0093935428072</v>
      </c>
      <c r="BJ105" s="53">
        <f ca="1">SUM('Trial 1'!BJ28,'Trial 2'!BJ28,'Trial 3'!BJ28,'Trial 4'!BJ28,'Trial 5'!BJ28,'Trial 6'!BJ28,'Trial 7'!BJ28,'Trial 8'!BJ28)</f>
        <v>1075.7956472226865</v>
      </c>
      <c r="BK105" s="53">
        <f ca="1">SUM('Trial 1'!BK28,'Trial 2'!BK28,'Trial 3'!BK28,'Trial 4'!BK28,'Trial 5'!BK28,'Trial 6'!BK28,'Trial 7'!BK28,'Trial 8'!BK28)</f>
        <v>1074.5771403636813</v>
      </c>
      <c r="BL105" s="53">
        <f ca="1">SUM('Trial 1'!BL28,'Trial 2'!BL28,'Trial 3'!BL28,'Trial 4'!BL28,'Trial 5'!BL28,'Trial 6'!BL28,'Trial 7'!BL28,'Trial 8'!BL28)</f>
        <v>1073.3503532438569</v>
      </c>
      <c r="BM105" s="53">
        <f ca="1">SUM('Trial 1'!BM28,'Trial 2'!BM28,'Trial 3'!BM28,'Trial 4'!BM28,'Trial 5'!BM28,'Trial 6'!BM28,'Trial 7'!BM28,'Trial 8'!BM28)</f>
        <v>1072.1223623584901</v>
      </c>
      <c r="BN105" s="54">
        <f ca="1">BM105</f>
        <v>1072.1223623584901</v>
      </c>
      <c r="BO105" s="53">
        <f ca="1">SUM('Trial 1'!BO28,'Trial 2'!BO28,'Trial 3'!BO28,'Trial 4'!BO28,'Trial 5'!BO28,'Trial 6'!BO28,'Trial 7'!BO28,'Trial 8'!BO28)</f>
        <v>1070.8888838177475</v>
      </c>
      <c r="BP105" s="53">
        <f ca="1">SUM('Trial 1'!BP28,'Trial 2'!BP28,'Trial 3'!BP28,'Trial 4'!BP28,'Trial 5'!BP28,'Trial 6'!BP28,'Trial 7'!BP28,'Trial 8'!BP28)</f>
        <v>1069.6535339683551</v>
      </c>
      <c r="BQ105" s="53">
        <f ca="1">SUM('Trial 1'!BQ28,'Trial 2'!BQ28,'Trial 3'!BQ28,'Trial 4'!BQ28,'Trial 5'!BQ28,'Trial 6'!BQ28,'Trial 7'!BQ28,'Trial 8'!BQ28)</f>
        <v>1068.4144679961119</v>
      </c>
      <c r="BR105" s="53">
        <f ca="1">SUM('Trial 1'!BR28,'Trial 2'!BR28,'Trial 3'!BR28,'Trial 4'!BR28,'Trial 5'!BR28,'Trial 6'!BR28,'Trial 7'!BR28,'Trial 8'!BR28)</f>
        <v>1067.1726839954763</v>
      </c>
      <c r="BS105" s="53">
        <f ca="1">SUM('Trial 1'!BS28,'Trial 2'!BS28,'Trial 3'!BS28,'Trial 4'!BS28,'Trial 5'!BS28,'Trial 6'!BS28,'Trial 7'!BS28,'Trial 8'!BS28)</f>
        <v>1065.9304625500949</v>
      </c>
      <c r="BT105" s="53">
        <f ca="1">SUM('Trial 1'!BT28,'Trial 2'!BT28,'Trial 3'!BT28,'Trial 4'!BT28,'Trial 5'!BT28,'Trial 6'!BT28,'Trial 7'!BT28,'Trial 8'!BT28)</f>
        <v>1064.6872503329048</v>
      </c>
      <c r="BU105" s="53">
        <f ca="1">SUM('Trial 1'!BU28,'Trial 2'!BU28,'Trial 3'!BU28,'Trial 4'!BU28,'Trial 5'!BU28,'Trial 6'!BU28,'Trial 7'!BU28,'Trial 8'!BU28)</f>
        <v>1063.4433386324108</v>
      </c>
      <c r="BV105" s="53">
        <f ca="1">SUM('Trial 1'!BV28,'Trial 2'!BV28,'Trial 3'!BV28,'Trial 4'!BV28,'Trial 5'!BV28,'Trial 6'!BV28,'Trial 7'!BV28,'Trial 8'!BV28)</f>
        <v>1062.1995708818738</v>
      </c>
      <c r="BW105" s="53">
        <f ca="1">SUM('Trial 1'!BW28,'Trial 2'!BW28,'Trial 3'!BW28,'Trial 4'!BW28,'Trial 5'!BW28,'Trial 6'!BW28,'Trial 7'!BW28,'Trial 8'!BW28)</f>
        <v>1060.9586210882555</v>
      </c>
      <c r="BX105" s="53">
        <f ca="1">SUM('Trial 1'!BX28,'Trial 2'!BX28,'Trial 3'!BX28,'Trial 4'!BX28,'Trial 5'!BX28,'Trial 6'!BX28,'Trial 7'!BX28,'Trial 8'!BX28)</f>
        <v>1059.7165708440955</v>
      </c>
      <c r="BY105" s="53">
        <f ca="1">SUM('Trial 1'!BY28,'Trial 2'!BY28,'Trial 3'!BY28,'Trial 4'!BY28,'Trial 5'!BY28,'Trial 6'!BY28,'Trial 7'!BY28,'Trial 8'!BY28)</f>
        <v>1058.4701042398931</v>
      </c>
      <c r="BZ105" s="53">
        <f ca="1">SUM('Trial 1'!BZ28,'Trial 2'!BZ28,'Trial 3'!BZ28,'Trial 4'!BZ28,'Trial 5'!BZ28,'Trial 6'!BZ28,'Trial 7'!BZ28,'Trial 8'!BZ28)</f>
        <v>1057.2194896615881</v>
      </c>
      <c r="CA105" s="54">
        <f ca="1">BZ105</f>
        <v>1057.2194896615881</v>
      </c>
      <c r="CB105" s="53">
        <f ca="1">SUM('Trial 1'!CB28,'Trial 2'!CB28,'Trial 3'!CB28,'Trial 4'!CB28,'Trial 5'!CB28,'Trial 6'!CB28,'Trial 7'!CB28,'Trial 8'!CB28)</f>
        <v>1055.9686859321109</v>
      </c>
      <c r="CC105" s="53">
        <f ca="1">SUM('Trial 1'!CC28,'Trial 2'!CC28,'Trial 3'!CC28,'Trial 4'!CC28,'Trial 5'!CC28,'Trial 6'!CC28,'Trial 7'!CC28,'Trial 8'!CC28)</f>
        <v>1054.7177697392829</v>
      </c>
      <c r="CD105" s="53">
        <f ca="1">SUM('Trial 1'!CD28,'Trial 2'!CD28,'Trial 3'!CD28,'Trial 4'!CD28,'Trial 5'!CD28,'Trial 6'!CD28,'Trial 7'!CD28,'Trial 8'!CD28)</f>
        <v>1053.4653003087299</v>
      </c>
      <c r="CE105" s="53">
        <f ca="1">SUM('Trial 1'!CE28,'Trial 2'!CE28,'Trial 3'!CE28,'Trial 4'!CE28,'Trial 5'!CE28,'Trial 6'!CE28,'Trial 7'!CE28,'Trial 8'!CE28)</f>
        <v>1052.2120927834517</v>
      </c>
      <c r="CF105" s="53">
        <f ca="1">SUM('Trial 1'!CF28,'Trial 2'!CF28,'Trial 3'!CF28,'Trial 4'!CF28,'Trial 5'!CF28,'Trial 6'!CF28,'Trial 7'!CF28,'Trial 8'!CF28)</f>
        <v>1050.9548907711999</v>
      </c>
      <c r="CG105" s="53">
        <f ca="1">SUM('Trial 1'!CG28,'Trial 2'!CG28,'Trial 3'!CG28,'Trial 4'!CG28,'Trial 5'!CG28,'Trial 6'!CG28,'Trial 7'!CG28,'Trial 8'!CG28)</f>
        <v>1049.7008962656953</v>
      </c>
      <c r="CH105" s="53">
        <f ca="1">SUM('Trial 1'!CH28,'Trial 2'!CH28,'Trial 3'!CH28,'Trial 4'!CH28,'Trial 5'!CH28,'Trial 6'!CH28,'Trial 7'!CH28,'Trial 8'!CH28)</f>
        <v>1048.4471014220142</v>
      </c>
      <c r="CI105" s="53">
        <f ca="1">SUM('Trial 1'!CI28,'Trial 2'!CI28,'Trial 3'!CI28,'Trial 4'!CI28,'Trial 5'!CI28,'Trial 6'!CI28,'Trial 7'!CI28,'Trial 8'!CI28)</f>
        <v>1047.1939323786751</v>
      </c>
      <c r="CJ105" s="53">
        <f ca="1">SUM('Trial 1'!CJ28,'Trial 2'!CJ28,'Trial 3'!CJ28,'Trial 4'!CJ28,'Trial 5'!CJ28,'Trial 6'!CJ28,'Trial 7'!CJ28,'Trial 8'!CJ28)</f>
        <v>1045.9451587553901</v>
      </c>
      <c r="CK105" s="53">
        <f ca="1">SUM('Trial 1'!CK28,'Trial 2'!CK28,'Trial 3'!CK28,'Trial 4'!CK28,'Trial 5'!CK28,'Trial 6'!CK28,'Trial 7'!CK28,'Trial 8'!CK28)</f>
        <v>1044.7006759174551</v>
      </c>
      <c r="CL105" s="53">
        <f ca="1">SUM('Trial 1'!CL28,'Trial 2'!CL28,'Trial 3'!CL28,'Trial 4'!CL28,'Trial 5'!CL28,'Trial 6'!CL28,'Trial 7'!CL28,'Trial 8'!CL28)</f>
        <v>1043.4577546574601</v>
      </c>
      <c r="CM105" s="53">
        <f ca="1">SUM('Trial 1'!CM28,'Trial 2'!CM28,'Trial 3'!CM28,'Trial 4'!CM28,'Trial 5'!CM28,'Trial 6'!CM28,'Trial 7'!CM28,'Trial 8'!CM28)</f>
        <v>1042.2143466132197</v>
      </c>
      <c r="CN105" s="54">
        <f ca="1">CM105</f>
        <v>1042.2143466132197</v>
      </c>
      <c r="CO105" s="53">
        <f ca="1">SUM('Trial 1'!CO28,'Trial 2'!CO28,'Trial 3'!CO28,'Trial 4'!CO28,'Trial 5'!CO28,'Trial 6'!CO28,'Trial 7'!CO28,'Trial 8'!CO28)</f>
        <v>1040.9702186607119</v>
      </c>
      <c r="CP105" s="53">
        <f ca="1">SUM('Trial 1'!CP28,'Trial 2'!CP28,'Trial 3'!CP28,'Trial 4'!CP28,'Trial 5'!CP28,'Trial 6'!CP28,'Trial 7'!CP28,'Trial 8'!CP28)</f>
        <v>1039.7310108311331</v>
      </c>
      <c r="CQ105" s="53">
        <f ca="1">SUM('Trial 1'!CQ28,'Trial 2'!CQ28,'Trial 3'!CQ28,'Trial 4'!CQ28,'Trial 5'!CQ28,'Trial 6'!CQ28,'Trial 7'!CQ28,'Trial 8'!CQ28)</f>
        <v>1038.4901875929643</v>
      </c>
      <c r="CR105" s="53">
        <f ca="1">SUM('Trial 1'!CR28,'Trial 2'!CR28,'Trial 3'!CR28,'Trial 4'!CR28,'Trial 5'!CR28,'Trial 6'!CR28,'Trial 7'!CR28,'Trial 8'!CR28)</f>
        <v>1037.2526932963683</v>
      </c>
      <c r="CS105" s="53">
        <f ca="1">SUM('Trial 1'!CS28,'Trial 2'!CS28,'Trial 3'!CS28,'Trial 4'!CS28,'Trial 5'!CS28,'Trial 6'!CS28,'Trial 7'!CS28,'Trial 8'!CS28)</f>
        <v>1036.0198811581472</v>
      </c>
      <c r="CT105" s="53">
        <f ca="1">SUM('Trial 1'!CT28,'Trial 2'!CT28,'Trial 3'!CT28,'Trial 4'!CT28,'Trial 5'!CT28,'Trial 6'!CT28,'Trial 7'!CT28,'Trial 8'!CT28)</f>
        <v>1034.7865966064053</v>
      </c>
      <c r="CU105" s="53">
        <f ca="1">SUM('Trial 1'!CU28,'Trial 2'!CU28,'Trial 3'!CU28,'Trial 4'!CU28,'Trial 5'!CU28,'Trial 6'!CU28,'Trial 7'!CU28,'Trial 8'!CU28)</f>
        <v>1033.5533199189367</v>
      </c>
      <c r="CV105" s="53">
        <f ca="1">SUM('Trial 1'!CV28,'Trial 2'!CV28,'Trial 3'!CV28,'Trial 4'!CV28,'Trial 5'!CV28,'Trial 6'!CV28,'Trial 7'!CV28,'Trial 8'!CV28)</f>
        <v>1032.3223919989075</v>
      </c>
      <c r="CW105" s="53">
        <f ca="1">SUM('Trial 1'!CW28,'Trial 2'!CW28,'Trial 3'!CW28,'Trial 4'!CW28,'Trial 5'!CW28,'Trial 6'!CW28,'Trial 7'!CW28,'Trial 8'!CW28)</f>
        <v>1031.0953232786869</v>
      </c>
      <c r="CX105" s="53">
        <f ca="1">SUM('Trial 1'!CX28,'Trial 2'!CX28,'Trial 3'!CX28,'Trial 4'!CX28,'Trial 5'!CX28,'Trial 6'!CX28,'Trial 7'!CX28,'Trial 8'!CX28)</f>
        <v>1029.8686850722409</v>
      </c>
      <c r="CY105" s="53">
        <f ca="1">SUM('Trial 1'!CY28,'Trial 2'!CY28,'Trial 3'!CY28,'Trial 4'!CY28,'Trial 5'!CY28,'Trial 6'!CY28,'Trial 7'!CY28,'Trial 8'!CY28)</f>
        <v>1028.645004021922</v>
      </c>
      <c r="CZ105" s="53">
        <f ca="1">SUM('Trial 1'!CZ28,'Trial 2'!CZ28,'Trial 3'!CZ28,'Trial 4'!CZ28,'Trial 5'!CZ28,'Trial 6'!CZ28,'Trial 7'!CZ28,'Trial 8'!CZ28)</f>
        <v>1027.4242790167536</v>
      </c>
      <c r="DA105" s="54">
        <f ca="1">CZ105</f>
        <v>1027.4242790167536</v>
      </c>
      <c r="DB105" s="53">
        <f ca="1">SUM('Trial 1'!DB28,'Trial 2'!DB28,'Trial 3'!DB28,'Trial 4'!DB28,'Trial 5'!DB28,'Trial 6'!DB28,'Trial 7'!DB28,'Trial 8'!DB28)</f>
        <v>1026.2069607113497</v>
      </c>
      <c r="DC105" s="53">
        <f ca="1">SUM('Trial 1'!DC28,'Trial 2'!DC28,'Trial 3'!DC28,'Trial 4'!DC28,'Trial 5'!DC28,'Trial 6'!DC28,'Trial 7'!DC28,'Trial 8'!DC28)</f>
        <v>1024.9936959208892</v>
      </c>
      <c r="DD105" s="53">
        <f ca="1">SUM('Trial 1'!DD28,'Trial 2'!DD28,'Trial 3'!DD28,'Trial 4'!DD28,'Trial 5'!DD28,'Trial 6'!DD28,'Trial 7'!DD28,'Trial 8'!DD28)</f>
        <v>1023.7838983005485</v>
      </c>
      <c r="DE105" s="53">
        <f ca="1">SUM('Trial 1'!DE28,'Trial 2'!DE28,'Trial 3'!DE28,'Trial 4'!DE28,'Trial 5'!DE28,'Trial 6'!DE28,'Trial 7'!DE28,'Trial 8'!DE28)</f>
        <v>1022.5800203785655</v>
      </c>
      <c r="DF105" s="53">
        <f ca="1">SUM('Trial 1'!DF28,'Trial 2'!DF28,'Trial 3'!DF28,'Trial 4'!DF28,'Trial 5'!DF28,'Trial 6'!DF28,'Trial 7'!DF28,'Trial 8'!DF28)</f>
        <v>1021.3779063673721</v>
      </c>
      <c r="DG105" s="53">
        <f ca="1">SUM('Trial 1'!DG28,'Trial 2'!DG28,'Trial 3'!DG28,'Trial 4'!DG28,'Trial 5'!DG28,'Trial 6'!DG28,'Trial 7'!DG28,'Trial 8'!DG28)</f>
        <v>1020.179764468924</v>
      </c>
      <c r="DH105" s="53">
        <f ca="1">SUM('Trial 1'!DH28,'Trial 2'!DH28,'Trial 3'!DH28,'Trial 4'!DH28,'Trial 5'!DH28,'Trial 6'!DH28,'Trial 7'!DH28,'Trial 8'!DH28)</f>
        <v>1018.9827184706373</v>
      </c>
      <c r="DI105" s="53">
        <f ca="1">SUM('Trial 1'!DI28,'Trial 2'!DI28,'Trial 3'!DI28,'Trial 4'!DI28,'Trial 5'!DI28,'Trial 6'!DI28,'Trial 7'!DI28,'Trial 8'!DI28)</f>
        <v>1017.7909688732306</v>
      </c>
      <c r="DJ105" s="53">
        <f ca="1">SUM('Trial 1'!DJ28,'Trial 2'!DJ28,'Trial 3'!DJ28,'Trial 4'!DJ28,'Trial 5'!DJ28,'Trial 6'!DJ28,'Trial 7'!DJ28,'Trial 8'!DJ28)</f>
        <v>1016.6027595752537</v>
      </c>
      <c r="DK105" s="53">
        <f ca="1">SUM('Trial 1'!DK28,'Trial 2'!DK28,'Trial 3'!DK28,'Trial 4'!DK28,'Trial 5'!DK28,'Trial 6'!DK28,'Trial 7'!DK28,'Trial 8'!DK28)</f>
        <v>1015.4178427410858</v>
      </c>
      <c r="DL105" s="53">
        <f ca="1">SUM('Trial 1'!DL28,'Trial 2'!DL28,'Trial 3'!DL28,'Trial 4'!DL28,'Trial 5'!DL28,'Trial 6'!DL28,'Trial 7'!DL28,'Trial 8'!DL28)</f>
        <v>1014.2346796321041</v>
      </c>
      <c r="DM105" s="53">
        <f ca="1">SUM('Trial 1'!DM28,'Trial 2'!DM28,'Trial 3'!DM28,'Trial 4'!DM28,'Trial 5'!DM28,'Trial 6'!DM28,'Trial 7'!DM28,'Trial 8'!DM28)</f>
        <v>1013.0584287912112</v>
      </c>
      <c r="DN105" s="54">
        <f ca="1">DM105</f>
        <v>1013.0584287912112</v>
      </c>
      <c r="DO105" s="53">
        <f ca="1">SUM('Trial 1'!DO28,'Trial 2'!DO28,'Trial 3'!DO28,'Trial 4'!DO28,'Trial 5'!DO28,'Trial 6'!DO28,'Trial 7'!DO28,'Trial 8'!DO28)</f>
        <v>1011.8837185069159</v>
      </c>
      <c r="DP105" s="53">
        <f ca="1">SUM('Trial 1'!DP28,'Trial 2'!DP28,'Trial 3'!DP28,'Trial 4'!DP28,'Trial 5'!DP28,'Trial 6'!DP28,'Trial 7'!DP28,'Trial 8'!DP28)</f>
        <v>1010.7111360921558</v>
      </c>
      <c r="DQ105" s="53">
        <f ca="1">SUM('Trial 1'!DQ28,'Trial 2'!DQ28,'Trial 3'!DQ28,'Trial 4'!DQ28,'Trial 5'!DQ28,'Trial 6'!DQ28,'Trial 7'!DQ28,'Trial 8'!DQ28)</f>
        <v>1009.5433977564921</v>
      </c>
      <c r="DR105" s="53">
        <f ca="1">SUM('Trial 1'!DR28,'Trial 2'!DR28,'Trial 3'!DR28,'Trial 4'!DR28,'Trial 5'!DR28,'Trial 6'!DR28,'Trial 7'!DR28,'Trial 8'!DR28)</f>
        <v>1008.3805902745876</v>
      </c>
      <c r="DS105" s="53">
        <f ca="1">SUM('Trial 1'!DS28,'Trial 2'!DS28,'Trial 3'!DS28,'Trial 4'!DS28,'Trial 5'!DS28,'Trial 6'!DS28,'Trial 7'!DS28,'Trial 8'!DS28)</f>
        <v>1007.221542354906</v>
      </c>
      <c r="DT105" s="53">
        <f ca="1">SUM('Trial 1'!DT28,'Trial 2'!DT28,'Trial 3'!DT28,'Trial 4'!DT28,'Trial 5'!DT28,'Trial 6'!DT28,'Trial 7'!DT28,'Trial 8'!DT28)</f>
        <v>1006.0621677953732</v>
      </c>
      <c r="DU105" s="53">
        <f ca="1">SUM('Trial 1'!DU28,'Trial 2'!DU28,'Trial 3'!DU28,'Trial 4'!DU28,'Trial 5'!DU28,'Trial 6'!DU28,'Trial 7'!DU28,'Trial 8'!DU28)</f>
        <v>1004.9084166904503</v>
      </c>
      <c r="DV105" s="53">
        <f ca="1">SUM('Trial 1'!DV28,'Trial 2'!DV28,'Trial 3'!DV28,'Trial 4'!DV28,'Trial 5'!DV28,'Trial 6'!DV28,'Trial 7'!DV28,'Trial 8'!DV28)</f>
        <v>1003.762758229895</v>
      </c>
      <c r="DW105" s="53">
        <f ca="1">SUM('Trial 1'!DW28,'Trial 2'!DW28,'Trial 3'!DW28,'Trial 4'!DW28,'Trial 5'!DW28,'Trial 6'!DW28,'Trial 7'!DW28,'Trial 8'!DW28)</f>
        <v>1002.6215786277181</v>
      </c>
      <c r="DX105" s="53">
        <f ca="1">SUM('Trial 1'!DX28,'Trial 2'!DX28,'Trial 3'!DX28,'Trial 4'!DX28,'Trial 5'!DX28,'Trial 6'!DX28,'Trial 7'!DX28,'Trial 8'!DX28)</f>
        <v>1001.4846459345031</v>
      </c>
      <c r="DY105" s="53">
        <f ca="1">SUM('Trial 1'!DY28,'Trial 2'!DY28,'Trial 3'!DY28,'Trial 4'!DY28,'Trial 5'!DY28,'Trial 6'!DY28,'Trial 7'!DY28,'Trial 8'!DY28)</f>
        <v>1000.3550036241163</v>
      </c>
      <c r="DZ105" s="53">
        <f ca="1">SUM('Trial 1'!DZ28,'Trial 2'!DZ28,'Trial 3'!DZ28,'Trial 4'!DZ28,'Trial 5'!DZ28,'Trial 6'!DZ28,'Trial 7'!DZ28,'Trial 8'!DZ28)</f>
        <v>999.22740561186163</v>
      </c>
      <c r="EA105" s="54">
        <f ca="1">DZ105</f>
        <v>999.22740561186163</v>
      </c>
      <c r="EB105" s="53">
        <f ca="1">SUM('Trial 1'!EB28,'Trial 2'!EB28,'Trial 3'!EB28,'Trial 4'!EB28,'Trial 5'!EB28,'Trial 6'!EB28,'Trial 7'!EB28,'Trial 8'!EB28)</f>
        <v>998.10968062847132</v>
      </c>
      <c r="EC105" s="53">
        <f ca="1">SUM('Trial 1'!EC28,'Trial 2'!EC28,'Trial 3'!EC28,'Trial 4'!EC28,'Trial 5'!EC28,'Trial 6'!EC28,'Trial 7'!EC28,'Trial 8'!EC28)</f>
        <v>996.99725182765621</v>
      </c>
      <c r="ED105" s="53">
        <f ca="1">SUM('Trial 1'!ED28,'Trial 2'!ED28,'Trial 3'!ED28,'Trial 4'!ED28,'Trial 5'!ED28,'Trial 6'!ED28,'Trial 7'!ED28,'Trial 8'!ED28)</f>
        <v>995.88781809956015</v>
      </c>
      <c r="EE105" s="53">
        <f ca="1">SUM('Trial 1'!EE28,'Trial 2'!EE28,'Trial 3'!EE28,'Trial 4'!EE28,'Trial 5'!EE28,'Trial 6'!EE28,'Trial 7'!EE28,'Trial 8'!EE28)</f>
        <v>994.77718656254865</v>
      </c>
      <c r="EF105" s="53">
        <f ca="1">SUM('Trial 1'!EF28,'Trial 2'!EF28,'Trial 3'!EF28,'Trial 4'!EF28,'Trial 5'!EF28,'Trial 6'!EF28,'Trial 7'!EF28,'Trial 8'!EF28)</f>
        <v>993.6737289806656</v>
      </c>
      <c r="EG105" s="53">
        <f ca="1">SUM('Trial 1'!EG28,'Trial 2'!EG28,'Trial 3'!EG28,'Trial 4'!EG28,'Trial 5'!EG28,'Trial 6'!EG28,'Trial 7'!EG28,'Trial 8'!EG28)</f>
        <v>992.57352040592241</v>
      </c>
      <c r="EH105" s="53">
        <f ca="1">SUM('Trial 1'!EH28,'Trial 2'!EH28,'Trial 3'!EH28,'Trial 4'!EH28,'Trial 5'!EH28,'Trial 6'!EH28,'Trial 7'!EH28,'Trial 8'!EH28)</f>
        <v>991.47958124651075</v>
      </c>
      <c r="EI105" s="53">
        <f ca="1">SUM('Trial 1'!EI28,'Trial 2'!EI28,'Trial 3'!EI28,'Trial 4'!EI28,'Trial 5'!EI28,'Trial 6'!EI28,'Trial 7'!EI28,'Trial 8'!EI28)</f>
        <v>990.38982025473695</v>
      </c>
      <c r="EJ105" s="53">
        <f ca="1">SUM('Trial 1'!EJ28,'Trial 2'!EJ28,'Trial 3'!EJ28,'Trial 4'!EJ28,'Trial 5'!EJ28,'Trial 6'!EJ28,'Trial 7'!EJ28,'Trial 8'!EJ28)</f>
        <v>989.30793244285996</v>
      </c>
      <c r="EK105" s="53">
        <f ca="1">SUM('Trial 1'!EK28,'Trial 2'!EK28,'Trial 3'!EK28,'Trial 4'!EK28,'Trial 5'!EK28,'Trial 6'!EK28,'Trial 7'!EK28,'Trial 8'!EK28)</f>
        <v>988.23134239903663</v>
      </c>
      <c r="EL105" s="53">
        <f ca="1">SUM('Trial 1'!EL28,'Trial 2'!EL28,'Trial 3'!EL28,'Trial 4'!EL28,'Trial 5'!EL28,'Trial 6'!EL28,'Trial 7'!EL28,'Trial 8'!EL28)</f>
        <v>987.15884792257782</v>
      </c>
      <c r="EM105" s="53">
        <f ca="1">SUM('Trial 1'!EM28,'Trial 2'!EM28,'Trial 3'!EM28,'Trial 4'!EM28,'Trial 5'!EM28,'Trial 6'!EM28,'Trial 7'!EM28,'Trial 8'!EM28)</f>
        <v>986.09336517905615</v>
      </c>
      <c r="EN105" s="54">
        <f ca="1">EM105</f>
        <v>986.09336517905615</v>
      </c>
    </row>
    <row r="106" spans="1:144" ht="12.75" customHeight="1">
      <c r="A106" s="2" t="str">
        <f>Labels!B39</f>
        <v>Desired Employment</v>
      </c>
    </row>
    <row r="107" spans="1:144" ht="12.75" customHeight="1">
      <c r="A107" s="47" t="str">
        <f>Labels!D96</f>
        <v>Trials</v>
      </c>
      <c r="B107" s="19" t="str">
        <f>ZZZ__FnCalls!F7</f>
        <v>Jan 2010</v>
      </c>
      <c r="C107" s="20" t="str">
        <f>ZZZ__FnCalls!F8</f>
        <v>Feb 2010</v>
      </c>
      <c r="D107" s="20" t="str">
        <f>ZZZ__FnCalls!F9</f>
        <v>Mar 2010</v>
      </c>
      <c r="E107" s="20" t="str">
        <f>ZZZ__FnCalls!F10</f>
        <v>Apr 2010</v>
      </c>
      <c r="F107" s="20" t="str">
        <f>ZZZ__FnCalls!F11</f>
        <v>May 2010</v>
      </c>
      <c r="G107" s="20" t="str">
        <f>ZZZ__FnCalls!F12</f>
        <v>Jun 2010</v>
      </c>
      <c r="H107" s="20" t="str">
        <f>ZZZ__FnCalls!F13</f>
        <v>Jul 2010</v>
      </c>
      <c r="I107" s="20" t="str">
        <f>ZZZ__FnCalls!F14</f>
        <v>Aug 2010</v>
      </c>
      <c r="J107" s="20" t="str">
        <f>ZZZ__FnCalls!F15</f>
        <v>Sep 2010</v>
      </c>
      <c r="K107" s="20" t="str">
        <f>ZZZ__FnCalls!F16</f>
        <v>Oct 2010</v>
      </c>
      <c r="L107" s="20" t="str">
        <f>ZZZ__FnCalls!F17</f>
        <v>Nov 2010</v>
      </c>
      <c r="M107" s="20" t="str">
        <f>ZZZ__FnCalls!F18</f>
        <v>Dec 2010</v>
      </c>
      <c r="N107" s="21" t="str">
        <f>ZZZ__FnCalls!H7</f>
        <v>2010</v>
      </c>
      <c r="O107" s="20" t="str">
        <f>ZZZ__FnCalls!F19</f>
        <v>Jan 2011</v>
      </c>
      <c r="P107" s="20" t="str">
        <f>ZZZ__FnCalls!F20</f>
        <v>Feb 2011</v>
      </c>
      <c r="Q107" s="20" t="str">
        <f>ZZZ__FnCalls!F21</f>
        <v>Mar 2011</v>
      </c>
      <c r="R107" s="20" t="str">
        <f>ZZZ__FnCalls!F22</f>
        <v>Apr 2011</v>
      </c>
      <c r="S107" s="20" t="str">
        <f>ZZZ__FnCalls!F23</f>
        <v>May 2011</v>
      </c>
      <c r="T107" s="20" t="str">
        <f>ZZZ__FnCalls!F24</f>
        <v>Jun 2011</v>
      </c>
      <c r="U107" s="20" t="str">
        <f>ZZZ__FnCalls!F25</f>
        <v>Jul 2011</v>
      </c>
      <c r="V107" s="20" t="str">
        <f>ZZZ__FnCalls!F26</f>
        <v>Aug 2011</v>
      </c>
      <c r="W107" s="20" t="str">
        <f>ZZZ__FnCalls!F27</f>
        <v>Sep 2011</v>
      </c>
      <c r="X107" s="20" t="str">
        <f>ZZZ__FnCalls!F28</f>
        <v>Oct 2011</v>
      </c>
      <c r="Y107" s="20" t="str">
        <f>ZZZ__FnCalls!F29</f>
        <v>Nov 2011</v>
      </c>
      <c r="Z107" s="20" t="str">
        <f>ZZZ__FnCalls!F30</f>
        <v>Dec 2011</v>
      </c>
      <c r="AA107" s="21" t="str">
        <f>ZZZ__FnCalls!H19</f>
        <v>2011</v>
      </c>
      <c r="AB107" s="20" t="str">
        <f>ZZZ__FnCalls!F31</f>
        <v>Jan 2012</v>
      </c>
      <c r="AC107" s="20" t="str">
        <f>ZZZ__FnCalls!F32</f>
        <v>Feb 2012</v>
      </c>
      <c r="AD107" s="20" t="str">
        <f>ZZZ__FnCalls!F33</f>
        <v>Mar 2012</v>
      </c>
      <c r="AE107" s="20" t="str">
        <f>ZZZ__FnCalls!F34</f>
        <v>Apr 2012</v>
      </c>
      <c r="AF107" s="20" t="str">
        <f>ZZZ__FnCalls!F35</f>
        <v>May 2012</v>
      </c>
      <c r="AG107" s="20" t="str">
        <f>ZZZ__FnCalls!F36</f>
        <v>Jun 2012</v>
      </c>
      <c r="AH107" s="20" t="str">
        <f>ZZZ__FnCalls!F37</f>
        <v>Jul 2012</v>
      </c>
      <c r="AI107" s="20" t="str">
        <f>ZZZ__FnCalls!F38</f>
        <v>Aug 2012</v>
      </c>
      <c r="AJ107" s="20" t="str">
        <f>ZZZ__FnCalls!F39</f>
        <v>Sep 2012</v>
      </c>
      <c r="AK107" s="20" t="str">
        <f>ZZZ__FnCalls!F40</f>
        <v>Oct 2012</v>
      </c>
      <c r="AL107" s="20" t="str">
        <f>ZZZ__FnCalls!F41</f>
        <v>Nov 2012</v>
      </c>
      <c r="AM107" s="20" t="str">
        <f>ZZZ__FnCalls!F42</f>
        <v>Dec 2012</v>
      </c>
      <c r="AN107" s="21" t="str">
        <f>ZZZ__FnCalls!H31</f>
        <v>2012</v>
      </c>
      <c r="AO107" s="20" t="str">
        <f>ZZZ__FnCalls!F43</f>
        <v>Jan 2013</v>
      </c>
      <c r="AP107" s="20" t="str">
        <f>ZZZ__FnCalls!F44</f>
        <v>Feb 2013</v>
      </c>
      <c r="AQ107" s="20" t="str">
        <f>ZZZ__FnCalls!F45</f>
        <v>Mar 2013</v>
      </c>
      <c r="AR107" s="20" t="str">
        <f>ZZZ__FnCalls!F46</f>
        <v>Apr 2013</v>
      </c>
      <c r="AS107" s="20" t="str">
        <f>ZZZ__FnCalls!F47</f>
        <v>May 2013</v>
      </c>
      <c r="AT107" s="20" t="str">
        <f>ZZZ__FnCalls!F48</f>
        <v>Jun 2013</v>
      </c>
      <c r="AU107" s="20" t="str">
        <f>ZZZ__FnCalls!F49</f>
        <v>Jul 2013</v>
      </c>
      <c r="AV107" s="20" t="str">
        <f>ZZZ__FnCalls!F50</f>
        <v>Aug 2013</v>
      </c>
      <c r="AW107" s="20" t="str">
        <f>ZZZ__FnCalls!F51</f>
        <v>Sep 2013</v>
      </c>
      <c r="AX107" s="20" t="str">
        <f>ZZZ__FnCalls!F52</f>
        <v>Oct 2013</v>
      </c>
      <c r="AY107" s="20" t="str">
        <f>ZZZ__FnCalls!F53</f>
        <v>Nov 2013</v>
      </c>
      <c r="AZ107" s="20" t="str">
        <f>ZZZ__FnCalls!F54</f>
        <v>Dec 2013</v>
      </c>
      <c r="BA107" s="21" t="str">
        <f>ZZZ__FnCalls!H43</f>
        <v>2013</v>
      </c>
      <c r="BB107" s="20" t="str">
        <f>ZZZ__FnCalls!F55</f>
        <v>Jan 2014</v>
      </c>
      <c r="BC107" s="20" t="str">
        <f>ZZZ__FnCalls!F56</f>
        <v>Feb 2014</v>
      </c>
      <c r="BD107" s="20" t="str">
        <f>ZZZ__FnCalls!F57</f>
        <v>Mar 2014</v>
      </c>
      <c r="BE107" s="20" t="str">
        <f>ZZZ__FnCalls!F58</f>
        <v>Apr 2014</v>
      </c>
      <c r="BF107" s="20" t="str">
        <f>ZZZ__FnCalls!F59</f>
        <v>May 2014</v>
      </c>
      <c r="BG107" s="20" t="str">
        <f>ZZZ__FnCalls!F60</f>
        <v>Jun 2014</v>
      </c>
      <c r="BH107" s="20" t="str">
        <f>ZZZ__FnCalls!F61</f>
        <v>Jul 2014</v>
      </c>
      <c r="BI107" s="20" t="str">
        <f>ZZZ__FnCalls!F62</f>
        <v>Aug 2014</v>
      </c>
      <c r="BJ107" s="20" t="str">
        <f>ZZZ__FnCalls!F63</f>
        <v>Sep 2014</v>
      </c>
      <c r="BK107" s="20" t="str">
        <f>ZZZ__FnCalls!F64</f>
        <v>Oct 2014</v>
      </c>
      <c r="BL107" s="20" t="str">
        <f>ZZZ__FnCalls!F65</f>
        <v>Nov 2014</v>
      </c>
      <c r="BM107" s="20" t="str">
        <f>ZZZ__FnCalls!F66</f>
        <v>Dec 2014</v>
      </c>
      <c r="BN107" s="21" t="str">
        <f>ZZZ__FnCalls!H55</f>
        <v>2014</v>
      </c>
      <c r="BO107" s="20" t="str">
        <f>ZZZ__FnCalls!F67</f>
        <v>Jan 2015</v>
      </c>
      <c r="BP107" s="20" t="str">
        <f>ZZZ__FnCalls!F68</f>
        <v>Feb 2015</v>
      </c>
      <c r="BQ107" s="20" t="str">
        <f>ZZZ__FnCalls!F69</f>
        <v>Mar 2015</v>
      </c>
      <c r="BR107" s="20" t="str">
        <f>ZZZ__FnCalls!F70</f>
        <v>Apr 2015</v>
      </c>
      <c r="BS107" s="20" t="str">
        <f>ZZZ__FnCalls!F71</f>
        <v>May 2015</v>
      </c>
      <c r="BT107" s="20" t="str">
        <f>ZZZ__FnCalls!F72</f>
        <v>Jun 2015</v>
      </c>
      <c r="BU107" s="20" t="str">
        <f>ZZZ__FnCalls!F73</f>
        <v>Jul 2015</v>
      </c>
      <c r="BV107" s="20" t="str">
        <f>ZZZ__FnCalls!F74</f>
        <v>Aug 2015</v>
      </c>
      <c r="BW107" s="20" t="str">
        <f>ZZZ__FnCalls!F75</f>
        <v>Sep 2015</v>
      </c>
      <c r="BX107" s="20" t="str">
        <f>ZZZ__FnCalls!F76</f>
        <v>Oct 2015</v>
      </c>
      <c r="BY107" s="20" t="str">
        <f>ZZZ__FnCalls!F77</f>
        <v>Nov 2015</v>
      </c>
      <c r="BZ107" s="20" t="str">
        <f>ZZZ__FnCalls!F78</f>
        <v>Dec 2015</v>
      </c>
      <c r="CA107" s="21" t="str">
        <f>ZZZ__FnCalls!H67</f>
        <v>2015</v>
      </c>
      <c r="CB107" s="20" t="str">
        <f>ZZZ__FnCalls!F79</f>
        <v>Jan 2016</v>
      </c>
      <c r="CC107" s="20" t="str">
        <f>ZZZ__FnCalls!F80</f>
        <v>Feb 2016</v>
      </c>
      <c r="CD107" s="20" t="str">
        <f>ZZZ__FnCalls!F81</f>
        <v>Mar 2016</v>
      </c>
      <c r="CE107" s="20" t="str">
        <f>ZZZ__FnCalls!F82</f>
        <v>Apr 2016</v>
      </c>
      <c r="CF107" s="20" t="str">
        <f>ZZZ__FnCalls!F83</f>
        <v>May 2016</v>
      </c>
      <c r="CG107" s="20" t="str">
        <f>ZZZ__FnCalls!F84</f>
        <v>Jun 2016</v>
      </c>
      <c r="CH107" s="20" t="str">
        <f>ZZZ__FnCalls!F85</f>
        <v>Jul 2016</v>
      </c>
      <c r="CI107" s="20" t="str">
        <f>ZZZ__FnCalls!F86</f>
        <v>Aug 2016</v>
      </c>
      <c r="CJ107" s="20" t="str">
        <f>ZZZ__FnCalls!F87</f>
        <v>Sep 2016</v>
      </c>
      <c r="CK107" s="20" t="str">
        <f>ZZZ__FnCalls!F88</f>
        <v>Oct 2016</v>
      </c>
      <c r="CL107" s="20" t="str">
        <f>ZZZ__FnCalls!F89</f>
        <v>Nov 2016</v>
      </c>
      <c r="CM107" s="20" t="str">
        <f>ZZZ__FnCalls!F90</f>
        <v>Dec 2016</v>
      </c>
      <c r="CN107" s="21" t="str">
        <f>ZZZ__FnCalls!H79</f>
        <v>2016</v>
      </c>
      <c r="CO107" s="20" t="str">
        <f>ZZZ__FnCalls!F91</f>
        <v>Jan 2017</v>
      </c>
      <c r="CP107" s="20" t="str">
        <f>ZZZ__FnCalls!F92</f>
        <v>Feb 2017</v>
      </c>
      <c r="CQ107" s="20" t="str">
        <f>ZZZ__FnCalls!F93</f>
        <v>Mar 2017</v>
      </c>
      <c r="CR107" s="20" t="str">
        <f>ZZZ__FnCalls!F94</f>
        <v>Apr 2017</v>
      </c>
      <c r="CS107" s="20" t="str">
        <f>ZZZ__FnCalls!F95</f>
        <v>May 2017</v>
      </c>
      <c r="CT107" s="20" t="str">
        <f>ZZZ__FnCalls!F96</f>
        <v>Jun 2017</v>
      </c>
      <c r="CU107" s="20" t="str">
        <f>ZZZ__FnCalls!F97</f>
        <v>Jul 2017</v>
      </c>
      <c r="CV107" s="20" t="str">
        <f>ZZZ__FnCalls!F98</f>
        <v>Aug 2017</v>
      </c>
      <c r="CW107" s="20" t="str">
        <f>ZZZ__FnCalls!F99</f>
        <v>Sep 2017</v>
      </c>
      <c r="CX107" s="20" t="str">
        <f>ZZZ__FnCalls!F100</f>
        <v>Oct 2017</v>
      </c>
      <c r="CY107" s="20" t="str">
        <f>ZZZ__FnCalls!F101</f>
        <v>Nov 2017</v>
      </c>
      <c r="CZ107" s="20" t="str">
        <f>ZZZ__FnCalls!F102</f>
        <v>Dec 2017</v>
      </c>
      <c r="DA107" s="21" t="str">
        <f>ZZZ__FnCalls!H91</f>
        <v>2017</v>
      </c>
      <c r="DB107" s="20" t="str">
        <f>ZZZ__FnCalls!F103</f>
        <v>Jan 2018</v>
      </c>
      <c r="DC107" s="20" t="str">
        <f>ZZZ__FnCalls!F104</f>
        <v>Feb 2018</v>
      </c>
      <c r="DD107" s="20" t="str">
        <f>ZZZ__FnCalls!F105</f>
        <v>Mar 2018</v>
      </c>
      <c r="DE107" s="20" t="str">
        <f>ZZZ__FnCalls!F106</f>
        <v>Apr 2018</v>
      </c>
      <c r="DF107" s="20" t="str">
        <f>ZZZ__FnCalls!F107</f>
        <v>May 2018</v>
      </c>
      <c r="DG107" s="20" t="str">
        <f>ZZZ__FnCalls!F108</f>
        <v>Jun 2018</v>
      </c>
      <c r="DH107" s="20" t="str">
        <f>ZZZ__FnCalls!F109</f>
        <v>Jul 2018</v>
      </c>
      <c r="DI107" s="20" t="str">
        <f>ZZZ__FnCalls!F110</f>
        <v>Aug 2018</v>
      </c>
      <c r="DJ107" s="20" t="str">
        <f>ZZZ__FnCalls!F111</f>
        <v>Sep 2018</v>
      </c>
      <c r="DK107" s="20" t="str">
        <f>ZZZ__FnCalls!F112</f>
        <v>Oct 2018</v>
      </c>
      <c r="DL107" s="20" t="str">
        <f>ZZZ__FnCalls!F113</f>
        <v>Nov 2018</v>
      </c>
      <c r="DM107" s="20" t="str">
        <f>ZZZ__FnCalls!F114</f>
        <v>Dec 2018</v>
      </c>
      <c r="DN107" s="21" t="str">
        <f>ZZZ__FnCalls!H103</f>
        <v>2018</v>
      </c>
      <c r="DO107" s="20" t="str">
        <f>ZZZ__FnCalls!F115</f>
        <v>Jan 2019</v>
      </c>
      <c r="DP107" s="20" t="str">
        <f>ZZZ__FnCalls!F116</f>
        <v>Feb 2019</v>
      </c>
      <c r="DQ107" s="20" t="str">
        <f>ZZZ__FnCalls!F117</f>
        <v>Mar 2019</v>
      </c>
      <c r="DR107" s="20" t="str">
        <f>ZZZ__FnCalls!F118</f>
        <v>Apr 2019</v>
      </c>
      <c r="DS107" s="20" t="str">
        <f>ZZZ__FnCalls!F119</f>
        <v>May 2019</v>
      </c>
      <c r="DT107" s="20" t="str">
        <f>ZZZ__FnCalls!F120</f>
        <v>Jun 2019</v>
      </c>
      <c r="DU107" s="20" t="str">
        <f>ZZZ__FnCalls!F121</f>
        <v>Jul 2019</v>
      </c>
      <c r="DV107" s="20" t="str">
        <f>ZZZ__FnCalls!F122</f>
        <v>Aug 2019</v>
      </c>
      <c r="DW107" s="20" t="str">
        <f>ZZZ__FnCalls!F123</f>
        <v>Sep 2019</v>
      </c>
      <c r="DX107" s="20" t="str">
        <f>ZZZ__FnCalls!F124</f>
        <v>Oct 2019</v>
      </c>
      <c r="DY107" s="20" t="str">
        <f>ZZZ__FnCalls!F125</f>
        <v>Nov 2019</v>
      </c>
      <c r="DZ107" s="20" t="str">
        <f>ZZZ__FnCalls!F126</f>
        <v>Dec 2019</v>
      </c>
      <c r="EA107" s="21" t="str">
        <f>ZZZ__FnCalls!H115</f>
        <v>2019</v>
      </c>
      <c r="EB107" s="20" t="str">
        <f>ZZZ__FnCalls!F127</f>
        <v>Jan 2020</v>
      </c>
      <c r="EC107" s="20" t="str">
        <f>ZZZ__FnCalls!F128</f>
        <v>Feb 2020</v>
      </c>
      <c r="ED107" s="20" t="str">
        <f>ZZZ__FnCalls!F129</f>
        <v>Mar 2020</v>
      </c>
      <c r="EE107" s="20" t="str">
        <f>ZZZ__FnCalls!F130</f>
        <v>Apr 2020</v>
      </c>
      <c r="EF107" s="20" t="str">
        <f>ZZZ__FnCalls!F131</f>
        <v>May 2020</v>
      </c>
      <c r="EG107" s="20" t="str">
        <f>ZZZ__FnCalls!F132</f>
        <v>Jun 2020</v>
      </c>
      <c r="EH107" s="20" t="str">
        <f>ZZZ__FnCalls!F133</f>
        <v>Jul 2020</v>
      </c>
      <c r="EI107" s="20" t="str">
        <f>ZZZ__FnCalls!F134</f>
        <v>Aug 2020</v>
      </c>
      <c r="EJ107" s="20" t="str">
        <f>ZZZ__FnCalls!F135</f>
        <v>Sep 2020</v>
      </c>
      <c r="EK107" s="20" t="str">
        <f>ZZZ__FnCalls!F136</f>
        <v>Oct 2020</v>
      </c>
      <c r="EL107" s="20" t="str">
        <f>ZZZ__FnCalls!F137</f>
        <v>Nov 2020</v>
      </c>
      <c r="EM107" s="20" t="str">
        <f>ZZZ__FnCalls!F138</f>
        <v>Dec 2020</v>
      </c>
      <c r="EN107" s="21" t="str">
        <f>ZZZ__FnCalls!H127</f>
        <v>2020</v>
      </c>
    </row>
    <row r="108" spans="1:144" ht="12.75" customHeight="1">
      <c r="A108" s="7" t="str">
        <f>Labels!B96</f>
        <v>Trial 01</v>
      </c>
      <c r="B108" s="31">
        <f>'Trial 1'!B29</f>
        <v>140</v>
      </c>
      <c r="C108" s="31">
        <f ca="1">'Trial 1'!C29</f>
        <v>139.64691171366613</v>
      </c>
      <c r="D108" s="31">
        <f ca="1">'Trial 1'!D29</f>
        <v>139.22381390447993</v>
      </c>
      <c r="E108" s="31">
        <f ca="1">'Trial 1'!E29</f>
        <v>138.90281229341426</v>
      </c>
      <c r="F108" s="31">
        <f ca="1">'Trial 1'!F29</f>
        <v>138.51251089353093</v>
      </c>
      <c r="G108" s="31">
        <f ca="1">'Trial 1'!G29</f>
        <v>138.18664887182817</v>
      </c>
      <c r="H108" s="31">
        <f ca="1">'Trial 1'!H29</f>
        <v>137.85451838811974</v>
      </c>
      <c r="I108" s="31">
        <f ca="1">'Trial 1'!I29</f>
        <v>137.55079206879046</v>
      </c>
      <c r="J108" s="31">
        <f ca="1">'Trial 1'!J29</f>
        <v>137.20109668775169</v>
      </c>
      <c r="K108" s="31">
        <f ca="1">'Trial 1'!K29</f>
        <v>136.98149669503928</v>
      </c>
      <c r="L108" s="31">
        <f ca="1">'Trial 1'!L29</f>
        <v>136.64776868964589</v>
      </c>
      <c r="M108" s="31">
        <f ca="1">'Trial 1'!M29</f>
        <v>136.2666794575382</v>
      </c>
      <c r="N108" s="32">
        <f ca="1">SUM('Trial 1'!B29:M29)</f>
        <v>1656.9750496638051</v>
      </c>
      <c r="O108" s="31">
        <f ca="1">'Trial 1'!O29</f>
        <v>135.96154836522879</v>
      </c>
      <c r="P108" s="31">
        <f ca="1">'Trial 1'!P29</f>
        <v>135.73114783489515</v>
      </c>
      <c r="Q108" s="31">
        <f ca="1">'Trial 1'!Q29</f>
        <v>135.34547727281165</v>
      </c>
      <c r="R108" s="31">
        <f ca="1">'Trial 1'!R29</f>
        <v>135.1319248870567</v>
      </c>
      <c r="S108" s="31">
        <f ca="1">'Trial 1'!S29</f>
        <v>134.9021722821229</v>
      </c>
      <c r="T108" s="31">
        <f ca="1">'Trial 1'!T29</f>
        <v>134.62993227184117</v>
      </c>
      <c r="U108" s="31">
        <f ca="1">'Trial 1'!U29</f>
        <v>134.34496515744652</v>
      </c>
      <c r="V108" s="31">
        <f ca="1">'Trial 1'!V29</f>
        <v>134.09697537240493</v>
      </c>
      <c r="W108" s="31">
        <f ca="1">'Trial 1'!W29</f>
        <v>133.77145572807322</v>
      </c>
      <c r="X108" s="31">
        <f ca="1">'Trial 1'!X29</f>
        <v>133.51136544701185</v>
      </c>
      <c r="Y108" s="31">
        <f ca="1">'Trial 1'!Y29</f>
        <v>133.17130212819691</v>
      </c>
      <c r="Z108" s="31">
        <f ca="1">'Trial 1'!Z29</f>
        <v>132.86989180991054</v>
      </c>
      <c r="AA108" s="32">
        <f ca="1">SUM('Trial 1'!O29:Z29)</f>
        <v>1613.4681585570006</v>
      </c>
      <c r="AB108" s="31">
        <f ca="1">'Trial 1'!AB29</f>
        <v>132.55733270170373</v>
      </c>
      <c r="AC108" s="31">
        <f ca="1">'Trial 1'!AC29</f>
        <v>132.28908500518784</v>
      </c>
      <c r="AD108" s="31">
        <f ca="1">'Trial 1'!AD29</f>
        <v>132.09925930818866</v>
      </c>
      <c r="AE108" s="31">
        <f ca="1">'Trial 1'!AE29</f>
        <v>131.82583957748818</v>
      </c>
      <c r="AF108" s="31">
        <f ca="1">'Trial 1'!AF29</f>
        <v>131.55373672924594</v>
      </c>
      <c r="AG108" s="31">
        <f ca="1">'Trial 1'!AG29</f>
        <v>131.29275216706858</v>
      </c>
      <c r="AH108" s="31">
        <f ca="1">'Trial 1'!AH29</f>
        <v>131.13169042139731</v>
      </c>
      <c r="AI108" s="31">
        <f ca="1">'Trial 1'!AI29</f>
        <v>130.97719659794015</v>
      </c>
      <c r="AJ108" s="31">
        <f ca="1">'Trial 1'!AJ29</f>
        <v>130.6988309570676</v>
      </c>
      <c r="AK108" s="31">
        <f ca="1">'Trial 1'!AK29</f>
        <v>130.44073582737002</v>
      </c>
      <c r="AL108" s="31">
        <f ca="1">'Trial 1'!AL29</f>
        <v>130.24272009963573</v>
      </c>
      <c r="AM108" s="31">
        <f ca="1">'Trial 1'!AM29</f>
        <v>129.97864106488919</v>
      </c>
      <c r="AN108" s="32">
        <f ca="1">SUM('Trial 1'!AB29:AM29)</f>
        <v>1575.0878204571827</v>
      </c>
      <c r="AO108" s="31">
        <f ca="1">'Trial 1'!AO29</f>
        <v>129.80804616762885</v>
      </c>
      <c r="AP108" s="31">
        <f ca="1">'Trial 1'!AP29</f>
        <v>129.65366153714149</v>
      </c>
      <c r="AQ108" s="31">
        <f ca="1">'Trial 1'!AQ29</f>
        <v>129.4435740799471</v>
      </c>
      <c r="AR108" s="31">
        <f ca="1">'Trial 1'!AR29</f>
        <v>129.19318779939718</v>
      </c>
      <c r="AS108" s="31">
        <f ca="1">'Trial 1'!AS29</f>
        <v>128.93515149293762</v>
      </c>
      <c r="AT108" s="31">
        <f ca="1">'Trial 1'!AT29</f>
        <v>128.69856839236081</v>
      </c>
      <c r="AU108" s="31">
        <f ca="1">'Trial 1'!AU29</f>
        <v>128.55139225591549</v>
      </c>
      <c r="AV108" s="31">
        <f ca="1">'Trial 1'!AV29</f>
        <v>128.39665427005872</v>
      </c>
      <c r="AW108" s="31">
        <f ca="1">'Trial 1'!AW29</f>
        <v>128.20563153871132</v>
      </c>
      <c r="AX108" s="31">
        <f ca="1">'Trial 1'!AX29</f>
        <v>127.96725843606251</v>
      </c>
      <c r="AY108" s="31">
        <f ca="1">'Trial 1'!AY29</f>
        <v>127.76035569109422</v>
      </c>
      <c r="AZ108" s="31">
        <f ca="1">'Trial 1'!AZ29</f>
        <v>127.52944957146144</v>
      </c>
      <c r="BA108" s="32">
        <f ca="1">SUM('Trial 1'!AO29:AZ29)</f>
        <v>1544.1429312327168</v>
      </c>
      <c r="BB108" s="31">
        <f ca="1">'Trial 1'!BB29</f>
        <v>127.31562188417874</v>
      </c>
      <c r="BC108" s="31">
        <f ca="1">'Trial 1'!BC29</f>
        <v>127.1477818326059</v>
      </c>
      <c r="BD108" s="31">
        <f ca="1">'Trial 1'!BD29</f>
        <v>126.86443169324046</v>
      </c>
      <c r="BE108" s="31">
        <f ca="1">'Trial 1'!BE29</f>
        <v>126.71411850732045</v>
      </c>
      <c r="BF108" s="31">
        <f ca="1">'Trial 1'!BF29</f>
        <v>126.56703728181444</v>
      </c>
      <c r="BG108" s="31">
        <f ca="1">'Trial 1'!BG29</f>
        <v>126.31143760432904</v>
      </c>
      <c r="BH108" s="31">
        <f ca="1">'Trial 1'!BH29</f>
        <v>126.17378000662751</v>
      </c>
      <c r="BI108" s="31">
        <f ca="1">'Trial 1'!BI29</f>
        <v>126.0115314831416</v>
      </c>
      <c r="BJ108" s="31">
        <f ca="1">'Trial 1'!BJ29</f>
        <v>125.87093885800097</v>
      </c>
      <c r="BK108" s="31">
        <f ca="1">'Trial 1'!BK29</f>
        <v>125.59617312000684</v>
      </c>
      <c r="BL108" s="31">
        <f ca="1">'Trial 1'!BL29</f>
        <v>125.50649008238405</v>
      </c>
      <c r="BM108" s="31">
        <f ca="1">'Trial 1'!BM29</f>
        <v>125.36351108327624</v>
      </c>
      <c r="BN108" s="32">
        <f ca="1">SUM('Trial 1'!BB29:BM29)</f>
        <v>1515.4428534369263</v>
      </c>
      <c r="BO108" s="31">
        <f ca="1">'Trial 1'!BO29</f>
        <v>125.14830119147763</v>
      </c>
      <c r="BP108" s="31">
        <f ca="1">'Trial 1'!BP29</f>
        <v>125.00593378334226</v>
      </c>
      <c r="BQ108" s="31">
        <f ca="1">'Trial 1'!BQ29</f>
        <v>124.83992715682328</v>
      </c>
      <c r="BR108" s="31">
        <f ca="1">'Trial 1'!BR29</f>
        <v>124.68701948077484</v>
      </c>
      <c r="BS108" s="31">
        <f ca="1">'Trial 1'!BS29</f>
        <v>124.47293651256017</v>
      </c>
      <c r="BT108" s="31">
        <f ca="1">'Trial 1'!BT29</f>
        <v>124.34822846211213</v>
      </c>
      <c r="BU108" s="31">
        <f ca="1">'Trial 1'!BU29</f>
        <v>124.19340100996136</v>
      </c>
      <c r="BV108" s="31">
        <f ca="1">'Trial 1'!BV29</f>
        <v>124.02555205273961</v>
      </c>
      <c r="BW108" s="31">
        <f ca="1">'Trial 1'!BW29</f>
        <v>123.92367433244496</v>
      </c>
      <c r="BX108" s="31">
        <f ca="1">'Trial 1'!BX29</f>
        <v>123.68504858517166</v>
      </c>
      <c r="BY108" s="31">
        <f ca="1">'Trial 1'!BY29</f>
        <v>123.47491567904316</v>
      </c>
      <c r="BZ108" s="31">
        <f ca="1">'Trial 1'!BZ29</f>
        <v>123.32355727894371</v>
      </c>
      <c r="CA108" s="32">
        <f ca="1">SUM('Trial 1'!BO29:BZ29)</f>
        <v>1491.1284955253948</v>
      </c>
      <c r="CB108" s="31">
        <f ca="1">'Trial 1'!CB29</f>
        <v>123.12930068135383</v>
      </c>
      <c r="CC108" s="31">
        <f ca="1">'Trial 1'!CC29</f>
        <v>122.99013119357578</v>
      </c>
      <c r="CD108" s="31">
        <f ca="1">'Trial 1'!CD29</f>
        <v>122.84315936581142</v>
      </c>
      <c r="CE108" s="31">
        <f ca="1">'Trial 1'!CE29</f>
        <v>122.70322368173443</v>
      </c>
      <c r="CF108" s="31">
        <f ca="1">'Trial 1'!CF29</f>
        <v>122.54472794466596</v>
      </c>
      <c r="CG108" s="31">
        <f ca="1">'Trial 1'!CG29</f>
        <v>122.3286965877448</v>
      </c>
      <c r="CH108" s="31">
        <f ca="1">'Trial 1'!CH29</f>
        <v>122.10822785792418</v>
      </c>
      <c r="CI108" s="31">
        <f ca="1">'Trial 1'!CI29</f>
        <v>122.05477763161556</v>
      </c>
      <c r="CJ108" s="31">
        <f ca="1">'Trial 1'!CJ29</f>
        <v>121.9557944938885</v>
      </c>
      <c r="CK108" s="31">
        <f ca="1">'Trial 1'!CK29</f>
        <v>121.77423904967952</v>
      </c>
      <c r="CL108" s="31">
        <f ca="1">'Trial 1'!CL29</f>
        <v>121.6177948512222</v>
      </c>
      <c r="CM108" s="31">
        <f ca="1">'Trial 1'!CM29</f>
        <v>121.50570366569734</v>
      </c>
      <c r="CN108" s="32">
        <f ca="1">SUM('Trial 1'!CB29:CM29)</f>
        <v>1467.5557770049138</v>
      </c>
      <c r="CO108" s="31">
        <f ca="1">'Trial 1'!CO29</f>
        <v>121.41505613319751</v>
      </c>
      <c r="CP108" s="31">
        <f ca="1">'Trial 1'!CP29</f>
        <v>121.32516195781248</v>
      </c>
      <c r="CQ108" s="31">
        <f ca="1">'Trial 1'!CQ29</f>
        <v>121.15161717244305</v>
      </c>
      <c r="CR108" s="31">
        <f ca="1">'Trial 1'!CR29</f>
        <v>121.08722502302017</v>
      </c>
      <c r="CS108" s="31">
        <f ca="1">'Trial 1'!CS29</f>
        <v>120.93990989294598</v>
      </c>
      <c r="CT108" s="31">
        <f ca="1">'Trial 1'!CT29</f>
        <v>120.73677623681962</v>
      </c>
      <c r="CU108" s="31">
        <f ca="1">'Trial 1'!CU29</f>
        <v>120.60129190414578</v>
      </c>
      <c r="CV108" s="31">
        <f ca="1">'Trial 1'!CV29</f>
        <v>120.50214269419877</v>
      </c>
      <c r="CW108" s="31">
        <f ca="1">'Trial 1'!CW29</f>
        <v>120.37031993390255</v>
      </c>
      <c r="CX108" s="31">
        <f ca="1">'Trial 1'!CX29</f>
        <v>120.1926655298679</v>
      </c>
      <c r="CY108" s="31">
        <f ca="1">'Trial 1'!CY29</f>
        <v>120.08198474714301</v>
      </c>
      <c r="CZ108" s="31">
        <f ca="1">'Trial 1'!CZ29</f>
        <v>119.97356804225753</v>
      </c>
      <c r="DA108" s="32">
        <f ca="1">SUM('Trial 1'!CO29:CZ29)</f>
        <v>1448.3777192677542</v>
      </c>
      <c r="DB108" s="31">
        <f ca="1">'Trial 1'!DB29</f>
        <v>119.84516947141182</v>
      </c>
      <c r="DC108" s="31">
        <f ca="1">'Trial 1'!DC29</f>
        <v>119.66884885979574</v>
      </c>
      <c r="DD108" s="31">
        <f ca="1">'Trial 1'!DD29</f>
        <v>119.5930237176362</v>
      </c>
      <c r="DE108" s="31">
        <f ca="1">'Trial 1'!DE29</f>
        <v>119.48288475622329</v>
      </c>
      <c r="DF108" s="31">
        <f ca="1">'Trial 1'!DF29</f>
        <v>119.36817354412806</v>
      </c>
      <c r="DG108" s="31">
        <f ca="1">'Trial 1'!DG29</f>
        <v>119.24451362375028</v>
      </c>
      <c r="DH108" s="31">
        <f ca="1">'Trial 1'!DH29</f>
        <v>119.13581013476178</v>
      </c>
      <c r="DI108" s="31">
        <f ca="1">'Trial 1'!DI29</f>
        <v>118.98405416723753</v>
      </c>
      <c r="DJ108" s="31">
        <f ca="1">'Trial 1'!DJ29</f>
        <v>118.85172226458855</v>
      </c>
      <c r="DK108" s="31">
        <f ca="1">'Trial 1'!DK29</f>
        <v>118.69194439301162</v>
      </c>
      <c r="DL108" s="31">
        <f ca="1">'Trial 1'!DL29</f>
        <v>118.61667366805453</v>
      </c>
      <c r="DM108" s="31">
        <f ca="1">'Trial 1'!DM29</f>
        <v>118.41580392052606</v>
      </c>
      <c r="DN108" s="32">
        <f ca="1">SUM('Trial 1'!DB29:DM29)</f>
        <v>1429.8986225211256</v>
      </c>
      <c r="DO108" s="31">
        <f ca="1">'Trial 1'!DO29</f>
        <v>118.36988599806649</v>
      </c>
      <c r="DP108" s="31">
        <f ca="1">'Trial 1'!DP29</f>
        <v>118.26313423463192</v>
      </c>
      <c r="DQ108" s="31">
        <f ca="1">'Trial 1'!DQ29</f>
        <v>118.20560534888253</v>
      </c>
      <c r="DR108" s="31">
        <f ca="1">'Trial 1'!DR29</f>
        <v>118.14527809606038</v>
      </c>
      <c r="DS108" s="31">
        <f ca="1">'Trial 1'!DS29</f>
        <v>118.02476831335004</v>
      </c>
      <c r="DT108" s="31">
        <f ca="1">'Trial 1'!DT29</f>
        <v>117.87290531765548</v>
      </c>
      <c r="DU108" s="31">
        <f ca="1">'Trial 1'!DU29</f>
        <v>117.85534580001597</v>
      </c>
      <c r="DV108" s="31">
        <f ca="1">'Trial 1'!DV29</f>
        <v>117.70493903658915</v>
      </c>
      <c r="DW108" s="31">
        <f ca="1">'Trial 1'!DW29</f>
        <v>117.57766267060371</v>
      </c>
      <c r="DX108" s="31">
        <f ca="1">'Trial 1'!DX29</f>
        <v>117.54242174509962</v>
      </c>
      <c r="DY108" s="31">
        <f ca="1">'Trial 1'!DY29</f>
        <v>117.41959368149607</v>
      </c>
      <c r="DZ108" s="31">
        <f ca="1">'Trial 1'!DZ29</f>
        <v>117.35122192584271</v>
      </c>
      <c r="EA108" s="32">
        <f ca="1">SUM('Trial 1'!DO29:DZ29)</f>
        <v>1414.332762168294</v>
      </c>
      <c r="EB108" s="31">
        <f ca="1">'Trial 1'!EB29</f>
        <v>117.27938205894677</v>
      </c>
      <c r="EC108" s="31">
        <f ca="1">'Trial 1'!EC29</f>
        <v>117.25710443011275</v>
      </c>
      <c r="ED108" s="31">
        <f ca="1">'Trial 1'!ED29</f>
        <v>117.15244669056678</v>
      </c>
      <c r="EE108" s="31">
        <f ca="1">'Trial 1'!EE29</f>
        <v>117.06248083136964</v>
      </c>
      <c r="EF108" s="31">
        <f ca="1">'Trial 1'!EF29</f>
        <v>116.95556832113235</v>
      </c>
      <c r="EG108" s="31">
        <f ca="1">'Trial 1'!EG29</f>
        <v>116.90441939903859</v>
      </c>
      <c r="EH108" s="31">
        <f ca="1">'Trial 1'!EH29</f>
        <v>116.83048060333095</v>
      </c>
      <c r="EI108" s="31">
        <f ca="1">'Trial 1'!EI29</f>
        <v>116.7597012713051</v>
      </c>
      <c r="EJ108" s="31">
        <f ca="1">'Trial 1'!EJ29</f>
        <v>116.63554865705818</v>
      </c>
      <c r="EK108" s="31">
        <f ca="1">'Trial 1'!EK29</f>
        <v>116.49043134399211</v>
      </c>
      <c r="EL108" s="31">
        <f ca="1">'Trial 1'!EL29</f>
        <v>116.46553081411339</v>
      </c>
      <c r="EM108" s="31">
        <f ca="1">'Trial 1'!EM29</f>
        <v>116.41275060692854</v>
      </c>
      <c r="EN108" s="32">
        <f ca="1">SUM('Trial 1'!EB29:EM29)</f>
        <v>1402.2058450278953</v>
      </c>
    </row>
    <row r="109" spans="1:144" ht="12.75" customHeight="1">
      <c r="A109" s="11" t="str">
        <f>Labels!B97</f>
        <v>Trial 02</v>
      </c>
      <c r="B109" s="51">
        <f>'Trial 2'!B29</f>
        <v>140</v>
      </c>
      <c r="C109" s="51">
        <f ca="1">'Trial 2'!C29</f>
        <v>139.65886781394494</v>
      </c>
      <c r="D109" s="51">
        <f ca="1">'Trial 2'!D29</f>
        <v>139.23094323785108</v>
      </c>
      <c r="E109" s="51">
        <f ca="1">'Trial 2'!E29</f>
        <v>138.98870049070251</v>
      </c>
      <c r="F109" s="51">
        <f ca="1">'Trial 2'!F29</f>
        <v>138.65093935064439</v>
      </c>
      <c r="G109" s="51">
        <f ca="1">'Trial 2'!G29</f>
        <v>138.28902166679453</v>
      </c>
      <c r="H109" s="51">
        <f ca="1">'Trial 2'!H29</f>
        <v>137.93435969561784</v>
      </c>
      <c r="I109" s="51">
        <f ca="1">'Trial 2'!I29</f>
        <v>137.66433731546616</v>
      </c>
      <c r="J109" s="51">
        <f ca="1">'Trial 2'!J29</f>
        <v>137.33641003173065</v>
      </c>
      <c r="K109" s="51">
        <f ca="1">'Trial 2'!K29</f>
        <v>137.01235200698426</v>
      </c>
      <c r="L109" s="51">
        <f ca="1">'Trial 2'!L29</f>
        <v>136.69567173950662</v>
      </c>
      <c r="M109" s="51">
        <f ca="1">'Trial 2'!M29</f>
        <v>136.4401080051056</v>
      </c>
      <c r="N109" s="52">
        <f ca="1">SUM('Trial 2'!B29:M29)</f>
        <v>1657.9017113543484</v>
      </c>
      <c r="O109" s="51">
        <f ca="1">'Trial 2'!O29</f>
        <v>136.23373849135129</v>
      </c>
      <c r="P109" s="51">
        <f ca="1">'Trial 2'!P29</f>
        <v>135.92954172012898</v>
      </c>
      <c r="Q109" s="51">
        <f ca="1">'Trial 2'!Q29</f>
        <v>135.57414119874991</v>
      </c>
      <c r="R109" s="51">
        <f ca="1">'Trial 2'!R29</f>
        <v>135.29820013139681</v>
      </c>
      <c r="S109" s="51">
        <f ca="1">'Trial 2'!S29</f>
        <v>135.06255874798396</v>
      </c>
      <c r="T109" s="51">
        <f ca="1">'Trial 2'!T29</f>
        <v>134.77636346983309</v>
      </c>
      <c r="U109" s="51">
        <f ca="1">'Trial 2'!U29</f>
        <v>134.47614253645929</v>
      </c>
      <c r="V109" s="51">
        <f ca="1">'Trial 2'!V29</f>
        <v>134.24599772683882</v>
      </c>
      <c r="W109" s="51">
        <f ca="1">'Trial 2'!W29</f>
        <v>134.00429522486871</v>
      </c>
      <c r="X109" s="51">
        <f ca="1">'Trial 2'!X29</f>
        <v>133.77928778975334</v>
      </c>
      <c r="Y109" s="51">
        <f ca="1">'Trial 2'!Y29</f>
        <v>133.47273708791667</v>
      </c>
      <c r="Z109" s="51">
        <f ca="1">'Trial 2'!Z29</f>
        <v>133.24173262638482</v>
      </c>
      <c r="AA109" s="52">
        <f ca="1">SUM('Trial 2'!O29:Z29)</f>
        <v>1616.0947367516656</v>
      </c>
      <c r="AB109" s="51">
        <f ca="1">'Trial 2'!AB29</f>
        <v>132.93174798606316</v>
      </c>
      <c r="AC109" s="51">
        <f ca="1">'Trial 2'!AC29</f>
        <v>132.76245534422918</v>
      </c>
      <c r="AD109" s="51">
        <f ca="1">'Trial 2'!AD29</f>
        <v>132.44367946023138</v>
      </c>
      <c r="AE109" s="51">
        <f ca="1">'Trial 2'!AE29</f>
        <v>132.17018956966362</v>
      </c>
      <c r="AF109" s="51">
        <f ca="1">'Trial 2'!AF29</f>
        <v>131.94135953547817</v>
      </c>
      <c r="AG109" s="51">
        <f ca="1">'Trial 2'!AG29</f>
        <v>131.62494983770122</v>
      </c>
      <c r="AH109" s="51">
        <f ca="1">'Trial 2'!AH29</f>
        <v>131.32505382777833</v>
      </c>
      <c r="AI109" s="51">
        <f ca="1">'Trial 2'!AI29</f>
        <v>131.04744715964824</v>
      </c>
      <c r="AJ109" s="51">
        <f ca="1">'Trial 2'!AJ29</f>
        <v>130.77904830578044</v>
      </c>
      <c r="AK109" s="51">
        <f ca="1">'Trial 2'!AK29</f>
        <v>130.52385378297177</v>
      </c>
      <c r="AL109" s="51">
        <f ca="1">'Trial 2'!AL29</f>
        <v>130.24737969333452</v>
      </c>
      <c r="AM109" s="51">
        <f ca="1">'Trial 2'!AM29</f>
        <v>129.9174361703457</v>
      </c>
      <c r="AN109" s="52">
        <f ca="1">SUM('Trial 2'!AB29:AM29)</f>
        <v>1577.714600673226</v>
      </c>
      <c r="AO109" s="51">
        <f ca="1">'Trial 2'!AO29</f>
        <v>129.59838007881407</v>
      </c>
      <c r="AP109" s="51">
        <f ca="1">'Trial 2'!AP29</f>
        <v>129.4516576936756</v>
      </c>
      <c r="AQ109" s="51">
        <f ca="1">'Trial 2'!AQ29</f>
        <v>129.26318353873737</v>
      </c>
      <c r="AR109" s="51">
        <f ca="1">'Trial 2'!AR29</f>
        <v>129.04233644731846</v>
      </c>
      <c r="AS109" s="51">
        <f ca="1">'Trial 2'!AS29</f>
        <v>128.87764222055233</v>
      </c>
      <c r="AT109" s="51">
        <f ca="1">'Trial 2'!AT29</f>
        <v>128.65087789724578</v>
      </c>
      <c r="AU109" s="51">
        <f ca="1">'Trial 2'!AU29</f>
        <v>128.44116525522082</v>
      </c>
      <c r="AV109" s="51">
        <f ca="1">'Trial 2'!AV29</f>
        <v>128.27357073239014</v>
      </c>
      <c r="AW109" s="51">
        <f ca="1">'Trial 2'!AW29</f>
        <v>128.05134668589864</v>
      </c>
      <c r="AX109" s="51">
        <f ca="1">'Trial 2'!AX29</f>
        <v>127.85481203285242</v>
      </c>
      <c r="AY109" s="51">
        <f ca="1">'Trial 2'!AY29</f>
        <v>127.68757542509431</v>
      </c>
      <c r="AZ109" s="51">
        <f ca="1">'Trial 2'!AZ29</f>
        <v>127.54988238860682</v>
      </c>
      <c r="BA109" s="52">
        <f ca="1">SUM('Trial 2'!AO29:AZ29)</f>
        <v>1542.7424303964069</v>
      </c>
      <c r="BB109" s="51">
        <f ca="1">'Trial 2'!BB29</f>
        <v>127.32955157202974</v>
      </c>
      <c r="BC109" s="51">
        <f ca="1">'Trial 2'!BC29</f>
        <v>127.15611908973344</v>
      </c>
      <c r="BD109" s="51">
        <f ca="1">'Trial 2'!BD29</f>
        <v>126.96504713611014</v>
      </c>
      <c r="BE109" s="51">
        <f ca="1">'Trial 2'!BE29</f>
        <v>126.75064178307566</v>
      </c>
      <c r="BF109" s="51">
        <f ca="1">'Trial 2'!BF29</f>
        <v>126.61899500385292</v>
      </c>
      <c r="BG109" s="51">
        <f ca="1">'Trial 2'!BG29</f>
        <v>126.32508243237071</v>
      </c>
      <c r="BH109" s="51">
        <f ca="1">'Trial 2'!BH29</f>
        <v>126.14853511011705</v>
      </c>
      <c r="BI109" s="51">
        <f ca="1">'Trial 2'!BI29</f>
        <v>125.9082549418391</v>
      </c>
      <c r="BJ109" s="51">
        <f ca="1">'Trial 2'!BJ29</f>
        <v>125.69854353377531</v>
      </c>
      <c r="BK109" s="51">
        <f ca="1">'Trial 2'!BK29</f>
        <v>125.47199657268452</v>
      </c>
      <c r="BL109" s="51">
        <f ca="1">'Trial 2'!BL29</f>
        <v>125.29315026621094</v>
      </c>
      <c r="BM109" s="51">
        <f ca="1">'Trial 2'!BM29</f>
        <v>125.06526055264079</v>
      </c>
      <c r="BN109" s="52">
        <f ca="1">SUM('Trial 2'!BB29:BM29)</f>
        <v>1514.7311779944403</v>
      </c>
      <c r="BO109" s="51">
        <f ca="1">'Trial 2'!BO29</f>
        <v>124.89368810888217</v>
      </c>
      <c r="BP109" s="51">
        <f ca="1">'Trial 2'!BP29</f>
        <v>124.62099520080899</v>
      </c>
      <c r="BQ109" s="51">
        <f ca="1">'Trial 2'!BQ29</f>
        <v>124.44344467520617</v>
      </c>
      <c r="BR109" s="51">
        <f ca="1">'Trial 2'!BR29</f>
        <v>124.2525877943069</v>
      </c>
      <c r="BS109" s="51">
        <f ca="1">'Trial 2'!BS29</f>
        <v>124.14168198523318</v>
      </c>
      <c r="BT109" s="51">
        <f ca="1">'Trial 2'!BT29</f>
        <v>123.98391116938141</v>
      </c>
      <c r="BU109" s="51">
        <f ca="1">'Trial 2'!BU29</f>
        <v>123.91286354587794</v>
      </c>
      <c r="BV109" s="51">
        <f ca="1">'Trial 2'!BV29</f>
        <v>123.75164556234527</v>
      </c>
      <c r="BW109" s="51">
        <f ca="1">'Trial 2'!BW29</f>
        <v>123.61818927972105</v>
      </c>
      <c r="BX109" s="51">
        <f ca="1">'Trial 2'!BX29</f>
        <v>123.43039292463267</v>
      </c>
      <c r="BY109" s="51">
        <f ca="1">'Trial 2'!BY29</f>
        <v>123.35093768052306</v>
      </c>
      <c r="BZ109" s="51">
        <f ca="1">'Trial 2'!BZ29</f>
        <v>123.24169376184317</v>
      </c>
      <c r="CA109" s="52">
        <f ca="1">SUM('Trial 2'!BO29:BZ29)</f>
        <v>1487.642031688762</v>
      </c>
      <c r="CB109" s="51">
        <f ca="1">'Trial 2'!CB29</f>
        <v>123.09880246440986</v>
      </c>
      <c r="CC109" s="51">
        <f ca="1">'Trial 2'!CC29</f>
        <v>122.88171881523503</v>
      </c>
      <c r="CD109" s="51">
        <f ca="1">'Trial 2'!CD29</f>
        <v>122.75269413969359</v>
      </c>
      <c r="CE109" s="51">
        <f ca="1">'Trial 2'!CE29</f>
        <v>122.55392488549931</v>
      </c>
      <c r="CF109" s="51">
        <f ca="1">'Trial 2'!CF29</f>
        <v>122.47979970188818</v>
      </c>
      <c r="CG109" s="51">
        <f ca="1">'Trial 2'!CG29</f>
        <v>122.33843949713618</v>
      </c>
      <c r="CH109" s="51">
        <f ca="1">'Trial 2'!CH29</f>
        <v>122.18711494652653</v>
      </c>
      <c r="CI109" s="51">
        <f ca="1">'Trial 2'!CI29</f>
        <v>122.1016156916041</v>
      </c>
      <c r="CJ109" s="51">
        <f ca="1">'Trial 2'!CJ29</f>
        <v>121.88351499528872</v>
      </c>
      <c r="CK109" s="51">
        <f ca="1">'Trial 2'!CK29</f>
        <v>121.68495757361396</v>
      </c>
      <c r="CL109" s="51">
        <f ca="1">'Trial 2'!CL29</f>
        <v>121.56770303481696</v>
      </c>
      <c r="CM109" s="51">
        <f ca="1">'Trial 2'!CM29</f>
        <v>121.44228882861135</v>
      </c>
      <c r="CN109" s="52">
        <f ca="1">SUM('Trial 2'!CB29:CM29)</f>
        <v>1466.9725745743237</v>
      </c>
      <c r="CO109" s="51">
        <f ca="1">'Trial 2'!CO29</f>
        <v>121.25300029282876</v>
      </c>
      <c r="CP109" s="51">
        <f ca="1">'Trial 2'!CP29</f>
        <v>121.10408811848704</v>
      </c>
      <c r="CQ109" s="51">
        <f ca="1">'Trial 2'!CQ29</f>
        <v>121.00879679151386</v>
      </c>
      <c r="CR109" s="51">
        <f ca="1">'Trial 2'!CR29</f>
        <v>120.91356556911795</v>
      </c>
      <c r="CS109" s="51">
        <f ca="1">'Trial 2'!CS29</f>
        <v>120.77876836907011</v>
      </c>
      <c r="CT109" s="51">
        <f ca="1">'Trial 2'!CT29</f>
        <v>120.58097965565227</v>
      </c>
      <c r="CU109" s="51">
        <f ca="1">'Trial 2'!CU29</f>
        <v>120.38666895345813</v>
      </c>
      <c r="CV109" s="51">
        <f ca="1">'Trial 2'!CV29</f>
        <v>120.27264182664683</v>
      </c>
      <c r="CW109" s="51">
        <f ca="1">'Trial 2'!CW29</f>
        <v>120.13480645585182</v>
      </c>
      <c r="CX109" s="51">
        <f ca="1">'Trial 2'!CX29</f>
        <v>119.98836283486003</v>
      </c>
      <c r="CY109" s="51">
        <f ca="1">'Trial 2'!CY29</f>
        <v>119.84031773916153</v>
      </c>
      <c r="CZ109" s="51">
        <f ca="1">'Trial 2'!CZ29</f>
        <v>119.62591154010335</v>
      </c>
      <c r="DA109" s="52">
        <f ca="1">SUM('Trial 2'!CO29:CZ29)</f>
        <v>1445.8879081467514</v>
      </c>
      <c r="DB109" s="51">
        <f ca="1">'Trial 2'!DB29</f>
        <v>119.40499364605174</v>
      </c>
      <c r="DC109" s="51">
        <f ca="1">'Trial 2'!DC29</f>
        <v>119.26246093572898</v>
      </c>
      <c r="DD109" s="51">
        <f ca="1">'Trial 2'!DD29</f>
        <v>119.20258514616961</v>
      </c>
      <c r="DE109" s="51">
        <f ca="1">'Trial 2'!DE29</f>
        <v>118.98012667331129</v>
      </c>
      <c r="DF109" s="51">
        <f ca="1">'Trial 2'!DF29</f>
        <v>118.90546605992101</v>
      </c>
      <c r="DG109" s="51">
        <f ca="1">'Trial 2'!DG29</f>
        <v>118.74820012685605</v>
      </c>
      <c r="DH109" s="51">
        <f ca="1">'Trial 2'!DH29</f>
        <v>118.60127542568974</v>
      </c>
      <c r="DI109" s="51">
        <f ca="1">'Trial 2'!DI29</f>
        <v>118.54683987080845</v>
      </c>
      <c r="DJ109" s="51">
        <f ca="1">'Trial 2'!DJ29</f>
        <v>118.32333268973734</v>
      </c>
      <c r="DK109" s="51">
        <f ca="1">'Trial 2'!DK29</f>
        <v>118.12167093661419</v>
      </c>
      <c r="DL109" s="51">
        <f ca="1">'Trial 2'!DL29</f>
        <v>118.00238995211234</v>
      </c>
      <c r="DM109" s="51">
        <f ca="1">'Trial 2'!DM29</f>
        <v>117.82665374401083</v>
      </c>
      <c r="DN109" s="52">
        <f ca="1">SUM('Trial 2'!DB29:DM29)</f>
        <v>1423.9259952070115</v>
      </c>
      <c r="DO109" s="51">
        <f ca="1">'Trial 2'!DO29</f>
        <v>117.65905921271745</v>
      </c>
      <c r="DP109" s="51">
        <f ca="1">'Trial 2'!DP29</f>
        <v>117.52460948091574</v>
      </c>
      <c r="DQ109" s="51">
        <f ca="1">'Trial 2'!DQ29</f>
        <v>117.32647641019345</v>
      </c>
      <c r="DR109" s="51">
        <f ca="1">'Trial 2'!DR29</f>
        <v>117.24057576951472</v>
      </c>
      <c r="DS109" s="51">
        <f ca="1">'Trial 2'!DS29</f>
        <v>117.02636940750078</v>
      </c>
      <c r="DT109" s="51">
        <f ca="1">'Trial 2'!DT29</f>
        <v>116.95026067014433</v>
      </c>
      <c r="DU109" s="51">
        <f ca="1">'Trial 2'!DU29</f>
        <v>116.78756772263996</v>
      </c>
      <c r="DV109" s="51">
        <f ca="1">'Trial 2'!DV29</f>
        <v>116.71062691407951</v>
      </c>
      <c r="DW109" s="51">
        <f ca="1">'Trial 2'!DW29</f>
        <v>116.54352367780507</v>
      </c>
      <c r="DX109" s="51">
        <f ca="1">'Trial 2'!DX29</f>
        <v>116.50243836766474</v>
      </c>
      <c r="DY109" s="51">
        <f ca="1">'Trial 2'!DY29</f>
        <v>116.35606400936354</v>
      </c>
      <c r="DZ109" s="51">
        <f ca="1">'Trial 2'!DZ29</f>
        <v>116.33614508365827</v>
      </c>
      <c r="EA109" s="52">
        <f ca="1">SUM('Trial 2'!DO29:DZ29)</f>
        <v>1402.9637167261976</v>
      </c>
      <c r="EB109" s="51">
        <f ca="1">'Trial 2'!EB29</f>
        <v>116.30231610166967</v>
      </c>
      <c r="EC109" s="51">
        <f ca="1">'Trial 2'!EC29</f>
        <v>116.22158714259807</v>
      </c>
      <c r="ED109" s="51">
        <f ca="1">'Trial 2'!ED29</f>
        <v>116.03988475390152</v>
      </c>
      <c r="EE109" s="51">
        <f ca="1">'Trial 2'!EE29</f>
        <v>115.93480343132845</v>
      </c>
      <c r="EF109" s="51">
        <f ca="1">'Trial 2'!EF29</f>
        <v>115.85892954827816</v>
      </c>
      <c r="EG109" s="51">
        <f ca="1">'Trial 2'!EG29</f>
        <v>115.77336405937906</v>
      </c>
      <c r="EH109" s="51">
        <f ca="1">'Trial 2'!EH29</f>
        <v>115.6998104452977</v>
      </c>
      <c r="EI109" s="51">
        <f ca="1">'Trial 2'!EI29</f>
        <v>115.60926486141209</v>
      </c>
      <c r="EJ109" s="51">
        <f ca="1">'Trial 2'!EJ29</f>
        <v>115.52460257054369</v>
      </c>
      <c r="EK109" s="51">
        <f ca="1">'Trial 2'!EK29</f>
        <v>115.48852182111908</v>
      </c>
      <c r="EL109" s="51">
        <f ca="1">'Trial 2'!EL29</f>
        <v>115.34459784383279</v>
      </c>
      <c r="EM109" s="51">
        <f ca="1">'Trial 2'!EM29</f>
        <v>115.26231941237876</v>
      </c>
      <c r="EN109" s="52">
        <f ca="1">SUM('Trial 2'!EB29:EM29)</f>
        <v>1389.060001991739</v>
      </c>
    </row>
    <row r="110" spans="1:144" ht="12.75" customHeight="1">
      <c r="A110" s="11" t="str">
        <f>Labels!B98</f>
        <v>Trial 03</v>
      </c>
      <c r="B110" s="51">
        <f>'Trial 3'!B29</f>
        <v>140</v>
      </c>
      <c r="C110" s="51">
        <f ca="1">'Trial 3'!C29</f>
        <v>139.60213838203262</v>
      </c>
      <c r="D110" s="51">
        <f ca="1">'Trial 3'!D29</f>
        <v>139.26724161426225</v>
      </c>
      <c r="E110" s="51">
        <f ca="1">'Trial 3'!E29</f>
        <v>138.96257827378051</v>
      </c>
      <c r="F110" s="51">
        <f ca="1">'Trial 3'!F29</f>
        <v>138.69545517878109</v>
      </c>
      <c r="G110" s="51">
        <f ca="1">'Trial 3'!G29</f>
        <v>138.36828712033517</v>
      </c>
      <c r="H110" s="51">
        <f ca="1">'Trial 3'!H29</f>
        <v>138.07107807221766</v>
      </c>
      <c r="I110" s="51">
        <f ca="1">'Trial 3'!I29</f>
        <v>137.740759016678</v>
      </c>
      <c r="J110" s="51">
        <f ca="1">'Trial 3'!J29</f>
        <v>137.39654589046344</v>
      </c>
      <c r="K110" s="51">
        <f ca="1">'Trial 3'!K29</f>
        <v>137.00821479098161</v>
      </c>
      <c r="L110" s="51">
        <f ca="1">'Trial 3'!L29</f>
        <v>136.80695256952762</v>
      </c>
      <c r="M110" s="51">
        <f ca="1">'Trial 3'!M29</f>
        <v>136.50566037918335</v>
      </c>
      <c r="N110" s="52">
        <f ca="1">SUM('Trial 3'!B29:M29)</f>
        <v>1658.4249112882433</v>
      </c>
      <c r="O110" s="51">
        <f ca="1">'Trial 3'!O29</f>
        <v>136.22192021707889</v>
      </c>
      <c r="P110" s="51">
        <f ca="1">'Trial 3'!P29</f>
        <v>135.95668724237922</v>
      </c>
      <c r="Q110" s="51">
        <f ca="1">'Trial 3'!Q29</f>
        <v>135.67537306038483</v>
      </c>
      <c r="R110" s="51">
        <f ca="1">'Trial 3'!R29</f>
        <v>135.45507475762588</v>
      </c>
      <c r="S110" s="51">
        <f ca="1">'Trial 3'!S29</f>
        <v>135.2627693711562</v>
      </c>
      <c r="T110" s="51">
        <f ca="1">'Trial 3'!T29</f>
        <v>135.02118243751318</v>
      </c>
      <c r="U110" s="51">
        <f ca="1">'Trial 3'!U29</f>
        <v>134.82251697398198</v>
      </c>
      <c r="V110" s="51">
        <f ca="1">'Trial 3'!V29</f>
        <v>134.50392983245897</v>
      </c>
      <c r="W110" s="51">
        <f ca="1">'Trial 3'!W29</f>
        <v>134.27882673973633</v>
      </c>
      <c r="X110" s="51">
        <f ca="1">'Trial 3'!X29</f>
        <v>134.05216743053651</v>
      </c>
      <c r="Y110" s="51">
        <f ca="1">'Trial 3'!Y29</f>
        <v>133.86457642744784</v>
      </c>
      <c r="Z110" s="51">
        <f ca="1">'Trial 3'!Z29</f>
        <v>133.64709385459582</v>
      </c>
      <c r="AA110" s="52">
        <f ca="1">SUM('Trial 3'!O29:Z29)</f>
        <v>1618.7621183448955</v>
      </c>
      <c r="AB110" s="51">
        <f ca="1">'Trial 3'!AB29</f>
        <v>133.32388421085852</v>
      </c>
      <c r="AC110" s="51">
        <f ca="1">'Trial 3'!AC29</f>
        <v>133.07793019139487</v>
      </c>
      <c r="AD110" s="51">
        <f ca="1">'Trial 3'!AD29</f>
        <v>132.87578893306267</v>
      </c>
      <c r="AE110" s="51">
        <f ca="1">'Trial 3'!AE29</f>
        <v>132.70969195991694</v>
      </c>
      <c r="AF110" s="51">
        <f ca="1">'Trial 3'!AF29</f>
        <v>132.34530103283689</v>
      </c>
      <c r="AG110" s="51">
        <f ca="1">'Trial 3'!AG29</f>
        <v>132.12312369772727</v>
      </c>
      <c r="AH110" s="51">
        <f ca="1">'Trial 3'!AH29</f>
        <v>131.78031718818244</v>
      </c>
      <c r="AI110" s="51">
        <f ca="1">'Trial 3'!AI29</f>
        <v>131.54386860462341</v>
      </c>
      <c r="AJ110" s="51">
        <f ca="1">'Trial 3'!AJ29</f>
        <v>131.29103162240293</v>
      </c>
      <c r="AK110" s="51">
        <f ca="1">'Trial 3'!AK29</f>
        <v>131.08592276720969</v>
      </c>
      <c r="AL110" s="51">
        <f ca="1">'Trial 3'!AL29</f>
        <v>130.83006416141458</v>
      </c>
      <c r="AM110" s="51">
        <f ca="1">'Trial 3'!AM29</f>
        <v>130.6238018075428</v>
      </c>
      <c r="AN110" s="52">
        <f ca="1">SUM('Trial 3'!AB29:AM29)</f>
        <v>1583.6107261771731</v>
      </c>
      <c r="AO110" s="51">
        <f ca="1">'Trial 3'!AO29</f>
        <v>130.30568455411137</v>
      </c>
      <c r="AP110" s="51">
        <f ca="1">'Trial 3'!AP29</f>
        <v>129.97700078776387</v>
      </c>
      <c r="AQ110" s="51">
        <f ca="1">'Trial 3'!AQ29</f>
        <v>129.78524129544917</v>
      </c>
      <c r="AR110" s="51">
        <f ca="1">'Trial 3'!AR29</f>
        <v>129.55168838010698</v>
      </c>
      <c r="AS110" s="51">
        <f ca="1">'Trial 3'!AS29</f>
        <v>129.38279733354409</v>
      </c>
      <c r="AT110" s="51">
        <f ca="1">'Trial 3'!AT29</f>
        <v>129.15924781934757</v>
      </c>
      <c r="AU110" s="51">
        <f ca="1">'Trial 3'!AU29</f>
        <v>128.89673302609378</v>
      </c>
      <c r="AV110" s="51">
        <f ca="1">'Trial 3'!AV29</f>
        <v>128.74292669497305</v>
      </c>
      <c r="AW110" s="51">
        <f ca="1">'Trial 3'!AW29</f>
        <v>128.55122928946355</v>
      </c>
      <c r="AX110" s="51">
        <f ca="1">'Trial 3'!AX29</f>
        <v>128.34298784179862</v>
      </c>
      <c r="AY110" s="51">
        <f ca="1">'Trial 3'!AY29</f>
        <v>128.14049443096377</v>
      </c>
      <c r="AZ110" s="51">
        <f ca="1">'Trial 3'!AZ29</f>
        <v>127.91857136148741</v>
      </c>
      <c r="BA110" s="52">
        <f ca="1">SUM('Trial 3'!AO29:AZ29)</f>
        <v>1548.7546028151032</v>
      </c>
      <c r="BB110" s="51">
        <f ca="1">'Trial 3'!BB29</f>
        <v>127.76634642570849</v>
      </c>
      <c r="BC110" s="51">
        <f ca="1">'Trial 3'!BC29</f>
        <v>127.53230186339594</v>
      </c>
      <c r="BD110" s="51">
        <f ca="1">'Trial 3'!BD29</f>
        <v>127.25982460098292</v>
      </c>
      <c r="BE110" s="51">
        <f ca="1">'Trial 3'!BE29</f>
        <v>127.08951549637517</v>
      </c>
      <c r="BF110" s="51">
        <f ca="1">'Trial 3'!BF29</f>
        <v>126.99269196487177</v>
      </c>
      <c r="BG110" s="51">
        <f ca="1">'Trial 3'!BG29</f>
        <v>126.79744822851002</v>
      </c>
      <c r="BH110" s="51">
        <f ca="1">'Trial 3'!BH29</f>
        <v>126.55740724242594</v>
      </c>
      <c r="BI110" s="51">
        <f ca="1">'Trial 3'!BI29</f>
        <v>126.29687775088856</v>
      </c>
      <c r="BJ110" s="51">
        <f ca="1">'Trial 3'!BJ29</f>
        <v>126.06401270886671</v>
      </c>
      <c r="BK110" s="51">
        <f ca="1">'Trial 3'!BK29</f>
        <v>125.82089414908809</v>
      </c>
      <c r="BL110" s="51">
        <f ca="1">'Trial 3'!BL29</f>
        <v>125.7358253235281</v>
      </c>
      <c r="BM110" s="51">
        <f ca="1">'Trial 3'!BM29</f>
        <v>125.53570558869983</v>
      </c>
      <c r="BN110" s="52">
        <f ca="1">SUM('Trial 3'!BB29:BM29)</f>
        <v>1519.4488513433419</v>
      </c>
      <c r="BO110" s="51">
        <f ca="1">'Trial 3'!BO29</f>
        <v>125.38975932876913</v>
      </c>
      <c r="BP110" s="51">
        <f ca="1">'Trial 3'!BP29</f>
        <v>125.20906926738674</v>
      </c>
      <c r="BQ110" s="51">
        <f ca="1">'Trial 3'!BQ29</f>
        <v>125.02046977869848</v>
      </c>
      <c r="BR110" s="51">
        <f ca="1">'Trial 3'!BR29</f>
        <v>124.90193132845658</v>
      </c>
      <c r="BS110" s="51">
        <f ca="1">'Trial 3'!BS29</f>
        <v>124.77483046119821</v>
      </c>
      <c r="BT110" s="51">
        <f ca="1">'Trial 3'!BT29</f>
        <v>124.56328112489599</v>
      </c>
      <c r="BU110" s="51">
        <f ca="1">'Trial 3'!BU29</f>
        <v>124.39076725558685</v>
      </c>
      <c r="BV110" s="51">
        <f ca="1">'Trial 3'!BV29</f>
        <v>124.28972384405967</v>
      </c>
      <c r="BW110" s="51">
        <f ca="1">'Trial 3'!BW29</f>
        <v>124.06881623793085</v>
      </c>
      <c r="BX110" s="51">
        <f ca="1">'Trial 3'!BX29</f>
        <v>123.97597815213844</v>
      </c>
      <c r="BY110" s="51">
        <f ca="1">'Trial 3'!BY29</f>
        <v>123.73236671677992</v>
      </c>
      <c r="BZ110" s="51">
        <f ca="1">'Trial 3'!BZ29</f>
        <v>123.62462419307273</v>
      </c>
      <c r="CA110" s="52">
        <f ca="1">SUM('Trial 3'!BO29:BZ29)</f>
        <v>1493.9416176889738</v>
      </c>
      <c r="CB110" s="51">
        <f ca="1">'Trial 3'!CB29</f>
        <v>123.40473893060094</v>
      </c>
      <c r="CC110" s="51">
        <f ca="1">'Trial 3'!CC29</f>
        <v>123.1630730977877</v>
      </c>
      <c r="CD110" s="51">
        <f ca="1">'Trial 3'!CD29</f>
        <v>123.00403113932656</v>
      </c>
      <c r="CE110" s="51">
        <f ca="1">'Trial 3'!CE29</f>
        <v>122.84994074720119</v>
      </c>
      <c r="CF110" s="51">
        <f ca="1">'Trial 3'!CF29</f>
        <v>122.73317736698888</v>
      </c>
      <c r="CG110" s="51">
        <f ca="1">'Trial 3'!CG29</f>
        <v>122.5316069998469</v>
      </c>
      <c r="CH110" s="51">
        <f ca="1">'Trial 3'!CH29</f>
        <v>122.3242430315179</v>
      </c>
      <c r="CI110" s="51">
        <f ca="1">'Trial 3'!CI29</f>
        <v>122.12418851147153</v>
      </c>
      <c r="CJ110" s="51">
        <f ca="1">'Trial 3'!CJ29</f>
        <v>122.04748099396896</v>
      </c>
      <c r="CK110" s="51">
        <f ca="1">'Trial 3'!CK29</f>
        <v>121.88092866591411</v>
      </c>
      <c r="CL110" s="51">
        <f ca="1">'Trial 3'!CL29</f>
        <v>121.770525476451</v>
      </c>
      <c r="CM110" s="51">
        <f ca="1">'Trial 3'!CM29</f>
        <v>121.6944664686587</v>
      </c>
      <c r="CN110" s="52">
        <f ca="1">SUM('Trial 3'!CB29:CM29)</f>
        <v>1469.5284014297342</v>
      </c>
      <c r="CO110" s="51">
        <f ca="1">'Trial 3'!CO29</f>
        <v>121.6236806283196</v>
      </c>
      <c r="CP110" s="51">
        <f ca="1">'Trial 3'!CP29</f>
        <v>121.47925853376303</v>
      </c>
      <c r="CQ110" s="51">
        <f ca="1">'Trial 3'!CQ29</f>
        <v>121.42999892959045</v>
      </c>
      <c r="CR110" s="51">
        <f ca="1">'Trial 3'!CR29</f>
        <v>121.27634385135769</v>
      </c>
      <c r="CS110" s="51">
        <f ca="1">'Trial 3'!CS29</f>
        <v>121.13141699767404</v>
      </c>
      <c r="CT110" s="51">
        <f ca="1">'Trial 3'!CT29</f>
        <v>121.01759170484331</v>
      </c>
      <c r="CU110" s="51">
        <f ca="1">'Trial 3'!CU29</f>
        <v>120.96181825547961</v>
      </c>
      <c r="CV110" s="51">
        <f ca="1">'Trial 3'!CV29</f>
        <v>120.82071542165424</v>
      </c>
      <c r="CW110" s="51">
        <f ca="1">'Trial 3'!CW29</f>
        <v>120.6459060652702</v>
      </c>
      <c r="CX110" s="51">
        <f ca="1">'Trial 3'!CX29</f>
        <v>120.55265612836031</v>
      </c>
      <c r="CY110" s="51">
        <f ca="1">'Trial 3'!CY29</f>
        <v>120.45846755552053</v>
      </c>
      <c r="CZ110" s="51">
        <f ca="1">'Trial 3'!CZ29</f>
        <v>120.24628640459684</v>
      </c>
      <c r="DA110" s="52">
        <f ca="1">SUM('Trial 3'!CO29:CZ29)</f>
        <v>1451.6441404764296</v>
      </c>
      <c r="DB110" s="51">
        <f ca="1">'Trial 3'!DB29</f>
        <v>120.16149889174605</v>
      </c>
      <c r="DC110" s="51">
        <f ca="1">'Trial 3'!DC29</f>
        <v>120.08300053547461</v>
      </c>
      <c r="DD110" s="51">
        <f ca="1">'Trial 3'!DD29</f>
        <v>119.91353693481952</v>
      </c>
      <c r="DE110" s="51">
        <f ca="1">'Trial 3'!DE29</f>
        <v>119.72941508772794</v>
      </c>
      <c r="DF110" s="51">
        <f ca="1">'Trial 3'!DF29</f>
        <v>119.60919581970848</v>
      </c>
      <c r="DG110" s="51">
        <f ca="1">'Trial 3'!DG29</f>
        <v>119.40047152615689</v>
      </c>
      <c r="DH110" s="51">
        <f ca="1">'Trial 3'!DH29</f>
        <v>119.30881654874236</v>
      </c>
      <c r="DI110" s="51">
        <f ca="1">'Trial 3'!DI29</f>
        <v>119.14513236836378</v>
      </c>
      <c r="DJ110" s="51">
        <f ca="1">'Trial 3'!DJ29</f>
        <v>118.94526802650078</v>
      </c>
      <c r="DK110" s="51">
        <f ca="1">'Trial 3'!DK29</f>
        <v>118.86333870281504</v>
      </c>
      <c r="DL110" s="51">
        <f ca="1">'Trial 3'!DL29</f>
        <v>118.81062730060799</v>
      </c>
      <c r="DM110" s="51">
        <f ca="1">'Trial 3'!DM29</f>
        <v>118.70121290393938</v>
      </c>
      <c r="DN110" s="52">
        <f ca="1">SUM('Trial 3'!DB29:DM29)</f>
        <v>1432.6715146466031</v>
      </c>
      <c r="DO110" s="51">
        <f ca="1">'Trial 3'!DO29</f>
        <v>118.52660630219651</v>
      </c>
      <c r="DP110" s="51">
        <f ca="1">'Trial 3'!DP29</f>
        <v>118.43163998063221</v>
      </c>
      <c r="DQ110" s="51">
        <f ca="1">'Trial 3'!DQ29</f>
        <v>118.38922422713993</v>
      </c>
      <c r="DR110" s="51">
        <f ca="1">'Trial 3'!DR29</f>
        <v>118.23607527727167</v>
      </c>
      <c r="DS110" s="51">
        <f ca="1">'Trial 3'!DS29</f>
        <v>118.11001644126023</v>
      </c>
      <c r="DT110" s="51">
        <f ca="1">'Trial 3'!DT29</f>
        <v>117.9560997043377</v>
      </c>
      <c r="DU110" s="51">
        <f ca="1">'Trial 3'!DU29</f>
        <v>117.88179113254763</v>
      </c>
      <c r="DV110" s="51">
        <f ca="1">'Trial 3'!DV29</f>
        <v>117.82811714552989</v>
      </c>
      <c r="DW110" s="51">
        <f ca="1">'Trial 3'!DW29</f>
        <v>117.64800288248104</v>
      </c>
      <c r="DX110" s="51">
        <f ca="1">'Trial 3'!DX29</f>
        <v>117.50330479440424</v>
      </c>
      <c r="DY110" s="51">
        <f ca="1">'Trial 3'!DY29</f>
        <v>117.4031615845754</v>
      </c>
      <c r="DZ110" s="51">
        <f ca="1">'Trial 3'!DZ29</f>
        <v>117.31249860276965</v>
      </c>
      <c r="EA110" s="52">
        <f ca="1">SUM('Trial 3'!DO29:DZ29)</f>
        <v>1415.2265380751462</v>
      </c>
      <c r="EB110" s="51">
        <f ca="1">'Trial 3'!EB29</f>
        <v>117.17700015720742</v>
      </c>
      <c r="EC110" s="51">
        <f ca="1">'Trial 3'!EC29</f>
        <v>117.02015058053637</v>
      </c>
      <c r="ED110" s="51">
        <f ca="1">'Trial 3'!ED29</f>
        <v>116.80708073349584</v>
      </c>
      <c r="EE110" s="51">
        <f ca="1">'Trial 3'!EE29</f>
        <v>116.74286700878318</v>
      </c>
      <c r="EF110" s="51">
        <f ca="1">'Trial 3'!EF29</f>
        <v>116.61675762304944</v>
      </c>
      <c r="EG110" s="51">
        <f ca="1">'Trial 3'!EG29</f>
        <v>116.49805438018593</v>
      </c>
      <c r="EH110" s="51">
        <f ca="1">'Trial 3'!EH29</f>
        <v>116.3557547376718</v>
      </c>
      <c r="EI110" s="51">
        <f ca="1">'Trial 3'!EI29</f>
        <v>116.2407874231512</v>
      </c>
      <c r="EJ110" s="51">
        <f ca="1">'Trial 3'!EJ29</f>
        <v>116.10031796997401</v>
      </c>
      <c r="EK110" s="51">
        <f ca="1">'Trial 3'!EK29</f>
        <v>115.95435034567421</v>
      </c>
      <c r="EL110" s="51">
        <f ca="1">'Trial 3'!EL29</f>
        <v>115.89000849991019</v>
      </c>
      <c r="EM110" s="51">
        <f ca="1">'Trial 3'!EM29</f>
        <v>115.77667101864957</v>
      </c>
      <c r="EN110" s="52">
        <f ca="1">SUM('Trial 3'!EB29:EM29)</f>
        <v>1397.1798004782891</v>
      </c>
    </row>
    <row r="111" spans="1:144" ht="12.75" customHeight="1">
      <c r="A111" s="11" t="str">
        <f>Labels!B99</f>
        <v>Trial 04</v>
      </c>
      <c r="B111" s="51">
        <f>'Trial 4'!B29</f>
        <v>140</v>
      </c>
      <c r="C111" s="51">
        <f ca="1">'Trial 4'!C29</f>
        <v>139.65952585480787</v>
      </c>
      <c r="D111" s="51">
        <f ca="1">'Trial 4'!D29</f>
        <v>139.30752056783558</v>
      </c>
      <c r="E111" s="51">
        <f ca="1">'Trial 4'!E29</f>
        <v>139.01124925786351</v>
      </c>
      <c r="F111" s="51">
        <f ca="1">'Trial 4'!F29</f>
        <v>138.65380982484217</v>
      </c>
      <c r="G111" s="51">
        <f ca="1">'Trial 4'!G29</f>
        <v>138.3342199280429</v>
      </c>
      <c r="H111" s="51">
        <f ca="1">'Trial 4'!H29</f>
        <v>137.99627437294325</v>
      </c>
      <c r="I111" s="51">
        <f ca="1">'Trial 4'!I29</f>
        <v>137.7028641512116</v>
      </c>
      <c r="J111" s="51">
        <f ca="1">'Trial 4'!J29</f>
        <v>137.49475647137064</v>
      </c>
      <c r="K111" s="51">
        <f ca="1">'Trial 4'!K29</f>
        <v>137.14828965354369</v>
      </c>
      <c r="L111" s="51">
        <f ca="1">'Trial 4'!L29</f>
        <v>136.88273744685455</v>
      </c>
      <c r="M111" s="51">
        <f ca="1">'Trial 4'!M29</f>
        <v>136.60545574080703</v>
      </c>
      <c r="N111" s="52">
        <f ca="1">SUM('Trial 4'!B29:M29)</f>
        <v>1658.7967032701226</v>
      </c>
      <c r="O111" s="51">
        <f ca="1">'Trial 4'!O29</f>
        <v>136.22964631761721</v>
      </c>
      <c r="P111" s="51">
        <f ca="1">'Trial 4'!P29</f>
        <v>135.92243083669112</v>
      </c>
      <c r="Q111" s="51">
        <f ca="1">'Trial 4'!Q29</f>
        <v>135.56678925417305</v>
      </c>
      <c r="R111" s="51">
        <f ca="1">'Trial 4'!R29</f>
        <v>135.32909987970908</v>
      </c>
      <c r="S111" s="51">
        <f ca="1">'Trial 4'!S29</f>
        <v>135.05887042552658</v>
      </c>
      <c r="T111" s="51">
        <f ca="1">'Trial 4'!T29</f>
        <v>134.71043530352563</v>
      </c>
      <c r="U111" s="51">
        <f ca="1">'Trial 4'!U29</f>
        <v>134.47174248639837</v>
      </c>
      <c r="V111" s="51">
        <f ca="1">'Trial 4'!V29</f>
        <v>134.1493253020266</v>
      </c>
      <c r="W111" s="51">
        <f ca="1">'Trial 4'!W29</f>
        <v>133.88663982904981</v>
      </c>
      <c r="X111" s="51">
        <f ca="1">'Trial 4'!X29</f>
        <v>133.59008575261154</v>
      </c>
      <c r="Y111" s="51">
        <f ca="1">'Trial 4'!Y29</f>
        <v>133.38112166373142</v>
      </c>
      <c r="Z111" s="51">
        <f ca="1">'Trial 4'!Z29</f>
        <v>133.05567845839303</v>
      </c>
      <c r="AA111" s="52">
        <f ca="1">SUM('Trial 4'!O29:Z29)</f>
        <v>1615.3518655094533</v>
      </c>
      <c r="AB111" s="51">
        <f ca="1">'Trial 4'!AB29</f>
        <v>132.77375479613309</v>
      </c>
      <c r="AC111" s="51">
        <f ca="1">'Trial 4'!AC29</f>
        <v>132.47216458210698</v>
      </c>
      <c r="AD111" s="51">
        <f ca="1">'Trial 4'!AD29</f>
        <v>132.20318903376278</v>
      </c>
      <c r="AE111" s="51">
        <f ca="1">'Trial 4'!AE29</f>
        <v>132.00633477272982</v>
      </c>
      <c r="AF111" s="51">
        <f ca="1">'Trial 4'!AF29</f>
        <v>131.74300614455765</v>
      </c>
      <c r="AG111" s="51">
        <f ca="1">'Trial 4'!AG29</f>
        <v>131.40900251141588</v>
      </c>
      <c r="AH111" s="51">
        <f ca="1">'Trial 4'!AH29</f>
        <v>131.09488954768858</v>
      </c>
      <c r="AI111" s="51">
        <f ca="1">'Trial 4'!AI29</f>
        <v>130.82942951006027</v>
      </c>
      <c r="AJ111" s="51">
        <f ca="1">'Trial 4'!AJ29</f>
        <v>130.58571393294267</v>
      </c>
      <c r="AK111" s="51">
        <f ca="1">'Trial 4'!AK29</f>
        <v>130.30566741715086</v>
      </c>
      <c r="AL111" s="51">
        <f ca="1">'Trial 4'!AL29</f>
        <v>129.9761571616009</v>
      </c>
      <c r="AM111" s="51">
        <f ca="1">'Trial 4'!AM29</f>
        <v>129.69968847314576</v>
      </c>
      <c r="AN111" s="52">
        <f ca="1">SUM('Trial 4'!AB29:AM29)</f>
        <v>1575.0989978832949</v>
      </c>
      <c r="AO111" s="51">
        <f ca="1">'Trial 4'!AO29</f>
        <v>129.43190625322129</v>
      </c>
      <c r="AP111" s="51">
        <f ca="1">'Trial 4'!AP29</f>
        <v>129.22564331668926</v>
      </c>
      <c r="AQ111" s="51">
        <f ca="1">'Trial 4'!AQ29</f>
        <v>129.02161413638126</v>
      </c>
      <c r="AR111" s="51">
        <f ca="1">'Trial 4'!AR29</f>
        <v>128.72362788864339</v>
      </c>
      <c r="AS111" s="51">
        <f ca="1">'Trial 4'!AS29</f>
        <v>128.55360575871228</v>
      </c>
      <c r="AT111" s="51">
        <f ca="1">'Trial 4'!AT29</f>
        <v>128.34057458313978</v>
      </c>
      <c r="AU111" s="51">
        <f ca="1">'Trial 4'!AU29</f>
        <v>128.04693426260133</v>
      </c>
      <c r="AV111" s="51">
        <f ca="1">'Trial 4'!AV29</f>
        <v>127.84466446227778</v>
      </c>
      <c r="AW111" s="51">
        <f ca="1">'Trial 4'!AW29</f>
        <v>127.68530208515774</v>
      </c>
      <c r="AX111" s="51">
        <f ca="1">'Trial 4'!AX29</f>
        <v>127.45931884759695</v>
      </c>
      <c r="AY111" s="51">
        <f ca="1">'Trial 4'!AY29</f>
        <v>127.1912583590652</v>
      </c>
      <c r="AZ111" s="51">
        <f ca="1">'Trial 4'!AZ29</f>
        <v>126.88586381296884</v>
      </c>
      <c r="BA111" s="52">
        <f ca="1">SUM('Trial 4'!AO29:AZ29)</f>
        <v>1538.4103137664549</v>
      </c>
      <c r="BB111" s="51">
        <f ca="1">'Trial 4'!BB29</f>
        <v>126.65873422799442</v>
      </c>
      <c r="BC111" s="51">
        <f ca="1">'Trial 4'!BC29</f>
        <v>126.3930274559949</v>
      </c>
      <c r="BD111" s="51">
        <f ca="1">'Trial 4'!BD29</f>
        <v>126.17983192469102</v>
      </c>
      <c r="BE111" s="51">
        <f ca="1">'Trial 4'!BE29</f>
        <v>125.98093166118237</v>
      </c>
      <c r="BF111" s="51">
        <f ca="1">'Trial 4'!BF29</f>
        <v>125.76788497094475</v>
      </c>
      <c r="BG111" s="51">
        <f ca="1">'Trial 4'!BG29</f>
        <v>125.5053783222212</v>
      </c>
      <c r="BH111" s="51">
        <f ca="1">'Trial 4'!BH29</f>
        <v>125.39222695368163</v>
      </c>
      <c r="BI111" s="51">
        <f ca="1">'Trial 4'!BI29</f>
        <v>125.17630789510861</v>
      </c>
      <c r="BJ111" s="51">
        <f ca="1">'Trial 4'!BJ29</f>
        <v>124.96850574960948</v>
      </c>
      <c r="BK111" s="51">
        <f ca="1">'Trial 4'!BK29</f>
        <v>124.86157041725829</v>
      </c>
      <c r="BL111" s="51">
        <f ca="1">'Trial 4'!BL29</f>
        <v>124.69257452399887</v>
      </c>
      <c r="BM111" s="51">
        <f ca="1">'Trial 4'!BM29</f>
        <v>124.46764696672358</v>
      </c>
      <c r="BN111" s="52">
        <f ca="1">SUM('Trial 4'!BB29:BM29)</f>
        <v>1506.0446210694092</v>
      </c>
      <c r="BO111" s="51">
        <f ca="1">'Trial 4'!BO29</f>
        <v>124.27661362131008</v>
      </c>
      <c r="BP111" s="51">
        <f ca="1">'Trial 4'!BP29</f>
        <v>124.04703446164693</v>
      </c>
      <c r="BQ111" s="51">
        <f ca="1">'Trial 4'!BQ29</f>
        <v>123.8325487597873</v>
      </c>
      <c r="BR111" s="51">
        <f ca="1">'Trial 4'!BR29</f>
        <v>123.63009411038905</v>
      </c>
      <c r="BS111" s="51">
        <f ca="1">'Trial 4'!BS29</f>
        <v>123.54678288510658</v>
      </c>
      <c r="BT111" s="51">
        <f ca="1">'Trial 4'!BT29</f>
        <v>123.35514405388196</v>
      </c>
      <c r="BU111" s="51">
        <f ca="1">'Trial 4'!BU29</f>
        <v>123.13777926262368</v>
      </c>
      <c r="BV111" s="51">
        <f ca="1">'Trial 4'!BV29</f>
        <v>123.00564235242065</v>
      </c>
      <c r="BW111" s="51">
        <f ca="1">'Trial 4'!BW29</f>
        <v>122.87341872134522</v>
      </c>
      <c r="BX111" s="51">
        <f ca="1">'Trial 4'!BX29</f>
        <v>122.71077452187207</v>
      </c>
      <c r="BY111" s="51">
        <f ca="1">'Trial 4'!BY29</f>
        <v>122.60846917990874</v>
      </c>
      <c r="BZ111" s="51">
        <f ca="1">'Trial 4'!BZ29</f>
        <v>122.43466144412758</v>
      </c>
      <c r="CA111" s="52">
        <f ca="1">SUM('Trial 4'!BO29:BZ29)</f>
        <v>1479.4589633744199</v>
      </c>
      <c r="CB111" s="51">
        <f ca="1">'Trial 4'!CB29</f>
        <v>122.24536577959292</v>
      </c>
      <c r="CC111" s="51">
        <f ca="1">'Trial 4'!CC29</f>
        <v>122.12727036458783</v>
      </c>
      <c r="CD111" s="51">
        <f ca="1">'Trial 4'!CD29</f>
        <v>121.96275044632939</v>
      </c>
      <c r="CE111" s="51">
        <f ca="1">'Trial 4'!CE29</f>
        <v>121.74422996061519</v>
      </c>
      <c r="CF111" s="51">
        <f ca="1">'Trial 4'!CF29</f>
        <v>121.63488004323915</v>
      </c>
      <c r="CG111" s="51">
        <f ca="1">'Trial 4'!CG29</f>
        <v>121.54747740415195</v>
      </c>
      <c r="CH111" s="51">
        <f ca="1">'Trial 4'!CH29</f>
        <v>121.48065492206</v>
      </c>
      <c r="CI111" s="51">
        <f ca="1">'Trial 4'!CI29</f>
        <v>121.30731423008208</v>
      </c>
      <c r="CJ111" s="51">
        <f ca="1">'Trial 4'!CJ29</f>
        <v>121.18322493136876</v>
      </c>
      <c r="CK111" s="51">
        <f ca="1">'Trial 4'!CK29</f>
        <v>121.06631145916477</v>
      </c>
      <c r="CL111" s="51">
        <f ca="1">'Trial 4'!CL29</f>
        <v>120.89277038149653</v>
      </c>
      <c r="CM111" s="51">
        <f ca="1">'Trial 4'!CM29</f>
        <v>120.73761621636558</v>
      </c>
      <c r="CN111" s="52">
        <f ca="1">SUM('Trial 4'!CB29:CM29)</f>
        <v>1457.9298661390542</v>
      </c>
      <c r="CO111" s="51">
        <f ca="1">'Trial 4'!CO29</f>
        <v>120.64113156693513</v>
      </c>
      <c r="CP111" s="51">
        <f ca="1">'Trial 4'!CP29</f>
        <v>120.40342120544923</v>
      </c>
      <c r="CQ111" s="51">
        <f ca="1">'Trial 4'!CQ29</f>
        <v>120.21054981769343</v>
      </c>
      <c r="CR111" s="51">
        <f ca="1">'Trial 4'!CR29</f>
        <v>120.13181772747635</v>
      </c>
      <c r="CS111" s="51">
        <f ca="1">'Trial 4'!CS29</f>
        <v>119.95500580539699</v>
      </c>
      <c r="CT111" s="51">
        <f ca="1">'Trial 4'!CT29</f>
        <v>119.85066710560474</v>
      </c>
      <c r="CU111" s="51">
        <f ca="1">'Trial 4'!CU29</f>
        <v>119.69713877173837</v>
      </c>
      <c r="CV111" s="51">
        <f ca="1">'Trial 4'!CV29</f>
        <v>119.50994006372146</v>
      </c>
      <c r="CW111" s="51">
        <f ca="1">'Trial 4'!CW29</f>
        <v>119.36755600874248</v>
      </c>
      <c r="CX111" s="51">
        <f ca="1">'Trial 4'!CX29</f>
        <v>119.18045425969174</v>
      </c>
      <c r="CY111" s="51">
        <f ca="1">'Trial 4'!CY29</f>
        <v>119.03727106012046</v>
      </c>
      <c r="CZ111" s="51">
        <f ca="1">'Trial 4'!CZ29</f>
        <v>118.92136303592108</v>
      </c>
      <c r="DA111" s="52">
        <f ca="1">SUM('Trial 4'!CO29:CZ29)</f>
        <v>1436.9063164284917</v>
      </c>
      <c r="DB111" s="51">
        <f ca="1">'Trial 4'!DB29</f>
        <v>118.73689361770805</v>
      </c>
      <c r="DC111" s="51">
        <f ca="1">'Trial 4'!DC29</f>
        <v>118.59898726211676</v>
      </c>
      <c r="DD111" s="51">
        <f ca="1">'Trial 4'!DD29</f>
        <v>118.45413027433268</v>
      </c>
      <c r="DE111" s="51">
        <f ca="1">'Trial 4'!DE29</f>
        <v>118.29574848669131</v>
      </c>
      <c r="DF111" s="51">
        <f ca="1">'Trial 4'!DF29</f>
        <v>118.16155623220452</v>
      </c>
      <c r="DG111" s="51">
        <f ca="1">'Trial 4'!DG29</f>
        <v>118.02964634534835</v>
      </c>
      <c r="DH111" s="51">
        <f ca="1">'Trial 4'!DH29</f>
        <v>117.94655249807278</v>
      </c>
      <c r="DI111" s="51">
        <f ca="1">'Trial 4'!DI29</f>
        <v>117.87536251439194</v>
      </c>
      <c r="DJ111" s="51">
        <f ca="1">'Trial 4'!DJ29</f>
        <v>117.78451474235155</v>
      </c>
      <c r="DK111" s="51">
        <f ca="1">'Trial 4'!DK29</f>
        <v>117.67359986557754</v>
      </c>
      <c r="DL111" s="51">
        <f ca="1">'Trial 4'!DL29</f>
        <v>117.49337723036298</v>
      </c>
      <c r="DM111" s="51">
        <f ca="1">'Trial 4'!DM29</f>
        <v>117.32354110861867</v>
      </c>
      <c r="DN111" s="52">
        <f ca="1">SUM('Trial 4'!DB29:DM29)</f>
        <v>1416.3739101777769</v>
      </c>
      <c r="DO111" s="51">
        <f ca="1">'Trial 4'!DO29</f>
        <v>117.19752806149056</v>
      </c>
      <c r="DP111" s="51">
        <f ca="1">'Trial 4'!DP29</f>
        <v>117.09148598785997</v>
      </c>
      <c r="DQ111" s="51">
        <f ca="1">'Trial 4'!DQ29</f>
        <v>116.8938372813935</v>
      </c>
      <c r="DR111" s="51">
        <f ca="1">'Trial 4'!DR29</f>
        <v>116.81645401035655</v>
      </c>
      <c r="DS111" s="51">
        <f ca="1">'Trial 4'!DS29</f>
        <v>116.69203288389606</v>
      </c>
      <c r="DT111" s="51">
        <f ca="1">'Trial 4'!DT29</f>
        <v>116.65579792514878</v>
      </c>
      <c r="DU111" s="51">
        <f ca="1">'Trial 4'!DU29</f>
        <v>116.58933804243493</v>
      </c>
      <c r="DV111" s="51">
        <f ca="1">'Trial 4'!DV29</f>
        <v>116.47763401061596</v>
      </c>
      <c r="DW111" s="51">
        <f ca="1">'Trial 4'!DW29</f>
        <v>116.36873907289991</v>
      </c>
      <c r="DX111" s="51">
        <f ca="1">'Trial 4'!DX29</f>
        <v>116.24745379079459</v>
      </c>
      <c r="DY111" s="51">
        <f ca="1">'Trial 4'!DY29</f>
        <v>116.15708075852788</v>
      </c>
      <c r="DZ111" s="51">
        <f ca="1">'Trial 4'!DZ29</f>
        <v>116.09657728364164</v>
      </c>
      <c r="EA111" s="52">
        <f ca="1">SUM('Trial 4'!DO29:DZ29)</f>
        <v>1399.2839591090606</v>
      </c>
      <c r="EB111" s="51">
        <f ca="1">'Trial 4'!EB29</f>
        <v>116.02578627260799</v>
      </c>
      <c r="EC111" s="51">
        <f ca="1">'Trial 4'!EC29</f>
        <v>115.83608309683645</v>
      </c>
      <c r="ED111" s="51">
        <f ca="1">'Trial 4'!ED29</f>
        <v>115.67669854316722</v>
      </c>
      <c r="EE111" s="51">
        <f ca="1">'Trial 4'!EE29</f>
        <v>115.63875317125074</v>
      </c>
      <c r="EF111" s="51">
        <f ca="1">'Trial 4'!EF29</f>
        <v>115.54485715911392</v>
      </c>
      <c r="EG111" s="51">
        <f ca="1">'Trial 4'!EG29</f>
        <v>115.46317155928622</v>
      </c>
      <c r="EH111" s="51">
        <f ca="1">'Trial 4'!EH29</f>
        <v>115.40168196675197</v>
      </c>
      <c r="EI111" s="51">
        <f ca="1">'Trial 4'!EI29</f>
        <v>115.39395318496834</v>
      </c>
      <c r="EJ111" s="51">
        <f ca="1">'Trial 4'!EJ29</f>
        <v>115.3384664007601</v>
      </c>
      <c r="EK111" s="51">
        <f ca="1">'Trial 4'!EK29</f>
        <v>115.199284498428</v>
      </c>
      <c r="EL111" s="51">
        <f ca="1">'Trial 4'!EL29</f>
        <v>115.13704481651828</v>
      </c>
      <c r="EM111" s="51">
        <f ca="1">'Trial 4'!EM29</f>
        <v>115.06638111922672</v>
      </c>
      <c r="EN111" s="52">
        <f ca="1">SUM('Trial 4'!EB29:EM29)</f>
        <v>1385.7221617889159</v>
      </c>
    </row>
    <row r="112" spans="1:144" ht="12.75" customHeight="1">
      <c r="A112" s="11" t="str">
        <f>Labels!B100</f>
        <v>Trial 05</v>
      </c>
      <c r="B112" s="51">
        <f>'Trial 5'!B29</f>
        <v>140</v>
      </c>
      <c r="C112" s="51">
        <f ca="1">'Trial 5'!C29</f>
        <v>139.58528039915629</v>
      </c>
      <c r="D112" s="51">
        <f ca="1">'Trial 5'!D29</f>
        <v>139.27746371078479</v>
      </c>
      <c r="E112" s="51">
        <f ca="1">'Trial 5'!E29</f>
        <v>138.97431625856765</v>
      </c>
      <c r="F112" s="51">
        <f ca="1">'Trial 5'!F29</f>
        <v>138.70713793343049</v>
      </c>
      <c r="G112" s="51">
        <f ca="1">'Trial 5'!G29</f>
        <v>138.42588795089046</v>
      </c>
      <c r="H112" s="51">
        <f ca="1">'Trial 5'!H29</f>
        <v>138.08826036462446</v>
      </c>
      <c r="I112" s="51">
        <f ca="1">'Trial 5'!I29</f>
        <v>137.75961331857104</v>
      </c>
      <c r="J112" s="51">
        <f ca="1">'Trial 5'!J29</f>
        <v>137.49572969336199</v>
      </c>
      <c r="K112" s="51">
        <f ca="1">'Trial 5'!K29</f>
        <v>137.21668485787433</v>
      </c>
      <c r="L112" s="51">
        <f ca="1">'Trial 5'!L29</f>
        <v>136.84779271807301</v>
      </c>
      <c r="M112" s="51">
        <f ca="1">'Trial 5'!M29</f>
        <v>136.61622430042274</v>
      </c>
      <c r="N112" s="52">
        <f ca="1">SUM('Trial 5'!B29:M29)</f>
        <v>1658.9943915057572</v>
      </c>
      <c r="O112" s="51">
        <f ca="1">'Trial 5'!O29</f>
        <v>136.39740305486396</v>
      </c>
      <c r="P112" s="51">
        <f ca="1">'Trial 5'!P29</f>
        <v>136.05585768882364</v>
      </c>
      <c r="Q112" s="51">
        <f ca="1">'Trial 5'!Q29</f>
        <v>135.72570741643281</v>
      </c>
      <c r="R112" s="51">
        <f ca="1">'Trial 5'!R29</f>
        <v>135.47795346902788</v>
      </c>
      <c r="S112" s="51">
        <f ca="1">'Trial 5'!S29</f>
        <v>135.13609574081369</v>
      </c>
      <c r="T112" s="51">
        <f ca="1">'Trial 5'!T29</f>
        <v>134.81164578678684</v>
      </c>
      <c r="U112" s="51">
        <f ca="1">'Trial 5'!U29</f>
        <v>134.56687796033509</v>
      </c>
      <c r="V112" s="51">
        <f ca="1">'Trial 5'!V29</f>
        <v>134.2482282938972</v>
      </c>
      <c r="W112" s="51">
        <f ca="1">'Trial 5'!W29</f>
        <v>133.93180539702141</v>
      </c>
      <c r="X112" s="51">
        <f ca="1">'Trial 5'!X29</f>
        <v>133.71506623139553</v>
      </c>
      <c r="Y112" s="51">
        <f ca="1">'Trial 5'!Y29</f>
        <v>133.48203774500689</v>
      </c>
      <c r="Z112" s="51">
        <f ca="1">'Trial 5'!Z29</f>
        <v>133.23437600947386</v>
      </c>
      <c r="AA112" s="52">
        <f ca="1">SUM('Trial 5'!O29:Z29)</f>
        <v>1616.7830547938786</v>
      </c>
      <c r="AB112" s="51">
        <f ca="1">'Trial 5'!AB29</f>
        <v>133.01463684499595</v>
      </c>
      <c r="AC112" s="51">
        <f ca="1">'Trial 5'!AC29</f>
        <v>132.851017333074</v>
      </c>
      <c r="AD112" s="51">
        <f ca="1">'Trial 5'!AD29</f>
        <v>132.57159724647934</v>
      </c>
      <c r="AE112" s="51">
        <f ca="1">'Trial 5'!AE29</f>
        <v>132.33180158217266</v>
      </c>
      <c r="AF112" s="51">
        <f ca="1">'Trial 5'!AF29</f>
        <v>132.08465747934352</v>
      </c>
      <c r="AG112" s="51">
        <f ca="1">'Trial 5'!AG29</f>
        <v>131.87243840451774</v>
      </c>
      <c r="AH112" s="51">
        <f ca="1">'Trial 5'!AH29</f>
        <v>131.6160292637214</v>
      </c>
      <c r="AI112" s="51">
        <f ca="1">'Trial 5'!AI29</f>
        <v>131.34089086054144</v>
      </c>
      <c r="AJ112" s="51">
        <f ca="1">'Trial 5'!AJ29</f>
        <v>131.11813871338765</v>
      </c>
      <c r="AK112" s="51">
        <f ca="1">'Trial 5'!AK29</f>
        <v>130.92355128599183</v>
      </c>
      <c r="AL112" s="51">
        <f ca="1">'Trial 5'!AL29</f>
        <v>130.63505478368029</v>
      </c>
      <c r="AM112" s="51">
        <f ca="1">'Trial 5'!AM29</f>
        <v>130.44847973992043</v>
      </c>
      <c r="AN112" s="52">
        <f ca="1">SUM('Trial 5'!AB29:AM29)</f>
        <v>1580.8082935378261</v>
      </c>
      <c r="AO112" s="51">
        <f ca="1">'Trial 5'!AO29</f>
        <v>130.24752945689076</v>
      </c>
      <c r="AP112" s="51">
        <f ca="1">'Trial 5'!AP29</f>
        <v>130.01930890485727</v>
      </c>
      <c r="AQ112" s="51">
        <f ca="1">'Trial 5'!AQ29</f>
        <v>129.86315107126407</v>
      </c>
      <c r="AR112" s="51">
        <f ca="1">'Trial 5'!AR29</f>
        <v>129.73449788812701</v>
      </c>
      <c r="AS112" s="51">
        <f ca="1">'Trial 5'!AS29</f>
        <v>129.51833570185565</v>
      </c>
      <c r="AT112" s="51">
        <f ca="1">'Trial 5'!AT29</f>
        <v>129.31266913191288</v>
      </c>
      <c r="AU112" s="51">
        <f ca="1">'Trial 5'!AU29</f>
        <v>129.14520322227131</v>
      </c>
      <c r="AV112" s="51">
        <f ca="1">'Trial 5'!AV29</f>
        <v>128.86337792588358</v>
      </c>
      <c r="AW112" s="51">
        <f ca="1">'Trial 5'!AW29</f>
        <v>128.59466560043447</v>
      </c>
      <c r="AX112" s="51">
        <f ca="1">'Trial 5'!AX29</f>
        <v>128.31865339394875</v>
      </c>
      <c r="AY112" s="51">
        <f ca="1">'Trial 5'!AY29</f>
        <v>128.09026801016969</v>
      </c>
      <c r="AZ112" s="51">
        <f ca="1">'Trial 5'!AZ29</f>
        <v>127.81564853853286</v>
      </c>
      <c r="BA112" s="52">
        <f ca="1">SUM('Trial 5'!AO29:AZ29)</f>
        <v>1549.5233088461482</v>
      </c>
      <c r="BB112" s="51">
        <f ca="1">'Trial 5'!BB29</f>
        <v>127.64108754741397</v>
      </c>
      <c r="BC112" s="51">
        <f ca="1">'Trial 5'!BC29</f>
        <v>127.52618481052687</v>
      </c>
      <c r="BD112" s="51">
        <f ca="1">'Trial 5'!BD29</f>
        <v>127.31978320051998</v>
      </c>
      <c r="BE112" s="51">
        <f ca="1">'Trial 5'!BE29</f>
        <v>127.08226239198038</v>
      </c>
      <c r="BF112" s="51">
        <f ca="1">'Trial 5'!BF29</f>
        <v>126.90198059467721</v>
      </c>
      <c r="BG112" s="51">
        <f ca="1">'Trial 5'!BG29</f>
        <v>126.74433021977734</v>
      </c>
      <c r="BH112" s="51">
        <f ca="1">'Trial 5'!BH29</f>
        <v>126.54354167930626</v>
      </c>
      <c r="BI112" s="51">
        <f ca="1">'Trial 5'!BI29</f>
        <v>126.30532180617082</v>
      </c>
      <c r="BJ112" s="51">
        <f ca="1">'Trial 5'!BJ29</f>
        <v>126.21005822151666</v>
      </c>
      <c r="BK112" s="51">
        <f ca="1">'Trial 5'!BK29</f>
        <v>126.02706029482668</v>
      </c>
      <c r="BL112" s="51">
        <f ca="1">'Trial 5'!BL29</f>
        <v>125.90668484742213</v>
      </c>
      <c r="BM112" s="51">
        <f ca="1">'Trial 5'!BM29</f>
        <v>125.71936264792686</v>
      </c>
      <c r="BN112" s="52">
        <f ca="1">SUM('Trial 5'!BB29:BM29)</f>
        <v>1519.9276582620653</v>
      </c>
      <c r="BO112" s="51">
        <f ca="1">'Trial 5'!BO29</f>
        <v>125.53929406276394</v>
      </c>
      <c r="BP112" s="51">
        <f ca="1">'Trial 5'!BP29</f>
        <v>125.41410726158982</v>
      </c>
      <c r="BQ112" s="51">
        <f ca="1">'Trial 5'!BQ29</f>
        <v>125.29505116262177</v>
      </c>
      <c r="BR112" s="51">
        <f ca="1">'Trial 5'!BR29</f>
        <v>125.12951368216645</v>
      </c>
      <c r="BS112" s="51">
        <f ca="1">'Trial 5'!BS29</f>
        <v>125.00178041449999</v>
      </c>
      <c r="BT112" s="51">
        <f ca="1">'Trial 5'!BT29</f>
        <v>124.81004680223647</v>
      </c>
      <c r="BU112" s="51">
        <f ca="1">'Trial 5'!BU29</f>
        <v>124.6945910929678</v>
      </c>
      <c r="BV112" s="51">
        <f ca="1">'Trial 5'!BV29</f>
        <v>124.57315510374977</v>
      </c>
      <c r="BW112" s="51">
        <f ca="1">'Trial 5'!BW29</f>
        <v>124.39599598653592</v>
      </c>
      <c r="BX112" s="51">
        <f ca="1">'Trial 5'!BX29</f>
        <v>124.16821647134762</v>
      </c>
      <c r="BY112" s="51">
        <f ca="1">'Trial 5'!BY29</f>
        <v>123.92595365633603</v>
      </c>
      <c r="BZ112" s="51">
        <f ca="1">'Trial 5'!BZ29</f>
        <v>123.7196474078016</v>
      </c>
      <c r="CA112" s="52">
        <f ca="1">SUM('Trial 5'!BO29:BZ29)</f>
        <v>1496.6673531046174</v>
      </c>
      <c r="CB112" s="51">
        <f ca="1">'Trial 5'!CB29</f>
        <v>123.5505024603403</v>
      </c>
      <c r="CC112" s="51">
        <f ca="1">'Trial 5'!CC29</f>
        <v>123.30254244407388</v>
      </c>
      <c r="CD112" s="51">
        <f ca="1">'Trial 5'!CD29</f>
        <v>123.08766754616536</v>
      </c>
      <c r="CE112" s="51">
        <f ca="1">'Trial 5'!CE29</f>
        <v>122.92720020092241</v>
      </c>
      <c r="CF112" s="51">
        <f ca="1">'Trial 5'!CF29</f>
        <v>122.66681604660198</v>
      </c>
      <c r="CG112" s="51">
        <f ca="1">'Trial 5'!CG29</f>
        <v>122.5181232407394</v>
      </c>
      <c r="CH112" s="51">
        <f ca="1">'Trial 5'!CH29</f>
        <v>122.36288834367249</v>
      </c>
      <c r="CI112" s="51">
        <f ca="1">'Trial 5'!CI29</f>
        <v>122.18691502376858</v>
      </c>
      <c r="CJ112" s="51">
        <f ca="1">'Trial 5'!CJ29</f>
        <v>122.08225980896771</v>
      </c>
      <c r="CK112" s="51">
        <f ca="1">'Trial 5'!CK29</f>
        <v>121.87338276107205</v>
      </c>
      <c r="CL112" s="51">
        <f ca="1">'Trial 5'!CL29</f>
        <v>121.67918832667441</v>
      </c>
      <c r="CM112" s="51">
        <f ca="1">'Trial 5'!CM29</f>
        <v>121.53089911479822</v>
      </c>
      <c r="CN112" s="52">
        <f ca="1">SUM('Trial 5'!CB29:CM29)</f>
        <v>1469.7683853177969</v>
      </c>
      <c r="CO112" s="51">
        <f ca="1">'Trial 5'!CO29</f>
        <v>121.33954870613077</v>
      </c>
      <c r="CP112" s="51">
        <f ca="1">'Trial 5'!CP29</f>
        <v>121.19516958275989</v>
      </c>
      <c r="CQ112" s="51">
        <f ca="1">'Trial 5'!CQ29</f>
        <v>121.07333966058128</v>
      </c>
      <c r="CR112" s="51">
        <f ca="1">'Trial 5'!CR29</f>
        <v>120.98090460706925</v>
      </c>
      <c r="CS112" s="51">
        <f ca="1">'Trial 5'!CS29</f>
        <v>120.75156638926251</v>
      </c>
      <c r="CT112" s="51">
        <f ca="1">'Trial 5'!CT29</f>
        <v>120.68717522653607</v>
      </c>
      <c r="CU112" s="51">
        <f ca="1">'Trial 5'!CU29</f>
        <v>120.53529924108911</v>
      </c>
      <c r="CV112" s="51">
        <f ca="1">'Trial 5'!CV29</f>
        <v>120.41480492061604</v>
      </c>
      <c r="CW112" s="51">
        <f ca="1">'Trial 5'!CW29</f>
        <v>120.30468896163953</v>
      </c>
      <c r="CX112" s="51">
        <f ca="1">'Trial 5'!CX29</f>
        <v>120.17129444506277</v>
      </c>
      <c r="CY112" s="51">
        <f ca="1">'Trial 5'!CY29</f>
        <v>119.95079404661637</v>
      </c>
      <c r="CZ112" s="51">
        <f ca="1">'Trial 5'!CZ29</f>
        <v>119.86470267182185</v>
      </c>
      <c r="DA112" s="52">
        <f ca="1">SUM('Trial 5'!CO29:CZ29)</f>
        <v>1447.2692884591854</v>
      </c>
      <c r="DB112" s="51">
        <f ca="1">'Trial 5'!DB29</f>
        <v>119.75333835637196</v>
      </c>
      <c r="DC112" s="51">
        <f ca="1">'Trial 5'!DC29</f>
        <v>119.59478736222746</v>
      </c>
      <c r="DD112" s="51">
        <f ca="1">'Trial 5'!DD29</f>
        <v>119.53315392656658</v>
      </c>
      <c r="DE112" s="51">
        <f ca="1">'Trial 5'!DE29</f>
        <v>119.43277493282675</v>
      </c>
      <c r="DF112" s="51">
        <f ca="1">'Trial 5'!DF29</f>
        <v>119.35409537028926</v>
      </c>
      <c r="DG112" s="51">
        <f ca="1">'Trial 5'!DG29</f>
        <v>119.13580181338966</v>
      </c>
      <c r="DH112" s="51">
        <f ca="1">'Trial 5'!DH29</f>
        <v>119.04025003310169</v>
      </c>
      <c r="DI112" s="51">
        <f ca="1">'Trial 5'!DI29</f>
        <v>118.87774085300342</v>
      </c>
      <c r="DJ112" s="51">
        <f ca="1">'Trial 5'!DJ29</f>
        <v>118.7237578678515</v>
      </c>
      <c r="DK112" s="51">
        <f ca="1">'Trial 5'!DK29</f>
        <v>118.58051915937699</v>
      </c>
      <c r="DL112" s="51">
        <f ca="1">'Trial 5'!DL29</f>
        <v>118.50830511044124</v>
      </c>
      <c r="DM112" s="51">
        <f ca="1">'Trial 5'!DM29</f>
        <v>118.42019071288107</v>
      </c>
      <c r="DN112" s="52">
        <f ca="1">SUM('Trial 5'!DB29:DM29)</f>
        <v>1428.9547154983275</v>
      </c>
      <c r="DO112" s="51">
        <f ca="1">'Trial 5'!DO29</f>
        <v>118.29405000781117</v>
      </c>
      <c r="DP112" s="51">
        <f ca="1">'Trial 5'!DP29</f>
        <v>118.2141272443401</v>
      </c>
      <c r="DQ112" s="51">
        <f ca="1">'Trial 5'!DQ29</f>
        <v>118.04935385356589</v>
      </c>
      <c r="DR112" s="51">
        <f ca="1">'Trial 5'!DR29</f>
        <v>117.92833806605613</v>
      </c>
      <c r="DS112" s="51">
        <f ca="1">'Trial 5'!DS29</f>
        <v>117.75175884572998</v>
      </c>
      <c r="DT112" s="51">
        <f ca="1">'Trial 5'!DT29</f>
        <v>117.55158160783013</v>
      </c>
      <c r="DU112" s="51">
        <f ca="1">'Trial 5'!DU29</f>
        <v>117.35766365691332</v>
      </c>
      <c r="DV112" s="51">
        <f ca="1">'Trial 5'!DV29</f>
        <v>117.3051001680046</v>
      </c>
      <c r="DW112" s="51">
        <f ca="1">'Trial 5'!DW29</f>
        <v>117.18356471154645</v>
      </c>
      <c r="DX112" s="51">
        <f ca="1">'Trial 5'!DX29</f>
        <v>117.0279707307205</v>
      </c>
      <c r="DY112" s="51">
        <f ca="1">'Trial 5'!DY29</f>
        <v>116.92889273097869</v>
      </c>
      <c r="DZ112" s="51">
        <f ca="1">'Trial 5'!DZ29</f>
        <v>116.85058867677981</v>
      </c>
      <c r="EA112" s="52">
        <f ca="1">SUM('Trial 5'!DO29:DZ29)</f>
        <v>1410.442990300277</v>
      </c>
      <c r="EB112" s="51">
        <f ca="1">'Trial 5'!EB29</f>
        <v>116.68221032039344</v>
      </c>
      <c r="EC112" s="51">
        <f ca="1">'Trial 5'!EC29</f>
        <v>116.59690324957513</v>
      </c>
      <c r="ED112" s="51">
        <f ca="1">'Trial 5'!ED29</f>
        <v>116.48376978911949</v>
      </c>
      <c r="EE112" s="51">
        <f ca="1">'Trial 5'!EE29</f>
        <v>116.38374807754198</v>
      </c>
      <c r="EF112" s="51">
        <f ca="1">'Trial 5'!EF29</f>
        <v>116.26924660572239</v>
      </c>
      <c r="EG112" s="51">
        <f ca="1">'Trial 5'!EG29</f>
        <v>116.14506986338404</v>
      </c>
      <c r="EH112" s="51">
        <f ca="1">'Trial 5'!EH29</f>
        <v>116.00417657896894</v>
      </c>
      <c r="EI112" s="51">
        <f ca="1">'Trial 5'!EI29</f>
        <v>115.99164542329936</v>
      </c>
      <c r="EJ112" s="51">
        <f ca="1">'Trial 5'!EJ29</f>
        <v>115.86526482475224</v>
      </c>
      <c r="EK112" s="51">
        <f ca="1">'Trial 5'!EK29</f>
        <v>115.77266513511788</v>
      </c>
      <c r="EL112" s="51">
        <f ca="1">'Trial 5'!EL29</f>
        <v>115.62256283813153</v>
      </c>
      <c r="EM112" s="51">
        <f ca="1">'Trial 5'!EM29</f>
        <v>115.54321524756584</v>
      </c>
      <c r="EN112" s="52">
        <f ca="1">SUM('Trial 5'!EB29:EM29)</f>
        <v>1393.3604779535722</v>
      </c>
    </row>
    <row r="113" spans="1:144" ht="12.75" customHeight="1">
      <c r="A113" s="11" t="str">
        <f>Labels!B101</f>
        <v>Trial 06</v>
      </c>
      <c r="B113" s="51">
        <f>'Trial 6'!B29</f>
        <v>140</v>
      </c>
      <c r="C113" s="51">
        <f ca="1">'Trial 6'!C29</f>
        <v>139.65739824435079</v>
      </c>
      <c r="D113" s="51">
        <f ca="1">'Trial 6'!D29</f>
        <v>139.40005318205056</v>
      </c>
      <c r="E113" s="51">
        <f ca="1">'Trial 6'!E29</f>
        <v>139.07669460612948</v>
      </c>
      <c r="F113" s="51">
        <f ca="1">'Trial 6'!F29</f>
        <v>138.72561596606687</v>
      </c>
      <c r="G113" s="51">
        <f ca="1">'Trial 6'!G29</f>
        <v>138.4351072665763</v>
      </c>
      <c r="H113" s="51">
        <f ca="1">'Trial 6'!H29</f>
        <v>138.08755613653037</v>
      </c>
      <c r="I113" s="51">
        <f ca="1">'Trial 6'!I29</f>
        <v>137.81204066310823</v>
      </c>
      <c r="J113" s="51">
        <f ca="1">'Trial 6'!J29</f>
        <v>137.49283445611991</v>
      </c>
      <c r="K113" s="51">
        <f ca="1">'Trial 6'!K29</f>
        <v>137.16930147283395</v>
      </c>
      <c r="L113" s="51">
        <f ca="1">'Trial 6'!L29</f>
        <v>136.81499578189957</v>
      </c>
      <c r="M113" s="51">
        <f ca="1">'Trial 6'!M29</f>
        <v>136.48000065622142</v>
      </c>
      <c r="N113" s="52">
        <f ca="1">SUM('Trial 6'!B29:M29)</f>
        <v>1659.1515984318876</v>
      </c>
      <c r="O113" s="51">
        <f ca="1">'Trial 6'!O29</f>
        <v>136.17851050916858</v>
      </c>
      <c r="P113" s="51">
        <f ca="1">'Trial 6'!P29</f>
        <v>135.83636522471576</v>
      </c>
      <c r="Q113" s="51">
        <f ca="1">'Trial 6'!Q29</f>
        <v>135.56135004550856</v>
      </c>
      <c r="R113" s="51">
        <f ca="1">'Trial 6'!R29</f>
        <v>135.28678953252933</v>
      </c>
      <c r="S113" s="51">
        <f ca="1">'Trial 6'!S29</f>
        <v>135.00799625539088</v>
      </c>
      <c r="T113" s="51">
        <f ca="1">'Trial 6'!T29</f>
        <v>134.65977256230192</v>
      </c>
      <c r="U113" s="51">
        <f ca="1">'Trial 6'!U29</f>
        <v>134.37866925820393</v>
      </c>
      <c r="V113" s="51">
        <f ca="1">'Trial 6'!V29</f>
        <v>134.12737036710189</v>
      </c>
      <c r="W113" s="51">
        <f ca="1">'Trial 6'!W29</f>
        <v>133.91861643830296</v>
      </c>
      <c r="X113" s="51">
        <f ca="1">'Trial 6'!X29</f>
        <v>133.68053450813971</v>
      </c>
      <c r="Y113" s="51">
        <f ca="1">'Trial 6'!Y29</f>
        <v>133.46012377961222</v>
      </c>
      <c r="Z113" s="51">
        <f ca="1">'Trial 6'!Z29</f>
        <v>133.27281879055431</v>
      </c>
      <c r="AA113" s="52">
        <f ca="1">SUM('Trial 6'!O29:Z29)</f>
        <v>1615.3689172715301</v>
      </c>
      <c r="AB113" s="51">
        <f ca="1">'Trial 6'!AB29</f>
        <v>132.9524239310991</v>
      </c>
      <c r="AC113" s="51">
        <f ca="1">'Trial 6'!AC29</f>
        <v>132.58945367869941</v>
      </c>
      <c r="AD113" s="51">
        <f ca="1">'Trial 6'!AD29</f>
        <v>132.23068556328815</v>
      </c>
      <c r="AE113" s="51">
        <f ca="1">'Trial 6'!AE29</f>
        <v>131.9838592959687</v>
      </c>
      <c r="AF113" s="51">
        <f ca="1">'Trial 6'!AF29</f>
        <v>131.68023868921722</v>
      </c>
      <c r="AG113" s="51">
        <f ca="1">'Trial 6'!AG29</f>
        <v>131.49497543012129</v>
      </c>
      <c r="AH113" s="51">
        <f ca="1">'Trial 6'!AH29</f>
        <v>131.25972922309842</v>
      </c>
      <c r="AI113" s="51">
        <f ca="1">'Trial 6'!AI29</f>
        <v>130.94235707247381</v>
      </c>
      <c r="AJ113" s="51">
        <f ca="1">'Trial 6'!AJ29</f>
        <v>130.71316146193772</v>
      </c>
      <c r="AK113" s="51">
        <f ca="1">'Trial 6'!AK29</f>
        <v>130.42325307080949</v>
      </c>
      <c r="AL113" s="51">
        <f ca="1">'Trial 6'!AL29</f>
        <v>130.11262392526578</v>
      </c>
      <c r="AM113" s="51">
        <f ca="1">'Trial 6'!AM29</f>
        <v>129.84870601920645</v>
      </c>
      <c r="AN113" s="52">
        <f ca="1">SUM('Trial 6'!AB29:AM29)</f>
        <v>1576.2314673611857</v>
      </c>
      <c r="AO113" s="51">
        <f ca="1">'Trial 6'!AO29</f>
        <v>129.63827860636269</v>
      </c>
      <c r="AP113" s="51">
        <f ca="1">'Trial 6'!AP29</f>
        <v>129.39081888695904</v>
      </c>
      <c r="AQ113" s="51">
        <f ca="1">'Trial 6'!AQ29</f>
        <v>129.1596502810512</v>
      </c>
      <c r="AR113" s="51">
        <f ca="1">'Trial 6'!AR29</f>
        <v>128.95336823636606</v>
      </c>
      <c r="AS113" s="51">
        <f ca="1">'Trial 6'!AS29</f>
        <v>128.74867896770593</v>
      </c>
      <c r="AT113" s="51">
        <f ca="1">'Trial 6'!AT29</f>
        <v>128.54925939362084</v>
      </c>
      <c r="AU113" s="51">
        <f ca="1">'Trial 6'!AU29</f>
        <v>128.36044611400123</v>
      </c>
      <c r="AV113" s="51">
        <f ca="1">'Trial 6'!AV29</f>
        <v>128.04532930243664</v>
      </c>
      <c r="AW113" s="51">
        <f ca="1">'Trial 6'!AW29</f>
        <v>127.85291510923734</v>
      </c>
      <c r="AX113" s="51">
        <f ca="1">'Trial 6'!AX29</f>
        <v>127.58283596542444</v>
      </c>
      <c r="AY113" s="51">
        <f ca="1">'Trial 6'!AY29</f>
        <v>127.44943837900546</v>
      </c>
      <c r="AZ113" s="51">
        <f ca="1">'Trial 6'!AZ29</f>
        <v>127.30062635822995</v>
      </c>
      <c r="BA113" s="52">
        <f ca="1">SUM('Trial 6'!AO29:AZ29)</f>
        <v>1541.0316456004007</v>
      </c>
      <c r="BB113" s="51">
        <f ca="1">'Trial 6'!BB29</f>
        <v>127.11605103961713</v>
      </c>
      <c r="BC113" s="51">
        <f ca="1">'Trial 6'!BC29</f>
        <v>126.9119010818858</v>
      </c>
      <c r="BD113" s="51">
        <f ca="1">'Trial 6'!BD29</f>
        <v>126.79173539799973</v>
      </c>
      <c r="BE113" s="51">
        <f ca="1">'Trial 6'!BE29</f>
        <v>126.67180463167314</v>
      </c>
      <c r="BF113" s="51">
        <f ca="1">'Trial 6'!BF29</f>
        <v>126.48475031264134</v>
      </c>
      <c r="BG113" s="51">
        <f ca="1">'Trial 6'!BG29</f>
        <v>126.27757427967259</v>
      </c>
      <c r="BH113" s="51">
        <f ca="1">'Trial 6'!BH29</f>
        <v>126.11918292335771</v>
      </c>
      <c r="BI113" s="51">
        <f ca="1">'Trial 6'!BI29</f>
        <v>125.94872147906382</v>
      </c>
      <c r="BJ113" s="51">
        <f ca="1">'Trial 6'!BJ29</f>
        <v>125.67408093101133</v>
      </c>
      <c r="BK113" s="51">
        <f ca="1">'Trial 6'!BK29</f>
        <v>125.46350796709386</v>
      </c>
      <c r="BL113" s="51">
        <f ca="1">'Trial 6'!BL29</f>
        <v>125.25233716933533</v>
      </c>
      <c r="BM113" s="51">
        <f ca="1">'Trial 6'!BM29</f>
        <v>125.09609744014142</v>
      </c>
      <c r="BN113" s="52">
        <f ca="1">SUM('Trial 6'!BB29:BM29)</f>
        <v>1513.8077446534933</v>
      </c>
      <c r="BO113" s="51">
        <f ca="1">'Trial 6'!BO29</f>
        <v>124.97100981096739</v>
      </c>
      <c r="BP113" s="51">
        <f ca="1">'Trial 6'!BP29</f>
        <v>124.80819744750335</v>
      </c>
      <c r="BQ113" s="51">
        <f ca="1">'Trial 6'!BQ29</f>
        <v>124.64864518869487</v>
      </c>
      <c r="BR113" s="51">
        <f ca="1">'Trial 6'!BR29</f>
        <v>124.47175384807721</v>
      </c>
      <c r="BS113" s="51">
        <f ca="1">'Trial 6'!BS29</f>
        <v>124.34818298387259</v>
      </c>
      <c r="BT113" s="51">
        <f ca="1">'Trial 6'!BT29</f>
        <v>124.1508031587488</v>
      </c>
      <c r="BU113" s="51">
        <f ca="1">'Trial 6'!BU29</f>
        <v>123.97618103724834</v>
      </c>
      <c r="BV113" s="51">
        <f ca="1">'Trial 6'!BV29</f>
        <v>123.88653122166997</v>
      </c>
      <c r="BW113" s="51">
        <f ca="1">'Trial 6'!BW29</f>
        <v>123.76589206277676</v>
      </c>
      <c r="BX113" s="51">
        <f ca="1">'Trial 6'!BX29</f>
        <v>123.60064814851034</v>
      </c>
      <c r="BY113" s="51">
        <f ca="1">'Trial 6'!BY29</f>
        <v>123.33176830118997</v>
      </c>
      <c r="BZ113" s="51">
        <f ca="1">'Trial 6'!BZ29</f>
        <v>123.09250309343871</v>
      </c>
      <c r="CA113" s="52">
        <f ca="1">SUM('Trial 6'!BO29:BZ29)</f>
        <v>1489.0521163026981</v>
      </c>
      <c r="CB113" s="51">
        <f ca="1">'Trial 6'!CB29</f>
        <v>123.01955391024396</v>
      </c>
      <c r="CC113" s="51">
        <f ca="1">'Trial 6'!CC29</f>
        <v>122.91805337768963</v>
      </c>
      <c r="CD113" s="51">
        <f ca="1">'Trial 6'!CD29</f>
        <v>122.75724856557494</v>
      </c>
      <c r="CE113" s="51">
        <f ca="1">'Trial 6'!CE29</f>
        <v>122.52687090064261</v>
      </c>
      <c r="CF113" s="51">
        <f ca="1">'Trial 6'!CF29</f>
        <v>122.40784479674612</v>
      </c>
      <c r="CG113" s="51">
        <f ca="1">'Trial 6'!CG29</f>
        <v>122.2648422631602</v>
      </c>
      <c r="CH113" s="51">
        <f ca="1">'Trial 6'!CH29</f>
        <v>122.19440978684572</v>
      </c>
      <c r="CI113" s="51">
        <f ca="1">'Trial 6'!CI29</f>
        <v>122.0669860493673</v>
      </c>
      <c r="CJ113" s="51">
        <f ca="1">'Trial 6'!CJ29</f>
        <v>121.98549604346195</v>
      </c>
      <c r="CK113" s="51">
        <f ca="1">'Trial 6'!CK29</f>
        <v>121.889002115011</v>
      </c>
      <c r="CL113" s="51">
        <f ca="1">'Trial 6'!CL29</f>
        <v>121.69816252312854</v>
      </c>
      <c r="CM113" s="51">
        <f ca="1">'Trial 6'!CM29</f>
        <v>121.45233445017779</v>
      </c>
      <c r="CN113" s="52">
        <f ca="1">SUM('Trial 6'!CB29:CM29)</f>
        <v>1467.1808047820498</v>
      </c>
      <c r="CO113" s="51">
        <f ca="1">'Trial 6'!CO29</f>
        <v>121.38028538153937</v>
      </c>
      <c r="CP113" s="51">
        <f ca="1">'Trial 6'!CP29</f>
        <v>121.16430162361277</v>
      </c>
      <c r="CQ113" s="51">
        <f ca="1">'Trial 6'!CQ29</f>
        <v>120.95709541105822</v>
      </c>
      <c r="CR113" s="51">
        <f ca="1">'Trial 6'!CR29</f>
        <v>120.76897209532183</v>
      </c>
      <c r="CS113" s="51">
        <f ca="1">'Trial 6'!CS29</f>
        <v>120.63435319746773</v>
      </c>
      <c r="CT113" s="51">
        <f ca="1">'Trial 6'!CT29</f>
        <v>120.47174453460272</v>
      </c>
      <c r="CU113" s="51">
        <f ca="1">'Trial 6'!CU29</f>
        <v>120.33592035131424</v>
      </c>
      <c r="CV113" s="51">
        <f ca="1">'Trial 6'!CV29</f>
        <v>120.20186381924093</v>
      </c>
      <c r="CW113" s="51">
        <f ca="1">'Trial 6'!CW29</f>
        <v>119.99920320833296</v>
      </c>
      <c r="CX113" s="51">
        <f ca="1">'Trial 6'!CX29</f>
        <v>119.96290660501693</v>
      </c>
      <c r="CY113" s="51">
        <f ca="1">'Trial 6'!CY29</f>
        <v>119.84596715358794</v>
      </c>
      <c r="CZ113" s="51">
        <f ca="1">'Trial 6'!CZ29</f>
        <v>119.66090122421733</v>
      </c>
      <c r="DA113" s="52">
        <f ca="1">SUM('Trial 6'!CO29:CZ29)</f>
        <v>1445.3835146053129</v>
      </c>
      <c r="DB113" s="51">
        <f ca="1">'Trial 6'!DB29</f>
        <v>119.53446326968866</v>
      </c>
      <c r="DC113" s="51">
        <f ca="1">'Trial 6'!DC29</f>
        <v>119.44526039324026</v>
      </c>
      <c r="DD113" s="51">
        <f ca="1">'Trial 6'!DD29</f>
        <v>119.26679336833402</v>
      </c>
      <c r="DE113" s="51">
        <f ca="1">'Trial 6'!DE29</f>
        <v>119.10922534262579</v>
      </c>
      <c r="DF113" s="51">
        <f ca="1">'Trial 6'!DF29</f>
        <v>118.98144076146697</v>
      </c>
      <c r="DG113" s="51">
        <f ca="1">'Trial 6'!DG29</f>
        <v>118.93261543390932</v>
      </c>
      <c r="DH113" s="51">
        <f ca="1">'Trial 6'!DH29</f>
        <v>118.82474634544032</v>
      </c>
      <c r="DI113" s="51">
        <f ca="1">'Trial 6'!DI29</f>
        <v>118.61874971666325</v>
      </c>
      <c r="DJ113" s="51">
        <f ca="1">'Trial 6'!DJ29</f>
        <v>118.51033805449603</v>
      </c>
      <c r="DK113" s="51">
        <f ca="1">'Trial 6'!DK29</f>
        <v>118.38951397074753</v>
      </c>
      <c r="DL113" s="51">
        <f ca="1">'Trial 6'!DL29</f>
        <v>118.35315704672409</v>
      </c>
      <c r="DM113" s="51">
        <f ca="1">'Trial 6'!DM29</f>
        <v>118.17520214577168</v>
      </c>
      <c r="DN113" s="52">
        <f ca="1">SUM('Trial 6'!DB29:DM29)</f>
        <v>1426.1415058491077</v>
      </c>
      <c r="DO113" s="51">
        <f ca="1">'Trial 6'!DO29</f>
        <v>118.02583443408858</v>
      </c>
      <c r="DP113" s="51">
        <f ca="1">'Trial 6'!DP29</f>
        <v>117.89661112235832</v>
      </c>
      <c r="DQ113" s="51">
        <f ca="1">'Trial 6'!DQ29</f>
        <v>117.85724321162319</v>
      </c>
      <c r="DR113" s="51">
        <f ca="1">'Trial 6'!DR29</f>
        <v>117.7060958124426</v>
      </c>
      <c r="DS113" s="51">
        <f ca="1">'Trial 6'!DS29</f>
        <v>117.54590084298987</v>
      </c>
      <c r="DT113" s="51">
        <f ca="1">'Trial 6'!DT29</f>
        <v>117.44097719865893</v>
      </c>
      <c r="DU113" s="51">
        <f ca="1">'Trial 6'!DU29</f>
        <v>117.40063738056335</v>
      </c>
      <c r="DV113" s="51">
        <f ca="1">'Trial 6'!DV29</f>
        <v>117.21023262162362</v>
      </c>
      <c r="DW113" s="51">
        <f ca="1">'Trial 6'!DW29</f>
        <v>117.16070844756726</v>
      </c>
      <c r="DX113" s="51">
        <f ca="1">'Trial 6'!DX29</f>
        <v>117.06620246931624</v>
      </c>
      <c r="DY113" s="51">
        <f ca="1">'Trial 6'!DY29</f>
        <v>116.93475568673689</v>
      </c>
      <c r="DZ113" s="51">
        <f ca="1">'Trial 6'!DZ29</f>
        <v>116.91469747660257</v>
      </c>
      <c r="EA113" s="52">
        <f ca="1">SUM('Trial 6'!DO29:DZ29)</f>
        <v>1409.1598967045718</v>
      </c>
      <c r="EB113" s="51">
        <f ca="1">'Trial 6'!EB29</f>
        <v>116.83266671050012</v>
      </c>
      <c r="EC113" s="51">
        <f ca="1">'Trial 6'!EC29</f>
        <v>116.6358168167767</v>
      </c>
      <c r="ED113" s="51">
        <f ca="1">'Trial 6'!ED29</f>
        <v>116.49030257979705</v>
      </c>
      <c r="EE113" s="51">
        <f ca="1">'Trial 6'!EE29</f>
        <v>116.48177439647145</v>
      </c>
      <c r="EF113" s="51">
        <f ca="1">'Trial 6'!EF29</f>
        <v>116.31783721924195</v>
      </c>
      <c r="EG113" s="51">
        <f ca="1">'Trial 6'!EG29</f>
        <v>116.20398700427225</v>
      </c>
      <c r="EH113" s="51">
        <f ca="1">'Trial 6'!EH29</f>
        <v>116.16536908082206</v>
      </c>
      <c r="EI113" s="51">
        <f ca="1">'Trial 6'!EI29</f>
        <v>116.12322057247728</v>
      </c>
      <c r="EJ113" s="51">
        <f ca="1">'Trial 6'!EJ29</f>
        <v>116.0489060746667</v>
      </c>
      <c r="EK113" s="51">
        <f ca="1">'Trial 6'!EK29</f>
        <v>115.93266874475263</v>
      </c>
      <c r="EL113" s="51">
        <f ca="1">'Trial 6'!EL29</f>
        <v>115.83700692483816</v>
      </c>
      <c r="EM113" s="51">
        <f ca="1">'Trial 6'!EM29</f>
        <v>115.74212914338131</v>
      </c>
      <c r="EN113" s="52">
        <f ca="1">SUM('Trial 6'!EB29:EM29)</f>
        <v>1394.8116852679977</v>
      </c>
    </row>
    <row r="114" spans="1:144" ht="12.75" customHeight="1">
      <c r="A114" s="11" t="str">
        <f>Labels!B102</f>
        <v>Trial 07</v>
      </c>
      <c r="B114" s="51">
        <f>'Trial 7'!B29</f>
        <v>140</v>
      </c>
      <c r="C114" s="51">
        <f ca="1">'Trial 7'!C29</f>
        <v>139.73431390290804</v>
      </c>
      <c r="D114" s="51">
        <f ca="1">'Trial 7'!D29</f>
        <v>139.38252930403868</v>
      </c>
      <c r="E114" s="51">
        <f ca="1">'Trial 7'!E29</f>
        <v>139.00019448316215</v>
      </c>
      <c r="F114" s="51">
        <f ca="1">'Trial 7'!F29</f>
        <v>138.66071046887907</v>
      </c>
      <c r="G114" s="51">
        <f ca="1">'Trial 7'!G29</f>
        <v>138.34973102604195</v>
      </c>
      <c r="H114" s="51">
        <f ca="1">'Trial 7'!H29</f>
        <v>137.99196398076649</v>
      </c>
      <c r="I114" s="51">
        <f ca="1">'Trial 7'!I29</f>
        <v>137.77317560135569</v>
      </c>
      <c r="J114" s="51">
        <f ca="1">'Trial 7'!J29</f>
        <v>137.42431678608003</v>
      </c>
      <c r="K114" s="51">
        <f ca="1">'Trial 7'!K29</f>
        <v>137.02701097752978</v>
      </c>
      <c r="L114" s="51">
        <f ca="1">'Trial 7'!L29</f>
        <v>136.78635236147045</v>
      </c>
      <c r="M114" s="51">
        <f ca="1">'Trial 7'!M29</f>
        <v>136.48925840768445</v>
      </c>
      <c r="N114" s="52">
        <f ca="1">SUM('Trial 7'!B29:M29)</f>
        <v>1658.6195572999166</v>
      </c>
      <c r="O114" s="51">
        <f ca="1">'Trial 7'!O29</f>
        <v>136.18170811369842</v>
      </c>
      <c r="P114" s="51">
        <f ca="1">'Trial 7'!P29</f>
        <v>135.96010978678279</v>
      </c>
      <c r="Q114" s="51">
        <f ca="1">'Trial 7'!Q29</f>
        <v>135.72560383087068</v>
      </c>
      <c r="R114" s="51">
        <f ca="1">'Trial 7'!R29</f>
        <v>135.49194811649974</v>
      </c>
      <c r="S114" s="51">
        <f ca="1">'Trial 7'!S29</f>
        <v>135.25728078921603</v>
      </c>
      <c r="T114" s="51">
        <f ca="1">'Trial 7'!T29</f>
        <v>135.02072438139288</v>
      </c>
      <c r="U114" s="51">
        <f ca="1">'Trial 7'!U29</f>
        <v>134.76535452543513</v>
      </c>
      <c r="V114" s="51">
        <f ca="1">'Trial 7'!V29</f>
        <v>134.52229192316531</v>
      </c>
      <c r="W114" s="51">
        <f ca="1">'Trial 7'!W29</f>
        <v>134.26036424415133</v>
      </c>
      <c r="X114" s="51">
        <f ca="1">'Trial 7'!X29</f>
        <v>134.01148032455671</v>
      </c>
      <c r="Y114" s="51">
        <f ca="1">'Trial 7'!Y29</f>
        <v>133.73922896585097</v>
      </c>
      <c r="Z114" s="51">
        <f ca="1">'Trial 7'!Z29</f>
        <v>133.38318432114642</v>
      </c>
      <c r="AA114" s="52">
        <f ca="1">SUM('Trial 7'!O29:Z29)</f>
        <v>1618.3192793227665</v>
      </c>
      <c r="AB114" s="51">
        <f ca="1">'Trial 7'!AB29</f>
        <v>133.14866632655637</v>
      </c>
      <c r="AC114" s="51">
        <f ca="1">'Trial 7'!AC29</f>
        <v>132.94992242661499</v>
      </c>
      <c r="AD114" s="51">
        <f ca="1">'Trial 7'!AD29</f>
        <v>132.68972201332016</v>
      </c>
      <c r="AE114" s="51">
        <f ca="1">'Trial 7'!AE29</f>
        <v>132.43057638320741</v>
      </c>
      <c r="AF114" s="51">
        <f ca="1">'Trial 7'!AF29</f>
        <v>132.12763638675341</v>
      </c>
      <c r="AG114" s="51">
        <f ca="1">'Trial 7'!AG29</f>
        <v>131.85198527354507</v>
      </c>
      <c r="AH114" s="51">
        <f ca="1">'Trial 7'!AH29</f>
        <v>131.66164702270291</v>
      </c>
      <c r="AI114" s="51">
        <f ca="1">'Trial 7'!AI29</f>
        <v>131.37707973465416</v>
      </c>
      <c r="AJ114" s="51">
        <f ca="1">'Trial 7'!AJ29</f>
        <v>131.16713805745118</v>
      </c>
      <c r="AK114" s="51">
        <f ca="1">'Trial 7'!AK29</f>
        <v>130.86528815742872</v>
      </c>
      <c r="AL114" s="51">
        <f ca="1">'Trial 7'!AL29</f>
        <v>130.66710704341486</v>
      </c>
      <c r="AM114" s="51">
        <f ca="1">'Trial 7'!AM29</f>
        <v>130.43320611332297</v>
      </c>
      <c r="AN114" s="52">
        <f ca="1">SUM('Trial 7'!AB29:AM29)</f>
        <v>1581.3699749389725</v>
      </c>
      <c r="AO114" s="51">
        <f ca="1">'Trial 7'!AO29</f>
        <v>130.21700345340176</v>
      </c>
      <c r="AP114" s="51">
        <f ca="1">'Trial 7'!AP29</f>
        <v>130.0149405232691</v>
      </c>
      <c r="AQ114" s="51">
        <f ca="1">'Trial 7'!AQ29</f>
        <v>129.67957585523502</v>
      </c>
      <c r="AR114" s="51">
        <f ca="1">'Trial 7'!AR29</f>
        <v>129.51722365390435</v>
      </c>
      <c r="AS114" s="51">
        <f ca="1">'Trial 7'!AS29</f>
        <v>129.38517505558633</v>
      </c>
      <c r="AT114" s="51">
        <f ca="1">'Trial 7'!AT29</f>
        <v>129.22338600414045</v>
      </c>
      <c r="AU114" s="51">
        <f ca="1">'Trial 7'!AU29</f>
        <v>128.96018213408908</v>
      </c>
      <c r="AV114" s="51">
        <f ca="1">'Trial 7'!AV29</f>
        <v>128.75081784366259</v>
      </c>
      <c r="AW114" s="51">
        <f ca="1">'Trial 7'!AW29</f>
        <v>128.50843281353681</v>
      </c>
      <c r="AX114" s="51">
        <f ca="1">'Trial 7'!AX29</f>
        <v>128.24271961823183</v>
      </c>
      <c r="AY114" s="51">
        <f ca="1">'Trial 7'!AY29</f>
        <v>127.94907702485376</v>
      </c>
      <c r="AZ114" s="51">
        <f ca="1">'Trial 7'!AZ29</f>
        <v>127.73400395270639</v>
      </c>
      <c r="BA114" s="52">
        <f ca="1">SUM('Trial 7'!AO29:AZ29)</f>
        <v>1548.1825379326174</v>
      </c>
      <c r="BB114" s="51">
        <f ca="1">'Trial 7'!BB29</f>
        <v>127.56933653137844</v>
      </c>
      <c r="BC114" s="51">
        <f ca="1">'Trial 7'!BC29</f>
        <v>127.37279034230988</v>
      </c>
      <c r="BD114" s="51">
        <f ca="1">'Trial 7'!BD29</f>
        <v>127.16269614066766</v>
      </c>
      <c r="BE114" s="51">
        <f ca="1">'Trial 7'!BE29</f>
        <v>126.96742739549119</v>
      </c>
      <c r="BF114" s="51">
        <f ca="1">'Trial 7'!BF29</f>
        <v>126.78198717181071</v>
      </c>
      <c r="BG114" s="51">
        <f ca="1">'Trial 7'!BG29</f>
        <v>126.56442919858031</v>
      </c>
      <c r="BH114" s="51">
        <f ca="1">'Trial 7'!BH29</f>
        <v>126.35980959940011</v>
      </c>
      <c r="BI114" s="51">
        <f ca="1">'Trial 7'!BI29</f>
        <v>126.12135354091998</v>
      </c>
      <c r="BJ114" s="51">
        <f ca="1">'Trial 7'!BJ29</f>
        <v>125.90286680647736</v>
      </c>
      <c r="BK114" s="51">
        <f ca="1">'Trial 7'!BK29</f>
        <v>125.68110311095114</v>
      </c>
      <c r="BL114" s="51">
        <f ca="1">'Trial 7'!BL29</f>
        <v>125.47483689866755</v>
      </c>
      <c r="BM114" s="51">
        <f ca="1">'Trial 7'!BM29</f>
        <v>125.31493816592808</v>
      </c>
      <c r="BN114" s="52">
        <f ca="1">SUM('Trial 7'!BB29:BM29)</f>
        <v>1517.2735749025824</v>
      </c>
      <c r="BO114" s="51">
        <f ca="1">'Trial 7'!BO29</f>
        <v>125.2029821211302</v>
      </c>
      <c r="BP114" s="51">
        <f ca="1">'Trial 7'!BP29</f>
        <v>124.99861810527561</v>
      </c>
      <c r="BQ114" s="51">
        <f ca="1">'Trial 7'!BQ29</f>
        <v>124.79403201258947</v>
      </c>
      <c r="BR114" s="51">
        <f ca="1">'Trial 7'!BR29</f>
        <v>124.61436091641609</v>
      </c>
      <c r="BS114" s="51">
        <f ca="1">'Trial 7'!BS29</f>
        <v>124.35982347077828</v>
      </c>
      <c r="BT114" s="51">
        <f ca="1">'Trial 7'!BT29</f>
        <v>124.26205723102669</v>
      </c>
      <c r="BU114" s="51">
        <f ca="1">'Trial 7'!BU29</f>
        <v>124.05151651910748</v>
      </c>
      <c r="BV114" s="51">
        <f ca="1">'Trial 7'!BV29</f>
        <v>123.87572526237933</v>
      </c>
      <c r="BW114" s="51">
        <f ca="1">'Trial 7'!BW29</f>
        <v>123.64663727852043</v>
      </c>
      <c r="BX114" s="51">
        <f ca="1">'Trial 7'!BX29</f>
        <v>123.4696203623174</v>
      </c>
      <c r="BY114" s="51">
        <f ca="1">'Trial 7'!BY29</f>
        <v>123.3116730443333</v>
      </c>
      <c r="BZ114" s="51">
        <f ca="1">'Trial 7'!BZ29</f>
        <v>123.21184852412041</v>
      </c>
      <c r="CA114" s="52">
        <f ca="1">SUM('Trial 7'!BO29:BZ29)</f>
        <v>1489.7988948479945</v>
      </c>
      <c r="CB114" s="51">
        <f ca="1">'Trial 7'!CB29</f>
        <v>123.11056275555376</v>
      </c>
      <c r="CC114" s="51">
        <f ca="1">'Trial 7'!CC29</f>
        <v>122.97956897963898</v>
      </c>
      <c r="CD114" s="51">
        <f ca="1">'Trial 7'!CD29</f>
        <v>122.85097995495937</v>
      </c>
      <c r="CE114" s="51">
        <f ca="1">'Trial 7'!CE29</f>
        <v>122.63378556416531</v>
      </c>
      <c r="CF114" s="51">
        <f ca="1">'Trial 7'!CF29</f>
        <v>122.49041419288602</v>
      </c>
      <c r="CG114" s="51">
        <f ca="1">'Trial 7'!CG29</f>
        <v>122.32747100242878</v>
      </c>
      <c r="CH114" s="51">
        <f ca="1">'Trial 7'!CH29</f>
        <v>122.19554522276523</v>
      </c>
      <c r="CI114" s="51">
        <f ca="1">'Trial 7'!CI29</f>
        <v>122.10666442081427</v>
      </c>
      <c r="CJ114" s="51">
        <f ca="1">'Trial 7'!CJ29</f>
        <v>121.9207281869223</v>
      </c>
      <c r="CK114" s="51">
        <f ca="1">'Trial 7'!CK29</f>
        <v>121.8561243054175</v>
      </c>
      <c r="CL114" s="51">
        <f ca="1">'Trial 7'!CL29</f>
        <v>121.72526605288716</v>
      </c>
      <c r="CM114" s="51">
        <f ca="1">'Trial 7'!CM29</f>
        <v>121.54064364477415</v>
      </c>
      <c r="CN114" s="52">
        <f ca="1">SUM('Trial 7'!CB29:CM29)</f>
        <v>1467.7377542832128</v>
      </c>
      <c r="CO114" s="51">
        <f ca="1">'Trial 7'!CO29</f>
        <v>121.33456747987961</v>
      </c>
      <c r="CP114" s="51">
        <f ca="1">'Trial 7'!CP29</f>
        <v>121.14496280565716</v>
      </c>
      <c r="CQ114" s="51">
        <f ca="1">'Trial 7'!CQ29</f>
        <v>121.05977591936329</v>
      </c>
      <c r="CR114" s="51">
        <f ca="1">'Trial 7'!CR29</f>
        <v>120.87268749188017</v>
      </c>
      <c r="CS114" s="51">
        <f ca="1">'Trial 7'!CS29</f>
        <v>120.74626101081095</v>
      </c>
      <c r="CT114" s="51">
        <f ca="1">'Trial 7'!CT29</f>
        <v>120.52151418247554</v>
      </c>
      <c r="CU114" s="51">
        <f ca="1">'Trial 7'!CU29</f>
        <v>120.39922161193277</v>
      </c>
      <c r="CV114" s="51">
        <f ca="1">'Trial 7'!CV29</f>
        <v>120.27454296105381</v>
      </c>
      <c r="CW114" s="51">
        <f ca="1">'Trial 7'!CW29</f>
        <v>120.1645359489885</v>
      </c>
      <c r="CX114" s="51">
        <f ca="1">'Trial 7'!CX29</f>
        <v>120.06023935028844</v>
      </c>
      <c r="CY114" s="51">
        <f ca="1">'Trial 7'!CY29</f>
        <v>119.96217475600277</v>
      </c>
      <c r="CZ114" s="51">
        <f ca="1">'Trial 7'!CZ29</f>
        <v>119.89174903489332</v>
      </c>
      <c r="DA114" s="52">
        <f ca="1">SUM('Trial 7'!CO29:CZ29)</f>
        <v>1446.4322325532264</v>
      </c>
      <c r="DB114" s="51">
        <f ca="1">'Trial 7'!DB29</f>
        <v>119.81658022608913</v>
      </c>
      <c r="DC114" s="51">
        <f ca="1">'Trial 7'!DC29</f>
        <v>119.70611414639521</v>
      </c>
      <c r="DD114" s="51">
        <f ca="1">'Trial 7'!DD29</f>
        <v>119.65510509405426</v>
      </c>
      <c r="DE114" s="51">
        <f ca="1">'Trial 7'!DE29</f>
        <v>119.52653922771772</v>
      </c>
      <c r="DF114" s="51">
        <f ca="1">'Trial 7'!DF29</f>
        <v>119.39984439391083</v>
      </c>
      <c r="DG114" s="51">
        <f ca="1">'Trial 7'!DG29</f>
        <v>119.2798433952651</v>
      </c>
      <c r="DH114" s="51">
        <f ca="1">'Trial 7'!DH29</f>
        <v>119.18333582459552</v>
      </c>
      <c r="DI114" s="51">
        <f ca="1">'Trial 7'!DI29</f>
        <v>119.05125043785209</v>
      </c>
      <c r="DJ114" s="51">
        <f ca="1">'Trial 7'!DJ29</f>
        <v>118.99999308857754</v>
      </c>
      <c r="DK114" s="51">
        <f ca="1">'Trial 7'!DK29</f>
        <v>118.84092443305286</v>
      </c>
      <c r="DL114" s="51">
        <f ca="1">'Trial 7'!DL29</f>
        <v>118.68422853366228</v>
      </c>
      <c r="DM114" s="51">
        <f ca="1">'Trial 7'!DM29</f>
        <v>118.62114518243588</v>
      </c>
      <c r="DN114" s="52">
        <f ca="1">SUM('Trial 7'!DB29:DM29)</f>
        <v>1430.7649039836083</v>
      </c>
      <c r="DO114" s="51">
        <f ca="1">'Trial 7'!DO29</f>
        <v>118.48058037918979</v>
      </c>
      <c r="DP114" s="51">
        <f ca="1">'Trial 7'!DP29</f>
        <v>118.36122144200236</v>
      </c>
      <c r="DQ114" s="51">
        <f ca="1">'Trial 7'!DQ29</f>
        <v>118.21276648194365</v>
      </c>
      <c r="DR114" s="51">
        <f ca="1">'Trial 7'!DR29</f>
        <v>118.0325323667841</v>
      </c>
      <c r="DS114" s="51">
        <f ca="1">'Trial 7'!DS29</f>
        <v>117.88607164416899</v>
      </c>
      <c r="DT114" s="51">
        <f ca="1">'Trial 7'!DT29</f>
        <v>117.78504545095012</v>
      </c>
      <c r="DU114" s="51">
        <f ca="1">'Trial 7'!DU29</f>
        <v>117.70959209960078</v>
      </c>
      <c r="DV114" s="51">
        <f ca="1">'Trial 7'!DV29</f>
        <v>117.53635235841222</v>
      </c>
      <c r="DW114" s="51">
        <f ca="1">'Trial 7'!DW29</f>
        <v>117.40756563056817</v>
      </c>
      <c r="DX114" s="51">
        <f ca="1">'Trial 7'!DX29</f>
        <v>117.39663155006618</v>
      </c>
      <c r="DY114" s="51">
        <f ca="1">'Trial 7'!DY29</f>
        <v>117.23330088455957</v>
      </c>
      <c r="DZ114" s="51">
        <f ca="1">'Trial 7'!DZ29</f>
        <v>117.09369557052527</v>
      </c>
      <c r="EA114" s="52">
        <f ca="1">SUM('Trial 7'!DO29:DZ29)</f>
        <v>1413.1353558587712</v>
      </c>
      <c r="EB114" s="51">
        <f ca="1">'Trial 7'!EB29</f>
        <v>117.00589023922501</v>
      </c>
      <c r="EC114" s="51">
        <f ca="1">'Trial 7'!EC29</f>
        <v>116.9172487093654</v>
      </c>
      <c r="ED114" s="51">
        <f ca="1">'Trial 7'!ED29</f>
        <v>116.79527449160449</v>
      </c>
      <c r="EE114" s="51">
        <f ca="1">'Trial 7'!EE29</f>
        <v>116.66226841921933</v>
      </c>
      <c r="EF114" s="51">
        <f ca="1">'Trial 7'!EF29</f>
        <v>116.51722315949333</v>
      </c>
      <c r="EG114" s="51">
        <f ca="1">'Trial 7'!EG29</f>
        <v>116.38906310516691</v>
      </c>
      <c r="EH114" s="51">
        <f ca="1">'Trial 7'!EH29</f>
        <v>116.21574551688916</v>
      </c>
      <c r="EI114" s="51">
        <f ca="1">'Trial 7'!EI29</f>
        <v>116.03253009386314</v>
      </c>
      <c r="EJ114" s="51">
        <f ca="1">'Trial 7'!EJ29</f>
        <v>115.94720428916864</v>
      </c>
      <c r="EK114" s="51">
        <f ca="1">'Trial 7'!EK29</f>
        <v>115.87876197793113</v>
      </c>
      <c r="EL114" s="51">
        <f ca="1">'Trial 7'!EL29</f>
        <v>115.86712534000955</v>
      </c>
      <c r="EM114" s="51">
        <f ca="1">'Trial 7'!EM29</f>
        <v>115.69220607245704</v>
      </c>
      <c r="EN114" s="52">
        <f ca="1">SUM('Trial 7'!EB29:EM29)</f>
        <v>1395.9205414143933</v>
      </c>
    </row>
    <row r="115" spans="1:144" ht="12.75" customHeight="1">
      <c r="A115" s="11" t="str">
        <f>Labels!B103</f>
        <v>Trial 08</v>
      </c>
      <c r="B115" s="51">
        <f>'Trial 8'!B29</f>
        <v>140</v>
      </c>
      <c r="C115" s="51">
        <f ca="1">'Trial 8'!C29</f>
        <v>139.66772451244347</v>
      </c>
      <c r="D115" s="51">
        <f ca="1">'Trial 8'!D29</f>
        <v>139.32671794963304</v>
      </c>
      <c r="E115" s="51">
        <f ca="1">'Trial 8'!E29</f>
        <v>138.9371494372397</v>
      </c>
      <c r="F115" s="51">
        <f ca="1">'Trial 8'!F29</f>
        <v>138.58128419898165</v>
      </c>
      <c r="G115" s="51">
        <f ca="1">'Trial 8'!G29</f>
        <v>138.25931572355304</v>
      </c>
      <c r="H115" s="51">
        <f ca="1">'Trial 8'!H29</f>
        <v>137.91781691145749</v>
      </c>
      <c r="I115" s="51">
        <f ca="1">'Trial 8'!I29</f>
        <v>137.58049974968876</v>
      </c>
      <c r="J115" s="51">
        <f ca="1">'Trial 8'!J29</f>
        <v>137.29594239524187</v>
      </c>
      <c r="K115" s="51">
        <f ca="1">'Trial 8'!K29</f>
        <v>136.9550756701646</v>
      </c>
      <c r="L115" s="51">
        <f ca="1">'Trial 8'!L29</f>
        <v>136.55029693920343</v>
      </c>
      <c r="M115" s="51">
        <f ca="1">'Trial 8'!M29</f>
        <v>136.28320355102565</v>
      </c>
      <c r="N115" s="52">
        <f ca="1">SUM('Trial 8'!B29:M29)</f>
        <v>1657.3550270386327</v>
      </c>
      <c r="O115" s="51">
        <f ca="1">'Trial 8'!O29</f>
        <v>135.98346386506029</v>
      </c>
      <c r="P115" s="51">
        <f ca="1">'Trial 8'!P29</f>
        <v>135.73367850242846</v>
      </c>
      <c r="Q115" s="51">
        <f ca="1">'Trial 8'!Q29</f>
        <v>135.42602276369132</v>
      </c>
      <c r="R115" s="51">
        <f ca="1">'Trial 8'!R29</f>
        <v>135.04944037437519</v>
      </c>
      <c r="S115" s="51">
        <f ca="1">'Trial 8'!S29</f>
        <v>134.7568415193019</v>
      </c>
      <c r="T115" s="51">
        <f ca="1">'Trial 8'!T29</f>
        <v>134.42878094962776</v>
      </c>
      <c r="U115" s="51">
        <f ca="1">'Trial 8'!U29</f>
        <v>134.10796244100916</v>
      </c>
      <c r="V115" s="51">
        <f ca="1">'Trial 8'!V29</f>
        <v>133.82339294941423</v>
      </c>
      <c r="W115" s="51">
        <f ca="1">'Trial 8'!W29</f>
        <v>133.49674488910276</v>
      </c>
      <c r="X115" s="51">
        <f ca="1">'Trial 8'!X29</f>
        <v>133.30801362643393</v>
      </c>
      <c r="Y115" s="51">
        <f ca="1">'Trial 8'!Y29</f>
        <v>133.09465087358154</v>
      </c>
      <c r="Z115" s="51">
        <f ca="1">'Trial 8'!Z29</f>
        <v>132.8833019691061</v>
      </c>
      <c r="AA115" s="52">
        <f ca="1">SUM('Trial 8'!O29:Z29)</f>
        <v>1612.0922947231325</v>
      </c>
      <c r="AB115" s="51">
        <f ca="1">'Trial 8'!AB29</f>
        <v>132.61759121883202</v>
      </c>
      <c r="AC115" s="51">
        <f ca="1">'Trial 8'!AC29</f>
        <v>132.42621285476315</v>
      </c>
      <c r="AD115" s="51">
        <f ca="1">'Trial 8'!AD29</f>
        <v>132.1433039416832</v>
      </c>
      <c r="AE115" s="51">
        <f ca="1">'Trial 8'!AE29</f>
        <v>131.83050222917979</v>
      </c>
      <c r="AF115" s="51">
        <f ca="1">'Trial 8'!AF29</f>
        <v>131.59808453247652</v>
      </c>
      <c r="AG115" s="51">
        <f ca="1">'Trial 8'!AG29</f>
        <v>131.28432506785194</v>
      </c>
      <c r="AH115" s="51">
        <f ca="1">'Trial 8'!AH29</f>
        <v>130.96399185084752</v>
      </c>
      <c r="AI115" s="51">
        <f ca="1">'Trial 8'!AI29</f>
        <v>130.6586469744654</v>
      </c>
      <c r="AJ115" s="51">
        <f ca="1">'Trial 8'!AJ29</f>
        <v>130.43142981638397</v>
      </c>
      <c r="AK115" s="51">
        <f ca="1">'Trial 8'!AK29</f>
        <v>130.14296795969267</v>
      </c>
      <c r="AL115" s="51">
        <f ca="1">'Trial 8'!AL29</f>
        <v>129.88294685585794</v>
      </c>
      <c r="AM115" s="51">
        <f ca="1">'Trial 8'!AM29</f>
        <v>129.66329558511126</v>
      </c>
      <c r="AN115" s="52">
        <f ca="1">SUM('Trial 8'!AB29:AM29)</f>
        <v>1573.6432988871452</v>
      </c>
      <c r="AO115" s="51">
        <f ca="1">'Trial 8'!AO29</f>
        <v>129.3935314527541</v>
      </c>
      <c r="AP115" s="51">
        <f ca="1">'Trial 8'!AP29</f>
        <v>129.17549082932706</v>
      </c>
      <c r="AQ115" s="51">
        <f ca="1">'Trial 8'!AQ29</f>
        <v>129.02046157159538</v>
      </c>
      <c r="AR115" s="51">
        <f ca="1">'Trial 8'!AR29</f>
        <v>128.78613720047821</v>
      </c>
      <c r="AS115" s="51">
        <f ca="1">'Trial 8'!AS29</f>
        <v>128.59914584822633</v>
      </c>
      <c r="AT115" s="51">
        <f ca="1">'Trial 8'!AT29</f>
        <v>128.30691220790084</v>
      </c>
      <c r="AU115" s="51">
        <f ca="1">'Trial 8'!AU29</f>
        <v>128.03306029358276</v>
      </c>
      <c r="AV115" s="51">
        <f ca="1">'Trial 8'!AV29</f>
        <v>127.80571098999742</v>
      </c>
      <c r="AW115" s="51">
        <f ca="1">'Trial 8'!AW29</f>
        <v>127.60879393138427</v>
      </c>
      <c r="AX115" s="51">
        <f ca="1">'Trial 8'!AX29</f>
        <v>127.37680653234206</v>
      </c>
      <c r="AY115" s="51">
        <f ca="1">'Trial 8'!AY29</f>
        <v>127.20054364905194</v>
      </c>
      <c r="AZ115" s="51">
        <f ca="1">'Trial 8'!AZ29</f>
        <v>126.94522925046473</v>
      </c>
      <c r="BA115" s="52">
        <f ca="1">SUM('Trial 8'!AO29:AZ29)</f>
        <v>1538.2518237571051</v>
      </c>
      <c r="BB115" s="51">
        <f ca="1">'Trial 8'!BB29</f>
        <v>126.76339555966642</v>
      </c>
      <c r="BC115" s="51">
        <f ca="1">'Trial 8'!BC29</f>
        <v>126.60826224433065</v>
      </c>
      <c r="BD115" s="51">
        <f ca="1">'Trial 8'!BD29</f>
        <v>126.37033075105229</v>
      </c>
      <c r="BE115" s="51">
        <f ca="1">'Trial 8'!BE29</f>
        <v>126.14960855974667</v>
      </c>
      <c r="BF115" s="51">
        <f ca="1">'Trial 8'!BF29</f>
        <v>125.94954566636882</v>
      </c>
      <c r="BG115" s="51">
        <f ca="1">'Trial 8'!BG29</f>
        <v>125.73296279218957</v>
      </c>
      <c r="BH115" s="51">
        <f ca="1">'Trial 8'!BH29</f>
        <v>125.52904347017622</v>
      </c>
      <c r="BI115" s="51">
        <f ca="1">'Trial 8'!BI29</f>
        <v>125.32923660672888</v>
      </c>
      <c r="BJ115" s="51">
        <f ca="1">'Trial 8'!BJ29</f>
        <v>125.22064533472133</v>
      </c>
      <c r="BK115" s="51">
        <f ca="1">'Trial 8'!BK29</f>
        <v>124.99189662987075</v>
      </c>
      <c r="BL115" s="51">
        <f ca="1">'Trial 8'!BL29</f>
        <v>124.75617913518775</v>
      </c>
      <c r="BM115" s="51">
        <f ca="1">'Trial 8'!BM29</f>
        <v>124.51147596639146</v>
      </c>
      <c r="BN115" s="52">
        <f ca="1">SUM('Trial 8'!BB29:BM29)</f>
        <v>1507.9125827164307</v>
      </c>
      <c r="BO115" s="51">
        <f ca="1">'Trial 8'!BO29</f>
        <v>124.31108424744212</v>
      </c>
      <c r="BP115" s="51">
        <f ca="1">'Trial 8'!BP29</f>
        <v>124.17937843958573</v>
      </c>
      <c r="BQ115" s="51">
        <f ca="1">'Trial 8'!BQ29</f>
        <v>124.0135908250859</v>
      </c>
      <c r="BR115" s="51">
        <f ca="1">'Trial 8'!BR29</f>
        <v>123.93346758093139</v>
      </c>
      <c r="BS115" s="51">
        <f ca="1">'Trial 8'!BS29</f>
        <v>123.67542012668518</v>
      </c>
      <c r="BT115" s="51">
        <f ca="1">'Trial 8'!BT29</f>
        <v>123.56446438217212</v>
      </c>
      <c r="BU115" s="51">
        <f ca="1">'Trial 8'!BU29</f>
        <v>123.44521647811362</v>
      </c>
      <c r="BV115" s="51">
        <f ca="1">'Trial 8'!BV29</f>
        <v>123.3128873700819</v>
      </c>
      <c r="BW115" s="51">
        <f ca="1">'Trial 8'!BW29</f>
        <v>123.12390312537256</v>
      </c>
      <c r="BX115" s="51">
        <f ca="1">'Trial 8'!BX29</f>
        <v>122.87941527604582</v>
      </c>
      <c r="BY115" s="51">
        <f ca="1">'Trial 8'!BY29</f>
        <v>122.6986202714149</v>
      </c>
      <c r="BZ115" s="51">
        <f ca="1">'Trial 8'!BZ29</f>
        <v>122.52465914034869</v>
      </c>
      <c r="CA115" s="52">
        <f ca="1">SUM('Trial 8'!BO29:BZ29)</f>
        <v>1481.6621072632797</v>
      </c>
      <c r="CB115" s="51">
        <f ca="1">'Trial 8'!CB29</f>
        <v>122.35708624312252</v>
      </c>
      <c r="CC115" s="51">
        <f ca="1">'Trial 8'!CC29</f>
        <v>122.21317226684599</v>
      </c>
      <c r="CD115" s="51">
        <f ca="1">'Trial 8'!CD29</f>
        <v>122.02201569483958</v>
      </c>
      <c r="CE115" s="51">
        <f ca="1">'Trial 8'!CE29</f>
        <v>121.85808093697575</v>
      </c>
      <c r="CF115" s="51">
        <f ca="1">'Trial 8'!CF29</f>
        <v>121.76714716111724</v>
      </c>
      <c r="CG115" s="51">
        <f ca="1">'Trial 8'!CG29</f>
        <v>121.6256562744491</v>
      </c>
      <c r="CH115" s="51">
        <f ca="1">'Trial 8'!CH29</f>
        <v>121.41148041437438</v>
      </c>
      <c r="CI115" s="51">
        <f ca="1">'Trial 8'!CI29</f>
        <v>121.3161101187313</v>
      </c>
      <c r="CJ115" s="51">
        <f ca="1">'Trial 8'!CJ29</f>
        <v>121.20444783646695</v>
      </c>
      <c r="CK115" s="51">
        <f ca="1">'Trial 8'!CK29</f>
        <v>121.08346541186791</v>
      </c>
      <c r="CL115" s="51">
        <f ca="1">'Trial 8'!CL29</f>
        <v>120.88604066255392</v>
      </c>
      <c r="CM115" s="51">
        <f ca="1">'Trial 8'!CM29</f>
        <v>120.64862415968234</v>
      </c>
      <c r="CN115" s="52">
        <f ca="1">SUM('Trial 8'!CB29:CM29)</f>
        <v>1458.3933271810272</v>
      </c>
      <c r="CO115" s="51">
        <f ca="1">'Trial 8'!CO29</f>
        <v>120.60457748812644</v>
      </c>
      <c r="CP115" s="51">
        <f ca="1">'Trial 8'!CP29</f>
        <v>120.44322848507665</v>
      </c>
      <c r="CQ115" s="51">
        <f ca="1">'Trial 8'!CQ29</f>
        <v>120.31934240678795</v>
      </c>
      <c r="CR115" s="51">
        <f ca="1">'Trial 8'!CR29</f>
        <v>120.21119776960499</v>
      </c>
      <c r="CS115" s="51">
        <f ca="1">'Trial 8'!CS29</f>
        <v>120.04540931517191</v>
      </c>
      <c r="CT115" s="51">
        <f ca="1">'Trial 8'!CT29</f>
        <v>119.88341076168243</v>
      </c>
      <c r="CU115" s="51">
        <f ca="1">'Trial 8'!CU29</f>
        <v>119.73451263608774</v>
      </c>
      <c r="CV115" s="51">
        <f ca="1">'Trial 8'!CV29</f>
        <v>119.64658200706781</v>
      </c>
      <c r="CW115" s="51">
        <f ca="1">'Trial 8'!CW29</f>
        <v>119.45394600467877</v>
      </c>
      <c r="CX115" s="51">
        <f ca="1">'Trial 8'!CX29</f>
        <v>119.27607742071979</v>
      </c>
      <c r="CY115" s="51">
        <f ca="1">'Trial 8'!CY29</f>
        <v>119.15426666608134</v>
      </c>
      <c r="CZ115" s="51">
        <f ca="1">'Trial 8'!CZ29</f>
        <v>119.1222626716728</v>
      </c>
      <c r="DA115" s="52">
        <f ca="1">SUM('Trial 8'!CO29:CZ29)</f>
        <v>1437.8948136327585</v>
      </c>
      <c r="DB115" s="51">
        <f ca="1">'Trial 8'!DB29</f>
        <v>119.06997130176697</v>
      </c>
      <c r="DC115" s="51">
        <f ca="1">'Trial 8'!DC29</f>
        <v>118.94989349427219</v>
      </c>
      <c r="DD115" s="51">
        <f ca="1">'Trial 8'!DD29</f>
        <v>118.82220153242515</v>
      </c>
      <c r="DE115" s="51">
        <f ca="1">'Trial 8'!DE29</f>
        <v>118.78153882669488</v>
      </c>
      <c r="DF115" s="51">
        <f ca="1">'Trial 8'!DF29</f>
        <v>118.58516083513254</v>
      </c>
      <c r="DG115" s="51">
        <f ca="1">'Trial 8'!DG29</f>
        <v>118.45882270294283</v>
      </c>
      <c r="DH115" s="51">
        <f ca="1">'Trial 8'!DH29</f>
        <v>118.29715484960487</v>
      </c>
      <c r="DI115" s="51">
        <f ca="1">'Trial 8'!DI29</f>
        <v>118.25098338143634</v>
      </c>
      <c r="DJ115" s="51">
        <f ca="1">'Trial 8'!DJ29</f>
        <v>118.2126231930793</v>
      </c>
      <c r="DK115" s="51">
        <f ca="1">'Trial 8'!DK29</f>
        <v>118.10613620254986</v>
      </c>
      <c r="DL115" s="51">
        <f ca="1">'Trial 8'!DL29</f>
        <v>118.01387235470045</v>
      </c>
      <c r="DM115" s="51">
        <f ca="1">'Trial 8'!DM29</f>
        <v>117.91136669762038</v>
      </c>
      <c r="DN115" s="52">
        <f ca="1">SUM('Trial 8'!DB29:DM29)</f>
        <v>1421.4597253722256</v>
      </c>
      <c r="DO115" s="51">
        <f ca="1">'Trial 8'!DO29</f>
        <v>117.78942702117637</v>
      </c>
      <c r="DP115" s="51">
        <f ca="1">'Trial 8'!DP29</f>
        <v>117.66657846517799</v>
      </c>
      <c r="DQ115" s="51">
        <f ca="1">'Trial 8'!DQ29</f>
        <v>117.6311799840542</v>
      </c>
      <c r="DR115" s="51">
        <f ca="1">'Trial 8'!DR29</f>
        <v>117.51408070243858</v>
      </c>
      <c r="DS115" s="51">
        <f ca="1">'Trial 8'!DS29</f>
        <v>117.40464934691725</v>
      </c>
      <c r="DT115" s="51">
        <f ca="1">'Trial 8'!DT29</f>
        <v>117.39343627709464</v>
      </c>
      <c r="DU115" s="51">
        <f ca="1">'Trial 8'!DU29</f>
        <v>117.33655352775814</v>
      </c>
      <c r="DV115" s="51">
        <f ca="1">'Trial 8'!DV29</f>
        <v>117.25781088964639</v>
      </c>
      <c r="DW115" s="51">
        <f ca="1">'Trial 8'!DW29</f>
        <v>117.24448840506092</v>
      </c>
      <c r="DX115" s="51">
        <f ca="1">'Trial 8'!DX29</f>
        <v>117.13082540815512</v>
      </c>
      <c r="DY115" s="51">
        <f ca="1">'Trial 8'!DY29</f>
        <v>116.972508782012</v>
      </c>
      <c r="DZ115" s="51">
        <f ca="1">'Trial 8'!DZ29</f>
        <v>116.89102194875989</v>
      </c>
      <c r="EA115" s="52">
        <f ca="1">SUM('Trial 8'!DO29:DZ29)</f>
        <v>1408.2325607582516</v>
      </c>
      <c r="EB115" s="51">
        <f ca="1">'Trial 8'!EB29</f>
        <v>116.7285298409756</v>
      </c>
      <c r="EC115" s="51">
        <f ca="1">'Trial 8'!EC29</f>
        <v>116.60897506352075</v>
      </c>
      <c r="ED115" s="51">
        <f ca="1">'Trial 8'!ED29</f>
        <v>116.46998398603938</v>
      </c>
      <c r="EE115" s="51">
        <f ca="1">'Trial 8'!EE29</f>
        <v>116.31133451012653</v>
      </c>
      <c r="EF115" s="51">
        <f ca="1">'Trial 8'!EF29</f>
        <v>116.22129543942376</v>
      </c>
      <c r="EG115" s="51">
        <f ca="1">'Trial 8'!EG29</f>
        <v>116.18549545309973</v>
      </c>
      <c r="EH115" s="51">
        <f ca="1">'Trial 8'!EH29</f>
        <v>116.03632919060297</v>
      </c>
      <c r="EI115" s="51">
        <f ca="1">'Trial 8'!EI29</f>
        <v>115.92197946014494</v>
      </c>
      <c r="EJ115" s="51">
        <f ca="1">'Trial 8'!EJ29</f>
        <v>115.83603513171319</v>
      </c>
      <c r="EK115" s="51">
        <f ca="1">'Trial 8'!EK29</f>
        <v>115.73897668799641</v>
      </c>
      <c r="EL115" s="51">
        <f ca="1">'Trial 8'!EL29</f>
        <v>115.62316481837428</v>
      </c>
      <c r="EM115" s="51">
        <f ca="1">'Trial 8'!EM29</f>
        <v>115.57243547453498</v>
      </c>
      <c r="EN115" s="52">
        <f ca="1">SUM('Trial 8'!EB29:EM29)</f>
        <v>1393.2545350565526</v>
      </c>
    </row>
    <row r="116" spans="1:144" ht="12.75" customHeight="1">
      <c r="A116" s="5" t="str">
        <f>Labels!C95</f>
        <v>Total</v>
      </c>
      <c r="B116" s="53">
        <f>SUM('Trial 1'!B29,'Trial 2'!B29,'Trial 3'!B29,'Trial 4'!B29,'Trial 5'!B29,'Trial 6'!B29,'Trial 7'!B29,'Trial 8'!B29)</f>
        <v>1120</v>
      </c>
      <c r="C116" s="53">
        <f ca="1">SUM('Trial 1'!C29,'Trial 2'!C29,'Trial 3'!C29,'Trial 4'!C29,'Trial 5'!C29,'Trial 6'!C29,'Trial 7'!C29,'Trial 8'!C29)</f>
        <v>1117.2121608233103</v>
      </c>
      <c r="D116" s="53">
        <f ca="1">SUM('Trial 1'!D29,'Trial 2'!D29,'Trial 3'!D29,'Trial 4'!D29,'Trial 5'!D29,'Trial 6'!D29,'Trial 7'!D29,'Trial 8'!D29)</f>
        <v>1114.4162834709359</v>
      </c>
      <c r="E116" s="53">
        <f ca="1">SUM('Trial 1'!E29,'Trial 2'!E29,'Trial 3'!E29,'Trial 4'!E29,'Trial 5'!E29,'Trial 6'!E29,'Trial 7'!E29,'Trial 8'!E29)</f>
        <v>1111.8536951008598</v>
      </c>
      <c r="F116" s="53">
        <f ca="1">SUM('Trial 1'!F29,'Trial 2'!F29,'Trial 3'!F29,'Trial 4'!F29,'Trial 5'!F29,'Trial 6'!F29,'Trial 7'!F29,'Trial 8'!F29)</f>
        <v>1109.1874638151569</v>
      </c>
      <c r="G116" s="53">
        <f ca="1">SUM('Trial 1'!G29,'Trial 2'!G29,'Trial 3'!G29,'Trial 4'!G29,'Trial 5'!G29,'Trial 6'!G29,'Trial 7'!G29,'Trial 8'!G29)</f>
        <v>1106.6482195540625</v>
      </c>
      <c r="H116" s="53">
        <f ca="1">SUM('Trial 1'!H29,'Trial 2'!H29,'Trial 3'!H29,'Trial 4'!H29,'Trial 5'!H29,'Trial 6'!H29,'Trial 7'!H29,'Trial 8'!H29)</f>
        <v>1103.9418279222773</v>
      </c>
      <c r="I116" s="53">
        <f ca="1">SUM('Trial 1'!I29,'Trial 2'!I29,'Trial 3'!I29,'Trial 4'!I29,'Trial 5'!I29,'Trial 6'!I29,'Trial 7'!I29,'Trial 8'!I29)</f>
        <v>1101.5840818848699</v>
      </c>
      <c r="J116" s="53">
        <f ca="1">SUM('Trial 1'!J29,'Trial 2'!J29,'Trial 3'!J29,'Trial 4'!J29,'Trial 5'!J29,'Trial 6'!J29,'Trial 7'!J29,'Trial 8'!J29)</f>
        <v>1099.1376324121202</v>
      </c>
      <c r="K116" s="53">
        <f ca="1">SUM('Trial 1'!K29,'Trial 2'!K29,'Trial 3'!K29,'Trial 4'!K29,'Trial 5'!K29,'Trial 6'!K29,'Trial 7'!K29,'Trial 8'!K29)</f>
        <v>1096.5184261249515</v>
      </c>
      <c r="L116" s="53">
        <f ca="1">SUM('Trial 1'!L29,'Trial 2'!L29,'Trial 3'!L29,'Trial 4'!L29,'Trial 5'!L29,'Trial 6'!L29,'Trial 7'!L29,'Trial 8'!L29)</f>
        <v>1094.0325682461812</v>
      </c>
      <c r="M116" s="53">
        <f ca="1">SUM('Trial 1'!M29,'Trial 2'!M29,'Trial 3'!M29,'Trial 4'!M29,'Trial 5'!M29,'Trial 6'!M29,'Trial 7'!M29,'Trial 8'!M29)</f>
        <v>1091.6865904979886</v>
      </c>
      <c r="N116" s="54">
        <f ca="1">SUM(B116:M116)</f>
        <v>13266.218949852715</v>
      </c>
      <c r="O116" s="53">
        <f ca="1">SUM('Trial 1'!O29,'Trial 2'!O29,'Trial 3'!O29,'Trial 4'!O29,'Trial 5'!O29,'Trial 6'!O29,'Trial 7'!O29,'Trial 8'!O29)</f>
        <v>1089.3879389340675</v>
      </c>
      <c r="P116" s="53">
        <f ca="1">SUM('Trial 1'!P29,'Trial 2'!P29,'Trial 3'!P29,'Trial 4'!P29,'Trial 5'!P29,'Trial 6'!P29,'Trial 7'!P29,'Trial 8'!P29)</f>
        <v>1087.1258188368452</v>
      </c>
      <c r="Q116" s="53">
        <f ca="1">SUM('Trial 1'!Q29,'Trial 2'!Q29,'Trial 3'!Q29,'Trial 4'!Q29,'Trial 5'!Q29,'Trial 6'!Q29,'Trial 7'!Q29,'Trial 8'!Q29)</f>
        <v>1084.6004648426228</v>
      </c>
      <c r="R116" s="53">
        <f ca="1">SUM('Trial 1'!R29,'Trial 2'!R29,'Trial 3'!R29,'Trial 4'!R29,'Trial 5'!R29,'Trial 6'!R29,'Trial 7'!R29,'Trial 8'!R29)</f>
        <v>1082.5204311482207</v>
      </c>
      <c r="S116" s="53">
        <f ca="1">SUM('Trial 1'!S29,'Trial 2'!S29,'Trial 3'!S29,'Trial 4'!S29,'Trial 5'!S29,'Trial 6'!S29,'Trial 7'!S29,'Trial 8'!S29)</f>
        <v>1080.4445851315122</v>
      </c>
      <c r="T116" s="53">
        <f ca="1">SUM('Trial 1'!T29,'Trial 2'!T29,'Trial 3'!T29,'Trial 4'!T29,'Trial 5'!T29,'Trial 6'!T29,'Trial 7'!T29,'Trial 8'!T29)</f>
        <v>1078.0588371628223</v>
      </c>
      <c r="U116" s="53">
        <f ca="1">SUM('Trial 1'!U29,'Trial 2'!U29,'Trial 3'!U29,'Trial 4'!U29,'Trial 5'!U29,'Trial 6'!U29,'Trial 7'!U29,'Trial 8'!U29)</f>
        <v>1075.9342313392694</v>
      </c>
      <c r="V116" s="53">
        <f ca="1">SUM('Trial 1'!V29,'Trial 2'!V29,'Trial 3'!V29,'Trial 4'!V29,'Trial 5'!V29,'Trial 6'!V29,'Trial 7'!V29,'Trial 8'!V29)</f>
        <v>1073.717511767308</v>
      </c>
      <c r="W116" s="53">
        <f ca="1">SUM('Trial 1'!W29,'Trial 2'!W29,'Trial 3'!W29,'Trial 4'!W29,'Trial 5'!W29,'Trial 6'!W29,'Trial 7'!W29,'Trial 8'!W29)</f>
        <v>1071.5487484903067</v>
      </c>
      <c r="X116" s="53">
        <f ca="1">SUM('Trial 1'!X29,'Trial 2'!X29,'Trial 3'!X29,'Trial 4'!X29,'Trial 5'!X29,'Trial 6'!X29,'Trial 7'!X29,'Trial 8'!X29)</f>
        <v>1069.6480011104391</v>
      </c>
      <c r="Y116" s="53">
        <f ca="1">SUM('Trial 1'!Y29,'Trial 2'!Y29,'Trial 3'!Y29,'Trial 4'!Y29,'Trial 5'!Y29,'Trial 6'!Y29,'Trial 7'!Y29,'Trial 8'!Y29)</f>
        <v>1067.6657786713445</v>
      </c>
      <c r="Z116" s="53">
        <f ca="1">SUM('Trial 1'!Z29,'Trial 2'!Z29,'Trial 3'!Z29,'Trial 4'!Z29,'Trial 5'!Z29,'Trial 6'!Z29,'Trial 7'!Z29,'Trial 8'!Z29)</f>
        <v>1065.5880778395649</v>
      </c>
      <c r="AA116" s="54">
        <f ca="1">SUM(O116:Z116)</f>
        <v>12926.240425274325</v>
      </c>
      <c r="AB116" s="53">
        <f ca="1">SUM('Trial 1'!AB29,'Trial 2'!AB29,'Trial 3'!AB29,'Trial 4'!AB29,'Trial 5'!AB29,'Trial 6'!AB29,'Trial 7'!AB29,'Trial 8'!AB29)</f>
        <v>1063.3200380162421</v>
      </c>
      <c r="AC116" s="53">
        <f ca="1">SUM('Trial 1'!AC29,'Trial 2'!AC29,'Trial 3'!AC29,'Trial 4'!AC29,'Trial 5'!AC29,'Trial 6'!AC29,'Trial 7'!AC29,'Trial 8'!AC29)</f>
        <v>1061.4182414160705</v>
      </c>
      <c r="AD116" s="53">
        <f ca="1">SUM('Trial 1'!AD29,'Trial 2'!AD29,'Trial 3'!AD29,'Trial 4'!AD29,'Trial 5'!AD29,'Trial 6'!AD29,'Trial 7'!AD29,'Trial 8'!AD29)</f>
        <v>1059.2572255000164</v>
      </c>
      <c r="AE116" s="53">
        <f ca="1">SUM('Trial 1'!AE29,'Trial 2'!AE29,'Trial 3'!AE29,'Trial 4'!AE29,'Trial 5'!AE29,'Trial 6'!AE29,'Trial 7'!AE29,'Trial 8'!AE29)</f>
        <v>1057.2887953703271</v>
      </c>
      <c r="AF116" s="53">
        <f ca="1">SUM('Trial 1'!AF29,'Trial 2'!AF29,'Trial 3'!AF29,'Trial 4'!AF29,'Trial 5'!AF29,'Trial 6'!AF29,'Trial 7'!AF29,'Trial 8'!AF29)</f>
        <v>1055.0740205299094</v>
      </c>
      <c r="AG116" s="53">
        <f ca="1">SUM('Trial 1'!AG29,'Trial 2'!AG29,'Trial 3'!AG29,'Trial 4'!AG29,'Trial 5'!AG29,'Trial 6'!AG29,'Trial 7'!AG29,'Trial 8'!AG29)</f>
        <v>1052.953552389949</v>
      </c>
      <c r="AH116" s="53">
        <f ca="1">SUM('Trial 1'!AH29,'Trial 2'!AH29,'Trial 3'!AH29,'Trial 4'!AH29,'Trial 5'!AH29,'Trial 6'!AH29,'Trial 7'!AH29,'Trial 8'!AH29)</f>
        <v>1050.8333483454171</v>
      </c>
      <c r="AI116" s="53">
        <f ca="1">SUM('Trial 1'!AI29,'Trial 2'!AI29,'Trial 3'!AI29,'Trial 4'!AI29,'Trial 5'!AI29,'Trial 6'!AI29,'Trial 7'!AI29,'Trial 8'!AI29)</f>
        <v>1048.7169165144069</v>
      </c>
      <c r="AJ116" s="53">
        <f ca="1">SUM('Trial 1'!AJ29,'Trial 2'!AJ29,'Trial 3'!AJ29,'Trial 4'!AJ29,'Trial 5'!AJ29,'Trial 6'!AJ29,'Trial 7'!AJ29,'Trial 8'!AJ29)</f>
        <v>1046.7844928673542</v>
      </c>
      <c r="AK116" s="53">
        <f ca="1">SUM('Trial 1'!AK29,'Trial 2'!AK29,'Trial 3'!AK29,'Trial 4'!AK29,'Trial 5'!AK29,'Trial 6'!AK29,'Trial 7'!AK29,'Trial 8'!AK29)</f>
        <v>1044.711240268625</v>
      </c>
      <c r="AL116" s="53">
        <f ca="1">SUM('Trial 1'!AL29,'Trial 2'!AL29,'Trial 3'!AL29,'Trial 4'!AL29,'Trial 5'!AL29,'Trial 6'!AL29,'Trial 7'!AL29,'Trial 8'!AL29)</f>
        <v>1042.5940537242045</v>
      </c>
      <c r="AM116" s="53">
        <f ca="1">SUM('Trial 1'!AM29,'Trial 2'!AM29,'Trial 3'!AM29,'Trial 4'!AM29,'Trial 5'!AM29,'Trial 6'!AM29,'Trial 7'!AM29,'Trial 8'!AM29)</f>
        <v>1040.6132549734846</v>
      </c>
      <c r="AN116" s="54">
        <f ca="1">SUM(AB116:AM116)</f>
        <v>12623.565179916008</v>
      </c>
      <c r="AO116" s="53">
        <f ca="1">SUM('Trial 1'!AO29,'Trial 2'!AO29,'Trial 3'!AO29,'Trial 4'!AO29,'Trial 5'!AO29,'Trial 6'!AO29,'Trial 7'!AO29,'Trial 8'!AO29)</f>
        <v>1038.6403600231849</v>
      </c>
      <c r="AP116" s="53">
        <f ca="1">SUM('Trial 1'!AP29,'Trial 2'!AP29,'Trial 3'!AP29,'Trial 4'!AP29,'Trial 5'!AP29,'Trial 6'!AP29,'Trial 7'!AP29,'Trial 8'!AP29)</f>
        <v>1036.9085224796829</v>
      </c>
      <c r="AQ116" s="53">
        <f ca="1">SUM('Trial 1'!AQ29,'Trial 2'!AQ29,'Trial 3'!AQ29,'Trial 4'!AQ29,'Trial 5'!AQ29,'Trial 6'!AQ29,'Trial 7'!AQ29,'Trial 8'!AQ29)</f>
        <v>1035.2364518296606</v>
      </c>
      <c r="AR116" s="53">
        <f ca="1">SUM('Trial 1'!AR29,'Trial 2'!AR29,'Trial 3'!AR29,'Trial 4'!AR29,'Trial 5'!AR29,'Trial 6'!AR29,'Trial 7'!AR29,'Trial 8'!AR29)</f>
        <v>1033.5020674943416</v>
      </c>
      <c r="AS116" s="53">
        <f ca="1">SUM('Trial 1'!AS29,'Trial 2'!AS29,'Trial 3'!AS29,'Trial 4'!AS29,'Trial 5'!AS29,'Trial 6'!AS29,'Trial 7'!AS29,'Trial 8'!AS29)</f>
        <v>1032.0005323791206</v>
      </c>
      <c r="AT116" s="53">
        <f ca="1">SUM('Trial 1'!AT29,'Trial 2'!AT29,'Trial 3'!AT29,'Trial 4'!AT29,'Trial 5'!AT29,'Trial 6'!AT29,'Trial 7'!AT29,'Trial 8'!AT29)</f>
        <v>1030.2414954296689</v>
      </c>
      <c r="AU116" s="53">
        <f ca="1">SUM('Trial 1'!AU29,'Trial 2'!AU29,'Trial 3'!AU29,'Trial 4'!AU29,'Trial 5'!AU29,'Trial 6'!AU29,'Trial 7'!AU29,'Trial 8'!AU29)</f>
        <v>1028.4351165637759</v>
      </c>
      <c r="AV116" s="53">
        <f ca="1">SUM('Trial 1'!AV29,'Trial 2'!AV29,'Trial 3'!AV29,'Trial 4'!AV29,'Trial 5'!AV29,'Trial 6'!AV29,'Trial 7'!AV29,'Trial 8'!AV29)</f>
        <v>1026.7230522216798</v>
      </c>
      <c r="AW116" s="53">
        <f ca="1">SUM('Trial 1'!AW29,'Trial 2'!AW29,'Trial 3'!AW29,'Trial 4'!AW29,'Trial 5'!AW29,'Trial 6'!AW29,'Trial 7'!AW29,'Trial 8'!AW29)</f>
        <v>1025.0583170538241</v>
      </c>
      <c r="AX116" s="53">
        <f ca="1">SUM('Trial 1'!AX29,'Trial 2'!AX29,'Trial 3'!AX29,'Trial 4'!AX29,'Trial 5'!AX29,'Trial 6'!AX29,'Trial 7'!AX29,'Trial 8'!AX29)</f>
        <v>1023.1453926682575</v>
      </c>
      <c r="AY116" s="53">
        <f ca="1">SUM('Trial 1'!AY29,'Trial 2'!AY29,'Trial 3'!AY29,'Trial 4'!AY29,'Trial 5'!AY29,'Trial 6'!AY29,'Trial 7'!AY29,'Trial 8'!AY29)</f>
        <v>1021.4690109692983</v>
      </c>
      <c r="AZ116" s="53">
        <f ca="1">SUM('Trial 1'!AZ29,'Trial 2'!AZ29,'Trial 3'!AZ29,'Trial 4'!AZ29,'Trial 5'!AZ29,'Trial 6'!AZ29,'Trial 7'!AZ29,'Trial 8'!AZ29)</f>
        <v>1019.6792752344585</v>
      </c>
      <c r="BA116" s="54">
        <f ca="1">SUM(AO116:AZ116)</f>
        <v>12351.039594346956</v>
      </c>
      <c r="BB116" s="53">
        <f ca="1">SUM('Trial 1'!BB29,'Trial 2'!BB29,'Trial 3'!BB29,'Trial 4'!BB29,'Trial 5'!BB29,'Trial 6'!BB29,'Trial 7'!BB29,'Trial 8'!BB29)</f>
        <v>1018.1601247879873</v>
      </c>
      <c r="BC116" s="53">
        <f ca="1">SUM('Trial 1'!BC29,'Trial 2'!BC29,'Trial 3'!BC29,'Trial 4'!BC29,'Trial 5'!BC29,'Trial 6'!BC29,'Trial 7'!BC29,'Trial 8'!BC29)</f>
        <v>1016.6483687207834</v>
      </c>
      <c r="BD116" s="53">
        <f ca="1">SUM('Trial 1'!BD29,'Trial 2'!BD29,'Trial 3'!BD29,'Trial 4'!BD29,'Trial 5'!BD29,'Trial 6'!BD29,'Trial 7'!BD29,'Trial 8'!BD29)</f>
        <v>1014.9136808452641</v>
      </c>
      <c r="BE116" s="53">
        <f ca="1">SUM('Trial 1'!BE29,'Trial 2'!BE29,'Trial 3'!BE29,'Trial 4'!BE29,'Trial 5'!BE29,'Trial 6'!BE29,'Trial 7'!BE29,'Trial 8'!BE29)</f>
        <v>1013.4063104268449</v>
      </c>
      <c r="BF116" s="53">
        <f ca="1">SUM('Trial 1'!BF29,'Trial 2'!BF29,'Trial 3'!BF29,'Trial 4'!BF29,'Trial 5'!BF29,'Trial 6'!BF29,'Trial 7'!BF29,'Trial 8'!BF29)</f>
        <v>1012.064872966982</v>
      </c>
      <c r="BG116" s="53">
        <f ca="1">SUM('Trial 1'!BG29,'Trial 2'!BG29,'Trial 3'!BG29,'Trial 4'!BG29,'Trial 5'!BG29,'Trial 6'!BG29,'Trial 7'!BG29,'Trial 8'!BG29)</f>
        <v>1010.2586430776507</v>
      </c>
      <c r="BH116" s="53">
        <f ca="1">SUM('Trial 1'!BH29,'Trial 2'!BH29,'Trial 3'!BH29,'Trial 4'!BH29,'Trial 5'!BH29,'Trial 6'!BH29,'Trial 7'!BH29,'Trial 8'!BH29)</f>
        <v>1008.8235269850925</v>
      </c>
      <c r="BI116" s="53">
        <f ca="1">SUM('Trial 1'!BI29,'Trial 2'!BI29,'Trial 3'!BI29,'Trial 4'!BI29,'Trial 5'!BI29,'Trial 6'!BI29,'Trial 7'!BI29,'Trial 8'!BI29)</f>
        <v>1007.0976055038612</v>
      </c>
      <c r="BJ116" s="53">
        <f ca="1">SUM('Trial 1'!BJ29,'Trial 2'!BJ29,'Trial 3'!BJ29,'Trial 4'!BJ29,'Trial 5'!BJ29,'Trial 6'!BJ29,'Trial 7'!BJ29,'Trial 8'!BJ29)</f>
        <v>1005.6096521439791</v>
      </c>
      <c r="BK116" s="53">
        <f ca="1">SUM('Trial 1'!BK29,'Trial 2'!BK29,'Trial 3'!BK29,'Trial 4'!BK29,'Trial 5'!BK29,'Trial 6'!BK29,'Trial 7'!BK29,'Trial 8'!BK29)</f>
        <v>1003.9142022617802</v>
      </c>
      <c r="BL116" s="53">
        <f ca="1">SUM('Trial 1'!BL29,'Trial 2'!BL29,'Trial 3'!BL29,'Trial 4'!BL29,'Trial 5'!BL29,'Trial 6'!BL29,'Trial 7'!BL29,'Trial 8'!BL29)</f>
        <v>1002.6180782467347</v>
      </c>
      <c r="BM116" s="53">
        <f ca="1">SUM('Trial 1'!BM29,'Trial 2'!BM29,'Trial 3'!BM29,'Trial 4'!BM29,'Trial 5'!BM29,'Trial 6'!BM29,'Trial 7'!BM29,'Trial 8'!BM29)</f>
        <v>1001.0739984117283</v>
      </c>
      <c r="BN116" s="54">
        <f ca="1">SUM(BB116:BM116)</f>
        <v>12114.589064378688</v>
      </c>
      <c r="BO116" s="53">
        <f ca="1">SUM('Trial 1'!BO29,'Trial 2'!BO29,'Trial 3'!BO29,'Trial 4'!BO29,'Trial 5'!BO29,'Trial 6'!BO29,'Trial 7'!BO29,'Trial 8'!BO29)</f>
        <v>999.73273249274257</v>
      </c>
      <c r="BP116" s="53">
        <f ca="1">SUM('Trial 1'!BP29,'Trial 2'!BP29,'Trial 3'!BP29,'Trial 4'!BP29,'Trial 5'!BP29,'Trial 6'!BP29,'Trial 7'!BP29,'Trial 8'!BP29)</f>
        <v>998.28333396713947</v>
      </c>
      <c r="BQ116" s="53">
        <f ca="1">SUM('Trial 1'!BQ29,'Trial 2'!BQ29,'Trial 3'!BQ29,'Trial 4'!BQ29,'Trial 5'!BQ29,'Trial 6'!BQ29,'Trial 7'!BQ29,'Trial 8'!BQ29)</f>
        <v>996.88770955950724</v>
      </c>
      <c r="BR116" s="53">
        <f ca="1">SUM('Trial 1'!BR29,'Trial 2'!BR29,'Trial 3'!BR29,'Trial 4'!BR29,'Trial 5'!BR29,'Trial 6'!BR29,'Trial 7'!BR29,'Trial 8'!BR29)</f>
        <v>995.62072874151852</v>
      </c>
      <c r="BS116" s="53">
        <f ca="1">SUM('Trial 1'!BS29,'Trial 2'!BS29,'Trial 3'!BS29,'Trial 4'!BS29,'Trial 5'!BS29,'Trial 6'!BS29,'Trial 7'!BS29,'Trial 8'!BS29)</f>
        <v>994.32143883993422</v>
      </c>
      <c r="BT116" s="53">
        <f ca="1">SUM('Trial 1'!BT29,'Trial 2'!BT29,'Trial 3'!BT29,'Trial 4'!BT29,'Trial 5'!BT29,'Trial 6'!BT29,'Trial 7'!BT29,'Trial 8'!BT29)</f>
        <v>993.03793638445552</v>
      </c>
      <c r="BU116" s="53">
        <f ca="1">SUM('Trial 1'!BU29,'Trial 2'!BU29,'Trial 3'!BU29,'Trial 4'!BU29,'Trial 5'!BU29,'Trial 6'!BU29,'Trial 7'!BU29,'Trial 8'!BU29)</f>
        <v>991.80231620148709</v>
      </c>
      <c r="BV116" s="53">
        <f ca="1">SUM('Trial 1'!BV29,'Trial 2'!BV29,'Trial 3'!BV29,'Trial 4'!BV29,'Trial 5'!BV29,'Trial 6'!BV29,'Trial 7'!BV29,'Trial 8'!BV29)</f>
        <v>990.72086276944617</v>
      </c>
      <c r="BW116" s="53">
        <f ca="1">SUM('Trial 1'!BW29,'Trial 2'!BW29,'Trial 3'!BW29,'Trial 4'!BW29,'Trial 5'!BW29,'Trial 6'!BW29,'Trial 7'!BW29,'Trial 8'!BW29)</f>
        <v>989.41652702464773</v>
      </c>
      <c r="BX116" s="53">
        <f ca="1">SUM('Trial 1'!BX29,'Trial 2'!BX29,'Trial 3'!BX29,'Trial 4'!BX29,'Trial 5'!BX29,'Trial 6'!BX29,'Trial 7'!BX29,'Trial 8'!BX29)</f>
        <v>987.92009444203609</v>
      </c>
      <c r="BY116" s="53">
        <f ca="1">SUM('Trial 1'!BY29,'Trial 2'!BY29,'Trial 3'!BY29,'Trial 4'!BY29,'Trial 5'!BY29,'Trial 6'!BY29,'Trial 7'!BY29,'Trial 8'!BY29)</f>
        <v>986.4347045295292</v>
      </c>
      <c r="BZ116" s="53">
        <f ca="1">SUM('Trial 1'!BZ29,'Trial 2'!BZ29,'Trial 3'!BZ29,'Trial 4'!BZ29,'Trial 5'!BZ29,'Trial 6'!BZ29,'Trial 7'!BZ29,'Trial 8'!BZ29)</f>
        <v>985.17319484369671</v>
      </c>
      <c r="CA116" s="54">
        <f ca="1">SUM(BO116:BZ116)</f>
        <v>11909.351579796141</v>
      </c>
      <c r="CB116" s="53">
        <f ca="1">SUM('Trial 1'!CB29,'Trial 2'!CB29,'Trial 3'!CB29,'Trial 4'!CB29,'Trial 5'!CB29,'Trial 6'!CB29,'Trial 7'!CB29,'Trial 8'!CB29)</f>
        <v>983.91591322521799</v>
      </c>
      <c r="CC116" s="53">
        <f ca="1">SUM('Trial 1'!CC29,'Trial 2'!CC29,'Trial 3'!CC29,'Trial 4'!CC29,'Trial 5'!CC29,'Trial 6'!CC29,'Trial 7'!CC29,'Trial 8'!CC29)</f>
        <v>982.57553053943479</v>
      </c>
      <c r="CD116" s="53">
        <f ca="1">SUM('Trial 1'!CD29,'Trial 2'!CD29,'Trial 3'!CD29,'Trial 4'!CD29,'Trial 5'!CD29,'Trial 6'!CD29,'Trial 7'!CD29,'Trial 8'!CD29)</f>
        <v>981.28054685270013</v>
      </c>
      <c r="CE116" s="53">
        <f ca="1">SUM('Trial 1'!CE29,'Trial 2'!CE29,'Trial 3'!CE29,'Trial 4'!CE29,'Trial 5'!CE29,'Trial 6'!CE29,'Trial 7'!CE29,'Trial 8'!CE29)</f>
        <v>979.79725687775624</v>
      </c>
      <c r="CF116" s="53">
        <f ca="1">SUM('Trial 1'!CF29,'Trial 2'!CF29,'Trial 3'!CF29,'Trial 4'!CF29,'Trial 5'!CF29,'Trial 6'!CF29,'Trial 7'!CF29,'Trial 8'!CF29)</f>
        <v>978.72480725413357</v>
      </c>
      <c r="CG116" s="53">
        <f ca="1">SUM('Trial 1'!CG29,'Trial 2'!CG29,'Trial 3'!CG29,'Trial 4'!CG29,'Trial 5'!CG29,'Trial 6'!CG29,'Trial 7'!CG29,'Trial 8'!CG29)</f>
        <v>977.4823132696572</v>
      </c>
      <c r="CH116" s="53">
        <f ca="1">SUM('Trial 1'!CH29,'Trial 2'!CH29,'Trial 3'!CH29,'Trial 4'!CH29,'Trial 5'!CH29,'Trial 6'!CH29,'Trial 7'!CH29,'Trial 8'!CH29)</f>
        <v>976.26456452568652</v>
      </c>
      <c r="CI116" s="53">
        <f ca="1">SUM('Trial 1'!CI29,'Trial 2'!CI29,'Trial 3'!CI29,'Trial 4'!CI29,'Trial 5'!CI29,'Trial 6'!CI29,'Trial 7'!CI29,'Trial 8'!CI29)</f>
        <v>975.2645716774548</v>
      </c>
      <c r="CJ116" s="53">
        <f ca="1">SUM('Trial 1'!CJ29,'Trial 2'!CJ29,'Trial 3'!CJ29,'Trial 4'!CJ29,'Trial 5'!CJ29,'Trial 6'!CJ29,'Trial 7'!CJ29,'Trial 8'!CJ29)</f>
        <v>974.26294729033384</v>
      </c>
      <c r="CK116" s="53">
        <f ca="1">SUM('Trial 1'!CK29,'Trial 2'!CK29,'Trial 3'!CK29,'Trial 4'!CK29,'Trial 5'!CK29,'Trial 6'!CK29,'Trial 7'!CK29,'Trial 8'!CK29)</f>
        <v>973.10841134174086</v>
      </c>
      <c r="CL116" s="53">
        <f ca="1">SUM('Trial 1'!CL29,'Trial 2'!CL29,'Trial 3'!CL29,'Trial 4'!CL29,'Trial 5'!CL29,'Trial 6'!CL29,'Trial 7'!CL29,'Trial 8'!CL29)</f>
        <v>971.83745130923069</v>
      </c>
      <c r="CM116" s="53">
        <f ca="1">SUM('Trial 1'!CM29,'Trial 2'!CM29,'Trial 3'!CM29,'Trial 4'!CM29,'Trial 5'!CM29,'Trial 6'!CM29,'Trial 7'!CM29,'Trial 8'!CM29)</f>
        <v>970.55257654876539</v>
      </c>
      <c r="CN116" s="54">
        <f ca="1">SUM(CB116:CM116)</f>
        <v>11725.066890712113</v>
      </c>
      <c r="CO116" s="53">
        <f ca="1">SUM('Trial 1'!CO29,'Trial 2'!CO29,'Trial 3'!CO29,'Trial 4'!CO29,'Trial 5'!CO29,'Trial 6'!CO29,'Trial 7'!CO29,'Trial 8'!CO29)</f>
        <v>969.59184767695729</v>
      </c>
      <c r="CP116" s="53">
        <f ca="1">SUM('Trial 1'!CP29,'Trial 2'!CP29,'Trial 3'!CP29,'Trial 4'!CP29,'Trial 5'!CP29,'Trial 6'!CP29,'Trial 7'!CP29,'Trial 8'!CP29)</f>
        <v>968.25959231261845</v>
      </c>
      <c r="CQ116" s="53">
        <f ca="1">SUM('Trial 1'!CQ29,'Trial 2'!CQ29,'Trial 3'!CQ29,'Trial 4'!CQ29,'Trial 5'!CQ29,'Trial 6'!CQ29,'Trial 7'!CQ29,'Trial 8'!CQ29)</f>
        <v>967.21051610903157</v>
      </c>
      <c r="CR116" s="53">
        <f ca="1">SUM('Trial 1'!CR29,'Trial 2'!CR29,'Trial 3'!CR29,'Trial 4'!CR29,'Trial 5'!CR29,'Trial 6'!CR29,'Trial 7'!CR29,'Trial 8'!CR29)</f>
        <v>966.24271413484826</v>
      </c>
      <c r="CS116" s="53">
        <f ca="1">SUM('Trial 1'!CS29,'Trial 2'!CS29,'Trial 3'!CS29,'Trial 4'!CS29,'Trial 5'!CS29,'Trial 6'!CS29,'Trial 7'!CS29,'Trial 8'!CS29)</f>
        <v>964.98269097780019</v>
      </c>
      <c r="CT116" s="53">
        <f ca="1">SUM('Trial 1'!CT29,'Trial 2'!CT29,'Trial 3'!CT29,'Trial 4'!CT29,'Trial 5'!CT29,'Trial 6'!CT29,'Trial 7'!CT29,'Trial 8'!CT29)</f>
        <v>963.74985940821671</v>
      </c>
      <c r="CU116" s="53">
        <f ca="1">SUM('Trial 1'!CU29,'Trial 2'!CU29,'Trial 3'!CU29,'Trial 4'!CU29,'Trial 5'!CU29,'Trial 6'!CU29,'Trial 7'!CU29,'Trial 8'!CU29)</f>
        <v>962.65187172524577</v>
      </c>
      <c r="CV116" s="53">
        <f ca="1">SUM('Trial 1'!CV29,'Trial 2'!CV29,'Trial 3'!CV29,'Trial 4'!CV29,'Trial 5'!CV29,'Trial 6'!CV29,'Trial 7'!CV29,'Trial 8'!CV29)</f>
        <v>961.64323371419982</v>
      </c>
      <c r="CW116" s="53">
        <f ca="1">SUM('Trial 1'!CW29,'Trial 2'!CW29,'Trial 3'!CW29,'Trial 4'!CW29,'Trial 5'!CW29,'Trial 6'!CW29,'Trial 7'!CW29,'Trial 8'!CW29)</f>
        <v>960.44096258740672</v>
      </c>
      <c r="CX116" s="53">
        <f ca="1">SUM('Trial 1'!CX29,'Trial 2'!CX29,'Trial 3'!CX29,'Trial 4'!CX29,'Trial 5'!CX29,'Trial 6'!CX29,'Trial 7'!CX29,'Trial 8'!CX29)</f>
        <v>959.38465657386791</v>
      </c>
      <c r="CY116" s="53">
        <f ca="1">SUM('Trial 1'!CY29,'Trial 2'!CY29,'Trial 3'!CY29,'Trial 4'!CY29,'Trial 5'!CY29,'Trial 6'!CY29,'Trial 7'!CY29,'Trial 8'!CY29)</f>
        <v>958.33124372423401</v>
      </c>
      <c r="CZ116" s="53">
        <f ca="1">SUM('Trial 1'!CZ29,'Trial 2'!CZ29,'Trial 3'!CZ29,'Trial 4'!CZ29,'Trial 5'!CZ29,'Trial 6'!CZ29,'Trial 7'!CZ29,'Trial 8'!CZ29)</f>
        <v>957.30674462548416</v>
      </c>
      <c r="DA116" s="54">
        <f ca="1">SUM(CO116:CZ116)</f>
        <v>11559.795933569912</v>
      </c>
      <c r="DB116" s="53">
        <f ca="1">SUM('Trial 1'!DB29,'Trial 2'!DB29,'Trial 3'!DB29,'Trial 4'!DB29,'Trial 5'!DB29,'Trial 6'!DB29,'Trial 7'!DB29,'Trial 8'!DB29)</f>
        <v>956.3229087808345</v>
      </c>
      <c r="DC116" s="53">
        <f ca="1">SUM('Trial 1'!DC29,'Trial 2'!DC29,'Trial 3'!DC29,'Trial 4'!DC29,'Trial 5'!DC29,'Trial 6'!DC29,'Trial 7'!DC29,'Trial 8'!DC29)</f>
        <v>955.30935298925112</v>
      </c>
      <c r="DD116" s="53">
        <f ca="1">SUM('Trial 1'!DD29,'Trial 2'!DD29,'Trial 3'!DD29,'Trial 4'!DD29,'Trial 5'!DD29,'Trial 6'!DD29,'Trial 7'!DD29,'Trial 8'!DD29)</f>
        <v>954.44052999433802</v>
      </c>
      <c r="DE116" s="53">
        <f ca="1">SUM('Trial 1'!DE29,'Trial 2'!DE29,'Trial 3'!DE29,'Trial 4'!DE29,'Trial 5'!DE29,'Trial 6'!DE29,'Trial 7'!DE29,'Trial 8'!DE29)</f>
        <v>953.33825333381901</v>
      </c>
      <c r="DF116" s="53">
        <f ca="1">SUM('Trial 1'!DF29,'Trial 2'!DF29,'Trial 3'!DF29,'Trial 4'!DF29,'Trial 5'!DF29,'Trial 6'!DF29,'Trial 7'!DF29,'Trial 8'!DF29)</f>
        <v>952.36493301676171</v>
      </c>
      <c r="DG116" s="53">
        <f ca="1">SUM('Trial 1'!DG29,'Trial 2'!DG29,'Trial 3'!DG29,'Trial 4'!DG29,'Trial 5'!DG29,'Trial 6'!DG29,'Trial 7'!DG29,'Trial 8'!DG29)</f>
        <v>951.22991496761836</v>
      </c>
      <c r="DH116" s="53">
        <f ca="1">SUM('Trial 1'!DH29,'Trial 2'!DH29,'Trial 3'!DH29,'Trial 4'!DH29,'Trial 5'!DH29,'Trial 6'!DH29,'Trial 7'!DH29,'Trial 8'!DH29)</f>
        <v>950.33794166000905</v>
      </c>
      <c r="DI116" s="53">
        <f ca="1">SUM('Trial 1'!DI29,'Trial 2'!DI29,'Trial 3'!DI29,'Trial 4'!DI29,'Trial 5'!DI29,'Trial 6'!DI29,'Trial 7'!DI29,'Trial 8'!DI29)</f>
        <v>949.35011330975681</v>
      </c>
      <c r="DJ116" s="53">
        <f ca="1">SUM('Trial 1'!DJ29,'Trial 2'!DJ29,'Trial 3'!DJ29,'Trial 4'!DJ29,'Trial 5'!DJ29,'Trial 6'!DJ29,'Trial 7'!DJ29,'Trial 8'!DJ29)</f>
        <v>948.35154992718265</v>
      </c>
      <c r="DK116" s="53">
        <f ca="1">SUM('Trial 1'!DK29,'Trial 2'!DK29,'Trial 3'!DK29,'Trial 4'!DK29,'Trial 5'!DK29,'Trial 6'!DK29,'Trial 7'!DK29,'Trial 8'!DK29)</f>
        <v>947.26764766374572</v>
      </c>
      <c r="DL116" s="53">
        <f ca="1">SUM('Trial 1'!DL29,'Trial 2'!DL29,'Trial 3'!DL29,'Trial 4'!DL29,'Trial 5'!DL29,'Trial 6'!DL29,'Trial 7'!DL29,'Trial 8'!DL29)</f>
        <v>946.48263119666581</v>
      </c>
      <c r="DM116" s="53">
        <f ca="1">SUM('Trial 1'!DM29,'Trial 2'!DM29,'Trial 3'!DM29,'Trial 4'!DM29,'Trial 5'!DM29,'Trial 6'!DM29,'Trial 7'!DM29,'Trial 8'!DM29)</f>
        <v>945.39511641580384</v>
      </c>
      <c r="DN116" s="54">
        <f ca="1">SUM(DB116:DM116)</f>
        <v>11410.190893255789</v>
      </c>
      <c r="DO116" s="53">
        <f ca="1">SUM('Trial 1'!DO29,'Trial 2'!DO29,'Trial 3'!DO29,'Trial 4'!DO29,'Trial 5'!DO29,'Trial 6'!DO29,'Trial 7'!DO29,'Trial 8'!DO29)</f>
        <v>944.34297141673687</v>
      </c>
      <c r="DP116" s="53">
        <f ca="1">SUM('Trial 1'!DP29,'Trial 2'!DP29,'Trial 3'!DP29,'Trial 4'!DP29,'Trial 5'!DP29,'Trial 6'!DP29,'Trial 7'!DP29,'Trial 8'!DP29)</f>
        <v>943.44940795791865</v>
      </c>
      <c r="DQ116" s="53">
        <f ca="1">SUM('Trial 1'!DQ29,'Trial 2'!DQ29,'Trial 3'!DQ29,'Trial 4'!DQ29,'Trial 5'!DQ29,'Trial 6'!DQ29,'Trial 7'!DQ29,'Trial 8'!DQ29)</f>
        <v>942.56568679879638</v>
      </c>
      <c r="DR116" s="53">
        <f ca="1">SUM('Trial 1'!DR29,'Trial 2'!DR29,'Trial 3'!DR29,'Trial 4'!DR29,'Trial 5'!DR29,'Trial 6'!DR29,'Trial 7'!DR29,'Trial 8'!DR29)</f>
        <v>941.61943010092477</v>
      </c>
      <c r="DS116" s="53">
        <f ca="1">SUM('Trial 1'!DS29,'Trial 2'!DS29,'Trial 3'!DS29,'Trial 4'!DS29,'Trial 5'!DS29,'Trial 6'!DS29,'Trial 7'!DS29,'Trial 8'!DS29)</f>
        <v>940.44156772581323</v>
      </c>
      <c r="DT116" s="53">
        <f ca="1">SUM('Trial 1'!DT29,'Trial 2'!DT29,'Trial 3'!DT29,'Trial 4'!DT29,'Trial 5'!DT29,'Trial 6'!DT29,'Trial 7'!DT29,'Trial 8'!DT29)</f>
        <v>939.60610415182009</v>
      </c>
      <c r="DU116" s="53">
        <f ca="1">SUM('Trial 1'!DU29,'Trial 2'!DU29,'Trial 3'!DU29,'Trial 4'!DU29,'Trial 5'!DU29,'Trial 6'!DU29,'Trial 7'!DU29,'Trial 8'!DU29)</f>
        <v>938.91848936247402</v>
      </c>
      <c r="DV116" s="53">
        <f ca="1">SUM('Trial 1'!DV29,'Trial 2'!DV29,'Trial 3'!DV29,'Trial 4'!DV29,'Trial 5'!DV29,'Trial 6'!DV29,'Trial 7'!DV29,'Trial 8'!DV29)</f>
        <v>938.03081314450128</v>
      </c>
      <c r="DW116" s="53">
        <f ca="1">SUM('Trial 1'!DW29,'Trial 2'!DW29,'Trial 3'!DW29,'Trial 4'!DW29,'Trial 5'!DW29,'Trial 6'!DW29,'Trial 7'!DW29,'Trial 8'!DW29)</f>
        <v>937.13425549853253</v>
      </c>
      <c r="DX116" s="53">
        <f ca="1">SUM('Trial 1'!DX29,'Trial 2'!DX29,'Trial 3'!DX29,'Trial 4'!DX29,'Trial 5'!DX29,'Trial 6'!DX29,'Trial 7'!DX29,'Trial 8'!DX29)</f>
        <v>936.41724885622125</v>
      </c>
      <c r="DY116" s="53">
        <f ca="1">SUM('Trial 1'!DY29,'Trial 2'!DY29,'Trial 3'!DY29,'Trial 4'!DY29,'Trial 5'!DY29,'Trial 6'!DY29,'Trial 7'!DY29,'Trial 8'!DY29)</f>
        <v>935.40535811824998</v>
      </c>
      <c r="DZ116" s="53">
        <f ca="1">SUM('Trial 1'!DZ29,'Trial 2'!DZ29,'Trial 3'!DZ29,'Trial 4'!DZ29,'Trial 5'!DZ29,'Trial 6'!DZ29,'Trial 7'!DZ29,'Trial 8'!DZ29)</f>
        <v>934.84644656857984</v>
      </c>
      <c r="EA116" s="54">
        <f ca="1">SUM(DO116:DZ116)</f>
        <v>11272.777779700569</v>
      </c>
      <c r="EB116" s="53">
        <f ca="1">SUM('Trial 1'!EB29,'Trial 2'!EB29,'Trial 3'!EB29,'Trial 4'!EB29,'Trial 5'!EB29,'Trial 6'!EB29,'Trial 7'!EB29,'Trial 8'!EB29)</f>
        <v>934.03378170152598</v>
      </c>
      <c r="EC116" s="53">
        <f ca="1">SUM('Trial 1'!EC29,'Trial 2'!EC29,'Trial 3'!EC29,'Trial 4'!EC29,'Trial 5'!EC29,'Trial 6'!EC29,'Trial 7'!EC29,'Trial 8'!EC29)</f>
        <v>933.09386908932152</v>
      </c>
      <c r="ED116" s="53">
        <f ca="1">SUM('Trial 1'!ED29,'Trial 2'!ED29,'Trial 3'!ED29,'Trial 4'!ED29,'Trial 5'!ED29,'Trial 6'!ED29,'Trial 7'!ED29,'Trial 8'!ED29)</f>
        <v>931.91544156769169</v>
      </c>
      <c r="EE116" s="53">
        <f ca="1">SUM('Trial 1'!EE29,'Trial 2'!EE29,'Trial 3'!EE29,'Trial 4'!EE29,'Trial 5'!EE29,'Trial 6'!EE29,'Trial 7'!EE29,'Trial 8'!EE29)</f>
        <v>931.21802984609144</v>
      </c>
      <c r="EF116" s="53">
        <f ca="1">SUM('Trial 1'!EF29,'Trial 2'!EF29,'Trial 3'!EF29,'Trial 4'!EF29,'Trial 5'!EF29,'Trial 6'!EF29,'Trial 7'!EF29,'Trial 8'!EF29)</f>
        <v>930.30171507545538</v>
      </c>
      <c r="EG116" s="53">
        <f ca="1">SUM('Trial 1'!EG29,'Trial 2'!EG29,'Trial 3'!EG29,'Trial 4'!EG29,'Trial 5'!EG29,'Trial 6'!EG29,'Trial 7'!EG29,'Trial 8'!EG29)</f>
        <v>929.56262482381271</v>
      </c>
      <c r="EH116" s="53">
        <f ca="1">SUM('Trial 1'!EH29,'Trial 2'!EH29,'Trial 3'!EH29,'Trial 4'!EH29,'Trial 5'!EH29,'Trial 6'!EH29,'Trial 7'!EH29,'Trial 8'!EH29)</f>
        <v>928.70934812033545</v>
      </c>
      <c r="EI116" s="53">
        <f ca="1">SUM('Trial 1'!EI29,'Trial 2'!EI29,'Trial 3'!EI29,'Trial 4'!EI29,'Trial 5'!EI29,'Trial 6'!EI29,'Trial 7'!EI29,'Trial 8'!EI29)</f>
        <v>928.07308229062141</v>
      </c>
      <c r="EJ116" s="53">
        <f ca="1">SUM('Trial 1'!EJ29,'Trial 2'!EJ29,'Trial 3'!EJ29,'Trial 4'!EJ29,'Trial 5'!EJ29,'Trial 6'!EJ29,'Trial 7'!EJ29,'Trial 8'!EJ29)</f>
        <v>927.29634591863669</v>
      </c>
      <c r="EK116" s="53">
        <f ca="1">SUM('Trial 1'!EK29,'Trial 2'!EK29,'Trial 3'!EK29,'Trial 4'!EK29,'Trial 5'!EK29,'Trial 6'!EK29,'Trial 7'!EK29,'Trial 8'!EK29)</f>
        <v>926.4556605550116</v>
      </c>
      <c r="EL116" s="53">
        <f ca="1">SUM('Trial 1'!EL29,'Trial 2'!EL29,'Trial 3'!EL29,'Trial 4'!EL29,'Trial 5'!EL29,'Trial 6'!EL29,'Trial 7'!EL29,'Trial 8'!EL29)</f>
        <v>925.78704189572818</v>
      </c>
      <c r="EM116" s="53">
        <f ca="1">SUM('Trial 1'!EM29,'Trial 2'!EM29,'Trial 3'!EM29,'Trial 4'!EM29,'Trial 5'!EM29,'Trial 6'!EM29,'Trial 7'!EM29,'Trial 8'!EM29)</f>
        <v>925.06810809512262</v>
      </c>
      <c r="EN116" s="54">
        <f ca="1">SUM(EB116:EM116)</f>
        <v>11151.515048979356</v>
      </c>
    </row>
    <row r="117" spans="1:144" ht="12.75" customHeight="1">
      <c r="A117" s="2" t="str">
        <f>Labels!B34</f>
        <v>Short Expected Demand</v>
      </c>
    </row>
    <row r="118" spans="1:144" ht="12.75" customHeight="1">
      <c r="A118" s="47" t="str">
        <f>Labels!D96</f>
        <v>Trials</v>
      </c>
      <c r="B118" s="19" t="str">
        <f>ZZZ__FnCalls!F7</f>
        <v>Jan 2010</v>
      </c>
      <c r="C118" s="20" t="str">
        <f>ZZZ__FnCalls!F8</f>
        <v>Feb 2010</v>
      </c>
      <c r="D118" s="20" t="str">
        <f>ZZZ__FnCalls!F9</f>
        <v>Mar 2010</v>
      </c>
      <c r="E118" s="20" t="str">
        <f>ZZZ__FnCalls!F10</f>
        <v>Apr 2010</v>
      </c>
      <c r="F118" s="20" t="str">
        <f>ZZZ__FnCalls!F11</f>
        <v>May 2010</v>
      </c>
      <c r="G118" s="20" t="str">
        <f>ZZZ__FnCalls!F12</f>
        <v>Jun 2010</v>
      </c>
      <c r="H118" s="20" t="str">
        <f>ZZZ__FnCalls!F13</f>
        <v>Jul 2010</v>
      </c>
      <c r="I118" s="20" t="str">
        <f>ZZZ__FnCalls!F14</f>
        <v>Aug 2010</v>
      </c>
      <c r="J118" s="20" t="str">
        <f>ZZZ__FnCalls!F15</f>
        <v>Sep 2010</v>
      </c>
      <c r="K118" s="20" t="str">
        <f>ZZZ__FnCalls!F16</f>
        <v>Oct 2010</v>
      </c>
      <c r="L118" s="20" t="str">
        <f>ZZZ__FnCalls!F17</f>
        <v>Nov 2010</v>
      </c>
      <c r="M118" s="20" t="str">
        <f>ZZZ__FnCalls!F18</f>
        <v>Dec 2010</v>
      </c>
      <c r="N118" s="21" t="str">
        <f>ZZZ__FnCalls!H7</f>
        <v>2010</v>
      </c>
      <c r="O118" s="20" t="str">
        <f>ZZZ__FnCalls!F19</f>
        <v>Jan 2011</v>
      </c>
      <c r="P118" s="20" t="str">
        <f>ZZZ__FnCalls!F20</f>
        <v>Feb 2011</v>
      </c>
      <c r="Q118" s="20" t="str">
        <f>ZZZ__FnCalls!F21</f>
        <v>Mar 2011</v>
      </c>
      <c r="R118" s="20" t="str">
        <f>ZZZ__FnCalls!F22</f>
        <v>Apr 2011</v>
      </c>
      <c r="S118" s="20" t="str">
        <f>ZZZ__FnCalls!F23</f>
        <v>May 2011</v>
      </c>
      <c r="T118" s="20" t="str">
        <f>ZZZ__FnCalls!F24</f>
        <v>Jun 2011</v>
      </c>
      <c r="U118" s="20" t="str">
        <f>ZZZ__FnCalls!F25</f>
        <v>Jul 2011</v>
      </c>
      <c r="V118" s="20" t="str">
        <f>ZZZ__FnCalls!F26</f>
        <v>Aug 2011</v>
      </c>
      <c r="W118" s="20" t="str">
        <f>ZZZ__FnCalls!F27</f>
        <v>Sep 2011</v>
      </c>
      <c r="X118" s="20" t="str">
        <f>ZZZ__FnCalls!F28</f>
        <v>Oct 2011</v>
      </c>
      <c r="Y118" s="20" t="str">
        <f>ZZZ__FnCalls!F29</f>
        <v>Nov 2011</v>
      </c>
      <c r="Z118" s="20" t="str">
        <f>ZZZ__FnCalls!F30</f>
        <v>Dec 2011</v>
      </c>
      <c r="AA118" s="21" t="str">
        <f>ZZZ__FnCalls!H19</f>
        <v>2011</v>
      </c>
      <c r="AB118" s="20" t="str">
        <f>ZZZ__FnCalls!F31</f>
        <v>Jan 2012</v>
      </c>
      <c r="AC118" s="20" t="str">
        <f>ZZZ__FnCalls!F32</f>
        <v>Feb 2012</v>
      </c>
      <c r="AD118" s="20" t="str">
        <f>ZZZ__FnCalls!F33</f>
        <v>Mar 2012</v>
      </c>
      <c r="AE118" s="20" t="str">
        <f>ZZZ__FnCalls!F34</f>
        <v>Apr 2012</v>
      </c>
      <c r="AF118" s="20" t="str">
        <f>ZZZ__FnCalls!F35</f>
        <v>May 2012</v>
      </c>
      <c r="AG118" s="20" t="str">
        <f>ZZZ__FnCalls!F36</f>
        <v>Jun 2012</v>
      </c>
      <c r="AH118" s="20" t="str">
        <f>ZZZ__FnCalls!F37</f>
        <v>Jul 2012</v>
      </c>
      <c r="AI118" s="20" t="str">
        <f>ZZZ__FnCalls!F38</f>
        <v>Aug 2012</v>
      </c>
      <c r="AJ118" s="20" t="str">
        <f>ZZZ__FnCalls!F39</f>
        <v>Sep 2012</v>
      </c>
      <c r="AK118" s="20" t="str">
        <f>ZZZ__FnCalls!F40</f>
        <v>Oct 2012</v>
      </c>
      <c r="AL118" s="20" t="str">
        <f>ZZZ__FnCalls!F41</f>
        <v>Nov 2012</v>
      </c>
      <c r="AM118" s="20" t="str">
        <f>ZZZ__FnCalls!F42</f>
        <v>Dec 2012</v>
      </c>
      <c r="AN118" s="21" t="str">
        <f>ZZZ__FnCalls!H31</f>
        <v>2012</v>
      </c>
      <c r="AO118" s="20" t="str">
        <f>ZZZ__FnCalls!F43</f>
        <v>Jan 2013</v>
      </c>
      <c r="AP118" s="20" t="str">
        <f>ZZZ__FnCalls!F44</f>
        <v>Feb 2013</v>
      </c>
      <c r="AQ118" s="20" t="str">
        <f>ZZZ__FnCalls!F45</f>
        <v>Mar 2013</v>
      </c>
      <c r="AR118" s="20" t="str">
        <f>ZZZ__FnCalls!F46</f>
        <v>Apr 2013</v>
      </c>
      <c r="AS118" s="20" t="str">
        <f>ZZZ__FnCalls!F47</f>
        <v>May 2013</v>
      </c>
      <c r="AT118" s="20" t="str">
        <f>ZZZ__FnCalls!F48</f>
        <v>Jun 2013</v>
      </c>
      <c r="AU118" s="20" t="str">
        <f>ZZZ__FnCalls!F49</f>
        <v>Jul 2013</v>
      </c>
      <c r="AV118" s="20" t="str">
        <f>ZZZ__FnCalls!F50</f>
        <v>Aug 2013</v>
      </c>
      <c r="AW118" s="20" t="str">
        <f>ZZZ__FnCalls!F51</f>
        <v>Sep 2013</v>
      </c>
      <c r="AX118" s="20" t="str">
        <f>ZZZ__FnCalls!F52</f>
        <v>Oct 2013</v>
      </c>
      <c r="AY118" s="20" t="str">
        <f>ZZZ__FnCalls!F53</f>
        <v>Nov 2013</v>
      </c>
      <c r="AZ118" s="20" t="str">
        <f>ZZZ__FnCalls!F54</f>
        <v>Dec 2013</v>
      </c>
      <c r="BA118" s="21" t="str">
        <f>ZZZ__FnCalls!H43</f>
        <v>2013</v>
      </c>
      <c r="BB118" s="20" t="str">
        <f>ZZZ__FnCalls!F55</f>
        <v>Jan 2014</v>
      </c>
      <c r="BC118" s="20" t="str">
        <f>ZZZ__FnCalls!F56</f>
        <v>Feb 2014</v>
      </c>
      <c r="BD118" s="20" t="str">
        <f>ZZZ__FnCalls!F57</f>
        <v>Mar 2014</v>
      </c>
      <c r="BE118" s="20" t="str">
        <f>ZZZ__FnCalls!F58</f>
        <v>Apr 2014</v>
      </c>
      <c r="BF118" s="20" t="str">
        <f>ZZZ__FnCalls!F59</f>
        <v>May 2014</v>
      </c>
      <c r="BG118" s="20" t="str">
        <f>ZZZ__FnCalls!F60</f>
        <v>Jun 2014</v>
      </c>
      <c r="BH118" s="20" t="str">
        <f>ZZZ__FnCalls!F61</f>
        <v>Jul 2014</v>
      </c>
      <c r="BI118" s="20" t="str">
        <f>ZZZ__FnCalls!F62</f>
        <v>Aug 2014</v>
      </c>
      <c r="BJ118" s="20" t="str">
        <f>ZZZ__FnCalls!F63</f>
        <v>Sep 2014</v>
      </c>
      <c r="BK118" s="20" t="str">
        <f>ZZZ__FnCalls!F64</f>
        <v>Oct 2014</v>
      </c>
      <c r="BL118" s="20" t="str">
        <f>ZZZ__FnCalls!F65</f>
        <v>Nov 2014</v>
      </c>
      <c r="BM118" s="20" t="str">
        <f>ZZZ__FnCalls!F66</f>
        <v>Dec 2014</v>
      </c>
      <c r="BN118" s="21" t="str">
        <f>ZZZ__FnCalls!H55</f>
        <v>2014</v>
      </c>
      <c r="BO118" s="20" t="str">
        <f>ZZZ__FnCalls!F67</f>
        <v>Jan 2015</v>
      </c>
      <c r="BP118" s="20" t="str">
        <f>ZZZ__FnCalls!F68</f>
        <v>Feb 2015</v>
      </c>
      <c r="BQ118" s="20" t="str">
        <f>ZZZ__FnCalls!F69</f>
        <v>Mar 2015</v>
      </c>
      <c r="BR118" s="20" t="str">
        <f>ZZZ__FnCalls!F70</f>
        <v>Apr 2015</v>
      </c>
      <c r="BS118" s="20" t="str">
        <f>ZZZ__FnCalls!F71</f>
        <v>May 2015</v>
      </c>
      <c r="BT118" s="20" t="str">
        <f>ZZZ__FnCalls!F72</f>
        <v>Jun 2015</v>
      </c>
      <c r="BU118" s="20" t="str">
        <f>ZZZ__FnCalls!F73</f>
        <v>Jul 2015</v>
      </c>
      <c r="BV118" s="20" t="str">
        <f>ZZZ__FnCalls!F74</f>
        <v>Aug 2015</v>
      </c>
      <c r="BW118" s="20" t="str">
        <f>ZZZ__FnCalls!F75</f>
        <v>Sep 2015</v>
      </c>
      <c r="BX118" s="20" t="str">
        <f>ZZZ__FnCalls!F76</f>
        <v>Oct 2015</v>
      </c>
      <c r="BY118" s="20" t="str">
        <f>ZZZ__FnCalls!F77</f>
        <v>Nov 2015</v>
      </c>
      <c r="BZ118" s="20" t="str">
        <f>ZZZ__FnCalls!F78</f>
        <v>Dec 2015</v>
      </c>
      <c r="CA118" s="21" t="str">
        <f>ZZZ__FnCalls!H67</f>
        <v>2015</v>
      </c>
      <c r="CB118" s="20" t="str">
        <f>ZZZ__FnCalls!F79</f>
        <v>Jan 2016</v>
      </c>
      <c r="CC118" s="20" t="str">
        <f>ZZZ__FnCalls!F80</f>
        <v>Feb 2016</v>
      </c>
      <c r="CD118" s="20" t="str">
        <f>ZZZ__FnCalls!F81</f>
        <v>Mar 2016</v>
      </c>
      <c r="CE118" s="20" t="str">
        <f>ZZZ__FnCalls!F82</f>
        <v>Apr 2016</v>
      </c>
      <c r="CF118" s="20" t="str">
        <f>ZZZ__FnCalls!F83</f>
        <v>May 2016</v>
      </c>
      <c r="CG118" s="20" t="str">
        <f>ZZZ__FnCalls!F84</f>
        <v>Jun 2016</v>
      </c>
      <c r="CH118" s="20" t="str">
        <f>ZZZ__FnCalls!F85</f>
        <v>Jul 2016</v>
      </c>
      <c r="CI118" s="20" t="str">
        <f>ZZZ__FnCalls!F86</f>
        <v>Aug 2016</v>
      </c>
      <c r="CJ118" s="20" t="str">
        <f>ZZZ__FnCalls!F87</f>
        <v>Sep 2016</v>
      </c>
      <c r="CK118" s="20" t="str">
        <f>ZZZ__FnCalls!F88</f>
        <v>Oct 2016</v>
      </c>
      <c r="CL118" s="20" t="str">
        <f>ZZZ__FnCalls!F89</f>
        <v>Nov 2016</v>
      </c>
      <c r="CM118" s="20" t="str">
        <f>ZZZ__FnCalls!F90</f>
        <v>Dec 2016</v>
      </c>
      <c r="CN118" s="21" t="str">
        <f>ZZZ__FnCalls!H79</f>
        <v>2016</v>
      </c>
      <c r="CO118" s="20" t="str">
        <f>ZZZ__FnCalls!F91</f>
        <v>Jan 2017</v>
      </c>
      <c r="CP118" s="20" t="str">
        <f>ZZZ__FnCalls!F92</f>
        <v>Feb 2017</v>
      </c>
      <c r="CQ118" s="20" t="str">
        <f>ZZZ__FnCalls!F93</f>
        <v>Mar 2017</v>
      </c>
      <c r="CR118" s="20" t="str">
        <f>ZZZ__FnCalls!F94</f>
        <v>Apr 2017</v>
      </c>
      <c r="CS118" s="20" t="str">
        <f>ZZZ__FnCalls!F95</f>
        <v>May 2017</v>
      </c>
      <c r="CT118" s="20" t="str">
        <f>ZZZ__FnCalls!F96</f>
        <v>Jun 2017</v>
      </c>
      <c r="CU118" s="20" t="str">
        <f>ZZZ__FnCalls!F97</f>
        <v>Jul 2017</v>
      </c>
      <c r="CV118" s="20" t="str">
        <f>ZZZ__FnCalls!F98</f>
        <v>Aug 2017</v>
      </c>
      <c r="CW118" s="20" t="str">
        <f>ZZZ__FnCalls!F99</f>
        <v>Sep 2017</v>
      </c>
      <c r="CX118" s="20" t="str">
        <f>ZZZ__FnCalls!F100</f>
        <v>Oct 2017</v>
      </c>
      <c r="CY118" s="20" t="str">
        <f>ZZZ__FnCalls!F101</f>
        <v>Nov 2017</v>
      </c>
      <c r="CZ118" s="20" t="str">
        <f>ZZZ__FnCalls!F102</f>
        <v>Dec 2017</v>
      </c>
      <c r="DA118" s="21" t="str">
        <f>ZZZ__FnCalls!H91</f>
        <v>2017</v>
      </c>
      <c r="DB118" s="20" t="str">
        <f>ZZZ__FnCalls!F103</f>
        <v>Jan 2018</v>
      </c>
      <c r="DC118" s="20" t="str">
        <f>ZZZ__FnCalls!F104</f>
        <v>Feb 2018</v>
      </c>
      <c r="DD118" s="20" t="str">
        <f>ZZZ__FnCalls!F105</f>
        <v>Mar 2018</v>
      </c>
      <c r="DE118" s="20" t="str">
        <f>ZZZ__FnCalls!F106</f>
        <v>Apr 2018</v>
      </c>
      <c r="DF118" s="20" t="str">
        <f>ZZZ__FnCalls!F107</f>
        <v>May 2018</v>
      </c>
      <c r="DG118" s="20" t="str">
        <f>ZZZ__FnCalls!F108</f>
        <v>Jun 2018</v>
      </c>
      <c r="DH118" s="20" t="str">
        <f>ZZZ__FnCalls!F109</f>
        <v>Jul 2018</v>
      </c>
      <c r="DI118" s="20" t="str">
        <f>ZZZ__FnCalls!F110</f>
        <v>Aug 2018</v>
      </c>
      <c r="DJ118" s="20" t="str">
        <f>ZZZ__FnCalls!F111</f>
        <v>Sep 2018</v>
      </c>
      <c r="DK118" s="20" t="str">
        <f>ZZZ__FnCalls!F112</f>
        <v>Oct 2018</v>
      </c>
      <c r="DL118" s="20" t="str">
        <f>ZZZ__FnCalls!F113</f>
        <v>Nov 2018</v>
      </c>
      <c r="DM118" s="20" t="str">
        <f>ZZZ__FnCalls!F114</f>
        <v>Dec 2018</v>
      </c>
      <c r="DN118" s="21" t="str">
        <f>ZZZ__FnCalls!H103</f>
        <v>2018</v>
      </c>
      <c r="DO118" s="20" t="str">
        <f>ZZZ__FnCalls!F115</f>
        <v>Jan 2019</v>
      </c>
      <c r="DP118" s="20" t="str">
        <f>ZZZ__FnCalls!F116</f>
        <v>Feb 2019</v>
      </c>
      <c r="DQ118" s="20" t="str">
        <f>ZZZ__FnCalls!F117</f>
        <v>Mar 2019</v>
      </c>
      <c r="DR118" s="20" t="str">
        <f>ZZZ__FnCalls!F118</f>
        <v>Apr 2019</v>
      </c>
      <c r="DS118" s="20" t="str">
        <f>ZZZ__FnCalls!F119</f>
        <v>May 2019</v>
      </c>
      <c r="DT118" s="20" t="str">
        <f>ZZZ__FnCalls!F120</f>
        <v>Jun 2019</v>
      </c>
      <c r="DU118" s="20" t="str">
        <f>ZZZ__FnCalls!F121</f>
        <v>Jul 2019</v>
      </c>
      <c r="DV118" s="20" t="str">
        <f>ZZZ__FnCalls!F122</f>
        <v>Aug 2019</v>
      </c>
      <c r="DW118" s="20" t="str">
        <f>ZZZ__FnCalls!F123</f>
        <v>Sep 2019</v>
      </c>
      <c r="DX118" s="20" t="str">
        <f>ZZZ__FnCalls!F124</f>
        <v>Oct 2019</v>
      </c>
      <c r="DY118" s="20" t="str">
        <f>ZZZ__FnCalls!F125</f>
        <v>Nov 2019</v>
      </c>
      <c r="DZ118" s="20" t="str">
        <f>ZZZ__FnCalls!F126</f>
        <v>Dec 2019</v>
      </c>
      <c r="EA118" s="21" t="str">
        <f>ZZZ__FnCalls!H115</f>
        <v>2019</v>
      </c>
      <c r="EB118" s="20" t="str">
        <f>ZZZ__FnCalls!F127</f>
        <v>Jan 2020</v>
      </c>
      <c r="EC118" s="20" t="str">
        <f>ZZZ__FnCalls!F128</f>
        <v>Feb 2020</v>
      </c>
      <c r="ED118" s="20" t="str">
        <f>ZZZ__FnCalls!F129</f>
        <v>Mar 2020</v>
      </c>
      <c r="EE118" s="20" t="str">
        <f>ZZZ__FnCalls!F130</f>
        <v>Apr 2020</v>
      </c>
      <c r="EF118" s="20" t="str">
        <f>ZZZ__FnCalls!F131</f>
        <v>May 2020</v>
      </c>
      <c r="EG118" s="20" t="str">
        <f>ZZZ__FnCalls!F132</f>
        <v>Jun 2020</v>
      </c>
      <c r="EH118" s="20" t="str">
        <f>ZZZ__FnCalls!F133</f>
        <v>Jul 2020</v>
      </c>
      <c r="EI118" s="20" t="str">
        <f>ZZZ__FnCalls!F134</f>
        <v>Aug 2020</v>
      </c>
      <c r="EJ118" s="20" t="str">
        <f>ZZZ__FnCalls!F135</f>
        <v>Sep 2020</v>
      </c>
      <c r="EK118" s="20" t="str">
        <f>ZZZ__FnCalls!F136</f>
        <v>Oct 2020</v>
      </c>
      <c r="EL118" s="20" t="str">
        <f>ZZZ__FnCalls!F137</f>
        <v>Nov 2020</v>
      </c>
      <c r="EM118" s="20" t="str">
        <f>ZZZ__FnCalls!F138</f>
        <v>Dec 2020</v>
      </c>
      <c r="EN118" s="21" t="str">
        <f>ZZZ__FnCalls!H127</f>
        <v>2020</v>
      </c>
    </row>
    <row r="119" spans="1:144" ht="12.75" customHeight="1">
      <c r="A119" s="7" t="str">
        <f>Labels!B96</f>
        <v>Trial 01</v>
      </c>
      <c r="B119" s="22">
        <f>'Trial 1'!B11</f>
        <v>1166666.6666666667</v>
      </c>
      <c r="C119" s="22">
        <f ca="1">'Trial 1'!C11</f>
        <v>1163724.2642805511</v>
      </c>
      <c r="D119" s="22">
        <f ca="1">'Trial 1'!D11</f>
        <v>1160198.4492039995</v>
      </c>
      <c r="E119" s="22">
        <f ca="1">'Trial 1'!E11</f>
        <v>1157523.4357784521</v>
      </c>
      <c r="F119" s="22">
        <f ca="1">'Trial 1'!F11</f>
        <v>1154270.9241127577</v>
      </c>
      <c r="G119" s="22">
        <f ca="1">'Trial 1'!G11</f>
        <v>1151555.4072652347</v>
      </c>
      <c r="H119" s="22">
        <f ca="1">'Trial 1'!H11</f>
        <v>1148787.6532343312</v>
      </c>
      <c r="I119" s="22">
        <f ca="1">'Trial 1'!I11</f>
        <v>1146256.6005732538</v>
      </c>
      <c r="J119" s="22">
        <f ca="1">'Trial 1'!J11</f>
        <v>1143342.4723979307</v>
      </c>
      <c r="K119" s="22">
        <f ca="1">'Trial 1'!K11</f>
        <v>1141512.4724586606</v>
      </c>
      <c r="L119" s="22">
        <f ca="1">'Trial 1'!L11</f>
        <v>1138731.405747049</v>
      </c>
      <c r="M119" s="22">
        <f ca="1">'Trial 1'!M11</f>
        <v>1135555.6621461518</v>
      </c>
      <c r="N119" s="23">
        <f ca="1">SUM('Trial 1'!B11:M11)</f>
        <v>13808125.413865037</v>
      </c>
      <c r="O119" s="22">
        <f ca="1">'Trial 1'!O11</f>
        <v>1133012.9030435733</v>
      </c>
      <c r="P119" s="22">
        <f ca="1">'Trial 1'!P11</f>
        <v>1131092.8986241263</v>
      </c>
      <c r="Q119" s="22">
        <f ca="1">'Trial 1'!Q11</f>
        <v>1127878.9772734304</v>
      </c>
      <c r="R119" s="22">
        <f ca="1">'Trial 1'!R11</f>
        <v>1126099.3740588056</v>
      </c>
      <c r="S119" s="22">
        <f ca="1">'Trial 1'!S11</f>
        <v>1124184.7690176908</v>
      </c>
      <c r="T119" s="22">
        <f ca="1">'Trial 1'!T11</f>
        <v>1121916.1022653431</v>
      </c>
      <c r="U119" s="22">
        <f ca="1">'Trial 1'!U11</f>
        <v>1119541.3763120545</v>
      </c>
      <c r="V119" s="22">
        <f ca="1">'Trial 1'!V11</f>
        <v>1117474.7947700412</v>
      </c>
      <c r="W119" s="22">
        <f ca="1">'Trial 1'!W11</f>
        <v>1114762.1310672769</v>
      </c>
      <c r="X119" s="22">
        <f ca="1">'Trial 1'!X11</f>
        <v>1112594.7120584322</v>
      </c>
      <c r="Y119" s="22">
        <f ca="1">'Trial 1'!Y11</f>
        <v>1109760.8510683076</v>
      </c>
      <c r="Z119" s="22">
        <f ca="1">'Trial 1'!Z11</f>
        <v>1107249.0984159212</v>
      </c>
      <c r="AA119" s="23">
        <f ca="1">SUM('Trial 1'!O11:Z11)</f>
        <v>13445567.987975003</v>
      </c>
      <c r="AB119" s="22">
        <f ca="1">'Trial 1'!AB11</f>
        <v>1104644.4391808643</v>
      </c>
      <c r="AC119" s="22">
        <f ca="1">'Trial 1'!AC11</f>
        <v>1102409.0417098987</v>
      </c>
      <c r="AD119" s="22">
        <f ca="1">'Trial 1'!AD11</f>
        <v>1100827.1609015721</v>
      </c>
      <c r="AE119" s="22">
        <f ca="1">'Trial 1'!AE11</f>
        <v>1098548.6631457349</v>
      </c>
      <c r="AF119" s="22">
        <f ca="1">'Trial 1'!AF11</f>
        <v>1096281.1394103828</v>
      </c>
      <c r="AG119" s="22">
        <f ca="1">'Trial 1'!AG11</f>
        <v>1094106.2680589049</v>
      </c>
      <c r="AH119" s="22">
        <f ca="1">'Trial 1'!AH11</f>
        <v>1092764.0868449775</v>
      </c>
      <c r="AI119" s="22">
        <f ca="1">'Trial 1'!AI11</f>
        <v>1091476.6383161678</v>
      </c>
      <c r="AJ119" s="22">
        <f ca="1">'Trial 1'!AJ11</f>
        <v>1089156.9246422302</v>
      </c>
      <c r="AK119" s="22">
        <f ca="1">'Trial 1'!AK11</f>
        <v>1087006.1318947501</v>
      </c>
      <c r="AL119" s="22">
        <f ca="1">'Trial 1'!AL11</f>
        <v>1085356.0008302978</v>
      </c>
      <c r="AM119" s="22">
        <f ca="1">'Trial 1'!AM11</f>
        <v>1083155.3422074099</v>
      </c>
      <c r="AN119" s="23">
        <f ca="1">SUM('Trial 1'!AB11:AM11)</f>
        <v>13125731.83714319</v>
      </c>
      <c r="AO119" s="22">
        <f ca="1">'Trial 1'!AO11</f>
        <v>1081733.7180635736</v>
      </c>
      <c r="AP119" s="22">
        <f ca="1">'Trial 1'!AP11</f>
        <v>1080447.1794761792</v>
      </c>
      <c r="AQ119" s="22">
        <f ca="1">'Trial 1'!AQ11</f>
        <v>1078696.4506662257</v>
      </c>
      <c r="AR119" s="22">
        <f ca="1">'Trial 1'!AR11</f>
        <v>1076609.8983283099</v>
      </c>
      <c r="AS119" s="22">
        <f ca="1">'Trial 1'!AS11</f>
        <v>1074459.5957744801</v>
      </c>
      <c r="AT119" s="22">
        <f ca="1">'Trial 1'!AT11</f>
        <v>1072488.06993634</v>
      </c>
      <c r="AU119" s="22">
        <f ca="1">'Trial 1'!AU11</f>
        <v>1071261.6021326291</v>
      </c>
      <c r="AV119" s="22">
        <f ca="1">'Trial 1'!AV11</f>
        <v>1069972.118917156</v>
      </c>
      <c r="AW119" s="22">
        <f ca="1">'Trial 1'!AW11</f>
        <v>1068380.2628225943</v>
      </c>
      <c r="AX119" s="22">
        <f ca="1">'Trial 1'!AX11</f>
        <v>1066393.8203005209</v>
      </c>
      <c r="AY119" s="22">
        <f ca="1">'Trial 1'!AY11</f>
        <v>1064669.6307591184</v>
      </c>
      <c r="AZ119" s="22">
        <f ca="1">'Trial 1'!AZ11</f>
        <v>1062745.413095512</v>
      </c>
      <c r="BA119" s="23">
        <f ca="1">SUM('Trial 1'!AO11:AZ11)</f>
        <v>12867857.760272639</v>
      </c>
      <c r="BB119" s="22">
        <f ca="1">'Trial 1'!BB11</f>
        <v>1060963.5157014895</v>
      </c>
      <c r="BC119" s="22">
        <f ca="1">'Trial 1'!BC11</f>
        <v>1059564.8486050491</v>
      </c>
      <c r="BD119" s="22">
        <f ca="1">'Trial 1'!BD11</f>
        <v>1057203.5974436705</v>
      </c>
      <c r="BE119" s="22">
        <f ca="1">'Trial 1'!BE11</f>
        <v>1055950.9875610038</v>
      </c>
      <c r="BF119" s="22">
        <f ca="1">'Trial 1'!BF11</f>
        <v>1054725.3106817871</v>
      </c>
      <c r="BG119" s="22">
        <f ca="1">'Trial 1'!BG11</f>
        <v>1052595.3133694087</v>
      </c>
      <c r="BH119" s="22">
        <f ca="1">'Trial 1'!BH11</f>
        <v>1051448.166721896</v>
      </c>
      <c r="BI119" s="22">
        <f ca="1">'Trial 1'!BI11</f>
        <v>1050096.0956928467</v>
      </c>
      <c r="BJ119" s="22">
        <f ca="1">'Trial 1'!BJ11</f>
        <v>1048924.4904833415</v>
      </c>
      <c r="BK119" s="22">
        <f ca="1">'Trial 1'!BK11</f>
        <v>1046634.776000057</v>
      </c>
      <c r="BL119" s="22">
        <f ca="1">'Trial 1'!BL11</f>
        <v>1045887.4173532005</v>
      </c>
      <c r="BM119" s="22">
        <f ca="1">'Trial 1'!BM11</f>
        <v>1044695.9256939687</v>
      </c>
      <c r="BN119" s="23">
        <f ca="1">SUM('Trial 1'!BB11:BM11)</f>
        <v>12628690.445307717</v>
      </c>
      <c r="BO119" s="22">
        <f ca="1">'Trial 1'!BO11</f>
        <v>1042902.5099289803</v>
      </c>
      <c r="BP119" s="22">
        <f ca="1">'Trial 1'!BP11</f>
        <v>1041716.1148611855</v>
      </c>
      <c r="BQ119" s="22">
        <f ca="1">'Trial 1'!BQ11</f>
        <v>1040332.7263068606</v>
      </c>
      <c r="BR119" s="22">
        <f ca="1">'Trial 1'!BR11</f>
        <v>1039058.4956731236</v>
      </c>
      <c r="BS119" s="22">
        <f ca="1">'Trial 1'!BS11</f>
        <v>1037274.4709380014</v>
      </c>
      <c r="BT119" s="22">
        <f ca="1">'Trial 1'!BT11</f>
        <v>1036235.2371842678</v>
      </c>
      <c r="BU119" s="22">
        <f ca="1">'Trial 1'!BU11</f>
        <v>1034945.0084163448</v>
      </c>
      <c r="BV119" s="22">
        <f ca="1">'Trial 1'!BV11</f>
        <v>1033546.2671061634</v>
      </c>
      <c r="BW119" s="22">
        <f ca="1">'Trial 1'!BW11</f>
        <v>1032697.286103708</v>
      </c>
      <c r="BX119" s="22">
        <f ca="1">'Trial 1'!BX11</f>
        <v>1030708.7382097638</v>
      </c>
      <c r="BY119" s="22">
        <f ca="1">'Trial 1'!BY11</f>
        <v>1028957.6306586929</v>
      </c>
      <c r="BZ119" s="22">
        <f ca="1">'Trial 1'!BZ11</f>
        <v>1027696.3106578643</v>
      </c>
      <c r="CA119" s="23">
        <f ca="1">SUM('Trial 1'!BO11:BZ11)</f>
        <v>12426070.796044957</v>
      </c>
      <c r="CB119" s="22">
        <f ca="1">'Trial 1'!CB11</f>
        <v>1026077.5056779486</v>
      </c>
      <c r="CC119" s="22">
        <f ca="1">'Trial 1'!CC11</f>
        <v>1024917.7599464648</v>
      </c>
      <c r="CD119" s="22">
        <f ca="1">'Trial 1'!CD11</f>
        <v>1023692.9947150951</v>
      </c>
      <c r="CE119" s="22">
        <f ca="1">'Trial 1'!CE11</f>
        <v>1022526.8640144536</v>
      </c>
      <c r="CF119" s="22">
        <f ca="1">'Trial 1'!CF11</f>
        <v>1021206.0662055498</v>
      </c>
      <c r="CG119" s="22">
        <f ca="1">'Trial 1'!CG11</f>
        <v>1019405.8048978733</v>
      </c>
      <c r="CH119" s="22">
        <f ca="1">'Trial 1'!CH11</f>
        <v>1017568.5654827015</v>
      </c>
      <c r="CI119" s="22">
        <f ca="1">'Trial 1'!CI11</f>
        <v>1017123.1469301297</v>
      </c>
      <c r="CJ119" s="22">
        <f ca="1">'Trial 1'!CJ11</f>
        <v>1016298.2874490708</v>
      </c>
      <c r="CK119" s="22">
        <f ca="1">'Trial 1'!CK11</f>
        <v>1014785.3254139961</v>
      </c>
      <c r="CL119" s="22">
        <f ca="1">'Trial 1'!CL11</f>
        <v>1013481.6237601851</v>
      </c>
      <c r="CM119" s="22">
        <f ca="1">'Trial 1'!CM11</f>
        <v>1012547.5305474778</v>
      </c>
      <c r="CN119" s="23">
        <f ca="1">SUM('Trial 1'!CB11:CM11)</f>
        <v>12229631.475040946</v>
      </c>
      <c r="CO119" s="22">
        <f ca="1">'Trial 1'!CO11</f>
        <v>1011792.1344433125</v>
      </c>
      <c r="CP119" s="22">
        <f ca="1">'Trial 1'!CP11</f>
        <v>1011043.016315104</v>
      </c>
      <c r="CQ119" s="22">
        <f ca="1">'Trial 1'!CQ11</f>
        <v>1009596.8097703587</v>
      </c>
      <c r="CR119" s="22">
        <f ca="1">'Trial 1'!CR11</f>
        <v>1009060.208525168</v>
      </c>
      <c r="CS119" s="22">
        <f ca="1">'Trial 1'!CS11</f>
        <v>1007832.5824412165</v>
      </c>
      <c r="CT119" s="22">
        <f ca="1">'Trial 1'!CT11</f>
        <v>1006139.8019734968</v>
      </c>
      <c r="CU119" s="22">
        <f ca="1">'Trial 1'!CU11</f>
        <v>1005010.7658678815</v>
      </c>
      <c r="CV119" s="22">
        <f ca="1">'Trial 1'!CV11</f>
        <v>1004184.5224516564</v>
      </c>
      <c r="CW119" s="22">
        <f ca="1">'Trial 1'!CW11</f>
        <v>1003085.9994491879</v>
      </c>
      <c r="CX119" s="22">
        <f ca="1">'Trial 1'!CX11</f>
        <v>1001605.5460822325</v>
      </c>
      <c r="CY119" s="22">
        <f ca="1">'Trial 1'!CY11</f>
        <v>1000683.2062261917</v>
      </c>
      <c r="CZ119" s="22">
        <f ca="1">'Trial 1'!CZ11</f>
        <v>999779.73368547938</v>
      </c>
      <c r="DA119" s="23">
        <f ca="1">SUM('Trial 1'!CO11:CZ11)</f>
        <v>12069814.327231284</v>
      </c>
      <c r="DB119" s="22">
        <f ca="1">'Trial 1'!DB11</f>
        <v>998709.74559509847</v>
      </c>
      <c r="DC119" s="22">
        <f ca="1">'Trial 1'!DC11</f>
        <v>997240.40716496448</v>
      </c>
      <c r="DD119" s="22">
        <f ca="1">'Trial 1'!DD11</f>
        <v>996608.53098030167</v>
      </c>
      <c r="DE119" s="22">
        <f ca="1">'Trial 1'!DE11</f>
        <v>995690.70630186063</v>
      </c>
      <c r="DF119" s="22">
        <f ca="1">'Trial 1'!DF11</f>
        <v>994734.77953440044</v>
      </c>
      <c r="DG119" s="22">
        <f ca="1">'Trial 1'!DG11</f>
        <v>993704.280197919</v>
      </c>
      <c r="DH119" s="22">
        <f ca="1">'Trial 1'!DH11</f>
        <v>992798.41778968158</v>
      </c>
      <c r="DI119" s="22">
        <f ca="1">'Trial 1'!DI11</f>
        <v>991533.78472697933</v>
      </c>
      <c r="DJ119" s="22">
        <f ca="1">'Trial 1'!DJ11</f>
        <v>990431.01887157117</v>
      </c>
      <c r="DK119" s="22">
        <f ca="1">'Trial 1'!DK11</f>
        <v>989099.53660843032</v>
      </c>
      <c r="DL119" s="22">
        <f ca="1">'Trial 1'!DL11</f>
        <v>988472.28056712111</v>
      </c>
      <c r="DM119" s="22">
        <f ca="1">'Trial 1'!DM11</f>
        <v>986798.36600438389</v>
      </c>
      <c r="DN119" s="23">
        <f ca="1">SUM('Trial 1'!DB11:DM11)</f>
        <v>11915821.85434271</v>
      </c>
      <c r="DO119" s="22">
        <f ca="1">'Trial 1'!DO11</f>
        <v>986415.7166505541</v>
      </c>
      <c r="DP119" s="22">
        <f ca="1">'Trial 1'!DP11</f>
        <v>985526.11862193258</v>
      </c>
      <c r="DQ119" s="22">
        <f ca="1">'Trial 1'!DQ11</f>
        <v>985046.71124068776</v>
      </c>
      <c r="DR119" s="22">
        <f ca="1">'Trial 1'!DR11</f>
        <v>984543.98413383646</v>
      </c>
      <c r="DS119" s="22">
        <f ca="1">'Trial 1'!DS11</f>
        <v>983539.73594458366</v>
      </c>
      <c r="DT119" s="22">
        <f ca="1">'Trial 1'!DT11</f>
        <v>982274.21098046238</v>
      </c>
      <c r="DU119" s="22">
        <f ca="1">'Trial 1'!DU11</f>
        <v>982127.88166679977</v>
      </c>
      <c r="DV119" s="22">
        <f ca="1">'Trial 1'!DV11</f>
        <v>980874.49197157624</v>
      </c>
      <c r="DW119" s="22">
        <f ca="1">'Trial 1'!DW11</f>
        <v>979813.8555883643</v>
      </c>
      <c r="DX119" s="22">
        <f ca="1">'Trial 1'!DX11</f>
        <v>979520.18120916351</v>
      </c>
      <c r="DY119" s="22">
        <f ca="1">'Trial 1'!DY11</f>
        <v>978496.61401246721</v>
      </c>
      <c r="DZ119" s="22">
        <f ca="1">'Trial 1'!DZ11</f>
        <v>977926.84938202251</v>
      </c>
      <c r="EA119" s="23">
        <f ca="1">SUM('Trial 1'!DO11:DZ11)</f>
        <v>11786106.35140245</v>
      </c>
      <c r="EB119" s="22">
        <f ca="1">'Trial 1'!EB11</f>
        <v>977328.18382455641</v>
      </c>
      <c r="EC119" s="22">
        <f ca="1">'Trial 1'!EC11</f>
        <v>977142.53691760625</v>
      </c>
      <c r="ED119" s="22">
        <f ca="1">'Trial 1'!ED11</f>
        <v>976270.38908805652</v>
      </c>
      <c r="EE119" s="22">
        <f ca="1">'Trial 1'!EE11</f>
        <v>975520.67359474709</v>
      </c>
      <c r="EF119" s="22">
        <f ca="1">'Trial 1'!EF11</f>
        <v>974629.73600943619</v>
      </c>
      <c r="EG119" s="22">
        <f ca="1">'Trial 1'!EG11</f>
        <v>974203.49499198818</v>
      </c>
      <c r="EH119" s="22">
        <f ca="1">'Trial 1'!EH11</f>
        <v>973587.33836109133</v>
      </c>
      <c r="EI119" s="22">
        <f ca="1">'Trial 1'!EI11</f>
        <v>972997.51059420919</v>
      </c>
      <c r="EJ119" s="22">
        <f ca="1">'Trial 1'!EJ11</f>
        <v>971962.90547548491</v>
      </c>
      <c r="EK119" s="22">
        <f ca="1">'Trial 1'!EK11</f>
        <v>970753.59453326755</v>
      </c>
      <c r="EL119" s="22">
        <f ca="1">'Trial 1'!EL11</f>
        <v>970546.09011761169</v>
      </c>
      <c r="EM119" s="22">
        <f ca="1">'Trial 1'!EM11</f>
        <v>970106.25505773781</v>
      </c>
      <c r="EN119" s="23">
        <f ca="1">SUM('Trial 1'!EB11:EM11)</f>
        <v>11685048.708565792</v>
      </c>
    </row>
    <row r="120" spans="1:144" ht="12.75" customHeight="1">
      <c r="A120" s="11" t="str">
        <f>Labels!B97</f>
        <v>Trial 02</v>
      </c>
      <c r="B120" s="24">
        <f>'Trial 2'!B11</f>
        <v>1166666.6666666667</v>
      </c>
      <c r="C120" s="24">
        <f ca="1">'Trial 2'!C11</f>
        <v>1163823.8984495411</v>
      </c>
      <c r="D120" s="24">
        <f ca="1">'Trial 2'!D11</f>
        <v>1160257.8603154256</v>
      </c>
      <c r="E120" s="24">
        <f ca="1">'Trial 2'!E11</f>
        <v>1158239.1707558543</v>
      </c>
      <c r="F120" s="24">
        <f ca="1">'Trial 2'!F11</f>
        <v>1155424.4945887031</v>
      </c>
      <c r="G120" s="24">
        <f ca="1">'Trial 2'!G11</f>
        <v>1152408.5138899544</v>
      </c>
      <c r="H120" s="24">
        <f ca="1">'Trial 2'!H11</f>
        <v>1149452.997463482</v>
      </c>
      <c r="I120" s="24">
        <f ca="1">'Trial 2'!I11</f>
        <v>1147202.8109622179</v>
      </c>
      <c r="J120" s="24">
        <f ca="1">'Trial 2'!J11</f>
        <v>1144470.0835977555</v>
      </c>
      <c r="K120" s="24">
        <f ca="1">'Trial 2'!K11</f>
        <v>1141769.6000582022</v>
      </c>
      <c r="L120" s="24">
        <f ca="1">'Trial 2'!L11</f>
        <v>1139130.5978292217</v>
      </c>
      <c r="M120" s="24">
        <f ca="1">'Trial 2'!M11</f>
        <v>1137000.9000425467</v>
      </c>
      <c r="N120" s="25">
        <f ca="1">SUM('Trial 2'!B11:M11)</f>
        <v>13815847.59461957</v>
      </c>
      <c r="O120" s="24">
        <f ca="1">'Trial 2'!O11</f>
        <v>1135281.1540945941</v>
      </c>
      <c r="P120" s="24">
        <f ca="1">'Trial 2'!P11</f>
        <v>1132746.1810010748</v>
      </c>
      <c r="Q120" s="24">
        <f ca="1">'Trial 2'!Q11</f>
        <v>1129784.5099895827</v>
      </c>
      <c r="R120" s="24">
        <f ca="1">'Trial 2'!R11</f>
        <v>1127485.0010949734</v>
      </c>
      <c r="S120" s="24">
        <f ca="1">'Trial 2'!S11</f>
        <v>1125521.3228998664</v>
      </c>
      <c r="T120" s="24">
        <f ca="1">'Trial 2'!T11</f>
        <v>1123136.3622486091</v>
      </c>
      <c r="U120" s="24">
        <f ca="1">'Trial 2'!U11</f>
        <v>1120634.5211371607</v>
      </c>
      <c r="V120" s="24">
        <f ca="1">'Trial 2'!V11</f>
        <v>1118716.6477236568</v>
      </c>
      <c r="W120" s="24">
        <f ca="1">'Trial 2'!W11</f>
        <v>1116702.4602072393</v>
      </c>
      <c r="X120" s="24">
        <f ca="1">'Trial 2'!X11</f>
        <v>1114827.3982479444</v>
      </c>
      <c r="Y120" s="24">
        <f ca="1">'Trial 2'!Y11</f>
        <v>1112272.8090659722</v>
      </c>
      <c r="Z120" s="24">
        <f ca="1">'Trial 2'!Z11</f>
        <v>1110347.7718865401</v>
      </c>
      <c r="AA120" s="25">
        <f ca="1">SUM('Trial 2'!O11:Z11)</f>
        <v>13467456.139597213</v>
      </c>
      <c r="AB120" s="24">
        <f ca="1">'Trial 2'!AB11</f>
        <v>1107764.5665505263</v>
      </c>
      <c r="AC120" s="24">
        <f ca="1">'Trial 2'!AC11</f>
        <v>1106353.7945352432</v>
      </c>
      <c r="AD120" s="24">
        <f ca="1">'Trial 2'!AD11</f>
        <v>1103697.3288352615</v>
      </c>
      <c r="AE120" s="24">
        <f ca="1">'Trial 2'!AE11</f>
        <v>1101418.2464138635</v>
      </c>
      <c r="AF120" s="24">
        <f ca="1">'Trial 2'!AF11</f>
        <v>1099511.329462318</v>
      </c>
      <c r="AG120" s="24">
        <f ca="1">'Trial 2'!AG11</f>
        <v>1096874.5819808436</v>
      </c>
      <c r="AH120" s="24">
        <f ca="1">'Trial 2'!AH11</f>
        <v>1094375.4485648193</v>
      </c>
      <c r="AI120" s="24">
        <f ca="1">'Trial 2'!AI11</f>
        <v>1092062.0596637353</v>
      </c>
      <c r="AJ120" s="24">
        <f ca="1">'Trial 2'!AJ11</f>
        <v>1089825.4025481704</v>
      </c>
      <c r="AK120" s="24">
        <f ca="1">'Trial 2'!AK11</f>
        <v>1087698.7815247648</v>
      </c>
      <c r="AL120" s="24">
        <f ca="1">'Trial 2'!AL11</f>
        <v>1085394.8307777876</v>
      </c>
      <c r="AM120" s="24">
        <f ca="1">'Trial 2'!AM11</f>
        <v>1082645.3014195475</v>
      </c>
      <c r="AN120" s="25">
        <f ca="1">SUM('Trial 2'!AB11:AM11)</f>
        <v>13147621.672276879</v>
      </c>
      <c r="AO120" s="24">
        <f ca="1">'Trial 2'!AO11</f>
        <v>1079986.500656784</v>
      </c>
      <c r="AP120" s="24">
        <f ca="1">'Trial 2'!AP11</f>
        <v>1078763.8141139634</v>
      </c>
      <c r="AQ120" s="24">
        <f ca="1">'Trial 2'!AQ11</f>
        <v>1077193.1961561446</v>
      </c>
      <c r="AR120" s="24">
        <f ca="1">'Trial 2'!AR11</f>
        <v>1075352.8037276538</v>
      </c>
      <c r="AS120" s="24">
        <f ca="1">'Trial 2'!AS11</f>
        <v>1073980.3518379361</v>
      </c>
      <c r="AT120" s="24">
        <f ca="1">'Trial 2'!AT11</f>
        <v>1072090.6491437147</v>
      </c>
      <c r="AU120" s="24">
        <f ca="1">'Trial 2'!AU11</f>
        <v>1070343.0437935069</v>
      </c>
      <c r="AV120" s="24">
        <f ca="1">'Trial 2'!AV11</f>
        <v>1068946.4227699179</v>
      </c>
      <c r="AW120" s="24">
        <f ca="1">'Trial 2'!AW11</f>
        <v>1067094.5557158219</v>
      </c>
      <c r="AX120" s="24">
        <f ca="1">'Trial 2'!AX11</f>
        <v>1065456.7669404368</v>
      </c>
      <c r="AY120" s="24">
        <f ca="1">'Trial 2'!AY11</f>
        <v>1064063.1285424526</v>
      </c>
      <c r="AZ120" s="24">
        <f ca="1">'Trial 2'!AZ11</f>
        <v>1062915.6865717235</v>
      </c>
      <c r="BA120" s="25">
        <f ca="1">SUM('Trial 2'!AO11:AZ11)</f>
        <v>12856186.919970056</v>
      </c>
      <c r="BB120" s="24">
        <f ca="1">'Trial 2'!BB11</f>
        <v>1061079.5964335811</v>
      </c>
      <c r="BC120" s="24">
        <f ca="1">'Trial 2'!BC11</f>
        <v>1059634.3257477786</v>
      </c>
      <c r="BD120" s="24">
        <f ca="1">'Trial 2'!BD11</f>
        <v>1058042.0594675846</v>
      </c>
      <c r="BE120" s="24">
        <f ca="1">'Trial 2'!BE11</f>
        <v>1056255.3481922972</v>
      </c>
      <c r="BF120" s="24">
        <f ca="1">'Trial 2'!BF11</f>
        <v>1055158.2916987743</v>
      </c>
      <c r="BG120" s="24">
        <f ca="1">'Trial 2'!BG11</f>
        <v>1052709.020269756</v>
      </c>
      <c r="BH120" s="24">
        <f ca="1">'Trial 2'!BH11</f>
        <v>1051237.7925843087</v>
      </c>
      <c r="BI120" s="24">
        <f ca="1">'Trial 2'!BI11</f>
        <v>1049235.4578486593</v>
      </c>
      <c r="BJ120" s="24">
        <f ca="1">'Trial 2'!BJ11</f>
        <v>1047487.8627814609</v>
      </c>
      <c r="BK120" s="24">
        <f ca="1">'Trial 2'!BK11</f>
        <v>1045599.9714390376</v>
      </c>
      <c r="BL120" s="24">
        <f ca="1">'Trial 2'!BL11</f>
        <v>1044109.5855517578</v>
      </c>
      <c r="BM120" s="24">
        <f ca="1">'Trial 2'!BM11</f>
        <v>1042210.50460534</v>
      </c>
      <c r="BN120" s="25">
        <f ca="1">SUM('Trial 2'!BB11:BM11)</f>
        <v>12622759.816620335</v>
      </c>
      <c r="BO120" s="24">
        <f ca="1">'Trial 2'!BO11</f>
        <v>1040780.7342406848</v>
      </c>
      <c r="BP120" s="24">
        <f ca="1">'Trial 2'!BP11</f>
        <v>1038508.2933400749</v>
      </c>
      <c r="BQ120" s="24">
        <f ca="1">'Trial 2'!BQ11</f>
        <v>1037028.7056267181</v>
      </c>
      <c r="BR120" s="24">
        <f ca="1">'Trial 2'!BR11</f>
        <v>1035438.2316192243</v>
      </c>
      <c r="BS120" s="24">
        <f ca="1">'Trial 2'!BS11</f>
        <v>1034514.0165436099</v>
      </c>
      <c r="BT120" s="24">
        <f ca="1">'Trial 2'!BT11</f>
        <v>1033199.2597448452</v>
      </c>
      <c r="BU120" s="24">
        <f ca="1">'Trial 2'!BU11</f>
        <v>1032607.1962156495</v>
      </c>
      <c r="BV120" s="24">
        <f ca="1">'Trial 2'!BV11</f>
        <v>1031263.7130195439</v>
      </c>
      <c r="BW120" s="24">
        <f ca="1">'Trial 2'!BW11</f>
        <v>1030151.5773310087</v>
      </c>
      <c r="BX120" s="24">
        <f ca="1">'Trial 2'!BX11</f>
        <v>1028586.6077052723</v>
      </c>
      <c r="BY120" s="24">
        <f ca="1">'Trial 2'!BY11</f>
        <v>1027924.4806710255</v>
      </c>
      <c r="BZ120" s="24">
        <f ca="1">'Trial 2'!BZ11</f>
        <v>1027014.1146820263</v>
      </c>
      <c r="CA120" s="25">
        <f ca="1">SUM('Trial 2'!BO11:BZ11)</f>
        <v>12397016.930739684</v>
      </c>
      <c r="CB120" s="24">
        <f ca="1">'Trial 2'!CB11</f>
        <v>1025823.3538700822</v>
      </c>
      <c r="CC120" s="24">
        <f ca="1">'Trial 2'!CC11</f>
        <v>1024014.323460292</v>
      </c>
      <c r="CD120" s="24">
        <f ca="1">'Trial 2'!CD11</f>
        <v>1022939.1178307799</v>
      </c>
      <c r="CE120" s="24">
        <f ca="1">'Trial 2'!CE11</f>
        <v>1021282.7073791609</v>
      </c>
      <c r="CF120" s="24">
        <f ca="1">'Trial 2'!CF11</f>
        <v>1020664.997515735</v>
      </c>
      <c r="CG120" s="24">
        <f ca="1">'Trial 2'!CG11</f>
        <v>1019486.9958094681</v>
      </c>
      <c r="CH120" s="24">
        <f ca="1">'Trial 2'!CH11</f>
        <v>1018225.9578877211</v>
      </c>
      <c r="CI120" s="24">
        <f ca="1">'Trial 2'!CI11</f>
        <v>1017513.4640967008</v>
      </c>
      <c r="CJ120" s="24">
        <f ca="1">'Trial 2'!CJ11</f>
        <v>1015695.9582940727</v>
      </c>
      <c r="CK120" s="24">
        <f ca="1">'Trial 2'!CK11</f>
        <v>1014041.3131134496</v>
      </c>
      <c r="CL120" s="24">
        <f ca="1">'Trial 2'!CL11</f>
        <v>1013064.191956808</v>
      </c>
      <c r="CM120" s="24">
        <f ca="1">'Trial 2'!CM11</f>
        <v>1012019.0735717613</v>
      </c>
      <c r="CN120" s="25">
        <f ca="1">SUM('Trial 2'!CB11:CM11)</f>
        <v>12224771.454786032</v>
      </c>
      <c r="CO120" s="24">
        <f ca="1">'Trial 2'!CO11</f>
        <v>1010441.6691069063</v>
      </c>
      <c r="CP120" s="24">
        <f ca="1">'Trial 2'!CP11</f>
        <v>1009200.7343207253</v>
      </c>
      <c r="CQ120" s="24">
        <f ca="1">'Trial 2'!CQ11</f>
        <v>1008406.6399292822</v>
      </c>
      <c r="CR120" s="24">
        <f ca="1">'Trial 2'!CR11</f>
        <v>1007613.0464093162</v>
      </c>
      <c r="CS120" s="24">
        <f ca="1">'Trial 2'!CS11</f>
        <v>1006489.7364089176</v>
      </c>
      <c r="CT120" s="24">
        <f ca="1">'Trial 2'!CT11</f>
        <v>1004841.4971304355</v>
      </c>
      <c r="CU120" s="24">
        <f ca="1">'Trial 2'!CU11</f>
        <v>1003222.2412788178</v>
      </c>
      <c r="CV120" s="24">
        <f ca="1">'Trial 2'!CV11</f>
        <v>1002272.0152220569</v>
      </c>
      <c r="CW120" s="24">
        <f ca="1">'Trial 2'!CW11</f>
        <v>1001123.3871320984</v>
      </c>
      <c r="CX120" s="24">
        <f ca="1">'Trial 2'!CX11</f>
        <v>999903.02362383355</v>
      </c>
      <c r="CY120" s="24">
        <f ca="1">'Trial 2'!CY11</f>
        <v>998669.31449301273</v>
      </c>
      <c r="CZ120" s="24">
        <f ca="1">'Trial 2'!CZ11</f>
        <v>996882.59616752795</v>
      </c>
      <c r="DA120" s="25">
        <f ca="1">SUM('Trial 2'!CO11:CZ11)</f>
        <v>12049065.901222931</v>
      </c>
      <c r="DB120" s="24">
        <f ca="1">'Trial 2'!DB11</f>
        <v>995041.61371709779</v>
      </c>
      <c r="DC120" s="24">
        <f ca="1">'Trial 2'!DC11</f>
        <v>993853.84113107482</v>
      </c>
      <c r="DD120" s="24">
        <f ca="1">'Trial 2'!DD11</f>
        <v>993354.87621808005</v>
      </c>
      <c r="DE120" s="24">
        <f ca="1">'Trial 2'!DE11</f>
        <v>991501.0556109274</v>
      </c>
      <c r="DF120" s="24">
        <f ca="1">'Trial 2'!DF11</f>
        <v>990878.88383267506</v>
      </c>
      <c r="DG120" s="24">
        <f ca="1">'Trial 2'!DG11</f>
        <v>989568.33439046703</v>
      </c>
      <c r="DH120" s="24">
        <f ca="1">'Trial 2'!DH11</f>
        <v>988343.96188074793</v>
      </c>
      <c r="DI120" s="24">
        <f ca="1">'Trial 2'!DI11</f>
        <v>987890.33225673717</v>
      </c>
      <c r="DJ120" s="24">
        <f ca="1">'Trial 2'!DJ11</f>
        <v>986027.77241447777</v>
      </c>
      <c r="DK120" s="24">
        <f ca="1">'Trial 2'!DK11</f>
        <v>984347.25780511834</v>
      </c>
      <c r="DL120" s="24">
        <f ca="1">'Trial 2'!DL11</f>
        <v>983353.24960093619</v>
      </c>
      <c r="DM120" s="24">
        <f ca="1">'Trial 2'!DM11</f>
        <v>981888.78120009031</v>
      </c>
      <c r="DN120" s="25">
        <f ca="1">SUM('Trial 2'!DB11:DM11)</f>
        <v>11866049.96005843</v>
      </c>
      <c r="DO120" s="24">
        <f ca="1">'Trial 2'!DO11</f>
        <v>980492.16010597872</v>
      </c>
      <c r="DP120" s="24">
        <f ca="1">'Trial 2'!DP11</f>
        <v>979371.74567429791</v>
      </c>
      <c r="DQ120" s="24">
        <f ca="1">'Trial 2'!DQ11</f>
        <v>977720.63675161195</v>
      </c>
      <c r="DR120" s="24">
        <f ca="1">'Trial 2'!DR11</f>
        <v>977004.79807928938</v>
      </c>
      <c r="DS120" s="24">
        <f ca="1">'Trial 2'!DS11</f>
        <v>975219.74506250652</v>
      </c>
      <c r="DT120" s="24">
        <f ca="1">'Trial 2'!DT11</f>
        <v>974585.50558453612</v>
      </c>
      <c r="DU120" s="24">
        <f ca="1">'Trial 2'!DU11</f>
        <v>973229.73102199961</v>
      </c>
      <c r="DV120" s="24">
        <f ca="1">'Trial 2'!DV11</f>
        <v>972588.55761732918</v>
      </c>
      <c r="DW120" s="24">
        <f ca="1">'Trial 2'!DW11</f>
        <v>971196.03064837563</v>
      </c>
      <c r="DX120" s="24">
        <f ca="1">'Trial 2'!DX11</f>
        <v>970853.65306387283</v>
      </c>
      <c r="DY120" s="24">
        <f ca="1">'Trial 2'!DY11</f>
        <v>969633.86674469616</v>
      </c>
      <c r="DZ120" s="24">
        <f ca="1">'Trial 2'!DZ11</f>
        <v>969467.87569715222</v>
      </c>
      <c r="EA120" s="25">
        <f ca="1">SUM('Trial 2'!DO11:DZ11)</f>
        <v>11691364.306051647</v>
      </c>
      <c r="EB120" s="24">
        <f ca="1">'Trial 2'!EB11</f>
        <v>969185.96751391387</v>
      </c>
      <c r="EC120" s="24">
        <f ca="1">'Trial 2'!EC11</f>
        <v>968513.22618831717</v>
      </c>
      <c r="ED120" s="24">
        <f ca="1">'Trial 2'!ED11</f>
        <v>966999.03961584601</v>
      </c>
      <c r="EE120" s="24">
        <f ca="1">'Trial 2'!EE11</f>
        <v>966123.36192773702</v>
      </c>
      <c r="EF120" s="24">
        <f ca="1">'Trial 2'!EF11</f>
        <v>965491.07956898457</v>
      </c>
      <c r="EG120" s="24">
        <f ca="1">'Trial 2'!EG11</f>
        <v>964778.03382815886</v>
      </c>
      <c r="EH120" s="24">
        <f ca="1">'Trial 2'!EH11</f>
        <v>964165.08704414754</v>
      </c>
      <c r="EI120" s="24">
        <f ca="1">'Trial 2'!EI11</f>
        <v>963410.54051176738</v>
      </c>
      <c r="EJ120" s="24">
        <f ca="1">'Trial 2'!EJ11</f>
        <v>962705.02142119757</v>
      </c>
      <c r="EK120" s="24">
        <f ca="1">'Trial 2'!EK11</f>
        <v>962404.34850932565</v>
      </c>
      <c r="EL120" s="24">
        <f ca="1">'Trial 2'!EL11</f>
        <v>961204.9820319399</v>
      </c>
      <c r="EM120" s="24">
        <f ca="1">'Trial 2'!EM11</f>
        <v>960519.32843648968</v>
      </c>
      <c r="EN120" s="25">
        <f ca="1">SUM('Trial 2'!EB11:EM11)</f>
        <v>11575500.016597824</v>
      </c>
    </row>
    <row r="121" spans="1:144" ht="12.75" customHeight="1">
      <c r="A121" s="11" t="str">
        <f>Labels!B98</f>
        <v>Trial 03</v>
      </c>
      <c r="B121" s="24">
        <f>'Trial 3'!B11</f>
        <v>1166666.6666666667</v>
      </c>
      <c r="C121" s="24">
        <f ca="1">'Trial 3'!C11</f>
        <v>1163351.1531836051</v>
      </c>
      <c r="D121" s="24">
        <f ca="1">'Trial 3'!D11</f>
        <v>1160560.3467855188</v>
      </c>
      <c r="E121" s="24">
        <f ca="1">'Trial 3'!E11</f>
        <v>1158021.4856148374</v>
      </c>
      <c r="F121" s="24">
        <f ca="1">'Trial 3'!F11</f>
        <v>1155795.4598231756</v>
      </c>
      <c r="G121" s="24">
        <f ca="1">'Trial 3'!G11</f>
        <v>1153069.0593361263</v>
      </c>
      <c r="H121" s="24">
        <f ca="1">'Trial 3'!H11</f>
        <v>1150592.3172684805</v>
      </c>
      <c r="I121" s="24">
        <f ca="1">'Trial 3'!I11</f>
        <v>1147839.6584723166</v>
      </c>
      <c r="J121" s="24">
        <f ca="1">'Trial 3'!J11</f>
        <v>1144971.2157538619</v>
      </c>
      <c r="K121" s="24">
        <f ca="1">'Trial 3'!K11</f>
        <v>1141735.12325818</v>
      </c>
      <c r="L121" s="24">
        <f ca="1">'Trial 3'!L11</f>
        <v>1140057.938079397</v>
      </c>
      <c r="M121" s="24">
        <f ca="1">'Trial 3'!M11</f>
        <v>1137547.1698265281</v>
      </c>
      <c r="N121" s="25">
        <f ca="1">SUM('Trial 3'!B11:M11)</f>
        <v>13820207.594068695</v>
      </c>
      <c r="O121" s="24">
        <f ca="1">'Trial 3'!O11</f>
        <v>1135182.6684756575</v>
      </c>
      <c r="P121" s="24">
        <f ca="1">'Trial 3'!P11</f>
        <v>1132972.3936864936</v>
      </c>
      <c r="Q121" s="24">
        <f ca="1">'Trial 3'!Q11</f>
        <v>1130628.1088365403</v>
      </c>
      <c r="R121" s="24">
        <f ca="1">'Trial 3'!R11</f>
        <v>1128792.2896468823</v>
      </c>
      <c r="S121" s="24">
        <f ca="1">'Trial 3'!S11</f>
        <v>1127189.7447596351</v>
      </c>
      <c r="T121" s="24">
        <f ca="1">'Trial 3'!T11</f>
        <v>1125176.5203126098</v>
      </c>
      <c r="U121" s="24">
        <f ca="1">'Trial 3'!U11</f>
        <v>1123520.9747831831</v>
      </c>
      <c r="V121" s="24">
        <f ca="1">'Trial 3'!V11</f>
        <v>1120866.081937158</v>
      </c>
      <c r="W121" s="24">
        <f ca="1">'Trial 3'!W11</f>
        <v>1118990.2228311361</v>
      </c>
      <c r="X121" s="24">
        <f ca="1">'Trial 3'!X11</f>
        <v>1117101.3952544711</v>
      </c>
      <c r="Y121" s="24">
        <f ca="1">'Trial 3'!Y11</f>
        <v>1115538.1368953986</v>
      </c>
      <c r="Z121" s="24">
        <f ca="1">'Trial 3'!Z11</f>
        <v>1113725.782121632</v>
      </c>
      <c r="AA121" s="25">
        <f ca="1">SUM('Trial 3'!O11:Z11)</f>
        <v>13489684.319540799</v>
      </c>
      <c r="AB121" s="24">
        <f ca="1">'Trial 3'!AB11</f>
        <v>1111032.3684238209</v>
      </c>
      <c r="AC121" s="24">
        <f ca="1">'Trial 3'!AC11</f>
        <v>1108982.7515949572</v>
      </c>
      <c r="AD121" s="24">
        <f ca="1">'Trial 3'!AD11</f>
        <v>1107298.2411088555</v>
      </c>
      <c r="AE121" s="24">
        <f ca="1">'Trial 3'!AE11</f>
        <v>1105914.0996659745</v>
      </c>
      <c r="AF121" s="24">
        <f ca="1">'Trial 3'!AF11</f>
        <v>1102877.508606974</v>
      </c>
      <c r="AG121" s="24">
        <f ca="1">'Trial 3'!AG11</f>
        <v>1101026.0308143939</v>
      </c>
      <c r="AH121" s="24">
        <f ca="1">'Trial 3'!AH11</f>
        <v>1098169.3099015204</v>
      </c>
      <c r="AI121" s="24">
        <f ca="1">'Trial 3'!AI11</f>
        <v>1096198.9050385284</v>
      </c>
      <c r="AJ121" s="24">
        <f ca="1">'Trial 3'!AJ11</f>
        <v>1094091.930186691</v>
      </c>
      <c r="AK121" s="24">
        <f ca="1">'Trial 3'!AK11</f>
        <v>1092382.6897267476</v>
      </c>
      <c r="AL121" s="24">
        <f ca="1">'Trial 3'!AL11</f>
        <v>1090250.5346784547</v>
      </c>
      <c r="AM121" s="24">
        <f ca="1">'Trial 3'!AM11</f>
        <v>1088531.6817295235</v>
      </c>
      <c r="AN121" s="25">
        <f ca="1">SUM('Trial 3'!AB11:AM11)</f>
        <v>13196756.051476441</v>
      </c>
      <c r="AO121" s="24">
        <f ca="1">'Trial 3'!AO11</f>
        <v>1085880.7046175946</v>
      </c>
      <c r="AP121" s="24">
        <f ca="1">'Trial 3'!AP11</f>
        <v>1083141.6732313654</v>
      </c>
      <c r="AQ121" s="24">
        <f ca="1">'Trial 3'!AQ11</f>
        <v>1081543.6774620765</v>
      </c>
      <c r="AR121" s="24">
        <f ca="1">'Trial 3'!AR11</f>
        <v>1079597.4031675581</v>
      </c>
      <c r="AS121" s="24">
        <f ca="1">'Trial 3'!AS11</f>
        <v>1078189.9777795339</v>
      </c>
      <c r="AT121" s="24">
        <f ca="1">'Trial 3'!AT11</f>
        <v>1076327.0651612298</v>
      </c>
      <c r="AU121" s="24">
        <f ca="1">'Trial 3'!AU11</f>
        <v>1074139.4418841149</v>
      </c>
      <c r="AV121" s="24">
        <f ca="1">'Trial 3'!AV11</f>
        <v>1072857.7224581088</v>
      </c>
      <c r="AW121" s="24">
        <f ca="1">'Trial 3'!AW11</f>
        <v>1071260.2440788629</v>
      </c>
      <c r="AX121" s="24">
        <f ca="1">'Trial 3'!AX11</f>
        <v>1069524.8986816553</v>
      </c>
      <c r="AY121" s="24">
        <f ca="1">'Trial 3'!AY11</f>
        <v>1067837.4535913647</v>
      </c>
      <c r="AZ121" s="24">
        <f ca="1">'Trial 3'!AZ11</f>
        <v>1065988.0946790618</v>
      </c>
      <c r="BA121" s="25">
        <f ca="1">SUM('Trial 3'!AO11:AZ11)</f>
        <v>12906288.356792528</v>
      </c>
      <c r="BB121" s="24">
        <f ca="1">'Trial 3'!BB11</f>
        <v>1064719.5535475707</v>
      </c>
      <c r="BC121" s="24">
        <f ca="1">'Trial 3'!BC11</f>
        <v>1062769.1821949661</v>
      </c>
      <c r="BD121" s="24">
        <f ca="1">'Trial 3'!BD11</f>
        <v>1060498.5383415243</v>
      </c>
      <c r="BE121" s="24">
        <f ca="1">'Trial 3'!BE11</f>
        <v>1059079.2958031264</v>
      </c>
      <c r="BF121" s="24">
        <f ca="1">'Trial 3'!BF11</f>
        <v>1058272.4330405982</v>
      </c>
      <c r="BG121" s="24">
        <f ca="1">'Trial 3'!BG11</f>
        <v>1056645.4019042503</v>
      </c>
      <c r="BH121" s="24">
        <f ca="1">'Trial 3'!BH11</f>
        <v>1054645.0603535494</v>
      </c>
      <c r="BI121" s="24">
        <f ca="1">'Trial 3'!BI11</f>
        <v>1052473.9812574047</v>
      </c>
      <c r="BJ121" s="24">
        <f ca="1">'Trial 3'!BJ11</f>
        <v>1050533.439240556</v>
      </c>
      <c r="BK121" s="24">
        <f ca="1">'Trial 3'!BK11</f>
        <v>1048507.4512424008</v>
      </c>
      <c r="BL121" s="24">
        <f ca="1">'Trial 3'!BL11</f>
        <v>1047798.5443627342</v>
      </c>
      <c r="BM121" s="24">
        <f ca="1">'Trial 3'!BM11</f>
        <v>1046130.8799058319</v>
      </c>
      <c r="BN121" s="25">
        <f ca="1">SUM('Trial 3'!BB11:BM11)</f>
        <v>12662073.761194512</v>
      </c>
      <c r="BO121" s="24">
        <f ca="1">'Trial 3'!BO11</f>
        <v>1044914.6610730761</v>
      </c>
      <c r="BP121" s="24">
        <f ca="1">'Trial 3'!BP11</f>
        <v>1043408.9105615561</v>
      </c>
      <c r="BQ121" s="24">
        <f ca="1">'Trial 3'!BQ11</f>
        <v>1041837.2481558206</v>
      </c>
      <c r="BR121" s="24">
        <f ca="1">'Trial 3'!BR11</f>
        <v>1040849.4277371382</v>
      </c>
      <c r="BS121" s="24">
        <f ca="1">'Trial 3'!BS11</f>
        <v>1039790.2538433184</v>
      </c>
      <c r="BT121" s="24">
        <f ca="1">'Trial 3'!BT11</f>
        <v>1038027.3427074667</v>
      </c>
      <c r="BU121" s="24">
        <f ca="1">'Trial 3'!BU11</f>
        <v>1036589.7271298905</v>
      </c>
      <c r="BV121" s="24">
        <f ca="1">'Trial 3'!BV11</f>
        <v>1035747.6987004973</v>
      </c>
      <c r="BW121" s="24">
        <f ca="1">'Trial 3'!BW11</f>
        <v>1033906.8019827571</v>
      </c>
      <c r="BX121" s="24">
        <f ca="1">'Trial 3'!BX11</f>
        <v>1033133.1512678203</v>
      </c>
      <c r="BY121" s="24">
        <f ca="1">'Trial 3'!BY11</f>
        <v>1031103.055973166</v>
      </c>
      <c r="BZ121" s="24">
        <f ca="1">'Trial 3'!BZ11</f>
        <v>1030205.2016089393</v>
      </c>
      <c r="CA121" s="25">
        <f ca="1">SUM('Trial 3'!BO11:BZ11)</f>
        <v>12449513.480741447</v>
      </c>
      <c r="CB121" s="24">
        <f ca="1">'Trial 3'!CB11</f>
        <v>1028372.8244216745</v>
      </c>
      <c r="CC121" s="24">
        <f ca="1">'Trial 3'!CC11</f>
        <v>1026358.9424815642</v>
      </c>
      <c r="CD121" s="24">
        <f ca="1">'Trial 3'!CD11</f>
        <v>1025033.5928277214</v>
      </c>
      <c r="CE121" s="24">
        <f ca="1">'Trial 3'!CE11</f>
        <v>1023749.5062266765</v>
      </c>
      <c r="CF121" s="24">
        <f ca="1">'Trial 3'!CF11</f>
        <v>1022776.4780582406</v>
      </c>
      <c r="CG121" s="24">
        <f ca="1">'Trial 3'!CG11</f>
        <v>1021096.7249987242</v>
      </c>
      <c r="CH121" s="24">
        <f ca="1">'Trial 3'!CH11</f>
        <v>1019368.6919293159</v>
      </c>
      <c r="CI121" s="24">
        <f ca="1">'Trial 3'!CI11</f>
        <v>1017701.5709289294</v>
      </c>
      <c r="CJ121" s="24">
        <f ca="1">'Trial 3'!CJ11</f>
        <v>1017062.341616408</v>
      </c>
      <c r="CK121" s="24">
        <f ca="1">'Trial 3'!CK11</f>
        <v>1015674.4055492842</v>
      </c>
      <c r="CL121" s="24">
        <f ca="1">'Trial 3'!CL11</f>
        <v>1014754.378970425</v>
      </c>
      <c r="CM121" s="24">
        <f ca="1">'Trial 3'!CM11</f>
        <v>1014120.5539054892</v>
      </c>
      <c r="CN121" s="25">
        <f ca="1">SUM('Trial 3'!CB11:CM11)</f>
        <v>12246070.011914453</v>
      </c>
      <c r="CO121" s="24">
        <f ca="1">'Trial 3'!CO11</f>
        <v>1013530.6719026633</v>
      </c>
      <c r="CP121" s="24">
        <f ca="1">'Trial 3'!CP11</f>
        <v>1012327.1544480252</v>
      </c>
      <c r="CQ121" s="24">
        <f ca="1">'Trial 3'!CQ11</f>
        <v>1011916.6577465871</v>
      </c>
      <c r="CR121" s="24">
        <f ca="1">'Trial 3'!CR11</f>
        <v>1010636.1987613142</v>
      </c>
      <c r="CS121" s="24">
        <f ca="1">'Trial 3'!CS11</f>
        <v>1009428.4749806169</v>
      </c>
      <c r="CT121" s="24">
        <f ca="1">'Trial 3'!CT11</f>
        <v>1008479.9308736941</v>
      </c>
      <c r="CU121" s="24">
        <f ca="1">'Trial 3'!CU11</f>
        <v>1008015.1521289968</v>
      </c>
      <c r="CV121" s="24">
        <f ca="1">'Trial 3'!CV11</f>
        <v>1006839.2951804521</v>
      </c>
      <c r="CW121" s="24">
        <f ca="1">'Trial 3'!CW11</f>
        <v>1005382.5505439183</v>
      </c>
      <c r="CX121" s="24">
        <f ca="1">'Trial 3'!CX11</f>
        <v>1004605.4677363359</v>
      </c>
      <c r="CY121" s="24">
        <f ca="1">'Trial 3'!CY11</f>
        <v>1003820.5629626712</v>
      </c>
      <c r="CZ121" s="24">
        <f ca="1">'Trial 3'!CZ11</f>
        <v>1002052.3867049738</v>
      </c>
      <c r="DA121" s="25">
        <f ca="1">SUM('Trial 3'!CO11:CZ11)</f>
        <v>12097034.503970249</v>
      </c>
      <c r="DB121" s="24">
        <f ca="1">'Trial 3'!DB11</f>
        <v>1001345.8240978838</v>
      </c>
      <c r="DC121" s="24">
        <f ca="1">'Trial 3'!DC11</f>
        <v>1000691.6711289551</v>
      </c>
      <c r="DD121" s="24">
        <f ca="1">'Trial 3'!DD11</f>
        <v>999279.47445682925</v>
      </c>
      <c r="DE121" s="24">
        <f ca="1">'Trial 3'!DE11</f>
        <v>997745.12573106622</v>
      </c>
      <c r="DF121" s="24">
        <f ca="1">'Trial 3'!DF11</f>
        <v>996743.29849757068</v>
      </c>
      <c r="DG121" s="24">
        <f ca="1">'Trial 3'!DG11</f>
        <v>995003.92938464065</v>
      </c>
      <c r="DH121" s="24">
        <f ca="1">'Trial 3'!DH11</f>
        <v>994240.13790618628</v>
      </c>
      <c r="DI121" s="24">
        <f ca="1">'Trial 3'!DI11</f>
        <v>992876.10306969821</v>
      </c>
      <c r="DJ121" s="24">
        <f ca="1">'Trial 3'!DJ11</f>
        <v>991210.56688750652</v>
      </c>
      <c r="DK121" s="24">
        <f ca="1">'Trial 3'!DK11</f>
        <v>990527.82252345874</v>
      </c>
      <c r="DL121" s="24">
        <f ca="1">'Trial 3'!DL11</f>
        <v>990088.56083839992</v>
      </c>
      <c r="DM121" s="24">
        <f ca="1">'Trial 3'!DM11</f>
        <v>989176.77419949486</v>
      </c>
      <c r="DN121" s="25">
        <f ca="1">SUM('Trial 3'!DB11:DM11)</f>
        <v>11938929.28872169</v>
      </c>
      <c r="DO121" s="24">
        <f ca="1">'Trial 3'!DO11</f>
        <v>987721.71918497095</v>
      </c>
      <c r="DP121" s="24">
        <f ca="1">'Trial 3'!DP11</f>
        <v>986930.33317193517</v>
      </c>
      <c r="DQ121" s="24">
        <f ca="1">'Trial 3'!DQ11</f>
        <v>986576.86855949939</v>
      </c>
      <c r="DR121" s="24">
        <f ca="1">'Trial 3'!DR11</f>
        <v>985300.62731059722</v>
      </c>
      <c r="DS121" s="24">
        <f ca="1">'Trial 3'!DS11</f>
        <v>984250.13701050181</v>
      </c>
      <c r="DT121" s="24">
        <f ca="1">'Trial 3'!DT11</f>
        <v>982967.49753614748</v>
      </c>
      <c r="DU121" s="24">
        <f ca="1">'Trial 3'!DU11</f>
        <v>982348.25943789701</v>
      </c>
      <c r="DV121" s="24">
        <f ca="1">'Trial 3'!DV11</f>
        <v>981900.97621274914</v>
      </c>
      <c r="DW121" s="24">
        <f ca="1">'Trial 3'!DW11</f>
        <v>980400.02402067522</v>
      </c>
      <c r="DX121" s="24">
        <f ca="1">'Trial 3'!DX11</f>
        <v>979194.20662003546</v>
      </c>
      <c r="DY121" s="24">
        <f ca="1">'Trial 3'!DY11</f>
        <v>978359.67987146159</v>
      </c>
      <c r="DZ121" s="24">
        <f ca="1">'Trial 3'!DZ11</f>
        <v>977604.15502308041</v>
      </c>
      <c r="EA121" s="25">
        <f ca="1">SUM('Trial 3'!DO11:DZ11)</f>
        <v>11793554.483959552</v>
      </c>
      <c r="EB121" s="24">
        <f ca="1">'Trial 3'!EB11</f>
        <v>976475.00131006178</v>
      </c>
      <c r="EC121" s="24">
        <f ca="1">'Trial 3'!EC11</f>
        <v>975167.9215044697</v>
      </c>
      <c r="ED121" s="24">
        <f ca="1">'Trial 3'!ED11</f>
        <v>973392.33944579866</v>
      </c>
      <c r="EE121" s="24">
        <f ca="1">'Trial 3'!EE11</f>
        <v>972857.2250731932</v>
      </c>
      <c r="EF121" s="24">
        <f ca="1">'Trial 3'!EF11</f>
        <v>971806.313525412</v>
      </c>
      <c r="EG121" s="24">
        <f ca="1">'Trial 3'!EG11</f>
        <v>970817.11983488291</v>
      </c>
      <c r="EH121" s="24">
        <f ca="1">'Trial 3'!EH11</f>
        <v>969631.28948059829</v>
      </c>
      <c r="EI121" s="24">
        <f ca="1">'Trial 3'!EI11</f>
        <v>968673.22852626012</v>
      </c>
      <c r="EJ121" s="24">
        <f ca="1">'Trial 3'!EJ11</f>
        <v>967502.64974978357</v>
      </c>
      <c r="EK121" s="24">
        <f ca="1">'Trial 3'!EK11</f>
        <v>966286.25288061844</v>
      </c>
      <c r="EL121" s="24">
        <f ca="1">'Trial 3'!EL11</f>
        <v>965750.07083258498</v>
      </c>
      <c r="EM121" s="24">
        <f ca="1">'Trial 3'!EM11</f>
        <v>964805.59182207973</v>
      </c>
      <c r="EN121" s="25">
        <f ca="1">SUM('Trial 3'!EB11:EM11)</f>
        <v>11643165.003985744</v>
      </c>
    </row>
    <row r="122" spans="1:144" ht="12.75" customHeight="1">
      <c r="A122" s="11" t="str">
        <f>Labels!B99</f>
        <v>Trial 04</v>
      </c>
      <c r="B122" s="24">
        <f>'Trial 4'!B11</f>
        <v>1166666.6666666667</v>
      </c>
      <c r="C122" s="24">
        <f ca="1">'Trial 4'!C11</f>
        <v>1163829.3821233988</v>
      </c>
      <c r="D122" s="24">
        <f ca="1">'Trial 4'!D11</f>
        <v>1160896.0047319632</v>
      </c>
      <c r="E122" s="24">
        <f ca="1">'Trial 4'!E11</f>
        <v>1158427.0771488626</v>
      </c>
      <c r="F122" s="24">
        <f ca="1">'Trial 4'!F11</f>
        <v>1155448.4152070181</v>
      </c>
      <c r="G122" s="24">
        <f ca="1">'Trial 4'!G11</f>
        <v>1152785.1660670242</v>
      </c>
      <c r="H122" s="24">
        <f ca="1">'Trial 4'!H11</f>
        <v>1149968.9531078604</v>
      </c>
      <c r="I122" s="24">
        <f ca="1">'Trial 4'!I11</f>
        <v>1147523.8679267634</v>
      </c>
      <c r="J122" s="24">
        <f ca="1">'Trial 4'!J11</f>
        <v>1145789.6372614221</v>
      </c>
      <c r="K122" s="24">
        <f ca="1">'Trial 4'!K11</f>
        <v>1142902.4137795307</v>
      </c>
      <c r="L122" s="24">
        <f ca="1">'Trial 4'!L11</f>
        <v>1140689.4787237879</v>
      </c>
      <c r="M122" s="24">
        <f ca="1">'Trial 4'!M11</f>
        <v>1138378.7978400586</v>
      </c>
      <c r="N122" s="25">
        <f ca="1">SUM('Trial 4'!B11:M11)</f>
        <v>13823305.860584358</v>
      </c>
      <c r="O122" s="24">
        <f ca="1">'Trial 4'!O11</f>
        <v>1135247.0526468102</v>
      </c>
      <c r="P122" s="24">
        <f ca="1">'Trial 4'!P11</f>
        <v>1132686.9236390926</v>
      </c>
      <c r="Q122" s="24">
        <f ca="1">'Trial 4'!Q11</f>
        <v>1129723.2437847753</v>
      </c>
      <c r="R122" s="24">
        <f ca="1">'Trial 4'!R11</f>
        <v>1127742.4989975756</v>
      </c>
      <c r="S122" s="24">
        <f ca="1">'Trial 4'!S11</f>
        <v>1125490.5868793882</v>
      </c>
      <c r="T122" s="24">
        <f ca="1">'Trial 4'!T11</f>
        <v>1122586.9608627136</v>
      </c>
      <c r="U122" s="24">
        <f ca="1">'Trial 4'!U11</f>
        <v>1120597.8540533197</v>
      </c>
      <c r="V122" s="24">
        <f ca="1">'Trial 4'!V11</f>
        <v>1117911.0441835551</v>
      </c>
      <c r="W122" s="24">
        <f ca="1">'Trial 4'!W11</f>
        <v>1115721.9985754152</v>
      </c>
      <c r="X122" s="24">
        <f ca="1">'Trial 4'!X11</f>
        <v>1113250.714605096</v>
      </c>
      <c r="Y122" s="24">
        <f ca="1">'Trial 4'!Y11</f>
        <v>1111509.3471977618</v>
      </c>
      <c r="Z122" s="24">
        <f ca="1">'Trial 4'!Z11</f>
        <v>1108797.3204866087</v>
      </c>
      <c r="AA122" s="25">
        <f ca="1">SUM('Trial 4'!O11:Z11)</f>
        <v>13461265.545912113</v>
      </c>
      <c r="AB122" s="24">
        <f ca="1">'Trial 4'!AB11</f>
        <v>1106447.9566344423</v>
      </c>
      <c r="AC122" s="24">
        <f ca="1">'Trial 4'!AC11</f>
        <v>1103934.7048508916</v>
      </c>
      <c r="AD122" s="24">
        <f ca="1">'Trial 4'!AD11</f>
        <v>1101693.2419480232</v>
      </c>
      <c r="AE122" s="24">
        <f ca="1">'Trial 4'!AE11</f>
        <v>1100052.7897727485</v>
      </c>
      <c r="AF122" s="24">
        <f ca="1">'Trial 4'!AF11</f>
        <v>1097858.3845379804</v>
      </c>
      <c r="AG122" s="24">
        <f ca="1">'Trial 4'!AG11</f>
        <v>1095075.0209284658</v>
      </c>
      <c r="AH122" s="24">
        <f ca="1">'Trial 4'!AH11</f>
        <v>1092457.4128974047</v>
      </c>
      <c r="AI122" s="24">
        <f ca="1">'Trial 4'!AI11</f>
        <v>1090245.2459171689</v>
      </c>
      <c r="AJ122" s="24">
        <f ca="1">'Trial 4'!AJ11</f>
        <v>1088214.2827745222</v>
      </c>
      <c r="AK122" s="24">
        <f ca="1">'Trial 4'!AK11</f>
        <v>1085880.5618095903</v>
      </c>
      <c r="AL122" s="24">
        <f ca="1">'Trial 4'!AL11</f>
        <v>1083134.6430133407</v>
      </c>
      <c r="AM122" s="24">
        <f ca="1">'Trial 4'!AM11</f>
        <v>1080830.7372762146</v>
      </c>
      <c r="AN122" s="25">
        <f ca="1">SUM('Trial 4'!AB11:AM11)</f>
        <v>13125824.982360795</v>
      </c>
      <c r="AO122" s="24">
        <f ca="1">'Trial 4'!AO11</f>
        <v>1078599.2187768442</v>
      </c>
      <c r="AP122" s="24">
        <f ca="1">'Trial 4'!AP11</f>
        <v>1076880.3609724103</v>
      </c>
      <c r="AQ122" s="24">
        <f ca="1">'Trial 4'!AQ11</f>
        <v>1075180.1178031771</v>
      </c>
      <c r="AR122" s="24">
        <f ca="1">'Trial 4'!AR11</f>
        <v>1072696.8990720285</v>
      </c>
      <c r="AS122" s="24">
        <f ca="1">'Trial 4'!AS11</f>
        <v>1071280.047989269</v>
      </c>
      <c r="AT122" s="24">
        <f ca="1">'Trial 4'!AT11</f>
        <v>1069504.7881928314</v>
      </c>
      <c r="AU122" s="24">
        <f ca="1">'Trial 4'!AU11</f>
        <v>1067057.7855216777</v>
      </c>
      <c r="AV122" s="24">
        <f ca="1">'Trial 4'!AV11</f>
        <v>1065372.2038523147</v>
      </c>
      <c r="AW122" s="24">
        <f ca="1">'Trial 4'!AW11</f>
        <v>1064044.1840429811</v>
      </c>
      <c r="AX122" s="24">
        <f ca="1">'Trial 4'!AX11</f>
        <v>1062160.9903966412</v>
      </c>
      <c r="AY122" s="24">
        <f ca="1">'Trial 4'!AY11</f>
        <v>1059927.1529922101</v>
      </c>
      <c r="AZ122" s="24">
        <f ca="1">'Trial 4'!AZ11</f>
        <v>1057382.1984414069</v>
      </c>
      <c r="BA122" s="25">
        <f ca="1">SUM('Trial 4'!AO11:AZ11)</f>
        <v>12820085.948053792</v>
      </c>
      <c r="BB122" s="24">
        <f ca="1">'Trial 4'!BB11</f>
        <v>1055489.4518999534</v>
      </c>
      <c r="BC122" s="24">
        <f ca="1">'Trial 4'!BC11</f>
        <v>1053275.2287999575</v>
      </c>
      <c r="BD122" s="24">
        <f ca="1">'Trial 4'!BD11</f>
        <v>1051498.5993724251</v>
      </c>
      <c r="BE122" s="24">
        <f ca="1">'Trial 4'!BE11</f>
        <v>1049841.0971765197</v>
      </c>
      <c r="BF122" s="24">
        <f ca="1">'Trial 4'!BF11</f>
        <v>1048065.7080912063</v>
      </c>
      <c r="BG122" s="24">
        <f ca="1">'Trial 4'!BG11</f>
        <v>1045878.1526851767</v>
      </c>
      <c r="BH122" s="24">
        <f ca="1">'Trial 4'!BH11</f>
        <v>1044935.2246140136</v>
      </c>
      <c r="BI122" s="24">
        <f ca="1">'Trial 4'!BI11</f>
        <v>1043135.899125905</v>
      </c>
      <c r="BJ122" s="24">
        <f ca="1">'Trial 4'!BJ11</f>
        <v>1041404.2145800788</v>
      </c>
      <c r="BK122" s="24">
        <f ca="1">'Trial 4'!BK11</f>
        <v>1040513.0868104857</v>
      </c>
      <c r="BL122" s="24">
        <f ca="1">'Trial 4'!BL11</f>
        <v>1039104.7876999906</v>
      </c>
      <c r="BM122" s="24">
        <f ca="1">'Trial 4'!BM11</f>
        <v>1037230.3913893631</v>
      </c>
      <c r="BN122" s="25">
        <f ca="1">SUM('Trial 4'!BB11:BM11)</f>
        <v>12550371.842245076</v>
      </c>
      <c r="BO122" s="24">
        <f ca="1">'Trial 4'!BO11</f>
        <v>1035638.4468442505</v>
      </c>
      <c r="BP122" s="24">
        <f ca="1">'Trial 4'!BP11</f>
        <v>1033725.2871803911</v>
      </c>
      <c r="BQ122" s="24">
        <f ca="1">'Trial 4'!BQ11</f>
        <v>1031937.9063315609</v>
      </c>
      <c r="BR122" s="24">
        <f ca="1">'Trial 4'!BR11</f>
        <v>1030250.7842532421</v>
      </c>
      <c r="BS122" s="24">
        <f ca="1">'Trial 4'!BS11</f>
        <v>1029556.5240425548</v>
      </c>
      <c r="BT122" s="24">
        <f ca="1">'Trial 4'!BT11</f>
        <v>1027959.5337823496</v>
      </c>
      <c r="BU122" s="24">
        <f ca="1">'Trial 4'!BU11</f>
        <v>1026148.160521864</v>
      </c>
      <c r="BV122" s="24">
        <f ca="1">'Trial 4'!BV11</f>
        <v>1025047.0196035054</v>
      </c>
      <c r="BW122" s="24">
        <f ca="1">'Trial 4'!BW11</f>
        <v>1023945.1560112101</v>
      </c>
      <c r="BX122" s="24">
        <f ca="1">'Trial 4'!BX11</f>
        <v>1022589.7876822673</v>
      </c>
      <c r="BY122" s="24">
        <f ca="1">'Trial 4'!BY11</f>
        <v>1021737.2431659062</v>
      </c>
      <c r="BZ122" s="24">
        <f ca="1">'Trial 4'!BZ11</f>
        <v>1020288.8453677298</v>
      </c>
      <c r="CA122" s="25">
        <f ca="1">SUM('Trial 4'!BO11:BZ11)</f>
        <v>12328824.694786832</v>
      </c>
      <c r="CB122" s="24">
        <f ca="1">'Trial 4'!CB11</f>
        <v>1018711.3814966076</v>
      </c>
      <c r="CC122" s="24">
        <f ca="1">'Trial 4'!CC11</f>
        <v>1017727.2530382319</v>
      </c>
      <c r="CD122" s="24">
        <f ca="1">'Trial 4'!CD11</f>
        <v>1016356.2537194117</v>
      </c>
      <c r="CE122" s="24">
        <f ca="1">'Trial 4'!CE11</f>
        <v>1014535.2496717933</v>
      </c>
      <c r="CF122" s="24">
        <f ca="1">'Trial 4'!CF11</f>
        <v>1013624.0003603261</v>
      </c>
      <c r="CG122" s="24">
        <f ca="1">'Trial 4'!CG11</f>
        <v>1012895.6450345996</v>
      </c>
      <c r="CH122" s="24">
        <f ca="1">'Trial 4'!CH11</f>
        <v>1012338.7910171666</v>
      </c>
      <c r="CI122" s="24">
        <f ca="1">'Trial 4'!CI11</f>
        <v>1010894.2852506841</v>
      </c>
      <c r="CJ122" s="24">
        <f ca="1">'Trial 4'!CJ11</f>
        <v>1009860.2077614063</v>
      </c>
      <c r="CK122" s="24">
        <f ca="1">'Trial 4'!CK11</f>
        <v>1008885.9288263731</v>
      </c>
      <c r="CL122" s="24">
        <f ca="1">'Trial 4'!CL11</f>
        <v>1007439.7531791377</v>
      </c>
      <c r="CM122" s="24">
        <f ca="1">'Trial 4'!CM11</f>
        <v>1006146.8018030465</v>
      </c>
      <c r="CN122" s="25">
        <f ca="1">SUM('Trial 4'!CB11:CM11)</f>
        <v>12149415.551158786</v>
      </c>
      <c r="CO122" s="24">
        <f ca="1">'Trial 4'!CO11</f>
        <v>1005342.7630577927</v>
      </c>
      <c r="CP122" s="24">
        <f ca="1">'Trial 4'!CP11</f>
        <v>1003361.8433787436</v>
      </c>
      <c r="CQ122" s="24">
        <f ca="1">'Trial 4'!CQ11</f>
        <v>1001754.581814112</v>
      </c>
      <c r="CR122" s="24">
        <f ca="1">'Trial 4'!CR11</f>
        <v>1001098.4810623028</v>
      </c>
      <c r="CS122" s="24">
        <f ca="1">'Trial 4'!CS11</f>
        <v>999625.0483783083</v>
      </c>
      <c r="CT122" s="24">
        <f ca="1">'Trial 4'!CT11</f>
        <v>998755.55921337288</v>
      </c>
      <c r="CU122" s="24">
        <f ca="1">'Trial 4'!CU11</f>
        <v>997476.15643115307</v>
      </c>
      <c r="CV122" s="24">
        <f ca="1">'Trial 4'!CV11</f>
        <v>995916.16719767882</v>
      </c>
      <c r="CW122" s="24">
        <f ca="1">'Trial 4'!CW11</f>
        <v>994729.63340618741</v>
      </c>
      <c r="CX122" s="24">
        <f ca="1">'Trial 4'!CX11</f>
        <v>993170.45216409781</v>
      </c>
      <c r="CY122" s="24">
        <f ca="1">'Trial 4'!CY11</f>
        <v>991977.25883433712</v>
      </c>
      <c r="CZ122" s="24">
        <f ca="1">'Trial 4'!CZ11</f>
        <v>991011.3586326756</v>
      </c>
      <c r="DA122" s="25">
        <f ca="1">SUM('Trial 4'!CO11:CZ11)</f>
        <v>11974219.303570764</v>
      </c>
      <c r="DB122" s="24">
        <f ca="1">'Trial 4'!DB11</f>
        <v>989474.11348090041</v>
      </c>
      <c r="DC122" s="24">
        <f ca="1">'Trial 4'!DC11</f>
        <v>988324.89385097299</v>
      </c>
      <c r="DD122" s="24">
        <f ca="1">'Trial 4'!DD11</f>
        <v>987117.75228610565</v>
      </c>
      <c r="DE122" s="24">
        <f ca="1">'Trial 4'!DE11</f>
        <v>985797.90405576094</v>
      </c>
      <c r="DF122" s="24">
        <f ca="1">'Trial 4'!DF11</f>
        <v>984679.63526837085</v>
      </c>
      <c r="DG122" s="24">
        <f ca="1">'Trial 4'!DG11</f>
        <v>983580.38621123636</v>
      </c>
      <c r="DH122" s="24">
        <f ca="1">'Trial 4'!DH11</f>
        <v>982887.93748393981</v>
      </c>
      <c r="DI122" s="24">
        <f ca="1">'Trial 4'!DI11</f>
        <v>982294.68761993281</v>
      </c>
      <c r="DJ122" s="24">
        <f ca="1">'Trial 4'!DJ11</f>
        <v>981537.62285292952</v>
      </c>
      <c r="DK122" s="24">
        <f ca="1">'Trial 4'!DK11</f>
        <v>980613.33221314615</v>
      </c>
      <c r="DL122" s="24">
        <f ca="1">'Trial 4'!DL11</f>
        <v>979111.47691969154</v>
      </c>
      <c r="DM122" s="24">
        <f ca="1">'Trial 4'!DM11</f>
        <v>977696.1759051556</v>
      </c>
      <c r="DN122" s="25">
        <f ca="1">SUM('Trial 4'!DB11:DM11)</f>
        <v>11803115.918148143</v>
      </c>
      <c r="DO122" s="24">
        <f ca="1">'Trial 4'!DO11</f>
        <v>976646.06717908802</v>
      </c>
      <c r="DP122" s="24">
        <f ca="1">'Trial 4'!DP11</f>
        <v>975762.38323216641</v>
      </c>
      <c r="DQ122" s="24">
        <f ca="1">'Trial 4'!DQ11</f>
        <v>974115.31067827914</v>
      </c>
      <c r="DR122" s="24">
        <f ca="1">'Trial 4'!DR11</f>
        <v>973470.45008630457</v>
      </c>
      <c r="DS122" s="24">
        <f ca="1">'Trial 4'!DS11</f>
        <v>972433.60736580053</v>
      </c>
      <c r="DT122" s="24">
        <f ca="1">'Trial 4'!DT11</f>
        <v>972131.64937623974</v>
      </c>
      <c r="DU122" s="24">
        <f ca="1">'Trial 4'!DU11</f>
        <v>971577.81702029111</v>
      </c>
      <c r="DV122" s="24">
        <f ca="1">'Trial 4'!DV11</f>
        <v>970646.9500884664</v>
      </c>
      <c r="DW122" s="24">
        <f ca="1">'Trial 4'!DW11</f>
        <v>969739.49227416597</v>
      </c>
      <c r="DX122" s="24">
        <f ca="1">'Trial 4'!DX11</f>
        <v>968728.78158995498</v>
      </c>
      <c r="DY122" s="24">
        <f ca="1">'Trial 4'!DY11</f>
        <v>967975.67298773245</v>
      </c>
      <c r="DZ122" s="24">
        <f ca="1">'Trial 4'!DZ11</f>
        <v>967471.47736368037</v>
      </c>
      <c r="EA122" s="25">
        <f ca="1">SUM('Trial 4'!DO11:DZ11)</f>
        <v>11660699.65924217</v>
      </c>
      <c r="EB122" s="24">
        <f ca="1">'Trial 4'!EB11</f>
        <v>966881.55227173318</v>
      </c>
      <c r="EC122" s="24">
        <f ca="1">'Trial 4'!EC11</f>
        <v>965300.69247363706</v>
      </c>
      <c r="ED122" s="24">
        <f ca="1">'Trial 4'!ED11</f>
        <v>963972.48785972688</v>
      </c>
      <c r="EE122" s="24">
        <f ca="1">'Trial 4'!EE11</f>
        <v>963656.27642708959</v>
      </c>
      <c r="EF122" s="24">
        <f ca="1">'Trial 4'!EF11</f>
        <v>962873.80965928268</v>
      </c>
      <c r="EG122" s="24">
        <f ca="1">'Trial 4'!EG11</f>
        <v>962193.09632738517</v>
      </c>
      <c r="EH122" s="24">
        <f ca="1">'Trial 4'!EH11</f>
        <v>961680.6830562664</v>
      </c>
      <c r="EI122" s="24">
        <f ca="1">'Trial 4'!EI11</f>
        <v>961616.27654140291</v>
      </c>
      <c r="EJ122" s="24">
        <f ca="1">'Trial 4'!EJ11</f>
        <v>961153.88667300076</v>
      </c>
      <c r="EK122" s="24">
        <f ca="1">'Trial 4'!EK11</f>
        <v>959994.03748689988</v>
      </c>
      <c r="EL122" s="24">
        <f ca="1">'Trial 4'!EL11</f>
        <v>959475.37347098568</v>
      </c>
      <c r="EM122" s="24">
        <f ca="1">'Trial 4'!EM11</f>
        <v>958886.5093268893</v>
      </c>
      <c r="EN122" s="25">
        <f ca="1">SUM('Trial 4'!EB11:EM11)</f>
        <v>11547684.6815743</v>
      </c>
    </row>
    <row r="123" spans="1:144" ht="12.75" customHeight="1">
      <c r="A123" s="11" t="str">
        <f>Labels!B100</f>
        <v>Trial 05</v>
      </c>
      <c r="B123" s="24">
        <f>'Trial 5'!B11</f>
        <v>1166666.6666666667</v>
      </c>
      <c r="C123" s="24">
        <f ca="1">'Trial 5'!C11</f>
        <v>1163210.6699929691</v>
      </c>
      <c r="D123" s="24">
        <f ca="1">'Trial 5'!D11</f>
        <v>1160645.5309232066</v>
      </c>
      <c r="E123" s="24">
        <f ca="1">'Trial 5'!E11</f>
        <v>1158119.3021547303</v>
      </c>
      <c r="F123" s="24">
        <f ca="1">'Trial 5'!F11</f>
        <v>1155892.8161119206</v>
      </c>
      <c r="G123" s="24">
        <f ca="1">'Trial 5'!G11</f>
        <v>1153549.0662574205</v>
      </c>
      <c r="H123" s="24">
        <f ca="1">'Trial 5'!H11</f>
        <v>1150735.503038537</v>
      </c>
      <c r="I123" s="24">
        <f ca="1">'Trial 5'!I11</f>
        <v>1147996.7776547587</v>
      </c>
      <c r="J123" s="24">
        <f ca="1">'Trial 5'!J11</f>
        <v>1145797.7474446835</v>
      </c>
      <c r="K123" s="24">
        <f ca="1">'Trial 5'!K11</f>
        <v>1143472.3738156194</v>
      </c>
      <c r="L123" s="24">
        <f ca="1">'Trial 5'!L11</f>
        <v>1140398.2726506086</v>
      </c>
      <c r="M123" s="24">
        <f ca="1">'Trial 5'!M11</f>
        <v>1138468.5358368561</v>
      </c>
      <c r="N123" s="25">
        <f ca="1">SUM('Trial 5'!B11:M11)</f>
        <v>13824953.262547979</v>
      </c>
      <c r="O123" s="24">
        <f ca="1">'Trial 5'!O11</f>
        <v>1136645.0254571997</v>
      </c>
      <c r="P123" s="24">
        <f ca="1">'Trial 5'!P11</f>
        <v>1133798.8140735303</v>
      </c>
      <c r="Q123" s="24">
        <f ca="1">'Trial 5'!Q11</f>
        <v>1131047.5618036068</v>
      </c>
      <c r="R123" s="24">
        <f ca="1">'Trial 5'!R11</f>
        <v>1128982.9455752324</v>
      </c>
      <c r="S123" s="24">
        <f ca="1">'Trial 5'!S11</f>
        <v>1126134.1311734475</v>
      </c>
      <c r="T123" s="24">
        <f ca="1">'Trial 5'!T11</f>
        <v>1123430.381556557</v>
      </c>
      <c r="U123" s="24">
        <f ca="1">'Trial 5'!U11</f>
        <v>1121390.6496694591</v>
      </c>
      <c r="V123" s="24">
        <f ca="1">'Trial 5'!V11</f>
        <v>1118735.2357824766</v>
      </c>
      <c r="W123" s="24">
        <f ca="1">'Trial 5'!W11</f>
        <v>1116098.3783085118</v>
      </c>
      <c r="X123" s="24">
        <f ca="1">'Trial 5'!X11</f>
        <v>1114292.2185949627</v>
      </c>
      <c r="Y123" s="24">
        <f ca="1">'Trial 5'!Y11</f>
        <v>1112350.314541724</v>
      </c>
      <c r="Z123" s="24">
        <f ca="1">'Trial 5'!Z11</f>
        <v>1110286.4667456155</v>
      </c>
      <c r="AA123" s="25">
        <f ca="1">SUM('Trial 5'!O11:Z11)</f>
        <v>13473192.123282323</v>
      </c>
      <c r="AB123" s="24">
        <f ca="1">'Trial 5'!AB11</f>
        <v>1108455.3070416329</v>
      </c>
      <c r="AC123" s="24">
        <f ca="1">'Trial 5'!AC11</f>
        <v>1107091.8111089501</v>
      </c>
      <c r="AD123" s="24">
        <f ca="1">'Trial 5'!AD11</f>
        <v>1104763.3103873278</v>
      </c>
      <c r="AE123" s="24">
        <f ca="1">'Trial 5'!AE11</f>
        <v>1102765.0131847721</v>
      </c>
      <c r="AF123" s="24">
        <f ca="1">'Trial 5'!AF11</f>
        <v>1100705.4789945292</v>
      </c>
      <c r="AG123" s="24">
        <f ca="1">'Trial 5'!AG11</f>
        <v>1098936.9867043144</v>
      </c>
      <c r="AH123" s="24">
        <f ca="1">'Trial 5'!AH11</f>
        <v>1096800.2438643449</v>
      </c>
      <c r="AI123" s="24">
        <f ca="1">'Trial 5'!AI11</f>
        <v>1094507.4238378452</v>
      </c>
      <c r="AJ123" s="24">
        <f ca="1">'Trial 5'!AJ11</f>
        <v>1092651.1559448971</v>
      </c>
      <c r="AK123" s="24">
        <f ca="1">'Trial 5'!AK11</f>
        <v>1091029.594049932</v>
      </c>
      <c r="AL123" s="24">
        <f ca="1">'Trial 5'!AL11</f>
        <v>1088625.456530669</v>
      </c>
      <c r="AM123" s="24">
        <f ca="1">'Trial 5'!AM11</f>
        <v>1087070.6644993369</v>
      </c>
      <c r="AN123" s="25">
        <f ca="1">SUM('Trial 5'!AB11:AM11)</f>
        <v>13173402.446148552</v>
      </c>
      <c r="AO123" s="24">
        <f ca="1">'Trial 5'!AO11</f>
        <v>1085396.0788074229</v>
      </c>
      <c r="AP123" s="24">
        <f ca="1">'Trial 5'!AP11</f>
        <v>1083494.2408738106</v>
      </c>
      <c r="AQ123" s="24">
        <f ca="1">'Trial 5'!AQ11</f>
        <v>1082192.9255938672</v>
      </c>
      <c r="AR123" s="24">
        <f ca="1">'Trial 5'!AR11</f>
        <v>1081120.8157343918</v>
      </c>
      <c r="AS123" s="24">
        <f ca="1">'Trial 5'!AS11</f>
        <v>1079319.4641821303</v>
      </c>
      <c r="AT123" s="24">
        <f ca="1">'Trial 5'!AT11</f>
        <v>1077605.576099274</v>
      </c>
      <c r="AU123" s="24">
        <f ca="1">'Trial 5'!AU11</f>
        <v>1076210.0268522608</v>
      </c>
      <c r="AV123" s="24">
        <f ca="1">'Trial 5'!AV11</f>
        <v>1073861.4827156963</v>
      </c>
      <c r="AW123" s="24">
        <f ca="1">'Trial 5'!AW11</f>
        <v>1071622.2133369539</v>
      </c>
      <c r="AX123" s="24">
        <f ca="1">'Trial 5'!AX11</f>
        <v>1069322.1116162397</v>
      </c>
      <c r="AY123" s="24">
        <f ca="1">'Trial 5'!AY11</f>
        <v>1067418.9000847475</v>
      </c>
      <c r="AZ123" s="24">
        <f ca="1">'Trial 5'!AZ11</f>
        <v>1065130.4044877738</v>
      </c>
      <c r="BA123" s="25">
        <f ca="1">SUM('Trial 5'!AO11:AZ11)</f>
        <v>12912694.240384568</v>
      </c>
      <c r="BB123" s="24">
        <f ca="1">'Trial 5'!BB11</f>
        <v>1063675.7295617831</v>
      </c>
      <c r="BC123" s="24">
        <f ca="1">'Trial 5'!BC11</f>
        <v>1062718.2067543906</v>
      </c>
      <c r="BD123" s="24">
        <f ca="1">'Trial 5'!BD11</f>
        <v>1060998.1933376666</v>
      </c>
      <c r="BE123" s="24">
        <f ca="1">'Trial 5'!BE11</f>
        <v>1059018.8532665032</v>
      </c>
      <c r="BF123" s="24">
        <f ca="1">'Trial 5'!BF11</f>
        <v>1057516.5049556436</v>
      </c>
      <c r="BG123" s="24">
        <f ca="1">'Trial 5'!BG11</f>
        <v>1056202.7518314777</v>
      </c>
      <c r="BH123" s="24">
        <f ca="1">'Trial 5'!BH11</f>
        <v>1054529.5139942188</v>
      </c>
      <c r="BI123" s="24">
        <f ca="1">'Trial 5'!BI11</f>
        <v>1052544.3483847568</v>
      </c>
      <c r="BJ123" s="24">
        <f ca="1">'Trial 5'!BJ11</f>
        <v>1051750.4851793055</v>
      </c>
      <c r="BK123" s="24">
        <f ca="1">'Trial 5'!BK11</f>
        <v>1050225.502456889</v>
      </c>
      <c r="BL123" s="24">
        <f ca="1">'Trial 5'!BL11</f>
        <v>1049222.3737285177</v>
      </c>
      <c r="BM123" s="24">
        <f ca="1">'Trial 5'!BM11</f>
        <v>1047661.3553993906</v>
      </c>
      <c r="BN123" s="25">
        <f ca="1">SUM('Trial 5'!BB11:BM11)</f>
        <v>12666063.818850541</v>
      </c>
      <c r="BO123" s="24">
        <f ca="1">'Trial 5'!BO11</f>
        <v>1046160.7838563661</v>
      </c>
      <c r="BP123" s="24">
        <f ca="1">'Trial 5'!BP11</f>
        <v>1045117.5605132486</v>
      </c>
      <c r="BQ123" s="24">
        <f ca="1">'Trial 5'!BQ11</f>
        <v>1044125.4263551814</v>
      </c>
      <c r="BR123" s="24">
        <f ca="1">'Trial 5'!BR11</f>
        <v>1042745.9473513871</v>
      </c>
      <c r="BS123" s="24">
        <f ca="1">'Trial 5'!BS11</f>
        <v>1041681.5034541666</v>
      </c>
      <c r="BT123" s="24">
        <f ca="1">'Trial 5'!BT11</f>
        <v>1040083.7233519707</v>
      </c>
      <c r="BU123" s="24">
        <f ca="1">'Trial 5'!BU11</f>
        <v>1039121.5924413983</v>
      </c>
      <c r="BV123" s="24">
        <f ca="1">'Trial 5'!BV11</f>
        <v>1038109.6258645813</v>
      </c>
      <c r="BW123" s="24">
        <f ca="1">'Trial 5'!BW11</f>
        <v>1036633.2998877994</v>
      </c>
      <c r="BX123" s="24">
        <f ca="1">'Trial 5'!BX11</f>
        <v>1034735.1372612301</v>
      </c>
      <c r="BY123" s="24">
        <f ca="1">'Trial 5'!BY11</f>
        <v>1032716.2804694669</v>
      </c>
      <c r="BZ123" s="24">
        <f ca="1">'Trial 5'!BZ11</f>
        <v>1030997.0617316801</v>
      </c>
      <c r="CA123" s="25">
        <f ca="1">SUM('Trial 5'!BO11:BZ11)</f>
        <v>12472227.942538476</v>
      </c>
      <c r="CB123" s="24">
        <f ca="1">'Trial 5'!CB11</f>
        <v>1029587.5205028357</v>
      </c>
      <c r="CC123" s="24">
        <f ca="1">'Trial 5'!CC11</f>
        <v>1027521.187033949</v>
      </c>
      <c r="CD123" s="24">
        <f ca="1">'Trial 5'!CD11</f>
        <v>1025730.5628847113</v>
      </c>
      <c r="CE123" s="24">
        <f ca="1">'Trial 5'!CE11</f>
        <v>1024393.3350076868</v>
      </c>
      <c r="CF123" s="24">
        <f ca="1">'Trial 5'!CF11</f>
        <v>1022223.4670550165</v>
      </c>
      <c r="CG123" s="24">
        <f ca="1">'Trial 5'!CG11</f>
        <v>1020984.3603394951</v>
      </c>
      <c r="CH123" s="24">
        <f ca="1">'Trial 5'!CH11</f>
        <v>1019690.7361972707</v>
      </c>
      <c r="CI123" s="24">
        <f ca="1">'Trial 5'!CI11</f>
        <v>1018224.2918647381</v>
      </c>
      <c r="CJ123" s="24">
        <f ca="1">'Trial 5'!CJ11</f>
        <v>1017352.165074731</v>
      </c>
      <c r="CK123" s="24">
        <f ca="1">'Trial 5'!CK11</f>
        <v>1015611.5230089338</v>
      </c>
      <c r="CL123" s="24">
        <f ca="1">'Trial 5'!CL11</f>
        <v>1013993.23605562</v>
      </c>
      <c r="CM123" s="24">
        <f ca="1">'Trial 5'!CM11</f>
        <v>1012757.4926233185</v>
      </c>
      <c r="CN123" s="25">
        <f ca="1">SUM('Trial 5'!CB11:CM11)</f>
        <v>12248069.877648305</v>
      </c>
      <c r="CO123" s="24">
        <f ca="1">'Trial 5'!CO11</f>
        <v>1011162.9058844232</v>
      </c>
      <c r="CP123" s="24">
        <f ca="1">'Trial 5'!CP11</f>
        <v>1009959.746522999</v>
      </c>
      <c r="CQ123" s="24">
        <f ca="1">'Trial 5'!CQ11</f>
        <v>1008944.4971715107</v>
      </c>
      <c r="CR123" s="24">
        <f ca="1">'Trial 5'!CR11</f>
        <v>1008174.2050589104</v>
      </c>
      <c r="CS123" s="24">
        <f ca="1">'Trial 5'!CS11</f>
        <v>1006263.0532438542</v>
      </c>
      <c r="CT123" s="24">
        <f ca="1">'Trial 5'!CT11</f>
        <v>1005726.460221134</v>
      </c>
      <c r="CU123" s="24">
        <f ca="1">'Trial 5'!CU11</f>
        <v>1004460.827009076</v>
      </c>
      <c r="CV123" s="24">
        <f ca="1">'Trial 5'!CV11</f>
        <v>1003456.7076718003</v>
      </c>
      <c r="CW123" s="24">
        <f ca="1">'Trial 5'!CW11</f>
        <v>1002539.0746803294</v>
      </c>
      <c r="CX123" s="24">
        <f ca="1">'Trial 5'!CX11</f>
        <v>1001427.4537088564</v>
      </c>
      <c r="CY123" s="24">
        <f ca="1">'Trial 5'!CY11</f>
        <v>999589.95038846973</v>
      </c>
      <c r="CZ123" s="24">
        <f ca="1">'Trial 5'!CZ11</f>
        <v>998872.52226518199</v>
      </c>
      <c r="DA123" s="25">
        <f ca="1">SUM('Trial 5'!CO11:CZ11)</f>
        <v>12060577.403826548</v>
      </c>
      <c r="DB123" s="24">
        <f ca="1">'Trial 5'!DB11</f>
        <v>997944.48630309955</v>
      </c>
      <c r="DC123" s="24">
        <f ca="1">'Trial 5'!DC11</f>
        <v>996623.22801856219</v>
      </c>
      <c r="DD123" s="24">
        <f ca="1">'Trial 5'!DD11</f>
        <v>996109.61605472153</v>
      </c>
      <c r="DE123" s="24">
        <f ca="1">'Trial 5'!DE11</f>
        <v>995273.12444022286</v>
      </c>
      <c r="DF123" s="24">
        <f ca="1">'Trial 5'!DF11</f>
        <v>994617.46141907712</v>
      </c>
      <c r="DG123" s="24">
        <f ca="1">'Trial 5'!DG11</f>
        <v>992798.34844491386</v>
      </c>
      <c r="DH123" s="24">
        <f ca="1">'Trial 5'!DH11</f>
        <v>992002.08360918064</v>
      </c>
      <c r="DI123" s="24">
        <f ca="1">'Trial 5'!DI11</f>
        <v>990647.84044169507</v>
      </c>
      <c r="DJ123" s="24">
        <f ca="1">'Trial 5'!DJ11</f>
        <v>989364.64889876253</v>
      </c>
      <c r="DK123" s="24">
        <f ca="1">'Trial 5'!DK11</f>
        <v>988170.99299480824</v>
      </c>
      <c r="DL123" s="24">
        <f ca="1">'Trial 5'!DL11</f>
        <v>987569.20925367705</v>
      </c>
      <c r="DM123" s="24">
        <f ca="1">'Trial 5'!DM11</f>
        <v>986834.92260734225</v>
      </c>
      <c r="DN123" s="25">
        <f ca="1">SUM('Trial 5'!DB11:DM11)</f>
        <v>11907955.96248606</v>
      </c>
      <c r="DO123" s="24">
        <f ca="1">'Trial 5'!DO11</f>
        <v>985783.75006509305</v>
      </c>
      <c r="DP123" s="24">
        <f ca="1">'Trial 5'!DP11</f>
        <v>985117.72703616763</v>
      </c>
      <c r="DQ123" s="24">
        <f ca="1">'Trial 5'!DQ11</f>
        <v>983744.61544638232</v>
      </c>
      <c r="DR123" s="24">
        <f ca="1">'Trial 5'!DR11</f>
        <v>982736.15055046778</v>
      </c>
      <c r="DS123" s="24">
        <f ca="1">'Trial 5'!DS11</f>
        <v>981264.65704774973</v>
      </c>
      <c r="DT123" s="24">
        <f ca="1">'Trial 5'!DT11</f>
        <v>979596.51339858444</v>
      </c>
      <c r="DU123" s="24">
        <f ca="1">'Trial 5'!DU11</f>
        <v>977980.53047427768</v>
      </c>
      <c r="DV123" s="24">
        <f ca="1">'Trial 5'!DV11</f>
        <v>977542.50140003837</v>
      </c>
      <c r="DW123" s="24">
        <f ca="1">'Trial 5'!DW11</f>
        <v>976529.70592955372</v>
      </c>
      <c r="DX123" s="24">
        <f ca="1">'Trial 5'!DX11</f>
        <v>975233.08942267078</v>
      </c>
      <c r="DY123" s="24">
        <f ca="1">'Trial 5'!DY11</f>
        <v>974407.43942482234</v>
      </c>
      <c r="DZ123" s="24">
        <f ca="1">'Trial 5'!DZ11</f>
        <v>973754.90563983179</v>
      </c>
      <c r="EA123" s="25">
        <f ca="1">SUM('Trial 5'!DO11:DZ11)</f>
        <v>11753691.585835638</v>
      </c>
      <c r="EB123" s="24">
        <f ca="1">'Trial 5'!EB11</f>
        <v>972351.75266994536</v>
      </c>
      <c r="EC123" s="24">
        <f ca="1">'Trial 5'!EC11</f>
        <v>971640.86041312618</v>
      </c>
      <c r="ED123" s="24">
        <f ca="1">'Trial 5'!ED11</f>
        <v>970698.08157599578</v>
      </c>
      <c r="EE123" s="24">
        <f ca="1">'Trial 5'!EE11</f>
        <v>969864.5673128498</v>
      </c>
      <c r="EF123" s="24">
        <f ca="1">'Trial 5'!EF11</f>
        <v>968910.38838101993</v>
      </c>
      <c r="EG123" s="24">
        <f ca="1">'Trial 5'!EG11</f>
        <v>967875.58219486685</v>
      </c>
      <c r="EH123" s="24">
        <f ca="1">'Trial 5'!EH11</f>
        <v>966701.47149140772</v>
      </c>
      <c r="EI123" s="24">
        <f ca="1">'Trial 5'!EI11</f>
        <v>966597.04519416124</v>
      </c>
      <c r="EJ123" s="24">
        <f ca="1">'Trial 5'!EJ11</f>
        <v>965543.87353960203</v>
      </c>
      <c r="EK123" s="24">
        <f ca="1">'Trial 5'!EK11</f>
        <v>964772.20945931575</v>
      </c>
      <c r="EL123" s="24">
        <f ca="1">'Trial 5'!EL11</f>
        <v>963521.35698442941</v>
      </c>
      <c r="EM123" s="24">
        <f ca="1">'Trial 5'!EM11</f>
        <v>962860.12706304877</v>
      </c>
      <c r="EN123" s="25">
        <f ca="1">SUM('Trial 5'!EB11:EM11)</f>
        <v>11611337.316279769</v>
      </c>
    </row>
    <row r="124" spans="1:144" ht="12.75" customHeight="1">
      <c r="A124" s="11" t="str">
        <f>Labels!B101</f>
        <v>Trial 06</v>
      </c>
      <c r="B124" s="24">
        <f>'Trial 6'!B11</f>
        <v>1166666.6666666667</v>
      </c>
      <c r="C124" s="24">
        <f ca="1">'Trial 6'!C11</f>
        <v>1163811.6520362564</v>
      </c>
      <c r="D124" s="24">
        <f ca="1">'Trial 6'!D11</f>
        <v>1161667.1098504213</v>
      </c>
      <c r="E124" s="24">
        <f ca="1">'Trial 6'!E11</f>
        <v>1158972.4550510792</v>
      </c>
      <c r="F124" s="24">
        <f ca="1">'Trial 6'!F11</f>
        <v>1156046.799717224</v>
      </c>
      <c r="G124" s="24">
        <f ca="1">'Trial 6'!G11</f>
        <v>1153625.8938881359</v>
      </c>
      <c r="H124" s="24">
        <f ca="1">'Trial 6'!H11</f>
        <v>1150729.6344710866</v>
      </c>
      <c r="I124" s="24">
        <f ca="1">'Trial 6'!I11</f>
        <v>1148433.6721925687</v>
      </c>
      <c r="J124" s="24">
        <f ca="1">'Trial 6'!J11</f>
        <v>1145773.6204676658</v>
      </c>
      <c r="K124" s="24">
        <f ca="1">'Trial 6'!K11</f>
        <v>1143077.5122736162</v>
      </c>
      <c r="L124" s="24">
        <f ca="1">'Trial 6'!L11</f>
        <v>1140124.9648491631</v>
      </c>
      <c r="M124" s="24">
        <f ca="1">'Trial 6'!M11</f>
        <v>1137333.3388018452</v>
      </c>
      <c r="N124" s="25">
        <f ca="1">SUM('Trial 6'!B11:M11)</f>
        <v>13826263.320265729</v>
      </c>
      <c r="O124" s="24">
        <f ca="1">'Trial 6'!O11</f>
        <v>1134820.9209097382</v>
      </c>
      <c r="P124" s="24">
        <f ca="1">'Trial 6'!P11</f>
        <v>1131969.7102059647</v>
      </c>
      <c r="Q124" s="24">
        <f ca="1">'Trial 6'!Q11</f>
        <v>1129677.9170459046</v>
      </c>
      <c r="R124" s="24">
        <f ca="1">'Trial 6'!R11</f>
        <v>1127389.9127710778</v>
      </c>
      <c r="S124" s="24">
        <f ca="1">'Trial 6'!S11</f>
        <v>1125066.6354615907</v>
      </c>
      <c r="T124" s="24">
        <f ca="1">'Trial 6'!T11</f>
        <v>1122164.771352516</v>
      </c>
      <c r="U124" s="24">
        <f ca="1">'Trial 6'!U11</f>
        <v>1119822.243818366</v>
      </c>
      <c r="V124" s="24">
        <f ca="1">'Trial 6'!V11</f>
        <v>1117728.0863925158</v>
      </c>
      <c r="W124" s="24">
        <f ca="1">'Trial 6'!W11</f>
        <v>1115988.4703191912</v>
      </c>
      <c r="X124" s="24">
        <f ca="1">'Trial 6'!X11</f>
        <v>1114004.4542344976</v>
      </c>
      <c r="Y124" s="24">
        <f ca="1">'Trial 6'!Y11</f>
        <v>1112167.6981634351</v>
      </c>
      <c r="Z124" s="24">
        <f ca="1">'Trial 6'!Z11</f>
        <v>1110606.8232546193</v>
      </c>
      <c r="AA124" s="25">
        <f ca="1">SUM('Trial 6'!O11:Z11)</f>
        <v>13461407.643929416</v>
      </c>
      <c r="AB124" s="24">
        <f ca="1">'Trial 6'!AB11</f>
        <v>1107936.8660924926</v>
      </c>
      <c r="AC124" s="24">
        <f ca="1">'Trial 6'!AC11</f>
        <v>1104912.1139891618</v>
      </c>
      <c r="AD124" s="24">
        <f ca="1">'Trial 6'!AD11</f>
        <v>1101922.3796940679</v>
      </c>
      <c r="AE124" s="24">
        <f ca="1">'Trial 6'!AE11</f>
        <v>1099865.4941330727</v>
      </c>
      <c r="AF124" s="24">
        <f ca="1">'Trial 6'!AF11</f>
        <v>1097335.3224101437</v>
      </c>
      <c r="AG124" s="24">
        <f ca="1">'Trial 6'!AG11</f>
        <v>1095791.4619176774</v>
      </c>
      <c r="AH124" s="24">
        <f ca="1">'Trial 6'!AH11</f>
        <v>1093831.0768591536</v>
      </c>
      <c r="AI124" s="24">
        <f ca="1">'Trial 6'!AI11</f>
        <v>1091186.3089372816</v>
      </c>
      <c r="AJ124" s="24">
        <f ca="1">'Trial 6'!AJ11</f>
        <v>1089276.3455161478</v>
      </c>
      <c r="AK124" s="24">
        <f ca="1">'Trial 6'!AK11</f>
        <v>1086860.4422567459</v>
      </c>
      <c r="AL124" s="24">
        <f ca="1">'Trial 6'!AL11</f>
        <v>1084271.8660438815</v>
      </c>
      <c r="AM124" s="24">
        <f ca="1">'Trial 6'!AM11</f>
        <v>1082072.5501600539</v>
      </c>
      <c r="AN124" s="25">
        <f ca="1">SUM('Trial 6'!AB11:AM11)</f>
        <v>13135262.22800988</v>
      </c>
      <c r="AO124" s="24">
        <f ca="1">'Trial 6'!AO11</f>
        <v>1080318.9883863558</v>
      </c>
      <c r="AP124" s="24">
        <f ca="1">'Trial 6'!AP11</f>
        <v>1078256.8240579921</v>
      </c>
      <c r="AQ124" s="24">
        <f ca="1">'Trial 6'!AQ11</f>
        <v>1076330.41900876</v>
      </c>
      <c r="AR124" s="24">
        <f ca="1">'Trial 6'!AR11</f>
        <v>1074611.4019697171</v>
      </c>
      <c r="AS124" s="24">
        <f ca="1">'Trial 6'!AS11</f>
        <v>1072905.6580642161</v>
      </c>
      <c r="AT124" s="24">
        <f ca="1">'Trial 6'!AT11</f>
        <v>1071243.8282801737</v>
      </c>
      <c r="AU124" s="24">
        <f ca="1">'Trial 6'!AU11</f>
        <v>1069670.3842833436</v>
      </c>
      <c r="AV124" s="24">
        <f ca="1">'Trial 6'!AV11</f>
        <v>1067044.4108536385</v>
      </c>
      <c r="AW124" s="24">
        <f ca="1">'Trial 6'!AW11</f>
        <v>1065440.9592436445</v>
      </c>
      <c r="AX124" s="24">
        <f ca="1">'Trial 6'!AX11</f>
        <v>1063190.2997118703</v>
      </c>
      <c r="AY124" s="24">
        <f ca="1">'Trial 6'!AY11</f>
        <v>1062078.6531583788</v>
      </c>
      <c r="AZ124" s="24">
        <f ca="1">'Trial 6'!AZ11</f>
        <v>1060838.5529852496</v>
      </c>
      <c r="BA124" s="25">
        <f ca="1">SUM('Trial 6'!AO11:AZ11)</f>
        <v>12841930.380003339</v>
      </c>
      <c r="BB124" s="24">
        <f ca="1">'Trial 6'!BB11</f>
        <v>1059300.4253301427</v>
      </c>
      <c r="BC124" s="24">
        <f ca="1">'Trial 6'!BC11</f>
        <v>1057599.1756823817</v>
      </c>
      <c r="BD124" s="24">
        <f ca="1">'Trial 6'!BD11</f>
        <v>1056597.7949833311</v>
      </c>
      <c r="BE124" s="24">
        <f ca="1">'Trial 6'!BE11</f>
        <v>1055598.3719306095</v>
      </c>
      <c r="BF124" s="24">
        <f ca="1">'Trial 6'!BF11</f>
        <v>1054039.5859386779</v>
      </c>
      <c r="BG124" s="24">
        <f ca="1">'Trial 6'!BG11</f>
        <v>1052313.1189972716</v>
      </c>
      <c r="BH124" s="24">
        <f ca="1">'Trial 6'!BH11</f>
        <v>1050993.191027981</v>
      </c>
      <c r="BI124" s="24">
        <f ca="1">'Trial 6'!BI11</f>
        <v>1049572.6789921985</v>
      </c>
      <c r="BJ124" s="24">
        <f ca="1">'Trial 6'!BJ11</f>
        <v>1047284.0077584278</v>
      </c>
      <c r="BK124" s="24">
        <f ca="1">'Trial 6'!BK11</f>
        <v>1045529.2330591156</v>
      </c>
      <c r="BL124" s="24">
        <f ca="1">'Trial 6'!BL11</f>
        <v>1043769.4764111277</v>
      </c>
      <c r="BM124" s="24">
        <f ca="1">'Trial 6'!BM11</f>
        <v>1042467.4786678451</v>
      </c>
      <c r="BN124" s="25">
        <f ca="1">SUM('Trial 6'!BB11:BM11)</f>
        <v>12615064.538779112</v>
      </c>
      <c r="BO124" s="24">
        <f ca="1">'Trial 6'!BO11</f>
        <v>1041425.0817580615</v>
      </c>
      <c r="BP124" s="24">
        <f ca="1">'Trial 6'!BP11</f>
        <v>1040068.3120625279</v>
      </c>
      <c r="BQ124" s="24">
        <f ca="1">'Trial 6'!BQ11</f>
        <v>1038738.7099057906</v>
      </c>
      <c r="BR124" s="24">
        <f ca="1">'Trial 6'!BR11</f>
        <v>1037264.6154006434</v>
      </c>
      <c r="BS124" s="24">
        <f ca="1">'Trial 6'!BS11</f>
        <v>1036234.8581989382</v>
      </c>
      <c r="BT124" s="24">
        <f ca="1">'Trial 6'!BT11</f>
        <v>1034590.0263229067</v>
      </c>
      <c r="BU124" s="24">
        <f ca="1">'Trial 6'!BU11</f>
        <v>1033134.8419770695</v>
      </c>
      <c r="BV124" s="24">
        <f ca="1">'Trial 6'!BV11</f>
        <v>1032387.7601805831</v>
      </c>
      <c r="BW124" s="24">
        <f ca="1">'Trial 6'!BW11</f>
        <v>1031382.4338564731</v>
      </c>
      <c r="BX124" s="24">
        <f ca="1">'Trial 6'!BX11</f>
        <v>1030005.4012375863</v>
      </c>
      <c r="BY124" s="24">
        <f ca="1">'Trial 6'!BY11</f>
        <v>1027764.7358432497</v>
      </c>
      <c r="BZ124" s="24">
        <f ca="1">'Trial 6'!BZ11</f>
        <v>1025770.8591119893</v>
      </c>
      <c r="CA124" s="25">
        <f ca="1">SUM('Trial 6'!BO11:BZ11)</f>
        <v>12408767.63585582</v>
      </c>
      <c r="CB124" s="24">
        <f ca="1">'Trial 6'!CB11</f>
        <v>1025162.9492520329</v>
      </c>
      <c r="CC124" s="24">
        <f ca="1">'Trial 6'!CC11</f>
        <v>1024317.1114807469</v>
      </c>
      <c r="CD124" s="24">
        <f ca="1">'Trial 6'!CD11</f>
        <v>1022977.0713797911</v>
      </c>
      <c r="CE124" s="24">
        <f ca="1">'Trial 6'!CE11</f>
        <v>1021057.2575053552</v>
      </c>
      <c r="CF124" s="24">
        <f ca="1">'Trial 6'!CF11</f>
        <v>1020065.3733062176</v>
      </c>
      <c r="CG124" s="24">
        <f ca="1">'Trial 6'!CG11</f>
        <v>1018873.685526335</v>
      </c>
      <c r="CH124" s="24">
        <f ca="1">'Trial 6'!CH11</f>
        <v>1018286.7482237144</v>
      </c>
      <c r="CI124" s="24">
        <f ca="1">'Trial 6'!CI11</f>
        <v>1017224.8837447275</v>
      </c>
      <c r="CJ124" s="24">
        <f ca="1">'Trial 6'!CJ11</f>
        <v>1016545.8003621829</v>
      </c>
      <c r="CK124" s="24">
        <f ca="1">'Trial 6'!CK11</f>
        <v>1015741.6842917582</v>
      </c>
      <c r="CL124" s="24">
        <f ca="1">'Trial 6'!CL11</f>
        <v>1014151.3543594045</v>
      </c>
      <c r="CM124" s="24">
        <f ca="1">'Trial 6'!CM11</f>
        <v>1012102.787084815</v>
      </c>
      <c r="CN124" s="25">
        <f ca="1">SUM('Trial 6'!CB11:CM11)</f>
        <v>12226506.706517082</v>
      </c>
      <c r="CO124" s="24">
        <f ca="1">'Trial 6'!CO11</f>
        <v>1011502.3781794948</v>
      </c>
      <c r="CP124" s="24">
        <f ca="1">'Trial 6'!CP11</f>
        <v>1009702.5135301064</v>
      </c>
      <c r="CQ124" s="24">
        <f ca="1">'Trial 6'!CQ11</f>
        <v>1007975.7950921517</v>
      </c>
      <c r="CR124" s="24">
        <f ca="1">'Trial 6'!CR11</f>
        <v>1006408.1007943486</v>
      </c>
      <c r="CS124" s="24">
        <f ca="1">'Trial 6'!CS11</f>
        <v>1005286.2766455645</v>
      </c>
      <c r="CT124" s="24">
        <f ca="1">'Trial 6'!CT11</f>
        <v>1003931.2044550227</v>
      </c>
      <c r="CU124" s="24">
        <f ca="1">'Trial 6'!CU11</f>
        <v>1002799.3362609521</v>
      </c>
      <c r="CV124" s="24">
        <f ca="1">'Trial 6'!CV11</f>
        <v>1001682.1984936744</v>
      </c>
      <c r="CW124" s="24">
        <f ca="1">'Trial 6'!CW11</f>
        <v>999993.36006944126</v>
      </c>
      <c r="CX124" s="24">
        <f ca="1">'Trial 6'!CX11</f>
        <v>999690.88837514096</v>
      </c>
      <c r="CY124" s="24">
        <f ca="1">'Trial 6'!CY11</f>
        <v>998716.39294656611</v>
      </c>
      <c r="CZ124" s="24">
        <f ca="1">'Trial 6'!CZ11</f>
        <v>997174.17686847772</v>
      </c>
      <c r="DA124" s="25">
        <f ca="1">SUM('Trial 6'!CO11:CZ11)</f>
        <v>12044862.621710941</v>
      </c>
      <c r="DB124" s="24">
        <f ca="1">'Trial 6'!DB11</f>
        <v>996120.52724740549</v>
      </c>
      <c r="DC124" s="24">
        <f ca="1">'Trial 6'!DC11</f>
        <v>995377.16994366888</v>
      </c>
      <c r="DD124" s="24">
        <f ca="1">'Trial 6'!DD11</f>
        <v>993889.9447361168</v>
      </c>
      <c r="DE124" s="24">
        <f ca="1">'Trial 6'!DE11</f>
        <v>992576.87785521487</v>
      </c>
      <c r="DF124" s="24">
        <f ca="1">'Trial 6'!DF11</f>
        <v>991512.0063455581</v>
      </c>
      <c r="DG124" s="24">
        <f ca="1">'Trial 6'!DG11</f>
        <v>991105.128615911</v>
      </c>
      <c r="DH124" s="24">
        <f ca="1">'Trial 6'!DH11</f>
        <v>990206.21954533597</v>
      </c>
      <c r="DI124" s="24">
        <f ca="1">'Trial 6'!DI11</f>
        <v>988489.58097219374</v>
      </c>
      <c r="DJ124" s="24">
        <f ca="1">'Trial 6'!DJ11</f>
        <v>987586.15045413363</v>
      </c>
      <c r="DK124" s="24">
        <f ca="1">'Trial 6'!DK11</f>
        <v>986579.28308956278</v>
      </c>
      <c r="DL124" s="24">
        <f ca="1">'Trial 6'!DL11</f>
        <v>986276.30872270081</v>
      </c>
      <c r="DM124" s="24">
        <f ca="1">'Trial 6'!DM11</f>
        <v>984793.35121476394</v>
      </c>
      <c r="DN124" s="25">
        <f ca="1">SUM('Trial 6'!DB11:DM11)</f>
        <v>11884512.548742566</v>
      </c>
      <c r="DO124" s="24">
        <f ca="1">'Trial 6'!DO11</f>
        <v>983548.62028407142</v>
      </c>
      <c r="DP124" s="24">
        <f ca="1">'Trial 6'!DP11</f>
        <v>982471.759352986</v>
      </c>
      <c r="DQ124" s="24">
        <f ca="1">'Trial 6'!DQ11</f>
        <v>982143.69343019323</v>
      </c>
      <c r="DR124" s="24">
        <f ca="1">'Trial 6'!DR11</f>
        <v>980884.13177035504</v>
      </c>
      <c r="DS124" s="24">
        <f ca="1">'Trial 6'!DS11</f>
        <v>979549.17369158217</v>
      </c>
      <c r="DT124" s="24">
        <f ca="1">'Trial 6'!DT11</f>
        <v>978674.8099888243</v>
      </c>
      <c r="DU124" s="24">
        <f ca="1">'Trial 6'!DU11</f>
        <v>978338.64483802801</v>
      </c>
      <c r="DV124" s="24">
        <f ca="1">'Trial 6'!DV11</f>
        <v>976751.93851353019</v>
      </c>
      <c r="DW124" s="24">
        <f ca="1">'Trial 6'!DW11</f>
        <v>976339.23706306051</v>
      </c>
      <c r="DX124" s="24">
        <f ca="1">'Trial 6'!DX11</f>
        <v>975551.68724430201</v>
      </c>
      <c r="DY124" s="24">
        <f ca="1">'Trial 6'!DY11</f>
        <v>974456.297389474</v>
      </c>
      <c r="DZ124" s="24">
        <f ca="1">'Trial 6'!DZ11</f>
        <v>974289.1456383547</v>
      </c>
      <c r="EA124" s="25">
        <f ca="1">SUM('Trial 6'!DO11:DZ11)</f>
        <v>11742999.139204761</v>
      </c>
      <c r="EB124" s="24">
        <f ca="1">'Trial 6'!EB11</f>
        <v>973605.5559208343</v>
      </c>
      <c r="EC124" s="24">
        <f ca="1">'Trial 6'!EC11</f>
        <v>971965.14013980574</v>
      </c>
      <c r="ED124" s="24">
        <f ca="1">'Trial 6'!ED11</f>
        <v>970752.52149830863</v>
      </c>
      <c r="EE124" s="24">
        <f ca="1">'Trial 6'!EE11</f>
        <v>970681.45330392872</v>
      </c>
      <c r="EF124" s="24">
        <f ca="1">'Trial 6'!EF11</f>
        <v>969315.31016034959</v>
      </c>
      <c r="EG124" s="24">
        <f ca="1">'Trial 6'!EG11</f>
        <v>968366.55836893537</v>
      </c>
      <c r="EH124" s="24">
        <f ca="1">'Trial 6'!EH11</f>
        <v>968044.74234018382</v>
      </c>
      <c r="EI124" s="24">
        <f ca="1">'Trial 6'!EI11</f>
        <v>967693.50477064401</v>
      </c>
      <c r="EJ124" s="24">
        <f ca="1">'Trial 6'!EJ11</f>
        <v>967074.21728888911</v>
      </c>
      <c r="EK124" s="24">
        <f ca="1">'Trial 6'!EK11</f>
        <v>966105.57287293859</v>
      </c>
      <c r="EL124" s="24">
        <f ca="1">'Trial 6'!EL11</f>
        <v>965308.39104031806</v>
      </c>
      <c r="EM124" s="24">
        <f ca="1">'Trial 6'!EM11</f>
        <v>964517.74286151084</v>
      </c>
      <c r="EN124" s="25">
        <f ca="1">SUM('Trial 6'!EB11:EM11)</f>
        <v>11623430.710566647</v>
      </c>
    </row>
    <row r="125" spans="1:144" ht="12.75" customHeight="1">
      <c r="A125" s="11" t="str">
        <f>Labels!B102</f>
        <v>Trial 07</v>
      </c>
      <c r="B125" s="24">
        <f>'Trial 7'!B11</f>
        <v>1166666.6666666667</v>
      </c>
      <c r="C125" s="24">
        <f ca="1">'Trial 7'!C11</f>
        <v>1164452.6158575669</v>
      </c>
      <c r="D125" s="24">
        <f ca="1">'Trial 7'!D11</f>
        <v>1161521.0775336558</v>
      </c>
      <c r="E125" s="24">
        <f ca="1">'Trial 7'!E11</f>
        <v>1158334.9540263512</v>
      </c>
      <c r="F125" s="24">
        <f ca="1">'Trial 7'!F11</f>
        <v>1155505.9205739922</v>
      </c>
      <c r="G125" s="24">
        <f ca="1">'Trial 7'!G11</f>
        <v>1152914.4252170164</v>
      </c>
      <c r="H125" s="24">
        <f ca="1">'Trial 7'!H11</f>
        <v>1149933.033173054</v>
      </c>
      <c r="I125" s="24">
        <f ca="1">'Trial 7'!I11</f>
        <v>1148109.796677964</v>
      </c>
      <c r="J125" s="24">
        <f ca="1">'Trial 7'!J11</f>
        <v>1145202.6398840002</v>
      </c>
      <c r="K125" s="24">
        <f ca="1">'Trial 7'!K11</f>
        <v>1141891.7581460814</v>
      </c>
      <c r="L125" s="24">
        <f ca="1">'Trial 7'!L11</f>
        <v>1139886.2696789205</v>
      </c>
      <c r="M125" s="24">
        <f ca="1">'Trial 7'!M11</f>
        <v>1137410.4867307036</v>
      </c>
      <c r="N125" s="25">
        <f ca="1">SUM('Trial 7'!B11:M11)</f>
        <v>13821829.644165974</v>
      </c>
      <c r="O125" s="24">
        <f ca="1">'Trial 7'!O11</f>
        <v>1134847.5676141535</v>
      </c>
      <c r="P125" s="24">
        <f ca="1">'Trial 7'!P11</f>
        <v>1133000.9148898565</v>
      </c>
      <c r="Q125" s="24">
        <f ca="1">'Trial 7'!Q11</f>
        <v>1131046.698590589</v>
      </c>
      <c r="R125" s="24">
        <f ca="1">'Trial 7'!R11</f>
        <v>1129099.5676374978</v>
      </c>
      <c r="S125" s="24">
        <f ca="1">'Trial 7'!S11</f>
        <v>1127144.0065768</v>
      </c>
      <c r="T125" s="24">
        <f ca="1">'Trial 7'!T11</f>
        <v>1125172.703178274</v>
      </c>
      <c r="U125" s="24">
        <f ca="1">'Trial 7'!U11</f>
        <v>1123044.6210452926</v>
      </c>
      <c r="V125" s="24">
        <f ca="1">'Trial 7'!V11</f>
        <v>1121019.0993597109</v>
      </c>
      <c r="W125" s="24">
        <f ca="1">'Trial 7'!W11</f>
        <v>1118836.368701261</v>
      </c>
      <c r="X125" s="24">
        <f ca="1">'Trial 7'!X11</f>
        <v>1116762.3360379727</v>
      </c>
      <c r="Y125" s="24">
        <f ca="1">'Trial 7'!Y11</f>
        <v>1114493.5747154248</v>
      </c>
      <c r="Z125" s="24">
        <f ca="1">'Trial 7'!Z11</f>
        <v>1111526.5360095534</v>
      </c>
      <c r="AA125" s="25">
        <f ca="1">SUM('Trial 7'!O11:Z11)</f>
        <v>13485993.994356385</v>
      </c>
      <c r="AB125" s="24">
        <f ca="1">'Trial 7'!AB11</f>
        <v>1109572.2193879697</v>
      </c>
      <c r="AC125" s="24">
        <f ca="1">'Trial 7'!AC11</f>
        <v>1107916.0202217915</v>
      </c>
      <c r="AD125" s="24">
        <f ca="1">'Trial 7'!AD11</f>
        <v>1105747.6834443349</v>
      </c>
      <c r="AE125" s="24">
        <f ca="1">'Trial 7'!AE11</f>
        <v>1103588.1365267283</v>
      </c>
      <c r="AF125" s="24">
        <f ca="1">'Trial 7'!AF11</f>
        <v>1101063.6365562784</v>
      </c>
      <c r="AG125" s="24">
        <f ca="1">'Trial 7'!AG11</f>
        <v>1098766.5439462089</v>
      </c>
      <c r="AH125" s="24">
        <f ca="1">'Trial 7'!AH11</f>
        <v>1097180.3918558576</v>
      </c>
      <c r="AI125" s="24">
        <f ca="1">'Trial 7'!AI11</f>
        <v>1094808.9977887848</v>
      </c>
      <c r="AJ125" s="24">
        <f ca="1">'Trial 7'!AJ11</f>
        <v>1093059.483812093</v>
      </c>
      <c r="AK125" s="24">
        <f ca="1">'Trial 7'!AK11</f>
        <v>1090544.0679785726</v>
      </c>
      <c r="AL125" s="24">
        <f ca="1">'Trial 7'!AL11</f>
        <v>1088892.5586951238</v>
      </c>
      <c r="AM125" s="24">
        <f ca="1">'Trial 7'!AM11</f>
        <v>1086943.3842776914</v>
      </c>
      <c r="AN125" s="25">
        <f ca="1">SUM('Trial 7'!AB11:AM11)</f>
        <v>13178083.124491435</v>
      </c>
      <c r="AO125" s="24">
        <f ca="1">'Trial 7'!AO11</f>
        <v>1085141.6954450146</v>
      </c>
      <c r="AP125" s="24">
        <f ca="1">'Trial 7'!AP11</f>
        <v>1083457.8376939092</v>
      </c>
      <c r="AQ125" s="24">
        <f ca="1">'Trial 7'!AQ11</f>
        <v>1080663.1321269586</v>
      </c>
      <c r="AR125" s="24">
        <f ca="1">'Trial 7'!AR11</f>
        <v>1079310.1971158695</v>
      </c>
      <c r="AS125" s="24">
        <f ca="1">'Trial 7'!AS11</f>
        <v>1078209.7921298861</v>
      </c>
      <c r="AT125" s="24">
        <f ca="1">'Trial 7'!AT11</f>
        <v>1076861.5500345037</v>
      </c>
      <c r="AU125" s="24">
        <f ca="1">'Trial 7'!AU11</f>
        <v>1074668.1844507423</v>
      </c>
      <c r="AV125" s="24">
        <f ca="1">'Trial 7'!AV11</f>
        <v>1072923.4820305214</v>
      </c>
      <c r="AW125" s="24">
        <f ca="1">'Trial 7'!AW11</f>
        <v>1070903.6067794736</v>
      </c>
      <c r="AX125" s="24">
        <f ca="1">'Trial 7'!AX11</f>
        <v>1068689.3301519318</v>
      </c>
      <c r="AY125" s="24">
        <f ca="1">'Trial 7'!AY11</f>
        <v>1066242.3085404481</v>
      </c>
      <c r="AZ125" s="24">
        <f ca="1">'Trial 7'!AZ11</f>
        <v>1064450.0329392198</v>
      </c>
      <c r="BA125" s="25">
        <f ca="1">SUM('Trial 7'!AO11:AZ11)</f>
        <v>12901521.14943848</v>
      </c>
      <c r="BB125" s="24">
        <f ca="1">'Trial 7'!BB11</f>
        <v>1063077.8044281537</v>
      </c>
      <c r="BC125" s="24">
        <f ca="1">'Trial 7'!BC11</f>
        <v>1061439.9195192491</v>
      </c>
      <c r="BD125" s="24">
        <f ca="1">'Trial 7'!BD11</f>
        <v>1059689.1345055639</v>
      </c>
      <c r="BE125" s="24">
        <f ca="1">'Trial 7'!BE11</f>
        <v>1058061.8949624265</v>
      </c>
      <c r="BF125" s="24">
        <f ca="1">'Trial 7'!BF11</f>
        <v>1056516.5597650893</v>
      </c>
      <c r="BG125" s="24">
        <f ca="1">'Trial 7'!BG11</f>
        <v>1054703.5766548358</v>
      </c>
      <c r="BH125" s="24">
        <f ca="1">'Trial 7'!BH11</f>
        <v>1052998.4133283342</v>
      </c>
      <c r="BI125" s="24">
        <f ca="1">'Trial 7'!BI11</f>
        <v>1051011.2795076666</v>
      </c>
      <c r="BJ125" s="24">
        <f ca="1">'Trial 7'!BJ11</f>
        <v>1049190.5567206447</v>
      </c>
      <c r="BK125" s="24">
        <f ca="1">'Trial 7'!BK11</f>
        <v>1047342.5259245929</v>
      </c>
      <c r="BL125" s="24">
        <f ca="1">'Trial 7'!BL11</f>
        <v>1045623.6408222297</v>
      </c>
      <c r="BM125" s="24">
        <f ca="1">'Trial 7'!BM11</f>
        <v>1044291.1513827341</v>
      </c>
      <c r="BN125" s="25">
        <f ca="1">SUM('Trial 7'!BB11:BM11)</f>
        <v>12643946.457521521</v>
      </c>
      <c r="BO125" s="24">
        <f ca="1">'Trial 7'!BO11</f>
        <v>1043358.1843427517</v>
      </c>
      <c r="BP125" s="24">
        <f ca="1">'Trial 7'!BP11</f>
        <v>1041655.1508772968</v>
      </c>
      <c r="BQ125" s="24">
        <f ca="1">'Trial 7'!BQ11</f>
        <v>1039950.2667715789</v>
      </c>
      <c r="BR125" s="24">
        <f ca="1">'Trial 7'!BR11</f>
        <v>1038453.0076368006</v>
      </c>
      <c r="BS125" s="24">
        <f ca="1">'Trial 7'!BS11</f>
        <v>1036331.8622564856</v>
      </c>
      <c r="BT125" s="24">
        <f ca="1">'Trial 7'!BT11</f>
        <v>1035517.1435918891</v>
      </c>
      <c r="BU125" s="24">
        <f ca="1">'Trial 7'!BU11</f>
        <v>1033762.637659229</v>
      </c>
      <c r="BV125" s="24">
        <f ca="1">'Trial 7'!BV11</f>
        <v>1032297.7105198278</v>
      </c>
      <c r="BW125" s="24">
        <f ca="1">'Trial 7'!BW11</f>
        <v>1030388.6439876703</v>
      </c>
      <c r="BX125" s="24">
        <f ca="1">'Trial 7'!BX11</f>
        <v>1028913.5030193116</v>
      </c>
      <c r="BY125" s="24">
        <f ca="1">'Trial 7'!BY11</f>
        <v>1027597.2753694442</v>
      </c>
      <c r="BZ125" s="24">
        <f ca="1">'Trial 7'!BZ11</f>
        <v>1026765.4043676701</v>
      </c>
      <c r="CA125" s="25">
        <f ca="1">SUM('Trial 7'!BO11:BZ11)</f>
        <v>12414990.790399957</v>
      </c>
      <c r="CB125" s="24">
        <f ca="1">'Trial 7'!CB11</f>
        <v>1025921.3562962813</v>
      </c>
      <c r="CC125" s="24">
        <f ca="1">'Trial 7'!CC11</f>
        <v>1024829.7414969915</v>
      </c>
      <c r="CD125" s="24">
        <f ca="1">'Trial 7'!CD11</f>
        <v>1023758.1662913281</v>
      </c>
      <c r="CE125" s="24">
        <f ca="1">'Trial 7'!CE11</f>
        <v>1021948.2130347108</v>
      </c>
      <c r="CF125" s="24">
        <f ca="1">'Trial 7'!CF11</f>
        <v>1020753.4516073834</v>
      </c>
      <c r="CG125" s="24">
        <f ca="1">'Trial 7'!CG11</f>
        <v>1019395.5916869064</v>
      </c>
      <c r="CH125" s="24">
        <f ca="1">'Trial 7'!CH11</f>
        <v>1018296.2101897103</v>
      </c>
      <c r="CI125" s="24">
        <f ca="1">'Trial 7'!CI11</f>
        <v>1017555.5368401189</v>
      </c>
      <c r="CJ125" s="24">
        <f ca="1">'Trial 7'!CJ11</f>
        <v>1016006.0682243526</v>
      </c>
      <c r="CK125" s="24">
        <f ca="1">'Trial 7'!CK11</f>
        <v>1015467.7025451459</v>
      </c>
      <c r="CL125" s="24">
        <f ca="1">'Trial 7'!CL11</f>
        <v>1014377.217107393</v>
      </c>
      <c r="CM125" s="24">
        <f ca="1">'Trial 7'!CM11</f>
        <v>1012838.6970397846</v>
      </c>
      <c r="CN125" s="25">
        <f ca="1">SUM('Trial 7'!CB11:CM11)</f>
        <v>12231147.952360107</v>
      </c>
      <c r="CO125" s="24">
        <f ca="1">'Trial 7'!CO11</f>
        <v>1011121.3956656634</v>
      </c>
      <c r="CP125" s="24">
        <f ca="1">'Trial 7'!CP11</f>
        <v>1009541.3567138098</v>
      </c>
      <c r="CQ125" s="24">
        <f ca="1">'Trial 7'!CQ11</f>
        <v>1008831.4659946942</v>
      </c>
      <c r="CR125" s="24">
        <f ca="1">'Trial 7'!CR11</f>
        <v>1007272.3957656681</v>
      </c>
      <c r="CS125" s="24">
        <f ca="1">'Trial 7'!CS11</f>
        <v>1006218.841756758</v>
      </c>
      <c r="CT125" s="24">
        <f ca="1">'Trial 7'!CT11</f>
        <v>1004345.9515206295</v>
      </c>
      <c r="CU125" s="24">
        <f ca="1">'Trial 7'!CU11</f>
        <v>1003326.8467661066</v>
      </c>
      <c r="CV125" s="24">
        <f ca="1">'Trial 7'!CV11</f>
        <v>1002287.8580087818</v>
      </c>
      <c r="CW125" s="24">
        <f ca="1">'Trial 7'!CW11</f>
        <v>1001371.1329082375</v>
      </c>
      <c r="CX125" s="24">
        <f ca="1">'Trial 7'!CX11</f>
        <v>1000501.994585737</v>
      </c>
      <c r="CY125" s="24">
        <f ca="1">'Trial 7'!CY11</f>
        <v>999684.78963335638</v>
      </c>
      <c r="CZ125" s="24">
        <f ca="1">'Trial 7'!CZ11</f>
        <v>999097.90862411109</v>
      </c>
      <c r="DA125" s="25">
        <f ca="1">SUM('Trial 7'!CO11:CZ11)</f>
        <v>12053601.937943554</v>
      </c>
      <c r="DB125" s="24">
        <f ca="1">'Trial 7'!DB11</f>
        <v>998471.50188407616</v>
      </c>
      <c r="DC125" s="24">
        <f ca="1">'Trial 7'!DC11</f>
        <v>997550.95121996012</v>
      </c>
      <c r="DD125" s="24">
        <f ca="1">'Trial 7'!DD11</f>
        <v>997125.87578378548</v>
      </c>
      <c r="DE125" s="24">
        <f ca="1">'Trial 7'!DE11</f>
        <v>996054.49356431433</v>
      </c>
      <c r="DF125" s="24">
        <f ca="1">'Trial 7'!DF11</f>
        <v>994998.70328259014</v>
      </c>
      <c r="DG125" s="24">
        <f ca="1">'Trial 7'!DG11</f>
        <v>993998.69496054249</v>
      </c>
      <c r="DH125" s="24">
        <f ca="1">'Trial 7'!DH11</f>
        <v>993194.46520496265</v>
      </c>
      <c r="DI125" s="24">
        <f ca="1">'Trial 7'!DI11</f>
        <v>992093.75364876736</v>
      </c>
      <c r="DJ125" s="24">
        <f ca="1">'Trial 7'!DJ11</f>
        <v>991666.60907147941</v>
      </c>
      <c r="DK125" s="24">
        <f ca="1">'Trial 7'!DK11</f>
        <v>990341.03694210714</v>
      </c>
      <c r="DL125" s="24">
        <f ca="1">'Trial 7'!DL11</f>
        <v>989035.23778051895</v>
      </c>
      <c r="DM125" s="24">
        <f ca="1">'Trial 7'!DM11</f>
        <v>988509.54318696563</v>
      </c>
      <c r="DN125" s="25">
        <f ca="1">SUM('Trial 7'!DB11:DM11)</f>
        <v>11923040.86653007</v>
      </c>
      <c r="DO125" s="24">
        <f ca="1">'Trial 7'!DO11</f>
        <v>987338.16982658161</v>
      </c>
      <c r="DP125" s="24">
        <f ca="1">'Trial 7'!DP11</f>
        <v>986343.51201668638</v>
      </c>
      <c r="DQ125" s="24">
        <f ca="1">'Trial 7'!DQ11</f>
        <v>985106.38734953047</v>
      </c>
      <c r="DR125" s="24">
        <f ca="1">'Trial 7'!DR11</f>
        <v>983604.43638986745</v>
      </c>
      <c r="DS125" s="24">
        <f ca="1">'Trial 7'!DS11</f>
        <v>982383.93036807503</v>
      </c>
      <c r="DT125" s="24">
        <f ca="1">'Trial 7'!DT11</f>
        <v>981542.0454245843</v>
      </c>
      <c r="DU125" s="24">
        <f ca="1">'Trial 7'!DU11</f>
        <v>980913.26749667327</v>
      </c>
      <c r="DV125" s="24">
        <f ca="1">'Trial 7'!DV11</f>
        <v>979469.60298676847</v>
      </c>
      <c r="DW125" s="24">
        <f ca="1">'Trial 7'!DW11</f>
        <v>978396.38025473477</v>
      </c>
      <c r="DX125" s="24">
        <f ca="1">'Trial 7'!DX11</f>
        <v>978305.26291721803</v>
      </c>
      <c r="DY125" s="24">
        <f ca="1">'Trial 7'!DY11</f>
        <v>976944.17403799633</v>
      </c>
      <c r="DZ125" s="24">
        <f ca="1">'Trial 7'!DZ11</f>
        <v>975780.79642104392</v>
      </c>
      <c r="EA125" s="25">
        <f ca="1">SUM('Trial 7'!DO11:DZ11)</f>
        <v>11776127.965489762</v>
      </c>
      <c r="EB125" s="24">
        <f ca="1">'Trial 7'!EB11</f>
        <v>975049.08532687509</v>
      </c>
      <c r="EC125" s="24">
        <f ca="1">'Trial 7'!EC11</f>
        <v>974310.40591137833</v>
      </c>
      <c r="ED125" s="24">
        <f ca="1">'Trial 7'!ED11</f>
        <v>973293.95409670414</v>
      </c>
      <c r="EE125" s="24">
        <f ca="1">'Trial 7'!EE11</f>
        <v>972185.57016016101</v>
      </c>
      <c r="EF125" s="24">
        <f ca="1">'Trial 7'!EF11</f>
        <v>970976.85966244433</v>
      </c>
      <c r="EG125" s="24">
        <f ca="1">'Trial 7'!EG11</f>
        <v>969908.85920972424</v>
      </c>
      <c r="EH125" s="24">
        <f ca="1">'Trial 7'!EH11</f>
        <v>968464.54597407626</v>
      </c>
      <c r="EI125" s="24">
        <f ca="1">'Trial 7'!EI11</f>
        <v>966937.7507821928</v>
      </c>
      <c r="EJ125" s="24">
        <f ca="1">'Trial 7'!EJ11</f>
        <v>966226.70240973867</v>
      </c>
      <c r="EK125" s="24">
        <f ca="1">'Trial 7'!EK11</f>
        <v>965656.34981609276</v>
      </c>
      <c r="EL125" s="24">
        <f ca="1">'Trial 7'!EL11</f>
        <v>965559.37783341296</v>
      </c>
      <c r="EM125" s="24">
        <f ca="1">'Trial 7'!EM11</f>
        <v>964101.71727047535</v>
      </c>
      <c r="EN125" s="25">
        <f ca="1">SUM('Trial 7'!EB11:EM11)</f>
        <v>11632671.178453274</v>
      </c>
    </row>
    <row r="126" spans="1:144" ht="12.75" customHeight="1">
      <c r="A126" s="11" t="str">
        <f>Labels!B103</f>
        <v>Trial 08</v>
      </c>
      <c r="B126" s="24">
        <f>'Trial 8'!B11</f>
        <v>1166666.6666666667</v>
      </c>
      <c r="C126" s="24">
        <f ca="1">'Trial 8'!C11</f>
        <v>1163897.7042703622</v>
      </c>
      <c r="D126" s="24">
        <f ca="1">'Trial 8'!D11</f>
        <v>1161055.9829136087</v>
      </c>
      <c r="E126" s="24">
        <f ca="1">'Trial 8'!E11</f>
        <v>1157809.5786436643</v>
      </c>
      <c r="F126" s="24">
        <f ca="1">'Trial 8'!F11</f>
        <v>1154844.0349915137</v>
      </c>
      <c r="G126" s="24">
        <f ca="1">'Trial 8'!G11</f>
        <v>1152160.9643629421</v>
      </c>
      <c r="H126" s="24">
        <f ca="1">'Trial 8'!H11</f>
        <v>1149315.1409288123</v>
      </c>
      <c r="I126" s="24">
        <f ca="1">'Trial 8'!I11</f>
        <v>1146504.1645807398</v>
      </c>
      <c r="J126" s="24">
        <f ca="1">'Trial 8'!J11</f>
        <v>1144132.8532936822</v>
      </c>
      <c r="K126" s="24">
        <f ca="1">'Trial 8'!K11</f>
        <v>1141292.2972513717</v>
      </c>
      <c r="L126" s="24">
        <f ca="1">'Trial 8'!L11</f>
        <v>1137919.1411600285</v>
      </c>
      <c r="M126" s="24">
        <f ca="1">'Trial 8'!M11</f>
        <v>1135693.3629252138</v>
      </c>
      <c r="N126" s="25">
        <f ca="1">SUM('Trial 8'!B11:M11)</f>
        <v>13811291.891988605</v>
      </c>
      <c r="O126" s="24">
        <f ca="1">'Trial 8'!O11</f>
        <v>1133195.5322088357</v>
      </c>
      <c r="P126" s="24">
        <f ca="1">'Trial 8'!P11</f>
        <v>1131113.9875202372</v>
      </c>
      <c r="Q126" s="24">
        <f ca="1">'Trial 8'!Q11</f>
        <v>1128550.1896974277</v>
      </c>
      <c r="R126" s="24">
        <f ca="1">'Trial 8'!R11</f>
        <v>1125412.0031197933</v>
      </c>
      <c r="S126" s="24">
        <f ca="1">'Trial 8'!S11</f>
        <v>1122973.6793275159</v>
      </c>
      <c r="T126" s="24">
        <f ca="1">'Trial 8'!T11</f>
        <v>1120239.8412468981</v>
      </c>
      <c r="U126" s="24">
        <f ca="1">'Trial 8'!U11</f>
        <v>1117566.3536750765</v>
      </c>
      <c r="V126" s="24">
        <f ca="1">'Trial 8'!V11</f>
        <v>1115194.9412451186</v>
      </c>
      <c r="W126" s="24">
        <f ca="1">'Trial 8'!W11</f>
        <v>1112472.8740758563</v>
      </c>
      <c r="X126" s="24">
        <f ca="1">'Trial 8'!X11</f>
        <v>1110900.1135536162</v>
      </c>
      <c r="Y126" s="24">
        <f ca="1">'Trial 8'!Y11</f>
        <v>1109122.0906131796</v>
      </c>
      <c r="Z126" s="24">
        <f ca="1">'Trial 8'!Z11</f>
        <v>1107360.8497425506</v>
      </c>
      <c r="AA126" s="25">
        <f ca="1">SUM('Trial 8'!O11:Z11)</f>
        <v>13434102.456026107</v>
      </c>
      <c r="AB126" s="24">
        <f ca="1">'Trial 8'!AB11</f>
        <v>1105146.5934902667</v>
      </c>
      <c r="AC126" s="24">
        <f ca="1">'Trial 8'!AC11</f>
        <v>1103551.7737896929</v>
      </c>
      <c r="AD126" s="24">
        <f ca="1">'Trial 8'!AD11</f>
        <v>1101194.1995140268</v>
      </c>
      <c r="AE126" s="24">
        <f ca="1">'Trial 8'!AE11</f>
        <v>1098587.5185764981</v>
      </c>
      <c r="AF126" s="24">
        <f ca="1">'Trial 8'!AF11</f>
        <v>1096650.7044373043</v>
      </c>
      <c r="AG126" s="24">
        <f ca="1">'Trial 8'!AG11</f>
        <v>1094036.0422320995</v>
      </c>
      <c r="AH126" s="24">
        <f ca="1">'Trial 8'!AH11</f>
        <v>1091366.5987570626</v>
      </c>
      <c r="AI126" s="24">
        <f ca="1">'Trial 8'!AI11</f>
        <v>1088822.058120545</v>
      </c>
      <c r="AJ126" s="24">
        <f ca="1">'Trial 8'!AJ11</f>
        <v>1086928.5818031998</v>
      </c>
      <c r="AK126" s="24">
        <f ca="1">'Trial 8'!AK11</f>
        <v>1084524.7329974389</v>
      </c>
      <c r="AL126" s="24">
        <f ca="1">'Trial 8'!AL11</f>
        <v>1082357.8904654828</v>
      </c>
      <c r="AM126" s="24">
        <f ca="1">'Trial 8'!AM11</f>
        <v>1080527.4632092605</v>
      </c>
      <c r="AN126" s="25">
        <f ca="1">SUM('Trial 8'!AB11:AM11)</f>
        <v>13113694.157392878</v>
      </c>
      <c r="AO126" s="24">
        <f ca="1">'Trial 8'!AO11</f>
        <v>1078279.4287729508</v>
      </c>
      <c r="AP126" s="24">
        <f ca="1">'Trial 8'!AP11</f>
        <v>1076462.4235777254</v>
      </c>
      <c r="AQ126" s="24">
        <f ca="1">'Trial 8'!AQ11</f>
        <v>1075170.5130966282</v>
      </c>
      <c r="AR126" s="24">
        <f ca="1">'Trial 8'!AR11</f>
        <v>1073217.8100039852</v>
      </c>
      <c r="AS126" s="24">
        <f ca="1">'Trial 8'!AS11</f>
        <v>1071659.5487352193</v>
      </c>
      <c r="AT126" s="24">
        <f ca="1">'Trial 8'!AT11</f>
        <v>1069224.2683991736</v>
      </c>
      <c r="AU126" s="24">
        <f ca="1">'Trial 8'!AU11</f>
        <v>1066942.1691131897</v>
      </c>
      <c r="AV126" s="24">
        <f ca="1">'Trial 8'!AV11</f>
        <v>1065047.5915833118</v>
      </c>
      <c r="AW126" s="24">
        <f ca="1">'Trial 8'!AW11</f>
        <v>1063406.6160948689</v>
      </c>
      <c r="AX126" s="24">
        <f ca="1">'Trial 8'!AX11</f>
        <v>1061473.3877695173</v>
      </c>
      <c r="AY126" s="24">
        <f ca="1">'Trial 8'!AY11</f>
        <v>1060004.5304087661</v>
      </c>
      <c r="AZ126" s="24">
        <f ca="1">'Trial 8'!AZ11</f>
        <v>1057876.9104205396</v>
      </c>
      <c r="BA126" s="25">
        <f ca="1">SUM('Trial 8'!AO11:AZ11)</f>
        <v>12818765.197975874</v>
      </c>
      <c r="BB126" s="24">
        <f ca="1">'Trial 8'!BB11</f>
        <v>1056361.6296638867</v>
      </c>
      <c r="BC126" s="24">
        <f ca="1">'Trial 8'!BC11</f>
        <v>1055068.8520360887</v>
      </c>
      <c r="BD126" s="24">
        <f ca="1">'Trial 8'!BD11</f>
        <v>1053086.0895921024</v>
      </c>
      <c r="BE126" s="24">
        <f ca="1">'Trial 8'!BE11</f>
        <v>1051246.7379978888</v>
      </c>
      <c r="BF126" s="24">
        <f ca="1">'Trial 8'!BF11</f>
        <v>1049579.5472197402</v>
      </c>
      <c r="BG126" s="24">
        <f ca="1">'Trial 8'!BG11</f>
        <v>1047774.6899349131</v>
      </c>
      <c r="BH126" s="24">
        <f ca="1">'Trial 8'!BH11</f>
        <v>1046075.3622514685</v>
      </c>
      <c r="BI126" s="24">
        <f ca="1">'Trial 8'!BI11</f>
        <v>1044410.3050560739</v>
      </c>
      <c r="BJ126" s="24">
        <f ca="1">'Trial 8'!BJ11</f>
        <v>1043505.3777893444</v>
      </c>
      <c r="BK126" s="24">
        <f ca="1">'Trial 8'!BK11</f>
        <v>1041599.1385822563</v>
      </c>
      <c r="BL126" s="24">
        <f ca="1">'Trial 8'!BL11</f>
        <v>1039634.8261265645</v>
      </c>
      <c r="BM126" s="24">
        <f ca="1">'Trial 8'!BM11</f>
        <v>1037595.633053262</v>
      </c>
      <c r="BN126" s="25">
        <f ca="1">SUM('Trial 8'!BB11:BM11)</f>
        <v>12565938.18930359</v>
      </c>
      <c r="BO126" s="24">
        <f ca="1">'Trial 8'!BO11</f>
        <v>1035925.7020620177</v>
      </c>
      <c r="BP126" s="24">
        <f ca="1">'Trial 8'!BP11</f>
        <v>1034828.1536632144</v>
      </c>
      <c r="BQ126" s="24">
        <f ca="1">'Trial 8'!BQ11</f>
        <v>1033446.5902090492</v>
      </c>
      <c r="BR126" s="24">
        <f ca="1">'Trial 8'!BR11</f>
        <v>1032778.8965077616</v>
      </c>
      <c r="BS126" s="24">
        <f ca="1">'Trial 8'!BS11</f>
        <v>1030628.5010557099</v>
      </c>
      <c r="BT126" s="24">
        <f ca="1">'Trial 8'!BT11</f>
        <v>1029703.8698514344</v>
      </c>
      <c r="BU126" s="24">
        <f ca="1">'Trial 8'!BU11</f>
        <v>1028710.1373176136</v>
      </c>
      <c r="BV126" s="24">
        <f ca="1">'Trial 8'!BV11</f>
        <v>1027607.3947506825</v>
      </c>
      <c r="BW126" s="24">
        <f ca="1">'Trial 8'!BW11</f>
        <v>1026032.5260447713</v>
      </c>
      <c r="BX126" s="24">
        <f ca="1">'Trial 8'!BX11</f>
        <v>1023995.1273003818</v>
      </c>
      <c r="BY126" s="24">
        <f ca="1">'Trial 8'!BY11</f>
        <v>1022488.5022617907</v>
      </c>
      <c r="BZ126" s="24">
        <f ca="1">'Trial 8'!BZ11</f>
        <v>1021038.8261695725</v>
      </c>
      <c r="CA126" s="25">
        <f ca="1">SUM('Trial 8'!BO11:BZ11)</f>
        <v>12347184.227194</v>
      </c>
      <c r="CB126" s="24">
        <f ca="1">'Trial 8'!CB11</f>
        <v>1019642.3853593543</v>
      </c>
      <c r="CC126" s="24">
        <f ca="1">'Trial 8'!CC11</f>
        <v>1018443.1022237166</v>
      </c>
      <c r="CD126" s="24">
        <f ca="1">'Trial 8'!CD11</f>
        <v>1016850.1307903299</v>
      </c>
      <c r="CE126" s="24">
        <f ca="1">'Trial 8'!CE11</f>
        <v>1015484.0078081313</v>
      </c>
      <c r="CF126" s="24">
        <f ca="1">'Trial 8'!CF11</f>
        <v>1014726.2263426436</v>
      </c>
      <c r="CG126" s="24">
        <f ca="1">'Trial 8'!CG11</f>
        <v>1013547.1356204092</v>
      </c>
      <c r="CH126" s="24">
        <f ca="1">'Trial 8'!CH11</f>
        <v>1011762.3367864531</v>
      </c>
      <c r="CI126" s="24">
        <f ca="1">'Trial 8'!CI11</f>
        <v>1010967.5843227608</v>
      </c>
      <c r="CJ126" s="24">
        <f ca="1">'Trial 8'!CJ11</f>
        <v>1010037.0653038913</v>
      </c>
      <c r="CK126" s="24">
        <f ca="1">'Trial 8'!CK11</f>
        <v>1009028.8784322325</v>
      </c>
      <c r="CL126" s="24">
        <f ca="1">'Trial 8'!CL11</f>
        <v>1007383.6721879494</v>
      </c>
      <c r="CM126" s="24">
        <f ca="1">'Trial 8'!CM11</f>
        <v>1005405.2013306861</v>
      </c>
      <c r="CN126" s="25">
        <f ca="1">SUM('Trial 8'!CB11:CM11)</f>
        <v>12153277.726508558</v>
      </c>
      <c r="CO126" s="24">
        <f ca="1">'Trial 8'!CO11</f>
        <v>1005038.145734387</v>
      </c>
      <c r="CP126" s="24">
        <f ca="1">'Trial 8'!CP11</f>
        <v>1003693.5707089722</v>
      </c>
      <c r="CQ126" s="24">
        <f ca="1">'Trial 8'!CQ11</f>
        <v>1002661.186723233</v>
      </c>
      <c r="CR126" s="24">
        <f ca="1">'Trial 8'!CR11</f>
        <v>1001759.9814133749</v>
      </c>
      <c r="CS126" s="24">
        <f ca="1">'Trial 8'!CS11</f>
        <v>1000378.410959766</v>
      </c>
      <c r="CT126" s="24">
        <f ca="1">'Trial 8'!CT11</f>
        <v>999028.42301402031</v>
      </c>
      <c r="CU126" s="24">
        <f ca="1">'Trial 8'!CU11</f>
        <v>997787.60530073114</v>
      </c>
      <c r="CV126" s="24">
        <f ca="1">'Trial 8'!CV11</f>
        <v>997054.85005889833</v>
      </c>
      <c r="CW126" s="24">
        <f ca="1">'Trial 8'!CW11</f>
        <v>995449.55003898975</v>
      </c>
      <c r="CX126" s="24">
        <f ca="1">'Trial 8'!CX11</f>
        <v>993967.31183933152</v>
      </c>
      <c r="CY126" s="24">
        <f ca="1">'Trial 8'!CY11</f>
        <v>992952.22221734456</v>
      </c>
      <c r="CZ126" s="24">
        <f ca="1">'Trial 8'!CZ11</f>
        <v>992685.52226393996</v>
      </c>
      <c r="DA126" s="25">
        <f ca="1">SUM('Trial 8'!CO11:CZ11)</f>
        <v>11982456.780272989</v>
      </c>
      <c r="DB126" s="24">
        <f ca="1">'Trial 8'!DB11</f>
        <v>992249.76084805815</v>
      </c>
      <c r="DC126" s="24">
        <f ca="1">'Trial 8'!DC11</f>
        <v>991249.11245226825</v>
      </c>
      <c r="DD126" s="24">
        <f ca="1">'Trial 8'!DD11</f>
        <v>990185.01277020958</v>
      </c>
      <c r="DE126" s="24">
        <f ca="1">'Trial 8'!DE11</f>
        <v>989846.15688912396</v>
      </c>
      <c r="DF126" s="24">
        <f ca="1">'Trial 8'!DF11</f>
        <v>988209.67362610449</v>
      </c>
      <c r="DG126" s="24">
        <f ca="1">'Trial 8'!DG11</f>
        <v>987156.8558578568</v>
      </c>
      <c r="DH126" s="24">
        <f ca="1">'Trial 8'!DH11</f>
        <v>985809.62374670722</v>
      </c>
      <c r="DI126" s="24">
        <f ca="1">'Trial 8'!DI11</f>
        <v>985424.86151196947</v>
      </c>
      <c r="DJ126" s="24">
        <f ca="1">'Trial 8'!DJ11</f>
        <v>985105.19327566074</v>
      </c>
      <c r="DK126" s="24">
        <f ca="1">'Trial 8'!DK11</f>
        <v>984217.80168791546</v>
      </c>
      <c r="DL126" s="24">
        <f ca="1">'Trial 8'!DL11</f>
        <v>983448.93628917041</v>
      </c>
      <c r="DM126" s="24">
        <f ca="1">'Trial 8'!DM11</f>
        <v>982594.72248016985</v>
      </c>
      <c r="DN126" s="25">
        <f ca="1">SUM('Trial 8'!DB11:DM11)</f>
        <v>11845497.711435214</v>
      </c>
      <c r="DO126" s="24">
        <f ca="1">'Trial 8'!DO11</f>
        <v>981578.55850980314</v>
      </c>
      <c r="DP126" s="24">
        <f ca="1">'Trial 8'!DP11</f>
        <v>980554.82054314995</v>
      </c>
      <c r="DQ126" s="24">
        <f ca="1">'Trial 8'!DQ11</f>
        <v>980259.83320045157</v>
      </c>
      <c r="DR126" s="24">
        <f ca="1">'Trial 8'!DR11</f>
        <v>979284.00585365482</v>
      </c>
      <c r="DS126" s="24">
        <f ca="1">'Trial 8'!DS11</f>
        <v>978372.07789097715</v>
      </c>
      <c r="DT126" s="24">
        <f ca="1">'Trial 8'!DT11</f>
        <v>978278.63564245531</v>
      </c>
      <c r="DU126" s="24">
        <f ca="1">'Trial 8'!DU11</f>
        <v>977804.61273131787</v>
      </c>
      <c r="DV126" s="24">
        <f ca="1">'Trial 8'!DV11</f>
        <v>977148.42408038664</v>
      </c>
      <c r="DW126" s="24">
        <f ca="1">'Trial 8'!DW11</f>
        <v>977037.40337550768</v>
      </c>
      <c r="DX126" s="24">
        <f ca="1">'Trial 8'!DX11</f>
        <v>976090.21173462598</v>
      </c>
      <c r="DY126" s="24">
        <f ca="1">'Trial 8'!DY11</f>
        <v>974770.90651676664</v>
      </c>
      <c r="DZ126" s="24">
        <f ca="1">'Trial 8'!DZ11</f>
        <v>974091.84957299917</v>
      </c>
      <c r="EA126" s="25">
        <f ca="1">SUM('Trial 8'!DO11:DZ11)</f>
        <v>11735271.339652097</v>
      </c>
      <c r="EB126" s="24">
        <f ca="1">'Trial 8'!EB11</f>
        <v>972737.74867479654</v>
      </c>
      <c r="EC126" s="24">
        <f ca="1">'Trial 8'!EC11</f>
        <v>971741.45886267291</v>
      </c>
      <c r="ED126" s="24">
        <f ca="1">'Trial 8'!ED11</f>
        <v>970583.19988366158</v>
      </c>
      <c r="EE126" s="24">
        <f ca="1">'Trial 8'!EE11</f>
        <v>969261.12091772107</v>
      </c>
      <c r="EF126" s="24">
        <f ca="1">'Trial 8'!EF11</f>
        <v>968510.7953285313</v>
      </c>
      <c r="EG126" s="24">
        <f ca="1">'Trial 8'!EG11</f>
        <v>968212.46210916445</v>
      </c>
      <c r="EH126" s="24">
        <f ca="1">'Trial 8'!EH11</f>
        <v>966969.40992169152</v>
      </c>
      <c r="EI126" s="24">
        <f ca="1">'Trial 8'!EI11</f>
        <v>966016.49550120789</v>
      </c>
      <c r="EJ126" s="24">
        <f ca="1">'Trial 8'!EJ11</f>
        <v>965300.2927642765</v>
      </c>
      <c r="EK126" s="24">
        <f ca="1">'Trial 8'!EK11</f>
        <v>964491.47239997005</v>
      </c>
      <c r="EL126" s="24">
        <f ca="1">'Trial 8'!EL11</f>
        <v>963526.37348645227</v>
      </c>
      <c r="EM126" s="24">
        <f ca="1">'Trial 8'!EM11</f>
        <v>963103.62895445817</v>
      </c>
      <c r="EN126" s="25">
        <f ca="1">SUM('Trial 8'!EB11:EM11)</f>
        <v>11610454.458804606</v>
      </c>
    </row>
    <row r="127" spans="1:144" ht="12.75" customHeight="1">
      <c r="A127" s="5" t="str">
        <f>Labels!C95</f>
        <v>Total</v>
      </c>
      <c r="B127" s="48">
        <f>SUM('Trial 1'!B11,'Trial 2'!B11,'Trial 3'!B11,'Trial 4'!B11,'Trial 5'!B11,'Trial 6'!B11,'Trial 7'!B11,'Trial 8'!B11)</f>
        <v>9333333.333333334</v>
      </c>
      <c r="C127" s="48">
        <f ca="1">SUM('Trial 1'!C11,'Trial 2'!C11,'Trial 3'!C11,'Trial 4'!C11,'Trial 5'!C11,'Trial 6'!C11,'Trial 7'!C11,'Trial 8'!C11)</f>
        <v>9310101.3401942514</v>
      </c>
      <c r="D127" s="48">
        <f ca="1">SUM('Trial 1'!D11,'Trial 2'!D11,'Trial 3'!D11,'Trial 4'!D11,'Trial 5'!D11,'Trial 6'!D11,'Trial 7'!D11,'Trial 8'!D11)</f>
        <v>9286802.3622577991</v>
      </c>
      <c r="E127" s="48">
        <f ca="1">SUM('Trial 1'!E11,'Trial 2'!E11,'Trial 3'!E11,'Trial 4'!E11,'Trial 5'!E11,'Trial 6'!E11,'Trial 7'!E11,'Trial 8'!E11)</f>
        <v>9265447.4591738321</v>
      </c>
      <c r="F127" s="48">
        <f ca="1">SUM('Trial 1'!F11,'Trial 2'!F11,'Trial 3'!F11,'Trial 4'!F11,'Trial 5'!F11,'Trial 6'!F11,'Trial 7'!F11,'Trial 8'!F11)</f>
        <v>9243228.8651263043</v>
      </c>
      <c r="G127" s="48">
        <f ca="1">SUM('Trial 1'!G11,'Trial 2'!G11,'Trial 3'!G11,'Trial 4'!G11,'Trial 5'!G11,'Trial 6'!G11,'Trial 7'!G11,'Trial 8'!G11)</f>
        <v>9222068.4962838553</v>
      </c>
      <c r="H127" s="48">
        <f ca="1">SUM('Trial 1'!H11,'Trial 2'!H11,'Trial 3'!H11,'Trial 4'!H11,'Trial 5'!H11,'Trial 6'!H11,'Trial 7'!H11,'Trial 8'!H11)</f>
        <v>9199515.2326856442</v>
      </c>
      <c r="I127" s="48">
        <f ca="1">SUM('Trial 1'!I11,'Trial 2'!I11,'Trial 3'!I11,'Trial 4'!I11,'Trial 5'!I11,'Trial 6'!I11,'Trial 7'!I11,'Trial 8'!I11)</f>
        <v>9179867.3490405828</v>
      </c>
      <c r="J127" s="48">
        <f ca="1">SUM('Trial 1'!J11,'Trial 2'!J11,'Trial 3'!J11,'Trial 4'!J11,'Trial 5'!J11,'Trial 6'!J11,'Trial 7'!J11,'Trial 8'!J11)</f>
        <v>9159480.2701010015</v>
      </c>
      <c r="K127" s="48">
        <f ca="1">SUM('Trial 1'!K11,'Trial 2'!K11,'Trial 3'!K11,'Trial 4'!K11,'Trial 5'!K11,'Trial 6'!K11,'Trial 7'!K11,'Trial 8'!K11)</f>
        <v>9137653.5510412622</v>
      </c>
      <c r="L127" s="48">
        <f ca="1">SUM('Trial 1'!L11,'Trial 2'!L11,'Trial 3'!L11,'Trial 4'!L11,'Trial 5'!L11,'Trial 6'!L11,'Trial 7'!L11,'Trial 8'!L11)</f>
        <v>9116938.0687181763</v>
      </c>
      <c r="M127" s="48">
        <f ca="1">SUM('Trial 1'!M11,'Trial 2'!M11,'Trial 3'!M11,'Trial 4'!M11,'Trial 5'!M11,'Trial 6'!M11,'Trial 7'!M11,'Trial 8'!M11)</f>
        <v>9097388.2541499026</v>
      </c>
      <c r="N127" s="49">
        <f ca="1">SUM(B127:M127)</f>
        <v>110551824.58210593</v>
      </c>
      <c r="O127" s="48">
        <f ca="1">SUM('Trial 1'!O11,'Trial 2'!O11,'Trial 3'!O11,'Trial 4'!O11,'Trial 5'!O11,'Trial 6'!O11,'Trial 7'!O11,'Trial 8'!O11)</f>
        <v>9078232.8244505618</v>
      </c>
      <c r="P127" s="48">
        <f ca="1">SUM('Trial 1'!P11,'Trial 2'!P11,'Trial 3'!P11,'Trial 4'!P11,'Trial 5'!P11,'Trial 6'!P11,'Trial 7'!P11,'Trial 8'!P11)</f>
        <v>9059381.8236403763</v>
      </c>
      <c r="Q127" s="48">
        <f ca="1">SUM('Trial 1'!Q11,'Trial 2'!Q11,'Trial 3'!Q11,'Trial 4'!Q11,'Trial 5'!Q11,'Trial 6'!Q11,'Trial 7'!Q11,'Trial 8'!Q11)</f>
        <v>9038337.2070218548</v>
      </c>
      <c r="R127" s="48">
        <f ca="1">SUM('Trial 1'!R11,'Trial 2'!R11,'Trial 3'!R11,'Trial 4'!R11,'Trial 5'!R11,'Trial 6'!R11,'Trial 7'!R11,'Trial 8'!R11)</f>
        <v>9021003.5929018389</v>
      </c>
      <c r="S127" s="48">
        <f ca="1">SUM('Trial 1'!S11,'Trial 2'!S11,'Trial 3'!S11,'Trial 4'!S11,'Trial 5'!S11,'Trial 6'!S11,'Trial 7'!S11,'Trial 8'!S11)</f>
        <v>9003704.8760959357</v>
      </c>
      <c r="T127" s="48">
        <f ca="1">SUM('Trial 1'!T11,'Trial 2'!T11,'Trial 3'!T11,'Trial 4'!T11,'Trial 5'!T11,'Trial 6'!T11,'Trial 7'!T11,'Trial 8'!T11)</f>
        <v>8983823.6430235207</v>
      </c>
      <c r="U127" s="48">
        <f ca="1">SUM('Trial 1'!U11,'Trial 2'!U11,'Trial 3'!U11,'Trial 4'!U11,'Trial 5'!U11,'Trial 6'!U11,'Trial 7'!U11,'Trial 8'!U11)</f>
        <v>8966118.5944939107</v>
      </c>
      <c r="V127" s="48">
        <f ca="1">SUM('Trial 1'!V11,'Trial 2'!V11,'Trial 3'!V11,'Trial 4'!V11,'Trial 5'!V11,'Trial 6'!V11,'Trial 7'!V11,'Trial 8'!V11)</f>
        <v>8947645.9313942343</v>
      </c>
      <c r="W127" s="48">
        <f ca="1">SUM('Trial 1'!W11,'Trial 2'!W11,'Trial 3'!W11,'Trial 4'!W11,'Trial 5'!W11,'Trial 6'!W11,'Trial 7'!W11,'Trial 8'!W11)</f>
        <v>8929572.9040858876</v>
      </c>
      <c r="X127" s="48">
        <f ca="1">SUM('Trial 1'!X11,'Trial 2'!X11,'Trial 3'!X11,'Trial 4'!X11,'Trial 5'!X11,'Trial 6'!X11,'Trial 7'!X11,'Trial 8'!X11)</f>
        <v>8913733.3425869942</v>
      </c>
      <c r="Y127" s="48">
        <f ca="1">SUM('Trial 1'!Y11,'Trial 2'!Y11,'Trial 3'!Y11,'Trial 4'!Y11,'Trial 5'!Y11,'Trial 6'!Y11,'Trial 7'!Y11,'Trial 8'!Y11)</f>
        <v>8897214.8222612031</v>
      </c>
      <c r="Z127" s="48">
        <f ca="1">SUM('Trial 1'!Z11,'Trial 2'!Z11,'Trial 3'!Z11,'Trial 4'!Z11,'Trial 5'!Z11,'Trial 6'!Z11,'Trial 7'!Z11,'Trial 8'!Z11)</f>
        <v>8879900.6486630403</v>
      </c>
      <c r="AA127" s="49">
        <f ca="1">SUM(O127:Z127)</f>
        <v>107718670.21061936</v>
      </c>
      <c r="AB127" s="48">
        <f ca="1">SUM('Trial 1'!AB11,'Trial 2'!AB11,'Trial 3'!AB11,'Trial 4'!AB11,'Trial 5'!AB11,'Trial 6'!AB11,'Trial 7'!AB11,'Trial 8'!AB11)</f>
        <v>8861000.3168020155</v>
      </c>
      <c r="AC127" s="48">
        <f ca="1">SUM('Trial 1'!AC11,'Trial 2'!AC11,'Trial 3'!AC11,'Trial 4'!AC11,'Trial 5'!AC11,'Trial 6'!AC11,'Trial 7'!AC11,'Trial 8'!AC11)</f>
        <v>8845152.0118005872</v>
      </c>
      <c r="AD127" s="48">
        <f ca="1">SUM('Trial 1'!AD11,'Trial 2'!AD11,'Trial 3'!AD11,'Trial 4'!AD11,'Trial 5'!AD11,'Trial 6'!AD11,'Trial 7'!AD11,'Trial 8'!AD11)</f>
        <v>8827143.5458334684</v>
      </c>
      <c r="AE127" s="48">
        <f ca="1">SUM('Trial 1'!AE11,'Trial 2'!AE11,'Trial 3'!AE11,'Trial 4'!AE11,'Trial 5'!AE11,'Trial 6'!AE11,'Trial 7'!AE11,'Trial 8'!AE11)</f>
        <v>8810739.9614193924</v>
      </c>
      <c r="AF127" s="48">
        <f ca="1">SUM('Trial 1'!AF11,'Trial 2'!AF11,'Trial 3'!AF11,'Trial 4'!AF11,'Trial 5'!AF11,'Trial 6'!AF11,'Trial 7'!AF11,'Trial 8'!AF11)</f>
        <v>8792283.5044159126</v>
      </c>
      <c r="AG127" s="48">
        <f ca="1">SUM('Trial 1'!AG11,'Trial 2'!AG11,'Trial 3'!AG11,'Trial 4'!AG11,'Trial 5'!AG11,'Trial 6'!AG11,'Trial 7'!AG11,'Trial 8'!AG11)</f>
        <v>8774612.936582908</v>
      </c>
      <c r="AH127" s="48">
        <f ca="1">SUM('Trial 1'!AH11,'Trial 2'!AH11,'Trial 3'!AH11,'Trial 4'!AH11,'Trial 5'!AH11,'Trial 6'!AH11,'Trial 7'!AH11,'Trial 8'!AH11)</f>
        <v>8756944.5695451405</v>
      </c>
      <c r="AI127" s="48">
        <f ca="1">SUM('Trial 1'!AI11,'Trial 2'!AI11,'Trial 3'!AI11,'Trial 4'!AI11,'Trial 5'!AI11,'Trial 6'!AI11,'Trial 7'!AI11,'Trial 8'!AI11)</f>
        <v>8739307.6376200579</v>
      </c>
      <c r="AJ127" s="48">
        <f ca="1">SUM('Trial 1'!AJ11,'Trial 2'!AJ11,'Trial 3'!AJ11,'Trial 4'!AJ11,'Trial 5'!AJ11,'Trial 6'!AJ11,'Trial 7'!AJ11,'Trial 8'!AJ11)</f>
        <v>8723204.1072279513</v>
      </c>
      <c r="AK127" s="48">
        <f ca="1">SUM('Trial 1'!AK11,'Trial 2'!AK11,'Trial 3'!AK11,'Trial 4'!AK11,'Trial 5'!AK11,'Trial 6'!AK11,'Trial 7'!AK11,'Trial 8'!AK11)</f>
        <v>8705927.0022385418</v>
      </c>
      <c r="AL127" s="48">
        <f ca="1">SUM('Trial 1'!AL11,'Trial 2'!AL11,'Trial 3'!AL11,'Trial 4'!AL11,'Trial 5'!AL11,'Trial 6'!AL11,'Trial 7'!AL11,'Trial 8'!AL11)</f>
        <v>8688283.7810350377</v>
      </c>
      <c r="AM127" s="48">
        <f ca="1">SUM('Trial 1'!AM11,'Trial 2'!AM11,'Trial 3'!AM11,'Trial 4'!AM11,'Trial 5'!AM11,'Trial 6'!AM11,'Trial 7'!AM11,'Trial 8'!AM11)</f>
        <v>8671777.1247790381</v>
      </c>
      <c r="AN127" s="49">
        <f ca="1">SUM(AB127:AM127)</f>
        <v>105196376.49930006</v>
      </c>
      <c r="AO127" s="48">
        <f ca="1">SUM('Trial 1'!AO11,'Trial 2'!AO11,'Trial 3'!AO11,'Trial 4'!AO11,'Trial 5'!AO11,'Trial 6'!AO11,'Trial 7'!AO11,'Trial 8'!AO11)</f>
        <v>8655336.3335265405</v>
      </c>
      <c r="AP127" s="48">
        <f ca="1">SUM('Trial 1'!AP11,'Trial 2'!AP11,'Trial 3'!AP11,'Trial 4'!AP11,'Trial 5'!AP11,'Trial 6'!AP11,'Trial 7'!AP11,'Trial 8'!AP11)</f>
        <v>8640904.3539973553</v>
      </c>
      <c r="AQ127" s="48">
        <f ca="1">SUM('Trial 1'!AQ11,'Trial 2'!AQ11,'Trial 3'!AQ11,'Trial 4'!AQ11,'Trial 5'!AQ11,'Trial 6'!AQ11,'Trial 7'!AQ11,'Trial 8'!AQ11)</f>
        <v>8626970.4319138378</v>
      </c>
      <c r="AR127" s="48">
        <f ca="1">SUM('Trial 1'!AR11,'Trial 2'!AR11,'Trial 3'!AR11,'Trial 4'!AR11,'Trial 5'!AR11,'Trial 6'!AR11,'Trial 7'!AR11,'Trial 8'!AR11)</f>
        <v>8612517.2291195132</v>
      </c>
      <c r="AS127" s="48">
        <f ca="1">SUM('Trial 1'!AS11,'Trial 2'!AS11,'Trial 3'!AS11,'Trial 4'!AS11,'Trial 5'!AS11,'Trial 6'!AS11,'Trial 7'!AS11,'Trial 8'!AS11)</f>
        <v>8600004.4364926703</v>
      </c>
      <c r="AT127" s="48">
        <f ca="1">SUM('Trial 1'!AT11,'Trial 2'!AT11,'Trial 3'!AT11,'Trial 4'!AT11,'Trial 5'!AT11,'Trial 6'!AT11,'Trial 7'!AT11,'Trial 8'!AT11)</f>
        <v>8585345.7952472419</v>
      </c>
      <c r="AU127" s="48">
        <f ca="1">SUM('Trial 1'!AU11,'Trial 2'!AU11,'Trial 3'!AU11,'Trial 4'!AU11,'Trial 5'!AU11,'Trial 6'!AU11,'Trial 7'!AU11,'Trial 8'!AU11)</f>
        <v>8570292.6380314641</v>
      </c>
      <c r="AV127" s="48">
        <f ca="1">SUM('Trial 1'!AV11,'Trial 2'!AV11,'Trial 3'!AV11,'Trial 4'!AV11,'Trial 5'!AV11,'Trial 6'!AV11,'Trial 7'!AV11,'Trial 8'!AV11)</f>
        <v>8556025.4351806659</v>
      </c>
      <c r="AW127" s="48">
        <f ca="1">SUM('Trial 1'!AW11,'Trial 2'!AW11,'Trial 3'!AW11,'Trial 4'!AW11,'Trial 5'!AW11,'Trial 6'!AW11,'Trial 7'!AW11,'Trial 8'!AW11)</f>
        <v>8542152.6421152018</v>
      </c>
      <c r="AX127" s="48">
        <f ca="1">SUM('Trial 1'!AX11,'Trial 2'!AX11,'Trial 3'!AX11,'Trial 4'!AX11,'Trial 5'!AX11,'Trial 6'!AX11,'Trial 7'!AX11,'Trial 8'!AX11)</f>
        <v>8526211.6055688132</v>
      </c>
      <c r="AY127" s="48">
        <f ca="1">SUM('Trial 1'!AY11,'Trial 2'!AY11,'Trial 3'!AY11,'Trial 4'!AY11,'Trial 5'!AY11,'Trial 6'!AY11,'Trial 7'!AY11,'Trial 8'!AY11)</f>
        <v>8512241.7580774855</v>
      </c>
      <c r="AZ127" s="48">
        <f ca="1">SUM('Trial 1'!AZ11,'Trial 2'!AZ11,'Trial 3'!AZ11,'Trial 4'!AZ11,'Trial 5'!AZ11,'Trial 6'!AZ11,'Trial 7'!AZ11,'Trial 8'!AZ11)</f>
        <v>8497327.2936204858</v>
      </c>
      <c r="BA127" s="49">
        <f ca="1">SUM(AO127:AZ127)</f>
        <v>102925329.95289128</v>
      </c>
      <c r="BB127" s="48">
        <f ca="1">SUM('Trial 1'!BB11,'Trial 2'!BB11,'Trial 3'!BB11,'Trial 4'!BB11,'Trial 5'!BB11,'Trial 6'!BB11,'Trial 7'!BB11,'Trial 8'!BB11)</f>
        <v>8484667.706566561</v>
      </c>
      <c r="BC127" s="48">
        <f ca="1">SUM('Trial 1'!BC11,'Trial 2'!BC11,'Trial 3'!BC11,'Trial 4'!BC11,'Trial 5'!BC11,'Trial 6'!BC11,'Trial 7'!BC11,'Trial 8'!BC11)</f>
        <v>8472069.739339862</v>
      </c>
      <c r="BD127" s="48">
        <f ca="1">SUM('Trial 1'!BD11,'Trial 2'!BD11,'Trial 3'!BD11,'Trial 4'!BD11,'Trial 5'!BD11,'Trial 6'!BD11,'Trial 7'!BD11,'Trial 8'!BD11)</f>
        <v>8457614.0070438683</v>
      </c>
      <c r="BE127" s="48">
        <f ca="1">SUM('Trial 1'!BE11,'Trial 2'!BE11,'Trial 3'!BE11,'Trial 4'!BE11,'Trial 5'!BE11,'Trial 6'!BE11,'Trial 7'!BE11,'Trial 8'!BE11)</f>
        <v>8445052.5868903752</v>
      </c>
      <c r="BF127" s="48">
        <f ca="1">SUM('Trial 1'!BF11,'Trial 2'!BF11,'Trial 3'!BF11,'Trial 4'!BF11,'Trial 5'!BF11,'Trial 6'!BF11,'Trial 7'!BF11,'Trial 8'!BF11)</f>
        <v>8433873.9413915165</v>
      </c>
      <c r="BG127" s="48">
        <f ca="1">SUM('Trial 1'!BG11,'Trial 2'!BG11,'Trial 3'!BG11,'Trial 4'!BG11,'Trial 5'!BG11,'Trial 6'!BG11,'Trial 7'!BG11,'Trial 8'!BG11)</f>
        <v>8418822.0256470889</v>
      </c>
      <c r="BH127" s="48">
        <f ca="1">SUM('Trial 1'!BH11,'Trial 2'!BH11,'Trial 3'!BH11,'Trial 4'!BH11,'Trial 5'!BH11,'Trial 6'!BH11,'Trial 7'!BH11,'Trial 8'!BH11)</f>
        <v>8406862.7248757705</v>
      </c>
      <c r="BI127" s="48">
        <f ca="1">SUM('Trial 1'!BI11,'Trial 2'!BI11,'Trial 3'!BI11,'Trial 4'!BI11,'Trial 5'!BI11,'Trial 6'!BI11,'Trial 7'!BI11,'Trial 8'!BI11)</f>
        <v>8392480.0458655115</v>
      </c>
      <c r="BJ127" s="48">
        <f ca="1">SUM('Trial 1'!BJ11,'Trial 2'!BJ11,'Trial 3'!BJ11,'Trial 4'!BJ11,'Trial 5'!BJ11,'Trial 6'!BJ11,'Trial 7'!BJ11,'Trial 8'!BJ11)</f>
        <v>8380080.4345331583</v>
      </c>
      <c r="BK127" s="48">
        <f ca="1">SUM('Trial 1'!BK11,'Trial 2'!BK11,'Trial 3'!BK11,'Trial 4'!BK11,'Trial 5'!BK11,'Trial 6'!BK11,'Trial 7'!BK11,'Trial 8'!BK11)</f>
        <v>8365951.6855148347</v>
      </c>
      <c r="BL127" s="48">
        <f ca="1">SUM('Trial 1'!BL11,'Trial 2'!BL11,'Trial 3'!BL11,'Trial 4'!BL11,'Trial 5'!BL11,'Trial 6'!BL11,'Trial 7'!BL11,'Trial 8'!BL11)</f>
        <v>8355150.6520561222</v>
      </c>
      <c r="BM127" s="48">
        <f ca="1">SUM('Trial 1'!BM11,'Trial 2'!BM11,'Trial 3'!BM11,'Trial 4'!BM11,'Trial 5'!BM11,'Trial 6'!BM11,'Trial 7'!BM11,'Trial 8'!BM11)</f>
        <v>8342283.3200977352</v>
      </c>
      <c r="BN127" s="49">
        <f ca="1">SUM(BB127:BM127)</f>
        <v>100954908.86982241</v>
      </c>
      <c r="BO127" s="48">
        <f ca="1">SUM('Trial 1'!BO11,'Trial 2'!BO11,'Trial 3'!BO11,'Trial 4'!BO11,'Trial 5'!BO11,'Trial 6'!BO11,'Trial 7'!BO11,'Trial 8'!BO11)</f>
        <v>8331106.1041061897</v>
      </c>
      <c r="BP127" s="48">
        <f ca="1">SUM('Trial 1'!BP11,'Trial 2'!BP11,'Trial 3'!BP11,'Trial 4'!BP11,'Trial 5'!BP11,'Trial 6'!BP11,'Trial 7'!BP11,'Trial 8'!BP11)</f>
        <v>8319027.7830594955</v>
      </c>
      <c r="BQ127" s="48">
        <f ca="1">SUM('Trial 1'!BQ11,'Trial 2'!BQ11,'Trial 3'!BQ11,'Trial 4'!BQ11,'Trial 5'!BQ11,'Trial 6'!BQ11,'Trial 7'!BQ11,'Trial 8'!BQ11)</f>
        <v>8307397.5796625605</v>
      </c>
      <c r="BR127" s="48">
        <f ca="1">SUM('Trial 1'!BR11,'Trial 2'!BR11,'Trial 3'!BR11,'Trial 4'!BR11,'Trial 5'!BR11,'Trial 6'!BR11,'Trial 7'!BR11,'Trial 8'!BR11)</f>
        <v>8296839.4061793201</v>
      </c>
      <c r="BS127" s="48">
        <f ca="1">SUM('Trial 1'!BS11,'Trial 2'!BS11,'Trial 3'!BS11,'Trial 4'!BS11,'Trial 5'!BS11,'Trial 6'!BS11,'Trial 7'!BS11,'Trial 8'!BS11)</f>
        <v>8286011.9903327851</v>
      </c>
      <c r="BT127" s="48">
        <f ca="1">SUM('Trial 1'!BT11,'Trial 2'!BT11,'Trial 3'!BT11,'Trial 4'!BT11,'Trial 5'!BT11,'Trial 6'!BT11,'Trial 7'!BT11,'Trial 8'!BT11)</f>
        <v>8275316.13653713</v>
      </c>
      <c r="BU127" s="48">
        <f ca="1">SUM('Trial 1'!BU11,'Trial 2'!BU11,'Trial 3'!BU11,'Trial 4'!BU11,'Trial 5'!BU11,'Trial 6'!BU11,'Trial 7'!BU11,'Trial 8'!BU11)</f>
        <v>8265019.3016790589</v>
      </c>
      <c r="BV127" s="48">
        <f ca="1">SUM('Trial 1'!BV11,'Trial 2'!BV11,'Trial 3'!BV11,'Trial 4'!BV11,'Trial 5'!BV11,'Trial 6'!BV11,'Trial 7'!BV11,'Trial 8'!BV11)</f>
        <v>8256007.1897453852</v>
      </c>
      <c r="BW127" s="48">
        <f ca="1">SUM('Trial 1'!BW11,'Trial 2'!BW11,'Trial 3'!BW11,'Trial 4'!BW11,'Trial 5'!BW11,'Trial 6'!BW11,'Trial 7'!BW11,'Trial 8'!BW11)</f>
        <v>8245137.7252053982</v>
      </c>
      <c r="BX127" s="48">
        <f ca="1">SUM('Trial 1'!BX11,'Trial 2'!BX11,'Trial 3'!BX11,'Trial 4'!BX11,'Trial 5'!BX11,'Trial 6'!BX11,'Trial 7'!BX11,'Trial 8'!BX11)</f>
        <v>8232667.4536836334</v>
      </c>
      <c r="BY127" s="48">
        <f ca="1">SUM('Trial 1'!BY11,'Trial 2'!BY11,'Trial 3'!BY11,'Trial 4'!BY11,'Trial 5'!BY11,'Trial 6'!BY11,'Trial 7'!BY11,'Trial 8'!BY11)</f>
        <v>8220289.2044127416</v>
      </c>
      <c r="BZ127" s="48">
        <f ca="1">SUM('Trial 1'!BZ11,'Trial 2'!BZ11,'Trial 3'!BZ11,'Trial 4'!BZ11,'Trial 5'!BZ11,'Trial 6'!BZ11,'Trial 7'!BZ11,'Trial 8'!BZ11)</f>
        <v>8209776.6236974718</v>
      </c>
      <c r="CA127" s="49">
        <f ca="1">SUM(BO127:BZ127)</f>
        <v>99244596.498301163</v>
      </c>
      <c r="CB127" s="48">
        <f ca="1">SUM('Trial 1'!CB11,'Trial 2'!CB11,'Trial 3'!CB11,'Trial 4'!CB11,'Trial 5'!CB11,'Trial 6'!CB11,'Trial 7'!CB11,'Trial 8'!CB11)</f>
        <v>8199299.2768768165</v>
      </c>
      <c r="CC127" s="48">
        <f ca="1">SUM('Trial 1'!CC11,'Trial 2'!CC11,'Trial 3'!CC11,'Trial 4'!CC11,'Trial 5'!CC11,'Trial 6'!CC11,'Trial 7'!CC11,'Trial 8'!CC11)</f>
        <v>8188129.4211619571</v>
      </c>
      <c r="CD127" s="48">
        <f ca="1">SUM('Trial 1'!CD11,'Trial 2'!CD11,'Trial 3'!CD11,'Trial 4'!CD11,'Trial 5'!CD11,'Trial 6'!CD11,'Trial 7'!CD11,'Trial 8'!CD11)</f>
        <v>8177337.8904391686</v>
      </c>
      <c r="CE127" s="48">
        <f ca="1">SUM('Trial 1'!CE11,'Trial 2'!CE11,'Trial 3'!CE11,'Trial 4'!CE11,'Trial 5'!CE11,'Trial 6'!CE11,'Trial 7'!CE11,'Trial 8'!CE11)</f>
        <v>8164977.1406479692</v>
      </c>
      <c r="CF127" s="48">
        <f ca="1">SUM('Trial 1'!CF11,'Trial 2'!CF11,'Trial 3'!CF11,'Trial 4'!CF11,'Trial 5'!CF11,'Trial 6'!CF11,'Trial 7'!CF11,'Trial 8'!CF11)</f>
        <v>8156040.0604511127</v>
      </c>
      <c r="CG127" s="48">
        <f ca="1">SUM('Trial 1'!CG11,'Trial 2'!CG11,'Trial 3'!CG11,'Trial 4'!CG11,'Trial 5'!CG11,'Trial 6'!CG11,'Trial 7'!CG11,'Trial 8'!CG11)</f>
        <v>8145685.94391381</v>
      </c>
      <c r="CH127" s="48">
        <f ca="1">SUM('Trial 1'!CH11,'Trial 2'!CH11,'Trial 3'!CH11,'Trial 4'!CH11,'Trial 5'!CH11,'Trial 6'!CH11,'Trial 7'!CH11,'Trial 8'!CH11)</f>
        <v>8135538.0377140529</v>
      </c>
      <c r="CI127" s="48">
        <f ca="1">SUM('Trial 1'!CI11,'Trial 2'!CI11,'Trial 3'!CI11,'Trial 4'!CI11,'Trial 5'!CI11,'Trial 6'!CI11,'Trial 7'!CI11,'Trial 8'!CI11)</f>
        <v>8127204.7639787896</v>
      </c>
      <c r="CJ127" s="48">
        <f ca="1">SUM('Trial 1'!CJ11,'Trial 2'!CJ11,'Trial 3'!CJ11,'Trial 4'!CJ11,'Trial 5'!CJ11,'Trial 6'!CJ11,'Trial 7'!CJ11,'Trial 8'!CJ11)</f>
        <v>8118857.8940861151</v>
      </c>
      <c r="CK127" s="48">
        <f ca="1">SUM('Trial 1'!CK11,'Trial 2'!CK11,'Trial 3'!CK11,'Trial 4'!CK11,'Trial 5'!CK11,'Trial 6'!CK11,'Trial 7'!CK11,'Trial 8'!CK11)</f>
        <v>8109236.7611811738</v>
      </c>
      <c r="CL127" s="48">
        <f ca="1">SUM('Trial 1'!CL11,'Trial 2'!CL11,'Trial 3'!CL11,'Trial 4'!CL11,'Trial 5'!CL11,'Trial 6'!CL11,'Trial 7'!CL11,'Trial 8'!CL11)</f>
        <v>8098645.4275769219</v>
      </c>
      <c r="CM127" s="48">
        <f ca="1">SUM('Trial 1'!CM11,'Trial 2'!CM11,'Trial 3'!CM11,'Trial 4'!CM11,'Trial 5'!CM11,'Trial 6'!CM11,'Trial 7'!CM11,'Trial 8'!CM11)</f>
        <v>8087938.1379063791</v>
      </c>
      <c r="CN127" s="49">
        <f ca="1">SUM(CB127:CM127)</f>
        <v>97708890.755934268</v>
      </c>
      <c r="CO127" s="48">
        <f ca="1">SUM('Trial 1'!CO11,'Trial 2'!CO11,'Trial 3'!CO11,'Trial 4'!CO11,'Trial 5'!CO11,'Trial 6'!CO11,'Trial 7'!CO11,'Trial 8'!CO11)</f>
        <v>8079932.0639746431</v>
      </c>
      <c r="CP127" s="48">
        <f ca="1">SUM('Trial 1'!CP11,'Trial 2'!CP11,'Trial 3'!CP11,'Trial 4'!CP11,'Trial 5'!CP11,'Trial 6'!CP11,'Trial 7'!CP11,'Trial 8'!CP11)</f>
        <v>8068829.9359384859</v>
      </c>
      <c r="CQ127" s="48">
        <f ca="1">SUM('Trial 1'!CQ11,'Trial 2'!CQ11,'Trial 3'!CQ11,'Trial 4'!CQ11,'Trial 5'!CQ11,'Trial 6'!CQ11,'Trial 7'!CQ11,'Trial 8'!CQ11)</f>
        <v>8060087.6342419302</v>
      </c>
      <c r="CR127" s="48">
        <f ca="1">SUM('Trial 1'!CR11,'Trial 2'!CR11,'Trial 3'!CR11,'Trial 4'!CR11,'Trial 5'!CR11,'Trial 6'!CR11,'Trial 7'!CR11,'Trial 8'!CR11)</f>
        <v>8052022.6177904028</v>
      </c>
      <c r="CS127" s="48">
        <f ca="1">SUM('Trial 1'!CS11,'Trial 2'!CS11,'Trial 3'!CS11,'Trial 4'!CS11,'Trial 5'!CS11,'Trial 6'!CS11,'Trial 7'!CS11,'Trial 8'!CS11)</f>
        <v>8041522.4248150028</v>
      </c>
      <c r="CT127" s="48">
        <f ca="1">SUM('Trial 1'!CT11,'Trial 2'!CT11,'Trial 3'!CT11,'Trial 4'!CT11,'Trial 5'!CT11,'Trial 6'!CT11,'Trial 7'!CT11,'Trial 8'!CT11)</f>
        <v>8031248.8284018058</v>
      </c>
      <c r="CU127" s="48">
        <f ca="1">SUM('Trial 1'!CU11,'Trial 2'!CU11,'Trial 3'!CU11,'Trial 4'!CU11,'Trial 5'!CU11,'Trial 6'!CU11,'Trial 7'!CU11,'Trial 8'!CU11)</f>
        <v>8022098.9310437152</v>
      </c>
      <c r="CV127" s="48">
        <f ca="1">SUM('Trial 1'!CV11,'Trial 2'!CV11,'Trial 3'!CV11,'Trial 4'!CV11,'Trial 5'!CV11,'Trial 6'!CV11,'Trial 7'!CV11,'Trial 8'!CV11)</f>
        <v>8013693.6142849987</v>
      </c>
      <c r="CW127" s="48">
        <f ca="1">SUM('Trial 1'!CW11,'Trial 2'!CW11,'Trial 3'!CW11,'Trial 4'!CW11,'Trial 5'!CW11,'Trial 6'!CW11,'Trial 7'!CW11,'Trial 8'!CW11)</f>
        <v>8003674.6882283902</v>
      </c>
      <c r="CX127" s="48">
        <f ca="1">SUM('Trial 1'!CX11,'Trial 2'!CX11,'Trial 3'!CX11,'Trial 4'!CX11,'Trial 5'!CX11,'Trial 6'!CX11,'Trial 7'!CX11,'Trial 8'!CX11)</f>
        <v>7994872.1381155653</v>
      </c>
      <c r="CY127" s="48">
        <f ca="1">SUM('Trial 1'!CY11,'Trial 2'!CY11,'Trial 3'!CY11,'Trial 4'!CY11,'Trial 5'!CY11,'Trial 6'!CY11,'Trial 7'!CY11,'Trial 8'!CY11)</f>
        <v>7986093.6977019496</v>
      </c>
      <c r="CZ127" s="48">
        <f ca="1">SUM('Trial 1'!CZ11,'Trial 2'!CZ11,'Trial 3'!CZ11,'Trial 4'!CZ11,'Trial 5'!CZ11,'Trial 6'!CZ11,'Trial 7'!CZ11,'Trial 8'!CZ11)</f>
        <v>7977556.2052123677</v>
      </c>
      <c r="DA127" s="49">
        <f ca="1">SUM(CO127:CZ127)</f>
        <v>96331632.779749259</v>
      </c>
      <c r="DB127" s="48">
        <f ca="1">SUM('Trial 1'!DB11,'Trial 2'!DB11,'Trial 3'!DB11,'Trial 4'!DB11,'Trial 5'!DB11,'Trial 6'!DB11,'Trial 7'!DB11,'Trial 8'!DB11)</f>
        <v>7969357.5731736198</v>
      </c>
      <c r="DC127" s="48">
        <f ca="1">SUM('Trial 1'!DC11,'Trial 2'!DC11,'Trial 3'!DC11,'Trial 4'!DC11,'Trial 5'!DC11,'Trial 6'!DC11,'Trial 7'!DC11,'Trial 8'!DC11)</f>
        <v>7960911.2749104267</v>
      </c>
      <c r="DD127" s="48">
        <f ca="1">SUM('Trial 1'!DD11,'Trial 2'!DD11,'Trial 3'!DD11,'Trial 4'!DD11,'Trial 5'!DD11,'Trial 6'!DD11,'Trial 7'!DD11,'Trial 8'!DD11)</f>
        <v>7953671.0832861485</v>
      </c>
      <c r="DE127" s="48">
        <f ca="1">SUM('Trial 1'!DE11,'Trial 2'!DE11,'Trial 3'!DE11,'Trial 4'!DE11,'Trial 5'!DE11,'Trial 6'!DE11,'Trial 7'!DE11,'Trial 8'!DE11)</f>
        <v>7944485.4444484916</v>
      </c>
      <c r="DF127" s="48">
        <f ca="1">SUM('Trial 1'!DF11,'Trial 2'!DF11,'Trial 3'!DF11,'Trial 4'!DF11,'Trial 5'!DF11,'Trial 6'!DF11,'Trial 7'!DF11,'Trial 8'!DF11)</f>
        <v>7936374.4418063462</v>
      </c>
      <c r="DG127" s="48">
        <f ca="1">SUM('Trial 1'!DG11,'Trial 2'!DG11,'Trial 3'!DG11,'Trial 4'!DG11,'Trial 5'!DG11,'Trial 6'!DG11,'Trial 7'!DG11,'Trial 8'!DG11)</f>
        <v>7926915.958063487</v>
      </c>
      <c r="DH127" s="48">
        <f ca="1">SUM('Trial 1'!DH11,'Trial 2'!DH11,'Trial 3'!DH11,'Trial 4'!DH11,'Trial 5'!DH11,'Trial 6'!DH11,'Trial 7'!DH11,'Trial 8'!DH11)</f>
        <v>7919482.8471667413</v>
      </c>
      <c r="DI127" s="48">
        <f ca="1">SUM('Trial 1'!DI11,'Trial 2'!DI11,'Trial 3'!DI11,'Trial 4'!DI11,'Trial 5'!DI11,'Trial 6'!DI11,'Trial 7'!DI11,'Trial 8'!DI11)</f>
        <v>7911250.9442479741</v>
      </c>
      <c r="DJ127" s="48">
        <f ca="1">SUM('Trial 1'!DJ11,'Trial 2'!DJ11,'Trial 3'!DJ11,'Trial 4'!DJ11,'Trial 5'!DJ11,'Trial 6'!DJ11,'Trial 7'!DJ11,'Trial 8'!DJ11)</f>
        <v>7902929.5827265214</v>
      </c>
      <c r="DK127" s="48">
        <f ca="1">SUM('Trial 1'!DK11,'Trial 2'!DK11,'Trial 3'!DK11,'Trial 4'!DK11,'Trial 5'!DK11,'Trial 6'!DK11,'Trial 7'!DK11,'Trial 8'!DK11)</f>
        <v>7893897.0638645487</v>
      </c>
      <c r="DL127" s="48">
        <f ca="1">SUM('Trial 1'!DL11,'Trial 2'!DL11,'Trial 3'!DL11,'Trial 4'!DL11,'Trial 5'!DL11,'Trial 6'!DL11,'Trial 7'!DL11,'Trial 8'!DL11)</f>
        <v>7887355.2599722166</v>
      </c>
      <c r="DM127" s="48">
        <f ca="1">SUM('Trial 1'!DM11,'Trial 2'!DM11,'Trial 3'!DM11,'Trial 4'!DM11,'Trial 5'!DM11,'Trial 6'!DM11,'Trial 7'!DM11,'Trial 8'!DM11)</f>
        <v>7878292.636798365</v>
      </c>
      <c r="DN127" s="49">
        <f ca="1">SUM(DB127:DM127)</f>
        <v>95084924.110464871</v>
      </c>
      <c r="DO127" s="48">
        <f ca="1">SUM('Trial 1'!DO11,'Trial 2'!DO11,'Trial 3'!DO11,'Trial 4'!DO11,'Trial 5'!DO11,'Trial 6'!DO11,'Trial 7'!DO11,'Trial 8'!DO11)</f>
        <v>7869524.7618061407</v>
      </c>
      <c r="DP127" s="48">
        <f ca="1">SUM('Trial 1'!DP11,'Trial 2'!DP11,'Trial 3'!DP11,'Trial 4'!DP11,'Trial 5'!DP11,'Trial 6'!DP11,'Trial 7'!DP11,'Trial 8'!DP11)</f>
        <v>7862078.399649322</v>
      </c>
      <c r="DQ127" s="48">
        <f ca="1">SUM('Trial 1'!DQ11,'Trial 2'!DQ11,'Trial 3'!DQ11,'Trial 4'!DQ11,'Trial 5'!DQ11,'Trial 6'!DQ11,'Trial 7'!DQ11,'Trial 8'!DQ11)</f>
        <v>7854714.0566566363</v>
      </c>
      <c r="DR127" s="48">
        <f ca="1">SUM('Trial 1'!DR11,'Trial 2'!DR11,'Trial 3'!DR11,'Trial 4'!DR11,'Trial 5'!DR11,'Trial 6'!DR11,'Trial 7'!DR11,'Trial 8'!DR11)</f>
        <v>7846828.5841743723</v>
      </c>
      <c r="DS127" s="48">
        <f ca="1">SUM('Trial 1'!DS11,'Trial 2'!DS11,'Trial 3'!DS11,'Trial 4'!DS11,'Trial 5'!DS11,'Trial 6'!DS11,'Trial 7'!DS11,'Trial 8'!DS11)</f>
        <v>7837013.0643817764</v>
      </c>
      <c r="DT127" s="48">
        <f ca="1">SUM('Trial 1'!DT11,'Trial 2'!DT11,'Trial 3'!DT11,'Trial 4'!DT11,'Trial 5'!DT11,'Trial 6'!DT11,'Trial 7'!DT11,'Trial 8'!DT11)</f>
        <v>7830050.8679318344</v>
      </c>
      <c r="DU127" s="48">
        <f ca="1">SUM('Trial 1'!DU11,'Trial 2'!DU11,'Trial 3'!DU11,'Trial 4'!DU11,'Trial 5'!DU11,'Trial 6'!DU11,'Trial 7'!DU11,'Trial 8'!DU11)</f>
        <v>7824320.7446872843</v>
      </c>
      <c r="DV127" s="48">
        <f ca="1">SUM('Trial 1'!DV11,'Trial 2'!DV11,'Trial 3'!DV11,'Trial 4'!DV11,'Trial 5'!DV11,'Trial 6'!DV11,'Trial 7'!DV11,'Trial 8'!DV11)</f>
        <v>7816923.4428708451</v>
      </c>
      <c r="DW127" s="48">
        <f ca="1">SUM('Trial 1'!DW11,'Trial 2'!DW11,'Trial 3'!DW11,'Trial 4'!DW11,'Trial 5'!DW11,'Trial 6'!DW11,'Trial 7'!DW11,'Trial 8'!DW11)</f>
        <v>7809452.1291544372</v>
      </c>
      <c r="DX127" s="48">
        <f ca="1">SUM('Trial 1'!DX11,'Trial 2'!DX11,'Trial 3'!DX11,'Trial 4'!DX11,'Trial 5'!DX11,'Trial 6'!DX11,'Trial 7'!DX11,'Trial 8'!DX11)</f>
        <v>7803477.0738018434</v>
      </c>
      <c r="DY127" s="48">
        <f ca="1">SUM('Trial 1'!DY11,'Trial 2'!DY11,'Trial 3'!DY11,'Trial 4'!DY11,'Trial 5'!DY11,'Trial 6'!DY11,'Trial 7'!DY11,'Trial 8'!DY11)</f>
        <v>7795044.6509854179</v>
      </c>
      <c r="DZ127" s="48">
        <f ca="1">SUM('Trial 1'!DZ11,'Trial 2'!DZ11,'Trial 3'!DZ11,'Trial 4'!DZ11,'Trial 5'!DZ11,'Trial 6'!DZ11,'Trial 7'!DZ11,'Trial 8'!DZ11)</f>
        <v>7790387.0547381649</v>
      </c>
      <c r="EA127" s="49">
        <f ca="1">SUM(DO127:DZ127)</f>
        <v>93939814.830838084</v>
      </c>
      <c r="EB127" s="48">
        <f ca="1">SUM('Trial 1'!EB11,'Trial 2'!EB11,'Trial 3'!EB11,'Trial 4'!EB11,'Trial 5'!EB11,'Trial 6'!EB11,'Trial 7'!EB11,'Trial 8'!EB11)</f>
        <v>7783614.8475127164</v>
      </c>
      <c r="EC127" s="48">
        <f ca="1">SUM('Trial 1'!EC11,'Trial 2'!EC11,'Trial 3'!EC11,'Trial 4'!EC11,'Trial 5'!EC11,'Trial 6'!EC11,'Trial 7'!EC11,'Trial 8'!EC11)</f>
        <v>7775782.2424110137</v>
      </c>
      <c r="ED127" s="48">
        <f ca="1">SUM('Trial 1'!ED11,'Trial 2'!ED11,'Trial 3'!ED11,'Trial 4'!ED11,'Trial 5'!ED11,'Trial 6'!ED11,'Trial 7'!ED11,'Trial 8'!ED11)</f>
        <v>7765962.0130640967</v>
      </c>
      <c r="EE127" s="48">
        <f ca="1">SUM('Trial 1'!EE11,'Trial 2'!EE11,'Trial 3'!EE11,'Trial 4'!EE11,'Trial 5'!EE11,'Trial 6'!EE11,'Trial 7'!EE11,'Trial 8'!EE11)</f>
        <v>7760150.2487174273</v>
      </c>
      <c r="EF127" s="48">
        <f ca="1">SUM('Trial 1'!EF11,'Trial 2'!EF11,'Trial 3'!EF11,'Trial 4'!EF11,'Trial 5'!EF11,'Trial 6'!EF11,'Trial 7'!EF11,'Trial 8'!EF11)</f>
        <v>7752514.2922954606</v>
      </c>
      <c r="EG127" s="48">
        <f ca="1">SUM('Trial 1'!EG11,'Trial 2'!EG11,'Trial 3'!EG11,'Trial 4'!EG11,'Trial 5'!EG11,'Trial 6'!EG11,'Trial 7'!EG11,'Trial 8'!EG11)</f>
        <v>7746355.2068651048</v>
      </c>
      <c r="EH127" s="48">
        <f ca="1">SUM('Trial 1'!EH11,'Trial 2'!EH11,'Trial 3'!EH11,'Trial 4'!EH11,'Trial 5'!EH11,'Trial 6'!EH11,'Trial 7'!EH11,'Trial 8'!EH11)</f>
        <v>7739244.5676694633</v>
      </c>
      <c r="EI127" s="48">
        <f ca="1">SUM('Trial 1'!EI11,'Trial 2'!EI11,'Trial 3'!EI11,'Trial 4'!EI11,'Trial 5'!EI11,'Trial 6'!EI11,'Trial 7'!EI11,'Trial 8'!EI11)</f>
        <v>7733942.3524218462</v>
      </c>
      <c r="EJ127" s="48">
        <f ca="1">SUM('Trial 1'!EJ11,'Trial 2'!EJ11,'Trial 3'!EJ11,'Trial 4'!EJ11,'Trial 5'!EJ11,'Trial 6'!EJ11,'Trial 7'!EJ11,'Trial 8'!EJ11)</f>
        <v>7727469.5493219728</v>
      </c>
      <c r="EK127" s="48">
        <f ca="1">SUM('Trial 1'!EK11,'Trial 2'!EK11,'Trial 3'!EK11,'Trial 4'!EK11,'Trial 5'!EK11,'Trial 6'!EK11,'Trial 7'!EK11,'Trial 8'!EK11)</f>
        <v>7720463.837958429</v>
      </c>
      <c r="EL127" s="48">
        <f ca="1">SUM('Trial 1'!EL11,'Trial 2'!EL11,'Trial 3'!EL11,'Trial 4'!EL11,'Trial 5'!EL11,'Trial 6'!EL11,'Trial 7'!EL11,'Trial 8'!EL11)</f>
        <v>7714892.0157977343</v>
      </c>
      <c r="EM127" s="48">
        <f ca="1">SUM('Trial 1'!EM11,'Trial 2'!EM11,'Trial 3'!EM11,'Trial 4'!EM11,'Trial 5'!EM11,'Trial 6'!EM11,'Trial 7'!EM11,'Trial 8'!EM11)</f>
        <v>7708900.9007926891</v>
      </c>
      <c r="EN127" s="49">
        <f ca="1">SUM(EB127:EM127)</f>
        <v>92929292.074827954</v>
      </c>
    </row>
    <row r="128" spans="1:144" ht="12.75" customHeight="1">
      <c r="A128" s="2" t="str">
        <f>Labels!B72</f>
        <v>Equilib Real Wage</v>
      </c>
    </row>
    <row r="129" spans="1:144" ht="12.75" customHeight="1">
      <c r="B129" s="21"/>
    </row>
    <row r="130" spans="1:144" ht="12.75" customHeight="1">
      <c r="A130" s="5"/>
      <c r="B130" s="46">
        <f>Inputs!B29*B8/Inputs!B27</f>
        <v>6250</v>
      </c>
    </row>
    <row r="131" spans="1:144" ht="12.75" customHeight="1">
      <c r="A131" s="2" t="str">
        <f>Labels!B9</f>
        <v>Capital</v>
      </c>
    </row>
    <row r="132" spans="1:144" ht="12.75" customHeight="1">
      <c r="A132" s="47" t="str">
        <f>Labels!D96</f>
        <v>Trials</v>
      </c>
      <c r="B132" s="19" t="str">
        <f>ZZZ__FnCalls!F7</f>
        <v>Jan 2010</v>
      </c>
      <c r="C132" s="20" t="str">
        <f>ZZZ__FnCalls!F8</f>
        <v>Feb 2010</v>
      </c>
      <c r="D132" s="20" t="str">
        <f>ZZZ__FnCalls!F9</f>
        <v>Mar 2010</v>
      </c>
      <c r="E132" s="20" t="str">
        <f>ZZZ__FnCalls!F10</f>
        <v>Apr 2010</v>
      </c>
      <c r="F132" s="20" t="str">
        <f>ZZZ__FnCalls!F11</f>
        <v>May 2010</v>
      </c>
      <c r="G132" s="20" t="str">
        <f>ZZZ__FnCalls!F12</f>
        <v>Jun 2010</v>
      </c>
      <c r="H132" s="20" t="str">
        <f>ZZZ__FnCalls!F13</f>
        <v>Jul 2010</v>
      </c>
      <c r="I132" s="20" t="str">
        <f>ZZZ__FnCalls!F14</f>
        <v>Aug 2010</v>
      </c>
      <c r="J132" s="20" t="str">
        <f>ZZZ__FnCalls!F15</f>
        <v>Sep 2010</v>
      </c>
      <c r="K132" s="20" t="str">
        <f>ZZZ__FnCalls!F16</f>
        <v>Oct 2010</v>
      </c>
      <c r="L132" s="20" t="str">
        <f>ZZZ__FnCalls!F17</f>
        <v>Nov 2010</v>
      </c>
      <c r="M132" s="20" t="str">
        <f>ZZZ__FnCalls!F18</f>
        <v>Dec 2010</v>
      </c>
      <c r="N132" s="21" t="str">
        <f>ZZZ__FnCalls!H7</f>
        <v>2010</v>
      </c>
      <c r="O132" s="20" t="str">
        <f>ZZZ__FnCalls!F19</f>
        <v>Jan 2011</v>
      </c>
      <c r="P132" s="20" t="str">
        <f>ZZZ__FnCalls!F20</f>
        <v>Feb 2011</v>
      </c>
      <c r="Q132" s="20" t="str">
        <f>ZZZ__FnCalls!F21</f>
        <v>Mar 2011</v>
      </c>
      <c r="R132" s="20" t="str">
        <f>ZZZ__FnCalls!F22</f>
        <v>Apr 2011</v>
      </c>
      <c r="S132" s="20" t="str">
        <f>ZZZ__FnCalls!F23</f>
        <v>May 2011</v>
      </c>
      <c r="T132" s="20" t="str">
        <f>ZZZ__FnCalls!F24</f>
        <v>Jun 2011</v>
      </c>
      <c r="U132" s="20" t="str">
        <f>ZZZ__FnCalls!F25</f>
        <v>Jul 2011</v>
      </c>
      <c r="V132" s="20" t="str">
        <f>ZZZ__FnCalls!F26</f>
        <v>Aug 2011</v>
      </c>
      <c r="W132" s="20" t="str">
        <f>ZZZ__FnCalls!F27</f>
        <v>Sep 2011</v>
      </c>
      <c r="X132" s="20" t="str">
        <f>ZZZ__FnCalls!F28</f>
        <v>Oct 2011</v>
      </c>
      <c r="Y132" s="20" t="str">
        <f>ZZZ__FnCalls!F29</f>
        <v>Nov 2011</v>
      </c>
      <c r="Z132" s="20" t="str">
        <f>ZZZ__FnCalls!F30</f>
        <v>Dec 2011</v>
      </c>
      <c r="AA132" s="21" t="str">
        <f>ZZZ__FnCalls!H19</f>
        <v>2011</v>
      </c>
      <c r="AB132" s="20" t="str">
        <f>ZZZ__FnCalls!F31</f>
        <v>Jan 2012</v>
      </c>
      <c r="AC132" s="20" t="str">
        <f>ZZZ__FnCalls!F32</f>
        <v>Feb 2012</v>
      </c>
      <c r="AD132" s="20" t="str">
        <f>ZZZ__FnCalls!F33</f>
        <v>Mar 2012</v>
      </c>
      <c r="AE132" s="20" t="str">
        <f>ZZZ__FnCalls!F34</f>
        <v>Apr 2012</v>
      </c>
      <c r="AF132" s="20" t="str">
        <f>ZZZ__FnCalls!F35</f>
        <v>May 2012</v>
      </c>
      <c r="AG132" s="20" t="str">
        <f>ZZZ__FnCalls!F36</f>
        <v>Jun 2012</v>
      </c>
      <c r="AH132" s="20" t="str">
        <f>ZZZ__FnCalls!F37</f>
        <v>Jul 2012</v>
      </c>
      <c r="AI132" s="20" t="str">
        <f>ZZZ__FnCalls!F38</f>
        <v>Aug 2012</v>
      </c>
      <c r="AJ132" s="20" t="str">
        <f>ZZZ__FnCalls!F39</f>
        <v>Sep 2012</v>
      </c>
      <c r="AK132" s="20" t="str">
        <f>ZZZ__FnCalls!F40</f>
        <v>Oct 2012</v>
      </c>
      <c r="AL132" s="20" t="str">
        <f>ZZZ__FnCalls!F41</f>
        <v>Nov 2012</v>
      </c>
      <c r="AM132" s="20" t="str">
        <f>ZZZ__FnCalls!F42</f>
        <v>Dec 2012</v>
      </c>
      <c r="AN132" s="21" t="str">
        <f>ZZZ__FnCalls!H31</f>
        <v>2012</v>
      </c>
      <c r="AO132" s="20" t="str">
        <f>ZZZ__FnCalls!F43</f>
        <v>Jan 2013</v>
      </c>
      <c r="AP132" s="20" t="str">
        <f>ZZZ__FnCalls!F44</f>
        <v>Feb 2013</v>
      </c>
      <c r="AQ132" s="20" t="str">
        <f>ZZZ__FnCalls!F45</f>
        <v>Mar 2013</v>
      </c>
      <c r="AR132" s="20" t="str">
        <f>ZZZ__FnCalls!F46</f>
        <v>Apr 2013</v>
      </c>
      <c r="AS132" s="20" t="str">
        <f>ZZZ__FnCalls!F47</f>
        <v>May 2013</v>
      </c>
      <c r="AT132" s="20" t="str">
        <f>ZZZ__FnCalls!F48</f>
        <v>Jun 2013</v>
      </c>
      <c r="AU132" s="20" t="str">
        <f>ZZZ__FnCalls!F49</f>
        <v>Jul 2013</v>
      </c>
      <c r="AV132" s="20" t="str">
        <f>ZZZ__FnCalls!F50</f>
        <v>Aug 2013</v>
      </c>
      <c r="AW132" s="20" t="str">
        <f>ZZZ__FnCalls!F51</f>
        <v>Sep 2013</v>
      </c>
      <c r="AX132" s="20" t="str">
        <f>ZZZ__FnCalls!F52</f>
        <v>Oct 2013</v>
      </c>
      <c r="AY132" s="20" t="str">
        <f>ZZZ__FnCalls!F53</f>
        <v>Nov 2013</v>
      </c>
      <c r="AZ132" s="20" t="str">
        <f>ZZZ__FnCalls!F54</f>
        <v>Dec 2013</v>
      </c>
      <c r="BA132" s="21" t="str">
        <f>ZZZ__FnCalls!H43</f>
        <v>2013</v>
      </c>
      <c r="BB132" s="20" t="str">
        <f>ZZZ__FnCalls!F55</f>
        <v>Jan 2014</v>
      </c>
      <c r="BC132" s="20" t="str">
        <f>ZZZ__FnCalls!F56</f>
        <v>Feb 2014</v>
      </c>
      <c r="BD132" s="20" t="str">
        <f>ZZZ__FnCalls!F57</f>
        <v>Mar 2014</v>
      </c>
      <c r="BE132" s="20" t="str">
        <f>ZZZ__FnCalls!F58</f>
        <v>Apr 2014</v>
      </c>
      <c r="BF132" s="20" t="str">
        <f>ZZZ__FnCalls!F59</f>
        <v>May 2014</v>
      </c>
      <c r="BG132" s="20" t="str">
        <f>ZZZ__FnCalls!F60</f>
        <v>Jun 2014</v>
      </c>
      <c r="BH132" s="20" t="str">
        <f>ZZZ__FnCalls!F61</f>
        <v>Jul 2014</v>
      </c>
      <c r="BI132" s="20" t="str">
        <f>ZZZ__FnCalls!F62</f>
        <v>Aug 2014</v>
      </c>
      <c r="BJ132" s="20" t="str">
        <f>ZZZ__FnCalls!F63</f>
        <v>Sep 2014</v>
      </c>
      <c r="BK132" s="20" t="str">
        <f>ZZZ__FnCalls!F64</f>
        <v>Oct 2014</v>
      </c>
      <c r="BL132" s="20" t="str">
        <f>ZZZ__FnCalls!F65</f>
        <v>Nov 2014</v>
      </c>
      <c r="BM132" s="20" t="str">
        <f>ZZZ__FnCalls!F66</f>
        <v>Dec 2014</v>
      </c>
      <c r="BN132" s="21" t="str">
        <f>ZZZ__FnCalls!H55</f>
        <v>2014</v>
      </c>
      <c r="BO132" s="20" t="str">
        <f>ZZZ__FnCalls!F67</f>
        <v>Jan 2015</v>
      </c>
      <c r="BP132" s="20" t="str">
        <f>ZZZ__FnCalls!F68</f>
        <v>Feb 2015</v>
      </c>
      <c r="BQ132" s="20" t="str">
        <f>ZZZ__FnCalls!F69</f>
        <v>Mar 2015</v>
      </c>
      <c r="BR132" s="20" t="str">
        <f>ZZZ__FnCalls!F70</f>
        <v>Apr 2015</v>
      </c>
      <c r="BS132" s="20" t="str">
        <f>ZZZ__FnCalls!F71</f>
        <v>May 2015</v>
      </c>
      <c r="BT132" s="20" t="str">
        <f>ZZZ__FnCalls!F72</f>
        <v>Jun 2015</v>
      </c>
      <c r="BU132" s="20" t="str">
        <f>ZZZ__FnCalls!F73</f>
        <v>Jul 2015</v>
      </c>
      <c r="BV132" s="20" t="str">
        <f>ZZZ__FnCalls!F74</f>
        <v>Aug 2015</v>
      </c>
      <c r="BW132" s="20" t="str">
        <f>ZZZ__FnCalls!F75</f>
        <v>Sep 2015</v>
      </c>
      <c r="BX132" s="20" t="str">
        <f>ZZZ__FnCalls!F76</f>
        <v>Oct 2015</v>
      </c>
      <c r="BY132" s="20" t="str">
        <f>ZZZ__FnCalls!F77</f>
        <v>Nov 2015</v>
      </c>
      <c r="BZ132" s="20" t="str">
        <f>ZZZ__FnCalls!F78</f>
        <v>Dec 2015</v>
      </c>
      <c r="CA132" s="21" t="str">
        <f>ZZZ__FnCalls!H67</f>
        <v>2015</v>
      </c>
      <c r="CB132" s="20" t="str">
        <f>ZZZ__FnCalls!F79</f>
        <v>Jan 2016</v>
      </c>
      <c r="CC132" s="20" t="str">
        <f>ZZZ__FnCalls!F80</f>
        <v>Feb 2016</v>
      </c>
      <c r="CD132" s="20" t="str">
        <f>ZZZ__FnCalls!F81</f>
        <v>Mar 2016</v>
      </c>
      <c r="CE132" s="20" t="str">
        <f>ZZZ__FnCalls!F82</f>
        <v>Apr 2016</v>
      </c>
      <c r="CF132" s="20" t="str">
        <f>ZZZ__FnCalls!F83</f>
        <v>May 2016</v>
      </c>
      <c r="CG132" s="20" t="str">
        <f>ZZZ__FnCalls!F84</f>
        <v>Jun 2016</v>
      </c>
      <c r="CH132" s="20" t="str">
        <f>ZZZ__FnCalls!F85</f>
        <v>Jul 2016</v>
      </c>
      <c r="CI132" s="20" t="str">
        <f>ZZZ__FnCalls!F86</f>
        <v>Aug 2016</v>
      </c>
      <c r="CJ132" s="20" t="str">
        <f>ZZZ__FnCalls!F87</f>
        <v>Sep 2016</v>
      </c>
      <c r="CK132" s="20" t="str">
        <f>ZZZ__FnCalls!F88</f>
        <v>Oct 2016</v>
      </c>
      <c r="CL132" s="20" t="str">
        <f>ZZZ__FnCalls!F89</f>
        <v>Nov 2016</v>
      </c>
      <c r="CM132" s="20" t="str">
        <f>ZZZ__FnCalls!F90</f>
        <v>Dec 2016</v>
      </c>
      <c r="CN132" s="21" t="str">
        <f>ZZZ__FnCalls!H79</f>
        <v>2016</v>
      </c>
      <c r="CO132" s="20" t="str">
        <f>ZZZ__FnCalls!F91</f>
        <v>Jan 2017</v>
      </c>
      <c r="CP132" s="20" t="str">
        <f>ZZZ__FnCalls!F92</f>
        <v>Feb 2017</v>
      </c>
      <c r="CQ132" s="20" t="str">
        <f>ZZZ__FnCalls!F93</f>
        <v>Mar 2017</v>
      </c>
      <c r="CR132" s="20" t="str">
        <f>ZZZ__FnCalls!F94</f>
        <v>Apr 2017</v>
      </c>
      <c r="CS132" s="20" t="str">
        <f>ZZZ__FnCalls!F95</f>
        <v>May 2017</v>
      </c>
      <c r="CT132" s="20" t="str">
        <f>ZZZ__FnCalls!F96</f>
        <v>Jun 2017</v>
      </c>
      <c r="CU132" s="20" t="str">
        <f>ZZZ__FnCalls!F97</f>
        <v>Jul 2017</v>
      </c>
      <c r="CV132" s="20" t="str">
        <f>ZZZ__FnCalls!F98</f>
        <v>Aug 2017</v>
      </c>
      <c r="CW132" s="20" t="str">
        <f>ZZZ__FnCalls!F99</f>
        <v>Sep 2017</v>
      </c>
      <c r="CX132" s="20" t="str">
        <f>ZZZ__FnCalls!F100</f>
        <v>Oct 2017</v>
      </c>
      <c r="CY132" s="20" t="str">
        <f>ZZZ__FnCalls!F101</f>
        <v>Nov 2017</v>
      </c>
      <c r="CZ132" s="20" t="str">
        <f>ZZZ__FnCalls!F102</f>
        <v>Dec 2017</v>
      </c>
      <c r="DA132" s="21" t="str">
        <f>ZZZ__FnCalls!H91</f>
        <v>2017</v>
      </c>
      <c r="DB132" s="20" t="str">
        <f>ZZZ__FnCalls!F103</f>
        <v>Jan 2018</v>
      </c>
      <c r="DC132" s="20" t="str">
        <f>ZZZ__FnCalls!F104</f>
        <v>Feb 2018</v>
      </c>
      <c r="DD132" s="20" t="str">
        <f>ZZZ__FnCalls!F105</f>
        <v>Mar 2018</v>
      </c>
      <c r="DE132" s="20" t="str">
        <f>ZZZ__FnCalls!F106</f>
        <v>Apr 2018</v>
      </c>
      <c r="DF132" s="20" t="str">
        <f>ZZZ__FnCalls!F107</f>
        <v>May 2018</v>
      </c>
      <c r="DG132" s="20" t="str">
        <f>ZZZ__FnCalls!F108</f>
        <v>Jun 2018</v>
      </c>
      <c r="DH132" s="20" t="str">
        <f>ZZZ__FnCalls!F109</f>
        <v>Jul 2018</v>
      </c>
      <c r="DI132" s="20" t="str">
        <f>ZZZ__FnCalls!F110</f>
        <v>Aug 2018</v>
      </c>
      <c r="DJ132" s="20" t="str">
        <f>ZZZ__FnCalls!F111</f>
        <v>Sep 2018</v>
      </c>
      <c r="DK132" s="20" t="str">
        <f>ZZZ__FnCalls!F112</f>
        <v>Oct 2018</v>
      </c>
      <c r="DL132" s="20" t="str">
        <f>ZZZ__FnCalls!F113</f>
        <v>Nov 2018</v>
      </c>
      <c r="DM132" s="20" t="str">
        <f>ZZZ__FnCalls!F114</f>
        <v>Dec 2018</v>
      </c>
      <c r="DN132" s="21" t="str">
        <f>ZZZ__FnCalls!H103</f>
        <v>2018</v>
      </c>
      <c r="DO132" s="20" t="str">
        <f>ZZZ__FnCalls!F115</f>
        <v>Jan 2019</v>
      </c>
      <c r="DP132" s="20" t="str">
        <f>ZZZ__FnCalls!F116</f>
        <v>Feb 2019</v>
      </c>
      <c r="DQ132" s="20" t="str">
        <f>ZZZ__FnCalls!F117</f>
        <v>Mar 2019</v>
      </c>
      <c r="DR132" s="20" t="str">
        <f>ZZZ__FnCalls!F118</f>
        <v>Apr 2019</v>
      </c>
      <c r="DS132" s="20" t="str">
        <f>ZZZ__FnCalls!F119</f>
        <v>May 2019</v>
      </c>
      <c r="DT132" s="20" t="str">
        <f>ZZZ__FnCalls!F120</f>
        <v>Jun 2019</v>
      </c>
      <c r="DU132" s="20" t="str">
        <f>ZZZ__FnCalls!F121</f>
        <v>Jul 2019</v>
      </c>
      <c r="DV132" s="20" t="str">
        <f>ZZZ__FnCalls!F122</f>
        <v>Aug 2019</v>
      </c>
      <c r="DW132" s="20" t="str">
        <f>ZZZ__FnCalls!F123</f>
        <v>Sep 2019</v>
      </c>
      <c r="DX132" s="20" t="str">
        <f>ZZZ__FnCalls!F124</f>
        <v>Oct 2019</v>
      </c>
      <c r="DY132" s="20" t="str">
        <f>ZZZ__FnCalls!F125</f>
        <v>Nov 2019</v>
      </c>
      <c r="DZ132" s="20" t="str">
        <f>ZZZ__FnCalls!F126</f>
        <v>Dec 2019</v>
      </c>
      <c r="EA132" s="21" t="str">
        <f>ZZZ__FnCalls!H115</f>
        <v>2019</v>
      </c>
      <c r="EB132" s="20" t="str">
        <f>ZZZ__FnCalls!F127</f>
        <v>Jan 2020</v>
      </c>
      <c r="EC132" s="20" t="str">
        <f>ZZZ__FnCalls!F128</f>
        <v>Feb 2020</v>
      </c>
      <c r="ED132" s="20" t="str">
        <f>ZZZ__FnCalls!F129</f>
        <v>Mar 2020</v>
      </c>
      <c r="EE132" s="20" t="str">
        <f>ZZZ__FnCalls!F130</f>
        <v>Apr 2020</v>
      </c>
      <c r="EF132" s="20" t="str">
        <f>ZZZ__FnCalls!F131</f>
        <v>May 2020</v>
      </c>
      <c r="EG132" s="20" t="str">
        <f>ZZZ__FnCalls!F132</f>
        <v>Jun 2020</v>
      </c>
      <c r="EH132" s="20" t="str">
        <f>ZZZ__FnCalls!F133</f>
        <v>Jul 2020</v>
      </c>
      <c r="EI132" s="20" t="str">
        <f>ZZZ__FnCalls!F134</f>
        <v>Aug 2020</v>
      </c>
      <c r="EJ132" s="20" t="str">
        <f>ZZZ__FnCalls!F135</f>
        <v>Sep 2020</v>
      </c>
      <c r="EK132" s="20" t="str">
        <f>ZZZ__FnCalls!F136</f>
        <v>Oct 2020</v>
      </c>
      <c r="EL132" s="20" t="str">
        <f>ZZZ__FnCalls!F137</f>
        <v>Nov 2020</v>
      </c>
      <c r="EM132" s="20" t="str">
        <f>ZZZ__FnCalls!F138</f>
        <v>Dec 2020</v>
      </c>
      <c r="EN132" s="21" t="str">
        <f>ZZZ__FnCalls!H127</f>
        <v>2020</v>
      </c>
    </row>
    <row r="133" spans="1:144" ht="12.75" customHeight="1">
      <c r="A133" s="7" t="str">
        <f>Labels!B96</f>
        <v>Trial 01</v>
      </c>
      <c r="B133" s="22">
        <f>'Trial 1'!B19</f>
        <v>34645298.421926454</v>
      </c>
      <c r="C133" s="22">
        <f>'Trial 1'!C19</f>
        <v>34645298.421926454</v>
      </c>
      <c r="D133" s="22">
        <f ca="1">'Trial 1'!D19</f>
        <v>34644893.896494932</v>
      </c>
      <c r="E133" s="22">
        <f ca="1">'Trial 1'!E19</f>
        <v>34644011.192081943</v>
      </c>
      <c r="F133" s="22">
        <f ca="1">'Trial 1'!F19</f>
        <v>34642774.961283706</v>
      </c>
      <c r="G133" s="22">
        <f ca="1">'Trial 1'!G19</f>
        <v>34641111.396310933</v>
      </c>
      <c r="H133" s="22">
        <f ca="1">'Trial 1'!H19</f>
        <v>34639101.052464746</v>
      </c>
      <c r="I133" s="22">
        <f ca="1">'Trial 1'!I19</f>
        <v>34636742.105371095</v>
      </c>
      <c r="J133" s="22">
        <f ca="1">'Trial 1'!J19</f>
        <v>34634072.431769423</v>
      </c>
      <c r="K133" s="22">
        <f ca="1">'Trial 1'!K19</f>
        <v>34631044.035219423</v>
      </c>
      <c r="L133" s="22">
        <f ca="1">'Trial 1'!L19</f>
        <v>34627811.365271345</v>
      </c>
      <c r="M133" s="22">
        <f ca="1">'Trial 1'!M19</f>
        <v>34624246.515514046</v>
      </c>
      <c r="N133" s="23">
        <f ca="1">'Trial 1'!M19</f>
        <v>34624246.515514046</v>
      </c>
      <c r="O133" s="22">
        <f ca="1">'Trial 1'!O19</f>
        <v>34620300.118908174</v>
      </c>
      <c r="P133" s="22">
        <f ca="1">'Trial 1'!P19</f>
        <v>34616064.846002579</v>
      </c>
      <c r="Q133" s="22">
        <f ca="1">'Trial 1'!Q19</f>
        <v>34611630.405434489</v>
      </c>
      <c r="R133" s="22">
        <f ca="1">'Trial 1'!R19</f>
        <v>34606821.507390067</v>
      </c>
      <c r="S133" s="22">
        <f ca="1">'Trial 1'!S19</f>
        <v>34601840.760521278</v>
      </c>
      <c r="T133" s="22">
        <f ca="1">'Trial 1'!T19</f>
        <v>34596671.687099844</v>
      </c>
      <c r="U133" s="22">
        <f ca="1">'Trial 1'!U19</f>
        <v>34591267.941876836</v>
      </c>
      <c r="V133" s="22">
        <f ca="1">'Trial 1'!V19</f>
        <v>34585618.006011911</v>
      </c>
      <c r="W133" s="22">
        <f ca="1">'Trial 1'!W19</f>
        <v>34579767.465138696</v>
      </c>
      <c r="X133" s="22">
        <f ca="1">'Trial 1'!X19</f>
        <v>34573629.948970892</v>
      </c>
      <c r="Y133" s="22">
        <f ca="1">'Trial 1'!Y19</f>
        <v>34567284.250772819</v>
      </c>
      <c r="Z133" s="22">
        <f ca="1">'Trial 1'!Z19</f>
        <v>34560641.267981127</v>
      </c>
      <c r="AA133" s="23">
        <f ca="1">'Trial 1'!Z19</f>
        <v>34560641.267981127</v>
      </c>
      <c r="AB133" s="22">
        <f ca="1">'Trial 1'!AB19</f>
        <v>34553749.227424845</v>
      </c>
      <c r="AC133" s="22">
        <f ca="1">'Trial 1'!AC19</f>
        <v>34546598.482023582</v>
      </c>
      <c r="AD133" s="22">
        <f ca="1">'Trial 1'!AD19</f>
        <v>34539243.053140424</v>
      </c>
      <c r="AE133" s="22">
        <f ca="1">'Trial 1'!AE19</f>
        <v>34531775.137967326</v>
      </c>
      <c r="AF133" s="22">
        <f ca="1">'Trial 1'!AF19</f>
        <v>34524099.802088983</v>
      </c>
      <c r="AG133" s="22">
        <f ca="1">'Trial 1'!AG19</f>
        <v>34516220.925537899</v>
      </c>
      <c r="AH133" s="22">
        <f ca="1">'Trial 1'!AH19</f>
        <v>34508153.53512913</v>
      </c>
      <c r="AI133" s="22">
        <f ca="1">'Trial 1'!AI19</f>
        <v>34500014.136870183</v>
      </c>
      <c r="AJ133" s="22">
        <f ca="1">'Trial 1'!AJ19</f>
        <v>34491810.378278039</v>
      </c>
      <c r="AK133" s="22">
        <f ca="1">'Trial 1'!AK19</f>
        <v>34483400.343954764</v>
      </c>
      <c r="AL133" s="22">
        <f ca="1">'Trial 1'!AL19</f>
        <v>34474809.562845103</v>
      </c>
      <c r="AM133" s="22">
        <f ca="1">'Trial 1'!AM19</f>
        <v>34466108.739638306</v>
      </c>
      <c r="AN133" s="23">
        <f ca="1">'Trial 1'!AM19</f>
        <v>34466108.739638306</v>
      </c>
      <c r="AO133" s="22">
        <f ca="1">'Trial 1'!AO19</f>
        <v>34457222.900044687</v>
      </c>
      <c r="AP133" s="22">
        <f ca="1">'Trial 1'!AP19</f>
        <v>34448261.071783476</v>
      </c>
      <c r="AQ133" s="22">
        <f ca="1">'Trial 1'!AQ19</f>
        <v>34439241.970118687</v>
      </c>
      <c r="AR133" s="22">
        <f ca="1">'Trial 1'!AR19</f>
        <v>34430101.62071164</v>
      </c>
      <c r="AS133" s="22">
        <f ca="1">'Trial 1'!AS19</f>
        <v>34420794.73973152</v>
      </c>
      <c r="AT133" s="22">
        <f ca="1">'Trial 1'!AT19</f>
        <v>34411314.177613363</v>
      </c>
      <c r="AU133" s="22">
        <f ca="1">'Trial 1'!AU19</f>
        <v>34401686.231848747</v>
      </c>
      <c r="AV133" s="22">
        <f ca="1">'Trial 1'!AV19</f>
        <v>34392014.614221066</v>
      </c>
      <c r="AW133" s="22">
        <f ca="1">'Trial 1'!AW19</f>
        <v>34382290.25267233</v>
      </c>
      <c r="AX133" s="22">
        <f ca="1">'Trial 1'!AX19</f>
        <v>34372471.323442765</v>
      </c>
      <c r="AY133" s="22">
        <f ca="1">'Trial 1'!AY19</f>
        <v>34362504.009737074</v>
      </c>
      <c r="AZ133" s="22">
        <f ca="1">'Trial 1'!AZ19</f>
        <v>34352425.670043319</v>
      </c>
      <c r="BA133" s="23">
        <f ca="1">'Trial 1'!AZ19</f>
        <v>34352425.670043319</v>
      </c>
      <c r="BB133" s="22">
        <f ca="1">'Trial 1'!BB19</f>
        <v>34342209.49391254</v>
      </c>
      <c r="BC133" s="22">
        <f ca="1">'Trial 1'!BC19</f>
        <v>34331876.169401042</v>
      </c>
      <c r="BD133" s="22">
        <f ca="1">'Trial 1'!BD19</f>
        <v>34321479.163260303</v>
      </c>
      <c r="BE133" s="22">
        <f ca="1">'Trial 1'!BE19</f>
        <v>34310886.048219509</v>
      </c>
      <c r="BF133" s="22">
        <f ca="1">'Trial 1'!BF19</f>
        <v>34300251.303005554</v>
      </c>
      <c r="BG133" s="22">
        <f ca="1">'Trial 1'!BG19</f>
        <v>34289578.172493078</v>
      </c>
      <c r="BH133" s="22">
        <f ca="1">'Trial 1'!BH19</f>
        <v>34278741.828041345</v>
      </c>
      <c r="BI133" s="22">
        <f ca="1">'Trial 1'!BI19</f>
        <v>34267878.923945688</v>
      </c>
      <c r="BJ133" s="22">
        <f ca="1">'Trial 1'!BJ19</f>
        <v>34256960.592522673</v>
      </c>
      <c r="BK133" s="22">
        <f ca="1">'Trial 1'!BK19</f>
        <v>34246011.429166995</v>
      </c>
      <c r="BL133" s="22">
        <f ca="1">'Trial 1'!BL19</f>
        <v>34234877.107443213</v>
      </c>
      <c r="BM133" s="22">
        <f ca="1">'Trial 1'!BM19</f>
        <v>34223771.576308757</v>
      </c>
      <c r="BN133" s="23">
        <f ca="1">'Trial 1'!BM19</f>
        <v>34223771.576308757</v>
      </c>
      <c r="BO133" s="22">
        <f ca="1">'Trial 1'!BO19</f>
        <v>34212632.198264875</v>
      </c>
      <c r="BP133" s="22">
        <f ca="1">'Trial 1'!BP19</f>
        <v>34201375.677499279</v>
      </c>
      <c r="BQ133" s="22">
        <f ca="1">'Trial 1'!BQ19</f>
        <v>34190086.284966186</v>
      </c>
      <c r="BR133" s="22">
        <f ca="1">'Trial 1'!BR19</f>
        <v>34178736.385354549</v>
      </c>
      <c r="BS133" s="22">
        <f ca="1">'Trial 1'!BS19</f>
        <v>34167340.891039938</v>
      </c>
      <c r="BT133" s="22">
        <f ca="1">'Trial 1'!BT19</f>
        <v>34155829.383614331</v>
      </c>
      <c r="BU133" s="22">
        <f ca="1">'Trial 1'!BU19</f>
        <v>34144305.075282931</v>
      </c>
      <c r="BV133" s="22">
        <f ca="1">'Trial 1'!BV19</f>
        <v>34132732.599942714</v>
      </c>
      <c r="BW133" s="22">
        <f ca="1">'Trial 1'!BW19</f>
        <v>34121096.765987366</v>
      </c>
      <c r="BX133" s="22">
        <f ca="1">'Trial 1'!BX19</f>
        <v>34109473.13509731</v>
      </c>
      <c r="BY133" s="22">
        <f ca="1">'Trial 1'!BY19</f>
        <v>34097703.797955059</v>
      </c>
      <c r="BZ133" s="22">
        <f ca="1">'Trial 1'!BZ19</f>
        <v>34085822.733202145</v>
      </c>
      <c r="CA133" s="23">
        <f ca="1">'Trial 1'!BZ19</f>
        <v>34085822.733202145</v>
      </c>
      <c r="CB133" s="22">
        <f ca="1">'Trial 1'!CB19</f>
        <v>34073898.052760176</v>
      </c>
      <c r="CC133" s="22">
        <f ca="1">'Trial 1'!CC19</f>
        <v>34061880.277136661</v>
      </c>
      <c r="CD133" s="22">
        <f ca="1">'Trial 1'!CD19</f>
        <v>34049832.995602429</v>
      </c>
      <c r="CE133" s="22">
        <f ca="1">'Trial 1'!CE19</f>
        <v>34037746.715354912</v>
      </c>
      <c r="CF133" s="22">
        <f ca="1">'Trial 1'!CF19</f>
        <v>34025629.107121676</v>
      </c>
      <c r="CG133" s="22">
        <f ca="1">'Trial 1'!CG19</f>
        <v>34013458.400270529</v>
      </c>
      <c r="CH133" s="22">
        <f ca="1">'Trial 1'!CH19</f>
        <v>34001168.532543376</v>
      </c>
      <c r="CI133" s="22">
        <f ca="1">'Trial 1'!CI19</f>
        <v>33988755.351048954</v>
      </c>
      <c r="CJ133" s="22">
        <f ca="1">'Trial 1'!CJ19</f>
        <v>33976411.198122241</v>
      </c>
      <c r="CK133" s="22">
        <f ca="1">'Trial 1'!CK19</f>
        <v>33964081.778128646</v>
      </c>
      <c r="CL133" s="22">
        <f ca="1">'Trial 1'!CL19</f>
        <v>33951671.265148185</v>
      </c>
      <c r="CM133" s="22">
        <f ca="1">'Trial 1'!CM19</f>
        <v>33939208.772718914</v>
      </c>
      <c r="CN133" s="23">
        <f ca="1">'Trial 1'!CM19</f>
        <v>33939208.772718914</v>
      </c>
      <c r="CO133" s="22">
        <f ca="1">'Trial 1'!CO19</f>
        <v>33926744.98793295</v>
      </c>
      <c r="CP133" s="22">
        <f ca="1">'Trial 1'!CP19</f>
        <v>33914303.534925997</v>
      </c>
      <c r="CQ133" s="22">
        <f ca="1">'Trial 1'!CQ19</f>
        <v>33901883.963807002</v>
      </c>
      <c r="CR133" s="22">
        <f ca="1">'Trial 1'!CR19</f>
        <v>33889389.149018697</v>
      </c>
      <c r="CS133" s="22">
        <f ca="1">'Trial 1'!CS19</f>
        <v>33876944.4457018</v>
      </c>
      <c r="CT133" s="22">
        <f ca="1">'Trial 1'!CT19</f>
        <v>33864453.121650837</v>
      </c>
      <c r="CU133" s="22">
        <f ca="1">'Trial 1'!CU19</f>
        <v>33851851.085848048</v>
      </c>
      <c r="CV133" s="22">
        <f ca="1">'Trial 1'!CV19</f>
        <v>33839216.745124497</v>
      </c>
      <c r="CW133" s="22">
        <f ca="1">'Trial 1'!CW19</f>
        <v>33826591.354427896</v>
      </c>
      <c r="CX133" s="22">
        <f ca="1">'Trial 1'!CX19</f>
        <v>33813936.445777543</v>
      </c>
      <c r="CY133" s="22">
        <f ca="1">'Trial 1'!CY19</f>
        <v>33801199.113374457</v>
      </c>
      <c r="CZ133" s="22">
        <f ca="1">'Trial 1'!CZ19</f>
        <v>33788456.554602809</v>
      </c>
      <c r="DA133" s="23">
        <f ca="1">'Trial 1'!CZ19</f>
        <v>33788456.554602809</v>
      </c>
      <c r="DB133" s="22">
        <f ca="1">'Trial 1'!DB19</f>
        <v>33775710.578483231</v>
      </c>
      <c r="DC133" s="22">
        <f ca="1">'Trial 1'!DC19</f>
        <v>33762937.489275485</v>
      </c>
      <c r="DD133" s="22">
        <f ca="1">'Trial 1'!DD19</f>
        <v>33750081.976130411</v>
      </c>
      <c r="DE133" s="22">
        <f ca="1">'Trial 1'!DE19</f>
        <v>33737259.670499533</v>
      </c>
      <c r="DF133" s="22">
        <f ca="1">'Trial 1'!DF19</f>
        <v>33724429.880570248</v>
      </c>
      <c r="DG133" s="22">
        <f ca="1">'Trial 1'!DG19</f>
        <v>33711586.665165305</v>
      </c>
      <c r="DH133" s="22">
        <f ca="1">'Trial 1'!DH19</f>
        <v>33698719.175609022</v>
      </c>
      <c r="DI133" s="22">
        <f ca="1">'Trial 1'!DI19</f>
        <v>33685844.135749407</v>
      </c>
      <c r="DJ133" s="22">
        <f ca="1">'Trial 1'!DJ19</f>
        <v>33672911.54619731</v>
      </c>
      <c r="DK133" s="22">
        <f ca="1">'Trial 1'!DK19</f>
        <v>33659943.805593424</v>
      </c>
      <c r="DL133" s="22">
        <f ca="1">'Trial 1'!DL19</f>
        <v>33646909.253365256</v>
      </c>
      <c r="DM133" s="22">
        <f ca="1">'Trial 1'!DM19</f>
        <v>33633905.009429328</v>
      </c>
      <c r="DN133" s="23">
        <f ca="1">'Trial 1'!DM19</f>
        <v>33633905.009429328</v>
      </c>
      <c r="DO133" s="22">
        <f ca="1">'Trial 1'!DO19</f>
        <v>33620785.906116225</v>
      </c>
      <c r="DP133" s="22">
        <f ca="1">'Trial 1'!DP19</f>
        <v>33607730.564617559</v>
      </c>
      <c r="DQ133" s="22">
        <f ca="1">'Trial 1'!DQ19</f>
        <v>33594667.483099334</v>
      </c>
      <c r="DR133" s="22">
        <f ca="1">'Trial 1'!DR19</f>
        <v>33581652.428849094</v>
      </c>
      <c r="DS133" s="22">
        <f ca="1">'Trial 1'!DS19</f>
        <v>33568680.675125465</v>
      </c>
      <c r="DT133" s="22">
        <f ca="1">'Trial 1'!DT19</f>
        <v>33555681.846045889</v>
      </c>
      <c r="DU133" s="22">
        <f ca="1">'Trial 1'!DU19</f>
        <v>33542619.752210382</v>
      </c>
      <c r="DV133" s="22">
        <f ca="1">'Trial 1'!DV19</f>
        <v>33529648.58529735</v>
      </c>
      <c r="DW133" s="22">
        <f ca="1">'Trial 1'!DW19</f>
        <v>33516613.969419569</v>
      </c>
      <c r="DX133" s="22">
        <f ca="1">'Trial 1'!DX19</f>
        <v>33503542.754655078</v>
      </c>
      <c r="DY133" s="22">
        <f ca="1">'Trial 1'!DY19</f>
        <v>33490540.298210703</v>
      </c>
      <c r="DZ133" s="22">
        <f ca="1">'Trial 1'!DZ19</f>
        <v>33477504.464049667</v>
      </c>
      <c r="EA133" s="23">
        <f ca="1">'Trial 1'!DZ19</f>
        <v>33477504.464049667</v>
      </c>
      <c r="EB133" s="22">
        <f ca="1">'Trial 1'!EB19</f>
        <v>33464497.527579758</v>
      </c>
      <c r="EC133" s="22">
        <f ca="1">'Trial 1'!EC19</f>
        <v>33451514.396121226</v>
      </c>
      <c r="ED133" s="22">
        <f ca="1">'Trial 1'!ED19</f>
        <v>33438610.828899883</v>
      </c>
      <c r="EE133" s="22">
        <f ca="1">'Trial 1'!EE19</f>
        <v>33425690.530887555</v>
      </c>
      <c r="EF133" s="22">
        <f ca="1">'Trial 1'!EF19</f>
        <v>33412770.002089713</v>
      </c>
      <c r="EG133" s="22">
        <f ca="1">'Trial 1'!EG19</f>
        <v>33399829.233274844</v>
      </c>
      <c r="EH133" s="22">
        <f ca="1">'Trial 1'!EH19</f>
        <v>33386931.850208625</v>
      </c>
      <c r="EI133" s="22">
        <f ca="1">'Trial 1'!EI19</f>
        <v>33374050.455653079</v>
      </c>
      <c r="EJ133" s="22">
        <f ca="1">'Trial 1'!EJ19</f>
        <v>33361187.840978738</v>
      </c>
      <c r="EK133" s="22">
        <f ca="1">'Trial 1'!EK19</f>
        <v>33348281.994487271</v>
      </c>
      <c r="EL133" s="22">
        <f ca="1">'Trial 1'!EL19</f>
        <v>33335309.049876023</v>
      </c>
      <c r="EM133" s="22">
        <f ca="1">'Trial 1'!EM19</f>
        <v>33322407.276724644</v>
      </c>
      <c r="EN133" s="23">
        <f ca="1">'Trial 1'!EM19</f>
        <v>33322407.276724644</v>
      </c>
    </row>
    <row r="134" spans="1:144" ht="12.75" customHeight="1">
      <c r="A134" s="11" t="str">
        <f>Labels!B97</f>
        <v>Trial 02</v>
      </c>
      <c r="B134" s="24">
        <f>'Trial 2'!B19</f>
        <v>34645298.421926454</v>
      </c>
      <c r="C134" s="24">
        <f>'Trial 2'!C19</f>
        <v>34645298.421926454</v>
      </c>
      <c r="D134" s="24">
        <f ca="1">'Trial 2'!D19</f>
        <v>34644907.594334289</v>
      </c>
      <c r="E134" s="24">
        <f ca="1">'Trial 2'!E19</f>
        <v>34644032.835884959</v>
      </c>
      <c r="F134" s="24">
        <f ca="1">'Trial 2'!F19</f>
        <v>34642894.656784773</v>
      </c>
      <c r="G134" s="24">
        <f ca="1">'Trial 2'!G19</f>
        <v>34641387.752370402</v>
      </c>
      <c r="H134" s="24">
        <f ca="1">'Trial 2'!H19</f>
        <v>34639490.241590269</v>
      </c>
      <c r="I134" s="24">
        <f ca="1">'Trial 2'!I19</f>
        <v>34637216.52950269</v>
      </c>
      <c r="J134" s="24">
        <f ca="1">'Trial 2'!J19</f>
        <v>34634669.385246851</v>
      </c>
      <c r="K134" s="24">
        <f ca="1">'Trial 2'!K19</f>
        <v>34631786.546292238</v>
      </c>
      <c r="L134" s="24">
        <f ca="1">'Trial 2'!L19</f>
        <v>34628577.493227385</v>
      </c>
      <c r="M134" s="24">
        <f ca="1">'Trial 2'!M19</f>
        <v>34625055.524107806</v>
      </c>
      <c r="N134" s="25">
        <f ca="1">'Trial 2'!M19</f>
        <v>34625055.524107806</v>
      </c>
      <c r="O134" s="24">
        <f ca="1">'Trial 2'!O19</f>
        <v>34621295.242513619</v>
      </c>
      <c r="P134" s="24">
        <f ca="1">'Trial 2'!P19</f>
        <v>34617356.340499096</v>
      </c>
      <c r="Q134" s="24">
        <f ca="1">'Trial 2'!Q19</f>
        <v>34613129.072689228</v>
      </c>
      <c r="R134" s="24">
        <f ca="1">'Trial 2'!R19</f>
        <v>34608558.866591066</v>
      </c>
      <c r="S134" s="24">
        <f ca="1">'Trial 2'!S19</f>
        <v>34603741.693657435</v>
      </c>
      <c r="T134" s="24">
        <f ca="1">'Trial 2'!T19</f>
        <v>34598727.059255041</v>
      </c>
      <c r="U134" s="24">
        <f ca="1">'Trial 2'!U19</f>
        <v>34593459.547208726</v>
      </c>
      <c r="V134" s="24">
        <f ca="1">'Trial 2'!V19</f>
        <v>34587926.466828488</v>
      </c>
      <c r="W134" s="24">
        <f ca="1">'Trial 2'!W19</f>
        <v>34582211.655947261</v>
      </c>
      <c r="X134" s="24">
        <f ca="1">'Trial 2'!X19</f>
        <v>34576304.035585612</v>
      </c>
      <c r="Y134" s="24">
        <f ca="1">'Trial 2'!Y19</f>
        <v>34570225.056497067</v>
      </c>
      <c r="Z134" s="24">
        <f ca="1">'Trial 2'!Z19</f>
        <v>34563883.252495639</v>
      </c>
      <c r="AA134" s="25">
        <f ca="1">'Trial 2'!Z19</f>
        <v>34563883.252495639</v>
      </c>
      <c r="AB134" s="24">
        <f ca="1">'Trial 2'!AB19</f>
        <v>34557368.597306214</v>
      </c>
      <c r="AC134" s="24">
        <f ca="1">'Trial 2'!AC19</f>
        <v>34550592.538620271</v>
      </c>
      <c r="AD134" s="24">
        <f ca="1">'Trial 2'!AD19</f>
        <v>34543719.616813935</v>
      </c>
      <c r="AE134" s="24">
        <f ca="1">'Trial 2'!AE19</f>
        <v>34536579.228995219</v>
      </c>
      <c r="AF134" s="24">
        <f ca="1">'Trial 2'!AF19</f>
        <v>34529226.676578276</v>
      </c>
      <c r="AG134" s="24">
        <f ca="1">'Trial 2'!AG19</f>
        <v>34521715.617260627</v>
      </c>
      <c r="AH134" s="24">
        <f ca="1">'Trial 2'!AH19</f>
        <v>34513947.314429082</v>
      </c>
      <c r="AI134" s="24">
        <f ca="1">'Trial 2'!AI19</f>
        <v>34505943.876766607</v>
      </c>
      <c r="AJ134" s="24">
        <f ca="1">'Trial 2'!AJ19</f>
        <v>34497733.643997282</v>
      </c>
      <c r="AK134" s="24">
        <f ca="1">'Trial 2'!AK19</f>
        <v>34489329.485604525</v>
      </c>
      <c r="AL134" s="24">
        <f ca="1">'Trial 2'!AL19</f>
        <v>34480748.622329965</v>
      </c>
      <c r="AM134" s="24">
        <f ca="1">'Trial 2'!AM19</f>
        <v>34471968.471839555</v>
      </c>
      <c r="AN134" s="25">
        <f ca="1">'Trial 2'!AM19</f>
        <v>34471968.471839555</v>
      </c>
      <c r="AO134" s="24">
        <f ca="1">'Trial 2'!AO19</f>
        <v>34462929.924900539</v>
      </c>
      <c r="AP134" s="24">
        <f ca="1">'Trial 2'!AP19</f>
        <v>34453648.545263566</v>
      </c>
      <c r="AQ134" s="24">
        <f ca="1">'Trial 2'!AQ19</f>
        <v>34444324.58360602</v>
      </c>
      <c r="AR134" s="24">
        <f ca="1">'Trial 2'!AR19</f>
        <v>34434909.749374807</v>
      </c>
      <c r="AS134" s="24">
        <f ca="1">'Trial 2'!AS19</f>
        <v>34425367.288702279</v>
      </c>
      <c r="AT134" s="24">
        <f ca="1">'Trial 2'!AT19</f>
        <v>34415762.466508932</v>
      </c>
      <c r="AU134" s="24">
        <f ca="1">'Trial 2'!AU19</f>
        <v>34406024.040017262</v>
      </c>
      <c r="AV134" s="24">
        <f ca="1">'Trial 2'!AV19</f>
        <v>34396172.574737139</v>
      </c>
      <c r="AW134" s="24">
        <f ca="1">'Trial 2'!AW19</f>
        <v>34386257.015292265</v>
      </c>
      <c r="AX134" s="24">
        <f ca="1">'Trial 2'!AX19</f>
        <v>34376214.669263534</v>
      </c>
      <c r="AY134" s="24">
        <f ca="1">'Trial 2'!AY19</f>
        <v>34366075.885259971</v>
      </c>
      <c r="AZ134" s="24">
        <f ca="1">'Trial 2'!AZ19</f>
        <v>34355874.649901792</v>
      </c>
      <c r="BA134" s="25">
        <f ca="1">'Trial 2'!AZ19</f>
        <v>34355874.649901792</v>
      </c>
      <c r="BB134" s="24">
        <f ca="1">'Trial 2'!BB19</f>
        <v>34345644.680754505</v>
      </c>
      <c r="BC134" s="24">
        <f ca="1">'Trial 2'!BC19</f>
        <v>34335290.631162971</v>
      </c>
      <c r="BD134" s="24">
        <f ca="1">'Trial 2'!BD19</f>
        <v>34324867.117257476</v>
      </c>
      <c r="BE134" s="24">
        <f ca="1">'Trial 2'!BE19</f>
        <v>34314353.926326208</v>
      </c>
      <c r="BF134" s="24">
        <f ca="1">'Trial 2'!BF19</f>
        <v>34303724.654286847</v>
      </c>
      <c r="BG134" s="24">
        <f ca="1">'Trial 2'!BG19</f>
        <v>34293074.873329706</v>
      </c>
      <c r="BH134" s="24">
        <f ca="1">'Trial 2'!BH19</f>
        <v>34282217.884973697</v>
      </c>
      <c r="BI134" s="24">
        <f ca="1">'Trial 2'!BI19</f>
        <v>34271290.395385861</v>
      </c>
      <c r="BJ134" s="24">
        <f ca="1">'Trial 2'!BJ19</f>
        <v>34260219.397674389</v>
      </c>
      <c r="BK134" s="24">
        <f ca="1">'Trial 2'!BK19</f>
        <v>34249041.11158029</v>
      </c>
      <c r="BL134" s="24">
        <f ca="1">'Trial 2'!BL19</f>
        <v>34237736.852470249</v>
      </c>
      <c r="BM134" s="24">
        <f ca="1">'Trial 2'!BM19</f>
        <v>34226362.174692251</v>
      </c>
      <c r="BN134" s="25">
        <f ca="1">'Trial 2'!BM19</f>
        <v>34226362.174692251</v>
      </c>
      <c r="BO134" s="24">
        <f ca="1">'Trial 2'!BO19</f>
        <v>34214860.890412666</v>
      </c>
      <c r="BP134" s="24">
        <f ca="1">'Trial 2'!BP19</f>
        <v>34203298.436169885</v>
      </c>
      <c r="BQ134" s="24">
        <f ca="1">'Trial 2'!BQ19</f>
        <v>34191558.810693309</v>
      </c>
      <c r="BR134" s="24">
        <f ca="1">'Trial 2'!BR19</f>
        <v>34179752.752374157</v>
      </c>
      <c r="BS134" s="24">
        <f ca="1">'Trial 2'!BS19</f>
        <v>34167864.945196882</v>
      </c>
      <c r="BT134" s="24">
        <f ca="1">'Trial 2'!BT19</f>
        <v>34155987.169552259</v>
      </c>
      <c r="BU134" s="24">
        <f ca="1">'Trial 2'!BU19</f>
        <v>34144064.431001194</v>
      </c>
      <c r="BV134" s="24">
        <f ca="1">'Trial 2'!BV19</f>
        <v>34132195.69270163</v>
      </c>
      <c r="BW134" s="24">
        <f ca="1">'Trial 2'!BW19</f>
        <v>34120275.659574606</v>
      </c>
      <c r="BX134" s="24">
        <f ca="1">'Trial 2'!BX19</f>
        <v>34108335.879013672</v>
      </c>
      <c r="BY134" s="24">
        <f ca="1">'Trial 2'!BY19</f>
        <v>34096313.331933476</v>
      </c>
      <c r="BZ134" s="24">
        <f ca="1">'Trial 2'!BZ19</f>
        <v>34084332.412486158</v>
      </c>
      <c r="CA134" s="25">
        <f ca="1">'Trial 2'!BZ19</f>
        <v>34084332.412486158</v>
      </c>
      <c r="CB134" s="24">
        <f ca="1">'Trial 2'!CB19</f>
        <v>34072357.248511039</v>
      </c>
      <c r="CC134" s="24">
        <f ca="1">'Trial 2'!CC19</f>
        <v>34060348.149822019</v>
      </c>
      <c r="CD134" s="24">
        <f ca="1">'Trial 2'!CD19</f>
        <v>34048219.633362159</v>
      </c>
      <c r="CE134" s="24">
        <f ca="1">'Trial 2'!CE19</f>
        <v>34036073.49785123</v>
      </c>
      <c r="CF134" s="24">
        <f ca="1">'Trial 2'!CF19</f>
        <v>34023829.095475823</v>
      </c>
      <c r="CG134" s="24">
        <f ca="1">'Trial 2'!CG19</f>
        <v>34011629.803439319</v>
      </c>
      <c r="CH134" s="24">
        <f ca="1">'Trial 2'!CH19</f>
        <v>33999396.842405595</v>
      </c>
      <c r="CI134" s="24">
        <f ca="1">'Trial 2'!CI19</f>
        <v>33987118.344700366</v>
      </c>
      <c r="CJ134" s="24">
        <f ca="1">'Trial 2'!CJ19</f>
        <v>33974869.473902941</v>
      </c>
      <c r="CK134" s="24">
        <f ca="1">'Trial 2'!CK19</f>
        <v>33962496.848959386</v>
      </c>
      <c r="CL134" s="24">
        <f ca="1">'Trial 2'!CL19</f>
        <v>33950023.901397005</v>
      </c>
      <c r="CM134" s="24">
        <f ca="1">'Trial 2'!CM19</f>
        <v>33937544.433177151</v>
      </c>
      <c r="CN134" s="25">
        <f ca="1">'Trial 2'!CM19</f>
        <v>33937544.433177151</v>
      </c>
      <c r="CO134" s="24">
        <f ca="1">'Trial 2'!CO19</f>
        <v>33925048.228411905</v>
      </c>
      <c r="CP134" s="24">
        <f ca="1">'Trial 2'!CP19</f>
        <v>33912461.418162182</v>
      </c>
      <c r="CQ134" s="24">
        <f ca="1">'Trial 2'!CQ19</f>
        <v>33899830.778800696</v>
      </c>
      <c r="CR134" s="24">
        <f ca="1">'Trial 2'!CR19</f>
        <v>33887217.501294494</v>
      </c>
      <c r="CS134" s="24">
        <f ca="1">'Trial 2'!CS19</f>
        <v>33874620.427902199</v>
      </c>
      <c r="CT134" s="24">
        <f ca="1">'Trial 2'!CT19</f>
        <v>33861993.036836885</v>
      </c>
      <c r="CU134" s="24">
        <f ca="1">'Trial 2'!CU19</f>
        <v>33849262.737531848</v>
      </c>
      <c r="CV134" s="24">
        <f ca="1">'Trial 2'!CV19</f>
        <v>33836434.276137635</v>
      </c>
      <c r="CW134" s="24">
        <f ca="1">'Trial 2'!CW19</f>
        <v>33823600.312374853</v>
      </c>
      <c r="CX134" s="24">
        <f ca="1">'Trial 2'!CX19</f>
        <v>33810732.745699838</v>
      </c>
      <c r="CY134" s="24">
        <f ca="1">'Trial 2'!CY19</f>
        <v>33797821.356995888</v>
      </c>
      <c r="CZ134" s="24">
        <f ca="1">'Trial 2'!CZ19</f>
        <v>33784864.127358109</v>
      </c>
      <c r="DA134" s="25">
        <f ca="1">'Trial 2'!CZ19</f>
        <v>33784864.127358109</v>
      </c>
      <c r="DB134" s="24">
        <f ca="1">'Trial 2'!DB19</f>
        <v>33771784.882297859</v>
      </c>
      <c r="DC134" s="24">
        <f ca="1">'Trial 2'!DC19</f>
        <v>33758577.254753247</v>
      </c>
      <c r="DD134" s="24">
        <f ca="1">'Trial 2'!DD19</f>
        <v>33745332.237968251</v>
      </c>
      <c r="DE134" s="24">
        <f ca="1">'Trial 2'!DE19</f>
        <v>33732144.236533925</v>
      </c>
      <c r="DF134" s="24">
        <f ca="1">'Trial 2'!DF19</f>
        <v>33718825.166235171</v>
      </c>
      <c r="DG134" s="24">
        <f ca="1">'Trial 2'!DG19</f>
        <v>33705545.608200841</v>
      </c>
      <c r="DH134" s="24">
        <f ca="1">'Trial 2'!DH19</f>
        <v>33692209.402726412</v>
      </c>
      <c r="DI134" s="24">
        <f ca="1">'Trial 2'!DI19</f>
        <v>33678828.453635886</v>
      </c>
      <c r="DJ134" s="24">
        <f ca="1">'Trial 2'!DJ19</f>
        <v>33665508.589777038</v>
      </c>
      <c r="DK134" s="24">
        <f ca="1">'Trial 2'!DK19</f>
        <v>33652054.265529871</v>
      </c>
      <c r="DL134" s="24">
        <f ca="1">'Trial 2'!DL19</f>
        <v>33638491.854962602</v>
      </c>
      <c r="DM134" s="24">
        <f ca="1">'Trial 2'!DM19</f>
        <v>33624916.64873331</v>
      </c>
      <c r="DN134" s="25">
        <f ca="1">'Trial 2'!DM19</f>
        <v>33624916.64873331</v>
      </c>
      <c r="DO134" s="24">
        <f ca="1">'Trial 2'!DO19</f>
        <v>33611263.326443605</v>
      </c>
      <c r="DP134" s="24">
        <f ca="1">'Trial 2'!DP19</f>
        <v>33597541.643090084</v>
      </c>
      <c r="DQ134" s="24">
        <f ca="1">'Trial 2'!DQ19</f>
        <v>33583789.840215072</v>
      </c>
      <c r="DR134" s="24">
        <f ca="1">'Trial 2'!DR19</f>
        <v>33569934.606521621</v>
      </c>
      <c r="DS134" s="24">
        <f ca="1">'Trial 2'!DS19</f>
        <v>33556105.368236274</v>
      </c>
      <c r="DT134" s="24">
        <f ca="1">'Trial 2'!DT19</f>
        <v>33542153.87009554</v>
      </c>
      <c r="DU134" s="24">
        <f ca="1">'Trial 2'!DU19</f>
        <v>33528239.487339076</v>
      </c>
      <c r="DV134" s="24">
        <f ca="1">'Trial 2'!DV19</f>
        <v>33514261.591486536</v>
      </c>
      <c r="DW134" s="24">
        <f ca="1">'Trial 2'!DW19</f>
        <v>33500318.644037541</v>
      </c>
      <c r="DX134" s="24">
        <f ca="1">'Trial 2'!DX19</f>
        <v>33486305.970694479</v>
      </c>
      <c r="DY134" s="24">
        <f ca="1">'Trial 2'!DY19</f>
        <v>33472368.283196341</v>
      </c>
      <c r="DZ134" s="24">
        <f ca="1">'Trial 2'!DZ19</f>
        <v>33458382.944956783</v>
      </c>
      <c r="EA134" s="25">
        <f ca="1">'Trial 2'!DZ19</f>
        <v>33458382.944956783</v>
      </c>
      <c r="EB134" s="24">
        <f ca="1">'Trial 2'!EB19</f>
        <v>33444494.834161378</v>
      </c>
      <c r="EC134" s="24">
        <f ca="1">'Trial 2'!EC19</f>
        <v>33430685.67084999</v>
      </c>
      <c r="ED134" s="24">
        <f ca="1">'Trial 2'!ED19</f>
        <v>33416899.701740839</v>
      </c>
      <c r="EE134" s="24">
        <f ca="1">'Trial 2'!EE19</f>
        <v>33403020.149197835</v>
      </c>
      <c r="EF134" s="24">
        <f ca="1">'Trial 2'!EF19</f>
        <v>33389135.607608147</v>
      </c>
      <c r="EG134" s="24">
        <f ca="1">'Trial 2'!EG19</f>
        <v>33375278.909808572</v>
      </c>
      <c r="EH134" s="24">
        <f ca="1">'Trial 2'!EH19</f>
        <v>33361437.799910963</v>
      </c>
      <c r="EI134" s="24">
        <f ca="1">'Trial 2'!EI19</f>
        <v>33347625.100030784</v>
      </c>
      <c r="EJ134" s="24">
        <f ca="1">'Trial 2'!EJ19</f>
        <v>33333820.207503188</v>
      </c>
      <c r="EK134" s="24">
        <f ca="1">'Trial 2'!EK19</f>
        <v>33320029.075126771</v>
      </c>
      <c r="EL134" s="24">
        <f ca="1">'Trial 2'!EL19</f>
        <v>33306306.488116838</v>
      </c>
      <c r="EM134" s="24">
        <f ca="1">'Trial 2'!EM19</f>
        <v>33292527.142818976</v>
      </c>
      <c r="EN134" s="25">
        <f ca="1">'Trial 2'!EM19</f>
        <v>33292527.142818976</v>
      </c>
    </row>
    <row r="135" spans="1:144" ht="12.75" customHeight="1">
      <c r="A135" s="11" t="str">
        <f>Labels!B98</f>
        <v>Trial 03</v>
      </c>
      <c r="B135" s="24">
        <f>'Trial 3'!B19</f>
        <v>34645298.421926454</v>
      </c>
      <c r="C135" s="24">
        <f>'Trial 3'!C19</f>
        <v>34645298.421926454</v>
      </c>
      <c r="D135" s="24">
        <f ca="1">'Trial 3'!D19</f>
        <v>34644842.600680254</v>
      </c>
      <c r="E135" s="24">
        <f ca="1">'Trial 3'!E19</f>
        <v>34644010.48161497</v>
      </c>
      <c r="F135" s="24">
        <f ca="1">'Trial 3'!F19</f>
        <v>34642842.726643428</v>
      </c>
      <c r="G135" s="24">
        <f ca="1">'Trial 3'!G19</f>
        <v>34641387.650592141</v>
      </c>
      <c r="H135" s="24">
        <f ca="1">'Trial 3'!H19</f>
        <v>34639580.932085223</v>
      </c>
      <c r="I135" s="24">
        <f ca="1">'Trial 3'!I19</f>
        <v>34637462.363931492</v>
      </c>
      <c r="J135" s="24">
        <f ca="1">'Trial 3'!J19</f>
        <v>34634998.784018099</v>
      </c>
      <c r="K135" s="24">
        <f ca="1">'Trial 3'!K19</f>
        <v>34632179.536638662</v>
      </c>
      <c r="L135" s="24">
        <f ca="1">'Trial 3'!L19</f>
        <v>34628959.460987911</v>
      </c>
      <c r="M135" s="24">
        <f ca="1">'Trial 3'!M19</f>
        <v>34625558.941778734</v>
      </c>
      <c r="N135" s="25">
        <f ca="1">'Trial 3'!M19</f>
        <v>34625558.941778734</v>
      </c>
      <c r="O135" s="24">
        <f ca="1">'Trial 3'!O19</f>
        <v>34621865.811434127</v>
      </c>
      <c r="P135" s="24">
        <f ca="1">'Trial 3'!P19</f>
        <v>34617904.408787355</v>
      </c>
      <c r="Q135" s="24">
        <f ca="1">'Trial 3'!Q19</f>
        <v>34613699.732664064</v>
      </c>
      <c r="R135" s="24">
        <f ca="1">'Trial 3'!R19</f>
        <v>34609236.71419242</v>
      </c>
      <c r="S135" s="24">
        <f ca="1">'Trial 3'!S19</f>
        <v>34604588.826142274</v>
      </c>
      <c r="T135" s="24">
        <f ca="1">'Trial 3'!T19</f>
        <v>34599790.484127834</v>
      </c>
      <c r="U135" s="24">
        <f ca="1">'Trial 3'!U19</f>
        <v>34594786.993782356</v>
      </c>
      <c r="V135" s="24">
        <f ca="1">'Trial 3'!V19</f>
        <v>34589630.167086489</v>
      </c>
      <c r="W135" s="24">
        <f ca="1">'Trial 3'!W19</f>
        <v>34584184.387240805</v>
      </c>
      <c r="X135" s="24">
        <f ca="1">'Trial 3'!X19</f>
        <v>34578560.714365654</v>
      </c>
      <c r="Y135" s="24">
        <f ca="1">'Trial 3'!Y19</f>
        <v>34572759.487082884</v>
      </c>
      <c r="Z135" s="24">
        <f ca="1">'Trial 3'!Z19</f>
        <v>34566827.563116126</v>
      </c>
      <c r="AA135" s="25">
        <f ca="1">'Trial 3'!Z19</f>
        <v>34566827.563116126</v>
      </c>
      <c r="AB135" s="24">
        <f ca="1">'Trial 3'!AB19</f>
        <v>34560732.01739499</v>
      </c>
      <c r="AC135" s="24">
        <f ca="1">'Trial 3'!AC19</f>
        <v>34554353.56535878</v>
      </c>
      <c r="AD135" s="24">
        <f ca="1">'Trial 3'!AD19</f>
        <v>34547784.47942213</v>
      </c>
      <c r="AE135" s="24">
        <f ca="1">'Trial 3'!AE19</f>
        <v>34541077.188033059</v>
      </c>
      <c r="AF135" s="24">
        <f ca="1">'Trial 3'!AF19</f>
        <v>34534274.351175703</v>
      </c>
      <c r="AG135" s="24">
        <f ca="1">'Trial 3'!AG19</f>
        <v>34527149.451383129</v>
      </c>
      <c r="AH135" s="24">
        <f ca="1">'Trial 3'!AH19</f>
        <v>34519869.750494093</v>
      </c>
      <c r="AI135" s="24">
        <f ca="1">'Trial 3'!AI19</f>
        <v>34512298.627506226</v>
      </c>
      <c r="AJ135" s="24">
        <f ca="1">'Trial 3'!AJ19</f>
        <v>34504561.71727144</v>
      </c>
      <c r="AK135" s="24">
        <f ca="1">'Trial 3'!AK19</f>
        <v>34496641.957343288</v>
      </c>
      <c r="AL135" s="24">
        <f ca="1">'Trial 3'!AL19</f>
        <v>34488596.005497225</v>
      </c>
      <c r="AM135" s="24">
        <f ca="1">'Trial 3'!AM19</f>
        <v>34480366.761821903</v>
      </c>
      <c r="AN135" s="25">
        <f ca="1">'Trial 3'!AM19</f>
        <v>34480366.761821903</v>
      </c>
      <c r="AO135" s="24">
        <f ca="1">'Trial 3'!AO19</f>
        <v>34472013.009457961</v>
      </c>
      <c r="AP135" s="24">
        <f ca="1">'Trial 3'!AP19</f>
        <v>34463407.592570409</v>
      </c>
      <c r="AQ135" s="24">
        <f ca="1">'Trial 3'!AQ19</f>
        <v>34454541.453784078</v>
      </c>
      <c r="AR135" s="24">
        <f ca="1">'Trial 3'!AR19</f>
        <v>34445574.63325832</v>
      </c>
      <c r="AS135" s="24">
        <f ca="1">'Trial 3'!AS19</f>
        <v>34436459.797750756</v>
      </c>
      <c r="AT135" s="24">
        <f ca="1">'Trial 3'!AT19</f>
        <v>34427272.343318544</v>
      </c>
      <c r="AU135" s="24">
        <f ca="1">'Trial 3'!AU19</f>
        <v>34417949.732918128</v>
      </c>
      <c r="AV135" s="24">
        <f ca="1">'Trial 3'!AV19</f>
        <v>34408448.425679751</v>
      </c>
      <c r="AW135" s="24">
        <f ca="1">'Trial 3'!AW19</f>
        <v>34398894.766194351</v>
      </c>
      <c r="AX135" s="24">
        <f ca="1">'Trial 3'!AX19</f>
        <v>34389245.082453862</v>
      </c>
      <c r="AY135" s="24">
        <f ca="1">'Trial 3'!AY19</f>
        <v>34379480.873912506</v>
      </c>
      <c r="AZ135" s="24">
        <f ca="1">'Trial 3'!AZ19</f>
        <v>34369609.479217626</v>
      </c>
      <c r="BA135" s="25">
        <f ca="1">'Trial 3'!AZ19</f>
        <v>34369609.479217626</v>
      </c>
      <c r="BB135" s="24">
        <f ca="1">'Trial 3'!BB19</f>
        <v>34359609.269477278</v>
      </c>
      <c r="BC135" s="24">
        <f ca="1">'Trial 3'!BC19</f>
        <v>34349561.076130807</v>
      </c>
      <c r="BD135" s="24">
        <f ca="1">'Trial 3'!BD19</f>
        <v>34339370.824979991</v>
      </c>
      <c r="BE135" s="24">
        <f ca="1">'Trial 3'!BE19</f>
        <v>34328995.681359775</v>
      </c>
      <c r="BF135" s="24">
        <f ca="1">'Trial 3'!BF19</f>
        <v>34318554.580486789</v>
      </c>
      <c r="BG135" s="24">
        <f ca="1">'Trial 3'!BG19</f>
        <v>34308131.655114502</v>
      </c>
      <c r="BH135" s="24">
        <f ca="1">'Trial 3'!BH19</f>
        <v>34297612.731137931</v>
      </c>
      <c r="BI135" s="24">
        <f ca="1">'Trial 3'!BI19</f>
        <v>34286946.937629327</v>
      </c>
      <c r="BJ135" s="24">
        <f ca="1">'Trial 3'!BJ19</f>
        <v>34276112.077839412</v>
      </c>
      <c r="BK135" s="24">
        <f ca="1">'Trial 3'!BK19</f>
        <v>34265141.474177673</v>
      </c>
      <c r="BL135" s="24">
        <f ca="1">'Trial 3'!BL19</f>
        <v>34254024.455593459</v>
      </c>
      <c r="BM135" s="24">
        <f ca="1">'Trial 3'!BM19</f>
        <v>34242943.339037336</v>
      </c>
      <c r="BN135" s="25">
        <f ca="1">'Trial 3'!BM19</f>
        <v>34242943.339037336</v>
      </c>
      <c r="BO135" s="24">
        <f ca="1">'Trial 3'!BO19</f>
        <v>34231764.594042264</v>
      </c>
      <c r="BP135" s="24">
        <f ca="1">'Trial 3'!BP19</f>
        <v>34220550.752028368</v>
      </c>
      <c r="BQ135" s="24">
        <f ca="1">'Trial 3'!BQ19</f>
        <v>34209261.460424848</v>
      </c>
      <c r="BR135" s="24">
        <f ca="1">'Trial 3'!BR19</f>
        <v>34197887.773929343</v>
      </c>
      <c r="BS135" s="24">
        <f ca="1">'Trial 3'!BS19</f>
        <v>34186510.224458143</v>
      </c>
      <c r="BT135" s="24">
        <f ca="1">'Trial 3'!BT19</f>
        <v>34175117.963612698</v>
      </c>
      <c r="BU135" s="24">
        <f ca="1">'Trial 3'!BU19</f>
        <v>34163613.392482944</v>
      </c>
      <c r="BV135" s="24">
        <f ca="1">'Trial 3'!BV19</f>
        <v>34152041.979160018</v>
      </c>
      <c r="BW135" s="24">
        <f ca="1">'Trial 3'!BW19</f>
        <v>34140485.61189454</v>
      </c>
      <c r="BX135" s="24">
        <f ca="1">'Trial 3'!BX19</f>
        <v>34128805.648382358</v>
      </c>
      <c r="BY135" s="24">
        <f ca="1">'Trial 3'!BY19</f>
        <v>34117149.762323506</v>
      </c>
      <c r="BZ135" s="24">
        <f ca="1">'Trial 3'!BZ19</f>
        <v>34105343.765245803</v>
      </c>
      <c r="CA135" s="25">
        <f ca="1">'Trial 3'!BZ19</f>
        <v>34105343.765245803</v>
      </c>
      <c r="CB135" s="24">
        <f ca="1">'Trial 3'!CB19</f>
        <v>34093544.709468871</v>
      </c>
      <c r="CC135" s="24">
        <f ca="1">'Trial 3'!CC19</f>
        <v>34081622.951368943</v>
      </c>
      <c r="CD135" s="24">
        <f ca="1">'Trial 3'!CD19</f>
        <v>34069554.489687383</v>
      </c>
      <c r="CE135" s="24">
        <f ca="1">'Trial 3'!CE19</f>
        <v>34057435.320599385</v>
      </c>
      <c r="CF135" s="24">
        <f ca="1">'Trial 3'!CF19</f>
        <v>34045270.888222992</v>
      </c>
      <c r="CG135" s="24">
        <f ca="1">'Trial 3'!CG19</f>
        <v>34033103.646730527</v>
      </c>
      <c r="CH135" s="24">
        <f ca="1">'Trial 3'!CH19</f>
        <v>34020835.443385087</v>
      </c>
      <c r="CI135" s="24">
        <f ca="1">'Trial 3'!CI19</f>
        <v>34008460.253722131</v>
      </c>
      <c r="CJ135" s="24">
        <f ca="1">'Trial 3'!CJ19</f>
        <v>33995987.160745539</v>
      </c>
      <c r="CK135" s="24">
        <f ca="1">'Trial 3'!CK19</f>
        <v>33983558.038973242</v>
      </c>
      <c r="CL135" s="24">
        <f ca="1">'Trial 3'!CL19</f>
        <v>33971068.213427842</v>
      </c>
      <c r="CM135" s="24">
        <f ca="1">'Trial 3'!CM19</f>
        <v>33958581.988653019</v>
      </c>
      <c r="CN135" s="25">
        <f ca="1">'Trial 3'!CM19</f>
        <v>33958581.988653019</v>
      </c>
      <c r="CO135" s="24">
        <f ca="1">'Trial 3'!CO19</f>
        <v>33946137.650004864</v>
      </c>
      <c r="CP135" s="24">
        <f ca="1">'Trial 3'!CP19</f>
        <v>33933739.570976242</v>
      </c>
      <c r="CQ135" s="24">
        <f ca="1">'Trial 3'!CQ19</f>
        <v>33921301.669887453</v>
      </c>
      <c r="CR135" s="24">
        <f ca="1">'Trial 3'!CR19</f>
        <v>33908932.669775076</v>
      </c>
      <c r="CS135" s="24">
        <f ca="1">'Trial 3'!CS19</f>
        <v>33896510.909580871</v>
      </c>
      <c r="CT135" s="24">
        <f ca="1">'Trial 3'!CT19</f>
        <v>33884046.327068709</v>
      </c>
      <c r="CU135" s="24">
        <f ca="1">'Trial 3'!CU19</f>
        <v>33871574.335863069</v>
      </c>
      <c r="CV135" s="24">
        <f ca="1">'Trial 3'!CV19</f>
        <v>33859160.65789023</v>
      </c>
      <c r="CW135" s="24">
        <f ca="1">'Trial 3'!CW19</f>
        <v>33846705.692843743</v>
      </c>
      <c r="CX135" s="24">
        <f ca="1">'Trial 3'!CX19</f>
        <v>33834170.619291283</v>
      </c>
      <c r="CY135" s="24">
        <f ca="1">'Trial 3'!CY19</f>
        <v>33821649.30798573</v>
      </c>
      <c r="CZ135" s="24">
        <f ca="1">'Trial 3'!CZ19</f>
        <v>33809139.591610439</v>
      </c>
      <c r="DA135" s="25">
        <f ca="1">'Trial 3'!CZ19</f>
        <v>33809139.591610439</v>
      </c>
      <c r="DB135" s="24">
        <f ca="1">'Trial 3'!DB19</f>
        <v>33796505.246138565</v>
      </c>
      <c r="DC135" s="24">
        <f ca="1">'Trial 3'!DC19</f>
        <v>33783893.402165703</v>
      </c>
      <c r="DD135" s="24">
        <f ca="1">'Trial 3'!DD19</f>
        <v>33771310.051149242</v>
      </c>
      <c r="DE135" s="24">
        <f ca="1">'Trial 3'!DE19</f>
        <v>33758649.68066173</v>
      </c>
      <c r="DF135" s="24">
        <f ca="1">'Trial 3'!DF19</f>
        <v>33745895.927367568</v>
      </c>
      <c r="DG135" s="24">
        <f ca="1">'Trial 3'!DG19</f>
        <v>33733122.69745218</v>
      </c>
      <c r="DH135" s="24">
        <f ca="1">'Trial 3'!DH19</f>
        <v>33720228.085888997</v>
      </c>
      <c r="DI135" s="24">
        <f ca="1">'Trial 3'!DI19</f>
        <v>33707347.36915262</v>
      </c>
      <c r="DJ135" s="24">
        <f ca="1">'Trial 3'!DJ19</f>
        <v>33694396.977545932</v>
      </c>
      <c r="DK135" s="24">
        <f ca="1">'Trial 3'!DK19</f>
        <v>33681335.780617706</v>
      </c>
      <c r="DL135" s="24">
        <f ca="1">'Trial 3'!DL19</f>
        <v>33668299.880761974</v>
      </c>
      <c r="DM135" s="24">
        <f ca="1">'Trial 3'!DM19</f>
        <v>33655321.527215101</v>
      </c>
      <c r="DN135" s="25">
        <f ca="1">'Trial 3'!DM19</f>
        <v>33655321.527215101</v>
      </c>
      <c r="DO135" s="24">
        <f ca="1">'Trial 3'!DO19</f>
        <v>33642334.024353974</v>
      </c>
      <c r="DP135" s="24">
        <f ca="1">'Trial 3'!DP19</f>
        <v>33629262.051729858</v>
      </c>
      <c r="DQ135" s="24">
        <f ca="1">'Trial 3'!DQ19</f>
        <v>33616197.450090431</v>
      </c>
      <c r="DR135" s="24">
        <f ca="1">'Trial 3'!DR19</f>
        <v>33603199.533056758</v>
      </c>
      <c r="DS135" s="24">
        <f ca="1">'Trial 3'!DS19</f>
        <v>33590139.594476566</v>
      </c>
      <c r="DT135" s="24">
        <f ca="1">'Trial 3'!DT19</f>
        <v>33577048.936118446</v>
      </c>
      <c r="DU135" s="24">
        <f ca="1">'Trial 3'!DU19</f>
        <v>33563895.400126882</v>
      </c>
      <c r="DV135" s="24">
        <f ca="1">'Trial 3'!DV19</f>
        <v>33550770.476546958</v>
      </c>
      <c r="DW135" s="24">
        <f ca="1">'Trial 3'!DW19</f>
        <v>33537696.608309388</v>
      </c>
      <c r="DX135" s="24">
        <f ca="1">'Trial 3'!DX19</f>
        <v>33524527.38906914</v>
      </c>
      <c r="DY135" s="24">
        <f ca="1">'Trial 3'!DY19</f>
        <v>33511304.238354858</v>
      </c>
      <c r="DZ135" s="24">
        <f ca="1">'Trial 3'!DZ19</f>
        <v>33498078.36896427</v>
      </c>
      <c r="EA135" s="25">
        <f ca="1">'Trial 3'!DZ19</f>
        <v>33498078.36896427</v>
      </c>
      <c r="EB135" s="24">
        <f ca="1">'Trial 3'!EB19</f>
        <v>33484859.980752733</v>
      </c>
      <c r="EC135" s="24">
        <f ca="1">'Trial 3'!EC19</f>
        <v>33471596.889376123</v>
      </c>
      <c r="ED135" s="24">
        <f ca="1">'Trial 3'!ED19</f>
        <v>33458264.672420882</v>
      </c>
      <c r="EE135" s="24">
        <f ca="1">'Trial 3'!EE19</f>
        <v>33444799.356737543</v>
      </c>
      <c r="EF135" s="24">
        <f ca="1">'Trial 3'!EF19</f>
        <v>33431372.955633886</v>
      </c>
      <c r="EG135" s="24">
        <f ca="1">'Trial 3'!EG19</f>
        <v>33417913.229625177</v>
      </c>
      <c r="EH135" s="24">
        <f ca="1">'Trial 3'!EH19</f>
        <v>33404428.523244407</v>
      </c>
      <c r="EI135" s="24">
        <f ca="1">'Trial 3'!EI19</f>
        <v>33390891.530980207</v>
      </c>
      <c r="EJ135" s="24">
        <f ca="1">'Trial 3'!EJ19</f>
        <v>33377333.743066214</v>
      </c>
      <c r="EK135" s="24">
        <f ca="1">'Trial 3'!EK19</f>
        <v>33363725.609114002</v>
      </c>
      <c r="EL135" s="24">
        <f ca="1">'Trial 3'!EL19</f>
        <v>33350060.981627841</v>
      </c>
      <c r="EM135" s="24">
        <f ca="1">'Trial 3'!EM19</f>
        <v>33336433.629835408</v>
      </c>
      <c r="EN135" s="25">
        <f ca="1">'Trial 3'!EM19</f>
        <v>33336433.629835408</v>
      </c>
    </row>
    <row r="136" spans="1:144" ht="12.75" customHeight="1">
      <c r="A136" s="11" t="str">
        <f>Labels!B99</f>
        <v>Trial 04</v>
      </c>
      <c r="B136" s="24">
        <f>'Trial 4'!B19</f>
        <v>34645298.421926454</v>
      </c>
      <c r="C136" s="24">
        <f>'Trial 4'!C19</f>
        <v>34645298.421926454</v>
      </c>
      <c r="D136" s="24">
        <f ca="1">'Trial 4'!D19</f>
        <v>34644908.348237135</v>
      </c>
      <c r="E136" s="24">
        <f ca="1">'Trial 4'!E19</f>
        <v>34644121.31052316</v>
      </c>
      <c r="F136" s="24">
        <f ca="1">'Trial 4'!F19</f>
        <v>34643007.531550601</v>
      </c>
      <c r="G136" s="24">
        <f ca="1">'Trial 4'!G19</f>
        <v>34641502.101127595</v>
      </c>
      <c r="H136" s="24">
        <f ca="1">'Trial 4'!H19</f>
        <v>34639654.552408643</v>
      </c>
      <c r="I136" s="24">
        <f ca="1">'Trial 4'!I19</f>
        <v>34637449.16237282</v>
      </c>
      <c r="J136" s="24">
        <f ca="1">'Trial 4'!J19</f>
        <v>34634942.463881835</v>
      </c>
      <c r="K136" s="24">
        <f ca="1">'Trial 4'!K19</f>
        <v>34632236.726329319</v>
      </c>
      <c r="L136" s="24">
        <f ca="1">'Trial 4'!L19</f>
        <v>34629176.274048112</v>
      </c>
      <c r="M136" s="24">
        <f ca="1">'Trial 4'!M19</f>
        <v>34625859.144335732</v>
      </c>
      <c r="N136" s="25">
        <f ca="1">'Trial 4'!M19</f>
        <v>34625859.144335732</v>
      </c>
      <c r="O136" s="24">
        <f ca="1">'Trial 4'!O19</f>
        <v>34622275.594324373</v>
      </c>
      <c r="P136" s="24">
        <f ca="1">'Trial 4'!P19</f>
        <v>34618316.561400563</v>
      </c>
      <c r="Q136" s="24">
        <f ca="1">'Trial 4'!Q19</f>
        <v>34614066.181851313</v>
      </c>
      <c r="R136" s="24">
        <f ca="1">'Trial 4'!R19</f>
        <v>34609473.108435169</v>
      </c>
      <c r="S136" s="24">
        <f ca="1">'Trial 4'!S19</f>
        <v>34604677.403195947</v>
      </c>
      <c r="T136" s="24">
        <f ca="1">'Trial 4'!T19</f>
        <v>34599644.396579161</v>
      </c>
      <c r="U136" s="24">
        <f ca="1">'Trial 4'!U19</f>
        <v>34594287.639519244</v>
      </c>
      <c r="V136" s="24">
        <f ca="1">'Trial 4'!V19</f>
        <v>34588737.383092821</v>
      </c>
      <c r="W136" s="24">
        <f ca="1">'Trial 4'!W19</f>
        <v>34582900.075359404</v>
      </c>
      <c r="X136" s="24">
        <f ca="1">'Trial 4'!X19</f>
        <v>34576848.014255673</v>
      </c>
      <c r="Y136" s="24">
        <f ca="1">'Trial 4'!Y19</f>
        <v>34570545.055197723</v>
      </c>
      <c r="Z136" s="24">
        <f ca="1">'Trial 4'!Z19</f>
        <v>34564094.768589273</v>
      </c>
      <c r="AA136" s="25">
        <f ca="1">'Trial 4'!Z19</f>
        <v>34564094.768589273</v>
      </c>
      <c r="AB136" s="24">
        <f ca="1">'Trial 4'!AB19</f>
        <v>34557365.220559709</v>
      </c>
      <c r="AC136" s="24">
        <f ca="1">'Trial 4'!AC19</f>
        <v>34550409.91042725</v>
      </c>
      <c r="AD136" s="24">
        <f ca="1">'Trial 4'!AD19</f>
        <v>34543209.047115117</v>
      </c>
      <c r="AE136" s="24">
        <f ca="1">'Trial 4'!AE19</f>
        <v>34535803.034123182</v>
      </c>
      <c r="AF136" s="24">
        <f ca="1">'Trial 4'!AF19</f>
        <v>34528276.85572692</v>
      </c>
      <c r="AG136" s="24">
        <f ca="1">'Trial 4'!AG19</f>
        <v>34520555.313631132</v>
      </c>
      <c r="AH136" s="24">
        <f ca="1">'Trial 4'!AH19</f>
        <v>34512559.609848291</v>
      </c>
      <c r="AI136" s="24">
        <f ca="1">'Trial 4'!AI19</f>
        <v>34504315.96468211</v>
      </c>
      <c r="AJ136" s="24">
        <f ca="1">'Trial 4'!AJ19</f>
        <v>34495883.095812894</v>
      </c>
      <c r="AK136" s="24">
        <f ca="1">'Trial 4'!AK19</f>
        <v>34487287.91563794</v>
      </c>
      <c r="AL136" s="24">
        <f ca="1">'Trial 4'!AL19</f>
        <v>34478490.349161029</v>
      </c>
      <c r="AM136" s="24">
        <f ca="1">'Trial 4'!AM19</f>
        <v>34469435.913718835</v>
      </c>
      <c r="AN136" s="25">
        <f ca="1">'Trial 4'!AM19</f>
        <v>34469435.913718835</v>
      </c>
      <c r="AO136" s="24">
        <f ca="1">'Trial 4'!AO19</f>
        <v>34460188.430169985</v>
      </c>
      <c r="AP136" s="24">
        <f ca="1">'Trial 4'!AP19</f>
        <v>34450759.842708111</v>
      </c>
      <c r="AQ136" s="24">
        <f ca="1">'Trial 4'!AQ19</f>
        <v>34441222.416115068</v>
      </c>
      <c r="AR136" s="24">
        <f ca="1">'Trial 4'!AR19</f>
        <v>34431579.308974043</v>
      </c>
      <c r="AS136" s="24">
        <f ca="1">'Trial 4'!AS19</f>
        <v>34421723.42366384</v>
      </c>
      <c r="AT136" s="24">
        <f ca="1">'Trial 4'!AT19</f>
        <v>34411803.647328816</v>
      </c>
      <c r="AU136" s="24">
        <f ca="1">'Trial 4'!AU19</f>
        <v>34401770.556416899</v>
      </c>
      <c r="AV136" s="24">
        <f ca="1">'Trial 4'!AV19</f>
        <v>34391532.456797592</v>
      </c>
      <c r="AW136" s="24">
        <f ca="1">'Trial 4'!AW19</f>
        <v>34381196.171566851</v>
      </c>
      <c r="AX136" s="24">
        <f ca="1">'Trial 4'!AX19</f>
        <v>34370811.253227003</v>
      </c>
      <c r="AY136" s="24">
        <f ca="1">'Trial 4'!AY19</f>
        <v>34360300.96805229</v>
      </c>
      <c r="AZ136" s="24">
        <f ca="1">'Trial 4'!AZ19</f>
        <v>34349617.953546785</v>
      </c>
      <c r="BA136" s="25">
        <f ca="1">'Trial 4'!AZ19</f>
        <v>34349617.953546785</v>
      </c>
      <c r="BB136" s="24">
        <f ca="1">'Trial 4'!BB19</f>
        <v>34338721.045166351</v>
      </c>
      <c r="BC136" s="24">
        <f ca="1">'Trial 4'!BC19</f>
        <v>34327702.173390664</v>
      </c>
      <c r="BD136" s="24">
        <f ca="1">'Trial 4'!BD19</f>
        <v>34316517.897931516</v>
      </c>
      <c r="BE136" s="24">
        <f ca="1">'Trial 4'!BE19</f>
        <v>34305229.837721005</v>
      </c>
      <c r="BF136" s="24">
        <f ca="1">'Trial 4'!BF19</f>
        <v>34293854.820428349</v>
      </c>
      <c r="BG136" s="24">
        <f ca="1">'Trial 4'!BG19</f>
        <v>34282376.816457368</v>
      </c>
      <c r="BH136" s="24">
        <f ca="1">'Trial 4'!BH19</f>
        <v>34270739.601143278</v>
      </c>
      <c r="BI136" s="24">
        <f ca="1">'Trial 4'!BI19</f>
        <v>34259115.639589682</v>
      </c>
      <c r="BJ136" s="24">
        <f ca="1">'Trial 4'!BJ19</f>
        <v>34247385.742080972</v>
      </c>
      <c r="BK136" s="24">
        <f ca="1">'Trial 4'!BK19</f>
        <v>34235559.707552165</v>
      </c>
      <c r="BL136" s="24">
        <f ca="1">'Trial 4'!BL19</f>
        <v>34223753.437539347</v>
      </c>
      <c r="BM136" s="24">
        <f ca="1">'Trial 4'!BM19</f>
        <v>34211894.294709817</v>
      </c>
      <c r="BN136" s="25">
        <f ca="1">'Trial 4'!BM19</f>
        <v>34211894.294709817</v>
      </c>
      <c r="BO136" s="24">
        <f ca="1">'Trial 4'!BO19</f>
        <v>34199917.860527538</v>
      </c>
      <c r="BP136" s="24">
        <f ca="1">'Trial 4'!BP19</f>
        <v>34187863.679898612</v>
      </c>
      <c r="BQ136" s="24">
        <f ca="1">'Trial 4'!BQ19</f>
        <v>34175687.661659569</v>
      </c>
      <c r="BR136" s="24">
        <f ca="1">'Trial 4'!BR19</f>
        <v>34163407.88644138</v>
      </c>
      <c r="BS136" s="24">
        <f ca="1">'Trial 4'!BS19</f>
        <v>34151038.630256183</v>
      </c>
      <c r="BT136" s="24">
        <f ca="1">'Trial 4'!BT19</f>
        <v>34138716.653898425</v>
      </c>
      <c r="BU136" s="24">
        <f ca="1">'Trial 4'!BU19</f>
        <v>34126315.895740002</v>
      </c>
      <c r="BV136" s="24">
        <f ca="1">'Trial 4'!BV19</f>
        <v>34113806.99578096</v>
      </c>
      <c r="BW136" s="24">
        <f ca="1">'Trial 4'!BW19</f>
        <v>34101288.190608092</v>
      </c>
      <c r="BX136" s="24">
        <f ca="1">'Trial 4'!BX19</f>
        <v>34088758.380680248</v>
      </c>
      <c r="BY136" s="24">
        <f ca="1">'Trial 4'!BY19</f>
        <v>34076181.745983854</v>
      </c>
      <c r="BZ136" s="24">
        <f ca="1">'Trial 4'!BZ19</f>
        <v>34063627.042136751</v>
      </c>
      <c r="CA136" s="25">
        <f ca="1">'Trial 4'!BZ19</f>
        <v>34063627.042136751</v>
      </c>
      <c r="CB136" s="24">
        <f ca="1">'Trial 4'!CB19</f>
        <v>34051010.87125393</v>
      </c>
      <c r="CC136" s="24">
        <f ca="1">'Trial 4'!CC19</f>
        <v>34038315.380471304</v>
      </c>
      <c r="CD136" s="24">
        <f ca="1">'Trial 4'!CD19</f>
        <v>34025622.328395583</v>
      </c>
      <c r="CE136" s="24">
        <f ca="1">'Trial 4'!CE19</f>
        <v>34012877.391282633</v>
      </c>
      <c r="CF136" s="24">
        <f ca="1">'Trial 4'!CF19</f>
        <v>34000018.461529158</v>
      </c>
      <c r="CG136" s="24">
        <f ca="1">'Trial 4'!CG19</f>
        <v>33987171.3861368</v>
      </c>
      <c r="CH136" s="24">
        <f ca="1">'Trial 4'!CH19</f>
        <v>33974360.039725415</v>
      </c>
      <c r="CI136" s="24">
        <f ca="1">'Trial 4'!CI19</f>
        <v>33961606.360652134</v>
      </c>
      <c r="CJ136" s="24">
        <f ca="1">'Trial 4'!CJ19</f>
        <v>33948786.338485375</v>
      </c>
      <c r="CK136" s="24">
        <f ca="1">'Trial 4'!CK19</f>
        <v>33935956.457727909</v>
      </c>
      <c r="CL136" s="24">
        <f ca="1">'Trial 4'!CL19</f>
        <v>33923124.086035728</v>
      </c>
      <c r="CM136" s="24">
        <f ca="1">'Trial 4'!CM19</f>
        <v>33910223.385990731</v>
      </c>
      <c r="CN136" s="25">
        <f ca="1">'Trial 4'!CM19</f>
        <v>33910223.385990731</v>
      </c>
      <c r="CO136" s="24">
        <f ca="1">'Trial 4'!CO19</f>
        <v>33897275.542956531</v>
      </c>
      <c r="CP136" s="24">
        <f ca="1">'Trial 4'!CP19</f>
        <v>33884347.552630343</v>
      </c>
      <c r="CQ136" s="24">
        <f ca="1">'Trial 4'!CQ19</f>
        <v>33871276.315690771</v>
      </c>
      <c r="CR136" s="24">
        <f ca="1">'Trial 4'!CR19</f>
        <v>33858114.562601238</v>
      </c>
      <c r="CS136" s="24">
        <f ca="1">'Trial 4'!CS19</f>
        <v>33844993.55557254</v>
      </c>
      <c r="CT136" s="24">
        <f ca="1">'Trial 4'!CT19</f>
        <v>33831799.294064365</v>
      </c>
      <c r="CU136" s="24">
        <f ca="1">'Trial 4'!CU19</f>
        <v>33818615.043680802</v>
      </c>
      <c r="CV136" s="24">
        <f ca="1">'Trial 4'!CV19</f>
        <v>33805383.33582554</v>
      </c>
      <c r="CW136" s="24">
        <f ca="1">'Trial 4'!CW19</f>
        <v>33792065.42799513</v>
      </c>
      <c r="CX136" s="24">
        <f ca="1">'Trial 4'!CX19</f>
        <v>33778713.129388385</v>
      </c>
      <c r="CY136" s="24">
        <f ca="1">'Trial 4'!CY19</f>
        <v>33765274.833545439</v>
      </c>
      <c r="CZ136" s="24">
        <f ca="1">'Trial 4'!CZ19</f>
        <v>33751801.326215036</v>
      </c>
      <c r="DA136" s="25">
        <f ca="1">'Trial 4'!CZ19</f>
        <v>33751801.326215036</v>
      </c>
      <c r="DB136" s="24">
        <f ca="1">'Trial 4'!DB19</f>
        <v>33738323.501295932</v>
      </c>
      <c r="DC136" s="24">
        <f ca="1">'Trial 4'!DC19</f>
        <v>33724761.961445808</v>
      </c>
      <c r="DD136" s="24">
        <f ca="1">'Trial 4'!DD19</f>
        <v>33711170.503450632</v>
      </c>
      <c r="DE136" s="24">
        <f ca="1">'Trial 4'!DE19</f>
        <v>33697540.742059663</v>
      </c>
      <c r="DF136" s="24">
        <f ca="1">'Trial 4'!DF19</f>
        <v>33683856.903801739</v>
      </c>
      <c r="DG136" s="24">
        <f ca="1">'Trial 4'!DG19</f>
        <v>33670146.685600281</v>
      </c>
      <c r="DH136" s="24">
        <f ca="1">'Trial 4'!DH19</f>
        <v>33656412.240737692</v>
      </c>
      <c r="DI136" s="24">
        <f ca="1">'Trial 4'!DI19</f>
        <v>33642709.008309834</v>
      </c>
      <c r="DJ136" s="24">
        <f ca="1">'Trial 4'!DJ19</f>
        <v>33629049.247971743</v>
      </c>
      <c r="DK136" s="24">
        <f ca="1">'Trial 4'!DK19</f>
        <v>33615408.87837743</v>
      </c>
      <c r="DL136" s="24">
        <f ca="1">'Trial 4'!DL19</f>
        <v>33601763.758312553</v>
      </c>
      <c r="DM136" s="24">
        <f ca="1">'Trial 4'!DM19</f>
        <v>33588033.738549374</v>
      </c>
      <c r="DN136" s="25">
        <f ca="1">'Trial 4'!DM19</f>
        <v>33588033.738549374</v>
      </c>
      <c r="DO136" s="24">
        <f ca="1">'Trial 4'!DO19</f>
        <v>33574231.283188015</v>
      </c>
      <c r="DP136" s="24">
        <f ca="1">'Trial 4'!DP19</f>
        <v>33560406.959510528</v>
      </c>
      <c r="DQ136" s="24">
        <f ca="1">'Trial 4'!DQ19</f>
        <v>33546583.188253075</v>
      </c>
      <c r="DR136" s="24">
        <f ca="1">'Trial 4'!DR19</f>
        <v>33532654.202648848</v>
      </c>
      <c r="DS136" s="24">
        <f ca="1">'Trial 4'!DS19</f>
        <v>33518758.698166687</v>
      </c>
      <c r="DT136" s="24">
        <f ca="1">'Trial 4'!DT19</f>
        <v>33504841.441345375</v>
      </c>
      <c r="DU136" s="24">
        <f ca="1">'Trial 4'!DU19</f>
        <v>33491003.033382669</v>
      </c>
      <c r="DV136" s="24">
        <f ca="1">'Trial 4'!DV19</f>
        <v>33477206.791793548</v>
      </c>
      <c r="DW136" s="24">
        <f ca="1">'Trial 4'!DW19</f>
        <v>33463399.444755558</v>
      </c>
      <c r="DX136" s="24">
        <f ca="1">'Trial 4'!DX19</f>
        <v>33449583.654425327</v>
      </c>
      <c r="DY136" s="24">
        <f ca="1">'Trial 4'!DY19</f>
        <v>33435744.634601071</v>
      </c>
      <c r="DZ136" s="24">
        <f ca="1">'Trial 4'!DZ19</f>
        <v>33421917.458244924</v>
      </c>
      <c r="EA136" s="25">
        <f ca="1">'Trial 4'!DZ19</f>
        <v>33421917.458244924</v>
      </c>
      <c r="EB136" s="24">
        <f ca="1">'Trial 4'!EB19</f>
        <v>33408135.441668328</v>
      </c>
      <c r="EC136" s="24">
        <f ca="1">'Trial 4'!EC19</f>
        <v>33394385.366044249</v>
      </c>
      <c r="ED136" s="24">
        <f ca="1">'Trial 4'!ED19</f>
        <v>33380529.794901587</v>
      </c>
      <c r="EE136" s="24">
        <f ca="1">'Trial 4'!EE19</f>
        <v>33366604.503790103</v>
      </c>
      <c r="EF136" s="24">
        <f ca="1">'Trial 4'!EF19</f>
        <v>33352749.075707257</v>
      </c>
      <c r="EG136" s="24">
        <f ca="1">'Trial 4'!EG19</f>
        <v>33338897.59849165</v>
      </c>
      <c r="EH136" s="24">
        <f ca="1">'Trial 4'!EH19</f>
        <v>33325063.339268766</v>
      </c>
      <c r="EI136" s="24">
        <f ca="1">'Trial 4'!EI19</f>
        <v>33311268.508881643</v>
      </c>
      <c r="EJ136" s="24">
        <f ca="1">'Trial 4'!EJ19</f>
        <v>33297573.424499214</v>
      </c>
      <c r="EK136" s="24">
        <f ca="1">'Trial 4'!EK19</f>
        <v>33283921.13325109</v>
      </c>
      <c r="EL136" s="24">
        <f ca="1">'Trial 4'!EL19</f>
        <v>33270214.457420442</v>
      </c>
      <c r="EM136" s="24">
        <f ca="1">'Trial 4'!EM19</f>
        <v>33256541.847737353</v>
      </c>
      <c r="EN136" s="25">
        <f ca="1">'Trial 4'!EM19</f>
        <v>33256541.847737353</v>
      </c>
    </row>
    <row r="137" spans="1:144" ht="12.75" customHeight="1">
      <c r="A137" s="11" t="str">
        <f>Labels!B100</f>
        <v>Trial 05</v>
      </c>
      <c r="B137" s="24">
        <f>'Trial 5'!B19</f>
        <v>34645298.421926454</v>
      </c>
      <c r="C137" s="24">
        <f>'Trial 5'!C19</f>
        <v>34645298.421926454</v>
      </c>
      <c r="D137" s="24">
        <f ca="1">'Trial 5'!D19</f>
        <v>34644823.286862545</v>
      </c>
      <c r="E137" s="24">
        <f ca="1">'Trial 5'!E19</f>
        <v>34644003.191982284</v>
      </c>
      <c r="F137" s="24">
        <f ca="1">'Trial 5'!F19</f>
        <v>34642848.999974348</v>
      </c>
      <c r="G137" s="24">
        <f ca="1">'Trial 5'!G19</f>
        <v>34641407.202711776</v>
      </c>
      <c r="H137" s="24">
        <f ca="1">'Trial 5'!H19</f>
        <v>34639666.156218104</v>
      </c>
      <c r="I137" s="24">
        <f ca="1">'Trial 5'!I19</f>
        <v>34637565.892510563</v>
      </c>
      <c r="J137" s="24">
        <f ca="1">'Trial 5'!J19</f>
        <v>34635122.249727361</v>
      </c>
      <c r="K137" s="24">
        <f ca="1">'Trial 5'!K19</f>
        <v>34632414.664605163</v>
      </c>
      <c r="L137" s="24">
        <f ca="1">'Trial 5'!L19</f>
        <v>34629429.668150529</v>
      </c>
      <c r="M137" s="24">
        <f ca="1">'Trial 5'!M19</f>
        <v>34626068.406206228</v>
      </c>
      <c r="N137" s="25">
        <f ca="1">'Trial 5'!M19</f>
        <v>34626068.406206228</v>
      </c>
      <c r="O137" s="24">
        <f ca="1">'Trial 5'!O19</f>
        <v>34622493.852377959</v>
      </c>
      <c r="P137" s="24">
        <f ca="1">'Trial 5'!P19</f>
        <v>34618723.560693584</v>
      </c>
      <c r="Q137" s="24">
        <f ca="1">'Trial 5'!Q19</f>
        <v>34614619.567024715</v>
      </c>
      <c r="R137" s="24">
        <f ca="1">'Trial 5'!R19</f>
        <v>34610199.776131414</v>
      </c>
      <c r="S137" s="24">
        <f ca="1">'Trial 5'!S19</f>
        <v>34605563.101289794</v>
      </c>
      <c r="T137" s="24">
        <f ca="1">'Trial 5'!T19</f>
        <v>34600604.598368019</v>
      </c>
      <c r="U137" s="24">
        <f ca="1">'Trial 5'!U19</f>
        <v>34595348.754142962</v>
      </c>
      <c r="V137" s="24">
        <f ca="1">'Trial 5'!V19</f>
        <v>34589890.962558217</v>
      </c>
      <c r="W137" s="24">
        <f ca="1">'Trial 5'!W19</f>
        <v>34584149.099105418</v>
      </c>
      <c r="X137" s="24">
        <f ca="1">'Trial 5'!X19</f>
        <v>34578129.543927558</v>
      </c>
      <c r="Y137" s="24">
        <f ca="1">'Trial 5'!Y19</f>
        <v>34571950.193154417</v>
      </c>
      <c r="Z137" s="24">
        <f ca="1">'Trial 5'!Z19</f>
        <v>34565594.131400183</v>
      </c>
      <c r="AA137" s="25">
        <f ca="1">'Trial 5'!Z19</f>
        <v>34565594.131400183</v>
      </c>
      <c r="AB137" s="24">
        <f ca="1">'Trial 5'!AB19</f>
        <v>34559046.600707546</v>
      </c>
      <c r="AC137" s="24">
        <f ca="1">'Trial 5'!AC19</f>
        <v>34552341.821000844</v>
      </c>
      <c r="AD137" s="24">
        <f ca="1">'Trial 5'!AD19</f>
        <v>34545545.743830957</v>
      </c>
      <c r="AE137" s="24">
        <f ca="1">'Trial 5'!AE19</f>
        <v>34538526.273995847</v>
      </c>
      <c r="AF137" s="24">
        <f ca="1">'Trial 5'!AF19</f>
        <v>34531331.521587573</v>
      </c>
      <c r="AG137" s="24">
        <f ca="1">'Trial 5'!AG19</f>
        <v>34523954.978049941</v>
      </c>
      <c r="AH137" s="24">
        <f ca="1">'Trial 5'!AH19</f>
        <v>34516438.656801619</v>
      </c>
      <c r="AI137" s="24">
        <f ca="1">'Trial 5'!AI19</f>
        <v>34508733.233980201</v>
      </c>
      <c r="AJ137" s="24">
        <f ca="1">'Trial 5'!AJ19</f>
        <v>34500819.345712036</v>
      </c>
      <c r="AK137" s="24">
        <f ca="1">'Trial 5'!AK19</f>
        <v>34492759.400443099</v>
      </c>
      <c r="AL137" s="24">
        <f ca="1">'Trial 5'!AL19</f>
        <v>34484587.02549424</v>
      </c>
      <c r="AM137" s="24">
        <f ca="1">'Trial 5'!AM19</f>
        <v>34476195.436563432</v>
      </c>
      <c r="AN137" s="25">
        <f ca="1">'Trial 5'!AM19</f>
        <v>34476195.436563432</v>
      </c>
      <c r="AO137" s="24">
        <f ca="1">'Trial 5'!AO19</f>
        <v>34467703.934401229</v>
      </c>
      <c r="AP137" s="24">
        <f ca="1">'Trial 5'!AP19</f>
        <v>34459096.627027072</v>
      </c>
      <c r="AQ137" s="24">
        <f ca="1">'Trial 5'!AQ19</f>
        <v>34450343.104824163</v>
      </c>
      <c r="AR137" s="24">
        <f ca="1">'Trial 5'!AR19</f>
        <v>34441527.250400715</v>
      </c>
      <c r="AS137" s="24">
        <f ca="1">'Trial 5'!AS19</f>
        <v>34432680.529005453</v>
      </c>
      <c r="AT137" s="24">
        <f ca="1">'Trial 5'!AT19</f>
        <v>34423702.132087171</v>
      </c>
      <c r="AU137" s="24">
        <f ca="1">'Trial 5'!AU19</f>
        <v>34414605.175932489</v>
      </c>
      <c r="AV137" s="24">
        <f ca="1">'Trial 5'!AV19</f>
        <v>34405434.298655443</v>
      </c>
      <c r="AW137" s="24">
        <f ca="1">'Trial 5'!AW19</f>
        <v>34396058.625905246</v>
      </c>
      <c r="AX137" s="24">
        <f ca="1">'Trial 5'!AX19</f>
        <v>34386495.448981926</v>
      </c>
      <c r="AY137" s="24">
        <f ca="1">'Trial 5'!AY19</f>
        <v>34376738.374117471</v>
      </c>
      <c r="AZ137" s="24">
        <f ca="1">'Trial 5'!AZ19</f>
        <v>34366844.024156705</v>
      </c>
      <c r="BA137" s="25">
        <f ca="1">'Trial 5'!AZ19</f>
        <v>34366844.024156705</v>
      </c>
      <c r="BB137" s="24">
        <f ca="1">'Trial 5'!BB19</f>
        <v>34356760.553964183</v>
      </c>
      <c r="BC137" s="24">
        <f ca="1">'Trial 5'!BC19</f>
        <v>34346604.555856496</v>
      </c>
      <c r="BD137" s="24">
        <f ca="1">'Trial 5'!BD19</f>
        <v>34336444.432250753</v>
      </c>
      <c r="BE137" s="24">
        <f ca="1">'Trial 5'!BE19</f>
        <v>34326174.303741328</v>
      </c>
      <c r="BF137" s="24">
        <f ca="1">'Trial 5'!BF19</f>
        <v>34315759.197082251</v>
      </c>
      <c r="BG137" s="24">
        <f ca="1">'Trial 5'!BG19</f>
        <v>34305265.933406353</v>
      </c>
      <c r="BH137" s="24">
        <f ca="1">'Trial 5'!BH19</f>
        <v>34294720.593997419</v>
      </c>
      <c r="BI137" s="24">
        <f ca="1">'Trial 5'!BI19</f>
        <v>34284073.489666216</v>
      </c>
      <c r="BJ137" s="24">
        <f ca="1">'Trial 5'!BJ19</f>
        <v>34273282.281617828</v>
      </c>
      <c r="BK137" s="24">
        <f ca="1">'Trial 5'!BK19</f>
        <v>34262511.982173771</v>
      </c>
      <c r="BL137" s="24">
        <f ca="1">'Trial 5'!BL19</f>
        <v>34251660.624873519</v>
      </c>
      <c r="BM137" s="24">
        <f ca="1">'Trial 5'!BM19</f>
        <v>34240800.174782492</v>
      </c>
      <c r="BN137" s="25">
        <f ca="1">'Trial 5'!BM19</f>
        <v>34240800.174782492</v>
      </c>
      <c r="BO137" s="24">
        <f ca="1">'Trial 5'!BO19</f>
        <v>34229852.988424271</v>
      </c>
      <c r="BP137" s="24">
        <f ca="1">'Trial 5'!BP19</f>
        <v>34218827.703847848</v>
      </c>
      <c r="BQ137" s="24">
        <f ca="1">'Trial 5'!BQ19</f>
        <v>34207787.38669841</v>
      </c>
      <c r="BR137" s="24">
        <f ca="1">'Trial 5'!BR19</f>
        <v>34196738.230088674</v>
      </c>
      <c r="BS137" s="24">
        <f ca="1">'Trial 5'!BS19</f>
        <v>34185626.062784731</v>
      </c>
      <c r="BT137" s="24">
        <f ca="1">'Trial 5'!BT19</f>
        <v>34174494.168792322</v>
      </c>
      <c r="BU137" s="24">
        <f ca="1">'Trial 5'!BU19</f>
        <v>34163268.499961525</v>
      </c>
      <c r="BV137" s="24">
        <f ca="1">'Trial 5'!BV19</f>
        <v>34152036.933008082</v>
      </c>
      <c r="BW137" s="24">
        <f ca="1">'Trial 5'!BW19</f>
        <v>34140791.678609133</v>
      </c>
      <c r="BX137" s="24">
        <f ca="1">'Trial 5'!BX19</f>
        <v>34129468.097783022</v>
      </c>
      <c r="BY137" s="24">
        <f ca="1">'Trial 5'!BY19</f>
        <v>34118008.456990421</v>
      </c>
      <c r="BZ137" s="24">
        <f ca="1">'Trial 5'!BZ19</f>
        <v>34106397.361071967</v>
      </c>
      <c r="CA137" s="25">
        <f ca="1">'Trial 5'!BZ19</f>
        <v>34106397.361071967</v>
      </c>
      <c r="CB137" s="24">
        <f ca="1">'Trial 5'!CB19</f>
        <v>34094677.444274187</v>
      </c>
      <c r="CC137" s="24">
        <f ca="1">'Trial 5'!CC19</f>
        <v>34082892.019992799</v>
      </c>
      <c r="CD137" s="24">
        <f ca="1">'Trial 5'!CD19</f>
        <v>34070950.824967138</v>
      </c>
      <c r="CE137" s="24">
        <f ca="1">'Trial 5'!CE19</f>
        <v>34058893.263850398</v>
      </c>
      <c r="CF137" s="24">
        <f ca="1">'Trial 5'!CF19</f>
        <v>34046782.520621359</v>
      </c>
      <c r="CG137" s="24">
        <f ca="1">'Trial 5'!CG19</f>
        <v>34034503.945110731</v>
      </c>
      <c r="CH137" s="24">
        <f ca="1">'Trial 5'!CH19</f>
        <v>34022187.185574822</v>
      </c>
      <c r="CI137" s="24">
        <f ca="1">'Trial 5'!CI19</f>
        <v>34009824.31942983</v>
      </c>
      <c r="CJ137" s="24">
        <f ca="1">'Trial 5'!CJ19</f>
        <v>33997391.296436451</v>
      </c>
      <c r="CK137" s="24">
        <f ca="1">'Trial 5'!CK19</f>
        <v>33984969.930186071</v>
      </c>
      <c r="CL137" s="24">
        <f ca="1">'Trial 5'!CL19</f>
        <v>33972439.599405155</v>
      </c>
      <c r="CM137" s="24">
        <f ca="1">'Trial 5'!CM19</f>
        <v>33959817.879671283</v>
      </c>
      <c r="CN137" s="25">
        <f ca="1">'Trial 5'!CM19</f>
        <v>33959817.879671283</v>
      </c>
      <c r="CO137" s="24">
        <f ca="1">'Trial 5'!CO19</f>
        <v>33947157.829358205</v>
      </c>
      <c r="CP137" s="24">
        <f ca="1">'Trial 5'!CP19</f>
        <v>33934409.719648011</v>
      </c>
      <c r="CQ137" s="24">
        <f ca="1">'Trial 5'!CQ19</f>
        <v>33921627.783679701</v>
      </c>
      <c r="CR137" s="24">
        <f ca="1">'Trial 5'!CR19</f>
        <v>33908837.39581389</v>
      </c>
      <c r="CS137" s="24">
        <f ca="1">'Trial 5'!CS19</f>
        <v>33896071.370742835</v>
      </c>
      <c r="CT137" s="24">
        <f ca="1">'Trial 5'!CT19</f>
        <v>33883171.479985707</v>
      </c>
      <c r="CU137" s="24">
        <f ca="1">'Trial 5'!CU19</f>
        <v>33870327.899683587</v>
      </c>
      <c r="CV137" s="24">
        <f ca="1">'Trial 5'!CV19</f>
        <v>33857438.510748327</v>
      </c>
      <c r="CW137" s="24">
        <f ca="1">'Trial 5'!CW19</f>
        <v>33844539.05412674</v>
      </c>
      <c r="CX137" s="24">
        <f ca="1">'Trial 5'!CX19</f>
        <v>33831640.634504773</v>
      </c>
      <c r="CY137" s="24">
        <f ca="1">'Trial 5'!CY19</f>
        <v>33818715.628202453</v>
      </c>
      <c r="CZ137" s="24">
        <f ca="1">'Trial 5'!CZ19</f>
        <v>33805663.746776231</v>
      </c>
      <c r="DA137" s="25">
        <f ca="1">'Trial 5'!CZ19</f>
        <v>33805663.746776231</v>
      </c>
      <c r="DB137" s="24">
        <f ca="1">'Trial 5'!DB19</f>
        <v>33792640.120108269</v>
      </c>
      <c r="DC137" s="24">
        <f ca="1">'Trial 5'!DC19</f>
        <v>33779614.41262994</v>
      </c>
      <c r="DD137" s="24">
        <f ca="1">'Trial 5'!DD19</f>
        <v>33766531.691599384</v>
      </c>
      <c r="DE137" s="24">
        <f ca="1">'Trial 5'!DE19</f>
        <v>33753503.023667425</v>
      </c>
      <c r="DF137" s="24">
        <f ca="1">'Trial 5'!DF19</f>
        <v>33740482.25280945</v>
      </c>
      <c r="DG137" s="24">
        <f ca="1">'Trial 5'!DG19</f>
        <v>33727493.242438734</v>
      </c>
      <c r="DH137" s="24">
        <f ca="1">'Trial 5'!DH19</f>
        <v>33714374.669414461</v>
      </c>
      <c r="DI137" s="24">
        <f ca="1">'Trial 5'!DI19</f>
        <v>33701268.416818097</v>
      </c>
      <c r="DJ137" s="24">
        <f ca="1">'Trial 5'!DJ19</f>
        <v>33688096.725376971</v>
      </c>
      <c r="DK137" s="24">
        <f ca="1">'Trial 5'!DK19</f>
        <v>33674869.589448422</v>
      </c>
      <c r="DL137" s="24">
        <f ca="1">'Trial 5'!DL19</f>
        <v>33661599.383718997</v>
      </c>
      <c r="DM137" s="24">
        <f ca="1">'Trial 5'!DM19</f>
        <v>33648367.346918851</v>
      </c>
      <c r="DN137" s="25">
        <f ca="1">'Trial 5'!DM19</f>
        <v>33648367.346918851</v>
      </c>
      <c r="DO137" s="24">
        <f ca="1">'Trial 5'!DO19</f>
        <v>33635153.817964427</v>
      </c>
      <c r="DP137" s="24">
        <f ca="1">'Trial 5'!DP19</f>
        <v>33621914.122740291</v>
      </c>
      <c r="DQ137" s="24">
        <f ca="1">'Trial 5'!DQ19</f>
        <v>33608700.841989845</v>
      </c>
      <c r="DR137" s="24">
        <f ca="1">'Trial 5'!DR19</f>
        <v>33595415.548919611</v>
      </c>
      <c r="DS137" s="24">
        <f ca="1">'Trial 5'!DS19</f>
        <v>33582108.770397656</v>
      </c>
      <c r="DT137" s="24">
        <f ca="1">'Trial 5'!DT19</f>
        <v>33568716.42380555</v>
      </c>
      <c r="DU137" s="24">
        <f ca="1">'Trial 5'!DU19</f>
        <v>33555212.094250932</v>
      </c>
      <c r="DV137" s="24">
        <f ca="1">'Trial 5'!DV19</f>
        <v>33541603.99859263</v>
      </c>
      <c r="DW137" s="24">
        <f ca="1">'Trial 5'!DW19</f>
        <v>33528054.988773156</v>
      </c>
      <c r="DX137" s="24">
        <f ca="1">'Trial 5'!DX19</f>
        <v>33514484.305696197</v>
      </c>
      <c r="DY137" s="24">
        <f ca="1">'Trial 5'!DY19</f>
        <v>33500852.518780351</v>
      </c>
      <c r="DZ137" s="24">
        <f ca="1">'Trial 5'!DZ19</f>
        <v>33487224.612665825</v>
      </c>
      <c r="EA137" s="25">
        <f ca="1">'Trial 5'!DZ19</f>
        <v>33487224.612665825</v>
      </c>
      <c r="EB137" s="24">
        <f ca="1">'Trial 5'!EB19</f>
        <v>33473623.570799984</v>
      </c>
      <c r="EC137" s="24">
        <f ca="1">'Trial 5'!EC19</f>
        <v>33459945.018925149</v>
      </c>
      <c r="ED137" s="24">
        <f ca="1">'Trial 5'!ED19</f>
        <v>33446284.657734718</v>
      </c>
      <c r="EE137" s="24">
        <f ca="1">'Trial 5'!EE19</f>
        <v>33432609.581859346</v>
      </c>
      <c r="EF137" s="24">
        <f ca="1">'Trial 5'!EF19</f>
        <v>33418934.334107872</v>
      </c>
      <c r="EG137" s="24">
        <f ca="1">'Trial 5'!EG19</f>
        <v>33405241.618260078</v>
      </c>
      <c r="EH137" s="24">
        <f ca="1">'Trial 5'!EH19</f>
        <v>33391519.932587665</v>
      </c>
      <c r="EI137" s="24">
        <f ca="1">'Trial 5'!EI19</f>
        <v>33377749.901618682</v>
      </c>
      <c r="EJ137" s="24">
        <f ca="1">'Trial 5'!EJ19</f>
        <v>33364078.68222611</v>
      </c>
      <c r="EK137" s="24">
        <f ca="1">'Trial 5'!EK19</f>
        <v>33350373.552148104</v>
      </c>
      <c r="EL137" s="24">
        <f ca="1">'Trial 5'!EL19</f>
        <v>33336673.101957086</v>
      </c>
      <c r="EM137" s="24">
        <f ca="1">'Trial 5'!EM19</f>
        <v>33322910.719140533</v>
      </c>
      <c r="EN137" s="25">
        <f ca="1">'Trial 5'!EM19</f>
        <v>33322910.719140533</v>
      </c>
    </row>
    <row r="138" spans="1:144" ht="12.75" customHeight="1">
      <c r="A138" s="11" t="str">
        <f>Labels!B101</f>
        <v>Trial 06</v>
      </c>
      <c r="B138" s="24">
        <f>'Trial 6'!B19</f>
        <v>34645298.421926454</v>
      </c>
      <c r="C138" s="24">
        <f>'Trial 6'!C19</f>
        <v>34645298.421926454</v>
      </c>
      <c r="D138" s="24">
        <f ca="1">'Trial 6'!D19</f>
        <v>34644905.910680942</v>
      </c>
      <c r="E138" s="24">
        <f ca="1">'Trial 6'!E19</f>
        <v>34644224.925031647</v>
      </c>
      <c r="F138" s="24">
        <f ca="1">'Trial 6'!F19</f>
        <v>34643184.446014866</v>
      </c>
      <c r="G138" s="24">
        <f ca="1">'Trial 6'!G19</f>
        <v>34641758.431898102</v>
      </c>
      <c r="H138" s="24">
        <f ca="1">'Trial 6'!H19</f>
        <v>34640022.358544156</v>
      </c>
      <c r="I138" s="24">
        <f ca="1">'Trial 6'!I19</f>
        <v>34637915.673252635</v>
      </c>
      <c r="J138" s="24">
        <f ca="1">'Trial 6'!J19</f>
        <v>34635526.639684111</v>
      </c>
      <c r="K138" s="24">
        <f ca="1">'Trial 6'!K19</f>
        <v>34632809.450329706</v>
      </c>
      <c r="L138" s="24">
        <f ca="1">'Trial 6'!L19</f>
        <v>34629764.097501233</v>
      </c>
      <c r="M138" s="24">
        <f ca="1">'Trial 6'!M19</f>
        <v>34626360.227475926</v>
      </c>
      <c r="N138" s="25">
        <f ca="1">'Trial 6'!M19</f>
        <v>34626360.227475926</v>
      </c>
      <c r="O138" s="24">
        <f ca="1">'Trial 6'!O19</f>
        <v>34622625.310689859</v>
      </c>
      <c r="P138" s="24">
        <f ca="1">'Trial 6'!P19</f>
        <v>34618602.583473809</v>
      </c>
      <c r="Q138" s="24">
        <f ca="1">'Trial 6'!Q19</f>
        <v>34614249.571886495</v>
      </c>
      <c r="R138" s="24">
        <f ca="1">'Trial 6'!R19</f>
        <v>34609647.938897505</v>
      </c>
      <c r="S138" s="24">
        <f ca="1">'Trial 6'!S19</f>
        <v>34604801.5908764</v>
      </c>
      <c r="T138" s="24">
        <f ca="1">'Trial 6'!T19</f>
        <v>34599708.969575934</v>
      </c>
      <c r="U138" s="24">
        <f ca="1">'Trial 6'!U19</f>
        <v>34594293.816517234</v>
      </c>
      <c r="V138" s="24">
        <f ca="1">'Trial 6'!V19</f>
        <v>34588637.522315808</v>
      </c>
      <c r="W138" s="24">
        <f ca="1">'Trial 6'!W19</f>
        <v>34582777.365016542</v>
      </c>
      <c r="X138" s="24">
        <f ca="1">'Trial 6'!X19</f>
        <v>34576764.587195575</v>
      </c>
      <c r="Y138" s="24">
        <f ca="1">'Trial 6'!Y19</f>
        <v>34570567.236236148</v>
      </c>
      <c r="Z138" s="24">
        <f ca="1">'Trial 6'!Z19</f>
        <v>34564207.710145548</v>
      </c>
      <c r="AA138" s="25">
        <f ca="1">'Trial 6'!Z19</f>
        <v>34564207.710145548</v>
      </c>
      <c r="AB138" s="24">
        <f ca="1">'Trial 6'!AB19</f>
        <v>34557725.708980881</v>
      </c>
      <c r="AC138" s="24">
        <f ca="1">'Trial 6'!AC19</f>
        <v>34550969.86870414</v>
      </c>
      <c r="AD138" s="24">
        <f ca="1">'Trial 6'!AD19</f>
        <v>34543894.97076986</v>
      </c>
      <c r="AE138" s="24">
        <f ca="1">'Trial 6'!AE19</f>
        <v>34536510.089496225</v>
      </c>
      <c r="AF138" s="24">
        <f ca="1">'Trial 6'!AF19</f>
        <v>34528947.548513852</v>
      </c>
      <c r="AG138" s="24">
        <f ca="1">'Trial 6'!AG19</f>
        <v>34521144.173350669</v>
      </c>
      <c r="AH138" s="24">
        <f ca="1">'Trial 6'!AH19</f>
        <v>34513238.465729058</v>
      </c>
      <c r="AI138" s="24">
        <f ca="1">'Trial 6'!AI19</f>
        <v>34505173.794556886</v>
      </c>
      <c r="AJ138" s="24">
        <f ca="1">'Trial 6'!AJ19</f>
        <v>34496857.618641697</v>
      </c>
      <c r="AK138" s="24">
        <f ca="1">'Trial 6'!AK19</f>
        <v>34488393.996797748</v>
      </c>
      <c r="AL138" s="24">
        <f ca="1">'Trial 6'!AL19</f>
        <v>34479714.696495764</v>
      </c>
      <c r="AM138" s="24">
        <f ca="1">'Trial 6'!AM19</f>
        <v>34470798.399886429</v>
      </c>
      <c r="AN138" s="25">
        <f ca="1">'Trial 6'!AM19</f>
        <v>34470798.399886429</v>
      </c>
      <c r="AO138" s="24">
        <f ca="1">'Trial 6'!AO19</f>
        <v>34461701.370127685</v>
      </c>
      <c r="AP138" s="24">
        <f ca="1">'Trial 6'!AP19</f>
        <v>34452486.702631272</v>
      </c>
      <c r="AQ138" s="24">
        <f ca="1">'Trial 6'!AQ19</f>
        <v>34443112.746909313</v>
      </c>
      <c r="AR138" s="24">
        <f ca="1">'Trial 6'!AR19</f>
        <v>34433599.615605727</v>
      </c>
      <c r="AS138" s="24">
        <f ca="1">'Trial 6'!AS19</f>
        <v>34423976.933206603</v>
      </c>
      <c r="AT138" s="24">
        <f ca="1">'Trial 6'!AT19</f>
        <v>34414247.150495306</v>
      </c>
      <c r="AU138" s="24">
        <f ca="1">'Trial 6'!AU19</f>
        <v>34404416.889457688</v>
      </c>
      <c r="AV138" s="24">
        <f ca="1">'Trial 6'!AV19</f>
        <v>34394498.777570203</v>
      </c>
      <c r="AW138" s="24">
        <f ca="1">'Trial 6'!AW19</f>
        <v>34384348.382989347</v>
      </c>
      <c r="AX138" s="24">
        <f ca="1">'Trial 6'!AX19</f>
        <v>34374108.89691586</v>
      </c>
      <c r="AY138" s="24">
        <f ca="1">'Trial 6'!AY19</f>
        <v>34363691.612272359</v>
      </c>
      <c r="AZ138" s="24">
        <f ca="1">'Trial 6'!AZ19</f>
        <v>34353254.833364509</v>
      </c>
      <c r="BA138" s="25">
        <f ca="1">'Trial 6'!AZ19</f>
        <v>34353254.833364509</v>
      </c>
      <c r="BB138" s="24">
        <f ca="1">'Trial 6'!BB19</f>
        <v>34342780.034036748</v>
      </c>
      <c r="BC138" s="24">
        <f ca="1">'Trial 6'!BC19</f>
        <v>34332225.688367285</v>
      </c>
      <c r="BD138" s="24">
        <f ca="1">'Trial 6'!BD19</f>
        <v>34321569.500417076</v>
      </c>
      <c r="BE138" s="24">
        <f ca="1">'Trial 6'!BE19</f>
        <v>34310908.183982685</v>
      </c>
      <c r="BF138" s="24">
        <f ca="1">'Trial 6'!BF19</f>
        <v>34300240.935631126</v>
      </c>
      <c r="BG138" s="24">
        <f ca="1">'Trial 6'!BG19</f>
        <v>34289489.809066691</v>
      </c>
      <c r="BH138" s="24">
        <f ca="1">'Trial 6'!BH19</f>
        <v>34278631.984864265</v>
      </c>
      <c r="BI138" s="24">
        <f ca="1">'Trial 6'!BI19</f>
        <v>34267723.960033216</v>
      </c>
      <c r="BJ138" s="24">
        <f ca="1">'Trial 6'!BJ19</f>
        <v>34256751.594616868</v>
      </c>
      <c r="BK138" s="24">
        <f ca="1">'Trial 6'!BK19</f>
        <v>34245595.458072998</v>
      </c>
      <c r="BL138" s="24">
        <f ca="1">'Trial 6'!BL19</f>
        <v>34234330.816758178</v>
      </c>
      <c r="BM138" s="24">
        <f ca="1">'Trial 6'!BM19</f>
        <v>34222957.617603913</v>
      </c>
      <c r="BN138" s="25">
        <f ca="1">'Trial 6'!BM19</f>
        <v>34222957.617603913</v>
      </c>
      <c r="BO138" s="24">
        <f ca="1">'Trial 6'!BO19</f>
        <v>34211539.424836695</v>
      </c>
      <c r="BP138" s="24">
        <f ca="1">'Trial 6'!BP19</f>
        <v>34200111.527886957</v>
      </c>
      <c r="BQ138" s="24">
        <f ca="1">'Trial 6'!BQ19</f>
        <v>34188629.742162004</v>
      </c>
      <c r="BR138" s="24">
        <f ca="1">'Trial 6'!BR19</f>
        <v>34177097.568461321</v>
      </c>
      <c r="BS138" s="24">
        <f ca="1">'Trial 6'!BS19</f>
        <v>34165494.857544929</v>
      </c>
      <c r="BT138" s="24">
        <f ca="1">'Trial 6'!BT19</f>
        <v>34153882.746944167</v>
      </c>
      <c r="BU138" s="24">
        <f ca="1">'Trial 6'!BU19</f>
        <v>34142175.738003388</v>
      </c>
      <c r="BV138" s="24">
        <f ca="1">'Trial 6'!BV19</f>
        <v>34130400.365374543</v>
      </c>
      <c r="BW138" s="24">
        <f ca="1">'Trial 6'!BW19</f>
        <v>34118654.011332341</v>
      </c>
      <c r="BX138" s="24">
        <f ca="1">'Trial 6'!BX19</f>
        <v>34106899.629464015</v>
      </c>
      <c r="BY138" s="24">
        <f ca="1">'Trial 6'!BY19</f>
        <v>34095085.194328949</v>
      </c>
      <c r="BZ138" s="24">
        <f ca="1">'Trial 6'!BZ19</f>
        <v>34083091.90611048</v>
      </c>
      <c r="CA138" s="25">
        <f ca="1">'Trial 6'!BZ19</f>
        <v>34083091.90611048</v>
      </c>
      <c r="CB138" s="24">
        <f ca="1">'Trial 6'!CB19</f>
        <v>34070955.557003565</v>
      </c>
      <c r="CC138" s="24">
        <f ca="1">'Trial 6'!CC19</f>
        <v>34058867.960607305</v>
      </c>
      <c r="CD138" s="24">
        <f ca="1">'Trial 6'!CD19</f>
        <v>34046794.558768272</v>
      </c>
      <c r="CE138" s="24">
        <f ca="1">'Trial 6'!CE19</f>
        <v>34034666.142876878</v>
      </c>
      <c r="CF138" s="24">
        <f ca="1">'Trial 6'!CF19</f>
        <v>34022402.877939194</v>
      </c>
      <c r="CG138" s="24">
        <f ca="1">'Trial 6'!CG19</f>
        <v>34010133.508978933</v>
      </c>
      <c r="CH138" s="24">
        <f ca="1">'Trial 6'!CH19</f>
        <v>33997829.644984066</v>
      </c>
      <c r="CI138" s="24">
        <f ca="1">'Trial 6'!CI19</f>
        <v>33985573.97934901</v>
      </c>
      <c r="CJ138" s="24">
        <f ca="1">'Trial 6'!CJ19</f>
        <v>33973299.438442543</v>
      </c>
      <c r="CK138" s="24">
        <f ca="1">'Trial 6'!CK19</f>
        <v>33961057.975983031</v>
      </c>
      <c r="CL138" s="24">
        <f ca="1">'Trial 6'!CL19</f>
        <v>33948830.89946577</v>
      </c>
      <c r="CM138" s="24">
        <f ca="1">'Trial 6'!CM19</f>
        <v>33936508.937943988</v>
      </c>
      <c r="CN138" s="25">
        <f ca="1">'Trial 6'!CM19</f>
        <v>33936508.937943988</v>
      </c>
      <c r="CO138" s="24">
        <f ca="1">'Trial 6'!CO19</f>
        <v>33924029.697198011</v>
      </c>
      <c r="CP138" s="24">
        <f ca="1">'Trial 6'!CP19</f>
        <v>33911593.885568447</v>
      </c>
      <c r="CQ138" s="24">
        <f ca="1">'Trial 6'!CQ19</f>
        <v>33899034.949335769</v>
      </c>
      <c r="CR138" s="24">
        <f ca="1">'Trial 6'!CR19</f>
        <v>33886364.012730539</v>
      </c>
      <c r="CS138" s="24">
        <f ca="1">'Trial 6'!CS19</f>
        <v>33873603.819426335</v>
      </c>
      <c r="CT138" s="24">
        <f ca="1">'Trial 6'!CT19</f>
        <v>33860816.175507516</v>
      </c>
      <c r="CU138" s="24">
        <f ca="1">'Trial 6'!CU19</f>
        <v>33847968.518184096</v>
      </c>
      <c r="CV138" s="24">
        <f ca="1">'Trial 6'!CV19</f>
        <v>33835091.574590631</v>
      </c>
      <c r="CW138" s="24">
        <f ca="1">'Trial 6'!CW19</f>
        <v>33822186.916034862</v>
      </c>
      <c r="CX138" s="24">
        <f ca="1">'Trial 6'!CX19</f>
        <v>33809175.473217219</v>
      </c>
      <c r="CY138" s="24">
        <f ca="1">'Trial 6'!CY19</f>
        <v>33796248.664113045</v>
      </c>
      <c r="CZ138" s="24">
        <f ca="1">'Trial 6'!CZ19</f>
        <v>33783311.810231589</v>
      </c>
      <c r="DA138" s="25">
        <f ca="1">'Trial 6'!CZ19</f>
        <v>33783311.810231589</v>
      </c>
      <c r="DB138" s="24">
        <f ca="1">'Trial 6'!DB19</f>
        <v>33770286.133285016</v>
      </c>
      <c r="DC138" s="24">
        <f ca="1">'Trial 6'!DC19</f>
        <v>33757239.362002604</v>
      </c>
      <c r="DD138" s="24">
        <f ca="1">'Trial 6'!DD19</f>
        <v>33744213.616223425</v>
      </c>
      <c r="DE138" s="24">
        <f ca="1">'Trial 6'!DE19</f>
        <v>33731105.414776601</v>
      </c>
      <c r="DF138" s="24">
        <f ca="1">'Trial 6'!DF19</f>
        <v>33717939.180246755</v>
      </c>
      <c r="DG138" s="24">
        <f ca="1">'Trial 6'!DG19</f>
        <v>33704749.116842754</v>
      </c>
      <c r="DH138" s="24">
        <f ca="1">'Trial 6'!DH19</f>
        <v>33691625.216767162</v>
      </c>
      <c r="DI138" s="24">
        <f ca="1">'Trial 6'!DI19</f>
        <v>33678497.915072881</v>
      </c>
      <c r="DJ138" s="24">
        <f ca="1">'Trial 6'!DJ19</f>
        <v>33665254.019011721</v>
      </c>
      <c r="DK138" s="24">
        <f ca="1">'Trial 6'!DK19</f>
        <v>33652006.404378884</v>
      </c>
      <c r="DL138" s="24">
        <f ca="1">'Trial 6'!DL19</f>
        <v>33638740.088959977</v>
      </c>
      <c r="DM138" s="24">
        <f ca="1">'Trial 6'!DM19</f>
        <v>33625551.336915754</v>
      </c>
      <c r="DN138" s="25">
        <f ca="1">'Trial 6'!DM19</f>
        <v>33625551.336915754</v>
      </c>
      <c r="DO138" s="24">
        <f ca="1">'Trial 6'!DO19</f>
        <v>33612275.863007471</v>
      </c>
      <c r="DP138" s="24">
        <f ca="1">'Trial 6'!DP19</f>
        <v>33598947.045020156</v>
      </c>
      <c r="DQ138" s="24">
        <f ca="1">'Trial 6'!DQ19</f>
        <v>33585588.044059098</v>
      </c>
      <c r="DR138" s="24">
        <f ca="1">'Trial 6'!DR19</f>
        <v>33572301.514573827</v>
      </c>
      <c r="DS138" s="24">
        <f ca="1">'Trial 6'!DS19</f>
        <v>33558957.444984362</v>
      </c>
      <c r="DT138" s="24">
        <f ca="1">'Trial 6'!DT19</f>
        <v>33545545.650463492</v>
      </c>
      <c r="DU138" s="24">
        <f ca="1">'Trial 6'!DU19</f>
        <v>33532129.801139329</v>
      </c>
      <c r="DV138" s="24">
        <f ca="1">'Trial 6'!DV19</f>
        <v>33518783.204109803</v>
      </c>
      <c r="DW138" s="24">
        <f ca="1">'Trial 6'!DW19</f>
        <v>33505332.070063535</v>
      </c>
      <c r="DX138" s="24">
        <f ca="1">'Trial 6'!DX19</f>
        <v>33491938.776991598</v>
      </c>
      <c r="DY138" s="24">
        <f ca="1">'Trial 6'!DY19</f>
        <v>33478550.126527302</v>
      </c>
      <c r="DZ138" s="24">
        <f ca="1">'Trial 6'!DZ19</f>
        <v>33465123.014097925</v>
      </c>
      <c r="EA138" s="25">
        <f ca="1">'Trial 6'!DZ19</f>
        <v>33465123.014097925</v>
      </c>
      <c r="EB138" s="24">
        <f ca="1">'Trial 6'!EB19</f>
        <v>33451784.981834009</v>
      </c>
      <c r="EC138" s="24">
        <f ca="1">'Trial 6'!EC19</f>
        <v>33438462.892696012</v>
      </c>
      <c r="ED138" s="24">
        <f ca="1">'Trial 6'!ED19</f>
        <v>33425024.273533389</v>
      </c>
      <c r="EE138" s="24">
        <f ca="1">'Trial 6'!EE19</f>
        <v>33411529.169464372</v>
      </c>
      <c r="EF138" s="24">
        <f ca="1">'Trial 6'!EF19</f>
        <v>33398134.770812929</v>
      </c>
      <c r="EG138" s="24">
        <f ca="1">'Trial 6'!EG19</f>
        <v>33384660.730487391</v>
      </c>
      <c r="EH138" s="24">
        <f ca="1">'Trial 6'!EH19</f>
        <v>33371165.081301261</v>
      </c>
      <c r="EI138" s="24">
        <f ca="1">'Trial 6'!EI19</f>
        <v>33357733.720271572</v>
      </c>
      <c r="EJ138" s="24">
        <f ca="1">'Trial 6'!EJ19</f>
        <v>33344360.921168052</v>
      </c>
      <c r="EK138" s="24">
        <f ca="1">'Trial 6'!EK19</f>
        <v>33331008.262815468</v>
      </c>
      <c r="EL138" s="24">
        <f ca="1">'Trial 6'!EL19</f>
        <v>33317626.786435828</v>
      </c>
      <c r="EM138" s="24">
        <f ca="1">'Trial 6'!EM19</f>
        <v>33304239.941135157</v>
      </c>
      <c r="EN138" s="25">
        <f ca="1">'Trial 6'!EM19</f>
        <v>33304239.941135157</v>
      </c>
    </row>
    <row r="139" spans="1:144" ht="12.75" customHeight="1">
      <c r="A139" s="11" t="str">
        <f>Labels!B102</f>
        <v>Trial 07</v>
      </c>
      <c r="B139" s="24">
        <f>'Trial 7'!B19</f>
        <v>34645298.421926454</v>
      </c>
      <c r="C139" s="24">
        <f>'Trial 7'!C19</f>
        <v>34645298.421926454</v>
      </c>
      <c r="D139" s="24">
        <f ca="1">'Trial 7'!D19</f>
        <v>34644994.031247877</v>
      </c>
      <c r="E139" s="24">
        <f ca="1">'Trial 7'!E19</f>
        <v>34644291.541000001</v>
      </c>
      <c r="F139" s="24">
        <f ca="1">'Trial 7'!F19</f>
        <v>34643162.352226265</v>
      </c>
      <c r="G139" s="24">
        <f ca="1">'Trial 7'!G19</f>
        <v>34641662.359997042</v>
      </c>
      <c r="H139" s="24">
        <f ca="1">'Trial 7'!H19</f>
        <v>34639830.050478317</v>
      </c>
      <c r="I139" s="24">
        <f ca="1">'Trial 7'!I19</f>
        <v>34637616.968524136</v>
      </c>
      <c r="J139" s="24">
        <f ca="1">'Trial 7'!J19</f>
        <v>34635188.222304627</v>
      </c>
      <c r="K139" s="24">
        <f ca="1">'Trial 7'!K19</f>
        <v>34632397.943797618</v>
      </c>
      <c r="L139" s="24">
        <f ca="1">'Trial 7'!L19</f>
        <v>34629196.11286024</v>
      </c>
      <c r="M139" s="24">
        <f ca="1">'Trial 7'!M19</f>
        <v>34625768.438801602</v>
      </c>
      <c r="N139" s="25">
        <f ca="1">'Trial 7'!M19</f>
        <v>34625768.438801602</v>
      </c>
      <c r="O139" s="24">
        <f ca="1">'Trial 7'!O19</f>
        <v>34622053.437582731</v>
      </c>
      <c r="P139" s="24">
        <f ca="1">'Trial 7'!P19</f>
        <v>34618043.269010045</v>
      </c>
      <c r="Q139" s="24">
        <f ca="1">'Trial 7'!Q19</f>
        <v>34613840.633776605</v>
      </c>
      <c r="R139" s="24">
        <f ca="1">'Trial 7'!R19</f>
        <v>34609433.267458759</v>
      </c>
      <c r="S139" s="24">
        <f ca="1">'Trial 7'!S19</f>
        <v>34604824.843775786</v>
      </c>
      <c r="T139" s="24">
        <f ca="1">'Trial 7'!T19</f>
        <v>34600016.819503322</v>
      </c>
      <c r="U139" s="24">
        <f ca="1">'Trial 7'!U19</f>
        <v>34595009.599114694</v>
      </c>
      <c r="V139" s="24">
        <f ca="1">'Trial 7'!V19</f>
        <v>34589784.167813376</v>
      </c>
      <c r="W139" s="24">
        <f ca="1">'Trial 7'!W19</f>
        <v>34584357.450751528</v>
      </c>
      <c r="X139" s="24">
        <f ca="1">'Trial 7'!X19</f>
        <v>34578710.360177293</v>
      </c>
      <c r="Y139" s="24">
        <f ca="1">'Trial 7'!Y19</f>
        <v>34572860.652743854</v>
      </c>
      <c r="Z139" s="24">
        <f ca="1">'Trial 7'!Z19</f>
        <v>34566784.056981638</v>
      </c>
      <c r="AA139" s="25">
        <f ca="1">'Trial 7'!Z19</f>
        <v>34566784.056981638</v>
      </c>
      <c r="AB139" s="24">
        <f ca="1">'Trial 7'!AB19</f>
        <v>34560387.44445885</v>
      </c>
      <c r="AC139" s="24">
        <f ca="1">'Trial 7'!AC19</f>
        <v>34553814.400978364</v>
      </c>
      <c r="AD139" s="24">
        <f ca="1">'Trial 7'!AD19</f>
        <v>34547107.901002578</v>
      </c>
      <c r="AE139" s="24">
        <f ca="1">'Trial 7'!AE19</f>
        <v>34540198.811415091</v>
      </c>
      <c r="AF139" s="24">
        <f ca="1">'Trial 7'!AF19</f>
        <v>34533090.727975927</v>
      </c>
      <c r="AG139" s="24">
        <f ca="1">'Trial 7'!AG19</f>
        <v>34525735.785372339</v>
      </c>
      <c r="AH139" s="24">
        <f ca="1">'Trial 7'!AH19</f>
        <v>34518168.313119046</v>
      </c>
      <c r="AI139" s="24">
        <f ca="1">'Trial 7'!AI19</f>
        <v>34510488.534553893</v>
      </c>
      <c r="AJ139" s="24">
        <f ca="1">'Trial 7'!AJ19</f>
        <v>34502589.331036158</v>
      </c>
      <c r="AK139" s="24">
        <f ca="1">'Trial 7'!AK19</f>
        <v>34494558.768264987</v>
      </c>
      <c r="AL139" s="24">
        <f ca="1">'Trial 7'!AL19</f>
        <v>34486292.669254705</v>
      </c>
      <c r="AM139" s="24">
        <f ca="1">'Trial 7'!AM19</f>
        <v>34477912.606208861</v>
      </c>
      <c r="AN139" s="25">
        <f ca="1">'Trial 7'!AM19</f>
        <v>34477912.606208861</v>
      </c>
      <c r="AO139" s="24">
        <f ca="1">'Trial 7'!AO19</f>
        <v>34469378.46321591</v>
      </c>
      <c r="AP139" s="24">
        <f ca="1">'Trial 7'!AP19</f>
        <v>34460711.970422074</v>
      </c>
      <c r="AQ139" s="24">
        <f ca="1">'Trial 7'!AQ19</f>
        <v>34451930.418641895</v>
      </c>
      <c r="AR139" s="24">
        <f ca="1">'Trial 7'!AR19</f>
        <v>34442881.891443864</v>
      </c>
      <c r="AS139" s="24">
        <f ca="1">'Trial 7'!AS19</f>
        <v>34433767.86763294</v>
      </c>
      <c r="AT139" s="24">
        <f ca="1">'Trial 7'!AT19</f>
        <v>34424623.03478355</v>
      </c>
      <c r="AU139" s="24">
        <f ca="1">'Trial 7'!AU19</f>
        <v>34415412.731893674</v>
      </c>
      <c r="AV139" s="24">
        <f ca="1">'Trial 7'!AV19</f>
        <v>34406020.754012413</v>
      </c>
      <c r="AW139" s="24">
        <f ca="1">'Trial 7'!AW19</f>
        <v>34396510.655101158</v>
      </c>
      <c r="AX139" s="24">
        <f ca="1">'Trial 7'!AX19</f>
        <v>34386845.431060769</v>
      </c>
      <c r="AY139" s="24">
        <f ca="1">'Trial 7'!AY19</f>
        <v>34376999.778072275</v>
      </c>
      <c r="AZ139" s="24">
        <f ca="1">'Trial 7'!AZ19</f>
        <v>34366943.521015912</v>
      </c>
      <c r="BA139" s="25">
        <f ca="1">'Trial 7'!AZ19</f>
        <v>34366943.521015912</v>
      </c>
      <c r="BB139" s="24">
        <f ca="1">'Trial 7'!BB19</f>
        <v>34356768.973456956</v>
      </c>
      <c r="BC139" s="24">
        <f ca="1">'Trial 7'!BC19</f>
        <v>34346534.668038711</v>
      </c>
      <c r="BD139" s="24">
        <f ca="1">'Trial 7'!BD19</f>
        <v>34336203.914239652</v>
      </c>
      <c r="BE139" s="24">
        <f ca="1">'Trial 7'!BE19</f>
        <v>34325761.623372838</v>
      </c>
      <c r="BF139" s="24">
        <f ca="1">'Trial 7'!BF19</f>
        <v>34315225.458287366</v>
      </c>
      <c r="BG139" s="24">
        <f ca="1">'Trial 7'!BG19</f>
        <v>34304607.068511046</v>
      </c>
      <c r="BH139" s="24">
        <f ca="1">'Trial 7'!BH19</f>
        <v>34293869.858522713</v>
      </c>
      <c r="BI139" s="24">
        <f ca="1">'Trial 7'!BI19</f>
        <v>34283029.448081762</v>
      </c>
      <c r="BJ139" s="24">
        <f ca="1">'Trial 7'!BJ19</f>
        <v>34272047.611535735</v>
      </c>
      <c r="BK139" s="24">
        <f ca="1">'Trial 7'!BK19</f>
        <v>34260948.385859333</v>
      </c>
      <c r="BL139" s="24">
        <f ca="1">'Trial 7'!BL19</f>
        <v>34249728.77878771</v>
      </c>
      <c r="BM139" s="24">
        <f ca="1">'Trial 7'!BM19</f>
        <v>34238407.352970727</v>
      </c>
      <c r="BN139" s="25">
        <f ca="1">'Trial 7'!BM19</f>
        <v>34238407.352970727</v>
      </c>
      <c r="BO139" s="24">
        <f ca="1">'Trial 7'!BO19</f>
        <v>34227037.73387073</v>
      </c>
      <c r="BP139" s="24">
        <f ca="1">'Trial 7'!BP19</f>
        <v>34215674.4822575</v>
      </c>
      <c r="BQ139" s="24">
        <f ca="1">'Trial 7'!BQ19</f>
        <v>34204210.486355573</v>
      </c>
      <c r="BR139" s="24">
        <f ca="1">'Trial 7'!BR19</f>
        <v>34192646.002175473</v>
      </c>
      <c r="BS139" s="24">
        <f ca="1">'Trial 7'!BS19</f>
        <v>34181010.079956226</v>
      </c>
      <c r="BT139" s="24">
        <f ca="1">'Trial 7'!BT19</f>
        <v>34169216.981374785</v>
      </c>
      <c r="BU139" s="24">
        <f ca="1">'Trial 7'!BU19</f>
        <v>34157447.743520483</v>
      </c>
      <c r="BV139" s="24">
        <f ca="1">'Trial 7'!BV19</f>
        <v>34145571.647772342</v>
      </c>
      <c r="BW139" s="24">
        <f ca="1">'Trial 7'!BW19</f>
        <v>34133629.128045328</v>
      </c>
      <c r="BX139" s="24">
        <f ca="1">'Trial 7'!BX19</f>
        <v>34121559.088742532</v>
      </c>
      <c r="BY139" s="24">
        <f ca="1">'Trial 7'!BY19</f>
        <v>34109422.146544695</v>
      </c>
      <c r="BZ139" s="24">
        <f ca="1">'Trial 7'!BZ19</f>
        <v>34097240.121731058</v>
      </c>
      <c r="CA139" s="25">
        <f ca="1">'Trial 7'!BZ19</f>
        <v>34097240.121731058</v>
      </c>
      <c r="CB139" s="24">
        <f ca="1">'Trial 7'!CB19</f>
        <v>34085079.228079118</v>
      </c>
      <c r="CC139" s="24">
        <f ca="1">'Trial 7'!CC19</f>
        <v>34072936.350459777</v>
      </c>
      <c r="CD139" s="24">
        <f ca="1">'Trial 7'!CD19</f>
        <v>34060776.081189506</v>
      </c>
      <c r="CE139" s="24">
        <f ca="1">'Trial 7'!CE19</f>
        <v>34048600.395092279</v>
      </c>
      <c r="CF139" s="24">
        <f ca="1">'Trial 7'!CF19</f>
        <v>34036306.978671342</v>
      </c>
      <c r="CG139" s="24">
        <f ca="1">'Trial 7'!CG19</f>
        <v>34023981.278998896</v>
      </c>
      <c r="CH139" s="24">
        <f ca="1">'Trial 7'!CH19</f>
        <v>34011600.353680693</v>
      </c>
      <c r="CI139" s="24">
        <f ca="1">'Trial 7'!CI19</f>
        <v>33999199.600324497</v>
      </c>
      <c r="CJ139" s="24">
        <f ca="1">'Trial 7'!CJ19</f>
        <v>33986827.628155425</v>
      </c>
      <c r="CK139" s="24">
        <f ca="1">'Trial 7'!CK19</f>
        <v>33974371.7598987</v>
      </c>
      <c r="CL139" s="24">
        <f ca="1">'Trial 7'!CL19</f>
        <v>33961971.364864439</v>
      </c>
      <c r="CM139" s="24">
        <f ca="1">'Trial 7'!CM19</f>
        <v>33949548.640481748</v>
      </c>
      <c r="CN139" s="25">
        <f ca="1">'Trial 7'!CM19</f>
        <v>33949548.640481748</v>
      </c>
      <c r="CO139" s="24">
        <f ca="1">'Trial 7'!CO19</f>
        <v>33937041.377404816</v>
      </c>
      <c r="CP139" s="24">
        <f ca="1">'Trial 7'!CP19</f>
        <v>33924425.401567012</v>
      </c>
      <c r="CQ139" s="24">
        <f ca="1">'Trial 7'!CQ19</f>
        <v>33911720.380537875</v>
      </c>
      <c r="CR139" s="24">
        <f ca="1">'Trial 7'!CR19</f>
        <v>33899046.417252026</v>
      </c>
      <c r="CS139" s="24">
        <f ca="1">'Trial 7'!CS19</f>
        <v>33886285.292189986</v>
      </c>
      <c r="CT139" s="24">
        <f ca="1">'Trial 7'!CT19</f>
        <v>33873506.96527838</v>
      </c>
      <c r="CU139" s="24">
        <f ca="1">'Trial 7'!CU19</f>
        <v>33860598.119543709</v>
      </c>
      <c r="CV139" s="24">
        <f ca="1">'Trial 7'!CV19</f>
        <v>33847677.307647236</v>
      </c>
      <c r="CW139" s="24">
        <f ca="1">'Trial 7'!CW19</f>
        <v>33834741.040103555</v>
      </c>
      <c r="CX139" s="24">
        <f ca="1">'Trial 7'!CX19</f>
        <v>33821805.437887721</v>
      </c>
      <c r="CY139" s="24">
        <f ca="1">'Trial 7'!CY19</f>
        <v>33808876.104627021</v>
      </c>
      <c r="CZ139" s="24">
        <f ca="1">'Trial 7'!CZ19</f>
        <v>33795959.163718797</v>
      </c>
      <c r="DA139" s="25">
        <f ca="1">'Trial 7'!CZ19</f>
        <v>33795959.163718797</v>
      </c>
      <c r="DB139" s="24">
        <f ca="1">'Trial 7'!DB19</f>
        <v>33783085.178428806</v>
      </c>
      <c r="DC139" s="24">
        <f ca="1">'Trial 7'!DC19</f>
        <v>33770247.13199757</v>
      </c>
      <c r="DD139" s="24">
        <f ca="1">'Trial 7'!DD19</f>
        <v>33757403.135331944</v>
      </c>
      <c r="DE139" s="24">
        <f ca="1">'Trial 7'!DE19</f>
        <v>33744620.553823791</v>
      </c>
      <c r="DF139" s="24">
        <f ca="1">'Trial 7'!DF19</f>
        <v>33731808.698415689</v>
      </c>
      <c r="DG139" s="24">
        <f ca="1">'Trial 7'!DG19</f>
        <v>33718969.369796164</v>
      </c>
      <c r="DH139" s="24">
        <f ca="1">'Trial 7'!DH19</f>
        <v>33706109.871499099</v>
      </c>
      <c r="DI139" s="24">
        <f ca="1">'Trial 7'!DI19</f>
        <v>33693256.642477743</v>
      </c>
      <c r="DJ139" s="24">
        <f ca="1">'Trial 7'!DJ19</f>
        <v>33680368.024581224</v>
      </c>
      <c r="DK139" s="24">
        <f ca="1">'Trial 7'!DK19</f>
        <v>33667536.410345189</v>
      </c>
      <c r="DL139" s="24">
        <f ca="1">'Trial 7'!DL19</f>
        <v>33654636.580481939</v>
      </c>
      <c r="DM139" s="24">
        <f ca="1">'Trial 7'!DM19</f>
        <v>33641671.600137725</v>
      </c>
      <c r="DN139" s="25">
        <f ca="1">'Trial 7'!DM19</f>
        <v>33641671.600137725</v>
      </c>
      <c r="DO139" s="24">
        <f ca="1">'Trial 7'!DO19</f>
        <v>33628749.015772142</v>
      </c>
      <c r="DP139" s="24">
        <f ca="1">'Trial 7'!DP19</f>
        <v>33615778.612655446</v>
      </c>
      <c r="DQ139" s="24">
        <f ca="1">'Trial 7'!DQ19</f>
        <v>33602784.719102308</v>
      </c>
      <c r="DR139" s="24">
        <f ca="1">'Trial 7'!DR19</f>
        <v>33589733.642071597</v>
      </c>
      <c r="DS139" s="24">
        <f ca="1">'Trial 7'!DS19</f>
        <v>33576589.166956872</v>
      </c>
      <c r="DT139" s="24">
        <f ca="1">'Trial 7'!DT19</f>
        <v>33563390.769046336</v>
      </c>
      <c r="DU139" s="24">
        <f ca="1">'Trial 7'!DU19</f>
        <v>33550190.639034983</v>
      </c>
      <c r="DV139" s="24">
        <f ca="1">'Trial 7'!DV19</f>
        <v>33537017.368399087</v>
      </c>
      <c r="DW139" s="24">
        <f ca="1">'Trial 7'!DW19</f>
        <v>33523757.765314311</v>
      </c>
      <c r="DX139" s="24">
        <f ca="1">'Trial 7'!DX19</f>
        <v>33510463.447003592</v>
      </c>
      <c r="DY139" s="24">
        <f ca="1">'Trial 7'!DY19</f>
        <v>33497269.282625366</v>
      </c>
      <c r="DZ139" s="24">
        <f ca="1">'Trial 7'!DZ19</f>
        <v>33483998.341740042</v>
      </c>
      <c r="EA139" s="25">
        <f ca="1">'Trial 7'!DZ19</f>
        <v>33483998.341740042</v>
      </c>
      <c r="EB139" s="24">
        <f ca="1">'Trial 7'!EB19</f>
        <v>33470678.365802821</v>
      </c>
      <c r="EC139" s="24">
        <f ca="1">'Trial 7'!EC19</f>
        <v>33457368.808399137</v>
      </c>
      <c r="ED139" s="24">
        <f ca="1">'Trial 7'!ED19</f>
        <v>33444067.857298739</v>
      </c>
      <c r="EE139" s="24">
        <f ca="1">'Trial 7'!EE19</f>
        <v>33430736.510322109</v>
      </c>
      <c r="EF139" s="24">
        <f ca="1">'Trial 7'!EF19</f>
        <v>33417361.95758779</v>
      </c>
      <c r="EG139" s="24">
        <f ca="1">'Trial 7'!EG19</f>
        <v>33403930.44703155</v>
      </c>
      <c r="EH139" s="24">
        <f ca="1">'Trial 7'!EH19</f>
        <v>33390461.589669041</v>
      </c>
      <c r="EI139" s="24">
        <f ca="1">'Trial 7'!EI19</f>
        <v>33376903.597719919</v>
      </c>
      <c r="EJ139" s="24">
        <f ca="1">'Trial 7'!EJ19</f>
        <v>33363245.921935122</v>
      </c>
      <c r="EK139" s="24">
        <f ca="1">'Trial 7'!EK19</f>
        <v>33349601.668453328</v>
      </c>
      <c r="EL139" s="24">
        <f ca="1">'Trial 7'!EL19</f>
        <v>33335989.296880808</v>
      </c>
      <c r="EM139" s="24">
        <f ca="1">'Trial 7'!EM19</f>
        <v>33322472.717074256</v>
      </c>
      <c r="EN139" s="25">
        <f ca="1">'Trial 7'!EM19</f>
        <v>33322472.717074256</v>
      </c>
    </row>
    <row r="140" spans="1:144" ht="12.75" customHeight="1">
      <c r="A140" s="11" t="str">
        <f>Labels!B103</f>
        <v>Trial 08</v>
      </c>
      <c r="B140" s="24">
        <f>'Trial 8'!B19</f>
        <v>34645298.421926454</v>
      </c>
      <c r="C140" s="24">
        <f>'Trial 8'!C19</f>
        <v>34645298.421926454</v>
      </c>
      <c r="D140" s="24">
        <f ca="1">'Trial 8'!D19</f>
        <v>34644917.741257653</v>
      </c>
      <c r="E140" s="24">
        <f ca="1">'Trial 8'!E19</f>
        <v>34644152.545357212</v>
      </c>
      <c r="F140" s="24">
        <f ca="1">'Trial 8'!F19</f>
        <v>34642953.367250837</v>
      </c>
      <c r="G140" s="24">
        <f ca="1">'Trial 8'!G19</f>
        <v>34641365.729996413</v>
      </c>
      <c r="H140" s="24">
        <f ca="1">'Trial 8'!H19</f>
        <v>34639434.572618939</v>
      </c>
      <c r="I140" s="24">
        <f ca="1">'Trial 8'!I19</f>
        <v>34637142.835916623</v>
      </c>
      <c r="J140" s="24">
        <f ca="1">'Trial 8'!J19</f>
        <v>34634500.85165976</v>
      </c>
      <c r="K140" s="24">
        <f ca="1">'Trial 8'!K19</f>
        <v>34631574.385352366</v>
      </c>
      <c r="L140" s="24">
        <f ca="1">'Trial 8'!L19</f>
        <v>34628303.127347045</v>
      </c>
      <c r="M140" s="24">
        <f ca="1">'Trial 8'!M19</f>
        <v>34624618.994985953</v>
      </c>
      <c r="N140" s="25">
        <f ca="1">'Trial 8'!M19</f>
        <v>34624618.994985953</v>
      </c>
      <c r="O140" s="24">
        <f ca="1">'Trial 8'!O19</f>
        <v>34620685.925203606</v>
      </c>
      <c r="P140" s="24">
        <f ca="1">'Trial 8'!P19</f>
        <v>34616469.99388171</v>
      </c>
      <c r="Q140" s="24">
        <f ca="1">'Trial 8'!Q19</f>
        <v>34612032.428001925</v>
      </c>
      <c r="R140" s="24">
        <f ca="1">'Trial 8'!R19</f>
        <v>34607309.892767526</v>
      </c>
      <c r="S140" s="24">
        <f ca="1">'Trial 8'!S19</f>
        <v>34602227.385767795</v>
      </c>
      <c r="T140" s="24">
        <f ca="1">'Trial 8'!T19</f>
        <v>34596886.268971518</v>
      </c>
      <c r="U140" s="24">
        <f ca="1">'Trial 8'!U19</f>
        <v>34591249.367834717</v>
      </c>
      <c r="V140" s="24">
        <f ca="1">'Trial 8'!V19</f>
        <v>34585329.00361713</v>
      </c>
      <c r="W140" s="24">
        <f ca="1">'Trial 8'!W19</f>
        <v>34579170.493683137</v>
      </c>
      <c r="X140" s="24">
        <f ca="1">'Trial 8'!X19</f>
        <v>34572728.648527622</v>
      </c>
      <c r="Y140" s="24">
        <f ca="1">'Trial 8'!Y19</f>
        <v>34566165.200971179</v>
      </c>
      <c r="Z140" s="24">
        <f ca="1">'Trial 8'!Z19</f>
        <v>34559453.001677528</v>
      </c>
      <c r="AA140" s="25">
        <f ca="1">'Trial 8'!Z19</f>
        <v>34559453.001677528</v>
      </c>
      <c r="AB140" s="24">
        <f ca="1">'Trial 8'!AB19</f>
        <v>34552595.861156777</v>
      </c>
      <c r="AC140" s="24">
        <f ca="1">'Trial 8'!AC19</f>
        <v>34545532.928475909</v>
      </c>
      <c r="AD140" s="24">
        <f ca="1">'Trial 8'!AD19</f>
        <v>34538351.770299911</v>
      </c>
      <c r="AE140" s="24">
        <f ca="1">'Trial 8'!AE19</f>
        <v>34530948.488717236</v>
      </c>
      <c r="AF140" s="24">
        <f ca="1">'Trial 8'!AF19</f>
        <v>34523291.480529003</v>
      </c>
      <c r="AG140" s="24">
        <f ca="1">'Trial 8'!AG19</f>
        <v>34515475.973886624</v>
      </c>
      <c r="AH140" s="24">
        <f ca="1">'Trial 8'!AH19</f>
        <v>34507410.341030717</v>
      </c>
      <c r="AI140" s="24">
        <f ca="1">'Trial 8'!AI19</f>
        <v>34499090.087444283</v>
      </c>
      <c r="AJ140" s="24">
        <f ca="1">'Trial 8'!AJ19</f>
        <v>34490535.468554921</v>
      </c>
      <c r="AK140" s="24">
        <f ca="1">'Trial 8'!AK19</f>
        <v>34481838.722508445</v>
      </c>
      <c r="AL140" s="24">
        <f ca="1">'Trial 8'!AL19</f>
        <v>34472930.894126736</v>
      </c>
      <c r="AM140" s="24">
        <f ca="1">'Trial 8'!AM19</f>
        <v>34463846.888509087</v>
      </c>
      <c r="AN140" s="25">
        <f ca="1">'Trial 8'!AM19</f>
        <v>34463846.888509087</v>
      </c>
      <c r="AO140" s="24">
        <f ca="1">'Trial 8'!AO19</f>
        <v>34454634.693380363</v>
      </c>
      <c r="AP140" s="24">
        <f ca="1">'Trial 8'!AP19</f>
        <v>34445237.842071354</v>
      </c>
      <c r="AQ140" s="24">
        <f ca="1">'Trial 8'!AQ19</f>
        <v>34435717.449653313</v>
      </c>
      <c r="AR140" s="24">
        <f ca="1">'Trial 8'!AR19</f>
        <v>34426146.559242018</v>
      </c>
      <c r="AS140" s="24">
        <f ca="1">'Trial 8'!AS19</f>
        <v>34416433.989107125</v>
      </c>
      <c r="AT140" s="24">
        <f ca="1">'Trial 8'!AT19</f>
        <v>34406635.117948197</v>
      </c>
      <c r="AU140" s="24">
        <f ca="1">'Trial 8'!AU19</f>
        <v>34396629.618107505</v>
      </c>
      <c r="AV140" s="24">
        <f ca="1">'Trial 8'!AV19</f>
        <v>34386440.747107774</v>
      </c>
      <c r="AW140" s="24">
        <f ca="1">'Trial 8'!AW19</f>
        <v>34376123.585847422</v>
      </c>
      <c r="AX140" s="24">
        <f ca="1">'Trial 8'!AX19</f>
        <v>34365713.897984952</v>
      </c>
      <c r="AY140" s="24">
        <f ca="1">'Trial 8'!AY19</f>
        <v>34355171.818588778</v>
      </c>
      <c r="AZ140" s="24">
        <f ca="1">'Trial 8'!AZ19</f>
        <v>34344562.151926309</v>
      </c>
      <c r="BA140" s="25">
        <f ca="1">'Trial 8'!AZ19</f>
        <v>34344562.151926309</v>
      </c>
      <c r="BB140" s="24">
        <f ca="1">'Trial 8'!BB19</f>
        <v>34333794.237434015</v>
      </c>
      <c r="BC140" s="24">
        <f ca="1">'Trial 8'!BC19</f>
        <v>34322953.642013341</v>
      </c>
      <c r="BD140" s="24">
        <f ca="1">'Trial 8'!BD19</f>
        <v>34312070.941859469</v>
      </c>
      <c r="BE140" s="24">
        <f ca="1">'Trial 8'!BE19</f>
        <v>34301050.77251742</v>
      </c>
      <c r="BF140" s="24">
        <f ca="1">'Trial 8'!BF19</f>
        <v>34289913.90085806</v>
      </c>
      <c r="BG140" s="24">
        <f ca="1">'Trial 8'!BG19</f>
        <v>34278684.704084314</v>
      </c>
      <c r="BH140" s="24">
        <f ca="1">'Trial 8'!BH19</f>
        <v>34267344.566588186</v>
      </c>
      <c r="BI140" s="24">
        <f ca="1">'Trial 8'!BI19</f>
        <v>34255908.61094854</v>
      </c>
      <c r="BJ140" s="24">
        <f ca="1">'Trial 8'!BJ19</f>
        <v>34244381.916506469</v>
      </c>
      <c r="BK140" s="24">
        <f ca="1">'Trial 8'!BK19</f>
        <v>34232869.273482569</v>
      </c>
      <c r="BL140" s="24">
        <f ca="1">'Trial 8'!BL19</f>
        <v>34221231.610568948</v>
      </c>
      <c r="BM140" s="24">
        <f ca="1">'Trial 8'!BM19</f>
        <v>34209461.806324281</v>
      </c>
      <c r="BN140" s="25">
        <f ca="1">'Trial 8'!BM19</f>
        <v>34209461.806324281</v>
      </c>
      <c r="BO140" s="24">
        <f ca="1">'Trial 8'!BO19</f>
        <v>34197550.540060304</v>
      </c>
      <c r="BP140" s="24">
        <f ca="1">'Trial 8'!BP19</f>
        <v>34185549.698422201</v>
      </c>
      <c r="BQ140" s="24">
        <f ca="1">'Trial 8'!BQ19</f>
        <v>34173538.246120423</v>
      </c>
      <c r="BR140" s="24">
        <f ca="1">'Trial 8'!BR19</f>
        <v>34161476.131617017</v>
      </c>
      <c r="BS140" s="24">
        <f ca="1">'Trial 8'!BS19</f>
        <v>34149461.157538176</v>
      </c>
      <c r="BT140" s="24">
        <f ca="1">'Trial 8'!BT19</f>
        <v>34137287.562140882</v>
      </c>
      <c r="BU140" s="24">
        <f ca="1">'Trial 8'!BU19</f>
        <v>34125125.304933786</v>
      </c>
      <c r="BV140" s="24">
        <f ca="1">'Trial 8'!BV19</f>
        <v>34112963.561795786</v>
      </c>
      <c r="BW140" s="24">
        <f ca="1">'Trial 8'!BW19</f>
        <v>34100786.214954011</v>
      </c>
      <c r="BX140" s="24">
        <f ca="1">'Trial 8'!BX19</f>
        <v>34088527.501787581</v>
      </c>
      <c r="BY140" s="24">
        <f ca="1">'Trial 8'!BY19</f>
        <v>34076124.057424054</v>
      </c>
      <c r="BZ140" s="24">
        <f ca="1">'Trial 8'!BZ19</f>
        <v>34063650.10658484</v>
      </c>
      <c r="CA140" s="25">
        <f ca="1">'Trial 8'!BZ19</f>
        <v>34063650.10658484</v>
      </c>
      <c r="CB140" s="24">
        <f ca="1">'Trial 8'!CB19</f>
        <v>34051113.521111883</v>
      </c>
      <c r="CC140" s="24">
        <f ca="1">'Trial 8'!CC19</f>
        <v>34038521.538678929</v>
      </c>
      <c r="CD140" s="24">
        <f ca="1">'Trial 8'!CD19</f>
        <v>34025901.071481407</v>
      </c>
      <c r="CE140" s="24">
        <f ca="1">'Trial 8'!CE19</f>
        <v>34013197.371586621</v>
      </c>
      <c r="CF140" s="24">
        <f ca="1">'Trial 8'!CF19</f>
        <v>34000441.900893003</v>
      </c>
      <c r="CG140" s="24">
        <f ca="1">'Trial 8'!CG19</f>
        <v>33987718.061218515</v>
      </c>
      <c r="CH140" s="24">
        <f ca="1">'Trial 8'!CH19</f>
        <v>33974966.351767637</v>
      </c>
      <c r="CI140" s="24">
        <f ca="1">'Trial 8'!CI19</f>
        <v>33962102.904367469</v>
      </c>
      <c r="CJ140" s="24">
        <f ca="1">'Trial 8'!CJ19</f>
        <v>33949264.60633982</v>
      </c>
      <c r="CK140" s="24">
        <f ca="1">'Trial 8'!CK19</f>
        <v>33936431.345080987</v>
      </c>
      <c r="CL140" s="24">
        <f ca="1">'Trial 8'!CL19</f>
        <v>33923591.33985696</v>
      </c>
      <c r="CM140" s="24">
        <f ca="1">'Trial 8'!CM19</f>
        <v>33910656.115420662</v>
      </c>
      <c r="CN140" s="25">
        <f ca="1">'Trial 8'!CM19</f>
        <v>33910656.115420662</v>
      </c>
      <c r="CO140" s="24">
        <f ca="1">'Trial 8'!CO19</f>
        <v>33897580.403655514</v>
      </c>
      <c r="CP140" s="24">
        <f ca="1">'Trial 8'!CP19</f>
        <v>33884587.025646754</v>
      </c>
      <c r="CQ140" s="24">
        <f ca="1">'Trial 8'!CQ19</f>
        <v>33871539.252968848</v>
      </c>
      <c r="CR140" s="24">
        <f ca="1">'Trial 8'!CR19</f>
        <v>33858479.911004975</v>
      </c>
      <c r="CS140" s="24">
        <f ca="1">'Trial 8'!CS19</f>
        <v>33845426.250203498</v>
      </c>
      <c r="CT140" s="24">
        <f ca="1">'Trial 8'!CT19</f>
        <v>33832311.177261226</v>
      </c>
      <c r="CU140" s="24">
        <f ca="1">'Trial 8'!CU19</f>
        <v>33819139.083532251</v>
      </c>
      <c r="CV140" s="24">
        <f ca="1">'Trial 8'!CV19</f>
        <v>33805924.959342465</v>
      </c>
      <c r="CW140" s="24">
        <f ca="1">'Trial 8'!CW19</f>
        <v>33792738.396283701</v>
      </c>
      <c r="CX140" s="24">
        <f ca="1">'Trial 8'!CX19</f>
        <v>33779458.056846723</v>
      </c>
      <c r="CY140" s="24">
        <f ca="1">'Trial 8'!CY19</f>
        <v>33766101.464350477</v>
      </c>
      <c r="CZ140" s="24">
        <f ca="1">'Trial 8'!CZ19</f>
        <v>33752733.161313169</v>
      </c>
      <c r="DA140" s="25">
        <f ca="1">'Trial 8'!CZ19</f>
        <v>33752733.161313169</v>
      </c>
      <c r="DB140" s="24">
        <f ca="1">'Trial 8'!DB19</f>
        <v>33739455.310310245</v>
      </c>
      <c r="DC140" s="24">
        <f ca="1">'Trial 8'!DC19</f>
        <v>33726242.296942249</v>
      </c>
      <c r="DD140" s="24">
        <f ca="1">'Trial 8'!DD19</f>
        <v>33713014.530356988</v>
      </c>
      <c r="DE140" s="24">
        <f ca="1">'Trial 8'!DE19</f>
        <v>33699762.67004998</v>
      </c>
      <c r="DF140" s="24">
        <f ca="1">'Trial 8'!DF19</f>
        <v>33686585.967247255</v>
      </c>
      <c r="DG140" s="24">
        <f ca="1">'Trial 8'!DG19</f>
        <v>33673303.965776816</v>
      </c>
      <c r="DH140" s="24">
        <f ca="1">'Trial 8'!DH19</f>
        <v>33659997.799927652</v>
      </c>
      <c r="DI140" s="24">
        <f ca="1">'Trial 8'!DI19</f>
        <v>33646626.564110793</v>
      </c>
      <c r="DJ140" s="24">
        <f ca="1">'Trial 8'!DJ19</f>
        <v>33633322.821203366</v>
      </c>
      <c r="DK140" s="24">
        <f ca="1">'Trial 8'!DK19</f>
        <v>33620093.614465736</v>
      </c>
      <c r="DL140" s="24">
        <f ca="1">'Trial 8'!DL19</f>
        <v>33606858.894583993</v>
      </c>
      <c r="DM140" s="24">
        <f ca="1">'Trial 8'!DM19</f>
        <v>33593634.278804503</v>
      </c>
      <c r="DN140" s="25">
        <f ca="1">'Trial 8'!DM19</f>
        <v>33593634.278804503</v>
      </c>
      <c r="DO140" s="24">
        <f ca="1">'Trial 8'!DO19</f>
        <v>33580407.112132423</v>
      </c>
      <c r="DP140" s="24">
        <f ca="1">'Trial 8'!DP19</f>
        <v>33567154.425463535</v>
      </c>
      <c r="DQ140" s="24">
        <f ca="1">'Trial 8'!DQ19</f>
        <v>33553874.855662178</v>
      </c>
      <c r="DR140" s="24">
        <f ca="1">'Trial 8'!DR19</f>
        <v>33540668.298689306</v>
      </c>
      <c r="DS140" s="24">
        <f ca="1">'Trial 8'!DS19</f>
        <v>33527439.24521587</v>
      </c>
      <c r="DT140" s="24">
        <f ca="1">'Trial 8'!DT19</f>
        <v>33514196.14307379</v>
      </c>
      <c r="DU140" s="24">
        <f ca="1">'Trial 8'!DU19</f>
        <v>33501051.050879877</v>
      </c>
      <c r="DV140" s="24">
        <f ca="1">'Trial 8'!DV19</f>
        <v>33487949.36963249</v>
      </c>
      <c r="DW140" s="24">
        <f ca="1">'Trial 8'!DW19</f>
        <v>33474864.688698739</v>
      </c>
      <c r="DX140" s="24">
        <f ca="1">'Trial 8'!DX19</f>
        <v>33461871.036391944</v>
      </c>
      <c r="DY140" s="24">
        <f ca="1">'Trial 8'!DY19</f>
        <v>33448851.344881937</v>
      </c>
      <c r="DZ140" s="24">
        <f ca="1">'Trial 8'!DZ19</f>
        <v>33435754.265951272</v>
      </c>
      <c r="EA140" s="25">
        <f ca="1">'Trial 8'!DZ19</f>
        <v>33435754.265951272</v>
      </c>
      <c r="EB140" s="24">
        <f ca="1">'Trial 8'!EB19</f>
        <v>33422668.468587503</v>
      </c>
      <c r="EC140" s="24">
        <f ca="1">'Trial 8'!EC19</f>
        <v>33409500.352863029</v>
      </c>
      <c r="ED140" s="24">
        <f ca="1">'Trial 8'!ED19</f>
        <v>33396299.844115831</v>
      </c>
      <c r="EE140" s="24">
        <f ca="1">'Trial 8'!EE19</f>
        <v>33383044.593733996</v>
      </c>
      <c r="EF140" s="24">
        <f ca="1">'Trial 8'!EF19</f>
        <v>33369712.363988794</v>
      </c>
      <c r="EG140" s="24">
        <f ca="1">'Trial 8'!EG19</f>
        <v>33356382.404667974</v>
      </c>
      <c r="EH140" s="24">
        <f ca="1">'Trial 8'!EH19</f>
        <v>33343116.212515425</v>
      </c>
      <c r="EI140" s="24">
        <f ca="1">'Trial 8'!EI19</f>
        <v>33329782.274844885</v>
      </c>
      <c r="EJ140" s="24">
        <f ca="1">'Trial 8'!EJ19</f>
        <v>33316420.998283807</v>
      </c>
      <c r="EK140" s="24">
        <f ca="1">'Trial 8'!EK19</f>
        <v>33303064.786793191</v>
      </c>
      <c r="EL140" s="24">
        <f ca="1">'Trial 8'!EL19</f>
        <v>33289700.246329028</v>
      </c>
      <c r="EM140" s="24">
        <f ca="1">'Trial 8'!EM19</f>
        <v>33276305.456544165</v>
      </c>
      <c r="EN140" s="25">
        <f ca="1">'Trial 8'!EM19</f>
        <v>33276305.456544165</v>
      </c>
    </row>
    <row r="141" spans="1:144" ht="12.75" customHeight="1">
      <c r="A141" s="5" t="str">
        <f>Labels!C95</f>
        <v>Total</v>
      </c>
      <c r="B141" s="48">
        <f>SUM('Trial 1'!B19,'Trial 2'!B19,'Trial 3'!B19,'Trial 4'!B19,'Trial 5'!B19,'Trial 6'!B19,'Trial 7'!B19,'Trial 8'!B19)</f>
        <v>277162387.37541157</v>
      </c>
      <c r="C141" s="48">
        <f>SUM('Trial 1'!C19,'Trial 2'!C19,'Trial 3'!C19,'Trial 4'!C19,'Trial 5'!C19,'Trial 6'!C19,'Trial 7'!C19,'Trial 8'!C19)</f>
        <v>277162387.37541157</v>
      </c>
      <c r="D141" s="48">
        <f ca="1">SUM('Trial 1'!D19,'Trial 2'!D19,'Trial 3'!D19,'Trial 4'!D19,'Trial 5'!D19,'Trial 6'!D19,'Trial 7'!D19,'Trial 8'!D19)</f>
        <v>277159193.40979564</v>
      </c>
      <c r="E141" s="48">
        <f ca="1">SUM('Trial 1'!E19,'Trial 2'!E19,'Trial 3'!E19,'Trial 4'!E19,'Trial 5'!E19,'Trial 6'!E19,'Trial 7'!E19,'Trial 8'!E19)</f>
        <v>277152848.02347618</v>
      </c>
      <c r="F141" s="48">
        <f ca="1">SUM('Trial 1'!F19,'Trial 2'!F19,'Trial 3'!F19,'Trial 4'!F19,'Trial 5'!F19,'Trial 6'!F19,'Trial 7'!F19,'Trial 8'!F19)</f>
        <v>277143669.04172885</v>
      </c>
      <c r="G141" s="48">
        <f ca="1">SUM('Trial 1'!G19,'Trial 2'!G19,'Trial 3'!G19,'Trial 4'!G19,'Trial 5'!G19,'Trial 6'!G19,'Trial 7'!G19,'Trial 8'!G19)</f>
        <v>277131582.62500441</v>
      </c>
      <c r="H141" s="48">
        <f ca="1">SUM('Trial 1'!H19,'Trial 2'!H19,'Trial 3'!H19,'Trial 4'!H19,'Trial 5'!H19,'Trial 6'!H19,'Trial 7'!H19,'Trial 8'!H19)</f>
        <v>277116779.91640836</v>
      </c>
      <c r="I141" s="48">
        <f ca="1">SUM('Trial 1'!I19,'Trial 2'!I19,'Trial 3'!I19,'Trial 4'!I19,'Trial 5'!I19,'Trial 6'!I19,'Trial 7'!I19,'Trial 8'!I19)</f>
        <v>277099111.53138202</v>
      </c>
      <c r="J141" s="48">
        <f ca="1">SUM('Trial 1'!J19,'Trial 2'!J19,'Trial 3'!J19,'Trial 4'!J19,'Trial 5'!J19,'Trial 6'!J19,'Trial 7'!J19,'Trial 8'!J19)</f>
        <v>277079021.02829206</v>
      </c>
      <c r="K141" s="48">
        <f ca="1">SUM('Trial 1'!K19,'Trial 2'!K19,'Trial 3'!K19,'Trial 4'!K19,'Trial 5'!K19,'Trial 6'!K19,'Trial 7'!K19,'Trial 8'!K19)</f>
        <v>277056443.2885645</v>
      </c>
      <c r="L141" s="48">
        <f ca="1">SUM('Trial 1'!L19,'Trial 2'!L19,'Trial 3'!L19,'Trial 4'!L19,'Trial 5'!L19,'Trial 6'!L19,'Trial 7'!L19,'Trial 8'!L19)</f>
        <v>277031217.59939373</v>
      </c>
      <c r="M141" s="48">
        <f ca="1">SUM('Trial 1'!M19,'Trial 2'!M19,'Trial 3'!M19,'Trial 4'!M19,'Trial 5'!M19,'Trial 6'!M19,'Trial 7'!M19,'Trial 8'!M19)</f>
        <v>277003536.19320601</v>
      </c>
      <c r="N141" s="49">
        <f ca="1">M141</f>
        <v>277003536.19320601</v>
      </c>
      <c r="O141" s="48">
        <f ca="1">SUM('Trial 1'!O19,'Trial 2'!O19,'Trial 3'!O19,'Trial 4'!O19,'Trial 5'!O19,'Trial 6'!O19,'Trial 7'!O19,'Trial 8'!O19)</f>
        <v>276973595.29303443</v>
      </c>
      <c r="P141" s="48">
        <f ca="1">SUM('Trial 1'!P19,'Trial 2'!P19,'Trial 3'!P19,'Trial 4'!P19,'Trial 5'!P19,'Trial 6'!P19,'Trial 7'!P19,'Trial 8'!P19)</f>
        <v>276941481.56374872</v>
      </c>
      <c r="Q141" s="48">
        <f ca="1">SUM('Trial 1'!Q19,'Trial 2'!Q19,'Trial 3'!Q19,'Trial 4'!Q19,'Trial 5'!Q19,'Trial 6'!Q19,'Trial 7'!Q19,'Trial 8'!Q19)</f>
        <v>276907267.59332883</v>
      </c>
      <c r="R141" s="48">
        <f ca="1">SUM('Trial 1'!R19,'Trial 2'!R19,'Trial 3'!R19,'Trial 4'!R19,'Trial 5'!R19,'Trial 6'!R19,'Trial 7'!R19,'Trial 8'!R19)</f>
        <v>276870681.07186395</v>
      </c>
      <c r="S141" s="48">
        <f ca="1">SUM('Trial 1'!S19,'Trial 2'!S19,'Trial 3'!S19,'Trial 4'!S19,'Trial 5'!S19,'Trial 6'!S19,'Trial 7'!S19,'Trial 8'!S19)</f>
        <v>276832265.6052267</v>
      </c>
      <c r="T141" s="48">
        <f ca="1">SUM('Trial 1'!T19,'Trial 2'!T19,'Trial 3'!T19,'Trial 4'!T19,'Trial 5'!T19,'Trial 6'!T19,'Trial 7'!T19,'Trial 8'!T19)</f>
        <v>276792050.28348064</v>
      </c>
      <c r="U141" s="48">
        <f ca="1">SUM('Trial 1'!U19,'Trial 2'!U19,'Trial 3'!U19,'Trial 4'!U19,'Trial 5'!U19,'Trial 6'!U19,'Trial 7'!U19,'Trial 8'!U19)</f>
        <v>276749703.65999675</v>
      </c>
      <c r="V141" s="48">
        <f ca="1">SUM('Trial 1'!V19,'Trial 2'!V19,'Trial 3'!V19,'Trial 4'!V19,'Trial 5'!V19,'Trial 6'!V19,'Trial 7'!V19,'Trial 8'!V19)</f>
        <v>276705553.67932421</v>
      </c>
      <c r="W141" s="48">
        <f ca="1">SUM('Trial 1'!W19,'Trial 2'!W19,'Trial 3'!W19,'Trial 4'!W19,'Trial 5'!W19,'Trial 6'!W19,'Trial 7'!W19,'Trial 8'!W19)</f>
        <v>276659517.99224281</v>
      </c>
      <c r="X141" s="48">
        <f ca="1">SUM('Trial 1'!X19,'Trial 2'!X19,'Trial 3'!X19,'Trial 4'!X19,'Trial 5'!X19,'Trial 6'!X19,'Trial 7'!X19,'Trial 8'!X19)</f>
        <v>276611675.85300589</v>
      </c>
      <c r="Y141" s="48">
        <f ca="1">SUM('Trial 1'!Y19,'Trial 2'!Y19,'Trial 3'!Y19,'Trial 4'!Y19,'Trial 5'!Y19,'Trial 6'!Y19,'Trial 7'!Y19,'Trial 8'!Y19)</f>
        <v>276562357.1326561</v>
      </c>
      <c r="Z141" s="48">
        <f ca="1">SUM('Trial 1'!Z19,'Trial 2'!Z19,'Trial 3'!Z19,'Trial 4'!Z19,'Trial 5'!Z19,'Trial 6'!Z19,'Trial 7'!Z19,'Trial 8'!Z19)</f>
        <v>276511485.75238699</v>
      </c>
      <c r="AA141" s="49">
        <f ca="1">Z141</f>
        <v>276511485.75238699</v>
      </c>
      <c r="AB141" s="48">
        <f ca="1">SUM('Trial 1'!AB19,'Trial 2'!AB19,'Trial 3'!AB19,'Trial 4'!AB19,'Trial 5'!AB19,'Trial 6'!AB19,'Trial 7'!AB19,'Trial 8'!AB19)</f>
        <v>276458970.67798984</v>
      </c>
      <c r="AC141" s="48">
        <f ca="1">SUM('Trial 1'!AC19,'Trial 2'!AC19,'Trial 3'!AC19,'Trial 4'!AC19,'Trial 5'!AC19,'Trial 6'!AC19,'Trial 7'!AC19,'Trial 8'!AC19)</f>
        <v>276404613.51558912</v>
      </c>
      <c r="AD141" s="48">
        <f ca="1">SUM('Trial 1'!AD19,'Trial 2'!AD19,'Trial 3'!AD19,'Trial 4'!AD19,'Trial 5'!AD19,'Trial 6'!AD19,'Trial 7'!AD19,'Trial 8'!AD19)</f>
        <v>276348856.5823949</v>
      </c>
      <c r="AE141" s="48">
        <f ca="1">SUM('Trial 1'!AE19,'Trial 2'!AE19,'Trial 3'!AE19,'Trial 4'!AE19,'Trial 5'!AE19,'Trial 6'!AE19,'Trial 7'!AE19,'Trial 8'!AE19)</f>
        <v>276291418.25274318</v>
      </c>
      <c r="AF141" s="48">
        <f ca="1">SUM('Trial 1'!AF19,'Trial 2'!AF19,'Trial 3'!AF19,'Trial 4'!AF19,'Trial 5'!AF19,'Trial 6'!AF19,'Trial 7'!AF19,'Trial 8'!AF19)</f>
        <v>276232538.96417624</v>
      </c>
      <c r="AG141" s="48">
        <f ca="1">SUM('Trial 1'!AG19,'Trial 2'!AG19,'Trial 3'!AG19,'Trial 4'!AG19,'Trial 5'!AG19,'Trial 6'!AG19,'Trial 7'!AG19,'Trial 8'!AG19)</f>
        <v>276171952.21847236</v>
      </c>
      <c r="AH141" s="48">
        <f ca="1">SUM('Trial 1'!AH19,'Trial 2'!AH19,'Trial 3'!AH19,'Trial 4'!AH19,'Trial 5'!AH19,'Trial 6'!AH19,'Trial 7'!AH19,'Trial 8'!AH19)</f>
        <v>276109785.98658103</v>
      </c>
      <c r="AI141" s="48">
        <f ca="1">SUM('Trial 1'!AI19,'Trial 2'!AI19,'Trial 3'!AI19,'Trial 4'!AI19,'Trial 5'!AI19,'Trial 6'!AI19,'Trial 7'!AI19,'Trial 8'!AI19)</f>
        <v>276046058.25636041</v>
      </c>
      <c r="AJ141" s="48">
        <f ca="1">SUM('Trial 1'!AJ19,'Trial 2'!AJ19,'Trial 3'!AJ19,'Trial 4'!AJ19,'Trial 5'!AJ19,'Trial 6'!AJ19,'Trial 7'!AJ19,'Trial 8'!AJ19)</f>
        <v>275980790.5993045</v>
      </c>
      <c r="AK141" s="48">
        <f ca="1">SUM('Trial 1'!AK19,'Trial 2'!AK19,'Trial 3'!AK19,'Trial 4'!AK19,'Trial 5'!AK19,'Trial 6'!AK19,'Trial 7'!AK19,'Trial 8'!AK19)</f>
        <v>275914210.59055477</v>
      </c>
      <c r="AL141" s="48">
        <f ca="1">SUM('Trial 1'!AL19,'Trial 2'!AL19,'Trial 3'!AL19,'Trial 4'!AL19,'Trial 5'!AL19,'Trial 6'!AL19,'Trial 7'!AL19,'Trial 8'!AL19)</f>
        <v>275846169.82520473</v>
      </c>
      <c r="AM141" s="48">
        <f ca="1">SUM('Trial 1'!AM19,'Trial 2'!AM19,'Trial 3'!AM19,'Trial 4'!AM19,'Trial 5'!AM19,'Trial 6'!AM19,'Trial 7'!AM19,'Trial 8'!AM19)</f>
        <v>275776633.21818644</v>
      </c>
      <c r="AN141" s="49">
        <f ca="1">AM141</f>
        <v>275776633.21818644</v>
      </c>
      <c r="AO141" s="48">
        <f ca="1">SUM('Trial 1'!AO19,'Trial 2'!AO19,'Trial 3'!AO19,'Trial 4'!AO19,'Trial 5'!AO19,'Trial 6'!AO19,'Trial 7'!AO19,'Trial 8'!AO19)</f>
        <v>275705772.72569835</v>
      </c>
      <c r="AP141" s="48">
        <f ca="1">SUM('Trial 1'!AP19,'Trial 2'!AP19,'Trial 3'!AP19,'Trial 4'!AP19,'Trial 5'!AP19,'Trial 6'!AP19,'Trial 7'!AP19,'Trial 8'!AP19)</f>
        <v>275633610.19447732</v>
      </c>
      <c r="AQ141" s="48">
        <f ca="1">SUM('Trial 1'!AQ19,'Trial 2'!AQ19,'Trial 3'!AQ19,'Trial 4'!AQ19,'Trial 5'!AQ19,'Trial 6'!AQ19,'Trial 7'!AQ19,'Trial 8'!AQ19)</f>
        <v>275560434.14365256</v>
      </c>
      <c r="AR141" s="48">
        <f ca="1">SUM('Trial 1'!AR19,'Trial 2'!AR19,'Trial 3'!AR19,'Trial 4'!AR19,'Trial 5'!AR19,'Trial 6'!AR19,'Trial 7'!AR19,'Trial 8'!AR19)</f>
        <v>275486320.62901109</v>
      </c>
      <c r="AS141" s="48">
        <f ca="1">SUM('Trial 1'!AS19,'Trial 2'!AS19,'Trial 3'!AS19,'Trial 4'!AS19,'Trial 5'!AS19,'Trial 6'!AS19,'Trial 7'!AS19,'Trial 8'!AS19)</f>
        <v>275411204.56880051</v>
      </c>
      <c r="AT141" s="48">
        <f ca="1">SUM('Trial 1'!AT19,'Trial 2'!AT19,'Trial 3'!AT19,'Trial 4'!AT19,'Trial 5'!AT19,'Trial 6'!AT19,'Trial 7'!AT19,'Trial 8'!AT19)</f>
        <v>275335360.07008386</v>
      </c>
      <c r="AU141" s="48">
        <f ca="1">SUM('Trial 1'!AU19,'Trial 2'!AU19,'Trial 3'!AU19,'Trial 4'!AU19,'Trial 5'!AU19,'Trial 6'!AU19,'Trial 7'!AU19,'Trial 8'!AU19)</f>
        <v>275258494.97659236</v>
      </c>
      <c r="AV141" s="48">
        <f ca="1">SUM('Trial 1'!AV19,'Trial 2'!AV19,'Trial 3'!AV19,'Trial 4'!AV19,'Trial 5'!AV19,'Trial 6'!AV19,'Trial 7'!AV19,'Trial 8'!AV19)</f>
        <v>275180562.64878142</v>
      </c>
      <c r="AW141" s="48">
        <f ca="1">SUM('Trial 1'!AW19,'Trial 2'!AW19,'Trial 3'!AW19,'Trial 4'!AW19,'Trial 5'!AW19,'Trial 6'!AW19,'Trial 7'!AW19,'Trial 8'!AW19)</f>
        <v>275101679.45556897</v>
      </c>
      <c r="AX141" s="48">
        <f ca="1">SUM('Trial 1'!AX19,'Trial 2'!AX19,'Trial 3'!AX19,'Trial 4'!AX19,'Trial 5'!AX19,'Trial 6'!AX19,'Trial 7'!AX19,'Trial 8'!AX19)</f>
        <v>275021906.00333065</v>
      </c>
      <c r="AY141" s="48">
        <f ca="1">SUM('Trial 1'!AY19,'Trial 2'!AY19,'Trial 3'!AY19,'Trial 4'!AY19,'Trial 5'!AY19,'Trial 6'!AY19,'Trial 7'!AY19,'Trial 8'!AY19)</f>
        <v>274940963.32001269</v>
      </c>
      <c r="AZ141" s="48">
        <f ca="1">SUM('Trial 1'!AZ19,'Trial 2'!AZ19,'Trial 3'!AZ19,'Trial 4'!AZ19,'Trial 5'!AZ19,'Trial 6'!AZ19,'Trial 7'!AZ19,'Trial 8'!AZ19)</f>
        <v>274859132.28317297</v>
      </c>
      <c r="BA141" s="49">
        <f ca="1">AZ141</f>
        <v>274859132.28317297</v>
      </c>
      <c r="BB141" s="48">
        <f ca="1">SUM('Trial 1'!BB19,'Trial 2'!BB19,'Trial 3'!BB19,'Trial 4'!BB19,'Trial 5'!BB19,'Trial 6'!BB19,'Trial 7'!BB19,'Trial 8'!BB19)</f>
        <v>274776288.28820258</v>
      </c>
      <c r="BC141" s="48">
        <f ca="1">SUM('Trial 1'!BC19,'Trial 2'!BC19,'Trial 3'!BC19,'Trial 4'!BC19,'Trial 5'!BC19,'Trial 6'!BC19,'Trial 7'!BC19,'Trial 8'!BC19)</f>
        <v>274692748.6043613</v>
      </c>
      <c r="BD141" s="48">
        <f ca="1">SUM('Trial 1'!BD19,'Trial 2'!BD19,'Trial 3'!BD19,'Trial 4'!BD19,'Trial 5'!BD19,'Trial 6'!BD19,'Trial 7'!BD19,'Trial 8'!BD19)</f>
        <v>274608523.79219621</v>
      </c>
      <c r="BE141" s="48">
        <f ca="1">SUM('Trial 1'!BE19,'Trial 2'!BE19,'Trial 3'!BE19,'Trial 4'!BE19,'Trial 5'!BE19,'Trial 6'!BE19,'Trial 7'!BE19,'Trial 8'!BE19)</f>
        <v>274523360.37724078</v>
      </c>
      <c r="BF141" s="48">
        <f ca="1">SUM('Trial 1'!BF19,'Trial 2'!BF19,'Trial 3'!BF19,'Trial 4'!BF19,'Trial 5'!BF19,'Trial 6'!BF19,'Trial 7'!BF19,'Trial 8'!BF19)</f>
        <v>274437524.85006636</v>
      </c>
      <c r="BG141" s="48">
        <f ca="1">SUM('Trial 1'!BG19,'Trial 2'!BG19,'Trial 3'!BG19,'Trial 4'!BG19,'Trial 5'!BG19,'Trial 6'!BG19,'Trial 7'!BG19,'Trial 8'!BG19)</f>
        <v>274351209.03246307</v>
      </c>
      <c r="BH141" s="48">
        <f ca="1">SUM('Trial 1'!BH19,'Trial 2'!BH19,'Trial 3'!BH19,'Trial 4'!BH19,'Trial 5'!BH19,'Trial 6'!BH19,'Trial 7'!BH19,'Trial 8'!BH19)</f>
        <v>274263879.04926884</v>
      </c>
      <c r="BI141" s="48">
        <f ca="1">SUM('Trial 1'!BI19,'Trial 2'!BI19,'Trial 3'!BI19,'Trial 4'!BI19,'Trial 5'!BI19,'Trial 6'!BI19,'Trial 7'!BI19,'Trial 8'!BI19)</f>
        <v>274175967.40528029</v>
      </c>
      <c r="BJ141" s="48">
        <f ca="1">SUM('Trial 1'!BJ19,'Trial 2'!BJ19,'Trial 3'!BJ19,'Trial 4'!BJ19,'Trial 5'!BJ19,'Trial 6'!BJ19,'Trial 7'!BJ19,'Trial 8'!BJ19)</f>
        <v>274087141.21439433</v>
      </c>
      <c r="BK141" s="48">
        <f ca="1">SUM('Trial 1'!BK19,'Trial 2'!BK19,'Trial 3'!BK19,'Trial 4'!BK19,'Trial 5'!BK19,'Trial 6'!BK19,'Trial 7'!BK19,'Trial 8'!BK19)</f>
        <v>273997678.82206583</v>
      </c>
      <c r="BL141" s="48">
        <f ca="1">SUM('Trial 1'!BL19,'Trial 2'!BL19,'Trial 3'!BL19,'Trial 4'!BL19,'Trial 5'!BL19,'Trial 6'!BL19,'Trial 7'!BL19,'Trial 8'!BL19)</f>
        <v>273907343.68403465</v>
      </c>
      <c r="BM141" s="48">
        <f ca="1">SUM('Trial 1'!BM19,'Trial 2'!BM19,'Trial 3'!BM19,'Trial 4'!BM19,'Trial 5'!BM19,'Trial 6'!BM19,'Trial 7'!BM19,'Trial 8'!BM19)</f>
        <v>273816598.3364296</v>
      </c>
      <c r="BN141" s="49">
        <f ca="1">BM141</f>
        <v>273816598.3364296</v>
      </c>
      <c r="BO141" s="48">
        <f ca="1">SUM('Trial 1'!BO19,'Trial 2'!BO19,'Trial 3'!BO19,'Trial 4'!BO19,'Trial 5'!BO19,'Trial 6'!BO19,'Trial 7'!BO19,'Trial 8'!BO19)</f>
        <v>273725156.23043931</v>
      </c>
      <c r="BP141" s="48">
        <f ca="1">SUM('Trial 1'!BP19,'Trial 2'!BP19,'Trial 3'!BP19,'Trial 4'!BP19,'Trial 5'!BP19,'Trial 6'!BP19,'Trial 7'!BP19,'Trial 8'!BP19)</f>
        <v>273633251.95801067</v>
      </c>
      <c r="BQ141" s="48">
        <f ca="1">SUM('Trial 1'!BQ19,'Trial 2'!BQ19,'Trial 3'!BQ19,'Trial 4'!BQ19,'Trial 5'!BQ19,'Trial 6'!BQ19,'Trial 7'!BQ19,'Trial 8'!BQ19)</f>
        <v>273540760.07908028</v>
      </c>
      <c r="BR141" s="48">
        <f ca="1">SUM('Trial 1'!BR19,'Trial 2'!BR19,'Trial 3'!BR19,'Trial 4'!BR19,'Trial 5'!BR19,'Trial 6'!BR19,'Trial 7'!BR19,'Trial 8'!BR19)</f>
        <v>273447742.73044193</v>
      </c>
      <c r="BS141" s="48">
        <f ca="1">SUM('Trial 1'!BS19,'Trial 2'!BS19,'Trial 3'!BS19,'Trial 4'!BS19,'Trial 5'!BS19,'Trial 6'!BS19,'Trial 7'!BS19,'Trial 8'!BS19)</f>
        <v>273354346.84877521</v>
      </c>
      <c r="BT141" s="48">
        <f ca="1">SUM('Trial 1'!BT19,'Trial 2'!BT19,'Trial 3'!BT19,'Trial 4'!BT19,'Trial 5'!BT19,'Trial 6'!BT19,'Trial 7'!BT19,'Trial 8'!BT19)</f>
        <v>273260532.62992984</v>
      </c>
      <c r="BU141" s="48">
        <f ca="1">SUM('Trial 1'!BU19,'Trial 2'!BU19,'Trial 3'!BU19,'Trial 4'!BU19,'Trial 5'!BU19,'Trial 6'!BU19,'Trial 7'!BU19,'Trial 8'!BU19)</f>
        <v>273166316.08092624</v>
      </c>
      <c r="BV141" s="48">
        <f ca="1">SUM('Trial 1'!BV19,'Trial 2'!BV19,'Trial 3'!BV19,'Trial 4'!BV19,'Trial 5'!BV19,'Trial 6'!BV19,'Trial 7'!BV19,'Trial 8'!BV19)</f>
        <v>273071749.77553606</v>
      </c>
      <c r="BW141" s="48">
        <f ca="1">SUM('Trial 1'!BW19,'Trial 2'!BW19,'Trial 3'!BW19,'Trial 4'!BW19,'Trial 5'!BW19,'Trial 6'!BW19,'Trial 7'!BW19,'Trial 8'!BW19)</f>
        <v>272977007.2610054</v>
      </c>
      <c r="BX141" s="48">
        <f ca="1">SUM('Trial 1'!BX19,'Trial 2'!BX19,'Trial 3'!BX19,'Trial 4'!BX19,'Trial 5'!BX19,'Trial 6'!BX19,'Trial 7'!BX19,'Trial 8'!BX19)</f>
        <v>272881827.36095077</v>
      </c>
      <c r="BY141" s="48">
        <f ca="1">SUM('Trial 1'!BY19,'Trial 2'!BY19,'Trial 3'!BY19,'Trial 4'!BY19,'Trial 5'!BY19,'Trial 6'!BY19,'Trial 7'!BY19,'Trial 8'!BY19)</f>
        <v>272785988.49348402</v>
      </c>
      <c r="BZ141" s="48">
        <f ca="1">SUM('Trial 1'!BZ19,'Trial 2'!BZ19,'Trial 3'!BZ19,'Trial 4'!BZ19,'Trial 5'!BZ19,'Trial 6'!BZ19,'Trial 7'!BZ19,'Trial 8'!BZ19)</f>
        <v>272689505.44856918</v>
      </c>
      <c r="CA141" s="49">
        <f ca="1">BZ141</f>
        <v>272689505.44856918</v>
      </c>
      <c r="CB141" s="48">
        <f ca="1">SUM('Trial 1'!CB19,'Trial 2'!CB19,'Trial 3'!CB19,'Trial 4'!CB19,'Trial 5'!CB19,'Trial 6'!CB19,'Trial 7'!CB19,'Trial 8'!CB19)</f>
        <v>272592636.63246274</v>
      </c>
      <c r="CC141" s="48">
        <f ca="1">SUM('Trial 1'!CC19,'Trial 2'!CC19,'Trial 3'!CC19,'Trial 4'!CC19,'Trial 5'!CC19,'Trial 6'!CC19,'Trial 7'!CC19,'Trial 8'!CC19)</f>
        <v>272495384.62853771</v>
      </c>
      <c r="CD141" s="48">
        <f ca="1">SUM('Trial 1'!CD19,'Trial 2'!CD19,'Trial 3'!CD19,'Trial 4'!CD19,'Trial 5'!CD19,'Trial 6'!CD19,'Trial 7'!CD19,'Trial 8'!CD19)</f>
        <v>272397651.98345387</v>
      </c>
      <c r="CE141" s="48">
        <f ca="1">SUM('Trial 1'!CE19,'Trial 2'!CE19,'Trial 3'!CE19,'Trial 4'!CE19,'Trial 5'!CE19,'Trial 6'!CE19,'Trial 7'!CE19,'Trial 8'!CE19)</f>
        <v>272299490.09849429</v>
      </c>
      <c r="CF141" s="48">
        <f ca="1">SUM('Trial 1'!CF19,'Trial 2'!CF19,'Trial 3'!CF19,'Trial 4'!CF19,'Trial 5'!CF19,'Trial 6'!CF19,'Trial 7'!CF19,'Trial 8'!CF19)</f>
        <v>272200681.83047456</v>
      </c>
      <c r="CG141" s="48">
        <f ca="1">SUM('Trial 1'!CG19,'Trial 2'!CG19,'Trial 3'!CG19,'Trial 4'!CG19,'Trial 5'!CG19,'Trial 6'!CG19,'Trial 7'!CG19,'Trial 8'!CG19)</f>
        <v>272101700.03088421</v>
      </c>
      <c r="CH141" s="48">
        <f ca="1">SUM('Trial 1'!CH19,'Trial 2'!CH19,'Trial 3'!CH19,'Trial 4'!CH19,'Trial 5'!CH19,'Trial 6'!CH19,'Trial 7'!CH19,'Trial 8'!CH19)</f>
        <v>272002344.39406675</v>
      </c>
      <c r="CI141" s="48">
        <f ca="1">SUM('Trial 1'!CI19,'Trial 2'!CI19,'Trial 3'!CI19,'Trial 4'!CI19,'Trial 5'!CI19,'Trial 6'!CI19,'Trial 7'!CI19,'Trial 8'!CI19)</f>
        <v>271902641.11359435</v>
      </c>
      <c r="CJ141" s="48">
        <f ca="1">SUM('Trial 1'!CJ19,'Trial 2'!CJ19,'Trial 3'!CJ19,'Trial 4'!CJ19,'Trial 5'!CJ19,'Trial 6'!CJ19,'Trial 7'!CJ19,'Trial 8'!CJ19)</f>
        <v>271802837.1406303</v>
      </c>
      <c r="CK141" s="48">
        <f ca="1">SUM('Trial 1'!CK19,'Trial 2'!CK19,'Trial 3'!CK19,'Trial 4'!CK19,'Trial 5'!CK19,'Trial 6'!CK19,'Trial 7'!CK19,'Trial 8'!CK19)</f>
        <v>271702924.13493794</v>
      </c>
      <c r="CL141" s="48">
        <f ca="1">SUM('Trial 1'!CL19,'Trial 2'!CL19,'Trial 3'!CL19,'Trial 4'!CL19,'Trial 5'!CL19,'Trial 6'!CL19,'Trial 7'!CL19,'Trial 8'!CL19)</f>
        <v>271602720.66960108</v>
      </c>
      <c r="CM141" s="48">
        <f ca="1">SUM('Trial 1'!CM19,'Trial 2'!CM19,'Trial 3'!CM19,'Trial 4'!CM19,'Trial 5'!CM19,'Trial 6'!CM19,'Trial 7'!CM19,'Trial 8'!CM19)</f>
        <v>271502090.1540575</v>
      </c>
      <c r="CN141" s="49">
        <f ca="1">CM141</f>
        <v>271502090.1540575</v>
      </c>
      <c r="CO141" s="48">
        <f ca="1">SUM('Trial 1'!CO19,'Trial 2'!CO19,'Trial 3'!CO19,'Trial 4'!CO19,'Trial 5'!CO19,'Trial 6'!CO19,'Trial 7'!CO19,'Trial 8'!CO19)</f>
        <v>271401015.71692276</v>
      </c>
      <c r="CP141" s="48">
        <f ca="1">SUM('Trial 1'!CP19,'Trial 2'!CP19,'Trial 3'!CP19,'Trial 4'!CP19,'Trial 5'!CP19,'Trial 6'!CP19,'Trial 7'!CP19,'Trial 8'!CP19)</f>
        <v>271299868.10912496</v>
      </c>
      <c r="CQ141" s="48">
        <f ca="1">SUM('Trial 1'!CQ19,'Trial 2'!CQ19,'Trial 3'!CQ19,'Trial 4'!CQ19,'Trial 5'!CQ19,'Trial 6'!CQ19,'Trial 7'!CQ19,'Trial 8'!CQ19)</f>
        <v>271198215.09470809</v>
      </c>
      <c r="CR141" s="48">
        <f ca="1">SUM('Trial 1'!CR19,'Trial 2'!CR19,'Trial 3'!CR19,'Trial 4'!CR19,'Trial 5'!CR19,'Trial 6'!CR19,'Trial 7'!CR19,'Trial 8'!CR19)</f>
        <v>271096381.61949092</v>
      </c>
      <c r="CS141" s="48">
        <f ca="1">SUM('Trial 1'!CS19,'Trial 2'!CS19,'Trial 3'!CS19,'Trial 4'!CS19,'Trial 5'!CS19,'Trial 6'!CS19,'Trial 7'!CS19,'Trial 8'!CS19)</f>
        <v>270994456.07132006</v>
      </c>
      <c r="CT141" s="48">
        <f ca="1">SUM('Trial 1'!CT19,'Trial 2'!CT19,'Trial 3'!CT19,'Trial 4'!CT19,'Trial 5'!CT19,'Trial 6'!CT19,'Trial 7'!CT19,'Trial 8'!CT19)</f>
        <v>270892097.57765365</v>
      </c>
      <c r="CU141" s="48">
        <f ca="1">SUM('Trial 1'!CU19,'Trial 2'!CU19,'Trial 3'!CU19,'Trial 4'!CU19,'Trial 5'!CU19,'Trial 6'!CU19,'Trial 7'!CU19,'Trial 8'!CU19)</f>
        <v>270789336.82386744</v>
      </c>
      <c r="CV141" s="48">
        <f ca="1">SUM('Trial 1'!CV19,'Trial 2'!CV19,'Trial 3'!CV19,'Trial 4'!CV19,'Trial 5'!CV19,'Trial 6'!CV19,'Trial 7'!CV19,'Trial 8'!CV19)</f>
        <v>270686327.36730653</v>
      </c>
      <c r="CW141" s="48">
        <f ca="1">SUM('Trial 1'!CW19,'Trial 2'!CW19,'Trial 3'!CW19,'Trial 4'!CW19,'Trial 5'!CW19,'Trial 6'!CW19,'Trial 7'!CW19,'Trial 8'!CW19)</f>
        <v>270583168.1941905</v>
      </c>
      <c r="CX141" s="48">
        <f ca="1">SUM('Trial 1'!CX19,'Trial 2'!CX19,'Trial 3'!CX19,'Trial 4'!CX19,'Trial 5'!CX19,'Trial 6'!CX19,'Trial 7'!CX19,'Trial 8'!CX19)</f>
        <v>270479632.54261351</v>
      </c>
      <c r="CY141" s="48">
        <f ca="1">SUM('Trial 1'!CY19,'Trial 2'!CY19,'Trial 3'!CY19,'Trial 4'!CY19,'Trial 5'!CY19,'Trial 6'!CY19,'Trial 7'!CY19,'Trial 8'!CY19)</f>
        <v>270375886.47319448</v>
      </c>
      <c r="CZ141" s="48">
        <f ca="1">SUM('Trial 1'!CZ19,'Trial 2'!CZ19,'Trial 3'!CZ19,'Trial 4'!CZ19,'Trial 5'!CZ19,'Trial 6'!CZ19,'Trial 7'!CZ19,'Trial 8'!CZ19)</f>
        <v>270271929.48182613</v>
      </c>
      <c r="DA141" s="49">
        <f ca="1">CZ141</f>
        <v>270271929.48182613</v>
      </c>
      <c r="DB141" s="48">
        <f ca="1">SUM('Trial 1'!DB19,'Trial 2'!DB19,'Trial 3'!DB19,'Trial 4'!DB19,'Trial 5'!DB19,'Trial 6'!DB19,'Trial 7'!DB19,'Trial 8'!DB19)</f>
        <v>270167790.9503479</v>
      </c>
      <c r="DC141" s="48">
        <f ca="1">SUM('Trial 1'!DC19,'Trial 2'!DC19,'Trial 3'!DC19,'Trial 4'!DC19,'Trial 5'!DC19,'Trial 6'!DC19,'Trial 7'!DC19,'Trial 8'!DC19)</f>
        <v>270063513.3112126</v>
      </c>
      <c r="DD141" s="48">
        <f ca="1">SUM('Trial 1'!DD19,'Trial 2'!DD19,'Trial 3'!DD19,'Trial 4'!DD19,'Trial 5'!DD19,'Trial 6'!DD19,'Trial 7'!DD19,'Trial 8'!DD19)</f>
        <v>269959057.74221033</v>
      </c>
      <c r="DE141" s="48">
        <f ca="1">SUM('Trial 1'!DE19,'Trial 2'!DE19,'Trial 3'!DE19,'Trial 4'!DE19,'Trial 5'!DE19,'Trial 6'!DE19,'Trial 7'!DE19,'Trial 8'!DE19)</f>
        <v>269854585.99207264</v>
      </c>
      <c r="DF141" s="48">
        <f ca="1">SUM('Trial 1'!DF19,'Trial 2'!DF19,'Trial 3'!DF19,'Trial 4'!DF19,'Trial 5'!DF19,'Trial 6'!DF19,'Trial 7'!DF19,'Trial 8'!DF19)</f>
        <v>269749823.97669387</v>
      </c>
      <c r="DG141" s="48">
        <f ca="1">SUM('Trial 1'!DG19,'Trial 2'!DG19,'Trial 3'!DG19,'Trial 4'!DG19,'Trial 5'!DG19,'Trial 6'!DG19,'Trial 7'!DG19,'Trial 8'!DG19)</f>
        <v>269644917.35127306</v>
      </c>
      <c r="DH141" s="48">
        <f ca="1">SUM('Trial 1'!DH19,'Trial 2'!DH19,'Trial 3'!DH19,'Trial 4'!DH19,'Trial 5'!DH19,'Trial 6'!DH19,'Trial 7'!DH19,'Trial 8'!DH19)</f>
        <v>269539676.46257049</v>
      </c>
      <c r="DI141" s="48">
        <f ca="1">SUM('Trial 1'!DI19,'Trial 2'!DI19,'Trial 3'!DI19,'Trial 4'!DI19,'Trial 5'!DI19,'Trial 6'!DI19,'Trial 7'!DI19,'Trial 8'!DI19)</f>
        <v>269434378.50532728</v>
      </c>
      <c r="DJ141" s="48">
        <f ca="1">SUM('Trial 1'!DJ19,'Trial 2'!DJ19,'Trial 3'!DJ19,'Trial 4'!DJ19,'Trial 5'!DJ19,'Trial 6'!DJ19,'Trial 7'!DJ19,'Trial 8'!DJ19)</f>
        <v>269328907.95166534</v>
      </c>
      <c r="DK141" s="48">
        <f ca="1">SUM('Trial 1'!DK19,'Trial 2'!DK19,'Trial 3'!DK19,'Trial 4'!DK19,'Trial 5'!DK19,'Trial 6'!DK19,'Trial 7'!DK19,'Trial 8'!DK19)</f>
        <v>269223248.74875671</v>
      </c>
      <c r="DL141" s="48">
        <f ca="1">SUM('Trial 1'!DL19,'Trial 2'!DL19,'Trial 3'!DL19,'Trial 4'!DL19,'Trial 5'!DL19,'Trial 6'!DL19,'Trial 7'!DL19,'Trial 8'!DL19)</f>
        <v>269117299.69514734</v>
      </c>
      <c r="DM141" s="48">
        <f ca="1">SUM('Trial 1'!DM19,'Trial 2'!DM19,'Trial 3'!DM19,'Trial 4'!DM19,'Trial 5'!DM19,'Trial 6'!DM19,'Trial 7'!DM19,'Trial 8'!DM19)</f>
        <v>269011401.48670393</v>
      </c>
      <c r="DN141" s="49">
        <f ca="1">DM141</f>
        <v>269011401.48670393</v>
      </c>
      <c r="DO141" s="48">
        <f ca="1">SUM('Trial 1'!DO19,'Trial 2'!DO19,'Trial 3'!DO19,'Trial 4'!DO19,'Trial 5'!DO19,'Trial 6'!DO19,'Trial 7'!DO19,'Trial 8'!DO19)</f>
        <v>268905200.34897828</v>
      </c>
      <c r="DP141" s="48">
        <f ca="1">SUM('Trial 1'!DP19,'Trial 2'!DP19,'Trial 3'!DP19,'Trial 4'!DP19,'Trial 5'!DP19,'Trial 6'!DP19,'Trial 7'!DP19,'Trial 8'!DP19)</f>
        <v>268798735.42482752</v>
      </c>
      <c r="DQ141" s="48">
        <f ca="1">SUM('Trial 1'!DQ19,'Trial 2'!DQ19,'Trial 3'!DQ19,'Trial 4'!DQ19,'Trial 5'!DQ19,'Trial 6'!DQ19,'Trial 7'!DQ19,'Trial 8'!DQ19)</f>
        <v>268692186.42247134</v>
      </c>
      <c r="DR141" s="48">
        <f ca="1">SUM('Trial 1'!DR19,'Trial 2'!DR19,'Trial 3'!DR19,'Trial 4'!DR19,'Trial 5'!DR19,'Trial 6'!DR19,'Trial 7'!DR19,'Trial 8'!DR19)</f>
        <v>268585559.77533066</v>
      </c>
      <c r="DS141" s="48">
        <f ca="1">SUM('Trial 1'!DS19,'Trial 2'!DS19,'Trial 3'!DS19,'Trial 4'!DS19,'Trial 5'!DS19,'Trial 6'!DS19,'Trial 7'!DS19,'Trial 8'!DS19)</f>
        <v>268478778.96355975</v>
      </c>
      <c r="DT141" s="48">
        <f ca="1">SUM('Trial 1'!DT19,'Trial 2'!DT19,'Trial 3'!DT19,'Trial 4'!DT19,'Trial 5'!DT19,'Trial 6'!DT19,'Trial 7'!DT19,'Trial 8'!DT19)</f>
        <v>268371575.07999444</v>
      </c>
      <c r="DU141" s="48">
        <f ca="1">SUM('Trial 1'!DU19,'Trial 2'!DU19,'Trial 3'!DU19,'Trial 4'!DU19,'Trial 5'!DU19,'Trial 6'!DU19,'Trial 7'!DU19,'Trial 8'!DU19)</f>
        <v>268264341.25836411</v>
      </c>
      <c r="DV141" s="48">
        <f ca="1">SUM('Trial 1'!DV19,'Trial 2'!DV19,'Trial 3'!DV19,'Trial 4'!DV19,'Trial 5'!DV19,'Trial 6'!DV19,'Trial 7'!DV19,'Trial 8'!DV19)</f>
        <v>268157241.38585836</v>
      </c>
      <c r="DW141" s="48">
        <f ca="1">SUM('Trial 1'!DW19,'Trial 2'!DW19,'Trial 3'!DW19,'Trial 4'!DW19,'Trial 5'!DW19,'Trial 6'!DW19,'Trial 7'!DW19,'Trial 8'!DW19)</f>
        <v>268050038.1793718</v>
      </c>
      <c r="DX141" s="48">
        <f ca="1">SUM('Trial 1'!DX19,'Trial 2'!DX19,'Trial 3'!DX19,'Trial 4'!DX19,'Trial 5'!DX19,'Trial 6'!DX19,'Trial 7'!DX19,'Trial 8'!DX19)</f>
        <v>267942717.33492738</v>
      </c>
      <c r="DY141" s="48">
        <f ca="1">SUM('Trial 1'!DY19,'Trial 2'!DY19,'Trial 3'!DY19,'Trial 4'!DY19,'Trial 5'!DY19,'Trial 6'!DY19,'Trial 7'!DY19,'Trial 8'!DY19)</f>
        <v>267835480.72717798</v>
      </c>
      <c r="DZ141" s="48">
        <f ca="1">SUM('Trial 1'!DZ19,'Trial 2'!DZ19,'Trial 3'!DZ19,'Trial 4'!DZ19,'Trial 5'!DZ19,'Trial 6'!DZ19,'Trial 7'!DZ19,'Trial 8'!DZ19)</f>
        <v>267727983.4706707</v>
      </c>
      <c r="EA141" s="49">
        <f ca="1">DZ141</f>
        <v>267727983.4706707</v>
      </c>
      <c r="EB141" s="48">
        <f ca="1">SUM('Trial 1'!EB19,'Trial 2'!EB19,'Trial 3'!EB19,'Trial 4'!EB19,'Trial 5'!EB19,'Trial 6'!EB19,'Trial 7'!EB19,'Trial 8'!EB19)</f>
        <v>267620743.17118657</v>
      </c>
      <c r="EC141" s="48">
        <f ca="1">SUM('Trial 1'!EC19,'Trial 2'!EC19,'Trial 3'!EC19,'Trial 4'!EC19,'Trial 5'!EC19,'Trial 6'!EC19,'Trial 7'!EC19,'Trial 8'!EC19)</f>
        <v>267513459.39527494</v>
      </c>
      <c r="ED141" s="48">
        <f ca="1">SUM('Trial 1'!ED19,'Trial 2'!ED19,'Trial 3'!ED19,'Trial 4'!ED19,'Trial 5'!ED19,'Trial 6'!ED19,'Trial 7'!ED19,'Trial 8'!ED19)</f>
        <v>267405981.63064584</v>
      </c>
      <c r="EE141" s="48">
        <f ca="1">SUM('Trial 1'!EE19,'Trial 2'!EE19,'Trial 3'!EE19,'Trial 4'!EE19,'Trial 5'!EE19,'Trial 6'!EE19,'Trial 7'!EE19,'Trial 8'!EE19)</f>
        <v>267298034.39599285</v>
      </c>
      <c r="EF141" s="48">
        <f ca="1">SUM('Trial 1'!EF19,'Trial 2'!EF19,'Trial 3'!EF19,'Trial 4'!EF19,'Trial 5'!EF19,'Trial 6'!EF19,'Trial 7'!EF19,'Trial 8'!EF19)</f>
        <v>267190171.06753638</v>
      </c>
      <c r="EG141" s="48">
        <f ca="1">SUM('Trial 1'!EG19,'Trial 2'!EG19,'Trial 3'!EG19,'Trial 4'!EG19,'Trial 5'!EG19,'Trial 6'!EG19,'Trial 7'!EG19,'Trial 8'!EG19)</f>
        <v>267082134.17164725</v>
      </c>
      <c r="EH141" s="48">
        <f ca="1">SUM('Trial 1'!EH19,'Trial 2'!EH19,'Trial 3'!EH19,'Trial 4'!EH19,'Trial 5'!EH19,'Trial 6'!EH19,'Trial 7'!EH19,'Trial 8'!EH19)</f>
        <v>266974124.32870615</v>
      </c>
      <c r="EI141" s="48">
        <f ca="1">SUM('Trial 1'!EI19,'Trial 2'!EI19,'Trial 3'!EI19,'Trial 4'!EI19,'Trial 5'!EI19,'Trial 6'!EI19,'Trial 7'!EI19,'Trial 8'!EI19)</f>
        <v>266866005.09000075</v>
      </c>
      <c r="EJ141" s="48">
        <f ca="1">SUM('Trial 1'!EJ19,'Trial 2'!EJ19,'Trial 3'!EJ19,'Trial 4'!EJ19,'Trial 5'!EJ19,'Trial 6'!EJ19,'Trial 7'!EJ19,'Trial 8'!EJ19)</f>
        <v>266758021.73966044</v>
      </c>
      <c r="EK141" s="48">
        <f ca="1">SUM('Trial 1'!EK19,'Trial 2'!EK19,'Trial 3'!EK19,'Trial 4'!EK19,'Trial 5'!EK19,'Trial 6'!EK19,'Trial 7'!EK19,'Trial 8'!EK19)</f>
        <v>266650006.08218923</v>
      </c>
      <c r="EL141" s="48">
        <f ca="1">SUM('Trial 1'!EL19,'Trial 2'!EL19,'Trial 3'!EL19,'Trial 4'!EL19,'Trial 5'!EL19,'Trial 6'!EL19,'Trial 7'!EL19,'Trial 8'!EL19)</f>
        <v>266541880.4086439</v>
      </c>
      <c r="EM141" s="48">
        <f ca="1">SUM('Trial 1'!EM19,'Trial 2'!EM19,'Trial 3'!EM19,'Trial 4'!EM19,'Trial 5'!EM19,'Trial 6'!EM19,'Trial 7'!EM19,'Trial 8'!EM19)</f>
        <v>266433838.7310105</v>
      </c>
      <c r="EN141" s="49">
        <f ca="1">EM141</f>
        <v>266433838.7310105</v>
      </c>
    </row>
    <row r="142" spans="1:144" ht="12.75" customHeight="1">
      <c r="A142" s="2" t="str">
        <f>Labels!B61</f>
        <v>Long Interest Rate</v>
      </c>
    </row>
    <row r="143" spans="1:144" ht="12.75" customHeight="1">
      <c r="B143" s="21"/>
    </row>
    <row r="144" spans="1:144" ht="12.75" customHeight="1">
      <c r="A144" s="5"/>
      <c r="B144" s="55">
        <f>(1+Inputs!B45)^(1/12)-1</f>
        <v>2.4662697723036864E-3</v>
      </c>
    </row>
    <row r="145" spans="1:144" ht="12.75" customHeight="1">
      <c r="A145" s="2" t="str">
        <f>Labels!B19</f>
        <v>Capital Investment</v>
      </c>
    </row>
    <row r="146" spans="1:144" ht="12.75" customHeight="1">
      <c r="A146" s="47" t="str">
        <f>Labels!D96</f>
        <v>Trials</v>
      </c>
      <c r="B146" s="19" t="str">
        <f>ZZZ__FnCalls!F7</f>
        <v>Jan 2010</v>
      </c>
      <c r="C146" s="20" t="str">
        <f>ZZZ__FnCalls!F8</f>
        <v>Feb 2010</v>
      </c>
      <c r="D146" s="20" t="str">
        <f>ZZZ__FnCalls!F9</f>
        <v>Mar 2010</v>
      </c>
      <c r="E146" s="20" t="str">
        <f>ZZZ__FnCalls!F10</f>
        <v>Apr 2010</v>
      </c>
      <c r="F146" s="20" t="str">
        <f>ZZZ__FnCalls!F11</f>
        <v>May 2010</v>
      </c>
      <c r="G146" s="20" t="str">
        <f>ZZZ__FnCalls!F12</f>
        <v>Jun 2010</v>
      </c>
      <c r="H146" s="20" t="str">
        <f>ZZZ__FnCalls!F13</f>
        <v>Jul 2010</v>
      </c>
      <c r="I146" s="20" t="str">
        <f>ZZZ__FnCalls!F14</f>
        <v>Aug 2010</v>
      </c>
      <c r="J146" s="20" t="str">
        <f>ZZZ__FnCalls!F15</f>
        <v>Sep 2010</v>
      </c>
      <c r="K146" s="20" t="str">
        <f>ZZZ__FnCalls!F16</f>
        <v>Oct 2010</v>
      </c>
      <c r="L146" s="20" t="str">
        <f>ZZZ__FnCalls!F17</f>
        <v>Nov 2010</v>
      </c>
      <c r="M146" s="20" t="str">
        <f>ZZZ__FnCalls!F18</f>
        <v>Dec 2010</v>
      </c>
      <c r="N146" s="21" t="str">
        <f>ZZZ__FnCalls!H7</f>
        <v>2010</v>
      </c>
      <c r="O146" s="20" t="str">
        <f>ZZZ__FnCalls!F19</f>
        <v>Jan 2011</v>
      </c>
      <c r="P146" s="20" t="str">
        <f>ZZZ__FnCalls!F20</f>
        <v>Feb 2011</v>
      </c>
      <c r="Q146" s="20" t="str">
        <f>ZZZ__FnCalls!F21</f>
        <v>Mar 2011</v>
      </c>
      <c r="R146" s="20" t="str">
        <f>ZZZ__FnCalls!F22</f>
        <v>Apr 2011</v>
      </c>
      <c r="S146" s="20" t="str">
        <f>ZZZ__FnCalls!F23</f>
        <v>May 2011</v>
      </c>
      <c r="T146" s="20" t="str">
        <f>ZZZ__FnCalls!F24</f>
        <v>Jun 2011</v>
      </c>
      <c r="U146" s="20" t="str">
        <f>ZZZ__FnCalls!F25</f>
        <v>Jul 2011</v>
      </c>
      <c r="V146" s="20" t="str">
        <f>ZZZ__FnCalls!F26</f>
        <v>Aug 2011</v>
      </c>
      <c r="W146" s="20" t="str">
        <f>ZZZ__FnCalls!F27</f>
        <v>Sep 2011</v>
      </c>
      <c r="X146" s="20" t="str">
        <f>ZZZ__FnCalls!F28</f>
        <v>Oct 2011</v>
      </c>
      <c r="Y146" s="20" t="str">
        <f>ZZZ__FnCalls!F29</f>
        <v>Nov 2011</v>
      </c>
      <c r="Z146" s="20" t="str">
        <f>ZZZ__FnCalls!F30</f>
        <v>Dec 2011</v>
      </c>
      <c r="AA146" s="21" t="str">
        <f>ZZZ__FnCalls!H19</f>
        <v>2011</v>
      </c>
      <c r="AB146" s="20" t="str">
        <f>ZZZ__FnCalls!F31</f>
        <v>Jan 2012</v>
      </c>
      <c r="AC146" s="20" t="str">
        <f>ZZZ__FnCalls!F32</f>
        <v>Feb 2012</v>
      </c>
      <c r="AD146" s="20" t="str">
        <f>ZZZ__FnCalls!F33</f>
        <v>Mar 2012</v>
      </c>
      <c r="AE146" s="20" t="str">
        <f>ZZZ__FnCalls!F34</f>
        <v>Apr 2012</v>
      </c>
      <c r="AF146" s="20" t="str">
        <f>ZZZ__FnCalls!F35</f>
        <v>May 2012</v>
      </c>
      <c r="AG146" s="20" t="str">
        <f>ZZZ__FnCalls!F36</f>
        <v>Jun 2012</v>
      </c>
      <c r="AH146" s="20" t="str">
        <f>ZZZ__FnCalls!F37</f>
        <v>Jul 2012</v>
      </c>
      <c r="AI146" s="20" t="str">
        <f>ZZZ__FnCalls!F38</f>
        <v>Aug 2012</v>
      </c>
      <c r="AJ146" s="20" t="str">
        <f>ZZZ__FnCalls!F39</f>
        <v>Sep 2012</v>
      </c>
      <c r="AK146" s="20" t="str">
        <f>ZZZ__FnCalls!F40</f>
        <v>Oct 2012</v>
      </c>
      <c r="AL146" s="20" t="str">
        <f>ZZZ__FnCalls!F41</f>
        <v>Nov 2012</v>
      </c>
      <c r="AM146" s="20" t="str">
        <f>ZZZ__FnCalls!F42</f>
        <v>Dec 2012</v>
      </c>
      <c r="AN146" s="21" t="str">
        <f>ZZZ__FnCalls!H31</f>
        <v>2012</v>
      </c>
      <c r="AO146" s="20" t="str">
        <f>ZZZ__FnCalls!F43</f>
        <v>Jan 2013</v>
      </c>
      <c r="AP146" s="20" t="str">
        <f>ZZZ__FnCalls!F44</f>
        <v>Feb 2013</v>
      </c>
      <c r="AQ146" s="20" t="str">
        <f>ZZZ__FnCalls!F45</f>
        <v>Mar 2013</v>
      </c>
      <c r="AR146" s="20" t="str">
        <f>ZZZ__FnCalls!F46</f>
        <v>Apr 2013</v>
      </c>
      <c r="AS146" s="20" t="str">
        <f>ZZZ__FnCalls!F47</f>
        <v>May 2013</v>
      </c>
      <c r="AT146" s="20" t="str">
        <f>ZZZ__FnCalls!F48</f>
        <v>Jun 2013</v>
      </c>
      <c r="AU146" s="20" t="str">
        <f>ZZZ__FnCalls!F49</f>
        <v>Jul 2013</v>
      </c>
      <c r="AV146" s="20" t="str">
        <f>ZZZ__FnCalls!F50</f>
        <v>Aug 2013</v>
      </c>
      <c r="AW146" s="20" t="str">
        <f>ZZZ__FnCalls!F51</f>
        <v>Sep 2013</v>
      </c>
      <c r="AX146" s="20" t="str">
        <f>ZZZ__FnCalls!F52</f>
        <v>Oct 2013</v>
      </c>
      <c r="AY146" s="20" t="str">
        <f>ZZZ__FnCalls!F53</f>
        <v>Nov 2013</v>
      </c>
      <c r="AZ146" s="20" t="str">
        <f>ZZZ__FnCalls!F54</f>
        <v>Dec 2013</v>
      </c>
      <c r="BA146" s="21" t="str">
        <f>ZZZ__FnCalls!H43</f>
        <v>2013</v>
      </c>
      <c r="BB146" s="20" t="str">
        <f>ZZZ__FnCalls!F55</f>
        <v>Jan 2014</v>
      </c>
      <c r="BC146" s="20" t="str">
        <f>ZZZ__FnCalls!F56</f>
        <v>Feb 2014</v>
      </c>
      <c r="BD146" s="20" t="str">
        <f>ZZZ__FnCalls!F57</f>
        <v>Mar 2014</v>
      </c>
      <c r="BE146" s="20" t="str">
        <f>ZZZ__FnCalls!F58</f>
        <v>Apr 2014</v>
      </c>
      <c r="BF146" s="20" t="str">
        <f>ZZZ__FnCalls!F59</f>
        <v>May 2014</v>
      </c>
      <c r="BG146" s="20" t="str">
        <f>ZZZ__FnCalls!F60</f>
        <v>Jun 2014</v>
      </c>
      <c r="BH146" s="20" t="str">
        <f>ZZZ__FnCalls!F61</f>
        <v>Jul 2014</v>
      </c>
      <c r="BI146" s="20" t="str">
        <f>ZZZ__FnCalls!F62</f>
        <v>Aug 2014</v>
      </c>
      <c r="BJ146" s="20" t="str">
        <f>ZZZ__FnCalls!F63</f>
        <v>Sep 2014</v>
      </c>
      <c r="BK146" s="20" t="str">
        <f>ZZZ__FnCalls!F64</f>
        <v>Oct 2014</v>
      </c>
      <c r="BL146" s="20" t="str">
        <f>ZZZ__FnCalls!F65</f>
        <v>Nov 2014</v>
      </c>
      <c r="BM146" s="20" t="str">
        <f>ZZZ__FnCalls!F66</f>
        <v>Dec 2014</v>
      </c>
      <c r="BN146" s="21" t="str">
        <f>ZZZ__FnCalls!H55</f>
        <v>2014</v>
      </c>
      <c r="BO146" s="20" t="str">
        <f>ZZZ__FnCalls!F67</f>
        <v>Jan 2015</v>
      </c>
      <c r="BP146" s="20" t="str">
        <f>ZZZ__FnCalls!F68</f>
        <v>Feb 2015</v>
      </c>
      <c r="BQ146" s="20" t="str">
        <f>ZZZ__FnCalls!F69</f>
        <v>Mar 2015</v>
      </c>
      <c r="BR146" s="20" t="str">
        <f>ZZZ__FnCalls!F70</f>
        <v>Apr 2015</v>
      </c>
      <c r="BS146" s="20" t="str">
        <f>ZZZ__FnCalls!F71</f>
        <v>May 2015</v>
      </c>
      <c r="BT146" s="20" t="str">
        <f>ZZZ__FnCalls!F72</f>
        <v>Jun 2015</v>
      </c>
      <c r="BU146" s="20" t="str">
        <f>ZZZ__FnCalls!F73</f>
        <v>Jul 2015</v>
      </c>
      <c r="BV146" s="20" t="str">
        <f>ZZZ__FnCalls!F74</f>
        <v>Aug 2015</v>
      </c>
      <c r="BW146" s="20" t="str">
        <f>ZZZ__FnCalls!F75</f>
        <v>Sep 2015</v>
      </c>
      <c r="BX146" s="20" t="str">
        <f>ZZZ__FnCalls!F76</f>
        <v>Oct 2015</v>
      </c>
      <c r="BY146" s="20" t="str">
        <f>ZZZ__FnCalls!F77</f>
        <v>Nov 2015</v>
      </c>
      <c r="BZ146" s="20" t="str">
        <f>ZZZ__FnCalls!F78</f>
        <v>Dec 2015</v>
      </c>
      <c r="CA146" s="21" t="str">
        <f>ZZZ__FnCalls!H67</f>
        <v>2015</v>
      </c>
      <c r="CB146" s="20" t="str">
        <f>ZZZ__FnCalls!F79</f>
        <v>Jan 2016</v>
      </c>
      <c r="CC146" s="20" t="str">
        <f>ZZZ__FnCalls!F80</f>
        <v>Feb 2016</v>
      </c>
      <c r="CD146" s="20" t="str">
        <f>ZZZ__FnCalls!F81</f>
        <v>Mar 2016</v>
      </c>
      <c r="CE146" s="20" t="str">
        <f>ZZZ__FnCalls!F82</f>
        <v>Apr 2016</v>
      </c>
      <c r="CF146" s="20" t="str">
        <f>ZZZ__FnCalls!F83</f>
        <v>May 2016</v>
      </c>
      <c r="CG146" s="20" t="str">
        <f>ZZZ__FnCalls!F84</f>
        <v>Jun 2016</v>
      </c>
      <c r="CH146" s="20" t="str">
        <f>ZZZ__FnCalls!F85</f>
        <v>Jul 2016</v>
      </c>
      <c r="CI146" s="20" t="str">
        <f>ZZZ__FnCalls!F86</f>
        <v>Aug 2016</v>
      </c>
      <c r="CJ146" s="20" t="str">
        <f>ZZZ__FnCalls!F87</f>
        <v>Sep 2016</v>
      </c>
      <c r="CK146" s="20" t="str">
        <f>ZZZ__FnCalls!F88</f>
        <v>Oct 2016</v>
      </c>
      <c r="CL146" s="20" t="str">
        <f>ZZZ__FnCalls!F89</f>
        <v>Nov 2016</v>
      </c>
      <c r="CM146" s="20" t="str">
        <f>ZZZ__FnCalls!F90</f>
        <v>Dec 2016</v>
      </c>
      <c r="CN146" s="21" t="str">
        <f>ZZZ__FnCalls!H79</f>
        <v>2016</v>
      </c>
      <c r="CO146" s="20" t="str">
        <f>ZZZ__FnCalls!F91</f>
        <v>Jan 2017</v>
      </c>
      <c r="CP146" s="20" t="str">
        <f>ZZZ__FnCalls!F92</f>
        <v>Feb 2017</v>
      </c>
      <c r="CQ146" s="20" t="str">
        <f>ZZZ__FnCalls!F93</f>
        <v>Mar 2017</v>
      </c>
      <c r="CR146" s="20" t="str">
        <f>ZZZ__FnCalls!F94</f>
        <v>Apr 2017</v>
      </c>
      <c r="CS146" s="20" t="str">
        <f>ZZZ__FnCalls!F95</f>
        <v>May 2017</v>
      </c>
      <c r="CT146" s="20" t="str">
        <f>ZZZ__FnCalls!F96</f>
        <v>Jun 2017</v>
      </c>
      <c r="CU146" s="20" t="str">
        <f>ZZZ__FnCalls!F97</f>
        <v>Jul 2017</v>
      </c>
      <c r="CV146" s="20" t="str">
        <f>ZZZ__FnCalls!F98</f>
        <v>Aug 2017</v>
      </c>
      <c r="CW146" s="20" t="str">
        <f>ZZZ__FnCalls!F99</f>
        <v>Sep 2017</v>
      </c>
      <c r="CX146" s="20" t="str">
        <f>ZZZ__FnCalls!F100</f>
        <v>Oct 2017</v>
      </c>
      <c r="CY146" s="20" t="str">
        <f>ZZZ__FnCalls!F101</f>
        <v>Nov 2017</v>
      </c>
      <c r="CZ146" s="20" t="str">
        <f>ZZZ__FnCalls!F102</f>
        <v>Dec 2017</v>
      </c>
      <c r="DA146" s="21" t="str">
        <f>ZZZ__FnCalls!H91</f>
        <v>2017</v>
      </c>
      <c r="DB146" s="20" t="str">
        <f>ZZZ__FnCalls!F103</f>
        <v>Jan 2018</v>
      </c>
      <c r="DC146" s="20" t="str">
        <f>ZZZ__FnCalls!F104</f>
        <v>Feb 2018</v>
      </c>
      <c r="DD146" s="20" t="str">
        <f>ZZZ__FnCalls!F105</f>
        <v>Mar 2018</v>
      </c>
      <c r="DE146" s="20" t="str">
        <f>ZZZ__FnCalls!F106</f>
        <v>Apr 2018</v>
      </c>
      <c r="DF146" s="20" t="str">
        <f>ZZZ__FnCalls!F107</f>
        <v>May 2018</v>
      </c>
      <c r="DG146" s="20" t="str">
        <f>ZZZ__FnCalls!F108</f>
        <v>Jun 2018</v>
      </c>
      <c r="DH146" s="20" t="str">
        <f>ZZZ__FnCalls!F109</f>
        <v>Jul 2018</v>
      </c>
      <c r="DI146" s="20" t="str">
        <f>ZZZ__FnCalls!F110</f>
        <v>Aug 2018</v>
      </c>
      <c r="DJ146" s="20" t="str">
        <f>ZZZ__FnCalls!F111</f>
        <v>Sep 2018</v>
      </c>
      <c r="DK146" s="20" t="str">
        <f>ZZZ__FnCalls!F112</f>
        <v>Oct 2018</v>
      </c>
      <c r="DL146" s="20" t="str">
        <f>ZZZ__FnCalls!F113</f>
        <v>Nov 2018</v>
      </c>
      <c r="DM146" s="20" t="str">
        <f>ZZZ__FnCalls!F114</f>
        <v>Dec 2018</v>
      </c>
      <c r="DN146" s="21" t="str">
        <f>ZZZ__FnCalls!H103</f>
        <v>2018</v>
      </c>
      <c r="DO146" s="20" t="str">
        <f>ZZZ__FnCalls!F115</f>
        <v>Jan 2019</v>
      </c>
      <c r="DP146" s="20" t="str">
        <f>ZZZ__FnCalls!F116</f>
        <v>Feb 2019</v>
      </c>
      <c r="DQ146" s="20" t="str">
        <f>ZZZ__FnCalls!F117</f>
        <v>Mar 2019</v>
      </c>
      <c r="DR146" s="20" t="str">
        <f>ZZZ__FnCalls!F118</f>
        <v>Apr 2019</v>
      </c>
      <c r="DS146" s="20" t="str">
        <f>ZZZ__FnCalls!F119</f>
        <v>May 2019</v>
      </c>
      <c r="DT146" s="20" t="str">
        <f>ZZZ__FnCalls!F120</f>
        <v>Jun 2019</v>
      </c>
      <c r="DU146" s="20" t="str">
        <f>ZZZ__FnCalls!F121</f>
        <v>Jul 2019</v>
      </c>
      <c r="DV146" s="20" t="str">
        <f>ZZZ__FnCalls!F122</f>
        <v>Aug 2019</v>
      </c>
      <c r="DW146" s="20" t="str">
        <f>ZZZ__FnCalls!F123</f>
        <v>Sep 2019</v>
      </c>
      <c r="DX146" s="20" t="str">
        <f>ZZZ__FnCalls!F124</f>
        <v>Oct 2019</v>
      </c>
      <c r="DY146" s="20" t="str">
        <f>ZZZ__FnCalls!F125</f>
        <v>Nov 2019</v>
      </c>
      <c r="DZ146" s="20" t="str">
        <f>ZZZ__FnCalls!F126</f>
        <v>Dec 2019</v>
      </c>
      <c r="EA146" s="21" t="str">
        <f>ZZZ__FnCalls!H115</f>
        <v>2019</v>
      </c>
      <c r="EB146" s="20" t="str">
        <f>ZZZ__FnCalls!F127</f>
        <v>Jan 2020</v>
      </c>
      <c r="EC146" s="20" t="str">
        <f>ZZZ__FnCalls!F128</f>
        <v>Feb 2020</v>
      </c>
      <c r="ED146" s="20" t="str">
        <f>ZZZ__FnCalls!F129</f>
        <v>Mar 2020</v>
      </c>
      <c r="EE146" s="20" t="str">
        <f>ZZZ__FnCalls!F130</f>
        <v>Apr 2020</v>
      </c>
      <c r="EF146" s="20" t="str">
        <f>ZZZ__FnCalls!F131</f>
        <v>May 2020</v>
      </c>
      <c r="EG146" s="20" t="str">
        <f>ZZZ__FnCalls!F132</f>
        <v>Jun 2020</v>
      </c>
      <c r="EH146" s="20" t="str">
        <f>ZZZ__FnCalls!F133</f>
        <v>Jul 2020</v>
      </c>
      <c r="EI146" s="20" t="str">
        <f>ZZZ__FnCalls!F134</f>
        <v>Aug 2020</v>
      </c>
      <c r="EJ146" s="20" t="str">
        <f>ZZZ__FnCalls!F135</f>
        <v>Sep 2020</v>
      </c>
      <c r="EK146" s="20" t="str">
        <f>ZZZ__FnCalls!F136</f>
        <v>Oct 2020</v>
      </c>
      <c r="EL146" s="20" t="str">
        <f>ZZZ__FnCalls!F137</f>
        <v>Nov 2020</v>
      </c>
      <c r="EM146" s="20" t="str">
        <f>ZZZ__FnCalls!F138</f>
        <v>Dec 2020</v>
      </c>
      <c r="EN146" s="21" t="str">
        <f>ZZZ__FnCalls!H127</f>
        <v>2020</v>
      </c>
    </row>
    <row r="147" spans="1:144" ht="12.75" customHeight="1">
      <c r="A147" s="7" t="str">
        <f>Labels!B96</f>
        <v>Trial 01</v>
      </c>
      <c r="B147" s="22">
        <f>'Trial 1'!B21</f>
        <v>206222.01441622889</v>
      </c>
      <c r="C147" s="22">
        <f ca="1">'Trial 1'!C21</f>
        <v>205817.48898470373</v>
      </c>
      <c r="D147" s="22">
        <f ca="1">'Trial 1'!D21</f>
        <v>205339.31000323957</v>
      </c>
      <c r="E147" s="22">
        <f ca="1">'Trial 1'!E21</f>
        <v>204983.37572851498</v>
      </c>
      <c r="F147" s="22">
        <f ca="1">'Trial 1'!F21</f>
        <v>204550.78736104644</v>
      </c>
      <c r="G147" s="22">
        <f ca="1">'Trial 1'!G21</f>
        <v>204196.64997098019</v>
      </c>
      <c r="H147" s="22">
        <f ca="1">'Trial 1'!H21</f>
        <v>203838.14455105207</v>
      </c>
      <c r="I147" s="22">
        <f ca="1">'Trial 1'!I21</f>
        <v>203515.45171062037</v>
      </c>
      <c r="J147" s="22">
        <f ca="1">'Trial 1'!J21</f>
        <v>203142.6874105423</v>
      </c>
      <c r="K147" s="22">
        <f ca="1">'Trial 1'!K21</f>
        <v>202922.52309817242</v>
      </c>
      <c r="L147" s="22">
        <f ca="1">'Trial 1'!L21</f>
        <v>202572.31711900621</v>
      </c>
      <c r="M147" s="22">
        <f ca="1">'Trial 1'!M21</f>
        <v>202171.52818740814</v>
      </c>
      <c r="N147" s="23">
        <f ca="1">SUM('Trial 1'!B21:M21)</f>
        <v>2449272.2785415151</v>
      </c>
      <c r="O147" s="22">
        <f ca="1">'Trial 1'!O21</f>
        <v>201861.43254389835</v>
      </c>
      <c r="P147" s="22">
        <f ca="1">'Trial 1'!P21</f>
        <v>201638.77442540991</v>
      </c>
      <c r="Q147" s="22">
        <f ca="1">'Trial 1'!Q21</f>
        <v>201239.10699130304</v>
      </c>
      <c r="R147" s="22">
        <f ca="1">'Trial 1'!R21</f>
        <v>201040.86268736955</v>
      </c>
      <c r="S147" s="22">
        <f ca="1">'Trial 1'!S21</f>
        <v>200823.91174159842</v>
      </c>
      <c r="T147" s="22">
        <f ca="1">'Trial 1'!T21</f>
        <v>200559.59263723926</v>
      </c>
      <c r="U147" s="22">
        <f ca="1">'Trial 1'!U21</f>
        <v>200282.63370114242</v>
      </c>
      <c r="V147" s="22">
        <f ca="1">'Trial 1'!V21</f>
        <v>200049.86354272391</v>
      </c>
      <c r="W147" s="22">
        <f ca="1">'Trial 1'!W21</f>
        <v>199729.25767750276</v>
      </c>
      <c r="X147" s="22">
        <f ca="1">'Trial 1'!X21</f>
        <v>199486.25099918112</v>
      </c>
      <c r="Y147" s="22">
        <f ca="1">'Trial 1'!Y21</f>
        <v>199152.43357122684</v>
      </c>
      <c r="Z147" s="22">
        <f ca="1">'Trial 1'!Z21</f>
        <v>198865.60379355104</v>
      </c>
      <c r="AA147" s="23">
        <f ca="1">SUM('Trial 1'!O21:Z21)</f>
        <v>2404729.7243121467</v>
      </c>
      <c r="AB147" s="22">
        <f ca="1">'Trial 1'!AB21</f>
        <v>198567.35738434078</v>
      </c>
      <c r="AC147" s="22">
        <f ca="1">'Trial 1'!AC21</f>
        <v>198321.64985151921</v>
      </c>
      <c r="AD147" s="22">
        <f ca="1">'Trial 1'!AD21</f>
        <v>198166.59960084833</v>
      </c>
      <c r="AE147" s="22">
        <f ca="1">'Trial 1'!AE21</f>
        <v>197915.39658083033</v>
      </c>
      <c r="AF147" s="22">
        <f ca="1">'Trial 1'!AF21</f>
        <v>197667.40403205337</v>
      </c>
      <c r="AG147" s="22">
        <f ca="1">'Trial 1'!AG21</f>
        <v>197433.20365128689</v>
      </c>
      <c r="AH147" s="22">
        <f ca="1">'Trial 1'!AH21</f>
        <v>197314.29772640046</v>
      </c>
      <c r="AI147" s="22">
        <f ca="1">'Trial 1'!AI21</f>
        <v>197201.9172121968</v>
      </c>
      <c r="AJ147" s="22">
        <f ca="1">'Trial 1'!AJ21</f>
        <v>196947.19268189979</v>
      </c>
      <c r="AK147" s="22">
        <f ca="1">'Trial 1'!AK21</f>
        <v>196717.61399913946</v>
      </c>
      <c r="AL147" s="22">
        <f ca="1">'Trial 1'!AL21</f>
        <v>196557.51217388338</v>
      </c>
      <c r="AM147" s="22">
        <f ca="1">'Trial 1'!AM21</f>
        <v>196321.36018522328</v>
      </c>
      <c r="AN147" s="23">
        <f ca="1">SUM('Trial 1'!AB21:AM21)</f>
        <v>2369131.5050796219</v>
      </c>
      <c r="AO147" s="22">
        <f ca="1">'Trial 1'!AO21</f>
        <v>196193.58090329581</v>
      </c>
      <c r="AP147" s="22">
        <f ca="1">'Trial 1'!AP21</f>
        <v>196083.41559738215</v>
      </c>
      <c r="AQ147" s="22">
        <f ca="1">'Trial 1'!AQ21</f>
        <v>195908.82363928258</v>
      </c>
      <c r="AR147" s="22">
        <f ca="1">'Trial 1'!AR21</f>
        <v>195688.60693725446</v>
      </c>
      <c r="AS147" s="22">
        <f ca="1">'Trial 1'!AS21</f>
        <v>195460.51895750078</v>
      </c>
      <c r="AT147" s="22">
        <f ca="1">'Trial 1'!AT21</f>
        <v>195257.73720997607</v>
      </c>
      <c r="AU147" s="22">
        <f ca="1">'Trial 1'!AU21</f>
        <v>195157.63342953983</v>
      </c>
      <c r="AV147" s="22">
        <f ca="1">'Trial 1'!AV21</f>
        <v>195047.58030750602</v>
      </c>
      <c r="AW147" s="22">
        <f ca="1">'Trial 1'!AW21</f>
        <v>194895.44347412753</v>
      </c>
      <c r="AX147" s="22">
        <f ca="1">'Trial 1'!AX21</f>
        <v>194689.17589354984</v>
      </c>
      <c r="AY147" s="22">
        <f ca="1">'Trial 1'!AY21</f>
        <v>194519.70389817189</v>
      </c>
      <c r="AZ147" s="22">
        <f ca="1">'Trial 1'!AZ21</f>
        <v>194322.53821289583</v>
      </c>
      <c r="BA147" s="23">
        <f ca="1">SUM('Trial 1'!AO21:AZ21)</f>
        <v>2343224.7584604826</v>
      </c>
      <c r="BB147" s="22">
        <f ca="1">'Trial 1'!BB21</f>
        <v>194145.39971494931</v>
      </c>
      <c r="BC147" s="22">
        <f ca="1">'Trial 1'!BC21</f>
        <v>194020.90751349641</v>
      </c>
      <c r="BD147" s="22">
        <f ca="1">'Trial 1'!BD21</f>
        <v>193763.29072944738</v>
      </c>
      <c r="BE147" s="22">
        <f ca="1">'Trial 1'!BE21</f>
        <v>193659.77361497452</v>
      </c>
      <c r="BF147" s="22">
        <f ca="1">'Trial 1'!BF21</f>
        <v>193558.33406025587</v>
      </c>
      <c r="BG147" s="22">
        <f ca="1">'Trial 1'!BG21</f>
        <v>193331.81806615935</v>
      </c>
      <c r="BH147" s="22">
        <f ca="1">'Trial 1'!BH21</f>
        <v>193241.7278834623</v>
      </c>
      <c r="BI147" s="22">
        <f ca="1">'Trial 1'!BI21</f>
        <v>193121.79850580852</v>
      </c>
      <c r="BJ147" s="22">
        <f ca="1">'Trial 1'!BJ21</f>
        <v>193026.30642971309</v>
      </c>
      <c r="BK147" s="22">
        <f ca="1">'Trial 1'!BK21</f>
        <v>192776.15799361368</v>
      </c>
      <c r="BL147" s="22">
        <f ca="1">'Trial 1'!BL21</f>
        <v>192739.77499153413</v>
      </c>
      <c r="BM147" s="22">
        <f ca="1">'Trial 1'!BM21</f>
        <v>192639.65235756163</v>
      </c>
      <c r="BN147" s="23">
        <f ca="1">SUM('Trial 1'!BB21:BM21)</f>
        <v>2320024.9418609757</v>
      </c>
      <c r="BO147" s="22">
        <f ca="1">'Trial 1'!BO21</f>
        <v>192456.4052838599</v>
      </c>
      <c r="BP147" s="22">
        <f ca="1">'Trial 1'!BP21</f>
        <v>192357.22769467655</v>
      </c>
      <c r="BQ147" s="22">
        <f ca="1">'Trial 1'!BQ21</f>
        <v>192229.71751633307</v>
      </c>
      <c r="BR147" s="22">
        <f ca="1">'Trial 1'!BR21</f>
        <v>192116.9240482793</v>
      </c>
      <c r="BS147" s="22">
        <f ca="1">'Trial 1'!BS21</f>
        <v>191933.3520110253</v>
      </c>
      <c r="BT147" s="22">
        <f ca="1">'Trial 1'!BT21</f>
        <v>191852.72078192764</v>
      </c>
      <c r="BU147" s="22">
        <f ca="1">'Trial 1'!BU21</f>
        <v>191736.03289558078</v>
      </c>
      <c r="BV147" s="22">
        <f ca="1">'Trial 1'!BV21</f>
        <v>191604.07720705293</v>
      </c>
      <c r="BW147" s="22">
        <f ca="1">'Trial 1'!BW21</f>
        <v>191547.39649054871</v>
      </c>
      <c r="BX147" s="22">
        <f ca="1">'Trial 1'!BX21</f>
        <v>191332.42932195967</v>
      </c>
      <c r="BY147" s="22">
        <f ca="1">'Trial 1'!BY21</f>
        <v>191151.51343218735</v>
      </c>
      <c r="BZ147" s="22">
        <f ca="1">'Trial 1'!BZ21</f>
        <v>191037.8421649037</v>
      </c>
      <c r="CA147" s="23">
        <f ca="1">SUM('Trial 1'!BO21:BZ21)</f>
        <v>2301355.638848335</v>
      </c>
      <c r="CB147" s="22">
        <f ca="1">'Trial 1'!CB21</f>
        <v>190874.02635983087</v>
      </c>
      <c r="CC147" s="22">
        <f ca="1">'Trial 1'!CC21</f>
        <v>190773.54020838748</v>
      </c>
      <c r="CD147" s="22">
        <f ca="1">'Trial 1'!CD21</f>
        <v>190663.0071163899</v>
      </c>
      <c r="CE147" s="22">
        <f ca="1">'Trial 1'!CE21</f>
        <v>190559.96912153851</v>
      </c>
      <c r="CF147" s="22">
        <f ca="1">'Trial 1'!CF21</f>
        <v>190434.92835930188</v>
      </c>
      <c r="CG147" s="22">
        <f ca="1">'Trial 1'!CG21</f>
        <v>190243.63886285431</v>
      </c>
      <c r="CH147" s="22">
        <f ca="1">'Trial 1'!CH21</f>
        <v>190047.88041194921</v>
      </c>
      <c r="CI147" s="22">
        <f ca="1">'Trial 1'!CI21</f>
        <v>190043.75500509291</v>
      </c>
      <c r="CJ147" s="22">
        <f ca="1">'Trial 1'!CJ21</f>
        <v>189984.59995312506</v>
      </c>
      <c r="CK147" s="22">
        <f ca="1">'Trial 1'!CK21</f>
        <v>189830.02986549973</v>
      </c>
      <c r="CL147" s="22">
        <f ca="1">'Trial 1'!CL21</f>
        <v>189704.66101196906</v>
      </c>
      <c r="CM147" s="22">
        <f ca="1">'Trial 1'!CM21</f>
        <v>189629.49655420583</v>
      </c>
      <c r="CN147" s="23">
        <f ca="1">SUM('Trial 1'!CB21:CM21)</f>
        <v>2282789.5328301443</v>
      </c>
      <c r="CO147" s="22">
        <f ca="1">'Trial 1'!CO21</f>
        <v>189577.64683066114</v>
      </c>
      <c r="CP147" s="22">
        <f ca="1">'Trial 1'!CP21</f>
        <v>189525.33952346176</v>
      </c>
      <c r="CQ147" s="22">
        <f ca="1">'Trial 1'!CQ21</f>
        <v>189376.03958625006</v>
      </c>
      <c r="CR147" s="22">
        <f ca="1">'Trial 1'!CR21</f>
        <v>189352.22503909585</v>
      </c>
      <c r="CS147" s="22">
        <f ca="1">'Trial 1'!CS21</f>
        <v>189231.23040748149</v>
      </c>
      <c r="CT147" s="22">
        <f ca="1">'Trial 1'!CT21</f>
        <v>189046.4430406758</v>
      </c>
      <c r="CU147" s="22">
        <f ca="1">'Trial 1'!CU21</f>
        <v>188939.78500056631</v>
      </c>
      <c r="CV147" s="22">
        <f ca="1">'Trial 1'!CV21</f>
        <v>188873.72290963426</v>
      </c>
      <c r="CW147" s="22">
        <f ca="1">'Trial 1'!CW21</f>
        <v>188769.00054681525</v>
      </c>
      <c r="CX147" s="22">
        <f ca="1">'Trial 1'!CX21</f>
        <v>188611.42565898562</v>
      </c>
      <c r="CY147" s="22">
        <f ca="1">'Trial 1'!CY21</f>
        <v>188530.87245322068</v>
      </c>
      <c r="CZ147" s="22">
        <f ca="1">'Trial 1'!CZ21</f>
        <v>188451.63765050672</v>
      </c>
      <c r="DA147" s="23">
        <f ca="1">SUM('Trial 1'!CO21:CZ21)</f>
        <v>2268285.3686473547</v>
      </c>
      <c r="DB147" s="22">
        <f ca="1">'Trial 1'!DB21</f>
        <v>188348.67599822333</v>
      </c>
      <c r="DC147" s="22">
        <f ca="1">'Trial 1'!DC21</f>
        <v>188190.38315542249</v>
      </c>
      <c r="DD147" s="22">
        <f ca="1">'Trial 1'!DD21</f>
        <v>188147.56037671425</v>
      </c>
      <c r="DE147" s="22">
        <f ca="1">'Trial 1'!DE21</f>
        <v>188063.55516672766</v>
      </c>
      <c r="DF147" s="22">
        <f ca="1">'Trial 1'!DF21</f>
        <v>187973.80644326773</v>
      </c>
      <c r="DG147" s="22">
        <f ca="1">'Trial 1'!DG21</f>
        <v>187873.1644947328</v>
      </c>
      <c r="DH147" s="22">
        <f ca="1">'Trial 1'!DH21</f>
        <v>187789.1664806566</v>
      </c>
      <c r="DI147" s="22">
        <f ca="1">'Trial 1'!DI21</f>
        <v>187655.02458843618</v>
      </c>
      <c r="DJ147" s="22">
        <f ca="1">'Trial 1'!DJ21</f>
        <v>187543.2363946189</v>
      </c>
      <c r="DK147" s="22">
        <f ca="1">'Trial 1'!DK21</f>
        <v>187399.44507062586</v>
      </c>
      <c r="DL147" s="22">
        <f ca="1">'Trial 1'!DL21</f>
        <v>187352.56443069779</v>
      </c>
      <c r="DM147" s="22">
        <f ca="1">'Trial 1'!DM21</f>
        <v>187160.11843311886</v>
      </c>
      <c r="DN147" s="23">
        <f ca="1">SUM('Trial 1'!DB21:DM21)</f>
        <v>2253496.701033242</v>
      </c>
      <c r="DO147" s="22">
        <f ca="1">'Trial 1'!DO21</f>
        <v>187146.47403365417</v>
      </c>
      <c r="DP147" s="22">
        <f ca="1">'Trial 1'!DP21</f>
        <v>187060.64411342362</v>
      </c>
      <c r="DQ147" s="22">
        <f ca="1">'Trial 1'!DQ21</f>
        <v>187030.96101534701</v>
      </c>
      <c r="DR147" s="22">
        <f ca="1">'Trial 1'!DR21</f>
        <v>186996.50510433802</v>
      </c>
      <c r="DS147" s="22">
        <f ca="1">'Trial 1'!DS21</f>
        <v>186891.95918738068</v>
      </c>
      <c r="DT147" s="22">
        <f ca="1">'Trial 1'!DT21</f>
        <v>186751.4816116654</v>
      </c>
      <c r="DU147" s="22">
        <f ca="1">'Trial 1'!DU21</f>
        <v>186765.03455152747</v>
      </c>
      <c r="DV147" s="22">
        <f ca="1">'Trial 1'!DV21</f>
        <v>186623.83502823519</v>
      </c>
      <c r="DW147" s="22">
        <f ca="1">'Trial 1'!DW21</f>
        <v>186510.02681466515</v>
      </c>
      <c r="DX147" s="22">
        <f ca="1">'Trial 1'!DX21</f>
        <v>186501.19813550392</v>
      </c>
      <c r="DY147" s="22">
        <f ca="1">'Trial 1'!DY21</f>
        <v>186390.01556905641</v>
      </c>
      <c r="DZ147" s="22">
        <f ca="1">'Trial 1'!DZ21</f>
        <v>186341.51768610417</v>
      </c>
      <c r="EA147" s="23">
        <f ca="1">SUM('Trial 1'!DO21:DZ21)</f>
        <v>2241009.6528509008</v>
      </c>
      <c r="EB147" s="22">
        <f ca="1">'Trial 1'!EB21</f>
        <v>186287.72844652747</v>
      </c>
      <c r="EC147" s="22">
        <f ca="1">'Trial 1'!EC21</f>
        <v>186289.87044282048</v>
      </c>
      <c r="ED147" s="22">
        <f ca="1">'Trial 1'!ED21</f>
        <v>186195.85910744162</v>
      </c>
      <c r="EE147" s="22">
        <f ca="1">'Trial 1'!EE21</f>
        <v>186118.82137418279</v>
      </c>
      <c r="EF147" s="22">
        <f ca="1">'Trial 1'!EF21</f>
        <v>186021.67482136714</v>
      </c>
      <c r="EG147" s="22">
        <f ca="1">'Trial 1'!EG21</f>
        <v>185988.15266050436</v>
      </c>
      <c r="EH147" s="22">
        <f ca="1">'Trial 1'!EH21</f>
        <v>185927.11278537553</v>
      </c>
      <c r="EI147" s="22">
        <f ca="1">'Trial 1'!EI21</f>
        <v>185869.12252928599</v>
      </c>
      <c r="EJ147" s="22">
        <f ca="1">'Trial 1'!EJ21</f>
        <v>185749.21574456315</v>
      </c>
      <c r="EK147" s="22">
        <f ca="1">'Trial 1'!EK21</f>
        <v>185605.5544421965</v>
      </c>
      <c r="EL147" s="22">
        <f ca="1">'Trial 1'!EL21</f>
        <v>185599.90538723342</v>
      </c>
      <c r="EM147" s="22">
        <f ca="1">'Trial 1'!EM21</f>
        <v>185560.21201963307</v>
      </c>
      <c r="EN147" s="23">
        <f ca="1">SUM('Trial 1'!EB21:EM21)</f>
        <v>2231213.2297611316</v>
      </c>
    </row>
    <row r="148" spans="1:144" ht="12.75" customHeight="1">
      <c r="A148" s="11" t="str">
        <f>Labels!B97</f>
        <v>Trial 02</v>
      </c>
      <c r="B148" s="24">
        <f>'Trial 2'!B21</f>
        <v>206222.01441622889</v>
      </c>
      <c r="C148" s="24">
        <f ca="1">'Trial 2'!C21</f>
        <v>205831.18682405943</v>
      </c>
      <c r="D148" s="24">
        <f ca="1">'Trial 2'!D21</f>
        <v>205347.25596689383</v>
      </c>
      <c r="E148" s="24">
        <f ca="1">'Trial 2'!E21</f>
        <v>205081.50896132924</v>
      </c>
      <c r="F148" s="24">
        <f ca="1">'Trial 2'!F21</f>
        <v>204707.57675160997</v>
      </c>
      <c r="G148" s="24">
        <f ca="1">'Trial 2'!G21</f>
        <v>204310.19551025474</v>
      </c>
      <c r="H148" s="24">
        <f ca="1">'Trial 2'!H21</f>
        <v>203925.02453367456</v>
      </c>
      <c r="I148" s="24">
        <f ca="1">'Trial 2'!I21</f>
        <v>203640.29765839348</v>
      </c>
      <c r="J148" s="24">
        <f ca="1">'Trial 2'!J21</f>
        <v>203291.06895909781</v>
      </c>
      <c r="K148" s="24">
        <f ca="1">'Trial 2'!K21</f>
        <v>202949.69327589651</v>
      </c>
      <c r="L148" s="24">
        <f ca="1">'Trial 2'!L21</f>
        <v>202619.61746549504</v>
      </c>
      <c r="M148" s="24">
        <f ca="1">'Trial 2'!M21</f>
        <v>202362.20348454866</v>
      </c>
      <c r="N148" s="25">
        <f ca="1">SUM('Trial 2'!B21:M21)</f>
        <v>2450287.6438074824</v>
      </c>
      <c r="O148" s="24">
        <f ca="1">'Trial 2'!O21</f>
        <v>202162.61896230988</v>
      </c>
      <c r="P148" s="24">
        <f ca="1">'Trial 2'!P21</f>
        <v>201851.87053842854</v>
      </c>
      <c r="Q148" s="24">
        <f ca="1">'Trial 2'!Q21</f>
        <v>201485.48640480998</v>
      </c>
      <c r="R148" s="24">
        <f ca="1">'Trial 2'!R21</f>
        <v>201213.35726095326</v>
      </c>
      <c r="S148" s="24">
        <f ca="1">'Trial 2'!S21</f>
        <v>200988.69218445336</v>
      </c>
      <c r="T148" s="24">
        <f ca="1">'Trial 2'!T21</f>
        <v>200707.14089212293</v>
      </c>
      <c r="U148" s="24">
        <f ca="1">'Trial 2'!U21</f>
        <v>200411.72354389608</v>
      </c>
      <c r="V148" s="24">
        <f ca="1">'Trial 2'!V21</f>
        <v>200198.63880454272</v>
      </c>
      <c r="W148" s="24">
        <f ca="1">'Trial 2'!W21</f>
        <v>199972.8943218505</v>
      </c>
      <c r="X148" s="24">
        <f ca="1">'Trial 2'!X21</f>
        <v>199767.51886351866</v>
      </c>
      <c r="Y148" s="24">
        <f ca="1">'Trial 2'!Y21</f>
        <v>199469.5295437286</v>
      </c>
      <c r="Z148" s="24">
        <f ca="1">'Trial 2'!Z21</f>
        <v>199260.49395639278</v>
      </c>
      <c r="AA148" s="25">
        <f ca="1">SUM('Trial 2'!O21:Z21)</f>
        <v>2407489.9652770073</v>
      </c>
      <c r="AB148" s="24">
        <f ca="1">'Trial 2'!AB21</f>
        <v>198961.34162653532</v>
      </c>
      <c r="AC148" s="24">
        <f ca="1">'Trial 2'!AC21</f>
        <v>198825.70079667793</v>
      </c>
      <c r="AD148" s="24">
        <f ca="1">'Trial 2'!AD21</f>
        <v>198517.90110163836</v>
      </c>
      <c r="AE148" s="24">
        <f ca="1">'Trial 2'!AE21</f>
        <v>198264.82625457263</v>
      </c>
      <c r="AF148" s="24">
        <f ca="1">'Trial 2'!AF21</f>
        <v>198063.81704541689</v>
      </c>
      <c r="AG148" s="24">
        <f ca="1">'Trial 2'!AG21</f>
        <v>197762.8083385569</v>
      </c>
      <c r="AH148" s="24">
        <f ca="1">'Trial 2'!AH21</f>
        <v>197482.96482122169</v>
      </c>
      <c r="AI148" s="24">
        <f ca="1">'Trial 2'!AI21</f>
        <v>197229.92981656222</v>
      </c>
      <c r="AJ148" s="24">
        <f ca="1">'Trial 2'!AJ21</f>
        <v>196988.36468323512</v>
      </c>
      <c r="AK148" s="24">
        <f ca="1">'Trial 2'!AK21</f>
        <v>196762.78936827867</v>
      </c>
      <c r="AL148" s="24">
        <f ca="1">'Trial 2'!AL21</f>
        <v>196513.47740009063</v>
      </c>
      <c r="AM148" s="24">
        <f ca="1">'Trial 2'!AM21</f>
        <v>196204.00438437436</v>
      </c>
      <c r="AN148" s="25">
        <f ca="1">SUM('Trial 2'!AB21:AM21)</f>
        <v>2371577.9256371604</v>
      </c>
      <c r="AO148" s="24">
        <f ca="1">'Trial 2'!AO21</f>
        <v>195908.90888588279</v>
      </c>
      <c r="AP148" s="24">
        <f ca="1">'Trial 2'!AP21</f>
        <v>195812.52599066959</v>
      </c>
      <c r="AQ148" s="24">
        <f ca="1">'Trial 2'!AQ21</f>
        <v>195666.40710963871</v>
      </c>
      <c r="AR148" s="24">
        <f ca="1">'Trial 2'!AR21</f>
        <v>195483.28089655962</v>
      </c>
      <c r="AS148" s="24">
        <f ca="1">'Trial 2'!AS21</f>
        <v>195364.8786957853</v>
      </c>
      <c r="AT148" s="24">
        <f ca="1">'Trial 2'!AT21</f>
        <v>195174.47403632296</v>
      </c>
      <c r="AU148" s="24">
        <f ca="1">'Trial 2'!AU21</f>
        <v>195004.26368719595</v>
      </c>
      <c r="AV148" s="24">
        <f ca="1">'Trial 2'!AV21</f>
        <v>194882.20269807978</v>
      </c>
      <c r="AW148" s="24">
        <f ca="1">'Trial 2'!AW21</f>
        <v>194696.77643994294</v>
      </c>
      <c r="AX148" s="24">
        <f ca="1">'Trial 2'!AX21</f>
        <v>194541.31727794083</v>
      </c>
      <c r="AY148" s="24">
        <f ca="1">'Trial 2'!AY21</f>
        <v>194419.09005410041</v>
      </c>
      <c r="AZ148" s="24">
        <f ca="1">'Trial 2'!AZ21</f>
        <v>194330.00636020696</v>
      </c>
      <c r="BA148" s="25">
        <f ca="1">SUM('Trial 2'!AO21:AZ21)</f>
        <v>2341284.1321323258</v>
      </c>
      <c r="BB148" s="24">
        <f ca="1">'Trial 2'!BB21</f>
        <v>194145.20427693005</v>
      </c>
      <c r="BC148" s="24">
        <f ca="1">'Trial 2'!BC21</f>
        <v>194014.84728947355</v>
      </c>
      <c r="BD148" s="24">
        <f ca="1">'Trial 2'!BD21</f>
        <v>193863.53901613082</v>
      </c>
      <c r="BE148" s="24">
        <f ca="1">'Trial 2'!BE21</f>
        <v>193685.41318240794</v>
      </c>
      <c r="BF148" s="24">
        <f ca="1">'Trial 2'!BF21</f>
        <v>193602.32574718262</v>
      </c>
      <c r="BG148" s="24">
        <f ca="1">'Trial 2'!BG21</f>
        <v>193331.84887188402</v>
      </c>
      <c r="BH148" s="24">
        <f ca="1">'Trial 2'!BH21</f>
        <v>193197.9560867456</v>
      </c>
      <c r="BI148" s="24">
        <f ca="1">'Trial 2'!BI21</f>
        <v>192989.82303241803</v>
      </c>
      <c r="BJ148" s="24">
        <f ca="1">'Trial 2'!BJ21</f>
        <v>192817.49006891201</v>
      </c>
      <c r="BK148" s="24">
        <f ca="1">'Trial 2'!BK21</f>
        <v>192625.61825706536</v>
      </c>
      <c r="BL148" s="24">
        <f ca="1">'Trial 2'!BL21</f>
        <v>192488.66217188805</v>
      </c>
      <c r="BM148" s="24">
        <f ca="1">'Trial 2'!BM21</f>
        <v>192294.76841369248</v>
      </c>
      <c r="BN148" s="25">
        <f ca="1">SUM('Trial 2'!BB21:BM21)</f>
        <v>2319057.4964147303</v>
      </c>
      <c r="BO148" s="24">
        <f ca="1">'Trial 2'!BO21</f>
        <v>192165.8920351472</v>
      </c>
      <c r="BP148" s="24">
        <f ca="1">'Trial 2'!BP21</f>
        <v>191920.26077587684</v>
      </c>
      <c r="BQ148" s="24">
        <f ca="1">'Trial 2'!BQ21</f>
        <v>191785.00380090909</v>
      </c>
      <c r="BR148" s="24">
        <f ca="1">'Trial 2'!BR21</f>
        <v>191633.37621971083</v>
      </c>
      <c r="BS148" s="24">
        <f ca="1">'Trial 2'!BS21</f>
        <v>191573.13359569697</v>
      </c>
      <c r="BT148" s="24">
        <f ca="1">'Trial 2'!BT21</f>
        <v>191457.40993225071</v>
      </c>
      <c r="BU148" s="24">
        <f ca="1">'Trial 2'!BU21</f>
        <v>191440.70913824486</v>
      </c>
      <c r="BV148" s="24">
        <f ca="1">'Trial 2'!BV21</f>
        <v>191318.44562893701</v>
      </c>
      <c r="BW148" s="24">
        <f ca="1">'Trial 2'!BW21</f>
        <v>191228.05094324332</v>
      </c>
      <c r="BX148" s="24">
        <f ca="1">'Trial 2'!BX21</f>
        <v>191074.33184584163</v>
      </c>
      <c r="BY148" s="24">
        <f ca="1">'Trial 2'!BY21</f>
        <v>191044.88935633632</v>
      </c>
      <c r="BZ148" s="24">
        <f ca="1">'Trial 2'!BZ21</f>
        <v>190979.08204829891</v>
      </c>
      <c r="CA148" s="25">
        <f ca="1">SUM('Trial 2'!BO21:BZ21)</f>
        <v>2297620.5853204937</v>
      </c>
      <c r="CB148" s="24">
        <f ca="1">'Trial 2'!CB21</f>
        <v>190873.83233768819</v>
      </c>
      <c r="CC148" s="24">
        <f ca="1">'Trial 2'!CC21</f>
        <v>190683.13382889176</v>
      </c>
      <c r="CD148" s="24">
        <f ca="1">'Trial 2'!CD21</f>
        <v>190594.03204753509</v>
      </c>
      <c r="CE148" s="24">
        <f ca="1">'Trial 2'!CE21</f>
        <v>190423.57163269934</v>
      </c>
      <c r="CF148" s="24">
        <f ca="1">'Trial 2'!CF21</f>
        <v>190396.38354594156</v>
      </c>
      <c r="CG148" s="24">
        <f ca="1">'Trial 2'!CG21</f>
        <v>190289.83120124965</v>
      </c>
      <c r="CH148" s="24">
        <f ca="1">'Trial 2'!CH21</f>
        <v>190171.67969619134</v>
      </c>
      <c r="CI148" s="24">
        <f ca="1">'Trial 2'!CI21</f>
        <v>190128.4913597492</v>
      </c>
      <c r="CJ148" s="24">
        <f ca="1">'Trial 2'!CJ21</f>
        <v>189931.6509177543</v>
      </c>
      <c r="CK148" s="24">
        <f ca="1">'Trial 2'!CK21</f>
        <v>189758.41835370337</v>
      </c>
      <c r="CL148" s="24">
        <f ca="1">'Trial 2'!CL21</f>
        <v>189678.25111918588</v>
      </c>
      <c r="CM148" s="24">
        <f ca="1">'Trial 2'!CM21</f>
        <v>189587.27083830588</v>
      </c>
      <c r="CN148" s="25">
        <f ca="1">SUM('Trial 2'!CB21:CM21)</f>
        <v>2282516.5468788957</v>
      </c>
      <c r="CO148" s="24">
        <f ca="1">'Trial 2'!CO21</f>
        <v>189422.38280490227</v>
      </c>
      <c r="CP148" s="24">
        <f ca="1">'Trial 2'!CP21</f>
        <v>189304.17152191495</v>
      </c>
      <c r="CQ148" s="24">
        <f ca="1">'Trial 2'!CQ21</f>
        <v>189246.6118876214</v>
      </c>
      <c r="CR148" s="24">
        <f ca="1">'Trial 2'!CR21</f>
        <v>189187.63362437667</v>
      </c>
      <c r="CS148" s="24">
        <f ca="1">'Trial 2'!CS21</f>
        <v>189082.23691858407</v>
      </c>
      <c r="CT148" s="24">
        <f ca="1">'Trial 2'!CT21</f>
        <v>188904.3460991428</v>
      </c>
      <c r="CU148" s="24">
        <f ca="1">'Trial 2'!CU21</f>
        <v>188731.02096790852</v>
      </c>
      <c r="CV148" s="24">
        <f ca="1">'Trial 2'!CV21</f>
        <v>188649.74300824411</v>
      </c>
      <c r="CW148" s="24">
        <f ca="1">'Trial 2'!CW21</f>
        <v>188539.78020675699</v>
      </c>
      <c r="CX148" s="24">
        <f ca="1">'Trial 2'!CX21</f>
        <v>188419.56553638016</v>
      </c>
      <c r="CY148" s="24">
        <f ca="1">'Trial 2'!CY21</f>
        <v>188297.13194376993</v>
      </c>
      <c r="CZ148" s="24">
        <f ca="1">'Trial 2'!CZ21</f>
        <v>188098.26301710226</v>
      </c>
      <c r="DA148" s="25">
        <f ca="1">SUM('Trial 2'!CO21:CZ21)</f>
        <v>2265882.8875367041</v>
      </c>
      <c r="DB148" s="24">
        <f ca="1">'Trial 2'!DB21</f>
        <v>187892.75416585221</v>
      </c>
      <c r="DC148" s="24">
        <f ca="1">'Trial 2'!DC21</f>
        <v>187777.51227629578</v>
      </c>
      <c r="DD148" s="24">
        <f ca="1">'Trial 2'!DD21</f>
        <v>187755.91079634771</v>
      </c>
      <c r="DE148" s="24">
        <f ca="1">'Trial 2'!DE21</f>
        <v>187546.00254629183</v>
      </c>
      <c r="DF148" s="24">
        <f ca="1">'Trial 2'!DF21</f>
        <v>187507.01480217752</v>
      </c>
      <c r="DG148" s="24">
        <f ca="1">'Trial 2'!DG21</f>
        <v>187371.08718173322</v>
      </c>
      <c r="DH148" s="24">
        <f ca="1">'Trial 2'!DH21</f>
        <v>187247.29857733508</v>
      </c>
      <c r="DI148" s="24">
        <f ca="1">'Trial 2'!DI21</f>
        <v>187229.00163357228</v>
      </c>
      <c r="DJ148" s="24">
        <f ca="1">'Trial 2'!DJ21</f>
        <v>187014.89273875818</v>
      </c>
      <c r="DK148" s="24">
        <f ca="1">'Trial 2'!DK21</f>
        <v>186827.52151473847</v>
      </c>
      <c r="DL148" s="24">
        <f ca="1">'Trial 2'!DL21</f>
        <v>186734.64058934001</v>
      </c>
      <c r="DM148" s="24">
        <f ca="1">'Trial 2'!DM21</f>
        <v>186575.79589459073</v>
      </c>
      <c r="DN148" s="25">
        <f ca="1">SUM('Trial 2'!DB21:DM21)</f>
        <v>2247479.4327170332</v>
      </c>
      <c r="DO148" s="24">
        <f ca="1">'Trial 2'!DO21</f>
        <v>186426.63003179236</v>
      </c>
      <c r="DP148" s="24">
        <f ca="1">'Trial 2'!DP21</f>
        <v>186315.24073477069</v>
      </c>
      <c r="DQ148" s="24">
        <f ca="1">'Trial 2'!DQ21</f>
        <v>186130.13322970405</v>
      </c>
      <c r="DR148" s="24">
        <f ca="1">'Trial 2'!DR21</f>
        <v>186074.2726683158</v>
      </c>
      <c r="DS148" s="24">
        <f ca="1">'Trial 2'!DS21</f>
        <v>185869.54118379758</v>
      </c>
      <c r="DT148" s="24">
        <f ca="1">'Trial 2'!DT21</f>
        <v>185824.33967351622</v>
      </c>
      <c r="DU148" s="24">
        <f ca="1">'Trial 2'!DU21</f>
        <v>185677.78194564951</v>
      </c>
      <c r="DV148" s="24">
        <f ca="1">'Trial 2'!DV21</f>
        <v>185629.90664230956</v>
      </c>
      <c r="DW148" s="24">
        <f ca="1">'Trial 2'!DW21</f>
        <v>185476.97898721407</v>
      </c>
      <c r="DX148" s="24">
        <f ca="1">'Trial 2'!DX21</f>
        <v>185468.97109732058</v>
      </c>
      <c r="DY148" s="24">
        <f ca="1">'Trial 2'!DY21</f>
        <v>185337.91158600774</v>
      </c>
      <c r="DZ148" s="24">
        <f ca="1">'Trial 2'!DZ21</f>
        <v>185352.17660457027</v>
      </c>
      <c r="EA148" s="25">
        <f ca="1">SUM('Trial 2'!DO21:DZ21)</f>
        <v>2229583.8843849683</v>
      </c>
      <c r="EB148" s="24">
        <f ca="1">'Trial 2'!EB21</f>
        <v>185347.87802764046</v>
      </c>
      <c r="EC148" s="24">
        <f ca="1">'Trial 2'!EC21</f>
        <v>185288.40490371292</v>
      </c>
      <c r="ED148" s="24">
        <f ca="1">'Trial 2'!ED21</f>
        <v>185112.62406920167</v>
      </c>
      <c r="EE148" s="24">
        <f ca="1">'Trial 2'!EE21</f>
        <v>185025.57568257619</v>
      </c>
      <c r="EF148" s="24">
        <f ca="1">'Trial 2'!EF21</f>
        <v>184970.80308850744</v>
      </c>
      <c r="EG148" s="24">
        <f ca="1">'Trial 2'!EG21</f>
        <v>184903.74490957946</v>
      </c>
      <c r="EH148" s="24">
        <f ca="1">'Trial 2'!EH21</f>
        <v>184849.67458296716</v>
      </c>
      <c r="EI148" s="24">
        <f ca="1">'Trial 2'!EI21</f>
        <v>184775.09437663728</v>
      </c>
      <c r="EJ148" s="24">
        <f ca="1">'Trial 2'!EJ21</f>
        <v>184706.63607614304</v>
      </c>
      <c r="EK148" s="24">
        <f ca="1">'Trial 2'!EK21</f>
        <v>184693.00946329869</v>
      </c>
      <c r="EL148" s="24">
        <f ca="1">'Trial 2'!EL21</f>
        <v>184554.16110170423</v>
      </c>
      <c r="EM148" s="24">
        <f ca="1">'Trial 2'!EM21</f>
        <v>184486.64691113887</v>
      </c>
      <c r="EN148" s="25">
        <f ca="1">SUM('Trial 2'!EB21:EM21)</f>
        <v>2218714.253193107</v>
      </c>
    </row>
    <row r="149" spans="1:144" ht="12.75" customHeight="1">
      <c r="A149" s="11" t="str">
        <f>Labels!B98</f>
        <v>Trial 03</v>
      </c>
      <c r="B149" s="24">
        <f>'Trial 3'!B21</f>
        <v>206222.01441622889</v>
      </c>
      <c r="C149" s="24">
        <f ca="1">'Trial 3'!C21</f>
        <v>205766.19317002813</v>
      </c>
      <c r="D149" s="24">
        <f ca="1">'Trial 3'!D21</f>
        <v>205389.89535093732</v>
      </c>
      <c r="E149" s="24">
        <f ca="1">'Trial 3'!E21</f>
        <v>205051.54622298531</v>
      </c>
      <c r="F149" s="24">
        <f ca="1">'Trial 3'!F21</f>
        <v>204759.27205356304</v>
      </c>
      <c r="G149" s="24">
        <f ca="1">'Trial 3'!G21</f>
        <v>204400.67867548877</v>
      </c>
      <c r="H149" s="24">
        <f ca="1">'Trial 3'!H21</f>
        <v>204080.16786169726</v>
      </c>
      <c r="I149" s="24">
        <f ca="1">'Trial 3'!I21</f>
        <v>203724.4018252111</v>
      </c>
      <c r="J149" s="24">
        <f ca="1">'Trial 3'!J21</f>
        <v>203356.12383443836</v>
      </c>
      <c r="K149" s="24">
        <f ca="1">'Trial 3'!K21</f>
        <v>202940.63139697371</v>
      </c>
      <c r="L149" s="24">
        <f ca="1">'Trial 3'!L21</f>
        <v>202743.40660414926</v>
      </c>
      <c r="M149" s="24">
        <f ca="1">'Trial 3'!M21</f>
        <v>202431.6283517509</v>
      </c>
      <c r="N149" s="25">
        <f ca="1">SUM('Trial 3'!B21:M21)</f>
        <v>2450865.9597634519</v>
      </c>
      <c r="O149" s="24">
        <f ca="1">'Trial 3'!O21</f>
        <v>202143.11486381618</v>
      </c>
      <c r="P149" s="24">
        <f ca="1">'Trial 3'!P21</f>
        <v>201877.85846857628</v>
      </c>
      <c r="Q149" s="24">
        <f ca="1">'Trial 3'!Q21</f>
        <v>201595.93634256444</v>
      </c>
      <c r="R149" s="24">
        <f ca="1">'Trial 3'!R21</f>
        <v>201386.03892999826</v>
      </c>
      <c r="S149" s="24">
        <f ca="1">'Trial 3'!S21</f>
        <v>201209.0193795668</v>
      </c>
      <c r="T149" s="24">
        <f ca="1">'Trial 3'!T21</f>
        <v>200976.20504822282</v>
      </c>
      <c r="U149" s="24">
        <f ca="1">'Trial 3'!U21</f>
        <v>200794.30713822841</v>
      </c>
      <c r="V149" s="24">
        <f ca="1">'Trial 3'!V21</f>
        <v>200475.57130777958</v>
      </c>
      <c r="W149" s="24">
        <f ca="1">'Trial 3'!W21</f>
        <v>200266.98288131392</v>
      </c>
      <c r="X149" s="24">
        <f ca="1">'Trial 3'!X21</f>
        <v>200057.01311747209</v>
      </c>
      <c r="Y149" s="24">
        <f ca="1">'Trial 3'!Y21</f>
        <v>199892.8421901844</v>
      </c>
      <c r="Z149" s="24">
        <f ca="1">'Trial 3'!Z21</f>
        <v>199694.68932102711</v>
      </c>
      <c r="AA149" s="25">
        <f ca="1">SUM('Trial 3'!O21:Z21)</f>
        <v>2410369.5789887505</v>
      </c>
      <c r="AB149" s="24">
        <f ca="1">'Trial 3'!AB21</f>
        <v>199376.47393471494</v>
      </c>
      <c r="AC149" s="24">
        <f ca="1">'Trial 3'!AC21</f>
        <v>199149.55702403488</v>
      </c>
      <c r="AD149" s="24">
        <f ca="1">'Trial 3'!AD21</f>
        <v>198973.3845952086</v>
      </c>
      <c r="AE149" s="24">
        <f ca="1">'Trial 3'!AE21</f>
        <v>198838.7374249195</v>
      </c>
      <c r="AF149" s="24">
        <f ca="1">'Trial 3'!AF21</f>
        <v>198476.75013619839</v>
      </c>
      <c r="AG149" s="24">
        <f ca="1">'Trial 3'!AG21</f>
        <v>198281.45596320214</v>
      </c>
      <c r="AH149" s="24">
        <f ca="1">'Trial 3'!AH21</f>
        <v>197947.62374656007</v>
      </c>
      <c r="AI149" s="24">
        <f ca="1">'Trial 3'!AI21</f>
        <v>197738.50494672629</v>
      </c>
      <c r="AJ149" s="24">
        <f ca="1">'Trial 3'!AJ21</f>
        <v>197510.58904510143</v>
      </c>
      <c r="AK149" s="24">
        <f ca="1">'Trial 3'!AK21</f>
        <v>197338.34409007392</v>
      </c>
      <c r="AL149" s="24">
        <f ca="1">'Trial 3'!AL21</f>
        <v>197107.91083267319</v>
      </c>
      <c r="AM149" s="24">
        <f ca="1">'Trial 3'!AM21</f>
        <v>196935.50957354339</v>
      </c>
      <c r="AN149" s="25">
        <f ca="1">SUM('Trial 3'!AB21:AM21)</f>
        <v>2377674.8413129565</v>
      </c>
      <c r="AO149" s="24">
        <f ca="1">'Trial 3'!AO21</f>
        <v>196634.86145662211</v>
      </c>
      <c r="AP149" s="24">
        <f ca="1">'Trial 3'!AP21</f>
        <v>196324.41484140052</v>
      </c>
      <c r="AQ149" s="24">
        <f ca="1">'Trial 3'!AQ21</f>
        <v>196172.5103824015</v>
      </c>
      <c r="AR149" s="24">
        <f ca="1">'Trial 3'!AR21</f>
        <v>195971.72076496005</v>
      </c>
      <c r="AS149" s="24">
        <f ca="1">'Trial 3'!AS21</f>
        <v>195845.72790861319</v>
      </c>
      <c r="AT149" s="24">
        <f ca="1">'Trial 3'!AT21</f>
        <v>195656.31696714394</v>
      </c>
      <c r="AU149" s="24">
        <f ca="1">'Trial 3'!AU21</f>
        <v>195422.93290042115</v>
      </c>
      <c r="AV149" s="24">
        <f ca="1">'Trial 3'!AV21</f>
        <v>195315.08892482746</v>
      </c>
      <c r="AW149" s="24">
        <f ca="1">'Trial 3'!AW21</f>
        <v>195162.50926950335</v>
      </c>
      <c r="AX149" s="24">
        <f ca="1">'Trial 3'!AX21</f>
        <v>194991.11744789564</v>
      </c>
      <c r="AY149" s="24">
        <f ca="1">'Trial 3'!AY21</f>
        <v>194826.49270067757</v>
      </c>
      <c r="AZ149" s="24">
        <f ca="1">'Trial 3'!AZ21</f>
        <v>194639.55736627473</v>
      </c>
      <c r="BA149" s="25">
        <f ca="1">SUM('Trial 3'!AO21:AZ21)</f>
        <v>2346963.2509307414</v>
      </c>
      <c r="BB149" s="24">
        <f ca="1">'Trial 3'!BB21</f>
        <v>194532.81545839395</v>
      </c>
      <c r="BC149" s="24">
        <f ca="1">'Trial 3'!BC21</f>
        <v>194331.23259606669</v>
      </c>
      <c r="BD149" s="24">
        <f ca="1">'Trial 3'!BD21</f>
        <v>194086.5294519889</v>
      </c>
      <c r="BE149" s="24">
        <f ca="1">'Trial 3'!BE21</f>
        <v>193959.91594237337</v>
      </c>
      <c r="BF149" s="24">
        <f ca="1">'Trial 3'!BF21</f>
        <v>193916.33463581165</v>
      </c>
      <c r="BG149" s="24">
        <f ca="1">'Trial 3'!BG21</f>
        <v>193758.18662155804</v>
      </c>
      <c r="BH149" s="24">
        <f ca="1">'Trial 3'!BH21</f>
        <v>193549.27586707575</v>
      </c>
      <c r="BI149" s="24">
        <f ca="1">'Trial 3'!BI21</f>
        <v>193317.59694305182</v>
      </c>
      <c r="BJ149" s="24">
        <f ca="1">'Trial 3'!BJ21</f>
        <v>193118.36620510599</v>
      </c>
      <c r="BK149" s="24">
        <f ca="1">'Trial 3'!BK21</f>
        <v>192907.45806959519</v>
      </c>
      <c r="BL149" s="24">
        <f ca="1">'Trial 3'!BL21</f>
        <v>192878.0588854088</v>
      </c>
      <c r="BM149" s="24">
        <f ca="1">'Trial 3'!BM21</f>
        <v>192714.25771679002</v>
      </c>
      <c r="BN149" s="25">
        <f ca="1">SUM('Trial 3'!BB21:BM21)</f>
        <v>2323070.0283932202</v>
      </c>
      <c r="BO149" s="24">
        <f ca="1">'Trial 3'!BO21</f>
        <v>192613.20167084929</v>
      </c>
      <c r="BP149" s="24">
        <f ca="1">'Trial 3'!BP21</f>
        <v>192471.21193244055</v>
      </c>
      <c r="BQ149" s="24">
        <f ca="1">'Trial 3'!BQ21</f>
        <v>192320.06798085655</v>
      </c>
      <c r="BR149" s="24">
        <f ca="1">'Trial 3'!BR21</f>
        <v>192249.00684085314</v>
      </c>
      <c r="BS149" s="24">
        <f ca="1">'Trial 3'!BS21</f>
        <v>192166.59495175732</v>
      </c>
      <c r="BT149" s="24">
        <f ca="1">'Trial 3'!BT21</f>
        <v>191986.56115868568</v>
      </c>
      <c r="BU149" s="24">
        <f ca="1">'Trial 3'!BU21</f>
        <v>191851.90788904999</v>
      </c>
      <c r="BV149" s="24">
        <f ca="1">'Trial 3'!BV21</f>
        <v>191798.47435644246</v>
      </c>
      <c r="BW149" s="24">
        <f ca="1">'Trial 3'!BW21</f>
        <v>191606.00064948061</v>
      </c>
      <c r="BX149" s="24">
        <f ca="1">'Trial 3'!BX21</f>
        <v>191561.2902024239</v>
      </c>
      <c r="BY149" s="24">
        <f ca="1">'Trial 3'!BY21</f>
        <v>191341.65559124513</v>
      </c>
      <c r="BZ149" s="24">
        <f ca="1">'Trial 3'!BZ21</f>
        <v>191279.21661784916</v>
      </c>
      <c r="CA149" s="25">
        <f ca="1">SUM('Trial 3'!BO21:BZ21)</f>
        <v>2303245.189841934</v>
      </c>
      <c r="CB149" s="24">
        <f ca="1">'Trial 3'!CB21</f>
        <v>191086.24050272032</v>
      </c>
      <c r="CC149" s="24">
        <f ca="1">'Trial 3'!CC21</f>
        <v>190869.30444622668</v>
      </c>
      <c r="CD149" s="24">
        <f ca="1">'Trial 3'!CD21</f>
        <v>190747.63419395941</v>
      </c>
      <c r="CE149" s="24">
        <f ca="1">'Trial 3'!CE21</f>
        <v>190630.53482412215</v>
      </c>
      <c r="CF149" s="24">
        <f ca="1">'Trial 3'!CF21</f>
        <v>190555.5877968132</v>
      </c>
      <c r="CG149" s="24">
        <f ca="1">'Trial 3'!CG21</f>
        <v>190382.21860826464</v>
      </c>
      <c r="CH149" s="24">
        <f ca="1">'Trial 3'!CH21</f>
        <v>190202.80823425541</v>
      </c>
      <c r="CI149" s="24">
        <f ca="1">'Trial 3'!CI21</f>
        <v>190031.87990070053</v>
      </c>
      <c r="CJ149" s="24">
        <f ca="1">'Trial 3'!CJ21</f>
        <v>190002.18926176711</v>
      </c>
      <c r="CK149" s="24">
        <f ca="1">'Trial 3'!CK21</f>
        <v>189867.2408876126</v>
      </c>
      <c r="CL149" s="24">
        <f ca="1">'Trial 3'!CL21</f>
        <v>189796.85879049709</v>
      </c>
      <c r="CM149" s="24">
        <f ca="1">'Trial 3'!CM21</f>
        <v>189764.40071748599</v>
      </c>
      <c r="CN149" s="25">
        <f ca="1">SUM('Trial 3'!CB21:CM21)</f>
        <v>2283936.898164425</v>
      </c>
      <c r="CO149" s="24">
        <f ca="1">'Trial 3'!CO21</f>
        <v>189736.33757050018</v>
      </c>
      <c r="CP149" s="24">
        <f ca="1">'Trial 3'!CP21</f>
        <v>189622.44206600008</v>
      </c>
      <c r="CQ149" s="24">
        <f ca="1">'Trial 3'!CQ21</f>
        <v>189617.5449529617</v>
      </c>
      <c r="CR149" s="24">
        <f ca="1">'Trial 3'!CR21</f>
        <v>189490.74974560193</v>
      </c>
      <c r="CS149" s="24">
        <f ca="1">'Trial 3'!CS21</f>
        <v>189374.30242697214</v>
      </c>
      <c r="CT149" s="24">
        <f ca="1">'Trial 3'!CT21</f>
        <v>189292.95468472128</v>
      </c>
      <c r="CU149" s="24">
        <f ca="1">'Trial 3'!CU21</f>
        <v>189277.07397400113</v>
      </c>
      <c r="CV149" s="24">
        <f ca="1">'Trial 3'!CV21</f>
        <v>189161.54885746044</v>
      </c>
      <c r="CW149" s="24">
        <f ca="1">'Trial 3'!CW21</f>
        <v>189007.54941117347</v>
      </c>
      <c r="CX149" s="24">
        <f ca="1">'Trial 3'!CX21</f>
        <v>188947.17496137507</v>
      </c>
      <c r="CY149" s="24">
        <f ca="1">'Trial 3'!CY21</f>
        <v>188884.15635858462</v>
      </c>
      <c r="CZ149" s="24">
        <f ca="1">'Trial 3'!CZ21</f>
        <v>188684.9956470847</v>
      </c>
      <c r="DA149" s="25">
        <f ca="1">SUM('Trial 3'!CO21:CZ21)</f>
        <v>2271096.8306564367</v>
      </c>
      <c r="DB149" s="24">
        <f ca="1">'Trial 3'!DB21</f>
        <v>188633.03454862771</v>
      </c>
      <c r="DC149" s="24">
        <f ca="1">'Trial 3'!DC21</f>
        <v>188586.32306769482</v>
      </c>
      <c r="DD149" s="24">
        <f ca="1">'Trial 3'!DD21</f>
        <v>188434.2330968054</v>
      </c>
      <c r="DE149" s="24">
        <f ca="1">'Trial 3'!DE21</f>
        <v>188265.94939125175</v>
      </c>
      <c r="DF149" s="24">
        <f ca="1">'Trial 3'!DF21</f>
        <v>188171.11342188841</v>
      </c>
      <c r="DG149" s="24">
        <f ca="1">'Trial 3'!DG21</f>
        <v>187973.81657590464</v>
      </c>
      <c r="DH149" s="24">
        <f ca="1">'Trial 3'!DH21</f>
        <v>187911.68027226909</v>
      </c>
      <c r="DI149" s="24">
        <f ca="1">'Trial 3'!DI21</f>
        <v>187765.2517616954</v>
      </c>
      <c r="DJ149" s="24">
        <f ca="1">'Trial 3'!DJ21</f>
        <v>187577.77550720793</v>
      </c>
      <c r="DK149" s="24">
        <f ca="1">'Trial 3'!DK21</f>
        <v>187525.98691537476</v>
      </c>
      <c r="DL149" s="24">
        <f ca="1">'Trial 3'!DL21</f>
        <v>187505.78800442087</v>
      </c>
      <c r="DM149" s="24">
        <f ca="1">'Trial 3'!DM21</f>
        <v>187419.04404817021</v>
      </c>
      <c r="DN149" s="25">
        <f ca="1">SUM('Trial 3'!DB21:DM21)</f>
        <v>2255769.9966113111</v>
      </c>
      <c r="DO149" s="24">
        <f ca="1">'Trial 3'!DO21</f>
        <v>187257.32218073469</v>
      </c>
      <c r="DP149" s="24">
        <f ca="1">'Trial 3'!DP21</f>
        <v>187187.38660077931</v>
      </c>
      <c r="DQ149" s="24">
        <f ca="1">'Trial 3'!DQ21</f>
        <v>187176.26184566721</v>
      </c>
      <c r="DR149" s="24">
        <f ca="1">'Trial 3'!DR21</f>
        <v>187036.4748132003</v>
      </c>
      <c r="DS149" s="24">
        <f ca="1">'Trial 3'!DS21</f>
        <v>186928.38648150209</v>
      </c>
      <c r="DT149" s="24">
        <f ca="1">'Trial 3'!DT21</f>
        <v>186787.77111841683</v>
      </c>
      <c r="DU149" s="24">
        <f ca="1">'Trial 3'!DU21</f>
        <v>186738.46294459188</v>
      </c>
      <c r="DV149" s="24">
        <f ca="1">'Trial 3'!DV21</f>
        <v>186711.2234298535</v>
      </c>
      <c r="DW149" s="24">
        <f ca="1">'Trial 3'!DW21</f>
        <v>186537.74788205573</v>
      </c>
      <c r="DX149" s="24">
        <f ca="1">'Trial 3'!DX21</f>
        <v>186405.9957637458</v>
      </c>
      <c r="DY149" s="24">
        <f ca="1">'Trial 3'!DY21</f>
        <v>186324.88887767712</v>
      </c>
      <c r="DZ149" s="24">
        <f ca="1">'Trial 3'!DZ21</f>
        <v>186253.66082628522</v>
      </c>
      <c r="EA149" s="25">
        <f ca="1">SUM('Trial 3'!DO21:DZ21)</f>
        <v>2241345.5827645101</v>
      </c>
      <c r="EB149" s="24">
        <f ca="1">'Trial 3'!EB21</f>
        <v>186130.23224817793</v>
      </c>
      <c r="EC149" s="24">
        <f ca="1">'Trial 3'!EC21</f>
        <v>185982.42578733707</v>
      </c>
      <c r="ED149" s="24">
        <f ca="1">'Trial 3'!ED21</f>
        <v>185770.38008675849</v>
      </c>
      <c r="EE149" s="24">
        <f ca="1">'Trial 3'!EE21</f>
        <v>185729.93623218153</v>
      </c>
      <c r="EF149" s="24">
        <f ca="1">'Trial 3'!EF21</f>
        <v>185616.4606385415</v>
      </c>
      <c r="EG149" s="24">
        <f ca="1">'Trial 3'!EG21</f>
        <v>185511.56121229182</v>
      </c>
      <c r="EH149" s="24">
        <f ca="1">'Trial 3'!EH21</f>
        <v>185379.15791214022</v>
      </c>
      <c r="EI149" s="24">
        <f ca="1">'Trial 3'!EI21</f>
        <v>185278.09615294193</v>
      </c>
      <c r="EJ149" s="24">
        <f ca="1">'Trial 3'!EJ21</f>
        <v>185147.17277981364</v>
      </c>
      <c r="EK149" s="24">
        <f ca="1">'Trial 3'!EK21</f>
        <v>185009.97812732551</v>
      </c>
      <c r="EL149" s="24">
        <f ca="1">'Trial 3'!EL21</f>
        <v>184966.25302372014</v>
      </c>
      <c r="EM149" s="24">
        <f ca="1">'Trial 3'!EM21</f>
        <v>184864.79153343072</v>
      </c>
      <c r="EN149" s="25">
        <f ca="1">SUM('Trial 3'!EB21:EM21)</f>
        <v>2225386.4457346606</v>
      </c>
    </row>
    <row r="150" spans="1:144" ht="12.75" customHeight="1">
      <c r="A150" s="11" t="str">
        <f>Labels!B99</f>
        <v>Trial 04</v>
      </c>
      <c r="B150" s="24">
        <f>'Trial 4'!B21</f>
        <v>206222.01441622889</v>
      </c>
      <c r="C150" s="24">
        <f ca="1">'Trial 4'!C21</f>
        <v>205831.94072690577</v>
      </c>
      <c r="D150" s="24">
        <f ca="1">'Trial 4'!D21</f>
        <v>205434.97670225357</v>
      </c>
      <c r="E150" s="24">
        <f ca="1">'Trial 4'!E21</f>
        <v>205105.91357647249</v>
      </c>
      <c r="F150" s="24">
        <f ca="1">'Trial 4'!F21</f>
        <v>204709.57737772667</v>
      </c>
      <c r="G150" s="24">
        <f ca="1">'Trial 4'!G21</f>
        <v>204360.82944504503</v>
      </c>
      <c r="H150" s="24">
        <f ca="1">'Trial 4'!H21</f>
        <v>203994.02723279325</v>
      </c>
      <c r="I150" s="24">
        <f ca="1">'Trial 4'!I21</f>
        <v>203681.72146383274</v>
      </c>
      <c r="J150" s="24">
        <f ca="1">'Trial 4'!J21</f>
        <v>203469.55508064938</v>
      </c>
      <c r="K150" s="24">
        <f ca="1">'Trial 4'!K21</f>
        <v>203099.91952760966</v>
      </c>
      <c r="L150" s="24">
        <f ca="1">'Trial 4'!L21</f>
        <v>202827.136515775</v>
      </c>
      <c r="M150" s="24">
        <f ca="1">'Trial 4'!M21</f>
        <v>202542.49923892849</v>
      </c>
      <c r="N150" s="25">
        <f ca="1">SUM('Trial 4'!B21:M21)</f>
        <v>2451280.1113042207</v>
      </c>
      <c r="O150" s="24">
        <f ca="1">'Trial 4'!O21</f>
        <v>202147.27150675966</v>
      </c>
      <c r="P150" s="24">
        <f ca="1">'Trial 4'!P21</f>
        <v>201834.59422648951</v>
      </c>
      <c r="Q150" s="24">
        <f ca="1">'Trial 4'!Q21</f>
        <v>201468.33468743277</v>
      </c>
      <c r="R150" s="24">
        <f ca="1">'Trial 4'!R21</f>
        <v>201240.40298608958</v>
      </c>
      <c r="S150" s="24">
        <f ca="1">'Trial 4'!S21</f>
        <v>200975.76188580829</v>
      </c>
      <c r="T150" s="24">
        <f ca="1">'Trial 4'!T21</f>
        <v>200623.46557815449</v>
      </c>
      <c r="U150" s="24">
        <f ca="1">'Trial 4'!U21</f>
        <v>200400.00783892485</v>
      </c>
      <c r="V150" s="24">
        <f ca="1">'Trial 4'!V21</f>
        <v>200081.07107324747</v>
      </c>
      <c r="W150" s="24">
        <f ca="1">'Trial 4'!W21</f>
        <v>199833.2804622977</v>
      </c>
      <c r="X150" s="24">
        <f ca="1">'Trial 4'!X21</f>
        <v>199547.636628718</v>
      </c>
      <c r="Y150" s="24">
        <f ca="1">'Trial 4'!Y21</f>
        <v>199364.28490497961</v>
      </c>
      <c r="Z150" s="24">
        <f ca="1">'Trial 4'!Z21</f>
        <v>199047.50587042191</v>
      </c>
      <c r="AA150" s="25">
        <f ca="1">SUM('Trial 4'!O21:Z21)</f>
        <v>2406563.6176493238</v>
      </c>
      <c r="AB150" s="24">
        <f ca="1">'Trial 4'!AB21</f>
        <v>198783.34920438234</v>
      </c>
      <c r="AC150" s="24">
        <f ca="1">'Trial 4'!AC21</f>
        <v>198497.7391911973</v>
      </c>
      <c r="AD150" s="24">
        <f ca="1">'Trial 4'!AD21</f>
        <v>198251.18885585119</v>
      </c>
      <c r="AE150" s="24">
        <f ca="1">'Trial 4'!AE21</f>
        <v>198088.16116990312</v>
      </c>
      <c r="AF150" s="24">
        <f ca="1">'Trial 4'!AF21</f>
        <v>197848.71405971065</v>
      </c>
      <c r="AG150" s="24">
        <f ca="1">'Trial 4'!AG21</f>
        <v>197529.75369172677</v>
      </c>
      <c r="AH150" s="24">
        <f ca="1">'Trial 4'!AH21</f>
        <v>197235.85074829619</v>
      </c>
      <c r="AI150" s="24">
        <f ca="1">'Trial 4'!AI21</f>
        <v>196999.0335703571</v>
      </c>
      <c r="AJ150" s="24">
        <f ca="1">'Trial 4'!AJ21</f>
        <v>196787.65294815769</v>
      </c>
      <c r="AK150" s="24">
        <f ca="1">'Trial 4'!AK21</f>
        <v>196535.07099816212</v>
      </c>
      <c r="AL150" s="24">
        <f ca="1">'Trial 4'!AL21</f>
        <v>196227.04024612735</v>
      </c>
      <c r="AM150" s="24">
        <f ca="1">'Trial 4'!AM21</f>
        <v>195981.62567235072</v>
      </c>
      <c r="AN150" s="25">
        <f ca="1">SUM('Trial 4'!AB21:AM21)</f>
        <v>2368765.1803562222</v>
      </c>
      <c r="AO150" s="24">
        <f ca="1">'Trial 4'!AO21</f>
        <v>195746.62631026283</v>
      </c>
      <c r="AP150" s="24">
        <f ca="1">'Trial 4'!AP21</f>
        <v>195582.74263416251</v>
      </c>
      <c r="AQ150" s="24">
        <f ca="1">'Trial 4'!AQ21</f>
        <v>195420.93954176642</v>
      </c>
      <c r="AR150" s="24">
        <f ca="1">'Trial 4'!AR21</f>
        <v>195151.39097619805</v>
      </c>
      <c r="AS150" s="24">
        <f ca="1">'Trial 4'!AS21</f>
        <v>195030.10050410911</v>
      </c>
      <c r="AT150" s="24">
        <f ca="1">'Trial 4'!AT21</f>
        <v>194858.11994322532</v>
      </c>
      <c r="AU150" s="24">
        <f ca="1">'Trial 4'!AU21</f>
        <v>194594.06494812327</v>
      </c>
      <c r="AV150" s="24">
        <f ca="1">'Trial 4'!AV21</f>
        <v>194436.1585574506</v>
      </c>
      <c r="AW150" s="24">
        <f ca="1">'Trial 4'!AW21</f>
        <v>194326.58437918371</v>
      </c>
      <c r="AX150" s="24">
        <f ca="1">'Trial 4'!AX21</f>
        <v>194139.69203699016</v>
      </c>
      <c r="AY150" s="24">
        <f ca="1">'Trial 4'!AY21</f>
        <v>193905.14771608482</v>
      </c>
      <c r="AZ150" s="24">
        <f ca="1">'Trial 4'!AZ21</f>
        <v>193628.69261987857</v>
      </c>
      <c r="BA150" s="25">
        <f ca="1">SUM('Trial 4'!AO21:AZ21)</f>
        <v>2336820.2601674357</v>
      </c>
      <c r="BB150" s="24">
        <f ca="1">'Trial 4'!BB21</f>
        <v>193443.13985256627</v>
      </c>
      <c r="BC150" s="24">
        <f ca="1">'Trial 4'!BC21</f>
        <v>193212.87361921961</v>
      </c>
      <c r="BD150" s="24">
        <f ca="1">'Trial 4'!BD21</f>
        <v>193043.50034538904</v>
      </c>
      <c r="BE150" s="24">
        <f ca="1">'Trial 4'!BE21</f>
        <v>192889.97019503554</v>
      </c>
      <c r="BF150" s="24">
        <f ca="1">'Trial 4'!BF21</f>
        <v>192719.79268212098</v>
      </c>
      <c r="BG150" s="24">
        <f ca="1">'Trial 4'!BG21</f>
        <v>192492.87290274454</v>
      </c>
      <c r="BH150" s="24">
        <f ca="1">'Trial 4'!BH21</f>
        <v>192437.80521103228</v>
      </c>
      <c r="BI150" s="24">
        <f ca="1">'Trial 4'!BI21</f>
        <v>192262.60011714243</v>
      </c>
      <c r="BJ150" s="24">
        <f ca="1">'Trial 4'!BJ21</f>
        <v>192097.27284969867</v>
      </c>
      <c r="BK150" s="24">
        <f ca="1">'Trial 4'!BK21</f>
        <v>192047.21654719164</v>
      </c>
      <c r="BL150" s="24">
        <f ca="1">'Trial 4'!BL21</f>
        <v>191923.95066780705</v>
      </c>
      <c r="BM150" s="24">
        <f ca="1">'Trial 4'!BM21</f>
        <v>191736.38389830716</v>
      </c>
      <c r="BN150" s="25">
        <f ca="1">SUM('Trial 4'!BB21:BM21)</f>
        <v>2310307.378888255</v>
      </c>
      <c r="BO150" s="24">
        <f ca="1">'Trial 4'!BO21</f>
        <v>191588.04731577387</v>
      </c>
      <c r="BP150" s="24">
        <f ca="1">'Trial 4'!BP21</f>
        <v>191394.92140695773</v>
      </c>
      <c r="BQ150" s="24">
        <f ca="1">'Trial 4'!BQ21</f>
        <v>191219.41335264064</v>
      </c>
      <c r="BR150" s="24">
        <f ca="1">'Trial 4'!BR21</f>
        <v>191057.45608658122</v>
      </c>
      <c r="BS150" s="24">
        <f ca="1">'Trial 4'!BS21</f>
        <v>191031.6420139125</v>
      </c>
      <c r="BT150" s="24">
        <f ca="1">'Trial 4'!BT21</f>
        <v>190879.23368834244</v>
      </c>
      <c r="BU150" s="24">
        <f ca="1">'Trial 4'!BU21</f>
        <v>190697.74679034838</v>
      </c>
      <c r="BV150" s="24">
        <f ca="1">'Trial 4'!BV21</f>
        <v>190614.02753986898</v>
      </c>
      <c r="BW150" s="24">
        <f ca="1">'Trial 4'!BW21</f>
        <v>190528.56504704355</v>
      </c>
      <c r="BX150" s="24">
        <f ca="1">'Trial 4'!BX21</f>
        <v>190407.22358104092</v>
      </c>
      <c r="BY150" s="24">
        <f ca="1">'Trial 4'!BY21</f>
        <v>190354.57222837381</v>
      </c>
      <c r="BZ150" s="24">
        <f ca="1">'Trial 4'!BZ21</f>
        <v>190218.24427184637</v>
      </c>
      <c r="CA150" s="25">
        <f ca="1">SUM('Trial 4'!BO21:BZ21)</f>
        <v>2289991.0933227306</v>
      </c>
      <c r="CB150" s="24">
        <f ca="1">'Trial 4'!CB21</f>
        <v>190064.19399199422</v>
      </c>
      <c r="CC150" s="24">
        <f ca="1">'Trial 4'!CC21</f>
        <v>189991.53644365165</v>
      </c>
      <c r="CD150" s="24">
        <f ca="1">'Trial 4'!CD21</f>
        <v>189864.0830089032</v>
      </c>
      <c r="CE150" s="24">
        <f ca="1">'Trial 4'!CE21</f>
        <v>189674.53648697541</v>
      </c>
      <c r="CF150" s="24">
        <f ca="1">'Trial 4'!CF21</f>
        <v>189610.52812717971</v>
      </c>
      <c r="CG150" s="24">
        <f ca="1">'Trial 4'!CG21</f>
        <v>189569.71585962144</v>
      </c>
      <c r="CH150" s="24">
        <f ca="1">'Trial 4'!CH21</f>
        <v>189550.9125108681</v>
      </c>
      <c r="CI150" s="24">
        <f ca="1">'Trial 4'!CI21</f>
        <v>189408.31140303321</v>
      </c>
      <c r="CJ150" s="24">
        <f ca="1">'Trial 4'!CJ21</f>
        <v>189322.53805593794</v>
      </c>
      <c r="CK150" s="24">
        <f ca="1">'Trial 4'!CK21</f>
        <v>189243.73746547053</v>
      </c>
      <c r="CL150" s="24">
        <f ca="1">'Trial 4'!CL21</f>
        <v>189099.04077481508</v>
      </c>
      <c r="CM150" s="24">
        <f ca="1">'Trial 4'!CM21</f>
        <v>188975.51462077067</v>
      </c>
      <c r="CN150" s="25">
        <f ca="1">SUM('Trial 4'!CB21:CM21)</f>
        <v>2274374.6487492211</v>
      </c>
      <c r="CO150" s="24">
        <f ca="1">'Trial 4'!CO21</f>
        <v>188918.57744756193</v>
      </c>
      <c r="CP150" s="24">
        <f ca="1">'Trial 4'!CP21</f>
        <v>188698.26033992774</v>
      </c>
      <c r="CQ150" s="24">
        <f ca="1">'Trial 4'!CQ21</f>
        <v>188530.79186659754</v>
      </c>
      <c r="CR150" s="24">
        <f ca="1">'Trial 4'!CR21</f>
        <v>188493.73294565111</v>
      </c>
      <c r="CS150" s="24">
        <f ca="1">'Trial 4'!CS21</f>
        <v>188342.13469778819</v>
      </c>
      <c r="CT150" s="24">
        <f ca="1">'Trial 4'!CT21</f>
        <v>188274.04459008726</v>
      </c>
      <c r="CU150" s="24">
        <f ca="1">'Trial 4'!CU21</f>
        <v>188148.04984749976</v>
      </c>
      <c r="CV150" s="24">
        <f ca="1">'Trial 4'!CV21</f>
        <v>187983.37219149765</v>
      </c>
      <c r="CW150" s="24">
        <f ca="1">'Trial 4'!CW21</f>
        <v>187870.22124936047</v>
      </c>
      <c r="CX150" s="24">
        <f ca="1">'Trial 4'!CX21</f>
        <v>187704.95075226779</v>
      </c>
      <c r="CY150" s="24">
        <f ca="1">'Trial 4'!CY21</f>
        <v>187590.26129690721</v>
      </c>
      <c r="CZ150" s="24">
        <f ca="1">'Trial 4'!CZ21</f>
        <v>187505.95385199861</v>
      </c>
      <c r="DA150" s="25">
        <f ca="1">SUM('Trial 4'!CO21:CZ21)</f>
        <v>2258060.351077145</v>
      </c>
      <c r="DB150" s="24">
        <f ca="1">'Trial 4'!DB21</f>
        <v>187342.03947259049</v>
      </c>
      <c r="DC150" s="24">
        <f ca="1">'Trial 4'!DC21</f>
        <v>187231.89617920411</v>
      </c>
      <c r="DD150" s="24">
        <f ca="1">'Trial 4'!DD21</f>
        <v>187112.8693319259</v>
      </c>
      <c r="DE150" s="24">
        <f ca="1">'Trial 4'!DE21</f>
        <v>186977.89092927868</v>
      </c>
      <c r="DF150" s="24">
        <f ca="1">'Trial 4'!DF21</f>
        <v>186870.38145365889</v>
      </c>
      <c r="DG150" s="24">
        <f ca="1">'Trial 4'!DG21</f>
        <v>186764.70337432742</v>
      </c>
      <c r="DH150" s="24">
        <f ca="1">'Trial 4'!DH21</f>
        <v>186714.3073673863</v>
      </c>
      <c r="DI150" s="24">
        <f ca="1">'Trial 4'!DI21</f>
        <v>186676.02680915582</v>
      </c>
      <c r="DJ150" s="24">
        <f ca="1">'Trial 4'!DJ21</f>
        <v>186613.85069324472</v>
      </c>
      <c r="DK150" s="24">
        <f ca="1">'Trial 4'!DK21</f>
        <v>186527.79212543205</v>
      </c>
      <c r="DL150" s="24">
        <f ca="1">'Trial 4'!DL21</f>
        <v>186361.69975097597</v>
      </c>
      <c r="DM150" s="24">
        <f ca="1">'Trial 4'!DM21</f>
        <v>186208.04320002149</v>
      </c>
      <c r="DN150" s="25">
        <f ca="1">SUM('Trial 4'!DB21:DM21)</f>
        <v>2241401.500687202</v>
      </c>
      <c r="DO150" s="24">
        <f ca="1">'Trial 4'!DO21</f>
        <v>186104.44857578</v>
      </c>
      <c r="DP150" s="24">
        <f ca="1">'Trial 4'!DP21</f>
        <v>186022.84352342779</v>
      </c>
      <c r="DQ150" s="24">
        <f ca="1">'Trial 4'!DQ21</f>
        <v>185835.34153571815</v>
      </c>
      <c r="DR150" s="24">
        <f ca="1">'Trial 4'!DR21</f>
        <v>185786.53830505558</v>
      </c>
      <c r="DS150" s="24">
        <f ca="1">'Trial 4'!DS21</f>
        <v>185681.87533731695</v>
      </c>
      <c r="DT150" s="24">
        <f ca="1">'Trial 4'!DT21</f>
        <v>185678.01285971561</v>
      </c>
      <c r="DU150" s="24">
        <f ca="1">'Trial 4'!DU21</f>
        <v>185637.33841888572</v>
      </c>
      <c r="DV150" s="24">
        <f ca="1">'Trial 4'!DV21</f>
        <v>185543.86149405211</v>
      </c>
      <c r="DW150" s="24">
        <f ca="1">'Trial 4'!DW21</f>
        <v>185453.29771615795</v>
      </c>
      <c r="DX150" s="24">
        <f ca="1">'Trial 4'!DX21</f>
        <v>185347.88163262533</v>
      </c>
      <c r="DY150" s="24">
        <f ca="1">'Trial 4'!DY21</f>
        <v>185277.48825352866</v>
      </c>
      <c r="DZ150" s="24">
        <f ca="1">'Trial 4'!DZ21</f>
        <v>185240.27291507483</v>
      </c>
      <c r="EA150" s="25">
        <f ca="1">SUM('Trial 4'!DO21:DZ21)</f>
        <v>2227609.2005673391</v>
      </c>
      <c r="EB150" s="24">
        <f ca="1">'Trial 4'!EB21</f>
        <v>185189.90924642378</v>
      </c>
      <c r="EC150" s="24">
        <f ca="1">'Trial 4'!EC21</f>
        <v>185002.37791488675</v>
      </c>
      <c r="ED150" s="24">
        <f ca="1">'Trial 4'!ED21</f>
        <v>184850.81225782764</v>
      </c>
      <c r="EE150" s="24">
        <f ca="1">'Trial 4'!EE21</f>
        <v>184838.20164871396</v>
      </c>
      <c r="EF150" s="24">
        <f ca="1">'Trial 4'!EF21</f>
        <v>184759.26387838129</v>
      </c>
      <c r="EG150" s="24">
        <f ca="1">'Trial 4'!EG21</f>
        <v>184694.00908489962</v>
      </c>
      <c r="EH150" s="24">
        <f ca="1">'Trial 4'!EH21</f>
        <v>184650.98865151661</v>
      </c>
      <c r="EI150" s="24">
        <f ca="1">'Trial 4'!EI21</f>
        <v>184668.38787512257</v>
      </c>
      <c r="EJ150" s="24">
        <f ca="1">'Trial 4'!EJ21</f>
        <v>184629.06892379106</v>
      </c>
      <c r="EK150" s="24">
        <f ca="1">'Trial 4'!EK21</f>
        <v>184493.16598184707</v>
      </c>
      <c r="EL150" s="24">
        <f ca="1">'Trial 4'!EL21</f>
        <v>184445.96849102623</v>
      </c>
      <c r="EM150" s="24">
        <f ca="1">'Trial 4'!EM21</f>
        <v>184387.6619109539</v>
      </c>
      <c r="EN150" s="25">
        <f ca="1">SUM('Trial 4'!EB21:EM21)</f>
        <v>2216609.8158653905</v>
      </c>
    </row>
    <row r="151" spans="1:144" ht="12.75" customHeight="1">
      <c r="A151" s="11" t="str">
        <f>Labels!B100</f>
        <v>Trial 05</v>
      </c>
      <c r="B151" s="24">
        <f>'Trial 5'!B21</f>
        <v>206222.01441622889</v>
      </c>
      <c r="C151" s="24">
        <f ca="1">'Trial 5'!C21</f>
        <v>205746.87935231844</v>
      </c>
      <c r="D151" s="24">
        <f ca="1">'Trial 5'!D21</f>
        <v>205401.91953596359</v>
      </c>
      <c r="E151" s="24">
        <f ca="1">'Trial 5'!E21</f>
        <v>205064.9942233836</v>
      </c>
      <c r="F151" s="24">
        <f ca="1">'Trial 5'!F21</f>
        <v>204772.50745160665</v>
      </c>
      <c r="G151" s="24">
        <f ca="1">'Trial 5'!G21</f>
        <v>204466.38802998376</v>
      </c>
      <c r="H151" s="24">
        <f ca="1">'Trial 5'!H21</f>
        <v>204098.5886895507</v>
      </c>
      <c r="I151" s="24">
        <f ca="1">'Trial 5'!I21</f>
        <v>203744.84624190701</v>
      </c>
      <c r="J151" s="24">
        <f ca="1">'Trial 5'!J21</f>
        <v>203468.40233322047</v>
      </c>
      <c r="K151" s="24">
        <f ca="1">'Trial 5'!K21</f>
        <v>203176.44550802783</v>
      </c>
      <c r="L151" s="24">
        <f ca="1">'Trial 5'!L21</f>
        <v>202784.06344025765</v>
      </c>
      <c r="M151" s="24">
        <f ca="1">'Trial 5'!M21</f>
        <v>202553.00372024314</v>
      </c>
      <c r="N151" s="25">
        <f ca="1">SUM('Trial 5'!B21:M21)</f>
        <v>2451500.0529426918</v>
      </c>
      <c r="O151" s="24">
        <f ca="1">'Trial 5'!O21</f>
        <v>202337.25835257262</v>
      </c>
      <c r="P151" s="24">
        <f ca="1">'Trial 5'!P21</f>
        <v>201982.27926195762</v>
      </c>
      <c r="Q151" s="24">
        <f ca="1">'Trial 5'!Q21</f>
        <v>201644.03982511055</v>
      </c>
      <c r="R151" s="24">
        <f ca="1">'Trial 5'!R21</f>
        <v>201402.72734305335</v>
      </c>
      <c r="S151" s="24">
        <f ca="1">'Trial 5'!S21</f>
        <v>201054.59098377143</v>
      </c>
      <c r="T151" s="24">
        <f ca="1">'Trial 5'!T21</f>
        <v>200729.65042548027</v>
      </c>
      <c r="U151" s="24">
        <f ca="1">'Trial 5'!U21</f>
        <v>200498.18816744909</v>
      </c>
      <c r="V151" s="24">
        <f ca="1">'Trial 5'!V21</f>
        <v>200182.83151233892</v>
      </c>
      <c r="W151" s="24">
        <f ca="1">'Trial 5'!W21</f>
        <v>199872.65293260789</v>
      </c>
      <c r="X151" s="24">
        <f ca="1">'Trial 5'!X21</f>
        <v>199678.67957867717</v>
      </c>
      <c r="Y151" s="24">
        <f ca="1">'Trial 5'!Y21</f>
        <v>199466.1379119968</v>
      </c>
      <c r="Z151" s="24">
        <f ca="1">'Trial 5'!Z21</f>
        <v>199237.8871237571</v>
      </c>
      <c r="AA151" s="25">
        <f ca="1">SUM('Trial 5'!O21:Z21)</f>
        <v>2408086.9234187724</v>
      </c>
      <c r="AB151" s="24">
        <f ca="1">'Trial 5'!AB21</f>
        <v>199042.80440877296</v>
      </c>
      <c r="AC151" s="24">
        <f ca="1">'Trial 5'!AC21</f>
        <v>198912.53354860668</v>
      </c>
      <c r="AD151" s="24">
        <f ca="1">'Trial 5'!AD21</f>
        <v>198649.23148036643</v>
      </c>
      <c r="AE151" s="24">
        <f ca="1">'Trial 5'!AE21</f>
        <v>198433.4960669151</v>
      </c>
      <c r="AF151" s="24">
        <f ca="1">'Trial 5'!AF21</f>
        <v>198209.92237901094</v>
      </c>
      <c r="AG151" s="24">
        <f ca="1">'Trial 5'!AG21</f>
        <v>198027.3187611271</v>
      </c>
      <c r="AH151" s="24">
        <f ca="1">'Trial 5'!AH21</f>
        <v>197794.30919078956</v>
      </c>
      <c r="AI151" s="24">
        <f ca="1">'Trial 5'!AI21</f>
        <v>197541.10373660954</v>
      </c>
      <c r="AJ151" s="24">
        <f ca="1">'Trial 5'!AJ21</f>
        <v>197349.18112380343</v>
      </c>
      <c r="AK151" s="24">
        <f ca="1">'Trial 5'!AK21</f>
        <v>197189.64496609566</v>
      </c>
      <c r="AL151" s="24">
        <f ca="1">'Trial 5'!AL21</f>
        <v>196922.45511944871</v>
      </c>
      <c r="AM151" s="24">
        <f ca="1">'Trial 5'!AM21</f>
        <v>196773.89679907059</v>
      </c>
      <c r="AN151" s="25">
        <f ca="1">SUM('Trial 5'!AB21:AM21)</f>
        <v>2374845.8975806166</v>
      </c>
      <c r="AO151" s="24">
        <f ca="1">'Trial 5'!AO21</f>
        <v>196608.14165301083</v>
      </c>
      <c r="AP151" s="24">
        <f ca="1">'Trial 5'!AP21</f>
        <v>196411.38216852627</v>
      </c>
      <c r="AQ151" s="24">
        <f ca="1">'Trial 5'!AQ21</f>
        <v>196297.81597552804</v>
      </c>
      <c r="AR151" s="24">
        <f ca="1">'Trial 5'!AR21</f>
        <v>196214.84470487811</v>
      </c>
      <c r="AS151" s="24">
        <f ca="1">'Trial 5'!AS21</f>
        <v>196030.69385791363</v>
      </c>
      <c r="AT151" s="24">
        <f ca="1">'Trial 5'!AT21</f>
        <v>195859.4755655888</v>
      </c>
      <c r="AU151" s="24">
        <f ca="1">'Trial 5'!AU21</f>
        <v>195732.11160442169</v>
      </c>
      <c r="AV151" s="24">
        <f ca="1">'Trial 5'!AV21</f>
        <v>195473.16758273705</v>
      </c>
      <c r="AW151" s="24">
        <f ca="1">'Trial 5'!AW21</f>
        <v>195231.0748543888</v>
      </c>
      <c r="AX151" s="24">
        <f ca="1">'Trial 5'!AX21</f>
        <v>194981.36933736422</v>
      </c>
      <c r="AY151" s="24">
        <f ca="1">'Trial 5'!AY21</f>
        <v>194787.17056889151</v>
      </c>
      <c r="AZ151" s="24">
        <f ca="1">'Trial 5'!AZ21</f>
        <v>194539.97251056126</v>
      </c>
      <c r="BA151" s="25">
        <f ca="1">SUM('Trial 5'!AO21:AZ21)</f>
        <v>2348167.2203838099</v>
      </c>
      <c r="BB151" s="24">
        <f ca="1">'Trial 5'!BB21</f>
        <v>194408.54965515461</v>
      </c>
      <c r="BC151" s="24">
        <f ca="1">'Trial 5'!BC21</f>
        <v>194344.4035011922</v>
      </c>
      <c r="BD151" s="24">
        <f ca="1">'Trial 5'!BD21</f>
        <v>194173.94622782097</v>
      </c>
      <c r="BE151" s="24">
        <f ca="1">'Trial 5'!BE21</f>
        <v>193968.49115193429</v>
      </c>
      <c r="BF151" s="24">
        <f ca="1">'Trial 5'!BF21</f>
        <v>193829.20241779491</v>
      </c>
      <c r="BG151" s="24">
        <f ca="1">'Trial 5'!BG21</f>
        <v>193715.13200227037</v>
      </c>
      <c r="BH151" s="24">
        <f ca="1">'Trial 5'!BH21</f>
        <v>193550.90717716605</v>
      </c>
      <c r="BI151" s="24">
        <f ca="1">'Trial 5'!BI21</f>
        <v>193344.0335825443</v>
      </c>
      <c r="BJ151" s="24">
        <f ca="1">'Trial 5'!BJ21</f>
        <v>193301.56656586422</v>
      </c>
      <c r="BK151" s="24">
        <f ca="1">'Trial 5'!BK21</f>
        <v>193156.27532842994</v>
      </c>
      <c r="BL151" s="24">
        <f ca="1">'Trial 5'!BL21</f>
        <v>193083.07361239396</v>
      </c>
      <c r="BM151" s="24">
        <f ca="1">'Trial 5'!BM21</f>
        <v>192931.74593269272</v>
      </c>
      <c r="BN151" s="25">
        <f ca="1">SUM('Trial 5'!BB21:BM21)</f>
        <v>2323807.327155258</v>
      </c>
      <c r="BO151" s="24">
        <f ca="1">'Trial 5'!BO21</f>
        <v>192789.00217823652</v>
      </c>
      <c r="BP151" s="24">
        <f ca="1">'Trial 5'!BP21</f>
        <v>192708.8077816572</v>
      </c>
      <c r="BQ151" s="24">
        <f ca="1">'Trial 5'!BQ21</f>
        <v>192634.34162745796</v>
      </c>
      <c r="BR151" s="24">
        <f ca="1">'Trial 5'!BR21</f>
        <v>192505.6147597364</v>
      </c>
      <c r="BS151" s="24">
        <f ca="1">'Trial 5'!BS21</f>
        <v>192420.11928192247</v>
      </c>
      <c r="BT151" s="24">
        <f ca="1">'Trial 5'!BT21</f>
        <v>192260.20059054188</v>
      </c>
      <c r="BU151" s="24">
        <f ca="1">'Trial 5'!BU21</f>
        <v>192188.04119413262</v>
      </c>
      <c r="BV151" s="24">
        <f ca="1">'Trial 5'!BV21</f>
        <v>192107.53429129941</v>
      </c>
      <c r="BW151" s="24">
        <f ca="1">'Trial 5'!BW21</f>
        <v>191962.35329894235</v>
      </c>
      <c r="BX151" s="24">
        <f ca="1">'Trial 5'!BX21</f>
        <v>191759.35729435604</v>
      </c>
      <c r="BY151" s="24">
        <f ca="1">'Trial 5'!BY21</f>
        <v>191540.49990168033</v>
      </c>
      <c r="BZ151" s="24">
        <f ca="1">'Trial 5'!BZ21</f>
        <v>191363.46687478627</v>
      </c>
      <c r="CA151" s="25">
        <f ca="1">SUM('Trial 5'!BO21:BZ21)</f>
        <v>2306239.3390747495</v>
      </c>
      <c r="CB151" s="24">
        <f ca="1">'Trial 5'!CB21</f>
        <v>191228.84572499304</v>
      </c>
      <c r="CC151" s="24">
        <f ca="1">'Trial 5'!CC21</f>
        <v>191003.31357120385</v>
      </c>
      <c r="CD151" s="24">
        <f ca="1">'Trial 5'!CD21</f>
        <v>190816.79614511746</v>
      </c>
      <c r="CE151" s="24">
        <f ca="1">'Trial 5'!CE21</f>
        <v>190692.53549100138</v>
      </c>
      <c r="CF151" s="24">
        <f ca="1">'Trial 5'!CF21</f>
        <v>190452.93201229029</v>
      </c>
      <c r="CG151" s="24">
        <f ca="1">'Trial 5'!CG21</f>
        <v>190342.66022969797</v>
      </c>
      <c r="CH151" s="24">
        <f ca="1">'Trial 5'!CH21</f>
        <v>190223.46686162113</v>
      </c>
      <c r="CI151" s="24">
        <f ca="1">'Trial 5'!CI21</f>
        <v>190079.9959683778</v>
      </c>
      <c r="CJ151" s="24">
        <f ca="1">'Trial 5'!CJ21</f>
        <v>190018.06422241518</v>
      </c>
      <c r="CK151" s="24">
        <f ca="1">'Trial 5'!CK21</f>
        <v>189835.09360263759</v>
      </c>
      <c r="CL151" s="24">
        <f ca="1">'Trial 5'!CL21</f>
        <v>189669.76794581232</v>
      </c>
      <c r="CM151" s="24">
        <f ca="1">'Trial 5'!CM21</f>
        <v>189556.85206433211</v>
      </c>
      <c r="CN151" s="25">
        <f ca="1">SUM('Trial 5'!CB21:CM21)</f>
        <v>2283920.3238395001</v>
      </c>
      <c r="CO151" s="24">
        <f ca="1">'Trial 5'!CO21</f>
        <v>189393.66338308831</v>
      </c>
      <c r="CP151" s="24">
        <f ca="1">'Trial 5'!CP21</f>
        <v>189284.47968262926</v>
      </c>
      <c r="CQ151" s="24">
        <f ca="1">'Trial 5'!CQ21</f>
        <v>189200.14617971581</v>
      </c>
      <c r="CR151" s="24">
        <f ca="1">'Trial 5'!CR21</f>
        <v>189148.42602227459</v>
      </c>
      <c r="CS151" s="24">
        <f ca="1">'Trial 5'!CS21</f>
        <v>188938.42707509903</v>
      </c>
      <c r="CT151" s="24">
        <f ca="1">'Trial 5'!CT21</f>
        <v>188918.74928564113</v>
      </c>
      <c r="CU151" s="24">
        <f ca="1">'Trial 5'!CU21</f>
        <v>188796.15558846106</v>
      </c>
      <c r="CV151" s="24">
        <f ca="1">'Trial 5'!CV21</f>
        <v>188709.63801938551</v>
      </c>
      <c r="CW151" s="24">
        <f ca="1">'Trial 5'!CW21</f>
        <v>188633.95246581899</v>
      </c>
      <c r="CX151" s="24">
        <f ca="1">'Trial 5'!CX21</f>
        <v>188530.58330557137</v>
      </c>
      <c r="CY151" s="24">
        <f ca="1">'Trial 5'!CY21</f>
        <v>188326.93187440009</v>
      </c>
      <c r="CZ151" s="24">
        <f ca="1">'Trial 5'!CZ21</f>
        <v>188278.25207133271</v>
      </c>
      <c r="DA151" s="25">
        <f ca="1">SUM('Trial 5'!CO21:CZ21)</f>
        <v>2266159.4049534178</v>
      </c>
      <c r="DB151" s="24">
        <f ca="1">'Trial 5'!DB21</f>
        <v>188198.48149057443</v>
      </c>
      <c r="DC151" s="24">
        <f ca="1">'Trial 5'!DC21</f>
        <v>188063.94635104542</v>
      </c>
      <c r="DD151" s="24">
        <f ca="1">'Trial 5'!DD21</f>
        <v>188040.465476549</v>
      </c>
      <c r="DE151" s="24">
        <f ca="1">'Trial 5'!DE21</f>
        <v>187970.48921106939</v>
      </c>
      <c r="DF151" s="24">
        <f ca="1">'Trial 5'!DF21</f>
        <v>187924.69810349221</v>
      </c>
      <c r="DG151" s="24">
        <f ca="1">'Trial 5'!DG21</f>
        <v>187717.63086149699</v>
      </c>
      <c r="DH151" s="24">
        <f ca="1">'Trial 5'!DH21</f>
        <v>187652.63575148885</v>
      </c>
      <c r="DI151" s="24">
        <f ca="1">'Trial 5'!DI21</f>
        <v>187509.11016253414</v>
      </c>
      <c r="DJ151" s="24">
        <f ca="1">'Trial 5'!DJ21</f>
        <v>187375.65226680035</v>
      </c>
      <c r="DK151" s="24">
        <f ca="1">'Trial 5'!DK21</f>
        <v>187254.17954067647</v>
      </c>
      <c r="DL151" s="24">
        <f ca="1">'Trial 5'!DL21</f>
        <v>187213.61551799349</v>
      </c>
      <c r="DM151" s="24">
        <f ca="1">'Trial 5'!DM21</f>
        <v>187153.13404390216</v>
      </c>
      <c r="DN151" s="25">
        <f ca="1">SUM('Trial 5'!DB21:DM21)</f>
        <v>2252074.0387776229</v>
      </c>
      <c r="DO151" s="24">
        <f ca="1">'Trial 5'!DO21</f>
        <v>187048.20565038497</v>
      </c>
      <c r="DP151" s="24">
        <f ca="1">'Trial 5'!DP21</f>
        <v>186995.96816600839</v>
      </c>
      <c r="DQ151" s="24">
        <f ca="1">'Trial 5'!DQ21</f>
        <v>186845.14813655982</v>
      </c>
      <c r="DR151" s="24">
        <f ca="1">'Trial 5'!DR21</f>
        <v>186745.01220417759</v>
      </c>
      <c r="DS151" s="24">
        <f ca="1">'Trial 5'!DS21</f>
        <v>186580.36500860396</v>
      </c>
      <c r="DT151" s="24">
        <f ca="1">'Trial 5'!DT21</f>
        <v>186389.17503108201</v>
      </c>
      <c r="DU151" s="24">
        <f ca="1">'Trial 5'!DU21</f>
        <v>186205.69257863911</v>
      </c>
      <c r="DV151" s="24">
        <f ca="1">'Trial 5'!DV21</f>
        <v>186184.39550344905</v>
      </c>
      <c r="DW151" s="24">
        <f ca="1">'Trial 5'!DW21</f>
        <v>186081.72167656766</v>
      </c>
      <c r="DX151" s="24">
        <f ca="1">'Trial 5'!DX21</f>
        <v>185939.96896970761</v>
      </c>
      <c r="DY151" s="24">
        <f ca="1">'Trial 5'!DY21</f>
        <v>185863.07189557215</v>
      </c>
      <c r="DZ151" s="24">
        <f ca="1">'Trial 5'!DZ21</f>
        <v>185808.79455547302</v>
      </c>
      <c r="EA151" s="25">
        <f ca="1">SUM('Trial 5'!DO21:DZ21)</f>
        <v>2236687.5193762253</v>
      </c>
      <c r="EB151" s="24">
        <f ca="1">'Trial 5'!EB21</f>
        <v>185650.16605770137</v>
      </c>
      <c r="EC151" s="24">
        <f ca="1">'Trial 5'!EC21</f>
        <v>185587.39815956878</v>
      </c>
      <c r="ED151" s="24">
        <f ca="1">'Trial 5'!ED21</f>
        <v>185491.26352299302</v>
      </c>
      <c r="EE151" s="24">
        <f ca="1">'Trial 5'!EE21</f>
        <v>185409.77997313571</v>
      </c>
      <c r="EF151" s="24">
        <f ca="1">'Trial 5'!EF21</f>
        <v>185310.91261564955</v>
      </c>
      <c r="EG151" s="24">
        <f ca="1">'Trial 5'!EG21</f>
        <v>185200.54250679541</v>
      </c>
      <c r="EH151" s="24">
        <f ca="1">'Trial 5'!EH21</f>
        <v>185070.69294922936</v>
      </c>
      <c r="EI151" s="24">
        <f ca="1">'Trial 5'!EI21</f>
        <v>185087.82782521294</v>
      </c>
      <c r="EJ151" s="24">
        <f ca="1">'Trial 5'!EJ21</f>
        <v>184971.95266972348</v>
      </c>
      <c r="EK151" s="24">
        <f ca="1">'Trial 5'!EK21</f>
        <v>184895.25625080496</v>
      </c>
      <c r="EL151" s="24">
        <f ca="1">'Trial 5'!EL21</f>
        <v>184751.74547004284</v>
      </c>
      <c r="EM151" s="24">
        <f ca="1">'Trial 5'!EM21</f>
        <v>184689.68084745083</v>
      </c>
      <c r="EN151" s="25">
        <f ca="1">SUM('Trial 5'!EB21:EM21)</f>
        <v>2222117.2188483081</v>
      </c>
    </row>
    <row r="152" spans="1:144" ht="12.75" customHeight="1">
      <c r="A152" s="11" t="str">
        <f>Labels!B101</f>
        <v>Trial 06</v>
      </c>
      <c r="B152" s="24">
        <f>'Trial 6'!B21</f>
        <v>206222.01441622889</v>
      </c>
      <c r="C152" s="24">
        <f ca="1">'Trial 6'!C21</f>
        <v>205829.50317071474</v>
      </c>
      <c r="D152" s="24">
        <f ca="1">'Trial 6'!D21</f>
        <v>205541.02876692836</v>
      </c>
      <c r="E152" s="24">
        <f ca="1">'Trial 6'!E21</f>
        <v>205179.19902298355</v>
      </c>
      <c r="F152" s="24">
        <f ca="1">'Trial 6'!F21</f>
        <v>204789.6104369947</v>
      </c>
      <c r="G152" s="24">
        <f ca="1">'Trial 6'!G21</f>
        <v>204473.35787232863</v>
      </c>
      <c r="H152" s="24">
        <f ca="1">'Trial 6'!H21</f>
        <v>204094.25775548859</v>
      </c>
      <c r="I152" s="24">
        <f ca="1">'Trial 6'!I21</f>
        <v>203801.57570852575</v>
      </c>
      <c r="J152" s="24">
        <f ca="1">'Trial 6'!J21</f>
        <v>203460.88012924287</v>
      </c>
      <c r="K152" s="24">
        <f ca="1">'Trial 6'!K21</f>
        <v>203118.49621726366</v>
      </c>
      <c r="L152" s="24">
        <f ca="1">'Trial 6'!L21</f>
        <v>202743.80527427731</v>
      </c>
      <c r="M152" s="24">
        <f ca="1">'Trial 6'!M21</f>
        <v>202394.63141335029</v>
      </c>
      <c r="N152" s="25">
        <f ca="1">SUM('Trial 6'!B21:M21)</f>
        <v>2451648.3601843272</v>
      </c>
      <c r="O152" s="24">
        <f ca="1">'Trial 6'!O21</f>
        <v>202086.55985225676</v>
      </c>
      <c r="P152" s="24">
        <f ca="1">'Trial 6'!P21</f>
        <v>201734.04383345414</v>
      </c>
      <c r="Q152" s="24">
        <f ca="1">'Trial 6'!Q21</f>
        <v>201461.47762692699</v>
      </c>
      <c r="R152" s="24">
        <f ca="1">'Trial 6'!R21</f>
        <v>201190.85181155277</v>
      </c>
      <c r="S152" s="24">
        <f ca="1">'Trial 6'!S21</f>
        <v>200917.18785963827</v>
      </c>
      <c r="T152" s="24">
        <f ca="1">'Trial 6'!T21</f>
        <v>200565.80879175989</v>
      </c>
      <c r="U152" s="24">
        <f ca="1">'Trial 6'!U21</f>
        <v>200294.35442699972</v>
      </c>
      <c r="V152" s="24">
        <f ca="1">'Trial 6'!V21</f>
        <v>200058.25827523795</v>
      </c>
      <c r="W152" s="24">
        <f ca="1">'Trial 6'!W21</f>
        <v>199871.96933567603</v>
      </c>
      <c r="X152" s="24">
        <f ca="1">'Trial 6'!X21</f>
        <v>199652.51430852775</v>
      </c>
      <c r="Y152" s="24">
        <f ca="1">'Trial 6'!Y21</f>
        <v>199454.54883318028</v>
      </c>
      <c r="Z152" s="24">
        <f ca="1">'Trial 6'!Z21</f>
        <v>199295.18476531081</v>
      </c>
      <c r="AA152" s="25">
        <f ca="1">SUM('Trial 6'!O21:Z21)</f>
        <v>2406582.7597205215</v>
      </c>
      <c r="AB152" s="24">
        <f ca="1">'Trial 6'!AB21</f>
        <v>198983.49133127369</v>
      </c>
      <c r="AC152" s="24">
        <f ca="1">'Trial 6'!AC21</f>
        <v>198625.85033345991</v>
      </c>
      <c r="AD152" s="24">
        <f ca="1">'Trial 6'!AD21</f>
        <v>198275.65365912925</v>
      </c>
      <c r="AE152" s="24">
        <f ca="1">'Trial 6'!AE21</f>
        <v>198055.88146268876</v>
      </c>
      <c r="AF152" s="24">
        <f ca="1">'Trial 6'!AF21</f>
        <v>197771.08965525162</v>
      </c>
      <c r="AG152" s="24">
        <f ca="1">'Trial 6'!AG21</f>
        <v>197623.74207192319</v>
      </c>
      <c r="AH152" s="24">
        <f ca="1">'Trial 6'!AH21</f>
        <v>197418.32985967179</v>
      </c>
      <c r="AI152" s="24">
        <f ca="1">'Trial 6'!AI21</f>
        <v>197119.76733319648</v>
      </c>
      <c r="AJ152" s="24">
        <f ca="1">'Trial 6'!AJ21</f>
        <v>196924.31740936995</v>
      </c>
      <c r="AK152" s="24">
        <f ca="1">'Trial 6'!AK21</f>
        <v>196659.13790421662</v>
      </c>
      <c r="AL152" s="24">
        <f ca="1">'Trial 6'!AL21</f>
        <v>196371.7628954112</v>
      </c>
      <c r="AM152" s="24">
        <f ca="1">'Trial 6'!AM21</f>
        <v>196139.36724420456</v>
      </c>
      <c r="AN152" s="25">
        <f ca="1">SUM('Trial 6'!AB21:AM21)</f>
        <v>2369968.3911597971</v>
      </c>
      <c r="AO152" s="24">
        <f ca="1">'Trial 6'!AO21</f>
        <v>195968.65631243234</v>
      </c>
      <c r="AP152" s="24">
        <f ca="1">'Trial 6'!AP21</f>
        <v>195755.21910022871</v>
      </c>
      <c r="AQ152" s="24">
        <f ca="1">'Trial 6'!AQ21</f>
        <v>195561.19430731289</v>
      </c>
      <c r="AR152" s="24">
        <f ca="1">'Trial 6'!AR21</f>
        <v>195395.84585628557</v>
      </c>
      <c r="AS152" s="24">
        <f ca="1">'Trial 6'!AS21</f>
        <v>195232.11976254717</v>
      </c>
      <c r="AT152" s="24">
        <f ca="1">'Trial 6'!AT21</f>
        <v>195074.36356480586</v>
      </c>
      <c r="AU152" s="24">
        <f ca="1">'Trial 6'!AU21</f>
        <v>194928.59734165538</v>
      </c>
      <c r="AV152" s="24">
        <f ca="1">'Trial 6'!AV21</f>
        <v>194637.80118972698</v>
      </c>
      <c r="AW152" s="24">
        <f ca="1">'Trial 6'!AW21</f>
        <v>194489.67331681421</v>
      </c>
      <c r="AX152" s="24">
        <f ca="1">'Trial 6'!AX21</f>
        <v>194251.45573143495</v>
      </c>
      <c r="AY152" s="24">
        <f ca="1">'Trial 6'!AY21</f>
        <v>194171.01214521794</v>
      </c>
      <c r="AZ152" s="24">
        <f ca="1">'Trial 6'!AZ21</f>
        <v>194070.98407861989</v>
      </c>
      <c r="BA152" s="25">
        <f ca="1">SUM('Trial 6'!AO21:AZ21)</f>
        <v>2339536.9227070818</v>
      </c>
      <c r="BB152" s="24">
        <f ca="1">'Trial 6'!BB21</f>
        <v>193929.31405294617</v>
      </c>
      <c r="BC152" s="24">
        <f ca="1">'Trial 6'!BC21</f>
        <v>193765.12177620106</v>
      </c>
      <c r="BD152" s="24">
        <f ca="1">'Trial 6'!BD21</f>
        <v>193697.16980589309</v>
      </c>
      <c r="BE152" s="24">
        <f ca="1">'Trial 6'!BE21</f>
        <v>193627.80819854446</v>
      </c>
      <c r="BF152" s="24">
        <f ca="1">'Trial 6'!BF21</f>
        <v>193480.46976879254</v>
      </c>
      <c r="BG152" s="24">
        <f ca="1">'Trial 6'!BG21</f>
        <v>193310.27660490919</v>
      </c>
      <c r="BH152" s="24">
        <f ca="1">'Trial 6'!BH21</f>
        <v>193196.08117529628</v>
      </c>
      <c r="BI152" s="24">
        <f ca="1">'Trial 6'!BI21</f>
        <v>193067.11068403721</v>
      </c>
      <c r="BJ152" s="24">
        <f ca="1">'Trial 6'!BJ21</f>
        <v>192818.41083727952</v>
      </c>
      <c r="BK152" s="24">
        <f ca="1">'Trial 6'!BK21</f>
        <v>192644.59436741986</v>
      </c>
      <c r="BL152" s="24">
        <f ca="1">'Trial 6'!BL21</f>
        <v>192469.63095331276</v>
      </c>
      <c r="BM152" s="24">
        <f ca="1">'Trial 6'!BM21</f>
        <v>192357.58590396686</v>
      </c>
      <c r="BN152" s="25">
        <f ca="1">SUM('Trial 6'!BB21:BM21)</f>
        <v>2318363.5741285989</v>
      </c>
      <c r="BO152" s="24">
        <f ca="1">'Trial 6'!BO21</f>
        <v>192280.18410743159</v>
      </c>
      <c r="BP152" s="24">
        <f ca="1">'Trial 6'!BP21</f>
        <v>192158.32989907512</v>
      </c>
      <c r="BQ152" s="24">
        <f ca="1">'Trial 6'!BQ21</f>
        <v>192039.91872721634</v>
      </c>
      <c r="BR152" s="24">
        <f ca="1">'Trial 6'!BR21</f>
        <v>191901.03754885483</v>
      </c>
      <c r="BS152" s="24">
        <f ca="1">'Trial 6'!BS21</f>
        <v>191822.99397341514</v>
      </c>
      <c r="BT152" s="24">
        <f ca="1">'Trial 6'!BT21</f>
        <v>191659.03187794299</v>
      </c>
      <c r="BU152" s="24">
        <f ca="1">'Trial 6'!BU21</f>
        <v>191521.54848391283</v>
      </c>
      <c r="BV152" s="24">
        <f ca="1">'Trial 6'!BV21</f>
        <v>191480.88249353677</v>
      </c>
      <c r="BW152" s="24">
        <f ca="1">'Trial 6'!BW21</f>
        <v>191402.76316366036</v>
      </c>
      <c r="BX152" s="24">
        <f ca="1">'Trial 6'!BX21</f>
        <v>191272.79112286368</v>
      </c>
      <c r="BY152" s="24">
        <f ca="1">'Trial 6'!BY21</f>
        <v>191023.97148072111</v>
      </c>
      <c r="BZ152" s="24">
        <f ca="1">'Trial 6'!BZ21</f>
        <v>190810.58657361229</v>
      </c>
      <c r="CA152" s="25">
        <f ca="1">SUM('Trial 6'!BO21:BZ21)</f>
        <v>2299374.0394522431</v>
      </c>
      <c r="CB152" s="24">
        <f ca="1">'Trial 6'!CB21</f>
        <v>190787.95066392227</v>
      </c>
      <c r="CC152" s="24">
        <f ca="1">'Trial 6'!CC21</f>
        <v>190729.90504789009</v>
      </c>
      <c r="CD152" s="24">
        <f ca="1">'Trial 6'!CD21</f>
        <v>190602.94101698053</v>
      </c>
      <c r="CE152" s="24">
        <f ca="1">'Trial 6'!CE21</f>
        <v>190396.22648355164</v>
      </c>
      <c r="CF152" s="24">
        <f ca="1">'Trial 6'!CF21</f>
        <v>190317.92950924244</v>
      </c>
      <c r="CG152" s="24">
        <f ca="1">'Trial 6'!CG21</f>
        <v>190210.43885000522</v>
      </c>
      <c r="CH152" s="24">
        <f ca="1">'Trial 6'!CH21</f>
        <v>190185.60525171846</v>
      </c>
      <c r="CI152" s="24">
        <f ca="1">'Trial 6'!CI21</f>
        <v>190093.49269463055</v>
      </c>
      <c r="CJ152" s="24">
        <f ca="1">'Trial 6'!CJ21</f>
        <v>190053.62075089448</v>
      </c>
      <c r="CK152" s="24">
        <f ca="1">'Trial 6'!CK21</f>
        <v>189994.94394965607</v>
      </c>
      <c r="CL152" s="24">
        <f ca="1">'Trial 6'!CL21</f>
        <v>189827.19309716875</v>
      </c>
      <c r="CM152" s="24">
        <f ca="1">'Trial 6'!CM21</f>
        <v>189597.13365561131</v>
      </c>
      <c r="CN152" s="25">
        <f ca="1">SUM('Trial 6'!CB21:CM21)</f>
        <v>2282797.380971272</v>
      </c>
      <c r="CO152" s="24">
        <f ca="1">'Trial 6'!CO21</f>
        <v>189567.21776296533</v>
      </c>
      <c r="CP152" s="24">
        <f ca="1">'Trial 6'!CP21</f>
        <v>189369.8119649257</v>
      </c>
      <c r="CQ152" s="24">
        <f ca="1">'Trial 6'!CQ21</f>
        <v>189183.78890410901</v>
      </c>
      <c r="CR152" s="24">
        <f ca="1">'Trial 6'!CR21</f>
        <v>189019.77663231277</v>
      </c>
      <c r="CS152" s="24">
        <f ca="1">'Trial 6'!CS21</f>
        <v>188916.90377600645</v>
      </c>
      <c r="CT152" s="24">
        <f ca="1">'Trial 6'!CT21</f>
        <v>188780.93683983528</v>
      </c>
      <c r="CU152" s="24">
        <f ca="1">'Trial 6'!CU21</f>
        <v>188675.53364169403</v>
      </c>
      <c r="CV152" s="24">
        <f ca="1">'Trial 6'!CV21</f>
        <v>188571.34452866341</v>
      </c>
      <c r="CW152" s="24">
        <f ca="1">'Trial 6'!CW21</f>
        <v>188387.91179301761</v>
      </c>
      <c r="CX152" s="24">
        <f ca="1">'Trial 6'!CX21</f>
        <v>188395.7320626991</v>
      </c>
      <c r="CY152" s="24">
        <f ca="1">'Trial 6'!CY21</f>
        <v>188308.23822102646</v>
      </c>
      <c r="CZ152" s="24">
        <f ca="1">'Trial 6'!CZ21</f>
        <v>188142.46986362259</v>
      </c>
      <c r="DA152" s="25">
        <f ca="1">SUM('Trial 6'!CO21:CZ21)</f>
        <v>2265319.6659908779</v>
      </c>
      <c r="DB152" s="24">
        <f ca="1">'Trial 6'!DB21</f>
        <v>188044.37044515778</v>
      </c>
      <c r="DC152" s="24">
        <f ca="1">'Trial 6'!DC21</f>
        <v>187987.86215703891</v>
      </c>
      <c r="DD152" s="24">
        <f ca="1">'Trial 6'!DD21</f>
        <v>187827.7471365284</v>
      </c>
      <c r="DE152" s="24">
        <f ca="1">'Trial 6'!DE21</f>
        <v>187692.17985243295</v>
      </c>
      <c r="DF152" s="24">
        <f ca="1">'Trial 6'!DF21</f>
        <v>187590.32596966275</v>
      </c>
      <c r="DG152" s="24">
        <f ca="1">'Trial 6'!DG21</f>
        <v>187578.11885444936</v>
      </c>
      <c r="DH152" s="24">
        <f ca="1">'Trial 6'!DH21</f>
        <v>187496.20495358689</v>
      </c>
      <c r="DI152" s="24">
        <f ca="1">'Trial 6'!DI21</f>
        <v>187301.49213388594</v>
      </c>
      <c r="DJ152" s="24">
        <f ca="1">'Trial 6'!DJ21</f>
        <v>187219.63486163714</v>
      </c>
      <c r="DK152" s="24">
        <f ca="1">'Trial 6'!DK21</f>
        <v>187122.10136092661</v>
      </c>
      <c r="DL152" s="24">
        <f ca="1">'Trial 6'!DL21</f>
        <v>187120.80988660807</v>
      </c>
      <c r="DM152" s="24">
        <f ca="1">'Trial 6'!DM21</f>
        <v>186955.12185933409</v>
      </c>
      <c r="DN152" s="25">
        <f ca="1">SUM('Trial 6'!DB21:DM21)</f>
        <v>2249935.9694712488</v>
      </c>
      <c r="DO152" s="24">
        <f ca="1">'Trial 6'!DO21</f>
        <v>186823.27330385172</v>
      </c>
      <c r="DP152" s="24">
        <f ca="1">'Trial 6'!DP21</f>
        <v>186714.06965207926</v>
      </c>
      <c r="DQ152" s="24">
        <f ca="1">'Trial 6'!DQ21</f>
        <v>186707.20292556263</v>
      </c>
      <c r="DR152" s="24">
        <f ca="1">'Trial 6'!DR21</f>
        <v>186570.14495850343</v>
      </c>
      <c r="DS152" s="24">
        <f ca="1">'Trial 6'!DS21</f>
        <v>186423.33354206776</v>
      </c>
      <c r="DT152" s="24">
        <f ca="1">'Trial 6'!DT21</f>
        <v>186339.84975312732</v>
      </c>
      <c r="DU152" s="24">
        <f ca="1">'Trial 6'!DU21</f>
        <v>186329.2699375166</v>
      </c>
      <c r="DV152" s="24">
        <f ca="1">'Trial 6'!DV21</f>
        <v>186144.87667479878</v>
      </c>
      <c r="DW152" s="24">
        <f ca="1">'Trial 6'!DW21</f>
        <v>186123.27361919029</v>
      </c>
      <c r="DX152" s="24">
        <f ca="1">'Trial 6'!DX21</f>
        <v>186047.84995275119</v>
      </c>
      <c r="DY152" s="24">
        <f ca="1">'Trial 6'!DY21</f>
        <v>185929.66600509535</v>
      </c>
      <c r="DZ152" s="24">
        <f ca="1">'Trial 6'!DZ21</f>
        <v>185939.05182255481</v>
      </c>
      <c r="EA152" s="25">
        <f ca="1">SUM('Trial 6'!DO21:DZ21)</f>
        <v>2236091.8621470993</v>
      </c>
      <c r="EB152" s="24">
        <f ca="1">'Trial 6'!EB21</f>
        <v>185875.07166020476</v>
      </c>
      <c r="EC152" s="24">
        <f ca="1">'Trial 6'!EC21</f>
        <v>185679.14858639179</v>
      </c>
      <c r="ED152" s="24">
        <f ca="1">'Trial 6'!ED21</f>
        <v>185543.36553036133</v>
      </c>
      <c r="EE152" s="24">
        <f ca="1">'Trial 6'!EE21</f>
        <v>185564.07916721236</v>
      </c>
      <c r="EF152" s="24">
        <f ca="1">'Trial 6'!EF21</f>
        <v>185404.10949270081</v>
      </c>
      <c r="EG152" s="24">
        <f ca="1">'Trial 6'!EG21</f>
        <v>185302.77206870783</v>
      </c>
      <c r="EH152" s="24">
        <f ca="1">'Trial 6'!EH21</f>
        <v>185286.85760416419</v>
      </c>
      <c r="EI152" s="24">
        <f ca="1">'Trial 6'!EI21</f>
        <v>185265.08828517664</v>
      </c>
      <c r="EJ152" s="24">
        <f ca="1">'Trial 6'!EJ21</f>
        <v>185205.28045855835</v>
      </c>
      <c r="EK152" s="24">
        <f ca="1">'Trial 6'!EK21</f>
        <v>185096.86243683434</v>
      </c>
      <c r="EL152" s="24">
        <f ca="1">'Trial 6'!EL21</f>
        <v>185012.01340656224</v>
      </c>
      <c r="EM152" s="24">
        <f ca="1">'Trial 6'!EM21</f>
        <v>184927.39090581596</v>
      </c>
      <c r="EN152" s="25">
        <f ca="1">SUM('Trial 6'!EB21:EM21)</f>
        <v>2224162.0396026904</v>
      </c>
    </row>
    <row r="153" spans="1:144" ht="12.75" customHeight="1">
      <c r="A153" s="11" t="str">
        <f>Labels!B102</f>
        <v>Trial 07</v>
      </c>
      <c r="B153" s="24">
        <f>'Trial 7'!B21</f>
        <v>206222.01441622889</v>
      </c>
      <c r="C153" s="24">
        <f ca="1">'Trial 7'!C21</f>
        <v>205917.62373764723</v>
      </c>
      <c r="D153" s="24">
        <f ca="1">'Trial 7'!D21</f>
        <v>205519.52416834951</v>
      </c>
      <c r="E153" s="24">
        <f ca="1">'Trial 7'!E21</f>
        <v>205091.01379321839</v>
      </c>
      <c r="F153" s="24">
        <f ca="1">'Trial 7'!F21</f>
        <v>204716.02884815272</v>
      </c>
      <c r="G153" s="24">
        <f ca="1">'Trial 7'!G21</f>
        <v>204376.99019690786</v>
      </c>
      <c r="H153" s="24">
        <f ca="1">'Trial 7'!H21</f>
        <v>203987.28923627426</v>
      </c>
      <c r="I153" s="24">
        <f ca="1">'Trial 7'!I21</f>
        <v>203760.71836667642</v>
      </c>
      <c r="J153" s="24">
        <f ca="1">'Trial 7'!J21</f>
        <v>203386.01297230346</v>
      </c>
      <c r="K153" s="24">
        <f ca="1">'Trial 7'!K21</f>
        <v>202960.00371919476</v>
      </c>
      <c r="L153" s="24">
        <f ca="1">'Trial 7'!L21</f>
        <v>202717.551797297</v>
      </c>
      <c r="M153" s="24">
        <f ca="1">'Trial 7'!M21</f>
        <v>202411.16611958333</v>
      </c>
      <c r="N153" s="25">
        <f ca="1">SUM('Trial 7'!B21:M21)</f>
        <v>2451065.9373718342</v>
      </c>
      <c r="O153" s="24">
        <f ca="1">'Trial 7'!O21</f>
        <v>202095.5959439869</v>
      </c>
      <c r="P153" s="24">
        <f ca="1">'Trial 7'!P21</f>
        <v>201881.01618074757</v>
      </c>
      <c r="Q153" s="24">
        <f ca="1">'Trial 7'!Q21</f>
        <v>201652.41504530481</v>
      </c>
      <c r="R153" s="24">
        <f ca="1">'Trial 7'!R21</f>
        <v>201426.34199426745</v>
      </c>
      <c r="S153" s="24">
        <f ca="1">'Trial 7'!S21</f>
        <v>201200.50708145346</v>
      </c>
      <c r="T153" s="24">
        <f ca="1">'Trial 7'!T21</f>
        <v>200973.87987194493</v>
      </c>
      <c r="U153" s="24">
        <f ca="1">'Trial 7'!U21</f>
        <v>200727.0497671495</v>
      </c>
      <c r="V153" s="24">
        <f ca="1">'Trial 7'!V21</f>
        <v>200495.95912335493</v>
      </c>
      <c r="W153" s="24">
        <f ca="1">'Trial 7'!W21</f>
        <v>200244.4818532271</v>
      </c>
      <c r="X153" s="24">
        <f ca="1">'Trial 7'!X21</f>
        <v>200009.56310674729</v>
      </c>
      <c r="Y153" s="24">
        <f ca="1">'Trial 7'!Y21</f>
        <v>199749.06114359834</v>
      </c>
      <c r="Z153" s="24">
        <f ca="1">'Trial 7'!Z21</f>
        <v>199394.2246959261</v>
      </c>
      <c r="AA153" s="25">
        <f ca="1">SUM('Trial 7'!O21:Z21)</f>
        <v>2409850.0958077083</v>
      </c>
      <c r="AB153" s="24">
        <f ca="1">'Trial 7'!AB21</f>
        <v>199181.62352535661</v>
      </c>
      <c r="AC153" s="24">
        <f ca="1">'Trial 7'!AC21</f>
        <v>199010.09195552205</v>
      </c>
      <c r="AD153" s="24">
        <f ca="1">'Trial 7'!AD21</f>
        <v>198768.37708499905</v>
      </c>
      <c r="AE153" s="24">
        <f ca="1">'Trial 7'!AE21</f>
        <v>198529.4635906113</v>
      </c>
      <c r="AF153" s="24">
        <f ca="1">'Trial 7'!AF21</f>
        <v>198241.47889292802</v>
      </c>
      <c r="AG153" s="24">
        <f ca="1">'Trial 7'!AG21</f>
        <v>197986.63922275521</v>
      </c>
      <c r="AH153" s="24">
        <f ca="1">'Trial 7'!AH21</f>
        <v>197830.5534906289</v>
      </c>
      <c r="AI153" s="24">
        <f ca="1">'Trial 7'!AI21</f>
        <v>197566.08406035474</v>
      </c>
      <c r="AJ153" s="24">
        <f ca="1">'Trial 7'!AJ21</f>
        <v>197389.01183927141</v>
      </c>
      <c r="AK153" s="24">
        <f ca="1">'Trial 7'!AK21</f>
        <v>197106.45653159817</v>
      </c>
      <c r="AL153" s="24">
        <f ca="1">'Trial 7'!AL21</f>
        <v>196944.69152715811</v>
      </c>
      <c r="AM153" s="24">
        <f ca="1">'Trial 7'!AM21</f>
        <v>196741.40860975705</v>
      </c>
      <c r="AN153" s="25">
        <f ca="1">SUM('Trial 7'!AB21:AM21)</f>
        <v>2375295.8803309407</v>
      </c>
      <c r="AO153" s="24">
        <f ca="1">'Trial 7'!AO21</f>
        <v>196559.17748121746</v>
      </c>
      <c r="AP153" s="24">
        <f ca="1">'Trial 7'!AP21</f>
        <v>196393.32002467746</v>
      </c>
      <c r="AQ153" s="24">
        <f ca="1">'Trial 7'!AQ21</f>
        <v>196074.75834019261</v>
      </c>
      <c r="AR153" s="24">
        <f ca="1">'Trial 7'!AR21</f>
        <v>195956.99058575547</v>
      </c>
      <c r="AS153" s="24">
        <f ca="1">'Trial 7'!AS21</f>
        <v>195872.3212663467</v>
      </c>
      <c r="AT153" s="24">
        <f ca="1">'Trial 7'!AT21</f>
        <v>195752.60108412747</v>
      </c>
      <c r="AU153" s="24">
        <f ca="1">'Trial 7'!AU21</f>
        <v>195516.49256388348</v>
      </c>
      <c r="AV153" s="24">
        <f ca="1">'Trial 7'!AV21</f>
        <v>195343.54830239763</v>
      </c>
      <c r="AW153" s="24">
        <f ca="1">'Trial 7'!AW21</f>
        <v>195132.51854301876</v>
      </c>
      <c r="AX153" s="24">
        <f ca="1">'Trial 7'!AX21</f>
        <v>194895.48186329482</v>
      </c>
      <c r="AY153" s="24">
        <f ca="1">'Trial 7'!AY21</f>
        <v>194627.34669995596</v>
      </c>
      <c r="AZ153" s="24">
        <f ca="1">'Trial 7'!AZ21</f>
        <v>194450.45112004844</v>
      </c>
      <c r="BA153" s="25">
        <f ca="1">SUM('Trial 7'!AO21:AZ21)</f>
        <v>2346575.0078749163</v>
      </c>
      <c r="BB153" s="24">
        <f ca="1">'Trial 7'!BB21</f>
        <v>194330.83458780427</v>
      </c>
      <c r="BC153" s="24">
        <f ca="1">'Trial 7'!BC21</f>
        <v>194173.82342389607</v>
      </c>
      <c r="BD153" s="24">
        <f ca="1">'Trial 7'!BD21</f>
        <v>194001.36787151112</v>
      </c>
      <c r="BE153" s="24">
        <f ca="1">'Trial 7'!BE21</f>
        <v>193846.0010707129</v>
      </c>
      <c r="BF153" s="24">
        <f ca="1">'Trial 7'!BF21</f>
        <v>193701.61988661118</v>
      </c>
      <c r="BG153" s="24">
        <f ca="1">'Trial 7'!BG21</f>
        <v>193520.08440623703</v>
      </c>
      <c r="BH153" s="24">
        <f ca="1">'Trial 7'!BH21</f>
        <v>193353.67925256613</v>
      </c>
      <c r="BI153" s="24">
        <f ca="1">'Trial 7'!BI21</f>
        <v>193148.34118327135</v>
      </c>
      <c r="BJ153" s="24">
        <f ca="1">'Trial 7'!BJ21</f>
        <v>192966.42580027058</v>
      </c>
      <c r="BK153" s="24">
        <f ca="1">'Trial 7'!BK21</f>
        <v>192780.67633037502</v>
      </c>
      <c r="BL153" s="24">
        <f ca="1">'Trial 7'!BL21</f>
        <v>192612.79076551387</v>
      </c>
      <c r="BM153" s="24">
        <f ca="1">'Trial 7'!BM21</f>
        <v>192497.81410707213</v>
      </c>
      <c r="BN153" s="25">
        <f ca="1">SUM('Trial 7'!BB21:BM21)</f>
        <v>2320933.4586858414</v>
      </c>
      <c r="BO153" s="24">
        <f ca="1">'Trial 7'!BO21</f>
        <v>192436.79215445046</v>
      </c>
      <c r="BP153" s="24">
        <f ca="1">'Trial 7'!BP21</f>
        <v>192268.37156158767</v>
      </c>
      <c r="BQ153" s="24">
        <f ca="1">'Trial 7'!BQ21</f>
        <v>192100.2448809596</v>
      </c>
      <c r="BR153" s="24">
        <f ca="1">'Trial 7'!BR21</f>
        <v>191960.56877096594</v>
      </c>
      <c r="BS153" s="24">
        <f ca="1">'Trial 7'!BS21</f>
        <v>191734.55619341449</v>
      </c>
      <c r="BT153" s="24">
        <f ca="1">'Trial 7'!BT21</f>
        <v>191689.15547876837</v>
      </c>
      <c r="BU153" s="24">
        <f ca="1">'Trial 7'!BU21</f>
        <v>191512.10056957</v>
      </c>
      <c r="BV153" s="24">
        <f ca="1">'Trial 7'!BV21</f>
        <v>191375.62160346546</v>
      </c>
      <c r="BW153" s="24">
        <f ca="1">'Trial 7'!BW21</f>
        <v>191177.41098156531</v>
      </c>
      <c r="BX153" s="24">
        <f ca="1">'Trial 7'!BX21</f>
        <v>191039.42165957036</v>
      </c>
      <c r="BY153" s="24">
        <f ca="1">'Trial 7'!BY21</f>
        <v>190922.49357173633</v>
      </c>
      <c r="BZ153" s="24">
        <f ca="1">'Trial 7'!BZ21</f>
        <v>190871.38102987208</v>
      </c>
      <c r="CA153" s="25">
        <f ca="1">SUM('Trial 7'!BO21:BZ21)</f>
        <v>2299088.118455926</v>
      </c>
      <c r="CB153" s="24">
        <f ca="1">'Trial 7'!CB21</f>
        <v>190816.88501001053</v>
      </c>
      <c r="CC153" s="24">
        <f ca="1">'Trial 7'!CC21</f>
        <v>190727.10708734626</v>
      </c>
      <c r="CD153" s="24">
        <f ca="1">'Trial 7'!CD21</f>
        <v>190639.41122693435</v>
      </c>
      <c r="CE153" s="24">
        <f ca="1">'Trial 7'!CE21</f>
        <v>190449.29834804591</v>
      </c>
      <c r="CF153" s="24">
        <f ca="1">'Trial 7'!CF21</f>
        <v>190344.54077453326</v>
      </c>
      <c r="CG153" s="24">
        <f ca="1">'Trial 7'!CG21</f>
        <v>190216.14003102927</v>
      </c>
      <c r="CH153" s="24">
        <f ca="1">'Trial 7'!CH21</f>
        <v>190122.94473308025</v>
      </c>
      <c r="CI153" s="24">
        <f ca="1">'Trial 7'!CI21</f>
        <v>190078.0299361714</v>
      </c>
      <c r="CJ153" s="24">
        <f ca="1">'Trial 7'!CJ21</f>
        <v>189920.31984044425</v>
      </c>
      <c r="CK153" s="24">
        <f ca="1">'Trial 7'!CK21</f>
        <v>189902.15037142695</v>
      </c>
      <c r="CL153" s="24">
        <f ca="1">'Trial 7'!CL21</f>
        <v>189805.67895003897</v>
      </c>
      <c r="CM153" s="24">
        <f ca="1">'Trial 7'!CM21</f>
        <v>189647.32838059415</v>
      </c>
      <c r="CN153" s="25">
        <f ca="1">SUM('Trial 7'!CB21:CM21)</f>
        <v>2282669.8346896553</v>
      </c>
      <c r="CO153" s="24">
        <f ca="1">'Trial 7'!CO21</f>
        <v>189464.67083173039</v>
      </c>
      <c r="CP153" s="24">
        <f ca="1">'Trial 7'!CP21</f>
        <v>189301.17764588827</v>
      </c>
      <c r="CQ153" s="24">
        <f ca="1">'Trial 7'!CQ21</f>
        <v>189257.1402949102</v>
      </c>
      <c r="CR153" s="24">
        <f ca="1">'Trial 7'!CR21</f>
        <v>189094.35339354243</v>
      </c>
      <c r="CS153" s="24">
        <f ca="1">'Trial 7'!CS21</f>
        <v>189001.71128632437</v>
      </c>
      <c r="CT153" s="24">
        <f ca="1">'Trial 7'!CT21</f>
        <v>188795.23338551269</v>
      </c>
      <c r="CU153" s="24">
        <f ca="1">'Trial 7'!CU21</f>
        <v>188707.20575399417</v>
      </c>
      <c r="CV153" s="24">
        <f ca="1">'Trial 7'!CV21</f>
        <v>188614.91173931587</v>
      </c>
      <c r="CW153" s="24">
        <f ca="1">'Trial 7'!CW21</f>
        <v>188538.66747253842</v>
      </c>
      <c r="CX153" s="24">
        <f ca="1">'Trial 7'!CX21</f>
        <v>188467.93483515052</v>
      </c>
      <c r="CY153" s="24">
        <f ca="1">'Trial 7'!CY21</f>
        <v>188403.32955539567</v>
      </c>
      <c r="CZ153" s="24">
        <f ca="1">'Trial 7'!CZ21</f>
        <v>188369.32485660049</v>
      </c>
      <c r="DA153" s="25">
        <f ca="1">SUM('Trial 7'!CO21:CZ21)</f>
        <v>2266015.6610509036</v>
      </c>
      <c r="DB153" s="24">
        <f ca="1">'Trial 7'!DB21</f>
        <v>188328.37716232624</v>
      </c>
      <c r="DC153" s="24">
        <f ca="1">'Trial 7'!DC21</f>
        <v>188245.79606311812</v>
      </c>
      <c r="DD153" s="24">
        <f ca="1">'Trial 7'!DD21</f>
        <v>188230.79427754774</v>
      </c>
      <c r="DE153" s="24">
        <f ca="1">'Trial 7'!DE21</f>
        <v>188125.06801649378</v>
      </c>
      <c r="DF153" s="24">
        <f ca="1">'Trial 7'!DF21</f>
        <v>188021.50801037962</v>
      </c>
      <c r="DG153" s="24">
        <f ca="1">'Trial 7'!DG21</f>
        <v>187925.0772887425</v>
      </c>
      <c r="DH153" s="24">
        <f ca="1">'Trial 7'!DH21</f>
        <v>187854.92198933841</v>
      </c>
      <c r="DI153" s="24">
        <f ca="1">'Trial 7'!DI21</f>
        <v>187742.98848145618</v>
      </c>
      <c r="DJ153" s="24">
        <f ca="1">'Trial 7'!DJ21</f>
        <v>187723.48482633609</v>
      </c>
      <c r="DK153" s="24">
        <f ca="1">'Trial 7'!DK21</f>
        <v>187578.55123544711</v>
      </c>
      <c r="DL153" s="24">
        <f ca="1">'Trial 7'!DL21</f>
        <v>187437.02209831748</v>
      </c>
      <c r="DM153" s="24">
        <f ca="1">'Trial 7'!DM21</f>
        <v>187402.63337537728</v>
      </c>
      <c r="DN153" s="25">
        <f ca="1">SUM('Trial 7'!DB21:DM21)</f>
        <v>2254616.2228248809</v>
      </c>
      <c r="DO153" s="24">
        <f ca="1">'Trial 7'!DO21</f>
        <v>187277.64212221323</v>
      </c>
      <c r="DP153" s="24">
        <f ca="1">'Trial 7'!DP21</f>
        <v>187177.23154074969</v>
      </c>
      <c r="DQ153" s="24">
        <f ca="1">'Trial 7'!DQ21</f>
        <v>187042.84328271719</v>
      </c>
      <c r="DR153" s="24">
        <f ca="1">'Trial 7'!DR21</f>
        <v>186872.10059421614</v>
      </c>
      <c r="DS153" s="24">
        <f ca="1">'Trial 7'!DS21</f>
        <v>186740.49281608078</v>
      </c>
      <c r="DT153" s="24">
        <f ca="1">'Trial 7'!DT21</f>
        <v>186660.51979195807</v>
      </c>
      <c r="DU153" s="24">
        <f ca="1">'Trial 7'!DU21</f>
        <v>186608.81727509593</v>
      </c>
      <c r="DV153" s="24">
        <f ca="1">'Trial 7'!DV21</f>
        <v>186443.91262376981</v>
      </c>
      <c r="DW153" s="24">
        <f ca="1">'Trial 7'!DW21</f>
        <v>186330.78507261226</v>
      </c>
      <c r="DX153" s="24">
        <f ca="1">'Trial 7'!DX21</f>
        <v>186352.01279626621</v>
      </c>
      <c r="DY153" s="24">
        <f ca="1">'Trial 7'!DY21</f>
        <v>186196.10344207386</v>
      </c>
      <c r="DZ153" s="24">
        <f ca="1">'Trial 7'!DZ21</f>
        <v>186068.53169745565</v>
      </c>
      <c r="EA153" s="25">
        <f ca="1">SUM('Trial 7'!DO21:DZ21)</f>
        <v>2239770.9930552091</v>
      </c>
      <c r="EB153" s="24">
        <f ca="1">'Trial 7'!EB21</f>
        <v>185999.95653524838</v>
      </c>
      <c r="EC153" s="24">
        <f ca="1">'Trial 7'!EC21</f>
        <v>185929.27726747535</v>
      </c>
      <c r="ED153" s="24">
        <f ca="1">'Trial 7'!ED21</f>
        <v>185819.65783526696</v>
      </c>
      <c r="EE153" s="24">
        <f ca="1">'Trial 7'!EE21</f>
        <v>185697.2797495999</v>
      </c>
      <c r="EF153" s="24">
        <f ca="1">'Trial 7'!EF21</f>
        <v>185560.96867187211</v>
      </c>
      <c r="EG153" s="24">
        <f ca="1">'Trial 7'!EG21</f>
        <v>185444.0114326521</v>
      </c>
      <c r="EH153" s="24">
        <f ca="1">'Trial 7'!EH21</f>
        <v>185274.92737844418</v>
      </c>
      <c r="EI153" s="24">
        <f ca="1">'Trial 7'!EI21</f>
        <v>185095.07177275486</v>
      </c>
      <c r="EJ153" s="24">
        <f ca="1">'Trial 7'!EJ21</f>
        <v>185027.79174272978</v>
      </c>
      <c r="EK153" s="24">
        <f ca="1">'Trial 7'!EK21</f>
        <v>184978.37796280743</v>
      </c>
      <c r="EL153" s="24">
        <f ca="1">'Trial 7'!EL21</f>
        <v>184992.9539342426</v>
      </c>
      <c r="EM153" s="24">
        <f ca="1">'Trial 7'!EM21</f>
        <v>184818.45787968917</v>
      </c>
      <c r="EN153" s="25">
        <f ca="1">SUM('Trial 7'!EB21:EM21)</f>
        <v>2224638.7321627829</v>
      </c>
    </row>
    <row r="154" spans="1:144" ht="12.75" customHeight="1">
      <c r="A154" s="11" t="str">
        <f>Labels!B103</f>
        <v>Trial 08</v>
      </c>
      <c r="B154" s="24">
        <f>'Trial 8'!B21</f>
        <v>206222.01441622889</v>
      </c>
      <c r="C154" s="24">
        <f ca="1">'Trial 8'!C21</f>
        <v>205841.33374742305</v>
      </c>
      <c r="D154" s="24">
        <f ca="1">'Trial 8'!D21</f>
        <v>205456.81851578661</v>
      </c>
      <c r="E154" s="24">
        <f ca="1">'Trial 8'!E21</f>
        <v>205020.57035348986</v>
      </c>
      <c r="F154" s="24">
        <f ca="1">'Trial 8'!F21</f>
        <v>204627.55646794432</v>
      </c>
      <c r="G154" s="24">
        <f ca="1">'Trial 8'!G21</f>
        <v>204276.89837997148</v>
      </c>
      <c r="H154" s="24">
        <f ca="1">'Trial 8'!H21</f>
        <v>203906.86883337802</v>
      </c>
      <c r="I154" s="24">
        <f ca="1">'Trial 8'!I21</f>
        <v>203545.12629444335</v>
      </c>
      <c r="J154" s="24">
        <f ca="1">'Trial 8'!J21</f>
        <v>203247.00295401466</v>
      </c>
      <c r="K154" s="24">
        <f ca="1">'Trial 8'!K21</f>
        <v>202886.48515932061</v>
      </c>
      <c r="L154" s="24">
        <f ca="1">'Trial 8'!L21</f>
        <v>202456.19136124136</v>
      </c>
      <c r="M154" s="24">
        <f ca="1">'Trial 8'!M21</f>
        <v>202187.78216614784</v>
      </c>
      <c r="N154" s="25">
        <f ca="1">SUM('Trial 8'!B21:M21)</f>
        <v>2449674.6486493899</v>
      </c>
      <c r="O154" s="24">
        <f ca="1">'Trial 8'!O21</f>
        <v>201882.99126731211</v>
      </c>
      <c r="P154" s="24">
        <f ca="1">'Trial 8'!P21</f>
        <v>201637.94557976114</v>
      </c>
      <c r="Q154" s="24">
        <f ca="1">'Trial 8'!Q21</f>
        <v>201327.88139584727</v>
      </c>
      <c r="R154" s="24">
        <f ca="1">'Trial 8'!R21</f>
        <v>200941.49554789963</v>
      </c>
      <c r="S154" s="24">
        <f ca="1">'Trial 8'!S21</f>
        <v>200654.77542257952</v>
      </c>
      <c r="T154" s="24">
        <f ca="1">'Trial 8'!T21</f>
        <v>200328.73806420062</v>
      </c>
      <c r="U154" s="24">
        <f ca="1">'Trial 8'!U21</f>
        <v>200013.48262152751</v>
      </c>
      <c r="V154" s="24">
        <f ca="1">'Trial 8'!V21</f>
        <v>199741.78392216418</v>
      </c>
      <c r="W154" s="24">
        <f ca="1">'Trial 8'!W21</f>
        <v>199423.20843744412</v>
      </c>
      <c r="X154" s="24">
        <f ca="1">'Trial 8'!X21</f>
        <v>199264.94823929091</v>
      </c>
      <c r="Y154" s="24">
        <f ca="1">'Trial 8'!Y21</f>
        <v>199077.85218567937</v>
      </c>
      <c r="Z154" s="24">
        <f ca="1">'Trial 8'!Z21</f>
        <v>198893.84281836226</v>
      </c>
      <c r="AA154" s="25">
        <f ca="1">SUM('Trial 8'!O21:Z21)</f>
        <v>2403188.9455020684</v>
      </c>
      <c r="AB154" s="24">
        <f ca="1">'Trial 8'!AB21</f>
        <v>198648.09709102078</v>
      </c>
      <c r="AC154" s="24">
        <f ca="1">'Trial 8'!AC21</f>
        <v>198489.05528326851</v>
      </c>
      <c r="AD154" s="24">
        <f ca="1">'Trial 8'!AD21</f>
        <v>198224.89061063496</v>
      </c>
      <c r="AE154" s="24">
        <f ca="1">'Trial 8'!AE21</f>
        <v>197928.41901593877</v>
      </c>
      <c r="AF154" s="24">
        <f ca="1">'Trial 8'!AF21</f>
        <v>197725.8534095051</v>
      </c>
      <c r="AG154" s="24">
        <f ca="1">'Trial 8'!AG21</f>
        <v>197430.14976629143</v>
      </c>
      <c r="AH154" s="24">
        <f ca="1">'Trial 8'!AH21</f>
        <v>197129.00816289688</v>
      </c>
      <c r="AI154" s="24">
        <f ca="1">'Trial 8'!AI21</f>
        <v>196846.63314058812</v>
      </c>
      <c r="AJ154" s="24">
        <f ca="1">'Trial 8'!AJ21</f>
        <v>196654.9806645012</v>
      </c>
      <c r="AK154" s="24">
        <f ca="1">'Trial 8'!AK21</f>
        <v>196392.97797873846</v>
      </c>
      <c r="AL154" s="24">
        <f ca="1">'Trial 8'!AL21</f>
        <v>196165.03439728534</v>
      </c>
      <c r="AM154" s="24">
        <f ca="1">'Trial 8'!AM21</f>
        <v>195983.8220982207</v>
      </c>
      <c r="AN154" s="25">
        <f ca="1">SUM('Trial 8'!AB21:AM21)</f>
        <v>2367618.9216188905</v>
      </c>
      <c r="AO154" s="24">
        <f ca="1">'Trial 8'!AO21</f>
        <v>195745.09445592531</v>
      </c>
      <c r="AP154" s="24">
        <f ca="1">'Trial 8'!AP21</f>
        <v>195566.71885208352</v>
      </c>
      <c r="AQ154" s="24">
        <f ca="1">'Trial 8'!AQ21</f>
        <v>195460.28722008504</v>
      </c>
      <c r="AR154" s="24">
        <f ca="1">'Trial 8'!AR21</f>
        <v>195261.93849400003</v>
      </c>
      <c r="AS154" s="24">
        <f ca="1">'Trial 8'!AS21</f>
        <v>195118.66788418125</v>
      </c>
      <c r="AT154" s="24">
        <f ca="1">'Trial 8'!AT21</f>
        <v>194854.22628494285</v>
      </c>
      <c r="AU154" s="24">
        <f ca="1">'Trial 8'!AU21</f>
        <v>194612.52851186405</v>
      </c>
      <c r="AV154" s="24">
        <f ca="1">'Trial 8'!AV21</f>
        <v>194424.68170457552</v>
      </c>
      <c r="AW154" s="24">
        <f ca="1">'Trial 8'!AW21</f>
        <v>194271.50706079064</v>
      </c>
      <c r="AX154" s="24">
        <f ca="1">'Trial 8'!AX21</f>
        <v>194077.70385292362</v>
      </c>
      <c r="AY154" s="24">
        <f ca="1">'Trial 8'!AY21</f>
        <v>193948.15415886557</v>
      </c>
      <c r="AZ154" s="24">
        <f ca="1">'Trial 8'!AZ21</f>
        <v>193727.15585644587</v>
      </c>
      <c r="BA154" s="25">
        <f ca="1">SUM('Trial 8'!AO21:AZ21)</f>
        <v>2337068.6643366832</v>
      </c>
      <c r="BB154" s="24">
        <f ca="1">'Trial 8'!BB21</f>
        <v>193591.32215031685</v>
      </c>
      <c r="BC154" s="24">
        <f ca="1">'Trial 8'!BC21</f>
        <v>193485.12268799861</v>
      </c>
      <c r="BD154" s="24">
        <f ca="1">'Trial 8'!BD21</f>
        <v>193283.12614612287</v>
      </c>
      <c r="BE154" s="24">
        <f ca="1">'Trial 8'!BE21</f>
        <v>193101.64585171116</v>
      </c>
      <c r="BF154" s="24">
        <f ca="1">'Trial 8'!BF21</f>
        <v>192943.72449123993</v>
      </c>
      <c r="BG154" s="24">
        <f ca="1">'Trial 8'!BG21</f>
        <v>192766.49286611981</v>
      </c>
      <c r="BH154" s="24">
        <f ca="1">'Trial 8'!BH21</f>
        <v>192603.83426562019</v>
      </c>
      <c r="BI154" s="24">
        <f ca="1">'Trial 8'!BI21</f>
        <v>192445.59464476156</v>
      </c>
      <c r="BJ154" s="24">
        <f ca="1">'Trial 8'!BJ21</f>
        <v>192391.57489841519</v>
      </c>
      <c r="BK154" s="24">
        <f ca="1">'Trial 8'!BK21</f>
        <v>192197.94373225572</v>
      </c>
      <c r="BL154" s="24">
        <f ca="1">'Trial 8'!BL21</f>
        <v>191997.27476415565</v>
      </c>
      <c r="BM154" s="24">
        <f ca="1">'Trial 8'!BM21</f>
        <v>191786.54094178611</v>
      </c>
      <c r="BN154" s="25">
        <f ca="1">SUM('Trial 8'!BB21:BM21)</f>
        <v>2312594.1974405036</v>
      </c>
      <c r="BO154" s="24">
        <f ca="1">'Trial 8'!BO21</f>
        <v>191626.90720906499</v>
      </c>
      <c r="BP154" s="24">
        <f ca="1">'Trial 8'!BP21</f>
        <v>191545.39615096262</v>
      </c>
      <c r="BQ154" s="24">
        <f ca="1">'Trial 8'!BQ21</f>
        <v>191423.30036815288</v>
      </c>
      <c r="BR154" s="24">
        <f ca="1">'Trial 8'!BR21</f>
        <v>191398.94405283179</v>
      </c>
      <c r="BS154" s="24">
        <f ca="1">'Trial 8'!BS21</f>
        <v>191168.52443375927</v>
      </c>
      <c r="BT154" s="24">
        <f ca="1">'Trial 8'!BT21</f>
        <v>191108.34492110094</v>
      </c>
      <c r="BU154" s="24">
        <f ca="1">'Trial 8'!BU21</f>
        <v>191036.39711283596</v>
      </c>
      <c r="BV154" s="24">
        <f ca="1">'Trial 8'!BV21</f>
        <v>190948.39902092249</v>
      </c>
      <c r="BW154" s="24">
        <f ca="1">'Trial 8'!BW21</f>
        <v>190794.64136807082</v>
      </c>
      <c r="BX154" s="24">
        <f ca="1">'Trial 8'!BX21</f>
        <v>190577.42596358416</v>
      </c>
      <c r="BY154" s="24">
        <f ca="1">'Trial 8'!BY21</f>
        <v>190433.95095714476</v>
      </c>
      <c r="BZ154" s="24">
        <f ca="1">'Trial 8'!BZ21</f>
        <v>190297.48629742497</v>
      </c>
      <c r="CA154" s="25">
        <f ca="1">SUM('Trial 8'!BO21:BZ21)</f>
        <v>2292359.7178558554</v>
      </c>
      <c r="CB154" s="24">
        <f ca="1">'Trial 8'!CB21</f>
        <v>190167.83963005117</v>
      </c>
      <c r="CC154" s="24">
        <f ca="1">'Trial 8'!CC21</f>
        <v>190064.73233290931</v>
      </c>
      <c r="CD154" s="24">
        <f ca="1">'Trial 8'!CD21</f>
        <v>189906.54735925971</v>
      </c>
      <c r="CE154" s="24">
        <f ca="1">'Trial 8'!CE21</f>
        <v>189779.65473187211</v>
      </c>
      <c r="CF154" s="24">
        <f ca="1">'Trial 8'!CF21</f>
        <v>189735.66848971765</v>
      </c>
      <c r="CG154" s="24">
        <f ca="1">'Trial 8'!CG21</f>
        <v>189631.87329253324</v>
      </c>
      <c r="CH154" s="24">
        <f ca="1">'Trial 8'!CH21</f>
        <v>189444.39820232533</v>
      </c>
      <c r="CI154" s="24">
        <f ca="1">'Trial 8'!CI21</f>
        <v>189393.64454239441</v>
      </c>
      <c r="CJ154" s="24">
        <f ca="1">'Trial 8'!CJ21</f>
        <v>189322.1131719301</v>
      </c>
      <c r="CK154" s="24">
        <f ca="1">'Trial 8'!CK21</f>
        <v>189238.95076609383</v>
      </c>
      <c r="CL154" s="24">
        <f ca="1">'Trial 8'!CL21</f>
        <v>189067.34309394596</v>
      </c>
      <c r="CM154" s="24">
        <f ca="1">'Trial 8'!CM21</f>
        <v>188850.42716257204</v>
      </c>
      <c r="CN154" s="25">
        <f ca="1">SUM('Trial 8'!CB21:CM21)</f>
        <v>2274603.1927756052</v>
      </c>
      <c r="CO154" s="24">
        <f ca="1">'Trial 8'!CO21</f>
        <v>188855.76553540744</v>
      </c>
      <c r="CP154" s="24">
        <f ca="1">'Trial 8'!CP21</f>
        <v>188723.53924861818</v>
      </c>
      <c r="CQ154" s="24">
        <f ca="1">'Trial 8'!CQ21</f>
        <v>188634.62842688113</v>
      </c>
      <c r="CR154" s="24">
        <f ca="1">'Trial 8'!CR21</f>
        <v>188562.64427571718</v>
      </c>
      <c r="CS154" s="24">
        <f ca="1">'Trial 8'!CS21</f>
        <v>188423.49795656474</v>
      </c>
      <c r="CT154" s="24">
        <f ca="1">'Trial 8'!CT21</f>
        <v>188288.77680794802</v>
      </c>
      <c r="CU154" s="24">
        <f ca="1">'Trial 8'!CU21</f>
        <v>188168.68043676976</v>
      </c>
      <c r="CV154" s="24">
        <f ca="1">'Trial 8'!CV21</f>
        <v>188117.83624797038</v>
      </c>
      <c r="CW154" s="24">
        <f ca="1">'Trial 8'!CW21</f>
        <v>187945.40436863087</v>
      </c>
      <c r="CX154" s="24">
        <f ca="1">'Trial 8'!CX21</f>
        <v>187790.65986258464</v>
      </c>
      <c r="CY154" s="24">
        <f ca="1">'Trial 8'!CY21</f>
        <v>187699.89968201885</v>
      </c>
      <c r="CZ154" s="24">
        <f ca="1">'Trial 8'!CZ21</f>
        <v>187710.84818964021</v>
      </c>
      <c r="DA154" s="25">
        <f ca="1">SUM('Trial 8'!CO21:CZ21)</f>
        <v>2258922.1810387513</v>
      </c>
      <c r="DB154" s="24">
        <f ca="1">'Trial 8'!DB21</f>
        <v>187696.11259220634</v>
      </c>
      <c r="DC154" s="24">
        <f ca="1">'Trial 8'!DC21</f>
        <v>187602.32454753824</v>
      </c>
      <c r="DD154" s="24">
        <f ca="1">'Trial 8'!DD21</f>
        <v>187499.58193669491</v>
      </c>
      <c r="DE154" s="24">
        <f ca="1">'Trial 8'!DE21</f>
        <v>187496.00273511553</v>
      </c>
      <c r="DF154" s="24">
        <f ca="1">'Trial 8'!DF21</f>
        <v>187311.82394653093</v>
      </c>
      <c r="DG154" s="24">
        <f ca="1">'Trial 8'!DG21</f>
        <v>187209.22681301687</v>
      </c>
      <c r="DH154" s="24">
        <f ca="1">'Trial 8'!DH21</f>
        <v>187065.09731276345</v>
      </c>
      <c r="DI154" s="24">
        <f ca="1">'Trial 8'!DI21</f>
        <v>187053.38685404375</v>
      </c>
      <c r="DJ154" s="24">
        <f ca="1">'Trial 8'!DJ21</f>
        <v>187048.33233446066</v>
      </c>
      <c r="DK154" s="24">
        <f ca="1">'Trial 8'!DK21</f>
        <v>186963.63024446205</v>
      </c>
      <c r="DL154" s="24">
        <f ca="1">'Trial 8'!DL21</f>
        <v>186894.98906852666</v>
      </c>
      <c r="DM154" s="24">
        <f ca="1">'Trial 8'!DM21</f>
        <v>186813.66008139434</v>
      </c>
      <c r="DN154" s="25">
        <f ca="1">SUM('Trial 8'!DB21:DM21)</f>
        <v>2246654.1684667538</v>
      </c>
      <c r="DO154" s="24">
        <f ca="1">'Trial 8'!DO21</f>
        <v>186709.42213351681</v>
      </c>
      <c r="DP154" s="24">
        <f ca="1">'Trial 8'!DP21</f>
        <v>186603.8058660996</v>
      </c>
      <c r="DQ154" s="24">
        <f ca="1">'Trial 8'!DQ21</f>
        <v>186597.93365488408</v>
      </c>
      <c r="DR154" s="24">
        <f ca="1">'Trial 8'!DR21</f>
        <v>186496.39209598597</v>
      </c>
      <c r="DS154" s="24">
        <f ca="1">'Trial 8'!DS21</f>
        <v>186403.73296916665</v>
      </c>
      <c r="DT154" s="24">
        <f ca="1">'Trial 8'!DT21</f>
        <v>186422.9985514216</v>
      </c>
      <c r="DU154" s="24">
        <f ca="1">'Trial 8'!DU21</f>
        <v>186387.58150900609</v>
      </c>
      <c r="DV154" s="24">
        <f ca="1">'Trial 8'!DV21</f>
        <v>186326.337226248</v>
      </c>
      <c r="DW154" s="24">
        <f ca="1">'Trial 8'!DW21</f>
        <v>186339.37965530492</v>
      </c>
      <c r="DX154" s="24">
        <f ca="1">'Trial 8'!DX21</f>
        <v>186235.45544653671</v>
      </c>
      <c r="DY154" s="24">
        <f ca="1">'Trial 8'!DY21</f>
        <v>186080.72485738382</v>
      </c>
      <c r="DZ154" s="24">
        <f ca="1">'Trial 8'!DZ21</f>
        <v>186014.50826053077</v>
      </c>
      <c r="EA154" s="25">
        <f ca="1">SUM('Trial 8'!DO21:DZ21)</f>
        <v>2236618.272226085</v>
      </c>
      <c r="EB154" s="24">
        <f ca="1">'Trial 8'!EB21</f>
        <v>185854.23109666101</v>
      </c>
      <c r="EC154" s="24">
        <f ca="1">'Trial 8'!EC21</f>
        <v>185743.94642296279</v>
      </c>
      <c r="ED154" s="24">
        <f ca="1">'Trial 8'!ED21</f>
        <v>185610.82314710921</v>
      </c>
      <c r="EE154" s="24">
        <f ca="1">'Trial 8'!EE21</f>
        <v>185455.2693269171</v>
      </c>
      <c r="EF154" s="24">
        <f ca="1">'Trial 8'!EF21</f>
        <v>185378.6394514087</v>
      </c>
      <c r="EG154" s="24">
        <f ca="1">'Trial 8'!EG21</f>
        <v>185363.04810928804</v>
      </c>
      <c r="EH154" s="24">
        <f ca="1">'Trial 8'!EH21</f>
        <v>185215.95759533957</v>
      </c>
      <c r="EI154" s="24">
        <f ca="1">'Trial 8'!EI21</f>
        <v>185109.65327532231</v>
      </c>
      <c r="EJ154" s="24">
        <f ca="1">'Trial 8'!EJ21</f>
        <v>185035.34966917374</v>
      </c>
      <c r="EK154" s="24">
        <f ca="1">'Trial 8'!EK21</f>
        <v>184947.48928752588</v>
      </c>
      <c r="EL154" s="24">
        <f ca="1">'Trial 8'!EL21</f>
        <v>184837.73870795354</v>
      </c>
      <c r="EM154" s="24">
        <f ca="1">'Trial 8'!EM21</f>
        <v>184802.42896505704</v>
      </c>
      <c r="EN154" s="25">
        <f ca="1">SUM('Trial 8'!EB21:EM21)</f>
        <v>2223354.5750547191</v>
      </c>
    </row>
    <row r="155" spans="1:144" ht="12.75" customHeight="1">
      <c r="A155" s="5" t="str">
        <f>Labels!C95</f>
        <v>Total</v>
      </c>
      <c r="B155" s="48">
        <f>SUM('Trial 1'!B21,'Trial 2'!B21,'Trial 3'!B21,'Trial 4'!B21,'Trial 5'!B21,'Trial 6'!B21,'Trial 7'!B21,'Trial 8'!B21)</f>
        <v>1649776.1153298314</v>
      </c>
      <c r="C155" s="48">
        <f ca="1">SUM('Trial 1'!C21,'Trial 2'!C21,'Trial 3'!C21,'Trial 4'!C21,'Trial 5'!C21,'Trial 6'!C21,'Trial 7'!C21,'Trial 8'!C21)</f>
        <v>1646582.1497138005</v>
      </c>
      <c r="D155" s="48">
        <f ca="1">SUM('Trial 1'!D21,'Trial 2'!D21,'Trial 3'!D21,'Trial 4'!D21,'Trial 5'!D21,'Trial 6'!D21,'Trial 7'!D21,'Trial 8'!D21)</f>
        <v>1643430.7290103524</v>
      </c>
      <c r="E155" s="48">
        <f ca="1">SUM('Trial 1'!E21,'Trial 2'!E21,'Trial 3'!E21,'Trial 4'!E21,'Trial 5'!E21,'Trial 6'!E21,'Trial 7'!E21,'Trial 8'!E21)</f>
        <v>1640578.1218823774</v>
      </c>
      <c r="F155" s="48">
        <f ca="1">SUM('Trial 1'!F21,'Trial 2'!F21,'Trial 3'!F21,'Trial 4'!F21,'Trial 5'!F21,'Trial 6'!F21,'Trial 7'!F21,'Trial 8'!F21)</f>
        <v>1637632.9167486443</v>
      </c>
      <c r="G155" s="48">
        <f ca="1">SUM('Trial 1'!G21,'Trial 2'!G21,'Trial 3'!G21,'Trial 4'!G21,'Trial 5'!G21,'Trial 6'!G21,'Trial 7'!G21,'Trial 8'!G21)</f>
        <v>1634861.9880809607</v>
      </c>
      <c r="H155" s="48">
        <f ca="1">SUM('Trial 1'!H21,'Trial 2'!H21,'Trial 3'!H21,'Trial 4'!H21,'Trial 5'!H21,'Trial 6'!H21,'Trial 7'!H21,'Trial 8'!H21)</f>
        <v>1631924.3686939087</v>
      </c>
      <c r="I155" s="48">
        <f ca="1">SUM('Trial 1'!I21,'Trial 2'!I21,'Trial 3'!I21,'Trial 4'!I21,'Trial 5'!I21,'Trial 6'!I21,'Trial 7'!I21,'Trial 8'!I21)</f>
        <v>1629414.1392696104</v>
      </c>
      <c r="J155" s="48">
        <f ca="1">SUM('Trial 1'!J21,'Trial 2'!J21,'Trial 3'!J21,'Trial 4'!J21,'Trial 5'!J21,'Trial 6'!J21,'Trial 7'!J21,'Trial 8'!J21)</f>
        <v>1626821.7336735092</v>
      </c>
      <c r="K155" s="48">
        <f ca="1">SUM('Trial 1'!K21,'Trial 2'!K21,'Trial 3'!K21,'Trial 4'!K21,'Trial 5'!K21,'Trial 6'!K21,'Trial 7'!K21,'Trial 8'!K21)</f>
        <v>1624054.1979024592</v>
      </c>
      <c r="L155" s="48">
        <f ca="1">SUM('Trial 1'!L21,'Trial 2'!L21,'Trial 3'!L21,'Trial 4'!L21,'Trial 5'!L21,'Trial 6'!L21,'Trial 7'!L21,'Trial 8'!L21)</f>
        <v>1621464.0895774988</v>
      </c>
      <c r="M155" s="48">
        <f ca="1">SUM('Trial 1'!M21,'Trial 2'!M21,'Trial 3'!M21,'Trial 4'!M21,'Trial 5'!M21,'Trial 6'!M21,'Trial 7'!M21,'Trial 8'!M21)</f>
        <v>1619054.4426819608</v>
      </c>
      <c r="N155" s="49">
        <f ca="1">SUM(B155:M155)</f>
        <v>19605594.992564917</v>
      </c>
      <c r="O155" s="48">
        <f ca="1">SUM('Trial 1'!O21,'Trial 2'!O21,'Trial 3'!O21,'Trial 4'!O21,'Trial 5'!O21,'Trial 6'!O21,'Trial 7'!O21,'Trial 8'!O21)</f>
        <v>1616716.8432929125</v>
      </c>
      <c r="P155" s="48">
        <f ca="1">SUM('Trial 1'!P21,'Trial 2'!P21,'Trial 3'!P21,'Trial 4'!P21,'Trial 5'!P21,'Trial 6'!P21,'Trial 7'!P21,'Trial 8'!P21)</f>
        <v>1614438.3825148249</v>
      </c>
      <c r="Q155" s="48">
        <f ca="1">SUM('Trial 1'!Q21,'Trial 2'!Q21,'Trial 3'!Q21,'Trial 4'!Q21,'Trial 5'!Q21,'Trial 6'!Q21,'Trial 7'!Q21,'Trial 8'!Q21)</f>
        <v>1611874.6783192998</v>
      </c>
      <c r="R155" s="48">
        <f ca="1">SUM('Trial 1'!R21,'Trial 2'!R21,'Trial 3'!R21,'Trial 4'!R21,'Trial 5'!R21,'Trial 6'!R21,'Trial 7'!R21,'Trial 8'!R21)</f>
        <v>1609842.0785611835</v>
      </c>
      <c r="S155" s="48">
        <f ca="1">SUM('Trial 1'!S21,'Trial 2'!S21,'Trial 3'!S21,'Trial 4'!S21,'Trial 5'!S21,'Trial 6'!S21,'Trial 7'!S21,'Trial 8'!S21)</f>
        <v>1607824.4465388698</v>
      </c>
      <c r="T155" s="48">
        <f ca="1">SUM('Trial 1'!T21,'Trial 2'!T21,'Trial 3'!T21,'Trial 4'!T21,'Trial 5'!T21,'Trial 6'!T21,'Trial 7'!T21,'Trial 8'!T21)</f>
        <v>1605464.4813091252</v>
      </c>
      <c r="U155" s="48">
        <f ca="1">SUM('Trial 1'!U21,'Trial 2'!U21,'Trial 3'!U21,'Trial 4'!U21,'Trial 5'!U21,'Trial 6'!U21,'Trial 7'!U21,'Trial 8'!U21)</f>
        <v>1603421.7472053177</v>
      </c>
      <c r="V155" s="48">
        <f ca="1">SUM('Trial 1'!V21,'Trial 2'!V21,'Trial 3'!V21,'Trial 4'!V21,'Trial 5'!V21,'Trial 6'!V21,'Trial 7'!V21,'Trial 8'!V21)</f>
        <v>1601283.9775613898</v>
      </c>
      <c r="W155" s="48">
        <f ca="1">SUM('Trial 1'!W21,'Trial 2'!W21,'Trial 3'!W21,'Trial 4'!W21,'Trial 5'!W21,'Trial 6'!W21,'Trial 7'!W21,'Trial 8'!W21)</f>
        <v>1599214.7279019202</v>
      </c>
      <c r="X155" s="48">
        <f ca="1">SUM('Trial 1'!X21,'Trial 2'!X21,'Trial 3'!X21,'Trial 4'!X21,'Trial 5'!X21,'Trial 6'!X21,'Trial 7'!X21,'Trial 8'!X21)</f>
        <v>1597464.1248421329</v>
      </c>
      <c r="Y155" s="48">
        <f ca="1">SUM('Trial 1'!Y21,'Trial 2'!Y21,'Trial 3'!Y21,'Trial 4'!Y21,'Trial 5'!Y21,'Trial 6'!Y21,'Trial 7'!Y21,'Trial 8'!Y21)</f>
        <v>1595626.6902845742</v>
      </c>
      <c r="Z155" s="48">
        <f ca="1">SUM('Trial 1'!Z21,'Trial 2'!Z21,'Trial 3'!Z21,'Trial 4'!Z21,'Trial 5'!Z21,'Trial 6'!Z21,'Trial 7'!Z21,'Trial 8'!Z21)</f>
        <v>1593689.4323447489</v>
      </c>
      <c r="AA155" s="49">
        <f ca="1">SUM(O155:Z155)</f>
        <v>19256861.6106763</v>
      </c>
      <c r="AB155" s="48">
        <f ca="1">SUM('Trial 1'!AB21,'Trial 2'!AB21,'Trial 3'!AB21,'Trial 4'!AB21,'Trial 5'!AB21,'Trial 6'!AB21,'Trial 7'!AB21,'Trial 8'!AB21)</f>
        <v>1591544.5385063975</v>
      </c>
      <c r="AC155" s="48">
        <f ca="1">SUM('Trial 1'!AC21,'Trial 2'!AC21,'Trial 3'!AC21,'Trial 4'!AC21,'Trial 5'!AC21,'Trial 6'!AC21,'Trial 7'!AC21,'Trial 8'!AC21)</f>
        <v>1589832.1779842866</v>
      </c>
      <c r="AD155" s="48">
        <f ca="1">SUM('Trial 1'!AD21,'Trial 2'!AD21,'Trial 3'!AD21,'Trial 4'!AD21,'Trial 5'!AD21,'Trial 6'!AD21,'Trial 7'!AD21,'Trial 8'!AD21)</f>
        <v>1587827.2269886762</v>
      </c>
      <c r="AE155" s="48">
        <f ca="1">SUM('Trial 1'!AE21,'Trial 2'!AE21,'Trial 3'!AE21,'Trial 4'!AE21,'Trial 5'!AE21,'Trial 6'!AE21,'Trial 7'!AE21,'Trial 8'!AE21)</f>
        <v>1586054.3815663792</v>
      </c>
      <c r="AF155" s="48">
        <f ca="1">SUM('Trial 1'!AF21,'Trial 2'!AF21,'Trial 3'!AF21,'Trial 4'!AF21,'Trial 5'!AF21,'Trial 6'!AF21,'Trial 7'!AF21,'Trial 8'!AF21)</f>
        <v>1584005.0296100751</v>
      </c>
      <c r="AG155" s="48">
        <f ca="1">SUM('Trial 1'!AG21,'Trial 2'!AG21,'Trial 3'!AG21,'Trial 4'!AG21,'Trial 5'!AG21,'Trial 6'!AG21,'Trial 7'!AG21,'Trial 8'!AG21)</f>
        <v>1582075.0714668697</v>
      </c>
      <c r="AH155" s="48">
        <f ca="1">SUM('Trial 1'!AH21,'Trial 2'!AH21,'Trial 3'!AH21,'Trial 4'!AH21,'Trial 5'!AH21,'Trial 6'!AH21,'Trial 7'!AH21,'Trial 8'!AH21)</f>
        <v>1580152.9377464654</v>
      </c>
      <c r="AI155" s="48">
        <f ca="1">SUM('Trial 1'!AI21,'Trial 2'!AI21,'Trial 3'!AI21,'Trial 4'!AI21,'Trial 5'!AI21,'Trial 6'!AI21,'Trial 7'!AI21,'Trial 8'!AI21)</f>
        <v>1578242.9738165913</v>
      </c>
      <c r="AJ155" s="48">
        <f ca="1">SUM('Trial 1'!AJ21,'Trial 2'!AJ21,'Trial 3'!AJ21,'Trial 4'!AJ21,'Trial 5'!AJ21,'Trial 6'!AJ21,'Trial 7'!AJ21,'Trial 8'!AJ21)</f>
        <v>1576551.2903953397</v>
      </c>
      <c r="AK155" s="48">
        <f ca="1">SUM('Trial 1'!AK21,'Trial 2'!AK21,'Trial 3'!AK21,'Trial 4'!AK21,'Trial 5'!AK21,'Trial 6'!AK21,'Trial 7'!AK21,'Trial 8'!AK21)</f>
        <v>1574702.0358363031</v>
      </c>
      <c r="AL155" s="48">
        <f ca="1">SUM('Trial 1'!AL21,'Trial 2'!AL21,'Trial 3'!AL21,'Trial 4'!AL21,'Trial 5'!AL21,'Trial 6'!AL21,'Trial 7'!AL21,'Trial 8'!AL21)</f>
        <v>1572809.8845920779</v>
      </c>
      <c r="AM155" s="48">
        <f ca="1">SUM('Trial 1'!AM21,'Trial 2'!AM21,'Trial 3'!AM21,'Trial 4'!AM21,'Trial 5'!AM21,'Trial 6'!AM21,'Trial 7'!AM21,'Trial 8'!AM21)</f>
        <v>1571080.9945667447</v>
      </c>
      <c r="AN155" s="49">
        <f ca="1">SUM(AB155:AM155)</f>
        <v>18974878.54307621</v>
      </c>
      <c r="AO155" s="48">
        <f ca="1">SUM('Trial 1'!AO21,'Trial 2'!AO21,'Trial 3'!AO21,'Trial 4'!AO21,'Trial 5'!AO21,'Trial 6'!AO21,'Trial 7'!AO21,'Trial 8'!AO21)</f>
        <v>1569365.0474586496</v>
      </c>
      <c r="AP155" s="48">
        <f ca="1">SUM('Trial 1'!AP21,'Trial 2'!AP21,'Trial 3'!AP21,'Trial 4'!AP21,'Trial 5'!AP21,'Trial 6'!AP21,'Trial 7'!AP21,'Trial 8'!AP21)</f>
        <v>1567929.7392091309</v>
      </c>
      <c r="AQ155" s="48">
        <f ca="1">SUM('Trial 1'!AQ21,'Trial 2'!AQ21,'Trial 3'!AQ21,'Trial 4'!AQ21,'Trial 5'!AQ21,'Trial 6'!AQ21,'Trial 7'!AQ21,'Trial 8'!AQ21)</f>
        <v>1566562.7365162079</v>
      </c>
      <c r="AR155" s="48">
        <f ca="1">SUM('Trial 1'!AR21,'Trial 2'!AR21,'Trial 3'!AR21,'Trial 4'!AR21,'Trial 5'!AR21,'Trial 6'!AR21,'Trial 7'!AR21,'Trial 8'!AR21)</f>
        <v>1565124.6192158915</v>
      </c>
      <c r="AS155" s="48">
        <f ca="1">SUM('Trial 1'!AS21,'Trial 2'!AS21,'Trial 3'!AS21,'Trial 4'!AS21,'Trial 5'!AS21,'Trial 6'!AS21,'Trial 7'!AS21,'Trial 8'!AS21)</f>
        <v>1563955.028836997</v>
      </c>
      <c r="AT155" s="48">
        <f ca="1">SUM('Trial 1'!AT21,'Trial 2'!AT21,'Trial 3'!AT21,'Trial 4'!AT21,'Trial 5'!AT21,'Trial 6'!AT21,'Trial 7'!AT21,'Trial 8'!AT21)</f>
        <v>1562487.3146561333</v>
      </c>
      <c r="AU155" s="48">
        <f ca="1">SUM('Trial 1'!AU21,'Trial 2'!AU21,'Trial 3'!AU21,'Trial 4'!AU21,'Trial 5'!AU21,'Trial 6'!AU21,'Trial 7'!AU21,'Trial 8'!AU21)</f>
        <v>1560968.6249871049</v>
      </c>
      <c r="AV155" s="48">
        <f ca="1">SUM('Trial 1'!AV21,'Trial 2'!AV21,'Trial 3'!AV21,'Trial 4'!AV21,'Trial 5'!AV21,'Trial 6'!AV21,'Trial 7'!AV21,'Trial 8'!AV21)</f>
        <v>1559560.2292673008</v>
      </c>
      <c r="AW155" s="48">
        <f ca="1">SUM('Trial 1'!AW21,'Trial 2'!AW21,'Trial 3'!AW21,'Trial 4'!AW21,'Trial 5'!AW21,'Trial 6'!AW21,'Trial 7'!AW21,'Trial 8'!AW21)</f>
        <v>1558206.0873377698</v>
      </c>
      <c r="AX155" s="48">
        <f ca="1">SUM('Trial 1'!AX21,'Trial 2'!AX21,'Trial 3'!AX21,'Trial 4'!AX21,'Trial 5'!AX21,'Trial 6'!AX21,'Trial 7'!AX21,'Trial 8'!AX21)</f>
        <v>1556567.3134413939</v>
      </c>
      <c r="AY155" s="48">
        <f ca="1">SUM('Trial 1'!AY21,'Trial 2'!AY21,'Trial 3'!AY21,'Trial 4'!AY21,'Trial 5'!AY21,'Trial 6'!AY21,'Trial 7'!AY21,'Trial 8'!AY21)</f>
        <v>1555204.1179419656</v>
      </c>
      <c r="AZ155" s="48">
        <f ca="1">SUM('Trial 1'!AZ21,'Trial 2'!AZ21,'Trial 3'!AZ21,'Trial 4'!AZ21,'Trial 5'!AZ21,'Trial 6'!AZ21,'Trial 7'!AZ21,'Trial 8'!AZ21)</f>
        <v>1553709.3581249316</v>
      </c>
      <c r="BA155" s="49">
        <f ca="1">SUM(AO155:AZ155)</f>
        <v>18739640.216993477</v>
      </c>
      <c r="BB155" s="48">
        <f ca="1">SUM('Trial 1'!BB21,'Trial 2'!BB21,'Trial 3'!BB21,'Trial 4'!BB21,'Trial 5'!BB21,'Trial 6'!BB21,'Trial 7'!BB21,'Trial 8'!BB21)</f>
        <v>1552526.5797490613</v>
      </c>
      <c r="BC155" s="48">
        <f ca="1">SUM('Trial 1'!BC21,'Trial 2'!BC21,'Trial 3'!BC21,'Trial 4'!BC21,'Trial 5'!BC21,'Trial 6'!BC21,'Trial 7'!BC21,'Trial 8'!BC21)</f>
        <v>1551348.3324075444</v>
      </c>
      <c r="BD155" s="48">
        <f ca="1">SUM('Trial 1'!BD21,'Trial 2'!BD21,'Trial 3'!BD21,'Trial 4'!BD21,'Trial 5'!BD21,'Trial 6'!BD21,'Trial 7'!BD21,'Trial 8'!BD21)</f>
        <v>1549912.469594304</v>
      </c>
      <c r="BE155" s="48">
        <f ca="1">SUM('Trial 1'!BE21,'Trial 2'!BE21,'Trial 3'!BE21,'Trial 4'!BE21,'Trial 5'!BE21,'Trial 6'!BE21,'Trial 7'!BE21,'Trial 8'!BE21)</f>
        <v>1548739.0192076941</v>
      </c>
      <c r="BF155" s="48">
        <f ca="1">SUM('Trial 1'!BF21,'Trial 2'!BF21,'Trial 3'!BF21,'Trial 4'!BF21,'Trial 5'!BF21,'Trial 6'!BF21,'Trial 7'!BF21,'Trial 8'!BF21)</f>
        <v>1547751.8036898097</v>
      </c>
      <c r="BG155" s="48">
        <f ca="1">SUM('Trial 1'!BG21,'Trial 2'!BG21,'Trial 3'!BG21,'Trial 4'!BG21,'Trial 5'!BG21,'Trial 6'!BG21,'Trial 7'!BG21,'Trial 8'!BG21)</f>
        <v>1546226.7123418825</v>
      </c>
      <c r="BH155" s="48">
        <f ca="1">SUM('Trial 1'!BH21,'Trial 2'!BH21,'Trial 3'!BH21,'Trial 4'!BH21,'Trial 5'!BH21,'Trial 6'!BH21,'Trial 7'!BH21,'Trial 8'!BH21)</f>
        <v>1545131.2669189647</v>
      </c>
      <c r="BI155" s="48">
        <f ca="1">SUM('Trial 1'!BI21,'Trial 2'!BI21,'Trial 3'!BI21,'Trial 4'!BI21,'Trial 5'!BI21,'Trial 6'!BI21,'Trial 7'!BI21,'Trial 8'!BI21)</f>
        <v>1543696.8986930354</v>
      </c>
      <c r="BJ155" s="48">
        <f ca="1">SUM('Trial 1'!BJ21,'Trial 2'!BJ21,'Trial 3'!BJ21,'Trial 4'!BJ21,'Trial 5'!BJ21,'Trial 6'!BJ21,'Trial 7'!BJ21,'Trial 8'!BJ21)</f>
        <v>1542537.4136552594</v>
      </c>
      <c r="BK155" s="48">
        <f ca="1">SUM('Trial 1'!BK21,'Trial 2'!BK21,'Trial 3'!BK21,'Trial 4'!BK21,'Trial 5'!BK21,'Trial 6'!BK21,'Trial 7'!BK21,'Trial 8'!BK21)</f>
        <v>1541135.9406259465</v>
      </c>
      <c r="BL155" s="48">
        <f ca="1">SUM('Trial 1'!BL21,'Trial 2'!BL21,'Trial 3'!BL21,'Trial 4'!BL21,'Trial 5'!BL21,'Trial 6'!BL21,'Trial 7'!BL21,'Trial 8'!BL21)</f>
        <v>1540193.2168120143</v>
      </c>
      <c r="BM155" s="48">
        <f ca="1">SUM('Trial 1'!BM21,'Trial 2'!BM21,'Trial 3'!BM21,'Trial 4'!BM21,'Trial 5'!BM21,'Trial 6'!BM21,'Trial 7'!BM21,'Trial 8'!BM21)</f>
        <v>1538958.7492718687</v>
      </c>
      <c r="BN155" s="49">
        <f ca="1">SUM(BB155:BM155)</f>
        <v>18548158.402967386</v>
      </c>
      <c r="BO155" s="48">
        <f ca="1">SUM('Trial 1'!BO21,'Trial 2'!BO21,'Trial 3'!BO21,'Trial 4'!BO21,'Trial 5'!BO21,'Trial 6'!BO21,'Trial 7'!BO21,'Trial 8'!BO21)</f>
        <v>1537956.4319548139</v>
      </c>
      <c r="BP155" s="48">
        <f ca="1">SUM('Trial 1'!BP21,'Trial 2'!BP21,'Trial 3'!BP21,'Trial 4'!BP21,'Trial 5'!BP21,'Trial 6'!BP21,'Trial 7'!BP21,'Trial 8'!BP21)</f>
        <v>1536824.5272032346</v>
      </c>
      <c r="BQ155" s="48">
        <f ca="1">SUM('Trial 1'!BQ21,'Trial 2'!BQ21,'Trial 3'!BQ21,'Trial 4'!BQ21,'Trial 5'!BQ21,'Trial 6'!BQ21,'Trial 7'!BQ21,'Trial 8'!BQ21)</f>
        <v>1535752.0082545262</v>
      </c>
      <c r="BR155" s="48">
        <f ca="1">SUM('Trial 1'!BR21,'Trial 2'!BR21,'Trial 3'!BR21,'Trial 4'!BR21,'Trial 5'!BR21,'Trial 6'!BR21,'Trial 7'!BR21,'Trial 8'!BR21)</f>
        <v>1534822.9283278133</v>
      </c>
      <c r="BS155" s="48">
        <f ca="1">SUM('Trial 1'!BS21,'Trial 2'!BS21,'Trial 3'!BS21,'Trial 4'!BS21,'Trial 5'!BS21,'Trial 6'!BS21,'Trial 7'!BS21,'Trial 8'!BS21)</f>
        <v>1533850.9164549035</v>
      </c>
      <c r="BT155" s="48">
        <f ca="1">SUM('Trial 1'!BT21,'Trial 2'!BT21,'Trial 3'!BT21,'Trial 4'!BT21,'Trial 5'!BT21,'Trial 6'!BT21,'Trial 7'!BT21,'Trial 8'!BT21)</f>
        <v>1532892.6584295605</v>
      </c>
      <c r="BU155" s="48">
        <f ca="1">SUM('Trial 1'!BU21,'Trial 2'!BU21,'Trial 3'!BU21,'Trial 4'!BU21,'Trial 5'!BU21,'Trial 6'!BU21,'Trial 7'!BU21,'Trial 8'!BU21)</f>
        <v>1531984.4840736755</v>
      </c>
      <c r="BV155" s="48">
        <f ca="1">SUM('Trial 1'!BV21,'Trial 2'!BV21,'Trial 3'!BV21,'Trial 4'!BV21,'Trial 5'!BV21,'Trial 6'!BV21,'Trial 7'!BV21,'Trial 8'!BV21)</f>
        <v>1531247.4621415255</v>
      </c>
      <c r="BW155" s="48">
        <f ca="1">SUM('Trial 1'!BW21,'Trial 2'!BW21,'Trial 3'!BW21,'Trial 4'!BW21,'Trial 5'!BW21,'Trial 6'!BW21,'Trial 7'!BW21,'Trial 8'!BW21)</f>
        <v>1530247.1819425551</v>
      </c>
      <c r="BX155" s="48">
        <f ca="1">SUM('Trial 1'!BX21,'Trial 2'!BX21,'Trial 3'!BX21,'Trial 4'!BX21,'Trial 5'!BX21,'Trial 6'!BX21,'Trial 7'!BX21,'Trial 8'!BX21)</f>
        <v>1529024.2709916404</v>
      </c>
      <c r="BY155" s="48">
        <f ca="1">SUM('Trial 1'!BY21,'Trial 2'!BY21,'Trial 3'!BY21,'Trial 4'!BY21,'Trial 5'!BY21,'Trial 6'!BY21,'Trial 7'!BY21,'Trial 8'!BY21)</f>
        <v>1527813.5465194255</v>
      </c>
      <c r="BZ155" s="48">
        <f ca="1">SUM('Trial 1'!BZ21,'Trial 2'!BZ21,'Trial 3'!BZ21,'Trial 4'!BZ21,'Trial 5'!BZ21,'Trial 6'!BZ21,'Trial 7'!BZ21,'Trial 8'!BZ21)</f>
        <v>1526857.3058785936</v>
      </c>
      <c r="CA155" s="49">
        <f ca="1">SUM(BO155:BZ155)</f>
        <v>18389273.722172271</v>
      </c>
      <c r="CB155" s="48">
        <f ca="1">SUM('Trial 1'!CB21,'Trial 2'!CB21,'Trial 3'!CB21,'Trial 4'!CB21,'Trial 5'!CB21,'Trial 6'!CB21,'Trial 7'!CB21,'Trial 8'!CB21)</f>
        <v>1525899.8142212108</v>
      </c>
      <c r="CC155" s="48">
        <f ca="1">SUM('Trial 1'!CC21,'Trial 2'!CC21,'Trial 3'!CC21,'Trial 4'!CC21,'Trial 5'!CC21,'Trial 6'!CC21,'Trial 7'!CC21,'Trial 8'!CC21)</f>
        <v>1524842.5729665069</v>
      </c>
      <c r="CD155" s="48">
        <f ca="1">SUM('Trial 1'!CD21,'Trial 2'!CD21,'Trial 3'!CD21,'Trial 4'!CD21,'Trial 5'!CD21,'Trial 6'!CD21,'Trial 7'!CD21,'Trial 8'!CD21)</f>
        <v>1523834.4521150796</v>
      </c>
      <c r="CE155" s="48">
        <f ca="1">SUM('Trial 1'!CE21,'Trial 2'!CE21,'Trial 3'!CE21,'Trial 4'!CE21,'Trial 5'!CE21,'Trial 6'!CE21,'Trial 7'!CE21,'Trial 8'!CE21)</f>
        <v>1522606.3271198063</v>
      </c>
      <c r="CF155" s="48">
        <f ca="1">SUM('Trial 1'!CF21,'Trial 2'!CF21,'Trial 3'!CF21,'Trial 4'!CF21,'Trial 5'!CF21,'Trial 6'!CF21,'Trial 7'!CF21,'Trial 8'!CF21)</f>
        <v>1521848.4986150202</v>
      </c>
      <c r="CG155" s="48">
        <f ca="1">SUM('Trial 1'!CG21,'Trial 2'!CG21,'Trial 3'!CG21,'Trial 4'!CG21,'Trial 5'!CG21,'Trial 6'!CG21,'Trial 7'!CG21,'Trial 8'!CG21)</f>
        <v>1520886.5169352556</v>
      </c>
      <c r="CH155" s="48">
        <f ca="1">SUM('Trial 1'!CH21,'Trial 2'!CH21,'Trial 3'!CH21,'Trial 4'!CH21,'Trial 5'!CH21,'Trial 6'!CH21,'Trial 7'!CH21,'Trial 8'!CH21)</f>
        <v>1519949.695902009</v>
      </c>
      <c r="CI155" s="48">
        <f ca="1">SUM('Trial 1'!CI21,'Trial 2'!CI21,'Trial 3'!CI21,'Trial 4'!CI21,'Trial 5'!CI21,'Trial 6'!CI21,'Trial 7'!CI21,'Trial 8'!CI21)</f>
        <v>1519257.6008101499</v>
      </c>
      <c r="CJ155" s="48">
        <f ca="1">SUM('Trial 1'!CJ21,'Trial 2'!CJ21,'Trial 3'!CJ21,'Trial 4'!CJ21,'Trial 5'!CJ21,'Trial 6'!CJ21,'Trial 7'!CJ21,'Trial 8'!CJ21)</f>
        <v>1518555.0961742685</v>
      </c>
      <c r="CK155" s="48">
        <f ca="1">SUM('Trial 1'!CK21,'Trial 2'!CK21,'Trial 3'!CK21,'Trial 4'!CK21,'Trial 5'!CK21,'Trial 6'!CK21,'Trial 7'!CK21,'Trial 8'!CK21)</f>
        <v>1517670.5652621007</v>
      </c>
      <c r="CL155" s="48">
        <f ca="1">SUM('Trial 1'!CL21,'Trial 2'!CL21,'Trial 3'!CL21,'Trial 4'!CL21,'Trial 5'!CL21,'Trial 6'!CL21,'Trial 7'!CL21,'Trial 8'!CL21)</f>
        <v>1516648.794783433</v>
      </c>
      <c r="CM155" s="48">
        <f ca="1">SUM('Trial 1'!CM21,'Trial 2'!CM21,'Trial 3'!CM21,'Trial 4'!CM21,'Trial 5'!CM21,'Trial 6'!CM21,'Trial 7'!CM21,'Trial 8'!CM21)</f>
        <v>1515608.4239938778</v>
      </c>
      <c r="CN155" s="49">
        <f ca="1">SUM(CB155:CM155)</f>
        <v>18247608.358898718</v>
      </c>
      <c r="CO155" s="48">
        <f ca="1">SUM('Trial 1'!CO21,'Trial 2'!CO21,'Trial 3'!CO21,'Trial 4'!CO21,'Trial 5'!CO21,'Trial 6'!CO21,'Trial 7'!CO21,'Trial 8'!CO21)</f>
        <v>1514936.262166817</v>
      </c>
      <c r="CP155" s="48">
        <f ca="1">SUM('Trial 1'!CP21,'Trial 2'!CP21,'Trial 3'!CP21,'Trial 4'!CP21,'Trial 5'!CP21,'Trial 6'!CP21,'Trial 7'!CP21,'Trial 8'!CP21)</f>
        <v>1513829.2219933658</v>
      </c>
      <c r="CQ155" s="48">
        <f ca="1">SUM('Trial 1'!CQ21,'Trial 2'!CQ21,'Trial 3'!CQ21,'Trial 4'!CQ21,'Trial 5'!CQ21,'Trial 6'!CQ21,'Trial 7'!CQ21,'Trial 8'!CQ21)</f>
        <v>1513046.6920990469</v>
      </c>
      <c r="CR155" s="48">
        <f ca="1">SUM('Trial 1'!CR21,'Trial 2'!CR21,'Trial 3'!CR21,'Trial 4'!CR21,'Trial 5'!CR21,'Trial 6'!CR21,'Trial 7'!CR21,'Trial 8'!CR21)</f>
        <v>1512349.5416785725</v>
      </c>
      <c r="CS155" s="48">
        <f ca="1">SUM('Trial 1'!CS21,'Trial 2'!CS21,'Trial 3'!CS21,'Trial 4'!CS21,'Trial 5'!CS21,'Trial 6'!CS21,'Trial 7'!CS21,'Trial 8'!CS21)</f>
        <v>1511310.4445448203</v>
      </c>
      <c r="CT155" s="48">
        <f ca="1">SUM('Trial 1'!CT21,'Trial 2'!CT21,'Trial 3'!CT21,'Trial 4'!CT21,'Trial 5'!CT21,'Trial 6'!CT21,'Trial 7'!CT21,'Trial 8'!CT21)</f>
        <v>1510301.4847335643</v>
      </c>
      <c r="CU155" s="48">
        <f ca="1">SUM('Trial 1'!CU21,'Trial 2'!CU21,'Trial 3'!CU21,'Trial 4'!CU21,'Trial 5'!CU21,'Trial 6'!CU21,'Trial 7'!CU21,'Trial 8'!CU21)</f>
        <v>1509443.5052108949</v>
      </c>
      <c r="CV155" s="48">
        <f ca="1">SUM('Trial 1'!CV21,'Trial 2'!CV21,'Trial 3'!CV21,'Trial 4'!CV21,'Trial 5'!CV21,'Trial 6'!CV21,'Trial 7'!CV21,'Trial 8'!CV21)</f>
        <v>1508682.1175021715</v>
      </c>
      <c r="CW155" s="48">
        <f ca="1">SUM('Trial 1'!CW21,'Trial 2'!CW21,'Trial 3'!CW21,'Trial 4'!CW21,'Trial 5'!CW21,'Trial 6'!CW21,'Trial 7'!CW21,'Trial 8'!CW21)</f>
        <v>1507692.4875141119</v>
      </c>
      <c r="CX155" s="48">
        <f ca="1">SUM('Trial 1'!CX21,'Trial 2'!CX21,'Trial 3'!CX21,'Trial 4'!CX21,'Trial 5'!CX21,'Trial 6'!CX21,'Trial 7'!CX21,'Trial 8'!CX21)</f>
        <v>1506868.0269750145</v>
      </c>
      <c r="CY155" s="48">
        <f ca="1">SUM('Trial 1'!CY21,'Trial 2'!CY21,'Trial 3'!CY21,'Trial 4'!CY21,'Trial 5'!CY21,'Trial 6'!CY21,'Trial 7'!CY21,'Trial 8'!CY21)</f>
        <v>1506040.8213853238</v>
      </c>
      <c r="CZ155" s="48">
        <f ca="1">SUM('Trial 1'!CZ21,'Trial 2'!CZ21,'Trial 3'!CZ21,'Trial 4'!CZ21,'Trial 5'!CZ21,'Trial 6'!CZ21,'Trial 7'!CZ21,'Trial 8'!CZ21)</f>
        <v>1505241.7451478881</v>
      </c>
      <c r="DA155" s="49">
        <f ca="1">SUM(CO155:CZ155)</f>
        <v>18119742.350951593</v>
      </c>
      <c r="DB155" s="48">
        <f ca="1">SUM('Trial 1'!DB21,'Trial 2'!DB21,'Trial 3'!DB21,'Trial 4'!DB21,'Trial 5'!DB21,'Trial 6'!DB21,'Trial 7'!DB21,'Trial 8'!DB21)</f>
        <v>1504483.8458755584</v>
      </c>
      <c r="DC155" s="48">
        <f ca="1">SUM('Trial 1'!DC21,'Trial 2'!DC21,'Trial 3'!DC21,'Trial 4'!DC21,'Trial 5'!DC21,'Trial 6'!DC21,'Trial 7'!DC21,'Trial 8'!DC21)</f>
        <v>1503686.0437973579</v>
      </c>
      <c r="DD155" s="48">
        <f ca="1">SUM('Trial 1'!DD21,'Trial 2'!DD21,'Trial 3'!DD21,'Trial 4'!DD21,'Trial 5'!DD21,'Trial 6'!DD21,'Trial 7'!DD21,'Trial 8'!DD21)</f>
        <v>1503049.1624291132</v>
      </c>
      <c r="DE155" s="48">
        <f ca="1">SUM('Trial 1'!DE21,'Trial 2'!DE21,'Trial 3'!DE21,'Trial 4'!DE21,'Trial 5'!DE21,'Trial 6'!DE21,'Trial 7'!DE21,'Trial 8'!DE21)</f>
        <v>1502137.1378486615</v>
      </c>
      <c r="DF155" s="48">
        <f ca="1">SUM('Trial 1'!DF21,'Trial 2'!DF21,'Trial 3'!DF21,'Trial 4'!DF21,'Trial 5'!DF21,'Trial 6'!DF21,'Trial 7'!DF21,'Trial 8'!DF21)</f>
        <v>1501370.672151058</v>
      </c>
      <c r="DG155" s="48">
        <f ca="1">SUM('Trial 1'!DG21,'Trial 2'!DG21,'Trial 3'!DG21,'Trial 4'!DG21,'Trial 5'!DG21,'Trial 6'!DG21,'Trial 7'!DG21,'Trial 8'!DG21)</f>
        <v>1500412.8254444038</v>
      </c>
      <c r="DH155" s="48">
        <f ca="1">SUM('Trial 1'!DH21,'Trial 2'!DH21,'Trial 3'!DH21,'Trial 4'!DH21,'Trial 5'!DH21,'Trial 6'!DH21,'Trial 7'!DH21,'Trial 8'!DH21)</f>
        <v>1499731.3127048248</v>
      </c>
      <c r="DI155" s="48">
        <f ca="1">SUM('Trial 1'!DI21,'Trial 2'!DI21,'Trial 3'!DI21,'Trial 4'!DI21,'Trial 5'!DI21,'Trial 6'!DI21,'Trial 7'!DI21,'Trial 8'!DI21)</f>
        <v>1498932.2824247796</v>
      </c>
      <c r="DJ155" s="48">
        <f ca="1">SUM('Trial 1'!DJ21,'Trial 2'!DJ21,'Trial 3'!DJ21,'Trial 4'!DJ21,'Trial 5'!DJ21,'Trial 6'!DJ21,'Trial 7'!DJ21,'Trial 8'!DJ21)</f>
        <v>1498116.8596230641</v>
      </c>
      <c r="DK155" s="48">
        <f ca="1">SUM('Trial 1'!DK21,'Trial 2'!DK21,'Trial 3'!DK21,'Trial 4'!DK21,'Trial 5'!DK21,'Trial 6'!DK21,'Trial 7'!DK21,'Trial 8'!DK21)</f>
        <v>1497199.2080076835</v>
      </c>
      <c r="DL155" s="48">
        <f ca="1">SUM('Trial 1'!DL21,'Trial 2'!DL21,'Trial 3'!DL21,'Trial 4'!DL21,'Trial 5'!DL21,'Trial 6'!DL21,'Trial 7'!DL21,'Trial 8'!DL21)</f>
        <v>1496621.1293468801</v>
      </c>
      <c r="DM155" s="48">
        <f ca="1">SUM('Trial 1'!DM21,'Trial 2'!DM21,'Trial 3'!DM21,'Trial 4'!DM21,'Trial 5'!DM21,'Trial 6'!DM21,'Trial 7'!DM21,'Trial 8'!DM21)</f>
        <v>1495687.5509359089</v>
      </c>
      <c r="DN155" s="49">
        <f ca="1">SUM(DB155:DM155)</f>
        <v>18001428.030589294</v>
      </c>
      <c r="DO155" s="48">
        <f ca="1">SUM('Trial 1'!DO21,'Trial 2'!DO21,'Trial 3'!DO21,'Trial 4'!DO21,'Trial 5'!DO21,'Trial 6'!DO21,'Trial 7'!DO21,'Trial 8'!DO21)</f>
        <v>1494793.4180319279</v>
      </c>
      <c r="DP155" s="48">
        <f ca="1">SUM('Trial 1'!DP21,'Trial 2'!DP21,'Trial 3'!DP21,'Trial 4'!DP21,'Trial 5'!DP21,'Trial 6'!DP21,'Trial 7'!DP21,'Trial 8'!DP21)</f>
        <v>1494077.1901973386</v>
      </c>
      <c r="DQ155" s="48">
        <f ca="1">SUM('Trial 1'!DQ21,'Trial 2'!DQ21,'Trial 3'!DQ21,'Trial 4'!DQ21,'Trial 5'!DQ21,'Trial 6'!DQ21,'Trial 7'!DQ21,'Trial 8'!DQ21)</f>
        <v>1493365.8256261603</v>
      </c>
      <c r="DR155" s="48">
        <f ca="1">SUM('Trial 1'!DR21,'Trial 2'!DR21,'Trial 3'!DR21,'Trial 4'!DR21,'Trial 5'!DR21,'Trial 6'!DR21,'Trial 7'!DR21,'Trial 8'!DR21)</f>
        <v>1492577.440743793</v>
      </c>
      <c r="DS155" s="48">
        <f ca="1">SUM('Trial 1'!DS21,'Trial 2'!DS21,'Trial 3'!DS21,'Trial 4'!DS21,'Trial 5'!DS21,'Trial 6'!DS21,'Trial 7'!DS21,'Trial 8'!DS21)</f>
        <v>1491519.6865259167</v>
      </c>
      <c r="DT155" s="48">
        <f ca="1">SUM('Trial 1'!DT21,'Trial 2'!DT21,'Trial 3'!DT21,'Trial 4'!DT21,'Trial 5'!DT21,'Trial 6'!DT21,'Trial 7'!DT21,'Trial 8'!DT21)</f>
        <v>1490854.1483909031</v>
      </c>
      <c r="DU155" s="48">
        <f ca="1">SUM('Trial 1'!DU21,'Trial 2'!DU21,'Trial 3'!DU21,'Trial 4'!DU21,'Trial 5'!DU21,'Trial 6'!DU21,'Trial 7'!DU21,'Trial 8'!DU21)</f>
        <v>1490349.9791609123</v>
      </c>
      <c r="DV155" s="48">
        <f ca="1">SUM('Trial 1'!DV21,'Trial 2'!DV21,'Trial 3'!DV21,'Trial 4'!DV21,'Trial 5'!DV21,'Trial 6'!DV21,'Trial 7'!DV21,'Trial 8'!DV21)</f>
        <v>1489608.348622716</v>
      </c>
      <c r="DW155" s="48">
        <f ca="1">SUM('Trial 1'!DW21,'Trial 2'!DW21,'Trial 3'!DW21,'Trial 4'!DW21,'Trial 5'!DW21,'Trial 6'!DW21,'Trial 7'!DW21,'Trial 8'!DW21)</f>
        <v>1488853.211423768</v>
      </c>
      <c r="DX155" s="48">
        <f ca="1">SUM('Trial 1'!DX21,'Trial 2'!DX21,'Trial 3'!DX21,'Trial 4'!DX21,'Trial 5'!DX21,'Trial 6'!DX21,'Trial 7'!DX21,'Trial 8'!DX21)</f>
        <v>1488299.3337944571</v>
      </c>
      <c r="DY155" s="48">
        <f ca="1">SUM('Trial 1'!DY21,'Trial 2'!DY21,'Trial 3'!DY21,'Trial 4'!DY21,'Trial 5'!DY21,'Trial 6'!DY21,'Trial 7'!DY21,'Trial 8'!DY21)</f>
        <v>1487399.870486395</v>
      </c>
      <c r="DZ155" s="48">
        <f ca="1">SUM('Trial 1'!DZ21,'Trial 2'!DZ21,'Trial 3'!DZ21,'Trial 4'!DZ21,'Trial 5'!DZ21,'Trial 6'!DZ21,'Trial 7'!DZ21,'Trial 8'!DZ21)</f>
        <v>1487018.5143680489</v>
      </c>
      <c r="EA155" s="49">
        <f ca="1">SUM(DO155:DZ155)</f>
        <v>17888716.967372335</v>
      </c>
      <c r="EB155" s="48">
        <f ca="1">SUM('Trial 1'!EB21,'Trial 2'!EB21,'Trial 3'!EB21,'Trial 4'!EB21,'Trial 5'!EB21,'Trial 6'!EB21,'Trial 7'!EB21,'Trial 8'!EB21)</f>
        <v>1486335.1733185849</v>
      </c>
      <c r="EC155" s="48">
        <f ca="1">SUM('Trial 1'!EC21,'Trial 2'!EC21,'Trial 3'!EC21,'Trial 4'!EC21,'Trial 5'!EC21,'Trial 6'!EC21,'Trial 7'!EC21,'Trial 8'!EC21)</f>
        <v>1485502.8494851559</v>
      </c>
      <c r="ED155" s="48">
        <f ca="1">SUM('Trial 1'!ED21,'Trial 2'!ED21,'Trial 3'!ED21,'Trial 4'!ED21,'Trial 5'!ED21,'Trial 6'!ED21,'Trial 7'!ED21,'Trial 8'!ED21)</f>
        <v>1484394.7855569602</v>
      </c>
      <c r="EE155" s="48">
        <f ca="1">SUM('Trial 1'!EE21,'Trial 2'!EE21,'Trial 3'!EE21,'Trial 4'!EE21,'Trial 5'!EE21,'Trial 6'!EE21,'Trial 7'!EE21,'Trial 8'!EE21)</f>
        <v>1483838.9431545194</v>
      </c>
      <c r="EF155" s="48">
        <f ca="1">SUM('Trial 1'!EF21,'Trial 2'!EF21,'Trial 3'!EF21,'Trial 4'!EF21,'Trial 5'!EF21,'Trial 6'!EF21,'Trial 7'!EF21,'Trial 8'!EF21)</f>
        <v>1483022.8326584287</v>
      </c>
      <c r="EG155" s="48">
        <f ca="1">SUM('Trial 1'!EG21,'Trial 2'!EG21,'Trial 3'!EG21,'Trial 4'!EG21,'Trial 5'!EG21,'Trial 6'!EG21,'Trial 7'!EG21,'Trial 8'!EG21)</f>
        <v>1482407.8419847186</v>
      </c>
      <c r="EH155" s="48">
        <f ca="1">SUM('Trial 1'!EH21,'Trial 2'!EH21,'Trial 3'!EH21,'Trial 4'!EH21,'Trial 5'!EH21,'Trial 6'!EH21,'Trial 7'!EH21,'Trial 8'!EH21)</f>
        <v>1481655.3694591769</v>
      </c>
      <c r="EI155" s="48">
        <f ca="1">SUM('Trial 1'!EI21,'Trial 2'!EI21,'Trial 3'!EI21,'Trial 4'!EI21,'Trial 5'!EI21,'Trial 6'!EI21,'Trial 7'!EI21,'Trial 8'!EI21)</f>
        <v>1481148.3420924547</v>
      </c>
      <c r="EJ155" s="48">
        <f ca="1">SUM('Trial 1'!EJ21,'Trial 2'!EJ21,'Trial 3'!EJ21,'Trial 4'!EJ21,'Trial 5'!EJ21,'Trial 6'!EJ21,'Trial 7'!EJ21,'Trial 8'!EJ21)</f>
        <v>1480472.4680644963</v>
      </c>
      <c r="EK155" s="48">
        <f ca="1">SUM('Trial 1'!EK21,'Trial 2'!EK21,'Trial 3'!EK21,'Trial 4'!EK21,'Trial 5'!EK21,'Trial 6'!EK21,'Trial 7'!EK21,'Trial 8'!EK21)</f>
        <v>1479719.6939526405</v>
      </c>
      <c r="EL155" s="48">
        <f ca="1">SUM('Trial 1'!EL21,'Trial 2'!EL21,'Trial 3'!EL21,'Trial 4'!EL21,'Trial 5'!EL21,'Trial 6'!EL21,'Trial 7'!EL21,'Trial 8'!EL21)</f>
        <v>1479160.7395224851</v>
      </c>
      <c r="EM155" s="48">
        <f ca="1">SUM('Trial 1'!EM21,'Trial 2'!EM21,'Trial 3'!EM21,'Trial 4'!EM21,'Trial 5'!EM21,'Trial 6'!EM21,'Trial 7'!EM21,'Trial 8'!EM21)</f>
        <v>1478537.2709731695</v>
      </c>
      <c r="EN155" s="49">
        <f ca="1">SUM(EB155:EM155)</f>
        <v>17786196.31022279</v>
      </c>
    </row>
    <row r="156" spans="1:144" ht="12.75" customHeight="1">
      <c r="A156" s="2" t="str">
        <f>Labels!B11</f>
        <v>Capital Depreciation</v>
      </c>
    </row>
    <row r="157" spans="1:144" ht="12.75" customHeight="1">
      <c r="A157" s="47" t="str">
        <f>Labels!D96</f>
        <v>Trials</v>
      </c>
      <c r="B157" s="19" t="str">
        <f>ZZZ__FnCalls!F7</f>
        <v>Jan 2010</v>
      </c>
      <c r="C157" s="20" t="str">
        <f>ZZZ__FnCalls!F8</f>
        <v>Feb 2010</v>
      </c>
      <c r="D157" s="20" t="str">
        <f>ZZZ__FnCalls!F9</f>
        <v>Mar 2010</v>
      </c>
      <c r="E157" s="20" t="str">
        <f>ZZZ__FnCalls!F10</f>
        <v>Apr 2010</v>
      </c>
      <c r="F157" s="20" t="str">
        <f>ZZZ__FnCalls!F11</f>
        <v>May 2010</v>
      </c>
      <c r="G157" s="20" t="str">
        <f>ZZZ__FnCalls!F12</f>
        <v>Jun 2010</v>
      </c>
      <c r="H157" s="20" t="str">
        <f>ZZZ__FnCalls!F13</f>
        <v>Jul 2010</v>
      </c>
      <c r="I157" s="20" t="str">
        <f>ZZZ__FnCalls!F14</f>
        <v>Aug 2010</v>
      </c>
      <c r="J157" s="20" t="str">
        <f>ZZZ__FnCalls!F15</f>
        <v>Sep 2010</v>
      </c>
      <c r="K157" s="20" t="str">
        <f>ZZZ__FnCalls!F16</f>
        <v>Oct 2010</v>
      </c>
      <c r="L157" s="20" t="str">
        <f>ZZZ__FnCalls!F17</f>
        <v>Nov 2010</v>
      </c>
      <c r="M157" s="20" t="str">
        <f>ZZZ__FnCalls!F18</f>
        <v>Dec 2010</v>
      </c>
      <c r="N157" s="21" t="str">
        <f>ZZZ__FnCalls!H7</f>
        <v>2010</v>
      </c>
      <c r="O157" s="20" t="str">
        <f>ZZZ__FnCalls!F19</f>
        <v>Jan 2011</v>
      </c>
      <c r="P157" s="20" t="str">
        <f>ZZZ__FnCalls!F20</f>
        <v>Feb 2011</v>
      </c>
      <c r="Q157" s="20" t="str">
        <f>ZZZ__FnCalls!F21</f>
        <v>Mar 2011</v>
      </c>
      <c r="R157" s="20" t="str">
        <f>ZZZ__FnCalls!F22</f>
        <v>Apr 2011</v>
      </c>
      <c r="S157" s="20" t="str">
        <f>ZZZ__FnCalls!F23</f>
        <v>May 2011</v>
      </c>
      <c r="T157" s="20" t="str">
        <f>ZZZ__FnCalls!F24</f>
        <v>Jun 2011</v>
      </c>
      <c r="U157" s="20" t="str">
        <f>ZZZ__FnCalls!F25</f>
        <v>Jul 2011</v>
      </c>
      <c r="V157" s="20" t="str">
        <f>ZZZ__FnCalls!F26</f>
        <v>Aug 2011</v>
      </c>
      <c r="W157" s="20" t="str">
        <f>ZZZ__FnCalls!F27</f>
        <v>Sep 2011</v>
      </c>
      <c r="X157" s="20" t="str">
        <f>ZZZ__FnCalls!F28</f>
        <v>Oct 2011</v>
      </c>
      <c r="Y157" s="20" t="str">
        <f>ZZZ__FnCalls!F29</f>
        <v>Nov 2011</v>
      </c>
      <c r="Z157" s="20" t="str">
        <f>ZZZ__FnCalls!F30</f>
        <v>Dec 2011</v>
      </c>
      <c r="AA157" s="21" t="str">
        <f>ZZZ__FnCalls!H19</f>
        <v>2011</v>
      </c>
      <c r="AB157" s="20" t="str">
        <f>ZZZ__FnCalls!F31</f>
        <v>Jan 2012</v>
      </c>
      <c r="AC157" s="20" t="str">
        <f>ZZZ__FnCalls!F32</f>
        <v>Feb 2012</v>
      </c>
      <c r="AD157" s="20" t="str">
        <f>ZZZ__FnCalls!F33</f>
        <v>Mar 2012</v>
      </c>
      <c r="AE157" s="20" t="str">
        <f>ZZZ__FnCalls!F34</f>
        <v>Apr 2012</v>
      </c>
      <c r="AF157" s="20" t="str">
        <f>ZZZ__FnCalls!F35</f>
        <v>May 2012</v>
      </c>
      <c r="AG157" s="20" t="str">
        <f>ZZZ__FnCalls!F36</f>
        <v>Jun 2012</v>
      </c>
      <c r="AH157" s="20" t="str">
        <f>ZZZ__FnCalls!F37</f>
        <v>Jul 2012</v>
      </c>
      <c r="AI157" s="20" t="str">
        <f>ZZZ__FnCalls!F38</f>
        <v>Aug 2012</v>
      </c>
      <c r="AJ157" s="20" t="str">
        <f>ZZZ__FnCalls!F39</f>
        <v>Sep 2012</v>
      </c>
      <c r="AK157" s="20" t="str">
        <f>ZZZ__FnCalls!F40</f>
        <v>Oct 2012</v>
      </c>
      <c r="AL157" s="20" t="str">
        <f>ZZZ__FnCalls!F41</f>
        <v>Nov 2012</v>
      </c>
      <c r="AM157" s="20" t="str">
        <f>ZZZ__FnCalls!F42</f>
        <v>Dec 2012</v>
      </c>
      <c r="AN157" s="21" t="str">
        <f>ZZZ__FnCalls!H31</f>
        <v>2012</v>
      </c>
      <c r="AO157" s="20" t="str">
        <f>ZZZ__FnCalls!F43</f>
        <v>Jan 2013</v>
      </c>
      <c r="AP157" s="20" t="str">
        <f>ZZZ__FnCalls!F44</f>
        <v>Feb 2013</v>
      </c>
      <c r="AQ157" s="20" t="str">
        <f>ZZZ__FnCalls!F45</f>
        <v>Mar 2013</v>
      </c>
      <c r="AR157" s="20" t="str">
        <f>ZZZ__FnCalls!F46</f>
        <v>Apr 2013</v>
      </c>
      <c r="AS157" s="20" t="str">
        <f>ZZZ__FnCalls!F47</f>
        <v>May 2013</v>
      </c>
      <c r="AT157" s="20" t="str">
        <f>ZZZ__FnCalls!F48</f>
        <v>Jun 2013</v>
      </c>
      <c r="AU157" s="20" t="str">
        <f>ZZZ__FnCalls!F49</f>
        <v>Jul 2013</v>
      </c>
      <c r="AV157" s="20" t="str">
        <f>ZZZ__FnCalls!F50</f>
        <v>Aug 2013</v>
      </c>
      <c r="AW157" s="20" t="str">
        <f>ZZZ__FnCalls!F51</f>
        <v>Sep 2013</v>
      </c>
      <c r="AX157" s="20" t="str">
        <f>ZZZ__FnCalls!F52</f>
        <v>Oct 2013</v>
      </c>
      <c r="AY157" s="20" t="str">
        <f>ZZZ__FnCalls!F53</f>
        <v>Nov 2013</v>
      </c>
      <c r="AZ157" s="20" t="str">
        <f>ZZZ__FnCalls!F54</f>
        <v>Dec 2013</v>
      </c>
      <c r="BA157" s="21" t="str">
        <f>ZZZ__FnCalls!H43</f>
        <v>2013</v>
      </c>
      <c r="BB157" s="20" t="str">
        <f>ZZZ__FnCalls!F55</f>
        <v>Jan 2014</v>
      </c>
      <c r="BC157" s="20" t="str">
        <f>ZZZ__FnCalls!F56</f>
        <v>Feb 2014</v>
      </c>
      <c r="BD157" s="20" t="str">
        <f>ZZZ__FnCalls!F57</f>
        <v>Mar 2014</v>
      </c>
      <c r="BE157" s="20" t="str">
        <f>ZZZ__FnCalls!F58</f>
        <v>Apr 2014</v>
      </c>
      <c r="BF157" s="20" t="str">
        <f>ZZZ__FnCalls!F59</f>
        <v>May 2014</v>
      </c>
      <c r="BG157" s="20" t="str">
        <f>ZZZ__FnCalls!F60</f>
        <v>Jun 2014</v>
      </c>
      <c r="BH157" s="20" t="str">
        <f>ZZZ__FnCalls!F61</f>
        <v>Jul 2014</v>
      </c>
      <c r="BI157" s="20" t="str">
        <f>ZZZ__FnCalls!F62</f>
        <v>Aug 2014</v>
      </c>
      <c r="BJ157" s="20" t="str">
        <f>ZZZ__FnCalls!F63</f>
        <v>Sep 2014</v>
      </c>
      <c r="BK157" s="20" t="str">
        <f>ZZZ__FnCalls!F64</f>
        <v>Oct 2014</v>
      </c>
      <c r="BL157" s="20" t="str">
        <f>ZZZ__FnCalls!F65</f>
        <v>Nov 2014</v>
      </c>
      <c r="BM157" s="20" t="str">
        <f>ZZZ__FnCalls!F66</f>
        <v>Dec 2014</v>
      </c>
      <c r="BN157" s="21" t="str">
        <f>ZZZ__FnCalls!H55</f>
        <v>2014</v>
      </c>
      <c r="BO157" s="20" t="str">
        <f>ZZZ__FnCalls!F67</f>
        <v>Jan 2015</v>
      </c>
      <c r="BP157" s="20" t="str">
        <f>ZZZ__FnCalls!F68</f>
        <v>Feb 2015</v>
      </c>
      <c r="BQ157" s="20" t="str">
        <f>ZZZ__FnCalls!F69</f>
        <v>Mar 2015</v>
      </c>
      <c r="BR157" s="20" t="str">
        <f>ZZZ__FnCalls!F70</f>
        <v>Apr 2015</v>
      </c>
      <c r="BS157" s="20" t="str">
        <f>ZZZ__FnCalls!F71</f>
        <v>May 2015</v>
      </c>
      <c r="BT157" s="20" t="str">
        <f>ZZZ__FnCalls!F72</f>
        <v>Jun 2015</v>
      </c>
      <c r="BU157" s="20" t="str">
        <f>ZZZ__FnCalls!F73</f>
        <v>Jul 2015</v>
      </c>
      <c r="BV157" s="20" t="str">
        <f>ZZZ__FnCalls!F74</f>
        <v>Aug 2015</v>
      </c>
      <c r="BW157" s="20" t="str">
        <f>ZZZ__FnCalls!F75</f>
        <v>Sep 2015</v>
      </c>
      <c r="BX157" s="20" t="str">
        <f>ZZZ__FnCalls!F76</f>
        <v>Oct 2015</v>
      </c>
      <c r="BY157" s="20" t="str">
        <f>ZZZ__FnCalls!F77</f>
        <v>Nov 2015</v>
      </c>
      <c r="BZ157" s="20" t="str">
        <f>ZZZ__FnCalls!F78</f>
        <v>Dec 2015</v>
      </c>
      <c r="CA157" s="21" t="str">
        <f>ZZZ__FnCalls!H67</f>
        <v>2015</v>
      </c>
      <c r="CB157" s="20" t="str">
        <f>ZZZ__FnCalls!F79</f>
        <v>Jan 2016</v>
      </c>
      <c r="CC157" s="20" t="str">
        <f>ZZZ__FnCalls!F80</f>
        <v>Feb 2016</v>
      </c>
      <c r="CD157" s="20" t="str">
        <f>ZZZ__FnCalls!F81</f>
        <v>Mar 2016</v>
      </c>
      <c r="CE157" s="20" t="str">
        <f>ZZZ__FnCalls!F82</f>
        <v>Apr 2016</v>
      </c>
      <c r="CF157" s="20" t="str">
        <f>ZZZ__FnCalls!F83</f>
        <v>May 2016</v>
      </c>
      <c r="CG157" s="20" t="str">
        <f>ZZZ__FnCalls!F84</f>
        <v>Jun 2016</v>
      </c>
      <c r="CH157" s="20" t="str">
        <f>ZZZ__FnCalls!F85</f>
        <v>Jul 2016</v>
      </c>
      <c r="CI157" s="20" t="str">
        <f>ZZZ__FnCalls!F86</f>
        <v>Aug 2016</v>
      </c>
      <c r="CJ157" s="20" t="str">
        <f>ZZZ__FnCalls!F87</f>
        <v>Sep 2016</v>
      </c>
      <c r="CK157" s="20" t="str">
        <f>ZZZ__FnCalls!F88</f>
        <v>Oct 2016</v>
      </c>
      <c r="CL157" s="20" t="str">
        <f>ZZZ__FnCalls!F89</f>
        <v>Nov 2016</v>
      </c>
      <c r="CM157" s="20" t="str">
        <f>ZZZ__FnCalls!F90</f>
        <v>Dec 2016</v>
      </c>
      <c r="CN157" s="21" t="str">
        <f>ZZZ__FnCalls!H79</f>
        <v>2016</v>
      </c>
      <c r="CO157" s="20" t="str">
        <f>ZZZ__FnCalls!F91</f>
        <v>Jan 2017</v>
      </c>
      <c r="CP157" s="20" t="str">
        <f>ZZZ__FnCalls!F92</f>
        <v>Feb 2017</v>
      </c>
      <c r="CQ157" s="20" t="str">
        <f>ZZZ__FnCalls!F93</f>
        <v>Mar 2017</v>
      </c>
      <c r="CR157" s="20" t="str">
        <f>ZZZ__FnCalls!F94</f>
        <v>Apr 2017</v>
      </c>
      <c r="CS157" s="20" t="str">
        <f>ZZZ__FnCalls!F95</f>
        <v>May 2017</v>
      </c>
      <c r="CT157" s="20" t="str">
        <f>ZZZ__FnCalls!F96</f>
        <v>Jun 2017</v>
      </c>
      <c r="CU157" s="20" t="str">
        <f>ZZZ__FnCalls!F97</f>
        <v>Jul 2017</v>
      </c>
      <c r="CV157" s="20" t="str">
        <f>ZZZ__FnCalls!F98</f>
        <v>Aug 2017</v>
      </c>
      <c r="CW157" s="20" t="str">
        <f>ZZZ__FnCalls!F99</f>
        <v>Sep 2017</v>
      </c>
      <c r="CX157" s="20" t="str">
        <f>ZZZ__FnCalls!F100</f>
        <v>Oct 2017</v>
      </c>
      <c r="CY157" s="20" t="str">
        <f>ZZZ__FnCalls!F101</f>
        <v>Nov 2017</v>
      </c>
      <c r="CZ157" s="20" t="str">
        <f>ZZZ__FnCalls!F102</f>
        <v>Dec 2017</v>
      </c>
      <c r="DA157" s="21" t="str">
        <f>ZZZ__FnCalls!H91</f>
        <v>2017</v>
      </c>
      <c r="DB157" s="20" t="str">
        <f>ZZZ__FnCalls!F103</f>
        <v>Jan 2018</v>
      </c>
      <c r="DC157" s="20" t="str">
        <f>ZZZ__FnCalls!F104</f>
        <v>Feb 2018</v>
      </c>
      <c r="DD157" s="20" t="str">
        <f>ZZZ__FnCalls!F105</f>
        <v>Mar 2018</v>
      </c>
      <c r="DE157" s="20" t="str">
        <f>ZZZ__FnCalls!F106</f>
        <v>Apr 2018</v>
      </c>
      <c r="DF157" s="20" t="str">
        <f>ZZZ__FnCalls!F107</f>
        <v>May 2018</v>
      </c>
      <c r="DG157" s="20" t="str">
        <f>ZZZ__FnCalls!F108</f>
        <v>Jun 2018</v>
      </c>
      <c r="DH157" s="20" t="str">
        <f>ZZZ__FnCalls!F109</f>
        <v>Jul 2018</v>
      </c>
      <c r="DI157" s="20" t="str">
        <f>ZZZ__FnCalls!F110</f>
        <v>Aug 2018</v>
      </c>
      <c r="DJ157" s="20" t="str">
        <f>ZZZ__FnCalls!F111</f>
        <v>Sep 2018</v>
      </c>
      <c r="DK157" s="20" t="str">
        <f>ZZZ__FnCalls!F112</f>
        <v>Oct 2018</v>
      </c>
      <c r="DL157" s="20" t="str">
        <f>ZZZ__FnCalls!F113</f>
        <v>Nov 2018</v>
      </c>
      <c r="DM157" s="20" t="str">
        <f>ZZZ__FnCalls!F114</f>
        <v>Dec 2018</v>
      </c>
      <c r="DN157" s="21" t="str">
        <f>ZZZ__FnCalls!H103</f>
        <v>2018</v>
      </c>
      <c r="DO157" s="20" t="str">
        <f>ZZZ__FnCalls!F115</f>
        <v>Jan 2019</v>
      </c>
      <c r="DP157" s="20" t="str">
        <f>ZZZ__FnCalls!F116</f>
        <v>Feb 2019</v>
      </c>
      <c r="DQ157" s="20" t="str">
        <f>ZZZ__FnCalls!F117</f>
        <v>Mar 2019</v>
      </c>
      <c r="DR157" s="20" t="str">
        <f>ZZZ__FnCalls!F118</f>
        <v>Apr 2019</v>
      </c>
      <c r="DS157" s="20" t="str">
        <f>ZZZ__FnCalls!F119</f>
        <v>May 2019</v>
      </c>
      <c r="DT157" s="20" t="str">
        <f>ZZZ__FnCalls!F120</f>
        <v>Jun 2019</v>
      </c>
      <c r="DU157" s="20" t="str">
        <f>ZZZ__FnCalls!F121</f>
        <v>Jul 2019</v>
      </c>
      <c r="DV157" s="20" t="str">
        <f>ZZZ__FnCalls!F122</f>
        <v>Aug 2019</v>
      </c>
      <c r="DW157" s="20" t="str">
        <f>ZZZ__FnCalls!F123</f>
        <v>Sep 2019</v>
      </c>
      <c r="DX157" s="20" t="str">
        <f>ZZZ__FnCalls!F124</f>
        <v>Oct 2019</v>
      </c>
      <c r="DY157" s="20" t="str">
        <f>ZZZ__FnCalls!F125</f>
        <v>Nov 2019</v>
      </c>
      <c r="DZ157" s="20" t="str">
        <f>ZZZ__FnCalls!F126</f>
        <v>Dec 2019</v>
      </c>
      <c r="EA157" s="21" t="str">
        <f>ZZZ__FnCalls!H115</f>
        <v>2019</v>
      </c>
      <c r="EB157" s="20" t="str">
        <f>ZZZ__FnCalls!F127</f>
        <v>Jan 2020</v>
      </c>
      <c r="EC157" s="20" t="str">
        <f>ZZZ__FnCalls!F128</f>
        <v>Feb 2020</v>
      </c>
      <c r="ED157" s="20" t="str">
        <f>ZZZ__FnCalls!F129</f>
        <v>Mar 2020</v>
      </c>
      <c r="EE157" s="20" t="str">
        <f>ZZZ__FnCalls!F130</f>
        <v>Apr 2020</v>
      </c>
      <c r="EF157" s="20" t="str">
        <f>ZZZ__FnCalls!F131</f>
        <v>May 2020</v>
      </c>
      <c r="EG157" s="20" t="str">
        <f>ZZZ__FnCalls!F132</f>
        <v>Jun 2020</v>
      </c>
      <c r="EH157" s="20" t="str">
        <f>ZZZ__FnCalls!F133</f>
        <v>Jul 2020</v>
      </c>
      <c r="EI157" s="20" t="str">
        <f>ZZZ__FnCalls!F134</f>
        <v>Aug 2020</v>
      </c>
      <c r="EJ157" s="20" t="str">
        <f>ZZZ__FnCalls!F135</f>
        <v>Sep 2020</v>
      </c>
      <c r="EK157" s="20" t="str">
        <f>ZZZ__FnCalls!F136</f>
        <v>Oct 2020</v>
      </c>
      <c r="EL157" s="20" t="str">
        <f>ZZZ__FnCalls!F137</f>
        <v>Nov 2020</v>
      </c>
      <c r="EM157" s="20" t="str">
        <f>ZZZ__FnCalls!F138</f>
        <v>Dec 2020</v>
      </c>
      <c r="EN157" s="21" t="str">
        <f>ZZZ__FnCalls!H127</f>
        <v>2020</v>
      </c>
    </row>
    <row r="158" spans="1:144" ht="12.75" customHeight="1">
      <c r="A158" s="7" t="str">
        <f>Labels!B96</f>
        <v>Trial 01</v>
      </c>
      <c r="B158" s="22">
        <f>'Trial 1'!B20</f>
        <v>206222.01441622889</v>
      </c>
      <c r="C158" s="22">
        <f>'Trial 1'!C20</f>
        <v>206222.01441622889</v>
      </c>
      <c r="D158" s="22">
        <f>'Trial 1'!D20</f>
        <v>206222.01441622889</v>
      </c>
      <c r="E158" s="22">
        <f ca="1">'Trial 1'!E20</f>
        <v>206219.60652675552</v>
      </c>
      <c r="F158" s="22">
        <f ca="1">'Trial 1'!F20</f>
        <v>206214.35233382109</v>
      </c>
      <c r="G158" s="22">
        <f ca="1">'Trial 1'!G20</f>
        <v>206206.99381716491</v>
      </c>
      <c r="H158" s="22">
        <f ca="1">'Trial 1'!H20</f>
        <v>206197.09164470795</v>
      </c>
      <c r="I158" s="22">
        <f ca="1">'Trial 1'!I20</f>
        <v>206185.12531229015</v>
      </c>
      <c r="J158" s="22">
        <f ca="1">'Trial 1'!J20</f>
        <v>206171.08396054222</v>
      </c>
      <c r="K158" s="22">
        <f ca="1">'Trial 1'!K20</f>
        <v>206155.19304624657</v>
      </c>
      <c r="L158" s="22">
        <f ca="1">'Trial 1'!L20</f>
        <v>206137.16687630609</v>
      </c>
      <c r="M158" s="22">
        <f ca="1">'Trial 1'!M20</f>
        <v>206117.92479328183</v>
      </c>
      <c r="N158" s="23">
        <f ca="1">SUM('Trial 1'!B20:M20)</f>
        <v>2474270.5815598033</v>
      </c>
      <c r="O158" s="22">
        <f ca="1">'Trial 1'!O20</f>
        <v>206096.70544948836</v>
      </c>
      <c r="P158" s="22">
        <f ca="1">'Trial 1'!P20</f>
        <v>206073.21499350105</v>
      </c>
      <c r="Q158" s="22">
        <f ca="1">'Trial 1'!Q20</f>
        <v>206048.00503572964</v>
      </c>
      <c r="R158" s="22">
        <f ca="1">'Trial 1'!R20</f>
        <v>206021.60955615769</v>
      </c>
      <c r="S158" s="22">
        <f ca="1">'Trial 1'!S20</f>
        <v>205992.98516303612</v>
      </c>
      <c r="T158" s="22">
        <f ca="1">'Trial 1'!T20</f>
        <v>205963.33786024569</v>
      </c>
      <c r="U158" s="22">
        <f ca="1">'Trial 1'!U20</f>
        <v>205932.56956607048</v>
      </c>
      <c r="V158" s="22">
        <f ca="1">'Trial 1'!V20</f>
        <v>205900.40441593353</v>
      </c>
      <c r="W158" s="22">
        <f ca="1">'Trial 1'!W20</f>
        <v>205866.77384530901</v>
      </c>
      <c r="X158" s="22">
        <f ca="1">'Trial 1'!X20</f>
        <v>205831.94919725414</v>
      </c>
      <c r="Y158" s="22">
        <f ca="1">'Trial 1'!Y20</f>
        <v>205795.41636292197</v>
      </c>
      <c r="Z158" s="22">
        <f ca="1">'Trial 1'!Z20</f>
        <v>205757.64434983823</v>
      </c>
      <c r="AA158" s="23">
        <f ca="1">SUM('Trial 1'!O20:Z20)</f>
        <v>2471280.6157954861</v>
      </c>
      <c r="AB158" s="22">
        <f ca="1">'Trial 1'!AB20</f>
        <v>205718.10278560195</v>
      </c>
      <c r="AC158" s="22">
        <f ca="1">'Trial 1'!AC20</f>
        <v>205677.0787346717</v>
      </c>
      <c r="AD158" s="22">
        <f ca="1">'Trial 1'!AD20</f>
        <v>205634.51477394989</v>
      </c>
      <c r="AE158" s="22">
        <f ca="1">'Trial 1'!AE20</f>
        <v>205590.7324591692</v>
      </c>
      <c r="AF158" s="22">
        <f ca="1">'Trial 1'!AF20</f>
        <v>205546.28058313884</v>
      </c>
      <c r="AG158" s="22">
        <f ca="1">'Trial 1'!AG20</f>
        <v>205500.59406005347</v>
      </c>
      <c r="AH158" s="22">
        <f ca="1">'Trial 1'!AH20</f>
        <v>205453.69598534462</v>
      </c>
      <c r="AI158" s="22">
        <f ca="1">'Trial 1'!AI20</f>
        <v>205405.67580434005</v>
      </c>
      <c r="AJ158" s="22">
        <f ca="1">'Trial 1'!AJ20</f>
        <v>205357.22700517965</v>
      </c>
      <c r="AK158" s="22">
        <f ca="1">'Trial 1'!AK20</f>
        <v>205308.39510879785</v>
      </c>
      <c r="AL158" s="22">
        <f ca="1">'Trial 1'!AL20</f>
        <v>205258.3353806831</v>
      </c>
      <c r="AM158" s="22">
        <f ca="1">'Trial 1'!AM20</f>
        <v>205207.19977883992</v>
      </c>
      <c r="AN158" s="23">
        <f ca="1">SUM('Trial 1'!AB20:AM20)</f>
        <v>2465657.8324597701</v>
      </c>
      <c r="AO158" s="22">
        <f ca="1">'Trial 1'!AO20</f>
        <v>205155.40916451372</v>
      </c>
      <c r="AP158" s="22">
        <f ca="1">'Trial 1'!AP20</f>
        <v>205102.51726217076</v>
      </c>
      <c r="AQ158" s="22">
        <f ca="1">'Trial 1'!AQ20</f>
        <v>205049.17304633022</v>
      </c>
      <c r="AR158" s="22">
        <f ca="1">'Trial 1'!AR20</f>
        <v>204995.48791737316</v>
      </c>
      <c r="AS158" s="22">
        <f ca="1">'Trial 1'!AS20</f>
        <v>204941.08107566452</v>
      </c>
      <c r="AT158" s="22">
        <f ca="1">'Trial 1'!AT20</f>
        <v>204885.6829745924</v>
      </c>
      <c r="AU158" s="22">
        <f ca="1">'Trial 1'!AU20</f>
        <v>204829.2510572224</v>
      </c>
      <c r="AV158" s="22">
        <f ca="1">'Trial 1'!AV20</f>
        <v>204771.94185624251</v>
      </c>
      <c r="AW158" s="22">
        <f ca="1">'Trial 1'!AW20</f>
        <v>204714.37270369683</v>
      </c>
      <c r="AX158" s="22">
        <f ca="1">'Trial 1'!AX20</f>
        <v>204656.48959924004</v>
      </c>
      <c r="AY158" s="22">
        <f ca="1">'Trial 1'!AY20</f>
        <v>204598.04359192122</v>
      </c>
      <c r="AZ158" s="22">
        <f ca="1">'Trial 1'!AZ20</f>
        <v>204538.71434367305</v>
      </c>
      <c r="BA158" s="23">
        <f ca="1">SUM('Trial 1'!AO20:AZ20)</f>
        <v>2458238.1645926409</v>
      </c>
      <c r="BB158" s="22">
        <f ca="1">'Trial 1'!BB20</f>
        <v>204478.72422644834</v>
      </c>
      <c r="BC158" s="22">
        <f ca="1">'Trial 1'!BC20</f>
        <v>204417.91365424133</v>
      </c>
      <c r="BD158" s="22">
        <f ca="1">'Trial 1'!BD20</f>
        <v>204356.40577024431</v>
      </c>
      <c r="BE158" s="22">
        <f ca="1">'Trial 1'!BE20</f>
        <v>204294.51882893036</v>
      </c>
      <c r="BF158" s="22">
        <f ca="1">'Trial 1'!BF20</f>
        <v>204231.46457273516</v>
      </c>
      <c r="BG158" s="22">
        <f ca="1">'Trial 1'!BG20</f>
        <v>204168.16251789022</v>
      </c>
      <c r="BH158" s="22">
        <f ca="1">'Trial 1'!BH20</f>
        <v>204104.63197912546</v>
      </c>
      <c r="BI158" s="22">
        <f ca="1">'Trial 1'!BI20</f>
        <v>204040.12992881754</v>
      </c>
      <c r="BJ158" s="22">
        <f ca="1">'Trial 1'!BJ20</f>
        <v>203975.469785391</v>
      </c>
      <c r="BK158" s="22">
        <f ca="1">'Trial 1'!BK20</f>
        <v>203910.47971739687</v>
      </c>
      <c r="BL158" s="22">
        <f ca="1">'Trial 1'!BL20</f>
        <v>203845.30612599404</v>
      </c>
      <c r="BM158" s="22">
        <f ca="1">'Trial 1'!BM20</f>
        <v>203779.0304014477</v>
      </c>
      <c r="BN158" s="23">
        <f ca="1">SUM('Trial 1'!BB20:BM20)</f>
        <v>2449602.2375086625</v>
      </c>
      <c r="BO158" s="22">
        <f ca="1">'Trial 1'!BO20</f>
        <v>203712.9260494569</v>
      </c>
      <c r="BP158" s="22">
        <f ca="1">'Trial 1'!BP20</f>
        <v>203646.62022776713</v>
      </c>
      <c r="BQ158" s="22">
        <f ca="1">'Trial 1'!BQ20</f>
        <v>203579.61712797193</v>
      </c>
      <c r="BR158" s="22">
        <f ca="1">'Trial 1'!BR20</f>
        <v>203512.41836289398</v>
      </c>
      <c r="BS158" s="22">
        <f ca="1">'Trial 1'!BS20</f>
        <v>203444.85943663423</v>
      </c>
      <c r="BT158" s="22">
        <f ca="1">'Trial 1'!BT20</f>
        <v>203377.02911333297</v>
      </c>
      <c r="BU158" s="22">
        <f ca="1">'Trial 1'!BU20</f>
        <v>203308.50823579959</v>
      </c>
      <c r="BV158" s="22">
        <f ca="1">'Trial 1'!BV20</f>
        <v>203239.91116239841</v>
      </c>
      <c r="BW158" s="22">
        <f ca="1">'Trial 1'!BW20</f>
        <v>203171.0273806114</v>
      </c>
      <c r="BX158" s="22">
        <f ca="1">'Trial 1'!BX20</f>
        <v>203101.76646421049</v>
      </c>
      <c r="BY158" s="22">
        <f ca="1">'Trial 1'!BY20</f>
        <v>203032.57818510302</v>
      </c>
      <c r="BZ158" s="22">
        <f ca="1">'Trial 1'!BZ20</f>
        <v>202962.52260687537</v>
      </c>
      <c r="CA158" s="23">
        <f ca="1">SUM('Trial 1'!BO20:BZ20)</f>
        <v>2440089.7843530551</v>
      </c>
      <c r="CB158" s="22">
        <f ca="1">'Trial 1'!CB20</f>
        <v>202891.80198334611</v>
      </c>
      <c r="CC158" s="22">
        <f ca="1">'Trial 1'!CC20</f>
        <v>202820.82174262009</v>
      </c>
      <c r="CD158" s="22">
        <f ca="1">'Trial 1'!CD20</f>
        <v>202749.28736390869</v>
      </c>
      <c r="CE158" s="22">
        <f ca="1">'Trial 1'!CE20</f>
        <v>202677.57735477635</v>
      </c>
      <c r="CF158" s="22">
        <f ca="1">'Trial 1'!CF20</f>
        <v>202605.63521044588</v>
      </c>
      <c r="CG158" s="22">
        <f ca="1">'Trial 1'!CG20</f>
        <v>202533.50659000999</v>
      </c>
      <c r="CH158" s="22">
        <f ca="1">'Trial 1'!CH20</f>
        <v>202461.0619063722</v>
      </c>
      <c r="CI158" s="22">
        <f ca="1">'Trial 1'!CI20</f>
        <v>202387.90793180582</v>
      </c>
      <c r="CJ158" s="22">
        <f ca="1">'Trial 1'!CJ20</f>
        <v>202314.01994671996</v>
      </c>
      <c r="CK158" s="22">
        <f ca="1">'Trial 1'!CK20</f>
        <v>202240.54284596571</v>
      </c>
      <c r="CL158" s="22">
        <f ca="1">'Trial 1'!CL20</f>
        <v>202167.15344124194</v>
      </c>
      <c r="CM158" s="22">
        <f ca="1">'Trial 1'!CM20</f>
        <v>202093.28134016777</v>
      </c>
      <c r="CN158" s="23">
        <f ca="1">SUM('Trial 1'!CB20:CM20)</f>
        <v>2429942.5976573806</v>
      </c>
      <c r="CO158" s="22">
        <f ca="1">'Trial 1'!CO20</f>
        <v>202019.09983761259</v>
      </c>
      <c r="CP158" s="22">
        <f ca="1">'Trial 1'!CP20</f>
        <v>201944.91064245804</v>
      </c>
      <c r="CQ158" s="22">
        <f ca="1">'Trial 1'!CQ20</f>
        <v>201870.85437455951</v>
      </c>
      <c r="CR158" s="22">
        <f ca="1">'Trial 1'!CR20</f>
        <v>201796.92835599405</v>
      </c>
      <c r="CS158" s="22">
        <f ca="1">'Trial 1'!CS20</f>
        <v>201722.55445844462</v>
      </c>
      <c r="CT158" s="22">
        <f ca="1">'Trial 1'!CT20</f>
        <v>201648.47884346309</v>
      </c>
      <c r="CU158" s="22">
        <f ca="1">'Trial 1'!CU20</f>
        <v>201574.12572411212</v>
      </c>
      <c r="CV158" s="22">
        <f ca="1">'Trial 1'!CV20</f>
        <v>201499.11360623839</v>
      </c>
      <c r="CW158" s="22">
        <f ca="1">'Trial 1'!CW20</f>
        <v>201423.90919716962</v>
      </c>
      <c r="CX158" s="22">
        <f ca="1">'Trial 1'!CX20</f>
        <v>201348.75806207082</v>
      </c>
      <c r="CY158" s="22">
        <f ca="1">'Trial 1'!CY20</f>
        <v>201273.43122486633</v>
      </c>
      <c r="CZ158" s="22">
        <f ca="1">'Trial 1'!CZ20</f>
        <v>201197.61377008606</v>
      </c>
      <c r="DA158" s="23">
        <f ca="1">SUM('Trial 1'!CO20:CZ20)</f>
        <v>2419319.7780970749</v>
      </c>
      <c r="DB158" s="22">
        <f ca="1">'Trial 1'!DB20</f>
        <v>201121.7652059691</v>
      </c>
      <c r="DC158" s="22">
        <f ca="1">'Trial 1'!DC20</f>
        <v>201045.8963004954</v>
      </c>
      <c r="DD158" s="22">
        <f ca="1">'Trial 1'!DD20</f>
        <v>200969.86600759218</v>
      </c>
      <c r="DE158" s="22">
        <f ca="1">'Trial 1'!DE20</f>
        <v>200893.34509601435</v>
      </c>
      <c r="DF158" s="22">
        <f ca="1">'Trial 1'!DF20</f>
        <v>200817.0218482115</v>
      </c>
      <c r="DG158" s="22">
        <f ca="1">'Trial 1'!DG20</f>
        <v>200740.65405101338</v>
      </c>
      <c r="DH158" s="22">
        <f ca="1">'Trial 1'!DH20</f>
        <v>200664.20634026968</v>
      </c>
      <c r="DI158" s="22">
        <f ca="1">'Trial 1'!DI20</f>
        <v>200587.61414052988</v>
      </c>
      <c r="DJ158" s="22">
        <f ca="1">'Trial 1'!DJ20</f>
        <v>200510.97699850835</v>
      </c>
      <c r="DK158" s="22">
        <f ca="1">'Trial 1'!DK20</f>
        <v>200433.99729879352</v>
      </c>
      <c r="DL158" s="22">
        <f ca="1">'Trial 1'!DL20</f>
        <v>200356.80836662752</v>
      </c>
      <c r="DM158" s="22">
        <f ca="1">'Trial 1'!DM20</f>
        <v>200279.22174622177</v>
      </c>
      <c r="DN158" s="23">
        <f ca="1">SUM('Trial 1'!DB20:DM20)</f>
        <v>2408421.3734002463</v>
      </c>
      <c r="DO158" s="22">
        <f ca="1">'Trial 1'!DO20</f>
        <v>200201.81553231741</v>
      </c>
      <c r="DP158" s="22">
        <f ca="1">'Trial 1'!DP20</f>
        <v>200123.72563164422</v>
      </c>
      <c r="DQ158" s="22">
        <f ca="1">'Trial 1'!DQ20</f>
        <v>200046.0152655807</v>
      </c>
      <c r="DR158" s="22">
        <f ca="1">'Trial 1'!DR20</f>
        <v>199968.25882797223</v>
      </c>
      <c r="DS158" s="22">
        <f ca="1">'Trial 1'!DS20</f>
        <v>199890.7882669589</v>
      </c>
      <c r="DT158" s="22">
        <f ca="1">'Trial 1'!DT20</f>
        <v>199813.57544717539</v>
      </c>
      <c r="DU158" s="22">
        <f ca="1">'Trial 1'!DU20</f>
        <v>199736.20146455886</v>
      </c>
      <c r="DV158" s="22">
        <f ca="1">'Trial 1'!DV20</f>
        <v>199658.45090601419</v>
      </c>
      <c r="DW158" s="22">
        <f ca="1">'Trial 1'!DW20</f>
        <v>199581.2415791509</v>
      </c>
      <c r="DX158" s="22">
        <f ca="1">'Trial 1'!DX20</f>
        <v>199503.65457987841</v>
      </c>
      <c r="DY158" s="22">
        <f ca="1">'Trial 1'!DY20</f>
        <v>199425.84973008974</v>
      </c>
      <c r="DZ158" s="22">
        <f ca="1">'Trial 1'!DZ20</f>
        <v>199348.45415601609</v>
      </c>
      <c r="EA158" s="23">
        <f ca="1">SUM('Trial 1'!DO20:DZ20)</f>
        <v>2397298.031387357</v>
      </c>
      <c r="EB158" s="22">
        <f ca="1">'Trial 1'!EB20</f>
        <v>199270.85990505756</v>
      </c>
      <c r="EC158" s="22">
        <f ca="1">'Trial 1'!EC20</f>
        <v>199193.43766416525</v>
      </c>
      <c r="ED158" s="22">
        <f ca="1">'Trial 1'!ED20</f>
        <v>199116.15711976922</v>
      </c>
      <c r="EE158" s="22">
        <f ca="1">'Trial 1'!EE20</f>
        <v>199039.35017202309</v>
      </c>
      <c r="EF158" s="22">
        <f ca="1">'Trial 1'!EF20</f>
        <v>198962.44363623543</v>
      </c>
      <c r="EG158" s="22">
        <f ca="1">'Trial 1'!EG20</f>
        <v>198885.53572672445</v>
      </c>
      <c r="EH158" s="22">
        <f ca="1">'Trial 1'!EH20</f>
        <v>198808.50734092167</v>
      </c>
      <c r="EI158" s="22">
        <f ca="1">'Trial 1'!EI20</f>
        <v>198731.73720362279</v>
      </c>
      <c r="EJ158" s="22">
        <f ca="1">'Trial 1'!EJ20</f>
        <v>198655.06223603024</v>
      </c>
      <c r="EK158" s="22">
        <f ca="1">'Trial 1'!EK20</f>
        <v>198578.49905344486</v>
      </c>
      <c r="EL158" s="22">
        <f ca="1">'Trial 1'!EL20</f>
        <v>198501.67853861468</v>
      </c>
      <c r="EM158" s="22">
        <f ca="1">'Trial 1'!EM20</f>
        <v>198424.45863021442</v>
      </c>
      <c r="EN158" s="23">
        <f ca="1">SUM('Trial 1'!EB20:EM20)</f>
        <v>2386167.7272268236</v>
      </c>
    </row>
    <row r="159" spans="1:144" ht="12.75" customHeight="1">
      <c r="A159" s="11" t="str">
        <f>Labels!B97</f>
        <v>Trial 02</v>
      </c>
      <c r="B159" s="24">
        <f>'Trial 2'!B20</f>
        <v>206222.01441622889</v>
      </c>
      <c r="C159" s="24">
        <f>'Trial 2'!C20</f>
        <v>206222.01441622889</v>
      </c>
      <c r="D159" s="24">
        <f>'Trial 2'!D20</f>
        <v>206222.01441622889</v>
      </c>
      <c r="E159" s="24">
        <f ca="1">'Trial 2'!E20</f>
        <v>206219.68806151362</v>
      </c>
      <c r="F159" s="24">
        <f ca="1">'Trial 2'!F20</f>
        <v>206214.48116598188</v>
      </c>
      <c r="G159" s="24">
        <f ca="1">'Trial 2'!G20</f>
        <v>206207.70629038557</v>
      </c>
      <c r="H159" s="24">
        <f ca="1">'Trial 2'!H20</f>
        <v>206198.73662125238</v>
      </c>
      <c r="I159" s="24">
        <f ca="1">'Trial 2'!I20</f>
        <v>206187.44191422779</v>
      </c>
      <c r="J159" s="24">
        <f ca="1">'Trial 2'!J20</f>
        <v>206173.9079137065</v>
      </c>
      <c r="K159" s="24">
        <f ca="1">'Trial 2'!K20</f>
        <v>206158.74634075505</v>
      </c>
      <c r="L159" s="24">
        <f ca="1">'Trial 2'!L20</f>
        <v>206141.58658507283</v>
      </c>
      <c r="M159" s="24">
        <f ca="1">'Trial 2'!M20</f>
        <v>206122.48507873443</v>
      </c>
      <c r="N159" s="25">
        <f ca="1">SUM('Trial 2'!B20:M20)</f>
        <v>2474290.8232203168</v>
      </c>
      <c r="O159" s="24">
        <f ca="1">'Trial 2'!O20</f>
        <v>206101.52097683217</v>
      </c>
      <c r="P159" s="24">
        <f ca="1">'Trial 2'!P20</f>
        <v>206079.13834829535</v>
      </c>
      <c r="Q159" s="24">
        <f ca="1">'Trial 2'!Q20</f>
        <v>206055.69250297081</v>
      </c>
      <c r="R159" s="24">
        <f ca="1">'Trial 2'!R20</f>
        <v>206030.53019457872</v>
      </c>
      <c r="S159" s="24">
        <f ca="1">'Trial 2'!S20</f>
        <v>206003.32658685159</v>
      </c>
      <c r="T159" s="24">
        <f ca="1">'Trial 2'!T20</f>
        <v>205974.6529384371</v>
      </c>
      <c r="U159" s="24">
        <f ca="1">'Trial 2'!U20</f>
        <v>205944.80392413714</v>
      </c>
      <c r="V159" s="24">
        <f ca="1">'Trial 2'!V20</f>
        <v>205913.44968576625</v>
      </c>
      <c r="W159" s="24">
        <f ca="1">'Trial 2'!W20</f>
        <v>205880.51468350293</v>
      </c>
      <c r="X159" s="24">
        <f ca="1">'Trial 2'!X20</f>
        <v>205846.49795206703</v>
      </c>
      <c r="Y159" s="24">
        <f ca="1">'Trial 2'!Y20</f>
        <v>205811.33354515245</v>
      </c>
      <c r="Z159" s="24">
        <f ca="1">'Trial 2'!Z20</f>
        <v>205775.14914581587</v>
      </c>
      <c r="AA159" s="25">
        <f ca="1">SUM('Trial 2'!O20:Z20)</f>
        <v>2471416.6104844077</v>
      </c>
      <c r="AB159" s="24">
        <f ca="1">'Trial 2'!AB20</f>
        <v>205737.40031247403</v>
      </c>
      <c r="AC159" s="24">
        <f ca="1">'Trial 2'!AC20</f>
        <v>205698.62260301318</v>
      </c>
      <c r="AD159" s="24">
        <f ca="1">'Trial 2'!AD20</f>
        <v>205658.28892035875</v>
      </c>
      <c r="AE159" s="24">
        <f ca="1">'Trial 2'!AE20</f>
        <v>205617.37867151151</v>
      </c>
      <c r="AF159" s="24">
        <f ca="1">'Trial 2'!AF20</f>
        <v>205574.87636306675</v>
      </c>
      <c r="AG159" s="24">
        <f ca="1">'Trial 2'!AG20</f>
        <v>205531.11117010878</v>
      </c>
      <c r="AH159" s="24">
        <f ca="1">'Trial 2'!AH20</f>
        <v>205486.40248369423</v>
      </c>
      <c r="AI159" s="24">
        <f ca="1">'Trial 2'!AI20</f>
        <v>205440.16258588739</v>
      </c>
      <c r="AJ159" s="24">
        <f ca="1">'Trial 2'!AJ20</f>
        <v>205392.52307599169</v>
      </c>
      <c r="AK159" s="24">
        <f ca="1">'Trial 2'!AK20</f>
        <v>205343.65264284096</v>
      </c>
      <c r="AL159" s="24">
        <f ca="1">'Trial 2'!AL20</f>
        <v>205293.62789050312</v>
      </c>
      <c r="AM159" s="24">
        <f ca="1">'Trial 2'!AM20</f>
        <v>205242.55132339266</v>
      </c>
      <c r="AN159" s="25">
        <f ca="1">SUM('Trial 2'!AB20:AM20)</f>
        <v>2466016.5980428429</v>
      </c>
      <c r="AO159" s="24">
        <f ca="1">'Trial 2'!AO20</f>
        <v>205190.28852285448</v>
      </c>
      <c r="AP159" s="24">
        <f ca="1">'Trial 2'!AP20</f>
        <v>205136.4876482175</v>
      </c>
      <c r="AQ159" s="24">
        <f ca="1">'Trial 2'!AQ20</f>
        <v>205081.24134085455</v>
      </c>
      <c r="AR159" s="24">
        <f ca="1">'Trial 2'!AR20</f>
        <v>205025.74156908345</v>
      </c>
      <c r="AS159" s="24">
        <f ca="1">'Trial 2'!AS20</f>
        <v>204969.70088913574</v>
      </c>
      <c r="AT159" s="24">
        <f ca="1">'Trial 2'!AT20</f>
        <v>204912.90052798975</v>
      </c>
      <c r="AU159" s="24">
        <f ca="1">'Trial 2'!AU20</f>
        <v>204855.72896731508</v>
      </c>
      <c r="AV159" s="24">
        <f ca="1">'Trial 2'!AV20</f>
        <v>204797.76214295989</v>
      </c>
      <c r="AW159" s="24">
        <f ca="1">'Trial 2'!AW20</f>
        <v>204739.12246867342</v>
      </c>
      <c r="AX159" s="24">
        <f ca="1">'Trial 2'!AX20</f>
        <v>204680.10128150159</v>
      </c>
      <c r="AY159" s="24">
        <f ca="1">'Trial 2'!AY20</f>
        <v>204620.32541228295</v>
      </c>
      <c r="AZ159" s="24">
        <f ca="1">'Trial 2'!AZ20</f>
        <v>204559.97550749985</v>
      </c>
      <c r="BA159" s="25">
        <f ca="1">SUM('Trial 2'!AO20:AZ20)</f>
        <v>2458569.3762783678</v>
      </c>
      <c r="BB159" s="24">
        <f ca="1">'Trial 2'!BB20</f>
        <v>204499.25386846307</v>
      </c>
      <c r="BC159" s="24">
        <f ca="1">'Trial 2'!BC20</f>
        <v>204438.36119496729</v>
      </c>
      <c r="BD159" s="24">
        <f ca="1">'Trial 2'!BD20</f>
        <v>204376.72994739865</v>
      </c>
      <c r="BE159" s="24">
        <f ca="1">'Trial 2'!BE20</f>
        <v>204314.68522177069</v>
      </c>
      <c r="BF159" s="24">
        <f ca="1">'Trial 2'!BF20</f>
        <v>204252.10670432265</v>
      </c>
      <c r="BG159" s="24">
        <f ca="1">'Trial 2'!BG20</f>
        <v>204188.83722789792</v>
      </c>
      <c r="BH159" s="24">
        <f ca="1">'Trial 2'!BH20</f>
        <v>204125.44567458157</v>
      </c>
      <c r="BI159" s="24">
        <f ca="1">'Trial 2'!BI20</f>
        <v>204060.82074389106</v>
      </c>
      <c r="BJ159" s="24">
        <f ca="1">'Trial 2'!BJ20</f>
        <v>203995.77616301109</v>
      </c>
      <c r="BK159" s="24">
        <f ca="1">'Trial 2'!BK20</f>
        <v>203929.87736710944</v>
      </c>
      <c r="BL159" s="24">
        <f ca="1">'Trial 2'!BL20</f>
        <v>203863.33994988268</v>
      </c>
      <c r="BM159" s="24">
        <f ca="1">'Trial 2'!BM20</f>
        <v>203796.0526932753</v>
      </c>
      <c r="BN159" s="25">
        <f ca="1">SUM('Trial 2'!BB20:BM20)</f>
        <v>2449841.2867565714</v>
      </c>
      <c r="BO159" s="24">
        <f ca="1">'Trial 2'!BO20</f>
        <v>203728.34627793008</v>
      </c>
      <c r="BP159" s="24">
        <f ca="1">'Trial 2'!BP20</f>
        <v>203659.88625245634</v>
      </c>
      <c r="BQ159" s="24">
        <f ca="1">'Trial 2'!BQ20</f>
        <v>203591.06212005884</v>
      </c>
      <c r="BR159" s="24">
        <f ca="1">'Trial 2'!BR20</f>
        <v>203521.18339698398</v>
      </c>
      <c r="BS159" s="24">
        <f ca="1">'Trial 2'!BS20</f>
        <v>203450.90924032239</v>
      </c>
      <c r="BT159" s="24">
        <f ca="1">'Trial 2'!BT20</f>
        <v>203380.14848331478</v>
      </c>
      <c r="BU159" s="24">
        <f ca="1">'Trial 2'!BU20</f>
        <v>203309.44743781106</v>
      </c>
      <c r="BV159" s="24">
        <f ca="1">'Trial 2'!BV20</f>
        <v>203238.47875595951</v>
      </c>
      <c r="BW159" s="24">
        <f ca="1">'Trial 2'!BW20</f>
        <v>203167.83150417637</v>
      </c>
      <c r="BX159" s="24">
        <f ca="1">'Trial 2'!BX20</f>
        <v>203096.87892603932</v>
      </c>
      <c r="BY159" s="24">
        <f ca="1">'Trial 2'!BY20</f>
        <v>203025.80880365279</v>
      </c>
      <c r="BZ159" s="24">
        <f ca="1">'Trial 2'!BZ20</f>
        <v>202954.24602341352</v>
      </c>
      <c r="CA159" s="25">
        <f ca="1">SUM('Trial 2'!BO20:BZ20)</f>
        <v>2440124.2272221195</v>
      </c>
      <c r="CB159" s="24">
        <f ca="1">'Trial 2'!CB20</f>
        <v>202882.93102670333</v>
      </c>
      <c r="CC159" s="24">
        <f ca="1">'Trial 2'!CC20</f>
        <v>202811.65028875621</v>
      </c>
      <c r="CD159" s="24">
        <f ca="1">'Trial 2'!CD20</f>
        <v>202740.16755846443</v>
      </c>
      <c r="CE159" s="24">
        <f ca="1">'Trial 2'!CE20</f>
        <v>202667.97400810811</v>
      </c>
      <c r="CF159" s="24">
        <f ca="1">'Trial 2'!CF20</f>
        <v>202595.67558244779</v>
      </c>
      <c r="CG159" s="24">
        <f ca="1">'Trial 2'!CG20</f>
        <v>202522.79223497515</v>
      </c>
      <c r="CH159" s="24">
        <f ca="1">'Trial 2'!CH20</f>
        <v>202450.1774014245</v>
      </c>
      <c r="CI159" s="24">
        <f ca="1">'Trial 2'!CI20</f>
        <v>202377.36215717616</v>
      </c>
      <c r="CJ159" s="24">
        <f ca="1">'Trial 2'!CJ20</f>
        <v>202304.2758613117</v>
      </c>
      <c r="CK159" s="24">
        <f ca="1">'Trial 2'!CK20</f>
        <v>202231.36591608892</v>
      </c>
      <c r="CL159" s="24">
        <f ca="1">'Trial 2'!CL20</f>
        <v>202157.71933904395</v>
      </c>
      <c r="CM159" s="24">
        <f ca="1">'Trial 2'!CM20</f>
        <v>202083.47560355358</v>
      </c>
      <c r="CN159" s="25">
        <f ca="1">SUM('Trial 2'!CB20:CM20)</f>
        <v>2429825.5669780541</v>
      </c>
      <c r="CO159" s="24">
        <f ca="1">'Trial 2'!CO20</f>
        <v>202009.19305462588</v>
      </c>
      <c r="CP159" s="24">
        <f ca="1">'Trial 2'!CP20</f>
        <v>201934.81088340419</v>
      </c>
      <c r="CQ159" s="24">
        <f ca="1">'Trial 2'!CQ20</f>
        <v>201859.88939382252</v>
      </c>
      <c r="CR159" s="24">
        <f ca="1">'Trial 2'!CR20</f>
        <v>201784.70701667081</v>
      </c>
      <c r="CS159" s="24">
        <f ca="1">'Trial 2'!CS20</f>
        <v>201709.6279838958</v>
      </c>
      <c r="CT159" s="24">
        <f ca="1">'Trial 2'!CT20</f>
        <v>201634.64540417978</v>
      </c>
      <c r="CU159" s="24">
        <f ca="1">'Trial 2'!CU20</f>
        <v>201559.48236212434</v>
      </c>
      <c r="CV159" s="24">
        <f ca="1">'Trial 2'!CV20</f>
        <v>201483.7067710229</v>
      </c>
      <c r="CW159" s="24">
        <f ca="1">'Trial 2'!CW20</f>
        <v>201407.34688177166</v>
      </c>
      <c r="CX159" s="24">
        <f ca="1">'Trial 2'!CX20</f>
        <v>201330.95424032651</v>
      </c>
      <c r="CY159" s="24">
        <f ca="1">'Trial 2'!CY20</f>
        <v>201254.36158154663</v>
      </c>
      <c r="CZ159" s="24">
        <f ca="1">'Trial 2'!CZ20</f>
        <v>201177.50807735647</v>
      </c>
      <c r="DA159" s="25">
        <f ca="1">SUM('Trial 2'!CO20:CZ20)</f>
        <v>2419146.2336507477</v>
      </c>
      <c r="DB159" s="24">
        <f ca="1">'Trial 2'!DB20</f>
        <v>201100.38171046495</v>
      </c>
      <c r="DC159" s="24">
        <f ca="1">'Trial 2'!DC20</f>
        <v>201022.52906129675</v>
      </c>
      <c r="DD159" s="24">
        <f ca="1">'Trial 2'!DD20</f>
        <v>200943.91223067409</v>
      </c>
      <c r="DE159" s="24">
        <f ca="1">'Trial 2'!DE20</f>
        <v>200865.07284504912</v>
      </c>
      <c r="DF159" s="24">
        <f ca="1">'Trial 2'!DF20</f>
        <v>200786.57283651145</v>
      </c>
      <c r="DG159" s="24">
        <f ca="1">'Trial 2'!DG20</f>
        <v>200707.29265616174</v>
      </c>
      <c r="DH159" s="24">
        <f ca="1">'Trial 2'!DH20</f>
        <v>200628.24766786213</v>
      </c>
      <c r="DI159" s="24">
        <f ca="1">'Trial 2'!DI20</f>
        <v>200548.86549241911</v>
      </c>
      <c r="DJ159" s="24">
        <f ca="1">'Trial 2'!DJ20</f>
        <v>200469.21698592789</v>
      </c>
      <c r="DK159" s="24">
        <f ca="1">'Trial 2'!DK20</f>
        <v>200389.93208200615</v>
      </c>
      <c r="DL159" s="24">
        <f ca="1">'Trial 2'!DL20</f>
        <v>200309.84681863021</v>
      </c>
      <c r="DM159" s="24">
        <f ca="1">'Trial 2'!DM20</f>
        <v>200229.11818430119</v>
      </c>
      <c r="DN159" s="25">
        <f ca="1">SUM('Trial 2'!DB20:DM20)</f>
        <v>2408000.9885713048</v>
      </c>
      <c r="DO159" s="24">
        <f ca="1">'Trial 2'!DO20</f>
        <v>200148.31338531733</v>
      </c>
      <c r="DP159" s="24">
        <f ca="1">'Trial 2'!DP20</f>
        <v>200067.04360978337</v>
      </c>
      <c r="DQ159" s="24">
        <f ca="1">'Trial 2'!DQ20</f>
        <v>199985.36692315526</v>
      </c>
      <c r="DR159" s="24">
        <f ca="1">'Trial 2'!DR20</f>
        <v>199903.51095366114</v>
      </c>
      <c r="DS159" s="24">
        <f ca="1">'Trial 2'!DS20</f>
        <v>199821.03932453346</v>
      </c>
      <c r="DT159" s="24">
        <f ca="1">'Trial 2'!DT20</f>
        <v>199738.72242997782</v>
      </c>
      <c r="DU159" s="24">
        <f ca="1">'Trial 2'!DU20</f>
        <v>199655.67779818774</v>
      </c>
      <c r="DV159" s="24">
        <f ca="1">'Trial 2'!DV20</f>
        <v>199572.85409130401</v>
      </c>
      <c r="DW159" s="24">
        <f ca="1">'Trial 2'!DW20</f>
        <v>199489.65233027699</v>
      </c>
      <c r="DX159" s="24">
        <f ca="1">'Trial 2'!DX20</f>
        <v>199406.65859546154</v>
      </c>
      <c r="DY159" s="24">
        <f ca="1">'Trial 2'!DY20</f>
        <v>199323.24982556238</v>
      </c>
      <c r="DZ159" s="24">
        <f ca="1">'Trial 2'!DZ20</f>
        <v>199240.28739997823</v>
      </c>
      <c r="EA159" s="25">
        <f ca="1">SUM('Trial 2'!DO20:DZ20)</f>
        <v>2396352.3766671997</v>
      </c>
      <c r="EB159" s="24">
        <f ca="1">'Trial 2'!EB20</f>
        <v>199157.04133902848</v>
      </c>
      <c r="EC159" s="24">
        <f ca="1">'Trial 2'!EC20</f>
        <v>199074.37401286536</v>
      </c>
      <c r="ED159" s="24">
        <f ca="1">'Trial 2'!ED20</f>
        <v>198992.17661220231</v>
      </c>
      <c r="EE159" s="24">
        <f ca="1">'Trial 2'!EE20</f>
        <v>198910.11727226689</v>
      </c>
      <c r="EF159" s="24">
        <f ca="1">'Trial 2'!EF20</f>
        <v>198827.50088808234</v>
      </c>
      <c r="EG159" s="24">
        <f ca="1">'Trial 2'!EG20</f>
        <v>198744.85480719132</v>
      </c>
      <c r="EH159" s="24">
        <f ca="1">'Trial 2'!EH20</f>
        <v>198662.37446314629</v>
      </c>
      <c r="EI159" s="24">
        <f ca="1">'Trial 2'!EI20</f>
        <v>198579.98690423192</v>
      </c>
      <c r="EJ159" s="24">
        <f ca="1">'Trial 2'!EJ20</f>
        <v>198497.76845256417</v>
      </c>
      <c r="EK159" s="24">
        <f ca="1">'Trial 2'!EK20</f>
        <v>198415.59647323328</v>
      </c>
      <c r="EL159" s="24">
        <f ca="1">'Trial 2'!EL20</f>
        <v>198333.5063995641</v>
      </c>
      <c r="EM159" s="24">
        <f ca="1">'Trial 2'!EM20</f>
        <v>198251.82433402879</v>
      </c>
      <c r="EN159" s="25">
        <f ca="1">SUM('Trial 2'!EB20:EM20)</f>
        <v>2384447.1219584052</v>
      </c>
    </row>
    <row r="160" spans="1:144" ht="12.75" customHeight="1">
      <c r="A160" s="11" t="str">
        <f>Labels!B98</f>
        <v>Trial 03</v>
      </c>
      <c r="B160" s="24">
        <f>'Trial 3'!B20</f>
        <v>206222.01441622889</v>
      </c>
      <c r="C160" s="24">
        <f>'Trial 3'!C20</f>
        <v>206222.01441622889</v>
      </c>
      <c r="D160" s="24">
        <f>'Trial 3'!D20</f>
        <v>206222.01441622889</v>
      </c>
      <c r="E160" s="24">
        <f ca="1">'Trial 3'!E20</f>
        <v>206219.30119452532</v>
      </c>
      <c r="F160" s="24">
        <f ca="1">'Trial 3'!F20</f>
        <v>206214.348104851</v>
      </c>
      <c r="G160" s="24">
        <f ca="1">'Trial 3'!G20</f>
        <v>206207.39718240136</v>
      </c>
      <c r="H160" s="24">
        <f ca="1">'Trial 3'!H20</f>
        <v>206198.7360154294</v>
      </c>
      <c r="I160" s="24">
        <f ca="1">'Trial 3'!I20</f>
        <v>206187.98173860251</v>
      </c>
      <c r="J160" s="24">
        <f ca="1">'Trial 3'!J20</f>
        <v>206175.37121387792</v>
      </c>
      <c r="K160" s="24">
        <f ca="1">'Trial 3'!K20</f>
        <v>206160.70704772676</v>
      </c>
      <c r="L160" s="24">
        <f ca="1">'Trial 3'!L20</f>
        <v>206143.92581332536</v>
      </c>
      <c r="M160" s="24">
        <f ca="1">'Trial 3'!M20</f>
        <v>206124.75869635658</v>
      </c>
      <c r="N160" s="25">
        <f ca="1">SUM('Trial 3'!B20:M20)</f>
        <v>2474298.5702557834</v>
      </c>
      <c r="O160" s="24">
        <f ca="1">'Trial 3'!O20</f>
        <v>206104.5175105877</v>
      </c>
      <c r="P160" s="24">
        <f ca="1">'Trial 3'!P20</f>
        <v>206082.5345918698</v>
      </c>
      <c r="Q160" s="24">
        <f ca="1">'Trial 3'!Q20</f>
        <v>206058.95481421045</v>
      </c>
      <c r="R160" s="24">
        <f ca="1">'Trial 3'!R20</f>
        <v>206033.92698014321</v>
      </c>
      <c r="S160" s="24">
        <f ca="1">'Trial 3'!S20</f>
        <v>206007.36139400248</v>
      </c>
      <c r="T160" s="24">
        <f ca="1">'Trial 3'!T20</f>
        <v>205979.69539370399</v>
      </c>
      <c r="U160" s="24">
        <f ca="1">'Trial 3'!U20</f>
        <v>205951.13383409425</v>
      </c>
      <c r="V160" s="24">
        <f ca="1">'Trial 3'!V20</f>
        <v>205921.35115346641</v>
      </c>
      <c r="W160" s="24">
        <f ca="1">'Trial 3'!W20</f>
        <v>205890.65575646723</v>
      </c>
      <c r="X160" s="24">
        <f ca="1">'Trial 3'!X20</f>
        <v>205858.24040024288</v>
      </c>
      <c r="Y160" s="24">
        <f ca="1">'Trial 3'!Y20</f>
        <v>205824.76615693842</v>
      </c>
      <c r="Z160" s="24">
        <f ca="1">'Trial 3'!Z20</f>
        <v>205790.23504216003</v>
      </c>
      <c r="AA160" s="25">
        <f ca="1">SUM('Trial 3'!O20:Z20)</f>
        <v>2471503.3730278867</v>
      </c>
      <c r="AB160" s="24">
        <f ca="1">'Trial 3'!AB20</f>
        <v>205754.92597092933</v>
      </c>
      <c r="AC160" s="24">
        <f ca="1">'Trial 3'!AC20</f>
        <v>205718.64296068446</v>
      </c>
      <c r="AD160" s="24">
        <f ca="1">'Trial 3'!AD20</f>
        <v>205680.67598427844</v>
      </c>
      <c r="AE160" s="24">
        <f ca="1">'Trial 3'!AE20</f>
        <v>205641.57428227458</v>
      </c>
      <c r="AF160" s="24">
        <f ca="1">'Trial 3'!AF20</f>
        <v>205601.64992876819</v>
      </c>
      <c r="AG160" s="24">
        <f ca="1">'Trial 3'!AG20</f>
        <v>205561.15685223634</v>
      </c>
      <c r="AH160" s="24">
        <f ca="1">'Trial 3'!AH20</f>
        <v>205518.74673442336</v>
      </c>
      <c r="AI160" s="24">
        <f ca="1">'Trial 3'!AI20</f>
        <v>205475.41518151245</v>
      </c>
      <c r="AJ160" s="24">
        <f ca="1">'Trial 3'!AJ20</f>
        <v>205430.34897325133</v>
      </c>
      <c r="AK160" s="24">
        <f ca="1">'Trial 3'!AK20</f>
        <v>205384.29593613953</v>
      </c>
      <c r="AL160" s="24">
        <f ca="1">'Trial 3'!AL20</f>
        <v>205337.15450799579</v>
      </c>
      <c r="AM160" s="24">
        <f ca="1">'Trial 3'!AM20</f>
        <v>205289.26193748348</v>
      </c>
      <c r="AN160" s="25">
        <f ca="1">SUM('Trial 3'!AB20:AM20)</f>
        <v>2466393.8492499776</v>
      </c>
      <c r="AO160" s="24">
        <f ca="1">'Trial 3'!AO20</f>
        <v>205240.27834417799</v>
      </c>
      <c r="AP160" s="24">
        <f ca="1">'Trial 3'!AP20</f>
        <v>205190.55362772595</v>
      </c>
      <c r="AQ160" s="24">
        <f ca="1">'Trial 3'!AQ20</f>
        <v>205139.33090815719</v>
      </c>
      <c r="AR160" s="24">
        <f ca="1">'Trial 3'!AR20</f>
        <v>205086.55627252429</v>
      </c>
      <c r="AS160" s="24">
        <f ca="1">'Trial 3'!AS20</f>
        <v>205033.18234082335</v>
      </c>
      <c r="AT160" s="24">
        <f ca="1">'Trial 3'!AT20</f>
        <v>204978.92736756403</v>
      </c>
      <c r="AU160" s="24">
        <f ca="1">'Trial 3'!AU20</f>
        <v>204924.24013880084</v>
      </c>
      <c r="AV160" s="24">
        <f ca="1">'Trial 3'!AV20</f>
        <v>204868.74841022698</v>
      </c>
      <c r="AW160" s="24">
        <f ca="1">'Trial 3'!AW20</f>
        <v>204812.19300999853</v>
      </c>
      <c r="AX160" s="24">
        <f ca="1">'Trial 3'!AX20</f>
        <v>204755.32598925207</v>
      </c>
      <c r="AY160" s="24">
        <f ca="1">'Trial 3'!AY20</f>
        <v>204697.88739555868</v>
      </c>
      <c r="AZ160" s="24">
        <f ca="1">'Trial 3'!AZ20</f>
        <v>204639.76710662208</v>
      </c>
      <c r="BA160" s="25">
        <f ca="1">SUM('Trial 3'!AO20:AZ20)</f>
        <v>2459366.9909114321</v>
      </c>
      <c r="BB160" s="24">
        <f ca="1">'Trial 3'!BB20</f>
        <v>204581.00880486681</v>
      </c>
      <c r="BC160" s="24">
        <f ca="1">'Trial 3'!BC20</f>
        <v>204521.48374688855</v>
      </c>
      <c r="BD160" s="24">
        <f ca="1">'Trial 3'!BD20</f>
        <v>204461.67307220717</v>
      </c>
      <c r="BE160" s="24">
        <f ca="1">'Trial 3'!BE20</f>
        <v>204401.01681535711</v>
      </c>
      <c r="BF160" s="24">
        <f ca="1">'Trial 3'!BF20</f>
        <v>204339.2600080939</v>
      </c>
      <c r="BG160" s="24">
        <f ca="1">'Trial 3'!BG20</f>
        <v>204277.11059813565</v>
      </c>
      <c r="BH160" s="24">
        <f ca="1">'Trial 3'!BH20</f>
        <v>204215.06937568157</v>
      </c>
      <c r="BI160" s="24">
        <f ca="1">'Trial 3'!BI20</f>
        <v>204152.45673296388</v>
      </c>
      <c r="BJ160" s="24">
        <f ca="1">'Trial 3'!BJ20</f>
        <v>204088.96986684122</v>
      </c>
      <c r="BK160" s="24">
        <f ca="1">'Trial 3'!BK20</f>
        <v>204024.47665380602</v>
      </c>
      <c r="BL160" s="24">
        <f ca="1">'Trial 3'!BL20</f>
        <v>203959.17544153376</v>
      </c>
      <c r="BM160" s="24">
        <f ca="1">'Trial 3'!BM20</f>
        <v>203893.00271186582</v>
      </c>
      <c r="BN160" s="25">
        <f ca="1">SUM('Trial 3'!BB20:BM20)</f>
        <v>2450914.7038282417</v>
      </c>
      <c r="BO160" s="24">
        <f ca="1">'Trial 3'!BO20</f>
        <v>203827.04368474605</v>
      </c>
      <c r="BP160" s="24">
        <f ca="1">'Trial 3'!BP20</f>
        <v>203760.50353596584</v>
      </c>
      <c r="BQ160" s="24">
        <f ca="1">'Trial 3'!BQ20</f>
        <v>203693.75447635935</v>
      </c>
      <c r="BR160" s="24">
        <f ca="1">'Trial 3'!BR20</f>
        <v>203626.55631205265</v>
      </c>
      <c r="BS160" s="24">
        <f ca="1">'Trial 3'!BS20</f>
        <v>203558.85579719848</v>
      </c>
      <c r="BT160" s="24">
        <f ca="1">'Trial 3'!BT20</f>
        <v>203491.13228844132</v>
      </c>
      <c r="BU160" s="24">
        <f ca="1">'Trial 3'!BU20</f>
        <v>203423.32121198034</v>
      </c>
      <c r="BV160" s="24">
        <f ca="1">'Trial 3'!BV20</f>
        <v>203354.8416219223</v>
      </c>
      <c r="BW160" s="24">
        <f ca="1">'Trial 3'!BW20</f>
        <v>203285.96416166678</v>
      </c>
      <c r="BX160" s="24">
        <f ca="1">'Trial 3'!BX20</f>
        <v>203217.17626127703</v>
      </c>
      <c r="BY160" s="24">
        <f ca="1">'Trial 3'!BY20</f>
        <v>203147.65266894261</v>
      </c>
      <c r="BZ160" s="24">
        <f ca="1">'Trial 3'!BZ20</f>
        <v>203078.27239478278</v>
      </c>
      <c r="CA160" s="25">
        <f ca="1">SUM('Trial 3'!BO20:BZ20)</f>
        <v>2441465.0744153354</v>
      </c>
      <c r="CB160" s="24">
        <f ca="1">'Trial 3'!CB20</f>
        <v>203007.99860265359</v>
      </c>
      <c r="CC160" s="24">
        <f ca="1">'Trial 3'!CC20</f>
        <v>202937.76612779091</v>
      </c>
      <c r="CD160" s="24">
        <f ca="1">'Trial 3'!CD20</f>
        <v>202866.80328195798</v>
      </c>
      <c r="CE160" s="24">
        <f ca="1">'Trial 3'!CE20</f>
        <v>202794.96720052013</v>
      </c>
      <c r="CF160" s="24">
        <f ca="1">'Trial 3'!CF20</f>
        <v>202722.82928928206</v>
      </c>
      <c r="CG160" s="24">
        <f ca="1">'Trial 3'!CG20</f>
        <v>202650.42195370828</v>
      </c>
      <c r="CH160" s="24">
        <f ca="1">'Trial 3'!CH20</f>
        <v>202577.99789720553</v>
      </c>
      <c r="CI160" s="24">
        <f ca="1">'Trial 3'!CI20</f>
        <v>202504.9728772922</v>
      </c>
      <c r="CJ160" s="24">
        <f ca="1">'Trial 3'!CJ20</f>
        <v>202431.31103406032</v>
      </c>
      <c r="CK160" s="24">
        <f ca="1">'Trial 3'!CK20</f>
        <v>202357.06643300914</v>
      </c>
      <c r="CL160" s="24">
        <f ca="1">'Trial 3'!CL20</f>
        <v>202283.08356531689</v>
      </c>
      <c r="CM160" s="24">
        <f ca="1">'Trial 3'!CM20</f>
        <v>202208.73936564193</v>
      </c>
      <c r="CN160" s="25">
        <f ca="1">SUM('Trial 3'!CB20:CM20)</f>
        <v>2431343.9576284392</v>
      </c>
      <c r="CO160" s="24">
        <f ca="1">'Trial 3'!CO20</f>
        <v>202134.41659912511</v>
      </c>
      <c r="CP160" s="24">
        <f ca="1">'Trial 3'!CP20</f>
        <v>202060.34315479084</v>
      </c>
      <c r="CQ160" s="24">
        <f ca="1">'Trial 3'!CQ20</f>
        <v>201986.54506533477</v>
      </c>
      <c r="CR160" s="24">
        <f ca="1">'Trial 3'!CR20</f>
        <v>201912.50993980627</v>
      </c>
      <c r="CS160" s="24">
        <f ca="1">'Trial 3'!CS20</f>
        <v>201838.88493913735</v>
      </c>
      <c r="CT160" s="24">
        <f ca="1">'Trial 3'!CT20</f>
        <v>201764.94589036235</v>
      </c>
      <c r="CU160" s="24">
        <f ca="1">'Trial 3'!CU20</f>
        <v>201690.75194683755</v>
      </c>
      <c r="CV160" s="24">
        <f ca="1">'Trial 3'!CV20</f>
        <v>201616.51390394685</v>
      </c>
      <c r="CW160" s="24">
        <f ca="1">'Trial 3'!CW20</f>
        <v>201542.62296363234</v>
      </c>
      <c r="CX160" s="24">
        <f ca="1">'Trial 3'!CX20</f>
        <v>201468.48626692707</v>
      </c>
      <c r="CY160" s="24">
        <f ca="1">'Trial 3'!CY20</f>
        <v>201393.87273387669</v>
      </c>
      <c r="CZ160" s="24">
        <f ca="1">'Trial 3'!CZ20</f>
        <v>201319.34111896271</v>
      </c>
      <c r="DA160" s="25">
        <f ca="1">SUM('Trial 3'!CO20:CZ20)</f>
        <v>2420729.2345227399</v>
      </c>
      <c r="DB160" s="24">
        <f ca="1">'Trial 3'!DB20</f>
        <v>201244.87852149073</v>
      </c>
      <c r="DC160" s="24">
        <f ca="1">'Trial 3'!DC20</f>
        <v>201169.67408415812</v>
      </c>
      <c r="DD160" s="24">
        <f ca="1">'Trial 3'!DD20</f>
        <v>201094.60358431967</v>
      </c>
      <c r="DE160" s="24">
        <f ca="1">'Trial 3'!DE20</f>
        <v>201019.70268541214</v>
      </c>
      <c r="DF160" s="24">
        <f ca="1">'Trial 3'!DF20</f>
        <v>200944.34333727221</v>
      </c>
      <c r="DG160" s="24">
        <f ca="1">'Trial 3'!DG20</f>
        <v>200868.42813909266</v>
      </c>
      <c r="DH160" s="24">
        <f ca="1">'Trial 3'!DH20</f>
        <v>200792.39700864392</v>
      </c>
      <c r="DI160" s="24">
        <f ca="1">'Trial 3'!DI20</f>
        <v>200715.6433683869</v>
      </c>
      <c r="DJ160" s="24">
        <f ca="1">'Trial 3'!DJ20</f>
        <v>200638.97243543225</v>
      </c>
      <c r="DK160" s="24">
        <f ca="1">'Trial 3'!DK20</f>
        <v>200561.88677110674</v>
      </c>
      <c r="DL160" s="24">
        <f ca="1">'Trial 3'!DL20</f>
        <v>200484.14155129588</v>
      </c>
      <c r="DM160" s="24">
        <f ca="1">'Trial 3'!DM20</f>
        <v>200406.54690929747</v>
      </c>
      <c r="DN160" s="25">
        <f ca="1">SUM('Trial 3'!DB20:DM20)</f>
        <v>2409941.2183959084</v>
      </c>
      <c r="DO160" s="24">
        <f ca="1">'Trial 3'!DO20</f>
        <v>200329.29480485179</v>
      </c>
      <c r="DP160" s="24">
        <f ca="1">'Trial 3'!DP20</f>
        <v>200251.98824020222</v>
      </c>
      <c r="DQ160" s="24">
        <f ca="1">'Trial 3'!DQ20</f>
        <v>200174.1788793444</v>
      </c>
      <c r="DR160" s="24">
        <f ca="1">'Trial 3'!DR20</f>
        <v>200096.4133933954</v>
      </c>
      <c r="DS160" s="24">
        <f ca="1">'Trial 3'!DS20</f>
        <v>200019.04483962359</v>
      </c>
      <c r="DT160" s="24">
        <f ca="1">'Trial 3'!DT20</f>
        <v>199941.30710997956</v>
      </c>
      <c r="DU160" s="24">
        <f ca="1">'Trial 3'!DU20</f>
        <v>199863.38652451456</v>
      </c>
      <c r="DV160" s="24">
        <f ca="1">'Trial 3'!DV20</f>
        <v>199785.09166742189</v>
      </c>
      <c r="DW160" s="24">
        <f ca="1">'Trial 3'!DW20</f>
        <v>199706.96712230332</v>
      </c>
      <c r="DX160" s="24">
        <f ca="1">'Trial 3'!DX20</f>
        <v>199629.14647803208</v>
      </c>
      <c r="DY160" s="24">
        <f ca="1">'Trial 3'!DY20</f>
        <v>199550.75826826869</v>
      </c>
      <c r="DZ160" s="24">
        <f ca="1">'Trial 3'!DZ20</f>
        <v>199472.04903782651</v>
      </c>
      <c r="EA160" s="25">
        <f ca="1">SUM('Trial 3'!DO20:DZ20)</f>
        <v>2398819.6263657641</v>
      </c>
      <c r="EB160" s="24">
        <f ca="1">'Trial 3'!EB20</f>
        <v>199393.3236247873</v>
      </c>
      <c r="EC160" s="24">
        <f ca="1">'Trial 3'!EC20</f>
        <v>199314.64274257582</v>
      </c>
      <c r="ED160" s="24">
        <f ca="1">'Trial 3'!ED20</f>
        <v>199235.69577009595</v>
      </c>
      <c r="EE160" s="24">
        <f ca="1">'Trial 3'!EE20</f>
        <v>199156.33733583859</v>
      </c>
      <c r="EF160" s="24">
        <f ca="1">'Trial 3'!EF20</f>
        <v>199076.18664724729</v>
      </c>
      <c r="EG160" s="24">
        <f ca="1">'Trial 3'!EG20</f>
        <v>198996.26759305884</v>
      </c>
      <c r="EH160" s="24">
        <f ca="1">'Trial 3'!EH20</f>
        <v>198916.15017634034</v>
      </c>
      <c r="EI160" s="24">
        <f ca="1">'Trial 3'!EI20</f>
        <v>198835.884066931</v>
      </c>
      <c r="EJ160" s="24">
        <f ca="1">'Trial 3'!EJ20</f>
        <v>198755.30673202503</v>
      </c>
      <c r="EK160" s="24">
        <f ca="1">'Trial 3'!EK20</f>
        <v>198674.60561348937</v>
      </c>
      <c r="EL160" s="24">
        <f ca="1">'Trial 3'!EL20</f>
        <v>198593.60481615478</v>
      </c>
      <c r="EM160" s="24">
        <f ca="1">'Trial 3'!EM20</f>
        <v>198512.26774778476</v>
      </c>
      <c r="EN160" s="25">
        <f ca="1">SUM('Trial 3'!EB20:EM20)</f>
        <v>2387460.2728663292</v>
      </c>
    </row>
    <row r="161" spans="1:144" ht="12.75" customHeight="1">
      <c r="A161" s="11" t="str">
        <f>Labels!B99</f>
        <v>Trial 04</v>
      </c>
      <c r="B161" s="24">
        <f>'Trial 4'!B20</f>
        <v>206222.01441622889</v>
      </c>
      <c r="C161" s="24">
        <f>'Trial 4'!C20</f>
        <v>206222.01441622889</v>
      </c>
      <c r="D161" s="24">
        <f>'Trial 4'!D20</f>
        <v>206222.01441622889</v>
      </c>
      <c r="E161" s="24">
        <f ca="1">'Trial 4'!E20</f>
        <v>206219.69254903056</v>
      </c>
      <c r="F161" s="24">
        <f ca="1">'Trial 4'!F20</f>
        <v>206215.00780073309</v>
      </c>
      <c r="G161" s="24">
        <f ca="1">'Trial 4'!G20</f>
        <v>206208.3781639917</v>
      </c>
      <c r="H161" s="24">
        <f ca="1">'Trial 4'!H20</f>
        <v>206199.41726861664</v>
      </c>
      <c r="I161" s="24">
        <f ca="1">'Trial 4'!I20</f>
        <v>206188.41995481335</v>
      </c>
      <c r="J161" s="24">
        <f ca="1">'Trial 4'!J20</f>
        <v>206175.29263317154</v>
      </c>
      <c r="K161" s="24">
        <f ca="1">'Trial 4'!K20</f>
        <v>206160.37180882043</v>
      </c>
      <c r="L161" s="24">
        <f ca="1">'Trial 4'!L20</f>
        <v>206144.26622815069</v>
      </c>
      <c r="M161" s="24">
        <f ca="1">'Trial 4'!M20</f>
        <v>206126.04925028639</v>
      </c>
      <c r="N161" s="25">
        <f ca="1">SUM('Trial 4'!B20:M20)</f>
        <v>2474302.9389063008</v>
      </c>
      <c r="O161" s="24">
        <f ca="1">'Trial 4'!O20</f>
        <v>206106.30443056984</v>
      </c>
      <c r="P161" s="24">
        <f ca="1">'Trial 4'!P20</f>
        <v>206084.97377574033</v>
      </c>
      <c r="Q161" s="24">
        <f ca="1">'Trial 4'!Q20</f>
        <v>206061.40810357477</v>
      </c>
      <c r="R161" s="24">
        <f ca="1">'Trial 4'!R20</f>
        <v>206036.10822530545</v>
      </c>
      <c r="S161" s="24">
        <f ca="1">'Trial 4'!S20</f>
        <v>206008.76850259028</v>
      </c>
      <c r="T161" s="24">
        <f ca="1">'Trial 4'!T20</f>
        <v>205980.22263807114</v>
      </c>
      <c r="U161" s="24">
        <f ca="1">'Trial 4'!U20</f>
        <v>205950.26426535216</v>
      </c>
      <c r="V161" s="24">
        <f ca="1">'Trial 4'!V20</f>
        <v>205918.37880666216</v>
      </c>
      <c r="W161" s="24">
        <f ca="1">'Trial 4'!W20</f>
        <v>205885.34156602868</v>
      </c>
      <c r="X161" s="24">
        <f ca="1">'Trial 4'!X20</f>
        <v>205850.59568666315</v>
      </c>
      <c r="Y161" s="24">
        <f ca="1">'Trial 4'!Y20</f>
        <v>205814.57151342661</v>
      </c>
      <c r="Z161" s="24">
        <f ca="1">'Trial 4'!Z20</f>
        <v>205777.05389998644</v>
      </c>
      <c r="AA161" s="25">
        <f ca="1">SUM('Trial 4'!O20:Z20)</f>
        <v>2471473.9914139714</v>
      </c>
      <c r="AB161" s="24">
        <f ca="1">'Trial 4'!AB20</f>
        <v>205738.65933684094</v>
      </c>
      <c r="AC161" s="24">
        <f ca="1">'Trial 4'!AC20</f>
        <v>205698.60250333161</v>
      </c>
      <c r="AD161" s="24">
        <f ca="1">'Trial 4'!AD20</f>
        <v>205657.20184778122</v>
      </c>
      <c r="AE161" s="24">
        <f ca="1">'Trial 4'!AE20</f>
        <v>205614.33956616142</v>
      </c>
      <c r="AF161" s="24">
        <f ca="1">'Trial 4'!AF20</f>
        <v>205570.25615549515</v>
      </c>
      <c r="AG161" s="24">
        <f ca="1">'Trial 4'!AG20</f>
        <v>205525.45747456502</v>
      </c>
      <c r="AH161" s="24">
        <f ca="1">'Trial 4'!AH20</f>
        <v>205479.49591447102</v>
      </c>
      <c r="AI161" s="24">
        <f ca="1">'Trial 4'!AI20</f>
        <v>205431.90243957317</v>
      </c>
      <c r="AJ161" s="24">
        <f ca="1">'Trial 4'!AJ20</f>
        <v>205382.83312310779</v>
      </c>
      <c r="AK161" s="24">
        <f ca="1">'Trial 4'!AK20</f>
        <v>205332.63747507674</v>
      </c>
      <c r="AL161" s="24">
        <f ca="1">'Trial 4'!AL20</f>
        <v>205281.47568832108</v>
      </c>
      <c r="AM161" s="24">
        <f ca="1">'Trial 4'!AM20</f>
        <v>205229.10922119662</v>
      </c>
      <c r="AN161" s="25">
        <f ca="1">SUM('Trial 4'!AB20:AM20)</f>
        <v>2465941.9707459221</v>
      </c>
      <c r="AO161" s="24">
        <f ca="1">'Trial 4'!AO20</f>
        <v>205175.2137721359</v>
      </c>
      <c r="AP161" s="24">
        <f ca="1">'Trial 4'!AP20</f>
        <v>205120.16922720231</v>
      </c>
      <c r="AQ161" s="24">
        <f ca="1">'Trial 4'!AQ20</f>
        <v>205064.0466827864</v>
      </c>
      <c r="AR161" s="24">
        <f ca="1">'Trial 4'!AR20</f>
        <v>205007.27628639922</v>
      </c>
      <c r="AS161" s="24">
        <f ca="1">'Trial 4'!AS20</f>
        <v>204949.8768391312</v>
      </c>
      <c r="AT161" s="24">
        <f ca="1">'Trial 4'!AT20</f>
        <v>204891.21085514189</v>
      </c>
      <c r="AU161" s="24">
        <f ca="1">'Trial 4'!AU20</f>
        <v>204832.16456743341</v>
      </c>
      <c r="AV161" s="24">
        <f ca="1">'Trial 4'!AV20</f>
        <v>204772.44378819584</v>
      </c>
      <c r="AW161" s="24">
        <f ca="1">'Trial 4'!AW20</f>
        <v>204711.50271903328</v>
      </c>
      <c r="AX161" s="24">
        <f ca="1">'Trial 4'!AX20</f>
        <v>204649.97721170748</v>
      </c>
      <c r="AY161" s="24">
        <f ca="1">'Trial 4'!AY20</f>
        <v>204588.16222158933</v>
      </c>
      <c r="AZ161" s="24">
        <f ca="1">'Trial 4'!AZ20</f>
        <v>204525.60100031123</v>
      </c>
      <c r="BA161" s="25">
        <f ca="1">SUM('Trial 4'!AO20:AZ20)</f>
        <v>2458287.6451710677</v>
      </c>
      <c r="BB161" s="24">
        <f ca="1">'Trial 4'!BB20</f>
        <v>204462.01162825467</v>
      </c>
      <c r="BC161" s="24">
        <f ca="1">'Trial 4'!BC20</f>
        <v>204397.14907837112</v>
      </c>
      <c r="BD161" s="24">
        <f ca="1">'Trial 4'!BD20</f>
        <v>204331.56055589681</v>
      </c>
      <c r="BE161" s="24">
        <f ca="1">'Trial 4'!BE20</f>
        <v>204264.98748768761</v>
      </c>
      <c r="BF161" s="24">
        <f ca="1">'Trial 4'!BF20</f>
        <v>204197.79665310122</v>
      </c>
      <c r="BG161" s="24">
        <f ca="1">'Trial 4'!BG20</f>
        <v>204130.0882168354</v>
      </c>
      <c r="BH161" s="24">
        <f ca="1">'Trial 4'!BH20</f>
        <v>204061.76676462719</v>
      </c>
      <c r="BI161" s="24">
        <f ca="1">'Trial 4'!BI20</f>
        <v>203992.49762585285</v>
      </c>
      <c r="BJ161" s="24">
        <f ca="1">'Trial 4'!BJ20</f>
        <v>203923.30737851001</v>
      </c>
      <c r="BK161" s="24">
        <f ca="1">'Trial 4'!BK20</f>
        <v>203853.48656000578</v>
      </c>
      <c r="BL161" s="24">
        <f ca="1">'Trial 4'!BL20</f>
        <v>203783.09349733431</v>
      </c>
      <c r="BM161" s="24">
        <f ca="1">'Trial 4'!BM20</f>
        <v>203712.81808059136</v>
      </c>
      <c r="BN161" s="25">
        <f ca="1">SUM('Trial 4'!BB20:BM20)</f>
        <v>2449110.5635270686</v>
      </c>
      <c r="BO161" s="24">
        <f ca="1">'Trial 4'!BO20</f>
        <v>203642.2279447013</v>
      </c>
      <c r="BP161" s="24">
        <f ca="1">'Trial 4'!BP20</f>
        <v>203570.93964599725</v>
      </c>
      <c r="BQ161" s="24">
        <f ca="1">'Trial 4'!BQ20</f>
        <v>203499.18857082506</v>
      </c>
      <c r="BR161" s="24">
        <f ca="1">'Trial 4'!BR20</f>
        <v>203426.71227178315</v>
      </c>
      <c r="BS161" s="24">
        <f ca="1">'Trial 4'!BS20</f>
        <v>203353.61837167488</v>
      </c>
      <c r="BT161" s="24">
        <f ca="1">'Trial 4'!BT20</f>
        <v>203279.99184676298</v>
      </c>
      <c r="BU161" s="24">
        <f ca="1">'Trial 4'!BU20</f>
        <v>203206.64674939538</v>
      </c>
      <c r="BV161" s="24">
        <f ca="1">'Trial 4'!BV20</f>
        <v>203132.83271273811</v>
      </c>
      <c r="BW161" s="24">
        <f ca="1">'Trial 4'!BW20</f>
        <v>203058.37497488665</v>
      </c>
      <c r="BX161" s="24">
        <f ca="1">'Trial 4'!BX20</f>
        <v>202983.85827742913</v>
      </c>
      <c r="BY161" s="24">
        <f ca="1">'Trial 4'!BY20</f>
        <v>202909.27607547768</v>
      </c>
      <c r="BZ161" s="24">
        <f ca="1">'Trial 4'!BZ20</f>
        <v>202834.4151546658</v>
      </c>
      <c r="CA161" s="25">
        <f ca="1">SUM('Trial 4'!BO20:BZ20)</f>
        <v>2438898.0825963374</v>
      </c>
      <c r="CB161" s="24">
        <f ca="1">'Trial 4'!CB20</f>
        <v>202759.68477462351</v>
      </c>
      <c r="CC161" s="24">
        <f ca="1">'Trial 4'!CC20</f>
        <v>202684.58851936864</v>
      </c>
      <c r="CD161" s="24">
        <f ca="1">'Trial 4'!CD20</f>
        <v>202609.02012185298</v>
      </c>
      <c r="CE161" s="24">
        <f ca="1">'Trial 4'!CE20</f>
        <v>202533.4662404499</v>
      </c>
      <c r="CF161" s="24">
        <f ca="1">'Trial 4'!CF20</f>
        <v>202457.60351953947</v>
      </c>
      <c r="CG161" s="24">
        <f ca="1">'Trial 4'!CG20</f>
        <v>202381.0622710069</v>
      </c>
      <c r="CH161" s="24">
        <f ca="1">'Trial 4'!CH20</f>
        <v>202304.59158414762</v>
      </c>
      <c r="CI161" s="24">
        <f ca="1">'Trial 4'!CI20</f>
        <v>202228.33356979417</v>
      </c>
      <c r="CJ161" s="24">
        <f ca="1">'Trial 4'!CJ20</f>
        <v>202152.41881340556</v>
      </c>
      <c r="CK161" s="24">
        <f ca="1">'Trial 4'!CK20</f>
        <v>202076.10915765105</v>
      </c>
      <c r="CL161" s="24">
        <f ca="1">'Trial 4'!CL20</f>
        <v>201999.740819809</v>
      </c>
      <c r="CM161" s="24">
        <f ca="1">'Trial 4'!CM20</f>
        <v>201923.35765497456</v>
      </c>
      <c r="CN161" s="25">
        <f ca="1">SUM('Trial 4'!CB20:CM20)</f>
        <v>2428109.9770466229</v>
      </c>
      <c r="CO161" s="24">
        <f ca="1">'Trial 4'!CO20</f>
        <v>201846.56777375436</v>
      </c>
      <c r="CP161" s="24">
        <f ca="1">'Trial 4'!CP20</f>
        <v>201769.49727950315</v>
      </c>
      <c r="CQ161" s="24">
        <f ca="1">'Trial 4'!CQ20</f>
        <v>201692.544956133</v>
      </c>
      <c r="CR161" s="24">
        <f ca="1">'Trial 4'!CR20</f>
        <v>201614.73997434982</v>
      </c>
      <c r="CS161" s="24">
        <f ca="1">'Trial 4'!CS20</f>
        <v>201536.39620595975</v>
      </c>
      <c r="CT161" s="24">
        <f ca="1">'Trial 4'!CT20</f>
        <v>201458.29497364606</v>
      </c>
      <c r="CU161" s="24">
        <f ca="1">'Trial 4'!CU20</f>
        <v>201379.75770276409</v>
      </c>
      <c r="CV161" s="24">
        <f ca="1">'Trial 4'!CV20</f>
        <v>201301.28002190954</v>
      </c>
      <c r="CW161" s="24">
        <f ca="1">'Trial 4'!CW20</f>
        <v>201222.51985610439</v>
      </c>
      <c r="CX161" s="24">
        <f ca="1">'Trial 4'!CX20</f>
        <v>201143.24659520912</v>
      </c>
      <c r="CY161" s="24">
        <f ca="1">'Trial 4'!CY20</f>
        <v>201063.7686273118</v>
      </c>
      <c r="CZ161" s="24">
        <f ca="1">'Trial 4'!CZ20</f>
        <v>200983.7787711038</v>
      </c>
      <c r="DA161" s="25">
        <f ca="1">SUM('Trial 4'!CO20:CZ20)</f>
        <v>2417012.3927377495</v>
      </c>
      <c r="DB161" s="24">
        <f ca="1">'Trial 4'!DB20</f>
        <v>200903.57932270854</v>
      </c>
      <c r="DC161" s="24">
        <f ca="1">'Trial 4'!DC20</f>
        <v>200823.35417438054</v>
      </c>
      <c r="DD161" s="24">
        <f ca="1">'Trial 4'!DD20</f>
        <v>200742.63072289174</v>
      </c>
      <c r="DE161" s="24">
        <f ca="1">'Trial 4'!DE20</f>
        <v>200661.72918720613</v>
      </c>
      <c r="DF161" s="24">
        <f ca="1">'Trial 4'!DF20</f>
        <v>200580.59965511702</v>
      </c>
      <c r="DG161" s="24">
        <f ca="1">'Trial 4'!DG20</f>
        <v>200499.14823691512</v>
      </c>
      <c r="DH161" s="24">
        <f ca="1">'Trial 4'!DH20</f>
        <v>200417.53979523978</v>
      </c>
      <c r="DI161" s="24">
        <f ca="1">'Trial 4'!DI20</f>
        <v>200335.78714724816</v>
      </c>
      <c r="DJ161" s="24">
        <f ca="1">'Trial 4'!DJ20</f>
        <v>200254.22028755854</v>
      </c>
      <c r="DK161" s="24">
        <f ca="1">'Trial 4'!DK20</f>
        <v>200172.91219030798</v>
      </c>
      <c r="DL161" s="24">
        <f ca="1">'Trial 4'!DL20</f>
        <v>200091.71951415137</v>
      </c>
      <c r="DM161" s="24">
        <f ca="1">'Trial 4'!DM20</f>
        <v>200010.49856138424</v>
      </c>
      <c r="DN161" s="25">
        <f ca="1">SUM('Trial 4'!DB20:DM20)</f>
        <v>2405493.7187951095</v>
      </c>
      <c r="DO161" s="24">
        <f ca="1">'Trial 4'!DO20</f>
        <v>199928.77225327006</v>
      </c>
      <c r="DP161" s="24">
        <f ca="1">'Trial 4'!DP20</f>
        <v>199846.61478088106</v>
      </c>
      <c r="DQ161" s="24">
        <f ca="1">'Trial 4'!DQ20</f>
        <v>199764.32713994361</v>
      </c>
      <c r="DR161" s="24">
        <f ca="1">'Trial 4'!DR20</f>
        <v>199682.04278722068</v>
      </c>
      <c r="DS161" s="24">
        <f ca="1">'Trial 4'!DS20</f>
        <v>199599.1321586241</v>
      </c>
      <c r="DT161" s="24">
        <f ca="1">'Trial 4'!DT20</f>
        <v>199516.42082242074</v>
      </c>
      <c r="DU161" s="24">
        <f ca="1">'Trial 4'!DU20</f>
        <v>199433.58000800817</v>
      </c>
      <c r="DV161" s="24">
        <f ca="1">'Trial 4'!DV20</f>
        <v>199351.20853203969</v>
      </c>
      <c r="DW161" s="24">
        <f ca="1">'Trial 4'!DW20</f>
        <v>199269.08804639018</v>
      </c>
      <c r="DX161" s="24">
        <f ca="1">'Trial 4'!DX20</f>
        <v>199186.90145687832</v>
      </c>
      <c r="DY161" s="24">
        <f ca="1">'Trial 4'!DY20</f>
        <v>199104.66460967457</v>
      </c>
      <c r="DZ161" s="24">
        <f ca="1">'Trial 4'!DZ20</f>
        <v>199022.28949167303</v>
      </c>
      <c r="EA161" s="25">
        <f ca="1">SUM('Trial 4'!DO20:DZ20)</f>
        <v>2393705.0420870241</v>
      </c>
      <c r="EB161" s="24">
        <f ca="1">'Trial 4'!EB20</f>
        <v>198939.98487050549</v>
      </c>
      <c r="EC161" s="24">
        <f ca="1">'Trial 4'!EC20</f>
        <v>198857.94905754959</v>
      </c>
      <c r="ED161" s="24">
        <f ca="1">'Trial 4'!ED20</f>
        <v>198776.10336931099</v>
      </c>
      <c r="EE161" s="24">
        <f ca="1">'Trial 4'!EE20</f>
        <v>198693.62973155707</v>
      </c>
      <c r="EF161" s="24">
        <f ca="1">'Trial 4'!EF20</f>
        <v>198610.74109398873</v>
      </c>
      <c r="EG161" s="24">
        <f ca="1">'Trial 4'!EG20</f>
        <v>198528.26830778128</v>
      </c>
      <c r="EH161" s="24">
        <f ca="1">'Trial 4'!EH20</f>
        <v>198445.8190386408</v>
      </c>
      <c r="EI161" s="24">
        <f ca="1">'Trial 4'!EI20</f>
        <v>198363.47225755217</v>
      </c>
      <c r="EJ161" s="24">
        <f ca="1">'Trial 4'!EJ20</f>
        <v>198281.36017191454</v>
      </c>
      <c r="EK161" s="24">
        <f ca="1">'Trial 4'!EK20</f>
        <v>198199.84181249535</v>
      </c>
      <c r="EL161" s="24">
        <f ca="1">'Trial 4'!EL20</f>
        <v>198118.57817411365</v>
      </c>
      <c r="EM161" s="24">
        <f ca="1">'Trial 4'!EM20</f>
        <v>198036.99081797883</v>
      </c>
      <c r="EN161" s="25">
        <f ca="1">SUM('Trial 4'!EB20:EM20)</f>
        <v>2381852.7387033887</v>
      </c>
    </row>
    <row r="162" spans="1:144" ht="12.75" customHeight="1">
      <c r="A162" s="11" t="str">
        <f>Labels!B100</f>
        <v>Trial 05</v>
      </c>
      <c r="B162" s="24">
        <f>'Trial 5'!B20</f>
        <v>206222.01441622889</v>
      </c>
      <c r="C162" s="24">
        <f>'Trial 5'!C20</f>
        <v>206222.01441622889</v>
      </c>
      <c r="D162" s="24">
        <f>'Trial 5'!D20</f>
        <v>206222.01441622889</v>
      </c>
      <c r="E162" s="24">
        <f ca="1">'Trial 5'!E20</f>
        <v>206219.18623132468</v>
      </c>
      <c r="F162" s="24">
        <f ca="1">'Trial 5'!F20</f>
        <v>206214.30471418027</v>
      </c>
      <c r="G162" s="24">
        <f ca="1">'Trial 5'!G20</f>
        <v>206207.43452365685</v>
      </c>
      <c r="H162" s="24">
        <f ca="1">'Trial 5'!H20</f>
        <v>206198.8523970939</v>
      </c>
      <c r="I162" s="24">
        <f ca="1">'Trial 5'!I20</f>
        <v>206188.48902510779</v>
      </c>
      <c r="J162" s="24">
        <f ca="1">'Trial 5'!J20</f>
        <v>206175.98745541999</v>
      </c>
      <c r="K162" s="24">
        <f ca="1">'Trial 5'!K20</f>
        <v>206161.44196266285</v>
      </c>
      <c r="L162" s="24">
        <f ca="1">'Trial 5'!L20</f>
        <v>206145.32538455454</v>
      </c>
      <c r="M162" s="24">
        <f ca="1">'Trial 5'!M20</f>
        <v>206127.55754851506</v>
      </c>
      <c r="N162" s="25">
        <f ca="1">SUM('Trial 5'!B20:M20)</f>
        <v>2474304.6224912028</v>
      </c>
      <c r="O162" s="24">
        <f ca="1">'Trial 5'!O20</f>
        <v>206107.55003694186</v>
      </c>
      <c r="P162" s="24">
        <f ca="1">'Trial 5'!P20</f>
        <v>206086.27293082117</v>
      </c>
      <c r="Q162" s="24">
        <f ca="1">'Trial 5'!Q20</f>
        <v>206063.83071841419</v>
      </c>
      <c r="R162" s="24">
        <f ca="1">'Trial 5'!R20</f>
        <v>206039.40218467091</v>
      </c>
      <c r="S162" s="24">
        <f ca="1">'Trial 5'!S20</f>
        <v>206013.09390554414</v>
      </c>
      <c r="T162" s="24">
        <f ca="1">'Trial 5'!T20</f>
        <v>205985.49465053447</v>
      </c>
      <c r="U162" s="24">
        <f ca="1">'Trial 5'!U20</f>
        <v>205955.97975219061</v>
      </c>
      <c r="V162" s="24">
        <f ca="1">'Trial 5'!V20</f>
        <v>205924.69496513667</v>
      </c>
      <c r="W162" s="24">
        <f ca="1">'Trial 5'!W20</f>
        <v>205892.20811046558</v>
      </c>
      <c r="X162" s="24">
        <f ca="1">'Trial 5'!X20</f>
        <v>205858.03035181796</v>
      </c>
      <c r="Y162" s="24">
        <f ca="1">'Trial 5'!Y20</f>
        <v>205822.19966623548</v>
      </c>
      <c r="Z162" s="24">
        <f ca="1">'Trial 5'!Z20</f>
        <v>205785.41781639532</v>
      </c>
      <c r="AA162" s="25">
        <f ca="1">SUM('Trial 5'!O20:Z20)</f>
        <v>2471534.1750891688</v>
      </c>
      <c r="AB162" s="24">
        <f ca="1">'Trial 5'!AB20</f>
        <v>205747.58411547728</v>
      </c>
      <c r="AC162" s="24">
        <f ca="1">'Trial 5'!AC20</f>
        <v>205708.61071849731</v>
      </c>
      <c r="AD162" s="24">
        <f ca="1">'Trial 5'!AD20</f>
        <v>205668.70131548122</v>
      </c>
      <c r="AE162" s="24">
        <f ca="1">'Trial 5'!AE20</f>
        <v>205628.24847518429</v>
      </c>
      <c r="AF162" s="24">
        <f ca="1">'Trial 5'!AF20</f>
        <v>205586.46591664196</v>
      </c>
      <c r="AG162" s="24">
        <f ca="1">'Trial 5'!AG20</f>
        <v>205543.64000944982</v>
      </c>
      <c r="AH162" s="24">
        <f ca="1">'Trial 5'!AH20</f>
        <v>205499.73201220203</v>
      </c>
      <c r="AI162" s="24">
        <f ca="1">'Trial 5'!AI20</f>
        <v>205454.99200477151</v>
      </c>
      <c r="AJ162" s="24">
        <f ca="1">'Trial 5'!AJ20</f>
        <v>205409.12639273927</v>
      </c>
      <c r="AK162" s="24">
        <f ca="1">'Trial 5'!AK20</f>
        <v>205362.0199149526</v>
      </c>
      <c r="AL162" s="24">
        <f ca="1">'Trial 5'!AL20</f>
        <v>205314.04405025652</v>
      </c>
      <c r="AM162" s="24">
        <f ca="1">'Trial 5'!AM20</f>
        <v>205265.39896127523</v>
      </c>
      <c r="AN162" s="25">
        <f ca="1">SUM('Trial 5'!AB20:AM20)</f>
        <v>2466188.5638869293</v>
      </c>
      <c r="AO162" s="24">
        <f ca="1">'Trial 5'!AO20</f>
        <v>205215.4490271633</v>
      </c>
      <c r="AP162" s="24">
        <f ca="1">'Trial 5'!AP20</f>
        <v>205164.90437143587</v>
      </c>
      <c r="AQ162" s="24">
        <f ca="1">'Trial 5'!AQ20</f>
        <v>205113.67039897069</v>
      </c>
      <c r="AR162" s="24">
        <f ca="1">'Trial 5'!AR20</f>
        <v>205061.56610014383</v>
      </c>
      <c r="AS162" s="24">
        <f ca="1">'Trial 5'!AS20</f>
        <v>205009.09077619473</v>
      </c>
      <c r="AT162" s="24">
        <f ca="1">'Trial 5'!AT20</f>
        <v>204956.43172027054</v>
      </c>
      <c r="AU162" s="24">
        <f ca="1">'Trial 5'!AU20</f>
        <v>204902.98888147125</v>
      </c>
      <c r="AV162" s="24">
        <f ca="1">'Trial 5'!AV20</f>
        <v>204848.84033293149</v>
      </c>
      <c r="AW162" s="24">
        <f ca="1">'Trial 5'!AW20</f>
        <v>204794.25177771098</v>
      </c>
      <c r="AX162" s="24">
        <f ca="1">'Trial 5'!AX20</f>
        <v>204738.44420181692</v>
      </c>
      <c r="AY162" s="24">
        <f ca="1">'Trial 5'!AY20</f>
        <v>204681.52052965431</v>
      </c>
      <c r="AZ162" s="24">
        <f ca="1">'Trial 5'!AZ20</f>
        <v>204623.44270308016</v>
      </c>
      <c r="BA162" s="25">
        <f ca="1">SUM('Trial 5'!AO20:AZ20)</f>
        <v>2459110.6008208441</v>
      </c>
      <c r="BB162" s="24">
        <f ca="1">'Trial 5'!BB20</f>
        <v>204564.54776283752</v>
      </c>
      <c r="BC162" s="24">
        <f ca="1">'Trial 5'!BC20</f>
        <v>204504.52710692966</v>
      </c>
      <c r="BD162" s="24">
        <f ca="1">'Trial 5'!BD20</f>
        <v>204444.07473724106</v>
      </c>
      <c r="BE162" s="24">
        <f ca="1">'Trial 5'!BE20</f>
        <v>204383.59781101637</v>
      </c>
      <c r="BF162" s="24">
        <f ca="1">'Trial 5'!BF20</f>
        <v>204322.4660936984</v>
      </c>
      <c r="BG162" s="24">
        <f ca="1">'Trial 5'!BG20</f>
        <v>204260.47141120388</v>
      </c>
      <c r="BH162" s="24">
        <f ca="1">'Trial 5'!BH20</f>
        <v>204198.01150837113</v>
      </c>
      <c r="BI162" s="24">
        <f ca="1">'Trial 5'!BI20</f>
        <v>204135.241630937</v>
      </c>
      <c r="BJ162" s="24">
        <f ca="1">'Trial 5'!BJ20</f>
        <v>204071.86600991795</v>
      </c>
      <c r="BK162" s="24">
        <f ca="1">'Trial 5'!BK20</f>
        <v>204007.63262867753</v>
      </c>
      <c r="BL162" s="24">
        <f ca="1">'Trial 5'!BL20</f>
        <v>203943.5237034153</v>
      </c>
      <c r="BM162" s="24">
        <f ca="1">'Trial 5'!BM20</f>
        <v>203878.9322909138</v>
      </c>
      <c r="BN162" s="25">
        <f ca="1">SUM('Trial 5'!BB20:BM20)</f>
        <v>2450714.8926951601</v>
      </c>
      <c r="BO162" s="24">
        <f ca="1">'Trial 5'!BO20</f>
        <v>203814.28675465772</v>
      </c>
      <c r="BP162" s="24">
        <f ca="1">'Trial 5'!BP20</f>
        <v>203749.12493109683</v>
      </c>
      <c r="BQ162" s="24">
        <f ca="1">'Trial 5'!BQ20</f>
        <v>203683.49823718957</v>
      </c>
      <c r="BR162" s="24">
        <f ca="1">'Trial 5'!BR20</f>
        <v>203617.78206368102</v>
      </c>
      <c r="BS162" s="24">
        <f ca="1">'Trial 5'!BS20</f>
        <v>203552.01327433737</v>
      </c>
      <c r="BT162" s="24">
        <f ca="1">'Trial 5'!BT20</f>
        <v>203485.8694213377</v>
      </c>
      <c r="BU162" s="24">
        <f ca="1">'Trial 5'!BU20</f>
        <v>203419.60814757334</v>
      </c>
      <c r="BV162" s="24">
        <f ca="1">'Trial 5'!BV20</f>
        <v>203352.78869024719</v>
      </c>
      <c r="BW162" s="24">
        <f ca="1">'Trial 5'!BW20</f>
        <v>203285.93412504811</v>
      </c>
      <c r="BX162" s="24">
        <f ca="1">'Trial 5'!BX20</f>
        <v>203218.99808695912</v>
      </c>
      <c r="BY162" s="24">
        <f ca="1">'Trial 5'!BY20</f>
        <v>203151.59582013704</v>
      </c>
      <c r="BZ162" s="24">
        <f ca="1">'Trial 5'!BZ20</f>
        <v>203083.38367256205</v>
      </c>
      <c r="CA162" s="25">
        <f ca="1">SUM('Trial 5'!BO20:BZ20)</f>
        <v>2441414.8832248268</v>
      </c>
      <c r="CB162" s="24">
        <f ca="1">'Trial 5'!CB20</f>
        <v>203014.27000638074</v>
      </c>
      <c r="CC162" s="24">
        <f ca="1">'Trial 5'!CC20</f>
        <v>202944.50859687015</v>
      </c>
      <c r="CD162" s="24">
        <f ca="1">'Trial 5'!CD20</f>
        <v>202874.35726186191</v>
      </c>
      <c r="CE162" s="24">
        <f ca="1">'Trial 5'!CE20</f>
        <v>202803.27872004246</v>
      </c>
      <c r="CF162" s="24">
        <f ca="1">'Trial 5'!CF20</f>
        <v>202731.50752291901</v>
      </c>
      <c r="CG162" s="24">
        <f ca="1">'Trial 5'!CG20</f>
        <v>202659.41976560335</v>
      </c>
      <c r="CH162" s="24">
        <f ca="1">'Trial 5'!CH20</f>
        <v>202586.33300661147</v>
      </c>
      <c r="CI162" s="24">
        <f ca="1">'Trial 5'!CI20</f>
        <v>202513.01896175489</v>
      </c>
      <c r="CJ162" s="24">
        <f ca="1">'Trial 5'!CJ20</f>
        <v>202439.43047279658</v>
      </c>
      <c r="CK162" s="24">
        <f ca="1">'Trial 5'!CK20</f>
        <v>202365.4243835503</v>
      </c>
      <c r="CL162" s="24">
        <f ca="1">'Trial 5'!CL20</f>
        <v>202291.48767967898</v>
      </c>
      <c r="CM162" s="24">
        <f ca="1">'Trial 5'!CM20</f>
        <v>202216.90237741164</v>
      </c>
      <c r="CN162" s="25">
        <f ca="1">SUM('Trial 5'!CB20:CM20)</f>
        <v>2431439.9387554815</v>
      </c>
      <c r="CO162" s="24">
        <f ca="1">'Trial 5'!CO20</f>
        <v>202141.77309328143</v>
      </c>
      <c r="CP162" s="24">
        <f ca="1">'Trial 5'!CP20</f>
        <v>202066.41565094169</v>
      </c>
      <c r="CQ162" s="24">
        <f ca="1">'Trial 5'!CQ20</f>
        <v>201990.53404552388</v>
      </c>
      <c r="CR162" s="24">
        <f ca="1">'Trial 5'!CR20</f>
        <v>201914.45109333156</v>
      </c>
      <c r="CS162" s="24">
        <f ca="1">'Trial 5'!CS20</f>
        <v>201838.31783222556</v>
      </c>
      <c r="CT162" s="24">
        <f ca="1">'Trial 5'!CT20</f>
        <v>201762.329587755</v>
      </c>
      <c r="CU162" s="24">
        <f ca="1">'Trial 5'!CU20</f>
        <v>201685.54452372444</v>
      </c>
      <c r="CV162" s="24">
        <f ca="1">'Trial 5'!CV20</f>
        <v>201609.09464097372</v>
      </c>
      <c r="CW162" s="24">
        <f ca="1">'Trial 5'!CW20</f>
        <v>201532.37208778763</v>
      </c>
      <c r="CX162" s="24">
        <f ca="1">'Trial 5'!CX20</f>
        <v>201455.58960789724</v>
      </c>
      <c r="CY162" s="24">
        <f ca="1">'Trial 5'!CY20</f>
        <v>201378.81330062365</v>
      </c>
      <c r="CZ162" s="24">
        <f ca="1">'Trial 5'!CZ20</f>
        <v>201301.8787393003</v>
      </c>
      <c r="DA162" s="25">
        <f ca="1">SUM('Trial 5'!CO20:CZ20)</f>
        <v>2420677.114203366</v>
      </c>
      <c r="DB162" s="24">
        <f ca="1">'Trial 5'!DB20</f>
        <v>201224.18896890615</v>
      </c>
      <c r="DC162" s="24">
        <f ca="1">'Trial 5'!DC20</f>
        <v>201146.66738159684</v>
      </c>
      <c r="DD162" s="24">
        <f ca="1">'Trial 5'!DD20</f>
        <v>201069.13340851155</v>
      </c>
      <c r="DE162" s="24">
        <f ca="1">'Trial 5'!DE20</f>
        <v>200991.26006904396</v>
      </c>
      <c r="DF162" s="24">
        <f ca="1">'Trial 5'!DF20</f>
        <v>200913.70847421084</v>
      </c>
      <c r="DG162" s="24">
        <f ca="1">'Trial 5'!DG20</f>
        <v>200836.20388577052</v>
      </c>
      <c r="DH162" s="24">
        <f ca="1">'Trial 5'!DH20</f>
        <v>200758.8883478496</v>
      </c>
      <c r="DI162" s="24">
        <f ca="1">'Trial 5'!DI20</f>
        <v>200680.80160365751</v>
      </c>
      <c r="DJ162" s="24">
        <f ca="1">'Trial 5'!DJ20</f>
        <v>200602.78819534581</v>
      </c>
      <c r="DK162" s="24">
        <f ca="1">'Trial 5'!DK20</f>
        <v>200524.38527010102</v>
      </c>
      <c r="DL162" s="24">
        <f ca="1">'Trial 5'!DL20</f>
        <v>200445.65231814538</v>
      </c>
      <c r="DM162" s="24">
        <f ca="1">'Trial 5'!DM20</f>
        <v>200366.66299832737</v>
      </c>
      <c r="DN162" s="25">
        <f ca="1">SUM('Trial 5'!DB20:DM20)</f>
        <v>2409560.3409214667</v>
      </c>
      <c r="DO162" s="24">
        <f ca="1">'Trial 5'!DO20</f>
        <v>200287.90087451696</v>
      </c>
      <c r="DP162" s="24">
        <f ca="1">'Trial 5'!DP20</f>
        <v>200209.24891645493</v>
      </c>
      <c r="DQ162" s="24">
        <f ca="1">'Trial 5'!DQ20</f>
        <v>200130.44120678745</v>
      </c>
      <c r="DR162" s="24">
        <f ca="1">'Trial 5'!DR20</f>
        <v>200051.79072613001</v>
      </c>
      <c r="DS162" s="24">
        <f ca="1">'Trial 5'!DS20</f>
        <v>199972.71160071195</v>
      </c>
      <c r="DT162" s="24">
        <f ca="1">'Trial 5'!DT20</f>
        <v>199893.50458570034</v>
      </c>
      <c r="DU162" s="24">
        <f ca="1">'Trial 5'!DU20</f>
        <v>199813.78823693781</v>
      </c>
      <c r="DV162" s="24">
        <f ca="1">'Trial 5'!DV20</f>
        <v>199733.40532292219</v>
      </c>
      <c r="DW162" s="24">
        <f ca="1">'Trial 5'!DW20</f>
        <v>199652.40475352757</v>
      </c>
      <c r="DX162" s="24">
        <f ca="1">'Trial 5'!DX20</f>
        <v>199571.75588555451</v>
      </c>
      <c r="DY162" s="24">
        <f ca="1">'Trial 5'!DY20</f>
        <v>199490.97801009638</v>
      </c>
      <c r="DZ162" s="24">
        <f ca="1">'Trial 5'!DZ20</f>
        <v>199409.8364213116</v>
      </c>
      <c r="EA162" s="25">
        <f ca="1">SUM('Trial 5'!DO20:DZ20)</f>
        <v>2398217.7665406521</v>
      </c>
      <c r="EB162" s="24">
        <f ca="1">'Trial 5'!EB20</f>
        <v>199328.71793253467</v>
      </c>
      <c r="EC162" s="24">
        <f ca="1">'Trial 5'!EC20</f>
        <v>199247.75934999992</v>
      </c>
      <c r="ED162" s="24">
        <f ca="1">'Trial 5'!ED20</f>
        <v>199166.33939836398</v>
      </c>
      <c r="EE162" s="24">
        <f ca="1">'Trial 5'!EE20</f>
        <v>199085.02772461143</v>
      </c>
      <c r="EF162" s="24">
        <f ca="1">'Trial 5'!EF20</f>
        <v>199003.62846344849</v>
      </c>
      <c r="EG162" s="24">
        <f ca="1">'Trial 5'!EG20</f>
        <v>198922.2281792135</v>
      </c>
      <c r="EH162" s="24">
        <f ca="1">'Trial 5'!EH20</f>
        <v>198840.72391821476</v>
      </c>
      <c r="EI162" s="24">
        <f ca="1">'Trial 5'!EI20</f>
        <v>198759.04721778372</v>
      </c>
      <c r="EJ162" s="24">
        <f ca="1">'Trial 5'!EJ20</f>
        <v>198677.08274773022</v>
      </c>
      <c r="EK162" s="24">
        <f ca="1">'Trial 5'!EK20</f>
        <v>198595.70644182208</v>
      </c>
      <c r="EL162" s="24">
        <f ca="1">'Trial 5'!EL20</f>
        <v>198514.12828659583</v>
      </c>
      <c r="EM162" s="24">
        <f ca="1">'Trial 5'!EM20</f>
        <v>198432.57798783982</v>
      </c>
      <c r="EN162" s="25">
        <f ca="1">SUM('Trial 5'!EB20:EM20)</f>
        <v>2386572.9676481583</v>
      </c>
    </row>
    <row r="163" spans="1:144" ht="12.75" customHeight="1">
      <c r="A163" s="11" t="str">
        <f>Labels!B101</f>
        <v>Trial 06</v>
      </c>
      <c r="B163" s="24">
        <f>'Trial 6'!B20</f>
        <v>206222.01441622889</v>
      </c>
      <c r="C163" s="24">
        <f>'Trial 6'!C20</f>
        <v>206222.01441622889</v>
      </c>
      <c r="D163" s="24">
        <f>'Trial 6'!D20</f>
        <v>206222.01441622889</v>
      </c>
      <c r="E163" s="24">
        <f ca="1">'Trial 6'!E20</f>
        <v>206219.67803976752</v>
      </c>
      <c r="F163" s="24">
        <f ca="1">'Trial 6'!F20</f>
        <v>206215.62455375982</v>
      </c>
      <c r="G163" s="24">
        <f ca="1">'Trial 6'!G20</f>
        <v>206209.43122627898</v>
      </c>
      <c r="H163" s="24">
        <f ca="1">'Trial 6'!H20</f>
        <v>206200.94304701252</v>
      </c>
      <c r="I163" s="24">
        <f ca="1">'Trial 6'!I20</f>
        <v>206190.60927704853</v>
      </c>
      <c r="J163" s="24">
        <f ca="1">'Trial 6'!J20</f>
        <v>206178.06948364663</v>
      </c>
      <c r="K163" s="24">
        <f ca="1">'Trial 6'!K20</f>
        <v>206163.84904573878</v>
      </c>
      <c r="L163" s="24">
        <f ca="1">'Trial 6'!L20</f>
        <v>206147.67529958158</v>
      </c>
      <c r="M163" s="24">
        <f ca="1">'Trial 6'!M20</f>
        <v>206129.54819941209</v>
      </c>
      <c r="N163" s="25">
        <f ca="1">SUM('Trial 6'!B20:M20)</f>
        <v>2474321.471420933</v>
      </c>
      <c r="O163" s="24">
        <f ca="1">'Trial 6'!O20</f>
        <v>206109.28706830906</v>
      </c>
      <c r="P163" s="24">
        <f ca="1">'Trial 6'!P20</f>
        <v>206087.05542077299</v>
      </c>
      <c r="Q163" s="24">
        <f ca="1">'Trial 6'!Q20</f>
        <v>206063.11061591553</v>
      </c>
      <c r="R163" s="24">
        <f ca="1">'Trial 6'!R20</f>
        <v>206037.1998326577</v>
      </c>
      <c r="S163" s="24">
        <f ca="1">'Trial 6'!S20</f>
        <v>206009.80916010423</v>
      </c>
      <c r="T163" s="24">
        <f ca="1">'Trial 6'!T20</f>
        <v>205980.96185045477</v>
      </c>
      <c r="U163" s="24">
        <f ca="1">'Trial 6'!U20</f>
        <v>205950.6486284282</v>
      </c>
      <c r="V163" s="24">
        <f ca="1">'Trial 6'!V20</f>
        <v>205918.41557450735</v>
      </c>
      <c r="W163" s="24">
        <f ca="1">'Trial 6'!W20</f>
        <v>205884.74715664171</v>
      </c>
      <c r="X163" s="24">
        <f ca="1">'Trial 6'!X20</f>
        <v>205849.86526795561</v>
      </c>
      <c r="Y163" s="24">
        <f ca="1">'Trial 6'!Y20</f>
        <v>205814.07492378319</v>
      </c>
      <c r="Z163" s="24">
        <f ca="1">'Trial 6'!Z20</f>
        <v>205777.18592997707</v>
      </c>
      <c r="AA163" s="25">
        <f ca="1">SUM('Trial 6'!O20:Z20)</f>
        <v>2471482.3614295069</v>
      </c>
      <c r="AB163" s="24">
        <f ca="1">'Trial 6'!AB20</f>
        <v>205739.3316080092</v>
      </c>
      <c r="AC163" s="24">
        <f ca="1">'Trial 6'!AC20</f>
        <v>205700.74826774336</v>
      </c>
      <c r="AD163" s="24">
        <f ca="1">'Trial 6'!AD20</f>
        <v>205660.53493276273</v>
      </c>
      <c r="AE163" s="24">
        <f ca="1">'Trial 6'!AE20</f>
        <v>205618.42244505871</v>
      </c>
      <c r="AF163" s="24">
        <f ca="1">'Trial 6'!AF20</f>
        <v>205574.4648184299</v>
      </c>
      <c r="AG163" s="24">
        <f ca="1">'Trial 6'!AG20</f>
        <v>205529.44969353484</v>
      </c>
      <c r="AH163" s="24">
        <f ca="1">'Trial 6'!AH20</f>
        <v>205483.00103184921</v>
      </c>
      <c r="AI163" s="24">
        <f ca="1">'Trial 6'!AI20</f>
        <v>205435.94324838722</v>
      </c>
      <c r="AJ163" s="24">
        <f ca="1">'Trial 6'!AJ20</f>
        <v>205387.93925331478</v>
      </c>
      <c r="AK163" s="24">
        <f ca="1">'Trial 6'!AK20</f>
        <v>205338.43820620058</v>
      </c>
      <c r="AL163" s="24">
        <f ca="1">'Trial 6'!AL20</f>
        <v>205288.05950474853</v>
      </c>
      <c r="AM163" s="24">
        <f ca="1">'Trial 6'!AM20</f>
        <v>205236.39700295098</v>
      </c>
      <c r="AN163" s="25">
        <f ca="1">SUM('Trial 6'!AB20:AM20)</f>
        <v>2465992.7300129896</v>
      </c>
      <c r="AO163" s="24">
        <f ca="1">'Trial 6'!AO20</f>
        <v>205183.32380884781</v>
      </c>
      <c r="AP163" s="24">
        <f ca="1">'Trial 6'!AP20</f>
        <v>205129.17482218859</v>
      </c>
      <c r="AQ163" s="24">
        <f ca="1">'Trial 6'!AQ20</f>
        <v>205074.32561090041</v>
      </c>
      <c r="AR163" s="24">
        <f ca="1">'Trial 6'!AR20</f>
        <v>205018.52825541259</v>
      </c>
      <c r="AS163" s="24">
        <f ca="1">'Trial 6'!AS20</f>
        <v>204961.90247384363</v>
      </c>
      <c r="AT163" s="24">
        <f ca="1">'Trial 6'!AT20</f>
        <v>204904.62460242026</v>
      </c>
      <c r="AU163" s="24">
        <f ca="1">'Trial 6'!AU20</f>
        <v>204846.70922913871</v>
      </c>
      <c r="AV163" s="24">
        <f ca="1">'Trial 6'!AV20</f>
        <v>204788.19577058149</v>
      </c>
      <c r="AW163" s="24">
        <f ca="1">'Trial 6'!AW20</f>
        <v>204729.15939029885</v>
      </c>
      <c r="AX163" s="24">
        <f ca="1">'Trial 6'!AX20</f>
        <v>204668.74037493661</v>
      </c>
      <c r="AY163" s="24">
        <f ca="1">'Trial 6'!AY20</f>
        <v>204607.7910530706</v>
      </c>
      <c r="AZ163" s="24">
        <f ca="1">'Trial 6'!AZ20</f>
        <v>204545.7834063831</v>
      </c>
      <c r="BA163" s="25">
        <f ca="1">SUM('Trial 6'!AO20:AZ20)</f>
        <v>2458458.2587980228</v>
      </c>
      <c r="BB163" s="24">
        <f ca="1">'Trial 6'!BB20</f>
        <v>204483.65972240779</v>
      </c>
      <c r="BC163" s="24">
        <f ca="1">'Trial 6'!BC20</f>
        <v>204421.30972640924</v>
      </c>
      <c r="BD163" s="24">
        <f ca="1">'Trial 6'!BD20</f>
        <v>204358.48624028146</v>
      </c>
      <c r="BE163" s="24">
        <f ca="1">'Trial 6'!BE20</f>
        <v>204295.05655010164</v>
      </c>
      <c r="BF163" s="24">
        <f ca="1">'Trial 6'!BF20</f>
        <v>204231.59633323026</v>
      </c>
      <c r="BG163" s="24">
        <f ca="1">'Trial 6'!BG20</f>
        <v>204168.10080732813</v>
      </c>
      <c r="BH163" s="24">
        <f ca="1">'Trial 6'!BH20</f>
        <v>204104.10600634935</v>
      </c>
      <c r="BI163" s="24">
        <f ca="1">'Trial 6'!BI20</f>
        <v>204039.47610038251</v>
      </c>
      <c r="BJ163" s="24">
        <f ca="1">'Trial 6'!BJ20</f>
        <v>203974.5473811501</v>
      </c>
      <c r="BK163" s="24">
        <f ca="1">'Trial 6'!BK20</f>
        <v>203909.23568224325</v>
      </c>
      <c r="BL163" s="24">
        <f ca="1">'Trial 6'!BL20</f>
        <v>203842.83010757738</v>
      </c>
      <c r="BM163" s="24">
        <f ca="1">'Trial 6'!BM20</f>
        <v>203775.77867117964</v>
      </c>
      <c r="BN163" s="25">
        <f ca="1">SUM('Trial 6'!BB20:BM20)</f>
        <v>2449604.1833286406</v>
      </c>
      <c r="BO163" s="24">
        <f ca="1">'Trial 6'!BO20</f>
        <v>203708.08105716613</v>
      </c>
      <c r="BP163" s="24">
        <f ca="1">'Trial 6'!BP20</f>
        <v>203640.11562402794</v>
      </c>
      <c r="BQ163" s="24">
        <f ca="1">'Trial 6'!BQ20</f>
        <v>203572.09242789855</v>
      </c>
      <c r="BR163" s="24">
        <f ca="1">'Trial 6'!BR20</f>
        <v>203503.74846525001</v>
      </c>
      <c r="BS163" s="24">
        <f ca="1">'Trial 6'!BS20</f>
        <v>203435.10457417453</v>
      </c>
      <c r="BT163" s="24">
        <f ca="1">'Trial 6'!BT20</f>
        <v>203366.0408187198</v>
      </c>
      <c r="BU163" s="24">
        <f ca="1">'Trial 6'!BU20</f>
        <v>203296.92111276288</v>
      </c>
      <c r="BV163" s="24">
        <f ca="1">'Trial 6'!BV20</f>
        <v>203227.23653573447</v>
      </c>
      <c r="BW163" s="24">
        <f ca="1">'Trial 6'!BW20</f>
        <v>203157.14503199133</v>
      </c>
      <c r="BX163" s="24">
        <f ca="1">'Trial 6'!BX20</f>
        <v>203087.2262579306</v>
      </c>
      <c r="BY163" s="24">
        <f ca="1">'Trial 6'!BY20</f>
        <v>203017.25969919059</v>
      </c>
      <c r="BZ163" s="24">
        <f ca="1">'Trial 6'!BZ20</f>
        <v>202946.93568052945</v>
      </c>
      <c r="CA163" s="25">
        <f ca="1">SUM('Trial 6'!BO20:BZ20)</f>
        <v>2439957.9072853765</v>
      </c>
      <c r="CB163" s="24">
        <f ca="1">'Trial 6'!CB20</f>
        <v>202875.54706018142</v>
      </c>
      <c r="CC163" s="24">
        <f ca="1">'Trial 6'!CC20</f>
        <v>202803.30688692597</v>
      </c>
      <c r="CD163" s="24">
        <f ca="1">'Trial 6'!CD20</f>
        <v>202731.35690837682</v>
      </c>
      <c r="CE163" s="24">
        <f ca="1">'Trial 6'!CE20</f>
        <v>202659.49142123971</v>
      </c>
      <c r="CF163" s="24">
        <f ca="1">'Trial 6'!CF20</f>
        <v>202587.29846950524</v>
      </c>
      <c r="CG163" s="24">
        <f ca="1">'Trial 6'!CG20</f>
        <v>202514.30284487616</v>
      </c>
      <c r="CH163" s="24">
        <f ca="1">'Trial 6'!CH20</f>
        <v>202441.27088677938</v>
      </c>
      <c r="CI163" s="24">
        <f ca="1">'Trial 6'!CI20</f>
        <v>202368.03360109564</v>
      </c>
      <c r="CJ163" s="24">
        <f ca="1">'Trial 6'!CJ20</f>
        <v>202295.08321041078</v>
      </c>
      <c r="CK163" s="24">
        <f ca="1">'Trial 6'!CK20</f>
        <v>202222.0204669199</v>
      </c>
      <c r="CL163" s="24">
        <f ca="1">'Trial 6'!CL20</f>
        <v>202149.1546189466</v>
      </c>
      <c r="CM163" s="24">
        <f ca="1">'Trial 6'!CM20</f>
        <v>202076.37440158197</v>
      </c>
      <c r="CN163" s="25">
        <f ca="1">SUM('Trial 6'!CB20:CM20)</f>
        <v>2429723.2407768397</v>
      </c>
      <c r="CO163" s="24">
        <f ca="1">'Trial 6'!CO20</f>
        <v>202003.02939252372</v>
      </c>
      <c r="CP163" s="24">
        <f ca="1">'Trial 6'!CP20</f>
        <v>201928.7481976072</v>
      </c>
      <c r="CQ163" s="24">
        <f ca="1">'Trial 6'!CQ20</f>
        <v>201854.72550933599</v>
      </c>
      <c r="CR163" s="24">
        <f ca="1">'Trial 6'!CR20</f>
        <v>201779.96993652242</v>
      </c>
      <c r="CS163" s="24">
        <f ca="1">'Trial 6'!CS20</f>
        <v>201704.54769482464</v>
      </c>
      <c r="CT163" s="24">
        <f ca="1">'Trial 6'!CT20</f>
        <v>201628.59416325201</v>
      </c>
      <c r="CU163" s="24">
        <f ca="1">'Trial 6'!CU20</f>
        <v>201552.47723516379</v>
      </c>
      <c r="CV163" s="24">
        <f ca="1">'Trial 6'!CV20</f>
        <v>201476.00308442916</v>
      </c>
      <c r="CW163" s="24">
        <f ca="1">'Trial 6'!CW20</f>
        <v>201399.35461065851</v>
      </c>
      <c r="CX163" s="24">
        <f ca="1">'Trial 6'!CX20</f>
        <v>201322.5411668742</v>
      </c>
      <c r="CY163" s="24">
        <f ca="1">'Trial 6'!CY20</f>
        <v>201245.09210248347</v>
      </c>
      <c r="CZ163" s="24">
        <f ca="1">'Trial 6'!CZ20</f>
        <v>201168.14681019669</v>
      </c>
      <c r="DA163" s="25">
        <f ca="1">SUM('Trial 6'!CO20:CZ20)</f>
        <v>2419063.2299038717</v>
      </c>
      <c r="DB163" s="24">
        <f ca="1">'Trial 6'!DB20</f>
        <v>201091.14172756896</v>
      </c>
      <c r="DC163" s="24">
        <f ca="1">'Trial 6'!DC20</f>
        <v>201013.60793622033</v>
      </c>
      <c r="DD163" s="24">
        <f ca="1">'Trial 6'!DD20</f>
        <v>200935.94858334886</v>
      </c>
      <c r="DE163" s="24">
        <f ca="1">'Trial 6'!DE20</f>
        <v>200858.4143822823</v>
      </c>
      <c r="DF163" s="24">
        <f ca="1">'Trial 6'!DF20</f>
        <v>200780.38937367024</v>
      </c>
      <c r="DG163" s="24">
        <f ca="1">'Trial 6'!DG20</f>
        <v>200702.01893004021</v>
      </c>
      <c r="DH163" s="24">
        <f ca="1">'Trial 6'!DH20</f>
        <v>200623.50664787355</v>
      </c>
      <c r="DI163" s="24">
        <f ca="1">'Trial 6'!DI20</f>
        <v>200545.38819504261</v>
      </c>
      <c r="DJ163" s="24">
        <f ca="1">'Trial 6'!DJ20</f>
        <v>200467.24949448145</v>
      </c>
      <c r="DK163" s="24">
        <f ca="1">'Trial 6'!DK20</f>
        <v>200388.41677983166</v>
      </c>
      <c r="DL163" s="24">
        <f ca="1">'Trial 6'!DL20</f>
        <v>200309.56193082666</v>
      </c>
      <c r="DM163" s="24">
        <f ca="1">'Trial 6'!DM20</f>
        <v>200230.59576761888</v>
      </c>
      <c r="DN163" s="25">
        <f ca="1">SUM('Trial 6'!DB20:DM20)</f>
        <v>2407946.2397488058</v>
      </c>
      <c r="DO163" s="24">
        <f ca="1">'Trial 6'!DO20</f>
        <v>200152.09129116521</v>
      </c>
      <c r="DP163" s="24">
        <f ca="1">'Trial 6'!DP20</f>
        <v>200073.07061313969</v>
      </c>
      <c r="DQ163" s="24">
        <f ca="1">'Trial 6'!DQ20</f>
        <v>199993.73241083426</v>
      </c>
      <c r="DR163" s="24">
        <f ca="1">'Trial 6'!DR20</f>
        <v>199914.21454797083</v>
      </c>
      <c r="DS163" s="24">
        <f ca="1">'Trial 6'!DS20</f>
        <v>199835.12806293948</v>
      </c>
      <c r="DT163" s="24">
        <f ca="1">'Trial 6'!DT20</f>
        <v>199755.69907728789</v>
      </c>
      <c r="DU163" s="24">
        <f ca="1">'Trial 6'!DU20</f>
        <v>199675.86696704457</v>
      </c>
      <c r="DV163" s="24">
        <f ca="1">'Trial 6'!DV20</f>
        <v>199596.01072106743</v>
      </c>
      <c r="DW163" s="24">
        <f ca="1">'Trial 6'!DW20</f>
        <v>199516.56669112979</v>
      </c>
      <c r="DX163" s="24">
        <f ca="1">'Trial 6'!DX20</f>
        <v>199436.50041704485</v>
      </c>
      <c r="DY163" s="24">
        <f ca="1">'Trial 6'!DY20</f>
        <v>199356.77843447379</v>
      </c>
      <c r="DZ163" s="24">
        <f ca="1">'Trial 6'!DZ20</f>
        <v>199277.08408647205</v>
      </c>
      <c r="EA163" s="25">
        <f ca="1">SUM('Trial 6'!DO20:DZ20)</f>
        <v>2396582.7433205699</v>
      </c>
      <c r="EB163" s="24">
        <f ca="1">'Trial 6'!EB20</f>
        <v>199197.16079820192</v>
      </c>
      <c r="EC163" s="24">
        <f ca="1">'Trial 6'!EC20</f>
        <v>199117.76774901195</v>
      </c>
      <c r="ED163" s="24">
        <f ca="1">'Trial 6'!ED20</f>
        <v>199038.469599381</v>
      </c>
      <c r="EE163" s="24">
        <f ca="1">'Trial 6'!EE20</f>
        <v>198958.47781865112</v>
      </c>
      <c r="EF163" s="24">
        <f ca="1">'Trial 6'!EF20</f>
        <v>198878.14981824032</v>
      </c>
      <c r="EG163" s="24">
        <f ca="1">'Trial 6'!EG20</f>
        <v>198798.42125483885</v>
      </c>
      <c r="EH163" s="24">
        <f ca="1">'Trial 6'!EH20</f>
        <v>198718.21863385351</v>
      </c>
      <c r="EI163" s="24">
        <f ca="1">'Trial 6'!EI20</f>
        <v>198637.88738869797</v>
      </c>
      <c r="EJ163" s="24">
        <f ca="1">'Trial 6'!EJ20</f>
        <v>198557.93881114034</v>
      </c>
      <c r="EK163" s="24">
        <f ca="1">'Trial 6'!EK20</f>
        <v>198478.33881647649</v>
      </c>
      <c r="EL163" s="24">
        <f ca="1">'Trial 6'!EL20</f>
        <v>198398.85870723493</v>
      </c>
      <c r="EM163" s="24">
        <f ca="1">'Trial 6'!EM20</f>
        <v>198319.20706211802</v>
      </c>
      <c r="EN163" s="25">
        <f ca="1">SUM('Trial 6'!EB20:EM20)</f>
        <v>2385098.8964578467</v>
      </c>
    </row>
    <row r="164" spans="1:144" ht="12.75" customHeight="1">
      <c r="A164" s="11" t="str">
        <f>Labels!B102</f>
        <v>Trial 07</v>
      </c>
      <c r="B164" s="24">
        <f>'Trial 7'!B20</f>
        <v>206222.01441622889</v>
      </c>
      <c r="C164" s="24">
        <f>'Trial 7'!C20</f>
        <v>206222.01441622889</v>
      </c>
      <c r="D164" s="24">
        <f>'Trial 7'!D20</f>
        <v>206222.01441622889</v>
      </c>
      <c r="E164" s="24">
        <f ca="1">'Trial 7'!E20</f>
        <v>206220.20256695163</v>
      </c>
      <c r="F164" s="24">
        <f ca="1">'Trial 7'!F20</f>
        <v>206216.02107738095</v>
      </c>
      <c r="G164" s="24">
        <f ca="1">'Trial 7'!G20</f>
        <v>206209.29971563254</v>
      </c>
      <c r="H164" s="24">
        <f ca="1">'Trial 7'!H20</f>
        <v>206200.37119045857</v>
      </c>
      <c r="I164" s="24">
        <f ca="1">'Trial 7'!I20</f>
        <v>206189.46458618043</v>
      </c>
      <c r="J164" s="24">
        <f ca="1">'Trial 7'!J20</f>
        <v>206176.29147931034</v>
      </c>
      <c r="K164" s="24">
        <f ca="1">'Trial 7'!K20</f>
        <v>206161.83465657514</v>
      </c>
      <c r="L164" s="24">
        <f ca="1">'Trial 7'!L20</f>
        <v>206145.22585593819</v>
      </c>
      <c r="M164" s="24">
        <f ca="1">'Trial 7'!M20</f>
        <v>206126.16733845382</v>
      </c>
      <c r="N164" s="25">
        <f ca="1">SUM('Trial 7'!B20:M20)</f>
        <v>2474310.9217155683</v>
      </c>
      <c r="O164" s="24">
        <f ca="1">'Trial 7'!O20</f>
        <v>206105.76451667619</v>
      </c>
      <c r="P164" s="24">
        <f ca="1">'Trial 7'!P20</f>
        <v>206083.65141418294</v>
      </c>
      <c r="Q164" s="24">
        <f ca="1">'Trial 7'!Q20</f>
        <v>206059.78136315502</v>
      </c>
      <c r="R164" s="24">
        <f ca="1">'Trial 7'!R20</f>
        <v>206034.7656772417</v>
      </c>
      <c r="S164" s="24">
        <f ca="1">'Trial 7'!S20</f>
        <v>206008.53135392119</v>
      </c>
      <c r="T164" s="24">
        <f ca="1">'Trial 7'!T20</f>
        <v>205981.10026057015</v>
      </c>
      <c r="U164" s="24">
        <f ca="1">'Trial 7'!U20</f>
        <v>205952.48106847215</v>
      </c>
      <c r="V164" s="24">
        <f ca="1">'Trial 7'!V20</f>
        <v>205922.67618520651</v>
      </c>
      <c r="W164" s="24">
        <f ca="1">'Trial 7'!W20</f>
        <v>205891.57242746057</v>
      </c>
      <c r="X164" s="24">
        <f ca="1">'Trial 7'!X20</f>
        <v>205859.27054018769</v>
      </c>
      <c r="Y164" s="24">
        <f ca="1">'Trial 7'!Y20</f>
        <v>205825.65690581722</v>
      </c>
      <c r="Z164" s="24">
        <f ca="1">'Trial 7'!Z20</f>
        <v>205790.83721871339</v>
      </c>
      <c r="AA164" s="25">
        <f ca="1">SUM('Trial 7'!O20:Z20)</f>
        <v>2471516.0889316048</v>
      </c>
      <c r="AB164" s="24">
        <f ca="1">'Trial 7'!AB20</f>
        <v>205754.6670058431</v>
      </c>
      <c r="AC164" s="24">
        <f ca="1">'Trial 7'!AC20</f>
        <v>205716.59193130268</v>
      </c>
      <c r="AD164" s="24">
        <f ca="1">'Trial 7'!AD20</f>
        <v>205677.46667249026</v>
      </c>
      <c r="AE164" s="24">
        <f ca="1">'Trial 7'!AE20</f>
        <v>205637.54702977723</v>
      </c>
      <c r="AF164" s="24">
        <f ca="1">'Trial 7'!AF20</f>
        <v>205596.42149651839</v>
      </c>
      <c r="AG164" s="24">
        <f ca="1">'Trial 7'!AG20</f>
        <v>205554.1114760472</v>
      </c>
      <c r="AH164" s="24">
        <f ca="1">'Trial 7'!AH20</f>
        <v>205510.33205578776</v>
      </c>
      <c r="AI164" s="24">
        <f ca="1">'Trial 7'!AI20</f>
        <v>205465.28757808954</v>
      </c>
      <c r="AJ164" s="24">
        <f ca="1">'Trial 7'!AJ20</f>
        <v>205419.57461043983</v>
      </c>
      <c r="AK164" s="24">
        <f ca="1">'Trial 7'!AK20</f>
        <v>205372.55554188191</v>
      </c>
      <c r="AL164" s="24">
        <f ca="1">'Trial 7'!AL20</f>
        <v>205324.75457300586</v>
      </c>
      <c r="AM164" s="24">
        <f ca="1">'Trial 7'!AM20</f>
        <v>205275.55160270658</v>
      </c>
      <c r="AN164" s="25">
        <f ca="1">SUM('Trial 7'!AB20:AM20)</f>
        <v>2466304.8615738903</v>
      </c>
      <c r="AO164" s="24">
        <f ca="1">'Trial 7'!AO20</f>
        <v>205225.67027505275</v>
      </c>
      <c r="AP164" s="24">
        <f ca="1">'Trial 7'!AP20</f>
        <v>205174.87180485661</v>
      </c>
      <c r="AQ164" s="24">
        <f ca="1">'Trial 7'!AQ20</f>
        <v>205123.28553822663</v>
      </c>
      <c r="AR164" s="24">
        <f ca="1">'Trial 7'!AR20</f>
        <v>205071.01439667796</v>
      </c>
      <c r="AS164" s="24">
        <f ca="1">'Trial 7'!AS20</f>
        <v>205017.1541157373</v>
      </c>
      <c r="AT164" s="24">
        <f ca="1">'Trial 7'!AT20</f>
        <v>204962.9039740056</v>
      </c>
      <c r="AU164" s="24">
        <f ca="1">'Trial 7'!AU20</f>
        <v>204908.47044514018</v>
      </c>
      <c r="AV164" s="24">
        <f ca="1">'Trial 7'!AV20</f>
        <v>204853.64721365282</v>
      </c>
      <c r="AW164" s="24">
        <f ca="1">'Trial 7'!AW20</f>
        <v>204797.74258340721</v>
      </c>
      <c r="AX164" s="24">
        <f ca="1">'Trial 7'!AX20</f>
        <v>204741.13485179259</v>
      </c>
      <c r="AY164" s="24">
        <f ca="1">'Trial 7'!AY20</f>
        <v>204683.60375631411</v>
      </c>
      <c r="AZ164" s="24">
        <f ca="1">'Trial 7'!AZ20</f>
        <v>204624.99867900161</v>
      </c>
      <c r="BA164" s="25">
        <f ca="1">SUM('Trial 7'!AO20:AZ20)</f>
        <v>2459184.4976338651</v>
      </c>
      <c r="BB164" s="24">
        <f ca="1">'Trial 7'!BB20</f>
        <v>204565.14000604709</v>
      </c>
      <c r="BC164" s="24">
        <f ca="1">'Trial 7'!BC20</f>
        <v>204504.57722295809</v>
      </c>
      <c r="BD164" s="24">
        <f ca="1">'Trial 7'!BD20</f>
        <v>204443.65873832567</v>
      </c>
      <c r="BE164" s="24">
        <f ca="1">'Trial 7'!BE20</f>
        <v>204382.16615618838</v>
      </c>
      <c r="BF164" s="24">
        <f ca="1">'Trial 7'!BF20</f>
        <v>204320.00966293356</v>
      </c>
      <c r="BG164" s="24">
        <f ca="1">'Trial 7'!BG20</f>
        <v>204257.29439456764</v>
      </c>
      <c r="BH164" s="24">
        <f ca="1">'Trial 7'!BH20</f>
        <v>204194.08969351812</v>
      </c>
      <c r="BI164" s="24">
        <f ca="1">'Trial 7'!BI20</f>
        <v>204130.17772930185</v>
      </c>
      <c r="BJ164" s="24">
        <f ca="1">'Trial 7'!BJ20</f>
        <v>204065.65147667716</v>
      </c>
      <c r="BK164" s="24">
        <f ca="1">'Trial 7'!BK20</f>
        <v>204000.28340199843</v>
      </c>
      <c r="BL164" s="24">
        <f ca="1">'Trial 7'!BL20</f>
        <v>203934.21658249604</v>
      </c>
      <c r="BM164" s="24">
        <f ca="1">'Trial 7'!BM20</f>
        <v>203867.43320706973</v>
      </c>
      <c r="BN164" s="25">
        <f ca="1">SUM('Trial 7'!BB20:BM20)</f>
        <v>2450664.6982720816</v>
      </c>
      <c r="BO164" s="24">
        <f ca="1">'Trial 7'!BO20</f>
        <v>203800.04376768289</v>
      </c>
      <c r="BP164" s="24">
        <f ca="1">'Trial 7'!BP20</f>
        <v>203732.36746351628</v>
      </c>
      <c r="BQ164" s="24">
        <f ca="1">'Trial 7'!BQ20</f>
        <v>203664.72906105654</v>
      </c>
      <c r="BR164" s="24">
        <f ca="1">'Trial 7'!BR20</f>
        <v>203596.49099021175</v>
      </c>
      <c r="BS164" s="24">
        <f ca="1">'Trial 7'!BS20</f>
        <v>203527.65477485399</v>
      </c>
      <c r="BT164" s="24">
        <f ca="1">'Trial 7'!BT20</f>
        <v>203458.39333307277</v>
      </c>
      <c r="BU164" s="24">
        <f ca="1">'Trial 7'!BU20</f>
        <v>203388.19631770707</v>
      </c>
      <c r="BV164" s="24">
        <f ca="1">'Trial 7'!BV20</f>
        <v>203318.14133047906</v>
      </c>
      <c r="BW164" s="24">
        <f ca="1">'Trial 7'!BW20</f>
        <v>203247.45028435916</v>
      </c>
      <c r="BX164" s="24">
        <f ca="1">'Trial 7'!BX20</f>
        <v>203176.36385741268</v>
      </c>
      <c r="BY164" s="24">
        <f ca="1">'Trial 7'!BY20</f>
        <v>203104.51838537221</v>
      </c>
      <c r="BZ164" s="24">
        <f ca="1">'Trial 7'!BZ20</f>
        <v>203032.27468181367</v>
      </c>
      <c r="CA164" s="25">
        <f ca="1">SUM('Trial 7'!BO20:BZ20)</f>
        <v>2441046.6242475379</v>
      </c>
      <c r="CB164" s="24">
        <f ca="1">'Trial 7'!CB20</f>
        <v>202959.76262935155</v>
      </c>
      <c r="CC164" s="24">
        <f ca="1">'Trial 7'!CC20</f>
        <v>202887.3763576138</v>
      </c>
      <c r="CD164" s="24">
        <f ca="1">'Trial 7'!CD20</f>
        <v>202815.09732416531</v>
      </c>
      <c r="CE164" s="24">
        <f ca="1">'Trial 7'!CE20</f>
        <v>202742.71476898517</v>
      </c>
      <c r="CF164" s="24">
        <f ca="1">'Trial 7'!CF20</f>
        <v>202670.24044697787</v>
      </c>
      <c r="CG164" s="24">
        <f ca="1">'Trial 7'!CG20</f>
        <v>202597.06534923418</v>
      </c>
      <c r="CH164" s="24">
        <f ca="1">'Trial 7'!CH20</f>
        <v>202523.69808927915</v>
      </c>
      <c r="CI164" s="24">
        <f ca="1">'Trial 7'!CI20</f>
        <v>202450.00210524222</v>
      </c>
      <c r="CJ164" s="24">
        <f ca="1">'Trial 7'!CJ20</f>
        <v>202376.18809716962</v>
      </c>
      <c r="CK164" s="24">
        <f ca="1">'Trial 7'!CK20</f>
        <v>202302.54540568707</v>
      </c>
      <c r="CL164" s="24">
        <f ca="1">'Trial 7'!CL20</f>
        <v>202228.40333273038</v>
      </c>
      <c r="CM164" s="24">
        <f ca="1">'Trial 7'!CM20</f>
        <v>202154.59145752643</v>
      </c>
      <c r="CN164" s="25">
        <f ca="1">SUM('Trial 7'!CB20:CM20)</f>
        <v>2430707.6853639632</v>
      </c>
      <c r="CO164" s="24">
        <f ca="1">'Trial 7'!CO20</f>
        <v>202080.64666953424</v>
      </c>
      <c r="CP164" s="24">
        <f ca="1">'Trial 7'!CP20</f>
        <v>202006.19867502866</v>
      </c>
      <c r="CQ164" s="24">
        <f ca="1">'Trial 7'!CQ20</f>
        <v>201931.10358075603</v>
      </c>
      <c r="CR164" s="24">
        <f ca="1">'Trial 7'!CR20</f>
        <v>201855.4784555826</v>
      </c>
      <c r="CS164" s="24">
        <f ca="1">'Trial 7'!CS20</f>
        <v>201780.03819792872</v>
      </c>
      <c r="CT164" s="24">
        <f ca="1">'Trial 7'!CT20</f>
        <v>201704.07912017847</v>
      </c>
      <c r="CU164" s="24">
        <f ca="1">'Trial 7'!CU20</f>
        <v>201628.01765046653</v>
      </c>
      <c r="CV164" s="24">
        <f ca="1">'Trial 7'!CV20</f>
        <v>201551.17928299829</v>
      </c>
      <c r="CW164" s="24">
        <f ca="1">'Trial 7'!CW20</f>
        <v>201474.26968837643</v>
      </c>
      <c r="CX164" s="24">
        <f ca="1">'Trial 7'!CX20</f>
        <v>201397.26809585447</v>
      </c>
      <c r="CY164" s="24">
        <f ca="1">'Trial 7'!CY20</f>
        <v>201320.2704636174</v>
      </c>
      <c r="CZ164" s="24">
        <f ca="1">'Trial 7'!CZ20</f>
        <v>201243.31014658941</v>
      </c>
      <c r="DA164" s="25">
        <f ca="1">SUM('Trial 7'!CO20:CZ20)</f>
        <v>2419971.8600269109</v>
      </c>
      <c r="DB164" s="24">
        <f ca="1">'Trial 7'!DB20</f>
        <v>201166.42359356428</v>
      </c>
      <c r="DC164" s="24">
        <f ca="1">'Trial 7'!DC20</f>
        <v>201089.7927287429</v>
      </c>
      <c r="DD164" s="24">
        <f ca="1">'Trial 7'!DD20</f>
        <v>201013.37578569981</v>
      </c>
      <c r="DE164" s="24">
        <f ca="1">'Trial 7'!DE20</f>
        <v>200936.92342459492</v>
      </c>
      <c r="DF164" s="24">
        <f ca="1">'Trial 7'!DF20</f>
        <v>200860.83662990353</v>
      </c>
      <c r="DG164" s="24">
        <f ca="1">'Trial 7'!DG20</f>
        <v>200784.57558580767</v>
      </c>
      <c r="DH164" s="24">
        <f ca="1">'Trial 7'!DH20</f>
        <v>200708.15101069145</v>
      </c>
      <c r="DI164" s="24">
        <f ca="1">'Trial 7'!DI20</f>
        <v>200631.60637797081</v>
      </c>
      <c r="DJ164" s="24">
        <f ca="1">'Trial 7'!DJ20</f>
        <v>200555.09906236755</v>
      </c>
      <c r="DK164" s="24">
        <f ca="1">'Trial 7'!DK20</f>
        <v>200478.38109869778</v>
      </c>
      <c r="DL164" s="24">
        <f ca="1">'Trial 7'!DL20</f>
        <v>200402.00244253091</v>
      </c>
      <c r="DM164" s="24">
        <f ca="1">'Trial 7'!DM20</f>
        <v>200325.21774096391</v>
      </c>
      <c r="DN164" s="25">
        <f ca="1">SUM('Trial 7'!DB20:DM20)</f>
        <v>2408952.3854815355</v>
      </c>
      <c r="DO164" s="24">
        <f ca="1">'Trial 7'!DO20</f>
        <v>200248.04523891502</v>
      </c>
      <c r="DP164" s="24">
        <f ca="1">'Trial 7'!DP20</f>
        <v>200171.12509388177</v>
      </c>
      <c r="DQ164" s="24">
        <f ca="1">'Trial 7'!DQ20</f>
        <v>200093.92031342527</v>
      </c>
      <c r="DR164" s="24">
        <f ca="1">'Trial 7'!DR20</f>
        <v>200016.57570894228</v>
      </c>
      <c r="DS164" s="24">
        <f ca="1">'Trial 7'!DS20</f>
        <v>199938.89072661664</v>
      </c>
      <c r="DT164" s="24">
        <f ca="1">'Trial 7'!DT20</f>
        <v>199860.64980331471</v>
      </c>
      <c r="DU164" s="24">
        <f ca="1">'Trial 7'!DU20</f>
        <v>199782.08791099011</v>
      </c>
      <c r="DV164" s="24">
        <f ca="1">'Trial 7'!DV20</f>
        <v>199703.51570854158</v>
      </c>
      <c r="DW164" s="24">
        <f ca="1">'Trial 7'!DW20</f>
        <v>199625.10338332792</v>
      </c>
      <c r="DX164" s="24">
        <f ca="1">'Trial 7'!DX20</f>
        <v>199546.17717448995</v>
      </c>
      <c r="DY164" s="24">
        <f ca="1">'Trial 7'!DY20</f>
        <v>199467.04432740234</v>
      </c>
      <c r="DZ164" s="24">
        <f ca="1">'Trial 7'!DZ20</f>
        <v>199388.50763467478</v>
      </c>
      <c r="EA164" s="25">
        <f ca="1">SUM('Trial 7'!DO20:DZ20)</f>
        <v>2397841.6430245223</v>
      </c>
      <c r="EB164" s="24">
        <f ca="1">'Trial 7'!EB20</f>
        <v>199309.51393892884</v>
      </c>
      <c r="EC164" s="24">
        <f ca="1">'Trial 7'!EC20</f>
        <v>199230.22836787393</v>
      </c>
      <c r="ED164" s="24">
        <f ca="1">'Trial 7'!ED20</f>
        <v>199151.00481189962</v>
      </c>
      <c r="EE164" s="24">
        <f ca="1">'Trial 7'!EE20</f>
        <v>199071.83248392108</v>
      </c>
      <c r="EF164" s="24">
        <f ca="1">'Trial 7'!EF20</f>
        <v>198992.47922810781</v>
      </c>
      <c r="EG164" s="24">
        <f ca="1">'Trial 7'!EG20</f>
        <v>198912.86879516541</v>
      </c>
      <c r="EH164" s="24">
        <f ca="1">'Trial 7'!EH20</f>
        <v>198832.91932756876</v>
      </c>
      <c r="EI164" s="24">
        <f ca="1">'Trial 7'!EI20</f>
        <v>198752.74755755381</v>
      </c>
      <c r="EJ164" s="24">
        <f ca="1">'Trial 7'!EJ20</f>
        <v>198672.04522452332</v>
      </c>
      <c r="EK164" s="24">
        <f ca="1">'Trial 7'!EK20</f>
        <v>198590.74953532813</v>
      </c>
      <c r="EL164" s="24">
        <f ca="1">'Trial 7'!EL20</f>
        <v>198509.53374079362</v>
      </c>
      <c r="EM164" s="24">
        <f ca="1">'Trial 7'!EM20</f>
        <v>198428.50771952863</v>
      </c>
      <c r="EN164" s="25">
        <f ca="1">SUM('Trial 7'!EB20:EM20)</f>
        <v>2386454.4307311932</v>
      </c>
    </row>
    <row r="165" spans="1:144" ht="12.75" customHeight="1">
      <c r="A165" s="11" t="str">
        <f>Labels!B103</f>
        <v>Trial 08</v>
      </c>
      <c r="B165" s="24">
        <f>'Trial 8'!B20</f>
        <v>206222.01441622889</v>
      </c>
      <c r="C165" s="24">
        <f>'Trial 8'!C20</f>
        <v>206222.01441622889</v>
      </c>
      <c r="D165" s="24">
        <f>'Trial 8'!D20</f>
        <v>206222.01441622889</v>
      </c>
      <c r="E165" s="24">
        <f ca="1">'Trial 8'!E20</f>
        <v>206219.74845986697</v>
      </c>
      <c r="F165" s="24">
        <f ca="1">'Trial 8'!F20</f>
        <v>206215.19372236438</v>
      </c>
      <c r="G165" s="24">
        <f ca="1">'Trial 8'!G20</f>
        <v>206208.05575744549</v>
      </c>
      <c r="H165" s="24">
        <f ca="1">'Trial 8'!H20</f>
        <v>206198.60553569291</v>
      </c>
      <c r="I165" s="24">
        <f ca="1">'Trial 8'!I20</f>
        <v>206187.11055130322</v>
      </c>
      <c r="J165" s="24">
        <f ca="1">'Trial 8'!J20</f>
        <v>206173.46926140846</v>
      </c>
      <c r="K165" s="24">
        <f ca="1">'Trial 8'!K20</f>
        <v>206157.74316464143</v>
      </c>
      <c r="L165" s="24">
        <f ca="1">'Trial 8'!L20</f>
        <v>206140.32372233551</v>
      </c>
      <c r="M165" s="24">
        <f ca="1">'Trial 8'!M20</f>
        <v>206120.85194849432</v>
      </c>
      <c r="N165" s="25">
        <f ca="1">SUM('Trial 8'!B20:M20)</f>
        <v>2474287.1453722399</v>
      </c>
      <c r="O165" s="24">
        <f ca="1">'Trial 8'!O20</f>
        <v>206098.92258920209</v>
      </c>
      <c r="P165" s="24">
        <f ca="1">'Trial 8'!P20</f>
        <v>206075.51145954526</v>
      </c>
      <c r="Q165" s="24">
        <f ca="1">'Trial 8'!Q20</f>
        <v>206050.41663024828</v>
      </c>
      <c r="R165" s="24">
        <f ca="1">'Trial 8'!R20</f>
        <v>206024.00254763049</v>
      </c>
      <c r="S165" s="24">
        <f ca="1">'Trial 8'!S20</f>
        <v>205995.89221885431</v>
      </c>
      <c r="T165" s="24">
        <f ca="1">'Trial 8'!T20</f>
        <v>205965.63920099879</v>
      </c>
      <c r="U165" s="24">
        <f ca="1">'Trial 8'!U20</f>
        <v>205933.84683911619</v>
      </c>
      <c r="V165" s="24">
        <f ca="1">'Trial 8'!V20</f>
        <v>205900.29385615906</v>
      </c>
      <c r="W165" s="24">
        <f ca="1">'Trial 8'!W20</f>
        <v>205865.0535929591</v>
      </c>
      <c r="X165" s="24">
        <f ca="1">'Trial 8'!X20</f>
        <v>205828.39579573297</v>
      </c>
      <c r="Y165" s="24">
        <f ca="1">'Trial 8'!Y20</f>
        <v>205790.0514793311</v>
      </c>
      <c r="Z165" s="24">
        <f ca="1">'Trial 8'!Z20</f>
        <v>205750.98333911414</v>
      </c>
      <c r="AA165" s="25">
        <f ca="1">SUM('Trial 8'!O20:Z20)</f>
        <v>2471279.0095488918</v>
      </c>
      <c r="AB165" s="24">
        <f ca="1">'Trial 8'!AB20</f>
        <v>205711.02977189005</v>
      </c>
      <c r="AC165" s="24">
        <f ca="1">'Trial 8'!AC20</f>
        <v>205670.21345926655</v>
      </c>
      <c r="AD165" s="24">
        <f ca="1">'Trial 8'!AD20</f>
        <v>205628.17219330897</v>
      </c>
      <c r="AE165" s="24">
        <f ca="1">'Trial 8'!AE20</f>
        <v>205585.42720416616</v>
      </c>
      <c r="AF165" s="24">
        <f ca="1">'Trial 8'!AF20</f>
        <v>205541.3600518883</v>
      </c>
      <c r="AG165" s="24">
        <f ca="1">'Trial 8'!AG20</f>
        <v>205495.78262219645</v>
      </c>
      <c r="AH165" s="24">
        <f ca="1">'Trial 8'!AH20</f>
        <v>205449.26174932512</v>
      </c>
      <c r="AI165" s="24">
        <f ca="1">'Trial 8'!AI20</f>
        <v>205401.25202994476</v>
      </c>
      <c r="AJ165" s="24">
        <f ca="1">'Trial 8'!AJ20</f>
        <v>205351.72671097788</v>
      </c>
      <c r="AK165" s="24">
        <f ca="1">'Trial 8'!AK20</f>
        <v>205300.80636044595</v>
      </c>
      <c r="AL165" s="24">
        <f ca="1">'Trial 8'!AL20</f>
        <v>205249.04001493123</v>
      </c>
      <c r="AM165" s="24">
        <f ca="1">'Trial 8'!AM20</f>
        <v>205196.01722694488</v>
      </c>
      <c r="AN165" s="25">
        <f ca="1">SUM('Trial 8'!AB20:AM20)</f>
        <v>2465580.089395286</v>
      </c>
      <c r="AO165" s="24">
        <f ca="1">'Trial 8'!AO20</f>
        <v>205141.94576493502</v>
      </c>
      <c r="AP165" s="24">
        <f ca="1">'Trial 8'!AP20</f>
        <v>205087.11127012121</v>
      </c>
      <c r="AQ165" s="24">
        <f ca="1">'Trial 8'!AQ20</f>
        <v>205031.17763137713</v>
      </c>
      <c r="AR165" s="24">
        <f ca="1">'Trial 8'!AR20</f>
        <v>204974.50862888875</v>
      </c>
      <c r="AS165" s="24">
        <f ca="1">'Trial 8'!AS20</f>
        <v>204917.53904310727</v>
      </c>
      <c r="AT165" s="24">
        <f ca="1">'Trial 8'!AT20</f>
        <v>204859.72612563765</v>
      </c>
      <c r="AU165" s="24">
        <f ca="1">'Trial 8'!AU20</f>
        <v>204801.39951159642</v>
      </c>
      <c r="AV165" s="24">
        <f ca="1">'Trial 8'!AV20</f>
        <v>204741.8429649256</v>
      </c>
      <c r="AW165" s="24">
        <f ca="1">'Trial 8'!AW20</f>
        <v>204681.19492326057</v>
      </c>
      <c r="AX165" s="24">
        <f ca="1">'Trial 8'!AX20</f>
        <v>204619.78324909179</v>
      </c>
      <c r="AY165" s="24">
        <f ca="1">'Trial 8'!AY20</f>
        <v>204557.820821339</v>
      </c>
      <c r="AZ165" s="24">
        <f ca="1">'Trial 8'!AZ20</f>
        <v>204495.07034874274</v>
      </c>
      <c r="BA165" s="25">
        <f ca="1">SUM('Trial 8'!AO20:AZ20)</f>
        <v>2457909.1202830235</v>
      </c>
      <c r="BB165" s="24">
        <f ca="1">'Trial 8'!BB20</f>
        <v>204431.91757098993</v>
      </c>
      <c r="BC165" s="24">
        <f ca="1">'Trial 8'!BC20</f>
        <v>204367.82284186911</v>
      </c>
      <c r="BD165" s="24">
        <f ca="1">'Trial 8'!BD20</f>
        <v>204303.29548817466</v>
      </c>
      <c r="BE165" s="24">
        <f ca="1">'Trial 8'!BE20</f>
        <v>204238.51751106826</v>
      </c>
      <c r="BF165" s="24">
        <f ca="1">'Trial 8'!BF20</f>
        <v>204172.92126498464</v>
      </c>
      <c r="BG165" s="24">
        <f ca="1">'Trial 8'!BG20</f>
        <v>204106.63036225035</v>
      </c>
      <c r="BH165" s="24">
        <f ca="1">'Trial 8'!BH20</f>
        <v>204039.78990526378</v>
      </c>
      <c r="BI165" s="24">
        <f ca="1">'Trial 8'!BI20</f>
        <v>203972.28908683444</v>
      </c>
      <c r="BJ165" s="24">
        <f ca="1">'Trial 8'!BJ20</f>
        <v>203904.21792231276</v>
      </c>
      <c r="BK165" s="24">
        <f ca="1">'Trial 8'!BK20</f>
        <v>203835.60664587186</v>
      </c>
      <c r="BL165" s="24">
        <f ca="1">'Trial 8'!BL20</f>
        <v>203767.0790088248</v>
      </c>
      <c r="BM165" s="24">
        <f ca="1">'Trial 8'!BM20</f>
        <v>203697.80720576757</v>
      </c>
      <c r="BN165" s="25">
        <f ca="1">SUM('Trial 8'!BB20:BM20)</f>
        <v>2448837.8948142119</v>
      </c>
      <c r="BO165" s="24">
        <f ca="1">'Trial 8'!BO20</f>
        <v>203627.74884716832</v>
      </c>
      <c r="BP165" s="24">
        <f ca="1">'Trial 8'!BP20</f>
        <v>203556.84845273991</v>
      </c>
      <c r="BQ165" s="24">
        <f ca="1">'Trial 8'!BQ20</f>
        <v>203485.41487156073</v>
      </c>
      <c r="BR165" s="24">
        <f ca="1">'Trial 8'!BR20</f>
        <v>203413.91813166917</v>
      </c>
      <c r="BS165" s="24">
        <f ca="1">'Trial 8'!BS20</f>
        <v>203342.11983105366</v>
      </c>
      <c r="BT165" s="24">
        <f ca="1">'Trial 8'!BT20</f>
        <v>203270.60212820341</v>
      </c>
      <c r="BU165" s="24">
        <f ca="1">'Trial 8'!BU20</f>
        <v>203198.14025083859</v>
      </c>
      <c r="BV165" s="24">
        <f ca="1">'Trial 8'!BV20</f>
        <v>203125.74586270109</v>
      </c>
      <c r="BW165" s="24">
        <f ca="1">'Trial 8'!BW20</f>
        <v>203053.35453449874</v>
      </c>
      <c r="BX165" s="24">
        <f ca="1">'Trial 8'!BX20</f>
        <v>202980.87032710723</v>
      </c>
      <c r="BY165" s="24">
        <f ca="1">'Trial 8'!BY20</f>
        <v>202907.90179635465</v>
      </c>
      <c r="BZ165" s="24">
        <f ca="1">'Trial 8'!BZ20</f>
        <v>202834.07177038127</v>
      </c>
      <c r="CA165" s="25">
        <f ca="1">SUM('Trial 8'!BO20:BZ20)</f>
        <v>2438796.7368042767</v>
      </c>
      <c r="CB165" s="24">
        <f ca="1">'Trial 8'!CB20</f>
        <v>202759.82206300498</v>
      </c>
      <c r="CC165" s="24">
        <f ca="1">'Trial 8'!CC20</f>
        <v>202685.1995304279</v>
      </c>
      <c r="CD165" s="24">
        <f ca="1">'Trial 8'!CD20</f>
        <v>202610.24725404126</v>
      </c>
      <c r="CE165" s="24">
        <f ca="1">'Trial 8'!CE20</f>
        <v>202535.12542548458</v>
      </c>
      <c r="CF165" s="24">
        <f ca="1">'Trial 8'!CF20</f>
        <v>202459.50816420608</v>
      </c>
      <c r="CG165" s="24">
        <f ca="1">'Trial 8'!CG20</f>
        <v>202383.58274341072</v>
      </c>
      <c r="CH165" s="24">
        <f ca="1">'Trial 8'!CH20</f>
        <v>202307.84560249117</v>
      </c>
      <c r="CI165" s="24">
        <f ca="1">'Trial 8'!CI20</f>
        <v>202231.94257004547</v>
      </c>
      <c r="CJ165" s="24">
        <f ca="1">'Trial 8'!CJ20</f>
        <v>202155.37443075876</v>
      </c>
      <c r="CK165" s="24">
        <f ca="1">'Trial 8'!CK20</f>
        <v>202078.95599011797</v>
      </c>
      <c r="CL165" s="24">
        <f ca="1">'Trial 8'!CL20</f>
        <v>202002.56753024398</v>
      </c>
      <c r="CM165" s="24">
        <f ca="1">'Trial 8'!CM20</f>
        <v>201926.13892771999</v>
      </c>
      <c r="CN165" s="25">
        <f ca="1">SUM('Trial 8'!CB20:CM20)</f>
        <v>2428136.3102319529</v>
      </c>
      <c r="CO165" s="24">
        <f ca="1">'Trial 8'!CO20</f>
        <v>201849.14354417063</v>
      </c>
      <c r="CP165" s="24">
        <f ca="1">'Trial 8'!CP20</f>
        <v>201771.31192652092</v>
      </c>
      <c r="CQ165" s="24">
        <f ca="1">'Trial 8'!CQ20</f>
        <v>201693.97039075449</v>
      </c>
      <c r="CR165" s="24">
        <f ca="1">'Trial 8'!CR20</f>
        <v>201616.30507719552</v>
      </c>
      <c r="CS165" s="24">
        <f ca="1">'Trial 8'!CS20</f>
        <v>201538.57089883916</v>
      </c>
      <c r="CT165" s="24">
        <f ca="1">'Trial 8'!CT20</f>
        <v>201460.87053692559</v>
      </c>
      <c r="CU165" s="24">
        <f ca="1">'Trial 8'!CU20</f>
        <v>201382.80462655492</v>
      </c>
      <c r="CV165" s="24">
        <f ca="1">'Trial 8'!CV20</f>
        <v>201304.39930673959</v>
      </c>
      <c r="CW165" s="24">
        <f ca="1">'Trial 8'!CW20</f>
        <v>201225.74380560991</v>
      </c>
      <c r="CX165" s="24">
        <f ca="1">'Trial 8'!CX20</f>
        <v>201147.25235883155</v>
      </c>
      <c r="CY165" s="24">
        <f ca="1">'Trial 8'!CY20</f>
        <v>201068.20271932575</v>
      </c>
      <c r="CZ165" s="24">
        <f ca="1">'Trial 8'!CZ20</f>
        <v>200988.69919256237</v>
      </c>
      <c r="DA165" s="25">
        <f ca="1">SUM('Trial 8'!CO20:CZ20)</f>
        <v>2417047.2743840301</v>
      </c>
      <c r="DB165" s="24">
        <f ca="1">'Trial 8'!DB20</f>
        <v>200909.12596019742</v>
      </c>
      <c r="DC165" s="24">
        <f ca="1">'Trial 8'!DC20</f>
        <v>200830.09113279908</v>
      </c>
      <c r="DD165" s="24">
        <f ca="1">'Trial 8'!DD20</f>
        <v>200751.44224370387</v>
      </c>
      <c r="DE165" s="24">
        <f ca="1">'Trial 8'!DE20</f>
        <v>200672.70553783921</v>
      </c>
      <c r="DF165" s="24">
        <f ca="1">'Trial 8'!DF20</f>
        <v>200593.82541696416</v>
      </c>
      <c r="DG165" s="24">
        <f ca="1">'Trial 8'!DG20</f>
        <v>200515.39266218606</v>
      </c>
      <c r="DH165" s="24">
        <f ca="1">'Trial 8'!DH20</f>
        <v>200436.3331296239</v>
      </c>
      <c r="DI165" s="24">
        <f ca="1">'Trial 8'!DI20</f>
        <v>200357.12976147412</v>
      </c>
      <c r="DJ165" s="24">
        <f ca="1">'Trial 8'!DJ20</f>
        <v>200277.53907208805</v>
      </c>
      <c r="DK165" s="24">
        <f ca="1">'Trial 8'!DK20</f>
        <v>200198.35012621051</v>
      </c>
      <c r="DL165" s="24">
        <f ca="1">'Trial 8'!DL20</f>
        <v>200119.60484801035</v>
      </c>
      <c r="DM165" s="24">
        <f ca="1">'Trial 8'!DM20</f>
        <v>200040.82675347614</v>
      </c>
      <c r="DN165" s="25">
        <f ca="1">SUM('Trial 8'!DB20:DM20)</f>
        <v>2405702.3666445729</v>
      </c>
      <c r="DO165" s="24">
        <f ca="1">'Trial 8'!DO20</f>
        <v>199962.10880240775</v>
      </c>
      <c r="DP165" s="24">
        <f ca="1">'Trial 8'!DP20</f>
        <v>199883.37566745491</v>
      </c>
      <c r="DQ165" s="24">
        <f ca="1">'Trial 8'!DQ20</f>
        <v>199804.49062775914</v>
      </c>
      <c r="DR165" s="24">
        <f ca="1">'Trial 8'!DR20</f>
        <v>199725.4455694177</v>
      </c>
      <c r="DS165" s="24">
        <f ca="1">'Trial 8'!DS20</f>
        <v>199646.83511124586</v>
      </c>
      <c r="DT165" s="24">
        <f ca="1">'Trial 8'!DT20</f>
        <v>199568.09074533256</v>
      </c>
      <c r="DU165" s="24">
        <f ca="1">'Trial 8'!DU20</f>
        <v>199489.26275639163</v>
      </c>
      <c r="DV165" s="24">
        <f ca="1">'Trial 8'!DV20</f>
        <v>199411.01815999928</v>
      </c>
      <c r="DW165" s="24">
        <f ca="1">'Trial 8'!DW20</f>
        <v>199333.03196209818</v>
      </c>
      <c r="DX165" s="24">
        <f ca="1">'Trial 8'!DX20</f>
        <v>199255.14695654009</v>
      </c>
      <c r="DY165" s="24">
        <f ca="1">'Trial 8'!DY20</f>
        <v>199177.80378804728</v>
      </c>
      <c r="DZ165" s="24">
        <f ca="1">'Trial 8'!DZ20</f>
        <v>199100.30562429724</v>
      </c>
      <c r="EA165" s="25">
        <f ca="1">SUM('Trial 8'!DO20:DZ20)</f>
        <v>2394356.9157709917</v>
      </c>
      <c r="EB165" s="24">
        <f ca="1">'Trial 8'!EB20</f>
        <v>199022.34682113852</v>
      </c>
      <c r="EC165" s="24">
        <f ca="1">'Trial 8'!EC20</f>
        <v>198944.45517016368</v>
      </c>
      <c r="ED165" s="24">
        <f ca="1">'Trial 8'!ED20</f>
        <v>198866.07352894661</v>
      </c>
      <c r="EE165" s="24">
        <f ca="1">'Trial 8'!EE20</f>
        <v>198787.49907211805</v>
      </c>
      <c r="EF165" s="24">
        <f ca="1">'Trial 8'!EF20</f>
        <v>198708.59877222616</v>
      </c>
      <c r="EG165" s="24">
        <f ca="1">'Trial 8'!EG20</f>
        <v>198629.24026183807</v>
      </c>
      <c r="EH165" s="24">
        <f ca="1">'Trial 8'!EH20</f>
        <v>198549.89526588077</v>
      </c>
      <c r="EI165" s="24">
        <f ca="1">'Trial 8'!EI20</f>
        <v>198470.92983640134</v>
      </c>
      <c r="EJ165" s="24">
        <f ca="1">'Trial 8'!EJ20</f>
        <v>198391.56115979099</v>
      </c>
      <c r="EK165" s="24">
        <f ca="1">'Trial 8'!EK20</f>
        <v>198312.02975168932</v>
      </c>
      <c r="EL165" s="24">
        <f ca="1">'Trial 8'!EL20</f>
        <v>198232.52849281661</v>
      </c>
      <c r="EM165" s="24">
        <f ca="1">'Trial 8'!EM20</f>
        <v>198152.97765672041</v>
      </c>
      <c r="EN165" s="25">
        <f ca="1">SUM('Trial 8'!EB20:EM20)</f>
        <v>2383068.1357897301</v>
      </c>
    </row>
    <row r="166" spans="1:144" ht="12.75" customHeight="1">
      <c r="A166" s="5" t="str">
        <f>Labels!C95</f>
        <v>Total</v>
      </c>
      <c r="B166" s="48">
        <f>SUM('Trial 1'!B20,'Trial 2'!B20,'Trial 3'!B20,'Trial 4'!B20,'Trial 5'!B20,'Trial 6'!B20,'Trial 7'!B20,'Trial 8'!B20)</f>
        <v>1649776.1153298314</v>
      </c>
      <c r="C166" s="48">
        <f>SUM('Trial 1'!C20,'Trial 2'!C20,'Trial 3'!C20,'Trial 4'!C20,'Trial 5'!C20,'Trial 6'!C20,'Trial 7'!C20,'Trial 8'!C20)</f>
        <v>1649776.1153298314</v>
      </c>
      <c r="D166" s="48">
        <f>SUM('Trial 1'!D20,'Trial 2'!D20,'Trial 3'!D20,'Trial 4'!D20,'Trial 5'!D20,'Trial 6'!D20,'Trial 7'!D20,'Trial 8'!D20)</f>
        <v>1649776.1153298314</v>
      </c>
      <c r="E166" s="48">
        <f ca="1">SUM('Trial 1'!E20,'Trial 2'!E20,'Trial 3'!E20,'Trial 4'!E20,'Trial 5'!E20,'Trial 6'!E20,'Trial 7'!E20,'Trial 8'!E20)</f>
        <v>1649757.103629736</v>
      </c>
      <c r="F166" s="48">
        <f ca="1">SUM('Trial 1'!F20,'Trial 2'!F20,'Trial 3'!F20,'Trial 4'!F20,'Trial 5'!F20,'Trial 6'!F20,'Trial 7'!F20,'Trial 8'!F20)</f>
        <v>1649719.3334730724</v>
      </c>
      <c r="G166" s="48">
        <f ca="1">SUM('Trial 1'!G20,'Trial 2'!G20,'Trial 3'!G20,'Trial 4'!G20,'Trial 5'!G20,'Trial 6'!G20,'Trial 7'!G20,'Trial 8'!G20)</f>
        <v>1649664.6966769574</v>
      </c>
      <c r="H166" s="48">
        <f ca="1">SUM('Trial 1'!H20,'Trial 2'!H20,'Trial 3'!H20,'Trial 4'!H20,'Trial 5'!H20,'Trial 6'!H20,'Trial 7'!H20,'Trial 8'!H20)</f>
        <v>1649592.7537202642</v>
      </c>
      <c r="I166" s="48">
        <f ca="1">SUM('Trial 1'!I20,'Trial 2'!I20,'Trial 3'!I20,'Trial 4'!I20,'Trial 5'!I20,'Trial 6'!I20,'Trial 7'!I20,'Trial 8'!I20)</f>
        <v>1649504.6423595739</v>
      </c>
      <c r="J166" s="48">
        <f ca="1">SUM('Trial 1'!J20,'Trial 2'!J20,'Trial 3'!J20,'Trial 4'!J20,'Trial 5'!J20,'Trial 6'!J20,'Trial 7'!J20,'Trial 8'!J20)</f>
        <v>1649399.4734010836</v>
      </c>
      <c r="K166" s="48">
        <f ca="1">SUM('Trial 1'!K20,'Trial 2'!K20,'Trial 3'!K20,'Trial 4'!K20,'Trial 5'!K20,'Trial 6'!K20,'Trial 7'!K20,'Trial 8'!K20)</f>
        <v>1649279.8870731671</v>
      </c>
      <c r="L166" s="48">
        <f ca="1">SUM('Trial 1'!L20,'Trial 2'!L20,'Trial 3'!L20,'Trial 4'!L20,'Trial 5'!L20,'Trial 6'!L20,'Trial 7'!L20,'Trial 8'!L20)</f>
        <v>1649145.4957652648</v>
      </c>
      <c r="M166" s="48">
        <f ca="1">SUM('Trial 1'!M20,'Trial 2'!M20,'Trial 3'!M20,'Trial 4'!M20,'Trial 5'!M20,'Trial 6'!M20,'Trial 7'!M20,'Trial 8'!M20)</f>
        <v>1648995.3428535347</v>
      </c>
      <c r="N166" s="49">
        <f ca="1">SUM(B166:M166)</f>
        <v>19794387.074942149</v>
      </c>
      <c r="O166" s="48">
        <f ca="1">SUM('Trial 1'!O20,'Trial 2'!O20,'Trial 3'!O20,'Trial 4'!O20,'Trial 5'!O20,'Trial 6'!O20,'Trial 7'!O20,'Trial 8'!O20)</f>
        <v>1648830.5725786074</v>
      </c>
      <c r="P166" s="48">
        <f ca="1">SUM('Trial 1'!P20,'Trial 2'!P20,'Trial 3'!P20,'Trial 4'!P20,'Trial 5'!P20,'Trial 6'!P20,'Trial 7'!P20,'Trial 8'!P20)</f>
        <v>1648652.3529347288</v>
      </c>
      <c r="Q166" s="48">
        <f ca="1">SUM('Trial 1'!Q20,'Trial 2'!Q20,'Trial 3'!Q20,'Trial 4'!Q20,'Trial 5'!Q20,'Trial 6'!Q20,'Trial 7'!Q20,'Trial 8'!Q20)</f>
        <v>1648461.1997842186</v>
      </c>
      <c r="R166" s="48">
        <f ca="1">SUM('Trial 1'!R20,'Trial 2'!R20,'Trial 3'!R20,'Trial 4'!R20,'Trial 5'!R20,'Trial 6'!R20,'Trial 7'!R20,'Trial 8'!R20)</f>
        <v>1648257.5451983858</v>
      </c>
      <c r="S166" s="48">
        <f ca="1">SUM('Trial 1'!S20,'Trial 2'!S20,'Trial 3'!S20,'Trial 4'!S20,'Trial 5'!S20,'Trial 6'!S20,'Trial 7'!S20,'Trial 8'!S20)</f>
        <v>1648039.7682849043</v>
      </c>
      <c r="T166" s="48">
        <f ca="1">SUM('Trial 1'!T20,'Trial 2'!T20,'Trial 3'!T20,'Trial 4'!T20,'Trial 5'!T20,'Trial 6'!T20,'Trial 7'!T20,'Trial 8'!T20)</f>
        <v>1647811.1047930161</v>
      </c>
      <c r="U166" s="48">
        <f ca="1">SUM('Trial 1'!U20,'Trial 2'!U20,'Trial 3'!U20,'Trial 4'!U20,'Trial 5'!U20,'Trial 6'!U20,'Trial 7'!U20,'Trial 8'!U20)</f>
        <v>1647571.7278778611</v>
      </c>
      <c r="V166" s="48">
        <f ca="1">SUM('Trial 1'!V20,'Trial 2'!V20,'Trial 3'!V20,'Trial 4'!V20,'Trial 5'!V20,'Trial 6'!V20,'Trial 7'!V20,'Trial 8'!V20)</f>
        <v>1647319.6646428381</v>
      </c>
      <c r="W166" s="48">
        <f ca="1">SUM('Trial 1'!W20,'Trial 2'!W20,'Trial 3'!W20,'Trial 4'!W20,'Trial 5'!W20,'Trial 6'!W20,'Trial 7'!W20,'Trial 8'!W20)</f>
        <v>1647056.8671388349</v>
      </c>
      <c r="X166" s="48">
        <f ca="1">SUM('Trial 1'!X20,'Trial 2'!X20,'Trial 3'!X20,'Trial 4'!X20,'Trial 5'!X20,'Trial 6'!X20,'Trial 7'!X20,'Trial 8'!X20)</f>
        <v>1646782.8451919213</v>
      </c>
      <c r="Y166" s="48">
        <f ca="1">SUM('Trial 1'!Y20,'Trial 2'!Y20,'Trial 3'!Y20,'Trial 4'!Y20,'Trial 5'!Y20,'Trial 6'!Y20,'Trial 7'!Y20,'Trial 8'!Y20)</f>
        <v>1646498.0705536064</v>
      </c>
      <c r="Z166" s="48">
        <f ca="1">SUM('Trial 1'!Z20,'Trial 2'!Z20,'Trial 3'!Z20,'Trial 4'!Z20,'Trial 5'!Z20,'Trial 6'!Z20,'Trial 7'!Z20,'Trial 8'!Z20)</f>
        <v>1646204.5067420006</v>
      </c>
      <c r="AA166" s="49">
        <f ca="1">SUM(O166:Z166)</f>
        <v>19771486.225720923</v>
      </c>
      <c r="AB166" s="48">
        <f ca="1">SUM('Trial 1'!AB20,'Trial 2'!AB20,'Trial 3'!AB20,'Trial 4'!AB20,'Trial 5'!AB20,'Trial 6'!AB20,'Trial 7'!AB20,'Trial 8'!AB20)</f>
        <v>1645901.7009070658</v>
      </c>
      <c r="AC166" s="48">
        <f ca="1">SUM('Trial 1'!AC20,'Trial 2'!AC20,'Trial 3'!AC20,'Trial 4'!AC20,'Trial 5'!AC20,'Trial 6'!AC20,'Trial 7'!AC20,'Trial 8'!AC20)</f>
        <v>1645589.1111785111</v>
      </c>
      <c r="AD166" s="48">
        <f ca="1">SUM('Trial 1'!AD20,'Trial 2'!AD20,'Trial 3'!AD20,'Trial 4'!AD20,'Trial 5'!AD20,'Trial 6'!AD20,'Trial 7'!AD20,'Trial 8'!AD20)</f>
        <v>1645265.5566404115</v>
      </c>
      <c r="AE166" s="48">
        <f ca="1">SUM('Trial 1'!AE20,'Trial 2'!AE20,'Trial 3'!AE20,'Trial 4'!AE20,'Trial 5'!AE20,'Trial 6'!AE20,'Trial 7'!AE20,'Trial 8'!AE20)</f>
        <v>1644933.6701333029</v>
      </c>
      <c r="AF166" s="48">
        <f ca="1">SUM('Trial 1'!AF20,'Trial 2'!AF20,'Trial 3'!AF20,'Trial 4'!AF20,'Trial 5'!AF20,'Trial 6'!AF20,'Trial 7'!AF20,'Trial 8'!AF20)</f>
        <v>1644591.7753139476</v>
      </c>
      <c r="AG166" s="48">
        <f ca="1">SUM('Trial 1'!AG20,'Trial 2'!AG20,'Trial 3'!AG20,'Trial 4'!AG20,'Trial 5'!AG20,'Trial 6'!AG20,'Trial 7'!AG20,'Trial 8'!AG20)</f>
        <v>1644241.3033581919</v>
      </c>
      <c r="AH166" s="48">
        <f ca="1">SUM('Trial 1'!AH20,'Trial 2'!AH20,'Trial 3'!AH20,'Trial 4'!AH20,'Trial 5'!AH20,'Trial 6'!AH20,'Trial 7'!AH20,'Trial 8'!AH20)</f>
        <v>1643880.6679670974</v>
      </c>
      <c r="AI166" s="48">
        <f ca="1">SUM('Trial 1'!AI20,'Trial 2'!AI20,'Trial 3'!AI20,'Trial 4'!AI20,'Trial 5'!AI20,'Trial 6'!AI20,'Trial 7'!AI20,'Trial 8'!AI20)</f>
        <v>1643510.6308725062</v>
      </c>
      <c r="AJ166" s="48">
        <f ca="1">SUM('Trial 1'!AJ20,'Trial 2'!AJ20,'Trial 3'!AJ20,'Trial 4'!AJ20,'Trial 5'!AJ20,'Trial 6'!AJ20,'Trial 7'!AJ20,'Trial 8'!AJ20)</f>
        <v>1643131.2991450024</v>
      </c>
      <c r="AK166" s="48">
        <f ca="1">SUM('Trial 1'!AK20,'Trial 2'!AK20,'Trial 3'!AK20,'Trial 4'!AK20,'Trial 5'!AK20,'Trial 6'!AK20,'Trial 7'!AK20,'Trial 8'!AK20)</f>
        <v>1642742.801186336</v>
      </c>
      <c r="AL166" s="48">
        <f ca="1">SUM('Trial 1'!AL20,'Trial 2'!AL20,'Trial 3'!AL20,'Trial 4'!AL20,'Trial 5'!AL20,'Trial 6'!AL20,'Trial 7'!AL20,'Trial 8'!AL20)</f>
        <v>1642346.4916104453</v>
      </c>
      <c r="AM166" s="48">
        <f ca="1">SUM('Trial 1'!AM20,'Trial 2'!AM20,'Trial 3'!AM20,'Trial 4'!AM20,'Trial 5'!AM20,'Trial 6'!AM20,'Trial 7'!AM20,'Trial 8'!AM20)</f>
        <v>1641941.4870547904</v>
      </c>
      <c r="AN166" s="49">
        <f ca="1">SUM(AB166:AM166)</f>
        <v>19728076.495367609</v>
      </c>
      <c r="AO166" s="48">
        <f ca="1">SUM('Trial 1'!AO20,'Trial 2'!AO20,'Trial 3'!AO20,'Trial 4'!AO20,'Trial 5'!AO20,'Trial 6'!AO20,'Trial 7'!AO20,'Trial 8'!AO20)</f>
        <v>1641527.5786796811</v>
      </c>
      <c r="AP166" s="48">
        <f ca="1">SUM('Trial 1'!AP20,'Trial 2'!AP20,'Trial 3'!AP20,'Trial 4'!AP20,'Trial 5'!AP20,'Trial 6'!AP20,'Trial 7'!AP20,'Trial 8'!AP20)</f>
        <v>1641105.790033919</v>
      </c>
      <c r="AQ166" s="48">
        <f ca="1">SUM('Trial 1'!AQ20,'Trial 2'!AQ20,'Trial 3'!AQ20,'Trial 4'!AQ20,'Trial 5'!AQ20,'Trial 6'!AQ20,'Trial 7'!AQ20,'Trial 8'!AQ20)</f>
        <v>1640676.2511576032</v>
      </c>
      <c r="AR166" s="48">
        <f ca="1">SUM('Trial 1'!AR20,'Trial 2'!AR20,'Trial 3'!AR20,'Trial 4'!AR20,'Trial 5'!AR20,'Trial 6'!AR20,'Trial 7'!AR20,'Trial 8'!AR20)</f>
        <v>1640240.6794265034</v>
      </c>
      <c r="AS166" s="48">
        <f ca="1">SUM('Trial 1'!AS20,'Trial 2'!AS20,'Trial 3'!AS20,'Trial 4'!AS20,'Trial 5'!AS20,'Trial 6'!AS20,'Trial 7'!AS20,'Trial 8'!AS20)</f>
        <v>1639799.5275536377</v>
      </c>
      <c r="AT166" s="48">
        <f ca="1">SUM('Trial 1'!AT20,'Trial 2'!AT20,'Trial 3'!AT20,'Trial 4'!AT20,'Trial 5'!AT20,'Trial 6'!AT20,'Trial 7'!AT20,'Trial 8'!AT20)</f>
        <v>1639352.4081476219</v>
      </c>
      <c r="AU166" s="48">
        <f ca="1">SUM('Trial 1'!AU20,'Trial 2'!AU20,'Trial 3'!AU20,'Trial 4'!AU20,'Trial 5'!AU20,'Trial 6'!AU20,'Trial 7'!AU20,'Trial 8'!AU20)</f>
        <v>1638900.9527981183</v>
      </c>
      <c r="AV166" s="48">
        <f ca="1">SUM('Trial 1'!AV20,'Trial 2'!AV20,'Trial 3'!AV20,'Trial 4'!AV20,'Trial 5'!AV20,'Trial 6'!AV20,'Trial 7'!AV20,'Trial 8'!AV20)</f>
        <v>1638443.4224797164</v>
      </c>
      <c r="AW166" s="48">
        <f ca="1">SUM('Trial 1'!AW20,'Trial 2'!AW20,'Trial 3'!AW20,'Trial 4'!AW20,'Trial 5'!AW20,'Trial 6'!AW20,'Trial 7'!AW20,'Trial 8'!AW20)</f>
        <v>1637979.5395760795</v>
      </c>
      <c r="AX166" s="48">
        <f ca="1">SUM('Trial 1'!AX20,'Trial 2'!AX20,'Trial 3'!AX20,'Trial 4'!AX20,'Trial 5'!AX20,'Trial 6'!AX20,'Trial 7'!AX20,'Trial 8'!AX20)</f>
        <v>1637509.996759339</v>
      </c>
      <c r="AY166" s="48">
        <f ca="1">SUM('Trial 1'!AY20,'Trial 2'!AY20,'Trial 3'!AY20,'Trial 4'!AY20,'Trial 5'!AY20,'Trial 6'!AY20,'Trial 7'!AY20,'Trial 8'!AY20)</f>
        <v>1637035.1547817304</v>
      </c>
      <c r="AZ166" s="48">
        <f ca="1">SUM('Trial 1'!AZ20,'Trial 2'!AZ20,'Trial 3'!AZ20,'Trial 4'!AZ20,'Trial 5'!AZ20,'Trial 6'!AZ20,'Trial 7'!AZ20,'Trial 8'!AZ20)</f>
        <v>1636553.3530953135</v>
      </c>
      <c r="BA166" s="49">
        <f ca="1">SUM(AO166:AZ166)</f>
        <v>19669124.654489264</v>
      </c>
      <c r="BB166" s="48">
        <f ca="1">SUM('Trial 1'!BB20,'Trial 2'!BB20,'Trial 3'!BB20,'Trial 4'!BB20,'Trial 5'!BB20,'Trial 6'!BB20,'Trial 7'!BB20,'Trial 8'!BB20)</f>
        <v>1636066.2635903154</v>
      </c>
      <c r="BC166" s="48">
        <f ca="1">SUM('Trial 1'!BC20,'Trial 2'!BC20,'Trial 3'!BC20,'Trial 4'!BC20,'Trial 5'!BC20,'Trial 6'!BC20,'Trial 7'!BC20,'Trial 8'!BC20)</f>
        <v>1635573.1445726347</v>
      </c>
      <c r="BD166" s="48">
        <f ca="1">SUM('Trial 1'!BD20,'Trial 2'!BD20,'Trial 3'!BD20,'Trial 4'!BD20,'Trial 5'!BD20,'Trial 6'!BD20,'Trial 7'!BD20,'Trial 8'!BD20)</f>
        <v>1635075.8845497696</v>
      </c>
      <c r="BE166" s="48">
        <f ca="1">SUM('Trial 1'!BE20,'Trial 2'!BE20,'Trial 3'!BE20,'Trial 4'!BE20,'Trial 5'!BE20,'Trial 6'!BE20,'Trial 7'!BE20,'Trial 8'!BE20)</f>
        <v>1634574.5463821203</v>
      </c>
      <c r="BF166" s="48">
        <f ca="1">SUM('Trial 1'!BF20,'Trial 2'!BF20,'Trial 3'!BF20,'Trial 4'!BF20,'Trial 5'!BF20,'Trial 6'!BF20,'Trial 7'!BF20,'Trial 8'!BF20)</f>
        <v>1634067.6212930998</v>
      </c>
      <c r="BG166" s="48">
        <f ca="1">SUM('Trial 1'!BG20,'Trial 2'!BG20,'Trial 3'!BG20,'Trial 4'!BG20,'Trial 5'!BG20,'Trial 6'!BG20,'Trial 7'!BG20,'Trial 8'!BG20)</f>
        <v>1633556.6955361092</v>
      </c>
      <c r="BH166" s="48">
        <f ca="1">SUM('Trial 1'!BH20,'Trial 2'!BH20,'Trial 3'!BH20,'Trial 4'!BH20,'Trial 5'!BH20,'Trial 6'!BH20,'Trial 7'!BH20,'Trial 8'!BH20)</f>
        <v>1633042.9109075181</v>
      </c>
      <c r="BI166" s="48">
        <f ca="1">SUM('Trial 1'!BI20,'Trial 2'!BI20,'Trial 3'!BI20,'Trial 4'!BI20,'Trial 5'!BI20,'Trial 6'!BI20,'Trial 7'!BI20,'Trial 8'!BI20)</f>
        <v>1632523.0895789813</v>
      </c>
      <c r="BJ166" s="48">
        <f ca="1">SUM('Trial 1'!BJ20,'Trial 2'!BJ20,'Trial 3'!BJ20,'Trial 4'!BJ20,'Trial 5'!BJ20,'Trial 6'!BJ20,'Trial 7'!BJ20,'Trial 8'!BJ20)</f>
        <v>1631999.8059838112</v>
      </c>
      <c r="BK166" s="48">
        <f ca="1">SUM('Trial 1'!BK20,'Trial 2'!BK20,'Trial 3'!BK20,'Trial 4'!BK20,'Trial 5'!BK20,'Trial 6'!BK20,'Trial 7'!BK20,'Trial 8'!BK20)</f>
        <v>1631471.0786571093</v>
      </c>
      <c r="BL166" s="48">
        <f ca="1">SUM('Trial 1'!BL20,'Trial 2'!BL20,'Trial 3'!BL20,'Trial 4'!BL20,'Trial 5'!BL20,'Trial 6'!BL20,'Trial 7'!BL20,'Trial 8'!BL20)</f>
        <v>1630938.5644170581</v>
      </c>
      <c r="BM166" s="48">
        <f ca="1">SUM('Trial 1'!BM20,'Trial 2'!BM20,'Trial 3'!BM20,'Trial 4'!BM20,'Trial 5'!BM20,'Trial 6'!BM20,'Trial 7'!BM20,'Trial 8'!BM20)</f>
        <v>1630400.8552621109</v>
      </c>
      <c r="BN166" s="49">
        <f ca="1">SUM(BB166:BM166)</f>
        <v>19599290.460730638</v>
      </c>
      <c r="BO166" s="48">
        <f ca="1">SUM('Trial 1'!BO20,'Trial 2'!BO20,'Trial 3'!BO20,'Trial 4'!BO20,'Trial 5'!BO20,'Trial 6'!BO20,'Trial 7'!BO20,'Trial 8'!BO20)</f>
        <v>1629860.7043835097</v>
      </c>
      <c r="BP166" s="48">
        <f ca="1">SUM('Trial 1'!BP20,'Trial 2'!BP20,'Trial 3'!BP20,'Trial 4'!BP20,'Trial 5'!BP20,'Trial 6'!BP20,'Trial 7'!BP20,'Trial 8'!BP20)</f>
        <v>1629316.4061335674</v>
      </c>
      <c r="BQ166" s="48">
        <f ca="1">SUM('Trial 1'!BQ20,'Trial 2'!BQ20,'Trial 3'!BQ20,'Trial 4'!BQ20,'Trial 5'!BQ20,'Trial 6'!BQ20,'Trial 7'!BQ20,'Trial 8'!BQ20)</f>
        <v>1628769.3568929206</v>
      </c>
      <c r="BR166" s="48">
        <f ca="1">SUM('Trial 1'!BR20,'Trial 2'!BR20,'Trial 3'!BR20,'Trial 4'!BR20,'Trial 5'!BR20,'Trial 6'!BR20,'Trial 7'!BR20,'Trial 8'!BR20)</f>
        <v>1628218.8099945257</v>
      </c>
      <c r="BS166" s="48">
        <f ca="1">SUM('Trial 1'!BS20,'Trial 2'!BS20,'Trial 3'!BS20,'Trial 4'!BS20,'Trial 5'!BS20,'Trial 6'!BS20,'Trial 7'!BS20,'Trial 8'!BS20)</f>
        <v>1627665.1353002498</v>
      </c>
      <c r="BT166" s="48">
        <f ca="1">SUM('Trial 1'!BT20,'Trial 2'!BT20,'Trial 3'!BT20,'Trial 4'!BT20,'Trial 5'!BT20,'Trial 6'!BT20,'Trial 7'!BT20,'Trial 8'!BT20)</f>
        <v>1627109.2074331858</v>
      </c>
      <c r="BU166" s="48">
        <f ca="1">SUM('Trial 1'!BU20,'Trial 2'!BU20,'Trial 3'!BU20,'Trial 4'!BU20,'Trial 5'!BU20,'Trial 6'!BU20,'Trial 7'!BU20,'Trial 8'!BU20)</f>
        <v>1626550.7894638681</v>
      </c>
      <c r="BV166" s="48">
        <f ca="1">SUM('Trial 1'!BV20,'Trial 2'!BV20,'Trial 3'!BV20,'Trial 4'!BV20,'Trial 5'!BV20,'Trial 6'!BV20,'Trial 7'!BV20,'Trial 8'!BV20)</f>
        <v>1625989.97667218</v>
      </c>
      <c r="BW166" s="48">
        <f ca="1">SUM('Trial 1'!BW20,'Trial 2'!BW20,'Trial 3'!BW20,'Trial 4'!BW20,'Trial 5'!BW20,'Trial 6'!BW20,'Trial 7'!BW20,'Trial 8'!BW20)</f>
        <v>1625427.0819972383</v>
      </c>
      <c r="BX166" s="48">
        <f ca="1">SUM('Trial 1'!BX20,'Trial 2'!BX20,'Trial 3'!BX20,'Trial 4'!BX20,'Trial 5'!BX20,'Trial 6'!BX20,'Trial 7'!BX20,'Trial 8'!BX20)</f>
        <v>1624863.1384583656</v>
      </c>
      <c r="BY166" s="48">
        <f ca="1">SUM('Trial 1'!BY20,'Trial 2'!BY20,'Trial 3'!BY20,'Trial 4'!BY20,'Trial 5'!BY20,'Trial 6'!BY20,'Trial 7'!BY20,'Trial 8'!BY20)</f>
        <v>1624296.5914342306</v>
      </c>
      <c r="BZ166" s="48">
        <f ca="1">SUM('Trial 1'!BZ20,'Trial 2'!BZ20,'Trial 3'!BZ20,'Trial 4'!BZ20,'Trial 5'!BZ20,'Trial 6'!BZ20,'Trial 7'!BZ20,'Trial 8'!BZ20)</f>
        <v>1623726.1219850238</v>
      </c>
      <c r="CA166" s="49">
        <f ca="1">SUM(BO166:BZ166)</f>
        <v>19521793.320148863</v>
      </c>
      <c r="CB166" s="48">
        <f ca="1">SUM('Trial 1'!CB20,'Trial 2'!CB20,'Trial 3'!CB20,'Trial 4'!CB20,'Trial 5'!CB20,'Trial 6'!CB20,'Trial 7'!CB20,'Trial 8'!CB20)</f>
        <v>1623151.8181462453</v>
      </c>
      <c r="CC166" s="48">
        <f ca="1">SUM('Trial 1'!CC20,'Trial 2'!CC20,'Trial 3'!CC20,'Trial 4'!CC20,'Trial 5'!CC20,'Trial 6'!CC20,'Trial 7'!CC20,'Trial 8'!CC20)</f>
        <v>1622575.2180503737</v>
      </c>
      <c r="CD166" s="48">
        <f ca="1">SUM('Trial 1'!CD20,'Trial 2'!CD20,'Trial 3'!CD20,'Trial 4'!CD20,'Trial 5'!CD20,'Trial 6'!CD20,'Trial 7'!CD20,'Trial 8'!CD20)</f>
        <v>1621996.3370746295</v>
      </c>
      <c r="CE166" s="48">
        <f ca="1">SUM('Trial 1'!CE20,'Trial 2'!CE20,'Trial 3'!CE20,'Trial 4'!CE20,'Trial 5'!CE20,'Trial 6'!CE20,'Trial 7'!CE20,'Trial 8'!CE20)</f>
        <v>1621414.5951396064</v>
      </c>
      <c r="CF166" s="48">
        <f ca="1">SUM('Trial 1'!CF20,'Trial 2'!CF20,'Trial 3'!CF20,'Trial 4'!CF20,'Trial 5'!CF20,'Trial 6'!CF20,'Trial 7'!CF20,'Trial 8'!CF20)</f>
        <v>1620830.2982053233</v>
      </c>
      <c r="CG166" s="48">
        <f ca="1">SUM('Trial 1'!CG20,'Trial 2'!CG20,'Trial 3'!CG20,'Trial 4'!CG20,'Trial 5'!CG20,'Trial 6'!CG20,'Trial 7'!CG20,'Trial 8'!CG20)</f>
        <v>1620242.1537528248</v>
      </c>
      <c r="CH166" s="48">
        <f ca="1">SUM('Trial 1'!CH20,'Trial 2'!CH20,'Trial 3'!CH20,'Trial 4'!CH20,'Trial 5'!CH20,'Trial 6'!CH20,'Trial 7'!CH20,'Trial 8'!CH20)</f>
        <v>1619652.9763743111</v>
      </c>
      <c r="CI166" s="48">
        <f ca="1">SUM('Trial 1'!CI20,'Trial 2'!CI20,'Trial 3'!CI20,'Trial 4'!CI20,'Trial 5'!CI20,'Trial 6'!CI20,'Trial 7'!CI20,'Trial 8'!CI20)</f>
        <v>1619061.5737742065</v>
      </c>
      <c r="CJ166" s="48">
        <f ca="1">SUM('Trial 1'!CJ20,'Trial 2'!CJ20,'Trial 3'!CJ20,'Trial 4'!CJ20,'Trial 5'!CJ20,'Trial 6'!CJ20,'Trial 7'!CJ20,'Trial 8'!CJ20)</f>
        <v>1618468.1018666332</v>
      </c>
      <c r="CK166" s="48">
        <f ca="1">SUM('Trial 1'!CK20,'Trial 2'!CK20,'Trial 3'!CK20,'Trial 4'!CK20,'Trial 5'!CK20,'Trial 6'!CK20,'Trial 7'!CK20,'Trial 8'!CK20)</f>
        <v>1617874.0305989902</v>
      </c>
      <c r="CL166" s="48">
        <f ca="1">SUM('Trial 1'!CL20,'Trial 2'!CL20,'Trial 3'!CL20,'Trial 4'!CL20,'Trial 5'!CL20,'Trial 6'!CL20,'Trial 7'!CL20,'Trial 8'!CL20)</f>
        <v>1617279.3103270114</v>
      </c>
      <c r="CM166" s="48">
        <f ca="1">SUM('Trial 1'!CM20,'Trial 2'!CM20,'Trial 3'!CM20,'Trial 4'!CM20,'Trial 5'!CM20,'Trial 6'!CM20,'Trial 7'!CM20,'Trial 8'!CM20)</f>
        <v>1616682.861128578</v>
      </c>
      <c r="CN166" s="49">
        <f ca="1">SUM(CB166:CM166)</f>
        <v>19439229.274438731</v>
      </c>
      <c r="CO166" s="48">
        <f ca="1">SUM('Trial 1'!CO20,'Trial 2'!CO20,'Trial 3'!CO20,'Trial 4'!CO20,'Trial 5'!CO20,'Trial 6'!CO20,'Trial 7'!CO20,'Trial 8'!CO20)</f>
        <v>1616083.869964628</v>
      </c>
      <c r="CP166" s="48">
        <f ca="1">SUM('Trial 1'!CP20,'Trial 2'!CP20,'Trial 3'!CP20,'Trial 4'!CP20,'Trial 5'!CP20,'Trial 6'!CP20,'Trial 7'!CP20,'Trial 8'!CP20)</f>
        <v>1615482.2364102546</v>
      </c>
      <c r="CQ166" s="48">
        <f ca="1">SUM('Trial 1'!CQ20,'Trial 2'!CQ20,'Trial 3'!CQ20,'Trial 4'!CQ20,'Trial 5'!CQ20,'Trial 6'!CQ20,'Trial 7'!CQ20,'Trial 8'!CQ20)</f>
        <v>1614880.1673162202</v>
      </c>
      <c r="CR166" s="48">
        <f ca="1">SUM('Trial 1'!CR20,'Trial 2'!CR20,'Trial 3'!CR20,'Trial 4'!CR20,'Trial 5'!CR20,'Trial 6'!CR20,'Trial 7'!CR20,'Trial 8'!CR20)</f>
        <v>1614275.0898494534</v>
      </c>
      <c r="CS166" s="48">
        <f ca="1">SUM('Trial 1'!CS20,'Trial 2'!CS20,'Trial 3'!CS20,'Trial 4'!CS20,'Trial 5'!CS20,'Trial 6'!CS20,'Trial 7'!CS20,'Trial 8'!CS20)</f>
        <v>1613668.9382112557</v>
      </c>
      <c r="CT166" s="48">
        <f ca="1">SUM('Trial 1'!CT20,'Trial 2'!CT20,'Trial 3'!CT20,'Trial 4'!CT20,'Trial 5'!CT20,'Trial 6'!CT20,'Trial 7'!CT20,'Trial 8'!CT20)</f>
        <v>1613062.2385197622</v>
      </c>
      <c r="CU166" s="48">
        <f ca="1">SUM('Trial 1'!CU20,'Trial 2'!CU20,'Trial 3'!CU20,'Trial 4'!CU20,'Trial 5'!CU20,'Trial 6'!CU20,'Trial 7'!CU20,'Trial 8'!CU20)</f>
        <v>1612452.9617717478</v>
      </c>
      <c r="CV166" s="48">
        <f ca="1">SUM('Trial 1'!CV20,'Trial 2'!CV20,'Trial 3'!CV20,'Trial 4'!CV20,'Trial 5'!CV20,'Trial 6'!CV20,'Trial 7'!CV20,'Trial 8'!CV20)</f>
        <v>1611841.2906182583</v>
      </c>
      <c r="CW166" s="48">
        <f ca="1">SUM('Trial 1'!CW20,'Trial 2'!CW20,'Trial 3'!CW20,'Trial 4'!CW20,'Trial 5'!CW20,'Trial 6'!CW20,'Trial 7'!CW20,'Trial 8'!CW20)</f>
        <v>1611228.1390911106</v>
      </c>
      <c r="CX166" s="48">
        <f ca="1">SUM('Trial 1'!CX20,'Trial 2'!CX20,'Trial 3'!CX20,'Trial 4'!CX20,'Trial 5'!CX20,'Trial 6'!CX20,'Trial 7'!CX20,'Trial 8'!CX20)</f>
        <v>1610614.0963939908</v>
      </c>
      <c r="CY166" s="48">
        <f ca="1">SUM('Trial 1'!CY20,'Trial 2'!CY20,'Trial 3'!CY20,'Trial 4'!CY20,'Trial 5'!CY20,'Trial 6'!CY20,'Trial 7'!CY20,'Trial 8'!CY20)</f>
        <v>1609997.8127536518</v>
      </c>
      <c r="CZ166" s="48">
        <f ca="1">SUM('Trial 1'!CZ20,'Trial 2'!CZ20,'Trial 3'!CZ20,'Trial 4'!CZ20,'Trial 5'!CZ20,'Trial 6'!CZ20,'Trial 7'!CZ20,'Trial 8'!CZ20)</f>
        <v>1609380.2766261578</v>
      </c>
      <c r="DA166" s="49">
        <f ca="1">SUM(CO166:CZ166)</f>
        <v>19352967.11752649</v>
      </c>
      <c r="DB166" s="48">
        <f ca="1">SUM('Trial 1'!DB20,'Trial 2'!DB20,'Trial 3'!DB20,'Trial 4'!DB20,'Trial 5'!DB20,'Trial 6'!DB20,'Trial 7'!DB20,'Trial 8'!DB20)</f>
        <v>1608761.4850108703</v>
      </c>
      <c r="DC166" s="48">
        <f ca="1">SUM('Trial 1'!DC20,'Trial 2'!DC20,'Trial 3'!DC20,'Trial 4'!DC20,'Trial 5'!DC20,'Trial 6'!DC20,'Trial 7'!DC20,'Trial 8'!DC20)</f>
        <v>1608141.6127996899</v>
      </c>
      <c r="DD166" s="48">
        <f ca="1">SUM('Trial 1'!DD20,'Trial 2'!DD20,'Trial 3'!DD20,'Trial 4'!DD20,'Trial 5'!DD20,'Trial 6'!DD20,'Trial 7'!DD20,'Trial 8'!DD20)</f>
        <v>1607520.9125667417</v>
      </c>
      <c r="DE166" s="48">
        <f ca="1">SUM('Trial 1'!DE20,'Trial 2'!DE20,'Trial 3'!DE20,'Trial 4'!DE20,'Trial 5'!DE20,'Trial 6'!DE20,'Trial 7'!DE20,'Trial 8'!DE20)</f>
        <v>1606899.1532274424</v>
      </c>
      <c r="DF166" s="48">
        <f ca="1">SUM('Trial 1'!DF20,'Trial 2'!DF20,'Trial 3'!DF20,'Trial 4'!DF20,'Trial 5'!DF20,'Trial 6'!DF20,'Trial 7'!DF20,'Trial 8'!DF20)</f>
        <v>1606277.297571861</v>
      </c>
      <c r="DG166" s="48">
        <f ca="1">SUM('Trial 1'!DG20,'Trial 2'!DG20,'Trial 3'!DG20,'Trial 4'!DG20,'Trial 5'!DG20,'Trial 6'!DG20,'Trial 7'!DG20,'Trial 8'!DG20)</f>
        <v>1605653.7141469875</v>
      </c>
      <c r="DH166" s="48">
        <f ca="1">SUM('Trial 1'!DH20,'Trial 2'!DH20,'Trial 3'!DH20,'Trial 4'!DH20,'Trial 5'!DH20,'Trial 6'!DH20,'Trial 7'!DH20,'Trial 8'!DH20)</f>
        <v>1605029.2699480539</v>
      </c>
      <c r="DI166" s="48">
        <f ca="1">SUM('Trial 1'!DI20,'Trial 2'!DI20,'Trial 3'!DI20,'Trial 4'!DI20,'Trial 5'!DI20,'Trial 6'!DI20,'Trial 7'!DI20,'Trial 8'!DI20)</f>
        <v>1604402.8360867293</v>
      </c>
      <c r="DJ166" s="48">
        <f ca="1">SUM('Trial 1'!DJ20,'Trial 2'!DJ20,'Trial 3'!DJ20,'Trial 4'!DJ20,'Trial 5'!DJ20,'Trial 6'!DJ20,'Trial 7'!DJ20,'Trial 8'!DJ20)</f>
        <v>1603776.0625317097</v>
      </c>
      <c r="DK166" s="48">
        <f ca="1">SUM('Trial 1'!DK20,'Trial 2'!DK20,'Trial 3'!DK20,'Trial 4'!DK20,'Trial 5'!DK20,'Trial 6'!DK20,'Trial 7'!DK20,'Trial 8'!DK20)</f>
        <v>1603148.2616170556</v>
      </c>
      <c r="DL166" s="48">
        <f ca="1">SUM('Trial 1'!DL20,'Trial 2'!DL20,'Trial 3'!DL20,'Trial 4'!DL20,'Trial 5'!DL20,'Trial 6'!DL20,'Trial 7'!DL20,'Trial 8'!DL20)</f>
        <v>1602519.3377902182</v>
      </c>
      <c r="DM166" s="48">
        <f ca="1">SUM('Trial 1'!DM20,'Trial 2'!DM20,'Trial 3'!DM20,'Trial 4'!DM20,'Trial 5'!DM20,'Trial 6'!DM20,'Trial 7'!DM20,'Trial 8'!DM20)</f>
        <v>1601888.6886615911</v>
      </c>
      <c r="DN166" s="49">
        <f ca="1">SUM(DB166:DM166)</f>
        <v>19264018.63195895</v>
      </c>
      <c r="DO166" s="48">
        <f ca="1">SUM('Trial 1'!DO20,'Trial 2'!DO20,'Trial 3'!DO20,'Trial 4'!DO20,'Trial 5'!DO20,'Trial 6'!DO20,'Trial 7'!DO20,'Trial 8'!DO20)</f>
        <v>1601258.3421827613</v>
      </c>
      <c r="DP166" s="48">
        <f ca="1">SUM('Trial 1'!DP20,'Trial 2'!DP20,'Trial 3'!DP20,'Trial 4'!DP20,'Trial 5'!DP20,'Trial 6'!DP20,'Trial 7'!DP20,'Trial 8'!DP20)</f>
        <v>1600626.1925534422</v>
      </c>
      <c r="DQ166" s="48">
        <f ca="1">SUM('Trial 1'!DQ20,'Trial 2'!DQ20,'Trial 3'!DQ20,'Trial 4'!DQ20,'Trial 5'!DQ20,'Trial 6'!DQ20,'Trial 7'!DQ20,'Trial 8'!DQ20)</f>
        <v>1599992.4727668301</v>
      </c>
      <c r="DR166" s="48">
        <f ca="1">SUM('Trial 1'!DR20,'Trial 2'!DR20,'Trial 3'!DR20,'Trial 4'!DR20,'Trial 5'!DR20,'Trial 6'!DR20,'Trial 7'!DR20,'Trial 8'!DR20)</f>
        <v>1599358.2525147102</v>
      </c>
      <c r="DS166" s="48">
        <f ca="1">SUM('Trial 1'!DS20,'Trial 2'!DS20,'Trial 3'!DS20,'Trial 4'!DS20,'Trial 5'!DS20,'Trial 6'!DS20,'Trial 7'!DS20,'Trial 8'!DS20)</f>
        <v>1598723.5700912541</v>
      </c>
      <c r="DT166" s="48">
        <f ca="1">SUM('Trial 1'!DT20,'Trial 2'!DT20,'Trial 3'!DT20,'Trial 4'!DT20,'Trial 5'!DT20,'Trial 6'!DT20,'Trial 7'!DT20,'Trial 8'!DT20)</f>
        <v>1598087.9700211892</v>
      </c>
      <c r="DU166" s="48">
        <f ca="1">SUM('Trial 1'!DU20,'Trial 2'!DU20,'Trial 3'!DU20,'Trial 4'!DU20,'Trial 5'!DU20,'Trial 6'!DU20,'Trial 7'!DU20,'Trial 8'!DU20)</f>
        <v>1597449.8516666337</v>
      </c>
      <c r="DV166" s="48">
        <f ca="1">SUM('Trial 1'!DV20,'Trial 2'!DV20,'Trial 3'!DV20,'Trial 4'!DV20,'Trial 5'!DV20,'Trial 6'!DV20,'Trial 7'!DV20,'Trial 8'!DV20)</f>
        <v>1596811.5551093102</v>
      </c>
      <c r="DW166" s="48">
        <f ca="1">SUM('Trial 1'!DW20,'Trial 2'!DW20,'Trial 3'!DW20,'Trial 4'!DW20,'Trial 5'!DW20,'Trial 6'!DW20,'Trial 7'!DW20,'Trial 8'!DW20)</f>
        <v>1596174.0558682047</v>
      </c>
      <c r="DX166" s="48">
        <f ca="1">SUM('Trial 1'!DX20,'Trial 2'!DX20,'Trial 3'!DX20,'Trial 4'!DX20,'Trial 5'!DX20,'Trial 6'!DX20,'Trial 7'!DX20,'Trial 8'!DX20)</f>
        <v>1595535.9415438799</v>
      </c>
      <c r="DY166" s="48">
        <f ca="1">SUM('Trial 1'!DY20,'Trial 2'!DY20,'Trial 3'!DY20,'Trial 4'!DY20,'Trial 5'!DY20,'Trial 6'!DY20,'Trial 7'!DY20,'Trial 8'!DY20)</f>
        <v>1594897.1269936149</v>
      </c>
      <c r="DZ166" s="48">
        <f ca="1">SUM('Trial 1'!DZ20,'Trial 2'!DZ20,'Trial 3'!DZ20,'Trial 4'!DZ20,'Trial 5'!DZ20,'Trial 6'!DZ20,'Trial 7'!DZ20,'Trial 8'!DZ20)</f>
        <v>1594258.8138522496</v>
      </c>
      <c r="EA166" s="49">
        <f ca="1">SUM(DO166:DZ166)</f>
        <v>19173174.14516408</v>
      </c>
      <c r="EB166" s="48">
        <f ca="1">SUM('Trial 1'!EB20,'Trial 2'!EB20,'Trial 3'!EB20,'Trial 4'!EB20,'Trial 5'!EB20,'Trial 6'!EB20,'Trial 7'!EB20,'Trial 8'!EB20)</f>
        <v>1593618.9492301829</v>
      </c>
      <c r="EC166" s="48">
        <f ca="1">SUM('Trial 1'!EC20,'Trial 2'!EC20,'Trial 3'!EC20,'Trial 4'!EC20,'Trial 5'!EC20,'Trial 6'!EC20,'Trial 7'!EC20,'Trial 8'!EC20)</f>
        <v>1592980.6141142056</v>
      </c>
      <c r="ED166" s="48">
        <f ca="1">SUM('Trial 1'!ED20,'Trial 2'!ED20,'Trial 3'!ED20,'Trial 4'!ED20,'Trial 5'!ED20,'Trial 6'!ED20,'Trial 7'!ED20,'Trial 8'!ED20)</f>
        <v>1592342.0202099697</v>
      </c>
      <c r="EE166" s="48">
        <f ca="1">SUM('Trial 1'!EE20,'Trial 2'!EE20,'Trial 3'!EE20,'Trial 4'!EE20,'Trial 5'!EE20,'Trial 6'!EE20,'Trial 7'!EE20,'Trial 8'!EE20)</f>
        <v>1591702.2716109871</v>
      </c>
      <c r="EF166" s="48">
        <f ca="1">SUM('Trial 1'!EF20,'Trial 2'!EF20,'Trial 3'!EF20,'Trial 4'!EF20,'Trial 5'!EF20,'Trial 6'!EF20,'Trial 7'!EF20,'Trial 8'!EF20)</f>
        <v>1591059.7285475766</v>
      </c>
      <c r="EG166" s="48">
        <f ca="1">SUM('Trial 1'!EG20,'Trial 2'!EG20,'Trial 3'!EG20,'Trial 4'!EG20,'Trial 5'!EG20,'Trial 6'!EG20,'Trial 7'!EG20,'Trial 8'!EG20)</f>
        <v>1590417.6849258116</v>
      </c>
      <c r="EH166" s="48">
        <f ca="1">SUM('Trial 1'!EH20,'Trial 2'!EH20,'Trial 3'!EH20,'Trial 4'!EH20,'Trial 5'!EH20,'Trial 6'!EH20,'Trial 7'!EH20,'Trial 8'!EH20)</f>
        <v>1589774.608164567</v>
      </c>
      <c r="EI166" s="48">
        <f ca="1">SUM('Trial 1'!EI20,'Trial 2'!EI20,'Trial 3'!EI20,'Trial 4'!EI20,'Trial 5'!EI20,'Trial 6'!EI20,'Trial 7'!EI20,'Trial 8'!EI20)</f>
        <v>1589131.6924327747</v>
      </c>
      <c r="EJ166" s="48">
        <f ca="1">SUM('Trial 1'!EJ20,'Trial 2'!EJ20,'Trial 3'!EJ20,'Trial 4'!EJ20,'Trial 5'!EJ20,'Trial 6'!EJ20,'Trial 7'!EJ20,'Trial 8'!EJ20)</f>
        <v>1588488.1255357189</v>
      </c>
      <c r="EK166" s="48">
        <f ca="1">SUM('Trial 1'!EK20,'Trial 2'!EK20,'Trial 3'!EK20,'Trial 4'!EK20,'Trial 5'!EK20,'Trial 6'!EK20,'Trial 7'!EK20,'Trial 8'!EK20)</f>
        <v>1587845.367497979</v>
      </c>
      <c r="EL166" s="48">
        <f ca="1">SUM('Trial 1'!EL20,'Trial 2'!EL20,'Trial 3'!EL20,'Trial 4'!EL20,'Trial 5'!EL20,'Trial 6'!EL20,'Trial 7'!EL20,'Trial 8'!EL20)</f>
        <v>1587202.4171558879</v>
      </c>
      <c r="EM166" s="48">
        <f ca="1">SUM('Trial 1'!EM20,'Trial 2'!EM20,'Trial 3'!EM20,'Trial 4'!EM20,'Trial 5'!EM20,'Trial 6'!EM20,'Trial 7'!EM20,'Trial 8'!EM20)</f>
        <v>1586558.8119562138</v>
      </c>
      <c r="EN166" s="49">
        <f ca="1">SUM(EB166:EM166)</f>
        <v>19081122.291381873</v>
      </c>
    </row>
    <row r="167" spans="1:144" ht="12.75" customHeight="1">
      <c r="A167" s="2" t="str">
        <f>Labels!B14</f>
        <v>Desired Capital</v>
      </c>
    </row>
    <row r="168" spans="1:144" ht="12.75" customHeight="1">
      <c r="A168" s="47" t="str">
        <f>Labels!D96</f>
        <v>Trials</v>
      </c>
      <c r="B168" s="19" t="str">
        <f>ZZZ__FnCalls!F7</f>
        <v>Jan 2010</v>
      </c>
      <c r="C168" s="20" t="str">
        <f>ZZZ__FnCalls!F8</f>
        <v>Feb 2010</v>
      </c>
      <c r="D168" s="20" t="str">
        <f>ZZZ__FnCalls!F9</f>
        <v>Mar 2010</v>
      </c>
      <c r="E168" s="20" t="str">
        <f>ZZZ__FnCalls!F10</f>
        <v>Apr 2010</v>
      </c>
      <c r="F168" s="20" t="str">
        <f>ZZZ__FnCalls!F11</f>
        <v>May 2010</v>
      </c>
      <c r="G168" s="20" t="str">
        <f>ZZZ__FnCalls!F12</f>
        <v>Jun 2010</v>
      </c>
      <c r="H168" s="20" t="str">
        <f>ZZZ__FnCalls!F13</f>
        <v>Jul 2010</v>
      </c>
      <c r="I168" s="20" t="str">
        <f>ZZZ__FnCalls!F14</f>
        <v>Aug 2010</v>
      </c>
      <c r="J168" s="20" t="str">
        <f>ZZZ__FnCalls!F15</f>
        <v>Sep 2010</v>
      </c>
      <c r="K168" s="20" t="str">
        <f>ZZZ__FnCalls!F16</f>
        <v>Oct 2010</v>
      </c>
      <c r="L168" s="20" t="str">
        <f>ZZZ__FnCalls!F17</f>
        <v>Nov 2010</v>
      </c>
      <c r="M168" s="20" t="str">
        <f>ZZZ__FnCalls!F18</f>
        <v>Dec 2010</v>
      </c>
      <c r="N168" s="21" t="str">
        <f>ZZZ__FnCalls!H7</f>
        <v>2010</v>
      </c>
      <c r="O168" s="20" t="str">
        <f>ZZZ__FnCalls!F19</f>
        <v>Jan 2011</v>
      </c>
      <c r="P168" s="20" t="str">
        <f>ZZZ__FnCalls!F20</f>
        <v>Feb 2011</v>
      </c>
      <c r="Q168" s="20" t="str">
        <f>ZZZ__FnCalls!F21</f>
        <v>Mar 2011</v>
      </c>
      <c r="R168" s="20" t="str">
        <f>ZZZ__FnCalls!F22</f>
        <v>Apr 2011</v>
      </c>
      <c r="S168" s="20" t="str">
        <f>ZZZ__FnCalls!F23</f>
        <v>May 2011</v>
      </c>
      <c r="T168" s="20" t="str">
        <f>ZZZ__FnCalls!F24</f>
        <v>Jun 2011</v>
      </c>
      <c r="U168" s="20" t="str">
        <f>ZZZ__FnCalls!F25</f>
        <v>Jul 2011</v>
      </c>
      <c r="V168" s="20" t="str">
        <f>ZZZ__FnCalls!F26</f>
        <v>Aug 2011</v>
      </c>
      <c r="W168" s="20" t="str">
        <f>ZZZ__FnCalls!F27</f>
        <v>Sep 2011</v>
      </c>
      <c r="X168" s="20" t="str">
        <f>ZZZ__FnCalls!F28</f>
        <v>Oct 2011</v>
      </c>
      <c r="Y168" s="20" t="str">
        <f>ZZZ__FnCalls!F29</f>
        <v>Nov 2011</v>
      </c>
      <c r="Z168" s="20" t="str">
        <f>ZZZ__FnCalls!F30</f>
        <v>Dec 2011</v>
      </c>
      <c r="AA168" s="21" t="str">
        <f>ZZZ__FnCalls!H19</f>
        <v>2011</v>
      </c>
      <c r="AB168" s="20" t="str">
        <f>ZZZ__FnCalls!F31</f>
        <v>Jan 2012</v>
      </c>
      <c r="AC168" s="20" t="str">
        <f>ZZZ__FnCalls!F32</f>
        <v>Feb 2012</v>
      </c>
      <c r="AD168" s="20" t="str">
        <f>ZZZ__FnCalls!F33</f>
        <v>Mar 2012</v>
      </c>
      <c r="AE168" s="20" t="str">
        <f>ZZZ__FnCalls!F34</f>
        <v>Apr 2012</v>
      </c>
      <c r="AF168" s="20" t="str">
        <f>ZZZ__FnCalls!F35</f>
        <v>May 2012</v>
      </c>
      <c r="AG168" s="20" t="str">
        <f>ZZZ__FnCalls!F36</f>
        <v>Jun 2012</v>
      </c>
      <c r="AH168" s="20" t="str">
        <f>ZZZ__FnCalls!F37</f>
        <v>Jul 2012</v>
      </c>
      <c r="AI168" s="20" t="str">
        <f>ZZZ__FnCalls!F38</f>
        <v>Aug 2012</v>
      </c>
      <c r="AJ168" s="20" t="str">
        <f>ZZZ__FnCalls!F39</f>
        <v>Sep 2012</v>
      </c>
      <c r="AK168" s="20" t="str">
        <f>ZZZ__FnCalls!F40</f>
        <v>Oct 2012</v>
      </c>
      <c r="AL168" s="20" t="str">
        <f>ZZZ__FnCalls!F41</f>
        <v>Nov 2012</v>
      </c>
      <c r="AM168" s="20" t="str">
        <f>ZZZ__FnCalls!F42</f>
        <v>Dec 2012</v>
      </c>
      <c r="AN168" s="21" t="str">
        <f>ZZZ__FnCalls!H31</f>
        <v>2012</v>
      </c>
      <c r="AO168" s="20" t="str">
        <f>ZZZ__FnCalls!F43</f>
        <v>Jan 2013</v>
      </c>
      <c r="AP168" s="20" t="str">
        <f>ZZZ__FnCalls!F44</f>
        <v>Feb 2013</v>
      </c>
      <c r="AQ168" s="20" t="str">
        <f>ZZZ__FnCalls!F45</f>
        <v>Mar 2013</v>
      </c>
      <c r="AR168" s="20" t="str">
        <f>ZZZ__FnCalls!F46</f>
        <v>Apr 2013</v>
      </c>
      <c r="AS168" s="20" t="str">
        <f>ZZZ__FnCalls!F47</f>
        <v>May 2013</v>
      </c>
      <c r="AT168" s="20" t="str">
        <f>ZZZ__FnCalls!F48</f>
        <v>Jun 2013</v>
      </c>
      <c r="AU168" s="20" t="str">
        <f>ZZZ__FnCalls!F49</f>
        <v>Jul 2013</v>
      </c>
      <c r="AV168" s="20" t="str">
        <f>ZZZ__FnCalls!F50</f>
        <v>Aug 2013</v>
      </c>
      <c r="AW168" s="20" t="str">
        <f>ZZZ__FnCalls!F51</f>
        <v>Sep 2013</v>
      </c>
      <c r="AX168" s="20" t="str">
        <f>ZZZ__FnCalls!F52</f>
        <v>Oct 2013</v>
      </c>
      <c r="AY168" s="20" t="str">
        <f>ZZZ__FnCalls!F53</f>
        <v>Nov 2013</v>
      </c>
      <c r="AZ168" s="20" t="str">
        <f>ZZZ__FnCalls!F54</f>
        <v>Dec 2013</v>
      </c>
      <c r="BA168" s="21" t="str">
        <f>ZZZ__FnCalls!H43</f>
        <v>2013</v>
      </c>
      <c r="BB168" s="20" t="str">
        <f>ZZZ__FnCalls!F55</f>
        <v>Jan 2014</v>
      </c>
      <c r="BC168" s="20" t="str">
        <f>ZZZ__FnCalls!F56</f>
        <v>Feb 2014</v>
      </c>
      <c r="BD168" s="20" t="str">
        <f>ZZZ__FnCalls!F57</f>
        <v>Mar 2014</v>
      </c>
      <c r="BE168" s="20" t="str">
        <f>ZZZ__FnCalls!F58</f>
        <v>Apr 2014</v>
      </c>
      <c r="BF168" s="20" t="str">
        <f>ZZZ__FnCalls!F59</f>
        <v>May 2014</v>
      </c>
      <c r="BG168" s="20" t="str">
        <f>ZZZ__FnCalls!F60</f>
        <v>Jun 2014</v>
      </c>
      <c r="BH168" s="20" t="str">
        <f>ZZZ__FnCalls!F61</f>
        <v>Jul 2014</v>
      </c>
      <c r="BI168" s="20" t="str">
        <f>ZZZ__FnCalls!F62</f>
        <v>Aug 2014</v>
      </c>
      <c r="BJ168" s="20" t="str">
        <f>ZZZ__FnCalls!F63</f>
        <v>Sep 2014</v>
      </c>
      <c r="BK168" s="20" t="str">
        <f>ZZZ__FnCalls!F64</f>
        <v>Oct 2014</v>
      </c>
      <c r="BL168" s="20" t="str">
        <f>ZZZ__FnCalls!F65</f>
        <v>Nov 2014</v>
      </c>
      <c r="BM168" s="20" t="str">
        <f>ZZZ__FnCalls!F66</f>
        <v>Dec 2014</v>
      </c>
      <c r="BN168" s="21" t="str">
        <f>ZZZ__FnCalls!H55</f>
        <v>2014</v>
      </c>
      <c r="BO168" s="20" t="str">
        <f>ZZZ__FnCalls!F67</f>
        <v>Jan 2015</v>
      </c>
      <c r="BP168" s="20" t="str">
        <f>ZZZ__FnCalls!F68</f>
        <v>Feb 2015</v>
      </c>
      <c r="BQ168" s="20" t="str">
        <f>ZZZ__FnCalls!F69</f>
        <v>Mar 2015</v>
      </c>
      <c r="BR168" s="20" t="str">
        <f>ZZZ__FnCalls!F70</f>
        <v>Apr 2015</v>
      </c>
      <c r="BS168" s="20" t="str">
        <f>ZZZ__FnCalls!F71</f>
        <v>May 2015</v>
      </c>
      <c r="BT168" s="20" t="str">
        <f>ZZZ__FnCalls!F72</f>
        <v>Jun 2015</v>
      </c>
      <c r="BU168" s="20" t="str">
        <f>ZZZ__FnCalls!F73</f>
        <v>Jul 2015</v>
      </c>
      <c r="BV168" s="20" t="str">
        <f>ZZZ__FnCalls!F74</f>
        <v>Aug 2015</v>
      </c>
      <c r="BW168" s="20" t="str">
        <f>ZZZ__FnCalls!F75</f>
        <v>Sep 2015</v>
      </c>
      <c r="BX168" s="20" t="str">
        <f>ZZZ__FnCalls!F76</f>
        <v>Oct 2015</v>
      </c>
      <c r="BY168" s="20" t="str">
        <f>ZZZ__FnCalls!F77</f>
        <v>Nov 2015</v>
      </c>
      <c r="BZ168" s="20" t="str">
        <f>ZZZ__FnCalls!F78</f>
        <v>Dec 2015</v>
      </c>
      <c r="CA168" s="21" t="str">
        <f>ZZZ__FnCalls!H67</f>
        <v>2015</v>
      </c>
      <c r="CB168" s="20" t="str">
        <f>ZZZ__FnCalls!F79</f>
        <v>Jan 2016</v>
      </c>
      <c r="CC168" s="20" t="str">
        <f>ZZZ__FnCalls!F80</f>
        <v>Feb 2016</v>
      </c>
      <c r="CD168" s="20" t="str">
        <f>ZZZ__FnCalls!F81</f>
        <v>Mar 2016</v>
      </c>
      <c r="CE168" s="20" t="str">
        <f>ZZZ__FnCalls!F82</f>
        <v>Apr 2016</v>
      </c>
      <c r="CF168" s="20" t="str">
        <f>ZZZ__FnCalls!F83</f>
        <v>May 2016</v>
      </c>
      <c r="CG168" s="20" t="str">
        <f>ZZZ__FnCalls!F84</f>
        <v>Jun 2016</v>
      </c>
      <c r="CH168" s="20" t="str">
        <f>ZZZ__FnCalls!F85</f>
        <v>Jul 2016</v>
      </c>
      <c r="CI168" s="20" t="str">
        <f>ZZZ__FnCalls!F86</f>
        <v>Aug 2016</v>
      </c>
      <c r="CJ168" s="20" t="str">
        <f>ZZZ__FnCalls!F87</f>
        <v>Sep 2016</v>
      </c>
      <c r="CK168" s="20" t="str">
        <f>ZZZ__FnCalls!F88</f>
        <v>Oct 2016</v>
      </c>
      <c r="CL168" s="20" t="str">
        <f>ZZZ__FnCalls!F89</f>
        <v>Nov 2016</v>
      </c>
      <c r="CM168" s="20" t="str">
        <f>ZZZ__FnCalls!F90</f>
        <v>Dec 2016</v>
      </c>
      <c r="CN168" s="21" t="str">
        <f>ZZZ__FnCalls!H79</f>
        <v>2016</v>
      </c>
      <c r="CO168" s="20" t="str">
        <f>ZZZ__FnCalls!F91</f>
        <v>Jan 2017</v>
      </c>
      <c r="CP168" s="20" t="str">
        <f>ZZZ__FnCalls!F92</f>
        <v>Feb 2017</v>
      </c>
      <c r="CQ168" s="20" t="str">
        <f>ZZZ__FnCalls!F93</f>
        <v>Mar 2017</v>
      </c>
      <c r="CR168" s="20" t="str">
        <f>ZZZ__FnCalls!F94</f>
        <v>Apr 2017</v>
      </c>
      <c r="CS168" s="20" t="str">
        <f>ZZZ__FnCalls!F95</f>
        <v>May 2017</v>
      </c>
      <c r="CT168" s="20" t="str">
        <f>ZZZ__FnCalls!F96</f>
        <v>Jun 2017</v>
      </c>
      <c r="CU168" s="20" t="str">
        <f>ZZZ__FnCalls!F97</f>
        <v>Jul 2017</v>
      </c>
      <c r="CV168" s="20" t="str">
        <f>ZZZ__FnCalls!F98</f>
        <v>Aug 2017</v>
      </c>
      <c r="CW168" s="20" t="str">
        <f>ZZZ__FnCalls!F99</f>
        <v>Sep 2017</v>
      </c>
      <c r="CX168" s="20" t="str">
        <f>ZZZ__FnCalls!F100</f>
        <v>Oct 2017</v>
      </c>
      <c r="CY168" s="20" t="str">
        <f>ZZZ__FnCalls!F101</f>
        <v>Nov 2017</v>
      </c>
      <c r="CZ168" s="20" t="str">
        <f>ZZZ__FnCalls!F102</f>
        <v>Dec 2017</v>
      </c>
      <c r="DA168" s="21" t="str">
        <f>ZZZ__FnCalls!H91</f>
        <v>2017</v>
      </c>
      <c r="DB168" s="20" t="str">
        <f>ZZZ__FnCalls!F103</f>
        <v>Jan 2018</v>
      </c>
      <c r="DC168" s="20" t="str">
        <f>ZZZ__FnCalls!F104</f>
        <v>Feb 2018</v>
      </c>
      <c r="DD168" s="20" t="str">
        <f>ZZZ__FnCalls!F105</f>
        <v>Mar 2018</v>
      </c>
      <c r="DE168" s="20" t="str">
        <f>ZZZ__FnCalls!F106</f>
        <v>Apr 2018</v>
      </c>
      <c r="DF168" s="20" t="str">
        <f>ZZZ__FnCalls!F107</f>
        <v>May 2018</v>
      </c>
      <c r="DG168" s="20" t="str">
        <f>ZZZ__FnCalls!F108</f>
        <v>Jun 2018</v>
      </c>
      <c r="DH168" s="20" t="str">
        <f>ZZZ__FnCalls!F109</f>
        <v>Jul 2018</v>
      </c>
      <c r="DI168" s="20" t="str">
        <f>ZZZ__FnCalls!F110</f>
        <v>Aug 2018</v>
      </c>
      <c r="DJ168" s="20" t="str">
        <f>ZZZ__FnCalls!F111</f>
        <v>Sep 2018</v>
      </c>
      <c r="DK168" s="20" t="str">
        <f>ZZZ__FnCalls!F112</f>
        <v>Oct 2018</v>
      </c>
      <c r="DL168" s="20" t="str">
        <f>ZZZ__FnCalls!F113</f>
        <v>Nov 2018</v>
      </c>
      <c r="DM168" s="20" t="str">
        <f>ZZZ__FnCalls!F114</f>
        <v>Dec 2018</v>
      </c>
      <c r="DN168" s="21" t="str">
        <f>ZZZ__FnCalls!H103</f>
        <v>2018</v>
      </c>
      <c r="DO168" s="20" t="str">
        <f>ZZZ__FnCalls!F115</f>
        <v>Jan 2019</v>
      </c>
      <c r="DP168" s="20" t="str">
        <f>ZZZ__FnCalls!F116</f>
        <v>Feb 2019</v>
      </c>
      <c r="DQ168" s="20" t="str">
        <f>ZZZ__FnCalls!F117</f>
        <v>Mar 2019</v>
      </c>
      <c r="DR168" s="20" t="str">
        <f>ZZZ__FnCalls!F118</f>
        <v>Apr 2019</v>
      </c>
      <c r="DS168" s="20" t="str">
        <f>ZZZ__FnCalls!F119</f>
        <v>May 2019</v>
      </c>
      <c r="DT168" s="20" t="str">
        <f>ZZZ__FnCalls!F120</f>
        <v>Jun 2019</v>
      </c>
      <c r="DU168" s="20" t="str">
        <f>ZZZ__FnCalls!F121</f>
        <v>Jul 2019</v>
      </c>
      <c r="DV168" s="20" t="str">
        <f>ZZZ__FnCalls!F122</f>
        <v>Aug 2019</v>
      </c>
      <c r="DW168" s="20" t="str">
        <f>ZZZ__FnCalls!F123</f>
        <v>Sep 2019</v>
      </c>
      <c r="DX168" s="20" t="str">
        <f>ZZZ__FnCalls!F124</f>
        <v>Oct 2019</v>
      </c>
      <c r="DY168" s="20" t="str">
        <f>ZZZ__FnCalls!F125</f>
        <v>Nov 2019</v>
      </c>
      <c r="DZ168" s="20" t="str">
        <f>ZZZ__FnCalls!F126</f>
        <v>Dec 2019</v>
      </c>
      <c r="EA168" s="21" t="str">
        <f>ZZZ__FnCalls!H115</f>
        <v>2019</v>
      </c>
      <c r="EB168" s="20" t="str">
        <f>ZZZ__FnCalls!F127</f>
        <v>Jan 2020</v>
      </c>
      <c r="EC168" s="20" t="str">
        <f>ZZZ__FnCalls!F128</f>
        <v>Feb 2020</v>
      </c>
      <c r="ED168" s="20" t="str">
        <f>ZZZ__FnCalls!F129</f>
        <v>Mar 2020</v>
      </c>
      <c r="EE168" s="20" t="str">
        <f>ZZZ__FnCalls!F130</f>
        <v>Apr 2020</v>
      </c>
      <c r="EF168" s="20" t="str">
        <f>ZZZ__FnCalls!F131</f>
        <v>May 2020</v>
      </c>
      <c r="EG168" s="20" t="str">
        <f>ZZZ__FnCalls!F132</f>
        <v>Jun 2020</v>
      </c>
      <c r="EH168" s="20" t="str">
        <f>ZZZ__FnCalls!F133</f>
        <v>Jul 2020</v>
      </c>
      <c r="EI168" s="20" t="str">
        <f>ZZZ__FnCalls!F134</f>
        <v>Aug 2020</v>
      </c>
      <c r="EJ168" s="20" t="str">
        <f>ZZZ__FnCalls!F135</f>
        <v>Sep 2020</v>
      </c>
      <c r="EK168" s="20" t="str">
        <f>ZZZ__FnCalls!F136</f>
        <v>Oct 2020</v>
      </c>
      <c r="EL168" s="20" t="str">
        <f>ZZZ__FnCalls!F137</f>
        <v>Nov 2020</v>
      </c>
      <c r="EM168" s="20" t="str">
        <f>ZZZ__FnCalls!F138</f>
        <v>Dec 2020</v>
      </c>
      <c r="EN168" s="21" t="str">
        <f>ZZZ__FnCalls!H127</f>
        <v>2020</v>
      </c>
    </row>
    <row r="169" spans="1:144" ht="12.75" customHeight="1">
      <c r="A169" s="7" t="str">
        <f>Labels!B96</f>
        <v>Trial 01</v>
      </c>
      <c r="B169" s="22">
        <f>'Trial 1'!B22</f>
        <v>34645298.421926454</v>
      </c>
      <c r="C169" s="22">
        <f ca="1">'Trial 1'!C22</f>
        <v>34630735.506391548</v>
      </c>
      <c r="D169" s="22">
        <f ca="1">'Trial 1'!D22</f>
        <v>34613116.537627317</v>
      </c>
      <c r="E169" s="22">
        <f ca="1">'Trial 1'!E22</f>
        <v>34599506.883345284</v>
      </c>
      <c r="F169" s="22">
        <f ca="1">'Trial 1'!F22</f>
        <v>34582886.622263819</v>
      </c>
      <c r="G169" s="22">
        <f ca="1">'Trial 1'!G22</f>
        <v>34568739.017848283</v>
      </c>
      <c r="H169" s="22">
        <f ca="1">'Trial 1'!H22</f>
        <v>34554178.957093135</v>
      </c>
      <c r="I169" s="22">
        <f ca="1">'Trial 1'!I22</f>
        <v>34540633.855710983</v>
      </c>
      <c r="J169" s="22">
        <f ca="1">'Trial 1'!J22</f>
        <v>34525050.155969426</v>
      </c>
      <c r="K169" s="22">
        <f ca="1">'Trial 1'!K22</f>
        <v>34514667.917088754</v>
      </c>
      <c r="L169" s="22">
        <f ca="1">'Trial 1'!L22</f>
        <v>34499476.77400855</v>
      </c>
      <c r="M169" s="22">
        <f ca="1">'Trial 1'!M22</f>
        <v>34482176.237702593</v>
      </c>
      <c r="N169" s="23">
        <f ca="1">'Trial 1'!M22</f>
        <v>34482176.237702593</v>
      </c>
      <c r="O169" s="22">
        <f ca="1">'Trial 1'!O22</f>
        <v>34467830.294306934</v>
      </c>
      <c r="P169" s="22">
        <f ca="1">'Trial 1'!P22</f>
        <v>34456424.985551298</v>
      </c>
      <c r="Q169" s="22">
        <f ca="1">'Trial 1'!Q22</f>
        <v>34438510.075835131</v>
      </c>
      <c r="R169" s="22">
        <f ca="1">'Trial 1'!R22</f>
        <v>34427514.620113693</v>
      </c>
      <c r="S169" s="22">
        <f ca="1">'Trial 1'!S22</f>
        <v>34415754.11734952</v>
      </c>
      <c r="T169" s="22">
        <f ca="1">'Trial 1'!T22</f>
        <v>34402136.859071612</v>
      </c>
      <c r="U169" s="22">
        <f ca="1">'Trial 1'!U22</f>
        <v>34387870.250739425</v>
      </c>
      <c r="V169" s="22">
        <f ca="1">'Trial 1'!V22</f>
        <v>34374998.534576364</v>
      </c>
      <c r="W169" s="22">
        <f ca="1">'Trial 1'!W22</f>
        <v>34358816.883097671</v>
      </c>
      <c r="X169" s="22">
        <f ca="1">'Trial 1'!X22</f>
        <v>34345184.813840263</v>
      </c>
      <c r="Y169" s="22">
        <f ca="1">'Trial 1'!Y22</f>
        <v>34328136.870271794</v>
      </c>
      <c r="Z169" s="22">
        <f ca="1">'Trial 1'!Z22</f>
        <v>34312527.807954788</v>
      </c>
      <c r="AA169" s="23">
        <f ca="1">'Trial 1'!Z22</f>
        <v>34312527.807954788</v>
      </c>
      <c r="AB169" s="22">
        <f ca="1">'Trial 1'!AB22</f>
        <v>34296322.392979443</v>
      </c>
      <c r="AC169" s="22">
        <f ca="1">'Trial 1'!AC22</f>
        <v>34281803.042230092</v>
      </c>
      <c r="AD169" s="22">
        <f ca="1">'Trial 1'!AD22</f>
        <v>34270398.106908768</v>
      </c>
      <c r="AE169" s="22">
        <f ca="1">'Trial 1'!AE22</f>
        <v>34255463.046347126</v>
      </c>
      <c r="AF169" s="22">
        <f ca="1">'Trial 1'!AF22</f>
        <v>34240460.246249907</v>
      </c>
      <c r="AG169" s="22">
        <f ca="1">'Trial 1'!AG22</f>
        <v>34225794.870822303</v>
      </c>
      <c r="AH169" s="22">
        <f ca="1">'Trial 1'!AH22</f>
        <v>34215135.197807141</v>
      </c>
      <c r="AI169" s="22">
        <f ca="1">'Trial 1'!AI22</f>
        <v>34204678.827553026</v>
      </c>
      <c r="AJ169" s="22">
        <f ca="1">'Trial 1'!AJ22</f>
        <v>34189049.142639965</v>
      </c>
      <c r="AK169" s="22">
        <f ca="1">'Trial 1'!AK22</f>
        <v>34174132.224007063</v>
      </c>
      <c r="AL169" s="22">
        <f ca="1">'Trial 1'!AL22</f>
        <v>34161579.927400313</v>
      </c>
      <c r="AM169" s="22">
        <f ca="1">'Trial 1'!AM22</f>
        <v>34146218.514268108</v>
      </c>
      <c r="AN169" s="23">
        <f ca="1">'Trial 1'!AM22</f>
        <v>34146218.514268108</v>
      </c>
      <c r="AO169" s="22">
        <f ca="1">'Trial 1'!AO22</f>
        <v>34134597.082640842</v>
      </c>
      <c r="AP169" s="22">
        <f ca="1">'Trial 1'!AP22</f>
        <v>34123573.411851086</v>
      </c>
      <c r="AQ169" s="22">
        <f ca="1">'Trial 1'!AQ22</f>
        <v>34110189.391464971</v>
      </c>
      <c r="AR169" s="22">
        <f ca="1">'Trial 1'!AR22</f>
        <v>34095053.905427366</v>
      </c>
      <c r="AS169" s="22">
        <f ca="1">'Trial 1'!AS22</f>
        <v>34079494.503477626</v>
      </c>
      <c r="AT169" s="22">
        <f ca="1">'Trial 1'!AT22</f>
        <v>34064708.130087174</v>
      </c>
      <c r="AU169" s="22">
        <f ca="1">'Trial 1'!AU22</f>
        <v>34053507.997252174</v>
      </c>
      <c r="AV169" s="22">
        <f ca="1">'Trial 1'!AV22</f>
        <v>34041937.598466553</v>
      </c>
      <c r="AW169" s="22">
        <f ca="1">'Trial 1'!AW22</f>
        <v>34028808.800407834</v>
      </c>
      <c r="AX169" s="22">
        <f ca="1">'Trial 1'!AX22</f>
        <v>34013648.030037917</v>
      </c>
      <c r="AY169" s="22">
        <f ca="1">'Trial 1'!AY22</f>
        <v>33999683.780762099</v>
      </c>
      <c r="AZ169" s="22">
        <f ca="1">'Trial 1'!AZ22</f>
        <v>33984643.329335339</v>
      </c>
      <c r="BA169" s="23">
        <f ca="1">'Trial 1'!AZ22</f>
        <v>33984643.329335339</v>
      </c>
      <c r="BB169" s="22">
        <f ca="1">'Trial 1'!BB22</f>
        <v>33970209.811498575</v>
      </c>
      <c r="BC169" s="22">
        <f ca="1">'Trial 1'!BC22</f>
        <v>33957583.948334225</v>
      </c>
      <c r="BD169" s="22">
        <f ca="1">'Trial 1'!BD22</f>
        <v>33940127.021791615</v>
      </c>
      <c r="BE169" s="22">
        <f ca="1">'Trial 1'!BE22</f>
        <v>33928035.220517099</v>
      </c>
      <c r="BF169" s="22">
        <f ca="1">'Trial 1'!BF22</f>
        <v>33916018.6045563</v>
      </c>
      <c r="BG169" s="22">
        <f ca="1">'Trial 1'!BG22</f>
        <v>33899469.772230767</v>
      </c>
      <c r="BH169" s="22">
        <f ca="1">'Trial 1'!BH22</f>
        <v>33887677.280597471</v>
      </c>
      <c r="BI169" s="22">
        <f ca="1">'Trial 1'!BI22</f>
        <v>33874818.992717363</v>
      </c>
      <c r="BJ169" s="22">
        <f ca="1">'Trial 1'!BJ22</f>
        <v>33862790.711718269</v>
      </c>
      <c r="BK169" s="22">
        <f ca="1">'Trial 1'!BK22</f>
        <v>33845175.8471108</v>
      </c>
      <c r="BL169" s="22">
        <f ca="1">'Trial 1'!BL22</f>
        <v>33835077.986602657</v>
      </c>
      <c r="BM169" s="22">
        <f ca="1">'Trial 1'!BM22</f>
        <v>33822753.966728859</v>
      </c>
      <c r="BN169" s="23">
        <f ca="1">'Trial 1'!BM22</f>
        <v>33822753.966728859</v>
      </c>
      <c r="BO169" s="22">
        <f ca="1">'Trial 1'!BO22</f>
        <v>33807397.450703382</v>
      </c>
      <c r="BP169" s="22">
        <f ca="1">'Trial 1'!BP22</f>
        <v>33794957.546308018</v>
      </c>
      <c r="BQ169" s="22">
        <f ca="1">'Trial 1'!BQ22</f>
        <v>33781489.898947187</v>
      </c>
      <c r="BR169" s="22">
        <f ca="1">'Trial 1'!BR22</f>
        <v>33768498.59002842</v>
      </c>
      <c r="BS169" s="22">
        <f ca="1">'Trial 1'!BS22</f>
        <v>33752926.623718016</v>
      </c>
      <c r="BT169" s="22">
        <f ca="1">'Trial 1'!BT22</f>
        <v>33740954.28368374</v>
      </c>
      <c r="BU169" s="22">
        <f ca="1">'Trial 1'!BU22</f>
        <v>33727695.963035055</v>
      </c>
      <c r="BV169" s="22">
        <f ca="1">'Trial 1'!BV22</f>
        <v>33713842.577550277</v>
      </c>
      <c r="BW169" s="22">
        <f ca="1">'Trial 1'!BW22</f>
        <v>33702646.053945109</v>
      </c>
      <c r="BX169" s="22">
        <f ca="1">'Trial 1'!BX22</f>
        <v>33685776.997976281</v>
      </c>
      <c r="BY169" s="22">
        <f ca="1">'Trial 1'!BY22</f>
        <v>33669985.466850094</v>
      </c>
      <c r="BZ169" s="22">
        <f ca="1">'Trial 1'!BZ22</f>
        <v>33656534.237291165</v>
      </c>
      <c r="CA169" s="23">
        <f ca="1">'Trial 1'!BZ22</f>
        <v>33656534.237291165</v>
      </c>
      <c r="CB169" s="22">
        <f ca="1">'Trial 1'!CB22</f>
        <v>33641258.130313627</v>
      </c>
      <c r="CC169" s="22">
        <f ca="1">'Trial 1'!CC22</f>
        <v>33628178.141904287</v>
      </c>
      <c r="CD169" s="22">
        <f ca="1">'Trial 1'!CD22</f>
        <v>33614726.906691752</v>
      </c>
      <c r="CE169" s="22">
        <f ca="1">'Trial 1'!CE22</f>
        <v>33601512.81895835</v>
      </c>
      <c r="CF169" s="22">
        <f ca="1">'Trial 1'!CF22</f>
        <v>33587483.660480492</v>
      </c>
      <c r="CG169" s="22">
        <f ca="1">'Trial 1'!CG22</f>
        <v>33571023.162092924</v>
      </c>
      <c r="CH169" s="22">
        <f ca="1">'Trial 1'!CH22</f>
        <v>33554293.998744149</v>
      </c>
      <c r="CI169" s="22">
        <f ca="1">'Trial 1'!CI22</f>
        <v>33544365.845687289</v>
      </c>
      <c r="CJ169" s="22">
        <f ca="1">'Trial 1'!CJ22</f>
        <v>33532552.078352824</v>
      </c>
      <c r="CK169" s="22">
        <f ca="1">'Trial 1'!CK22</f>
        <v>33517303.310831871</v>
      </c>
      <c r="CL169" s="22">
        <f ca="1">'Trial 1'!CL22</f>
        <v>33503021.537694361</v>
      </c>
      <c r="CM169" s="22">
        <f ca="1">'Trial 1'!CM22</f>
        <v>33490512.520424284</v>
      </c>
      <c r="CN169" s="23">
        <f ca="1">'Trial 1'!CM22</f>
        <v>33490512.520424284</v>
      </c>
      <c r="CO169" s="22">
        <f ca="1">'Trial 1'!CO22</f>
        <v>33478852.679682698</v>
      </c>
      <c r="CP169" s="22">
        <f ca="1">'Trial 1'!CP22</f>
        <v>33467198.974642131</v>
      </c>
      <c r="CQ169" s="22">
        <f ca="1">'Trial 1'!CQ22</f>
        <v>33452070.631427862</v>
      </c>
      <c r="CR169" s="22">
        <f ca="1">'Trial 1'!CR22</f>
        <v>33441379.829610363</v>
      </c>
      <c r="CS169" s="22">
        <f ca="1">'Trial 1'!CS22</f>
        <v>33427256.779867128</v>
      </c>
      <c r="CT169" s="22">
        <f ca="1">'Trial 1'!CT22</f>
        <v>33410779.832750496</v>
      </c>
      <c r="CU169" s="22">
        <f ca="1">'Trial 1'!CU22</f>
        <v>33397014.819800399</v>
      </c>
      <c r="CV169" s="22">
        <f ca="1">'Trial 1'!CV22</f>
        <v>33384702.680046748</v>
      </c>
      <c r="CW169" s="22">
        <f ca="1">'Trial 1'!CW22</f>
        <v>33371014.643015139</v>
      </c>
      <c r="CX169" s="22">
        <f ca="1">'Trial 1'!CX22</f>
        <v>33355392.479266476</v>
      </c>
      <c r="CY169" s="22">
        <f ca="1">'Trial 1'!CY22</f>
        <v>33342466.997595213</v>
      </c>
      <c r="CZ169" s="22">
        <f ca="1">'Trial 1'!CZ22</f>
        <v>33329601.414297953</v>
      </c>
      <c r="DA169" s="23">
        <f ca="1">'Trial 1'!CZ22</f>
        <v>33329601.414297953</v>
      </c>
      <c r="DB169" s="22">
        <f ca="1">'Trial 1'!DB22</f>
        <v>33315879.367004383</v>
      </c>
      <c r="DC169" s="22">
        <f ca="1">'Trial 1'!DC22</f>
        <v>33300139.016052861</v>
      </c>
      <c r="DD169" s="22">
        <f ca="1">'Trial 1'!DD22</f>
        <v>33288478.973418806</v>
      </c>
      <c r="DE169" s="22">
        <f ca="1">'Trial 1'!DE22</f>
        <v>33275387.233045213</v>
      </c>
      <c r="DF169" s="22">
        <f ca="1">'Trial 1'!DF22</f>
        <v>33262074.125992272</v>
      </c>
      <c r="DG169" s="22">
        <f ca="1">'Trial 1'!DG22</f>
        <v>33248357.041139204</v>
      </c>
      <c r="DH169" s="22">
        <f ca="1">'Trial 1'!DH22</f>
        <v>33235217.740662951</v>
      </c>
      <c r="DI169" s="22">
        <f ca="1">'Trial 1'!DI22</f>
        <v>33220270.911874034</v>
      </c>
      <c r="DJ169" s="22">
        <f ca="1">'Trial 1'!DJ22</f>
        <v>33206072.88445729</v>
      </c>
      <c r="DK169" s="22">
        <f ca="1">'Trial 1'!DK22</f>
        <v>33190699.925379388</v>
      </c>
      <c r="DL169" s="22">
        <f ca="1">'Trial 1'!DL22</f>
        <v>33178756.471671786</v>
      </c>
      <c r="DM169" s="22">
        <f ca="1">'Trial 1'!DM22</f>
        <v>33161617.290157624</v>
      </c>
      <c r="DN169" s="23">
        <f ca="1">'Trial 1'!DM22</f>
        <v>33161617.290157624</v>
      </c>
      <c r="DO169" s="22">
        <f ca="1">'Trial 1'!DO22</f>
        <v>33150793.612164348</v>
      </c>
      <c r="DP169" s="22">
        <f ca="1">'Trial 1'!DP22</f>
        <v>33137459.629961617</v>
      </c>
      <c r="DQ169" s="22">
        <f ca="1">'Trial 1'!DQ22</f>
        <v>33126125.530090921</v>
      </c>
      <c r="DR169" s="22">
        <f ca="1">'Trial 1'!DR22</f>
        <v>33114669.294798262</v>
      </c>
      <c r="DS169" s="22">
        <f ca="1">'Trial 1'!DS22</f>
        <v>33100722.828260649</v>
      </c>
      <c r="DT169" s="22">
        <f ca="1">'Trial 1'!DT22</f>
        <v>33085446.467967529</v>
      </c>
      <c r="DU169" s="22">
        <f ca="1">'Trial 1'!DU22</f>
        <v>33075657.743341252</v>
      </c>
      <c r="DV169" s="22">
        <f ca="1">'Trial 1'!DV22</f>
        <v>33060402.413697306</v>
      </c>
      <c r="DW169" s="22">
        <f ca="1">'Trial 1'!DW22</f>
        <v>33046050.237898082</v>
      </c>
      <c r="DX169" s="22">
        <f ca="1">'Trial 1'!DX22</f>
        <v>33035454.322657596</v>
      </c>
      <c r="DY169" s="22">
        <f ca="1">'Trial 1'!DY22</f>
        <v>33021250.268413503</v>
      </c>
      <c r="DZ169" s="22">
        <f ca="1">'Trial 1'!DZ22</f>
        <v>33009254.751132838</v>
      </c>
      <c r="EA169" s="23">
        <f ca="1">'Trial 1'!DZ22</f>
        <v>33009254.751132838</v>
      </c>
      <c r="EB169" s="22">
        <f ca="1">'Trial 1'!EB22</f>
        <v>32997104.795072675</v>
      </c>
      <c r="EC169" s="22">
        <f ca="1">'Trial 1'!EC22</f>
        <v>32986985.976152815</v>
      </c>
      <c r="ED169" s="22">
        <f ca="1">'Trial 1'!ED22</f>
        <v>32973480.100456089</v>
      </c>
      <c r="EE169" s="22">
        <f ca="1">'Trial 1'!EE22</f>
        <v>32960551.494165305</v>
      </c>
      <c r="EF169" s="22">
        <f ca="1">'Trial 1'!EF22</f>
        <v>32946902.324754454</v>
      </c>
      <c r="EG169" s="22">
        <f ca="1">'Trial 1'!EG22</f>
        <v>32935523.44289092</v>
      </c>
      <c r="EH169" s="22">
        <f ca="1">'Trial 1'!EH22</f>
        <v>32923201.646208964</v>
      </c>
      <c r="EI169" s="22">
        <f ca="1">'Trial 1'!EI22</f>
        <v>32910996.327376954</v>
      </c>
      <c r="EJ169" s="22">
        <f ca="1">'Trial 1'!EJ22</f>
        <v>32896577.367285922</v>
      </c>
      <c r="EK169" s="22">
        <f ca="1">'Trial 1'!EK22</f>
        <v>32881255.98848233</v>
      </c>
      <c r="EL169" s="22">
        <f ca="1">'Trial 1'!EL22</f>
        <v>32870845.216426298</v>
      </c>
      <c r="EM169" s="22">
        <f ca="1">'Trial 1'!EM22</f>
        <v>32859294.398743715</v>
      </c>
      <c r="EN169" s="23">
        <f ca="1">'Trial 1'!EM22</f>
        <v>32859294.398743715</v>
      </c>
    </row>
    <row r="170" spans="1:144" ht="12.75" customHeight="1">
      <c r="A170" s="11" t="str">
        <f>Labels!B97</f>
        <v>Trial 02</v>
      </c>
      <c r="B170" s="24">
        <f>'Trial 2'!B22</f>
        <v>34645298.421926454</v>
      </c>
      <c r="C170" s="24">
        <f ca="1">'Trial 2'!C22</f>
        <v>34631228.628608353</v>
      </c>
      <c r="D170" s="24">
        <f ca="1">'Trial 2'!D22</f>
        <v>34613416.290158227</v>
      </c>
      <c r="E170" s="24">
        <f ca="1">'Trial 2'!E22</f>
        <v>34603058.38827832</v>
      </c>
      <c r="F170" s="24">
        <f ca="1">'Trial 2'!F22</f>
        <v>34588646.097867385</v>
      </c>
      <c r="G170" s="24">
        <f ca="1">'Trial 2'!G22</f>
        <v>34573077.364285693</v>
      </c>
      <c r="H170" s="24">
        <f ca="1">'Trial 2'!H22</f>
        <v>34557636.606437467</v>
      </c>
      <c r="I170" s="24">
        <f ca="1">'Trial 2'!I22</f>
        <v>34545519.336292654</v>
      </c>
      <c r="J170" s="24">
        <f ca="1">'Trial 2'!J22</f>
        <v>34530887.182880938</v>
      </c>
      <c r="K170" s="24">
        <f ca="1">'Trial 2'!K22</f>
        <v>34516260.63595733</v>
      </c>
      <c r="L170" s="24">
        <f ca="1">'Trial 2'!L22</f>
        <v>34501786.604922585</v>
      </c>
      <c r="M170" s="24">
        <f ca="1">'Trial 2'!M22</f>
        <v>34489685.386717118</v>
      </c>
      <c r="N170" s="25">
        <f ca="1">'Trial 2'!M22</f>
        <v>34489685.386717118</v>
      </c>
      <c r="O170" s="24">
        <f ca="1">'Trial 2'!O22</f>
        <v>34479494.769990817</v>
      </c>
      <c r="P170" s="24">
        <f ca="1">'Trial 2'!P22</f>
        <v>34465174.69934389</v>
      </c>
      <c r="Q170" s="24">
        <f ca="1">'Trial 2'!Q22</f>
        <v>34448601.653155439</v>
      </c>
      <c r="R170" s="24">
        <f ca="1">'Trial 2'!R22</f>
        <v>34435140.640980549</v>
      </c>
      <c r="S170" s="24">
        <f ca="1">'Trial 2'!S22</f>
        <v>34423214.855171099</v>
      </c>
      <c r="T170" s="24">
        <f ca="1">'Trial 2'!T22</f>
        <v>34409096.625587732</v>
      </c>
      <c r="U170" s="24">
        <f ca="1">'Trial 2'!U22</f>
        <v>34394268.653520048</v>
      </c>
      <c r="V170" s="24">
        <f ca="1">'Trial 2'!V22</f>
        <v>34382193.275104441</v>
      </c>
      <c r="W170" s="24">
        <f ca="1">'Trial 2'!W22</f>
        <v>34369537.322927773</v>
      </c>
      <c r="X170" s="24">
        <f ca="1">'Trial 2'!X22</f>
        <v>34357460.788397871</v>
      </c>
      <c r="Y170" s="24">
        <f ca="1">'Trial 2'!Y22</f>
        <v>34341920.112445809</v>
      </c>
      <c r="Z170" s="24">
        <f ca="1">'Trial 2'!Z22</f>
        <v>34329355.665676408</v>
      </c>
      <c r="AA170" s="25">
        <f ca="1">'Trial 2'!Z22</f>
        <v>34329355.665676408</v>
      </c>
      <c r="AB170" s="24">
        <f ca="1">'Trial 2'!AB22</f>
        <v>34313430.48461242</v>
      </c>
      <c r="AC170" s="24">
        <f ca="1">'Trial 2'!AC22</f>
        <v>34303167.353592202</v>
      </c>
      <c r="AD170" s="24">
        <f ca="1">'Trial 2'!AD22</f>
        <v>34286665.655340001</v>
      </c>
      <c r="AE170" s="24">
        <f ca="1">'Trial 2'!AE22</f>
        <v>34271887.341985419</v>
      </c>
      <c r="AF170" s="24">
        <f ca="1">'Trial 2'!AF22</f>
        <v>34258828.541142881</v>
      </c>
      <c r="AG170" s="24">
        <f ca="1">'Trial 2'!AG22</f>
        <v>34242056.715324759</v>
      </c>
      <c r="AH170" s="24">
        <f ca="1">'Trial 2'!AH22</f>
        <v>34225823.558580071</v>
      </c>
      <c r="AI170" s="24">
        <f ca="1">'Trial 2'!AI22</f>
        <v>34210375.497070901</v>
      </c>
      <c r="AJ170" s="24">
        <f ca="1">'Trial 2'!AJ22</f>
        <v>34195183.941858046</v>
      </c>
      <c r="AK170" s="24">
        <f ca="1">'Trial 2'!AK22</f>
        <v>34180418.407720283</v>
      </c>
      <c r="AL170" s="24">
        <f ca="1">'Trial 2'!AL22</f>
        <v>34164663.204675116</v>
      </c>
      <c r="AM170" s="24">
        <f ca="1">'Trial 2'!AM22</f>
        <v>34146580.782034896</v>
      </c>
      <c r="AN170" s="25">
        <f ca="1">'Trial 2'!AM22</f>
        <v>34146580.782034896</v>
      </c>
      <c r="AO170" s="24">
        <f ca="1">'Trial 2'!AO22</f>
        <v>34128800.257969558</v>
      </c>
      <c r="AP170" s="24">
        <f ca="1">'Trial 2'!AP22</f>
        <v>34117985.925591841</v>
      </c>
      <c r="AQ170" s="24">
        <f ca="1">'Trial 2'!AQ22</f>
        <v>34105390.551282249</v>
      </c>
      <c r="AR170" s="24">
        <f ca="1">'Trial 2'!AR22</f>
        <v>34091381.165163949</v>
      </c>
      <c r="AS170" s="24">
        <f ca="1">'Trial 2'!AS22</f>
        <v>34079593.689741664</v>
      </c>
      <c r="AT170" s="24">
        <f ca="1">'Trial 2'!AT22</f>
        <v>34065179.112808928</v>
      </c>
      <c r="AU170" s="24">
        <f ca="1">'Trial 2'!AU22</f>
        <v>34051371.289932974</v>
      </c>
      <c r="AV170" s="24">
        <f ca="1">'Trial 2'!AV22</f>
        <v>34039212.434721455</v>
      </c>
      <c r="AW170" s="24">
        <f ca="1">'Trial 2'!AW22</f>
        <v>34024732.558257967</v>
      </c>
      <c r="AX170" s="24">
        <f ca="1">'Trial 2'!AX22</f>
        <v>34011218.445135348</v>
      </c>
      <c r="AY170" s="24">
        <f ca="1">'Trial 2'!AY22</f>
        <v>33998831.412365399</v>
      </c>
      <c r="AZ170" s="24">
        <f ca="1">'Trial 2'!AZ22</f>
        <v>33987595.760599248</v>
      </c>
      <c r="BA170" s="25">
        <f ca="1">'Trial 2'!AZ22</f>
        <v>33987595.760599248</v>
      </c>
      <c r="BB170" s="24">
        <f ca="1">'Trial 2'!BB22</f>
        <v>33972898.895459317</v>
      </c>
      <c r="BC170" s="24">
        <f ca="1">'Trial 2'!BC22</f>
        <v>33960044.130565196</v>
      </c>
      <c r="BD170" s="24">
        <f ca="1">'Trial 2'!BD22</f>
        <v>33946392.243731834</v>
      </c>
      <c r="BE170" s="24">
        <f ca="1">'Trial 2'!BE22</f>
        <v>33931700.132909149</v>
      </c>
      <c r="BF170" s="24">
        <f ca="1">'Trial 2'!BF22</f>
        <v>33920332.539829805</v>
      </c>
      <c r="BG170" s="24">
        <f ca="1">'Trial 2'!BG22</f>
        <v>33902223.292513207</v>
      </c>
      <c r="BH170" s="24">
        <f ca="1">'Trial 2'!BH22</f>
        <v>33888828.259811603</v>
      </c>
      <c r="BI170" s="24">
        <f ca="1">'Trial 2'!BI22</f>
        <v>33872734.477772832</v>
      </c>
      <c r="BJ170" s="24">
        <f ca="1">'Trial 2'!BJ22</f>
        <v>33857801.098286822</v>
      </c>
      <c r="BK170" s="24">
        <f ca="1">'Trial 2'!BK22</f>
        <v>33842087.783618703</v>
      </c>
      <c r="BL170" s="24">
        <f ca="1">'Trial 2'!BL22</f>
        <v>33828248.452462442</v>
      </c>
      <c r="BM170" s="24">
        <f ca="1">'Trial 2'!BM22</f>
        <v>33812315.940627269</v>
      </c>
      <c r="BN170" s="25">
        <f ca="1">'Trial 2'!BM22</f>
        <v>33812315.940627269</v>
      </c>
      <c r="BO170" s="24">
        <f ca="1">'Trial 2'!BO22</f>
        <v>33798612.537672482</v>
      </c>
      <c r="BP170" s="24">
        <f ca="1">'Trial 2'!BP22</f>
        <v>33780671.919013023</v>
      </c>
      <c r="BQ170" s="24">
        <f ca="1">'Trial 2'!BQ22</f>
        <v>33766540.711203918</v>
      </c>
      <c r="BR170" s="24">
        <f ca="1">'Trial 2'!BR22</f>
        <v>33751791.693992324</v>
      </c>
      <c r="BS170" s="24">
        <f ca="1">'Trial 2'!BS22</f>
        <v>33740265.021990366</v>
      </c>
      <c r="BT170" s="24">
        <f ca="1">'Trial 2'!BT22</f>
        <v>33726768.581713952</v>
      </c>
      <c r="BU170" s="24">
        <f ca="1">'Trial 2'!BU22</f>
        <v>33716789.85221681</v>
      </c>
      <c r="BV170" s="24">
        <f ca="1">'Trial 2'!BV22</f>
        <v>33703074.500128821</v>
      </c>
      <c r="BW170" s="24">
        <f ca="1">'Trial 2'!BW22</f>
        <v>33690443.559381016</v>
      </c>
      <c r="BX170" s="24">
        <f ca="1">'Trial 2'!BX22</f>
        <v>33675524.184126556</v>
      </c>
      <c r="BY170" s="24">
        <f ca="1">'Trial 2'!BY22</f>
        <v>33665000.231830083</v>
      </c>
      <c r="BZ170" s="24">
        <f ca="1">'Trial 2'!BZ22</f>
        <v>33653226.509382032</v>
      </c>
      <c r="CA170" s="25">
        <f ca="1">'Trial 2'!BZ22</f>
        <v>33653226.509382032</v>
      </c>
      <c r="CB170" s="24">
        <f ca="1">'Trial 2'!CB22</f>
        <v>33640029.695706494</v>
      </c>
      <c r="CC170" s="24">
        <f ca="1">'Trial 2'!CC22</f>
        <v>33623721.557266898</v>
      </c>
      <c r="CD170" s="24">
        <f ca="1">'Trial 2'!CD22</f>
        <v>33610958.754968703</v>
      </c>
      <c r="CE170" s="24">
        <f ca="1">'Trial 2'!CE22</f>
        <v>33595275.012336515</v>
      </c>
      <c r="CF170" s="24">
        <f ca="1">'Trial 2'!CF22</f>
        <v>33584654.582161598</v>
      </c>
      <c r="CG170" s="24">
        <f ca="1">'Trial 2'!CG22</f>
        <v>33571243.206225201</v>
      </c>
      <c r="CH170" s="24">
        <f ca="1">'Trial 2'!CH22</f>
        <v>33557370.9250172</v>
      </c>
      <c r="CI170" s="24">
        <f ca="1">'Trial 2'!CI22</f>
        <v>33546158.995992996</v>
      </c>
      <c r="CJ170" s="24">
        <f ca="1">'Trial 2'!CJ22</f>
        <v>33529454.975934874</v>
      </c>
      <c r="CK170" s="24">
        <f ca="1">'Trial 2'!CK22</f>
        <v>33513470.736713506</v>
      </c>
      <c r="CL170" s="24">
        <f ca="1">'Trial 2'!CL22</f>
        <v>33500763.045482114</v>
      </c>
      <c r="CM170" s="24">
        <f ca="1">'Trial 2'!CM22</f>
        <v>33487681.061628234</v>
      </c>
      <c r="CN170" s="25">
        <f ca="1">'Trial 2'!CM22</f>
        <v>33487681.061628234</v>
      </c>
      <c r="CO170" s="24">
        <f ca="1">'Trial 2'!CO22</f>
        <v>33471923.059421856</v>
      </c>
      <c r="CP170" s="24">
        <f ca="1">'Trial 2'!CP22</f>
        <v>33457758.401148569</v>
      </c>
      <c r="CQ170" s="24">
        <f ca="1">'Trial 2'!CQ22</f>
        <v>33445752.788577456</v>
      </c>
      <c r="CR170" s="24">
        <f ca="1">'Trial 2'!CR22</f>
        <v>33433722.859171905</v>
      </c>
      <c r="CS170" s="24">
        <f ca="1">'Trial 2'!CS22</f>
        <v>33420034.349550977</v>
      </c>
      <c r="CT170" s="24">
        <f ca="1">'Trial 2'!CT22</f>
        <v>33403702.261855554</v>
      </c>
      <c r="CU170" s="24">
        <f ca="1">'Trial 2'!CU22</f>
        <v>33387438.127340078</v>
      </c>
      <c r="CV170" s="24">
        <f ca="1">'Trial 2'!CV22</f>
        <v>33374411.580677599</v>
      </c>
      <c r="CW170" s="24">
        <f ca="1">'Trial 2'!CW22</f>
        <v>33360367.912074324</v>
      </c>
      <c r="CX170" s="24">
        <f ca="1">'Trial 2'!CX22</f>
        <v>33345922.75235777</v>
      </c>
      <c r="CY170" s="24">
        <f ca="1">'Trial 2'!CY22</f>
        <v>33331361.090035927</v>
      </c>
      <c r="CZ170" s="24">
        <f ca="1">'Trial 2'!CZ22</f>
        <v>33314011.305188958</v>
      </c>
      <c r="DA170" s="25">
        <f ca="1">'Trial 2'!CZ22</f>
        <v>33314011.305188958</v>
      </c>
      <c r="DB170" s="24">
        <f ca="1">'Trial 2'!DB22</f>
        <v>33296310.2906918</v>
      </c>
      <c r="DC170" s="24">
        <f ca="1">'Trial 2'!DC22</f>
        <v>33281756.650493212</v>
      </c>
      <c r="DD170" s="24">
        <f ca="1">'Trial 2'!DD22</f>
        <v>33270564.186332501</v>
      </c>
      <c r="DE170" s="24">
        <f ca="1">'Trial 2'!DE22</f>
        <v>33252657.705778662</v>
      </c>
      <c r="DF170" s="24">
        <f ca="1">'Trial 2'!DF22</f>
        <v>33240761.07699915</v>
      </c>
      <c r="DG170" s="24">
        <f ca="1">'Trial 2'!DG22</f>
        <v>33225442.211121414</v>
      </c>
      <c r="DH170" s="24">
        <f ca="1">'Trial 2'!DH22</f>
        <v>33210495.235467438</v>
      </c>
      <c r="DI170" s="24">
        <f ca="1">'Trial 2'!DI22</f>
        <v>33199313.3547174</v>
      </c>
      <c r="DJ170" s="24">
        <f ca="1">'Trial 2'!DJ22</f>
        <v>33181152.916878927</v>
      </c>
      <c r="DK170" s="24">
        <f ca="1">'Trial 2'!DK22</f>
        <v>33163807.485108234</v>
      </c>
      <c r="DL170" s="24">
        <f ca="1">'Trial 2'!DL22</f>
        <v>33149784.430708155</v>
      </c>
      <c r="DM170" s="24">
        <f ca="1">'Trial 2'!DM22</f>
        <v>33133397.046303734</v>
      </c>
      <c r="DN170" s="25">
        <f ca="1">'Trial 2'!DM22</f>
        <v>33133397.046303734</v>
      </c>
      <c r="DO170" s="24">
        <f ca="1">'Trial 2'!DO22</f>
        <v>33117282.725716706</v>
      </c>
      <c r="DP170" s="24">
        <f ca="1">'Trial 2'!DP22</f>
        <v>33102476.739589628</v>
      </c>
      <c r="DQ170" s="24">
        <f ca="1">'Trial 2'!DQ22</f>
        <v>33085001.427250829</v>
      </c>
      <c r="DR170" s="24">
        <f ca="1">'Trial 2'!DR22</f>
        <v>33072082.028249189</v>
      </c>
      <c r="DS170" s="24">
        <f ca="1">'Trial 2'!DS22</f>
        <v>33053851.435169782</v>
      </c>
      <c r="DT170" s="24">
        <f ca="1">'Trial 2'!DT22</f>
        <v>33041236.090862922</v>
      </c>
      <c r="DU170" s="24">
        <f ca="1">'Trial 2'!DU22</f>
        <v>33025035.236647699</v>
      </c>
      <c r="DV170" s="24">
        <f ca="1">'Trial 2'!DV22</f>
        <v>33012315.483322736</v>
      </c>
      <c r="DW170" s="24">
        <f ca="1">'Trial 2'!DW22</f>
        <v>32995862.403687276</v>
      </c>
      <c r="DX170" s="24">
        <f ca="1">'Trial 2'!DX22</f>
        <v>32984549.220761403</v>
      </c>
      <c r="DY170" s="24">
        <f ca="1">'Trial 2'!DY22</f>
        <v>32968896.106572375</v>
      </c>
      <c r="DZ170" s="24">
        <f ca="1">'Trial 2'!DZ22</f>
        <v>32958410.956322096</v>
      </c>
      <c r="EA170" s="25">
        <f ca="1">'Trial 2'!DZ22</f>
        <v>32958410.956322096</v>
      </c>
      <c r="EB170" s="24">
        <f ca="1">'Trial 2'!EB22</f>
        <v>32947364.954951409</v>
      </c>
      <c r="EC170" s="24">
        <f ca="1">'Trial 2'!EC22</f>
        <v>32934390.782920502</v>
      </c>
      <c r="ED170" s="24">
        <f ca="1">'Trial 2'!ED22</f>
        <v>32917235.810192816</v>
      </c>
      <c r="EE170" s="24">
        <f ca="1">'Trial 2'!EE22</f>
        <v>32903176.651968971</v>
      </c>
      <c r="EF170" s="24">
        <f ca="1">'Trial 2'!EF22</f>
        <v>32890294.486823451</v>
      </c>
      <c r="EG170" s="24">
        <f ca="1">'Trial 2'!EG22</f>
        <v>32876998.953494545</v>
      </c>
      <c r="EH170" s="24">
        <f ca="1">'Trial 2'!EH22</f>
        <v>32864180.604224514</v>
      </c>
      <c r="EI170" s="24">
        <f ca="1">'Trial 2'!EI22</f>
        <v>32850648.969037376</v>
      </c>
      <c r="EJ170" s="24">
        <f ca="1">'Trial 2'!EJ22</f>
        <v>32837339.441952027</v>
      </c>
      <c r="EK170" s="24">
        <f ca="1">'Trial 2'!EK22</f>
        <v>32826015.942769125</v>
      </c>
      <c r="EL170" s="24">
        <f ca="1">'Trial 2'!EL22</f>
        <v>32810250.057393882</v>
      </c>
      <c r="EM170" s="24">
        <f ca="1">'Trial 2'!EM22</f>
        <v>32796980.755594939</v>
      </c>
      <c r="EN170" s="25">
        <f ca="1">'Trial 2'!EM22</f>
        <v>32796980.755594939</v>
      </c>
    </row>
    <row r="171" spans="1:144" ht="12.75" customHeight="1">
      <c r="A171" s="11" t="str">
        <f>Labels!B98</f>
        <v>Trial 03</v>
      </c>
      <c r="B171" s="24">
        <f>'Trial 3'!B22</f>
        <v>34645298.421926454</v>
      </c>
      <c r="C171" s="24">
        <f ca="1">'Trial 3'!C22</f>
        <v>34628888.857063226</v>
      </c>
      <c r="D171" s="24">
        <f ca="1">'Trial 3'!D22</f>
        <v>34614886.314329758</v>
      </c>
      <c r="E171" s="24">
        <f ca="1">'Trial 3'!E22</f>
        <v>34601971.302639529</v>
      </c>
      <c r="F171" s="24">
        <f ca="1">'Trial 3'!F22</f>
        <v>34590459.988797061</v>
      </c>
      <c r="G171" s="24">
        <f ca="1">'Trial 3'!G22</f>
        <v>34576345.784343287</v>
      </c>
      <c r="H171" s="24">
        <f ca="1">'Trial 3'!H22</f>
        <v>34563312.478550866</v>
      </c>
      <c r="I171" s="24">
        <f ca="1">'Trial 3'!I22</f>
        <v>34548773.487049401</v>
      </c>
      <c r="J171" s="24">
        <f ca="1">'Trial 3'!J22</f>
        <v>34533505.878358275</v>
      </c>
      <c r="K171" s="24">
        <f ca="1">'Trial 3'!K22</f>
        <v>34516256.813211553</v>
      </c>
      <c r="L171" s="24">
        <f ca="1">'Trial 3'!L22</f>
        <v>34506540.769457571</v>
      </c>
      <c r="M171" s="24">
        <f ca="1">'Trial 3'!M22</f>
        <v>34492606.249372929</v>
      </c>
      <c r="N171" s="25">
        <f ca="1">'Trial 3'!M22</f>
        <v>34492606.249372929</v>
      </c>
      <c r="O171" s="24">
        <f ca="1">'Trial 3'!O22</f>
        <v>34479255.316150352</v>
      </c>
      <c r="P171" s="24">
        <f ca="1">'Trial 3'!P22</f>
        <v>34466536.068348788</v>
      </c>
      <c r="Q171" s="24">
        <f ca="1">'Trial 3'!Q22</f>
        <v>34453031.067684807</v>
      </c>
      <c r="R171" s="24">
        <f ca="1">'Trial 3'!R22</f>
        <v>34441912.744387202</v>
      </c>
      <c r="S171" s="24">
        <f ca="1">'Trial 3'!S22</f>
        <v>34431848.513622589</v>
      </c>
      <c r="T171" s="24">
        <f ca="1">'Trial 3'!T22</f>
        <v>34419664.831690513</v>
      </c>
      <c r="U171" s="24">
        <f ca="1">'Trial 3'!U22</f>
        <v>34409141.232731186</v>
      </c>
      <c r="V171" s="24">
        <f ca="1">'Trial 3'!V22</f>
        <v>34393582.092641763</v>
      </c>
      <c r="W171" s="24">
        <f ca="1">'Trial 3'!W22</f>
        <v>34381732.163735285</v>
      </c>
      <c r="X171" s="24">
        <f ca="1">'Trial 3'!X22</f>
        <v>34369716.532185905</v>
      </c>
      <c r="Y171" s="24">
        <f ca="1">'Trial 3'!Y22</f>
        <v>34359210.224279739</v>
      </c>
      <c r="Z171" s="24">
        <f ca="1">'Trial 3'!Z22</f>
        <v>34347387.91715534</v>
      </c>
      <c r="AA171" s="25">
        <f ca="1">'Trial 3'!Z22</f>
        <v>34347387.91715534</v>
      </c>
      <c r="AB171" s="24">
        <f ca="1">'Trial 3'!AB22</f>
        <v>34331107.744091272</v>
      </c>
      <c r="AC171" s="24">
        <f ca="1">'Trial 3'!AC22</f>
        <v>34317866.471639395</v>
      </c>
      <c r="AD171" s="24">
        <f ca="1">'Trial 3'!AD22</f>
        <v>34306321.989415616</v>
      </c>
      <c r="AE171" s="24">
        <f ca="1">'Trial 3'!AE22</f>
        <v>34296175.061168276</v>
      </c>
      <c r="AF171" s="24">
        <f ca="1">'Trial 3'!AF22</f>
        <v>34277777.958643191</v>
      </c>
      <c r="AG171" s="24">
        <f ca="1">'Trial 3'!AG22</f>
        <v>34265080.219377898</v>
      </c>
      <c r="AH171" s="24">
        <f ca="1">'Trial 3'!AH22</f>
        <v>34247309.322931014</v>
      </c>
      <c r="AI171" s="24">
        <f ca="1">'Trial 3'!AI22</f>
        <v>34233769.859053925</v>
      </c>
      <c r="AJ171" s="24">
        <f ca="1">'Trial 3'!AJ22</f>
        <v>34219450.359858043</v>
      </c>
      <c r="AK171" s="24">
        <f ca="1">'Trial 3'!AK22</f>
        <v>34206987.690884925</v>
      </c>
      <c r="AL171" s="24">
        <f ca="1">'Trial 3'!AL22</f>
        <v>34192343.233185612</v>
      </c>
      <c r="AM171" s="24">
        <f ca="1">'Trial 3'!AM22</f>
        <v>34179631.67672006</v>
      </c>
      <c r="AN171" s="25">
        <f ca="1">'Trial 3'!AM22</f>
        <v>34179631.67672006</v>
      </c>
      <c r="AO171" s="24">
        <f ca="1">'Trial 3'!AO22</f>
        <v>34162218.001505949</v>
      </c>
      <c r="AP171" s="24">
        <f ca="1">'Trial 3'!AP22</f>
        <v>34144226.596262693</v>
      </c>
      <c r="AQ171" s="24">
        <f ca="1">'Trial 3'!AQ22</f>
        <v>34131735.914856873</v>
      </c>
      <c r="AR171" s="24">
        <f ca="1">'Trial 3'!AR22</f>
        <v>34117440.554986008</v>
      </c>
      <c r="AS171" s="24">
        <f ca="1">'Trial 3'!AS22</f>
        <v>34105711.43819119</v>
      </c>
      <c r="AT171" s="24">
        <f ca="1">'Trial 3'!AT22</f>
        <v>34091658.368903421</v>
      </c>
      <c r="AU171" s="24">
        <f ca="1">'Trial 3'!AU22</f>
        <v>34075902.672336459</v>
      </c>
      <c r="AV171" s="24">
        <f ca="1">'Trial 3'!AV22</f>
        <v>34064516.684205368</v>
      </c>
      <c r="AW171" s="24">
        <f ca="1">'Trial 3'!AW22</f>
        <v>34051506.151536524</v>
      </c>
      <c r="AX171" s="24">
        <f ca="1">'Trial 3'!AX22</f>
        <v>34037733.57496503</v>
      </c>
      <c r="AY171" s="24">
        <f ca="1">'Trial 3'!AY22</f>
        <v>34024110.664896786</v>
      </c>
      <c r="AZ171" s="24">
        <f ca="1">'Trial 3'!AZ22</f>
        <v>34009601.928565122</v>
      </c>
      <c r="BA171" s="25">
        <f ca="1">'Trial 3'!AZ22</f>
        <v>34009601.928565122</v>
      </c>
      <c r="BB171" s="24">
        <f ca="1">'Trial 3'!BB22</f>
        <v>33997874.309004255</v>
      </c>
      <c r="BC171" s="24">
        <f ca="1">'Trial 3'!BC22</f>
        <v>33982712.034701221</v>
      </c>
      <c r="BD171" s="24">
        <f ca="1">'Trial 3'!BD22</f>
        <v>33965865.654652134</v>
      </c>
      <c r="BE171" s="24">
        <f ca="1">'Trial 3'!BE22</f>
        <v>33953116.049932361</v>
      </c>
      <c r="BF171" s="24">
        <f ca="1">'Trial 3'!BF22</f>
        <v>33943329.267084628</v>
      </c>
      <c r="BG171" s="24">
        <f ca="1">'Trial 3'!BG22</f>
        <v>33929450.391957708</v>
      </c>
      <c r="BH171" s="24">
        <f ca="1">'Trial 3'!BH22</f>
        <v>33913644.164828122</v>
      </c>
      <c r="BI171" s="24">
        <f ca="1">'Trial 3'!BI22</f>
        <v>33896891.985192493</v>
      </c>
      <c r="BJ171" s="24">
        <f ca="1">'Trial 3'!BJ22</f>
        <v>33881170.346016943</v>
      </c>
      <c r="BK171" s="24">
        <f ca="1">'Trial 3'!BK22</f>
        <v>33864928.805146083</v>
      </c>
      <c r="BL171" s="24">
        <f ca="1">'Trial 3'!BL22</f>
        <v>33855104.25957296</v>
      </c>
      <c r="BM171" s="24">
        <f ca="1">'Trial 3'!BM22</f>
        <v>33840508.519214608</v>
      </c>
      <c r="BN171" s="25">
        <f ca="1">'Trial 3'!BM22</f>
        <v>33840508.519214608</v>
      </c>
      <c r="BO171" s="24">
        <f ca="1">'Trial 3'!BO22</f>
        <v>33828066.281541981</v>
      </c>
      <c r="BP171" s="24">
        <f ca="1">'Trial 3'!BP22</f>
        <v>33814136.254301459</v>
      </c>
      <c r="BQ171" s="24">
        <f ca="1">'Trial 3'!BQ22</f>
        <v>33799808.746586747</v>
      </c>
      <c r="BR171" s="24">
        <f ca="1">'Trial 3'!BR22</f>
        <v>33788295.99296616</v>
      </c>
      <c r="BS171" s="24">
        <f ca="1">'Trial 3'!BS22</f>
        <v>33776388.834022261</v>
      </c>
      <c r="BT171" s="24">
        <f ca="1">'Trial 3'!BT22</f>
        <v>33760953.402941495</v>
      </c>
      <c r="BU171" s="24">
        <f ca="1">'Trial 3'!BU22</f>
        <v>33747042.512857452</v>
      </c>
      <c r="BV171" s="24">
        <f ca="1">'Trial 3'!BV22</f>
        <v>33736012.757602744</v>
      </c>
      <c r="BW171" s="24">
        <f ca="1">'Trial 3'!BW22</f>
        <v>33720006.925455838</v>
      </c>
      <c r="BX171" s="24">
        <f ca="1">'Trial 3'!BX22</f>
        <v>33709193.750263646</v>
      </c>
      <c r="BY171" s="24">
        <f ca="1">'Trial 3'!BY22</f>
        <v>33692133.867526397</v>
      </c>
      <c r="BZ171" s="24">
        <f ca="1">'Trial 3'!BZ22</f>
        <v>33680577.757276192</v>
      </c>
      <c r="CA171" s="25">
        <f ca="1">'Trial 3'!BZ22</f>
        <v>33680577.757276192</v>
      </c>
      <c r="CB171" s="24">
        <f ca="1">'Trial 3'!CB22</f>
        <v>33664361.417871274</v>
      </c>
      <c r="CC171" s="24">
        <f ca="1">'Trial 3'!CC22</f>
        <v>33647158.33083263</v>
      </c>
      <c r="CD171" s="24">
        <f ca="1">'Trial 3'!CD22</f>
        <v>33633264.402519435</v>
      </c>
      <c r="CE171" s="24">
        <f ca="1">'Trial 3'!CE22</f>
        <v>33619515.755049057</v>
      </c>
      <c r="CF171" s="24">
        <f ca="1">'Trial 3'!CF22</f>
        <v>33607250.194494113</v>
      </c>
      <c r="CG171" s="24">
        <f ca="1">'Trial 3'!CG22</f>
        <v>33591448.326294556</v>
      </c>
      <c r="CH171" s="24">
        <f ca="1">'Trial 3'!CH22</f>
        <v>33575328.615518883</v>
      </c>
      <c r="CI171" s="24">
        <f ca="1">'Trial 3'!CI22</f>
        <v>33559428.906564832</v>
      </c>
      <c r="CJ171" s="24">
        <f ca="1">'Trial 3'!CJ22</f>
        <v>33548538.776942983</v>
      </c>
      <c r="CK171" s="24">
        <f ca="1">'Trial 3'!CK22</f>
        <v>33533924.319338966</v>
      </c>
      <c r="CL171" s="24">
        <f ca="1">'Trial 3'!CL22</f>
        <v>33521564.121534329</v>
      </c>
      <c r="CM171" s="24">
        <f ca="1">'Trial 3'!CM22</f>
        <v>33510585.797319405</v>
      </c>
      <c r="CN171" s="25">
        <f ca="1">'Trial 3'!CM22</f>
        <v>33510585.797319405</v>
      </c>
      <c r="CO171" s="24">
        <f ca="1">'Trial 3'!CO22</f>
        <v>33499806.804974366</v>
      </c>
      <c r="CP171" s="24">
        <f ca="1">'Trial 3'!CP22</f>
        <v>33485975.131779775</v>
      </c>
      <c r="CQ171" s="24">
        <f ca="1">'Trial 3'!CQ22</f>
        <v>33476017.665842023</v>
      </c>
      <c r="CR171" s="24">
        <f ca="1">'Trial 3'!CR22</f>
        <v>33461749.30278372</v>
      </c>
      <c r="CS171" s="24">
        <f ca="1">'Trial 3'!CS22</f>
        <v>33447785.939142924</v>
      </c>
      <c r="CT171" s="24">
        <f ca="1">'Trial 3'!CT22</f>
        <v>33435054.64366563</v>
      </c>
      <c r="CU171" s="24">
        <f ca="1">'Trial 3'!CU22</f>
        <v>33424681.928840958</v>
      </c>
      <c r="CV171" s="24">
        <f ca="1">'Trial 3'!CV22</f>
        <v>33410781.91621672</v>
      </c>
      <c r="CW171" s="24">
        <f ca="1">'Trial 3'!CW22</f>
        <v>33395443.044955224</v>
      </c>
      <c r="CX171" s="24">
        <f ca="1">'Trial 3'!CX22</f>
        <v>33383403.412291411</v>
      </c>
      <c r="CY171" s="24">
        <f ca="1">'Trial 3'!CY22</f>
        <v>33371299.518475216</v>
      </c>
      <c r="CZ171" s="24">
        <f ca="1">'Trial 3'!CZ22</f>
        <v>33354303.15462283</v>
      </c>
      <c r="DA171" s="25">
        <f ca="1">'Trial 3'!CZ22</f>
        <v>33354303.15462283</v>
      </c>
      <c r="DB171" s="24">
        <f ca="1">'Trial 3'!DB22</f>
        <v>33342478.863115497</v>
      </c>
      <c r="DC171" s="24">
        <f ca="1">'Trial 3'!DC22</f>
        <v>33330892.765573025</v>
      </c>
      <c r="DD171" s="24">
        <f ca="1">'Trial 3'!DD22</f>
        <v>33315536.713598728</v>
      </c>
      <c r="DE171" s="24">
        <f ca="1">'Trial 3'!DE22</f>
        <v>33299514.562071957</v>
      </c>
      <c r="DF171" s="24">
        <f ca="1">'Trial 3'!DF22</f>
        <v>33286059.650413752</v>
      </c>
      <c r="DG171" s="24">
        <f ca="1">'Trial 3'!DG22</f>
        <v>33268916.681177411</v>
      </c>
      <c r="DH171" s="24">
        <f ca="1">'Trial 3'!DH22</f>
        <v>33256522.283379503</v>
      </c>
      <c r="DI171" s="24">
        <f ca="1">'Trial 3'!DI22</f>
        <v>33241133.271311726</v>
      </c>
      <c r="DJ171" s="24">
        <f ca="1">'Trial 3'!DJ22</f>
        <v>33224193.888129856</v>
      </c>
      <c r="DK171" s="24">
        <f ca="1">'Trial 3'!DK22</f>
        <v>33212043.385811355</v>
      </c>
      <c r="DL171" s="24">
        <f ca="1">'Trial 3'!DL22</f>
        <v>33201079.153074473</v>
      </c>
      <c r="DM171" s="24">
        <f ca="1">'Trial 3'!DM22</f>
        <v>33187771.42421452</v>
      </c>
      <c r="DN171" s="25">
        <f ca="1">'Trial 3'!DM22</f>
        <v>33187771.42421452</v>
      </c>
      <c r="DO171" s="24">
        <f ca="1">'Trial 3'!DO22</f>
        <v>33171743.009885758</v>
      </c>
      <c r="DP171" s="24">
        <f ca="1">'Trial 3'!DP22</f>
        <v>33158936.392710634</v>
      </c>
      <c r="DQ171" s="24">
        <f ca="1">'Trial 3'!DQ22</f>
        <v>33148272.436878052</v>
      </c>
      <c r="DR171" s="24">
        <f ca="1">'Trial 3'!DR22</f>
        <v>33133041.744169734</v>
      </c>
      <c r="DS171" s="24">
        <f ca="1">'Trial 3'!DS22</f>
        <v>33118875.893584192</v>
      </c>
      <c r="DT171" s="24">
        <f ca="1">'Trial 3'!DT22</f>
        <v>33103521.640422188</v>
      </c>
      <c r="DU171" s="24">
        <f ca="1">'Trial 3'!DU22</f>
        <v>33091398.151249666</v>
      </c>
      <c r="DV171" s="24">
        <f ca="1">'Trial 3'!DV22</f>
        <v>33080111.219994497</v>
      </c>
      <c r="DW171" s="24">
        <f ca="1">'Trial 3'!DW22</f>
        <v>33063604.715660475</v>
      </c>
      <c r="DX171" s="24">
        <f ca="1">'Trial 3'!DX22</f>
        <v>33048493.963354833</v>
      </c>
      <c r="DY171" s="24">
        <f ca="1">'Trial 3'!DY22</f>
        <v>33035172.940293562</v>
      </c>
      <c r="DZ171" s="24">
        <f ca="1">'Trial 3'!DZ22</f>
        <v>33022216.393348783</v>
      </c>
      <c r="EA171" s="25">
        <f ca="1">'Trial 3'!DZ22</f>
        <v>33022216.393348783</v>
      </c>
      <c r="EB171" s="24">
        <f ca="1">'Trial 3'!EB22</f>
        <v>33007388.691194795</v>
      </c>
      <c r="EC171" s="24">
        <f ca="1">'Trial 3'!EC22</f>
        <v>32991637.078987528</v>
      </c>
      <c r="ED171" s="24">
        <f ca="1">'Trial 3'!ED22</f>
        <v>32973513.307820734</v>
      </c>
      <c r="EE171" s="24">
        <f ca="1">'Trial 3'!EE22</f>
        <v>32961448.917005889</v>
      </c>
      <c r="EF171" s="24">
        <f ca="1">'Trial 3'!EF22</f>
        <v>32946822.819320478</v>
      </c>
      <c r="EG171" s="24">
        <f ca="1">'Trial 3'!EG22</f>
        <v>32932463.799917564</v>
      </c>
      <c r="EH171" s="24">
        <f ca="1">'Trial 3'!EH22</f>
        <v>32917096.801733203</v>
      </c>
      <c r="EI171" s="24">
        <f ca="1">'Trial 3'!EI22</f>
        <v>32902811.166076601</v>
      </c>
      <c r="EJ171" s="24">
        <f ca="1">'Trial 3'!EJ22</f>
        <v>32887440.920786604</v>
      </c>
      <c r="EK171" s="24">
        <f ca="1">'Trial 3'!EK22</f>
        <v>32871799.019612104</v>
      </c>
      <c r="EL171" s="24">
        <f ca="1">'Trial 3'!EL22</f>
        <v>32859476.317100193</v>
      </c>
      <c r="EM171" s="24">
        <f ca="1">'Trial 3'!EM22</f>
        <v>32845124.486118663</v>
      </c>
      <c r="EN171" s="25">
        <f ca="1">'Trial 3'!EM22</f>
        <v>32845124.486118663</v>
      </c>
    </row>
    <row r="172" spans="1:144" ht="12.75" customHeight="1">
      <c r="A172" s="11" t="str">
        <f>Labels!B99</f>
        <v>Trial 04</v>
      </c>
      <c r="B172" s="24">
        <f>'Trial 4'!B22</f>
        <v>34645298.421926454</v>
      </c>
      <c r="C172" s="24">
        <f ca="1">'Trial 4'!C22</f>
        <v>34631255.769110821</v>
      </c>
      <c r="D172" s="24">
        <f ca="1">'Trial 4'!D22</f>
        <v>34616574.990534022</v>
      </c>
      <c r="E172" s="24">
        <f ca="1">'Trial 4'!E22</f>
        <v>34604025.26751107</v>
      </c>
      <c r="F172" s="24">
        <f ca="1">'Trial 4'!F22</f>
        <v>34588812.03632237</v>
      </c>
      <c r="G172" s="24">
        <f ca="1">'Trial 4'!G22</f>
        <v>34574990.347245514</v>
      </c>
      <c r="H172" s="24">
        <f ca="1">'Trial 4'!H22</f>
        <v>34560260.511119001</v>
      </c>
      <c r="I172" s="24">
        <f ca="1">'Trial 4'!I22</f>
        <v>34547208.016697519</v>
      </c>
      <c r="J172" s="24">
        <f ca="1">'Trial 4'!J22</f>
        <v>34537535.911991037</v>
      </c>
      <c r="K172" s="24">
        <f ca="1">'Trial 4'!K22</f>
        <v>34522060.444205731</v>
      </c>
      <c r="L172" s="24">
        <f ca="1">'Trial 4'!L22</f>
        <v>34509759.604402587</v>
      </c>
      <c r="M172" s="24">
        <f ca="1">'Trial 4'!M22</f>
        <v>34496851.343926847</v>
      </c>
      <c r="N172" s="25">
        <f ca="1">'Trial 4'!M22</f>
        <v>34496851.343926847</v>
      </c>
      <c r="O172" s="24">
        <f ca="1">'Trial 4'!O22</f>
        <v>34479750.409067206</v>
      </c>
      <c r="P172" s="24">
        <f ca="1">'Trial 4'!P22</f>
        <v>34465302.897627532</v>
      </c>
      <c r="Q172" s="24">
        <f ca="1">'Trial 4'!Q22</f>
        <v>34448715.538870201</v>
      </c>
      <c r="R172" s="24">
        <f ca="1">'Trial 4'!R22</f>
        <v>34436827.719823398</v>
      </c>
      <c r="S172" s="24">
        <f ca="1">'Trial 4'!S22</f>
        <v>34423489.164991796</v>
      </c>
      <c r="T172" s="24">
        <f ca="1">'Trial 4'!T22</f>
        <v>34406801.142422162</v>
      </c>
      <c r="U172" s="24">
        <f ca="1">'Trial 4'!U22</f>
        <v>34394478.408167861</v>
      </c>
      <c r="V172" s="24">
        <f ca="1">'Trial 4'!V22</f>
        <v>34378594.304689892</v>
      </c>
      <c r="W172" s="24">
        <f ca="1">'Trial 4'!W22</f>
        <v>34365025.875625089</v>
      </c>
      <c r="X172" s="24">
        <f ca="1">'Trial 4'!X22</f>
        <v>34349941.488169648</v>
      </c>
      <c r="Y172" s="24">
        <f ca="1">'Trial 4'!Y22</f>
        <v>34338334.737293631</v>
      </c>
      <c r="Z172" s="24">
        <f ca="1">'Trial 4'!Z22</f>
        <v>34321831.03952495</v>
      </c>
      <c r="AA172" s="25">
        <f ca="1">'Trial 4'!Z22</f>
        <v>34321831.03952495</v>
      </c>
      <c r="AB172" s="24">
        <f ca="1">'Trial 4'!AB22</f>
        <v>34306974.055791199</v>
      </c>
      <c r="AC172" s="24">
        <f ca="1">'Trial 4'!AC22</f>
        <v>34291178.831190415</v>
      </c>
      <c r="AD172" s="24">
        <f ca="1">'Trial 4'!AD22</f>
        <v>34276592.579405636</v>
      </c>
      <c r="AE172" s="24">
        <f ca="1">'Trial 4'!AE22</f>
        <v>34264860.611857884</v>
      </c>
      <c r="AF172" s="24">
        <f ca="1">'Trial 4'!AF22</f>
        <v>34250301.340278678</v>
      </c>
      <c r="AG172" s="24">
        <f ca="1">'Trial 4'!AG22</f>
        <v>34232709.977448955</v>
      </c>
      <c r="AH172" s="24">
        <f ca="1">'Trial 4'!AH22</f>
        <v>34215788.383865997</v>
      </c>
      <c r="AI172" s="24">
        <f ca="1">'Trial 4'!AI22</f>
        <v>34200732.685390331</v>
      </c>
      <c r="AJ172" s="24">
        <f ca="1">'Trial 4'!AJ22</f>
        <v>34186456.609514691</v>
      </c>
      <c r="AK172" s="24">
        <f ca="1">'Trial 4'!AK22</f>
        <v>34170575.522469014</v>
      </c>
      <c r="AL172" s="24">
        <f ca="1">'Trial 4'!AL22</f>
        <v>34152530.673242055</v>
      </c>
      <c r="AM172" s="24">
        <f ca="1">'Trial 4'!AM22</f>
        <v>34136526.505960383</v>
      </c>
      <c r="AN172" s="25">
        <f ca="1">'Trial 4'!AM22</f>
        <v>34136526.505960383</v>
      </c>
      <c r="AO172" s="24">
        <f ca="1">'Trial 4'!AO22</f>
        <v>34120759.281542554</v>
      </c>
      <c r="AP172" s="24">
        <f ca="1">'Trial 4'!AP22</f>
        <v>34107412.485358678</v>
      </c>
      <c r="AQ172" s="24">
        <f ca="1">'Trial 4'!AQ22</f>
        <v>34094070.559038348</v>
      </c>
      <c r="AR172" s="24">
        <f ca="1">'Trial 4'!AR22</f>
        <v>34076767.4378068</v>
      </c>
      <c r="AS172" s="24">
        <f ca="1">'Trial 4'!AS22</f>
        <v>34064611.475603044</v>
      </c>
      <c r="AT172" s="24">
        <f ca="1">'Trial 4'!AT22</f>
        <v>34050612.37449982</v>
      </c>
      <c r="AU172" s="24">
        <f ca="1">'Trial 4'!AU22</f>
        <v>34033198.970121734</v>
      </c>
      <c r="AV172" s="24">
        <f ca="1">'Trial 4'!AV22</f>
        <v>34019426.188490763</v>
      </c>
      <c r="AW172" s="24">
        <f ca="1">'Trial 4'!AW22</f>
        <v>34007339.111332268</v>
      </c>
      <c r="AX172" s="24">
        <f ca="1">'Trial 4'!AX22</f>
        <v>33992440.98693718</v>
      </c>
      <c r="AY172" s="24">
        <f ca="1">'Trial 4'!AY22</f>
        <v>33975712.445854127</v>
      </c>
      <c r="AZ172" s="24">
        <f ca="1">'Trial 4'!AZ22</f>
        <v>33957329.251851209</v>
      </c>
      <c r="BA172" s="25">
        <f ca="1">'Trial 4'!AZ22</f>
        <v>33957329.251851209</v>
      </c>
      <c r="BB172" s="24">
        <f ca="1">'Trial 4'!BB22</f>
        <v>33942041.661241569</v>
      </c>
      <c r="BC172" s="24">
        <f ca="1">'Trial 4'!BC22</f>
        <v>33925068.25686121</v>
      </c>
      <c r="BD172" s="24">
        <f ca="1">'Trial 4'!BD22</f>
        <v>33910147.730353236</v>
      </c>
      <c r="BE172" s="24">
        <f ca="1">'Trial 4'!BE22</f>
        <v>33895729.21518553</v>
      </c>
      <c r="BF172" s="24">
        <f ca="1">'Trial 4'!BF22</f>
        <v>33880646.677473061</v>
      </c>
      <c r="BG172" s="24">
        <f ca="1">'Trial 4'!BG22</f>
        <v>33863437.065150097</v>
      </c>
      <c r="BH172" s="24">
        <f ca="1">'Trial 4'!BH22</f>
        <v>33852276.985213861</v>
      </c>
      <c r="BI172" s="24">
        <f ca="1">'Trial 4'!BI22</f>
        <v>33836839.329276107</v>
      </c>
      <c r="BJ172" s="24">
        <f ca="1">'Trial 4'!BJ22</f>
        <v>33821648.499043763</v>
      </c>
      <c r="BK172" s="24">
        <f ca="1">'Trial 4'!BK22</f>
        <v>33810533.987090856</v>
      </c>
      <c r="BL172" s="24">
        <f ca="1">'Trial 4'!BL22</f>
        <v>33796824.295676365</v>
      </c>
      <c r="BM172" s="24">
        <f ca="1">'Trial 4'!BM22</f>
        <v>33780742.664147586</v>
      </c>
      <c r="BN172" s="25">
        <f ca="1">'Trial 4'!BM22</f>
        <v>33780742.664147586</v>
      </c>
      <c r="BO172" s="24">
        <f ca="1">'Trial 4'!BO22</f>
        <v>33765967.35788615</v>
      </c>
      <c r="BP172" s="24">
        <f ca="1">'Trial 4'!BP22</f>
        <v>33749527.02329319</v>
      </c>
      <c r="BQ172" s="24">
        <f ca="1">'Trial 4'!BQ22</f>
        <v>33733615.75380493</v>
      </c>
      <c r="BR172" s="24">
        <f ca="1">'Trial 4'!BR22</f>
        <v>33718114.66377411</v>
      </c>
      <c r="BS172" s="24">
        <f ca="1">'Trial 4'!BS22</f>
        <v>33707447.481376737</v>
      </c>
      <c r="BT172" s="24">
        <f ca="1">'Trial 4'!BT22</f>
        <v>33692289.360195287</v>
      </c>
      <c r="BU172" s="24">
        <f ca="1">'Trial 4'!BU22</f>
        <v>33675995.49721431</v>
      </c>
      <c r="BV172" s="24">
        <f ca="1">'Trial 4'!BV22</f>
        <v>33663130.009557672</v>
      </c>
      <c r="BW172" s="24">
        <f ca="1">'Trial 4'!BW22</f>
        <v>33650215.03320574</v>
      </c>
      <c r="BX172" s="24">
        <f ca="1">'Trial 4'!BX22</f>
        <v>33635999.531610273</v>
      </c>
      <c r="BY172" s="24">
        <f ca="1">'Trial 4'!BY22</f>
        <v>33624212.407488115</v>
      </c>
      <c r="BZ172" s="24">
        <f ca="1">'Trial 4'!BZ22</f>
        <v>33609444.890355252</v>
      </c>
      <c r="CA172" s="25">
        <f ca="1">'Trial 4'!BZ22</f>
        <v>33609444.890355252</v>
      </c>
      <c r="CB172" s="24">
        <f ca="1">'Trial 4'!CB22</f>
        <v>33593973.203079276</v>
      </c>
      <c r="CC172" s="24">
        <f ca="1">'Trial 4'!CC22</f>
        <v>33581365.505745493</v>
      </c>
      <c r="CD172" s="24">
        <f ca="1">'Trial 4'!CD22</f>
        <v>33566804.59232939</v>
      </c>
      <c r="CE172" s="24">
        <f ca="1">'Trial 4'!CE22</f>
        <v>33549955.920157552</v>
      </c>
      <c r="CF172" s="24">
        <f ca="1">'Trial 4'!CF22</f>
        <v>33537523.747404207</v>
      </c>
      <c r="CG172" s="24">
        <f ca="1">'Trial 4'!CG22</f>
        <v>33525962.915326923</v>
      </c>
      <c r="CH172" s="24">
        <f ca="1">'Trial 4'!CH22</f>
        <v>33515227.593087353</v>
      </c>
      <c r="CI172" s="24">
        <f ca="1">'Trial 4'!CI22</f>
        <v>33500085.56264874</v>
      </c>
      <c r="CJ172" s="24">
        <f ca="1">'Trial 4'!CJ22</f>
        <v>33486910.631216541</v>
      </c>
      <c r="CK172" s="24">
        <f ca="1">'Trial 4'!CK22</f>
        <v>33473991.07680941</v>
      </c>
      <c r="CL172" s="24">
        <f ca="1">'Trial 4'!CL22</f>
        <v>33458698.884415947</v>
      </c>
      <c r="CM172" s="24">
        <f ca="1">'Trial 4'!CM22</f>
        <v>33444101.036759391</v>
      </c>
      <c r="CN172" s="25">
        <f ca="1">'Trial 4'!CM22</f>
        <v>33444101.036759391</v>
      </c>
      <c r="CO172" s="24">
        <f ca="1">'Trial 4'!CO22</f>
        <v>33431867.891213603</v>
      </c>
      <c r="CP172" s="24">
        <f ca="1">'Trial 4'!CP22</f>
        <v>33413783.022805627</v>
      </c>
      <c r="CQ172" s="24">
        <f ca="1">'Trial 4'!CQ22</f>
        <v>33397453.204467494</v>
      </c>
      <c r="CR172" s="24">
        <f ca="1">'Trial 4'!CR22</f>
        <v>33385758.309568085</v>
      </c>
      <c r="CS172" s="24">
        <f ca="1">'Trial 4'!CS22</f>
        <v>33370000.141278364</v>
      </c>
      <c r="CT172" s="24">
        <f ca="1">'Trial 4'!CT22</f>
        <v>33357166.280256249</v>
      </c>
      <c r="CU172" s="24">
        <f ca="1">'Trial 4'!CU22</f>
        <v>33342273.560891286</v>
      </c>
      <c r="CV172" s="24">
        <f ca="1">'Trial 4'!CV22</f>
        <v>33325938.653930712</v>
      </c>
      <c r="CW172" s="24">
        <f ca="1">'Trial 4'!CW22</f>
        <v>33311382.678152349</v>
      </c>
      <c r="CX172" s="24">
        <f ca="1">'Trial 4'!CX22</f>
        <v>33294934.479042497</v>
      </c>
      <c r="CY172" s="24">
        <f ca="1">'Trial 4'!CY22</f>
        <v>33280228.569650874</v>
      </c>
      <c r="CZ172" s="24">
        <f ca="1">'Trial 4'!CZ22</f>
        <v>33266599.629127249</v>
      </c>
      <c r="DA172" s="25">
        <f ca="1">'Trial 4'!CZ22</f>
        <v>33266599.629127249</v>
      </c>
      <c r="DB172" s="24">
        <f ca="1">'Trial 4'!DB22</f>
        <v>33250108.066691682</v>
      </c>
      <c r="DC172" s="24">
        <f ca="1">'Trial 4'!DC22</f>
        <v>33235469.473619457</v>
      </c>
      <c r="DD172" s="24">
        <f ca="1">'Trial 4'!DD22</f>
        <v>33220499.093375862</v>
      </c>
      <c r="DE172" s="24">
        <f ca="1">'Trial 4'!DE22</f>
        <v>33204922.564774275</v>
      </c>
      <c r="DF172" s="24">
        <f ca="1">'Trial 4'!DF22</f>
        <v>33190289.048549246</v>
      </c>
      <c r="DG172" s="24">
        <f ca="1">'Trial 4'!DG22</f>
        <v>33175706.670547124</v>
      </c>
      <c r="DH172" s="24">
        <f ca="1">'Trial 4'!DH22</f>
        <v>33163095.873334967</v>
      </c>
      <c r="DI172" s="24">
        <f ca="1">'Trial 4'!DI22</f>
        <v>33150957.63613851</v>
      </c>
      <c r="DJ172" s="24">
        <f ca="1">'Trial 4'!DJ22</f>
        <v>33137995.942576446</v>
      </c>
      <c r="DK172" s="24">
        <f ca="1">'Trial 4'!DK22</f>
        <v>33124184.556041896</v>
      </c>
      <c r="DL172" s="24">
        <f ca="1">'Trial 4'!DL22</f>
        <v>33107483.046838239</v>
      </c>
      <c r="DM172" s="24">
        <f ca="1">'Trial 4'!DM22</f>
        <v>33091145.345540315</v>
      </c>
      <c r="DN172" s="25">
        <f ca="1">'Trial 4'!DM22</f>
        <v>33091145.345540315</v>
      </c>
      <c r="DO172" s="24">
        <f ca="1">'Trial 4'!DO22</f>
        <v>33076555.630798373</v>
      </c>
      <c r="DP172" s="24">
        <f ca="1">'Trial 4'!DP22</f>
        <v>33062751.194242209</v>
      </c>
      <c r="DQ172" s="24">
        <f ca="1">'Trial 4'!DQ22</f>
        <v>33045139.706500959</v>
      </c>
      <c r="DR172" s="24">
        <f ca="1">'Trial 4'!DR22</f>
        <v>33032416.041290905</v>
      </c>
      <c r="DS172" s="24">
        <f ca="1">'Trial 4'!DS22</f>
        <v>33017737.45259963</v>
      </c>
      <c r="DT172" s="24">
        <f ca="1">'Trial 4'!DT22</f>
        <v>33006658.754687991</v>
      </c>
      <c r="DU172" s="24">
        <f ca="1">'Trial 4'!DU22</f>
        <v>32994338.336174261</v>
      </c>
      <c r="DV172" s="24">
        <f ca="1">'Trial 4'!DV22</f>
        <v>32980142.298425995</v>
      </c>
      <c r="DW172" s="24">
        <f ca="1">'Trial 4'!DW22</f>
        <v>32966030.992867198</v>
      </c>
      <c r="DX172" s="24">
        <f ca="1">'Trial 4'!DX22</f>
        <v>32951378.940752219</v>
      </c>
      <c r="DY172" s="24">
        <f ca="1">'Trial 4'!DY22</f>
        <v>32937966.285779819</v>
      </c>
      <c r="DZ172" s="24">
        <f ca="1">'Trial 4'!DZ22</f>
        <v>32925764.861487389</v>
      </c>
      <c r="EA172" s="25">
        <f ca="1">'Trial 4'!DZ22</f>
        <v>32925764.861487389</v>
      </c>
      <c r="EB172" s="24">
        <f ca="1">'Trial 4'!EB22</f>
        <v>32913132.719201386</v>
      </c>
      <c r="EC172" s="24">
        <f ca="1">'Trial 4'!EC22</f>
        <v>32895584.804908387</v>
      </c>
      <c r="ED172" s="24">
        <f ca="1">'Trial 4'!ED22</f>
        <v>32879219.314888187</v>
      </c>
      <c r="EE172" s="24">
        <f ca="1">'Trial 4'!EE22</f>
        <v>32867809.092807751</v>
      </c>
      <c r="EF172" s="24">
        <f ca="1">'Trial 4'!EF22</f>
        <v>32854095.895945389</v>
      </c>
      <c r="EG172" s="24">
        <f ca="1">'Trial 4'!EG22</f>
        <v>32840864.26646791</v>
      </c>
      <c r="EH172" s="24">
        <f ca="1">'Trial 4'!EH22</f>
        <v>32828449.445332296</v>
      </c>
      <c r="EI172" s="24">
        <f ca="1">'Trial 4'!EI22</f>
        <v>32818245.471114177</v>
      </c>
      <c r="EJ172" s="24">
        <f ca="1">'Trial 4'!EJ22</f>
        <v>32806090.939566769</v>
      </c>
      <c r="EK172" s="24">
        <f ca="1">'Trial 4'!EK22</f>
        <v>32790480.803347751</v>
      </c>
      <c r="EL172" s="24">
        <f ca="1">'Trial 4'!EL22</f>
        <v>32778000.508829296</v>
      </c>
      <c r="EM172" s="24">
        <f ca="1">'Trial 4'!EM22</f>
        <v>32765166.007084455</v>
      </c>
      <c r="EN172" s="25">
        <f ca="1">'Trial 4'!EM22</f>
        <v>32765166.007084455</v>
      </c>
    </row>
    <row r="173" spans="1:144" ht="12.75" customHeight="1">
      <c r="A173" s="11" t="str">
        <f>Labels!B100</f>
        <v>Trial 05</v>
      </c>
      <c r="B173" s="24">
        <f>'Trial 5'!B22</f>
        <v>34645298.421926454</v>
      </c>
      <c r="C173" s="24">
        <f ca="1">'Trial 5'!C22</f>
        <v>34628193.559625678</v>
      </c>
      <c r="D173" s="24">
        <f ca="1">'Trial 5'!D22</f>
        <v>34615299.871172994</v>
      </c>
      <c r="E173" s="24">
        <f ca="1">'Trial 5'!E22</f>
        <v>34602452.279696405</v>
      </c>
      <c r="F173" s="24">
        <f ca="1">'Trial 5'!F22</f>
        <v>34590944.298521698</v>
      </c>
      <c r="G173" s="24">
        <f ca="1">'Trial 5'!G22</f>
        <v>34578729.528939545</v>
      </c>
      <c r="H173" s="24">
        <f ca="1">'Trial 5'!H22</f>
        <v>34564056.662746549</v>
      </c>
      <c r="I173" s="24">
        <f ca="1">'Trial 5'!I22</f>
        <v>34549594.752315335</v>
      </c>
      <c r="J173" s="24">
        <f ca="1">'Trial 5'!J22</f>
        <v>34537649.185328178</v>
      </c>
      <c r="K173" s="24">
        <f ca="1">'Trial 5'!K22</f>
        <v>34524954.792238303</v>
      </c>
      <c r="L173" s="24">
        <f ca="1">'Trial 5'!L22</f>
        <v>34508424.238155842</v>
      </c>
      <c r="M173" s="24">
        <f ca="1">'Trial 5'!M22</f>
        <v>34497384.468388438</v>
      </c>
      <c r="N173" s="25">
        <f ca="1">'Trial 5'!M22</f>
        <v>34497384.468388438</v>
      </c>
      <c r="O173" s="24">
        <f ca="1">'Trial 5'!O22</f>
        <v>34486763.351740666</v>
      </c>
      <c r="P173" s="24">
        <f ca="1">'Trial 5'!P22</f>
        <v>34470979.788614497</v>
      </c>
      <c r="Q173" s="24">
        <f ca="1">'Trial 5'!Q22</f>
        <v>34455507.094865784</v>
      </c>
      <c r="R173" s="24">
        <f ca="1">'Trial 5'!R22</f>
        <v>34443279.481833182</v>
      </c>
      <c r="S173" s="24">
        <f ca="1">'Trial 5'!S22</f>
        <v>34427056.996105976</v>
      </c>
      <c r="T173" s="24">
        <f ca="1">'Trial 5'!T22</f>
        <v>34411394.206266068</v>
      </c>
      <c r="U173" s="24">
        <f ca="1">'Trial 5'!U22</f>
        <v>34398868.257092267</v>
      </c>
      <c r="V173" s="24">
        <f ca="1">'Trial 5'!V22</f>
        <v>34383183.878257498</v>
      </c>
      <c r="W173" s="24">
        <f ca="1">'Trial 5'!W22</f>
        <v>34367445.112702541</v>
      </c>
      <c r="X173" s="24">
        <f ca="1">'Trial 5'!X22</f>
        <v>34355672.916094489</v>
      </c>
      <c r="Y173" s="24">
        <f ca="1">'Trial 5'!Y22</f>
        <v>34343131.970001824</v>
      </c>
      <c r="Z173" s="24">
        <f ca="1">'Trial 5'!Z22</f>
        <v>34329883.026465207</v>
      </c>
      <c r="AA173" s="25">
        <f ca="1">'Trial 5'!Z22</f>
        <v>34329883.026465207</v>
      </c>
      <c r="AB173" s="24">
        <f ca="1">'Trial 5'!AB22</f>
        <v>34317674.53126619</v>
      </c>
      <c r="AC173" s="24">
        <f ca="1">'Trial 5'!AC22</f>
        <v>34307683.042884782</v>
      </c>
      <c r="AD173" s="24">
        <f ca="1">'Trial 5'!AD22</f>
        <v>34292844.829766825</v>
      </c>
      <c r="AE173" s="24">
        <f ca="1">'Trial 5'!AE22</f>
        <v>34279515.187298156</v>
      </c>
      <c r="AF173" s="24">
        <f ca="1">'Trial 5'!AF22</f>
        <v>34265775.954232857</v>
      </c>
      <c r="AG173" s="24">
        <f ca="1">'Trial 5'!AG22</f>
        <v>34253367.413110323</v>
      </c>
      <c r="AH173" s="24">
        <f ca="1">'Trial 5'!AH22</f>
        <v>34239043.435230769</v>
      </c>
      <c r="AI173" s="24">
        <f ca="1">'Trial 5'!AI22</f>
        <v>34223833.25632637</v>
      </c>
      <c r="AJ173" s="24">
        <f ca="1">'Trial 5'!AJ22</f>
        <v>34210661.316030346</v>
      </c>
      <c r="AK173" s="24">
        <f ca="1">'Trial 5'!AK22</f>
        <v>34198553.90228425</v>
      </c>
      <c r="AL173" s="24">
        <f ca="1">'Trial 5'!AL22</f>
        <v>34182489.823985159</v>
      </c>
      <c r="AM173" s="24">
        <f ca="1">'Trial 5'!AM22</f>
        <v>34170501.358724065</v>
      </c>
      <c r="AN173" s="25">
        <f ca="1">'Trial 5'!AM22</f>
        <v>34170501.358724065</v>
      </c>
      <c r="AO173" s="24">
        <f ca="1">'Trial 5'!AO22</f>
        <v>34157840.868931741</v>
      </c>
      <c r="AP173" s="24">
        <f ca="1">'Trial 5'!AP22</f>
        <v>34143969.827722326</v>
      </c>
      <c r="AQ173" s="24">
        <f ca="1">'Trial 5'!AQ22</f>
        <v>34132972.345580228</v>
      </c>
      <c r="AR173" s="24">
        <f ca="1">'Trial 5'!AR22</f>
        <v>34123045.280171148</v>
      </c>
      <c r="AS173" s="24">
        <f ca="1">'Trial 5'!AS22</f>
        <v>34109458.239947334</v>
      </c>
      <c r="AT173" s="24">
        <f ca="1">'Trial 5'!AT22</f>
        <v>34096211.710518628</v>
      </c>
      <c r="AU173" s="24">
        <f ca="1">'Trial 5'!AU22</f>
        <v>34084453.593958706</v>
      </c>
      <c r="AV173" s="24">
        <f ca="1">'Trial 5'!AV22</f>
        <v>34067910.079648443</v>
      </c>
      <c r="AW173" s="24">
        <f ca="1">'Trial 5'!AW22</f>
        <v>34051784.256665647</v>
      </c>
      <c r="AX173" s="24">
        <f ca="1">'Trial 5'!AX22</f>
        <v>34035240.753861628</v>
      </c>
      <c r="AY173" s="24">
        <f ca="1">'Trial 5'!AY22</f>
        <v>34020541.77553001</v>
      </c>
      <c r="AZ173" s="24">
        <f ca="1">'Trial 5'!AZ22</f>
        <v>34003839.097226024</v>
      </c>
      <c r="BA173" s="25">
        <f ca="1">'Trial 5'!AZ22</f>
        <v>34003839.097226024</v>
      </c>
      <c r="BB173" s="24">
        <f ca="1">'Trial 5'!BB22</f>
        <v>33991144.622087598</v>
      </c>
      <c r="BC173" s="24">
        <f ca="1">'Trial 5'!BC22</f>
        <v>33980840.106049947</v>
      </c>
      <c r="BD173" s="24">
        <f ca="1">'Trial 5'!BD22</f>
        <v>33966719.80591163</v>
      </c>
      <c r="BE173" s="24">
        <f ca="1">'Trial 5'!BE22</f>
        <v>33951230.464014374</v>
      </c>
      <c r="BF173" s="24">
        <f ca="1">'Trial 5'!BF22</f>
        <v>33938001.704749726</v>
      </c>
      <c r="BG173" s="24">
        <f ca="1">'Trial 5'!BG22</f>
        <v>33925633.714684747</v>
      </c>
      <c r="BH173" s="24">
        <f ca="1">'Trial 5'!BH22</f>
        <v>33911424.838074036</v>
      </c>
      <c r="BI173" s="24">
        <f ca="1">'Trial 5'!BI22</f>
        <v>33895589.999924079</v>
      </c>
      <c r="BJ173" s="24">
        <f ca="1">'Trial 5'!BJ22</f>
        <v>33885551.501631893</v>
      </c>
      <c r="BK173" s="24">
        <f ca="1">'Trial 5'!BK22</f>
        <v>33871863.119364858</v>
      </c>
      <c r="BL173" s="24">
        <f ca="1">'Trial 5'!BL22</f>
        <v>33860684.421596751</v>
      </c>
      <c r="BM173" s="24">
        <f ca="1">'Trial 5'!BM22</f>
        <v>33846701.465886533</v>
      </c>
      <c r="BN173" s="25">
        <f ca="1">'Trial 5'!BM22</f>
        <v>33846701.465886533</v>
      </c>
      <c r="BO173" s="24">
        <f ca="1">'Trial 5'!BO22</f>
        <v>33832942.743673109</v>
      </c>
      <c r="BP173" s="24">
        <f ca="1">'Trial 5'!BP22</f>
        <v>33821376.286468022</v>
      </c>
      <c r="BQ173" s="24">
        <f ca="1">'Trial 5'!BQ22</f>
        <v>33810017.748748071</v>
      </c>
      <c r="BR173" s="24">
        <f ca="1">'Trial 5'!BR22</f>
        <v>33796700.207146667</v>
      </c>
      <c r="BS173" s="24">
        <f ca="1">'Trial 5'!BS22</f>
        <v>33784877.879057795</v>
      </c>
      <c r="BT173" s="24">
        <f ca="1">'Trial 5'!BT22</f>
        <v>33770370.090883672</v>
      </c>
      <c r="BU173" s="24">
        <f ca="1">'Trial 5'!BU22</f>
        <v>33758932.089637659</v>
      </c>
      <c r="BV173" s="24">
        <f ca="1">'Trial 5'!BV22</f>
        <v>33747207.774645962</v>
      </c>
      <c r="BW173" s="24">
        <f ca="1">'Trial 5'!BW22</f>
        <v>33733142.768869326</v>
      </c>
      <c r="BX173" s="24">
        <f ca="1">'Trial 5'!BX22</f>
        <v>33716921.02924931</v>
      </c>
      <c r="BY173" s="24">
        <f ca="1">'Trial 5'!BY22</f>
        <v>33700009.003925979</v>
      </c>
      <c r="BZ173" s="24">
        <f ca="1">'Trial 5'!BZ22</f>
        <v>33684480.356352039</v>
      </c>
      <c r="CA173" s="25">
        <f ca="1">'Trial 5'!BZ22</f>
        <v>33684480.356352039</v>
      </c>
      <c r="CB173" s="24">
        <f ca="1">'Trial 5'!CB22</f>
        <v>33670402.17014423</v>
      </c>
      <c r="CC173" s="24">
        <f ca="1">'Trial 5'!CC22</f>
        <v>33653008.999068812</v>
      </c>
      <c r="CD173" s="24">
        <f ca="1">'Trial 5'!CD22</f>
        <v>33636878.624764338</v>
      </c>
      <c r="CE173" s="24">
        <f ca="1">'Trial 5'!CE22</f>
        <v>33622906.507604919</v>
      </c>
      <c r="CF173" s="24">
        <f ca="1">'Trial 5'!CF22</f>
        <v>33604753.802238725</v>
      </c>
      <c r="CG173" s="24">
        <f ca="1">'Trial 5'!CG22</f>
        <v>33591100.601818137</v>
      </c>
      <c r="CH173" s="24">
        <f ca="1">'Trial 5'!CH22</f>
        <v>33577124.00435517</v>
      </c>
      <c r="CI173" s="24">
        <f ca="1">'Trial 5'!CI22</f>
        <v>33562235.491668254</v>
      </c>
      <c r="CJ173" s="24">
        <f ca="1">'Trial 5'!CJ22</f>
        <v>33550222.111422721</v>
      </c>
      <c r="CK173" s="24">
        <f ca="1">'Trial 5'!CK22</f>
        <v>33533878.022073213</v>
      </c>
      <c r="CL173" s="24">
        <f ca="1">'Trial 5'!CL22</f>
        <v>33518057.688985955</v>
      </c>
      <c r="CM173" s="24">
        <f ca="1">'Trial 5'!CM22</f>
        <v>33504056.06840042</v>
      </c>
      <c r="CN173" s="25">
        <f ca="1">'Trial 5'!CM22</f>
        <v>33504056.06840042</v>
      </c>
      <c r="CO173" s="24">
        <f ca="1">'Trial 5'!CO22</f>
        <v>33488225.879791252</v>
      </c>
      <c r="CP173" s="24">
        <f ca="1">'Trial 5'!CP22</f>
        <v>33474260.024788763</v>
      </c>
      <c r="CQ173" s="24">
        <f ca="1">'Trial 5'!CQ22</f>
        <v>33461173.820510611</v>
      </c>
      <c r="CR173" s="24">
        <f ca="1">'Trial 5'!CR22</f>
        <v>33449260.493255839</v>
      </c>
      <c r="CS173" s="24">
        <f ca="1">'Trial 5'!CS22</f>
        <v>33431675.30348628</v>
      </c>
      <c r="CT173" s="24">
        <f ca="1">'Trial 5'!CT22</f>
        <v>33420802.589109607</v>
      </c>
      <c r="CU173" s="24">
        <f ca="1">'Trial 5'!CU22</f>
        <v>33406309.898014106</v>
      </c>
      <c r="CV173" s="24">
        <f ca="1">'Trial 5'!CV22</f>
        <v>33393058.072371151</v>
      </c>
      <c r="CW173" s="24">
        <f ca="1">'Trial 5'!CW22</f>
        <v>33380195.947735868</v>
      </c>
      <c r="CX173" s="24">
        <f ca="1">'Trial 5'!CX22</f>
        <v>33366340.407621041</v>
      </c>
      <c r="CY173" s="24">
        <f ca="1">'Trial 5'!CY22</f>
        <v>33348847.896858405</v>
      </c>
      <c r="CZ173" s="24">
        <f ca="1">'Trial 5'!CZ22</f>
        <v>33336813.186729398</v>
      </c>
      <c r="DA173" s="25">
        <f ca="1">'Trial 5'!CZ22</f>
        <v>33336813.186729398</v>
      </c>
      <c r="DB173" s="24">
        <f ca="1">'Trial 5'!DB22</f>
        <v>33323714.650888328</v>
      </c>
      <c r="DC173" s="24">
        <f ca="1">'Trial 5'!DC22</f>
        <v>33308636.455530088</v>
      </c>
      <c r="DD173" s="24">
        <f ca="1">'Trial 5'!DD22</f>
        <v>33297499.646048732</v>
      </c>
      <c r="DE173" s="24">
        <f ca="1">'Trial 5'!DE22</f>
        <v>33284755.27278034</v>
      </c>
      <c r="DF173" s="24">
        <f ca="1">'Trial 5'!DF22</f>
        <v>33272877.87946358</v>
      </c>
      <c r="DG173" s="24">
        <f ca="1">'Trial 5'!DG22</f>
        <v>33255224.613564886</v>
      </c>
      <c r="DH173" s="24">
        <f ca="1">'Trial 5'!DH22</f>
        <v>33242549.575945474</v>
      </c>
      <c r="DI173" s="24">
        <f ca="1">'Trial 5'!DI22</f>
        <v>33227087.524937656</v>
      </c>
      <c r="DJ173" s="24">
        <f ca="1">'Trial 5'!DJ22</f>
        <v>33211919.831949335</v>
      </c>
      <c r="DK173" s="24">
        <f ca="1">'Trial 5'!DK22</f>
        <v>33197142.183189139</v>
      </c>
      <c r="DL173" s="24">
        <f ca="1">'Trial 5'!DL22</f>
        <v>33185246.058913529</v>
      </c>
      <c r="DM173" s="24">
        <f ca="1">'Trial 5'!DM22</f>
        <v>33172680.304559544</v>
      </c>
      <c r="DN173" s="25">
        <f ca="1">'Trial 5'!DM22</f>
        <v>33172680.304559544</v>
      </c>
      <c r="DO173" s="24">
        <f ca="1">'Trial 5'!DO22</f>
        <v>33158524.789895676</v>
      </c>
      <c r="DP173" s="24">
        <f ca="1">'Trial 5'!DP22</f>
        <v>33146236.015724216</v>
      </c>
      <c r="DQ173" s="24">
        <f ca="1">'Trial 5'!DQ22</f>
        <v>33130430.29146165</v>
      </c>
      <c r="DR173" s="24">
        <f ca="1">'Trial 5'!DR22</f>
        <v>33116371.522129323</v>
      </c>
      <c r="DS173" s="24">
        <f ca="1">'Trial 5'!DS22</f>
        <v>33099984.293081768</v>
      </c>
      <c r="DT173" s="24">
        <f ca="1">'Trial 5'!DT22</f>
        <v>33082560.55983929</v>
      </c>
      <c r="DU173" s="24">
        <f ca="1">'Trial 5'!DU22</f>
        <v>33065320.65055218</v>
      </c>
      <c r="DV173" s="24">
        <f ca="1">'Trial 5'!DV22</f>
        <v>33053839.645091597</v>
      </c>
      <c r="DW173" s="24">
        <f ca="1">'Trial 5'!DW22</f>
        <v>33039510.398002598</v>
      </c>
      <c r="DX173" s="24">
        <f ca="1">'Trial 5'!DX22</f>
        <v>33023739.976725709</v>
      </c>
      <c r="DY173" s="24">
        <f ca="1">'Trial 5'!DY22</f>
        <v>33010247.898657478</v>
      </c>
      <c r="DZ173" s="24">
        <f ca="1">'Trial 5'!DZ22</f>
        <v>32997587.105495635</v>
      </c>
      <c r="EA173" s="25">
        <f ca="1">'Trial 5'!DZ22</f>
        <v>32997587.105495635</v>
      </c>
      <c r="EB173" s="24">
        <f ca="1">'Trial 5'!EB22</f>
        <v>32981195.703305986</v>
      </c>
      <c r="EC173" s="24">
        <f ca="1">'Trial 5'!EC22</f>
        <v>32968172.016069628</v>
      </c>
      <c r="ED173" s="24">
        <f ca="1">'Trial 5'!ED22</f>
        <v>32953981.926221363</v>
      </c>
      <c r="EE173" s="24">
        <f ca="1">'Trial 5'!EE22</f>
        <v>32940300.66280622</v>
      </c>
      <c r="EF173" s="24">
        <f ca="1">'Trial 5'!EF22</f>
        <v>32925996.56358711</v>
      </c>
      <c r="EG173" s="24">
        <f ca="1">'Trial 5'!EG22</f>
        <v>32911260.934053026</v>
      </c>
      <c r="EH173" s="24">
        <f ca="1">'Trial 5'!EH22</f>
        <v>32895798.81770419</v>
      </c>
      <c r="EI173" s="24">
        <f ca="1">'Trial 5'!EI22</f>
        <v>32885586.003486134</v>
      </c>
      <c r="EJ173" s="24">
        <f ca="1">'Trial 5'!EJ22</f>
        <v>32870693.999417868</v>
      </c>
      <c r="EK173" s="24">
        <f ca="1">'Trial 5'!EK22</f>
        <v>32857157.345271487</v>
      </c>
      <c r="EL173" s="24">
        <f ca="1">'Trial 5'!EL22</f>
        <v>32841227.320561178</v>
      </c>
      <c r="EM173" s="24">
        <f ca="1">'Trial 5'!EM22</f>
        <v>32828166.422086529</v>
      </c>
      <c r="EN173" s="25">
        <f ca="1">'Trial 5'!EM22</f>
        <v>32828166.422086529</v>
      </c>
    </row>
    <row r="174" spans="1:144" ht="12.75" customHeight="1">
      <c r="A174" s="11" t="str">
        <f>Labels!B101</f>
        <v>Trial 06</v>
      </c>
      <c r="B174" s="24">
        <f>'Trial 6'!B22</f>
        <v>34645298.421926454</v>
      </c>
      <c r="C174" s="24">
        <f ca="1">'Trial 6'!C22</f>
        <v>34631168.017087944</v>
      </c>
      <c r="D174" s="24">
        <f ca="1">'Trial 6'!D22</f>
        <v>34620390.427306123</v>
      </c>
      <c r="E174" s="24">
        <f ca="1">'Trial 6'!E22</f>
        <v>34606767.680427425</v>
      </c>
      <c r="F174" s="24">
        <f ca="1">'Trial 6'!F22</f>
        <v>34591847.937811323</v>
      </c>
      <c r="G174" s="24">
        <f ca="1">'Trial 6'!G22</f>
        <v>34579259.79115589</v>
      </c>
      <c r="H174" s="24">
        <f ca="1">'Trial 6'!H22</f>
        <v>34564181.688049294</v>
      </c>
      <c r="I174" s="24">
        <f ca="1">'Trial 6'!I22</f>
        <v>34551910.464785814</v>
      </c>
      <c r="J174" s="24">
        <f ca="1">'Trial 6'!J22</f>
        <v>34537707.822925575</v>
      </c>
      <c r="K174" s="24">
        <f ca="1">'Trial 6'!K22</f>
        <v>34523176.748504601</v>
      </c>
      <c r="L174" s="24">
        <f ca="1">'Trial 6'!L22</f>
        <v>34507224.77659028</v>
      </c>
      <c r="M174" s="24">
        <f ca="1">'Trial 6'!M22</f>
        <v>34491903.223177701</v>
      </c>
      <c r="N174" s="25">
        <f ca="1">'Trial 6'!M22</f>
        <v>34491903.223177701</v>
      </c>
      <c r="O174" s="24">
        <f ca="1">'Trial 6'!O22</f>
        <v>34477807.130911976</v>
      </c>
      <c r="P174" s="24">
        <f ca="1">'Trial 6'!P22</f>
        <v>34461894.16633033</v>
      </c>
      <c r="Q174" s="24">
        <f ca="1">'Trial 6'!Q22</f>
        <v>34448590.784282908</v>
      </c>
      <c r="R174" s="24">
        <f ca="1">'Trial 6'!R22</f>
        <v>34435179.410137728</v>
      </c>
      <c r="S174" s="24">
        <f ca="1">'Trial 6'!S22</f>
        <v>34421467.224059626</v>
      </c>
      <c r="T174" s="24">
        <f ca="1">'Trial 6'!T22</f>
        <v>34404763.459462918</v>
      </c>
      <c r="U174" s="24">
        <f ca="1">'Trial 6'!U22</f>
        <v>34390667.225265808</v>
      </c>
      <c r="V174" s="24">
        <f ca="1">'Trial 6'!V22</f>
        <v>34377671.859542109</v>
      </c>
      <c r="W174" s="24">
        <f ca="1">'Trial 6'!W22</f>
        <v>34366317.363461778</v>
      </c>
      <c r="X174" s="24">
        <f ca="1">'Trial 6'!X22</f>
        <v>34353659.952656172</v>
      </c>
      <c r="Y174" s="24">
        <f ca="1">'Trial 6'!Y22</f>
        <v>34341624.296974443</v>
      </c>
      <c r="Z174" s="24">
        <f ca="1">'Trial 6'!Z22</f>
        <v>34330855.668217562</v>
      </c>
      <c r="AA174" s="25">
        <f ca="1">'Trial 6'!Z22</f>
        <v>34330855.668217562</v>
      </c>
      <c r="AB174" s="24">
        <f ca="1">'Trial 6'!AB22</f>
        <v>34314515.459018402</v>
      </c>
      <c r="AC174" s="24">
        <f ca="1">'Trial 6'!AC22</f>
        <v>34296273.543069936</v>
      </c>
      <c r="AD174" s="24">
        <f ca="1">'Trial 6'!AD22</f>
        <v>34278039.244919054</v>
      </c>
      <c r="AE174" s="24">
        <f ca="1">'Trial 6'!AE22</f>
        <v>34264258.614130907</v>
      </c>
      <c r="AF174" s="24">
        <f ca="1">'Trial 6'!AF22</f>
        <v>34248026.042639434</v>
      </c>
      <c r="AG174" s="24">
        <f ca="1">'Trial 6'!AG22</f>
        <v>34236538.69897265</v>
      </c>
      <c r="AH174" s="24">
        <f ca="1">'Trial 6'!AH22</f>
        <v>34222910.303530671</v>
      </c>
      <c r="AI174" s="24">
        <f ca="1">'Trial 6'!AI22</f>
        <v>34205791.461610019</v>
      </c>
      <c r="AJ174" s="24">
        <f ca="1">'Trial 6'!AJ22</f>
        <v>34192167.232259683</v>
      </c>
      <c r="AK174" s="24">
        <f ca="1">'Trial 6'!AK22</f>
        <v>34175939.185926326</v>
      </c>
      <c r="AL174" s="24">
        <f ca="1">'Trial 6'!AL22</f>
        <v>34158728.01855962</v>
      </c>
      <c r="AM174" s="24">
        <f ca="1">'Trial 6'!AM22</f>
        <v>34143305.328571558</v>
      </c>
      <c r="AN174" s="25">
        <f ca="1">'Trial 6'!AM22</f>
        <v>34143305.328571558</v>
      </c>
      <c r="AO174" s="24">
        <f ca="1">'Trial 6'!AO22</f>
        <v>34129973.340256728</v>
      </c>
      <c r="AP174" s="24">
        <f ca="1">'Trial 6'!AP22</f>
        <v>34115024.296640716</v>
      </c>
      <c r="AQ174" s="24">
        <f ca="1">'Trial 6'!AQ22</f>
        <v>34100640.019980162</v>
      </c>
      <c r="AR174" s="24">
        <f ca="1">'Trial 6'!AR22</f>
        <v>34087183.049237154</v>
      </c>
      <c r="AS174" s="24">
        <f ca="1">'Trial 6'!AS22</f>
        <v>34073704.755599931</v>
      </c>
      <c r="AT174" s="24">
        <f ca="1">'Trial 6'!AT22</f>
        <v>34060357.753141187</v>
      </c>
      <c r="AU174" s="24">
        <f ca="1">'Trial 6'!AU22</f>
        <v>34047364.861508287</v>
      </c>
      <c r="AV174" s="24">
        <f ca="1">'Trial 6'!AV22</f>
        <v>34029084.57265944</v>
      </c>
      <c r="AW174" s="24">
        <f ca="1">'Trial 6'!AW22</f>
        <v>34015726.8843439</v>
      </c>
      <c r="AX174" s="24">
        <f ca="1">'Trial 6'!AX22</f>
        <v>33999086.649749801</v>
      </c>
      <c r="AY174" s="24">
        <f ca="1">'Trial 6'!AY22</f>
        <v>33987967.571589664</v>
      </c>
      <c r="AZ174" s="24">
        <f ca="1">'Trial 6'!AZ22</f>
        <v>33976162.057565033</v>
      </c>
      <c r="BA174" s="25">
        <f ca="1">'Trial 6'!AZ22</f>
        <v>33976162.057565033</v>
      </c>
      <c r="BB174" s="24">
        <f ca="1">'Trial 6'!BB22</f>
        <v>33962823.58993613</v>
      </c>
      <c r="BC174" s="24">
        <f ca="1">'Trial 6'!BC22</f>
        <v>33948602.922159791</v>
      </c>
      <c r="BD174" s="24">
        <f ca="1">'Trial 6'!BD22</f>
        <v>33937762.108779095</v>
      </c>
      <c r="BE174" s="24">
        <f ca="1">'Trial 6'!BE22</f>
        <v>33926887.243326627</v>
      </c>
      <c r="BF174" s="24">
        <f ca="1">'Trial 6'!BF22</f>
        <v>33913200.379311368</v>
      </c>
      <c r="BG174" s="24">
        <f ca="1">'Trial 6'!BG22</f>
        <v>33898608.137779608</v>
      </c>
      <c r="BH174" s="24">
        <f ca="1">'Trial 6'!BH22</f>
        <v>33885943.090946354</v>
      </c>
      <c r="BI174" s="24">
        <f ca="1">'Trial 6'!BI22</f>
        <v>33872718.805044785</v>
      </c>
      <c r="BJ174" s="24">
        <f ca="1">'Trial 6'!BJ22</f>
        <v>33855130.679037526</v>
      </c>
      <c r="BK174" s="24">
        <f ca="1">'Trial 6'!BK22</f>
        <v>33840068.370739356</v>
      </c>
      <c r="BL174" s="24">
        <f ca="1">'Trial 6'!BL22</f>
        <v>33824895.647204652</v>
      </c>
      <c r="BM174" s="24">
        <f ca="1">'Trial 6'!BM22</f>
        <v>33811902.677984253</v>
      </c>
      <c r="BN174" s="25">
        <f ca="1">'Trial 6'!BM22</f>
        <v>33811902.677984253</v>
      </c>
      <c r="BO174" s="24">
        <f ca="1">'Trial 6'!BO22</f>
        <v>33800135.134646252</v>
      </c>
      <c r="BP174" s="24">
        <f ca="1">'Trial 6'!BP22</f>
        <v>33786767.241788656</v>
      </c>
      <c r="BQ174" s="24">
        <f ca="1">'Trial 6'!BQ22</f>
        <v>33773471.488937445</v>
      </c>
      <c r="BR174" s="24">
        <f ca="1">'Trial 6'!BR22</f>
        <v>33759399.975471094</v>
      </c>
      <c r="BS174" s="24">
        <f ca="1">'Trial 6'!BS22</f>
        <v>33747458.875917591</v>
      </c>
      <c r="BT174" s="24">
        <f ca="1">'Trial 6'!BT22</f>
        <v>33732430.425076202</v>
      </c>
      <c r="BU174" s="24">
        <f ca="1">'Trial 6'!BU22</f>
        <v>33718262.323364787</v>
      </c>
      <c r="BV174" s="24">
        <f ca="1">'Trial 6'!BV22</f>
        <v>33707531.619855426</v>
      </c>
      <c r="BW174" s="24">
        <f ca="1">'Trial 6'!BW22</f>
        <v>33695496.264072426</v>
      </c>
      <c r="BX174" s="24">
        <f ca="1">'Trial 6'!BX22</f>
        <v>33681579.964601606</v>
      </c>
      <c r="BY174" s="24">
        <f ca="1">'Trial 6'!BY22</f>
        <v>33663326.818464048</v>
      </c>
      <c r="BZ174" s="24">
        <f ca="1">'Trial 6'!BZ22</f>
        <v>33646183.338261463</v>
      </c>
      <c r="CA174" s="25">
        <f ca="1">'Trial 6'!BZ22</f>
        <v>33646183.338261463</v>
      </c>
      <c r="CB174" s="24">
        <f ca="1">'Trial 6'!CB22</f>
        <v>33635802.086738236</v>
      </c>
      <c r="CC174" s="24">
        <f ca="1">'Trial 6'!CC22</f>
        <v>33624225.494402014</v>
      </c>
      <c r="CD174" s="24">
        <f ca="1">'Trial 6'!CD22</f>
        <v>33610171.586678006</v>
      </c>
      <c r="CE174" s="24">
        <f ca="1">'Trial 6'!CE22</f>
        <v>33593188.605120108</v>
      </c>
      <c r="CF174" s="24">
        <f ca="1">'Trial 6'!CF22</f>
        <v>33580705.595369734</v>
      </c>
      <c r="CG174" s="24">
        <f ca="1">'Trial 6'!CG22</f>
        <v>33567194.405163579</v>
      </c>
      <c r="CH174" s="24">
        <f ca="1">'Trial 6'!CH22</f>
        <v>33556625.682121873</v>
      </c>
      <c r="CI174" s="24">
        <f ca="1">'Trial 6'!CI22</f>
        <v>33543690.506716266</v>
      </c>
      <c r="CJ174" s="24">
        <f ca="1">'Trial 6'!CJ22</f>
        <v>33532606.789899956</v>
      </c>
      <c r="CK174" s="24">
        <f ca="1">'Trial 6'!CK22</f>
        <v>33520883.221361533</v>
      </c>
      <c r="CL174" s="24">
        <f ca="1">'Trial 6'!CL22</f>
        <v>33505240.284681767</v>
      </c>
      <c r="CM174" s="24">
        <f ca="1">'Trial 6'!CM22</f>
        <v>33487256.271089043</v>
      </c>
      <c r="CN174" s="25">
        <f ca="1">'Trial 6'!CM22</f>
        <v>33487256.271089043</v>
      </c>
      <c r="CO174" s="24">
        <f ca="1">'Trial 6'!CO22</f>
        <v>33476340.478533909</v>
      </c>
      <c r="CP174" s="24">
        <f ca="1">'Trial 6'!CP22</f>
        <v>33459472.181191914</v>
      </c>
      <c r="CQ174" s="24">
        <f ca="1">'Trial 6'!CQ22</f>
        <v>33442881.231547598</v>
      </c>
      <c r="CR174" s="24">
        <f ca="1">'Trial 6'!CR22</f>
        <v>33426997.053778991</v>
      </c>
      <c r="CS174" s="24">
        <f ca="1">'Trial 6'!CS22</f>
        <v>33413248.638348881</v>
      </c>
      <c r="CT174" s="24">
        <f ca="1">'Trial 6'!CT22</f>
        <v>33398300.511864513</v>
      </c>
      <c r="CU174" s="24">
        <f ca="1">'Trial 6'!CU22</f>
        <v>33384398.548819184</v>
      </c>
      <c r="CV174" s="24">
        <f ca="1">'Trial 6'!CV22</f>
        <v>33370523.866583064</v>
      </c>
      <c r="CW174" s="24">
        <f ca="1">'Trial 6'!CW22</f>
        <v>33353774.97459979</v>
      </c>
      <c r="CX174" s="24">
        <f ca="1">'Trial 6'!CX22</f>
        <v>33343810.345466916</v>
      </c>
      <c r="CY174" s="24">
        <f ca="1">'Trial 6'!CY22</f>
        <v>33330521.924380593</v>
      </c>
      <c r="CZ174" s="24">
        <f ca="1">'Trial 6'!CZ22</f>
        <v>33314387.440154921</v>
      </c>
      <c r="DA174" s="25">
        <f ca="1">'Trial 6'!CZ22</f>
        <v>33314387.440154921</v>
      </c>
      <c r="DB174" s="24">
        <f ca="1">'Trial 6'!DB22</f>
        <v>33300602.367118213</v>
      </c>
      <c r="DC174" s="24">
        <f ca="1">'Trial 6'!DC22</f>
        <v>33288312.513952073</v>
      </c>
      <c r="DD174" s="24">
        <f ca="1">'Trial 6'!DD22</f>
        <v>33272318.364137888</v>
      </c>
      <c r="DE174" s="24">
        <f ca="1">'Trial 6'!DE22</f>
        <v>33257120.971702024</v>
      </c>
      <c r="DF174" s="24">
        <f ca="1">'Trial 6'!DF22</f>
        <v>33243096.897702485</v>
      </c>
      <c r="DG174" s="24">
        <f ca="1">'Trial 6'!DG22</f>
        <v>33232288.714121483</v>
      </c>
      <c r="DH174" s="24">
        <f ca="1">'Trial 6'!DH22</f>
        <v>33219042.355772842</v>
      </c>
      <c r="DI174" s="24">
        <f ca="1">'Trial 6'!DI22</f>
        <v>33201717.656871241</v>
      </c>
      <c r="DJ174" s="24">
        <f ca="1">'Trial 6'!DJ22</f>
        <v>33188339.892229326</v>
      </c>
      <c r="DK174" s="24">
        <f ca="1">'Trial 6'!DK22</f>
        <v>33174419.049298301</v>
      </c>
      <c r="DL174" s="24">
        <f ca="1">'Trial 6'!DL22</f>
        <v>33163945.015368108</v>
      </c>
      <c r="DM174" s="24">
        <f ca="1">'Trial 6'!DM22</f>
        <v>33147634.276217502</v>
      </c>
      <c r="DN174" s="25">
        <f ca="1">'Trial 6'!DM22</f>
        <v>33147634.276217502</v>
      </c>
      <c r="DO174" s="24">
        <f ca="1">'Trial 6'!DO22</f>
        <v>33132438.415464185</v>
      </c>
      <c r="DP174" s="24">
        <f ca="1">'Trial 6'!DP22</f>
        <v>33118023.01042198</v>
      </c>
      <c r="DQ174" s="24">
        <f ca="1">'Trial 6'!DQ22</f>
        <v>33107272.982589319</v>
      </c>
      <c r="DR174" s="24">
        <f ca="1">'Trial 6'!DR22</f>
        <v>33091915.009353001</v>
      </c>
      <c r="DS174" s="24">
        <f ca="1">'Trial 6'!DS22</f>
        <v>33076132.84223298</v>
      </c>
      <c r="DT174" s="24">
        <f ca="1">'Trial 6'!DT22</f>
        <v>33062575.074793711</v>
      </c>
      <c r="DU174" s="24">
        <f ca="1">'Trial 6'!DU22</f>
        <v>33051652.308076322</v>
      </c>
      <c r="DV174" s="24">
        <f ca="1">'Trial 6'!DV22</f>
        <v>33034542.378444131</v>
      </c>
      <c r="DW174" s="24">
        <f ca="1">'Trial 6'!DW22</f>
        <v>33023173.519473713</v>
      </c>
      <c r="DX174" s="24">
        <f ca="1">'Trial 6'!DX22</f>
        <v>33009947.360277027</v>
      </c>
      <c r="DY174" s="24">
        <f ca="1">'Trial 6'!DY22</f>
        <v>32995174.079069678</v>
      </c>
      <c r="DZ174" s="24">
        <f ca="1">'Trial 6'!DZ22</f>
        <v>32984953.852596905</v>
      </c>
      <c r="EA174" s="25">
        <f ca="1">'Trial 6'!DZ22</f>
        <v>32984953.852596905</v>
      </c>
      <c r="EB174" s="24">
        <f ca="1">'Trial 6'!EB22</f>
        <v>32972189.772866111</v>
      </c>
      <c r="EC174" s="24">
        <f ca="1">'Trial 6'!EC22</f>
        <v>32954672.602841686</v>
      </c>
      <c r="ED174" s="24">
        <f ca="1">'Trial 6'!ED22</f>
        <v>32939200.527048681</v>
      </c>
      <c r="EE174" s="24">
        <f ca="1">'Trial 6'!EE22</f>
        <v>32929330.818012577</v>
      </c>
      <c r="EF174" s="24">
        <f ca="1">'Trial 6'!EF22</f>
        <v>32913069.319093507</v>
      </c>
      <c r="EG174" s="24">
        <f ca="1">'Trial 6'!EG22</f>
        <v>32898817.359786674</v>
      </c>
      <c r="EH174" s="24">
        <f ca="1">'Trial 6'!EH22</f>
        <v>32887636.084232446</v>
      </c>
      <c r="EI174" s="24">
        <f ca="1">'Trial 6'!EI22</f>
        <v>32876312.952544805</v>
      </c>
      <c r="EJ174" s="24">
        <f ca="1">'Trial 6'!EJ22</f>
        <v>32863665.2204751</v>
      </c>
      <c r="EK174" s="24">
        <f ca="1">'Trial 6'!EK22</f>
        <v>32849275.11314835</v>
      </c>
      <c r="EL174" s="24">
        <f ca="1">'Trial 6'!EL22</f>
        <v>32835700.355611611</v>
      </c>
      <c r="EM174" s="24">
        <f ca="1">'Trial 6'!EM22</f>
        <v>32822134.559508283</v>
      </c>
      <c r="EN174" s="25">
        <f ca="1">'Trial 6'!EM22</f>
        <v>32822134.559508283</v>
      </c>
    </row>
    <row r="175" spans="1:144" ht="12.75" customHeight="1">
      <c r="A175" s="11" t="str">
        <f>Labels!B102</f>
        <v>Trial 07</v>
      </c>
      <c r="B175" s="24">
        <f>'Trial 7'!B22</f>
        <v>34645298.421926454</v>
      </c>
      <c r="C175" s="24">
        <f ca="1">'Trial 7'!C22</f>
        <v>34634340.357497513</v>
      </c>
      <c r="D175" s="24">
        <f ca="1">'Trial 7'!D22</f>
        <v>34619704.382324219</v>
      </c>
      <c r="E175" s="24">
        <f ca="1">'Trial 7'!E22</f>
        <v>34603640.745145604</v>
      </c>
      <c r="F175" s="24">
        <f ca="1">'Trial 7'!F22</f>
        <v>34589162.631974049</v>
      </c>
      <c r="G175" s="24">
        <f ca="1">'Trial 7'!G22</f>
        <v>34575699.217322953</v>
      </c>
      <c r="H175" s="24">
        <f ca="1">'Trial 7'!H22</f>
        <v>34560159.100127682</v>
      </c>
      <c r="I175" s="24">
        <f ca="1">'Trial 7'!I22</f>
        <v>34550182.104621992</v>
      </c>
      <c r="J175" s="24">
        <f ca="1">'Trial 7'!J22</f>
        <v>34534738.19605238</v>
      </c>
      <c r="K175" s="24">
        <f ca="1">'Trial 7'!K22</f>
        <v>34517132.030051924</v>
      </c>
      <c r="L175" s="24">
        <f ca="1">'Trial 7'!L22</f>
        <v>34505799.846749157</v>
      </c>
      <c r="M175" s="24">
        <f ca="1">'Trial 7'!M22</f>
        <v>34492028.394922264</v>
      </c>
      <c r="N175" s="25">
        <f ca="1">'Trial 7'!M22</f>
        <v>34492028.394922264</v>
      </c>
      <c r="O175" s="24">
        <f ca="1">'Trial 7'!O22</f>
        <v>34477687.368965916</v>
      </c>
      <c r="P175" s="24">
        <f ca="1">'Trial 7'!P22</f>
        <v>34466748.400606371</v>
      </c>
      <c r="Q175" s="24">
        <f ca="1">'Trial 7'!Q22</f>
        <v>34455175.446333997</v>
      </c>
      <c r="R175" s="24">
        <f ca="1">'Trial 7'!R22</f>
        <v>34443530.014871687</v>
      </c>
      <c r="S175" s="24">
        <f ca="1">'Trial 7'!S22</f>
        <v>34431735.969966948</v>
      </c>
      <c r="T175" s="24">
        <f ca="1">'Trial 7'!T22</f>
        <v>34419756.885512814</v>
      </c>
      <c r="U175" s="24">
        <f ca="1">'Trial 7'!U22</f>
        <v>34406894.072267078</v>
      </c>
      <c r="V175" s="24">
        <f ca="1">'Trial 7'!V22</f>
        <v>34394422.353586718</v>
      </c>
      <c r="W175" s="24">
        <f ca="1">'Trial 7'!W22</f>
        <v>34381062.190079123</v>
      </c>
      <c r="X175" s="24">
        <f ca="1">'Trial 7'!X22</f>
        <v>34368120.892573439</v>
      </c>
      <c r="Y175" s="24">
        <f ca="1">'Trial 7'!Y22</f>
        <v>34354103.205303974</v>
      </c>
      <c r="Z175" s="24">
        <f ca="1">'Trial 7'!Z22</f>
        <v>34336506.006161295</v>
      </c>
      <c r="AA175" s="25">
        <f ca="1">'Trial 7'!Z22</f>
        <v>34336506.006161295</v>
      </c>
      <c r="AB175" s="24">
        <f ca="1">'Trial 7'!AB22</f>
        <v>34323757.879161336</v>
      </c>
      <c r="AC175" s="24">
        <f ca="1">'Trial 7'!AC22</f>
        <v>34312380.401850261</v>
      </c>
      <c r="AD175" s="24">
        <f ca="1">'Trial 7'!AD22</f>
        <v>34298380.675852895</v>
      </c>
      <c r="AE175" s="24">
        <f ca="1">'Trial 7'!AE22</f>
        <v>34284307.807605118</v>
      </c>
      <c r="AF175" s="24">
        <f ca="1">'Trial 7'!AF22</f>
        <v>34268312.794246674</v>
      </c>
      <c r="AG175" s="24">
        <f ca="1">'Trial 7'!AG22</f>
        <v>34253306.784253828</v>
      </c>
      <c r="AH175" s="24">
        <f ca="1">'Trial 7'!AH22</f>
        <v>34241696.284773327</v>
      </c>
      <c r="AI175" s="24">
        <f ca="1">'Trial 7'!AI22</f>
        <v>34226117.20791544</v>
      </c>
      <c r="AJ175" s="24">
        <f ca="1">'Trial 7'!AJ22</f>
        <v>34213489.071274094</v>
      </c>
      <c r="AK175" s="24">
        <f ca="1">'Trial 7'!AK22</f>
        <v>34196979.203894772</v>
      </c>
      <c r="AL175" s="24">
        <f ca="1">'Trial 7'!AL22</f>
        <v>34184610.399604186</v>
      </c>
      <c r="AM175" s="24">
        <f ca="1">'Trial 7'!AM22</f>
        <v>34170683.458462678</v>
      </c>
      <c r="AN175" s="25">
        <f ca="1">'Trial 7'!AM22</f>
        <v>34170683.458462678</v>
      </c>
      <c r="AO175" s="24">
        <f ca="1">'Trial 7'!AO22</f>
        <v>34157384.72263784</v>
      </c>
      <c r="AP175" s="24">
        <f ca="1">'Trial 7'!AP22</f>
        <v>34144576.106335625</v>
      </c>
      <c r="AQ175" s="24">
        <f ca="1">'Trial 7'!AQ22</f>
        <v>34126183.43951267</v>
      </c>
      <c r="AR175" s="24">
        <f ca="1">'Trial 7'!AR22</f>
        <v>34114777.034250654</v>
      </c>
      <c r="AS175" s="24">
        <f ca="1">'Trial 7'!AS22</f>
        <v>34104553.885054879</v>
      </c>
      <c r="AT175" s="24">
        <f ca="1">'Trial 7'!AT22</f>
        <v>34093052.130747937</v>
      </c>
      <c r="AU175" s="24">
        <f ca="1">'Trial 7'!AU22</f>
        <v>34077301.528168432</v>
      </c>
      <c r="AV175" s="24">
        <f ca="1">'Trial 7'!AV22</f>
        <v>34063657.193207227</v>
      </c>
      <c r="AW175" s="24">
        <f ca="1">'Trial 7'!AW22</f>
        <v>34048562.589647174</v>
      </c>
      <c r="AX175" s="24">
        <f ca="1">'Trial 7'!AX22</f>
        <v>34032401.923474848</v>
      </c>
      <c r="AY175" s="24">
        <f ca="1">'Trial 7'!AY22</f>
        <v>34014974.524043381</v>
      </c>
      <c r="AZ175" s="24">
        <f ca="1">'Trial 7'!AZ22</f>
        <v>34000659.808893599</v>
      </c>
      <c r="BA175" s="25">
        <f ca="1">'Trial 7'!AZ22</f>
        <v>34000659.808893599</v>
      </c>
      <c r="BB175" s="24">
        <f ca="1">'Trial 7'!BB22</f>
        <v>33988333.978400216</v>
      </c>
      <c r="BC175" s="24">
        <f ca="1">'Trial 7'!BC22</f>
        <v>33974627.531272478</v>
      </c>
      <c r="BD175" s="24">
        <f ca="1">'Trial 7'!BD22</f>
        <v>33960281.443034329</v>
      </c>
      <c r="BE175" s="24">
        <f ca="1">'Trial 7'!BE22</f>
        <v>33946459.680295721</v>
      </c>
      <c r="BF175" s="24">
        <f ca="1">'Trial 7'!BF22</f>
        <v>33932963.42633976</v>
      </c>
      <c r="BG175" s="24">
        <f ca="1">'Trial 7'!BG22</f>
        <v>33918067.508931145</v>
      </c>
      <c r="BH175" s="24">
        <f ca="1">'Trial 7'!BH22</f>
        <v>33903615.082648441</v>
      </c>
      <c r="BI175" s="24">
        <f ca="1">'Trial 7'!BI22</f>
        <v>33887683.332424663</v>
      </c>
      <c r="BJ175" s="24">
        <f ca="1">'Trial 7'!BJ22</f>
        <v>33872475.487185098</v>
      </c>
      <c r="BK175" s="24">
        <f ca="1">'Trial 7'!BK22</f>
        <v>33857042.53128089</v>
      </c>
      <c r="BL175" s="24">
        <f ca="1">'Trial 7'!BL22</f>
        <v>33842157.449376352</v>
      </c>
      <c r="BM175" s="24">
        <f ca="1">'Trial 7'!BM22</f>
        <v>33829101.065370813</v>
      </c>
      <c r="BN175" s="25">
        <f ca="1">'Trial 7'!BM22</f>
        <v>33829101.065370813</v>
      </c>
      <c r="BO175" s="24">
        <f ca="1">'Trial 7'!BO22</f>
        <v>33817960.675794363</v>
      </c>
      <c r="BP175" s="24">
        <f ca="1">'Trial 7'!BP22</f>
        <v>33802970.629788071</v>
      </c>
      <c r="BQ175" s="24">
        <f ca="1">'Trial 7'!BQ22</f>
        <v>33787889.055872083</v>
      </c>
      <c r="BR175" s="24">
        <f ca="1">'Trial 7'!BR22</f>
        <v>33773752.802282624</v>
      </c>
      <c r="BS175" s="24">
        <f ca="1">'Trial 7'!BS22</f>
        <v>33756458.531024404</v>
      </c>
      <c r="BT175" s="24">
        <f ca="1">'Trial 7'!BT22</f>
        <v>33745524.418619826</v>
      </c>
      <c r="BU175" s="24">
        <f ca="1">'Trial 7'!BU22</f>
        <v>33729908.296587549</v>
      </c>
      <c r="BV175" s="24">
        <f ca="1">'Trial 7'!BV22</f>
        <v>33715640.937599853</v>
      </c>
      <c r="BW175" s="24">
        <f ca="1">'Trial 7'!BW22</f>
        <v>33699107.713144749</v>
      </c>
      <c r="BX175" s="24">
        <f ca="1">'Trial 7'!BX22</f>
        <v>33684629.169620208</v>
      </c>
      <c r="BY175" s="24">
        <f ca="1">'Trial 7'!BY22</f>
        <v>33670869.253253803</v>
      </c>
      <c r="BZ175" s="24">
        <f ca="1">'Trial 7'!BZ22</f>
        <v>33659447.950261161</v>
      </c>
      <c r="CA175" s="25">
        <f ca="1">'Trial 7'!BZ22</f>
        <v>33659447.950261161</v>
      </c>
      <c r="CB175" s="24">
        <f ca="1">'Trial 7'!CB22</f>
        <v>33647935.633782841</v>
      </c>
      <c r="CC175" s="24">
        <f ca="1">'Trial 7'!CC22</f>
        <v>33635166.656730145</v>
      </c>
      <c r="CD175" s="24">
        <f ca="1">'Trial 7'!CD22</f>
        <v>33622451.381689191</v>
      </c>
      <c r="CE175" s="24">
        <f ca="1">'Trial 7'!CE22</f>
        <v>33606037.403938465</v>
      </c>
      <c r="CF175" s="24">
        <f ca="1">'Trial 7'!CF22</f>
        <v>33592581.790463336</v>
      </c>
      <c r="CG175" s="24">
        <f ca="1">'Trial 7'!CG22</f>
        <v>33578267.96754352</v>
      </c>
      <c r="CH175" s="24">
        <f ca="1">'Trial 7'!CH22</f>
        <v>33565173.232857533</v>
      </c>
      <c r="CI175" s="24">
        <f ca="1">'Trial 7'!CI22</f>
        <v>33553808.602237947</v>
      </c>
      <c r="CJ175" s="24">
        <f ca="1">'Trial 7'!CJ22</f>
        <v>33538416.370913312</v>
      </c>
      <c r="CK175" s="24">
        <f ca="1">'Trial 7'!CK22</f>
        <v>33527957.538665336</v>
      </c>
      <c r="CL175" s="24">
        <f ca="1">'Trial 7'!CL22</f>
        <v>33514753.287087549</v>
      </c>
      <c r="CM175" s="24">
        <f ca="1">'Trial 7'!CM22</f>
        <v>33499287.169712186</v>
      </c>
      <c r="CN175" s="25">
        <f ca="1">'Trial 7'!CM22</f>
        <v>33499287.169712186</v>
      </c>
      <c r="CO175" s="24">
        <f ca="1">'Trial 7'!CO22</f>
        <v>33482866.247243878</v>
      </c>
      <c r="CP175" s="24">
        <f ca="1">'Trial 7'!CP22</f>
        <v>33467044.644517958</v>
      </c>
      <c r="CQ175" s="24">
        <f ca="1">'Trial 7'!CQ22</f>
        <v>33455457.702247426</v>
      </c>
      <c r="CR175" s="24">
        <f ca="1">'Trial 7'!CR22</f>
        <v>33439645.915018581</v>
      </c>
      <c r="CS175" s="24">
        <f ca="1">'Trial 7'!CS22</f>
        <v>33426265.523372229</v>
      </c>
      <c r="CT175" s="24">
        <f ca="1">'Trial 7'!CT22</f>
        <v>33408788.518830411</v>
      </c>
      <c r="CU175" s="24">
        <f ca="1">'Trial 7'!CU22</f>
        <v>33395448.891270705</v>
      </c>
      <c r="CV175" s="24">
        <f ca="1">'Trial 7'!CV22</f>
        <v>33381971.676074669</v>
      </c>
      <c r="CW175" s="24">
        <f ca="1">'Trial 7'!CW22</f>
        <v>33369059.360333387</v>
      </c>
      <c r="CX175" s="24">
        <f ca="1">'Trial 7'!CX22</f>
        <v>33356349.440502379</v>
      </c>
      <c r="CY175" s="24">
        <f ca="1">'Trial 7'!CY22</f>
        <v>33343866.231931038</v>
      </c>
      <c r="CZ175" s="24">
        <f ca="1">'Trial 7'!CZ22</f>
        <v>33332495.693279196</v>
      </c>
      <c r="DA175" s="25">
        <f ca="1">'Trial 7'!CZ22</f>
        <v>33332495.693279196</v>
      </c>
      <c r="DB175" s="24">
        <f ca="1">'Trial 7'!DB22</f>
        <v>33320915.506904237</v>
      </c>
      <c r="DC175" s="24">
        <f ca="1">'Trial 7'!DC22</f>
        <v>33307863.252035078</v>
      </c>
      <c r="DD175" s="24">
        <f ca="1">'Trial 7'!DD22</f>
        <v>33297230.201038469</v>
      </c>
      <c r="DE175" s="24">
        <f ca="1">'Trial 7'!DE22</f>
        <v>33283393.759132151</v>
      </c>
      <c r="DF175" s="24">
        <f ca="1">'Trial 7'!DF22</f>
        <v>33269592.868112829</v>
      </c>
      <c r="DG175" s="24">
        <f ca="1">'Trial 7'!DG22</f>
        <v>33256027.431101818</v>
      </c>
      <c r="DH175" s="24">
        <f ca="1">'Trial 7'!DH22</f>
        <v>33243393.62673039</v>
      </c>
      <c r="DI175" s="24">
        <f ca="1">'Trial 7'!DI22</f>
        <v>33229266.398203216</v>
      </c>
      <c r="DJ175" s="24">
        <f ca="1">'Trial 7'!DJ22</f>
        <v>33218429.912084091</v>
      </c>
      <c r="DK175" s="24">
        <f ca="1">'Trial 7'!DK22</f>
        <v>33203142.535268165</v>
      </c>
      <c r="DL175" s="24">
        <f ca="1">'Trial 7'!DL22</f>
        <v>33187897.288090255</v>
      </c>
      <c r="DM175" s="24">
        <f ca="1">'Trial 7'!DM22</f>
        <v>33176458.562976606</v>
      </c>
      <c r="DN175" s="25">
        <f ca="1">'Trial 7'!DM22</f>
        <v>33176458.562976606</v>
      </c>
      <c r="DO175" s="24">
        <f ca="1">'Trial 7'!DO22</f>
        <v>33161814.503570877</v>
      </c>
      <c r="DP175" s="24">
        <f ca="1">'Trial 7'!DP22</f>
        <v>33147998.444742691</v>
      </c>
      <c r="DQ175" s="24">
        <f ca="1">'Trial 7'!DQ22</f>
        <v>33132945.945996817</v>
      </c>
      <c r="DR175" s="24">
        <f ca="1">'Trial 7'!DR22</f>
        <v>33116532.537941456</v>
      </c>
      <c r="DS175" s="24">
        <f ca="1">'Trial 7'!DS22</f>
        <v>33101446.842177581</v>
      </c>
      <c r="DT175" s="24">
        <f ca="1">'Trial 7'!DT22</f>
        <v>33088186.088637497</v>
      </c>
      <c r="DU175" s="24">
        <f ca="1">'Trial 7'!DU22</f>
        <v>33075952.896142792</v>
      </c>
      <c r="DV175" s="24">
        <f ca="1">'Trial 7'!DV22</f>
        <v>33059671.657347303</v>
      </c>
      <c r="DW175" s="24">
        <f ca="1">'Trial 7'!DW22</f>
        <v>33045162.306128547</v>
      </c>
      <c r="DX175" s="24">
        <f ca="1">'Trial 7'!DX22</f>
        <v>33035473.529387537</v>
      </c>
      <c r="DY175" s="24">
        <f ca="1">'Trial 7'!DY22</f>
        <v>33019515.410753541</v>
      </c>
      <c r="DZ175" s="24">
        <f ca="1">'Trial 7'!DZ22</f>
        <v>33004479.208000153</v>
      </c>
      <c r="EA175" s="25">
        <f ca="1">'Trial 7'!DZ22</f>
        <v>33004479.208000153</v>
      </c>
      <c r="EB175" s="24">
        <f ca="1">'Trial 7'!EB22</f>
        <v>32991534.299270324</v>
      </c>
      <c r="EC175" s="24">
        <f ca="1">'Trial 7'!EC22</f>
        <v>32978534.568784788</v>
      </c>
      <c r="ED175" s="24">
        <f ca="1">'Trial 7'!ED22</f>
        <v>32964139.366139963</v>
      </c>
      <c r="EE175" s="24">
        <f ca="1">'Trial 7'!EE22</f>
        <v>32949252.611886546</v>
      </c>
      <c r="EF175" s="24">
        <f ca="1">'Trial 7'!EF22</f>
        <v>32933827.577563304</v>
      </c>
      <c r="EG175" s="24">
        <f ca="1">'Trial 7'!EG22</f>
        <v>32919051.58198107</v>
      </c>
      <c r="EH175" s="24">
        <f ca="1">'Trial 7'!EH22</f>
        <v>32902373.879500557</v>
      </c>
      <c r="EI175" s="24">
        <f ca="1">'Trial 7'!EI22</f>
        <v>32885227.269467156</v>
      </c>
      <c r="EJ175" s="24">
        <f ca="1">'Trial 7'!EJ22</f>
        <v>32872052.796590555</v>
      </c>
      <c r="EK175" s="24">
        <f ca="1">'Trial 7'!EK22</f>
        <v>32859556.291842584</v>
      </c>
      <c r="EL175" s="24">
        <f ca="1">'Trial 7'!EL22</f>
        <v>32849392.423844971</v>
      </c>
      <c r="EM175" s="24">
        <f ca="1">'Trial 7'!EM22</f>
        <v>32832510.922840036</v>
      </c>
      <c r="EN175" s="25">
        <f ca="1">'Trial 7'!EM22</f>
        <v>32832510.922840036</v>
      </c>
    </row>
    <row r="176" spans="1:144" ht="12.75" customHeight="1">
      <c r="A176" s="11" t="str">
        <f>Labels!B103</f>
        <v>Trial 08</v>
      </c>
      <c r="B176" s="24">
        <f>'Trial 8'!B22</f>
        <v>34645298.421926454</v>
      </c>
      <c r="C176" s="24">
        <f ca="1">'Trial 8'!C22</f>
        <v>34631593.917849444</v>
      </c>
      <c r="D176" s="24">
        <f ca="1">'Trial 8'!D22</f>
        <v>34617370.68884173</v>
      </c>
      <c r="E176" s="24">
        <f ca="1">'Trial 8'!E22</f>
        <v>34600982.133527637</v>
      </c>
      <c r="F176" s="24">
        <f ca="1">'Trial 8'!F22</f>
        <v>34585798.426091716</v>
      </c>
      <c r="G176" s="24">
        <f ca="1">'Trial 8'!G22</f>
        <v>34571844.064407349</v>
      </c>
      <c r="H176" s="24">
        <f ca="1">'Trial 8'!H22</f>
        <v>34556932.051335603</v>
      </c>
      <c r="I176" s="24">
        <f ca="1">'Trial 8'!I22</f>
        <v>34542031.402669668</v>
      </c>
      <c r="J176" s="24">
        <f ca="1">'Trial 8'!J22</f>
        <v>34529148.064593583</v>
      </c>
      <c r="K176" s="24">
        <f ca="1">'Trial 8'!K22</f>
        <v>34513809.097160816</v>
      </c>
      <c r="L176" s="24">
        <f ca="1">'Trial 8'!L22</f>
        <v>34495674.362347655</v>
      </c>
      <c r="M176" s="24">
        <f ca="1">'Trial 8'!M22</f>
        <v>34483028.482821479</v>
      </c>
      <c r="N176" s="25">
        <f ca="1">'Trial 8'!M22</f>
        <v>34483028.482821479</v>
      </c>
      <c r="O176" s="24">
        <f ca="1">'Trial 8'!O22</f>
        <v>34468912.397615567</v>
      </c>
      <c r="P176" s="24">
        <f ca="1">'Trial 8'!P22</f>
        <v>34456717.622209482</v>
      </c>
      <c r="Q176" s="24">
        <f ca="1">'Trial 8'!Q22</f>
        <v>34442021.159563489</v>
      </c>
      <c r="R176" s="24">
        <f ca="1">'Trial 8'!R22</f>
        <v>34424339.640777215</v>
      </c>
      <c r="S176" s="24">
        <f ca="1">'Trial 8'!S22</f>
        <v>34409947.181101903</v>
      </c>
      <c r="T176" s="24">
        <f ca="1">'Trial 8'!T22</f>
        <v>34393957.828046784</v>
      </c>
      <c r="U176" s="24">
        <f ca="1">'Trial 8'!U22</f>
        <v>34378116.256001525</v>
      </c>
      <c r="V176" s="24">
        <f ca="1">'Trial 8'!V22</f>
        <v>34363622.645993315</v>
      </c>
      <c r="W176" s="24">
        <f ca="1">'Trial 8'!W22</f>
        <v>34347264.068084598</v>
      </c>
      <c r="X176" s="24">
        <f ca="1">'Trial 8'!X22</f>
        <v>34336444.536495708</v>
      </c>
      <c r="Y176" s="24">
        <f ca="1">'Trial 8'!Y22</f>
        <v>34324526.026399717</v>
      </c>
      <c r="Z176" s="24">
        <f ca="1">'Trial 8'!Z22</f>
        <v>34312595.94293046</v>
      </c>
      <c r="AA176" s="25">
        <f ca="1">'Trial 8'!Z22</f>
        <v>34312595.94293046</v>
      </c>
      <c r="AB176" s="24">
        <f ca="1">'Trial 8'!AB22</f>
        <v>34298330.284645483</v>
      </c>
      <c r="AC176" s="24">
        <f ca="1">'Trial 8'!AC22</f>
        <v>34287011.234139979</v>
      </c>
      <c r="AD176" s="24">
        <f ca="1">'Trial 8'!AD22</f>
        <v>34271833.633323647</v>
      </c>
      <c r="AE176" s="24">
        <f ca="1">'Trial 8'!AE22</f>
        <v>34255296.193941049</v>
      </c>
      <c r="AF176" s="24">
        <f ca="1">'Trial 8'!AF22</f>
        <v>34241933.241403207</v>
      </c>
      <c r="AG176" s="24">
        <f ca="1">'Trial 8'!AG22</f>
        <v>34225113.191074044</v>
      </c>
      <c r="AH176" s="24">
        <f ca="1">'Trial 8'!AH22</f>
        <v>34207881.2119193</v>
      </c>
      <c r="AI176" s="24">
        <f ca="1">'Trial 8'!AI22</f>
        <v>34191123.807427444</v>
      </c>
      <c r="AJ176" s="24">
        <f ca="1">'Trial 8'!AJ22</f>
        <v>34177452.610881761</v>
      </c>
      <c r="AK176" s="24">
        <f ca="1">'Trial 8'!AK22</f>
        <v>34161156.900766976</v>
      </c>
      <c r="AL176" s="24">
        <f ca="1">'Trial 8'!AL22</f>
        <v>34145906.691891484</v>
      </c>
      <c r="AM176" s="24">
        <f ca="1">'Trial 8'!AM22</f>
        <v>34132207.863875017</v>
      </c>
      <c r="AN176" s="25">
        <f ca="1">'Trial 8'!AM22</f>
        <v>34132207.863875017</v>
      </c>
      <c r="AO176" s="24">
        <f ca="1">'Trial 8'!AO22</f>
        <v>34116348.046256013</v>
      </c>
      <c r="AP176" s="24">
        <f ca="1">'Trial 8'!AP22</f>
        <v>34102503.715021998</v>
      </c>
      <c r="AQ176" s="24">
        <f ca="1">'Trial 8'!AQ22</f>
        <v>34091165.394846797</v>
      </c>
      <c r="AR176" s="24">
        <f ca="1">'Trial 8'!AR22</f>
        <v>34076494.034386024</v>
      </c>
      <c r="AS176" s="24">
        <f ca="1">'Trial 8'!AS22</f>
        <v>34063674.627385788</v>
      </c>
      <c r="AT176" s="24">
        <f ca="1">'Trial 8'!AT22</f>
        <v>34046437.123683184</v>
      </c>
      <c r="AU176" s="24">
        <f ca="1">'Trial 8'!AU22</f>
        <v>34029830.26211714</v>
      </c>
      <c r="AV176" s="24">
        <f ca="1">'Trial 8'!AV22</f>
        <v>34015022.941735171</v>
      </c>
      <c r="AW176" s="24">
        <f ca="1">'Trial 8'!AW22</f>
        <v>34001374.822798505</v>
      </c>
      <c r="AX176" s="24">
        <f ca="1">'Trial 8'!AX22</f>
        <v>33986199.039722897</v>
      </c>
      <c r="AY176" s="24">
        <f ca="1">'Trial 8'!AY22</f>
        <v>33973223.818739735</v>
      </c>
      <c r="AZ176" s="24">
        <f ca="1">'Trial 8'!AZ22</f>
        <v>33956917.230203621</v>
      </c>
      <c r="BA176" s="25">
        <f ca="1">'Trial 8'!AZ22</f>
        <v>33956917.230203621</v>
      </c>
      <c r="BB176" s="24">
        <f ca="1">'Trial 8'!BB22</f>
        <v>33943532.802289784</v>
      </c>
      <c r="BC176" s="24">
        <f ca="1">'Trial 8'!BC22</f>
        <v>33931176.436474003</v>
      </c>
      <c r="BD176" s="24">
        <f ca="1">'Trial 8'!BD22</f>
        <v>33915344.845545605</v>
      </c>
      <c r="BE176" s="24">
        <f ca="1">'Trial 8'!BE22</f>
        <v>33900123.392780565</v>
      </c>
      <c r="BF176" s="24">
        <f ca="1">'Trial 8'!BF22</f>
        <v>33885662.81700325</v>
      </c>
      <c r="BG176" s="24">
        <f ca="1">'Trial 8'!BG22</f>
        <v>33870439.754223615</v>
      </c>
      <c r="BH176" s="24">
        <f ca="1">'Trial 8'!BH22</f>
        <v>33855650.163561016</v>
      </c>
      <c r="BI176" s="24">
        <f ca="1">'Trial 8'!BI22</f>
        <v>33840947.611033916</v>
      </c>
      <c r="BJ176" s="24">
        <f ca="1">'Trial 8'!BJ22</f>
        <v>33829926.767646156</v>
      </c>
      <c r="BK176" s="24">
        <f ca="1">'Trial 8'!BK22</f>
        <v>33813913.408592388</v>
      </c>
      <c r="BL176" s="24">
        <f ca="1">'Trial 8'!BL22</f>
        <v>33797518.657760859</v>
      </c>
      <c r="BM176" s="24">
        <f ca="1">'Trial 8'!BM22</f>
        <v>33780656.220820948</v>
      </c>
      <c r="BN176" s="25">
        <f ca="1">'Trial 8'!BM22</f>
        <v>33780656.220820948</v>
      </c>
      <c r="BO176" s="24">
        <f ca="1">'Trial 8'!BO22</f>
        <v>33765520.241088584</v>
      </c>
      <c r="BP176" s="24">
        <f ca="1">'Trial 8'!BP22</f>
        <v>33753137.415558219</v>
      </c>
      <c r="BQ176" s="24">
        <f ca="1">'Trial 8'!BQ22</f>
        <v>33739302.12399774</v>
      </c>
      <c r="BR176" s="24">
        <f ca="1">'Trial 8'!BR22</f>
        <v>33728937.064778872</v>
      </c>
      <c r="BS176" s="24">
        <f ca="1">'Trial 8'!BS22</f>
        <v>33711211.723235577</v>
      </c>
      <c r="BT176" s="24">
        <f ca="1">'Trial 8'!BT22</f>
        <v>33699446.302685194</v>
      </c>
      <c r="BU176" s="24">
        <f ca="1">'Trial 8'!BU22</f>
        <v>33687302.551965691</v>
      </c>
      <c r="BV176" s="24">
        <f ca="1">'Trial 8'!BV22</f>
        <v>33674579.075491756</v>
      </c>
      <c r="BW176" s="24">
        <f ca="1">'Trial 8'!BW22</f>
        <v>33659472.540962607</v>
      </c>
      <c r="BX176" s="24">
        <f ca="1">'Trial 8'!BX22</f>
        <v>33642003.50470075</v>
      </c>
      <c r="BY176" s="24">
        <f ca="1">'Trial 8'!BY22</f>
        <v>33627061.827212498</v>
      </c>
      <c r="BZ176" s="24">
        <f ca="1">'Trial 8'!BZ22</f>
        <v>33612333.029558413</v>
      </c>
      <c r="CA176" s="25">
        <f ca="1">'Trial 8'!BZ22</f>
        <v>33612333.029558413</v>
      </c>
      <c r="CB176" s="24">
        <f ca="1">'Trial 8'!CB22</f>
        <v>33597802.153525546</v>
      </c>
      <c r="CC176" s="24">
        <f ca="1">'Trial 8'!CC22</f>
        <v>33584184.71956826</v>
      </c>
      <c r="CD176" s="24">
        <f ca="1">'Trial 8'!CD22</f>
        <v>33568567.875269271</v>
      </c>
      <c r="CE176" s="24">
        <f ca="1">'Trial 8'!CE22</f>
        <v>33554000.426616572</v>
      </c>
      <c r="CF176" s="24">
        <f ca="1">'Trial 8'!CF22</f>
        <v>33542383.672611419</v>
      </c>
      <c r="CG176" s="24">
        <f ca="1">'Trial 8'!CG22</f>
        <v>33528656.520986926</v>
      </c>
      <c r="CH176" s="24">
        <f ca="1">'Trial 8'!CH22</f>
        <v>33511882.245361667</v>
      </c>
      <c r="CI176" s="24">
        <f ca="1">'Trial 8'!CI22</f>
        <v>33499924.175372031</v>
      </c>
      <c r="CJ176" s="24">
        <f ca="1">'Trial 8'!CJ22</f>
        <v>33487267.201021988</v>
      </c>
      <c r="CK176" s="24">
        <f ca="1">'Trial 8'!CK22</f>
        <v>33474191.157016117</v>
      </c>
      <c r="CL176" s="24">
        <f ca="1">'Trial 8'!CL22</f>
        <v>33457923.260150231</v>
      </c>
      <c r="CM176" s="24">
        <f ca="1">'Trial 8'!CM22</f>
        <v>33439930.491875336</v>
      </c>
      <c r="CN176" s="25">
        <f ca="1">'Trial 8'!CM22</f>
        <v>33439930.491875336</v>
      </c>
      <c r="CO176" s="24">
        <f ca="1">'Trial 8'!CO22</f>
        <v>33429818.795340039</v>
      </c>
      <c r="CP176" s="24">
        <f ca="1">'Trial 8'!CP22</f>
        <v>33414867.209242254</v>
      </c>
      <c r="CQ176" s="24">
        <f ca="1">'Trial 8'!CQ22</f>
        <v>33401402.942269407</v>
      </c>
      <c r="CR176" s="24">
        <f ca="1">'Trial 8'!CR22</f>
        <v>33388548.122151755</v>
      </c>
      <c r="CS176" s="24">
        <f ca="1">'Trial 8'!CS22</f>
        <v>33373283.624281619</v>
      </c>
      <c r="CT176" s="24">
        <f ca="1">'Trial 8'!CT22</f>
        <v>33358115.803018034</v>
      </c>
      <c r="CU176" s="24">
        <f ca="1">'Trial 8'!CU22</f>
        <v>33343430.612699986</v>
      </c>
      <c r="CV176" s="24">
        <f ca="1">'Trial 8'!CV22</f>
        <v>33331208.689226773</v>
      </c>
      <c r="CW176" s="24">
        <f ca="1">'Trial 8'!CW22</f>
        <v>33314646.176552456</v>
      </c>
      <c r="CX176" s="24">
        <f ca="1">'Trial 8'!CX22</f>
        <v>33298620.726981834</v>
      </c>
      <c r="CY176" s="24">
        <f ca="1">'Trial 8'!CY22</f>
        <v>33284842.555007428</v>
      </c>
      <c r="CZ176" s="24">
        <f ca="1">'Trial 8'!CZ22</f>
        <v>33274730.52520797</v>
      </c>
      <c r="DA176" s="25">
        <f ca="1">'Trial 8'!CZ22</f>
        <v>33274730.52520797</v>
      </c>
      <c r="DB176" s="24">
        <f ca="1">'Trial 8'!DB22</f>
        <v>33263786.829062566</v>
      </c>
      <c r="DC176" s="24">
        <f ca="1">'Trial 8'!DC22</f>
        <v>33250042.699872859</v>
      </c>
      <c r="DD176" s="24">
        <f ca="1">'Trial 8'!DD22</f>
        <v>33235947.559304666</v>
      </c>
      <c r="DE176" s="24">
        <f ca="1">'Trial 8'!DE22</f>
        <v>33225401.369151928</v>
      </c>
      <c r="DF176" s="24">
        <f ca="1">'Trial 8'!DF22</f>
        <v>33208433.914311659</v>
      </c>
      <c r="DG176" s="24">
        <f ca="1">'Trial 8'!DG22</f>
        <v>33194281.995206725</v>
      </c>
      <c r="DH176" s="24">
        <f ca="1">'Trial 8'!DH22</f>
        <v>33178633.310520675</v>
      </c>
      <c r="DI176" s="24">
        <f ca="1">'Trial 8'!DI22</f>
        <v>33167691.8194433</v>
      </c>
      <c r="DJ176" s="24">
        <f ca="1">'Trial 8'!DJ22</f>
        <v>33157071.37864878</v>
      </c>
      <c r="DK176" s="24">
        <f ca="1">'Trial 8'!DK22</f>
        <v>33143643.698722791</v>
      </c>
      <c r="DL176" s="24">
        <f ca="1">'Trial 8'!DL22</f>
        <v>33130772.72652258</v>
      </c>
      <c r="DM176" s="24">
        <f ca="1">'Trial 8'!DM22</f>
        <v>33117456.278609559</v>
      </c>
      <c r="DN176" s="25">
        <f ca="1">'Trial 8'!DM22</f>
        <v>33117456.278609559</v>
      </c>
      <c r="DO176" s="24">
        <f ca="1">'Trial 8'!DO22</f>
        <v>33103310.392052349</v>
      </c>
      <c r="DP176" s="24">
        <f ca="1">'Trial 8'!DP22</f>
        <v>33089089.912614744</v>
      </c>
      <c r="DQ176" s="24">
        <f ca="1">'Trial 8'!DQ22</f>
        <v>33078438.804638676</v>
      </c>
      <c r="DR176" s="24">
        <f ca="1">'Trial 8'!DR22</f>
        <v>33064422.373645764</v>
      </c>
      <c r="DS176" s="24">
        <f ca="1">'Trial 8'!DS22</f>
        <v>33050687.568101019</v>
      </c>
      <c r="DT176" s="24">
        <f ca="1">'Trial 8'!DT22</f>
        <v>33040972.824092995</v>
      </c>
      <c r="DU176" s="24">
        <f ca="1">'Trial 8'!DU22</f>
        <v>33029390.525973998</v>
      </c>
      <c r="DV176" s="24">
        <f ca="1">'Trial 8'!DV22</f>
        <v>33016900.856017444</v>
      </c>
      <c r="DW176" s="24">
        <f ca="1">'Trial 8'!DW22</f>
        <v>33007093.205654182</v>
      </c>
      <c r="DX176" s="24">
        <f ca="1">'Trial 8'!DX22</f>
        <v>32993162.142031822</v>
      </c>
      <c r="DY176" s="24">
        <f ca="1">'Trial 8'!DY22</f>
        <v>32977356.503378052</v>
      </c>
      <c r="DZ176" s="24">
        <f ca="1">'Trial 8'!DZ22</f>
        <v>32964665.560855679</v>
      </c>
      <c r="EA176" s="25">
        <f ca="1">'Trial 8'!DZ22</f>
        <v>32964665.560855679</v>
      </c>
      <c r="EB176" s="24">
        <f ca="1">'Trial 8'!EB22</f>
        <v>32948616.302506313</v>
      </c>
      <c r="EC176" s="24">
        <f ca="1">'Trial 8'!EC22</f>
        <v>32934282.037963796</v>
      </c>
      <c r="ED176" s="24">
        <f ca="1">'Trial 8'!ED22</f>
        <v>32919110.830369685</v>
      </c>
      <c r="EE176" s="24">
        <f ca="1">'Trial 8'!EE22</f>
        <v>32903084.322906762</v>
      </c>
      <c r="EF176" s="24">
        <f ca="1">'Trial 8'!EF22</f>
        <v>32889833.828439366</v>
      </c>
      <c r="EG176" s="24">
        <f ca="1">'Trial 8'!EG22</f>
        <v>32878799.487176172</v>
      </c>
      <c r="EH176" s="24">
        <f ca="1">'Trial 8'!EH22</f>
        <v>32863094.456375942</v>
      </c>
      <c r="EI176" s="24">
        <f ca="1">'Trial 8'!EI22</f>
        <v>32848776.31864604</v>
      </c>
      <c r="EJ176" s="24">
        <f ca="1">'Trial 8'!EJ22</f>
        <v>32835597.384621587</v>
      </c>
      <c r="EK176" s="24">
        <f ca="1">'Trial 8'!EK22</f>
        <v>32821941.330083307</v>
      </c>
      <c r="EL176" s="24">
        <f ca="1">'Trial 8'!EL22</f>
        <v>32807487.814073958</v>
      </c>
      <c r="EM176" s="24">
        <f ca="1">'Trial 8'!EM22</f>
        <v>32795685.703644283</v>
      </c>
      <c r="EN176" s="25">
        <f ca="1">'Trial 8'!EM22</f>
        <v>32795685.703644283</v>
      </c>
    </row>
    <row r="177" spans="1:144" ht="12.75" customHeight="1">
      <c r="A177" s="5" t="str">
        <f>Labels!C95</f>
        <v>Total</v>
      </c>
      <c r="B177" s="48">
        <f>SUM('Trial 1'!B22,'Trial 2'!B22,'Trial 3'!B22,'Trial 4'!B22,'Trial 5'!B22,'Trial 6'!B22,'Trial 7'!B22,'Trial 8'!B22)</f>
        <v>277162387.37541157</v>
      </c>
      <c r="C177" s="48">
        <f ca="1">SUM('Trial 1'!C22,'Trial 2'!C22,'Trial 3'!C22,'Trial 4'!C22,'Trial 5'!C22,'Trial 6'!C22,'Trial 7'!C22,'Trial 8'!C22)</f>
        <v>277047404.61323452</v>
      </c>
      <c r="D177" s="48">
        <f ca="1">SUM('Trial 1'!D22,'Trial 2'!D22,'Trial 3'!D22,'Trial 4'!D22,'Trial 5'!D22,'Trial 6'!D22,'Trial 7'!D22,'Trial 8'!D22)</f>
        <v>276930759.50229442</v>
      </c>
      <c r="E177" s="48">
        <f ca="1">SUM('Trial 1'!E22,'Trial 2'!E22,'Trial 3'!E22,'Trial 4'!E22,'Trial 5'!E22,'Trial 6'!E22,'Trial 7'!E22,'Trial 8'!E22)</f>
        <v>276822404.68057132</v>
      </c>
      <c r="F177" s="48">
        <f ca="1">SUM('Trial 1'!F22,'Trial 2'!F22,'Trial 3'!F22,'Trial 4'!F22,'Trial 5'!F22,'Trial 6'!F22,'Trial 7'!F22,'Trial 8'!F22)</f>
        <v>276708558.03964943</v>
      </c>
      <c r="G177" s="48">
        <f ca="1">SUM('Trial 1'!G22,'Trial 2'!G22,'Trial 3'!G22,'Trial 4'!G22,'Trial 5'!G22,'Trial 6'!G22,'Trial 7'!G22,'Trial 8'!G22)</f>
        <v>276598685.11554849</v>
      </c>
      <c r="H177" s="48">
        <f ca="1">SUM('Trial 1'!H22,'Trial 2'!H22,'Trial 3'!H22,'Trial 4'!H22,'Trial 5'!H22,'Trial 6'!H22,'Trial 7'!H22,'Trial 8'!H22)</f>
        <v>276480718.05545962</v>
      </c>
      <c r="I177" s="48">
        <f ca="1">SUM('Trial 1'!I22,'Trial 2'!I22,'Trial 3'!I22,'Trial 4'!I22,'Trial 5'!I22,'Trial 6'!I22,'Trial 7'!I22,'Trial 8'!I22)</f>
        <v>276375853.42014337</v>
      </c>
      <c r="J177" s="48">
        <f ca="1">SUM('Trial 1'!J22,'Trial 2'!J22,'Trial 3'!J22,'Trial 4'!J22,'Trial 5'!J22,'Trial 6'!J22,'Trial 7'!J22,'Trial 8'!J22)</f>
        <v>276266222.39809942</v>
      </c>
      <c r="K177" s="48">
        <f ca="1">SUM('Trial 1'!K22,'Trial 2'!K22,'Trial 3'!K22,'Trial 4'!K22,'Trial 5'!K22,'Trial 6'!K22,'Trial 7'!K22,'Trial 8'!K22)</f>
        <v>276148318.47841901</v>
      </c>
      <c r="L177" s="48">
        <f ca="1">SUM('Trial 1'!L22,'Trial 2'!L22,'Trial 3'!L22,'Trial 4'!L22,'Trial 5'!L22,'Trial 6'!L22,'Trial 7'!L22,'Trial 8'!L22)</f>
        <v>276034686.9766342</v>
      </c>
      <c r="M177" s="48">
        <f ca="1">SUM('Trial 1'!M22,'Trial 2'!M22,'Trial 3'!M22,'Trial 4'!M22,'Trial 5'!M22,'Trial 6'!M22,'Trial 7'!M22,'Trial 8'!M22)</f>
        <v>275925663.78702939</v>
      </c>
      <c r="N177" s="49">
        <f ca="1">M177</f>
        <v>275925663.78702939</v>
      </c>
      <c r="O177" s="48">
        <f ca="1">SUM('Trial 1'!O22,'Trial 2'!O22,'Trial 3'!O22,'Trial 4'!O22,'Trial 5'!O22,'Trial 6'!O22,'Trial 7'!O22,'Trial 8'!O22)</f>
        <v>275817501.03874946</v>
      </c>
      <c r="P177" s="48">
        <f ca="1">SUM('Trial 1'!P22,'Trial 2'!P22,'Trial 3'!P22,'Trial 4'!P22,'Trial 5'!P22,'Trial 6'!P22,'Trial 7'!P22,'Trial 8'!P22)</f>
        <v>275709778.62863219</v>
      </c>
      <c r="Q177" s="48">
        <f ca="1">SUM('Trial 1'!Q22,'Trial 2'!Q22,'Trial 3'!Q22,'Trial 4'!Q22,'Trial 5'!Q22,'Trial 6'!Q22,'Trial 7'!Q22,'Trial 8'!Q22)</f>
        <v>275590152.82059181</v>
      </c>
      <c r="R177" s="48">
        <f ca="1">SUM('Trial 1'!R22,'Trial 2'!R22,'Trial 3'!R22,'Trial 4'!R22,'Trial 5'!R22,'Trial 6'!R22,'Trial 7'!R22,'Trial 8'!R22)</f>
        <v>275487724.27292466</v>
      </c>
      <c r="S177" s="48">
        <f ca="1">SUM('Trial 1'!S22,'Trial 2'!S22,'Trial 3'!S22,'Trial 4'!S22,'Trial 5'!S22,'Trial 6'!S22,'Trial 7'!S22,'Trial 8'!S22)</f>
        <v>275384514.02236944</v>
      </c>
      <c r="T177" s="48">
        <f ca="1">SUM('Trial 1'!T22,'Trial 2'!T22,'Trial 3'!T22,'Trial 4'!T22,'Trial 5'!T22,'Trial 6'!T22,'Trial 7'!T22,'Trial 8'!T22)</f>
        <v>275267571.83806062</v>
      </c>
      <c r="U177" s="48">
        <f ca="1">SUM('Trial 1'!U22,'Trial 2'!U22,'Trial 3'!U22,'Trial 4'!U22,'Trial 5'!U22,'Trial 6'!U22,'Trial 7'!U22,'Trial 8'!U22)</f>
        <v>275160304.35578519</v>
      </c>
      <c r="V177" s="48">
        <f ca="1">SUM('Trial 1'!V22,'Trial 2'!V22,'Trial 3'!V22,'Trial 4'!V22,'Trial 5'!V22,'Trial 6'!V22,'Trial 7'!V22,'Trial 8'!V22)</f>
        <v>275048268.94439203</v>
      </c>
      <c r="W177" s="48">
        <f ca="1">SUM('Trial 1'!W22,'Trial 2'!W22,'Trial 3'!W22,'Trial 4'!W22,'Trial 5'!W22,'Trial 6'!W22,'Trial 7'!W22,'Trial 8'!W22)</f>
        <v>274937200.97971392</v>
      </c>
      <c r="X177" s="48">
        <f ca="1">SUM('Trial 1'!X22,'Trial 2'!X22,'Trial 3'!X22,'Trial 4'!X22,'Trial 5'!X22,'Trial 6'!X22,'Trial 7'!X22,'Trial 8'!X22)</f>
        <v>274836201.92041349</v>
      </c>
      <c r="Y177" s="48">
        <f ca="1">SUM('Trial 1'!Y22,'Trial 2'!Y22,'Trial 3'!Y22,'Trial 4'!Y22,'Trial 5'!Y22,'Trial 6'!Y22,'Trial 7'!Y22,'Trial 8'!Y22)</f>
        <v>274730987.44297093</v>
      </c>
      <c r="Z177" s="48">
        <f ca="1">SUM('Trial 1'!Z22,'Trial 2'!Z22,'Trial 3'!Z22,'Trial 4'!Z22,'Trial 5'!Z22,'Trial 6'!Z22,'Trial 7'!Z22,'Trial 8'!Z22)</f>
        <v>274620943.07408607</v>
      </c>
      <c r="AA177" s="49">
        <f ca="1">Z177</f>
        <v>274620943.07408607</v>
      </c>
      <c r="AB177" s="48">
        <f ca="1">SUM('Trial 1'!AB22,'Trial 2'!AB22,'Trial 3'!AB22,'Trial 4'!AB22,'Trial 5'!AB22,'Trial 6'!AB22,'Trial 7'!AB22,'Trial 8'!AB22)</f>
        <v>274502112.83156574</v>
      </c>
      <c r="AC177" s="48">
        <f ca="1">SUM('Trial 1'!AC22,'Trial 2'!AC22,'Trial 3'!AC22,'Trial 4'!AC22,'Trial 5'!AC22,'Trial 6'!AC22,'Trial 7'!AC22,'Trial 8'!AC22)</f>
        <v>274397363.92059702</v>
      </c>
      <c r="AD177" s="48">
        <f ca="1">SUM('Trial 1'!AD22,'Trial 2'!AD22,'Trial 3'!AD22,'Trial 4'!AD22,'Trial 5'!AD22,'Trial 6'!AD22,'Trial 7'!AD22,'Trial 8'!AD22)</f>
        <v>274281076.71493244</v>
      </c>
      <c r="AE177" s="48">
        <f ca="1">SUM('Trial 1'!AE22,'Trial 2'!AE22,'Trial 3'!AE22,'Trial 4'!AE22,'Trial 5'!AE22,'Trial 6'!AE22,'Trial 7'!AE22,'Trial 8'!AE22)</f>
        <v>274171763.86433393</v>
      </c>
      <c r="AF177" s="48">
        <f ca="1">SUM('Trial 1'!AF22,'Trial 2'!AF22,'Trial 3'!AF22,'Trial 4'!AF22,'Trial 5'!AF22,'Trial 6'!AF22,'Trial 7'!AF22,'Trial 8'!AF22)</f>
        <v>274051416.11883688</v>
      </c>
      <c r="AG177" s="48">
        <f ca="1">SUM('Trial 1'!AG22,'Trial 2'!AG22,'Trial 3'!AG22,'Trial 4'!AG22,'Trial 5'!AG22,'Trial 6'!AG22,'Trial 7'!AG22,'Trial 8'!AG22)</f>
        <v>273933967.87038481</v>
      </c>
      <c r="AH177" s="48">
        <f ca="1">SUM('Trial 1'!AH22,'Trial 2'!AH22,'Trial 3'!AH22,'Trial 4'!AH22,'Trial 5'!AH22,'Trial 6'!AH22,'Trial 7'!AH22,'Trial 8'!AH22)</f>
        <v>273815587.69863826</v>
      </c>
      <c r="AI177" s="48">
        <f ca="1">SUM('Trial 1'!AI22,'Trial 2'!AI22,'Trial 3'!AI22,'Trial 4'!AI22,'Trial 5'!AI22,'Trial 6'!AI22,'Trial 7'!AI22,'Trial 8'!AI22)</f>
        <v>273696422.60234749</v>
      </c>
      <c r="AJ177" s="48">
        <f ca="1">SUM('Trial 1'!AJ22,'Trial 2'!AJ22,'Trial 3'!AJ22,'Trial 4'!AJ22,'Trial 5'!AJ22,'Trial 6'!AJ22,'Trial 7'!AJ22,'Trial 8'!AJ22)</f>
        <v>273583910.28431666</v>
      </c>
      <c r="AK177" s="48">
        <f ca="1">SUM('Trial 1'!AK22,'Trial 2'!AK22,'Trial 3'!AK22,'Trial 4'!AK22,'Trial 5'!AK22,'Trial 6'!AK22,'Trial 7'!AK22,'Trial 8'!AK22)</f>
        <v>273464743.03795362</v>
      </c>
      <c r="AL177" s="48">
        <f ca="1">SUM('Trial 1'!AL22,'Trial 2'!AL22,'Trial 3'!AL22,'Trial 4'!AL22,'Trial 5'!AL22,'Trial 6'!AL22,'Trial 7'!AL22,'Trial 8'!AL22)</f>
        <v>273342851.9725436</v>
      </c>
      <c r="AM177" s="48">
        <f ca="1">SUM('Trial 1'!AM22,'Trial 2'!AM22,'Trial 3'!AM22,'Trial 4'!AM22,'Trial 5'!AM22,'Trial 6'!AM22,'Trial 7'!AM22,'Trial 8'!AM22)</f>
        <v>273225655.48861676</v>
      </c>
      <c r="AN177" s="49">
        <f ca="1">AM177</f>
        <v>273225655.48861676</v>
      </c>
      <c r="AO177" s="48">
        <f ca="1">SUM('Trial 1'!AO22,'Trial 2'!AO22,'Trial 3'!AO22,'Trial 4'!AO22,'Trial 5'!AO22,'Trial 6'!AO22,'Trial 7'!AO22,'Trial 8'!AO22)</f>
        <v>273107921.60174119</v>
      </c>
      <c r="AP177" s="48">
        <f ca="1">SUM('Trial 1'!AP22,'Trial 2'!AP22,'Trial 3'!AP22,'Trial 4'!AP22,'Trial 5'!AP22,'Trial 6'!AP22,'Trial 7'!AP22,'Trial 8'!AP22)</f>
        <v>272999272.36478496</v>
      </c>
      <c r="AQ177" s="48">
        <f ca="1">SUM('Trial 1'!AQ22,'Trial 2'!AQ22,'Trial 3'!AQ22,'Trial 4'!AQ22,'Trial 5'!AQ22,'Trial 6'!AQ22,'Trial 7'!AQ22,'Trial 8'!AQ22)</f>
        <v>272892347.61656225</v>
      </c>
      <c r="AR177" s="48">
        <f ca="1">SUM('Trial 1'!AR22,'Trial 2'!AR22,'Trial 3'!AR22,'Trial 4'!AR22,'Trial 5'!AR22,'Trial 6'!AR22,'Trial 7'!AR22,'Trial 8'!AR22)</f>
        <v>272782142.46142912</v>
      </c>
      <c r="AS177" s="48">
        <f ca="1">SUM('Trial 1'!AS22,'Trial 2'!AS22,'Trial 3'!AS22,'Trial 4'!AS22,'Trial 5'!AS22,'Trial 6'!AS22,'Trial 7'!AS22,'Trial 8'!AS22)</f>
        <v>272680802.61500144</v>
      </c>
      <c r="AT177" s="48">
        <f ca="1">SUM('Trial 1'!AT22,'Trial 2'!AT22,'Trial 3'!AT22,'Trial 4'!AT22,'Trial 5'!AT22,'Trial 6'!AT22,'Trial 7'!AT22,'Trial 8'!AT22)</f>
        <v>272568216.70439029</v>
      </c>
      <c r="AU177" s="48">
        <f ca="1">SUM('Trial 1'!AU22,'Trial 2'!AU22,'Trial 3'!AU22,'Trial 4'!AU22,'Trial 5'!AU22,'Trial 6'!AU22,'Trial 7'!AU22,'Trial 8'!AU22)</f>
        <v>272452931.17539591</v>
      </c>
      <c r="AV177" s="48">
        <f ca="1">SUM('Trial 1'!AV22,'Trial 2'!AV22,'Trial 3'!AV22,'Trial 4'!AV22,'Trial 5'!AV22,'Trial 6'!AV22,'Trial 7'!AV22,'Trial 8'!AV22)</f>
        <v>272340767.69313443</v>
      </c>
      <c r="AW177" s="48">
        <f ca="1">SUM('Trial 1'!AW22,'Trial 2'!AW22,'Trial 3'!AW22,'Trial 4'!AW22,'Trial 5'!AW22,'Trial 6'!AW22,'Trial 7'!AW22,'Trial 8'!AW22)</f>
        <v>272229835.17498982</v>
      </c>
      <c r="AX177" s="48">
        <f ca="1">SUM('Trial 1'!AX22,'Trial 2'!AX22,'Trial 3'!AX22,'Trial 4'!AX22,'Trial 5'!AX22,'Trial 6'!AX22,'Trial 7'!AX22,'Trial 8'!AX22)</f>
        <v>272107969.40388465</v>
      </c>
      <c r="AY177" s="48">
        <f ca="1">SUM('Trial 1'!AY22,'Trial 2'!AY22,'Trial 3'!AY22,'Trial 4'!AY22,'Trial 5'!AY22,'Trial 6'!AY22,'Trial 7'!AY22,'Trial 8'!AY22)</f>
        <v>271995045.99378121</v>
      </c>
      <c r="AZ177" s="48">
        <f ca="1">SUM('Trial 1'!AZ22,'Trial 2'!AZ22,'Trial 3'!AZ22,'Trial 4'!AZ22,'Trial 5'!AZ22,'Trial 6'!AZ22,'Trial 7'!AZ22,'Trial 8'!AZ22)</f>
        <v>271876748.46423918</v>
      </c>
      <c r="BA177" s="49">
        <f ca="1">AZ177</f>
        <v>271876748.46423918</v>
      </c>
      <c r="BB177" s="48">
        <f ca="1">SUM('Trial 1'!BB22,'Trial 2'!BB22,'Trial 3'!BB22,'Trial 4'!BB22,'Trial 5'!BB22,'Trial 6'!BB22,'Trial 7'!BB22,'Trial 8'!BB22)</f>
        <v>271768859.66991746</v>
      </c>
      <c r="BC177" s="48">
        <f ca="1">SUM('Trial 1'!BC22,'Trial 2'!BC22,'Trial 3'!BC22,'Trial 4'!BC22,'Trial 5'!BC22,'Trial 6'!BC22,'Trial 7'!BC22,'Trial 8'!BC22)</f>
        <v>271660655.36641806</v>
      </c>
      <c r="BD177" s="48">
        <f ca="1">SUM('Trial 1'!BD22,'Trial 2'!BD22,'Trial 3'!BD22,'Trial 4'!BD22,'Trial 5'!BD22,'Trial 6'!BD22,'Trial 7'!BD22,'Trial 8'!BD22)</f>
        <v>271542640.85379946</v>
      </c>
      <c r="BE177" s="48">
        <f ca="1">SUM('Trial 1'!BE22,'Trial 2'!BE22,'Trial 3'!BE22,'Trial 4'!BE22,'Trial 5'!BE22,'Trial 6'!BE22,'Trial 7'!BE22,'Trial 8'!BE22)</f>
        <v>271433281.39896142</v>
      </c>
      <c r="BF177" s="48">
        <f ca="1">SUM('Trial 1'!BF22,'Trial 2'!BF22,'Trial 3'!BF22,'Trial 4'!BF22,'Trial 5'!BF22,'Trial 6'!BF22,'Trial 7'!BF22,'Trial 8'!BF22)</f>
        <v>271330155.41634792</v>
      </c>
      <c r="BG177" s="48">
        <f ca="1">SUM('Trial 1'!BG22,'Trial 2'!BG22,'Trial 3'!BG22,'Trial 4'!BG22,'Trial 5'!BG22,'Trial 6'!BG22,'Trial 7'!BG22,'Trial 8'!BG22)</f>
        <v>271207329.63747096</v>
      </c>
      <c r="BH177" s="48">
        <f ca="1">SUM('Trial 1'!BH22,'Trial 2'!BH22,'Trial 3'!BH22,'Trial 4'!BH22,'Trial 5'!BH22,'Trial 6'!BH22,'Trial 7'!BH22,'Trial 8'!BH22)</f>
        <v>271099059.86568093</v>
      </c>
      <c r="BI177" s="48">
        <f ca="1">SUM('Trial 1'!BI22,'Trial 2'!BI22,'Trial 3'!BI22,'Trial 4'!BI22,'Trial 5'!BI22,'Trial 6'!BI22,'Trial 7'!BI22,'Trial 8'!BI22)</f>
        <v>270978224.53338623</v>
      </c>
      <c r="BJ177" s="48">
        <f ca="1">SUM('Trial 1'!BJ22,'Trial 2'!BJ22,'Trial 3'!BJ22,'Trial 4'!BJ22,'Trial 5'!BJ22,'Trial 6'!BJ22,'Trial 7'!BJ22,'Trial 8'!BJ22)</f>
        <v>270866495.09056646</v>
      </c>
      <c r="BK177" s="48">
        <f ca="1">SUM('Trial 1'!BK22,'Trial 2'!BK22,'Trial 3'!BK22,'Trial 4'!BK22,'Trial 5'!BK22,'Trial 6'!BK22,'Trial 7'!BK22,'Trial 8'!BK22)</f>
        <v>270745613.8529439</v>
      </c>
      <c r="BL177" s="48">
        <f ca="1">SUM('Trial 1'!BL22,'Trial 2'!BL22,'Trial 3'!BL22,'Trial 4'!BL22,'Trial 5'!BL22,'Trial 6'!BL22,'Trial 7'!BL22,'Trial 8'!BL22)</f>
        <v>270640511.17025304</v>
      </c>
      <c r="BM177" s="48">
        <f ca="1">SUM('Trial 1'!BM22,'Trial 2'!BM22,'Trial 3'!BM22,'Trial 4'!BM22,'Trial 5'!BM22,'Trial 6'!BM22,'Trial 7'!BM22,'Trial 8'!BM22)</f>
        <v>270524682.52078086</v>
      </c>
      <c r="BN177" s="49">
        <f ca="1">BM177</f>
        <v>270524682.52078086</v>
      </c>
      <c r="BO177" s="48">
        <f ca="1">SUM('Trial 1'!BO22,'Trial 2'!BO22,'Trial 3'!BO22,'Trial 4'!BO22,'Trial 5'!BO22,'Trial 6'!BO22,'Trial 7'!BO22,'Trial 8'!BO22)</f>
        <v>270416602.4230063</v>
      </c>
      <c r="BP177" s="48">
        <f ca="1">SUM('Trial 1'!BP22,'Trial 2'!BP22,'Trial 3'!BP22,'Trial 4'!BP22,'Trial 5'!BP22,'Trial 6'!BP22,'Trial 7'!BP22,'Trial 8'!BP22)</f>
        <v>270303544.31651866</v>
      </c>
      <c r="BQ177" s="48">
        <f ca="1">SUM('Trial 1'!BQ22,'Trial 2'!BQ22,'Trial 3'!BQ22,'Trial 4'!BQ22,'Trial 5'!BQ22,'Trial 6'!BQ22,'Trial 7'!BQ22,'Trial 8'!BQ22)</f>
        <v>270192135.52809811</v>
      </c>
      <c r="BR177" s="48">
        <f ca="1">SUM('Trial 1'!BR22,'Trial 2'!BR22,'Trial 3'!BR22,'Trial 4'!BR22,'Trial 5'!BR22,'Trial 6'!BR22,'Trial 7'!BR22,'Trial 8'!BR22)</f>
        <v>270085490.99044031</v>
      </c>
      <c r="BS177" s="48">
        <f ca="1">SUM('Trial 1'!BS22,'Trial 2'!BS22,'Trial 3'!BS22,'Trial 4'!BS22,'Trial 5'!BS22,'Trial 6'!BS22,'Trial 7'!BS22,'Trial 8'!BS22)</f>
        <v>269977034.97034276</v>
      </c>
      <c r="BT177" s="48">
        <f ca="1">SUM('Trial 1'!BT22,'Trial 2'!BT22,'Trial 3'!BT22,'Trial 4'!BT22,'Trial 5'!BT22,'Trial 6'!BT22,'Trial 7'!BT22,'Trial 8'!BT22)</f>
        <v>269868736.86579937</v>
      </c>
      <c r="BU177" s="48">
        <f ca="1">SUM('Trial 1'!BU22,'Trial 2'!BU22,'Trial 3'!BU22,'Trial 4'!BU22,'Trial 5'!BU22,'Trial 6'!BU22,'Trial 7'!BU22,'Trial 8'!BU22)</f>
        <v>269761929.08687931</v>
      </c>
      <c r="BV177" s="48">
        <f ca="1">SUM('Trial 1'!BV22,'Trial 2'!BV22,'Trial 3'!BV22,'Trial 4'!BV22,'Trial 5'!BV22,'Trial 6'!BV22,'Trial 7'!BV22,'Trial 8'!BV22)</f>
        <v>269661019.25243247</v>
      </c>
      <c r="BW177" s="48">
        <f ca="1">SUM('Trial 1'!BW22,'Trial 2'!BW22,'Trial 3'!BW22,'Trial 4'!BW22,'Trial 5'!BW22,'Trial 6'!BW22,'Trial 7'!BW22,'Trial 8'!BW22)</f>
        <v>269550530.8590368</v>
      </c>
      <c r="BX177" s="48">
        <f ca="1">SUM('Trial 1'!BX22,'Trial 2'!BX22,'Trial 3'!BX22,'Trial 4'!BX22,'Trial 5'!BX22,'Trial 6'!BX22,'Trial 7'!BX22,'Trial 8'!BX22)</f>
        <v>269431628.13214862</v>
      </c>
      <c r="BY177" s="48">
        <f ca="1">SUM('Trial 1'!BY22,'Trial 2'!BY22,'Trial 3'!BY22,'Trial 4'!BY22,'Trial 5'!BY22,'Trial 6'!BY22,'Trial 7'!BY22,'Trial 8'!BY22)</f>
        <v>269312598.87655103</v>
      </c>
      <c r="BZ177" s="48">
        <f ca="1">SUM('Trial 1'!BZ22,'Trial 2'!BZ22,'Trial 3'!BZ22,'Trial 4'!BZ22,'Trial 5'!BZ22,'Trial 6'!BZ22,'Trial 7'!BZ22,'Trial 8'!BZ22)</f>
        <v>269202228.06873769</v>
      </c>
      <c r="CA177" s="49">
        <f ca="1">BZ177</f>
        <v>269202228.06873769</v>
      </c>
      <c r="CB177" s="48">
        <f ca="1">SUM('Trial 1'!CB22,'Trial 2'!CB22,'Trial 3'!CB22,'Trial 4'!CB22,'Trial 5'!CB22,'Trial 6'!CB22,'Trial 7'!CB22,'Trial 8'!CB22)</f>
        <v>269091564.49116153</v>
      </c>
      <c r="CC177" s="48">
        <f ca="1">SUM('Trial 1'!CC22,'Trial 2'!CC22,'Trial 3'!CC22,'Trial 4'!CC22,'Trial 5'!CC22,'Trial 6'!CC22,'Trial 7'!CC22,'Trial 8'!CC22)</f>
        <v>268977009.40551853</v>
      </c>
      <c r="CD177" s="48">
        <f ca="1">SUM('Trial 1'!CD22,'Trial 2'!CD22,'Trial 3'!CD22,'Trial 4'!CD22,'Trial 5'!CD22,'Trial 6'!CD22,'Trial 7'!CD22,'Trial 8'!CD22)</f>
        <v>268863824.12491006</v>
      </c>
      <c r="CE177" s="48">
        <f ca="1">SUM('Trial 1'!CE22,'Trial 2'!CE22,'Trial 3'!CE22,'Trial 4'!CE22,'Trial 5'!CE22,'Trial 6'!CE22,'Trial 7'!CE22,'Trial 8'!CE22)</f>
        <v>268742392.44978154</v>
      </c>
      <c r="CF177" s="48">
        <f ca="1">SUM('Trial 1'!CF22,'Trial 2'!CF22,'Trial 3'!CF22,'Trial 4'!CF22,'Trial 5'!CF22,'Trial 6'!CF22,'Trial 7'!CF22,'Trial 8'!CF22)</f>
        <v>268637337.04522365</v>
      </c>
      <c r="CG177" s="48">
        <f ca="1">SUM('Trial 1'!CG22,'Trial 2'!CG22,'Trial 3'!CG22,'Trial 4'!CG22,'Trial 5'!CG22,'Trial 6'!CG22,'Trial 7'!CG22,'Trial 8'!CG22)</f>
        <v>268524897.10545176</v>
      </c>
      <c r="CH177" s="48">
        <f ca="1">SUM('Trial 1'!CH22,'Trial 2'!CH22,'Trial 3'!CH22,'Trial 4'!CH22,'Trial 5'!CH22,'Trial 6'!CH22,'Trial 7'!CH22,'Trial 8'!CH22)</f>
        <v>268413026.2970638</v>
      </c>
      <c r="CI177" s="48">
        <f ca="1">SUM('Trial 1'!CI22,'Trial 2'!CI22,'Trial 3'!CI22,'Trial 4'!CI22,'Trial 5'!CI22,'Trial 6'!CI22,'Trial 7'!CI22,'Trial 8'!CI22)</f>
        <v>268309698.08688834</v>
      </c>
      <c r="CJ177" s="48">
        <f ca="1">SUM('Trial 1'!CJ22,'Trial 2'!CJ22,'Trial 3'!CJ22,'Trial 4'!CJ22,'Trial 5'!CJ22,'Trial 6'!CJ22,'Trial 7'!CJ22,'Trial 8'!CJ22)</f>
        <v>268205968.93570521</v>
      </c>
      <c r="CK177" s="48">
        <f ca="1">SUM('Trial 1'!CK22,'Trial 2'!CK22,'Trial 3'!CK22,'Trial 4'!CK22,'Trial 5'!CK22,'Trial 6'!CK22,'Trial 7'!CK22,'Trial 8'!CK22)</f>
        <v>268095599.38280994</v>
      </c>
      <c r="CL177" s="48">
        <f ca="1">SUM('Trial 1'!CL22,'Trial 2'!CL22,'Trial 3'!CL22,'Trial 4'!CL22,'Trial 5'!CL22,'Trial 6'!CL22,'Trial 7'!CL22,'Trial 8'!CL22)</f>
        <v>267980022.11003226</v>
      </c>
      <c r="CM177" s="48">
        <f ca="1">SUM('Trial 1'!CM22,'Trial 2'!CM22,'Trial 3'!CM22,'Trial 4'!CM22,'Trial 5'!CM22,'Trial 6'!CM22,'Trial 7'!CM22,'Trial 8'!CM22)</f>
        <v>267863410.41720831</v>
      </c>
      <c r="CN177" s="49">
        <f ca="1">CM177</f>
        <v>267863410.41720831</v>
      </c>
      <c r="CO177" s="48">
        <f ca="1">SUM('Trial 1'!CO22,'Trial 2'!CO22,'Trial 3'!CO22,'Trial 4'!CO22,'Trial 5'!CO22,'Trial 6'!CO22,'Trial 7'!CO22,'Trial 8'!CO22)</f>
        <v>267759701.83620158</v>
      </c>
      <c r="CP177" s="48">
        <f ca="1">SUM('Trial 1'!CP22,'Trial 2'!CP22,'Trial 3'!CP22,'Trial 4'!CP22,'Trial 5'!CP22,'Trial 6'!CP22,'Trial 7'!CP22,'Trial 8'!CP22)</f>
        <v>267640359.59011701</v>
      </c>
      <c r="CQ177" s="48">
        <f ca="1">SUM('Trial 1'!CQ22,'Trial 2'!CQ22,'Trial 3'!CQ22,'Trial 4'!CQ22,'Trial 5'!CQ22,'Trial 6'!CQ22,'Trial 7'!CQ22,'Trial 8'!CQ22)</f>
        <v>267532209.98688987</v>
      </c>
      <c r="CR177" s="48">
        <f ca="1">SUM('Trial 1'!CR22,'Trial 2'!CR22,'Trial 3'!CR22,'Trial 4'!CR22,'Trial 5'!CR22,'Trial 6'!CR22,'Trial 7'!CR22,'Trial 8'!CR22)</f>
        <v>267427061.88533926</v>
      </c>
      <c r="CS177" s="48">
        <f ca="1">SUM('Trial 1'!CS22,'Trial 2'!CS22,'Trial 3'!CS22,'Trial 4'!CS22,'Trial 5'!CS22,'Trial 6'!CS22,'Trial 7'!CS22,'Trial 8'!CS22)</f>
        <v>267309550.29932842</v>
      </c>
      <c r="CT177" s="48">
        <f ca="1">SUM('Trial 1'!CT22,'Trial 2'!CT22,'Trial 3'!CT22,'Trial 4'!CT22,'Trial 5'!CT22,'Trial 6'!CT22,'Trial 7'!CT22,'Trial 8'!CT22)</f>
        <v>267192710.44135049</v>
      </c>
      <c r="CU177" s="48">
        <f ca="1">SUM('Trial 1'!CU22,'Trial 2'!CU22,'Trial 3'!CU22,'Trial 4'!CU22,'Trial 5'!CU22,'Trial 6'!CU22,'Trial 7'!CU22,'Trial 8'!CU22)</f>
        <v>267080996.38767669</v>
      </c>
      <c r="CV177" s="48">
        <f ca="1">SUM('Trial 1'!CV22,'Trial 2'!CV22,'Trial 3'!CV22,'Trial 4'!CV22,'Trial 5'!CV22,'Trial 6'!CV22,'Trial 7'!CV22,'Trial 8'!CV22)</f>
        <v>266972597.13512745</v>
      </c>
      <c r="CW177" s="48">
        <f ca="1">SUM('Trial 1'!CW22,'Trial 2'!CW22,'Trial 3'!CW22,'Trial 4'!CW22,'Trial 5'!CW22,'Trial 6'!CW22,'Trial 7'!CW22,'Trial 8'!CW22)</f>
        <v>266855884.7374185</v>
      </c>
      <c r="CX177" s="48">
        <f ca="1">SUM('Trial 1'!CX22,'Trial 2'!CX22,'Trial 3'!CX22,'Trial 4'!CX22,'Trial 5'!CX22,'Trial 6'!CX22,'Trial 7'!CX22,'Trial 8'!CX22)</f>
        <v>266744774.04353034</v>
      </c>
      <c r="CY177" s="48">
        <f ca="1">SUM('Trial 1'!CY22,'Trial 2'!CY22,'Trial 3'!CY22,'Trial 4'!CY22,'Trial 5'!CY22,'Trial 6'!CY22,'Trial 7'!CY22,'Trial 8'!CY22)</f>
        <v>266633434.78393468</v>
      </c>
      <c r="CZ177" s="48">
        <f ca="1">SUM('Trial 1'!CZ22,'Trial 2'!CZ22,'Trial 3'!CZ22,'Trial 4'!CZ22,'Trial 5'!CZ22,'Trial 6'!CZ22,'Trial 7'!CZ22,'Trial 8'!CZ22)</f>
        <v>266522942.34860846</v>
      </c>
      <c r="DA177" s="49">
        <f ca="1">CZ177</f>
        <v>266522942.34860846</v>
      </c>
      <c r="DB177" s="48">
        <f ca="1">SUM('Trial 1'!DB22,'Trial 2'!DB22,'Trial 3'!DB22,'Trial 4'!DB22,'Trial 5'!DB22,'Trial 6'!DB22,'Trial 7'!DB22,'Trial 8'!DB22)</f>
        <v>266413795.9414767</v>
      </c>
      <c r="DC177" s="48">
        <f ca="1">SUM('Trial 1'!DC22,'Trial 2'!DC22,'Trial 3'!DC22,'Trial 4'!DC22,'Trial 5'!DC22,'Trial 6'!DC22,'Trial 7'!DC22,'Trial 8'!DC22)</f>
        <v>266303112.82712865</v>
      </c>
      <c r="DD177" s="48">
        <f ca="1">SUM('Trial 1'!DD22,'Trial 2'!DD22,'Trial 3'!DD22,'Trial 4'!DD22,'Trial 5'!DD22,'Trial 6'!DD22,'Trial 7'!DD22,'Trial 8'!DD22)</f>
        <v>266198074.73725566</v>
      </c>
      <c r="DE177" s="48">
        <f ca="1">SUM('Trial 1'!DE22,'Trial 2'!DE22,'Trial 3'!DE22,'Trial 4'!DE22,'Trial 5'!DE22,'Trial 6'!DE22,'Trial 7'!DE22,'Trial 8'!DE22)</f>
        <v>266083153.43843654</v>
      </c>
      <c r="DF177" s="48">
        <f ca="1">SUM('Trial 1'!DF22,'Trial 2'!DF22,'Trial 3'!DF22,'Trial 4'!DF22,'Trial 5'!DF22,'Trial 6'!DF22,'Trial 7'!DF22,'Trial 8'!DF22)</f>
        <v>265973185.46154496</v>
      </c>
      <c r="DG177" s="48">
        <f ca="1">SUM('Trial 1'!DG22,'Trial 2'!DG22,'Trial 3'!DG22,'Trial 4'!DG22,'Trial 5'!DG22,'Trial 6'!DG22,'Trial 7'!DG22,'Trial 8'!DG22)</f>
        <v>265856245.35798007</v>
      </c>
      <c r="DH177" s="48">
        <f ca="1">SUM('Trial 1'!DH22,'Trial 2'!DH22,'Trial 3'!DH22,'Trial 4'!DH22,'Trial 5'!DH22,'Trial 6'!DH22,'Trial 7'!DH22,'Trial 8'!DH22)</f>
        <v>265748950.00181425</v>
      </c>
      <c r="DI177" s="48">
        <f ca="1">SUM('Trial 1'!DI22,'Trial 2'!DI22,'Trial 3'!DI22,'Trial 4'!DI22,'Trial 5'!DI22,'Trial 6'!DI22,'Trial 7'!DI22,'Trial 8'!DI22)</f>
        <v>265637438.57349706</v>
      </c>
      <c r="DJ177" s="48">
        <f ca="1">SUM('Trial 1'!DJ22,'Trial 2'!DJ22,'Trial 3'!DJ22,'Trial 4'!DJ22,'Trial 5'!DJ22,'Trial 6'!DJ22,'Trial 7'!DJ22,'Trial 8'!DJ22)</f>
        <v>265525176.64695406</v>
      </c>
      <c r="DK177" s="48">
        <f ca="1">SUM('Trial 1'!DK22,'Trial 2'!DK22,'Trial 3'!DK22,'Trial 4'!DK22,'Trial 5'!DK22,'Trial 6'!DK22,'Trial 7'!DK22,'Trial 8'!DK22)</f>
        <v>265409082.81881925</v>
      </c>
      <c r="DL177" s="48">
        <f ca="1">SUM('Trial 1'!DL22,'Trial 2'!DL22,'Trial 3'!DL22,'Trial 4'!DL22,'Trial 5'!DL22,'Trial 6'!DL22,'Trial 7'!DL22,'Trial 8'!DL22)</f>
        <v>265304964.19118714</v>
      </c>
      <c r="DM177" s="48">
        <f ca="1">SUM('Trial 1'!DM22,'Trial 2'!DM22,'Trial 3'!DM22,'Trial 4'!DM22,'Trial 5'!DM22,'Trial 6'!DM22,'Trial 7'!DM22,'Trial 8'!DM22)</f>
        <v>265188160.52857935</v>
      </c>
      <c r="DN177" s="49">
        <f ca="1">DM177</f>
        <v>265188160.52857935</v>
      </c>
      <c r="DO177" s="48">
        <f ca="1">SUM('Trial 1'!DO22,'Trial 2'!DO22,'Trial 3'!DO22,'Trial 4'!DO22,'Trial 5'!DO22,'Trial 6'!DO22,'Trial 7'!DO22,'Trial 8'!DO22)</f>
        <v>265072463.0795483</v>
      </c>
      <c r="DP177" s="48">
        <f ca="1">SUM('Trial 1'!DP22,'Trial 2'!DP22,'Trial 3'!DP22,'Trial 4'!DP22,'Trial 5'!DP22,'Trial 6'!DP22,'Trial 7'!DP22,'Trial 8'!DP22)</f>
        <v>264962971.34000769</v>
      </c>
      <c r="DQ177" s="48">
        <f ca="1">SUM('Trial 1'!DQ22,'Trial 2'!DQ22,'Trial 3'!DQ22,'Trial 4'!DQ22,'Trial 5'!DQ22,'Trial 6'!DQ22,'Trial 7'!DQ22,'Trial 8'!DQ22)</f>
        <v>264853627.12540722</v>
      </c>
      <c r="DR177" s="48">
        <f ca="1">SUM('Trial 1'!DR22,'Trial 2'!DR22,'Trial 3'!DR22,'Trial 4'!DR22,'Trial 5'!DR22,'Trial 6'!DR22,'Trial 7'!DR22,'Trial 8'!DR22)</f>
        <v>264741450.55157763</v>
      </c>
      <c r="DS177" s="48">
        <f ca="1">SUM('Trial 1'!DS22,'Trial 2'!DS22,'Trial 3'!DS22,'Trial 4'!DS22,'Trial 5'!DS22,'Trial 6'!DS22,'Trial 7'!DS22,'Trial 8'!DS22)</f>
        <v>264619439.15520757</v>
      </c>
      <c r="DT177" s="48">
        <f ca="1">SUM('Trial 1'!DT22,'Trial 2'!DT22,'Trial 3'!DT22,'Trial 4'!DT22,'Trial 5'!DT22,'Trial 6'!DT22,'Trial 7'!DT22,'Trial 8'!DT22)</f>
        <v>264511157.50130412</v>
      </c>
      <c r="DU177" s="48">
        <f ca="1">SUM('Trial 1'!DU22,'Trial 2'!DU22,'Trial 3'!DU22,'Trial 4'!DU22,'Trial 5'!DU22,'Trial 6'!DU22,'Trial 7'!DU22,'Trial 8'!DU22)</f>
        <v>264408745.84815815</v>
      </c>
      <c r="DV177" s="48">
        <f ca="1">SUM('Trial 1'!DV22,'Trial 2'!DV22,'Trial 3'!DV22,'Trial 4'!DV22,'Trial 5'!DV22,'Trial 6'!DV22,'Trial 7'!DV22,'Trial 8'!DV22)</f>
        <v>264297925.95234099</v>
      </c>
      <c r="DW177" s="48">
        <f ca="1">SUM('Trial 1'!DW22,'Trial 2'!DW22,'Trial 3'!DW22,'Trial 4'!DW22,'Trial 5'!DW22,'Trial 6'!DW22,'Trial 7'!DW22,'Trial 8'!DW22)</f>
        <v>264186487.77937207</v>
      </c>
      <c r="DX177" s="48">
        <f ca="1">SUM('Trial 1'!DX22,'Trial 2'!DX22,'Trial 3'!DX22,'Trial 4'!DX22,'Trial 5'!DX22,'Trial 6'!DX22,'Trial 7'!DX22,'Trial 8'!DX22)</f>
        <v>264082199.45594814</v>
      </c>
      <c r="DY177" s="48">
        <f ca="1">SUM('Trial 1'!DY22,'Trial 2'!DY22,'Trial 3'!DY22,'Trial 4'!DY22,'Trial 5'!DY22,'Trial 6'!DY22,'Trial 7'!DY22,'Trial 8'!DY22)</f>
        <v>263965579.49291801</v>
      </c>
      <c r="DZ177" s="48">
        <f ca="1">SUM('Trial 1'!DZ22,'Trial 2'!DZ22,'Trial 3'!DZ22,'Trial 4'!DZ22,'Trial 5'!DZ22,'Trial 6'!DZ22,'Trial 7'!DZ22,'Trial 8'!DZ22)</f>
        <v>263867332.6892395</v>
      </c>
      <c r="EA177" s="49">
        <f ca="1">DZ177</f>
        <v>263867332.6892395</v>
      </c>
      <c r="EB177" s="48">
        <f ca="1">SUM('Trial 1'!EB22,'Trial 2'!EB22,'Trial 3'!EB22,'Trial 4'!EB22,'Trial 5'!EB22,'Trial 6'!EB22,'Trial 7'!EB22,'Trial 8'!EB22)</f>
        <v>263758527.23836899</v>
      </c>
      <c r="EC177" s="48">
        <f ca="1">SUM('Trial 1'!EC22,'Trial 2'!EC22,'Trial 3'!EC22,'Trial 4'!EC22,'Trial 5'!EC22,'Trial 6'!EC22,'Trial 7'!EC22,'Trial 8'!EC22)</f>
        <v>263644259.8686291</v>
      </c>
      <c r="ED177" s="48">
        <f ca="1">SUM('Trial 1'!ED22,'Trial 2'!ED22,'Trial 3'!ED22,'Trial 4'!ED22,'Trial 5'!ED22,'Trial 6'!ED22,'Trial 7'!ED22,'Trial 8'!ED22)</f>
        <v>263519881.18313751</v>
      </c>
      <c r="EE177" s="48">
        <f ca="1">SUM('Trial 1'!EE22,'Trial 2'!EE22,'Trial 3'!EE22,'Trial 4'!EE22,'Trial 5'!EE22,'Trial 6'!EE22,'Trial 7'!EE22,'Trial 8'!EE22)</f>
        <v>263414954.57156</v>
      </c>
      <c r="EF177" s="48">
        <f ca="1">SUM('Trial 1'!EF22,'Trial 2'!EF22,'Trial 3'!EF22,'Trial 4'!EF22,'Trial 5'!EF22,'Trial 6'!EF22,'Trial 7'!EF22,'Trial 8'!EF22)</f>
        <v>263300842.81552705</v>
      </c>
      <c r="EG177" s="48">
        <f ca="1">SUM('Trial 1'!EG22,'Trial 2'!EG22,'Trial 3'!EG22,'Trial 4'!EG22,'Trial 5'!EG22,'Trial 6'!EG22,'Trial 7'!EG22,'Trial 8'!EG22)</f>
        <v>263193779.82576787</v>
      </c>
      <c r="EH177" s="48">
        <f ca="1">SUM('Trial 1'!EH22,'Trial 2'!EH22,'Trial 3'!EH22,'Trial 4'!EH22,'Trial 5'!EH22,'Trial 6'!EH22,'Trial 7'!EH22,'Trial 8'!EH22)</f>
        <v>263081831.7353121</v>
      </c>
      <c r="EI177" s="48">
        <f ca="1">SUM('Trial 1'!EI22,'Trial 2'!EI22,'Trial 3'!EI22,'Trial 4'!EI22,'Trial 5'!EI22,'Trial 6'!EI22,'Trial 7'!EI22,'Trial 8'!EI22)</f>
        <v>262978604.47774923</v>
      </c>
      <c r="EJ177" s="48">
        <f ca="1">SUM('Trial 1'!EJ22,'Trial 2'!EJ22,'Trial 3'!EJ22,'Trial 4'!EJ22,'Trial 5'!EJ22,'Trial 6'!EJ22,'Trial 7'!EJ22,'Trial 8'!EJ22)</f>
        <v>262869458.07069644</v>
      </c>
      <c r="EK177" s="48">
        <f ca="1">SUM('Trial 1'!EK22,'Trial 2'!EK22,'Trial 3'!EK22,'Trial 4'!EK22,'Trial 5'!EK22,'Trial 6'!EK22,'Trial 7'!EK22,'Trial 8'!EK22)</f>
        <v>262757481.83455706</v>
      </c>
      <c r="EL177" s="48">
        <f ca="1">SUM('Trial 1'!EL22,'Trial 2'!EL22,'Trial 3'!EL22,'Trial 4'!EL22,'Trial 5'!EL22,'Trial 6'!EL22,'Trial 7'!EL22,'Trial 8'!EL22)</f>
        <v>262652380.01384139</v>
      </c>
      <c r="EM177" s="48">
        <f ca="1">SUM('Trial 1'!EM22,'Trial 2'!EM22,'Trial 3'!EM22,'Trial 4'!EM22,'Trial 5'!EM22,'Trial 6'!EM22,'Trial 7'!EM22,'Trial 8'!EM22)</f>
        <v>262545063.2556209</v>
      </c>
      <c r="EN177" s="49">
        <f ca="1">EM177</f>
        <v>262545063.2556209</v>
      </c>
    </row>
    <row r="178" spans="1:144" ht="12.75" customHeight="1">
      <c r="A178" s="2" t="str">
        <f>Labels!B31</f>
        <v>Long Expected Demand</v>
      </c>
    </row>
    <row r="179" spans="1:144" ht="12.75" customHeight="1">
      <c r="A179" s="47" t="str">
        <f>Labels!D96</f>
        <v>Trials</v>
      </c>
      <c r="B179" s="19" t="str">
        <f>ZZZ__FnCalls!F7</f>
        <v>Jan 2010</v>
      </c>
      <c r="C179" s="20" t="str">
        <f>ZZZ__FnCalls!F8</f>
        <v>Feb 2010</v>
      </c>
      <c r="D179" s="20" t="str">
        <f>ZZZ__FnCalls!F9</f>
        <v>Mar 2010</v>
      </c>
      <c r="E179" s="20" t="str">
        <f>ZZZ__FnCalls!F10</f>
        <v>Apr 2010</v>
      </c>
      <c r="F179" s="20" t="str">
        <f>ZZZ__FnCalls!F11</f>
        <v>May 2010</v>
      </c>
      <c r="G179" s="20" t="str">
        <f>ZZZ__FnCalls!F12</f>
        <v>Jun 2010</v>
      </c>
      <c r="H179" s="20" t="str">
        <f>ZZZ__FnCalls!F13</f>
        <v>Jul 2010</v>
      </c>
      <c r="I179" s="20" t="str">
        <f>ZZZ__FnCalls!F14</f>
        <v>Aug 2010</v>
      </c>
      <c r="J179" s="20" t="str">
        <f>ZZZ__FnCalls!F15</f>
        <v>Sep 2010</v>
      </c>
      <c r="K179" s="20" t="str">
        <f>ZZZ__FnCalls!F16</f>
        <v>Oct 2010</v>
      </c>
      <c r="L179" s="20" t="str">
        <f>ZZZ__FnCalls!F17</f>
        <v>Nov 2010</v>
      </c>
      <c r="M179" s="20" t="str">
        <f>ZZZ__FnCalls!F18</f>
        <v>Dec 2010</v>
      </c>
      <c r="N179" s="21" t="str">
        <f>ZZZ__FnCalls!H7</f>
        <v>2010</v>
      </c>
      <c r="O179" s="20" t="str">
        <f>ZZZ__FnCalls!F19</f>
        <v>Jan 2011</v>
      </c>
      <c r="P179" s="20" t="str">
        <f>ZZZ__FnCalls!F20</f>
        <v>Feb 2011</v>
      </c>
      <c r="Q179" s="20" t="str">
        <f>ZZZ__FnCalls!F21</f>
        <v>Mar 2011</v>
      </c>
      <c r="R179" s="20" t="str">
        <f>ZZZ__FnCalls!F22</f>
        <v>Apr 2011</v>
      </c>
      <c r="S179" s="20" t="str">
        <f>ZZZ__FnCalls!F23</f>
        <v>May 2011</v>
      </c>
      <c r="T179" s="20" t="str">
        <f>ZZZ__FnCalls!F24</f>
        <v>Jun 2011</v>
      </c>
      <c r="U179" s="20" t="str">
        <f>ZZZ__FnCalls!F25</f>
        <v>Jul 2011</v>
      </c>
      <c r="V179" s="20" t="str">
        <f>ZZZ__FnCalls!F26</f>
        <v>Aug 2011</v>
      </c>
      <c r="W179" s="20" t="str">
        <f>ZZZ__FnCalls!F27</f>
        <v>Sep 2011</v>
      </c>
      <c r="X179" s="20" t="str">
        <f>ZZZ__FnCalls!F28</f>
        <v>Oct 2011</v>
      </c>
      <c r="Y179" s="20" t="str">
        <f>ZZZ__FnCalls!F29</f>
        <v>Nov 2011</v>
      </c>
      <c r="Z179" s="20" t="str">
        <f>ZZZ__FnCalls!F30</f>
        <v>Dec 2011</v>
      </c>
      <c r="AA179" s="21" t="str">
        <f>ZZZ__FnCalls!H19</f>
        <v>2011</v>
      </c>
      <c r="AB179" s="20" t="str">
        <f>ZZZ__FnCalls!F31</f>
        <v>Jan 2012</v>
      </c>
      <c r="AC179" s="20" t="str">
        <f>ZZZ__FnCalls!F32</f>
        <v>Feb 2012</v>
      </c>
      <c r="AD179" s="20" t="str">
        <f>ZZZ__FnCalls!F33</f>
        <v>Mar 2012</v>
      </c>
      <c r="AE179" s="20" t="str">
        <f>ZZZ__FnCalls!F34</f>
        <v>Apr 2012</v>
      </c>
      <c r="AF179" s="20" t="str">
        <f>ZZZ__FnCalls!F35</f>
        <v>May 2012</v>
      </c>
      <c r="AG179" s="20" t="str">
        <f>ZZZ__FnCalls!F36</f>
        <v>Jun 2012</v>
      </c>
      <c r="AH179" s="20" t="str">
        <f>ZZZ__FnCalls!F37</f>
        <v>Jul 2012</v>
      </c>
      <c r="AI179" s="20" t="str">
        <f>ZZZ__FnCalls!F38</f>
        <v>Aug 2012</v>
      </c>
      <c r="AJ179" s="20" t="str">
        <f>ZZZ__FnCalls!F39</f>
        <v>Sep 2012</v>
      </c>
      <c r="AK179" s="20" t="str">
        <f>ZZZ__FnCalls!F40</f>
        <v>Oct 2012</v>
      </c>
      <c r="AL179" s="20" t="str">
        <f>ZZZ__FnCalls!F41</f>
        <v>Nov 2012</v>
      </c>
      <c r="AM179" s="20" t="str">
        <f>ZZZ__FnCalls!F42</f>
        <v>Dec 2012</v>
      </c>
      <c r="AN179" s="21" t="str">
        <f>ZZZ__FnCalls!H31</f>
        <v>2012</v>
      </c>
      <c r="AO179" s="20" t="str">
        <f>ZZZ__FnCalls!F43</f>
        <v>Jan 2013</v>
      </c>
      <c r="AP179" s="20" t="str">
        <f>ZZZ__FnCalls!F44</f>
        <v>Feb 2013</v>
      </c>
      <c r="AQ179" s="20" t="str">
        <f>ZZZ__FnCalls!F45</f>
        <v>Mar 2013</v>
      </c>
      <c r="AR179" s="20" t="str">
        <f>ZZZ__FnCalls!F46</f>
        <v>Apr 2013</v>
      </c>
      <c r="AS179" s="20" t="str">
        <f>ZZZ__FnCalls!F47</f>
        <v>May 2013</v>
      </c>
      <c r="AT179" s="20" t="str">
        <f>ZZZ__FnCalls!F48</f>
        <v>Jun 2013</v>
      </c>
      <c r="AU179" s="20" t="str">
        <f>ZZZ__FnCalls!F49</f>
        <v>Jul 2013</v>
      </c>
      <c r="AV179" s="20" t="str">
        <f>ZZZ__FnCalls!F50</f>
        <v>Aug 2013</v>
      </c>
      <c r="AW179" s="20" t="str">
        <f>ZZZ__FnCalls!F51</f>
        <v>Sep 2013</v>
      </c>
      <c r="AX179" s="20" t="str">
        <f>ZZZ__FnCalls!F52</f>
        <v>Oct 2013</v>
      </c>
      <c r="AY179" s="20" t="str">
        <f>ZZZ__FnCalls!F53</f>
        <v>Nov 2013</v>
      </c>
      <c r="AZ179" s="20" t="str">
        <f>ZZZ__FnCalls!F54</f>
        <v>Dec 2013</v>
      </c>
      <c r="BA179" s="21" t="str">
        <f>ZZZ__FnCalls!H43</f>
        <v>2013</v>
      </c>
      <c r="BB179" s="20" t="str">
        <f>ZZZ__FnCalls!F55</f>
        <v>Jan 2014</v>
      </c>
      <c r="BC179" s="20" t="str">
        <f>ZZZ__FnCalls!F56</f>
        <v>Feb 2014</v>
      </c>
      <c r="BD179" s="20" t="str">
        <f>ZZZ__FnCalls!F57</f>
        <v>Mar 2014</v>
      </c>
      <c r="BE179" s="20" t="str">
        <f>ZZZ__FnCalls!F58</f>
        <v>Apr 2014</v>
      </c>
      <c r="BF179" s="20" t="str">
        <f>ZZZ__FnCalls!F59</f>
        <v>May 2014</v>
      </c>
      <c r="BG179" s="20" t="str">
        <f>ZZZ__FnCalls!F60</f>
        <v>Jun 2014</v>
      </c>
      <c r="BH179" s="20" t="str">
        <f>ZZZ__FnCalls!F61</f>
        <v>Jul 2014</v>
      </c>
      <c r="BI179" s="20" t="str">
        <f>ZZZ__FnCalls!F62</f>
        <v>Aug 2014</v>
      </c>
      <c r="BJ179" s="20" t="str">
        <f>ZZZ__FnCalls!F63</f>
        <v>Sep 2014</v>
      </c>
      <c r="BK179" s="20" t="str">
        <f>ZZZ__FnCalls!F64</f>
        <v>Oct 2014</v>
      </c>
      <c r="BL179" s="20" t="str">
        <f>ZZZ__FnCalls!F65</f>
        <v>Nov 2014</v>
      </c>
      <c r="BM179" s="20" t="str">
        <f>ZZZ__FnCalls!F66</f>
        <v>Dec 2014</v>
      </c>
      <c r="BN179" s="21" t="str">
        <f>ZZZ__FnCalls!H55</f>
        <v>2014</v>
      </c>
      <c r="BO179" s="20" t="str">
        <f>ZZZ__FnCalls!F67</f>
        <v>Jan 2015</v>
      </c>
      <c r="BP179" s="20" t="str">
        <f>ZZZ__FnCalls!F68</f>
        <v>Feb 2015</v>
      </c>
      <c r="BQ179" s="20" t="str">
        <f>ZZZ__FnCalls!F69</f>
        <v>Mar 2015</v>
      </c>
      <c r="BR179" s="20" t="str">
        <f>ZZZ__FnCalls!F70</f>
        <v>Apr 2015</v>
      </c>
      <c r="BS179" s="20" t="str">
        <f>ZZZ__FnCalls!F71</f>
        <v>May 2015</v>
      </c>
      <c r="BT179" s="20" t="str">
        <f>ZZZ__FnCalls!F72</f>
        <v>Jun 2015</v>
      </c>
      <c r="BU179" s="20" t="str">
        <f>ZZZ__FnCalls!F73</f>
        <v>Jul 2015</v>
      </c>
      <c r="BV179" s="20" t="str">
        <f>ZZZ__FnCalls!F74</f>
        <v>Aug 2015</v>
      </c>
      <c r="BW179" s="20" t="str">
        <f>ZZZ__FnCalls!F75</f>
        <v>Sep 2015</v>
      </c>
      <c r="BX179" s="20" t="str">
        <f>ZZZ__FnCalls!F76</f>
        <v>Oct 2015</v>
      </c>
      <c r="BY179" s="20" t="str">
        <f>ZZZ__FnCalls!F77</f>
        <v>Nov 2015</v>
      </c>
      <c r="BZ179" s="20" t="str">
        <f>ZZZ__FnCalls!F78</f>
        <v>Dec 2015</v>
      </c>
      <c r="CA179" s="21" t="str">
        <f>ZZZ__FnCalls!H67</f>
        <v>2015</v>
      </c>
      <c r="CB179" s="20" t="str">
        <f>ZZZ__FnCalls!F79</f>
        <v>Jan 2016</v>
      </c>
      <c r="CC179" s="20" t="str">
        <f>ZZZ__FnCalls!F80</f>
        <v>Feb 2016</v>
      </c>
      <c r="CD179" s="20" t="str">
        <f>ZZZ__FnCalls!F81</f>
        <v>Mar 2016</v>
      </c>
      <c r="CE179" s="20" t="str">
        <f>ZZZ__FnCalls!F82</f>
        <v>Apr 2016</v>
      </c>
      <c r="CF179" s="20" t="str">
        <f>ZZZ__FnCalls!F83</f>
        <v>May 2016</v>
      </c>
      <c r="CG179" s="20" t="str">
        <f>ZZZ__FnCalls!F84</f>
        <v>Jun 2016</v>
      </c>
      <c r="CH179" s="20" t="str">
        <f>ZZZ__FnCalls!F85</f>
        <v>Jul 2016</v>
      </c>
      <c r="CI179" s="20" t="str">
        <f>ZZZ__FnCalls!F86</f>
        <v>Aug 2016</v>
      </c>
      <c r="CJ179" s="20" t="str">
        <f>ZZZ__FnCalls!F87</f>
        <v>Sep 2016</v>
      </c>
      <c r="CK179" s="20" t="str">
        <f>ZZZ__FnCalls!F88</f>
        <v>Oct 2016</v>
      </c>
      <c r="CL179" s="20" t="str">
        <f>ZZZ__FnCalls!F89</f>
        <v>Nov 2016</v>
      </c>
      <c r="CM179" s="20" t="str">
        <f>ZZZ__FnCalls!F90</f>
        <v>Dec 2016</v>
      </c>
      <c r="CN179" s="21" t="str">
        <f>ZZZ__FnCalls!H79</f>
        <v>2016</v>
      </c>
      <c r="CO179" s="20" t="str">
        <f>ZZZ__FnCalls!F91</f>
        <v>Jan 2017</v>
      </c>
      <c r="CP179" s="20" t="str">
        <f>ZZZ__FnCalls!F92</f>
        <v>Feb 2017</v>
      </c>
      <c r="CQ179" s="20" t="str">
        <f>ZZZ__FnCalls!F93</f>
        <v>Mar 2017</v>
      </c>
      <c r="CR179" s="20" t="str">
        <f>ZZZ__FnCalls!F94</f>
        <v>Apr 2017</v>
      </c>
      <c r="CS179" s="20" t="str">
        <f>ZZZ__FnCalls!F95</f>
        <v>May 2017</v>
      </c>
      <c r="CT179" s="20" t="str">
        <f>ZZZ__FnCalls!F96</f>
        <v>Jun 2017</v>
      </c>
      <c r="CU179" s="20" t="str">
        <f>ZZZ__FnCalls!F97</f>
        <v>Jul 2017</v>
      </c>
      <c r="CV179" s="20" t="str">
        <f>ZZZ__FnCalls!F98</f>
        <v>Aug 2017</v>
      </c>
      <c r="CW179" s="20" t="str">
        <f>ZZZ__FnCalls!F99</f>
        <v>Sep 2017</v>
      </c>
      <c r="CX179" s="20" t="str">
        <f>ZZZ__FnCalls!F100</f>
        <v>Oct 2017</v>
      </c>
      <c r="CY179" s="20" t="str">
        <f>ZZZ__FnCalls!F101</f>
        <v>Nov 2017</v>
      </c>
      <c r="CZ179" s="20" t="str">
        <f>ZZZ__FnCalls!F102</f>
        <v>Dec 2017</v>
      </c>
      <c r="DA179" s="21" t="str">
        <f>ZZZ__FnCalls!H91</f>
        <v>2017</v>
      </c>
      <c r="DB179" s="20" t="str">
        <f>ZZZ__FnCalls!F103</f>
        <v>Jan 2018</v>
      </c>
      <c r="DC179" s="20" t="str">
        <f>ZZZ__FnCalls!F104</f>
        <v>Feb 2018</v>
      </c>
      <c r="DD179" s="20" t="str">
        <f>ZZZ__FnCalls!F105</f>
        <v>Mar 2018</v>
      </c>
      <c r="DE179" s="20" t="str">
        <f>ZZZ__FnCalls!F106</f>
        <v>Apr 2018</v>
      </c>
      <c r="DF179" s="20" t="str">
        <f>ZZZ__FnCalls!F107</f>
        <v>May 2018</v>
      </c>
      <c r="DG179" s="20" t="str">
        <f>ZZZ__FnCalls!F108</f>
        <v>Jun 2018</v>
      </c>
      <c r="DH179" s="20" t="str">
        <f>ZZZ__FnCalls!F109</f>
        <v>Jul 2018</v>
      </c>
      <c r="DI179" s="20" t="str">
        <f>ZZZ__FnCalls!F110</f>
        <v>Aug 2018</v>
      </c>
      <c r="DJ179" s="20" t="str">
        <f>ZZZ__FnCalls!F111</f>
        <v>Sep 2018</v>
      </c>
      <c r="DK179" s="20" t="str">
        <f>ZZZ__FnCalls!F112</f>
        <v>Oct 2018</v>
      </c>
      <c r="DL179" s="20" t="str">
        <f>ZZZ__FnCalls!F113</f>
        <v>Nov 2018</v>
      </c>
      <c r="DM179" s="20" t="str">
        <f>ZZZ__FnCalls!F114</f>
        <v>Dec 2018</v>
      </c>
      <c r="DN179" s="21" t="str">
        <f>ZZZ__FnCalls!H103</f>
        <v>2018</v>
      </c>
      <c r="DO179" s="20" t="str">
        <f>ZZZ__FnCalls!F115</f>
        <v>Jan 2019</v>
      </c>
      <c r="DP179" s="20" t="str">
        <f>ZZZ__FnCalls!F116</f>
        <v>Feb 2019</v>
      </c>
      <c r="DQ179" s="20" t="str">
        <f>ZZZ__FnCalls!F117</f>
        <v>Mar 2019</v>
      </c>
      <c r="DR179" s="20" t="str">
        <f>ZZZ__FnCalls!F118</f>
        <v>Apr 2019</v>
      </c>
      <c r="DS179" s="20" t="str">
        <f>ZZZ__FnCalls!F119</f>
        <v>May 2019</v>
      </c>
      <c r="DT179" s="20" t="str">
        <f>ZZZ__FnCalls!F120</f>
        <v>Jun 2019</v>
      </c>
      <c r="DU179" s="20" t="str">
        <f>ZZZ__FnCalls!F121</f>
        <v>Jul 2019</v>
      </c>
      <c r="DV179" s="20" t="str">
        <f>ZZZ__FnCalls!F122</f>
        <v>Aug 2019</v>
      </c>
      <c r="DW179" s="20" t="str">
        <f>ZZZ__FnCalls!F123</f>
        <v>Sep 2019</v>
      </c>
      <c r="DX179" s="20" t="str">
        <f>ZZZ__FnCalls!F124</f>
        <v>Oct 2019</v>
      </c>
      <c r="DY179" s="20" t="str">
        <f>ZZZ__FnCalls!F125</f>
        <v>Nov 2019</v>
      </c>
      <c r="DZ179" s="20" t="str">
        <f>ZZZ__FnCalls!F126</f>
        <v>Dec 2019</v>
      </c>
      <c r="EA179" s="21" t="str">
        <f>ZZZ__FnCalls!H115</f>
        <v>2019</v>
      </c>
      <c r="EB179" s="20" t="str">
        <f>ZZZ__FnCalls!F127</f>
        <v>Jan 2020</v>
      </c>
      <c r="EC179" s="20" t="str">
        <f>ZZZ__FnCalls!F128</f>
        <v>Feb 2020</v>
      </c>
      <c r="ED179" s="20" t="str">
        <f>ZZZ__FnCalls!F129</f>
        <v>Mar 2020</v>
      </c>
      <c r="EE179" s="20" t="str">
        <f>ZZZ__FnCalls!F130</f>
        <v>Apr 2020</v>
      </c>
      <c r="EF179" s="20" t="str">
        <f>ZZZ__FnCalls!F131</f>
        <v>May 2020</v>
      </c>
      <c r="EG179" s="20" t="str">
        <f>ZZZ__FnCalls!F132</f>
        <v>Jun 2020</v>
      </c>
      <c r="EH179" s="20" t="str">
        <f>ZZZ__FnCalls!F133</f>
        <v>Jul 2020</v>
      </c>
      <c r="EI179" s="20" t="str">
        <f>ZZZ__FnCalls!F134</f>
        <v>Aug 2020</v>
      </c>
      <c r="EJ179" s="20" t="str">
        <f>ZZZ__FnCalls!F135</f>
        <v>Sep 2020</v>
      </c>
      <c r="EK179" s="20" t="str">
        <f>ZZZ__FnCalls!F136</f>
        <v>Oct 2020</v>
      </c>
      <c r="EL179" s="20" t="str">
        <f>ZZZ__FnCalls!F137</f>
        <v>Nov 2020</v>
      </c>
      <c r="EM179" s="20" t="str">
        <f>ZZZ__FnCalls!F138</f>
        <v>Dec 2020</v>
      </c>
      <c r="EN179" s="21" t="str">
        <f>ZZZ__FnCalls!H127</f>
        <v>2020</v>
      </c>
    </row>
    <row r="180" spans="1:144" ht="12.75" customHeight="1">
      <c r="A180" s="7" t="str">
        <f>Labels!B96</f>
        <v>Trial 01</v>
      </c>
      <c r="B180" s="22">
        <f>'Trial 1'!B10</f>
        <v>1166666.6666666667</v>
      </c>
      <c r="C180" s="22">
        <f ca="1">'Trial 1'!C10</f>
        <v>1166176.2662689809</v>
      </c>
      <c r="D180" s="22">
        <f ca="1">'Trial 1'!D10</f>
        <v>1165582.9544923601</v>
      </c>
      <c r="E180" s="22">
        <f ca="1">'Trial 1'!E10</f>
        <v>1165124.6547888236</v>
      </c>
      <c r="F180" s="22">
        <f ca="1">'Trial 1'!F10</f>
        <v>1164564.9740968319</v>
      </c>
      <c r="G180" s="22">
        <f ca="1">'Trial 1'!G10</f>
        <v>1164088.5591361704</v>
      </c>
      <c r="H180" s="22">
        <f ca="1">'Trial 1'!H10</f>
        <v>1163598.2548720592</v>
      </c>
      <c r="I180" s="22">
        <f ca="1">'Trial 1'!I10</f>
        <v>1163142.1289617922</v>
      </c>
      <c r="J180" s="22">
        <f ca="1">'Trial 1'!J10</f>
        <v>1162617.354061302</v>
      </c>
      <c r="K180" s="22">
        <f ca="1">'Trial 1'!K10</f>
        <v>1162267.7362897955</v>
      </c>
      <c r="L180" s="22">
        <f ca="1">'Trial 1'!L10</f>
        <v>1161756.1805789918</v>
      </c>
      <c r="M180" s="22">
        <f ca="1">'Trial 1'!M10</f>
        <v>1161173.5918889535</v>
      </c>
      <c r="N180" s="23">
        <f ca="1">SUM('Trial 1'!B10:M10)</f>
        <v>13966759.322102727</v>
      </c>
      <c r="O180" s="22">
        <f ca="1">'Trial 1'!O10</f>
        <v>1160690.4979418968</v>
      </c>
      <c r="P180" s="22">
        <f ca="1">'Trial 1'!P10</f>
        <v>1160306.4286986133</v>
      </c>
      <c r="Q180" s="22">
        <f ca="1">'Trial 1'!Q10</f>
        <v>1159703.1512279545</v>
      </c>
      <c r="R180" s="22">
        <f ca="1">'Trial 1'!R10</f>
        <v>1159332.8836228445</v>
      </c>
      <c r="S180" s="22">
        <f ca="1">'Trial 1'!S10</f>
        <v>1158936.8533623714</v>
      </c>
      <c r="T180" s="22">
        <f ca="1">'Trial 1'!T10</f>
        <v>1158478.2975972933</v>
      </c>
      <c r="U180" s="22">
        <f ca="1">'Trial 1'!U10</f>
        <v>1157997.8752269952</v>
      </c>
      <c r="V180" s="22">
        <f ca="1">'Trial 1'!V10</f>
        <v>1157564.4252965788</v>
      </c>
      <c r="W180" s="22">
        <f ca="1">'Trial 1'!W10</f>
        <v>1157019.5146087881</v>
      </c>
      <c r="X180" s="22">
        <f ca="1">'Trial 1'!X10</f>
        <v>1156560.4600898568</v>
      </c>
      <c r="Y180" s="22">
        <f ca="1">'Trial 1'!Y10</f>
        <v>1155986.3773599484</v>
      </c>
      <c r="Z180" s="22">
        <f ca="1">'Trial 1'!Z10</f>
        <v>1155460.7483848014</v>
      </c>
      <c r="AA180" s="23">
        <f ca="1">SUM('Trial 1'!O10:Z10)</f>
        <v>13898037.513417942</v>
      </c>
      <c r="AB180" s="22">
        <f ca="1">'Trial 1'!AB10</f>
        <v>1154915.0374706974</v>
      </c>
      <c r="AC180" s="22">
        <f ca="1">'Trial 1'!AC10</f>
        <v>1154426.1040998655</v>
      </c>
      <c r="AD180" s="22">
        <f ca="1">'Trial 1'!AD10</f>
        <v>1154042.0474318343</v>
      </c>
      <c r="AE180" s="22">
        <f ca="1">'Trial 1'!AE10</f>
        <v>1153539.1151981524</v>
      </c>
      <c r="AF180" s="22">
        <f ca="1">'Trial 1'!AF10</f>
        <v>1153033.9018625093</v>
      </c>
      <c r="AG180" s="22">
        <f ca="1">'Trial 1'!AG10</f>
        <v>1152540.0511686238</v>
      </c>
      <c r="AH180" s="22">
        <f ca="1">'Trial 1'!AH10</f>
        <v>1152181.090912808</v>
      </c>
      <c r="AI180" s="22">
        <f ca="1">'Trial 1'!AI10</f>
        <v>1151828.9767967383</v>
      </c>
      <c r="AJ180" s="22">
        <f ca="1">'Trial 1'!AJ10</f>
        <v>1151302.6533638586</v>
      </c>
      <c r="AK180" s="22">
        <f ca="1">'Trial 1'!AK10</f>
        <v>1150800.3320524229</v>
      </c>
      <c r="AL180" s="22">
        <f ca="1">'Trial 1'!AL10</f>
        <v>1150377.6384487234</v>
      </c>
      <c r="AM180" s="22">
        <f ca="1">'Trial 1'!AM10</f>
        <v>1149860.3489615328</v>
      </c>
      <c r="AN180" s="23">
        <f ca="1">SUM('Trial 1'!AB10:AM10)</f>
        <v>13828847.297767766</v>
      </c>
      <c r="AO180" s="22">
        <f ca="1">'Trial 1'!AO10</f>
        <v>1149469.00186637</v>
      </c>
      <c r="AP180" s="22">
        <f ca="1">'Trial 1'!AP10</f>
        <v>1149097.7841300385</v>
      </c>
      <c r="AQ180" s="22">
        <f ca="1">'Trial 1'!AQ10</f>
        <v>1148647.0825583474</v>
      </c>
      <c r="AR180" s="22">
        <f ca="1">'Trial 1'!AR10</f>
        <v>1148137.4010763518</v>
      </c>
      <c r="AS180" s="22">
        <f ca="1">'Trial 1'!AS10</f>
        <v>1147613.4443943524</v>
      </c>
      <c r="AT180" s="22">
        <f ca="1">'Trial 1'!AT10</f>
        <v>1147115.5191421164</v>
      </c>
      <c r="AU180" s="22">
        <f ca="1">'Trial 1'!AU10</f>
        <v>1146738.3591164846</v>
      </c>
      <c r="AV180" s="22">
        <f ca="1">'Trial 1'!AV10</f>
        <v>1146348.7305319987</v>
      </c>
      <c r="AW180" s="22">
        <f ca="1">'Trial 1'!AW10</f>
        <v>1145906.6234708338</v>
      </c>
      <c r="AX180" s="22">
        <f ca="1">'Trial 1'!AX10</f>
        <v>1145396.0905489877</v>
      </c>
      <c r="AY180" s="22">
        <f ca="1">'Trial 1'!AY10</f>
        <v>1144925.8499998455</v>
      </c>
      <c r="AZ180" s="22">
        <f ca="1">'Trial 1'!AZ10</f>
        <v>1144419.3687706317</v>
      </c>
      <c r="BA180" s="23">
        <f ca="1">SUM('Trial 1'!AO10:AZ10)</f>
        <v>13763815.255606357</v>
      </c>
      <c r="BB180" s="22">
        <f ca="1">'Trial 1'!BB10</f>
        <v>1143933.3257890467</v>
      </c>
      <c r="BC180" s="22">
        <f ca="1">'Trial 1'!BC10</f>
        <v>1143508.1548607335</v>
      </c>
      <c r="BD180" s="22">
        <f ca="1">'Trial 1'!BD10</f>
        <v>1142920.2997915787</v>
      </c>
      <c r="BE180" s="22">
        <f ca="1">'Trial 1'!BE10</f>
        <v>1142513.1131853289</v>
      </c>
      <c r="BF180" s="22">
        <f ca="1">'Trial 1'!BF10</f>
        <v>1142108.4584146624</v>
      </c>
      <c r="BG180" s="22">
        <f ca="1">'Trial 1'!BG10</f>
        <v>1141551.1830576621</v>
      </c>
      <c r="BH180" s="22">
        <f ca="1">'Trial 1'!BH10</f>
        <v>1141154.0755847243</v>
      </c>
      <c r="BI180" s="22">
        <f ca="1">'Trial 1'!BI10</f>
        <v>1140721.0778464039</v>
      </c>
      <c r="BJ180" s="22">
        <f ca="1">'Trial 1'!BJ10</f>
        <v>1140316.030260205</v>
      </c>
      <c r="BK180" s="22">
        <f ca="1">'Trial 1'!BK10</f>
        <v>1139722.8566894333</v>
      </c>
      <c r="BL180" s="22">
        <f ca="1">'Trial 1'!BL10</f>
        <v>1139382.8152466947</v>
      </c>
      <c r="BM180" s="22">
        <f ca="1">'Trial 1'!BM10</f>
        <v>1138967.8087713285</v>
      </c>
      <c r="BN180" s="23">
        <f ca="1">SUM('Trial 1'!BB10:BM10)</f>
        <v>13696799.199497802</v>
      </c>
      <c r="BO180" s="22">
        <f ca="1">'Trial 1'!BO10</f>
        <v>1138450.6841922626</v>
      </c>
      <c r="BP180" s="22">
        <f ca="1">'Trial 1'!BP10</f>
        <v>1138031.7753516503</v>
      </c>
      <c r="BQ180" s="22">
        <f ca="1">'Trial 1'!BQ10</f>
        <v>1137578.2576747942</v>
      </c>
      <c r="BR180" s="22">
        <f ca="1">'Trial 1'!BR10</f>
        <v>1137140.7805058197</v>
      </c>
      <c r="BS180" s="22">
        <f ca="1">'Trial 1'!BS10</f>
        <v>1136616.4007239644</v>
      </c>
      <c r="BT180" s="22">
        <f ca="1">'Trial 1'!BT10</f>
        <v>1136213.2369275414</v>
      </c>
      <c r="BU180" s="22">
        <f ca="1">'Trial 1'!BU10</f>
        <v>1135766.7682445929</v>
      </c>
      <c r="BV180" s="22">
        <f ca="1">'Trial 1'!BV10</f>
        <v>1135300.2609895898</v>
      </c>
      <c r="BW180" s="22">
        <f ca="1">'Trial 1'!BW10</f>
        <v>1134923.2225033394</v>
      </c>
      <c r="BX180" s="22">
        <f ca="1">'Trial 1'!BX10</f>
        <v>1134355.1637423125</v>
      </c>
      <c r="BY180" s="22">
        <f ca="1">'Trial 1'!BY10</f>
        <v>1133823.3902024752</v>
      </c>
      <c r="BZ180" s="22">
        <f ca="1">'Trial 1'!BZ10</f>
        <v>1133370.4253885783</v>
      </c>
      <c r="CA180" s="23">
        <f ca="1">SUM('Trial 1'!BO10:BZ10)</f>
        <v>13631570.366446922</v>
      </c>
      <c r="CB180" s="22">
        <f ca="1">'Trial 1'!CB10</f>
        <v>1132856.0085522712</v>
      </c>
      <c r="CC180" s="22">
        <f ca="1">'Trial 1'!CC10</f>
        <v>1132415.5451366666</v>
      </c>
      <c r="CD180" s="22">
        <f ca="1">'Trial 1'!CD10</f>
        <v>1131962.5801323869</v>
      </c>
      <c r="CE180" s="22">
        <f ca="1">'Trial 1'!CE10</f>
        <v>1131517.6009752955</v>
      </c>
      <c r="CF180" s="22">
        <f ca="1">'Trial 1'!CF10</f>
        <v>1131045.1746345502</v>
      </c>
      <c r="CG180" s="22">
        <f ca="1">'Trial 1'!CG10</f>
        <v>1130490.8738878334</v>
      </c>
      <c r="CH180" s="22">
        <f ca="1">'Trial 1'!CH10</f>
        <v>1129927.5259552354</v>
      </c>
      <c r="CI180" s="22">
        <f ca="1">'Trial 1'!CI10</f>
        <v>1129593.1993435277</v>
      </c>
      <c r="CJ180" s="22">
        <f ca="1">'Trial 1'!CJ10</f>
        <v>1129195.3754198016</v>
      </c>
      <c r="CK180" s="22">
        <f ca="1">'Trial 1'!CK10</f>
        <v>1128681.8792288383</v>
      </c>
      <c r="CL180" s="22">
        <f ca="1">'Trial 1'!CL10</f>
        <v>1128200.9461897428</v>
      </c>
      <c r="CM180" s="22">
        <f ca="1">'Trial 1'!CM10</f>
        <v>1127779.7100005194</v>
      </c>
      <c r="CN180" s="23">
        <f ca="1">SUM('Trial 1'!CB10:CM10)</f>
        <v>13563666.419456666</v>
      </c>
      <c r="CO180" s="22">
        <f ca="1">'Trial 1'!CO10</f>
        <v>1127387.069493684</v>
      </c>
      <c r="CP180" s="22">
        <f ca="1">'Trial 1'!CP10</f>
        <v>1126994.6356041438</v>
      </c>
      <c r="CQ180" s="22">
        <f ca="1">'Trial 1'!CQ10</f>
        <v>1126485.1946538875</v>
      </c>
      <c r="CR180" s="22">
        <f ca="1">'Trial 1'!CR10</f>
        <v>1126125.1861480142</v>
      </c>
      <c r="CS180" s="22">
        <f ca="1">'Trial 1'!CS10</f>
        <v>1125649.5980561916</v>
      </c>
      <c r="CT180" s="22">
        <f ca="1">'Trial 1'!CT10</f>
        <v>1125094.7434050555</v>
      </c>
      <c r="CU180" s="22">
        <f ca="1">'Trial 1'!CU10</f>
        <v>1124631.212060065</v>
      </c>
      <c r="CV180" s="22">
        <f ca="1">'Trial 1'!CV10</f>
        <v>1124216.605643027</v>
      </c>
      <c r="CW180" s="22">
        <f ca="1">'Trial 1'!CW10</f>
        <v>1123755.6664315243</v>
      </c>
      <c r="CX180" s="22">
        <f ca="1">'Trial 1'!CX10</f>
        <v>1123229.596270869</v>
      </c>
      <c r="CY180" s="22">
        <f ca="1">'Trial 1'!CY10</f>
        <v>1122794.3358083144</v>
      </c>
      <c r="CZ180" s="22">
        <f ca="1">'Trial 1'!CZ10</f>
        <v>1122361.0923997185</v>
      </c>
      <c r="DA180" s="23">
        <f ca="1">SUM('Trial 1'!CO10:CZ10)</f>
        <v>13498724.935974494</v>
      </c>
      <c r="DB180" s="22">
        <f ca="1">'Trial 1'!DB10</f>
        <v>1121899.0079061498</v>
      </c>
      <c r="DC180" s="22">
        <f ca="1">'Trial 1'!DC10</f>
        <v>1121368.9578383705</v>
      </c>
      <c r="DD180" s="22">
        <f ca="1">'Trial 1'!DD10</f>
        <v>1120976.3105328863</v>
      </c>
      <c r="DE180" s="22">
        <f ca="1">'Trial 1'!DE10</f>
        <v>1120535.4513745522</v>
      </c>
      <c r="DF180" s="22">
        <f ca="1">'Trial 1'!DF10</f>
        <v>1120087.137781196</v>
      </c>
      <c r="DG180" s="22">
        <f ca="1">'Trial 1'!DG10</f>
        <v>1119625.2203958407</v>
      </c>
      <c r="DH180" s="22">
        <f ca="1">'Trial 1'!DH10</f>
        <v>1119182.7596699356</v>
      </c>
      <c r="DI180" s="22">
        <f ca="1">'Trial 1'!DI10</f>
        <v>1118679.4311458734</v>
      </c>
      <c r="DJ180" s="22">
        <f ca="1">'Trial 1'!DJ10</f>
        <v>1118201.3182106691</v>
      </c>
      <c r="DK180" s="22">
        <f ca="1">'Trial 1'!DK10</f>
        <v>1117683.6399183422</v>
      </c>
      <c r="DL180" s="22">
        <f ca="1">'Trial 1'!DL10</f>
        <v>1117281.4488574993</v>
      </c>
      <c r="DM180" s="22">
        <f ca="1">'Trial 1'!DM10</f>
        <v>1116704.2937260005</v>
      </c>
      <c r="DN180" s="23">
        <f ca="1">SUM('Trial 1'!DB10:DM10)</f>
        <v>13432224.977357317</v>
      </c>
      <c r="DO180" s="22">
        <f ca="1">'Trial 1'!DO10</f>
        <v>1116339.8106676731</v>
      </c>
      <c r="DP180" s="22">
        <f ca="1">'Trial 1'!DP10</f>
        <v>1115890.7941119373</v>
      </c>
      <c r="DQ180" s="22">
        <f ca="1">'Trial 1'!DQ10</f>
        <v>1115509.122799577</v>
      </c>
      <c r="DR180" s="22">
        <f ca="1">'Trial 1'!DR10</f>
        <v>1115123.3386253822</v>
      </c>
      <c r="DS180" s="22">
        <f ca="1">'Trial 1'!DS10</f>
        <v>1114653.6969028874</v>
      </c>
      <c r="DT180" s="22">
        <f ca="1">'Trial 1'!DT10</f>
        <v>1114139.2715362785</v>
      </c>
      <c r="DU180" s="22">
        <f ca="1">'Trial 1'!DU10</f>
        <v>1113809.6401216036</v>
      </c>
      <c r="DV180" s="22">
        <f ca="1">'Trial 1'!DV10</f>
        <v>1113295.9229537544</v>
      </c>
      <c r="DW180" s="22">
        <f ca="1">'Trial 1'!DW10</f>
        <v>1112812.6191329826</v>
      </c>
      <c r="DX180" s="22">
        <f ca="1">'Trial 1'!DX10</f>
        <v>1112455.8058949106</v>
      </c>
      <c r="DY180" s="22">
        <f ca="1">'Trial 1'!DY10</f>
        <v>1111977.4900086885</v>
      </c>
      <c r="DZ180" s="22">
        <f ca="1">'Trial 1'!DZ10</f>
        <v>1111573.5457276972</v>
      </c>
      <c r="EA180" s="23">
        <f ca="1">SUM('Trial 1'!DO10:DZ10)</f>
        <v>13367581.058483373</v>
      </c>
      <c r="EB180" s="22">
        <f ca="1">'Trial 1'!EB10</f>
        <v>1111164.4007821342</v>
      </c>
      <c r="EC180" s="22">
        <f ca="1">'Trial 1'!EC10</f>
        <v>1110823.6535732036</v>
      </c>
      <c r="ED180" s="22">
        <f ca="1">'Trial 1'!ED10</f>
        <v>1110368.8485723166</v>
      </c>
      <c r="EE180" s="22">
        <f ca="1">'Trial 1'!EE10</f>
        <v>1109933.4828894404</v>
      </c>
      <c r="EF180" s="22">
        <f ca="1">'Trial 1'!EF10</f>
        <v>1109473.8525296324</v>
      </c>
      <c r="EG180" s="22">
        <f ca="1">'Trial 1'!EG10</f>
        <v>1109090.6732014462</v>
      </c>
      <c r="EH180" s="22">
        <f ca="1">'Trial 1'!EH10</f>
        <v>1108675.7415911823</v>
      </c>
      <c r="EI180" s="22">
        <f ca="1">'Trial 1'!EI10</f>
        <v>1108264.7323262619</v>
      </c>
      <c r="EJ180" s="22">
        <f ca="1">'Trial 1'!EJ10</f>
        <v>1107779.1795709836</v>
      </c>
      <c r="EK180" s="22">
        <f ca="1">'Trial 1'!EK10</f>
        <v>1107263.2382239115</v>
      </c>
      <c r="EL180" s="22">
        <f ca="1">'Trial 1'!EL10</f>
        <v>1106912.6596090554</v>
      </c>
      <c r="EM180" s="22">
        <f ca="1">'Trial 1'!EM10</f>
        <v>1106523.6904104387</v>
      </c>
      <c r="EN180" s="23">
        <f ca="1">SUM('Trial 1'!EB10:EM10)</f>
        <v>13306274.153280009</v>
      </c>
    </row>
    <row r="181" spans="1:144" ht="12.75" customHeight="1">
      <c r="A181" s="11" t="str">
        <f>Labels!B97</f>
        <v>Trial 02</v>
      </c>
      <c r="B181" s="24">
        <f>'Trial 2'!B10</f>
        <v>1166666.6666666667</v>
      </c>
      <c r="C181" s="24">
        <f ca="1">'Trial 2'!C10</f>
        <v>1166192.8719638125</v>
      </c>
      <c r="D181" s="24">
        <f ca="1">'Trial 2'!D10</f>
        <v>1165593.0485398066</v>
      </c>
      <c r="E181" s="24">
        <f ca="1">'Trial 2'!E10</f>
        <v>1165244.2503071364</v>
      </c>
      <c r="F181" s="24">
        <f ca="1">'Trial 2'!F10</f>
        <v>1164758.9221506871</v>
      </c>
      <c r="G181" s="24">
        <f ca="1">'Trial 2'!G10</f>
        <v>1164234.6512296873</v>
      </c>
      <c r="H181" s="24">
        <f ca="1">'Trial 2'!H10</f>
        <v>1163714.6898406926</v>
      </c>
      <c r="I181" s="24">
        <f ca="1">'Trial 2'!I10</f>
        <v>1163306.6455803495</v>
      </c>
      <c r="J181" s="24">
        <f ca="1">'Trial 2'!J10</f>
        <v>1162813.9136246564</v>
      </c>
      <c r="K181" s="24">
        <f ca="1">'Trial 2'!K10</f>
        <v>1162321.3704652241</v>
      </c>
      <c r="L181" s="24">
        <f ca="1">'Trial 2'!L10</f>
        <v>1161833.9632177851</v>
      </c>
      <c r="M181" s="24">
        <f ca="1">'Trial 2'!M10</f>
        <v>1161426.4595001249</v>
      </c>
      <c r="N181" s="25">
        <f ca="1">SUM('Trial 2'!B10:M10)</f>
        <v>13968107.453086631</v>
      </c>
      <c r="O181" s="24">
        <f ca="1">'Trial 2'!O10</f>
        <v>1161083.2945285735</v>
      </c>
      <c r="P181" s="24">
        <f ca="1">'Trial 2'!P10</f>
        <v>1160601.0718360564</v>
      </c>
      <c r="Q181" s="24">
        <f ca="1">'Trial 2'!Q10</f>
        <v>1160042.9810868378</v>
      </c>
      <c r="R181" s="24">
        <f ca="1">'Trial 2'!R10</f>
        <v>1159589.6868472334</v>
      </c>
      <c r="S181" s="24">
        <f ca="1">'Trial 2'!S10</f>
        <v>1159188.0907458446</v>
      </c>
      <c r="T181" s="24">
        <f ca="1">'Trial 2'!T10</f>
        <v>1158712.6649709917</v>
      </c>
      <c r="U181" s="24">
        <f ca="1">'Trial 2'!U10</f>
        <v>1158213.3388998187</v>
      </c>
      <c r="V181" s="24">
        <f ca="1">'Trial 2'!V10</f>
        <v>1157806.7053268212</v>
      </c>
      <c r="W181" s="24">
        <f ca="1">'Trial 2'!W10</f>
        <v>1157380.5211629665</v>
      </c>
      <c r="X181" s="24">
        <f ca="1">'Trial 2'!X10</f>
        <v>1156973.8486582791</v>
      </c>
      <c r="Y181" s="24">
        <f ca="1">'Trial 2'!Y10</f>
        <v>1156450.5225668154</v>
      </c>
      <c r="Z181" s="24">
        <f ca="1">'Trial 2'!Z10</f>
        <v>1156027.4198112136</v>
      </c>
      <c r="AA181" s="25">
        <f ca="1">SUM('Trial 2'!O10:Z10)</f>
        <v>13902070.146441452</v>
      </c>
      <c r="AB181" s="24">
        <f ca="1">'Trial 2'!AB10</f>
        <v>1155491.1456627932</v>
      </c>
      <c r="AC181" s="24">
        <f ca="1">'Trial 2'!AC10</f>
        <v>1155145.5388011897</v>
      </c>
      <c r="AD181" s="24">
        <f ca="1">'Trial 2'!AD10</f>
        <v>1154589.8506653921</v>
      </c>
      <c r="AE181" s="24">
        <f ca="1">'Trial 2'!AE10</f>
        <v>1154092.1968316634</v>
      </c>
      <c r="AF181" s="24">
        <f ca="1">'Trial 2'!AF10</f>
        <v>1153652.4468989572</v>
      </c>
      <c r="AG181" s="24">
        <f ca="1">'Trial 2'!AG10</f>
        <v>1153087.6623246451</v>
      </c>
      <c r="AH181" s="24">
        <f ca="1">'Trial 2'!AH10</f>
        <v>1152541.0172174748</v>
      </c>
      <c r="AI181" s="24">
        <f ca="1">'Trial 2'!AI10</f>
        <v>1152020.8098805982</v>
      </c>
      <c r="AJ181" s="24">
        <f ca="1">'Trial 2'!AJ10</f>
        <v>1151509.240291391</v>
      </c>
      <c r="AK181" s="24">
        <f ca="1">'Trial 2'!AK10</f>
        <v>1151012.0167927141</v>
      </c>
      <c r="AL181" s="24">
        <f ca="1">'Trial 2'!AL10</f>
        <v>1150481.4665865791</v>
      </c>
      <c r="AM181" s="24">
        <f ca="1">'Trial 2'!AM10</f>
        <v>1149872.5481847224</v>
      </c>
      <c r="AN181" s="25">
        <f ca="1">SUM('Trial 2'!AB10:AM10)</f>
        <v>13833495.94013812</v>
      </c>
      <c r="AO181" s="24">
        <f ca="1">'Trial 2'!AO10</f>
        <v>1149273.7960974907</v>
      </c>
      <c r="AP181" s="24">
        <f ca="1">'Trial 2'!AP10</f>
        <v>1148909.6277490561</v>
      </c>
      <c r="AQ181" s="24">
        <f ca="1">'Trial 2'!AQ10</f>
        <v>1148485.4835208198</v>
      </c>
      <c r="AR181" s="24">
        <f ca="1">'Trial 2'!AR10</f>
        <v>1148013.7230064308</v>
      </c>
      <c r="AS181" s="24">
        <f ca="1">'Trial 2'!AS10</f>
        <v>1147616.7844524067</v>
      </c>
      <c r="AT181" s="24">
        <f ca="1">'Trial 2'!AT10</f>
        <v>1147131.3792982437</v>
      </c>
      <c r="AU181" s="24">
        <f ca="1">'Trial 2'!AU10</f>
        <v>1146666.4063459996</v>
      </c>
      <c r="AV181" s="24">
        <f ca="1">'Trial 2'!AV10</f>
        <v>1146256.9617250485</v>
      </c>
      <c r="AW181" s="24">
        <f ca="1">'Trial 2'!AW10</f>
        <v>1145769.3576351178</v>
      </c>
      <c r="AX181" s="24">
        <f ca="1">'Trial 2'!AX10</f>
        <v>1145314.275242185</v>
      </c>
      <c r="AY181" s="24">
        <f ca="1">'Trial 2'!AY10</f>
        <v>1144897.1468325632</v>
      </c>
      <c r="AZ181" s="24">
        <f ca="1">'Trial 2'!AZ10</f>
        <v>1144518.7907210295</v>
      </c>
      <c r="BA181" s="25">
        <f ca="1">SUM('Trial 2'!AO10:AZ10)</f>
        <v>13762853.732626392</v>
      </c>
      <c r="BB181" s="24">
        <f ca="1">'Trial 2'!BB10</f>
        <v>1144023.8796235861</v>
      </c>
      <c r="BC181" s="24">
        <f ca="1">'Trial 2'!BC10</f>
        <v>1143591.00052042</v>
      </c>
      <c r="BD181" s="24">
        <f ca="1">'Trial 2'!BD10</f>
        <v>1143131.278652488</v>
      </c>
      <c r="BE181" s="24">
        <f ca="1">'Trial 2'!BE10</f>
        <v>1142636.5276547899</v>
      </c>
      <c r="BF181" s="24">
        <f ca="1">'Trial 2'!BF10</f>
        <v>1142253.7284719285</v>
      </c>
      <c r="BG181" s="24">
        <f ca="1">'Trial 2'!BG10</f>
        <v>1141643.9067597468</v>
      </c>
      <c r="BH181" s="24">
        <f ca="1">'Trial 2'!BH10</f>
        <v>1141192.8343527047</v>
      </c>
      <c r="BI181" s="24">
        <f ca="1">'Trial 2'!BI10</f>
        <v>1140650.8826334104</v>
      </c>
      <c r="BJ181" s="24">
        <f ca="1">'Trial 2'!BJ10</f>
        <v>1140148.0070092829</v>
      </c>
      <c r="BK181" s="24">
        <f ca="1">'Trial 2'!BK10</f>
        <v>1139618.8673776109</v>
      </c>
      <c r="BL181" s="24">
        <f ca="1">'Trial 2'!BL10</f>
        <v>1139152.8333965398</v>
      </c>
      <c r="BM181" s="24">
        <f ca="1">'Trial 2'!BM10</f>
        <v>1138616.3123873109</v>
      </c>
      <c r="BN181" s="25">
        <f ca="1">SUM('Trial 2'!BB10:BM10)</f>
        <v>13696660.05883982</v>
      </c>
      <c r="BO181" s="24">
        <f ca="1">'Trial 2'!BO10</f>
        <v>1138154.855734447</v>
      </c>
      <c r="BP181" s="24">
        <f ca="1">'Trial 2'!BP10</f>
        <v>1137550.7125253321</v>
      </c>
      <c r="BQ181" s="24">
        <f ca="1">'Trial 2'!BQ10</f>
        <v>1137074.8497138808</v>
      </c>
      <c r="BR181" s="24">
        <f ca="1">'Trial 2'!BR10</f>
        <v>1136578.1824161338</v>
      </c>
      <c r="BS181" s="24">
        <f ca="1">'Trial 2'!BS10</f>
        <v>1136190.0263137238</v>
      </c>
      <c r="BT181" s="24">
        <f ca="1">'Trial 2'!BT10</f>
        <v>1135735.5390468691</v>
      </c>
      <c r="BU181" s="24">
        <f ca="1">'Trial 2'!BU10</f>
        <v>1135399.5092936188</v>
      </c>
      <c r="BV181" s="24">
        <f ca="1">'Trial 2'!BV10</f>
        <v>1134937.6502584394</v>
      </c>
      <c r="BW181" s="24">
        <f ca="1">'Trial 2'!BW10</f>
        <v>1134512.3083445195</v>
      </c>
      <c r="BX181" s="24">
        <f ca="1">'Trial 2'!BX10</f>
        <v>1134009.9043073284</v>
      </c>
      <c r="BY181" s="24">
        <f ca="1">'Trial 2'!BY10</f>
        <v>1133655.5143928195</v>
      </c>
      <c r="BZ181" s="24">
        <f ca="1">'Trial 2'!BZ10</f>
        <v>1133259.0389647414</v>
      </c>
      <c r="CA181" s="25">
        <f ca="1">SUM('Trial 2'!BO10:BZ10)</f>
        <v>13627058.091311852</v>
      </c>
      <c r="CB181" s="24">
        <f ca="1">'Trial 2'!CB10</f>
        <v>1132814.6415046889</v>
      </c>
      <c r="CC181" s="24">
        <f ca="1">'Trial 2'!CC10</f>
        <v>1132265.4714187179</v>
      </c>
      <c r="CD181" s="24">
        <f ca="1">'Trial 2'!CD10</f>
        <v>1131835.689119451</v>
      </c>
      <c r="CE181" s="24">
        <f ca="1">'Trial 2'!CE10</f>
        <v>1131307.5453143462</v>
      </c>
      <c r="CF181" s="24">
        <f ca="1">'Trial 2'!CF10</f>
        <v>1130949.906545592</v>
      </c>
      <c r="CG181" s="24">
        <f ca="1">'Trial 2'!CG10</f>
        <v>1130498.2837866081</v>
      </c>
      <c r="CH181" s="24">
        <f ca="1">'Trial 2'!CH10</f>
        <v>1130031.1402256291</v>
      </c>
      <c r="CI181" s="24">
        <f ca="1">'Trial 2'!CI10</f>
        <v>1129653.5829680101</v>
      </c>
      <c r="CJ181" s="24">
        <f ca="1">'Trial 2'!CJ10</f>
        <v>1129091.0817257403</v>
      </c>
      <c r="CK181" s="24">
        <f ca="1">'Trial 2'!CK10</f>
        <v>1128552.8188173224</v>
      </c>
      <c r="CL181" s="24">
        <f ca="1">'Trial 2'!CL10</f>
        <v>1128124.8923613455</v>
      </c>
      <c r="CM181" s="24">
        <f ca="1">'Trial 2'!CM10</f>
        <v>1127684.3617499382</v>
      </c>
      <c r="CN181" s="25">
        <f ca="1">SUM('Trial 2'!CB10:CM10)</f>
        <v>13562809.415537391</v>
      </c>
      <c r="CO181" s="24">
        <f ca="1">'Trial 2'!CO10</f>
        <v>1127153.7172831611</v>
      </c>
      <c r="CP181" s="24">
        <f ca="1">'Trial 2'!CP10</f>
        <v>1126676.7280406118</v>
      </c>
      <c r="CQ181" s="24">
        <f ca="1">'Trial 2'!CQ10</f>
        <v>1126272.4438047234</v>
      </c>
      <c r="CR181" s="24">
        <f ca="1">'Trial 2'!CR10</f>
        <v>1125867.3407090916</v>
      </c>
      <c r="CS181" s="24">
        <f ca="1">'Trial 2'!CS10</f>
        <v>1125406.3855833313</v>
      </c>
      <c r="CT181" s="24">
        <f ca="1">'Trial 2'!CT10</f>
        <v>1124856.4090156807</v>
      </c>
      <c r="CU181" s="24">
        <f ca="1">'Trial 2'!CU10</f>
        <v>1124308.7207443803</v>
      </c>
      <c r="CV181" s="24">
        <f ca="1">'Trial 2'!CV10</f>
        <v>1123870.0569583795</v>
      </c>
      <c r="CW181" s="24">
        <f ca="1">'Trial 2'!CW10</f>
        <v>1123397.1419949227</v>
      </c>
      <c r="CX181" s="24">
        <f ca="1">'Trial 2'!CX10</f>
        <v>1122910.7069776589</v>
      </c>
      <c r="CY181" s="24">
        <f ca="1">'Trial 2'!CY10</f>
        <v>1122420.3487814253</v>
      </c>
      <c r="CZ181" s="24">
        <f ca="1">'Trial 2'!CZ10</f>
        <v>1121836.101666325</v>
      </c>
      <c r="DA181" s="25">
        <f ca="1">SUM('Trial 2'!CO10:CZ10)</f>
        <v>13494976.101559693</v>
      </c>
      <c r="DB181" s="24">
        <f ca="1">'Trial 2'!DB10</f>
        <v>1121240.0270322284</v>
      </c>
      <c r="DC181" s="24">
        <f ca="1">'Trial 2'!DC10</f>
        <v>1120749.9389778099</v>
      </c>
      <c r="DD181" s="24">
        <f ca="1">'Trial 2'!DD10</f>
        <v>1120373.0371917395</v>
      </c>
      <c r="DE181" s="24">
        <f ca="1">'Trial 2'!DE10</f>
        <v>1119770.0435697751</v>
      </c>
      <c r="DF181" s="24">
        <f ca="1">'Trial 2'!DF10</f>
        <v>1119369.4293197913</v>
      </c>
      <c r="DG181" s="24">
        <f ca="1">'Trial 2'!DG10</f>
        <v>1118853.5725944994</v>
      </c>
      <c r="DH181" s="24">
        <f ca="1">'Trial 2'!DH10</f>
        <v>1118350.2391248147</v>
      </c>
      <c r="DI181" s="24">
        <f ca="1">'Trial 2'!DI10</f>
        <v>1117973.6937308961</v>
      </c>
      <c r="DJ181" s="24">
        <f ca="1">'Trial 2'!DJ10</f>
        <v>1117362.1481982183</v>
      </c>
      <c r="DK181" s="24">
        <f ca="1">'Trial 2'!DK10</f>
        <v>1116778.0476712331</v>
      </c>
      <c r="DL181" s="24">
        <f ca="1">'Trial 2'!DL10</f>
        <v>1116305.826882883</v>
      </c>
      <c r="DM181" s="24">
        <f ca="1">'Trial 2'!DM10</f>
        <v>1115753.9882205152</v>
      </c>
      <c r="DN181" s="25">
        <f ca="1">SUM('Trial 2'!DB10:DM10)</f>
        <v>13422879.992514404</v>
      </c>
      <c r="DO181" s="24">
        <f ca="1">'Trial 2'!DO10</f>
        <v>1115211.3448737641</v>
      </c>
      <c r="DP181" s="24">
        <f ca="1">'Trial 2'!DP10</f>
        <v>1114712.7591704105</v>
      </c>
      <c r="DQ181" s="24">
        <f ca="1">'Trial 2'!DQ10</f>
        <v>1114124.28496687</v>
      </c>
      <c r="DR181" s="24">
        <f ca="1">'Trial 2'!DR10</f>
        <v>1113689.2293357993</v>
      </c>
      <c r="DS181" s="24">
        <f ca="1">'Trial 2'!DS10</f>
        <v>1113075.3213532418</v>
      </c>
      <c r="DT181" s="24">
        <f ca="1">'Trial 2'!DT10</f>
        <v>1112650.5046432775</v>
      </c>
      <c r="DU181" s="24">
        <f ca="1">'Trial 2'!DU10</f>
        <v>1112104.9473109595</v>
      </c>
      <c r="DV181" s="24">
        <f ca="1">'Trial 2'!DV10</f>
        <v>1111676.6146687714</v>
      </c>
      <c r="DW181" s="24">
        <f ca="1">'Trial 2'!DW10</f>
        <v>1111122.563745586</v>
      </c>
      <c r="DX181" s="24">
        <f ca="1">'Trial 2'!DX10</f>
        <v>1110741.5968030365</v>
      </c>
      <c r="DY181" s="24">
        <f ca="1">'Trial 2'!DY10</f>
        <v>1110214.4843985923</v>
      </c>
      <c r="DZ181" s="24">
        <f ca="1">'Trial 2'!DZ10</f>
        <v>1109861.4011275806</v>
      </c>
      <c r="EA181" s="25">
        <f ca="1">SUM('Trial 2'!DO10:DZ10)</f>
        <v>13349185.052397888</v>
      </c>
      <c r="EB181" s="24">
        <f ca="1">'Trial 2'!EB10</f>
        <v>1109489.4314178037</v>
      </c>
      <c r="EC181" s="24">
        <f ca="1">'Trial 2'!EC10</f>
        <v>1109052.5313267231</v>
      </c>
      <c r="ED181" s="24">
        <f ca="1">'Trial 2'!ED10</f>
        <v>1108474.8444323796</v>
      </c>
      <c r="EE181" s="24">
        <f ca="1">'Trial 2'!EE10</f>
        <v>1108001.407862101</v>
      </c>
      <c r="EF181" s="24">
        <f ca="1">'Trial 2'!EF10</f>
        <v>1107567.6060663497</v>
      </c>
      <c r="EG181" s="24">
        <f ca="1">'Trial 2'!EG10</f>
        <v>1107119.8842611718</v>
      </c>
      <c r="EH181" s="24">
        <f ca="1">'Trial 2'!EH10</f>
        <v>1106688.2314396861</v>
      </c>
      <c r="EI181" s="24">
        <f ca="1">'Trial 2'!EI10</f>
        <v>1106232.5589981887</v>
      </c>
      <c r="EJ181" s="24">
        <f ca="1">'Trial 2'!EJ10</f>
        <v>1105784.3659588196</v>
      </c>
      <c r="EK181" s="24">
        <f ca="1">'Trial 2'!EK10</f>
        <v>1105403.0516204112</v>
      </c>
      <c r="EL181" s="24">
        <f ca="1">'Trial 2'!EL10</f>
        <v>1104872.1416910528</v>
      </c>
      <c r="EM181" s="24">
        <f ca="1">'Trial 2'!EM10</f>
        <v>1104425.3032222299</v>
      </c>
      <c r="EN181" s="25">
        <f ca="1">SUM('Trial 2'!EB10:EM10)</f>
        <v>13283111.358296918</v>
      </c>
    </row>
    <row r="182" spans="1:144" ht="12.75" customHeight="1">
      <c r="A182" s="11" t="str">
        <f>Labels!B98</f>
        <v>Trial 03</v>
      </c>
      <c r="B182" s="24">
        <f>'Trial 3'!B10</f>
        <v>1166666.6666666667</v>
      </c>
      <c r="C182" s="24">
        <f ca="1">'Trial 3'!C10</f>
        <v>1166114.0810861564</v>
      </c>
      <c r="D182" s="24">
        <f ca="1">'Trial 3'!D10</f>
        <v>1165642.5510200344</v>
      </c>
      <c r="E182" s="24">
        <f ca="1">'Trial 3'!E10</f>
        <v>1165207.6431299334</v>
      </c>
      <c r="F182" s="24">
        <f ca="1">'Trial 3'!F10</f>
        <v>1164820.0042074455</v>
      </c>
      <c r="G182" s="24">
        <f ca="1">'Trial 3'!G10</f>
        <v>1164344.713977233</v>
      </c>
      <c r="H182" s="24">
        <f ca="1">'Trial 3'!H10</f>
        <v>1163905.8225802155</v>
      </c>
      <c r="I182" s="24">
        <f ca="1">'Trial 3'!I10</f>
        <v>1163416.2278148555</v>
      </c>
      <c r="J182" s="24">
        <f ca="1">'Trial 3'!J10</f>
        <v>1162902.0971549684</v>
      </c>
      <c r="K182" s="24">
        <f ca="1">'Trial 3'!K10</f>
        <v>1162321.2417357781</v>
      </c>
      <c r="L182" s="24">
        <f ca="1">'Trial 3'!L10</f>
        <v>1161994.0578206161</v>
      </c>
      <c r="M182" s="24">
        <f ca="1">'Trial 3'!M10</f>
        <v>1161524.8183901813</v>
      </c>
      <c r="N182" s="25">
        <f ca="1">SUM('Trial 3'!B10:M10)</f>
        <v>13968859.925584085</v>
      </c>
      <c r="O182" s="24">
        <f ca="1">'Trial 3'!O10</f>
        <v>1161075.2310155833</v>
      </c>
      <c r="P182" s="24">
        <f ca="1">'Trial 3'!P10</f>
        <v>1160646.915396695</v>
      </c>
      <c r="Q182" s="24">
        <f ca="1">'Trial 3'!Q10</f>
        <v>1160192.1398621884</v>
      </c>
      <c r="R182" s="24">
        <f ca="1">'Trial 3'!R10</f>
        <v>1159817.7347402417</v>
      </c>
      <c r="S182" s="24">
        <f ca="1">'Trial 3'!S10</f>
        <v>1159478.825765762</v>
      </c>
      <c r="T182" s="24">
        <f ca="1">'Trial 3'!T10</f>
        <v>1159068.5451148548</v>
      </c>
      <c r="U182" s="24">
        <f ca="1">'Trial 3'!U10</f>
        <v>1158714.1670988339</v>
      </c>
      <c r="V182" s="24">
        <f ca="1">'Trial 3'!V10</f>
        <v>1158190.2192348768</v>
      </c>
      <c r="W182" s="24">
        <f ca="1">'Trial 3'!W10</f>
        <v>1157791.1775845729</v>
      </c>
      <c r="X182" s="24">
        <f ca="1">'Trial 3'!X10</f>
        <v>1157386.5559635698</v>
      </c>
      <c r="Y182" s="24">
        <f ca="1">'Trial 3'!Y10</f>
        <v>1157032.7602168978</v>
      </c>
      <c r="Z182" s="24">
        <f ca="1">'Trial 3'!Z10</f>
        <v>1156634.6487191368</v>
      </c>
      <c r="AA182" s="25">
        <f ca="1">SUM('Trial 3'!O10:Z10)</f>
        <v>13906028.920713214</v>
      </c>
      <c r="AB182" s="24">
        <f ca="1">'Trial 3'!AB10</f>
        <v>1156086.4203560816</v>
      </c>
      <c r="AC182" s="24">
        <f ca="1">'Trial 3'!AC10</f>
        <v>1155640.5257643906</v>
      </c>
      <c r="AD182" s="24">
        <f ca="1">'Trial 3'!AD10</f>
        <v>1155251.7699098333</v>
      </c>
      <c r="AE182" s="24">
        <f ca="1">'Trial 3'!AE10</f>
        <v>1154910.0761304621</v>
      </c>
      <c r="AF182" s="24">
        <f ca="1">'Trial 3'!AF10</f>
        <v>1154290.5610084424</v>
      </c>
      <c r="AG182" s="24">
        <f ca="1">'Trial 3'!AG10</f>
        <v>1153862.9696809719</v>
      </c>
      <c r="AH182" s="24">
        <f ca="1">'Trial 3'!AH10</f>
        <v>1153264.5417999686</v>
      </c>
      <c r="AI182" s="24">
        <f ca="1">'Trial 3'!AI10</f>
        <v>1152808.6057304458</v>
      </c>
      <c r="AJ182" s="24">
        <f ca="1">'Trial 3'!AJ10</f>
        <v>1152326.4022813158</v>
      </c>
      <c r="AK182" s="24">
        <f ca="1">'Trial 3'!AK10</f>
        <v>1151906.7268525877</v>
      </c>
      <c r="AL182" s="24">
        <f ca="1">'Trial 3'!AL10</f>
        <v>1151413.5805548958</v>
      </c>
      <c r="AM182" s="24">
        <f ca="1">'Trial 3'!AM10</f>
        <v>1150985.5239386933</v>
      </c>
      <c r="AN182" s="25">
        <f ca="1">SUM('Trial 3'!AB10:AM10)</f>
        <v>13842747.704008088</v>
      </c>
      <c r="AO182" s="24">
        <f ca="1">'Trial 3'!AO10</f>
        <v>1150399.1253408506</v>
      </c>
      <c r="AP182" s="24">
        <f ca="1">'Trial 3'!AP10</f>
        <v>1149793.2719136938</v>
      </c>
      <c r="AQ182" s="24">
        <f ca="1">'Trial 3'!AQ10</f>
        <v>1149372.653177418</v>
      </c>
      <c r="AR182" s="24">
        <f ca="1">'Trial 3'!AR10</f>
        <v>1148891.262610472</v>
      </c>
      <c r="AS182" s="24">
        <f ca="1">'Trial 3'!AS10</f>
        <v>1148496.2892600538</v>
      </c>
      <c r="AT182" s="24">
        <f ca="1">'Trial 3'!AT10</f>
        <v>1148023.0577322796</v>
      </c>
      <c r="AU182" s="24">
        <f ca="1">'Trial 3'!AU10</f>
        <v>1147492.4909069941</v>
      </c>
      <c r="AV182" s="24">
        <f ca="1">'Trial 3'!AV10</f>
        <v>1147109.0722780698</v>
      </c>
      <c r="AW182" s="24">
        <f ca="1">'Trial 3'!AW10</f>
        <v>1146670.9477569456</v>
      </c>
      <c r="AX182" s="24">
        <f ca="1">'Trial 3'!AX10</f>
        <v>1146207.161710008</v>
      </c>
      <c r="AY182" s="24">
        <f ca="1">'Trial 3'!AY10</f>
        <v>1145748.4156231347</v>
      </c>
      <c r="AZ182" s="24">
        <f ca="1">'Trial 3'!AZ10</f>
        <v>1145259.8396886033</v>
      </c>
      <c r="BA182" s="25">
        <f ca="1">SUM('Trial 3'!AO10:AZ10)</f>
        <v>13773463.587998522</v>
      </c>
      <c r="BB182" s="24">
        <f ca="1">'Trial 3'!BB10</f>
        <v>1144864.9167569438</v>
      </c>
      <c r="BC182" s="24">
        <f ca="1">'Trial 3'!BC10</f>
        <v>1144354.3331907473</v>
      </c>
      <c r="BD182" s="24">
        <f ca="1">'Trial 3'!BD10</f>
        <v>1143787.0380323131</v>
      </c>
      <c r="BE182" s="24">
        <f ca="1">'Trial 3'!BE10</f>
        <v>1143357.7001562589</v>
      </c>
      <c r="BF182" s="24">
        <f ca="1">'Trial 3'!BF10</f>
        <v>1143028.1341302053</v>
      </c>
      <c r="BG182" s="24">
        <f ca="1">'Trial 3'!BG10</f>
        <v>1142560.7685216251</v>
      </c>
      <c r="BH182" s="24">
        <f ca="1">'Trial 3'!BH10</f>
        <v>1142028.5000997088</v>
      </c>
      <c r="BI182" s="24">
        <f ca="1">'Trial 3'!BI10</f>
        <v>1141464.3771027909</v>
      </c>
      <c r="BJ182" s="24">
        <f ca="1">'Trial 3'!BJ10</f>
        <v>1140934.9571466369</v>
      </c>
      <c r="BK182" s="24">
        <f ca="1">'Trial 3'!BK10</f>
        <v>1140388.029707347</v>
      </c>
      <c r="BL182" s="24">
        <f ca="1">'Trial 3'!BL10</f>
        <v>1140057.1920365116</v>
      </c>
      <c r="BM182" s="24">
        <f ca="1">'Trial 3'!BM10</f>
        <v>1139565.6862759311</v>
      </c>
      <c r="BN182" s="25">
        <f ca="1">SUM('Trial 3'!BB10:BM10)</f>
        <v>13706391.633157019</v>
      </c>
      <c r="BO182" s="24">
        <f ca="1">'Trial 3'!BO10</f>
        <v>1139146.6988631336</v>
      </c>
      <c r="BP182" s="24">
        <f ca="1">'Trial 3'!BP10</f>
        <v>1138677.6107274403</v>
      </c>
      <c r="BQ182" s="24">
        <f ca="1">'Trial 3'!BQ10</f>
        <v>1138195.1375946188</v>
      </c>
      <c r="BR182" s="24">
        <f ca="1">'Trial 3'!BR10</f>
        <v>1137807.4501881746</v>
      </c>
      <c r="BS182" s="24">
        <f ca="1">'Trial 3'!BS10</f>
        <v>1137406.4813390865</v>
      </c>
      <c r="BT182" s="24">
        <f ca="1">'Trial 3'!BT10</f>
        <v>1136886.699326871</v>
      </c>
      <c r="BU182" s="24">
        <f ca="1">'Trial 3'!BU10</f>
        <v>1136418.2556273227</v>
      </c>
      <c r="BV182" s="24">
        <f ca="1">'Trial 3'!BV10</f>
        <v>1136046.8329990502</v>
      </c>
      <c r="BW182" s="24">
        <f ca="1">'Trial 3'!BW10</f>
        <v>1135507.8429574394</v>
      </c>
      <c r="BX182" s="24">
        <f ca="1">'Trial 3'!BX10</f>
        <v>1135143.7135767678</v>
      </c>
      <c r="BY182" s="24">
        <f ca="1">'Trial 3'!BY10</f>
        <v>1134569.2288000919</v>
      </c>
      <c r="BZ182" s="24">
        <f ca="1">'Trial 3'!BZ10</f>
        <v>1134180.0813763621</v>
      </c>
      <c r="CA182" s="25">
        <f ca="1">SUM('Trial 3'!BO10:BZ10)</f>
        <v>13639986.033376358</v>
      </c>
      <c r="CB182" s="24">
        <f ca="1">'Trial 3'!CB10</f>
        <v>1133634.0025864304</v>
      </c>
      <c r="CC182" s="24">
        <f ca="1">'Trial 3'!CC10</f>
        <v>1133054.6954617715</v>
      </c>
      <c r="CD182" s="24">
        <f ca="1">'Trial 3'!CD10</f>
        <v>1132586.8229431212</v>
      </c>
      <c r="CE182" s="24">
        <f ca="1">'Trial 3'!CE10</f>
        <v>1132123.8426991615</v>
      </c>
      <c r="CF182" s="24">
        <f ca="1">'Trial 3'!CF10</f>
        <v>1131710.8048181434</v>
      </c>
      <c r="CG182" s="24">
        <f ca="1">'Trial 3'!CG10</f>
        <v>1131178.6831814649</v>
      </c>
      <c r="CH182" s="24">
        <f ca="1">'Trial 3'!CH10</f>
        <v>1130635.8583222516</v>
      </c>
      <c r="CI182" s="24">
        <f ca="1">'Trial 3'!CI10</f>
        <v>1130100.4419370184</v>
      </c>
      <c r="CJ182" s="24">
        <f ca="1">'Trial 3'!CJ10</f>
        <v>1129733.7211464869</v>
      </c>
      <c r="CK182" s="24">
        <f ca="1">'Trial 3'!CK10</f>
        <v>1129241.5850900912</v>
      </c>
      <c r="CL182" s="24">
        <f ca="1">'Trial 3'!CL10</f>
        <v>1128825.3603372702</v>
      </c>
      <c r="CM182" s="24">
        <f ca="1">'Trial 3'!CM10</f>
        <v>1128455.669628839</v>
      </c>
      <c r="CN182" s="25">
        <f ca="1">SUM('Trial 3'!CB10:CM10)</f>
        <v>13571281.488152049</v>
      </c>
      <c r="CO182" s="24">
        <f ca="1">'Trial 3'!CO10</f>
        <v>1128092.6913419713</v>
      </c>
      <c r="CP182" s="24">
        <f ca="1">'Trial 3'!CP10</f>
        <v>1127626.9152397183</v>
      </c>
      <c r="CQ182" s="24">
        <f ca="1">'Trial 3'!CQ10</f>
        <v>1127291.6015283868</v>
      </c>
      <c r="CR182" s="24">
        <f ca="1">'Trial 3'!CR10</f>
        <v>1126811.1200683834</v>
      </c>
      <c r="CS182" s="24">
        <f ca="1">'Trial 3'!CS10</f>
        <v>1126340.9093426489</v>
      </c>
      <c r="CT182" s="24">
        <f ca="1">'Trial 3'!CT10</f>
        <v>1125912.1880230645</v>
      </c>
      <c r="CU182" s="24">
        <f ca="1">'Trial 3'!CU10</f>
        <v>1125562.8909703619</v>
      </c>
      <c r="CV182" s="24">
        <f ca="1">'Trial 3'!CV10</f>
        <v>1125094.8135649532</v>
      </c>
      <c r="CW182" s="24">
        <f ca="1">'Trial 3'!CW10</f>
        <v>1124578.2831663075</v>
      </c>
      <c r="CX182" s="24">
        <f ca="1">'Trial 3'!CX10</f>
        <v>1124172.8533173068</v>
      </c>
      <c r="CY182" s="24">
        <f ca="1">'Trial 3'!CY10</f>
        <v>1123765.259499518</v>
      </c>
      <c r="CZ182" s="24">
        <f ca="1">'Trial 3'!CZ10</f>
        <v>1123192.9136960665</v>
      </c>
      <c r="DA182" s="25">
        <f ca="1">SUM('Trial 3'!CO10:CZ10)</f>
        <v>13508442.439758688</v>
      </c>
      <c r="DB182" s="24">
        <f ca="1">'Trial 3'!DB10</f>
        <v>1122794.7353749981</v>
      </c>
      <c r="DC182" s="24">
        <f ca="1">'Trial 3'!DC10</f>
        <v>1122404.5781411093</v>
      </c>
      <c r="DD182" s="24">
        <f ca="1">'Trial 3'!DD10</f>
        <v>1121887.4691887824</v>
      </c>
      <c r="DE182" s="24">
        <f ca="1">'Trial 3'!DE10</f>
        <v>1121347.9295985349</v>
      </c>
      <c r="DF182" s="24">
        <f ca="1">'Trial 3'!DF10</f>
        <v>1120894.8407914073</v>
      </c>
      <c r="DG182" s="24">
        <f ca="1">'Trial 3'!DG10</f>
        <v>1120317.5581098683</v>
      </c>
      <c r="DH182" s="24">
        <f ca="1">'Trial 3'!DH10</f>
        <v>1119900.1816858547</v>
      </c>
      <c r="DI182" s="24">
        <f ca="1">'Trial 3'!DI10</f>
        <v>1119381.9628154684</v>
      </c>
      <c r="DJ182" s="24">
        <f ca="1">'Trial 3'!DJ10</f>
        <v>1118811.5358134694</v>
      </c>
      <c r="DK182" s="24">
        <f ca="1">'Trial 3'!DK10</f>
        <v>1118402.3724728737</v>
      </c>
      <c r="DL182" s="24">
        <f ca="1">'Trial 3'!DL10</f>
        <v>1118033.1562893698</v>
      </c>
      <c r="DM182" s="24">
        <f ca="1">'Trial 3'!DM10</f>
        <v>1117585.0238045268</v>
      </c>
      <c r="DN182" s="25">
        <f ca="1">SUM('Trial 3'!DB10:DM10)</f>
        <v>13441761.344086263</v>
      </c>
      <c r="DO182" s="24">
        <f ca="1">'Trial 3'!DO10</f>
        <v>1117045.2733169093</v>
      </c>
      <c r="DP182" s="24">
        <f ca="1">'Trial 3'!DP10</f>
        <v>1116614.0155690608</v>
      </c>
      <c r="DQ182" s="24">
        <f ca="1">'Trial 3'!DQ10</f>
        <v>1116254.911091069</v>
      </c>
      <c r="DR182" s="24">
        <f ca="1">'Trial 3'!DR10</f>
        <v>1115742.0235622437</v>
      </c>
      <c r="DS182" s="24">
        <f ca="1">'Trial 3'!DS10</f>
        <v>1115264.9941690527</v>
      </c>
      <c r="DT182" s="24">
        <f ca="1">'Trial 3'!DT10</f>
        <v>1114747.9457910154</v>
      </c>
      <c r="DU182" s="24">
        <f ca="1">'Trial 3'!DU10</f>
        <v>1114339.6921073836</v>
      </c>
      <c r="DV182" s="24">
        <f ca="1">'Trial 3'!DV10</f>
        <v>1113959.6091794204</v>
      </c>
      <c r="DW182" s="24">
        <f ca="1">'Trial 3'!DW10</f>
        <v>1113403.7592007259</v>
      </c>
      <c r="DX182" s="24">
        <f ca="1">'Trial 3'!DX10</f>
        <v>1112894.9106173322</v>
      </c>
      <c r="DY182" s="24">
        <f ca="1">'Trial 3'!DY10</f>
        <v>1112446.330455539</v>
      </c>
      <c r="DZ182" s="24">
        <f ca="1">'Trial 3'!DZ10</f>
        <v>1112010.0238822347</v>
      </c>
      <c r="EA182" s="25">
        <f ca="1">SUM('Trial 3'!DO10:DZ10)</f>
        <v>13374723.488941988</v>
      </c>
      <c r="EB182" s="24">
        <f ca="1">'Trial 3'!EB10</f>
        <v>1111510.7069002984</v>
      </c>
      <c r="EC182" s="24">
        <f ca="1">'Trial 3'!EC10</f>
        <v>1110980.2776142037</v>
      </c>
      <c r="ED182" s="24">
        <f ca="1">'Trial 3'!ED10</f>
        <v>1110369.9668171343</v>
      </c>
      <c r="EE182" s="24">
        <f ca="1">'Trial 3'!EE10</f>
        <v>1109963.7032472293</v>
      </c>
      <c r="EF182" s="24">
        <f ca="1">'Trial 3'!EF10</f>
        <v>1109471.1752157148</v>
      </c>
      <c r="EG182" s="24">
        <f ca="1">'Trial 3'!EG10</f>
        <v>1108987.6409393065</v>
      </c>
      <c r="EH182" s="24">
        <f ca="1">'Trial 3'!EH10</f>
        <v>1108470.1633777025</v>
      </c>
      <c r="EI182" s="24">
        <f ca="1">'Trial 3'!EI10</f>
        <v>1107989.1002698103</v>
      </c>
      <c r="EJ182" s="24">
        <f ca="1">'Trial 3'!EJ10</f>
        <v>1107471.5133632135</v>
      </c>
      <c r="EK182" s="24">
        <f ca="1">'Trial 3'!EK10</f>
        <v>1106944.7785525809</v>
      </c>
      <c r="EL182" s="24">
        <f ca="1">'Trial 3'!EL10</f>
        <v>1106529.816438853</v>
      </c>
      <c r="EM182" s="24">
        <f ca="1">'Trial 3'!EM10</f>
        <v>1106046.5242296802</v>
      </c>
      <c r="EN182" s="25">
        <f ca="1">SUM('Trial 3'!EB10:EM10)</f>
        <v>13304735.36696573</v>
      </c>
    </row>
    <row r="183" spans="1:144" ht="12.75" customHeight="1">
      <c r="A183" s="11" t="str">
        <f>Labels!B99</f>
        <v>Trial 04</v>
      </c>
      <c r="B183" s="24">
        <f>'Trial 4'!B10</f>
        <v>1166666.6666666667</v>
      </c>
      <c r="C183" s="24">
        <f ca="1">'Trial 4'!C10</f>
        <v>1166193.7859094555</v>
      </c>
      <c r="D183" s="24">
        <f ca="1">'Trial 4'!D10</f>
        <v>1165699.4165206375</v>
      </c>
      <c r="E183" s="24">
        <f ca="1">'Trial 4'!E10</f>
        <v>1165276.8095813505</v>
      </c>
      <c r="F183" s="24">
        <f ca="1">'Trial 4'!F10</f>
        <v>1164764.5100622643</v>
      </c>
      <c r="G183" s="24">
        <f ca="1">'Trial 4'!G10</f>
        <v>1164299.0701712114</v>
      </c>
      <c r="H183" s="24">
        <f ca="1">'Trial 4'!H10</f>
        <v>1163803.0487888874</v>
      </c>
      <c r="I183" s="24">
        <f ca="1">'Trial 4'!I10</f>
        <v>1163363.5112224061</v>
      </c>
      <c r="J183" s="24">
        <f ca="1">'Trial 4'!J10</f>
        <v>1163037.8069372203</v>
      </c>
      <c r="K183" s="24">
        <f ca="1">'Trial 4'!K10</f>
        <v>1162516.6767048778</v>
      </c>
      <c r="L183" s="24">
        <f ca="1">'Trial 4'!L10</f>
        <v>1162102.4508091861</v>
      </c>
      <c r="M183" s="24">
        <f ca="1">'Trial 4'!M10</f>
        <v>1161667.770263552</v>
      </c>
      <c r="N183" s="25">
        <f ca="1">SUM('Trial 4'!B10:M10)</f>
        <v>13969391.523637716</v>
      </c>
      <c r="O183" s="24">
        <f ca="1">'Trial 4'!O10</f>
        <v>1161091.9030729563</v>
      </c>
      <c r="P183" s="24">
        <f ca="1">'Trial 4'!P10</f>
        <v>1160605.3888623503</v>
      </c>
      <c r="Q183" s="24">
        <f ca="1">'Trial 4'!Q10</f>
        <v>1160046.8161430582</v>
      </c>
      <c r="R183" s="24">
        <f ca="1">'Trial 4'!R10</f>
        <v>1159646.4985573252</v>
      </c>
      <c r="S183" s="24">
        <f ca="1">'Trial 4'!S10</f>
        <v>1159197.328020128</v>
      </c>
      <c r="T183" s="24">
        <f ca="1">'Trial 4'!T10</f>
        <v>1158635.3654869304</v>
      </c>
      <c r="U183" s="24">
        <f ca="1">'Trial 4'!U10</f>
        <v>1158220.4023042901</v>
      </c>
      <c r="V183" s="24">
        <f ca="1">'Trial 4'!V10</f>
        <v>1157685.511427267</v>
      </c>
      <c r="W183" s="24">
        <f ca="1">'Trial 4'!W10</f>
        <v>1157228.59996655</v>
      </c>
      <c r="X183" s="24">
        <f ca="1">'Trial 4'!X10</f>
        <v>1156720.6392090174</v>
      </c>
      <c r="Y183" s="24">
        <f ca="1">'Trial 4'!Y10</f>
        <v>1156329.786482323</v>
      </c>
      <c r="Z183" s="24">
        <f ca="1">'Trial 4'!Z10</f>
        <v>1155774.0310136017</v>
      </c>
      <c r="AA183" s="25">
        <f ca="1">SUM('Trial 4'!O10:Z10)</f>
        <v>13901182.270545797</v>
      </c>
      <c r="AB183" s="24">
        <f ca="1">'Trial 4'!AB10</f>
        <v>1155273.7279860948</v>
      </c>
      <c r="AC183" s="24">
        <f ca="1">'Trial 4'!AC10</f>
        <v>1154741.8300699668</v>
      </c>
      <c r="AD183" s="24">
        <f ca="1">'Trial 4'!AD10</f>
        <v>1154250.6438333334</v>
      </c>
      <c r="AE183" s="24">
        <f ca="1">'Trial 4'!AE10</f>
        <v>1153855.574484942</v>
      </c>
      <c r="AF183" s="24">
        <f ca="1">'Trial 4'!AF10</f>
        <v>1153365.2967960173</v>
      </c>
      <c r="AG183" s="24">
        <f ca="1">'Trial 4'!AG10</f>
        <v>1152772.9146382788</v>
      </c>
      <c r="AH183" s="24">
        <f ca="1">'Trial 4'!AH10</f>
        <v>1152203.0866939588</v>
      </c>
      <c r="AI183" s="24">
        <f ca="1">'Trial 4'!AI10</f>
        <v>1151696.0920264276</v>
      </c>
      <c r="AJ183" s="24">
        <f ca="1">'Trial 4'!AJ10</f>
        <v>1151215.3508403632</v>
      </c>
      <c r="AK183" s="24">
        <f ca="1">'Trial 4'!AK10</f>
        <v>1150680.5615404998</v>
      </c>
      <c r="AL183" s="24">
        <f ca="1">'Trial 4'!AL10</f>
        <v>1150072.9084084143</v>
      </c>
      <c r="AM183" s="24">
        <f ca="1">'Trial 4'!AM10</f>
        <v>1149533.9744304789</v>
      </c>
      <c r="AN183" s="25">
        <f ca="1">SUM('Trial 4'!AB10:AM10)</f>
        <v>13829661.961748775</v>
      </c>
      <c r="AO183" s="24">
        <f ca="1">'Trial 4'!AO10</f>
        <v>1149003.0194093934</v>
      </c>
      <c r="AP183" s="24">
        <f ca="1">'Trial 4'!AP10</f>
        <v>1148553.5713479309</v>
      </c>
      <c r="AQ183" s="24">
        <f ca="1">'Trial 4'!AQ10</f>
        <v>1148104.2872771895</v>
      </c>
      <c r="AR183" s="24">
        <f ca="1">'Trial 4'!AR10</f>
        <v>1147521.6115408083</v>
      </c>
      <c r="AS183" s="24">
        <f ca="1">'Trial 4'!AS10</f>
        <v>1147112.2643407448</v>
      </c>
      <c r="AT183" s="24">
        <f ca="1">'Trial 4'!AT10</f>
        <v>1146640.8501701546</v>
      </c>
      <c r="AU183" s="24">
        <f ca="1">'Trial 4'!AU10</f>
        <v>1146054.4606926073</v>
      </c>
      <c r="AV183" s="24">
        <f ca="1">'Trial 4'!AV10</f>
        <v>1145590.6677403734</v>
      </c>
      <c r="AW183" s="24">
        <f ca="1">'Trial 4'!AW10</f>
        <v>1145183.6402168546</v>
      </c>
      <c r="AX183" s="24">
        <f ca="1">'Trial 4'!AX10</f>
        <v>1144681.951793914</v>
      </c>
      <c r="AY183" s="24">
        <f ca="1">'Trial 4'!AY10</f>
        <v>1144118.624815867</v>
      </c>
      <c r="AZ183" s="24">
        <f ca="1">'Trial 4'!AZ10</f>
        <v>1143499.5780578081</v>
      </c>
      <c r="BA183" s="25">
        <f ca="1">SUM('Trial 4'!AO10:AZ10)</f>
        <v>13756064.527403647</v>
      </c>
      <c r="BB183" s="24">
        <f ca="1">'Trial 4'!BB10</f>
        <v>1142984.7745147501</v>
      </c>
      <c r="BC183" s="24">
        <f ca="1">'Trial 4'!BC10</f>
        <v>1142413.2018624018</v>
      </c>
      <c r="BD183" s="24">
        <f ca="1">'Trial 4'!BD10</f>
        <v>1141910.7590572056</v>
      </c>
      <c r="BE183" s="24">
        <f ca="1">'Trial 4'!BE10</f>
        <v>1141425.2212845436</v>
      </c>
      <c r="BF183" s="24">
        <f ca="1">'Trial 4'!BF10</f>
        <v>1140917.322816371</v>
      </c>
      <c r="BG183" s="24">
        <f ca="1">'Trial 4'!BG10</f>
        <v>1140337.7959553541</v>
      </c>
      <c r="BH183" s="24">
        <f ca="1">'Trial 4'!BH10</f>
        <v>1139961.9846951831</v>
      </c>
      <c r="BI183" s="24">
        <f ca="1">'Trial 4'!BI10</f>
        <v>1139442.1277617919</v>
      </c>
      <c r="BJ183" s="24">
        <f ca="1">'Trial 4'!BJ10</f>
        <v>1138930.5825860156</v>
      </c>
      <c r="BK183" s="24">
        <f ca="1">'Trial 4'!BK10</f>
        <v>1138556.3058095882</v>
      </c>
      <c r="BL183" s="24">
        <f ca="1">'Trial 4'!BL10</f>
        <v>1138094.6373953409</v>
      </c>
      <c r="BM183" s="24">
        <f ca="1">'Trial 4'!BM10</f>
        <v>1137553.0948396453</v>
      </c>
      <c r="BN183" s="25">
        <f ca="1">SUM('Trial 4'!BB10:BM10)</f>
        <v>13682527.808578191</v>
      </c>
      <c r="BO183" s="24">
        <f ca="1">'Trial 4'!BO10</f>
        <v>1137055.5422685842</v>
      </c>
      <c r="BP183" s="24">
        <f ca="1">'Trial 4'!BP10</f>
        <v>1136501.920529644</v>
      </c>
      <c r="BQ183" s="24">
        <f ca="1">'Trial 4'!BQ10</f>
        <v>1135966.1148480121</v>
      </c>
      <c r="BR183" s="24">
        <f ca="1">'Trial 4'!BR10</f>
        <v>1135444.1217967265</v>
      </c>
      <c r="BS183" s="24">
        <f ca="1">'Trial 4'!BS10</f>
        <v>1135084.9086654466</v>
      </c>
      <c r="BT183" s="24">
        <f ca="1">'Trial 4'!BT10</f>
        <v>1134574.4649539704</v>
      </c>
      <c r="BU183" s="24">
        <f ca="1">'Trial 4'!BU10</f>
        <v>1134025.7755883995</v>
      </c>
      <c r="BV183" s="24">
        <f ca="1">'Trial 4'!BV10</f>
        <v>1133592.5354004635</v>
      </c>
      <c r="BW183" s="24">
        <f ca="1">'Trial 4'!BW10</f>
        <v>1133157.6287003658</v>
      </c>
      <c r="BX183" s="24">
        <f ca="1">'Trial 4'!BX10</f>
        <v>1132678.9273291319</v>
      </c>
      <c r="BY183" s="24">
        <f ca="1">'Trial 4'!BY10</f>
        <v>1132282.0006050002</v>
      </c>
      <c r="BZ183" s="24">
        <f ca="1">'Trial 4'!BZ10</f>
        <v>1131784.7103297506</v>
      </c>
      <c r="CA183" s="25">
        <f ca="1">SUM('Trial 4'!BO10:BZ10)</f>
        <v>13612148.651015496</v>
      </c>
      <c r="CB183" s="24">
        <f ca="1">'Trial 4'!CB10</f>
        <v>1131263.7074045588</v>
      </c>
      <c r="CC183" s="24">
        <f ca="1">'Trial 4'!CC10</f>
        <v>1130839.148203376</v>
      </c>
      <c r="CD183" s="24">
        <f ca="1">'Trial 4'!CD10</f>
        <v>1130348.8152262459</v>
      </c>
      <c r="CE183" s="24">
        <f ca="1">'Trial 4'!CE10</f>
        <v>1129781.4428814882</v>
      </c>
      <c r="CF183" s="24">
        <f ca="1">'Trial 4'!CF10</f>
        <v>1129362.7944008508</v>
      </c>
      <c r="CG183" s="24">
        <f ca="1">'Trial 4'!CG10</f>
        <v>1128973.4879714693</v>
      </c>
      <c r="CH183" s="24">
        <f ca="1">'Trial 4'!CH10</f>
        <v>1128611.9802580618</v>
      </c>
      <c r="CI183" s="24">
        <f ca="1">'Trial 4'!CI10</f>
        <v>1128102.0783959609</v>
      </c>
      <c r="CJ183" s="24">
        <f ca="1">'Trial 4'!CJ10</f>
        <v>1127658.4178117635</v>
      </c>
      <c r="CK183" s="24">
        <f ca="1">'Trial 4'!CK10</f>
        <v>1127223.3569474746</v>
      </c>
      <c r="CL183" s="24">
        <f ca="1">'Trial 4'!CL10</f>
        <v>1126708.3984411736</v>
      </c>
      <c r="CM183" s="24">
        <f ca="1">'Trial 4'!CM10</f>
        <v>1126216.8217181629</v>
      </c>
      <c r="CN183" s="25">
        <f ca="1">SUM('Trial 4'!CB10:CM10)</f>
        <v>13545090.449660584</v>
      </c>
      <c r="CO183" s="24">
        <f ca="1">'Trial 4'!CO10</f>
        <v>1125804.875399706</v>
      </c>
      <c r="CP183" s="24">
        <f ca="1">'Trial 4'!CP10</f>
        <v>1125195.8746375914</v>
      </c>
      <c r="CQ183" s="24">
        <f ca="1">'Trial 4'!CQ10</f>
        <v>1124645.9744896463</v>
      </c>
      <c r="CR183" s="24">
        <f ca="1">'Trial 4'!CR10</f>
        <v>1124252.1535479662</v>
      </c>
      <c r="CS183" s="24">
        <f ca="1">'Trial 4'!CS10</f>
        <v>1123721.5034883984</v>
      </c>
      <c r="CT183" s="24">
        <f ca="1">'Trial 4'!CT10</f>
        <v>1123289.328314821</v>
      </c>
      <c r="CU183" s="24">
        <f ca="1">'Trial 4'!CU10</f>
        <v>1122787.8219041235</v>
      </c>
      <c r="CV183" s="24">
        <f ca="1">'Trial 4'!CV10</f>
        <v>1122237.7503988384</v>
      </c>
      <c r="CW183" s="24">
        <f ca="1">'Trial 4'!CW10</f>
        <v>1121747.5836946983</v>
      </c>
      <c r="CX183" s="24">
        <f ca="1">'Trial 4'!CX10</f>
        <v>1121193.6971212747</v>
      </c>
      <c r="CY183" s="24">
        <f ca="1">'Trial 4'!CY10</f>
        <v>1120698.481462247</v>
      </c>
      <c r="CZ183" s="24">
        <f ca="1">'Trial 4'!CZ10</f>
        <v>1120239.5323021833</v>
      </c>
      <c r="DA183" s="25">
        <f ca="1">SUM('Trial 4'!CO10:CZ10)</f>
        <v>13475814.576761497</v>
      </c>
      <c r="DB183" s="24">
        <f ca="1">'Trial 4'!DB10</f>
        <v>1119684.1854859858</v>
      </c>
      <c r="DC183" s="24">
        <f ca="1">'Trial 4'!DC10</f>
        <v>1119191.2366772825</v>
      </c>
      <c r="DD183" s="24">
        <f ca="1">'Trial 4'!DD10</f>
        <v>1118687.1150673362</v>
      </c>
      <c r="DE183" s="24">
        <f ca="1">'Trial 4'!DE10</f>
        <v>1118162.581652137</v>
      </c>
      <c r="DF183" s="24">
        <f ca="1">'Trial 4'!DF10</f>
        <v>1117669.8038042469</v>
      </c>
      <c r="DG183" s="24">
        <f ca="1">'Trial 4'!DG10</f>
        <v>1117178.7480157062</v>
      </c>
      <c r="DH183" s="24">
        <f ca="1">'Trial 4'!DH10</f>
        <v>1116754.0844273502</v>
      </c>
      <c r="DI183" s="24">
        <f ca="1">'Trial 4'!DI10</f>
        <v>1116345.3341098689</v>
      </c>
      <c r="DJ183" s="24">
        <f ca="1">'Trial 4'!DJ10</f>
        <v>1115908.8542262712</v>
      </c>
      <c r="DK183" s="24">
        <f ca="1">'Trial 4'!DK10</f>
        <v>1115443.7612692392</v>
      </c>
      <c r="DL183" s="24">
        <f ca="1">'Trial 4'!DL10</f>
        <v>1114881.3445789965</v>
      </c>
      <c r="DM183" s="24">
        <f ca="1">'Trial 4'!DM10</f>
        <v>1114331.1789755106</v>
      </c>
      <c r="DN183" s="25">
        <f ca="1">SUM('Trial 4'!DB10:DM10)</f>
        <v>13404238.228289932</v>
      </c>
      <c r="DO183" s="24">
        <f ca="1">'Trial 4'!DO10</f>
        <v>1113839.8761251699</v>
      </c>
      <c r="DP183" s="24">
        <f ca="1">'Trial 4'!DP10</f>
        <v>1113375.0172059003</v>
      </c>
      <c r="DQ183" s="24">
        <f ca="1">'Trial 4'!DQ10</f>
        <v>1112781.9573497577</v>
      </c>
      <c r="DR183" s="24">
        <f ca="1">'Trial 4'!DR10</f>
        <v>1112353.4929763926</v>
      </c>
      <c r="DS183" s="24">
        <f ca="1">'Trial 4'!DS10</f>
        <v>1111859.1973311</v>
      </c>
      <c r="DT183" s="24">
        <f ca="1">'Trial 4'!DT10</f>
        <v>1111486.1265782905</v>
      </c>
      <c r="DU183" s="24">
        <f ca="1">'Trial 4'!DU10</f>
        <v>1111071.2413772943</v>
      </c>
      <c r="DV183" s="24">
        <f ca="1">'Trial 4'!DV10</f>
        <v>1110593.195443386</v>
      </c>
      <c r="DW183" s="24">
        <f ca="1">'Trial 4'!DW10</f>
        <v>1110118.0028323107</v>
      </c>
      <c r="DX183" s="24">
        <f ca="1">'Trial 4'!DX10</f>
        <v>1109624.6007956872</v>
      </c>
      <c r="DY183" s="24">
        <f ca="1">'Trial 4'!DY10</f>
        <v>1109172.9349656738</v>
      </c>
      <c r="DZ183" s="24">
        <f ca="1">'Trial 4'!DZ10</f>
        <v>1108762.0568478273</v>
      </c>
      <c r="EA183" s="25">
        <f ca="1">SUM('Trial 4'!DO10:DZ10)</f>
        <v>13335037.699828791</v>
      </c>
      <c r="EB183" s="24">
        <f ca="1">'Trial 4'!EB10</f>
        <v>1108336.6744725858</v>
      </c>
      <c r="EC183" s="24">
        <f ca="1">'Trial 4'!EC10</f>
        <v>1107745.7554270679</v>
      </c>
      <c r="ED183" s="24">
        <f ca="1">'Trial 4'!ED10</f>
        <v>1107194.6540493944</v>
      </c>
      <c r="EE183" s="24">
        <f ca="1">'Trial 4'!EE10</f>
        <v>1106810.4193518492</v>
      </c>
      <c r="EF183" s="24">
        <f ca="1">'Trial 4'!EF10</f>
        <v>1106348.6328930371</v>
      </c>
      <c r="EG183" s="24">
        <f ca="1">'Trial 4'!EG10</f>
        <v>1105903.0630246797</v>
      </c>
      <c r="EH183" s="24">
        <f ca="1">'Trial 4'!EH10</f>
        <v>1105484.998852879</v>
      </c>
      <c r="EI183" s="24">
        <f ca="1">'Trial 4'!EI10</f>
        <v>1105141.3840730949</v>
      </c>
      <c r="EJ183" s="24">
        <f ca="1">'Trial 4'!EJ10</f>
        <v>1104732.0850498157</v>
      </c>
      <c r="EK183" s="24">
        <f ca="1">'Trial 4'!EK10</f>
        <v>1104206.4199114451</v>
      </c>
      <c r="EL183" s="24">
        <f ca="1">'Trial 4'!EL10</f>
        <v>1103786.1509494768</v>
      </c>
      <c r="EM183" s="24">
        <f ca="1">'Trial 4'!EM10</f>
        <v>1103353.9541998161</v>
      </c>
      <c r="EN183" s="25">
        <f ca="1">SUM('Trial 4'!EB10:EM10)</f>
        <v>13269044.192255139</v>
      </c>
    </row>
    <row r="184" spans="1:144" ht="12.75" customHeight="1">
      <c r="A184" s="11" t="str">
        <f>Labels!B100</f>
        <v>Trial 05</v>
      </c>
      <c r="B184" s="24">
        <f>'Trial 5'!B10</f>
        <v>1166666.6666666667</v>
      </c>
      <c r="C184" s="24">
        <f ca="1">'Trial 5'!C10</f>
        <v>1166090.6672210505</v>
      </c>
      <c r="D184" s="24">
        <f ca="1">'Trial 5'!D10</f>
        <v>1165656.4773825065</v>
      </c>
      <c r="E184" s="24">
        <f ca="1">'Trial 5'!E10</f>
        <v>1165223.8398413269</v>
      </c>
      <c r="F184" s="24">
        <f ca="1">'Trial 5'!F10</f>
        <v>1164836.3131451027</v>
      </c>
      <c r="G184" s="24">
        <f ca="1">'Trial 5'!G10</f>
        <v>1164424.9856299241</v>
      </c>
      <c r="H184" s="24">
        <f ca="1">'Trial 5'!H10</f>
        <v>1163930.8826874886</v>
      </c>
      <c r="I184" s="24">
        <f ca="1">'Trial 5'!I10</f>
        <v>1163443.8835965602</v>
      </c>
      <c r="J184" s="24">
        <f ca="1">'Trial 5'!J10</f>
        <v>1163041.6213718676</v>
      </c>
      <c r="K184" s="24">
        <f ca="1">'Trial 5'!K10</f>
        <v>1162614.1427255254</v>
      </c>
      <c r="L184" s="24">
        <f ca="1">'Trial 5'!L10</f>
        <v>1162057.4828811025</v>
      </c>
      <c r="M184" s="24">
        <f ca="1">'Trial 5'!M10</f>
        <v>1161685.7230180916</v>
      </c>
      <c r="N184" s="25">
        <f ca="1">SUM('Trial 5'!B10:M10)</f>
        <v>13969672.686167212</v>
      </c>
      <c r="O184" s="24">
        <f ca="1">'Trial 5'!O10</f>
        <v>1161328.0611326369</v>
      </c>
      <c r="P184" s="24">
        <f ca="1">'Trial 5'!P10</f>
        <v>1160796.5559120358</v>
      </c>
      <c r="Q184" s="24">
        <f ca="1">'Trial 5'!Q10</f>
        <v>1160275.5190942741</v>
      </c>
      <c r="R184" s="24">
        <f ca="1">'Trial 5'!R10</f>
        <v>1159863.7590810019</v>
      </c>
      <c r="S184" s="24">
        <f ca="1">'Trial 5'!S10</f>
        <v>1159317.4733161076</v>
      </c>
      <c r="T184" s="24">
        <f ca="1">'Trial 5'!T10</f>
        <v>1158790.0350879624</v>
      </c>
      <c r="U184" s="24">
        <f ca="1">'Trial 5'!U10</f>
        <v>1158368.2287236049</v>
      </c>
      <c r="V184" s="24">
        <f ca="1">'Trial 5'!V10</f>
        <v>1157840.0634946306</v>
      </c>
      <c r="W184" s="24">
        <f ca="1">'Trial 5'!W10</f>
        <v>1157310.066814451</v>
      </c>
      <c r="X184" s="24">
        <f ca="1">'Trial 5'!X10</f>
        <v>1156913.6427684291</v>
      </c>
      <c r="Y184" s="24">
        <f ca="1">'Trial 5'!Y10</f>
        <v>1156491.3313887841</v>
      </c>
      <c r="Z184" s="24">
        <f ca="1">'Trial 5'!Z10</f>
        <v>1156045.1784763609</v>
      </c>
      <c r="AA184" s="25">
        <f ca="1">SUM('Trial 5'!O10:Z10)</f>
        <v>13903339.915290281</v>
      </c>
      <c r="AB184" s="24">
        <f ca="1">'Trial 5'!AB10</f>
        <v>1155634.0622485427</v>
      </c>
      <c r="AC184" s="24">
        <f ca="1">'Trial 5'!AC10</f>
        <v>1155297.6028449314</v>
      </c>
      <c r="AD184" s="24">
        <f ca="1">'Trial 5'!AD10</f>
        <v>1154797.9319104573</v>
      </c>
      <c r="AE184" s="24">
        <f ca="1">'Trial 5'!AE10</f>
        <v>1154349.0614935427</v>
      </c>
      <c r="AF184" s="24">
        <f ca="1">'Trial 5'!AF10</f>
        <v>1153886.3982759356</v>
      </c>
      <c r="AG184" s="24">
        <f ca="1">'Trial 5'!AG10</f>
        <v>1153468.5455810816</v>
      </c>
      <c r="AH184" s="24">
        <f ca="1">'Trial 5'!AH10</f>
        <v>1152986.1913140572</v>
      </c>
      <c r="AI184" s="24">
        <f ca="1">'Trial 5'!AI10</f>
        <v>1152473.994579433</v>
      </c>
      <c r="AJ184" s="24">
        <f ca="1">'Trial 5'!AJ10</f>
        <v>1152030.4347205583</v>
      </c>
      <c r="AK184" s="24">
        <f ca="1">'Trial 5'!AK10</f>
        <v>1151622.7223705279</v>
      </c>
      <c r="AL184" s="24">
        <f ca="1">'Trial 5'!AL10</f>
        <v>1151081.7709128717</v>
      </c>
      <c r="AM184" s="24">
        <f ca="1">'Trial 5'!AM10</f>
        <v>1150678.064105839</v>
      </c>
      <c r="AN184" s="25">
        <f ca="1">SUM('Trial 5'!AB10:AM10)</f>
        <v>13838306.780357778</v>
      </c>
      <c r="AO184" s="24">
        <f ca="1">'Trial 5'!AO10</f>
        <v>1150251.7271395791</v>
      </c>
      <c r="AP184" s="24">
        <f ca="1">'Trial 5'!AP10</f>
        <v>1149784.6253350601</v>
      </c>
      <c r="AQ184" s="24">
        <f ca="1">'Trial 5'!AQ10</f>
        <v>1149414.2894910388</v>
      </c>
      <c r="AR184" s="24">
        <f ca="1">'Trial 5'!AR10</f>
        <v>1149079.9995054384</v>
      </c>
      <c r="AS184" s="24">
        <f ca="1">'Trial 5'!AS10</f>
        <v>1148622.4613213323</v>
      </c>
      <c r="AT184" s="24">
        <f ca="1">'Trial 5'!AT10</f>
        <v>1148176.389703034</v>
      </c>
      <c r="AU184" s="24">
        <f ca="1">'Trial 5'!AU10</f>
        <v>1147780.4397970415</v>
      </c>
      <c r="AV184" s="24">
        <f ca="1">'Trial 5'!AV10</f>
        <v>1147223.3435220937</v>
      </c>
      <c r="AW184" s="24">
        <f ca="1">'Trial 5'!AW10</f>
        <v>1146680.3128367329</v>
      </c>
      <c r="AX184" s="24">
        <f ca="1">'Trial 5'!AX10</f>
        <v>1146123.2169492533</v>
      </c>
      <c r="AY184" s="24">
        <f ca="1">'Trial 5'!AY10</f>
        <v>1145628.2346909191</v>
      </c>
      <c r="AZ184" s="24">
        <f ca="1">'Trial 5'!AZ10</f>
        <v>1145065.7786316869</v>
      </c>
      <c r="BA184" s="25">
        <f ca="1">SUM('Trial 5'!AO10:AZ10)</f>
        <v>13773830.818923213</v>
      </c>
      <c r="BB184" s="24">
        <f ca="1">'Trial 5'!BB10</f>
        <v>1144638.2972223924</v>
      </c>
      <c r="BC184" s="24">
        <f ca="1">'Trial 5'!BC10</f>
        <v>1144291.2967367608</v>
      </c>
      <c r="BD184" s="24">
        <f ca="1">'Trial 5'!BD10</f>
        <v>1143815.801236792</v>
      </c>
      <c r="BE184" s="24">
        <f ca="1">'Trial 5'!BE10</f>
        <v>1143294.2037992391</v>
      </c>
      <c r="BF184" s="24">
        <f ca="1">'Trial 5'!BF10</f>
        <v>1142848.730584159</v>
      </c>
      <c r="BG184" s="24">
        <f ca="1">'Trial 5'!BG10</f>
        <v>1142432.2434300655</v>
      </c>
      <c r="BH184" s="24">
        <f ca="1">'Trial 5'!BH10</f>
        <v>1141953.7651525626</v>
      </c>
      <c r="BI184" s="24">
        <f ca="1">'Trial 5'!BI10</f>
        <v>1141420.5332658968</v>
      </c>
      <c r="BJ184" s="24">
        <f ca="1">'Trial 5'!BJ10</f>
        <v>1141082.4908222079</v>
      </c>
      <c r="BK184" s="24">
        <f ca="1">'Trial 5'!BK10</f>
        <v>1140621.5399850393</v>
      </c>
      <c r="BL184" s="24">
        <f ca="1">'Trial 5'!BL10</f>
        <v>1140245.1017767733</v>
      </c>
      <c r="BM184" s="24">
        <f ca="1">'Trial 5'!BM10</f>
        <v>1139774.2312958811</v>
      </c>
      <c r="BN184" s="25">
        <f ca="1">SUM('Trial 5'!BB10:BM10)</f>
        <v>13706418.235307768</v>
      </c>
      <c r="BO184" s="24">
        <f ca="1">'Trial 5'!BO10</f>
        <v>1139310.91178895</v>
      </c>
      <c r="BP184" s="24">
        <f ca="1">'Trial 5'!BP10</f>
        <v>1138921.4159356235</v>
      </c>
      <c r="BQ184" s="24">
        <f ca="1">'Trial 5'!BQ10</f>
        <v>1138538.9216883937</v>
      </c>
      <c r="BR184" s="24">
        <f ca="1">'Trial 5'!BR10</f>
        <v>1138090.4587633789</v>
      </c>
      <c r="BS184" s="24">
        <f ca="1">'Trial 5'!BS10</f>
        <v>1137692.3465596477</v>
      </c>
      <c r="BT184" s="24">
        <f ca="1">'Trial 5'!BT10</f>
        <v>1137203.802553945</v>
      </c>
      <c r="BU184" s="24">
        <f ca="1">'Trial 5'!BU10</f>
        <v>1136818.6324040303</v>
      </c>
      <c r="BV184" s="24">
        <f ca="1">'Trial 5'!BV10</f>
        <v>1136423.8207524251</v>
      </c>
      <c r="BW184" s="24">
        <f ca="1">'Trial 5'!BW10</f>
        <v>1135950.1872681284</v>
      </c>
      <c r="BX184" s="24">
        <f ca="1">'Trial 5'!BX10</f>
        <v>1135403.9266280977</v>
      </c>
      <c r="BY184" s="24">
        <f ca="1">'Trial 5'!BY10</f>
        <v>1134834.4208911213</v>
      </c>
      <c r="BZ184" s="24">
        <f ca="1">'Trial 5'!BZ10</f>
        <v>1134311.4998505141</v>
      </c>
      <c r="CA184" s="25">
        <f ca="1">SUM('Trial 5'!BO10:BZ10)</f>
        <v>13643500.345084254</v>
      </c>
      <c r="CB184" s="24">
        <f ca="1">'Trial 5'!CB10</f>
        <v>1133837.4225204317</v>
      </c>
      <c r="CC184" s="24">
        <f ca="1">'Trial 5'!CC10</f>
        <v>1133251.7143913172</v>
      </c>
      <c r="CD184" s="24">
        <f ca="1">'Trial 5'!CD10</f>
        <v>1132708.530442006</v>
      </c>
      <c r="CE184" s="24">
        <f ca="1">'Trial 5'!CE10</f>
        <v>1132238.0249450081</v>
      </c>
      <c r="CF184" s="24">
        <f ca="1">'Trial 5'!CF10</f>
        <v>1131626.7398002637</v>
      </c>
      <c r="CG184" s="24">
        <f ca="1">'Trial 5'!CG10</f>
        <v>1131166.9736978034</v>
      </c>
      <c r="CH184" s="24">
        <f ca="1">'Trial 5'!CH10</f>
        <v>1130696.3173283625</v>
      </c>
      <c r="CI184" s="24">
        <f ca="1">'Trial 5'!CI10</f>
        <v>1130194.9525758778</v>
      </c>
      <c r="CJ184" s="24">
        <f ca="1">'Trial 5'!CJ10</f>
        <v>1129790.4067666379</v>
      </c>
      <c r="CK184" s="24">
        <f ca="1">'Trial 5'!CK10</f>
        <v>1129240.0260480517</v>
      </c>
      <c r="CL184" s="24">
        <f ca="1">'Trial 5'!CL10</f>
        <v>1128707.2826136125</v>
      </c>
      <c r="CM184" s="24">
        <f ca="1">'Trial 5'!CM10</f>
        <v>1128235.7836004558</v>
      </c>
      <c r="CN184" s="25">
        <f ca="1">SUM('Trial 5'!CB10:CM10)</f>
        <v>13571694.174729828</v>
      </c>
      <c r="CO184" s="24">
        <f ca="1">'Trial 5'!CO10</f>
        <v>1127702.70828523</v>
      </c>
      <c r="CP184" s="24">
        <f ca="1">'Trial 5'!CP10</f>
        <v>1127232.4136638797</v>
      </c>
      <c r="CQ184" s="24">
        <f ca="1">'Trial 5'!CQ10</f>
        <v>1126791.7409313612</v>
      </c>
      <c r="CR184" s="24">
        <f ca="1">'Trial 5'!CR10</f>
        <v>1126390.564366854</v>
      </c>
      <c r="CS184" s="24">
        <f ca="1">'Trial 5'!CS10</f>
        <v>1125798.3900844653</v>
      </c>
      <c r="CT184" s="24">
        <f ca="1">'Trial 5'!CT10</f>
        <v>1125432.2557453993</v>
      </c>
      <c r="CU184" s="24">
        <f ca="1">'Trial 5'!CU10</f>
        <v>1124944.2201278242</v>
      </c>
      <c r="CV184" s="24">
        <f ca="1">'Trial 5'!CV10</f>
        <v>1124497.9701616145</v>
      </c>
      <c r="CW184" s="24">
        <f ca="1">'Trial 5'!CW10</f>
        <v>1124064.8432220872</v>
      </c>
      <c r="CX184" s="24">
        <f ca="1">'Trial 5'!CX10</f>
        <v>1123598.2634107729</v>
      </c>
      <c r="CY184" s="24">
        <f ca="1">'Trial 5'!CY10</f>
        <v>1123009.2100571392</v>
      </c>
      <c r="CZ184" s="24">
        <f ca="1">'Trial 5'!CZ10</f>
        <v>1122603.9459725434</v>
      </c>
      <c r="DA184" s="25">
        <f ca="1">SUM('Trial 5'!CO10:CZ10)</f>
        <v>13502066.526029171</v>
      </c>
      <c r="DB184" s="24">
        <f ca="1">'Trial 5'!DB10</f>
        <v>1122162.8579795405</v>
      </c>
      <c r="DC184" s="24">
        <f ca="1">'Trial 5'!DC10</f>
        <v>1121655.1057384221</v>
      </c>
      <c r="DD184" s="24">
        <f ca="1">'Trial 5'!DD10</f>
        <v>1121280.0781015786</v>
      </c>
      <c r="DE184" s="24">
        <f ca="1">'Trial 5'!DE10</f>
        <v>1120850.9163925722</v>
      </c>
      <c r="DF184" s="24">
        <f ca="1">'Trial 5'!DF10</f>
        <v>1120450.9498891581</v>
      </c>
      <c r="DG184" s="24">
        <f ca="1">'Trial 5'!DG10</f>
        <v>1119856.4831701538</v>
      </c>
      <c r="DH184" s="24">
        <f ca="1">'Trial 5'!DH10</f>
        <v>1119429.6563115935</v>
      </c>
      <c r="DI184" s="24">
        <f ca="1">'Trial 5'!DI10</f>
        <v>1118908.9778839052</v>
      </c>
      <c r="DJ184" s="24">
        <f ca="1">'Trial 5'!DJ10</f>
        <v>1118398.2118456336</v>
      </c>
      <c r="DK184" s="24">
        <f ca="1">'Trial 5'!DK10</f>
        <v>1117900.5803918568</v>
      </c>
      <c r="DL184" s="24">
        <f ca="1">'Trial 5'!DL10</f>
        <v>1117499.9831308417</v>
      </c>
      <c r="DM184" s="24">
        <f ca="1">'Trial 5'!DM10</f>
        <v>1117076.8363428481</v>
      </c>
      <c r="DN184" s="25">
        <f ca="1">SUM('Trial 5'!DB10:DM10)</f>
        <v>13435470.637178104</v>
      </c>
      <c r="DO184" s="24">
        <f ca="1">'Trial 5'!DO10</f>
        <v>1116600.1550077151</v>
      </c>
      <c r="DP184" s="24">
        <f ca="1">'Trial 5'!DP10</f>
        <v>1116186.3354173789</v>
      </c>
      <c r="DQ184" s="24">
        <f ca="1">'Trial 5'!DQ10</f>
        <v>1115654.0839293101</v>
      </c>
      <c r="DR184" s="24">
        <f ca="1">'Trial 5'!DR10</f>
        <v>1115180.660454799</v>
      </c>
      <c r="DS184" s="24">
        <f ca="1">'Trial 5'!DS10</f>
        <v>1114628.8270240119</v>
      </c>
      <c r="DT184" s="24">
        <f ca="1">'Trial 5'!DT10</f>
        <v>1114042.0897260578</v>
      </c>
      <c r="DU184" s="24">
        <f ca="1">'Trial 5'!DU10</f>
        <v>1113461.5426268042</v>
      </c>
      <c r="DV184" s="24">
        <f ca="1">'Trial 5'!DV10</f>
        <v>1113074.9243270408</v>
      </c>
      <c r="DW184" s="24">
        <f ca="1">'Trial 5'!DW10</f>
        <v>1112592.3926214809</v>
      </c>
      <c r="DX184" s="24">
        <f ca="1">'Trial 5'!DX10</f>
        <v>1112061.3299474358</v>
      </c>
      <c r="DY184" s="24">
        <f ca="1">'Trial 5'!DY10</f>
        <v>1111606.9895762093</v>
      </c>
      <c r="DZ184" s="24">
        <f ca="1">'Trial 5'!DZ10</f>
        <v>1111180.6423941012</v>
      </c>
      <c r="EA184" s="25">
        <f ca="1">SUM('Trial 5'!DO10:DZ10)</f>
        <v>13366269.973052345</v>
      </c>
      <c r="EB184" s="24">
        <f ca="1">'Trial 5'!EB10</f>
        <v>1110628.6684344113</v>
      </c>
      <c r="EC184" s="24">
        <f ca="1">'Trial 5'!EC10</f>
        <v>1110190.1009384496</v>
      </c>
      <c r="ED184" s="24">
        <f ca="1">'Trial 5'!ED10</f>
        <v>1109712.2552977118</v>
      </c>
      <c r="EE184" s="24">
        <f ca="1">'Trial 5'!EE10</f>
        <v>1109251.5441850538</v>
      </c>
      <c r="EF184" s="24">
        <f ca="1">'Trial 5'!EF10</f>
        <v>1108769.8593240262</v>
      </c>
      <c r="EG184" s="24">
        <f ca="1">'Trial 5'!EG10</f>
        <v>1108273.642851003</v>
      </c>
      <c r="EH184" s="24">
        <f ca="1">'Trial 5'!EH10</f>
        <v>1107752.9622229817</v>
      </c>
      <c r="EI184" s="24">
        <f ca="1">'Trial 5'!EI10</f>
        <v>1107409.0497597102</v>
      </c>
      <c r="EJ184" s="24">
        <f ca="1">'Trial 5'!EJ10</f>
        <v>1106907.5674363449</v>
      </c>
      <c r="EK184" s="24">
        <f ca="1">'Trial 5'!EK10</f>
        <v>1106451.725983388</v>
      </c>
      <c r="EL184" s="24">
        <f ca="1">'Trial 5'!EL10</f>
        <v>1105915.2887271012</v>
      </c>
      <c r="EM184" s="24">
        <f ca="1">'Trial 5'!EM10</f>
        <v>1105475.4681574667</v>
      </c>
      <c r="EN184" s="25">
        <f ca="1">SUM('Trial 5'!EB10:EM10)</f>
        <v>13296738.133317649</v>
      </c>
    </row>
    <row r="185" spans="1:144" ht="12.75" customHeight="1">
      <c r="A185" s="11" t="str">
        <f>Labels!B101</f>
        <v>Trial 06</v>
      </c>
      <c r="B185" s="24">
        <f>'Trial 6'!B10</f>
        <v>1166666.6666666667</v>
      </c>
      <c r="C185" s="24">
        <f ca="1">'Trial 6'!C10</f>
        <v>1166190.8308949317</v>
      </c>
      <c r="D185" s="24">
        <f ca="1">'Trial 6'!D10</f>
        <v>1165827.8998388234</v>
      </c>
      <c r="E185" s="24">
        <f ca="1">'Trial 6'!E10</f>
        <v>1165369.1592472931</v>
      </c>
      <c r="F185" s="24">
        <f ca="1">'Trial 6'!F10</f>
        <v>1164866.7428393445</v>
      </c>
      <c r="G185" s="24">
        <f ca="1">'Trial 6'!G10</f>
        <v>1164442.8419994917</v>
      </c>
      <c r="H185" s="24">
        <f ca="1">'Trial 6'!H10</f>
        <v>1163935.0928649108</v>
      </c>
      <c r="I185" s="24">
        <f ca="1">'Trial 6'!I10</f>
        <v>1163521.8642944314</v>
      </c>
      <c r="J185" s="24">
        <f ca="1">'Trial 6'!J10</f>
        <v>1163043.5959696749</v>
      </c>
      <c r="K185" s="24">
        <f ca="1">'Trial 6'!K10</f>
        <v>1162554.2678088564</v>
      </c>
      <c r="L185" s="24">
        <f ca="1">'Trial 6'!L10</f>
        <v>1162017.09148919</v>
      </c>
      <c r="M185" s="24">
        <f ca="1">'Trial 6'!M10</f>
        <v>1161501.1442622296</v>
      </c>
      <c r="N185" s="25">
        <f ca="1">SUM('Trial 6'!B10:M10)</f>
        <v>13969937.198175846</v>
      </c>
      <c r="O185" s="24">
        <f ca="1">'Trial 6'!O10</f>
        <v>1161026.4639527572</v>
      </c>
      <c r="P185" s="24">
        <f ca="1">'Trial 6'!P10</f>
        <v>1160490.6011895286</v>
      </c>
      <c r="Q185" s="24">
        <f ca="1">'Trial 6'!Q10</f>
        <v>1160042.6150818714</v>
      </c>
      <c r="R185" s="24">
        <f ca="1">'Trial 6'!R10</f>
        <v>1159590.992383206</v>
      </c>
      <c r="S185" s="24">
        <f ca="1">'Trial 6'!S10</f>
        <v>1159129.2399621524</v>
      </c>
      <c r="T185" s="24">
        <f ca="1">'Trial 6'!T10</f>
        <v>1158566.7473224443</v>
      </c>
      <c r="U185" s="24">
        <f ca="1">'Trial 6'!U10</f>
        <v>1158092.062233489</v>
      </c>
      <c r="V185" s="24">
        <f ca="1">'Trial 6'!V10</f>
        <v>1157654.4484532196</v>
      </c>
      <c r="W185" s="24">
        <f ca="1">'Trial 6'!W10</f>
        <v>1157272.0903065992</v>
      </c>
      <c r="X185" s="24">
        <f ca="1">'Trial 6'!X10</f>
        <v>1156845.8570239942</v>
      </c>
      <c r="Y185" s="24">
        <f ca="1">'Trial 6'!Y10</f>
        <v>1156440.561098286</v>
      </c>
      <c r="Z185" s="24">
        <f ca="1">'Trial 6'!Z10</f>
        <v>1156077.931801134</v>
      </c>
      <c r="AA185" s="25">
        <f ca="1">SUM('Trial 6'!O10:Z10)</f>
        <v>13901229.61080868</v>
      </c>
      <c r="AB185" s="24">
        <f ca="1">'Trial 6'!AB10</f>
        <v>1155527.68174507</v>
      </c>
      <c r="AC185" s="24">
        <f ca="1">'Trial 6'!AC10</f>
        <v>1154913.3924693933</v>
      </c>
      <c r="AD185" s="24">
        <f ca="1">'Trial 6'!AD10</f>
        <v>1154299.3597200252</v>
      </c>
      <c r="AE185" s="24">
        <f ca="1">'Trial 6'!AE10</f>
        <v>1153835.30245054</v>
      </c>
      <c r="AF185" s="24">
        <f ca="1">'Trial 6'!AF10</f>
        <v>1153288.6770515393</v>
      </c>
      <c r="AG185" s="24">
        <f ca="1">'Trial 6'!AG10</f>
        <v>1152901.8453151991</v>
      </c>
      <c r="AH185" s="24">
        <f ca="1">'Trial 6'!AH10</f>
        <v>1152442.9145105435</v>
      </c>
      <c r="AI185" s="24">
        <f ca="1">'Trial 6'!AI10</f>
        <v>1151866.4443067792</v>
      </c>
      <c r="AJ185" s="24">
        <f ca="1">'Trial 6'!AJ10</f>
        <v>1151407.6537936053</v>
      </c>
      <c r="AK185" s="24">
        <f ca="1">'Trial 6'!AK10</f>
        <v>1150861.1807775071</v>
      </c>
      <c r="AL185" s="24">
        <f ca="1">'Trial 6'!AL10</f>
        <v>1150281.6015510096</v>
      </c>
      <c r="AM185" s="24">
        <f ca="1">'Trial 6'!AM10</f>
        <v>1149762.2485900312</v>
      </c>
      <c r="AN185" s="25">
        <f ca="1">SUM('Trial 6'!AB10:AM10)</f>
        <v>13831388.302281244</v>
      </c>
      <c r="AO185" s="24">
        <f ca="1">'Trial 6'!AO10</f>
        <v>1149313.2991776788</v>
      </c>
      <c r="AP185" s="24">
        <f ca="1">'Trial 6'!AP10</f>
        <v>1148809.8960701937</v>
      </c>
      <c r="AQ185" s="24">
        <f ca="1">'Trial 6'!AQ10</f>
        <v>1148325.5112656639</v>
      </c>
      <c r="AR185" s="24">
        <f ca="1">'Trial 6'!AR10</f>
        <v>1147872.3531196732</v>
      </c>
      <c r="AS185" s="24">
        <f ca="1">'Trial 6'!AS10</f>
        <v>1147418.476933687</v>
      </c>
      <c r="AT185" s="24">
        <f ca="1">'Trial 6'!AT10</f>
        <v>1146969.0219260005</v>
      </c>
      <c r="AU185" s="24">
        <f ca="1">'Trial 6'!AU10</f>
        <v>1146531.4914597562</v>
      </c>
      <c r="AV185" s="24">
        <f ca="1">'Trial 6'!AV10</f>
        <v>1145915.9099918969</v>
      </c>
      <c r="AW185" s="24">
        <f ca="1">'Trial 6'!AW10</f>
        <v>1145466.095142226</v>
      </c>
      <c r="AX185" s="24">
        <f ca="1">'Trial 6'!AX10</f>
        <v>1144905.7418501279</v>
      </c>
      <c r="AY185" s="24">
        <f ca="1">'Trial 6'!AY10</f>
        <v>1144531.3113084852</v>
      </c>
      <c r="AZ185" s="24">
        <f ca="1">'Trial 6'!AZ10</f>
        <v>1144133.7653116903</v>
      </c>
      <c r="BA185" s="25">
        <f ca="1">SUM('Trial 6'!AO10:AZ10)</f>
        <v>13760192.873557081</v>
      </c>
      <c r="BB185" s="24">
        <f ca="1">'Trial 6'!BB10</f>
        <v>1143684.5977110094</v>
      </c>
      <c r="BC185" s="24">
        <f ca="1">'Trial 6'!BC10</f>
        <v>1143205.7223706862</v>
      </c>
      <c r="BD185" s="24">
        <f ca="1">'Trial 6'!BD10</f>
        <v>1142840.6622849919</v>
      </c>
      <c r="BE185" s="24">
        <f ca="1">'Trial 6'!BE10</f>
        <v>1142474.4555093029</v>
      </c>
      <c r="BF185" s="24">
        <f ca="1">'Trial 6'!BF10</f>
        <v>1142013.55579866</v>
      </c>
      <c r="BG185" s="24">
        <f ca="1">'Trial 6'!BG10</f>
        <v>1141522.1678596756</v>
      </c>
      <c r="BH185" s="24">
        <f ca="1">'Trial 6'!BH10</f>
        <v>1141095.6774368717</v>
      </c>
      <c r="BI185" s="24">
        <f ca="1">'Trial 6'!BI10</f>
        <v>1140650.354860517</v>
      </c>
      <c r="BJ185" s="24">
        <f ca="1">'Trial 6'!BJ10</f>
        <v>1140058.0817014896</v>
      </c>
      <c r="BK185" s="24">
        <f ca="1">'Trial 6'!BK10</f>
        <v>1139550.8644508102</v>
      </c>
      <c r="BL185" s="24">
        <f ca="1">'Trial 6'!BL10</f>
        <v>1139039.9290108869</v>
      </c>
      <c r="BM185" s="24">
        <f ca="1">'Trial 6'!BM10</f>
        <v>1138602.3959319144</v>
      </c>
      <c r="BN185" s="25">
        <f ca="1">SUM('Trial 6'!BB10:BM10)</f>
        <v>13694738.464926815</v>
      </c>
      <c r="BO185" s="24">
        <f ca="1">'Trial 6'!BO10</f>
        <v>1138206.1285829134</v>
      </c>
      <c r="BP185" s="24">
        <f ca="1">'Trial 6'!BP10</f>
        <v>1137755.9700993411</v>
      </c>
      <c r="BQ185" s="24">
        <f ca="1">'Trial 6'!BQ10</f>
        <v>1137308.2409018367</v>
      </c>
      <c r="BR185" s="24">
        <f ca="1">'Trial 6'!BR10</f>
        <v>1136834.3882736731</v>
      </c>
      <c r="BS185" s="24">
        <f ca="1">'Trial 6'!BS10</f>
        <v>1136432.2764880348</v>
      </c>
      <c r="BT185" s="24">
        <f ca="1">'Trial 6'!BT10</f>
        <v>1135926.1993737677</v>
      </c>
      <c r="BU185" s="24">
        <f ca="1">'Trial 6'!BU10</f>
        <v>1135449.0941748067</v>
      </c>
      <c r="BV185" s="24">
        <f ca="1">'Trial 6'!BV10</f>
        <v>1135087.7419953051</v>
      </c>
      <c r="BW185" s="24">
        <f ca="1">'Trial 6'!BW10</f>
        <v>1134682.4561685675</v>
      </c>
      <c r="BX185" s="24">
        <f ca="1">'Trial 6'!BX10</f>
        <v>1134213.8303100676</v>
      </c>
      <c r="BY185" s="24">
        <f ca="1">'Trial 6'!BY10</f>
        <v>1133599.1628622327</v>
      </c>
      <c r="BZ185" s="24">
        <f ca="1">'Trial 6'!BZ10</f>
        <v>1133021.8629741082</v>
      </c>
      <c r="CA185" s="25">
        <f ca="1">SUM('Trial 6'!BO10:BZ10)</f>
        <v>13628517.352204654</v>
      </c>
      <c r="CB185" s="24">
        <f ca="1">'Trial 6'!CB10</f>
        <v>1132672.2784514716</v>
      </c>
      <c r="CC185" s="24">
        <f ca="1">'Trial 6'!CC10</f>
        <v>1132282.4413016289</v>
      </c>
      <c r="CD185" s="24">
        <f ca="1">'Trial 6'!CD10</f>
        <v>1131809.1815398473</v>
      </c>
      <c r="CE185" s="24">
        <f ca="1">'Trial 6'!CE10</f>
        <v>1131237.2863798486</v>
      </c>
      <c r="CF185" s="24">
        <f ca="1">'Trial 6'!CF10</f>
        <v>1130816.9259835237</v>
      </c>
      <c r="CG185" s="24">
        <f ca="1">'Trial 6'!CG10</f>
        <v>1130361.9420186421</v>
      </c>
      <c r="CH185" s="24">
        <f ca="1">'Trial 6'!CH10</f>
        <v>1130006.0444670657</v>
      </c>
      <c r="CI185" s="24">
        <f ca="1">'Trial 6'!CI10</f>
        <v>1129570.4575718564</v>
      </c>
      <c r="CJ185" s="24">
        <f ca="1">'Trial 6'!CJ10</f>
        <v>1129197.2178094252</v>
      </c>
      <c r="CK185" s="24">
        <f ca="1">'Trial 6'!CK10</f>
        <v>1128802.4312943376</v>
      </c>
      <c r="CL185" s="24">
        <f ca="1">'Trial 6'!CL10</f>
        <v>1128275.6616134765</v>
      </c>
      <c r="CM185" s="24">
        <f ca="1">'Trial 6'!CM10</f>
        <v>1127670.0570972159</v>
      </c>
      <c r="CN185" s="25">
        <f ca="1">SUM('Trial 6'!CB10:CM10)</f>
        <v>13562701.92552834</v>
      </c>
      <c r="CO185" s="24">
        <f ca="1">'Trial 6'!CO10</f>
        <v>1127302.4721175968</v>
      </c>
      <c r="CP185" s="24">
        <f ca="1">'Trial 6'!CP10</f>
        <v>1126734.4389030272</v>
      </c>
      <c r="CQ185" s="24">
        <f ca="1">'Trial 6'!CQ10</f>
        <v>1126175.7452620419</v>
      </c>
      <c r="CR185" s="24">
        <f ca="1">'Trial 6'!CR10</f>
        <v>1125640.8518833111</v>
      </c>
      <c r="CS185" s="24">
        <f ca="1">'Trial 6'!CS10</f>
        <v>1125177.8794532153</v>
      </c>
      <c r="CT185" s="24">
        <f ca="1">'Trial 6'!CT10</f>
        <v>1124674.507229774</v>
      </c>
      <c r="CU185" s="24">
        <f ca="1">'Trial 6'!CU10</f>
        <v>1124206.3641447097</v>
      </c>
      <c r="CV185" s="24">
        <f ca="1">'Trial 6'!CV10</f>
        <v>1123739.1397300621</v>
      </c>
      <c r="CW185" s="24">
        <f ca="1">'Trial 6'!CW10</f>
        <v>1123175.1274435315</v>
      </c>
      <c r="CX185" s="24">
        <f ca="1">'Trial 6'!CX10</f>
        <v>1122839.5725144488</v>
      </c>
      <c r="CY185" s="24">
        <f ca="1">'Trial 6'!CY10</f>
        <v>1122392.0902112157</v>
      </c>
      <c r="CZ185" s="24">
        <f ca="1">'Trial 6'!CZ10</f>
        <v>1121848.7678619402</v>
      </c>
      <c r="DA185" s="25">
        <f ca="1">SUM('Trial 6'!CO10:CZ10)</f>
        <v>13493906.956754874</v>
      </c>
      <c r="DB185" s="24">
        <f ca="1">'Trial 6'!DB10</f>
        <v>1121384.561001499</v>
      </c>
      <c r="DC185" s="24">
        <f ca="1">'Trial 6'!DC10</f>
        <v>1120970.7050764454</v>
      </c>
      <c r="DD185" s="24">
        <f ca="1">'Trial 6'!DD10</f>
        <v>1120432.1084327498</v>
      </c>
      <c r="DE185" s="24">
        <f ca="1">'Trial 6'!DE10</f>
        <v>1119920.3422773757</v>
      </c>
      <c r="DF185" s="24">
        <f ca="1">'Trial 6'!DF10</f>
        <v>1119448.0871544187</v>
      </c>
      <c r="DG185" s="24">
        <f ca="1">'Trial 6'!DG10</f>
        <v>1119084.1258642718</v>
      </c>
      <c r="DH185" s="24">
        <f ca="1">'Trial 6'!DH10</f>
        <v>1118638.0600070269</v>
      </c>
      <c r="DI185" s="24">
        <f ca="1">'Trial 6'!DI10</f>
        <v>1118054.6576511753</v>
      </c>
      <c r="DJ185" s="24">
        <f ca="1">'Trial 6'!DJ10</f>
        <v>1117604.166739186</v>
      </c>
      <c r="DK185" s="24">
        <f ca="1">'Trial 6'!DK10</f>
        <v>1117135.3878814681</v>
      </c>
      <c r="DL185" s="24">
        <f ca="1">'Trial 6'!DL10</f>
        <v>1116782.6789481209</v>
      </c>
      <c r="DM185" s="24">
        <f ca="1">'Trial 6'!DM10</f>
        <v>1116233.4212842393</v>
      </c>
      <c r="DN185" s="25">
        <f ca="1">SUM('Trial 6'!DB10:DM10)</f>
        <v>13425688.302317979</v>
      </c>
      <c r="DO185" s="24">
        <f ca="1">'Trial 6'!DO10</f>
        <v>1115721.7067076669</v>
      </c>
      <c r="DP185" s="24">
        <f ca="1">'Trial 6'!DP10</f>
        <v>1115236.2736672461</v>
      </c>
      <c r="DQ185" s="24">
        <f ca="1">'Trial 6'!DQ10</f>
        <v>1114874.2707488309</v>
      </c>
      <c r="DR185" s="24">
        <f ca="1">'Trial 6'!DR10</f>
        <v>1114357.0970987685</v>
      </c>
      <c r="DS185" s="24">
        <f ca="1">'Trial 6'!DS10</f>
        <v>1113825.6388881202</v>
      </c>
      <c r="DT185" s="24">
        <f ca="1">'Trial 6'!DT10</f>
        <v>1113369.0864534094</v>
      </c>
      <c r="DU185" s="24">
        <f ca="1">'Trial 6'!DU10</f>
        <v>1113001.2666216458</v>
      </c>
      <c r="DV185" s="24">
        <f ca="1">'Trial 6'!DV10</f>
        <v>1112425.0965356564</v>
      </c>
      <c r="DW185" s="24">
        <f ca="1">'Trial 6'!DW10</f>
        <v>1112042.2547244157</v>
      </c>
      <c r="DX185" s="24">
        <f ca="1">'Trial 6'!DX10</f>
        <v>1111596.8690655918</v>
      </c>
      <c r="DY185" s="24">
        <f ca="1">'Trial 6'!DY10</f>
        <v>1111099.384687423</v>
      </c>
      <c r="DZ185" s="24">
        <f ca="1">'Trial 6'!DZ10</f>
        <v>1110755.2226194171</v>
      </c>
      <c r="EA185" s="25">
        <f ca="1">SUM('Trial 6'!DO10:DZ10)</f>
        <v>13358304.167818192</v>
      </c>
      <c r="EB185" s="24">
        <f ca="1">'Trial 6'!EB10</f>
        <v>1110325.3973031149</v>
      </c>
      <c r="EC185" s="24">
        <f ca="1">'Trial 6'!EC10</f>
        <v>1109735.5135586327</v>
      </c>
      <c r="ED185" s="24">
        <f ca="1">'Trial 6'!ED10</f>
        <v>1109214.497550284</v>
      </c>
      <c r="EE185" s="24">
        <f ca="1">'Trial 6'!EE10</f>
        <v>1108882.139017767</v>
      </c>
      <c r="EF185" s="24">
        <f ca="1">'Trial 6'!EF10</f>
        <v>1108334.5394991292</v>
      </c>
      <c r="EG185" s="24">
        <f ca="1">'Trial 6'!EG10</f>
        <v>1107854.6104289426</v>
      </c>
      <c r="EH185" s="24">
        <f ca="1">'Trial 6'!EH10</f>
        <v>1107478.0854147526</v>
      </c>
      <c r="EI185" s="24">
        <f ca="1">'Trial 6'!EI10</f>
        <v>1107096.7834516012</v>
      </c>
      <c r="EJ185" s="24">
        <f ca="1">'Trial 6'!EJ10</f>
        <v>1106670.8760965841</v>
      </c>
      <c r="EK185" s="24">
        <f ca="1">'Trial 6'!EK10</f>
        <v>1106186.2949466857</v>
      </c>
      <c r="EL185" s="24">
        <f ca="1">'Trial 6'!EL10</f>
        <v>1105729.1703771893</v>
      </c>
      <c r="EM185" s="24">
        <f ca="1">'Trial 6'!EM10</f>
        <v>1105272.3475804045</v>
      </c>
      <c r="EN185" s="25">
        <f ca="1">SUM('Trial 6'!EB10:EM10)</f>
        <v>13292780.255225087</v>
      </c>
    </row>
    <row r="186" spans="1:144" ht="12.75" customHeight="1">
      <c r="A186" s="11" t="str">
        <f>Labels!B102</f>
        <v>Trial 07</v>
      </c>
      <c r="B186" s="24">
        <f>'Trial 7'!B10</f>
        <v>1166666.6666666667</v>
      </c>
      <c r="C186" s="24">
        <f ca="1">'Trial 7'!C10</f>
        <v>1166297.6581984835</v>
      </c>
      <c r="D186" s="24">
        <f ca="1">'Trial 7'!D10</f>
        <v>1165804.7975464868</v>
      </c>
      <c r="E186" s="24">
        <f ca="1">'Trial 7'!E10</f>
        <v>1165263.8609433877</v>
      </c>
      <c r="F186" s="24">
        <f ca="1">'Trial 7'!F10</f>
        <v>1164776.3162316126</v>
      </c>
      <c r="G186" s="24">
        <f ca="1">'Trial 7'!G10</f>
        <v>1164322.9410895759</v>
      </c>
      <c r="H186" s="24">
        <f ca="1">'Trial 7'!H10</f>
        <v>1163799.6338140252</v>
      </c>
      <c r="I186" s="24">
        <f ca="1">'Trial 7'!I10</f>
        <v>1163463.6624522486</v>
      </c>
      <c r="J186" s="24">
        <f ca="1">'Trial 7'!J10</f>
        <v>1162943.5949639624</v>
      </c>
      <c r="K186" s="24">
        <f ca="1">'Trial 7'!K10</f>
        <v>1162350.7143153278</v>
      </c>
      <c r="L186" s="24">
        <f ca="1">'Trial 7'!L10</f>
        <v>1161969.1075426314</v>
      </c>
      <c r="M186" s="24">
        <f ca="1">'Trial 7'!M10</f>
        <v>1161505.3593710219</v>
      </c>
      <c r="N186" s="25">
        <f ca="1">SUM('Trial 7'!B10:M10)</f>
        <v>13969164.313135432</v>
      </c>
      <c r="O186" s="24">
        <f ca="1">'Trial 7'!O10</f>
        <v>1161022.4310167814</v>
      </c>
      <c r="P186" s="24">
        <f ca="1">'Trial 7'!P10</f>
        <v>1160654.0656011517</v>
      </c>
      <c r="Q186" s="24">
        <f ca="1">'Trial 7'!Q10</f>
        <v>1160264.3509616642</v>
      </c>
      <c r="R186" s="24">
        <f ca="1">'Trial 7'!R10</f>
        <v>1159872.1956815864</v>
      </c>
      <c r="S186" s="24">
        <f ca="1">'Trial 7'!S10</f>
        <v>1159475.0359028494</v>
      </c>
      <c r="T186" s="24">
        <f ca="1">'Trial 7'!T10</f>
        <v>1159071.6449907662</v>
      </c>
      <c r="U186" s="24">
        <f ca="1">'Trial 7'!U10</f>
        <v>1158638.4948625553</v>
      </c>
      <c r="V186" s="24">
        <f ca="1">'Trial 7'!V10</f>
        <v>1158218.5146885295</v>
      </c>
      <c r="W186" s="24">
        <f ca="1">'Trial 7'!W10</f>
        <v>1157768.6164877489</v>
      </c>
      <c r="X186" s="24">
        <f ca="1">'Trial 7'!X10</f>
        <v>1157332.8234332507</v>
      </c>
      <c r="Y186" s="24">
        <f ca="1">'Trial 7'!Y10</f>
        <v>1156860.7833808926</v>
      </c>
      <c r="Z186" s="24">
        <f ca="1">'Trial 7'!Z10</f>
        <v>1156268.2046876329</v>
      </c>
      <c r="AA186" s="25">
        <f ca="1">SUM('Trial 7'!O10:Z10)</f>
        <v>13905447.161695408</v>
      </c>
      <c r="AB186" s="24">
        <f ca="1">'Trial 7'!AB10</f>
        <v>1155838.9165732067</v>
      </c>
      <c r="AC186" s="24">
        <f ca="1">'Trial 7'!AC10</f>
        <v>1155455.7845427666</v>
      </c>
      <c r="AD186" s="24">
        <f ca="1">'Trial 7'!AD10</f>
        <v>1154984.3493291142</v>
      </c>
      <c r="AE186" s="24">
        <f ca="1">'Trial 7'!AE10</f>
        <v>1154510.4510792242</v>
      </c>
      <c r="AF186" s="24">
        <f ca="1">'Trial 7'!AF10</f>
        <v>1153971.8253560185</v>
      </c>
      <c r="AG186" s="24">
        <f ca="1">'Trial 7'!AG10</f>
        <v>1153466.503928415</v>
      </c>
      <c r="AH186" s="24">
        <f ca="1">'Trial 7'!AH10</f>
        <v>1153075.5249689531</v>
      </c>
      <c r="AI186" s="24">
        <f ca="1">'Trial 7'!AI10</f>
        <v>1152550.9057422348</v>
      </c>
      <c r="AJ186" s="24">
        <f ca="1">'Trial 7'!AJ10</f>
        <v>1152125.6582554865</v>
      </c>
      <c r="AK186" s="24">
        <f ca="1">'Trial 7'!AK10</f>
        <v>1151569.695027577</v>
      </c>
      <c r="AL186" s="24">
        <f ca="1">'Trial 7'!AL10</f>
        <v>1151153.1804547592</v>
      </c>
      <c r="AM186" s="24">
        <f ca="1">'Trial 7'!AM10</f>
        <v>1150684.1962422249</v>
      </c>
      <c r="AN186" s="25">
        <f ca="1">SUM('Trial 7'!AB10:AM10)</f>
        <v>13839386.991499979</v>
      </c>
      <c r="AO186" s="24">
        <f ca="1">'Trial 7'!AO10</f>
        <v>1150236.3665942682</v>
      </c>
      <c r="AP186" s="24">
        <f ca="1">'Trial 7'!AP10</f>
        <v>1149805.0415266089</v>
      </c>
      <c r="AQ186" s="24">
        <f ca="1">'Trial 7'!AQ10</f>
        <v>1149185.675775097</v>
      </c>
      <c r="AR186" s="24">
        <f ca="1">'Trial 7'!AR10</f>
        <v>1148801.5696073966</v>
      </c>
      <c r="AS186" s="24">
        <f ca="1">'Trial 7'!AS10</f>
        <v>1148457.3091178541</v>
      </c>
      <c r="AT186" s="24">
        <f ca="1">'Trial 7'!AT10</f>
        <v>1148069.9921089292</v>
      </c>
      <c r="AU186" s="24">
        <f ca="1">'Trial 7'!AU10</f>
        <v>1147539.5968216485</v>
      </c>
      <c r="AV186" s="24">
        <f ca="1">'Trial 7'!AV10</f>
        <v>1147080.1292600124</v>
      </c>
      <c r="AW186" s="24">
        <f ca="1">'Trial 7'!AW10</f>
        <v>1146571.8244792139</v>
      </c>
      <c r="AX186" s="24">
        <f ca="1">'Trial 7'!AX10</f>
        <v>1146027.6204632816</v>
      </c>
      <c r="AY186" s="24">
        <f ca="1">'Trial 7'!AY10</f>
        <v>1145440.7597078693</v>
      </c>
      <c r="AZ186" s="24">
        <f ca="1">'Trial 7'!AZ10</f>
        <v>1144958.7173595917</v>
      </c>
      <c r="BA186" s="25">
        <f ca="1">SUM('Trial 7'!AO10:AZ10)</f>
        <v>13772174.602821773</v>
      </c>
      <c r="BB186" s="24">
        <f ca="1">'Trial 7'!BB10</f>
        <v>1144543.6499123299</v>
      </c>
      <c r="BC186" s="24">
        <f ca="1">'Trial 7'!BC10</f>
        <v>1144082.0907481508</v>
      </c>
      <c r="BD186" s="24">
        <f ca="1">'Trial 7'!BD10</f>
        <v>1143598.9919235809</v>
      </c>
      <c r="BE186" s="24">
        <f ca="1">'Trial 7'!BE10</f>
        <v>1143133.5495519978</v>
      </c>
      <c r="BF186" s="24">
        <f ca="1">'Trial 7'!BF10</f>
        <v>1142679.0685594103</v>
      </c>
      <c r="BG186" s="24">
        <f ca="1">'Trial 7'!BG10</f>
        <v>1142177.4544558628</v>
      </c>
      <c r="BH186" s="24">
        <f ca="1">'Trial 7'!BH10</f>
        <v>1141690.7747398694</v>
      </c>
      <c r="BI186" s="24">
        <f ca="1">'Trial 7'!BI10</f>
        <v>1141154.2793776018</v>
      </c>
      <c r="BJ186" s="24">
        <f ca="1">'Trial 7'!BJ10</f>
        <v>1140642.1612282139</v>
      </c>
      <c r="BK186" s="24">
        <f ca="1">'Trial 7'!BK10</f>
        <v>1140122.462566586</v>
      </c>
      <c r="BL186" s="24">
        <f ca="1">'Trial 7'!BL10</f>
        <v>1139621.2133443356</v>
      </c>
      <c r="BM186" s="24">
        <f ca="1">'Trial 7'!BM10</f>
        <v>1139181.5447976554</v>
      </c>
      <c r="BN186" s="25">
        <f ca="1">SUM('Trial 7'!BB10:BM10)</f>
        <v>13702627.241205594</v>
      </c>
      <c r="BO186" s="24">
        <f ca="1">'Trial 7'!BO10</f>
        <v>1138806.3966025312</v>
      </c>
      <c r="BP186" s="24">
        <f ca="1">'Trial 7'!BP10</f>
        <v>1138301.6127558355</v>
      </c>
      <c r="BQ186" s="24">
        <f ca="1">'Trial 7'!BQ10</f>
        <v>1137793.7467431268</v>
      </c>
      <c r="BR186" s="24">
        <f ca="1">'Trial 7'!BR10</f>
        <v>1137317.7140170259</v>
      </c>
      <c r="BS186" s="24">
        <f ca="1">'Trial 7'!BS10</f>
        <v>1136735.3362999822</v>
      </c>
      <c r="BT186" s="24">
        <f ca="1">'Trial 7'!BT10</f>
        <v>1136367.1344067079</v>
      </c>
      <c r="BU186" s="24">
        <f ca="1">'Trial 7'!BU10</f>
        <v>1135841.2676984526</v>
      </c>
      <c r="BV186" s="24">
        <f ca="1">'Trial 7'!BV10</f>
        <v>1135360.8200501283</v>
      </c>
      <c r="BW186" s="24">
        <f ca="1">'Trial 7'!BW10</f>
        <v>1134804.0702819671</v>
      </c>
      <c r="BX186" s="24">
        <f ca="1">'Trial 7'!BX10</f>
        <v>1134316.5110782259</v>
      </c>
      <c r="BY186" s="24">
        <f ca="1">'Trial 7'!BY10</f>
        <v>1133853.1513586673</v>
      </c>
      <c r="BZ186" s="24">
        <f ca="1">'Trial 7'!BZ10</f>
        <v>1133468.543515804</v>
      </c>
      <c r="CA186" s="25">
        <f ca="1">SUM('Trial 7'!BO10:BZ10)</f>
        <v>13632966.304808455</v>
      </c>
      <c r="CB186" s="24">
        <f ca="1">'Trial 7'!CB10</f>
        <v>1133080.8708299519</v>
      </c>
      <c r="CC186" s="24">
        <f ca="1">'Trial 7'!CC10</f>
        <v>1132650.8805982794</v>
      </c>
      <c r="CD186" s="24">
        <f ca="1">'Trial 7'!CD10</f>
        <v>1132222.698760527</v>
      </c>
      <c r="CE186" s="24">
        <f ca="1">'Trial 7'!CE10</f>
        <v>1131669.9645777824</v>
      </c>
      <c r="CF186" s="24">
        <f ca="1">'Trial 7'!CF10</f>
        <v>1131216.8521372485</v>
      </c>
      <c r="CG186" s="24">
        <f ca="1">'Trial 7'!CG10</f>
        <v>1130734.839834461</v>
      </c>
      <c r="CH186" s="24">
        <f ca="1">'Trial 7'!CH10</f>
        <v>1130293.879843846</v>
      </c>
      <c r="CI186" s="24">
        <f ca="1">'Trial 7'!CI10</f>
        <v>1129911.1804206406</v>
      </c>
      <c r="CJ186" s="24">
        <f ca="1">'Trial 7'!CJ10</f>
        <v>1129392.853143058</v>
      </c>
      <c r="CK186" s="24">
        <f ca="1">'Trial 7'!CK10</f>
        <v>1129040.6561203229</v>
      </c>
      <c r="CL186" s="24">
        <f ca="1">'Trial 7'!CL10</f>
        <v>1128596.0081918659</v>
      </c>
      <c r="CM186" s="24">
        <f ca="1">'Trial 7'!CM10</f>
        <v>1128075.1928308653</v>
      </c>
      <c r="CN186" s="25">
        <f ca="1">SUM('Trial 7'!CB10:CM10)</f>
        <v>13566885.877288848</v>
      </c>
      <c r="CO186" s="24">
        <f ca="1">'Trial 7'!CO10</f>
        <v>1127522.224787514</v>
      </c>
      <c r="CP186" s="24">
        <f ca="1">'Trial 7'!CP10</f>
        <v>1126989.4385984971</v>
      </c>
      <c r="CQ186" s="24">
        <f ca="1">'Trial 7'!CQ10</f>
        <v>1126599.2529187263</v>
      </c>
      <c r="CR186" s="24">
        <f ca="1">'Trial 7'!CR10</f>
        <v>1126066.7972626756</v>
      </c>
      <c r="CS186" s="24">
        <f ca="1">'Trial 7'!CS10</f>
        <v>1125616.217887355</v>
      </c>
      <c r="CT186" s="24">
        <f ca="1">'Trial 7'!CT10</f>
        <v>1125027.6866995499</v>
      </c>
      <c r="CU186" s="24">
        <f ca="1">'Trial 7'!CU10</f>
        <v>1124578.4800386596</v>
      </c>
      <c r="CV186" s="24">
        <f ca="1">'Trial 7'!CV10</f>
        <v>1124124.6401687523</v>
      </c>
      <c r="CW186" s="24">
        <f ca="1">'Trial 7'!CW10</f>
        <v>1123689.8230636616</v>
      </c>
      <c r="CX186" s="24">
        <f ca="1">'Trial 7'!CX10</f>
        <v>1123261.8215604776</v>
      </c>
      <c r="CY186" s="24">
        <f ca="1">'Trial 7'!CY10</f>
        <v>1122841.4544689355</v>
      </c>
      <c r="CZ186" s="24">
        <f ca="1">'Trial 7'!CZ10</f>
        <v>1122458.55609509</v>
      </c>
      <c r="DA186" s="25">
        <f ca="1">SUM('Trial 7'!CO10:CZ10)</f>
        <v>13498776.393549895</v>
      </c>
      <c r="DB186" s="24">
        <f ca="1">'Trial 7'!DB10</f>
        <v>1122068.5979174199</v>
      </c>
      <c r="DC186" s="24">
        <f ca="1">'Trial 7'!DC10</f>
        <v>1121629.0684177678</v>
      </c>
      <c r="DD186" s="24">
        <f ca="1">'Trial 7'!DD10</f>
        <v>1121271.0046478549</v>
      </c>
      <c r="DE186" s="24">
        <f ca="1">'Trial 7'!DE10</f>
        <v>1120805.0679611282</v>
      </c>
      <c r="DF186" s="24">
        <f ca="1">'Trial 7'!DF10</f>
        <v>1120340.3284364038</v>
      </c>
      <c r="DG186" s="24">
        <f ca="1">'Trial 7'!DG10</f>
        <v>1119883.5177319101</v>
      </c>
      <c r="DH186" s="24">
        <f ca="1">'Trial 7'!DH10</f>
        <v>1119458.0793866019</v>
      </c>
      <c r="DI186" s="24">
        <f ca="1">'Trial 7'!DI10</f>
        <v>1118982.3505758897</v>
      </c>
      <c r="DJ186" s="24">
        <f ca="1">'Trial 7'!DJ10</f>
        <v>1118617.4362090104</v>
      </c>
      <c r="DK186" s="24">
        <f ca="1">'Trial 7'!DK10</f>
        <v>1118102.6398653707</v>
      </c>
      <c r="DL186" s="24">
        <f ca="1">'Trial 7'!DL10</f>
        <v>1117589.2622205615</v>
      </c>
      <c r="DM186" s="24">
        <f ca="1">'Trial 7'!DM10</f>
        <v>1117204.0676946915</v>
      </c>
      <c r="DN186" s="25">
        <f ca="1">SUM('Trial 7'!DB10:DM10)</f>
        <v>13435951.42106461</v>
      </c>
      <c r="DO186" s="24">
        <f ca="1">'Trial 7'!DO10</f>
        <v>1116710.9348093781</v>
      </c>
      <c r="DP186" s="24">
        <f ca="1">'Trial 7'!DP10</f>
        <v>1116245.6845147132</v>
      </c>
      <c r="DQ186" s="24">
        <f ca="1">'Trial 7'!DQ10</f>
        <v>1115738.7975968122</v>
      </c>
      <c r="DR186" s="24">
        <f ca="1">'Trial 7'!DR10</f>
        <v>1115186.082598333</v>
      </c>
      <c r="DS186" s="24">
        <f ca="1">'Trial 7'!DS10</f>
        <v>1114678.0777840333</v>
      </c>
      <c r="DT186" s="24">
        <f ca="1">'Trial 7'!DT10</f>
        <v>1114231.527174433</v>
      </c>
      <c r="DU186" s="24">
        <f ca="1">'Trial 7'!DU10</f>
        <v>1113819.5792749899</v>
      </c>
      <c r="DV186" s="24">
        <f ca="1">'Trial 7'!DV10</f>
        <v>1113271.3150238523</v>
      </c>
      <c r="DW186" s="24">
        <f ca="1">'Trial 7'!DW10</f>
        <v>1112782.7183832424</v>
      </c>
      <c r="DX186" s="24">
        <f ca="1">'Trial 7'!DX10</f>
        <v>1112456.4526739144</v>
      </c>
      <c r="DY186" s="24">
        <f ca="1">'Trial 7'!DY10</f>
        <v>1111919.0693659035</v>
      </c>
      <c r="DZ186" s="24">
        <f ca="1">'Trial 7'!DZ10</f>
        <v>1111412.7312090783</v>
      </c>
      <c r="EA186" s="25">
        <f ca="1">SUM('Trial 7'!DO10:DZ10)</f>
        <v>13368452.970408682</v>
      </c>
      <c r="EB186" s="24">
        <f ca="1">'Trial 7'!EB10</f>
        <v>1110976.8165480408</v>
      </c>
      <c r="EC186" s="24">
        <f ca="1">'Trial 7'!EC10</f>
        <v>1110539.0557861498</v>
      </c>
      <c r="ED186" s="24">
        <f ca="1">'Trial 7'!ED10</f>
        <v>1110054.3030534384</v>
      </c>
      <c r="EE186" s="24">
        <f ca="1">'Trial 7'!EE10</f>
        <v>1109552.9975155035</v>
      </c>
      <c r="EF186" s="24">
        <f ca="1">'Trial 7'!EF10</f>
        <v>1109033.565609969</v>
      </c>
      <c r="EG186" s="24">
        <f ca="1">'Trial 7'!EG10</f>
        <v>1108535.9898263037</v>
      </c>
      <c r="EH186" s="24">
        <f ca="1">'Trial 7'!EH10</f>
        <v>1107974.3748180091</v>
      </c>
      <c r="EI186" s="24">
        <f ca="1">'Trial 7'!EI10</f>
        <v>1107396.9695340749</v>
      </c>
      <c r="EJ186" s="24">
        <f ca="1">'Trial 7'!EJ10</f>
        <v>1106953.324391555</v>
      </c>
      <c r="EK186" s="24">
        <f ca="1">'Trial 7'!EK10</f>
        <v>1106532.5095565449</v>
      </c>
      <c r="EL186" s="24">
        <f ca="1">'Trial 7'!EL10</f>
        <v>1106190.2453378101</v>
      </c>
      <c r="EM186" s="24">
        <f ca="1">'Trial 7'!EM10</f>
        <v>1105621.7674951344</v>
      </c>
      <c r="EN186" s="25">
        <f ca="1">SUM('Trial 7'!EB10:EM10)</f>
        <v>13299361.919472534</v>
      </c>
    </row>
    <row r="187" spans="1:144" ht="12.75" customHeight="1">
      <c r="A187" s="11" t="str">
        <f>Labels!B103</f>
        <v>Trial 08</v>
      </c>
      <c r="B187" s="24">
        <f>'Trial 8'!B10</f>
        <v>1166666.6666666667</v>
      </c>
      <c r="C187" s="24">
        <f ca="1">'Trial 8'!C10</f>
        <v>1166205.1729339494</v>
      </c>
      <c r="D187" s="24">
        <f ca="1">'Trial 8'!D10</f>
        <v>1165726.2113451767</v>
      </c>
      <c r="E187" s="24">
        <f ca="1">'Trial 8'!E10</f>
        <v>1165174.3332528907</v>
      </c>
      <c r="F187" s="24">
        <f ca="1">'Trial 8'!F10</f>
        <v>1164663.0279344553</v>
      </c>
      <c r="G187" s="24">
        <f ca="1">'Trial 8'!G10</f>
        <v>1164193.1203460291</v>
      </c>
      <c r="H187" s="24">
        <f ca="1">'Trial 8'!H10</f>
        <v>1163690.964227417</v>
      </c>
      <c r="I187" s="24">
        <f ca="1">'Trial 8'!I10</f>
        <v>1163189.1908006582</v>
      </c>
      <c r="J187" s="24">
        <f ca="1">'Trial 8'!J10</f>
        <v>1162755.3495069358</v>
      </c>
      <c r="K187" s="24">
        <f ca="1">'Trial 8'!K10</f>
        <v>1162238.8158697607</v>
      </c>
      <c r="L187" s="24">
        <f ca="1">'Trial 8'!L10</f>
        <v>1161628.1358762535</v>
      </c>
      <c r="M187" s="24">
        <f ca="1">'Trial 8'!M10</f>
        <v>1161202.2909049043</v>
      </c>
      <c r="N187" s="25">
        <f ca="1">SUM('Trial 8'!B10:M10)</f>
        <v>13967333.279665096</v>
      </c>
      <c r="O187" s="24">
        <f ca="1">'Trial 8'!O10</f>
        <v>1160726.9373411105</v>
      </c>
      <c r="P187" s="24">
        <f ca="1">'Trial 8'!P10</f>
        <v>1160316.2831218713</v>
      </c>
      <c r="Q187" s="24">
        <f ca="1">'Trial 8'!Q10</f>
        <v>1159821.3855782512</v>
      </c>
      <c r="R187" s="24">
        <f ca="1">'Trial 8'!R10</f>
        <v>1159225.967454477</v>
      </c>
      <c r="S187" s="24">
        <f ca="1">'Trial 8'!S10</f>
        <v>1158741.3070901746</v>
      </c>
      <c r="T187" s="24">
        <f ca="1">'Trial 8'!T10</f>
        <v>1158202.8719754359</v>
      </c>
      <c r="U187" s="24">
        <f ca="1">'Trial 8'!U10</f>
        <v>1157669.41332752</v>
      </c>
      <c r="V187" s="24">
        <f ca="1">'Trial 8'!V10</f>
        <v>1157181.3467659242</v>
      </c>
      <c r="W187" s="24">
        <f ca="1">'Trial 8'!W10</f>
        <v>1156630.4781508602</v>
      </c>
      <c r="X187" s="24">
        <f ca="1">'Trial 8'!X10</f>
        <v>1156266.134721054</v>
      </c>
      <c r="Y187" s="24">
        <f ca="1">'Trial 8'!Y10</f>
        <v>1155864.7836264269</v>
      </c>
      <c r="Z187" s="24">
        <f ca="1">'Trial 8'!Z10</f>
        <v>1155463.0428030507</v>
      </c>
      <c r="AA187" s="25">
        <f ca="1">SUM('Trial 8'!O10:Z10)</f>
        <v>13896109.951956155</v>
      </c>
      <c r="AB187" s="24">
        <f ca="1">'Trial 8'!AB10</f>
        <v>1154982.6524252151</v>
      </c>
      <c r="AC187" s="24">
        <f ca="1">'Trial 8'!AC10</f>
        <v>1154601.4878942515</v>
      </c>
      <c r="AD187" s="24">
        <f ca="1">'Trial 8'!AD10</f>
        <v>1154090.3882138059</v>
      </c>
      <c r="AE187" s="24">
        <f ca="1">'Trial 8'!AE10</f>
        <v>1153533.4965096349</v>
      </c>
      <c r="AF187" s="24">
        <f ca="1">'Trial 8'!AF10</f>
        <v>1153083.5043893685</v>
      </c>
      <c r="AG187" s="24">
        <f ca="1">'Trial 8'!AG10</f>
        <v>1152517.0958737971</v>
      </c>
      <c r="AH187" s="24">
        <f ca="1">'Trial 8'!AH10</f>
        <v>1151936.8158186018</v>
      </c>
      <c r="AI187" s="24">
        <f ca="1">'Trial 8'!AI10</f>
        <v>1151372.516876725</v>
      </c>
      <c r="AJ187" s="24">
        <f ca="1">'Trial 8'!AJ10</f>
        <v>1150912.1447618986</v>
      </c>
      <c r="AK187" s="24">
        <f ca="1">'Trial 8'!AK10</f>
        <v>1150363.3931948303</v>
      </c>
      <c r="AL187" s="24">
        <f ca="1">'Trial 8'!AL10</f>
        <v>1149849.8484668252</v>
      </c>
      <c r="AM187" s="24">
        <f ca="1">'Trial 8'!AM10</f>
        <v>1149388.5458731924</v>
      </c>
      <c r="AN187" s="25">
        <f ca="1">SUM('Trial 8'!AB10:AM10)</f>
        <v>13826631.890298147</v>
      </c>
      <c r="AO187" s="24">
        <f ca="1">'Trial 8'!AO10</f>
        <v>1148854.472812826</v>
      </c>
      <c r="AP187" s="24">
        <f ca="1">'Trial 8'!AP10</f>
        <v>1148388.270456122</v>
      </c>
      <c r="AQ187" s="24">
        <f ca="1">'Trial 8'!AQ10</f>
        <v>1148006.4570266835</v>
      </c>
      <c r="AR187" s="24">
        <f ca="1">'Trial 8'!AR10</f>
        <v>1147512.4047891826</v>
      </c>
      <c r="AS187" s="24">
        <f ca="1">'Trial 8'!AS10</f>
        <v>1147080.7163490523</v>
      </c>
      <c r="AT187" s="24">
        <f ca="1">'Trial 8'!AT10</f>
        <v>1146500.2502569016</v>
      </c>
      <c r="AU187" s="24">
        <f ca="1">'Trial 8'!AU10</f>
        <v>1145941.0207882707</v>
      </c>
      <c r="AV187" s="24">
        <f ca="1">'Trial 8'!AV10</f>
        <v>1145442.3901544136</v>
      </c>
      <c r="AW187" s="24">
        <f ca="1">'Trial 8'!AW10</f>
        <v>1144982.7951689067</v>
      </c>
      <c r="AX187" s="24">
        <f ca="1">'Trial 8'!AX10</f>
        <v>1144471.7567001581</v>
      </c>
      <c r="AY187" s="24">
        <f ca="1">'Trial 8'!AY10</f>
        <v>1144034.8212860269</v>
      </c>
      <c r="AZ187" s="24">
        <f ca="1">'Trial 8'!AZ10</f>
        <v>1143485.70339244</v>
      </c>
      <c r="BA187" s="25">
        <f ca="1">SUM('Trial 8'!AO10:AZ10)</f>
        <v>13754701.059180984</v>
      </c>
      <c r="BB187" s="24">
        <f ca="1">'Trial 8'!BB10</f>
        <v>1143034.9880974148</v>
      </c>
      <c r="BC187" s="24">
        <f ca="1">'Trial 8'!BC10</f>
        <v>1142618.8923852968</v>
      </c>
      <c r="BD187" s="24">
        <f ca="1">'Trial 8'!BD10</f>
        <v>1142085.7698475276</v>
      </c>
      <c r="BE187" s="24">
        <f ca="1">'Trial 8'!BE10</f>
        <v>1141573.193470123</v>
      </c>
      <c r="BF187" s="24">
        <f ca="1">'Trial 8'!BF10</f>
        <v>1141086.2393231348</v>
      </c>
      <c r="BG187" s="24">
        <f ca="1">'Trial 8'!BG10</f>
        <v>1140573.608729128</v>
      </c>
      <c r="BH187" s="24">
        <f ca="1">'Trial 8'!BH10</f>
        <v>1140075.5751365302</v>
      </c>
      <c r="BI187" s="24">
        <f ca="1">'Trial 8'!BI10</f>
        <v>1139580.4725185824</v>
      </c>
      <c r="BJ187" s="24">
        <f ca="1">'Trial 8'!BJ10</f>
        <v>1139209.3499938902</v>
      </c>
      <c r="BK187" s="24">
        <f ca="1">'Trial 8'!BK10</f>
        <v>1138670.1064866798</v>
      </c>
      <c r="BL187" s="24">
        <f ca="1">'Trial 8'!BL10</f>
        <v>1138118.0197628043</v>
      </c>
      <c r="BM187" s="24">
        <f ca="1">'Trial 8'!BM10</f>
        <v>1137550.1838949476</v>
      </c>
      <c r="BN187" s="25">
        <f ca="1">SUM('Trial 8'!BB10:BM10)</f>
        <v>13684176.399646059</v>
      </c>
      <c r="BO187" s="24">
        <f ca="1">'Trial 8'!BO10</f>
        <v>1137040.485787977</v>
      </c>
      <c r="BP187" s="24">
        <f ca="1">'Trial 8'!BP10</f>
        <v>1136623.4990554776</v>
      </c>
      <c r="BQ187" s="24">
        <f ca="1">'Trial 8'!BQ10</f>
        <v>1136157.6011061901</v>
      </c>
      <c r="BR187" s="24">
        <f ca="1">'Trial 8'!BR10</f>
        <v>1135808.561852973</v>
      </c>
      <c r="BS187" s="24">
        <f ca="1">'Trial 8'!BS10</f>
        <v>1135211.6680152579</v>
      </c>
      <c r="BT187" s="24">
        <f ca="1">'Trial 8'!BT10</f>
        <v>1134815.4721502871</v>
      </c>
      <c r="BU187" s="24">
        <f ca="1">'Trial 8'!BU10</f>
        <v>1134406.5361671066</v>
      </c>
      <c r="BV187" s="24">
        <f ca="1">'Trial 8'!BV10</f>
        <v>1133978.0781493552</v>
      </c>
      <c r="BW187" s="24">
        <f ca="1">'Trial 8'!BW10</f>
        <v>1133469.3715979101</v>
      </c>
      <c r="BX187" s="24">
        <f ca="1">'Trial 8'!BX10</f>
        <v>1132881.1087387684</v>
      </c>
      <c r="BY187" s="24">
        <f ca="1">'Trial 8'!BY10</f>
        <v>1132377.9536827106</v>
      </c>
      <c r="BZ187" s="24">
        <f ca="1">'Trial 8'!BZ10</f>
        <v>1131881.9672705333</v>
      </c>
      <c r="CA187" s="25">
        <f ca="1">SUM('Trial 8'!BO10:BZ10)</f>
        <v>13614652.303574547</v>
      </c>
      <c r="CB187" s="24">
        <f ca="1">'Trial 8'!CB10</f>
        <v>1131392.6457903557</v>
      </c>
      <c r="CC187" s="24">
        <f ca="1">'Trial 8'!CC10</f>
        <v>1130934.0841093443</v>
      </c>
      <c r="CD187" s="24">
        <f ca="1">'Trial 8'!CD10</f>
        <v>1130408.1930790446</v>
      </c>
      <c r="CE187" s="24">
        <f ca="1">'Trial 8'!CE10</f>
        <v>1129917.6400304171</v>
      </c>
      <c r="CF187" s="24">
        <f ca="1">'Trial 8'!CF10</f>
        <v>1129526.4504523212</v>
      </c>
      <c r="CG187" s="24">
        <f ca="1">'Trial 8'!CG10</f>
        <v>1129064.1940724356</v>
      </c>
      <c r="CH187" s="24">
        <f ca="1">'Trial 8'!CH10</f>
        <v>1128499.327001841</v>
      </c>
      <c r="CI187" s="24">
        <f ca="1">'Trial 8'!CI10</f>
        <v>1128096.6437435048</v>
      </c>
      <c r="CJ187" s="24">
        <f ca="1">'Trial 8'!CJ10</f>
        <v>1127670.4251583675</v>
      </c>
      <c r="CK187" s="24">
        <f ca="1">'Trial 8'!CK10</f>
        <v>1127230.0945689834</v>
      </c>
      <c r="CL187" s="24">
        <f ca="1">'Trial 8'!CL10</f>
        <v>1126682.279602027</v>
      </c>
      <c r="CM187" s="24">
        <f ca="1">'Trial 8'!CM10</f>
        <v>1126076.380275321</v>
      </c>
      <c r="CN187" s="25">
        <f ca="1">SUM('Trial 8'!CB10:CM10)</f>
        <v>13545498.357883962</v>
      </c>
      <c r="CO187" s="24">
        <f ca="1">'Trial 8'!CO10</f>
        <v>1125735.8729098623</v>
      </c>
      <c r="CP187" s="24">
        <f ca="1">'Trial 8'!CP10</f>
        <v>1125232.384185313</v>
      </c>
      <c r="CQ187" s="24">
        <f ca="1">'Trial 8'!CQ10</f>
        <v>1124778.9803416799</v>
      </c>
      <c r="CR187" s="24">
        <f ca="1">'Trial 8'!CR10</f>
        <v>1124346.0993788831</v>
      </c>
      <c r="CS187" s="24">
        <f ca="1">'Trial 8'!CS10</f>
        <v>1123832.0734746577</v>
      </c>
      <c r="CT187" s="24">
        <f ca="1">'Trial 8'!CT10</f>
        <v>1123321.3031167674</v>
      </c>
      <c r="CU187" s="24">
        <f ca="1">'Trial 8'!CU10</f>
        <v>1122826.7851643148</v>
      </c>
      <c r="CV187" s="24">
        <f ca="1">'Trial 8'!CV10</f>
        <v>1122415.2167446956</v>
      </c>
      <c r="CW187" s="24">
        <f ca="1">'Trial 8'!CW10</f>
        <v>1121857.4807073826</v>
      </c>
      <c r="CX187" s="24">
        <f ca="1">'Trial 8'!CX10</f>
        <v>1121317.8300568182</v>
      </c>
      <c r="CY187" s="24">
        <f ca="1">'Trial 8'!CY10</f>
        <v>1120853.8555869095</v>
      </c>
      <c r="CZ187" s="24">
        <f ca="1">'Trial 8'!CZ10</f>
        <v>1120513.3369989125</v>
      </c>
      <c r="DA187" s="25">
        <f ca="1">SUM('Trial 8'!CO10:CZ10)</f>
        <v>13477031.218666196</v>
      </c>
      <c r="DB187" s="24">
        <f ca="1">'Trial 8'!DB10</f>
        <v>1120144.8123769716</v>
      </c>
      <c r="DC187" s="24">
        <f ca="1">'Trial 8'!DC10</f>
        <v>1119681.9842843192</v>
      </c>
      <c r="DD187" s="24">
        <f ca="1">'Trial 8'!DD10</f>
        <v>1119207.3360228834</v>
      </c>
      <c r="DE187" s="24">
        <f ca="1">'Trial 8'!DE10</f>
        <v>1118852.1972573954</v>
      </c>
      <c r="DF187" s="24">
        <f ca="1">'Trial 8'!DF10</f>
        <v>1118280.8249534471</v>
      </c>
      <c r="DG187" s="24">
        <f ca="1">'Trial 8'!DG10</f>
        <v>1117804.2646973333</v>
      </c>
      <c r="DH187" s="24">
        <f ca="1">'Trial 8'!DH10</f>
        <v>1117277.301454643</v>
      </c>
      <c r="DI187" s="24">
        <f ca="1">'Trial 8'!DI10</f>
        <v>1116908.8510874924</v>
      </c>
      <c r="DJ187" s="24">
        <f ca="1">'Trial 8'!DJ10</f>
        <v>1116551.2119611274</v>
      </c>
      <c r="DK187" s="24">
        <f ca="1">'Trial 8'!DK10</f>
        <v>1116099.0401717683</v>
      </c>
      <c r="DL187" s="24">
        <f ca="1">'Trial 8'!DL10</f>
        <v>1115665.6152940055</v>
      </c>
      <c r="DM187" s="24">
        <f ca="1">'Trial 8'!DM10</f>
        <v>1115217.1891985128</v>
      </c>
      <c r="DN187" s="25">
        <f ca="1">SUM('Trial 8'!DB10:DM10)</f>
        <v>13411690.628759898</v>
      </c>
      <c r="DO187" s="24">
        <f ca="1">'Trial 8'!DO10</f>
        <v>1114740.8320860481</v>
      </c>
      <c r="DP187" s="24">
        <f ca="1">'Trial 8'!DP10</f>
        <v>1114261.9630879571</v>
      </c>
      <c r="DQ187" s="24">
        <f ca="1">'Trial 8'!DQ10</f>
        <v>1113903.2912564315</v>
      </c>
      <c r="DR187" s="24">
        <f ca="1">'Trial 8'!DR10</f>
        <v>1113431.2935086875</v>
      </c>
      <c r="DS187" s="24">
        <f ca="1">'Trial 8'!DS10</f>
        <v>1112968.7793860768</v>
      </c>
      <c r="DT187" s="24">
        <f ca="1">'Trial 8'!DT10</f>
        <v>1112641.6392393438</v>
      </c>
      <c r="DU187" s="24">
        <f ca="1">'Trial 8'!DU10</f>
        <v>1112251.6099495317</v>
      </c>
      <c r="DV187" s="24">
        <f ca="1">'Trial 8'!DV10</f>
        <v>1111831.0252734085</v>
      </c>
      <c r="DW187" s="24">
        <f ca="1">'Trial 8'!DW10</f>
        <v>1111500.7565420559</v>
      </c>
      <c r="DX187" s="24">
        <f ca="1">'Trial 8'!DX10</f>
        <v>1111031.6335066159</v>
      </c>
      <c r="DY187" s="24">
        <f ca="1">'Trial 8'!DY10</f>
        <v>1110499.3849013892</v>
      </c>
      <c r="DZ187" s="24">
        <f ca="1">'Trial 8'!DZ10</f>
        <v>1110072.0224515377</v>
      </c>
      <c r="EA187" s="25">
        <f ca="1">SUM('Trial 8'!DO10:DZ10)</f>
        <v>13349134.231189083</v>
      </c>
      <c r="EB187" s="24">
        <f ca="1">'Trial 8'!EB10</f>
        <v>1109531.5700498035</v>
      </c>
      <c r="EC187" s="24">
        <f ca="1">'Trial 8'!EC10</f>
        <v>1109048.8693834888</v>
      </c>
      <c r="ED187" s="24">
        <f ca="1">'Trial 8'!ED10</f>
        <v>1108537.9849922627</v>
      </c>
      <c r="EE187" s="24">
        <f ca="1">'Trial 8'!EE10</f>
        <v>1107998.2987175952</v>
      </c>
      <c r="EF187" s="24">
        <f ca="1">'Trial 8'!EF10</f>
        <v>1107552.0935781936</v>
      </c>
      <c r="EG187" s="24">
        <f ca="1">'Trial 8'!EG10</f>
        <v>1107180.5165179064</v>
      </c>
      <c r="EH187" s="24">
        <f ca="1">'Trial 8'!EH10</f>
        <v>1106651.6558421962</v>
      </c>
      <c r="EI187" s="24">
        <f ca="1">'Trial 8'!EI10</f>
        <v>1106169.4982398923</v>
      </c>
      <c r="EJ187" s="24">
        <f ca="1">'Trial 8'!EJ10</f>
        <v>1105725.7028699901</v>
      </c>
      <c r="EK187" s="24">
        <f ca="1">'Trial 8'!EK10</f>
        <v>1105265.84065625</v>
      </c>
      <c r="EL187" s="24">
        <f ca="1">'Trial 8'!EL10</f>
        <v>1104779.1242441447</v>
      </c>
      <c r="EM187" s="24">
        <f ca="1">'Trial 8'!EM10</f>
        <v>1104381.6928620583</v>
      </c>
      <c r="EN187" s="25">
        <f ca="1">SUM('Trial 8'!EB10:EM10)</f>
        <v>13282822.847953783</v>
      </c>
    </row>
    <row r="188" spans="1:144" ht="12.75" customHeight="1">
      <c r="A188" s="5" t="str">
        <f>Labels!C95</f>
        <v>Total</v>
      </c>
      <c r="B188" s="48">
        <f>SUM('Trial 1'!B10,'Trial 2'!B10,'Trial 3'!B10,'Trial 4'!B10,'Trial 5'!B10,'Trial 6'!B10,'Trial 7'!B10,'Trial 8'!B10)</f>
        <v>9333333.333333334</v>
      </c>
      <c r="C188" s="48">
        <f ca="1">SUM('Trial 1'!C10,'Trial 2'!C10,'Trial 3'!C10,'Trial 4'!C10,'Trial 5'!C10,'Trial 6'!C10,'Trial 7'!C10,'Trial 8'!C10)</f>
        <v>9329461.3344768211</v>
      </c>
      <c r="D188" s="48">
        <f ca="1">SUM('Trial 1'!D10,'Trial 2'!D10,'Trial 3'!D10,'Trial 4'!D10,'Trial 5'!D10,'Trial 6'!D10,'Trial 7'!D10,'Trial 8'!D10)</f>
        <v>9325533.3566858321</v>
      </c>
      <c r="E188" s="48">
        <f ca="1">SUM('Trial 1'!E10,'Trial 2'!E10,'Trial 3'!E10,'Trial 4'!E10,'Trial 5'!E10,'Trial 6'!E10,'Trial 7'!E10,'Trial 8'!E10)</f>
        <v>9321884.5510921422</v>
      </c>
      <c r="F188" s="48">
        <f ca="1">SUM('Trial 1'!F10,'Trial 2'!F10,'Trial 3'!F10,'Trial 4'!F10,'Trial 5'!F10,'Trial 6'!F10,'Trial 7'!F10,'Trial 8'!F10)</f>
        <v>9318050.8106677458</v>
      </c>
      <c r="G188" s="48">
        <f ca="1">SUM('Trial 1'!G10,'Trial 2'!G10,'Trial 3'!G10,'Trial 4'!G10,'Trial 5'!G10,'Trial 6'!G10,'Trial 7'!G10,'Trial 8'!G10)</f>
        <v>9314350.8835793231</v>
      </c>
      <c r="H188" s="48">
        <f ca="1">SUM('Trial 1'!H10,'Trial 2'!H10,'Trial 3'!H10,'Trial 4'!H10,'Trial 5'!H10,'Trial 6'!H10,'Trial 7'!H10,'Trial 8'!H10)</f>
        <v>9310378.3896756973</v>
      </c>
      <c r="I188" s="48">
        <f ca="1">SUM('Trial 1'!I10,'Trial 2'!I10,'Trial 3'!I10,'Trial 4'!I10,'Trial 5'!I10,'Trial 6'!I10,'Trial 7'!I10,'Trial 8'!I10)</f>
        <v>9306847.1147233006</v>
      </c>
      <c r="J188" s="48">
        <f ca="1">SUM('Trial 1'!J10,'Trial 2'!J10,'Trial 3'!J10,'Trial 4'!J10,'Trial 5'!J10,'Trial 6'!J10,'Trial 7'!J10,'Trial 8'!J10)</f>
        <v>9303155.3335905876</v>
      </c>
      <c r="K188" s="48">
        <f ca="1">SUM('Trial 1'!K10,'Trial 2'!K10,'Trial 3'!K10,'Trial 4'!K10,'Trial 5'!K10,'Trial 6'!K10,'Trial 7'!K10,'Trial 8'!K10)</f>
        <v>9299184.9659151472</v>
      </c>
      <c r="L188" s="48">
        <f ca="1">SUM('Trial 1'!L10,'Trial 2'!L10,'Trial 3'!L10,'Trial 4'!L10,'Trial 5'!L10,'Trial 6'!L10,'Trial 7'!L10,'Trial 8'!L10)</f>
        <v>9295358.4702157564</v>
      </c>
      <c r="M188" s="48">
        <f ca="1">SUM('Trial 1'!M10,'Trial 2'!M10,'Trial 3'!M10,'Trial 4'!M10,'Trial 5'!M10,'Trial 6'!M10,'Trial 7'!M10,'Trial 8'!M10)</f>
        <v>9291687.157599058</v>
      </c>
      <c r="N188" s="49">
        <f ca="1">SUM(B188:M188)</f>
        <v>111749225.70155473</v>
      </c>
      <c r="O188" s="48">
        <f ca="1">SUM('Trial 1'!O10,'Trial 2'!O10,'Trial 3'!O10,'Trial 4'!O10,'Trial 5'!O10,'Trial 6'!O10,'Trial 7'!O10,'Trial 8'!O10)</f>
        <v>9288044.8200022951</v>
      </c>
      <c r="P188" s="48">
        <f ca="1">SUM('Trial 1'!P10,'Trial 2'!P10,'Trial 3'!P10,'Trial 4'!P10,'Trial 5'!P10,'Trial 6'!P10,'Trial 7'!P10,'Trial 8'!P10)</f>
        <v>9284417.3106183019</v>
      </c>
      <c r="Q188" s="48">
        <f ca="1">SUM('Trial 1'!Q10,'Trial 2'!Q10,'Trial 3'!Q10,'Trial 4'!Q10,'Trial 5'!Q10,'Trial 6'!Q10,'Trial 7'!Q10,'Trial 8'!Q10)</f>
        <v>9280388.9590361007</v>
      </c>
      <c r="R188" s="48">
        <f ca="1">SUM('Trial 1'!R10,'Trial 2'!R10,'Trial 3'!R10,'Trial 4'!R10,'Trial 5'!R10,'Trial 6'!R10,'Trial 7'!R10,'Trial 8'!R10)</f>
        <v>9276939.7183679156</v>
      </c>
      <c r="S188" s="48">
        <f ca="1">SUM('Trial 1'!S10,'Trial 2'!S10,'Trial 3'!S10,'Trial 4'!S10,'Trial 5'!S10,'Trial 6'!S10,'Trial 7'!S10,'Trial 8'!S10)</f>
        <v>9273464.1541653909</v>
      </c>
      <c r="T188" s="48">
        <f ca="1">SUM('Trial 1'!T10,'Trial 2'!T10,'Trial 3'!T10,'Trial 4'!T10,'Trial 5'!T10,'Trial 6'!T10,'Trial 7'!T10,'Trial 8'!T10)</f>
        <v>9269526.172546681</v>
      </c>
      <c r="U188" s="48">
        <f ca="1">SUM('Trial 1'!U10,'Trial 2'!U10,'Trial 3'!U10,'Trial 4'!U10,'Trial 5'!U10,'Trial 6'!U10,'Trial 7'!U10,'Trial 8'!U10)</f>
        <v>9265913.9826771077</v>
      </c>
      <c r="V188" s="48">
        <f ca="1">SUM('Trial 1'!V10,'Trial 2'!V10,'Trial 3'!V10,'Trial 4'!V10,'Trial 5'!V10,'Trial 6'!V10,'Trial 7'!V10,'Trial 8'!V10)</f>
        <v>9262141.234687848</v>
      </c>
      <c r="W188" s="48">
        <f ca="1">SUM('Trial 1'!W10,'Trial 2'!W10,'Trial 3'!W10,'Trial 4'!W10,'Trial 5'!W10,'Trial 6'!W10,'Trial 7'!W10,'Trial 8'!W10)</f>
        <v>9258401.0650825351</v>
      </c>
      <c r="X188" s="48">
        <f ca="1">SUM('Trial 1'!X10,'Trial 2'!X10,'Trial 3'!X10,'Trial 4'!X10,'Trial 5'!X10,'Trial 6'!X10,'Trial 7'!X10,'Trial 8'!X10)</f>
        <v>9254999.9618674517</v>
      </c>
      <c r="Y188" s="48">
        <f ca="1">SUM('Trial 1'!Y10,'Trial 2'!Y10,'Trial 3'!Y10,'Trial 4'!Y10,'Trial 5'!Y10,'Trial 6'!Y10,'Trial 7'!Y10,'Trial 8'!Y10)</f>
        <v>9251456.9061203748</v>
      </c>
      <c r="Z188" s="48">
        <f ca="1">SUM('Trial 1'!Z10,'Trial 2'!Z10,'Trial 3'!Z10,'Trial 4'!Z10,'Trial 5'!Z10,'Trial 6'!Z10,'Trial 7'!Z10,'Trial 8'!Z10)</f>
        <v>9247751.2056969311</v>
      </c>
      <c r="AA188" s="49">
        <f ca="1">SUM(O188:Z188)</f>
        <v>111213445.49086893</v>
      </c>
      <c r="AB188" s="48">
        <f ca="1">SUM('Trial 1'!AB10,'Trial 2'!AB10,'Trial 3'!AB10,'Trial 4'!AB10,'Trial 5'!AB10,'Trial 6'!AB10,'Trial 7'!AB10,'Trial 8'!AB10)</f>
        <v>9243749.6444677021</v>
      </c>
      <c r="AC188" s="48">
        <f ca="1">SUM('Trial 1'!AC10,'Trial 2'!AC10,'Trial 3'!AC10,'Trial 4'!AC10,'Trial 5'!AC10,'Trial 6'!AC10,'Trial 7'!AC10,'Trial 8'!AC10)</f>
        <v>9240222.2664867546</v>
      </c>
      <c r="AD188" s="48">
        <f ca="1">SUM('Trial 1'!AD10,'Trial 2'!AD10,'Trial 3'!AD10,'Trial 4'!AD10,'Trial 5'!AD10,'Trial 6'!AD10,'Trial 7'!AD10,'Trial 8'!AD10)</f>
        <v>9236306.3410137966</v>
      </c>
      <c r="AE188" s="48">
        <f ca="1">SUM('Trial 1'!AE10,'Trial 2'!AE10,'Trial 3'!AE10,'Trial 4'!AE10,'Trial 5'!AE10,'Trial 6'!AE10,'Trial 7'!AE10,'Trial 8'!AE10)</f>
        <v>9232625.2741781622</v>
      </c>
      <c r="AF188" s="48">
        <f ca="1">SUM('Trial 1'!AF10,'Trial 2'!AF10,'Trial 3'!AF10,'Trial 4'!AF10,'Trial 5'!AF10,'Trial 6'!AF10,'Trial 7'!AF10,'Trial 8'!AF10)</f>
        <v>9228572.6116387881</v>
      </c>
      <c r="AG188" s="48">
        <f ca="1">SUM('Trial 1'!AG10,'Trial 2'!AG10,'Trial 3'!AG10,'Trial 4'!AG10,'Trial 5'!AG10,'Trial 6'!AG10,'Trial 7'!AG10,'Trial 8'!AG10)</f>
        <v>9224617.5885110125</v>
      </c>
      <c r="AH188" s="48">
        <f ca="1">SUM('Trial 1'!AH10,'Trial 2'!AH10,'Trial 3'!AH10,'Trial 4'!AH10,'Trial 5'!AH10,'Trial 6'!AH10,'Trial 7'!AH10,'Trial 8'!AH10)</f>
        <v>9220631.1832363661</v>
      </c>
      <c r="AI188" s="48">
        <f ca="1">SUM('Trial 1'!AI10,'Trial 2'!AI10,'Trial 3'!AI10,'Trial 4'!AI10,'Trial 5'!AI10,'Trial 6'!AI10,'Trial 7'!AI10,'Trial 8'!AI10)</f>
        <v>9216618.345939381</v>
      </c>
      <c r="AJ188" s="48">
        <f ca="1">SUM('Trial 1'!AJ10,'Trial 2'!AJ10,'Trial 3'!AJ10,'Trial 4'!AJ10,'Trial 5'!AJ10,'Trial 6'!AJ10,'Trial 7'!AJ10,'Trial 8'!AJ10)</f>
        <v>9212829.5383084789</v>
      </c>
      <c r="AK188" s="48">
        <f ca="1">SUM('Trial 1'!AK10,'Trial 2'!AK10,'Trial 3'!AK10,'Trial 4'!AK10,'Trial 5'!AK10,'Trial 6'!AK10,'Trial 7'!AK10,'Trial 8'!AK10)</f>
        <v>9208816.6286086664</v>
      </c>
      <c r="AL188" s="48">
        <f ca="1">SUM('Trial 1'!AL10,'Trial 2'!AL10,'Trial 3'!AL10,'Trial 4'!AL10,'Trial 5'!AL10,'Trial 6'!AL10,'Trial 7'!AL10,'Trial 8'!AL10)</f>
        <v>9204711.9953840785</v>
      </c>
      <c r="AM188" s="48">
        <f ca="1">SUM('Trial 1'!AM10,'Trial 2'!AM10,'Trial 3'!AM10,'Trial 4'!AM10,'Trial 5'!AM10,'Trial 6'!AM10,'Trial 7'!AM10,'Trial 8'!AM10)</f>
        <v>9200765.4503267165</v>
      </c>
      <c r="AN188" s="49">
        <f ca="1">SUM(AB188:AM188)</f>
        <v>110670466.86809991</v>
      </c>
      <c r="AO188" s="48">
        <f ca="1">SUM('Trial 1'!AO10,'Trial 2'!AO10,'Trial 3'!AO10,'Trial 4'!AO10,'Trial 5'!AO10,'Trial 6'!AO10,'Trial 7'!AO10,'Trial 8'!AO10)</f>
        <v>9196800.8084384557</v>
      </c>
      <c r="AP188" s="48">
        <f ca="1">SUM('Trial 1'!AP10,'Trial 2'!AP10,'Trial 3'!AP10,'Trial 4'!AP10,'Trial 5'!AP10,'Trial 6'!AP10,'Trial 7'!AP10,'Trial 8'!AP10)</f>
        <v>9193142.0885287039</v>
      </c>
      <c r="AQ188" s="48">
        <f ca="1">SUM('Trial 1'!AQ10,'Trial 2'!AQ10,'Trial 3'!AQ10,'Trial 4'!AQ10,'Trial 5'!AQ10,'Trial 6'!AQ10,'Trial 7'!AQ10,'Trial 8'!AQ10)</f>
        <v>9189541.4400922582</v>
      </c>
      <c r="AR188" s="48">
        <f ca="1">SUM('Trial 1'!AR10,'Trial 2'!AR10,'Trial 3'!AR10,'Trial 4'!AR10,'Trial 5'!AR10,'Trial 6'!AR10,'Trial 7'!AR10,'Trial 8'!AR10)</f>
        <v>9185830.3252557535</v>
      </c>
      <c r="AS188" s="48">
        <f ca="1">SUM('Trial 1'!AS10,'Trial 2'!AS10,'Trial 3'!AS10,'Trial 4'!AS10,'Trial 5'!AS10,'Trial 6'!AS10,'Trial 7'!AS10,'Trial 8'!AS10)</f>
        <v>9182417.7461694833</v>
      </c>
      <c r="AT188" s="48">
        <f ca="1">SUM('Trial 1'!AT10,'Trial 2'!AT10,'Trial 3'!AT10,'Trial 4'!AT10,'Trial 5'!AT10,'Trial 6'!AT10,'Trial 7'!AT10,'Trial 8'!AT10)</f>
        <v>9178626.4603376575</v>
      </c>
      <c r="AU188" s="48">
        <f ca="1">SUM('Trial 1'!AU10,'Trial 2'!AU10,'Trial 3'!AU10,'Trial 4'!AU10,'Trial 5'!AU10,'Trial 6'!AU10,'Trial 7'!AU10,'Trial 8'!AU10)</f>
        <v>9174744.265928803</v>
      </c>
      <c r="AV188" s="48">
        <f ca="1">SUM('Trial 1'!AV10,'Trial 2'!AV10,'Trial 3'!AV10,'Trial 4'!AV10,'Trial 5'!AV10,'Trial 6'!AV10,'Trial 7'!AV10,'Trial 8'!AV10)</f>
        <v>9170967.2052039076</v>
      </c>
      <c r="AW188" s="48">
        <f ca="1">SUM('Trial 1'!AW10,'Trial 2'!AW10,'Trial 3'!AW10,'Trial 4'!AW10,'Trial 5'!AW10,'Trial 6'!AW10,'Trial 7'!AW10,'Trial 8'!AW10)</f>
        <v>9167231.5967068318</v>
      </c>
      <c r="AX188" s="48">
        <f ca="1">SUM('Trial 1'!AX10,'Trial 2'!AX10,'Trial 3'!AX10,'Trial 4'!AX10,'Trial 5'!AX10,'Trial 6'!AX10,'Trial 7'!AX10,'Trial 8'!AX10)</f>
        <v>9163127.8152579162</v>
      </c>
      <c r="AY188" s="48">
        <f ca="1">SUM('Trial 1'!AY10,'Trial 2'!AY10,'Trial 3'!AY10,'Trial 4'!AY10,'Trial 5'!AY10,'Trial 6'!AY10,'Trial 7'!AY10,'Trial 8'!AY10)</f>
        <v>9159325.1642647106</v>
      </c>
      <c r="AZ188" s="48">
        <f ca="1">SUM('Trial 1'!AZ10,'Trial 2'!AZ10,'Trial 3'!AZ10,'Trial 4'!AZ10,'Trial 5'!AZ10,'Trial 6'!AZ10,'Trial 7'!AZ10,'Trial 8'!AZ10)</f>
        <v>9155341.5419334825</v>
      </c>
      <c r="BA188" s="49">
        <f ca="1">SUM(AO188:AZ188)</f>
        <v>110117096.45811796</v>
      </c>
      <c r="BB188" s="48">
        <f ca="1">SUM('Trial 1'!BB10,'Trial 2'!BB10,'Trial 3'!BB10,'Trial 4'!BB10,'Trial 5'!BB10,'Trial 6'!BB10,'Trial 7'!BB10,'Trial 8'!BB10)</f>
        <v>9151708.4296274725</v>
      </c>
      <c r="BC188" s="48">
        <f ca="1">SUM('Trial 1'!BC10,'Trial 2'!BC10,'Trial 3'!BC10,'Trial 4'!BC10,'Trial 5'!BC10,'Trial 6'!BC10,'Trial 7'!BC10,'Trial 8'!BC10)</f>
        <v>9148064.6926751975</v>
      </c>
      <c r="BD188" s="48">
        <f ca="1">SUM('Trial 1'!BD10,'Trial 2'!BD10,'Trial 3'!BD10,'Trial 4'!BD10,'Trial 5'!BD10,'Trial 6'!BD10,'Trial 7'!BD10,'Trial 8'!BD10)</f>
        <v>9144090.6008264758</v>
      </c>
      <c r="BE188" s="48">
        <f ca="1">SUM('Trial 1'!BE10,'Trial 2'!BE10,'Trial 3'!BE10,'Trial 4'!BE10,'Trial 5'!BE10,'Trial 6'!BE10,'Trial 7'!BE10,'Trial 8'!BE10)</f>
        <v>9140407.9646115843</v>
      </c>
      <c r="BF188" s="48">
        <f ca="1">SUM('Trial 1'!BF10,'Trial 2'!BF10,'Trial 3'!BF10,'Trial 4'!BF10,'Trial 5'!BF10,'Trial 6'!BF10,'Trial 7'!BF10,'Trial 8'!BF10)</f>
        <v>9136935.2380985301</v>
      </c>
      <c r="BG188" s="48">
        <f ca="1">SUM('Trial 1'!BG10,'Trial 2'!BG10,'Trial 3'!BG10,'Trial 4'!BG10,'Trial 5'!BG10,'Trial 6'!BG10,'Trial 7'!BG10,'Trial 8'!BG10)</f>
        <v>9132799.1287691202</v>
      </c>
      <c r="BH188" s="48">
        <f ca="1">SUM('Trial 1'!BH10,'Trial 2'!BH10,'Trial 3'!BH10,'Trial 4'!BH10,'Trial 5'!BH10,'Trial 6'!BH10,'Trial 7'!BH10,'Trial 8'!BH10)</f>
        <v>9129153.1871981546</v>
      </c>
      <c r="BI188" s="48">
        <f ca="1">SUM('Trial 1'!BI10,'Trial 2'!BI10,'Trial 3'!BI10,'Trial 4'!BI10,'Trial 5'!BI10,'Trial 6'!BI10,'Trial 7'!BI10,'Trial 8'!BI10)</f>
        <v>9125084.1053669956</v>
      </c>
      <c r="BJ188" s="48">
        <f ca="1">SUM('Trial 1'!BJ10,'Trial 2'!BJ10,'Trial 3'!BJ10,'Trial 4'!BJ10,'Trial 5'!BJ10,'Trial 6'!BJ10,'Trial 7'!BJ10,'Trial 8'!BJ10)</f>
        <v>9121321.6607479416</v>
      </c>
      <c r="BK188" s="48">
        <f ca="1">SUM('Trial 1'!BK10,'Trial 2'!BK10,'Trial 3'!BK10,'Trial 4'!BK10,'Trial 5'!BK10,'Trial 6'!BK10,'Trial 7'!BK10,'Trial 8'!BK10)</f>
        <v>9117251.0330730956</v>
      </c>
      <c r="BL188" s="48">
        <f ca="1">SUM('Trial 1'!BL10,'Trial 2'!BL10,'Trial 3'!BL10,'Trial 4'!BL10,'Trial 5'!BL10,'Trial 6'!BL10,'Trial 7'!BL10,'Trial 8'!BL10)</f>
        <v>9113711.7419698872</v>
      </c>
      <c r="BM188" s="48">
        <f ca="1">SUM('Trial 1'!BM10,'Trial 2'!BM10,'Trial 3'!BM10,'Trial 4'!BM10,'Trial 5'!BM10,'Trial 6'!BM10,'Trial 7'!BM10,'Trial 8'!BM10)</f>
        <v>9109811.2581946142</v>
      </c>
      <c r="BN188" s="49">
        <f ca="1">SUM(BB188:BM188)</f>
        <v>109570339.04115906</v>
      </c>
      <c r="BO188" s="48">
        <f ca="1">SUM('Trial 1'!BO10,'Trial 2'!BO10,'Trial 3'!BO10,'Trial 4'!BO10,'Trial 5'!BO10,'Trial 6'!BO10,'Trial 7'!BO10,'Trial 8'!BO10)</f>
        <v>9106171.7038207985</v>
      </c>
      <c r="BP188" s="48">
        <f ca="1">SUM('Trial 1'!BP10,'Trial 2'!BP10,'Trial 3'!BP10,'Trial 4'!BP10,'Trial 5'!BP10,'Trial 6'!BP10,'Trial 7'!BP10,'Trial 8'!BP10)</f>
        <v>9102364.5169803444</v>
      </c>
      <c r="BQ188" s="48">
        <f ca="1">SUM('Trial 1'!BQ10,'Trial 2'!BQ10,'Trial 3'!BQ10,'Trial 4'!BQ10,'Trial 5'!BQ10,'Trial 6'!BQ10,'Trial 7'!BQ10,'Trial 8'!BQ10)</f>
        <v>9098612.8702708539</v>
      </c>
      <c r="BR188" s="48">
        <f ca="1">SUM('Trial 1'!BR10,'Trial 2'!BR10,'Trial 3'!BR10,'Trial 4'!BR10,'Trial 5'!BR10,'Trial 6'!BR10,'Trial 7'!BR10,'Trial 8'!BR10)</f>
        <v>9095021.6578139067</v>
      </c>
      <c r="BS188" s="48">
        <f ca="1">SUM('Trial 1'!BS10,'Trial 2'!BS10,'Trial 3'!BS10,'Trial 4'!BS10,'Trial 5'!BS10,'Trial 6'!BS10,'Trial 7'!BS10,'Trial 8'!BS10)</f>
        <v>9091369.4444051441</v>
      </c>
      <c r="BT188" s="48">
        <f ca="1">SUM('Trial 1'!BT10,'Trial 2'!BT10,'Trial 3'!BT10,'Trial 4'!BT10,'Trial 5'!BT10,'Trial 6'!BT10,'Trial 7'!BT10,'Trial 8'!BT10)</f>
        <v>9087722.5487399604</v>
      </c>
      <c r="BU188" s="48">
        <f ca="1">SUM('Trial 1'!BU10,'Trial 2'!BU10,'Trial 3'!BU10,'Trial 4'!BU10,'Trial 5'!BU10,'Trial 6'!BU10,'Trial 7'!BU10,'Trial 8'!BU10)</f>
        <v>9084125.8391983323</v>
      </c>
      <c r="BV188" s="48">
        <f ca="1">SUM('Trial 1'!BV10,'Trial 2'!BV10,'Trial 3'!BV10,'Trial 4'!BV10,'Trial 5'!BV10,'Trial 6'!BV10,'Trial 7'!BV10,'Trial 8'!BV10)</f>
        <v>9080727.7405947577</v>
      </c>
      <c r="BW188" s="48">
        <f ca="1">SUM('Trial 1'!BW10,'Trial 2'!BW10,'Trial 3'!BW10,'Trial 4'!BW10,'Trial 5'!BW10,'Trial 6'!BW10,'Trial 7'!BW10,'Trial 8'!BW10)</f>
        <v>9077007.087822238</v>
      </c>
      <c r="BX188" s="48">
        <f ca="1">SUM('Trial 1'!BX10,'Trial 2'!BX10,'Trial 3'!BX10,'Trial 4'!BX10,'Trial 5'!BX10,'Trial 6'!BX10,'Trial 7'!BX10,'Trial 8'!BX10)</f>
        <v>9073003.0857107006</v>
      </c>
      <c r="BY188" s="48">
        <f ca="1">SUM('Trial 1'!BY10,'Trial 2'!BY10,'Trial 3'!BY10,'Trial 4'!BY10,'Trial 5'!BY10,'Trial 6'!BY10,'Trial 7'!BY10,'Trial 8'!BY10)</f>
        <v>9068994.8227951191</v>
      </c>
      <c r="BZ188" s="48">
        <f ca="1">SUM('Trial 1'!BZ10,'Trial 2'!BZ10,'Trial 3'!BZ10,'Trial 4'!BZ10,'Trial 5'!BZ10,'Trial 6'!BZ10,'Trial 7'!BZ10,'Trial 8'!BZ10)</f>
        <v>9065278.1296703927</v>
      </c>
      <c r="CA188" s="49">
        <f ca="1">SUM(BO188:BZ188)</f>
        <v>109030399.44782257</v>
      </c>
      <c r="CB188" s="48">
        <f ca="1">SUM('Trial 1'!CB10,'Trial 2'!CB10,'Trial 3'!CB10,'Trial 4'!CB10,'Trial 5'!CB10,'Trial 6'!CB10,'Trial 7'!CB10,'Trial 8'!CB10)</f>
        <v>9061551.5776401609</v>
      </c>
      <c r="CC188" s="48">
        <f ca="1">SUM('Trial 1'!CC10,'Trial 2'!CC10,'Trial 3'!CC10,'Trial 4'!CC10,'Trial 5'!CC10,'Trial 6'!CC10,'Trial 7'!CC10,'Trial 8'!CC10)</f>
        <v>9057693.9806211013</v>
      </c>
      <c r="CD188" s="48">
        <f ca="1">SUM('Trial 1'!CD10,'Trial 2'!CD10,'Trial 3'!CD10,'Trial 4'!CD10,'Trial 5'!CD10,'Trial 6'!CD10,'Trial 7'!CD10,'Trial 8'!CD10)</f>
        <v>9053882.51124263</v>
      </c>
      <c r="CE188" s="48">
        <f ca="1">SUM('Trial 1'!CE10,'Trial 2'!CE10,'Trial 3'!CE10,'Trial 4'!CE10,'Trial 5'!CE10,'Trial 6'!CE10,'Trial 7'!CE10,'Trial 8'!CE10)</f>
        <v>9049793.3478033487</v>
      </c>
      <c r="CF188" s="48">
        <f ca="1">SUM('Trial 1'!CF10,'Trial 2'!CF10,'Trial 3'!CF10,'Trial 4'!CF10,'Trial 5'!CF10,'Trial 6'!CF10,'Trial 7'!CF10,'Trial 8'!CF10)</f>
        <v>9046255.648772493</v>
      </c>
      <c r="CG188" s="48">
        <f ca="1">SUM('Trial 1'!CG10,'Trial 2'!CG10,'Trial 3'!CG10,'Trial 4'!CG10,'Trial 5'!CG10,'Trial 6'!CG10,'Trial 7'!CG10,'Trial 8'!CG10)</f>
        <v>9042469.2784507181</v>
      </c>
      <c r="CH188" s="48">
        <f ca="1">SUM('Trial 1'!CH10,'Trial 2'!CH10,'Trial 3'!CH10,'Trial 4'!CH10,'Trial 5'!CH10,'Trial 6'!CH10,'Trial 7'!CH10,'Trial 8'!CH10)</f>
        <v>9038702.073402293</v>
      </c>
      <c r="CI188" s="48">
        <f ca="1">SUM('Trial 1'!CI10,'Trial 2'!CI10,'Trial 3'!CI10,'Trial 4'!CI10,'Trial 5'!CI10,'Trial 6'!CI10,'Trial 7'!CI10,'Trial 8'!CI10)</f>
        <v>9035222.536956396</v>
      </c>
      <c r="CJ188" s="48">
        <f ca="1">SUM('Trial 1'!CJ10,'Trial 2'!CJ10,'Trial 3'!CJ10,'Trial 4'!CJ10,'Trial 5'!CJ10,'Trial 6'!CJ10,'Trial 7'!CJ10,'Trial 8'!CJ10)</f>
        <v>9031729.4989812803</v>
      </c>
      <c r="CK188" s="48">
        <f ca="1">SUM('Trial 1'!CK10,'Trial 2'!CK10,'Trial 3'!CK10,'Trial 4'!CK10,'Trial 5'!CK10,'Trial 6'!CK10,'Trial 7'!CK10,'Trial 8'!CK10)</f>
        <v>9028012.8481154218</v>
      </c>
      <c r="CL188" s="48">
        <f ca="1">SUM('Trial 1'!CL10,'Trial 2'!CL10,'Trial 3'!CL10,'Trial 4'!CL10,'Trial 5'!CL10,'Trial 6'!CL10,'Trial 7'!CL10,'Trial 8'!CL10)</f>
        <v>9024120.8293505143</v>
      </c>
      <c r="CM188" s="48">
        <f ca="1">SUM('Trial 1'!CM10,'Trial 2'!CM10,'Trial 3'!CM10,'Trial 4'!CM10,'Trial 5'!CM10,'Trial 6'!CM10,'Trial 7'!CM10,'Trial 8'!CM10)</f>
        <v>9020193.976901317</v>
      </c>
      <c r="CN188" s="49">
        <f ca="1">SUM(CB188:CM188)</f>
        <v>108489628.10823767</v>
      </c>
      <c r="CO188" s="48">
        <f ca="1">SUM('Trial 1'!CO10,'Trial 2'!CO10,'Trial 3'!CO10,'Trial 4'!CO10,'Trial 5'!CO10,'Trial 6'!CO10,'Trial 7'!CO10,'Trial 8'!CO10)</f>
        <v>9016701.6316187251</v>
      </c>
      <c r="CP188" s="48">
        <f ca="1">SUM('Trial 1'!CP10,'Trial 2'!CP10,'Trial 3'!CP10,'Trial 4'!CP10,'Trial 5'!CP10,'Trial 6'!CP10,'Trial 7'!CP10,'Trial 8'!CP10)</f>
        <v>9012682.8288727812</v>
      </c>
      <c r="CQ188" s="48">
        <f ca="1">SUM('Trial 1'!CQ10,'Trial 2'!CQ10,'Trial 3'!CQ10,'Trial 4'!CQ10,'Trial 5'!CQ10,'Trial 6'!CQ10,'Trial 7'!CQ10,'Trial 8'!CQ10)</f>
        <v>9009040.9339304529</v>
      </c>
      <c r="CR188" s="48">
        <f ca="1">SUM('Trial 1'!CR10,'Trial 2'!CR10,'Trial 3'!CR10,'Trial 4'!CR10,'Trial 5'!CR10,'Trial 6'!CR10,'Trial 7'!CR10,'Trial 8'!CR10)</f>
        <v>9005500.1133651789</v>
      </c>
      <c r="CS188" s="48">
        <f ca="1">SUM('Trial 1'!CS10,'Trial 2'!CS10,'Trial 3'!CS10,'Trial 4'!CS10,'Trial 5'!CS10,'Trial 6'!CS10,'Trial 7'!CS10,'Trial 8'!CS10)</f>
        <v>9001542.9573702626</v>
      </c>
      <c r="CT188" s="48">
        <f ca="1">SUM('Trial 1'!CT10,'Trial 2'!CT10,'Trial 3'!CT10,'Trial 4'!CT10,'Trial 5'!CT10,'Trial 6'!CT10,'Trial 7'!CT10,'Trial 8'!CT10)</f>
        <v>8997608.4215501118</v>
      </c>
      <c r="CU188" s="48">
        <f ca="1">SUM('Trial 1'!CU10,'Trial 2'!CU10,'Trial 3'!CU10,'Trial 4'!CU10,'Trial 5'!CU10,'Trial 6'!CU10,'Trial 7'!CU10,'Trial 8'!CU10)</f>
        <v>8993846.4951544385</v>
      </c>
      <c r="CV188" s="48">
        <f ca="1">SUM('Trial 1'!CV10,'Trial 2'!CV10,'Trial 3'!CV10,'Trial 4'!CV10,'Trial 5'!CV10,'Trial 6'!CV10,'Trial 7'!CV10,'Trial 8'!CV10)</f>
        <v>8990196.1933703236</v>
      </c>
      <c r="CW188" s="48">
        <f ca="1">SUM('Trial 1'!CW10,'Trial 2'!CW10,'Trial 3'!CW10,'Trial 4'!CW10,'Trial 5'!CW10,'Trial 6'!CW10,'Trial 7'!CW10,'Trial 8'!CW10)</f>
        <v>8986265.9497241154</v>
      </c>
      <c r="CX188" s="48">
        <f ca="1">SUM('Trial 1'!CX10,'Trial 2'!CX10,'Trial 3'!CX10,'Trial 4'!CX10,'Trial 5'!CX10,'Trial 6'!CX10,'Trial 7'!CX10,'Trial 8'!CX10)</f>
        <v>8982524.3412296269</v>
      </c>
      <c r="CY188" s="48">
        <f ca="1">SUM('Trial 1'!CY10,'Trial 2'!CY10,'Trial 3'!CY10,'Trial 4'!CY10,'Trial 5'!CY10,'Trial 6'!CY10,'Trial 7'!CY10,'Trial 8'!CY10)</f>
        <v>8978775.0358757041</v>
      </c>
      <c r="CZ188" s="48">
        <f ca="1">SUM('Trial 1'!CZ10,'Trial 2'!CZ10,'Trial 3'!CZ10,'Trial 4'!CZ10,'Trial 5'!CZ10,'Trial 6'!CZ10,'Trial 7'!CZ10,'Trial 8'!CZ10)</f>
        <v>8975054.246992778</v>
      </c>
      <c r="DA188" s="49">
        <f ca="1">SUM(CO188:CZ188)</f>
        <v>107949739.14905453</v>
      </c>
      <c r="DB188" s="48">
        <f ca="1">SUM('Trial 1'!DB10,'Trial 2'!DB10,'Trial 3'!DB10,'Trial 4'!DB10,'Trial 5'!DB10,'Trial 6'!DB10,'Trial 7'!DB10,'Trial 8'!DB10)</f>
        <v>8971378.7850747947</v>
      </c>
      <c r="DC188" s="48">
        <f ca="1">SUM('Trial 1'!DC10,'Trial 2'!DC10,'Trial 3'!DC10,'Trial 4'!DC10,'Trial 5'!DC10,'Trial 6'!DC10,'Trial 7'!DC10,'Trial 8'!DC10)</f>
        <v>8967651.5751515273</v>
      </c>
      <c r="DD188" s="48">
        <f ca="1">SUM('Trial 1'!DD10,'Trial 2'!DD10,'Trial 3'!DD10,'Trial 4'!DD10,'Trial 5'!DD10,'Trial 6'!DD10,'Trial 7'!DD10,'Trial 8'!DD10)</f>
        <v>8964114.4591858108</v>
      </c>
      <c r="DE188" s="48">
        <f ca="1">SUM('Trial 1'!DE10,'Trial 2'!DE10,'Trial 3'!DE10,'Trial 4'!DE10,'Trial 5'!DE10,'Trial 6'!DE10,'Trial 7'!DE10,'Trial 8'!DE10)</f>
        <v>8960244.5300834719</v>
      </c>
      <c r="DF188" s="48">
        <f ca="1">SUM('Trial 1'!DF10,'Trial 2'!DF10,'Trial 3'!DF10,'Trial 4'!DF10,'Trial 5'!DF10,'Trial 6'!DF10,'Trial 7'!DF10,'Trial 8'!DF10)</f>
        <v>8956541.4021300692</v>
      </c>
      <c r="DG188" s="48">
        <f ca="1">SUM('Trial 1'!DG10,'Trial 2'!DG10,'Trial 3'!DG10,'Trial 4'!DG10,'Trial 5'!DG10,'Trial 6'!DG10,'Trial 7'!DG10,'Trial 8'!DG10)</f>
        <v>8952603.4905795846</v>
      </c>
      <c r="DH188" s="48">
        <f ca="1">SUM('Trial 1'!DH10,'Trial 2'!DH10,'Trial 3'!DH10,'Trial 4'!DH10,'Trial 5'!DH10,'Trial 6'!DH10,'Trial 7'!DH10,'Trial 8'!DH10)</f>
        <v>8948990.3620678205</v>
      </c>
      <c r="DI188" s="48">
        <f ca="1">SUM('Trial 1'!DI10,'Trial 2'!DI10,'Trial 3'!DI10,'Trial 4'!DI10,'Trial 5'!DI10,'Trial 6'!DI10,'Trial 7'!DI10,'Trial 8'!DI10)</f>
        <v>8945235.2590005696</v>
      </c>
      <c r="DJ188" s="48">
        <f ca="1">SUM('Trial 1'!DJ10,'Trial 2'!DJ10,'Trial 3'!DJ10,'Trial 4'!DJ10,'Trial 5'!DJ10,'Trial 6'!DJ10,'Trial 7'!DJ10,'Trial 8'!DJ10)</f>
        <v>8941454.8832035866</v>
      </c>
      <c r="DK188" s="48">
        <f ca="1">SUM('Trial 1'!DK10,'Trial 2'!DK10,'Trial 3'!DK10,'Trial 4'!DK10,'Trial 5'!DK10,'Trial 6'!DK10,'Trial 7'!DK10,'Trial 8'!DK10)</f>
        <v>8937545.469642153</v>
      </c>
      <c r="DL188" s="48">
        <f ca="1">SUM('Trial 1'!DL10,'Trial 2'!DL10,'Trial 3'!DL10,'Trial 4'!DL10,'Trial 5'!DL10,'Trial 6'!DL10,'Trial 7'!DL10,'Trial 8'!DL10)</f>
        <v>8934039.3162022773</v>
      </c>
      <c r="DM188" s="48">
        <f ca="1">SUM('Trial 1'!DM10,'Trial 2'!DM10,'Trial 3'!DM10,'Trial 4'!DM10,'Trial 5'!DM10,'Trial 6'!DM10,'Trial 7'!DM10,'Trial 8'!DM10)</f>
        <v>8930105.999246845</v>
      </c>
      <c r="DN188" s="49">
        <f ca="1">SUM(DB188:DM188)</f>
        <v>107409905.53156851</v>
      </c>
      <c r="DO188" s="48">
        <f ca="1">SUM('Trial 1'!DO10,'Trial 2'!DO10,'Trial 3'!DO10,'Trial 4'!DO10,'Trial 5'!DO10,'Trial 6'!DO10,'Trial 7'!DO10,'Trial 8'!DO10)</f>
        <v>8926209.9335943237</v>
      </c>
      <c r="DP188" s="48">
        <f ca="1">SUM('Trial 1'!DP10,'Trial 2'!DP10,'Trial 3'!DP10,'Trial 4'!DP10,'Trial 5'!DP10,'Trial 6'!DP10,'Trial 7'!DP10,'Trial 8'!DP10)</f>
        <v>8922522.8427446038</v>
      </c>
      <c r="DQ188" s="48">
        <f ca="1">SUM('Trial 1'!DQ10,'Trial 2'!DQ10,'Trial 3'!DQ10,'Trial 4'!DQ10,'Trial 5'!DQ10,'Trial 6'!DQ10,'Trial 7'!DQ10,'Trial 8'!DQ10)</f>
        <v>8918840.7197386585</v>
      </c>
      <c r="DR188" s="48">
        <f ca="1">SUM('Trial 1'!DR10,'Trial 2'!DR10,'Trial 3'!DR10,'Trial 4'!DR10,'Trial 5'!DR10,'Trial 6'!DR10,'Trial 7'!DR10,'Trial 8'!DR10)</f>
        <v>8915063.2181604058</v>
      </c>
      <c r="DS188" s="48">
        <f ca="1">SUM('Trial 1'!DS10,'Trial 2'!DS10,'Trial 3'!DS10,'Trial 4'!DS10,'Trial 5'!DS10,'Trial 6'!DS10,'Trial 7'!DS10,'Trial 8'!DS10)</f>
        <v>8910954.5328385253</v>
      </c>
      <c r="DT188" s="48">
        <f ca="1">SUM('Trial 1'!DT10,'Trial 2'!DT10,'Trial 3'!DT10,'Trial 4'!DT10,'Trial 5'!DT10,'Trial 6'!DT10,'Trial 7'!DT10,'Trial 8'!DT10)</f>
        <v>8907308.1911421046</v>
      </c>
      <c r="DU188" s="48">
        <f ca="1">SUM('Trial 1'!DU10,'Trial 2'!DU10,'Trial 3'!DU10,'Trial 4'!DU10,'Trial 5'!DU10,'Trial 6'!DU10,'Trial 7'!DU10,'Trial 8'!DU10)</f>
        <v>8903859.5193902124</v>
      </c>
      <c r="DV188" s="48">
        <f ca="1">SUM('Trial 1'!DV10,'Trial 2'!DV10,'Trial 3'!DV10,'Trial 4'!DV10,'Trial 5'!DV10,'Trial 6'!DV10,'Trial 7'!DV10,'Trial 8'!DV10)</f>
        <v>8900127.7034052908</v>
      </c>
      <c r="DW188" s="48">
        <f ca="1">SUM('Trial 1'!DW10,'Trial 2'!DW10,'Trial 3'!DW10,'Trial 4'!DW10,'Trial 5'!DW10,'Trial 6'!DW10,'Trial 7'!DW10,'Trial 8'!DW10)</f>
        <v>8896375.0671827998</v>
      </c>
      <c r="DX188" s="48">
        <f ca="1">SUM('Trial 1'!DX10,'Trial 2'!DX10,'Trial 3'!DX10,'Trial 4'!DX10,'Trial 5'!DX10,'Trial 6'!DX10,'Trial 7'!DX10,'Trial 8'!DX10)</f>
        <v>8892863.1993045248</v>
      </c>
      <c r="DY188" s="48">
        <f ca="1">SUM('Trial 1'!DY10,'Trial 2'!DY10,'Trial 3'!DY10,'Trial 4'!DY10,'Trial 5'!DY10,'Trial 6'!DY10,'Trial 7'!DY10,'Trial 8'!DY10)</f>
        <v>8888936.0683594178</v>
      </c>
      <c r="DZ188" s="48">
        <f ca="1">SUM('Trial 1'!DZ10,'Trial 2'!DZ10,'Trial 3'!DZ10,'Trial 4'!DZ10,'Trial 5'!DZ10,'Trial 6'!DZ10,'Trial 7'!DZ10,'Trial 8'!DZ10)</f>
        <v>8885627.6462594755</v>
      </c>
      <c r="EA188" s="49">
        <f ca="1">SUM(DO188:DZ188)</f>
        <v>106868688.64212032</v>
      </c>
      <c r="EB188" s="48">
        <f ca="1">SUM('Trial 1'!EB10,'Trial 2'!EB10,'Trial 3'!EB10,'Trial 4'!EB10,'Trial 5'!EB10,'Trial 6'!EB10,'Trial 7'!EB10,'Trial 8'!EB10)</f>
        <v>8881963.6659081932</v>
      </c>
      <c r="EC188" s="48">
        <f ca="1">SUM('Trial 1'!EC10,'Trial 2'!EC10,'Trial 3'!EC10,'Trial 4'!EC10,'Trial 5'!EC10,'Trial 6'!EC10,'Trial 7'!EC10,'Trial 8'!EC10)</f>
        <v>8878115.7576079182</v>
      </c>
      <c r="ED188" s="48">
        <f ca="1">SUM('Trial 1'!ED10,'Trial 2'!ED10,'Trial 3'!ED10,'Trial 4'!ED10,'Trial 5'!ED10,'Trial 6'!ED10,'Trial 7'!ED10,'Trial 8'!ED10)</f>
        <v>8873927.3547649216</v>
      </c>
      <c r="EE188" s="48">
        <f ca="1">SUM('Trial 1'!EE10,'Trial 2'!EE10,'Trial 3'!EE10,'Trial 4'!EE10,'Trial 5'!EE10,'Trial 6'!EE10,'Trial 7'!EE10,'Trial 8'!EE10)</f>
        <v>8870393.9927865397</v>
      </c>
      <c r="EF188" s="48">
        <f ca="1">SUM('Trial 1'!EF10,'Trial 2'!EF10,'Trial 3'!EF10,'Trial 4'!EF10,'Trial 5'!EF10,'Trial 6'!EF10,'Trial 7'!EF10,'Trial 8'!EF10)</f>
        <v>8866551.324716052</v>
      </c>
      <c r="EG188" s="48">
        <f ca="1">SUM('Trial 1'!EG10,'Trial 2'!EG10,'Trial 3'!EG10,'Trial 4'!EG10,'Trial 5'!EG10,'Trial 6'!EG10,'Trial 7'!EG10,'Trial 8'!EG10)</f>
        <v>8862946.0210507587</v>
      </c>
      <c r="EH188" s="48">
        <f ca="1">SUM('Trial 1'!EH10,'Trial 2'!EH10,'Trial 3'!EH10,'Trial 4'!EH10,'Trial 5'!EH10,'Trial 6'!EH10,'Trial 7'!EH10,'Trial 8'!EH10)</f>
        <v>8859176.2135593891</v>
      </c>
      <c r="EI188" s="48">
        <f ca="1">SUM('Trial 1'!EI10,'Trial 2'!EI10,'Trial 3'!EI10,'Trial 4'!EI10,'Trial 5'!EI10,'Trial 6'!EI10,'Trial 7'!EI10,'Trial 8'!EI10)</f>
        <v>8855700.0766526349</v>
      </c>
      <c r="EJ188" s="48">
        <f ca="1">SUM('Trial 1'!EJ10,'Trial 2'!EJ10,'Trial 3'!EJ10,'Trial 4'!EJ10,'Trial 5'!EJ10,'Trial 6'!EJ10,'Trial 7'!EJ10,'Trial 8'!EJ10)</f>
        <v>8852024.6147373058</v>
      </c>
      <c r="EK188" s="48">
        <f ca="1">SUM('Trial 1'!EK10,'Trial 2'!EK10,'Trial 3'!EK10,'Trial 4'!EK10,'Trial 5'!EK10,'Trial 6'!EK10,'Trial 7'!EK10,'Trial 8'!EK10)</f>
        <v>8848253.8594512176</v>
      </c>
      <c r="EL188" s="48">
        <f ca="1">SUM('Trial 1'!EL10,'Trial 2'!EL10,'Trial 3'!EL10,'Trial 4'!EL10,'Trial 5'!EL10,'Trial 6'!EL10,'Trial 7'!EL10,'Trial 8'!EL10)</f>
        <v>8844714.5973746832</v>
      </c>
      <c r="EM188" s="48">
        <f ca="1">SUM('Trial 1'!EM10,'Trial 2'!EM10,'Trial 3'!EM10,'Trial 4'!EM10,'Trial 5'!EM10,'Trial 6'!EM10,'Trial 7'!EM10,'Trial 8'!EM10)</f>
        <v>8841100.7481572293</v>
      </c>
      <c r="EN188" s="49">
        <f ca="1">SUM(EB188:EM188)</f>
        <v>106334868.22676684</v>
      </c>
    </row>
    <row r="189" spans="1:144" ht="12.75" customHeight="1">
      <c r="A189" s="2" t="str">
        <f>Labels!B87</f>
        <v>Time</v>
      </c>
    </row>
    <row r="190" spans="1:144" ht="12.75" customHeight="1">
      <c r="B190" s="19" t="str">
        <f>ZZZ__FnCalls!F7</f>
        <v>Jan 2010</v>
      </c>
      <c r="C190" s="20" t="str">
        <f>ZZZ__FnCalls!F8</f>
        <v>Feb 2010</v>
      </c>
      <c r="D190" s="20" t="str">
        <f>ZZZ__FnCalls!F9</f>
        <v>Mar 2010</v>
      </c>
      <c r="E190" s="20" t="str">
        <f>ZZZ__FnCalls!F10</f>
        <v>Apr 2010</v>
      </c>
      <c r="F190" s="20" t="str">
        <f>ZZZ__FnCalls!F11</f>
        <v>May 2010</v>
      </c>
      <c r="G190" s="20" t="str">
        <f>ZZZ__FnCalls!F12</f>
        <v>Jun 2010</v>
      </c>
      <c r="H190" s="20" t="str">
        <f>ZZZ__FnCalls!F13</f>
        <v>Jul 2010</v>
      </c>
      <c r="I190" s="20" t="str">
        <f>ZZZ__FnCalls!F14</f>
        <v>Aug 2010</v>
      </c>
      <c r="J190" s="20" t="str">
        <f>ZZZ__FnCalls!F15</f>
        <v>Sep 2010</v>
      </c>
      <c r="K190" s="20" t="str">
        <f>ZZZ__FnCalls!F16</f>
        <v>Oct 2010</v>
      </c>
      <c r="L190" s="20" t="str">
        <f>ZZZ__FnCalls!F17</f>
        <v>Nov 2010</v>
      </c>
      <c r="M190" s="20" t="str">
        <f>ZZZ__FnCalls!F18</f>
        <v>Dec 2010</v>
      </c>
      <c r="N190" s="21" t="str">
        <f>ZZZ__FnCalls!H7</f>
        <v>2010</v>
      </c>
      <c r="O190" s="20" t="str">
        <f>ZZZ__FnCalls!F19</f>
        <v>Jan 2011</v>
      </c>
      <c r="P190" s="20" t="str">
        <f>ZZZ__FnCalls!F20</f>
        <v>Feb 2011</v>
      </c>
      <c r="Q190" s="20" t="str">
        <f>ZZZ__FnCalls!F21</f>
        <v>Mar 2011</v>
      </c>
      <c r="R190" s="20" t="str">
        <f>ZZZ__FnCalls!F22</f>
        <v>Apr 2011</v>
      </c>
      <c r="S190" s="20" t="str">
        <f>ZZZ__FnCalls!F23</f>
        <v>May 2011</v>
      </c>
      <c r="T190" s="20" t="str">
        <f>ZZZ__FnCalls!F24</f>
        <v>Jun 2011</v>
      </c>
      <c r="U190" s="20" t="str">
        <f>ZZZ__FnCalls!F25</f>
        <v>Jul 2011</v>
      </c>
      <c r="V190" s="20" t="str">
        <f>ZZZ__FnCalls!F26</f>
        <v>Aug 2011</v>
      </c>
      <c r="W190" s="20" t="str">
        <f>ZZZ__FnCalls!F27</f>
        <v>Sep 2011</v>
      </c>
      <c r="X190" s="20" t="str">
        <f>ZZZ__FnCalls!F28</f>
        <v>Oct 2011</v>
      </c>
      <c r="Y190" s="20" t="str">
        <f>ZZZ__FnCalls!F29</f>
        <v>Nov 2011</v>
      </c>
      <c r="Z190" s="20" t="str">
        <f>ZZZ__FnCalls!F30</f>
        <v>Dec 2011</v>
      </c>
      <c r="AA190" s="21" t="str">
        <f>ZZZ__FnCalls!H19</f>
        <v>2011</v>
      </c>
      <c r="AB190" s="20" t="str">
        <f>ZZZ__FnCalls!F31</f>
        <v>Jan 2012</v>
      </c>
      <c r="AC190" s="20" t="str">
        <f>ZZZ__FnCalls!F32</f>
        <v>Feb 2012</v>
      </c>
      <c r="AD190" s="20" t="str">
        <f>ZZZ__FnCalls!F33</f>
        <v>Mar 2012</v>
      </c>
      <c r="AE190" s="20" t="str">
        <f>ZZZ__FnCalls!F34</f>
        <v>Apr 2012</v>
      </c>
      <c r="AF190" s="20" t="str">
        <f>ZZZ__FnCalls!F35</f>
        <v>May 2012</v>
      </c>
      <c r="AG190" s="20" t="str">
        <f>ZZZ__FnCalls!F36</f>
        <v>Jun 2012</v>
      </c>
      <c r="AH190" s="20" t="str">
        <f>ZZZ__FnCalls!F37</f>
        <v>Jul 2012</v>
      </c>
      <c r="AI190" s="20" t="str">
        <f>ZZZ__FnCalls!F38</f>
        <v>Aug 2012</v>
      </c>
      <c r="AJ190" s="20" t="str">
        <f>ZZZ__FnCalls!F39</f>
        <v>Sep 2012</v>
      </c>
      <c r="AK190" s="20" t="str">
        <f>ZZZ__FnCalls!F40</f>
        <v>Oct 2012</v>
      </c>
      <c r="AL190" s="20" t="str">
        <f>ZZZ__FnCalls!F41</f>
        <v>Nov 2012</v>
      </c>
      <c r="AM190" s="20" t="str">
        <f>ZZZ__FnCalls!F42</f>
        <v>Dec 2012</v>
      </c>
      <c r="AN190" s="21" t="str">
        <f>ZZZ__FnCalls!H31</f>
        <v>2012</v>
      </c>
      <c r="AO190" s="20" t="str">
        <f>ZZZ__FnCalls!F43</f>
        <v>Jan 2013</v>
      </c>
      <c r="AP190" s="20" t="str">
        <f>ZZZ__FnCalls!F44</f>
        <v>Feb 2013</v>
      </c>
      <c r="AQ190" s="20" t="str">
        <f>ZZZ__FnCalls!F45</f>
        <v>Mar 2013</v>
      </c>
      <c r="AR190" s="20" t="str">
        <f>ZZZ__FnCalls!F46</f>
        <v>Apr 2013</v>
      </c>
      <c r="AS190" s="20" t="str">
        <f>ZZZ__FnCalls!F47</f>
        <v>May 2013</v>
      </c>
      <c r="AT190" s="20" t="str">
        <f>ZZZ__FnCalls!F48</f>
        <v>Jun 2013</v>
      </c>
      <c r="AU190" s="20" t="str">
        <f>ZZZ__FnCalls!F49</f>
        <v>Jul 2013</v>
      </c>
      <c r="AV190" s="20" t="str">
        <f>ZZZ__FnCalls!F50</f>
        <v>Aug 2013</v>
      </c>
      <c r="AW190" s="20" t="str">
        <f>ZZZ__FnCalls!F51</f>
        <v>Sep 2013</v>
      </c>
      <c r="AX190" s="20" t="str">
        <f>ZZZ__FnCalls!F52</f>
        <v>Oct 2013</v>
      </c>
      <c r="AY190" s="20" t="str">
        <f>ZZZ__FnCalls!F53</f>
        <v>Nov 2013</v>
      </c>
      <c r="AZ190" s="20" t="str">
        <f>ZZZ__FnCalls!F54</f>
        <v>Dec 2013</v>
      </c>
      <c r="BA190" s="21" t="str">
        <f>ZZZ__FnCalls!H43</f>
        <v>2013</v>
      </c>
      <c r="BB190" s="20" t="str">
        <f>ZZZ__FnCalls!F55</f>
        <v>Jan 2014</v>
      </c>
      <c r="BC190" s="20" t="str">
        <f>ZZZ__FnCalls!F56</f>
        <v>Feb 2014</v>
      </c>
      <c r="BD190" s="20" t="str">
        <f>ZZZ__FnCalls!F57</f>
        <v>Mar 2014</v>
      </c>
      <c r="BE190" s="20" t="str">
        <f>ZZZ__FnCalls!F58</f>
        <v>Apr 2014</v>
      </c>
      <c r="BF190" s="20" t="str">
        <f>ZZZ__FnCalls!F59</f>
        <v>May 2014</v>
      </c>
      <c r="BG190" s="20" t="str">
        <f>ZZZ__FnCalls!F60</f>
        <v>Jun 2014</v>
      </c>
      <c r="BH190" s="20" t="str">
        <f>ZZZ__FnCalls!F61</f>
        <v>Jul 2014</v>
      </c>
      <c r="BI190" s="20" t="str">
        <f>ZZZ__FnCalls!F62</f>
        <v>Aug 2014</v>
      </c>
      <c r="BJ190" s="20" t="str">
        <f>ZZZ__FnCalls!F63</f>
        <v>Sep 2014</v>
      </c>
      <c r="BK190" s="20" t="str">
        <f>ZZZ__FnCalls!F64</f>
        <v>Oct 2014</v>
      </c>
      <c r="BL190" s="20" t="str">
        <f>ZZZ__FnCalls!F65</f>
        <v>Nov 2014</v>
      </c>
      <c r="BM190" s="20" t="str">
        <f>ZZZ__FnCalls!F66</f>
        <v>Dec 2014</v>
      </c>
      <c r="BN190" s="21" t="str">
        <f>ZZZ__FnCalls!H55</f>
        <v>2014</v>
      </c>
      <c r="BO190" s="20" t="str">
        <f>ZZZ__FnCalls!F67</f>
        <v>Jan 2015</v>
      </c>
      <c r="BP190" s="20" t="str">
        <f>ZZZ__FnCalls!F68</f>
        <v>Feb 2015</v>
      </c>
      <c r="BQ190" s="20" t="str">
        <f>ZZZ__FnCalls!F69</f>
        <v>Mar 2015</v>
      </c>
      <c r="BR190" s="20" t="str">
        <f>ZZZ__FnCalls!F70</f>
        <v>Apr 2015</v>
      </c>
      <c r="BS190" s="20" t="str">
        <f>ZZZ__FnCalls!F71</f>
        <v>May 2015</v>
      </c>
      <c r="BT190" s="20" t="str">
        <f>ZZZ__FnCalls!F72</f>
        <v>Jun 2015</v>
      </c>
      <c r="BU190" s="20" t="str">
        <f>ZZZ__FnCalls!F73</f>
        <v>Jul 2015</v>
      </c>
      <c r="BV190" s="20" t="str">
        <f>ZZZ__FnCalls!F74</f>
        <v>Aug 2015</v>
      </c>
      <c r="BW190" s="20" t="str">
        <f>ZZZ__FnCalls!F75</f>
        <v>Sep 2015</v>
      </c>
      <c r="BX190" s="20" t="str">
        <f>ZZZ__FnCalls!F76</f>
        <v>Oct 2015</v>
      </c>
      <c r="BY190" s="20" t="str">
        <f>ZZZ__FnCalls!F77</f>
        <v>Nov 2015</v>
      </c>
      <c r="BZ190" s="20" t="str">
        <f>ZZZ__FnCalls!F78</f>
        <v>Dec 2015</v>
      </c>
      <c r="CA190" s="21" t="str">
        <f>ZZZ__FnCalls!H67</f>
        <v>2015</v>
      </c>
      <c r="CB190" s="20" t="str">
        <f>ZZZ__FnCalls!F79</f>
        <v>Jan 2016</v>
      </c>
      <c r="CC190" s="20" t="str">
        <f>ZZZ__FnCalls!F80</f>
        <v>Feb 2016</v>
      </c>
      <c r="CD190" s="20" t="str">
        <f>ZZZ__FnCalls!F81</f>
        <v>Mar 2016</v>
      </c>
      <c r="CE190" s="20" t="str">
        <f>ZZZ__FnCalls!F82</f>
        <v>Apr 2016</v>
      </c>
      <c r="CF190" s="20" t="str">
        <f>ZZZ__FnCalls!F83</f>
        <v>May 2016</v>
      </c>
      <c r="CG190" s="20" t="str">
        <f>ZZZ__FnCalls!F84</f>
        <v>Jun 2016</v>
      </c>
      <c r="CH190" s="20" t="str">
        <f>ZZZ__FnCalls!F85</f>
        <v>Jul 2016</v>
      </c>
      <c r="CI190" s="20" t="str">
        <f>ZZZ__FnCalls!F86</f>
        <v>Aug 2016</v>
      </c>
      <c r="CJ190" s="20" t="str">
        <f>ZZZ__FnCalls!F87</f>
        <v>Sep 2016</v>
      </c>
      <c r="CK190" s="20" t="str">
        <f>ZZZ__FnCalls!F88</f>
        <v>Oct 2016</v>
      </c>
      <c r="CL190" s="20" t="str">
        <f>ZZZ__FnCalls!F89</f>
        <v>Nov 2016</v>
      </c>
      <c r="CM190" s="20" t="str">
        <f>ZZZ__FnCalls!F90</f>
        <v>Dec 2016</v>
      </c>
      <c r="CN190" s="21" t="str">
        <f>ZZZ__FnCalls!H79</f>
        <v>2016</v>
      </c>
      <c r="CO190" s="20" t="str">
        <f>ZZZ__FnCalls!F91</f>
        <v>Jan 2017</v>
      </c>
      <c r="CP190" s="20" t="str">
        <f>ZZZ__FnCalls!F92</f>
        <v>Feb 2017</v>
      </c>
      <c r="CQ190" s="20" t="str">
        <f>ZZZ__FnCalls!F93</f>
        <v>Mar 2017</v>
      </c>
      <c r="CR190" s="20" t="str">
        <f>ZZZ__FnCalls!F94</f>
        <v>Apr 2017</v>
      </c>
      <c r="CS190" s="20" t="str">
        <f>ZZZ__FnCalls!F95</f>
        <v>May 2017</v>
      </c>
      <c r="CT190" s="20" t="str">
        <f>ZZZ__FnCalls!F96</f>
        <v>Jun 2017</v>
      </c>
      <c r="CU190" s="20" t="str">
        <f>ZZZ__FnCalls!F97</f>
        <v>Jul 2017</v>
      </c>
      <c r="CV190" s="20" t="str">
        <f>ZZZ__FnCalls!F98</f>
        <v>Aug 2017</v>
      </c>
      <c r="CW190" s="20" t="str">
        <f>ZZZ__FnCalls!F99</f>
        <v>Sep 2017</v>
      </c>
      <c r="CX190" s="20" t="str">
        <f>ZZZ__FnCalls!F100</f>
        <v>Oct 2017</v>
      </c>
      <c r="CY190" s="20" t="str">
        <f>ZZZ__FnCalls!F101</f>
        <v>Nov 2017</v>
      </c>
      <c r="CZ190" s="20" t="str">
        <f>ZZZ__FnCalls!F102</f>
        <v>Dec 2017</v>
      </c>
      <c r="DA190" s="21" t="str">
        <f>ZZZ__FnCalls!H91</f>
        <v>2017</v>
      </c>
      <c r="DB190" s="20" t="str">
        <f>ZZZ__FnCalls!F103</f>
        <v>Jan 2018</v>
      </c>
      <c r="DC190" s="20" t="str">
        <f>ZZZ__FnCalls!F104</f>
        <v>Feb 2018</v>
      </c>
      <c r="DD190" s="20" t="str">
        <f>ZZZ__FnCalls!F105</f>
        <v>Mar 2018</v>
      </c>
      <c r="DE190" s="20" t="str">
        <f>ZZZ__FnCalls!F106</f>
        <v>Apr 2018</v>
      </c>
      <c r="DF190" s="20" t="str">
        <f>ZZZ__FnCalls!F107</f>
        <v>May 2018</v>
      </c>
      <c r="DG190" s="20" t="str">
        <f>ZZZ__FnCalls!F108</f>
        <v>Jun 2018</v>
      </c>
      <c r="DH190" s="20" t="str">
        <f>ZZZ__FnCalls!F109</f>
        <v>Jul 2018</v>
      </c>
      <c r="DI190" s="20" t="str">
        <f>ZZZ__FnCalls!F110</f>
        <v>Aug 2018</v>
      </c>
      <c r="DJ190" s="20" t="str">
        <f>ZZZ__FnCalls!F111</f>
        <v>Sep 2018</v>
      </c>
      <c r="DK190" s="20" t="str">
        <f>ZZZ__FnCalls!F112</f>
        <v>Oct 2018</v>
      </c>
      <c r="DL190" s="20" t="str">
        <f>ZZZ__FnCalls!F113</f>
        <v>Nov 2018</v>
      </c>
      <c r="DM190" s="20" t="str">
        <f>ZZZ__FnCalls!F114</f>
        <v>Dec 2018</v>
      </c>
      <c r="DN190" s="21" t="str">
        <f>ZZZ__FnCalls!H103</f>
        <v>2018</v>
      </c>
      <c r="DO190" s="20" t="str">
        <f>ZZZ__FnCalls!F115</f>
        <v>Jan 2019</v>
      </c>
      <c r="DP190" s="20" t="str">
        <f>ZZZ__FnCalls!F116</f>
        <v>Feb 2019</v>
      </c>
      <c r="DQ190" s="20" t="str">
        <f>ZZZ__FnCalls!F117</f>
        <v>Mar 2019</v>
      </c>
      <c r="DR190" s="20" t="str">
        <f>ZZZ__FnCalls!F118</f>
        <v>Apr 2019</v>
      </c>
      <c r="DS190" s="20" t="str">
        <f>ZZZ__FnCalls!F119</f>
        <v>May 2019</v>
      </c>
      <c r="DT190" s="20" t="str">
        <f>ZZZ__FnCalls!F120</f>
        <v>Jun 2019</v>
      </c>
      <c r="DU190" s="20" t="str">
        <f>ZZZ__FnCalls!F121</f>
        <v>Jul 2019</v>
      </c>
      <c r="DV190" s="20" t="str">
        <f>ZZZ__FnCalls!F122</f>
        <v>Aug 2019</v>
      </c>
      <c r="DW190" s="20" t="str">
        <f>ZZZ__FnCalls!F123</f>
        <v>Sep 2019</v>
      </c>
      <c r="DX190" s="20" t="str">
        <f>ZZZ__FnCalls!F124</f>
        <v>Oct 2019</v>
      </c>
      <c r="DY190" s="20" t="str">
        <f>ZZZ__FnCalls!F125</f>
        <v>Nov 2019</v>
      </c>
      <c r="DZ190" s="20" t="str">
        <f>ZZZ__FnCalls!F126</f>
        <v>Dec 2019</v>
      </c>
      <c r="EA190" s="21" t="str">
        <f>ZZZ__FnCalls!H115</f>
        <v>2019</v>
      </c>
      <c r="EB190" s="20" t="str">
        <f>ZZZ__FnCalls!F127</f>
        <v>Jan 2020</v>
      </c>
      <c r="EC190" s="20" t="str">
        <f>ZZZ__FnCalls!F128</f>
        <v>Feb 2020</v>
      </c>
      <c r="ED190" s="20" t="str">
        <f>ZZZ__FnCalls!F129</f>
        <v>Mar 2020</v>
      </c>
      <c r="EE190" s="20" t="str">
        <f>ZZZ__FnCalls!F130</f>
        <v>Apr 2020</v>
      </c>
      <c r="EF190" s="20" t="str">
        <f>ZZZ__FnCalls!F131</f>
        <v>May 2020</v>
      </c>
      <c r="EG190" s="20" t="str">
        <f>ZZZ__FnCalls!F132</f>
        <v>Jun 2020</v>
      </c>
      <c r="EH190" s="20" t="str">
        <f>ZZZ__FnCalls!F133</f>
        <v>Jul 2020</v>
      </c>
      <c r="EI190" s="20" t="str">
        <f>ZZZ__FnCalls!F134</f>
        <v>Aug 2020</v>
      </c>
      <c r="EJ190" s="20" t="str">
        <f>ZZZ__FnCalls!F135</f>
        <v>Sep 2020</v>
      </c>
      <c r="EK190" s="20" t="str">
        <f>ZZZ__FnCalls!F136</f>
        <v>Oct 2020</v>
      </c>
      <c r="EL190" s="20" t="str">
        <f>ZZZ__FnCalls!F137</f>
        <v>Nov 2020</v>
      </c>
      <c r="EM190" s="20" t="str">
        <f>ZZZ__FnCalls!F138</f>
        <v>Dec 2020</v>
      </c>
      <c r="EN190" s="21" t="str">
        <f>ZZZ__FnCalls!H127</f>
        <v>2020</v>
      </c>
    </row>
    <row r="191" spans="1:144" ht="12.75" customHeight="1">
      <c r="A191" s="5"/>
      <c r="B191" s="56">
        <f>0+1/12</f>
        <v>8.3333333333333329E-2</v>
      </c>
      <c r="C191" s="56">
        <f t="shared" ref="C191:M191" si="22">B191+1/12</f>
        <v>0.16666666666666666</v>
      </c>
      <c r="D191" s="56">
        <f t="shared" si="22"/>
        <v>0.25</v>
      </c>
      <c r="E191" s="56">
        <f t="shared" si="22"/>
        <v>0.33333333333333331</v>
      </c>
      <c r="F191" s="56">
        <f t="shared" si="22"/>
        <v>0.41666666666666663</v>
      </c>
      <c r="G191" s="56">
        <f t="shared" si="22"/>
        <v>0.49999999999999994</v>
      </c>
      <c r="H191" s="56">
        <f t="shared" si="22"/>
        <v>0.58333333333333326</v>
      </c>
      <c r="I191" s="56">
        <f t="shared" si="22"/>
        <v>0.66666666666666663</v>
      </c>
      <c r="J191" s="56">
        <f t="shared" si="22"/>
        <v>0.75</v>
      </c>
      <c r="K191" s="56">
        <f t="shared" si="22"/>
        <v>0.83333333333333337</v>
      </c>
      <c r="L191" s="56">
        <f t="shared" si="22"/>
        <v>0.91666666666666674</v>
      </c>
      <c r="M191" s="56">
        <f t="shared" si="22"/>
        <v>1</v>
      </c>
      <c r="N191" s="54">
        <f>M191</f>
        <v>1</v>
      </c>
      <c r="O191" s="56">
        <f>M191+1/12</f>
        <v>1.0833333333333333</v>
      </c>
      <c r="P191" s="56">
        <f t="shared" ref="P191:Z191" si="23">O191+1/12</f>
        <v>1.1666666666666665</v>
      </c>
      <c r="Q191" s="56">
        <f t="shared" si="23"/>
        <v>1.2499999999999998</v>
      </c>
      <c r="R191" s="56">
        <f t="shared" si="23"/>
        <v>1.333333333333333</v>
      </c>
      <c r="S191" s="56">
        <f t="shared" si="23"/>
        <v>1.4166666666666663</v>
      </c>
      <c r="T191" s="56">
        <f t="shared" si="23"/>
        <v>1.4999999999999996</v>
      </c>
      <c r="U191" s="56">
        <f t="shared" si="23"/>
        <v>1.5833333333333328</v>
      </c>
      <c r="V191" s="56">
        <f t="shared" si="23"/>
        <v>1.6666666666666661</v>
      </c>
      <c r="W191" s="56">
        <f t="shared" si="23"/>
        <v>1.7499999999999993</v>
      </c>
      <c r="X191" s="56">
        <f t="shared" si="23"/>
        <v>1.8333333333333326</v>
      </c>
      <c r="Y191" s="56">
        <f t="shared" si="23"/>
        <v>1.9166666666666659</v>
      </c>
      <c r="Z191" s="56">
        <f t="shared" si="23"/>
        <v>1.9999999999999991</v>
      </c>
      <c r="AA191" s="54">
        <f>Z191</f>
        <v>1.9999999999999991</v>
      </c>
      <c r="AB191" s="56">
        <f>Z191+1/12</f>
        <v>2.0833333333333326</v>
      </c>
      <c r="AC191" s="56">
        <f t="shared" ref="AC191:AM191" si="24">AB191+1/12</f>
        <v>2.1666666666666661</v>
      </c>
      <c r="AD191" s="56">
        <f t="shared" si="24"/>
        <v>2.2499999999999996</v>
      </c>
      <c r="AE191" s="56">
        <f t="shared" si="24"/>
        <v>2.333333333333333</v>
      </c>
      <c r="AF191" s="56">
        <f t="shared" si="24"/>
        <v>2.4166666666666665</v>
      </c>
      <c r="AG191" s="56">
        <f t="shared" si="24"/>
        <v>2.5</v>
      </c>
      <c r="AH191" s="56">
        <f t="shared" si="24"/>
        <v>2.5833333333333335</v>
      </c>
      <c r="AI191" s="56">
        <f t="shared" si="24"/>
        <v>2.666666666666667</v>
      </c>
      <c r="AJ191" s="56">
        <f t="shared" si="24"/>
        <v>2.7500000000000004</v>
      </c>
      <c r="AK191" s="56">
        <f t="shared" si="24"/>
        <v>2.8333333333333339</v>
      </c>
      <c r="AL191" s="56">
        <f t="shared" si="24"/>
        <v>2.9166666666666674</v>
      </c>
      <c r="AM191" s="56">
        <f t="shared" si="24"/>
        <v>3.0000000000000009</v>
      </c>
      <c r="AN191" s="54">
        <f>AM191</f>
        <v>3.0000000000000009</v>
      </c>
      <c r="AO191" s="56">
        <f>AM191+1/12</f>
        <v>3.0833333333333344</v>
      </c>
      <c r="AP191" s="56">
        <f t="shared" ref="AP191:AZ191" si="25">AO191+1/12</f>
        <v>3.1666666666666679</v>
      </c>
      <c r="AQ191" s="56">
        <f t="shared" si="25"/>
        <v>3.2500000000000013</v>
      </c>
      <c r="AR191" s="56">
        <f t="shared" si="25"/>
        <v>3.3333333333333348</v>
      </c>
      <c r="AS191" s="56">
        <f t="shared" si="25"/>
        <v>3.4166666666666683</v>
      </c>
      <c r="AT191" s="56">
        <f t="shared" si="25"/>
        <v>3.5000000000000018</v>
      </c>
      <c r="AU191" s="56">
        <f t="shared" si="25"/>
        <v>3.5833333333333353</v>
      </c>
      <c r="AV191" s="56">
        <f t="shared" si="25"/>
        <v>3.6666666666666687</v>
      </c>
      <c r="AW191" s="56">
        <f t="shared" si="25"/>
        <v>3.7500000000000022</v>
      </c>
      <c r="AX191" s="56">
        <f t="shared" si="25"/>
        <v>3.8333333333333357</v>
      </c>
      <c r="AY191" s="56">
        <f t="shared" si="25"/>
        <v>3.9166666666666692</v>
      </c>
      <c r="AZ191" s="56">
        <f t="shared" si="25"/>
        <v>4.0000000000000027</v>
      </c>
      <c r="BA191" s="54">
        <f>AZ191</f>
        <v>4.0000000000000027</v>
      </c>
      <c r="BB191" s="56">
        <f>AZ191+1/12</f>
        <v>4.0833333333333357</v>
      </c>
      <c r="BC191" s="56">
        <f t="shared" ref="BC191:BM191" si="26">BB191+1/12</f>
        <v>4.1666666666666687</v>
      </c>
      <c r="BD191" s="56">
        <f t="shared" si="26"/>
        <v>4.2500000000000018</v>
      </c>
      <c r="BE191" s="56">
        <f t="shared" si="26"/>
        <v>4.3333333333333348</v>
      </c>
      <c r="BF191" s="56">
        <f t="shared" si="26"/>
        <v>4.4166666666666679</v>
      </c>
      <c r="BG191" s="56">
        <f t="shared" si="26"/>
        <v>4.5000000000000009</v>
      </c>
      <c r="BH191" s="56">
        <f t="shared" si="26"/>
        <v>4.5833333333333339</v>
      </c>
      <c r="BI191" s="56">
        <f t="shared" si="26"/>
        <v>4.666666666666667</v>
      </c>
      <c r="BJ191" s="56">
        <f t="shared" si="26"/>
        <v>4.75</v>
      </c>
      <c r="BK191" s="56">
        <f t="shared" si="26"/>
        <v>4.833333333333333</v>
      </c>
      <c r="BL191" s="56">
        <f t="shared" si="26"/>
        <v>4.9166666666666661</v>
      </c>
      <c r="BM191" s="56">
        <f t="shared" si="26"/>
        <v>4.9999999999999991</v>
      </c>
      <c r="BN191" s="54">
        <f>BM191</f>
        <v>4.9999999999999991</v>
      </c>
      <c r="BO191" s="56">
        <f>BM191+1/12</f>
        <v>5.0833333333333321</v>
      </c>
      <c r="BP191" s="56">
        <f t="shared" ref="BP191:BZ191" si="27">BO191+1/12</f>
        <v>5.1666666666666652</v>
      </c>
      <c r="BQ191" s="56">
        <f t="shared" si="27"/>
        <v>5.2499999999999982</v>
      </c>
      <c r="BR191" s="56">
        <f t="shared" si="27"/>
        <v>5.3333333333333313</v>
      </c>
      <c r="BS191" s="56">
        <f t="shared" si="27"/>
        <v>5.4166666666666643</v>
      </c>
      <c r="BT191" s="56">
        <f t="shared" si="27"/>
        <v>5.4999999999999973</v>
      </c>
      <c r="BU191" s="56">
        <f t="shared" si="27"/>
        <v>5.5833333333333304</v>
      </c>
      <c r="BV191" s="56">
        <f t="shared" si="27"/>
        <v>5.6666666666666634</v>
      </c>
      <c r="BW191" s="56">
        <f t="shared" si="27"/>
        <v>5.7499999999999964</v>
      </c>
      <c r="BX191" s="56">
        <f t="shared" si="27"/>
        <v>5.8333333333333295</v>
      </c>
      <c r="BY191" s="56">
        <f t="shared" si="27"/>
        <v>5.9166666666666625</v>
      </c>
      <c r="BZ191" s="56">
        <f t="shared" si="27"/>
        <v>5.9999999999999956</v>
      </c>
      <c r="CA191" s="54">
        <f>BZ191</f>
        <v>5.9999999999999956</v>
      </c>
      <c r="CB191" s="56">
        <f>BZ191+1/12</f>
        <v>6.0833333333333286</v>
      </c>
      <c r="CC191" s="56">
        <f t="shared" ref="CC191:CM191" si="28">CB191+1/12</f>
        <v>6.1666666666666616</v>
      </c>
      <c r="CD191" s="56">
        <f t="shared" si="28"/>
        <v>6.2499999999999947</v>
      </c>
      <c r="CE191" s="56">
        <f t="shared" si="28"/>
        <v>6.3333333333333277</v>
      </c>
      <c r="CF191" s="56">
        <f t="shared" si="28"/>
        <v>6.4166666666666607</v>
      </c>
      <c r="CG191" s="56">
        <f t="shared" si="28"/>
        <v>6.4999999999999938</v>
      </c>
      <c r="CH191" s="56">
        <f t="shared" si="28"/>
        <v>6.5833333333333268</v>
      </c>
      <c r="CI191" s="56">
        <f t="shared" si="28"/>
        <v>6.6666666666666599</v>
      </c>
      <c r="CJ191" s="56">
        <f t="shared" si="28"/>
        <v>6.7499999999999929</v>
      </c>
      <c r="CK191" s="56">
        <f t="shared" si="28"/>
        <v>6.8333333333333259</v>
      </c>
      <c r="CL191" s="56">
        <f t="shared" si="28"/>
        <v>6.916666666666659</v>
      </c>
      <c r="CM191" s="56">
        <f t="shared" si="28"/>
        <v>6.999999999999992</v>
      </c>
      <c r="CN191" s="54">
        <f>CM191</f>
        <v>6.999999999999992</v>
      </c>
      <c r="CO191" s="56">
        <f>CM191+1/12</f>
        <v>7.083333333333325</v>
      </c>
      <c r="CP191" s="56">
        <f t="shared" ref="CP191:CZ191" si="29">CO191+1/12</f>
        <v>7.1666666666666581</v>
      </c>
      <c r="CQ191" s="56">
        <f t="shared" si="29"/>
        <v>7.2499999999999911</v>
      </c>
      <c r="CR191" s="56">
        <f t="shared" si="29"/>
        <v>7.3333333333333242</v>
      </c>
      <c r="CS191" s="56">
        <f t="shared" si="29"/>
        <v>7.4166666666666572</v>
      </c>
      <c r="CT191" s="56">
        <f t="shared" si="29"/>
        <v>7.4999999999999902</v>
      </c>
      <c r="CU191" s="56">
        <f t="shared" si="29"/>
        <v>7.5833333333333233</v>
      </c>
      <c r="CV191" s="56">
        <f t="shared" si="29"/>
        <v>7.6666666666666563</v>
      </c>
      <c r="CW191" s="56">
        <f t="shared" si="29"/>
        <v>7.7499999999999893</v>
      </c>
      <c r="CX191" s="56">
        <f t="shared" si="29"/>
        <v>7.8333333333333224</v>
      </c>
      <c r="CY191" s="56">
        <f t="shared" si="29"/>
        <v>7.9166666666666554</v>
      </c>
      <c r="CZ191" s="56">
        <f t="shared" si="29"/>
        <v>7.9999999999999885</v>
      </c>
      <c r="DA191" s="54">
        <f>CZ191</f>
        <v>7.9999999999999885</v>
      </c>
      <c r="DB191" s="56">
        <f>CZ191+1/12</f>
        <v>8.0833333333333215</v>
      </c>
      <c r="DC191" s="56">
        <f t="shared" ref="DC191:DM191" si="30">DB191+1/12</f>
        <v>8.1666666666666554</v>
      </c>
      <c r="DD191" s="56">
        <f t="shared" si="30"/>
        <v>8.2499999999999893</v>
      </c>
      <c r="DE191" s="56">
        <f t="shared" si="30"/>
        <v>8.3333333333333233</v>
      </c>
      <c r="DF191" s="56">
        <f t="shared" si="30"/>
        <v>8.4166666666666572</v>
      </c>
      <c r="DG191" s="56">
        <f t="shared" si="30"/>
        <v>8.4999999999999911</v>
      </c>
      <c r="DH191" s="56">
        <f t="shared" si="30"/>
        <v>8.583333333333325</v>
      </c>
      <c r="DI191" s="56">
        <f t="shared" si="30"/>
        <v>8.666666666666659</v>
      </c>
      <c r="DJ191" s="56">
        <f t="shared" si="30"/>
        <v>8.7499999999999929</v>
      </c>
      <c r="DK191" s="56">
        <f t="shared" si="30"/>
        <v>8.8333333333333268</v>
      </c>
      <c r="DL191" s="56">
        <f t="shared" si="30"/>
        <v>8.9166666666666607</v>
      </c>
      <c r="DM191" s="56">
        <f t="shared" si="30"/>
        <v>8.9999999999999947</v>
      </c>
      <c r="DN191" s="54">
        <f>DM191</f>
        <v>8.9999999999999947</v>
      </c>
      <c r="DO191" s="56">
        <f>DM191+1/12</f>
        <v>9.0833333333333286</v>
      </c>
      <c r="DP191" s="56">
        <f t="shared" ref="DP191:DZ191" si="31">DO191+1/12</f>
        <v>9.1666666666666625</v>
      </c>
      <c r="DQ191" s="56">
        <f t="shared" si="31"/>
        <v>9.2499999999999964</v>
      </c>
      <c r="DR191" s="56">
        <f t="shared" si="31"/>
        <v>9.3333333333333304</v>
      </c>
      <c r="DS191" s="56">
        <f t="shared" si="31"/>
        <v>9.4166666666666643</v>
      </c>
      <c r="DT191" s="56">
        <f t="shared" si="31"/>
        <v>9.4999999999999982</v>
      </c>
      <c r="DU191" s="56">
        <f t="shared" si="31"/>
        <v>9.5833333333333321</v>
      </c>
      <c r="DV191" s="56">
        <f t="shared" si="31"/>
        <v>9.6666666666666661</v>
      </c>
      <c r="DW191" s="56">
        <f t="shared" si="31"/>
        <v>9.75</v>
      </c>
      <c r="DX191" s="56">
        <f t="shared" si="31"/>
        <v>9.8333333333333339</v>
      </c>
      <c r="DY191" s="56">
        <f t="shared" si="31"/>
        <v>9.9166666666666679</v>
      </c>
      <c r="DZ191" s="56">
        <f t="shared" si="31"/>
        <v>10.000000000000002</v>
      </c>
      <c r="EA191" s="54">
        <f>DZ191</f>
        <v>10.000000000000002</v>
      </c>
      <c r="EB191" s="56">
        <f>DZ191+1/12</f>
        <v>10.083333333333336</v>
      </c>
      <c r="EC191" s="56">
        <f t="shared" ref="EC191:EM191" si="32">EB191+1/12</f>
        <v>10.16666666666667</v>
      </c>
      <c r="ED191" s="56">
        <f t="shared" si="32"/>
        <v>10.250000000000004</v>
      </c>
      <c r="EE191" s="56">
        <f t="shared" si="32"/>
        <v>10.333333333333337</v>
      </c>
      <c r="EF191" s="56">
        <f t="shared" si="32"/>
        <v>10.416666666666671</v>
      </c>
      <c r="EG191" s="56">
        <f t="shared" si="32"/>
        <v>10.500000000000005</v>
      </c>
      <c r="EH191" s="56">
        <f t="shared" si="32"/>
        <v>10.583333333333339</v>
      </c>
      <c r="EI191" s="56">
        <f t="shared" si="32"/>
        <v>10.666666666666673</v>
      </c>
      <c r="EJ191" s="56">
        <f t="shared" si="32"/>
        <v>10.750000000000007</v>
      </c>
      <c r="EK191" s="56">
        <f t="shared" si="32"/>
        <v>10.833333333333341</v>
      </c>
      <c r="EL191" s="56">
        <f t="shared" si="32"/>
        <v>10.916666666666675</v>
      </c>
      <c r="EM191" s="56">
        <f t="shared" si="32"/>
        <v>11.000000000000009</v>
      </c>
      <c r="EN191" s="54">
        <f>EM191</f>
        <v>11.000000000000009</v>
      </c>
    </row>
    <row r="192" spans="1:144" ht="12.75" customHeight="1">
      <c r="A192" s="2" t="str">
        <f>Labels!B17</f>
        <v>Equilib Capital</v>
      </c>
    </row>
    <row r="193" spans="1:144" ht="12.75" customHeight="1">
      <c r="B193" s="21"/>
    </row>
    <row r="194" spans="1:144" ht="12.75" customHeight="1">
      <c r="A194" s="5"/>
      <c r="B194" s="46">
        <f>Inputs!B20*B8/(1/Inputs!B19/12+B144)</f>
        <v>34645298.421926454</v>
      </c>
    </row>
    <row r="195" spans="1:144" ht="12.75" customHeight="1">
      <c r="A195" s="2" t="str">
        <f>Labels!B78</f>
        <v>Output Shock</v>
      </c>
    </row>
    <row r="196" spans="1:144" ht="12.75" customHeight="1">
      <c r="A196" s="47" t="str">
        <f>Labels!D96</f>
        <v>Trials</v>
      </c>
      <c r="B196" s="19" t="str">
        <f>ZZZ__FnCalls!F7</f>
        <v>Jan 2010</v>
      </c>
      <c r="C196" s="20" t="str">
        <f>ZZZ__FnCalls!F8</f>
        <v>Feb 2010</v>
      </c>
      <c r="D196" s="20" t="str">
        <f>ZZZ__FnCalls!F9</f>
        <v>Mar 2010</v>
      </c>
      <c r="E196" s="20" t="str">
        <f>ZZZ__FnCalls!F10</f>
        <v>Apr 2010</v>
      </c>
      <c r="F196" s="20" t="str">
        <f>ZZZ__FnCalls!F11</f>
        <v>May 2010</v>
      </c>
      <c r="G196" s="20" t="str">
        <f>ZZZ__FnCalls!F12</f>
        <v>Jun 2010</v>
      </c>
      <c r="H196" s="20" t="str">
        <f>ZZZ__FnCalls!F13</f>
        <v>Jul 2010</v>
      </c>
      <c r="I196" s="20" t="str">
        <f>ZZZ__FnCalls!F14</f>
        <v>Aug 2010</v>
      </c>
      <c r="J196" s="20" t="str">
        <f>ZZZ__FnCalls!F15</f>
        <v>Sep 2010</v>
      </c>
      <c r="K196" s="20" t="str">
        <f>ZZZ__FnCalls!F16</f>
        <v>Oct 2010</v>
      </c>
      <c r="L196" s="20" t="str">
        <f>ZZZ__FnCalls!F17</f>
        <v>Nov 2010</v>
      </c>
      <c r="M196" s="20" t="str">
        <f>ZZZ__FnCalls!F18</f>
        <v>Dec 2010</v>
      </c>
      <c r="N196" s="21" t="str">
        <f>ZZZ__FnCalls!H7</f>
        <v>2010</v>
      </c>
      <c r="O196" s="20" t="str">
        <f>ZZZ__FnCalls!F19</f>
        <v>Jan 2011</v>
      </c>
      <c r="P196" s="20" t="str">
        <f>ZZZ__FnCalls!F20</f>
        <v>Feb 2011</v>
      </c>
      <c r="Q196" s="20" t="str">
        <f>ZZZ__FnCalls!F21</f>
        <v>Mar 2011</v>
      </c>
      <c r="R196" s="20" t="str">
        <f>ZZZ__FnCalls!F22</f>
        <v>Apr 2011</v>
      </c>
      <c r="S196" s="20" t="str">
        <f>ZZZ__FnCalls!F23</f>
        <v>May 2011</v>
      </c>
      <c r="T196" s="20" t="str">
        <f>ZZZ__FnCalls!F24</f>
        <v>Jun 2011</v>
      </c>
      <c r="U196" s="20" t="str">
        <f>ZZZ__FnCalls!F25</f>
        <v>Jul 2011</v>
      </c>
      <c r="V196" s="20" t="str">
        <f>ZZZ__FnCalls!F26</f>
        <v>Aug 2011</v>
      </c>
      <c r="W196" s="20" t="str">
        <f>ZZZ__FnCalls!F27</f>
        <v>Sep 2011</v>
      </c>
      <c r="X196" s="20" t="str">
        <f>ZZZ__FnCalls!F28</f>
        <v>Oct 2011</v>
      </c>
      <c r="Y196" s="20" t="str">
        <f>ZZZ__FnCalls!F29</f>
        <v>Nov 2011</v>
      </c>
      <c r="Z196" s="20" t="str">
        <f>ZZZ__FnCalls!F30</f>
        <v>Dec 2011</v>
      </c>
      <c r="AA196" s="21" t="str">
        <f>ZZZ__FnCalls!H19</f>
        <v>2011</v>
      </c>
      <c r="AB196" s="20" t="str">
        <f>ZZZ__FnCalls!F31</f>
        <v>Jan 2012</v>
      </c>
      <c r="AC196" s="20" t="str">
        <f>ZZZ__FnCalls!F32</f>
        <v>Feb 2012</v>
      </c>
      <c r="AD196" s="20" t="str">
        <f>ZZZ__FnCalls!F33</f>
        <v>Mar 2012</v>
      </c>
      <c r="AE196" s="20" t="str">
        <f>ZZZ__FnCalls!F34</f>
        <v>Apr 2012</v>
      </c>
      <c r="AF196" s="20" t="str">
        <f>ZZZ__FnCalls!F35</f>
        <v>May 2012</v>
      </c>
      <c r="AG196" s="20" t="str">
        <f>ZZZ__FnCalls!F36</f>
        <v>Jun 2012</v>
      </c>
      <c r="AH196" s="20" t="str">
        <f>ZZZ__FnCalls!F37</f>
        <v>Jul 2012</v>
      </c>
      <c r="AI196" s="20" t="str">
        <f>ZZZ__FnCalls!F38</f>
        <v>Aug 2012</v>
      </c>
      <c r="AJ196" s="20" t="str">
        <f>ZZZ__FnCalls!F39</f>
        <v>Sep 2012</v>
      </c>
      <c r="AK196" s="20" t="str">
        <f>ZZZ__FnCalls!F40</f>
        <v>Oct 2012</v>
      </c>
      <c r="AL196" s="20" t="str">
        <f>ZZZ__FnCalls!F41</f>
        <v>Nov 2012</v>
      </c>
      <c r="AM196" s="20" t="str">
        <f>ZZZ__FnCalls!F42</f>
        <v>Dec 2012</v>
      </c>
      <c r="AN196" s="21" t="str">
        <f>ZZZ__FnCalls!H31</f>
        <v>2012</v>
      </c>
      <c r="AO196" s="20" t="str">
        <f>ZZZ__FnCalls!F43</f>
        <v>Jan 2013</v>
      </c>
      <c r="AP196" s="20" t="str">
        <f>ZZZ__FnCalls!F44</f>
        <v>Feb 2013</v>
      </c>
      <c r="AQ196" s="20" t="str">
        <f>ZZZ__FnCalls!F45</f>
        <v>Mar 2013</v>
      </c>
      <c r="AR196" s="20" t="str">
        <f>ZZZ__FnCalls!F46</f>
        <v>Apr 2013</v>
      </c>
      <c r="AS196" s="20" t="str">
        <f>ZZZ__FnCalls!F47</f>
        <v>May 2013</v>
      </c>
      <c r="AT196" s="20" t="str">
        <f>ZZZ__FnCalls!F48</f>
        <v>Jun 2013</v>
      </c>
      <c r="AU196" s="20" t="str">
        <f>ZZZ__FnCalls!F49</f>
        <v>Jul 2013</v>
      </c>
      <c r="AV196" s="20" t="str">
        <f>ZZZ__FnCalls!F50</f>
        <v>Aug 2013</v>
      </c>
      <c r="AW196" s="20" t="str">
        <f>ZZZ__FnCalls!F51</f>
        <v>Sep 2013</v>
      </c>
      <c r="AX196" s="20" t="str">
        <f>ZZZ__FnCalls!F52</f>
        <v>Oct 2013</v>
      </c>
      <c r="AY196" s="20" t="str">
        <f>ZZZ__FnCalls!F53</f>
        <v>Nov 2013</v>
      </c>
      <c r="AZ196" s="20" t="str">
        <f>ZZZ__FnCalls!F54</f>
        <v>Dec 2013</v>
      </c>
      <c r="BA196" s="21" t="str">
        <f>ZZZ__FnCalls!H43</f>
        <v>2013</v>
      </c>
      <c r="BB196" s="20" t="str">
        <f>ZZZ__FnCalls!F55</f>
        <v>Jan 2014</v>
      </c>
      <c r="BC196" s="20" t="str">
        <f>ZZZ__FnCalls!F56</f>
        <v>Feb 2014</v>
      </c>
      <c r="BD196" s="20" t="str">
        <f>ZZZ__FnCalls!F57</f>
        <v>Mar 2014</v>
      </c>
      <c r="BE196" s="20" t="str">
        <f>ZZZ__FnCalls!F58</f>
        <v>Apr 2014</v>
      </c>
      <c r="BF196" s="20" t="str">
        <f>ZZZ__FnCalls!F59</f>
        <v>May 2014</v>
      </c>
      <c r="BG196" s="20" t="str">
        <f>ZZZ__FnCalls!F60</f>
        <v>Jun 2014</v>
      </c>
      <c r="BH196" s="20" t="str">
        <f>ZZZ__FnCalls!F61</f>
        <v>Jul 2014</v>
      </c>
      <c r="BI196" s="20" t="str">
        <f>ZZZ__FnCalls!F62</f>
        <v>Aug 2014</v>
      </c>
      <c r="BJ196" s="20" t="str">
        <f>ZZZ__FnCalls!F63</f>
        <v>Sep 2014</v>
      </c>
      <c r="BK196" s="20" t="str">
        <f>ZZZ__FnCalls!F64</f>
        <v>Oct 2014</v>
      </c>
      <c r="BL196" s="20" t="str">
        <f>ZZZ__FnCalls!F65</f>
        <v>Nov 2014</v>
      </c>
      <c r="BM196" s="20" t="str">
        <f>ZZZ__FnCalls!F66</f>
        <v>Dec 2014</v>
      </c>
      <c r="BN196" s="21" t="str">
        <f>ZZZ__FnCalls!H55</f>
        <v>2014</v>
      </c>
      <c r="BO196" s="20" t="str">
        <f>ZZZ__FnCalls!F67</f>
        <v>Jan 2015</v>
      </c>
      <c r="BP196" s="20" t="str">
        <f>ZZZ__FnCalls!F68</f>
        <v>Feb 2015</v>
      </c>
      <c r="BQ196" s="20" t="str">
        <f>ZZZ__FnCalls!F69</f>
        <v>Mar 2015</v>
      </c>
      <c r="BR196" s="20" t="str">
        <f>ZZZ__FnCalls!F70</f>
        <v>Apr 2015</v>
      </c>
      <c r="BS196" s="20" t="str">
        <f>ZZZ__FnCalls!F71</f>
        <v>May 2015</v>
      </c>
      <c r="BT196" s="20" t="str">
        <f>ZZZ__FnCalls!F72</f>
        <v>Jun 2015</v>
      </c>
      <c r="BU196" s="20" t="str">
        <f>ZZZ__FnCalls!F73</f>
        <v>Jul 2015</v>
      </c>
      <c r="BV196" s="20" t="str">
        <f>ZZZ__FnCalls!F74</f>
        <v>Aug 2015</v>
      </c>
      <c r="BW196" s="20" t="str">
        <f>ZZZ__FnCalls!F75</f>
        <v>Sep 2015</v>
      </c>
      <c r="BX196" s="20" t="str">
        <f>ZZZ__FnCalls!F76</f>
        <v>Oct 2015</v>
      </c>
      <c r="BY196" s="20" t="str">
        <f>ZZZ__FnCalls!F77</f>
        <v>Nov 2015</v>
      </c>
      <c r="BZ196" s="20" t="str">
        <f>ZZZ__FnCalls!F78</f>
        <v>Dec 2015</v>
      </c>
      <c r="CA196" s="21" t="str">
        <f>ZZZ__FnCalls!H67</f>
        <v>2015</v>
      </c>
      <c r="CB196" s="20" t="str">
        <f>ZZZ__FnCalls!F79</f>
        <v>Jan 2016</v>
      </c>
      <c r="CC196" s="20" t="str">
        <f>ZZZ__FnCalls!F80</f>
        <v>Feb 2016</v>
      </c>
      <c r="CD196" s="20" t="str">
        <f>ZZZ__FnCalls!F81</f>
        <v>Mar 2016</v>
      </c>
      <c r="CE196" s="20" t="str">
        <f>ZZZ__FnCalls!F82</f>
        <v>Apr 2016</v>
      </c>
      <c r="CF196" s="20" t="str">
        <f>ZZZ__FnCalls!F83</f>
        <v>May 2016</v>
      </c>
      <c r="CG196" s="20" t="str">
        <f>ZZZ__FnCalls!F84</f>
        <v>Jun 2016</v>
      </c>
      <c r="CH196" s="20" t="str">
        <f>ZZZ__FnCalls!F85</f>
        <v>Jul 2016</v>
      </c>
      <c r="CI196" s="20" t="str">
        <f>ZZZ__FnCalls!F86</f>
        <v>Aug 2016</v>
      </c>
      <c r="CJ196" s="20" t="str">
        <f>ZZZ__FnCalls!F87</f>
        <v>Sep 2016</v>
      </c>
      <c r="CK196" s="20" t="str">
        <f>ZZZ__FnCalls!F88</f>
        <v>Oct 2016</v>
      </c>
      <c r="CL196" s="20" t="str">
        <f>ZZZ__FnCalls!F89</f>
        <v>Nov 2016</v>
      </c>
      <c r="CM196" s="20" t="str">
        <f>ZZZ__FnCalls!F90</f>
        <v>Dec 2016</v>
      </c>
      <c r="CN196" s="21" t="str">
        <f>ZZZ__FnCalls!H79</f>
        <v>2016</v>
      </c>
      <c r="CO196" s="20" t="str">
        <f>ZZZ__FnCalls!F91</f>
        <v>Jan 2017</v>
      </c>
      <c r="CP196" s="20" t="str">
        <f>ZZZ__FnCalls!F92</f>
        <v>Feb 2017</v>
      </c>
      <c r="CQ196" s="20" t="str">
        <f>ZZZ__FnCalls!F93</f>
        <v>Mar 2017</v>
      </c>
      <c r="CR196" s="20" t="str">
        <f>ZZZ__FnCalls!F94</f>
        <v>Apr 2017</v>
      </c>
      <c r="CS196" s="20" t="str">
        <f>ZZZ__FnCalls!F95</f>
        <v>May 2017</v>
      </c>
      <c r="CT196" s="20" t="str">
        <f>ZZZ__FnCalls!F96</f>
        <v>Jun 2017</v>
      </c>
      <c r="CU196" s="20" t="str">
        <f>ZZZ__FnCalls!F97</f>
        <v>Jul 2017</v>
      </c>
      <c r="CV196" s="20" t="str">
        <f>ZZZ__FnCalls!F98</f>
        <v>Aug 2017</v>
      </c>
      <c r="CW196" s="20" t="str">
        <f>ZZZ__FnCalls!F99</f>
        <v>Sep 2017</v>
      </c>
      <c r="CX196" s="20" t="str">
        <f>ZZZ__FnCalls!F100</f>
        <v>Oct 2017</v>
      </c>
      <c r="CY196" s="20" t="str">
        <f>ZZZ__FnCalls!F101</f>
        <v>Nov 2017</v>
      </c>
      <c r="CZ196" s="20" t="str">
        <f>ZZZ__FnCalls!F102</f>
        <v>Dec 2017</v>
      </c>
      <c r="DA196" s="21" t="str">
        <f>ZZZ__FnCalls!H91</f>
        <v>2017</v>
      </c>
      <c r="DB196" s="20" t="str">
        <f>ZZZ__FnCalls!F103</f>
        <v>Jan 2018</v>
      </c>
      <c r="DC196" s="20" t="str">
        <f>ZZZ__FnCalls!F104</f>
        <v>Feb 2018</v>
      </c>
      <c r="DD196" s="20" t="str">
        <f>ZZZ__FnCalls!F105</f>
        <v>Mar 2018</v>
      </c>
      <c r="DE196" s="20" t="str">
        <f>ZZZ__FnCalls!F106</f>
        <v>Apr 2018</v>
      </c>
      <c r="DF196" s="20" t="str">
        <f>ZZZ__FnCalls!F107</f>
        <v>May 2018</v>
      </c>
      <c r="DG196" s="20" t="str">
        <f>ZZZ__FnCalls!F108</f>
        <v>Jun 2018</v>
      </c>
      <c r="DH196" s="20" t="str">
        <f>ZZZ__FnCalls!F109</f>
        <v>Jul 2018</v>
      </c>
      <c r="DI196" s="20" t="str">
        <f>ZZZ__FnCalls!F110</f>
        <v>Aug 2018</v>
      </c>
      <c r="DJ196" s="20" t="str">
        <f>ZZZ__FnCalls!F111</f>
        <v>Sep 2018</v>
      </c>
      <c r="DK196" s="20" t="str">
        <f>ZZZ__FnCalls!F112</f>
        <v>Oct 2018</v>
      </c>
      <c r="DL196" s="20" t="str">
        <f>ZZZ__FnCalls!F113</f>
        <v>Nov 2018</v>
      </c>
      <c r="DM196" s="20" t="str">
        <f>ZZZ__FnCalls!F114</f>
        <v>Dec 2018</v>
      </c>
      <c r="DN196" s="21" t="str">
        <f>ZZZ__FnCalls!H103</f>
        <v>2018</v>
      </c>
      <c r="DO196" s="20" t="str">
        <f>ZZZ__FnCalls!F115</f>
        <v>Jan 2019</v>
      </c>
      <c r="DP196" s="20" t="str">
        <f>ZZZ__FnCalls!F116</f>
        <v>Feb 2019</v>
      </c>
      <c r="DQ196" s="20" t="str">
        <f>ZZZ__FnCalls!F117</f>
        <v>Mar 2019</v>
      </c>
      <c r="DR196" s="20" t="str">
        <f>ZZZ__FnCalls!F118</f>
        <v>Apr 2019</v>
      </c>
      <c r="DS196" s="20" t="str">
        <f>ZZZ__FnCalls!F119</f>
        <v>May 2019</v>
      </c>
      <c r="DT196" s="20" t="str">
        <f>ZZZ__FnCalls!F120</f>
        <v>Jun 2019</v>
      </c>
      <c r="DU196" s="20" t="str">
        <f>ZZZ__FnCalls!F121</f>
        <v>Jul 2019</v>
      </c>
      <c r="DV196" s="20" t="str">
        <f>ZZZ__FnCalls!F122</f>
        <v>Aug 2019</v>
      </c>
      <c r="DW196" s="20" t="str">
        <f>ZZZ__FnCalls!F123</f>
        <v>Sep 2019</v>
      </c>
      <c r="DX196" s="20" t="str">
        <f>ZZZ__FnCalls!F124</f>
        <v>Oct 2019</v>
      </c>
      <c r="DY196" s="20" t="str">
        <f>ZZZ__FnCalls!F125</f>
        <v>Nov 2019</v>
      </c>
      <c r="DZ196" s="20" t="str">
        <f>ZZZ__FnCalls!F126</f>
        <v>Dec 2019</v>
      </c>
      <c r="EA196" s="21" t="str">
        <f>ZZZ__FnCalls!H115</f>
        <v>2019</v>
      </c>
      <c r="EB196" s="20" t="str">
        <f>ZZZ__FnCalls!F127</f>
        <v>Jan 2020</v>
      </c>
      <c r="EC196" s="20" t="str">
        <f>ZZZ__FnCalls!F128</f>
        <v>Feb 2020</v>
      </c>
      <c r="ED196" s="20" t="str">
        <f>ZZZ__FnCalls!F129</f>
        <v>Mar 2020</v>
      </c>
      <c r="EE196" s="20" t="str">
        <f>ZZZ__FnCalls!F130</f>
        <v>Apr 2020</v>
      </c>
      <c r="EF196" s="20" t="str">
        <f>ZZZ__FnCalls!F131</f>
        <v>May 2020</v>
      </c>
      <c r="EG196" s="20" t="str">
        <f>ZZZ__FnCalls!F132</f>
        <v>Jun 2020</v>
      </c>
      <c r="EH196" s="20" t="str">
        <f>ZZZ__FnCalls!F133</f>
        <v>Jul 2020</v>
      </c>
      <c r="EI196" s="20" t="str">
        <f>ZZZ__FnCalls!F134</f>
        <v>Aug 2020</v>
      </c>
      <c r="EJ196" s="20" t="str">
        <f>ZZZ__FnCalls!F135</f>
        <v>Sep 2020</v>
      </c>
      <c r="EK196" s="20" t="str">
        <f>ZZZ__FnCalls!F136</f>
        <v>Oct 2020</v>
      </c>
      <c r="EL196" s="20" t="str">
        <f>ZZZ__FnCalls!F137</f>
        <v>Nov 2020</v>
      </c>
      <c r="EM196" s="20" t="str">
        <f>ZZZ__FnCalls!F138</f>
        <v>Dec 2020</v>
      </c>
      <c r="EN196" s="21" t="str">
        <f>ZZZ__FnCalls!H127</f>
        <v>2020</v>
      </c>
    </row>
    <row r="197" spans="1:144" ht="12.75" customHeight="1">
      <c r="A197" s="7" t="str">
        <f>Labels!B96</f>
        <v>Trial 01</v>
      </c>
      <c r="B197" s="22">
        <f ca="1">'Trial 1'!B46</f>
        <v>20824.434853661111</v>
      </c>
      <c r="C197" s="22">
        <f ca="1">'Trial 1'!C46</f>
        <v>-7389.3251018167148</v>
      </c>
      <c r="D197" s="22">
        <f ca="1">'Trial 1'!D46</f>
        <v>-43903.072893561257</v>
      </c>
      <c r="E197" s="22">
        <f ca="1">'Trial 1'!E46</f>
        <v>12019.857921142375</v>
      </c>
      <c r="F197" s="22">
        <f ca="1">'Trial 1'!F46</f>
        <v>-15577.765028517022</v>
      </c>
      <c r="G197" s="22">
        <f ca="1">'Trial 1'!G46</f>
        <v>28366.606000333471</v>
      </c>
      <c r="H197" s="22">
        <f ca="1">'Trial 1'!H46</f>
        <v>13441.793939367317</v>
      </c>
      <c r="I197" s="22">
        <f ca="1">'Trial 1'!I46</f>
        <v>35962.097992601477</v>
      </c>
      <c r="J197" s="22">
        <f ca="1">'Trial 1'!J46</f>
        <v>19350.278427547579</v>
      </c>
      <c r="K197" s="22">
        <f ca="1">'Trial 1'!K46</f>
        <v>30049.617050062094</v>
      </c>
      <c r="L197" s="22">
        <f ca="1">'Trial 1'!L46</f>
        <v>19118.797776853458</v>
      </c>
      <c r="M197" s="22">
        <f ca="1">'Trial 1'!M46</f>
        <v>-34994.161406269268</v>
      </c>
      <c r="N197" s="23">
        <f ca="1">SUM('Trial 1'!B46:M46)</f>
        <v>77269.159531404614</v>
      </c>
      <c r="O197" s="22">
        <f ca="1">'Trial 1'!O46</f>
        <v>-25991.413181787462</v>
      </c>
      <c r="P197" s="22">
        <f ca="1">'Trial 1'!P46</f>
        <v>-5981.3625847955782</v>
      </c>
      <c r="Q197" s="22">
        <f ca="1">'Trial 1'!Q46</f>
        <v>-5050.9228405244585</v>
      </c>
      <c r="R197" s="22">
        <f ca="1">'Trial 1'!R46</f>
        <v>-18749.852472930252</v>
      </c>
      <c r="S197" s="22">
        <f ca="1">'Trial 1'!S46</f>
        <v>-45905.415033440804</v>
      </c>
      <c r="T197" s="22">
        <f ca="1">'Trial 1'!T46</f>
        <v>-11954.233738210332</v>
      </c>
      <c r="U197" s="22">
        <f ca="1">'Trial 1'!U46</f>
        <v>-4602.110288137088</v>
      </c>
      <c r="V197" s="22">
        <f ca="1">'Trial 1'!V46</f>
        <v>-17409.353515661685</v>
      </c>
      <c r="W197" s="22">
        <f ca="1">'Trial 1'!W46</f>
        <v>29612.479228999753</v>
      </c>
      <c r="X197" s="22">
        <f ca="1">'Trial 1'!X46</f>
        <v>-22780.491456277399</v>
      </c>
      <c r="Y197" s="22">
        <f ca="1">'Trial 1'!Y46</f>
        <v>33856.955338373918</v>
      </c>
      <c r="Z197" s="22">
        <f ca="1">'Trial 1'!Z46</f>
        <v>33339.056158078762</v>
      </c>
      <c r="AA197" s="23">
        <f ca="1">SUM('Trial 1'!O46:Z46)</f>
        <v>-61616.664386312608</v>
      </c>
      <c r="AB197" s="22">
        <f ca="1">'Trial 1'!AB46</f>
        <v>-1150.131124550863</v>
      </c>
      <c r="AC197" s="22">
        <f ca="1">'Trial 1'!AC46</f>
        <v>-1779.6158810375675</v>
      </c>
      <c r="AD197" s="22">
        <f ca="1">'Trial 1'!AD46</f>
        <v>-4818.8057149323049</v>
      </c>
      <c r="AE197" s="22">
        <f ca="1">'Trial 1'!AE46</f>
        <v>-35758.860012941775</v>
      </c>
      <c r="AF197" s="22">
        <f ca="1">'Trial 1'!AF46</f>
        <v>-28705.556566422496</v>
      </c>
      <c r="AG197" s="22">
        <f ca="1">'Trial 1'!AG46</f>
        <v>41485.777275147826</v>
      </c>
      <c r="AH197" s="22">
        <f ca="1">'Trial 1'!AH46</f>
        <v>23013.669355365691</v>
      </c>
      <c r="AI197" s="22">
        <f ca="1">'Trial 1'!AI46</f>
        <v>-31825.864097260997</v>
      </c>
      <c r="AJ197" s="22">
        <f ca="1">'Trial 1'!AJ46</f>
        <v>-36639.004377880337</v>
      </c>
      <c r="AK197" s="22">
        <f ca="1">'Trial 1'!AK46</f>
        <v>18286.506129913734</v>
      </c>
      <c r="AL197" s="22">
        <f ca="1">'Trial 1'!AL46</f>
        <v>-26704.89459602219</v>
      </c>
      <c r="AM197" s="22">
        <f ca="1">'Trial 1'!AM46</f>
        <v>-3956.5837462669456</v>
      </c>
      <c r="AN197" s="23">
        <f ca="1">SUM('Trial 1'!AB46:AM46)</f>
        <v>-88553.363356888236</v>
      </c>
      <c r="AO197" s="22">
        <f ca="1">'Trial 1'!AO46</f>
        <v>-35994.581170721278</v>
      </c>
      <c r="AP197" s="22">
        <f ca="1">'Trial 1'!AP46</f>
        <v>22442.974493360118</v>
      </c>
      <c r="AQ197" s="22">
        <f ca="1">'Trial 1'!AQ46</f>
        <v>17071.088582705455</v>
      </c>
      <c r="AR197" s="22">
        <f ca="1">'Trial 1'!AR46</f>
        <v>-23696.378327790961</v>
      </c>
      <c r="AS197" s="22">
        <f ca="1">'Trial 1'!AS46</f>
        <v>35556.771628273862</v>
      </c>
      <c r="AT197" s="22">
        <f ca="1">'Trial 1'!AT46</f>
        <v>45362.739045476737</v>
      </c>
      <c r="AU197" s="22">
        <f ca="1">'Trial 1'!AU46</f>
        <v>57.440713828298968</v>
      </c>
      <c r="AV197" s="22">
        <f ca="1">'Trial 1'!AV46</f>
        <v>-39102.443068897548</v>
      </c>
      <c r="AW197" s="22">
        <f ca="1">'Trial 1'!AW46</f>
        <v>-40166.475106027225</v>
      </c>
      <c r="AX197" s="22">
        <f ca="1">'Trial 1'!AX46</f>
        <v>48438.550892229054</v>
      </c>
      <c r="AY197" s="22">
        <f ca="1">'Trial 1'!AY46</f>
        <v>36269.191736219887</v>
      </c>
      <c r="AZ197" s="22">
        <f ca="1">'Trial 1'!AZ46</f>
        <v>13110.410871940905</v>
      </c>
      <c r="BA197" s="23">
        <f ca="1">SUM('Trial 1'!AO46:AZ46)</f>
        <v>79349.290290597302</v>
      </c>
      <c r="BB197" s="22">
        <f ca="1">'Trial 1'!BB46</f>
        <v>8072.537191874696</v>
      </c>
      <c r="BC197" s="22">
        <f ca="1">'Trial 1'!BC46</f>
        <v>1916.9734579832243</v>
      </c>
      <c r="BD197" s="22">
        <f ca="1">'Trial 1'!BD46</f>
        <v>50487.103327489458</v>
      </c>
      <c r="BE197" s="22">
        <f ca="1">'Trial 1'!BE46</f>
        <v>-45373.049622934428</v>
      </c>
      <c r="BF197" s="22">
        <f ca="1">'Trial 1'!BF46</f>
        <v>-46122.14130385677</v>
      </c>
      <c r="BG197" s="22">
        <f ca="1">'Trial 1'!BG46</f>
        <v>27879.426779961486</v>
      </c>
      <c r="BH197" s="22">
        <f ca="1">'Trial 1'!BH46</f>
        <v>-36860.200697417727</v>
      </c>
      <c r="BI197" s="22">
        <f ca="1">'Trial 1'!BI46</f>
        <v>16596.808338425959</v>
      </c>
      <c r="BJ197" s="22">
        <f ca="1">'Trial 1'!BJ46</f>
        <v>18626.006349476182</v>
      </c>
      <c r="BK197" s="22">
        <f ca="1">'Trial 1'!BK46</f>
        <v>14491.842333173563</v>
      </c>
      <c r="BL197" s="22">
        <f ca="1">'Trial 1'!BL46</f>
        <v>59791.949648807233</v>
      </c>
      <c r="BM197" s="22">
        <f ca="1">'Trial 1'!BM46</f>
        <v>8007.3074964342632</v>
      </c>
      <c r="BN197" s="23">
        <f ca="1">SUM('Trial 1'!BB46:BM46)</f>
        <v>77514.563299417146</v>
      </c>
      <c r="BO197" s="22">
        <f ca="1">'Trial 1'!BO46</f>
        <v>-9022.0946844958271</v>
      </c>
      <c r="BP197" s="22">
        <f ca="1">'Trial 1'!BP46</f>
        <v>-6474.7862162901474</v>
      </c>
      <c r="BQ197" s="22">
        <f ca="1">'Trial 1'!BQ46</f>
        <v>31676.722641200511</v>
      </c>
      <c r="BR197" s="22">
        <f ca="1">'Trial 1'!BR46</f>
        <v>-23962.327995735559</v>
      </c>
      <c r="BS197" s="22">
        <f ca="1">'Trial 1'!BS46</f>
        <v>-3642.9859203388801</v>
      </c>
      <c r="BT197" s="22">
        <f ca="1">'Trial 1'!BT46</f>
        <v>-39318.466244905205</v>
      </c>
      <c r="BU197" s="22">
        <f ca="1">'Trial 1'!BU46</f>
        <v>47766.352470547543</v>
      </c>
      <c r="BV197" s="22">
        <f ca="1">'Trial 1'!BV46</f>
        <v>-558.44457169507427</v>
      </c>
      <c r="BW197" s="22">
        <f ca="1">'Trial 1'!BW46</f>
        <v>-9618.8502396957192</v>
      </c>
      <c r="BX197" s="22">
        <f ca="1">'Trial 1'!BX46</f>
        <v>28757.794696614477</v>
      </c>
      <c r="BY197" s="22">
        <f ca="1">'Trial 1'!BY46</f>
        <v>6379.4558780013222</v>
      </c>
      <c r="BZ197" s="22">
        <f ca="1">'Trial 1'!BZ46</f>
        <v>15218.318221736676</v>
      </c>
      <c r="CA197" s="23">
        <f ca="1">SUM('Trial 1'!BO46:BZ46)</f>
        <v>37200.68803494412</v>
      </c>
      <c r="CB197" s="22">
        <f ca="1">'Trial 1'!CB46</f>
        <v>-15234.774259299391</v>
      </c>
      <c r="CC197" s="22">
        <f ca="1">'Trial 1'!CC46</f>
        <v>16194.448026035712</v>
      </c>
      <c r="CD197" s="22">
        <f ca="1">'Trial 1'!CD46</f>
        <v>11315.59612577499</v>
      </c>
      <c r="CE197" s="22">
        <f ca="1">'Trial 1'!CE46</f>
        <v>-61975.697849210628</v>
      </c>
      <c r="CF197" s="22">
        <f ca="1">'Trial 1'!CF46</f>
        <v>24023.825399571371</v>
      </c>
      <c r="CG197" s="22">
        <f ca="1">'Trial 1'!CG46</f>
        <v>-14412.537547510972</v>
      </c>
      <c r="CH197" s="22">
        <f ca="1">'Trial 1'!CH46</f>
        <v>2151.0473730824306</v>
      </c>
      <c r="CI197" s="22">
        <f ca="1">'Trial 1'!CI46</f>
        <v>-31521.710252134788</v>
      </c>
      <c r="CJ197" s="22">
        <f ca="1">'Trial 1'!CJ46</f>
        <v>-7306.4743565778981</v>
      </c>
      <c r="CK197" s="22">
        <f ca="1">'Trial 1'!CK46</f>
        <v>-25406.3157552345</v>
      </c>
      <c r="CL197" s="22">
        <f ca="1">'Trial 1'!CL46</f>
        <v>-61069.688387112816</v>
      </c>
      <c r="CM197" s="22">
        <f ca="1">'Trial 1'!CM46</f>
        <v>36294.237535079279</v>
      </c>
      <c r="CN197" s="23">
        <f ca="1">SUM('Trial 1'!CB46:CM46)</f>
        <v>-126948.0439475372</v>
      </c>
      <c r="CO197" s="22">
        <f ca="1">'Trial 1'!CO46</f>
        <v>-49153.694809219895</v>
      </c>
      <c r="CP197" s="22">
        <f ca="1">'Trial 1'!CP46</f>
        <v>-32100.991090669238</v>
      </c>
      <c r="CQ197" s="22">
        <f ca="1">'Trial 1'!CQ46</f>
        <v>-20119.950488465445</v>
      </c>
      <c r="CR197" s="22">
        <f ca="1">'Trial 1'!CR46</f>
        <v>18082.780900432499</v>
      </c>
      <c r="CS197" s="22">
        <f ca="1">'Trial 1'!CS46</f>
        <v>-7576.6845145798216</v>
      </c>
      <c r="CT197" s="22">
        <f ca="1">'Trial 1'!CT46</f>
        <v>11739.170418570135</v>
      </c>
      <c r="CU197" s="22">
        <f ca="1">'Trial 1'!CU46</f>
        <v>49135.690097416642</v>
      </c>
      <c r="CV197" s="22">
        <f ca="1">'Trial 1'!CV46</f>
        <v>-22022.647957768826</v>
      </c>
      <c r="CW197" s="22">
        <f ca="1">'Trial 1'!CW46</f>
        <v>-12291.823297524614</v>
      </c>
      <c r="CX197" s="22">
        <f ca="1">'Trial 1'!CX46</f>
        <v>-42176.97360395467</v>
      </c>
      <c r="CY197" s="22">
        <f ca="1">'Trial 1'!CY46</f>
        <v>30125.676566103299</v>
      </c>
      <c r="CZ197" s="22">
        <f ca="1">'Trial 1'!CZ46</f>
        <v>32372.131279167486</v>
      </c>
      <c r="DA197" s="23">
        <f ca="1">SUM('Trial 1'!CO46:CZ46)</f>
        <v>-43987.316500492423</v>
      </c>
      <c r="DB197" s="22">
        <f ca="1">'Trial 1'!DB46</f>
        <v>-55048.7956763533</v>
      </c>
      <c r="DC197" s="22">
        <f ca="1">'Trial 1'!DC46</f>
        <v>-9542.4852614448992</v>
      </c>
      <c r="DD197" s="22">
        <f ca="1">'Trial 1'!DD46</f>
        <v>5833.5049871031551</v>
      </c>
      <c r="DE197" s="22">
        <f ca="1">'Trial 1'!DE46</f>
        <v>4027.9006386193778</v>
      </c>
      <c r="DF197" s="22">
        <f ca="1">'Trial 1'!DF46</f>
        <v>29988.718117635915</v>
      </c>
      <c r="DG197" s="22">
        <f ca="1">'Trial 1'!DG46</f>
        <v>36812.847459687735</v>
      </c>
      <c r="DH197" s="22">
        <f ca="1">'Trial 1'!DH46</f>
        <v>8003.3798738843643</v>
      </c>
      <c r="DI197" s="22">
        <f ca="1">'Trial 1'!DI46</f>
        <v>379.97190882258928</v>
      </c>
      <c r="DJ197" s="22">
        <f ca="1">'Trial 1'!DJ46</f>
        <v>-9608.1571773268097</v>
      </c>
      <c r="DK197" s="22">
        <f ca="1">'Trial 1'!DK46</f>
        <v>-22116.453747118507</v>
      </c>
      <c r="DL197" s="22">
        <f ca="1">'Trial 1'!DL46</f>
        <v>40200.644139082615</v>
      </c>
      <c r="DM197" s="22">
        <f ca="1">'Trial 1'!DM46</f>
        <v>-16864.948233433941</v>
      </c>
      <c r="DN197" s="23">
        <f ca="1">SUM('Trial 1'!DB46:DM46)</f>
        <v>12066.127029158306</v>
      </c>
      <c r="DO197" s="22">
        <f ca="1">'Trial 1'!DO46</f>
        <v>59249.222853840445</v>
      </c>
      <c r="DP197" s="22">
        <f ca="1">'Trial 1'!DP46</f>
        <v>23108.156211749148</v>
      </c>
      <c r="DQ197" s="22">
        <f ca="1">'Trial 1'!DQ46</f>
        <v>53866.682643286636</v>
      </c>
      <c r="DR197" s="22">
        <f ca="1">'Trial 1'!DR46</f>
        <v>49739.620198410121</v>
      </c>
      <c r="DS197" s="22">
        <f ca="1">'Trial 1'!DS46</f>
        <v>41750.752103172119</v>
      </c>
      <c r="DT197" s="22">
        <f ca="1">'Trial 1'!DT46</f>
        <v>6256.1279297178808</v>
      </c>
      <c r="DU197" s="22">
        <f ca="1">'Trial 1'!DU46</f>
        <v>38649.504084519103</v>
      </c>
      <c r="DV197" s="22">
        <f ca="1">'Trial 1'!DV46</f>
        <v>37813.172674025918</v>
      </c>
      <c r="DW197" s="22">
        <f ca="1">'Trial 1'!DW46</f>
        <v>45128.89015172892</v>
      </c>
      <c r="DX197" s="22">
        <f ca="1">'Trial 1'!DX46</f>
        <v>37503.347454546361</v>
      </c>
      <c r="DY197" s="22">
        <f ca="1">'Trial 1'!DY46</f>
        <v>37589.530865976223</v>
      </c>
      <c r="DZ197" s="22">
        <f ca="1">'Trial 1'!DZ46</f>
        <v>-11539.791094809907</v>
      </c>
      <c r="EA197" s="23">
        <f ca="1">SUM('Trial 1'!DO46:DZ46)</f>
        <v>419115.21607616305</v>
      </c>
      <c r="EB197" s="22">
        <f ca="1">'Trial 1'!EB46</f>
        <v>-5680.8661835003932</v>
      </c>
      <c r="EC197" s="22">
        <f ca="1">'Trial 1'!EC46</f>
        <v>50819.872917295928</v>
      </c>
      <c r="ED197" s="22">
        <f ca="1">'Trial 1'!ED46</f>
        <v>13410.280625410731</v>
      </c>
      <c r="EE197" s="22">
        <f ca="1">'Trial 1'!EE46</f>
        <v>7059.0879161481507</v>
      </c>
      <c r="EF197" s="22">
        <f ca="1">'Trial 1'!EF46</f>
        <v>-7192.9830853613303</v>
      </c>
      <c r="EG197" s="22">
        <f ca="1">'Trial 1'!EG46</f>
        <v>-54099.029828946404</v>
      </c>
      <c r="EH197" s="22">
        <f ca="1">'Trial 1'!EH46</f>
        <v>-34233.038302970483</v>
      </c>
      <c r="EI197" s="22">
        <f ca="1">'Trial 1'!EI46</f>
        <v>-49960.478869573097</v>
      </c>
      <c r="EJ197" s="22">
        <f ca="1">'Trial 1'!EJ46</f>
        <v>44522.903787015195</v>
      </c>
      <c r="EK197" s="22">
        <f ca="1">'Trial 1'!EK46</f>
        <v>-47767.074829186779</v>
      </c>
      <c r="EL197" s="22">
        <f ca="1">'Trial 1'!EL46</f>
        <v>-2099.8202892843778</v>
      </c>
      <c r="EM197" s="22">
        <f ca="1">'Trial 1'!EM46</f>
        <v>-23329.340842340986</v>
      </c>
      <c r="EN197" s="23">
        <f ca="1">SUM('Trial 1'!EB46:EM46)</f>
        <v>-108550.48698529384</v>
      </c>
    </row>
    <row r="198" spans="1:144" ht="12.75" customHeight="1">
      <c r="A198" s="11" t="str">
        <f>Labels!B97</f>
        <v>Trial 02</v>
      </c>
      <c r="B198" s="24">
        <f ca="1">'Trial 2'!B46</f>
        <v>38713.870162521278</v>
      </c>
      <c r="C198" s="24">
        <f ca="1">'Trial 2'!C46</f>
        <v>-33282.653579024431</v>
      </c>
      <c r="D198" s="24">
        <f ca="1">'Trial 2'!D46</f>
        <v>-24382.815451852221</v>
      </c>
      <c r="E198" s="24">
        <f ca="1">'Trial 2'!E46</f>
        <v>2496.2929992869967</v>
      </c>
      <c r="F198" s="24">
        <f ca="1">'Trial 2'!F46</f>
        <v>15474.445336895526</v>
      </c>
      <c r="G198" s="24">
        <f ca="1">'Trial 2'!G46</f>
        <v>-34784.361450672681</v>
      </c>
      <c r="H198" s="24">
        <f ca="1">'Trial 2'!H46</f>
        <v>2211.82437086547</v>
      </c>
      <c r="I198" s="24">
        <f ca="1">'Trial 2'!I46</f>
        <v>1075.2339496026132</v>
      </c>
      <c r="J198" s="24">
        <f ca="1">'Trial 2'!J46</f>
        <v>45355.613866812128</v>
      </c>
      <c r="K198" s="24">
        <f ca="1">'Trial 2'!K46</f>
        <v>-691.64465834980911</v>
      </c>
      <c r="L198" s="24">
        <f ca="1">'Trial 2'!L46</f>
        <v>-2319.5383305084197</v>
      </c>
      <c r="M198" s="24">
        <f ca="1">'Trial 2'!M46</f>
        <v>-45968.286247931755</v>
      </c>
      <c r="N198" s="25">
        <f ca="1">SUM('Trial 2'!B46:M46)</f>
        <v>-36102.019032355296</v>
      </c>
      <c r="O198" s="24">
        <f ca="1">'Trial 2'!O46</f>
        <v>-21190.545086077313</v>
      </c>
      <c r="P198" s="24">
        <f ca="1">'Trial 2'!P46</f>
        <v>19729.618457427194</v>
      </c>
      <c r="Q198" s="24">
        <f ca="1">'Trial 2'!Q46</f>
        <v>-33681.76837106351</v>
      </c>
      <c r="R198" s="24">
        <f ca="1">'Trial 2'!R46</f>
        <v>-7532.1496685370303</v>
      </c>
      <c r="S198" s="24">
        <f ca="1">'Trial 2'!S46</f>
        <v>34986.140541471781</v>
      </c>
      <c r="T198" s="24">
        <f ca="1">'Trial 2'!T46</f>
        <v>-34834.314523248133</v>
      </c>
      <c r="U198" s="24">
        <f ca="1">'Trial 2'!U46</f>
        <v>7171.6697226290262</v>
      </c>
      <c r="V198" s="24">
        <f ca="1">'Trial 2'!V46</f>
        <v>28359.594010124343</v>
      </c>
      <c r="W198" s="24">
        <f ca="1">'Trial 2'!W46</f>
        <v>36286.46246438138</v>
      </c>
      <c r="X198" s="24">
        <f ca="1">'Trial 2'!X46</f>
        <v>33382.38204798309</v>
      </c>
      <c r="Y198" s="24">
        <f ca="1">'Trial 2'!Y46</f>
        <v>58561.748064169275</v>
      </c>
      <c r="Z198" s="24">
        <f ca="1">'Trial 2'!Z46</f>
        <v>2117.034655291166</v>
      </c>
      <c r="AA198" s="25">
        <f ca="1">SUM('Trial 2'!O46:Z46)</f>
        <v>123355.87231455128</v>
      </c>
      <c r="AB198" s="24">
        <f ca="1">'Trial 2'!AB46</f>
        <v>17687.619223866783</v>
      </c>
      <c r="AC198" s="24">
        <f ca="1">'Trial 2'!AC46</f>
        <v>27070.718281149737</v>
      </c>
      <c r="AD198" s="24">
        <f ca="1">'Trial 2'!AD46</f>
        <v>49897.294177396514</v>
      </c>
      <c r="AE198" s="24">
        <f ca="1">'Trial 2'!AE46</f>
        <v>32677.620489727731</v>
      </c>
      <c r="AF198" s="24">
        <f ca="1">'Trial 2'!AF46</f>
        <v>3924.5573256080097</v>
      </c>
      <c r="AG198" s="24">
        <f ca="1">'Trial 2'!AG46</f>
        <v>-31023.159294304867</v>
      </c>
      <c r="AH198" s="24">
        <f ca="1">'Trial 2'!AH46</f>
        <v>-11201.024778295767</v>
      </c>
      <c r="AI198" s="24">
        <f ca="1">'Trial 2'!AI46</f>
        <v>43952.002565649382</v>
      </c>
      <c r="AJ198" s="24">
        <f ca="1">'Trial 2'!AJ46</f>
        <v>-15848.663102182203</v>
      </c>
      <c r="AK198" s="24">
        <f ca="1">'Trial 2'!AK46</f>
        <v>-30802.938004547261</v>
      </c>
      <c r="AL198" s="24">
        <f ca="1">'Trial 2'!AL46</f>
        <v>21491.611115879576</v>
      </c>
      <c r="AM198" s="24">
        <f ca="1">'Trial 2'!AM46</f>
        <v>-15144.419185840388</v>
      </c>
      <c r="AN198" s="25">
        <f ca="1">SUM('Trial 2'!AB46:AM46)</f>
        <v>92681.218814107226</v>
      </c>
      <c r="AO198" s="24">
        <f ca="1">'Trial 2'!AO46</f>
        <v>-2652.1825751897513</v>
      </c>
      <c r="AP198" s="24">
        <f ca="1">'Trial 2'!AP46</f>
        <v>-571.66306809930575</v>
      </c>
      <c r="AQ198" s="24">
        <f ca="1">'Trial 2'!AQ46</f>
        <v>-9773.3354060525162</v>
      </c>
      <c r="AR198" s="24">
        <f ca="1">'Trial 2'!AR46</f>
        <v>12136.347595561325</v>
      </c>
      <c r="AS198" s="24">
        <f ca="1">'Trial 2'!AS46</f>
        <v>-27997.142029137605</v>
      </c>
      <c r="AT198" s="24">
        <f ca="1">'Trial 2'!AT46</f>
        <v>8045.9444772712486</v>
      </c>
      <c r="AU198" s="24">
        <f ca="1">'Trial 2'!AU46</f>
        <v>-10218.758084558651</v>
      </c>
      <c r="AV198" s="24">
        <f ca="1">'Trial 2'!AV46</f>
        <v>-30326.116610579826</v>
      </c>
      <c r="AW198" s="24">
        <f ca="1">'Trial 2'!AW46</f>
        <v>-25557.915478009265</v>
      </c>
      <c r="AX198" s="24">
        <f ca="1">'Trial 2'!AX46</f>
        <v>4243.6274779235409</v>
      </c>
      <c r="AY198" s="24">
        <f ca="1">'Trial 2'!AY46</f>
        <v>46591.063452149625</v>
      </c>
      <c r="AZ198" s="24">
        <f ca="1">'Trial 2'!AZ46</f>
        <v>-30229.201547606455</v>
      </c>
      <c r="BA198" s="25">
        <f ca="1">SUM('Trial 2'!AO46:AZ46)</f>
        <v>-66309.331796327635</v>
      </c>
      <c r="BB198" s="24">
        <f ca="1">'Trial 2'!BB46</f>
        <v>15792.851434222097</v>
      </c>
      <c r="BC198" s="24">
        <f ca="1">'Trial 2'!BC46</f>
        <v>-20008.118964411104</v>
      </c>
      <c r="BD198" s="24">
        <f ca="1">'Trial 2'!BD46</f>
        <v>-17007.663756229984</v>
      </c>
      <c r="BE198" s="24">
        <f ca="1">'Trial 2'!BE46</f>
        <v>15454.884389510376</v>
      </c>
      <c r="BF198" s="24">
        <f ca="1">'Trial 2'!BF46</f>
        <v>40660.522979348832</v>
      </c>
      <c r="BG198" s="24">
        <f ca="1">'Trial 2'!BG46</f>
        <v>44129.13391572814</v>
      </c>
      <c r="BH198" s="24">
        <f ca="1">'Trial 2'!BH46</f>
        <v>-16573.095336342296</v>
      </c>
      <c r="BI198" s="24">
        <f ca="1">'Trial 2'!BI46</f>
        <v>9426.7701370491795</v>
      </c>
      <c r="BJ198" s="24">
        <f ca="1">'Trial 2'!BJ46</f>
        <v>24920.691619068293</v>
      </c>
      <c r="BK198" s="24">
        <f ca="1">'Trial 2'!BK46</f>
        <v>23246.425539661657</v>
      </c>
      <c r="BL198" s="24">
        <f ca="1">'Trial 2'!BL46</f>
        <v>-18044.398044507074</v>
      </c>
      <c r="BM198" s="24">
        <f ca="1">'Trial 2'!BM46</f>
        <v>41961.682137594711</v>
      </c>
      <c r="BN198" s="25">
        <f ca="1">SUM('Trial 2'!BB46:BM46)</f>
        <v>143959.68605069284</v>
      </c>
      <c r="BO198" s="24">
        <f ca="1">'Trial 2'!BO46</f>
        <v>728.44133411986138</v>
      </c>
      <c r="BP198" s="24">
        <f ca="1">'Trial 2'!BP46</f>
        <v>-11328.096941085591</v>
      </c>
      <c r="BQ198" s="24">
        <f ca="1">'Trial 2'!BQ46</f>
        <v>-21689.721233897923</v>
      </c>
      <c r="BR198" s="24">
        <f ca="1">'Trial 2'!BR46</f>
        <v>-22665.629969610931</v>
      </c>
      <c r="BS198" s="24">
        <f ca="1">'Trial 2'!BS46</f>
        <v>3183.0443151538348</v>
      </c>
      <c r="BT198" s="24">
        <f ca="1">'Trial 2'!BT46</f>
        <v>-16840.805987373365</v>
      </c>
      <c r="BU198" s="24">
        <f ca="1">'Trial 2'!BU46</f>
        <v>23226.473275769735</v>
      </c>
      <c r="BV198" s="24">
        <f ca="1">'Trial 2'!BV46</f>
        <v>16491.736358145132</v>
      </c>
      <c r="BW198" s="24">
        <f ca="1">'Trial 2'!BW46</f>
        <v>-3779.2723224383358</v>
      </c>
      <c r="BX198" s="24">
        <f ca="1">'Trial 2'!BX46</f>
        <v>-33284.930477861482</v>
      </c>
      <c r="BY198" s="24">
        <f ca="1">'Trial 2'!BY46</f>
        <v>-1643.1646442676208</v>
      </c>
      <c r="BZ198" s="24">
        <f ca="1">'Trial 2'!BZ46</f>
        <v>-34404.321825583917</v>
      </c>
      <c r="CA198" s="25">
        <f ca="1">SUM('Trial 2'!BO46:BZ46)</f>
        <v>-102006.2481189306</v>
      </c>
      <c r="CB198" s="24">
        <f ca="1">'Trial 2'!CB46</f>
        <v>38647.758374850295</v>
      </c>
      <c r="CC198" s="24">
        <f ca="1">'Trial 2'!CC46</f>
        <v>-19350.925496597531</v>
      </c>
      <c r="CD198" s="24">
        <f ca="1">'Trial 2'!CD46</f>
        <v>-3578.6303338122311</v>
      </c>
      <c r="CE198" s="24">
        <f ca="1">'Trial 2'!CE46</f>
        <v>-16155.922361958774</v>
      </c>
      <c r="CF198" s="24">
        <f ca="1">'Trial 2'!CF46</f>
        <v>28696.714704769718</v>
      </c>
      <c r="CG198" s="24">
        <f ca="1">'Trial 2'!CG46</f>
        <v>23998.846819522772</v>
      </c>
      <c r="CH198" s="24">
        <f ca="1">'Trial 2'!CH46</f>
        <v>-1045.0169443908253</v>
      </c>
      <c r="CI198" s="24">
        <f ca="1">'Trial 2'!CI46</f>
        <v>-37116.129913792</v>
      </c>
      <c r="CJ198" s="24">
        <f ca="1">'Trial 2'!CJ46</f>
        <v>17912.89234957931</v>
      </c>
      <c r="CK198" s="24">
        <f ca="1">'Trial 2'!CK46</f>
        <v>-36683.955493284899</v>
      </c>
      <c r="CL198" s="24">
        <f ca="1">'Trial 2'!CL46</f>
        <v>-4578.4169762628935</v>
      </c>
      <c r="CM198" s="24">
        <f ca="1">'Trial 2'!CM46</f>
        <v>-18746.843225417633</v>
      </c>
      <c r="CN198" s="25">
        <f ca="1">SUM('Trial 2'!CB46:CM46)</f>
        <v>-27999.628496794685</v>
      </c>
      <c r="CO198" s="24">
        <f ca="1">'Trial 2'!CO46</f>
        <v>-610.11135563943856</v>
      </c>
      <c r="CP198" s="24">
        <f ca="1">'Trial 2'!CP46</f>
        <v>24844.197070176244</v>
      </c>
      <c r="CQ198" s="24">
        <f ca="1">'Trial 2'!CQ46</f>
        <v>-33236.110781150397</v>
      </c>
      <c r="CR198" s="24">
        <f ca="1">'Trial 2'!CR46</f>
        <v>-12773.711861236725</v>
      </c>
      <c r="CS198" s="24">
        <f ca="1">'Trial 2'!CS46</f>
        <v>-12714.996865738505</v>
      </c>
      <c r="CT198" s="24">
        <f ca="1">'Trial 2'!CT46</f>
        <v>6352.8029369504138</v>
      </c>
      <c r="CU198" s="24">
        <f ca="1">'Trial 2'!CU46</f>
        <v>3368.2234612079069</v>
      </c>
      <c r="CV198" s="24">
        <f ca="1">'Trial 2'!CV46</f>
        <v>6995.8485175721053</v>
      </c>
      <c r="CW198" s="24">
        <f ca="1">'Trial 2'!CW46</f>
        <v>10690.276630341448</v>
      </c>
      <c r="CX198" s="24">
        <f ca="1">'Trial 2'!CX46</f>
        <v>49408.070442478478</v>
      </c>
      <c r="CY198" s="24">
        <f ca="1">'Trial 2'!CY46</f>
        <v>-55844.54820022171</v>
      </c>
      <c r="CZ198" s="24">
        <f ca="1">'Trial 2'!CZ46</f>
        <v>-3895.9645007274021</v>
      </c>
      <c r="DA198" s="25">
        <f ca="1">SUM('Trial 2'!CO46:CZ46)</f>
        <v>-17416.024505987582</v>
      </c>
      <c r="DB198" s="24">
        <f ca="1">'Trial 2'!DB46</f>
        <v>-38875.72495949798</v>
      </c>
      <c r="DC198" s="24">
        <f ca="1">'Trial 2'!DC46</f>
        <v>-30788.265491866547</v>
      </c>
      <c r="DD198" s="24">
        <f ca="1">'Trial 2'!DD46</f>
        <v>19019.564658895059</v>
      </c>
      <c r="DE198" s="24">
        <f ca="1">'Trial 2'!DE46</f>
        <v>28160.402584336276</v>
      </c>
      <c r="DF198" s="24">
        <f ca="1">'Trial 2'!DF46</f>
        <v>-10589.319715183085</v>
      </c>
      <c r="DG198" s="24">
        <f ca="1">'Trial 2'!DG46</f>
        <v>42392.753066304555</v>
      </c>
      <c r="DH198" s="24">
        <f ca="1">'Trial 2'!DH46</f>
        <v>19576.754644459477</v>
      </c>
      <c r="DI198" s="24">
        <f ca="1">'Trial 2'!DI46</f>
        <v>-9823.3535160299452</v>
      </c>
      <c r="DJ198" s="24">
        <f ca="1">'Trial 2'!DJ46</f>
        <v>9272.1139699686501</v>
      </c>
      <c r="DK198" s="24">
        <f ca="1">'Trial 2'!DK46</f>
        <v>9810.1189380151663</v>
      </c>
      <c r="DL198" s="24">
        <f ca="1">'Trial 2'!DL46</f>
        <v>-18195.578631166616</v>
      </c>
      <c r="DM198" s="24">
        <f ca="1">'Trial 2'!DM46</f>
        <v>20302.284813492482</v>
      </c>
      <c r="DN198" s="25">
        <f ca="1">SUM('Trial 2'!DB46:DM46)</f>
        <v>40261.750361727492</v>
      </c>
      <c r="DO198" s="24">
        <f ca="1">'Trial 2'!DO46</f>
        <v>9091.1159968729226</v>
      </c>
      <c r="DP198" s="24">
        <f ca="1">'Trial 2'!DP46</f>
        <v>24669.517412450867</v>
      </c>
      <c r="DQ198" s="24">
        <f ca="1">'Trial 2'!DQ46</f>
        <v>-6638.6013572111324</v>
      </c>
      <c r="DR198" s="24">
        <f ca="1">'Trial 2'!DR46</f>
        <v>-35260.582842069838</v>
      </c>
      <c r="DS198" s="24">
        <f ca="1">'Trial 2'!DS46</f>
        <v>-18006.817218331667</v>
      </c>
      <c r="DT198" s="24">
        <f ca="1">'Trial 2'!DT46</f>
        <v>2016.3259794152364</v>
      </c>
      <c r="DU198" s="24">
        <f ca="1">'Trial 2'!DU46</f>
        <v>12713.863394657907</v>
      </c>
      <c r="DV198" s="24">
        <f ca="1">'Trial 2'!DV46</f>
        <v>53063.926697261748</v>
      </c>
      <c r="DW198" s="24">
        <f ca="1">'Trial 2'!DW46</f>
        <v>22148.525604399081</v>
      </c>
      <c r="DX198" s="24">
        <f ca="1">'Trial 2'!DX46</f>
        <v>-23095.594629139723</v>
      </c>
      <c r="DY198" s="24">
        <f ca="1">'Trial 2'!DY46</f>
        <v>7129.8711224900335</v>
      </c>
      <c r="DZ198" s="24">
        <f ca="1">'Trial 2'!DZ46</f>
        <v>2467.7855162836036</v>
      </c>
      <c r="EA198" s="25">
        <f ca="1">SUM('Trial 2'!DO46:DZ46)</f>
        <v>50299.335677079041</v>
      </c>
      <c r="EB198" s="24">
        <f ca="1">'Trial 2'!EB46</f>
        <v>28596.939496662413</v>
      </c>
      <c r="EC198" s="24">
        <f ca="1">'Trial 2'!EC46</f>
        <v>31866.885556264719</v>
      </c>
      <c r="ED198" s="24">
        <f ca="1">'Trial 2'!ED46</f>
        <v>21754.19299340617</v>
      </c>
      <c r="EE198" s="24">
        <f ca="1">'Trial 2'!EE46</f>
        <v>11079.698715629707</v>
      </c>
      <c r="EF198" s="24">
        <f ca="1">'Trial 2'!EF46</f>
        <v>-12343.068318663476</v>
      </c>
      <c r="EG198" s="24">
        <f ca="1">'Trial 2'!EG46</f>
        <v>-11180.288007813489</v>
      </c>
      <c r="EH198" s="24">
        <f ca="1">'Trial 2'!EH46</f>
        <v>15874.813966649994</v>
      </c>
      <c r="EI198" s="24">
        <f ca="1">'Trial 2'!EI46</f>
        <v>39591.87794120032</v>
      </c>
      <c r="EJ198" s="24">
        <f ca="1">'Trial 2'!EJ46</f>
        <v>-32508.20361044418</v>
      </c>
      <c r="EK198" s="24">
        <f ca="1">'Trial 2'!EK46</f>
        <v>38063.662426912248</v>
      </c>
      <c r="EL198" s="24">
        <f ca="1">'Trial 2'!EL46</f>
        <v>-9648.8632423446797</v>
      </c>
      <c r="EM198" s="24">
        <f ca="1">'Trial 2'!EM46</f>
        <v>6633.2993590723554</v>
      </c>
      <c r="EN198" s="25">
        <f ca="1">SUM('Trial 2'!EB46:EM46)</f>
        <v>127780.94727653211</v>
      </c>
    </row>
    <row r="199" spans="1:144" ht="12.75" customHeight="1">
      <c r="A199" s="11" t="str">
        <f>Labels!B98</f>
        <v>Trial 03</v>
      </c>
      <c r="B199" s="24">
        <f ca="1">'Trial 3'!B46</f>
        <v>-20873.583578682887</v>
      </c>
      <c r="C199" s="24">
        <f ca="1">'Trial 3'!C46</f>
        <v>-2200.7638162297358</v>
      </c>
      <c r="D199" s="24">
        <f ca="1">'Trial 3'!D46</f>
        <v>4305.5551191889044</v>
      </c>
      <c r="E199" s="24">
        <f ca="1">'Trial 3'!E46</f>
        <v>12816.889248389745</v>
      </c>
      <c r="F199" s="24">
        <f ca="1">'Trial 3'!F46</f>
        <v>-13387.940064144977</v>
      </c>
      <c r="G199" s="24">
        <f ca="1">'Trial 3'!G46</f>
        <v>-5482.3132588290555</v>
      </c>
      <c r="H199" s="24">
        <f ca="1">'Trial 3'!H46</f>
        <v>-4213.972566709419</v>
      </c>
      <c r="I199" s="24">
        <f ca="1">'Trial 3'!I46</f>
        <v>-18500.808657302397</v>
      </c>
      <c r="J199" s="24">
        <f ca="1">'Trial 3'!J46</f>
        <v>2091.9388818513085</v>
      </c>
      <c r="K199" s="24">
        <f ca="1">'Trial 3'!K46</f>
        <v>15373.767886494212</v>
      </c>
      <c r="L199" s="24">
        <f ca="1">'Trial 3'!L46</f>
        <v>21679.708498642591</v>
      </c>
      <c r="M199" s="24">
        <f ca="1">'Trial 3'!M46</f>
        <v>45745.631309511999</v>
      </c>
      <c r="N199" s="25">
        <f ca="1">SUM('Trial 3'!B46:M46)</f>
        <v>37354.109002180296</v>
      </c>
      <c r="O199" s="24">
        <f ca="1">'Trial 3'!O46</f>
        <v>-10808.110747546036</v>
      </c>
      <c r="P199" s="24">
        <f ca="1">'Trial 3'!P46</f>
        <v>-1347.9468108065946</v>
      </c>
      <c r="Q199" s="24">
        <f ca="1">'Trial 3'!Q46</f>
        <v>-13056.192674288281</v>
      </c>
      <c r="R199" s="24">
        <f ca="1">'Trial 3'!R46</f>
        <v>-29761.051605533896</v>
      </c>
      <c r="S199" s="24">
        <f ca="1">'Trial 3'!S46</f>
        <v>-5428.5497027892907</v>
      </c>
      <c r="T199" s="24">
        <f ca="1">'Trial 3'!T46</f>
        <v>12678.755645467761</v>
      </c>
      <c r="U199" s="24">
        <f ca="1">'Trial 3'!U46</f>
        <v>14930.848967927437</v>
      </c>
      <c r="V199" s="24">
        <f ca="1">'Trial 3'!V46</f>
        <v>44565.56087174797</v>
      </c>
      <c r="W199" s="24">
        <f ca="1">'Trial 3'!W46</f>
        <v>-50010.986609962936</v>
      </c>
      <c r="X199" s="24">
        <f ca="1">'Trial 3'!X46</f>
        <v>33098.695354131029</v>
      </c>
      <c r="Y199" s="24">
        <f ca="1">'Trial 3'!Y46</f>
        <v>10100.972465549068</v>
      </c>
      <c r="Z199" s="24">
        <f ca="1">'Trial 3'!Z46</f>
        <v>-41619.191367213323</v>
      </c>
      <c r="AA199" s="25">
        <f ca="1">SUM('Trial 3'!O46:Z46)</f>
        <v>-36657.196213317089</v>
      </c>
      <c r="AB199" s="24">
        <f ca="1">'Trial 3'!AB46</f>
        <v>-718.65236674123423</v>
      </c>
      <c r="AC199" s="24">
        <f ca="1">'Trial 3'!AC46</f>
        <v>20878.710045398602</v>
      </c>
      <c r="AD199" s="24">
        <f ca="1">'Trial 3'!AD46</f>
        <v>-14659.344014046947</v>
      </c>
      <c r="AE199" s="24">
        <f ca="1">'Trial 3'!AE46</f>
        <v>18118.765506382231</v>
      </c>
      <c r="AF199" s="24">
        <f ca="1">'Trial 3'!AF46</f>
        <v>-49403.98511144748</v>
      </c>
      <c r="AG199" s="24">
        <f ca="1">'Trial 3'!AG46</f>
        <v>-51079.061042217909</v>
      </c>
      <c r="AH199" s="24">
        <f ca="1">'Trial 3'!AH46</f>
        <v>20264.793553999702</v>
      </c>
      <c r="AI199" s="24">
        <f ca="1">'Trial 3'!AI46</f>
        <v>-5281.9709364101664</v>
      </c>
      <c r="AJ199" s="24">
        <f ca="1">'Trial 3'!AJ46</f>
        <v>22870.505249727546</v>
      </c>
      <c r="AK199" s="24">
        <f ca="1">'Trial 3'!AK46</f>
        <v>20596.868868401063</v>
      </c>
      <c r="AL199" s="24">
        <f ca="1">'Trial 3'!AL46</f>
        <v>45168.079392469634</v>
      </c>
      <c r="AM199" s="24">
        <f ca="1">'Trial 3'!AM46</f>
        <v>4171.8183620100799</v>
      </c>
      <c r="AN199" s="25">
        <f ca="1">SUM('Trial 3'!AB46:AM46)</f>
        <v>30926.527507525116</v>
      </c>
      <c r="AO199" s="24">
        <f ca="1">'Trial 3'!AO46</f>
        <v>-54009.656330970174</v>
      </c>
      <c r="AP199" s="24">
        <f ca="1">'Trial 3'!AP46</f>
        <v>9648.4934309152941</v>
      </c>
      <c r="AQ199" s="24">
        <f ca="1">'Trial 3'!AQ46</f>
        <v>-11250.970128203422</v>
      </c>
      <c r="AR199" s="24">
        <f ca="1">'Trial 3'!AR46</f>
        <v>23290.146559960212</v>
      </c>
      <c r="AS199" s="24">
        <f ca="1">'Trial 3'!AS46</f>
        <v>60040.519466851627</v>
      </c>
      <c r="AT199" s="24">
        <f ca="1">'Trial 3'!AT46</f>
        <v>33609.056053573477</v>
      </c>
      <c r="AU199" s="24">
        <f ca="1">'Trial 3'!AU46</f>
        <v>6227.1317654005443</v>
      </c>
      <c r="AV199" s="24">
        <f ca="1">'Trial 3'!AV46</f>
        <v>21196.87217872194</v>
      </c>
      <c r="AW199" s="24">
        <f ca="1">'Trial 3'!AW46</f>
        <v>-61425.672660366843</v>
      </c>
      <c r="AX199" s="24">
        <f ca="1">'Trial 3'!AX46</f>
        <v>-44883.02936339494</v>
      </c>
      <c r="AY199" s="24">
        <f ca="1">'Trial 3'!AY46</f>
        <v>38852.933836691278</v>
      </c>
      <c r="AZ199" s="24">
        <f ca="1">'Trial 3'!AZ46</f>
        <v>-23556.551488130564</v>
      </c>
      <c r="BA199" s="25">
        <f ca="1">SUM('Trial 3'!AO46:AZ46)</f>
        <v>-2260.7266789515706</v>
      </c>
      <c r="BB199" s="24">
        <f ca="1">'Trial 3'!BB46</f>
        <v>-45662.580179981815</v>
      </c>
      <c r="BC199" s="24">
        <f ca="1">'Trial 3'!BC46</f>
        <v>4332.8969735632281</v>
      </c>
      <c r="BD199" s="24">
        <f ca="1">'Trial 3'!BD46</f>
        <v>-33313.463526031352</v>
      </c>
      <c r="BE199" s="24">
        <f ca="1">'Trial 3'!BE46</f>
        <v>8157.7274695873566</v>
      </c>
      <c r="BF199" s="24">
        <f ca="1">'Trial 3'!BF46</f>
        <v>-36760.230422324865</v>
      </c>
      <c r="BG199" s="24">
        <f ca="1">'Trial 3'!BG46</f>
        <v>-21683.446603753349</v>
      </c>
      <c r="BH199" s="24">
        <f ca="1">'Trial 3'!BH46</f>
        <v>44018.017806378928</v>
      </c>
      <c r="BI199" s="24">
        <f ca="1">'Trial 3'!BI46</f>
        <v>-29975.840846183408</v>
      </c>
      <c r="BJ199" s="24">
        <f ca="1">'Trial 3'!BJ46</f>
        <v>3456.1651937536626</v>
      </c>
      <c r="BK199" s="24">
        <f ca="1">'Trial 3'!BK46</f>
        <v>18577.371225818144</v>
      </c>
      <c r="BL199" s="24">
        <f ca="1">'Trial 3'!BL46</f>
        <v>21455.252564111044</v>
      </c>
      <c r="BM199" s="24">
        <f ca="1">'Trial 3'!BM46</f>
        <v>-31723.471145743202</v>
      </c>
      <c r="BN199" s="25">
        <f ca="1">SUM('Trial 3'!BB46:BM46)</f>
        <v>-99121.601490805639</v>
      </c>
      <c r="BO199" s="24">
        <f ca="1">'Trial 3'!BO46</f>
        <v>48461.78081746128</v>
      </c>
      <c r="BP199" s="24">
        <f ca="1">'Trial 3'!BP46</f>
        <v>37187.90302494396</v>
      </c>
      <c r="BQ199" s="24">
        <f ca="1">'Trial 3'!BQ46</f>
        <v>-15028.949685513116</v>
      </c>
      <c r="BR199" s="24">
        <f ca="1">'Trial 3'!BR46</f>
        <v>-3492.6265264394501</v>
      </c>
      <c r="BS199" s="24">
        <f ca="1">'Trial 3'!BS46</f>
        <v>27615.306953207775</v>
      </c>
      <c r="BT199" s="24">
        <f ca="1">'Trial 3'!BT46</f>
        <v>-40715.179014153582</v>
      </c>
      <c r="BU199" s="24">
        <f ca="1">'Trial 3'!BU46</f>
        <v>25456.873537498297</v>
      </c>
      <c r="BV199" s="24">
        <f ca="1">'Trial 3'!BV46</f>
        <v>-22031.226051951035</v>
      </c>
      <c r="BW199" s="24">
        <f ca="1">'Trial 3'!BW46</f>
        <v>-36064.028657272735</v>
      </c>
      <c r="BX199" s="24">
        <f ca="1">'Trial 3'!BX46</f>
        <v>10946.820211195194</v>
      </c>
      <c r="BY199" s="24">
        <f ca="1">'Trial 3'!BY46</f>
        <v>4715.2556442673322</v>
      </c>
      <c r="BZ199" s="24">
        <f ca="1">'Trial 3'!BZ46</f>
        <v>-19680.549948419539</v>
      </c>
      <c r="CA199" s="25">
        <f ca="1">SUM('Trial 3'!BO46:BZ46)</f>
        <v>17371.380304824401</v>
      </c>
      <c r="CB199" s="24">
        <f ca="1">'Trial 3'!CB46</f>
        <v>-24584.846664833975</v>
      </c>
      <c r="CC199" s="24">
        <f ca="1">'Trial 3'!CC46</f>
        <v>-7739.8607638895464</v>
      </c>
      <c r="CD199" s="24">
        <f ca="1">'Trial 3'!CD46</f>
        <v>8859.6647581592897</v>
      </c>
      <c r="CE199" s="24">
        <f ca="1">'Trial 3'!CE46</f>
        <v>-44405.664466615228</v>
      </c>
      <c r="CF199" s="24">
        <f ca="1">'Trial 3'!CF46</f>
        <v>-24213.84960814751</v>
      </c>
      <c r="CG199" s="24">
        <f ca="1">'Trial 3'!CG46</f>
        <v>-25099.80822162842</v>
      </c>
      <c r="CH199" s="24">
        <f ca="1">'Trial 3'!CH46</f>
        <v>26063.16267526196</v>
      </c>
      <c r="CI199" s="24">
        <f ca="1">'Trial 3'!CI46</f>
        <v>25953.401002696977</v>
      </c>
      <c r="CJ199" s="24">
        <f ca="1">'Trial 3'!CJ46</f>
        <v>-62038.387112665565</v>
      </c>
      <c r="CK199" s="24">
        <f ca="1">'Trial 3'!CK46</f>
        <v>51528.329246043126</v>
      </c>
      <c r="CL199" s="24">
        <f ca="1">'Trial 3'!CL46</f>
        <v>-11758.301627477493</v>
      </c>
      <c r="CM199" s="24">
        <f ca="1">'Trial 3'!CM46</f>
        <v>12485.208354679702</v>
      </c>
      <c r="CN199" s="25">
        <f ca="1">SUM('Trial 3'!CB46:CM46)</f>
        <v>-74950.952428416684</v>
      </c>
      <c r="CO199" s="24">
        <f ca="1">'Trial 3'!CO46</f>
        <v>-31995.882817996731</v>
      </c>
      <c r="CP199" s="24">
        <f ca="1">'Trial 3'!CP46</f>
        <v>28021.132274148349</v>
      </c>
      <c r="CQ199" s="24">
        <f ca="1">'Trial 3'!CQ46</f>
        <v>-1287.1574165629697</v>
      </c>
      <c r="CR199" s="24">
        <f ca="1">'Trial 3'!CR46</f>
        <v>-28696.81219849953</v>
      </c>
      <c r="CS199" s="24">
        <f ca="1">'Trial 3'!CS46</f>
        <v>-8071.5955810429032</v>
      </c>
      <c r="CT199" s="24">
        <f ca="1">'Trial 3'!CT46</f>
        <v>17376.206664373429</v>
      </c>
      <c r="CU199" s="24">
        <f ca="1">'Trial 3'!CU46</f>
        <v>-4570.6199953623054</v>
      </c>
      <c r="CV199" s="24">
        <f ca="1">'Trial 3'!CV46</f>
        <v>-26219.206797974184</v>
      </c>
      <c r="CW199" s="24">
        <f ca="1">'Trial 3'!CW46</f>
        <v>20046.273363582648</v>
      </c>
      <c r="CX199" s="24">
        <f ca="1">'Trial 3'!CX46</f>
        <v>-27967.910039247025</v>
      </c>
      <c r="CY199" s="24">
        <f ca="1">'Trial 3'!CY46</f>
        <v>20862.757999111636</v>
      </c>
      <c r="CZ199" s="24">
        <f ca="1">'Trial 3'!CZ46</f>
        <v>15257.568231788455</v>
      </c>
      <c r="DA199" s="25">
        <f ca="1">SUM('Trial 3'!CO46:CZ46)</f>
        <v>-27245.246313681135</v>
      </c>
      <c r="DB199" s="24">
        <f ca="1">'Trial 3'!DB46</f>
        <v>6150.6328665421906</v>
      </c>
      <c r="DC199" s="24">
        <f ca="1">'Trial 3'!DC46</f>
        <v>24916.95769038326</v>
      </c>
      <c r="DD199" s="24">
        <f ca="1">'Trial 3'!DD46</f>
        <v>36925.461445697263</v>
      </c>
      <c r="DE199" s="24">
        <f ca="1">'Trial 3'!DE46</f>
        <v>5332.030982799155</v>
      </c>
      <c r="DF199" s="24">
        <f ca="1">'Trial 3'!DF46</f>
        <v>-23003.476992424676</v>
      </c>
      <c r="DG199" s="24">
        <f ca="1">'Trial 3'!DG46</f>
        <v>13433.713380985473</v>
      </c>
      <c r="DH199" s="24">
        <f ca="1">'Trial 3'!DH46</f>
        <v>46205.153073508918</v>
      </c>
      <c r="DI199" s="24">
        <f ca="1">'Trial 3'!DI46</f>
        <v>-13431.794938581614</v>
      </c>
      <c r="DJ199" s="24">
        <f ca="1">'Trial 3'!DJ46</f>
        <v>-37078.407273255107</v>
      </c>
      <c r="DK199" s="24">
        <f ca="1">'Trial 3'!DK46</f>
        <v>42711.802726448972</v>
      </c>
      <c r="DL199" s="24">
        <f ca="1">'Trial 3'!DL46</f>
        <v>-4021.7406592570028</v>
      </c>
      <c r="DM199" s="24">
        <f ca="1">'Trial 3'!DM46</f>
        <v>13958.937210369537</v>
      </c>
      <c r="DN199" s="25">
        <f ca="1">SUM('Trial 3'!DB46:DM46)</f>
        <v>112099.26951321636</v>
      </c>
      <c r="DO199" s="24">
        <f ca="1">'Trial 3'!DO46</f>
        <v>-5509.2104327331135</v>
      </c>
      <c r="DP199" s="24">
        <f ca="1">'Trial 3'!DP46</f>
        <v>-25698.92363256534</v>
      </c>
      <c r="DQ199" s="24">
        <f ca="1">'Trial 3'!DQ46</f>
        <v>-11928.813938381543</v>
      </c>
      <c r="DR199" s="24">
        <f ca="1">'Trial 3'!DR46</f>
        <v>47323.562815780148</v>
      </c>
      <c r="DS199" s="24">
        <f ca="1">'Trial 3'!DS46</f>
        <v>5902.7886299397987</v>
      </c>
      <c r="DT199" s="24">
        <f ca="1">'Trial 3'!DT46</f>
        <v>26334.792826623085</v>
      </c>
      <c r="DU199" s="24">
        <f ca="1">'Trial 3'!DU46</f>
        <v>2309.3123985532729</v>
      </c>
      <c r="DV199" s="24">
        <f ca="1">'Trial 3'!DV46</f>
        <v>46675.669870307916</v>
      </c>
      <c r="DW199" s="24">
        <f ca="1">'Trial 3'!DW46</f>
        <v>24410.032676624913</v>
      </c>
      <c r="DX199" s="24">
        <f ca="1">'Trial 3'!DX46</f>
        <v>-5435.3524058112671</v>
      </c>
      <c r="DY199" s="24">
        <f ca="1">'Trial 3'!DY46</f>
        <v>17193.6300217879</v>
      </c>
      <c r="DZ199" s="24">
        <f ca="1">'Trial 3'!DZ46</f>
        <v>-9981.1739516468951</v>
      </c>
      <c r="EA199" s="25">
        <f ca="1">SUM('Trial 3'!DO46:DZ46)</f>
        <v>111596.31487847888</v>
      </c>
      <c r="EB199" s="24">
        <f ca="1">'Trial 3'!EB46</f>
        <v>-9079.1088006654372</v>
      </c>
      <c r="EC199" s="24">
        <f ca="1">'Trial 3'!EC46</f>
        <v>40783.191876983263</v>
      </c>
      <c r="ED199" s="24">
        <f ca="1">'Trial 3'!ED46</f>
        <v>-10027.771635268356</v>
      </c>
      <c r="EE199" s="24">
        <f ca="1">'Trial 3'!EE46</f>
        <v>19471.89482913004</v>
      </c>
      <c r="EF199" s="24">
        <f ca="1">'Trial 3'!EF46</f>
        <v>-4085.6335191850599</v>
      </c>
      <c r="EG199" s="24">
        <f ca="1">'Trial 3'!EG46</f>
        <v>22381.337587976886</v>
      </c>
      <c r="EH199" s="24">
        <f ca="1">'Trial 3'!EH46</f>
        <v>-23554.332453302159</v>
      </c>
      <c r="EI199" s="24">
        <f ca="1">'Trial 3'!EI46</f>
        <v>-4073.5058440814719</v>
      </c>
      <c r="EJ199" s="24">
        <f ca="1">'Trial 3'!EJ46</f>
        <v>-12623.816192434735</v>
      </c>
      <c r="EK199" s="24">
        <f ca="1">'Trial 3'!EK46</f>
        <v>-42725.661962283019</v>
      </c>
      <c r="EL199" s="24">
        <f ca="1">'Trial 3'!EL46</f>
        <v>-34847.877201887604</v>
      </c>
      <c r="EM199" s="24">
        <f ca="1">'Trial 3'!EM46</f>
        <v>-16908.50888118185</v>
      </c>
      <c r="EN199" s="25">
        <f ca="1">SUM('Trial 3'!EB46:EM46)</f>
        <v>-75289.792196199502</v>
      </c>
    </row>
    <row r="200" spans="1:144" ht="12.75" customHeight="1">
      <c r="A200" s="11" t="str">
        <f>Labels!B99</f>
        <v>Trial 04</v>
      </c>
      <c r="B200" s="24">
        <f ca="1">'Trial 4'!B46</f>
        <v>37197.88152380901</v>
      </c>
      <c r="C200" s="24">
        <f ca="1">'Trial 4'!C46</f>
        <v>-29287.030583757394</v>
      </c>
      <c r="D200" s="24">
        <f ca="1">'Trial 4'!D46</f>
        <v>4964.7407610186337</v>
      </c>
      <c r="E200" s="24">
        <f ca="1">'Trial 4'!E46</f>
        <v>17107.336208229659</v>
      </c>
      <c r="F200" s="24">
        <f ca="1">'Trial 4'!F46</f>
        <v>11548.154013190351</v>
      </c>
      <c r="G200" s="24">
        <f ca="1">'Trial 4'!G46</f>
        <v>11971.941322334858</v>
      </c>
      <c r="H200" s="24">
        <f ca="1">'Trial 4'!H46</f>
        <v>-7075.188362161517</v>
      </c>
      <c r="I200" s="24">
        <f ca="1">'Trial 4'!I46</f>
        <v>9531.2279245509817</v>
      </c>
      <c r="J200" s="24">
        <f ca="1">'Trial 4'!J46</f>
        <v>-14200.702071971444</v>
      </c>
      <c r="K200" s="24">
        <f ca="1">'Trial 4'!K46</f>
        <v>58472.90871170914</v>
      </c>
      <c r="L200" s="24">
        <f ca="1">'Trial 4'!L46</f>
        <v>-3682.9262944502839</v>
      </c>
      <c r="M200" s="24">
        <f ca="1">'Trial 4'!M46</f>
        <v>-11094.570151935159</v>
      </c>
      <c r="N200" s="25">
        <f ca="1">SUM('Trial 4'!B46:M46)</f>
        <v>85453.773000566827</v>
      </c>
      <c r="O200" s="24">
        <f ca="1">'Trial 4'!O46</f>
        <v>59531.749662165472</v>
      </c>
      <c r="P200" s="24">
        <f ca="1">'Trial 4'!P46</f>
        <v>-10930.335862229806</v>
      </c>
      <c r="Q200" s="24">
        <f ca="1">'Trial 4'!Q46</f>
        <v>-31530.690814854726</v>
      </c>
      <c r="R200" s="24">
        <f ca="1">'Trial 4'!R46</f>
        <v>45325.246499661465</v>
      </c>
      <c r="S200" s="24">
        <f ca="1">'Trial 4'!S46</f>
        <v>14450.588932916577</v>
      </c>
      <c r="T200" s="24">
        <f ca="1">'Trial 4'!T46</f>
        <v>-32899.79949633935</v>
      </c>
      <c r="U200" s="24">
        <f ca="1">'Trial 4'!U46</f>
        <v>41911.891777326622</v>
      </c>
      <c r="V200" s="24">
        <f ca="1">'Trial 4'!V46</f>
        <v>-17754.794262028699</v>
      </c>
      <c r="W200" s="24">
        <f ca="1">'Trial 4'!W46</f>
        <v>26299.418996811593</v>
      </c>
      <c r="X200" s="24">
        <f ca="1">'Trial 4'!X46</f>
        <v>32428.630970508086</v>
      </c>
      <c r="Y200" s="24">
        <f ca="1">'Trial 4'!Y46</f>
        <v>2706.8429811739161</v>
      </c>
      <c r="Z200" s="24">
        <f ca="1">'Trial 4'!Z46</f>
        <v>-32879.078184962411</v>
      </c>
      <c r="AA200" s="25">
        <f ca="1">SUM('Trial 4'!O46:Z46)</f>
        <v>96659.671200148732</v>
      </c>
      <c r="AB200" s="24">
        <f ca="1">'Trial 4'!AB46</f>
        <v>41730.638286055706</v>
      </c>
      <c r="AC200" s="24">
        <f ca="1">'Trial 4'!AC46</f>
        <v>3385.0701391258422</v>
      </c>
      <c r="AD200" s="24">
        <f ca="1">'Trial 4'!AD46</f>
        <v>21367.996987698207</v>
      </c>
      <c r="AE200" s="24">
        <f ca="1">'Trial 4'!AE46</f>
        <v>-53020.451854035462</v>
      </c>
      <c r="AF200" s="24">
        <f ca="1">'Trial 4'!AF46</f>
        <v>23212.553350548857</v>
      </c>
      <c r="AG200" s="24">
        <f ca="1">'Trial 4'!AG46</f>
        <v>4576.1194549161492</v>
      </c>
      <c r="AH200" s="24">
        <f ca="1">'Trial 4'!AH46</f>
        <v>-40481.271423431703</v>
      </c>
      <c r="AI200" s="24">
        <f ca="1">'Trial 4'!AI46</f>
        <v>60921.747160720763</v>
      </c>
      <c r="AJ200" s="24">
        <f ca="1">'Trial 4'!AJ46</f>
        <v>-12903.188811318203</v>
      </c>
      <c r="AK200" s="24">
        <f ca="1">'Trial 4'!AK46</f>
        <v>-43516.311471093388</v>
      </c>
      <c r="AL200" s="24">
        <f ca="1">'Trial 4'!AL46</f>
        <v>-17989.8532585131</v>
      </c>
      <c r="AM200" s="24">
        <f ca="1">'Trial 4'!AM46</f>
        <v>49000.360768769038</v>
      </c>
      <c r="AN200" s="25">
        <f ca="1">SUM('Trial 4'!AB46:AM46)</f>
        <v>36283.409329442715</v>
      </c>
      <c r="AO200" s="24">
        <f ca="1">'Trial 4'!AO46</f>
        <v>43264.565828126484</v>
      </c>
      <c r="AP200" s="24">
        <f ca="1">'Trial 4'!AP46</f>
        <v>-21711.606306790149</v>
      </c>
      <c r="AQ200" s="24">
        <f ca="1">'Trial 4'!AQ46</f>
        <v>-28718.741498888608</v>
      </c>
      <c r="AR200" s="24">
        <f ca="1">'Trial 4'!AR46</f>
        <v>-15165.124054979287</v>
      </c>
      <c r="AS200" s="24">
        <f ca="1">'Trial 4'!AS46</f>
        <v>33203.70546795785</v>
      </c>
      <c r="AT200" s="24">
        <f ca="1">'Trial 4'!AT46</f>
        <v>9222.4273534644672</v>
      </c>
      <c r="AU200" s="24">
        <f ca="1">'Trial 4'!AU46</f>
        <v>14897.228386552468</v>
      </c>
      <c r="AV200" s="24">
        <f ca="1">'Trial 4'!AV46</f>
        <v>-22412.039239151207</v>
      </c>
      <c r="AW200" s="24">
        <f ca="1">'Trial 4'!AW46</f>
        <v>14324.497438129116</v>
      </c>
      <c r="AX200" s="24">
        <f ca="1">'Trial 4'!AX46</f>
        <v>14231.374393822511</v>
      </c>
      <c r="AY200" s="24">
        <f ca="1">'Trial 4'!AY46</f>
        <v>-17040.066615629636</v>
      </c>
      <c r="AZ200" s="24">
        <f ca="1">'Trial 4'!AZ46</f>
        <v>-52985.340664148236</v>
      </c>
      <c r="BA200" s="25">
        <f ca="1">SUM('Trial 4'!AO46:AZ46)</f>
        <v>-28889.119511534227</v>
      </c>
      <c r="BB200" s="24">
        <f ca="1">'Trial 4'!BB46</f>
        <v>-1804.5842645841258</v>
      </c>
      <c r="BC200" s="24">
        <f ca="1">'Trial 4'!BC46</f>
        <v>-4400.9013217498587</v>
      </c>
      <c r="BD200" s="24">
        <f ca="1">'Trial 4'!BD46</f>
        <v>-2016.4367591913963</v>
      </c>
      <c r="BE200" s="24">
        <f ca="1">'Trial 4'!BE46</f>
        <v>-48248.621991009044</v>
      </c>
      <c r="BF200" s="24">
        <f ca="1">'Trial 4'!BF46</f>
        <v>-31184.42298988274</v>
      </c>
      <c r="BG200" s="24">
        <f ca="1">'Trial 4'!BG46</f>
        <v>-130.25354874541657</v>
      </c>
      <c r="BH200" s="24">
        <f ca="1">'Trial 4'!BH46</f>
        <v>-9786.0812246057594</v>
      </c>
      <c r="BI200" s="24">
        <f ca="1">'Trial 4'!BI46</f>
        <v>-34640.4280745164</v>
      </c>
      <c r="BJ200" s="24">
        <f ca="1">'Trial 4'!BJ46</f>
        <v>3906.3125145343733</v>
      </c>
      <c r="BK200" s="24">
        <f ca="1">'Trial 4'!BK46</f>
        <v>46503.008765490049</v>
      </c>
      <c r="BL200" s="24">
        <f ca="1">'Trial 4'!BL46</f>
        <v>58521.959441936437</v>
      </c>
      <c r="BM200" s="24">
        <f ca="1">'Trial 4'!BM46</f>
        <v>-45828.959547711034</v>
      </c>
      <c r="BN200" s="25">
        <f ca="1">SUM('Trial 4'!BB46:BM46)</f>
        <v>-69109.409000034895</v>
      </c>
      <c r="BO200" s="24">
        <f ca="1">'Trial 4'!BO46</f>
        <v>23232.705347542902</v>
      </c>
      <c r="BP200" s="24">
        <f ca="1">'Trial 4'!BP46</f>
        <v>15219.259423603477</v>
      </c>
      <c r="BQ200" s="24">
        <f ca="1">'Trial 4'!BQ46</f>
        <v>-1865.1490394224438</v>
      </c>
      <c r="BR200" s="24">
        <f ca="1">'Trial 4'!BR46</f>
        <v>-18701.080800354172</v>
      </c>
      <c r="BS200" s="24">
        <f ca="1">'Trial 4'!BS46</f>
        <v>-29856.317888768554</v>
      </c>
      <c r="BT200" s="24">
        <f ca="1">'Trial 4'!BT46</f>
        <v>-61163.798130735988</v>
      </c>
      <c r="BU200" s="24">
        <f ca="1">'Trial 4'!BU46</f>
        <v>8652.4499890389634</v>
      </c>
      <c r="BV200" s="24">
        <f ca="1">'Trial 4'!BV46</f>
        <v>-10779.24085936673</v>
      </c>
      <c r="BW200" s="24">
        <f ca="1">'Trial 4'!BW46</f>
        <v>-7030.9713657412403</v>
      </c>
      <c r="BX200" s="24">
        <f ca="1">'Trial 4'!BX46</f>
        <v>53851.813066202682</v>
      </c>
      <c r="BY200" s="24">
        <f ca="1">'Trial 4'!BY46</f>
        <v>17507.350497797732</v>
      </c>
      <c r="BZ200" s="24">
        <f ca="1">'Trial 4'!BZ46</f>
        <v>45737.271502721393</v>
      </c>
      <c r="CA200" s="25">
        <f ca="1">SUM('Trial 4'!BO46:BZ46)</f>
        <v>34804.291742518035</v>
      </c>
      <c r="CB200" s="24">
        <f ca="1">'Trial 4'!CB46</f>
        <v>-14732.787661961445</v>
      </c>
      <c r="CC200" s="24">
        <f ca="1">'Trial 4'!CC46</f>
        <v>-38115.238058979026</v>
      </c>
      <c r="CD200" s="24">
        <f ca="1">'Trial 4'!CD46</f>
        <v>16214.798958017976</v>
      </c>
      <c r="CE200" s="24">
        <f ca="1">'Trial 4'!CE46</f>
        <v>5061.4827915128644</v>
      </c>
      <c r="CF200" s="24">
        <f ca="1">'Trial 4'!CF46</f>
        <v>-35353.353905764256</v>
      </c>
      <c r="CG200" s="24">
        <f ca="1">'Trial 4'!CG46</f>
        <v>14295.567203606843</v>
      </c>
      <c r="CH200" s="24">
        <f ca="1">'Trial 4'!CH46</f>
        <v>38753.898770093139</v>
      </c>
      <c r="CI200" s="24">
        <f ca="1">'Trial 4'!CI46</f>
        <v>33835.630588402979</v>
      </c>
      <c r="CJ200" s="24">
        <f ca="1">'Trial 4'!CJ46</f>
        <v>45961.064087833474</v>
      </c>
      <c r="CK200" s="24">
        <f ca="1">'Trial 4'!CK46</f>
        <v>32323.204834300537</v>
      </c>
      <c r="CL200" s="24">
        <f ca="1">'Trial 4'!CL46</f>
        <v>-31798.284202599705</v>
      </c>
      <c r="CM200" s="24">
        <f ca="1">'Trial 4'!CM46</f>
        <v>-12024.858055948102</v>
      </c>
      <c r="CN200" s="25">
        <f ca="1">SUM('Trial 4'!CB46:CM46)</f>
        <v>54421.12534851527</v>
      </c>
      <c r="CO200" s="24">
        <f ca="1">'Trial 4'!CO46</f>
        <v>2397.016077968919</v>
      </c>
      <c r="CP200" s="24">
        <f ca="1">'Trial 4'!CP46</f>
        <v>24880.671343438229</v>
      </c>
      <c r="CQ200" s="24">
        <f ca="1">'Trial 4'!CQ46</f>
        <v>9651.4550425232464</v>
      </c>
      <c r="CR200" s="24">
        <f ca="1">'Trial 4'!CR46</f>
        <v>20385.376764307668</v>
      </c>
      <c r="CS200" s="24">
        <f ca="1">'Trial 4'!CS46</f>
        <v>14456.478479128409</v>
      </c>
      <c r="CT200" s="24">
        <f ca="1">'Trial 4'!CT46</f>
        <v>4575.9326803075</v>
      </c>
      <c r="CU200" s="24">
        <f ca="1">'Trial 4'!CU46</f>
        <v>16911.180556535106</v>
      </c>
      <c r="CV200" s="24">
        <f ca="1">'Trial 4'!CV46</f>
        <v>-12621.231431874592</v>
      </c>
      <c r="CW200" s="24">
        <f ca="1">'Trial 4'!CW46</f>
        <v>18469.408296596528</v>
      </c>
      <c r="CX200" s="24">
        <f ca="1">'Trial 4'!CX46</f>
        <v>-29015.106402967442</v>
      </c>
      <c r="CY200" s="24">
        <f ca="1">'Trial 4'!CY46</f>
        <v>41662.186442822072</v>
      </c>
      <c r="CZ200" s="24">
        <f ca="1">'Trial 4'!CZ46</f>
        <v>-20674.927939134566</v>
      </c>
      <c r="DA200" s="25">
        <f ca="1">SUM('Trial 4'!CO46:CZ46)</f>
        <v>91078.439909651061</v>
      </c>
      <c r="DB200" s="24">
        <f ca="1">'Trial 4'!DB46</f>
        <v>-43836.983381787897</v>
      </c>
      <c r="DC200" s="24">
        <f ca="1">'Trial 4'!DC46</f>
        <v>60866.844630474719</v>
      </c>
      <c r="DD200" s="24">
        <f ca="1">'Trial 4'!DD46</f>
        <v>20802.756104523465</v>
      </c>
      <c r="DE200" s="24">
        <f ca="1">'Trial 4'!DE46</f>
        <v>23876.242532517772</v>
      </c>
      <c r="DF200" s="24">
        <f ca="1">'Trial 4'!DF46</f>
        <v>-48460.319744670451</v>
      </c>
      <c r="DG200" s="24">
        <f ca="1">'Trial 4'!DG46</f>
        <v>-4905.1986469739777</v>
      </c>
      <c r="DH200" s="24">
        <f ca="1">'Trial 4'!DH46</f>
        <v>9137.494712056583</v>
      </c>
      <c r="DI200" s="24">
        <f ca="1">'Trial 4'!DI46</f>
        <v>-13250.638899480835</v>
      </c>
      <c r="DJ200" s="24">
        <f ca="1">'Trial 4'!DJ46</f>
        <v>1195.015066781579</v>
      </c>
      <c r="DK200" s="24">
        <f ca="1">'Trial 4'!DK46</f>
        <v>-23025.577348707953</v>
      </c>
      <c r="DL200" s="24">
        <f ca="1">'Trial 4'!DL46</f>
        <v>8915.0811639781678</v>
      </c>
      <c r="DM200" s="24">
        <f ca="1">'Trial 4'!DM46</f>
        <v>37862.350589453854</v>
      </c>
      <c r="DN200" s="25">
        <f ca="1">SUM('Trial 4'!DB46:DM46)</f>
        <v>29177.066778165026</v>
      </c>
      <c r="DO200" s="24">
        <f ca="1">'Trial 4'!DO46</f>
        <v>19398.074950715894</v>
      </c>
      <c r="DP200" s="24">
        <f ca="1">'Trial 4'!DP46</f>
        <v>38715.553707415609</v>
      </c>
      <c r="DQ200" s="24">
        <f ca="1">'Trial 4'!DQ46</f>
        <v>44647.844570041118</v>
      </c>
      <c r="DR200" s="24">
        <f ca="1">'Trial 4'!DR46</f>
        <v>-21215.098305584263</v>
      </c>
      <c r="DS200" s="24">
        <f ca="1">'Trial 4'!DS46</f>
        <v>6520.1160521775219</v>
      </c>
      <c r="DT200" s="24">
        <f ca="1">'Trial 4'!DT46</f>
        <v>41.806777460861369</v>
      </c>
      <c r="DU200" s="24">
        <f ca="1">'Trial 4'!DU46</f>
        <v>-8707.9017733702385</v>
      </c>
      <c r="DV200" s="24">
        <f ca="1">'Trial 4'!DV46</f>
        <v>-27980.442466844368</v>
      </c>
      <c r="DW200" s="24">
        <f ca="1">'Trial 4'!DW46</f>
        <v>-23601.18901012867</v>
      </c>
      <c r="DX200" s="24">
        <f ca="1">'Trial 4'!DX46</f>
        <v>1027.5729438361175</v>
      </c>
      <c r="DY200" s="24">
        <f ca="1">'Trial 4'!DY46</f>
        <v>-5325.0574107785897</v>
      </c>
      <c r="DZ200" s="24">
        <f ca="1">'Trial 4'!DZ46</f>
        <v>-51529.825254933072</v>
      </c>
      <c r="EA200" s="25">
        <f ca="1">SUM('Trial 4'!DO46:DZ46)</f>
        <v>-28008.545219992073</v>
      </c>
      <c r="EB200" s="24">
        <f ca="1">'Trial 4'!EB46</f>
        <v>-49539.38887512088</v>
      </c>
      <c r="EC200" s="24">
        <f ca="1">'Trial 4'!EC46</f>
        <v>12787.456291233861</v>
      </c>
      <c r="ED200" s="24">
        <f ca="1">'Trial 4'!ED46</f>
        <v>9208.0531113898542</v>
      </c>
      <c r="EE200" s="24">
        <f ca="1">'Trial 4'!EE46</f>
        <v>-832.60199855774579</v>
      </c>
      <c r="EF200" s="24">
        <f ca="1">'Trial 4'!EF46</f>
        <v>-26400.533749519378</v>
      </c>
      <c r="EG200" s="24">
        <f ca="1">'Trial 4'!EG46</f>
        <v>58472.003112699451</v>
      </c>
      <c r="EH200" s="24">
        <f ca="1">'Trial 4'!EH46</f>
        <v>31070.323732867037</v>
      </c>
      <c r="EI200" s="24">
        <f ca="1">'Trial 4'!EI46</f>
        <v>46932.883772334477</v>
      </c>
      <c r="EJ200" s="24">
        <f ca="1">'Trial 4'!EJ46</f>
        <v>33926.06603417686</v>
      </c>
      <c r="EK200" s="24">
        <f ca="1">'Trial 4'!EK46</f>
        <v>38986.89387398657</v>
      </c>
      <c r="EL200" s="24">
        <f ca="1">'Trial 4'!EL46</f>
        <v>38799.924050543712</v>
      </c>
      <c r="EM200" s="24">
        <f ca="1">'Trial 4'!EM46</f>
        <v>21369.443535143757</v>
      </c>
      <c r="EN200" s="25">
        <f ca="1">SUM('Trial 4'!EB46:EM46)</f>
        <v>214780.52289117756</v>
      </c>
    </row>
    <row r="201" spans="1:144" ht="12.75" customHeight="1">
      <c r="A201" s="11" t="str">
        <f>Labels!B100</f>
        <v>Trial 05</v>
      </c>
      <c r="B201" s="24">
        <f ca="1">'Trial 5'!B46</f>
        <v>46163.511400282572</v>
      </c>
      <c r="C201" s="24">
        <f ca="1">'Trial 5'!C46</f>
        <v>-17367.975133848511</v>
      </c>
      <c r="D201" s="24">
        <f ca="1">'Trial 5'!D46</f>
        <v>35679.155857844926</v>
      </c>
      <c r="E201" s="24">
        <f ca="1">'Trial 5'!E46</f>
        <v>-13067.359744207692</v>
      </c>
      <c r="F201" s="24">
        <f ca="1">'Trial 5'!F46</f>
        <v>3923.1049810458371</v>
      </c>
      <c r="G201" s="24">
        <f ca="1">'Trial 5'!G46</f>
        <v>-11848.882203496909</v>
      </c>
      <c r="H201" s="24">
        <f ca="1">'Trial 5'!H46</f>
        <v>-96.275031323823669</v>
      </c>
      <c r="I201" s="24">
        <f ca="1">'Trial 5'!I46</f>
        <v>-15307.560213751442</v>
      </c>
      <c r="J201" s="24">
        <f ca="1">'Trial 5'!J46</f>
        <v>-13299.019174834737</v>
      </c>
      <c r="K201" s="24">
        <f ca="1">'Trial 5'!K46</f>
        <v>60817.352548920586</v>
      </c>
      <c r="L201" s="24">
        <f ca="1">'Trial 5'!L46</f>
        <v>10843.448056851626</v>
      </c>
      <c r="M201" s="24">
        <f ca="1">'Trial 5'!M46</f>
        <v>10923.182087938958</v>
      </c>
      <c r="N201" s="25">
        <f ca="1">SUM('Trial 5'!B46:M46)</f>
        <v>97362.683431421377</v>
      </c>
      <c r="O201" s="24">
        <f ca="1">'Trial 5'!O46</f>
        <v>-19467.761325982676</v>
      </c>
      <c r="P201" s="24">
        <f ca="1">'Trial 5'!P46</f>
        <v>36886.385279399008</v>
      </c>
      <c r="Q201" s="24">
        <f ca="1">'Trial 5'!Q46</f>
        <v>1479.9757546140013</v>
      </c>
      <c r="R201" s="24">
        <f ca="1">'Trial 5'!R46</f>
        <v>561.52639832487444</v>
      </c>
      <c r="S201" s="24">
        <f ca="1">'Trial 5'!S46</f>
        <v>20365.045614851198</v>
      </c>
      <c r="T201" s="24">
        <f ca="1">'Trial 5'!T46</f>
        <v>10668.304006416583</v>
      </c>
      <c r="U201" s="24">
        <f ca="1">'Trial 5'!U46</f>
        <v>-18779.929616452435</v>
      </c>
      <c r="V201" s="24">
        <f ca="1">'Trial 5'!V46</f>
        <v>16805.240790540494</v>
      </c>
      <c r="W201" s="24">
        <f ca="1">'Trial 5'!W46</f>
        <v>1841.6585924782473</v>
      </c>
      <c r="X201" s="24">
        <f ca="1">'Trial 5'!X46</f>
        <v>1467.964022052822</v>
      </c>
      <c r="Y201" s="24">
        <f ca="1">'Trial 5'!Y46</f>
        <v>-4503.3826373080774</v>
      </c>
      <c r="Z201" s="24">
        <f ca="1">'Trial 5'!Z46</f>
        <v>-8420.2771369165948</v>
      </c>
      <c r="AA201" s="25">
        <f ca="1">SUM('Trial 5'!O46:Z46)</f>
        <v>38904.749742017455</v>
      </c>
      <c r="AB201" s="24">
        <f ca="1">'Trial 5'!AB46</f>
        <v>-21115.670342002923</v>
      </c>
      <c r="AC201" s="24">
        <f ca="1">'Trial 5'!AC46</f>
        <v>2729.3477090094498</v>
      </c>
      <c r="AD201" s="24">
        <f ca="1">'Trial 5'!AD46</f>
        <v>-3873.4278638322767</v>
      </c>
      <c r="AE201" s="24">
        <f ca="1">'Trial 5'!AE46</f>
        <v>-30580.84544836243</v>
      </c>
      <c r="AF201" s="24">
        <f ca="1">'Trial 5'!AF46</f>
        <v>-32483.94123738947</v>
      </c>
      <c r="AG201" s="24">
        <f ca="1">'Trial 5'!AG46</f>
        <v>-22546.511662744957</v>
      </c>
      <c r="AH201" s="24">
        <f ca="1">'Trial 5'!AH46</f>
        <v>-52207.525275942891</v>
      </c>
      <c r="AI201" s="24">
        <f ca="1">'Trial 5'!AI46</f>
        <v>17347.828167094194</v>
      </c>
      <c r="AJ201" s="24">
        <f ca="1">'Trial 5'!AJ46</f>
        <v>16313.366263520869</v>
      </c>
      <c r="AK201" s="24">
        <f ca="1">'Trial 5'!AK46</f>
        <v>-21769.199848585857</v>
      </c>
      <c r="AL201" s="24">
        <f ca="1">'Trial 5'!AL46</f>
        <v>7200.0948664663565</v>
      </c>
      <c r="AM201" s="24">
        <f ca="1">'Trial 5'!AM46</f>
        <v>33970.425395823382</v>
      </c>
      <c r="AN201" s="25">
        <f ca="1">SUM('Trial 5'!AB46:AM46)</f>
        <v>-107016.05927694653</v>
      </c>
      <c r="AO201" s="24">
        <f ca="1">'Trial 5'!AO46</f>
        <v>-23531.447075204676</v>
      </c>
      <c r="AP201" s="24">
        <f ca="1">'Trial 5'!AP46</f>
        <v>-22262.441914479787</v>
      </c>
      <c r="AQ201" s="24">
        <f ca="1">'Trial 5'!AQ46</f>
        <v>-35475.893433588426</v>
      </c>
      <c r="AR201" s="24">
        <f ca="1">'Trial 5'!AR46</f>
        <v>-1272.8778889058117</v>
      </c>
      <c r="AS201" s="24">
        <f ca="1">'Trial 5'!AS46</f>
        <v>54386.453645303482</v>
      </c>
      <c r="AT201" s="24">
        <f ca="1">'Trial 5'!AT46</f>
        <v>-56400.399764799142</v>
      </c>
      <c r="AU201" s="24">
        <f ca="1">'Trial 5'!AU46</f>
        <v>-10290.597739706687</v>
      </c>
      <c r="AV201" s="24">
        <f ca="1">'Trial 5'!AV46</f>
        <v>12304.139770171809</v>
      </c>
      <c r="AW201" s="24">
        <f ca="1">'Trial 5'!AW46</f>
        <v>-4288.0391718571136</v>
      </c>
      <c r="AX201" s="24">
        <f ca="1">'Trial 5'!AX46</f>
        <v>-25578.097706730921</v>
      </c>
      <c r="AY201" s="24">
        <f ca="1">'Trial 5'!AY46</f>
        <v>38448.431214006356</v>
      </c>
      <c r="AZ201" s="24">
        <f ca="1">'Trial 5'!AZ46</f>
        <v>-59354.643937995927</v>
      </c>
      <c r="BA201" s="25">
        <f ca="1">SUM('Trial 5'!AO46:AZ46)</f>
        <v>-133315.41400378683</v>
      </c>
      <c r="BB201" s="24">
        <f ca="1">'Trial 5'!BB46</f>
        <v>33722.494999669732</v>
      </c>
      <c r="BC201" s="24">
        <f ca="1">'Trial 5'!BC46</f>
        <v>-22347.014790142741</v>
      </c>
      <c r="BD201" s="24">
        <f ca="1">'Trial 5'!BD46</f>
        <v>-8707.8899873042938</v>
      </c>
      <c r="BE201" s="24">
        <f ca="1">'Trial 5'!BE46</f>
        <v>-3483.2164774653547</v>
      </c>
      <c r="BF201" s="24">
        <f ca="1">'Trial 5'!BF46</f>
        <v>24871.250879996485</v>
      </c>
      <c r="BG201" s="24">
        <f ca="1">'Trial 5'!BG46</f>
        <v>-34471.945018705323</v>
      </c>
      <c r="BH201" s="24">
        <f ca="1">'Trial 5'!BH46</f>
        <v>45840.865861483908</v>
      </c>
      <c r="BI201" s="24">
        <f ca="1">'Trial 5'!BI46</f>
        <v>21394.596368473438</v>
      </c>
      <c r="BJ201" s="24">
        <f ca="1">'Trial 5'!BJ46</f>
        <v>-35514.374052207422</v>
      </c>
      <c r="BK201" s="24">
        <f ca="1">'Trial 5'!BK46</f>
        <v>23355.781887717498</v>
      </c>
      <c r="BL201" s="24">
        <f ca="1">'Trial 5'!BL46</f>
        <v>19102.516611250856</v>
      </c>
      <c r="BM201" s="24">
        <f ca="1">'Trial 5'!BM46</f>
        <v>15365.988059031484</v>
      </c>
      <c r="BN201" s="25">
        <f ca="1">SUM('Trial 5'!BB46:BM46)</f>
        <v>79129.05434179827</v>
      </c>
      <c r="BO201" s="24">
        <f ca="1">'Trial 5'!BO46</f>
        <v>-44382.59576161288</v>
      </c>
      <c r="BP201" s="24">
        <f ca="1">'Trial 5'!BP46</f>
        <v>-31380.240278385925</v>
      </c>
      <c r="BQ201" s="24">
        <f ca="1">'Trial 5'!BQ46</f>
        <v>31748.85851137972</v>
      </c>
      <c r="BR201" s="24">
        <f ca="1">'Trial 5'!BR46</f>
        <v>-1160.6076472051941</v>
      </c>
      <c r="BS201" s="24">
        <f ca="1">'Trial 5'!BS46</f>
        <v>-4038.3175950856457</v>
      </c>
      <c r="BT201" s="24">
        <f ca="1">'Trial 5'!BT46</f>
        <v>36531.304216502765</v>
      </c>
      <c r="BU201" s="24">
        <f ca="1">'Trial 5'!BU46</f>
        <v>-663.02178083853403</v>
      </c>
      <c r="BV201" s="24">
        <f ca="1">'Trial 5'!BV46</f>
        <v>41073.794243359327</v>
      </c>
      <c r="BW201" s="24">
        <f ca="1">'Trial 5'!BW46</f>
        <v>-4171.905873257364</v>
      </c>
      <c r="BX201" s="24">
        <f ca="1">'Trial 5'!BX46</f>
        <v>-18490.283863196066</v>
      </c>
      <c r="BY201" s="24">
        <f ca="1">'Trial 5'!BY46</f>
        <v>-44348.416046639431</v>
      </c>
      <c r="BZ201" s="24">
        <f ca="1">'Trial 5'!BZ46</f>
        <v>-20900.063712959549</v>
      </c>
      <c r="CA201" s="25">
        <f ca="1">SUM('Trial 5'!BO46:BZ46)</f>
        <v>-60181.495587938778</v>
      </c>
      <c r="CB201" s="24">
        <f ca="1">'Trial 5'!CB46</f>
        <v>-28026.066651333811</v>
      </c>
      <c r="CC201" s="24">
        <f ca="1">'Trial 5'!CC46</f>
        <v>19500.164549202385</v>
      </c>
      <c r="CD201" s="24">
        <f ca="1">'Trial 5'!CD46</f>
        <v>-32340.538372270941</v>
      </c>
      <c r="CE201" s="24">
        <f ca="1">'Trial 5'!CE46</f>
        <v>45128.267553956852</v>
      </c>
      <c r="CF201" s="24">
        <f ca="1">'Trial 5'!CF46</f>
        <v>-6279.9765816834661</v>
      </c>
      <c r="CG201" s="24">
        <f ca="1">'Trial 5'!CG46</f>
        <v>6546.2916436220667</v>
      </c>
      <c r="CH201" s="24">
        <f ca="1">'Trial 5'!CH46</f>
        <v>39862.509155047068</v>
      </c>
      <c r="CI201" s="24">
        <f ca="1">'Trial 5'!CI46</f>
        <v>-25942.18102363087</v>
      </c>
      <c r="CJ201" s="24">
        <f ca="1">'Trial 5'!CJ46</f>
        <v>28747.054570215965</v>
      </c>
      <c r="CK201" s="24">
        <f ca="1">'Trial 5'!CK46</f>
        <v>25953.517241218138</v>
      </c>
      <c r="CL201" s="24">
        <f ca="1">'Trial 5'!CL46</f>
        <v>-3124.4482062743</v>
      </c>
      <c r="CM201" s="24">
        <f ca="1">'Trial 5'!CM46</f>
        <v>-33785.939112056549</v>
      </c>
      <c r="CN201" s="25">
        <f ca="1">SUM('Trial 5'!CB46:CM46)</f>
        <v>36238.654766012543</v>
      </c>
      <c r="CO201" s="24">
        <f ca="1">'Trial 5'!CO46</f>
        <v>-42327.25634926081</v>
      </c>
      <c r="CP201" s="24">
        <f ca="1">'Trial 5'!CP46</f>
        <v>18900.337172751613</v>
      </c>
      <c r="CQ201" s="24">
        <f ca="1">'Trial 5'!CQ46</f>
        <v>-39281.445754065302</v>
      </c>
      <c r="CR201" s="24">
        <f ca="1">'Trial 5'!CR46</f>
        <v>-7245.9578952143847</v>
      </c>
      <c r="CS201" s="24">
        <f ca="1">'Trial 5'!CS46</f>
        <v>-14175.785690590174</v>
      </c>
      <c r="CT201" s="24">
        <f ca="1">'Trial 5'!CT46</f>
        <v>-10788.828695574397</v>
      </c>
      <c r="CU201" s="24">
        <f ca="1">'Trial 5'!CU46</f>
        <v>37896.822963439896</v>
      </c>
      <c r="CV201" s="24">
        <f ca="1">'Trial 5'!CV46</f>
        <v>47034.915348317896</v>
      </c>
      <c r="CW201" s="24">
        <f ca="1">'Trial 5'!CW46</f>
        <v>24725.694370508343</v>
      </c>
      <c r="CX201" s="24">
        <f ca="1">'Trial 5'!CX46</f>
        <v>25556.509994533495</v>
      </c>
      <c r="CY201" s="24">
        <f ca="1">'Trial 5'!CY46</f>
        <v>17221.689975304547</v>
      </c>
      <c r="CZ201" s="24">
        <f ca="1">'Trial 5'!CZ46</f>
        <v>1112.0033735864117</v>
      </c>
      <c r="DA201" s="25">
        <f ca="1">SUM('Trial 5'!CO46:CZ46)</f>
        <v>58628.698813737137</v>
      </c>
      <c r="DB201" s="24">
        <f ca="1">'Trial 5'!DB46</f>
        <v>-47463.542694852113</v>
      </c>
      <c r="DC201" s="24">
        <f ca="1">'Trial 5'!DC46</f>
        <v>-6708.7570966237281</v>
      </c>
      <c r="DD201" s="24">
        <f ca="1">'Trial 5'!DD46</f>
        <v>33945.795191221441</v>
      </c>
      <c r="DE201" s="24">
        <f ca="1">'Trial 5'!DE46</f>
        <v>-11504.618786441684</v>
      </c>
      <c r="DF201" s="24">
        <f ca="1">'Trial 5'!DF46</f>
        <v>-42047.192986905706</v>
      </c>
      <c r="DG201" s="24">
        <f ca="1">'Trial 5'!DG46</f>
        <v>-14769.274140335778</v>
      </c>
      <c r="DH201" s="24">
        <f ca="1">'Trial 5'!DH46</f>
        <v>45388.141042263887</v>
      </c>
      <c r="DI201" s="24">
        <f ca="1">'Trial 5'!DI46</f>
        <v>-13729.82051521663</v>
      </c>
      <c r="DJ201" s="24">
        <f ca="1">'Trial 5'!DJ46</f>
        <v>12467.294877477354</v>
      </c>
      <c r="DK201" s="24">
        <f ca="1">'Trial 5'!DK46</f>
        <v>-527.02788256205531</v>
      </c>
      <c r="DL201" s="24">
        <f ca="1">'Trial 5'!DL46</f>
        <v>1515.5729351848072</v>
      </c>
      <c r="DM201" s="24">
        <f ca="1">'Trial 5'!DM46</f>
        <v>-5550.8936386425758</v>
      </c>
      <c r="DN201" s="25">
        <f ca="1">SUM('Trial 5'!DB46:DM46)</f>
        <v>-48984.323695432788</v>
      </c>
      <c r="DO201" s="24">
        <f ca="1">'Trial 5'!DO46</f>
        <v>-659.7601143251801</v>
      </c>
      <c r="DP201" s="24">
        <f ca="1">'Trial 5'!DP46</f>
        <v>-46497.531257437528</v>
      </c>
      <c r="DQ201" s="24">
        <f ca="1">'Trial 5'!DQ46</f>
        <v>35596.989038728192</v>
      </c>
      <c r="DR201" s="24">
        <f ca="1">'Trial 5'!DR46</f>
        <v>-369.39587381431909</v>
      </c>
      <c r="DS201" s="24">
        <f ca="1">'Trial 5'!DS46</f>
        <v>49459.015865402631</v>
      </c>
      <c r="DT201" s="24">
        <f ca="1">'Trial 5'!DT46</f>
        <v>-46290.643660911577</v>
      </c>
      <c r="DU201" s="24">
        <f ca="1">'Trial 5'!DU46</f>
        <v>-37932.598934455869</v>
      </c>
      <c r="DV201" s="24">
        <f ca="1">'Trial 5'!DV46</f>
        <v>29251.690567723137</v>
      </c>
      <c r="DW201" s="24">
        <f ca="1">'Trial 5'!DW46</f>
        <v>33743.520594795737</v>
      </c>
      <c r="DX201" s="24">
        <f ca="1">'Trial 5'!DX46</f>
        <v>12728.172325881422</v>
      </c>
      <c r="DY201" s="24">
        <f ca="1">'Trial 5'!DY46</f>
        <v>19662.006425192289</v>
      </c>
      <c r="DZ201" s="24">
        <f ca="1">'Trial 5'!DZ46</f>
        <v>-13099.634028916264</v>
      </c>
      <c r="EA201" s="25">
        <f ca="1">SUM('Trial 5'!DO46:DZ46)</f>
        <v>35591.830947862669</v>
      </c>
      <c r="EB201" s="24">
        <f ca="1">'Trial 5'!EB46</f>
        <v>48212.944108045544</v>
      </c>
      <c r="EC201" s="24">
        <f ca="1">'Trial 5'!EC46</f>
        <v>31030.252576271589</v>
      </c>
      <c r="ED201" s="24">
        <f ca="1">'Trial 5'!ED46</f>
        <v>-17166.113979876987</v>
      </c>
      <c r="EE201" s="24">
        <f ca="1">'Trial 5'!EE46</f>
        <v>-11927.305455768124</v>
      </c>
      <c r="EF201" s="24">
        <f ca="1">'Trial 5'!EF46</f>
        <v>21541.180565039718</v>
      </c>
      <c r="EG201" s="24">
        <f ca="1">'Trial 5'!EG46</f>
        <v>-41078.329502248271</v>
      </c>
      <c r="EH201" s="24">
        <f ca="1">'Trial 5'!EH46</f>
        <v>47379.034119626289</v>
      </c>
      <c r="EI201" s="24">
        <f ca="1">'Trial 5'!EI46</f>
        <v>-1318.7497087107511</v>
      </c>
      <c r="EJ201" s="24">
        <f ca="1">'Trial 5'!EJ46</f>
        <v>29042.867315062442</v>
      </c>
      <c r="EK201" s="24">
        <f ca="1">'Trial 5'!EK46</f>
        <v>10550.138264290008</v>
      </c>
      <c r="EL201" s="24">
        <f ca="1">'Trial 5'!EL46</f>
        <v>1177.6544388759353</v>
      </c>
      <c r="EM201" s="24">
        <f ca="1">'Trial 5'!EM46</f>
        <v>25394.873536759322</v>
      </c>
      <c r="EN201" s="25">
        <f ca="1">SUM('Trial 5'!EB46:EM46)</f>
        <v>142838.44627736672</v>
      </c>
    </row>
    <row r="202" spans="1:144" ht="12.75" customHeight="1">
      <c r="A202" s="11" t="str">
        <f>Labels!B101</f>
        <v>Trial 06</v>
      </c>
      <c r="B202" s="24">
        <f ca="1">'Trial 6'!B46</f>
        <v>-27185.810794169734</v>
      </c>
      <c r="C202" s="24">
        <f ca="1">'Trial 6'!C46</f>
        <v>32456.881678193742</v>
      </c>
      <c r="D202" s="24">
        <f ca="1">'Trial 6'!D46</f>
        <v>-36100.724222748344</v>
      </c>
      <c r="E202" s="24">
        <f ca="1">'Trial 6'!E46</f>
        <v>10819.05255383752</v>
      </c>
      <c r="F202" s="24">
        <f ca="1">'Trial 6'!F46</f>
        <v>-28539.625992165635</v>
      </c>
      <c r="G202" s="24">
        <f ca="1">'Trial 6'!G46</f>
        <v>-49724.491698621569</v>
      </c>
      <c r="H202" s="24">
        <f ca="1">'Trial 6'!H46</f>
        <v>-28356.732243844814</v>
      </c>
      <c r="I202" s="24">
        <f ca="1">'Trial 6'!I46</f>
        <v>51059.733812323531</v>
      </c>
      <c r="J202" s="24">
        <f ca="1">'Trial 6'!J46</f>
        <v>14704.612104686994</v>
      </c>
      <c r="K202" s="24">
        <f ca="1">'Trial 6'!K46</f>
        <v>28154.10874460169</v>
      </c>
      <c r="L202" s="24">
        <f ca="1">'Trial 6'!L46</f>
        <v>10209.634679810628</v>
      </c>
      <c r="M202" s="24">
        <f ca="1">'Trial 6'!M46</f>
        <v>-18473.288466172071</v>
      </c>
      <c r="N202" s="25">
        <f ca="1">SUM('Trial 6'!B46:M46)</f>
        <v>-40976.649844268068</v>
      </c>
      <c r="O202" s="24">
        <f ca="1">'Trial 6'!O46</f>
        <v>34209.59082850565</v>
      </c>
      <c r="P202" s="24">
        <f ca="1">'Trial 6'!P46</f>
        <v>-33916.196067322991</v>
      </c>
      <c r="Q202" s="24">
        <f ca="1">'Trial 6'!Q46</f>
        <v>-8108.6998498587818</v>
      </c>
      <c r="R202" s="24">
        <f ca="1">'Trial 6'!R46</f>
        <v>1827.9698554145848</v>
      </c>
      <c r="S202" s="24">
        <f ca="1">'Trial 6'!S46</f>
        <v>-33442.540697307493</v>
      </c>
      <c r="T202" s="24">
        <f ca="1">'Trial 6'!T46</f>
        <v>21680.350243557248</v>
      </c>
      <c r="U202" s="24">
        <f ca="1">'Trial 6'!U46</f>
        <v>17032.081984452769</v>
      </c>
      <c r="V202" s="24">
        <f ca="1">'Trial 6'!V46</f>
        <v>-33496.147689179212</v>
      </c>
      <c r="W202" s="24">
        <f ca="1">'Trial 6'!W46</f>
        <v>-46399.527707622663</v>
      </c>
      <c r="X202" s="24">
        <f ca="1">'Trial 6'!X46</f>
        <v>1469.419279759582</v>
      </c>
      <c r="Y202" s="24">
        <f ca="1">'Trial 6'!Y46</f>
        <v>-6868.0956717228664</v>
      </c>
      <c r="Z202" s="24">
        <f ca="1">'Trial 6'!Z46</f>
        <v>8588.2960534116737</v>
      </c>
      <c r="AA202" s="25">
        <f ca="1">SUM('Trial 6'!O46:Z46)</f>
        <v>-77423.499437912513</v>
      </c>
      <c r="AB202" s="24">
        <f ca="1">'Trial 6'!AB46</f>
        <v>-9533.9756142957558</v>
      </c>
      <c r="AC202" s="24">
        <f ca="1">'Trial 6'!AC46</f>
        <v>-47081.780992417735</v>
      </c>
      <c r="AD202" s="24">
        <f ca="1">'Trial 6'!AD46</f>
        <v>-3308.9487695193948</v>
      </c>
      <c r="AE202" s="24">
        <f ca="1">'Trial 6'!AE46</f>
        <v>-15296.354694178284</v>
      </c>
      <c r="AF202" s="24">
        <f ca="1">'Trial 6'!AF46</f>
        <v>-29844.434492921242</v>
      </c>
      <c r="AG202" s="24">
        <f ca="1">'Trial 6'!AG46</f>
        <v>60110.083456043743</v>
      </c>
      <c r="AH202" s="24">
        <f ca="1">'Trial 6'!AH46</f>
        <v>-17914.010984857356</v>
      </c>
      <c r="AI202" s="24">
        <f ca="1">'Trial 6'!AI46</f>
        <v>-14248.705656272878</v>
      </c>
      <c r="AJ202" s="24">
        <f ca="1">'Trial 6'!AJ46</f>
        <v>12001.364402681616</v>
      </c>
      <c r="AK202" s="24">
        <f ca="1">'Trial 6'!AK46</f>
        <v>39453.565227636769</v>
      </c>
      <c r="AL202" s="24">
        <f ca="1">'Trial 6'!AL46</f>
        <v>-15983.867589669366</v>
      </c>
      <c r="AM202" s="24">
        <f ca="1">'Trial 6'!AM46</f>
        <v>-12786.030628261997</v>
      </c>
      <c r="AN202" s="25">
        <f ca="1">SUM('Trial 6'!AB46:AM46)</f>
        <v>-54433.096336031886</v>
      </c>
      <c r="AO202" s="24">
        <f ca="1">'Trial 6'!AO46</f>
        <v>53155.347053044381</v>
      </c>
      <c r="AP202" s="24">
        <f ca="1">'Trial 6'!AP46</f>
        <v>-15049.478576164927</v>
      </c>
      <c r="AQ202" s="24">
        <f ca="1">'Trial 6'!AQ46</f>
        <v>-14286.958226226219</v>
      </c>
      <c r="AR202" s="24">
        <f ca="1">'Trial 6'!AR46</f>
        <v>-3918.5519368692171</v>
      </c>
      <c r="AS202" s="24">
        <f ca="1">'Trial 6'!AS46</f>
        <v>-39379.050222131904</v>
      </c>
      <c r="AT202" s="24">
        <f ca="1">'Trial 6'!AT46</f>
        <v>-19844.152550171184</v>
      </c>
      <c r="AU202" s="24">
        <f ca="1">'Trial 6'!AU46</f>
        <v>-57606.453483777674</v>
      </c>
      <c r="AV202" s="24">
        <f ca="1">'Trial 6'!AV46</f>
        <v>-364.70143276562447</v>
      </c>
      <c r="AW202" s="24">
        <f ca="1">'Trial 6'!AW46</f>
        <v>-39383.093644191787</v>
      </c>
      <c r="AX202" s="24">
        <f ca="1">'Trial 6'!AX46</f>
        <v>-13944.497820844721</v>
      </c>
      <c r="AY202" s="24">
        <f ca="1">'Trial 6'!AY46</f>
        <v>-28795.27078652188</v>
      </c>
      <c r="AZ202" s="24">
        <f ca="1">'Trial 6'!AZ46</f>
        <v>50033.128244086671</v>
      </c>
      <c r="BA202" s="25">
        <f ca="1">SUM('Trial 6'!AO46:AZ46)</f>
        <v>-129383.73338253409</v>
      </c>
      <c r="BB202" s="24">
        <f ca="1">'Trial 6'!BB46</f>
        <v>14424.294462613172</v>
      </c>
      <c r="BC202" s="24">
        <f ca="1">'Trial 6'!BC46</f>
        <v>23335.140835591003</v>
      </c>
      <c r="BD202" s="24">
        <f ca="1">'Trial 6'!BD46</f>
        <v>-47412.810836088458</v>
      </c>
      <c r="BE202" s="24">
        <f ca="1">'Trial 6'!BE46</f>
        <v>45430.176479241498</v>
      </c>
      <c r="BF202" s="24">
        <f ca="1">'Trial 6'!BF46</f>
        <v>-18926.549055350049</v>
      </c>
      <c r="BG202" s="24">
        <f ca="1">'Trial 6'!BG46</f>
        <v>-4767.8700068488251</v>
      </c>
      <c r="BH202" s="24">
        <f ca="1">'Trial 6'!BH46</f>
        <v>10108.564293445066</v>
      </c>
      <c r="BI202" s="24">
        <f ca="1">'Trial 6'!BI46</f>
        <v>12470.95122617581</v>
      </c>
      <c r="BJ202" s="24">
        <f ca="1">'Trial 6'!BJ46</f>
        <v>15149.048353287417</v>
      </c>
      <c r="BK202" s="24">
        <f ca="1">'Trial 6'!BK46</f>
        <v>-29070.715829549383</v>
      </c>
      <c r="BL202" s="24">
        <f ca="1">'Trial 6'!BL46</f>
        <v>-29382.273528910944</v>
      </c>
      <c r="BM202" s="24">
        <f ca="1">'Trial 6'!BM46</f>
        <v>-38301.087592021693</v>
      </c>
      <c r="BN202" s="25">
        <f ca="1">SUM('Trial 6'!BB46:BM46)</f>
        <v>-46943.131198415387</v>
      </c>
      <c r="BO202" s="24">
        <f ca="1">'Trial 6'!BO46</f>
        <v>-4224.7430588001916</v>
      </c>
      <c r="BP202" s="24">
        <f ca="1">'Trial 6'!BP46</f>
        <v>-28753.017540633162</v>
      </c>
      <c r="BQ202" s="24">
        <f ca="1">'Trial 6'!BQ46</f>
        <v>46796.46584924878</v>
      </c>
      <c r="BR202" s="24">
        <f ca="1">'Trial 6'!BR46</f>
        <v>38133.311695238976</v>
      </c>
      <c r="BS202" s="24">
        <f ca="1">'Trial 6'!BS46</f>
        <v>-22086.663824518087</v>
      </c>
      <c r="BT202" s="24">
        <f ca="1">'Trial 6'!BT46</f>
        <v>1664.4039599622381</v>
      </c>
      <c r="BU202" s="24">
        <f ca="1">'Trial 6'!BU46</f>
        <v>32634.264011843097</v>
      </c>
      <c r="BV202" s="24">
        <f ca="1">'Trial 6'!BV46</f>
        <v>7970.3396136768761</v>
      </c>
      <c r="BW202" s="24">
        <f ca="1">'Trial 6'!BW46</f>
        <v>-8668.1244192784125</v>
      </c>
      <c r="BX202" s="24">
        <f ca="1">'Trial 6'!BX46</f>
        <v>507.28784660126428</v>
      </c>
      <c r="BY202" s="24">
        <f ca="1">'Trial 6'!BY46</f>
        <v>1455.8355513220583</v>
      </c>
      <c r="BZ202" s="24">
        <f ca="1">'Trial 6'!BZ46</f>
        <v>-58685.50014478599</v>
      </c>
      <c r="CA202" s="25">
        <f ca="1">SUM('Trial 6'!BO46:BZ46)</f>
        <v>6743.8595398774341</v>
      </c>
      <c r="CB202" s="24">
        <f ca="1">'Trial 6'!CB46</f>
        <v>2857.092631786049</v>
      </c>
      <c r="CC202" s="24">
        <f ca="1">'Trial 6'!CC46</f>
        <v>47305.300924808238</v>
      </c>
      <c r="CD202" s="24">
        <f ca="1">'Trial 6'!CD46</f>
        <v>10322.744281817164</v>
      </c>
      <c r="CE202" s="24">
        <f ca="1">'Trial 6'!CE46</f>
        <v>-240.23581752848227</v>
      </c>
      <c r="CF202" s="24">
        <f ca="1">'Trial 6'!CF46</f>
        <v>22887.582240746098</v>
      </c>
      <c r="CG202" s="24">
        <f ca="1">'Trial 6'!CG46</f>
        <v>14346.471521756512</v>
      </c>
      <c r="CH202" s="24">
        <f ca="1">'Trial 6'!CH46</f>
        <v>38299.559423937739</v>
      </c>
      <c r="CI202" s="24">
        <f ca="1">'Trial 6'!CI46</f>
        <v>-58067.675368254932</v>
      </c>
      <c r="CJ202" s="24">
        <f ca="1">'Trial 6'!CJ46</f>
        <v>-24305.526552863728</v>
      </c>
      <c r="CK202" s="24">
        <f ca="1">'Trial 6'!CK46</f>
        <v>-40409.935753856182</v>
      </c>
      <c r="CL202" s="24">
        <f ca="1">'Trial 6'!CL46</f>
        <v>-14283.076039529293</v>
      </c>
      <c r="CM202" s="24">
        <f ca="1">'Trial 6'!CM46</f>
        <v>-11407.659616759573</v>
      </c>
      <c r="CN202" s="25">
        <f ca="1">SUM('Trial 6'!CB46:CM46)</f>
        <v>-12695.358123940399</v>
      </c>
      <c r="CO202" s="24">
        <f ca="1">'Trial 6'!CO46</f>
        <v>8792.1602029838432</v>
      </c>
      <c r="CP202" s="24">
        <f ca="1">'Trial 6'!CP46</f>
        <v>49710.263893456693</v>
      </c>
      <c r="CQ202" s="24">
        <f ca="1">'Trial 6'!CQ46</f>
        <v>-12268.314913947792</v>
      </c>
      <c r="CR202" s="24">
        <f ca="1">'Trial 6'!CR46</f>
        <v>-11170.979900004148</v>
      </c>
      <c r="CS202" s="24">
        <f ca="1">'Trial 6'!CS46</f>
        <v>45312.266316096458</v>
      </c>
      <c r="CT202" s="24">
        <f ca="1">'Trial 6'!CT46</f>
        <v>-20475.281922733117</v>
      </c>
      <c r="CU202" s="24">
        <f ca="1">'Trial 6'!CU46</f>
        <v>-32900.545751669437</v>
      </c>
      <c r="CV202" s="24">
        <f ca="1">'Trial 6'!CV46</f>
        <v>-20090.705540355564</v>
      </c>
      <c r="CW202" s="24">
        <f ca="1">'Trial 6'!CW46</f>
        <v>11905.3414815179</v>
      </c>
      <c r="CX202" s="24">
        <f ca="1">'Trial 6'!CX46</f>
        <v>-2443.701987356621</v>
      </c>
      <c r="CY202" s="24">
        <f ca="1">'Trial 6'!CY46</f>
        <v>-50991.789312300461</v>
      </c>
      <c r="CZ202" s="24">
        <f ca="1">'Trial 6'!CZ46</f>
        <v>3685.6998430640829</v>
      </c>
      <c r="DA202" s="25">
        <f ca="1">SUM('Trial 6'!CO46:CZ46)</f>
        <v>-30935.587591248172</v>
      </c>
      <c r="DB202" s="24">
        <f ca="1">'Trial 6'!DB46</f>
        <v>737.720104981546</v>
      </c>
      <c r="DC202" s="24">
        <f ca="1">'Trial 6'!DC46</f>
        <v>17130.855384269064</v>
      </c>
      <c r="DD202" s="24">
        <f ca="1">'Trial 6'!DD46</f>
        <v>1321.4092067267377</v>
      </c>
      <c r="DE202" s="24">
        <f ca="1">'Trial 6'!DE46</f>
        <v>16212.334257273529</v>
      </c>
      <c r="DF202" s="24">
        <f ca="1">'Trial 6'!DF46</f>
        <v>34735.995501695936</v>
      </c>
      <c r="DG202" s="24">
        <f ca="1">'Trial 6'!DG46</f>
        <v>-31721.450984150404</v>
      </c>
      <c r="DH202" s="24">
        <f ca="1">'Trial 6'!DH46</f>
        <v>-15308.72921818236</v>
      </c>
      <c r="DI202" s="24">
        <f ca="1">'Trial 6'!DI46</f>
        <v>22014.071238943488</v>
      </c>
      <c r="DJ202" s="24">
        <f ca="1">'Trial 6'!DJ46</f>
        <v>-6702.8767620119861</v>
      </c>
      <c r="DK202" s="24">
        <f ca="1">'Trial 6'!DK46</f>
        <v>61834.068235466329</v>
      </c>
      <c r="DL202" s="24">
        <f ca="1">'Trial 6'!DL46</f>
        <v>6798.7384585277514</v>
      </c>
      <c r="DM202" s="24">
        <f ca="1">'Trial 6'!DM46</f>
        <v>-4272.4526872471206</v>
      </c>
      <c r="DN202" s="25">
        <f ca="1">SUM('Trial 6'!DB46:DM46)</f>
        <v>102779.68273629253</v>
      </c>
      <c r="DO202" s="24">
        <f ca="1">'Trial 6'!DO46</f>
        <v>-24303.312581058999</v>
      </c>
      <c r="DP202" s="24">
        <f ca="1">'Trial 6'!DP46</f>
        <v>4158.0812735304253</v>
      </c>
      <c r="DQ202" s="24">
        <f ca="1">'Trial 6'!DQ46</f>
        <v>-61065.477420512791</v>
      </c>
      <c r="DR202" s="24">
        <f ca="1">'Trial 6'!DR46</f>
        <v>-12145.740354137861</v>
      </c>
      <c r="DS202" s="24">
        <f ca="1">'Trial 6'!DS46</f>
        <v>-16183.295810279789</v>
      </c>
      <c r="DT202" s="24">
        <f ca="1">'Trial 6'!DT46</f>
        <v>-27046.269549017386</v>
      </c>
      <c r="DU202" s="24">
        <f ca="1">'Trial 6'!DU46</f>
        <v>-57430.885390861113</v>
      </c>
      <c r="DV202" s="24">
        <f ca="1">'Trial 6'!DV46</f>
        <v>-7895.8040242589377</v>
      </c>
      <c r="DW202" s="24">
        <f ca="1">'Trial 6'!DW46</f>
        <v>-42873.751220627579</v>
      </c>
      <c r="DX202" s="24">
        <f ca="1">'Trial 6'!DX46</f>
        <v>-28170.238228186579</v>
      </c>
      <c r="DY202" s="24">
        <f ca="1">'Trial 6'!DY46</f>
        <v>49583.302290246924</v>
      </c>
      <c r="DZ202" s="24">
        <f ca="1">'Trial 6'!DZ46</f>
        <v>-16274.699170435415</v>
      </c>
      <c r="EA202" s="25">
        <f ca="1">SUM('Trial 6'!DO46:DZ46)</f>
        <v>-239648.09018559911</v>
      </c>
      <c r="EB202" s="24">
        <f ca="1">'Trial 6'!EB46</f>
        <v>6622.7030007130097</v>
      </c>
      <c r="EC202" s="24">
        <f ca="1">'Trial 6'!EC46</f>
        <v>-14918.876131068911</v>
      </c>
      <c r="ED202" s="24">
        <f ca="1">'Trial 6'!ED46</f>
        <v>9086.4012709935996</v>
      </c>
      <c r="EE202" s="24">
        <f ca="1">'Trial 6'!EE46</f>
        <v>36077.340665377887</v>
      </c>
      <c r="EF202" s="24">
        <f ca="1">'Trial 6'!EF46</f>
        <v>15230.01618838978</v>
      </c>
      <c r="EG202" s="24">
        <f ca="1">'Trial 6'!EG46</f>
        <v>-24715.05268468778</v>
      </c>
      <c r="EH202" s="24">
        <f ca="1">'Trial 6'!EH46</f>
        <v>30229.960627148826</v>
      </c>
      <c r="EI202" s="24">
        <f ca="1">'Trial 6'!EI46</f>
        <v>39858.289022178091</v>
      </c>
      <c r="EJ202" s="24">
        <f ca="1">'Trial 6'!EJ46</f>
        <v>-3480.1360911991533</v>
      </c>
      <c r="EK202" s="24">
        <f ca="1">'Trial 6'!EK46</f>
        <v>-9484.5503247012621</v>
      </c>
      <c r="EL202" s="24">
        <f ca="1">'Trial 6'!EL46</f>
        <v>44277.442177919504</v>
      </c>
      <c r="EM202" s="24">
        <f ca="1">'Trial 6'!EM46</f>
        <v>-23268.118825826958</v>
      </c>
      <c r="EN202" s="25">
        <f ca="1">SUM('Trial 6'!EB46:EM46)</f>
        <v>105515.41889523664</v>
      </c>
    </row>
    <row r="203" spans="1:144" ht="12.75" customHeight="1">
      <c r="A203" s="11" t="str">
        <f>Labels!B102</f>
        <v>Trial 07</v>
      </c>
      <c r="B203" s="24">
        <f ca="1">'Trial 7'!B46</f>
        <v>36437.376996299849</v>
      </c>
      <c r="C203" s="24">
        <f ca="1">'Trial 7'!C46</f>
        <v>7341.1567511392223</v>
      </c>
      <c r="D203" s="24">
        <f ca="1">'Trial 7'!D46</f>
        <v>-35989.617831834199</v>
      </c>
      <c r="E203" s="24">
        <f ca="1">'Trial 7'!E46</f>
        <v>-54743.639453960168</v>
      </c>
      <c r="F203" s="24">
        <f ca="1">'Trial 7'!F46</f>
        <v>-2424.6704457347737</v>
      </c>
      <c r="G203" s="24">
        <f ca="1">'Trial 7'!G46</f>
        <v>38113.223705030367</v>
      </c>
      <c r="H203" s="24">
        <f ca="1">'Trial 7'!H46</f>
        <v>12215.978255056809</v>
      </c>
      <c r="I203" s="24">
        <f ca="1">'Trial 7'!I46</f>
        <v>14710.489096533775</v>
      </c>
      <c r="J203" s="24">
        <f ca="1">'Trial 7'!J46</f>
        <v>-17696.584482614715</v>
      </c>
      <c r="K203" s="24">
        <f ca="1">'Trial 7'!K46</f>
        <v>41658.357873740948</v>
      </c>
      <c r="L203" s="24">
        <f ca="1">'Trial 7'!L46</f>
        <v>25495.702661051582</v>
      </c>
      <c r="M203" s="24">
        <f ca="1">'Trial 7'!M46</f>
        <v>11870.600226645183</v>
      </c>
      <c r="N203" s="25">
        <f ca="1">SUM('Trial 7'!B46:M46)</f>
        <v>76988.373351353875</v>
      </c>
      <c r="O203" s="24">
        <f ca="1">'Trial 7'!O46</f>
        <v>18002.431941762206</v>
      </c>
      <c r="P203" s="24">
        <f ca="1">'Trial 7'!P46</f>
        <v>5056.8211092455895</v>
      </c>
      <c r="Q203" s="24">
        <f ca="1">'Trial 7'!Q46</f>
        <v>63099.085004015578</v>
      </c>
      <c r="R203" s="24">
        <f ca="1">'Trial 7'!R46</f>
        <v>62755.189962370008</v>
      </c>
      <c r="S203" s="24">
        <f ca="1">'Trial 7'!S46</f>
        <v>2606.7564840223154</v>
      </c>
      <c r="T203" s="24">
        <f ca="1">'Trial 7'!T46</f>
        <v>29349.179752574073</v>
      </c>
      <c r="U203" s="24">
        <f ca="1">'Trial 7'!U46</f>
        <v>16254.66486722536</v>
      </c>
      <c r="V203" s="24">
        <f ca="1">'Trial 7'!V46</f>
        <v>-5075.1460220248437</v>
      </c>
      <c r="W203" s="24">
        <f ca="1">'Trial 7'!W46</f>
        <v>45977.843228560545</v>
      </c>
      <c r="X203" s="24">
        <f ca="1">'Trial 7'!X46</f>
        <v>-29477.870799102624</v>
      </c>
      <c r="Y203" s="24">
        <f ca="1">'Trial 7'!Y46</f>
        <v>7627.8104838128365</v>
      </c>
      <c r="Z203" s="24">
        <f ca="1">'Trial 7'!Z46</f>
        <v>2164.3094305556497</v>
      </c>
      <c r="AA203" s="25">
        <f ca="1">SUM('Trial 7'!O46:Z46)</f>
        <v>218341.07544301669</v>
      </c>
      <c r="AB203" s="24">
        <f ca="1">'Trial 7'!AB46</f>
        <v>18887.041343525794</v>
      </c>
      <c r="AC203" s="24">
        <f ca="1">'Trial 7'!AC46</f>
        <v>3636.9650270187767</v>
      </c>
      <c r="AD203" s="24">
        <f ca="1">'Trial 7'!AD46</f>
        <v>24043.889541442979</v>
      </c>
      <c r="AE203" s="24">
        <f ca="1">'Trial 7'!AE46</f>
        <v>-19305.943448064354</v>
      </c>
      <c r="AF203" s="24">
        <f ca="1">'Trial 7'!AF46</f>
        <v>4608.820544656458</v>
      </c>
      <c r="AG203" s="24">
        <f ca="1">'Trial 7'!AG46</f>
        <v>-9228.0170464889052</v>
      </c>
      <c r="AH203" s="24">
        <f ca="1">'Trial 7'!AH46</f>
        <v>36333.991685283763</v>
      </c>
      <c r="AI203" s="24">
        <f ca="1">'Trial 7'!AI46</f>
        <v>1745.0573530480108</v>
      </c>
      <c r="AJ203" s="24">
        <f ca="1">'Trial 7'!AJ46</f>
        <v>39248.246713156484</v>
      </c>
      <c r="AK203" s="24">
        <f ca="1">'Trial 7'!AK46</f>
        <v>44162.161700446137</v>
      </c>
      <c r="AL203" s="24">
        <f ca="1">'Trial 7'!AL46</f>
        <v>-29283.756109132057</v>
      </c>
      <c r="AM203" s="24">
        <f ca="1">'Trial 7'!AM46</f>
        <v>-9808.9212850537006</v>
      </c>
      <c r="AN203" s="25">
        <f ca="1">SUM('Trial 7'!AB46:AM46)</f>
        <v>105039.53601983939</v>
      </c>
      <c r="AO203" s="24">
        <f ca="1">'Trial 7'!AO46</f>
        <v>7595.8553675237381</v>
      </c>
      <c r="AP203" s="24">
        <f ca="1">'Trial 7'!AP46</f>
        <v>32414.43306635198</v>
      </c>
      <c r="AQ203" s="24">
        <f ca="1">'Trial 7'!AQ46</f>
        <v>-8825.3569672002486</v>
      </c>
      <c r="AR203" s="24">
        <f ca="1">'Trial 7'!AR46</f>
        <v>-24428.184146758413</v>
      </c>
      <c r="AS203" s="24">
        <f ca="1">'Trial 7'!AS46</f>
        <v>-30798.365708424848</v>
      </c>
      <c r="AT203" s="24">
        <f ca="1">'Trial 7'!AT46</f>
        <v>-16104.289869150412</v>
      </c>
      <c r="AU203" s="24">
        <f ca="1">'Trial 7'!AU46</f>
        <v>5981.2734534562314</v>
      </c>
      <c r="AV203" s="24">
        <f ca="1">'Trial 7'!AV46</f>
        <v>-52866.074339212239</v>
      </c>
      <c r="AW203" s="24">
        <f ca="1">'Trial 7'!AW46</f>
        <v>-6667.1291612669766</v>
      </c>
      <c r="AX203" s="24">
        <f ca="1">'Trial 7'!AX46</f>
        <v>7838.9833459310294</v>
      </c>
      <c r="AY203" s="24">
        <f ca="1">'Trial 7'!AY46</f>
        <v>54631.045560386454</v>
      </c>
      <c r="AZ203" s="24">
        <f ca="1">'Trial 7'!AZ46</f>
        <v>19728.197021680709</v>
      </c>
      <c r="BA203" s="25">
        <f ca="1">SUM('Trial 7'!AO46:AZ46)</f>
        <v>-11499.612376682999</v>
      </c>
      <c r="BB203" s="24">
        <f ca="1">'Trial 7'!BB46</f>
        <v>46084.797035908821</v>
      </c>
      <c r="BC203" s="24">
        <f ca="1">'Trial 7'!BC46</f>
        <v>-2529.1198090957805</v>
      </c>
      <c r="BD203" s="24">
        <f ca="1">'Trial 7'!BD46</f>
        <v>-7493.0131855246891</v>
      </c>
      <c r="BE203" s="24">
        <f ca="1">'Trial 7'!BE46</f>
        <v>-44135.589646339715</v>
      </c>
      <c r="BF203" s="24">
        <f ca="1">'Trial 7'!BF46</f>
        <v>-61989.116317013366</v>
      </c>
      <c r="BG203" s="24">
        <f ca="1">'Trial 7'!BG46</f>
        <v>-43045.982039133196</v>
      </c>
      <c r="BH203" s="24">
        <f ca="1">'Trial 7'!BH46</f>
        <v>6511.6983167762692</v>
      </c>
      <c r="BI203" s="24">
        <f ca="1">'Trial 7'!BI46</f>
        <v>-39344.496960344615</v>
      </c>
      <c r="BJ203" s="24">
        <f ca="1">'Trial 7'!BJ46</f>
        <v>-63032.346614915499</v>
      </c>
      <c r="BK203" s="24">
        <f ca="1">'Trial 7'!BK46</f>
        <v>48913.357193979078</v>
      </c>
      <c r="BL203" s="24">
        <f ca="1">'Trial 7'!BL46</f>
        <v>17075.843561308669</v>
      </c>
      <c r="BM203" s="24">
        <f ca="1">'Trial 7'!BM46</f>
        <v>40366.458523792986</v>
      </c>
      <c r="BN203" s="25">
        <f ca="1">SUM('Trial 7'!BB46:BM46)</f>
        <v>-102617.50994060106</v>
      </c>
      <c r="BO203" s="24">
        <f ca="1">'Trial 7'!BO46</f>
        <v>-14668.792273870975</v>
      </c>
      <c r="BP203" s="24">
        <f ca="1">'Trial 7'!BP46</f>
        <v>-11586.528758393641</v>
      </c>
      <c r="BQ203" s="24">
        <f ca="1">'Trial 7'!BQ46</f>
        <v>20880.833617357763</v>
      </c>
      <c r="BR203" s="24">
        <f ca="1">'Trial 7'!BR46</f>
        <v>-60363.106636850229</v>
      </c>
      <c r="BS203" s="24">
        <f ca="1">'Trial 7'!BS46</f>
        <v>718.99868622286056</v>
      </c>
      <c r="BT203" s="24">
        <f ca="1">'Trial 7'!BT46</f>
        <v>16093.881114392761</v>
      </c>
      <c r="BU203" s="24">
        <f ca="1">'Trial 7'!BU46</f>
        <v>26331.433096041615</v>
      </c>
      <c r="BV203" s="24">
        <f ca="1">'Trial 7'!BV46</f>
        <v>-16845.721532459029</v>
      </c>
      <c r="BW203" s="24">
        <f ca="1">'Trial 7'!BW46</f>
        <v>-186.45923646747289</v>
      </c>
      <c r="BX203" s="24">
        <f ca="1">'Trial 7'!BX46</f>
        <v>-8273.4837869799085</v>
      </c>
      <c r="BY203" s="24">
        <f ca="1">'Trial 7'!BY46</f>
        <v>-884.45576187310928</v>
      </c>
      <c r="BZ203" s="24">
        <f ca="1">'Trial 7'!BZ46</f>
        <v>25486.895762154832</v>
      </c>
      <c r="CA203" s="25">
        <f ca="1">SUM('Trial 7'!BO46:BZ46)</f>
        <v>-23296.505710724545</v>
      </c>
      <c r="CB203" s="24">
        <f ca="1">'Trial 7'!CB46</f>
        <v>24519.548311698334</v>
      </c>
      <c r="CC203" s="24">
        <f ca="1">'Trial 7'!CC46</f>
        <v>12628.818469518532</v>
      </c>
      <c r="CD203" s="24">
        <f ca="1">'Trial 7'!CD46</f>
        <v>-34103.547859654747</v>
      </c>
      <c r="CE203" s="24">
        <f ca="1">'Trial 7'!CE46</f>
        <v>-47697.816983796678</v>
      </c>
      <c r="CF203" s="24">
        <f ca="1">'Trial 7'!CF46</f>
        <v>-34819.033665091738</v>
      </c>
      <c r="CG203" s="24">
        <f ca="1">'Trial 7'!CG46</f>
        <v>46359.988635647285</v>
      </c>
      <c r="CH203" s="24">
        <f ca="1">'Trial 7'!CH46</f>
        <v>33115.447213902939</v>
      </c>
      <c r="CI203" s="24">
        <f ca="1">'Trial 7'!CI46</f>
        <v>44180.316022863823</v>
      </c>
      <c r="CJ203" s="24">
        <f ca="1">'Trial 7'!CJ46</f>
        <v>6096.4381951410232</v>
      </c>
      <c r="CK203" s="24">
        <f ca="1">'Trial 7'!CK46</f>
        <v>-26120.209326814485</v>
      </c>
      <c r="CL203" s="24">
        <f ca="1">'Trial 7'!CL46</f>
        <v>12038.425855811256</v>
      </c>
      <c r="CM203" s="24">
        <f ca="1">'Trial 7'!CM46</f>
        <v>-29244.279037530607</v>
      </c>
      <c r="CN203" s="25">
        <f ca="1">SUM('Trial 7'!CB46:CM46)</f>
        <v>6954.0958316949254</v>
      </c>
      <c r="CO203" s="24">
        <f ca="1">'Trial 7'!CO46</f>
        <v>-52016.776592479408</v>
      </c>
      <c r="CP203" s="24">
        <f ca="1">'Trial 7'!CP46</f>
        <v>7844.7033209480333</v>
      </c>
      <c r="CQ203" s="24">
        <f ca="1">'Trial 7'!CQ46</f>
        <v>-1823.3066568823053</v>
      </c>
      <c r="CR203" s="24">
        <f ca="1">'Trial 7'!CR46</f>
        <v>-15957.883192903204</v>
      </c>
      <c r="CS203" s="24">
        <f ca="1">'Trial 7'!CS46</f>
        <v>6240.2129258461364</v>
      </c>
      <c r="CT203" s="24">
        <f ca="1">'Trial 7'!CT46</f>
        <v>20587.22329242562</v>
      </c>
      <c r="CU203" s="24">
        <f ca="1">'Trial 7'!CU46</f>
        <v>-54384.304004093661</v>
      </c>
      <c r="CV203" s="24">
        <f ca="1">'Trial 7'!CV46</f>
        <v>-24524.249368441455</v>
      </c>
      <c r="CW203" s="24">
        <f ca="1">'Trial 7'!CW46</f>
        <v>-5542.3315966170867</v>
      </c>
      <c r="CX203" s="24">
        <f ca="1">'Trial 7'!CX46</f>
        <v>40866.134261737061</v>
      </c>
      <c r="CY203" s="24">
        <f ca="1">'Trial 7'!CY46</f>
        <v>14547.587899502692</v>
      </c>
      <c r="CZ203" s="24">
        <f ca="1">'Trial 7'!CZ46</f>
        <v>7690.6622714181085</v>
      </c>
      <c r="DA203" s="25">
        <f ca="1">SUM('Trial 7'!CO46:CZ46)</f>
        <v>-56472.327439539455</v>
      </c>
      <c r="DB203" s="24">
        <f ca="1">'Trial 7'!DB46</f>
        <v>-21822.300321208226</v>
      </c>
      <c r="DC203" s="24">
        <f ca="1">'Trial 7'!DC46</f>
        <v>-7278.2322473694057</v>
      </c>
      <c r="DD203" s="24">
        <f ca="1">'Trial 7'!DD46</f>
        <v>36444.612846288524</v>
      </c>
      <c r="DE203" s="24">
        <f ca="1">'Trial 7'!DE46</f>
        <v>156.4346219176503</v>
      </c>
      <c r="DF203" s="24">
        <f ca="1">'Trial 7'!DF46</f>
        <v>19830.417450811703</v>
      </c>
      <c r="DG203" s="24">
        <f ca="1">'Trial 7'!DG46</f>
        <v>-49712.974849401508</v>
      </c>
      <c r="DH203" s="24">
        <f ca="1">'Trial 7'!DH46</f>
        <v>-6440.2818447553072</v>
      </c>
      <c r="DI203" s="24">
        <f ca="1">'Trial 7'!DI46</f>
        <v>17969.909909405473</v>
      </c>
      <c r="DJ203" s="24">
        <f ca="1">'Trial 7'!DJ46</f>
        <v>56109.158792916962</v>
      </c>
      <c r="DK203" s="24">
        <f ca="1">'Trial 7'!DK46</f>
        <v>33072.991091004922</v>
      </c>
      <c r="DL203" s="24">
        <f ca="1">'Trial 7'!DL46</f>
        <v>56302.174142422598</v>
      </c>
      <c r="DM203" s="24">
        <f ca="1">'Trial 7'!DM46</f>
        <v>-21050.924842648277</v>
      </c>
      <c r="DN203" s="25">
        <f ca="1">SUM('Trial 7'!DB46:DM46)</f>
        <v>113580.98474938511</v>
      </c>
      <c r="DO203" s="24">
        <f ca="1">'Trial 7'!DO46</f>
        <v>49794.220936040962</v>
      </c>
      <c r="DP203" s="24">
        <f ca="1">'Trial 7'!DP46</f>
        <v>-25005.323719564032</v>
      </c>
      <c r="DQ203" s="24">
        <f ca="1">'Trial 7'!DQ46</f>
        <v>-52067.193090953282</v>
      </c>
      <c r="DR203" s="24">
        <f ca="1">'Trial 7'!DR46</f>
        <v>32398.75865993858</v>
      </c>
      <c r="DS203" s="24">
        <f ca="1">'Trial 7'!DS46</f>
        <v>60604.023080757492</v>
      </c>
      <c r="DT203" s="24">
        <f ca="1">'Trial 7'!DT46</f>
        <v>7725.3759253450989</v>
      </c>
      <c r="DU203" s="24">
        <f ca="1">'Trial 7'!DU46</f>
        <v>-13730.653197032212</v>
      </c>
      <c r="DV203" s="24">
        <f ca="1">'Trial 7'!DV46</f>
        <v>-50681.867984200428</v>
      </c>
      <c r="DW203" s="24">
        <f ca="1">'Trial 7'!DW46</f>
        <v>58530.847242282434</v>
      </c>
      <c r="DX203" s="24">
        <f ca="1">'Trial 7'!DX46</f>
        <v>14936.205430352065</v>
      </c>
      <c r="DY203" s="24">
        <f ca="1">'Trial 7'!DY46</f>
        <v>59596.419127725458</v>
      </c>
      <c r="DZ203" s="24">
        <f ca="1">'Trial 7'!DZ46</f>
        <v>-9643.3814981284577</v>
      </c>
      <c r="EA203" s="25">
        <f ca="1">SUM('Trial 7'!DO46:DZ46)</f>
        <v>132457.43091256369</v>
      </c>
      <c r="EB203" s="24">
        <f ca="1">'Trial 7'!EB46</f>
        <v>-28413.476626615848</v>
      </c>
      <c r="EC203" s="24">
        <f ca="1">'Trial 7'!EC46</f>
        <v>21187.18220237788</v>
      </c>
      <c r="ED203" s="24">
        <f ca="1">'Trial 7'!ED46</f>
        <v>54985.625798252127</v>
      </c>
      <c r="EE203" s="24">
        <f ca="1">'Trial 7'!EE46</f>
        <v>-4874.7840362828756</v>
      </c>
      <c r="EF203" s="24">
        <f ca="1">'Trial 7'!EF46</f>
        <v>51369.972645879738</v>
      </c>
      <c r="EG203" s="24">
        <f ca="1">'Trial 7'!EG46</f>
        <v>27143.752879846648</v>
      </c>
      <c r="EH203" s="24">
        <f ca="1">'Trial 7'!EH46</f>
        <v>36936.316383596139</v>
      </c>
      <c r="EI203" s="24">
        <f ca="1">'Trial 7'!EI46</f>
        <v>-56190.684564895724</v>
      </c>
      <c r="EJ203" s="24">
        <f ca="1">'Trial 7'!EJ46</f>
        <v>7098.2900993180838</v>
      </c>
      <c r="EK203" s="24">
        <f ca="1">'Trial 7'!EK46</f>
        <v>9295.0823284547096</v>
      </c>
      <c r="EL203" s="24">
        <f ca="1">'Trial 7'!EL46</f>
        <v>-28254.810654048324</v>
      </c>
      <c r="EM203" s="24">
        <f ca="1">'Trial 7'!EM46</f>
        <v>-24498.692690852349</v>
      </c>
      <c r="EN203" s="25">
        <f ca="1">SUM('Trial 7'!EB46:EM46)</f>
        <v>65783.773765030201</v>
      </c>
    </row>
    <row r="204" spans="1:144" ht="12.75" customHeight="1">
      <c r="A204" s="11" t="str">
        <f>Labels!B103</f>
        <v>Trial 08</v>
      </c>
      <c r="B204" s="24">
        <f ca="1">'Trial 8'!B46</f>
        <v>4918.0537237896842</v>
      </c>
      <c r="C204" s="24">
        <f ca="1">'Trial 8'!C46</f>
        <v>14793.929777060692</v>
      </c>
      <c r="D204" s="24">
        <f ca="1">'Trial 8'!D46</f>
        <v>33574.874555954251</v>
      </c>
      <c r="E204" s="24">
        <f ca="1">'Trial 8'!E46</f>
        <v>-12261.681177694865</v>
      </c>
      <c r="F204" s="24">
        <f ca="1">'Trial 8'!F46</f>
        <v>-13049.333484621075</v>
      </c>
      <c r="G204" s="24">
        <f ca="1">'Trial 8'!G46</f>
        <v>-17377.984575515395</v>
      </c>
      <c r="H204" s="24">
        <f ca="1">'Trial 8'!H46</f>
        <v>24320.323579812397</v>
      </c>
      <c r="I204" s="24">
        <f ca="1">'Trial 8'!I46</f>
        <v>-6993.0904451159831</v>
      </c>
      <c r="J204" s="24">
        <f ca="1">'Trial 8'!J46</f>
        <v>50302.596320468183</v>
      </c>
      <c r="K204" s="24">
        <f ca="1">'Trial 8'!K46</f>
        <v>-9249.7587996787024</v>
      </c>
      <c r="L204" s="24">
        <f ca="1">'Trial 8'!L46</f>
        <v>-9155.246702714323</v>
      </c>
      <c r="M204" s="24">
        <f ca="1">'Trial 8'!M46</f>
        <v>17807.653129572114</v>
      </c>
      <c r="N204" s="25">
        <f ca="1">SUM('Trial 8'!B46:M46)</f>
        <v>77630.335901316983</v>
      </c>
      <c r="O204" s="24">
        <f ca="1">'Trial 8'!O46</f>
        <v>-28117.017531309841</v>
      </c>
      <c r="P204" s="24">
        <f ca="1">'Trial 8'!P46</f>
        <v>27336.384526462771</v>
      </c>
      <c r="Q204" s="24">
        <f ca="1">'Trial 8'!Q46</f>
        <v>-44516.942536670103</v>
      </c>
      <c r="R204" s="24">
        <f ca="1">'Trial 8'!R46</f>
        <v>31886.087182507123</v>
      </c>
      <c r="S204" s="24">
        <f ca="1">'Trial 8'!S46</f>
        <v>2846.9849698296171</v>
      </c>
      <c r="T204" s="24">
        <f ca="1">'Trial 8'!T46</f>
        <v>34992.555176642061</v>
      </c>
      <c r="U204" s="24">
        <f ca="1">'Trial 8'!U46</f>
        <v>3302.9642441143801</v>
      </c>
      <c r="V204" s="24">
        <f ca="1">'Trial 8'!V46</f>
        <v>20724.765577759106</v>
      </c>
      <c r="W204" s="24">
        <f ca="1">'Trial 8'!W46</f>
        <v>1228.9677695765929</v>
      </c>
      <c r="X204" s="24">
        <f ca="1">'Trial 8'!X46</f>
        <v>-28821.52340564505</v>
      </c>
      <c r="Y204" s="24">
        <f ca="1">'Trial 8'!Y46</f>
        <v>3926.0154825955597</v>
      </c>
      <c r="Z204" s="24">
        <f ca="1">'Trial 8'!Z46</f>
        <v>-419.94070873768806</v>
      </c>
      <c r="AA204" s="25">
        <f ca="1">SUM('Trial 8'!O46:Z46)</f>
        <v>24369.300747124529</v>
      </c>
      <c r="AB204" s="24">
        <f ca="1">'Trial 8'!AB46</f>
        <v>9041.6892304404955</v>
      </c>
      <c r="AC204" s="24">
        <f ca="1">'Trial 8'!AC46</f>
        <v>-5057.6508787423945</v>
      </c>
      <c r="AD204" s="24">
        <f ca="1">'Trial 8'!AD46</f>
        <v>-38470.85776264649</v>
      </c>
      <c r="AE204" s="24">
        <f ca="1">'Trial 8'!AE46</f>
        <v>11206.949309357893</v>
      </c>
      <c r="AF204" s="24">
        <f ca="1">'Trial 8'!AF46</f>
        <v>24807.827173008063</v>
      </c>
      <c r="AG204" s="24">
        <f ca="1">'Trial 8'!AG46</f>
        <v>-23239.672516447758</v>
      </c>
      <c r="AH204" s="24">
        <f ca="1">'Trial 8'!AH46</f>
        <v>3591.0213813243136</v>
      </c>
      <c r="AI204" s="24">
        <f ca="1">'Trial 8'!AI46</f>
        <v>-4836.6133536555053</v>
      </c>
      <c r="AJ204" s="24">
        <f ca="1">'Trial 8'!AJ46</f>
        <v>18545.499239705612</v>
      </c>
      <c r="AK204" s="24">
        <f ca="1">'Trial 8'!AK46</f>
        <v>37985.722574518484</v>
      </c>
      <c r="AL204" s="24">
        <f ca="1">'Trial 8'!AL46</f>
        <v>24858.033488802899</v>
      </c>
      <c r="AM204" s="24">
        <f ca="1">'Trial 8'!AM46</f>
        <v>43203.215058902293</v>
      </c>
      <c r="AN204" s="25">
        <f ca="1">SUM('Trial 8'!AB46:AM46)</f>
        <v>101635.16294456791</v>
      </c>
      <c r="AO204" s="24">
        <f ca="1">'Trial 8'!AO46</f>
        <v>-24372.100096477054</v>
      </c>
      <c r="AP204" s="24">
        <f ca="1">'Trial 8'!AP46</f>
        <v>-8241.5387827978848</v>
      </c>
      <c r="AQ204" s="24">
        <f ca="1">'Trial 8'!AQ46</f>
        <v>7355.1909230488391</v>
      </c>
      <c r="AR204" s="24">
        <f ca="1">'Trial 8'!AR46</f>
        <v>-40654.607855972601</v>
      </c>
      <c r="AS204" s="24">
        <f ca="1">'Trial 8'!AS46</f>
        <v>194.35964761291225</v>
      </c>
      <c r="AT204" s="24">
        <f ca="1">'Trial 8'!AT46</f>
        <v>12716.289293303071</v>
      </c>
      <c r="AU204" s="24">
        <f ca="1">'Trial 8'!AU46</f>
        <v>48741.095291882964</v>
      </c>
      <c r="AV204" s="24">
        <f ca="1">'Trial 8'!AV46</f>
        <v>-51611.911636843681</v>
      </c>
      <c r="AW204" s="24">
        <f ca="1">'Trial 8'!AW46</f>
        <v>53911.564704874982</v>
      </c>
      <c r="AX204" s="24">
        <f ca="1">'Trial 8'!AX46</f>
        <v>-54241.555246710166</v>
      </c>
      <c r="AY204" s="24">
        <f ca="1">'Trial 8'!AY46</f>
        <v>-27657.21158170034</v>
      </c>
      <c r="AZ204" s="24">
        <f ca="1">'Trial 8'!AZ46</f>
        <v>-31339.547479491692</v>
      </c>
      <c r="BA204" s="25">
        <f ca="1">SUM('Trial 8'!AO46:AZ46)</f>
        <v>-115199.97281927065</v>
      </c>
      <c r="BB204" s="24">
        <f ca="1">'Trial 8'!BB46</f>
        <v>40057.3743678787</v>
      </c>
      <c r="BC204" s="24">
        <f ca="1">'Trial 8'!BC46</f>
        <v>-44417.405275557212</v>
      </c>
      <c r="BD204" s="24">
        <f ca="1">'Trial 8'!BD46</f>
        <v>-13893.666279132258</v>
      </c>
      <c r="BE204" s="24">
        <f ca="1">'Trial 8'!BE46</f>
        <v>-2957.7825378188791</v>
      </c>
      <c r="BF204" s="24">
        <f ca="1">'Trial 8'!BF46</f>
        <v>6330.1461222688185</v>
      </c>
      <c r="BG204" s="24">
        <f ca="1">'Trial 8'!BG46</f>
        <v>-23783.17147443895</v>
      </c>
      <c r="BH204" s="24">
        <f ca="1">'Trial 8'!BH46</f>
        <v>4134.8599246593631</v>
      </c>
      <c r="BI204" s="24">
        <f ca="1">'Trial 8'!BI46</f>
        <v>13090.986323532285</v>
      </c>
      <c r="BJ204" s="24">
        <f ca="1">'Trial 8'!BJ46</f>
        <v>-56762.788571069999</v>
      </c>
      <c r="BK204" s="24">
        <f ca="1">'Trial 8'!BK46</f>
        <v>18615.842288357049</v>
      </c>
      <c r="BL204" s="24">
        <f ca="1">'Trial 8'!BL46</f>
        <v>15872.828317037949</v>
      </c>
      <c r="BM204" s="24">
        <f ca="1">'Trial 8'!BM46</f>
        <v>-59127.154810227825</v>
      </c>
      <c r="BN204" s="25">
        <f ca="1">SUM('Trial 8'!BB46:BM46)</f>
        <v>-102839.93160451096</v>
      </c>
      <c r="BO204" s="24">
        <f ca="1">'Trial 8'!BO46</f>
        <v>-50862.892069732028</v>
      </c>
      <c r="BP204" s="24">
        <f ca="1">'Trial 8'!BP46</f>
        <v>-36649.199232375293</v>
      </c>
      <c r="BQ204" s="24">
        <f ca="1">'Trial 8'!BQ46</f>
        <v>-14405.644579947444</v>
      </c>
      <c r="BR204" s="24">
        <f ca="1">'Trial 8'!BR46</f>
        <v>23547.648031921752</v>
      </c>
      <c r="BS204" s="24">
        <f ca="1">'Trial 8'!BS46</f>
        <v>-5411.303613842816</v>
      </c>
      <c r="BT204" s="24">
        <f ca="1">'Trial 8'!BT46</f>
        <v>53514.64457952814</v>
      </c>
      <c r="BU204" s="24">
        <f ca="1">'Trial 8'!BU46</f>
        <v>-26725.369530316228</v>
      </c>
      <c r="BV204" s="24">
        <f ca="1">'Trial 8'!BV46</f>
        <v>-62355.624843498706</v>
      </c>
      <c r="BW204" s="24">
        <f ca="1">'Trial 8'!BW46</f>
        <v>-8023.3202845914275</v>
      </c>
      <c r="BX204" s="24">
        <f ca="1">'Trial 8'!BX46</f>
        <v>-2209.8964200602791</v>
      </c>
      <c r="BY204" s="24">
        <f ca="1">'Trial 8'!BY46</f>
        <v>4031.8312696276084</v>
      </c>
      <c r="BZ204" s="24">
        <f ca="1">'Trial 8'!BZ46</f>
        <v>-12414.531306115523</v>
      </c>
      <c r="CA204" s="25">
        <f ca="1">SUM('Trial 8'!BO46:BZ46)</f>
        <v>-137963.65799940226</v>
      </c>
      <c r="CB204" s="24">
        <f ca="1">'Trial 8'!CB46</f>
        <v>-56190.044482095342</v>
      </c>
      <c r="CC204" s="24">
        <f ca="1">'Trial 8'!CC46</f>
        <v>-6870.5604304247545</v>
      </c>
      <c r="CD204" s="24">
        <f ca="1">'Trial 8'!CD46</f>
        <v>46272.008123022533</v>
      </c>
      <c r="CE204" s="24">
        <f ca="1">'Trial 8'!CE46</f>
        <v>-49428.952279753219</v>
      </c>
      <c r="CF204" s="24">
        <f ca="1">'Trial 8'!CF46</f>
        <v>413.50447411425455</v>
      </c>
      <c r="CG204" s="24">
        <f ca="1">'Trial 8'!CG46</f>
        <v>-19520.539834697778</v>
      </c>
      <c r="CH204" s="24">
        <f ca="1">'Trial 8'!CH46</f>
        <v>-27053.155354332182</v>
      </c>
      <c r="CI204" s="24">
        <f ca="1">'Trial 8'!CI46</f>
        <v>14057.933753144011</v>
      </c>
      <c r="CJ204" s="24">
        <f ca="1">'Trial 8'!CJ46</f>
        <v>-34116.777409967384</v>
      </c>
      <c r="CK204" s="24">
        <f ca="1">'Trial 8'!CK46</f>
        <v>5883.749966285457</v>
      </c>
      <c r="CL204" s="24">
        <f ca="1">'Trial 8'!CL46</f>
        <v>2406.1647934269718</v>
      </c>
      <c r="CM204" s="24">
        <f ca="1">'Trial 8'!CM46</f>
        <v>-34479.966284609734</v>
      </c>
      <c r="CN204" s="25">
        <f ca="1">SUM('Trial 8'!CB46:CM46)</f>
        <v>-158626.63496588718</v>
      </c>
      <c r="CO204" s="24">
        <f ca="1">'Trial 8'!CO46</f>
        <v>-31771.990818284918</v>
      </c>
      <c r="CP204" s="24">
        <f ca="1">'Trial 8'!CP46</f>
        <v>-38714.282766594864</v>
      </c>
      <c r="CQ204" s="24">
        <f ca="1">'Trial 8'!CQ46</f>
        <v>278.76010452255838</v>
      </c>
      <c r="CR204" s="24">
        <f ca="1">'Trial 8'!CR46</f>
        <v>16596.437590319591</v>
      </c>
      <c r="CS204" s="24">
        <f ca="1">'Trial 8'!CS46</f>
        <v>-21807.400310756238</v>
      </c>
      <c r="CT204" s="24">
        <f ca="1">'Trial 8'!CT46</f>
        <v>-35591.463343462434</v>
      </c>
      <c r="CU204" s="24">
        <f ca="1">'Trial 8'!CU46</f>
        <v>29251.13077536839</v>
      </c>
      <c r="CV204" s="24">
        <f ca="1">'Trial 8'!CV46</f>
        <v>-36090.161122676385</v>
      </c>
      <c r="CW204" s="24">
        <f ca="1">'Trial 8'!CW46</f>
        <v>24014.624635146178</v>
      </c>
      <c r="CX204" s="24">
        <f ca="1">'Trial 8'!CX46</f>
        <v>11806.874117219599</v>
      </c>
      <c r="CY204" s="24">
        <f ca="1">'Trial 8'!CY46</f>
        <v>-20826.729353182593</v>
      </c>
      <c r="CZ204" s="24">
        <f ca="1">'Trial 8'!CZ46</f>
        <v>-24142.920207589414</v>
      </c>
      <c r="DA204" s="25">
        <f ca="1">SUM('Trial 8'!CO46:CZ46)</f>
        <v>-126997.12069997053</v>
      </c>
      <c r="DB204" s="24">
        <f ca="1">'Trial 8'!DB46</f>
        <v>-24960.551207816072</v>
      </c>
      <c r="DC204" s="24">
        <f ca="1">'Trial 8'!DC46</f>
        <v>-6391.065503343988</v>
      </c>
      <c r="DD204" s="24">
        <f ca="1">'Trial 8'!DD46</f>
        <v>-25405.656789062043</v>
      </c>
      <c r="DE204" s="24">
        <f ca="1">'Trial 8'!DE46</f>
        <v>-30857.696461928481</v>
      </c>
      <c r="DF204" s="24">
        <f ca="1">'Trial 8'!DF46</f>
        <v>6091.007543249847</v>
      </c>
      <c r="DG204" s="24">
        <f ca="1">'Trial 8'!DG46</f>
        <v>-44369.201129234098</v>
      </c>
      <c r="DH204" s="24">
        <f ca="1">'Trial 8'!DH46</f>
        <v>-23534.699973956383</v>
      </c>
      <c r="DI204" s="24">
        <f ca="1">'Trial 8'!DI46</f>
        <v>-48640.223231146054</v>
      </c>
      <c r="DJ204" s="24">
        <f ca="1">'Trial 8'!DJ46</f>
        <v>41669.379361854466</v>
      </c>
      <c r="DK204" s="24">
        <f ca="1">'Trial 8'!DK46</f>
        <v>42891.237101585255</v>
      </c>
      <c r="DL204" s="24">
        <f ca="1">'Trial 8'!DL46</f>
        <v>-10442.612902023173</v>
      </c>
      <c r="DM204" s="24">
        <f ca="1">'Trial 8'!DM46</f>
        <v>-8596.5841745711823</v>
      </c>
      <c r="DN204" s="25">
        <f ca="1">SUM('Trial 8'!DB46:DM46)</f>
        <v>-132546.66736639195</v>
      </c>
      <c r="DO204" s="24">
        <f ca="1">'Trial 8'!DO46</f>
        <v>34196.914156934137</v>
      </c>
      <c r="DP204" s="24">
        <f ca="1">'Trial 8'!DP46</f>
        <v>16784.417749008735</v>
      </c>
      <c r="DQ204" s="24">
        <f ca="1">'Trial 8'!DQ46</f>
        <v>1362.85037991799</v>
      </c>
      <c r="DR204" s="24">
        <f ca="1">'Trial 8'!DR46</f>
        <v>9674.9263856153702</v>
      </c>
      <c r="DS204" s="24">
        <f ca="1">'Trial 8'!DS46</f>
        <v>62394.978714017605</v>
      </c>
      <c r="DT204" s="24">
        <f ca="1">'Trial 8'!DT46</f>
        <v>-21193.830357946972</v>
      </c>
      <c r="DU204" s="24">
        <f ca="1">'Trial 8'!DU46</f>
        <v>29118.160444847854</v>
      </c>
      <c r="DV204" s="24">
        <f ca="1">'Trial 8'!DV46</f>
        <v>-18650.562448051278</v>
      </c>
      <c r="DW204" s="24">
        <f ca="1">'Trial 8'!DW46</f>
        <v>-858.66404409504241</v>
      </c>
      <c r="DX204" s="24">
        <f ca="1">'Trial 8'!DX46</f>
        <v>-10527.937435038129</v>
      </c>
      <c r="DY204" s="24">
        <f ca="1">'Trial 8'!DY46</f>
        <v>-15555.035252968632</v>
      </c>
      <c r="DZ204" s="24">
        <f ca="1">'Trial 8'!DZ46</f>
        <v>-7044.0880615559481</v>
      </c>
      <c r="EA204" s="25">
        <f ca="1">SUM('Trial 8'!DO46:DZ46)</f>
        <v>79702.130230685711</v>
      </c>
      <c r="EB204" s="24">
        <f ca="1">'Trial 8'!EB46</f>
        <v>-16892.881214668902</v>
      </c>
      <c r="EC204" s="24">
        <f ca="1">'Trial 8'!EC46</f>
        <v>-22465.876211596802</v>
      </c>
      <c r="ED204" s="24">
        <f ca="1">'Trial 8'!ED46</f>
        <v>-30797.561581458558</v>
      </c>
      <c r="EE204" s="24">
        <f ca="1">'Trial 8'!EE46</f>
        <v>-8486.8326991080758</v>
      </c>
      <c r="EF204" s="24">
        <f ca="1">'Trial 8'!EF46</f>
        <v>61326.157620077007</v>
      </c>
      <c r="EG204" s="24">
        <f ca="1">'Trial 8'!EG46</f>
        <v>-36443.258176051393</v>
      </c>
      <c r="EH204" s="24">
        <f ca="1">'Trial 8'!EH46</f>
        <v>30217.759834202923</v>
      </c>
      <c r="EI204" s="24">
        <f ca="1">'Trial 8'!EI46</f>
        <v>32823.354812355108</v>
      </c>
      <c r="EJ204" s="24">
        <f ca="1">'Trial 8'!EJ46</f>
        <v>47205.510202552374</v>
      </c>
      <c r="EK204" s="24">
        <f ca="1">'Trial 8'!EK46</f>
        <v>478.64374509510355</v>
      </c>
      <c r="EL204" s="24">
        <f ca="1">'Trial 8'!EL46</f>
        <v>863.16121169441988</v>
      </c>
      <c r="EM204" s="24">
        <f ca="1">'Trial 8'!EM46</f>
        <v>2009.8297275878303</v>
      </c>
      <c r="EN204" s="25">
        <f ca="1">SUM('Trial 8'!EB46:EM46)</f>
        <v>59838.007270681032</v>
      </c>
    </row>
    <row r="205" spans="1:144" ht="12.75" customHeight="1">
      <c r="A205" s="5" t="str">
        <f>Labels!C95</f>
        <v>Total</v>
      </c>
      <c r="B205" s="48">
        <f ca="1">SUM('Trial 1'!B46,'Trial 2'!B46,'Trial 3'!B46,'Trial 4'!B46,'Trial 5'!B46,'Trial 6'!B46,'Trial 7'!B46,'Trial 8'!B46)</f>
        <v>136195.73428751092</v>
      </c>
      <c r="C205" s="48">
        <f ca="1">SUM('Trial 1'!C46,'Trial 2'!C46,'Trial 3'!C46,'Trial 4'!C46,'Trial 5'!C46,'Trial 6'!C46,'Trial 7'!C46,'Trial 8'!C46)</f>
        <v>-34935.780008283131</v>
      </c>
      <c r="D205" s="48">
        <f ca="1">SUM('Trial 1'!D46,'Trial 2'!D46,'Trial 3'!D46,'Trial 4'!D46,'Trial 5'!D46,'Trial 6'!D46,'Trial 7'!D46,'Trial 8'!D46)</f>
        <v>-61851.904105989313</v>
      </c>
      <c r="E205" s="48">
        <f ca="1">SUM('Trial 1'!E46,'Trial 2'!E46,'Trial 3'!E46,'Trial 4'!E46,'Trial 5'!E46,'Trial 6'!E46,'Trial 7'!E46,'Trial 8'!E46)</f>
        <v>-24813.251444976428</v>
      </c>
      <c r="F205" s="48">
        <f ca="1">SUM('Trial 1'!F46,'Trial 2'!F46,'Trial 3'!F46,'Trial 4'!F46,'Trial 5'!F46,'Trial 6'!F46,'Trial 7'!F46,'Trial 8'!F46)</f>
        <v>-42033.630684051765</v>
      </c>
      <c r="G205" s="48">
        <f ca="1">SUM('Trial 1'!G46,'Trial 2'!G46,'Trial 3'!G46,'Trial 4'!G46,'Trial 5'!G46,'Trial 6'!G46,'Trial 7'!G46,'Trial 8'!G46)</f>
        <v>-40766.262159436912</v>
      </c>
      <c r="H205" s="48">
        <f ca="1">SUM('Trial 1'!H46,'Trial 2'!H46,'Trial 3'!H46,'Trial 4'!H46,'Trial 5'!H46,'Trial 6'!H46,'Trial 7'!H46,'Trial 8'!H46)</f>
        <v>12447.751941062419</v>
      </c>
      <c r="I205" s="48">
        <f ca="1">SUM('Trial 1'!I46,'Trial 2'!I46,'Trial 3'!I46,'Trial 4'!I46,'Trial 5'!I46,'Trial 6'!I46,'Trial 7'!I46,'Trial 8'!I46)</f>
        <v>71537.323459442545</v>
      </c>
      <c r="J205" s="48">
        <f ca="1">SUM('Trial 1'!J46,'Trial 2'!J46,'Trial 3'!J46,'Trial 4'!J46,'Trial 5'!J46,'Trial 6'!J46,'Trial 7'!J46,'Trial 8'!J46)</f>
        <v>86608.733871945296</v>
      </c>
      <c r="K205" s="48">
        <f ca="1">SUM('Trial 1'!K46,'Trial 2'!K46,'Trial 3'!K46,'Trial 4'!K46,'Trial 5'!K46,'Trial 6'!K46,'Trial 7'!K46,'Trial 8'!K46)</f>
        <v>224584.70935750016</v>
      </c>
      <c r="L205" s="48">
        <f ca="1">SUM('Trial 1'!L46,'Trial 2'!L46,'Trial 3'!L46,'Trial 4'!L46,'Trial 5'!L46,'Trial 6'!L46,'Trial 7'!L46,'Trial 8'!L46)</f>
        <v>72189.580345536844</v>
      </c>
      <c r="M205" s="48">
        <f ca="1">SUM('Trial 1'!M46,'Trial 2'!M46,'Trial 3'!M46,'Trial 4'!M46,'Trial 5'!M46,'Trial 6'!M46,'Trial 7'!M46,'Trial 8'!M46)</f>
        <v>-24183.239518640003</v>
      </c>
      <c r="N205" s="49">
        <f ca="1">SUM(B205:M205)</f>
        <v>374979.76534162066</v>
      </c>
      <c r="O205" s="48">
        <f ca="1">SUM('Trial 1'!O46,'Trial 2'!O46,'Trial 3'!O46,'Trial 4'!O46,'Trial 5'!O46,'Trial 6'!O46,'Trial 7'!O46,'Trial 8'!O46)</f>
        <v>6168.9245597300069</v>
      </c>
      <c r="P205" s="48">
        <f ca="1">SUM('Trial 1'!P46,'Trial 2'!P46,'Trial 3'!P46,'Trial 4'!P46,'Trial 5'!P46,'Trial 6'!P46,'Trial 7'!P46,'Trial 8'!P46)</f>
        <v>36833.368047379598</v>
      </c>
      <c r="Q205" s="48">
        <f ca="1">SUM('Trial 1'!Q46,'Trial 2'!Q46,'Trial 3'!Q46,'Trial 4'!Q46,'Trial 5'!Q46,'Trial 6'!Q46,'Trial 7'!Q46,'Trial 8'!Q46)</f>
        <v>-71366.15632863027</v>
      </c>
      <c r="R205" s="48">
        <f ca="1">SUM('Trial 1'!R46,'Trial 2'!R46,'Trial 3'!R46,'Trial 4'!R46,'Trial 5'!R46,'Trial 6'!R46,'Trial 7'!R46,'Trial 8'!R46)</f>
        <v>86312.96615127688</v>
      </c>
      <c r="S205" s="48">
        <f ca="1">SUM('Trial 1'!S46,'Trial 2'!S46,'Trial 3'!S46,'Trial 4'!S46,'Trial 5'!S46,'Trial 6'!S46,'Trial 7'!S46,'Trial 8'!S46)</f>
        <v>-9520.9888904461022</v>
      </c>
      <c r="T205" s="48">
        <f ca="1">SUM('Trial 1'!T46,'Trial 2'!T46,'Trial 3'!T46,'Trial 4'!T46,'Trial 5'!T46,'Trial 6'!T46,'Trial 7'!T46,'Trial 8'!T46)</f>
        <v>29680.797066859912</v>
      </c>
      <c r="U205" s="48">
        <f ca="1">SUM('Trial 1'!U46,'Trial 2'!U46,'Trial 3'!U46,'Trial 4'!U46,'Trial 5'!U46,'Trial 6'!U46,'Trial 7'!U46,'Trial 8'!U46)</f>
        <v>77222.081659086078</v>
      </c>
      <c r="V205" s="48">
        <f ca="1">SUM('Trial 1'!V46,'Trial 2'!V46,'Trial 3'!V46,'Trial 4'!V46,'Trial 5'!V46,'Trial 6'!V46,'Trial 7'!V46,'Trial 8'!V46)</f>
        <v>36719.719761277462</v>
      </c>
      <c r="W205" s="48">
        <f ca="1">SUM('Trial 1'!W46,'Trial 2'!W46,'Trial 3'!W46,'Trial 4'!W46,'Trial 5'!W46,'Trial 6'!W46,'Trial 7'!W46,'Trial 8'!W46)</f>
        <v>44836.315963222507</v>
      </c>
      <c r="X205" s="48">
        <f ca="1">SUM('Trial 1'!X46,'Trial 2'!X46,'Trial 3'!X46,'Trial 4'!X46,'Trial 5'!X46,'Trial 6'!X46,'Trial 7'!X46,'Trial 8'!X46)</f>
        <v>20767.206013409523</v>
      </c>
      <c r="Y205" s="48">
        <f ca="1">SUM('Trial 1'!Y46,'Trial 2'!Y46,'Trial 3'!Y46,'Trial 4'!Y46,'Trial 5'!Y46,'Trial 6'!Y46,'Trial 7'!Y46,'Trial 8'!Y46)</f>
        <v>105408.86650664362</v>
      </c>
      <c r="Z205" s="48">
        <f ca="1">SUM('Trial 1'!Z46,'Trial 2'!Z46,'Trial 3'!Z46,'Trial 4'!Z46,'Trial 5'!Z46,'Trial 6'!Z46,'Trial 7'!Z46,'Trial 8'!Z46)</f>
        <v>-37129.791100492766</v>
      </c>
      <c r="AA205" s="49">
        <f ca="1">SUM(O205:Z205)</f>
        <v>325933.30940931645</v>
      </c>
      <c r="AB205" s="48">
        <f ca="1">SUM('Trial 1'!AB46,'Trial 2'!AB46,'Trial 3'!AB46,'Trial 4'!AB46,'Trial 5'!AB46,'Trial 6'!AB46,'Trial 7'!AB46,'Trial 8'!AB46)</f>
        <v>54828.558636298003</v>
      </c>
      <c r="AC205" s="48">
        <f ca="1">SUM('Trial 1'!AC46,'Trial 2'!AC46,'Trial 3'!AC46,'Trial 4'!AC46,'Trial 5'!AC46,'Trial 6'!AC46,'Trial 7'!AC46,'Trial 8'!AC46)</f>
        <v>3781.7634495047178</v>
      </c>
      <c r="AD205" s="48">
        <f ca="1">SUM('Trial 1'!AD46,'Trial 2'!AD46,'Trial 3'!AD46,'Trial 4'!AD46,'Trial 5'!AD46,'Trial 6'!AD46,'Trial 7'!AD46,'Trial 8'!AD46)</f>
        <v>30177.796581560273</v>
      </c>
      <c r="AE205" s="48">
        <f ca="1">SUM('Trial 1'!AE46,'Trial 2'!AE46,'Trial 3'!AE46,'Trial 4'!AE46,'Trial 5'!AE46,'Trial 6'!AE46,'Trial 7'!AE46,'Trial 8'!AE46)</f>
        <v>-91959.120152114454</v>
      </c>
      <c r="AF205" s="48">
        <f ca="1">SUM('Trial 1'!AF46,'Trial 2'!AF46,'Trial 3'!AF46,'Trial 4'!AF46,'Trial 5'!AF46,'Trial 6'!AF46,'Trial 7'!AF46,'Trial 8'!AF46)</f>
        <v>-83884.159014359306</v>
      </c>
      <c r="AG205" s="48">
        <f ca="1">SUM('Trial 1'!AG46,'Trial 2'!AG46,'Trial 3'!AG46,'Trial 4'!AG46,'Trial 5'!AG46,'Trial 6'!AG46,'Trial 7'!AG46,'Trial 8'!AG46)</f>
        <v>-30944.441376096678</v>
      </c>
      <c r="AH205" s="48">
        <f ca="1">SUM('Trial 1'!AH46,'Trial 2'!AH46,'Trial 3'!AH46,'Trial 4'!AH46,'Trial 5'!AH46,'Trial 6'!AH46,'Trial 7'!AH46,'Trial 8'!AH46)</f>
        <v>-38600.356486554243</v>
      </c>
      <c r="AI205" s="48">
        <f ca="1">SUM('Trial 1'!AI46,'Trial 2'!AI46,'Trial 3'!AI46,'Trial 4'!AI46,'Trial 5'!AI46,'Trial 6'!AI46,'Trial 7'!AI46,'Trial 8'!AI46)</f>
        <v>67773.481202912808</v>
      </c>
      <c r="AJ205" s="48">
        <f ca="1">SUM('Trial 1'!AJ46,'Trial 2'!AJ46,'Trial 3'!AJ46,'Trial 4'!AJ46,'Trial 5'!AJ46,'Trial 6'!AJ46,'Trial 7'!AJ46,'Trial 8'!AJ46)</f>
        <v>43588.125577411389</v>
      </c>
      <c r="AK205" s="48">
        <f ca="1">SUM('Trial 1'!AK46,'Trial 2'!AK46,'Trial 3'!AK46,'Trial 4'!AK46,'Trial 5'!AK46,'Trial 6'!AK46,'Trial 7'!AK46,'Trial 8'!AK46)</f>
        <v>64396.375176689682</v>
      </c>
      <c r="AL205" s="48">
        <f ca="1">SUM('Trial 1'!AL46,'Trial 2'!AL46,'Trial 3'!AL46,'Trial 4'!AL46,'Trial 5'!AL46,'Trial 6'!AL46,'Trial 7'!AL46,'Trial 8'!AL46)</f>
        <v>8755.4473102817519</v>
      </c>
      <c r="AM205" s="48">
        <f ca="1">SUM('Trial 1'!AM46,'Trial 2'!AM46,'Trial 3'!AM46,'Trial 4'!AM46,'Trial 5'!AM46,'Trial 6'!AM46,'Trial 7'!AM46,'Trial 8'!AM46)</f>
        <v>88649.864740081757</v>
      </c>
      <c r="AN205" s="49">
        <f ca="1">SUM(AB205:AM205)</f>
        <v>116563.33564561568</v>
      </c>
      <c r="AO205" s="48">
        <f ca="1">SUM('Trial 1'!AO46,'Trial 2'!AO46,'Trial 3'!AO46,'Trial 4'!AO46,'Trial 5'!AO46,'Trial 6'!AO46,'Trial 7'!AO46,'Trial 8'!AO46)</f>
        <v>-36544.198999868335</v>
      </c>
      <c r="AP205" s="48">
        <f ca="1">SUM('Trial 1'!AP46,'Trial 2'!AP46,'Trial 3'!AP46,'Trial 4'!AP46,'Trial 5'!AP46,'Trial 6'!AP46,'Trial 7'!AP46,'Trial 8'!AP46)</f>
        <v>-3330.8276577046563</v>
      </c>
      <c r="AQ205" s="48">
        <f ca="1">SUM('Trial 1'!AQ46,'Trial 2'!AQ46,'Trial 3'!AQ46,'Trial 4'!AQ46,'Trial 5'!AQ46,'Trial 6'!AQ46,'Trial 7'!AQ46,'Trial 8'!AQ46)</f>
        <v>-83904.976154405158</v>
      </c>
      <c r="AR205" s="48">
        <f ca="1">SUM('Trial 1'!AR46,'Trial 2'!AR46,'Trial 3'!AR46,'Trial 4'!AR46,'Trial 5'!AR46,'Trial 6'!AR46,'Trial 7'!AR46,'Trial 8'!AR46)</f>
        <v>-73709.230055754757</v>
      </c>
      <c r="AS205" s="48">
        <f ca="1">SUM('Trial 1'!AS46,'Trial 2'!AS46,'Trial 3'!AS46,'Trial 4'!AS46,'Trial 5'!AS46,'Trial 6'!AS46,'Trial 7'!AS46,'Trial 8'!AS46)</f>
        <v>85207.251896305403</v>
      </c>
      <c r="AT205" s="48">
        <f ca="1">SUM('Trial 1'!AT46,'Trial 2'!AT46,'Trial 3'!AT46,'Trial 4'!AT46,'Trial 5'!AT46,'Trial 6'!AT46,'Trial 7'!AT46,'Trial 8'!AT46)</f>
        <v>16607.614038968281</v>
      </c>
      <c r="AU205" s="48">
        <f ca="1">SUM('Trial 1'!AU46,'Trial 2'!AU46,'Trial 3'!AU46,'Trial 4'!AU46,'Trial 5'!AU46,'Trial 6'!AU46,'Trial 7'!AU46,'Trial 8'!AU46)</f>
        <v>-2211.6396969225025</v>
      </c>
      <c r="AV205" s="48">
        <f ca="1">SUM('Trial 1'!AV46,'Trial 2'!AV46,'Trial 3'!AV46,'Trial 4'!AV46,'Trial 5'!AV46,'Trial 6'!AV46,'Trial 7'!AV46,'Trial 8'!AV46)</f>
        <v>-163182.27437855638</v>
      </c>
      <c r="AW205" s="48">
        <f ca="1">SUM('Trial 1'!AW46,'Trial 2'!AW46,'Trial 3'!AW46,'Trial 4'!AW46,'Trial 5'!AW46,'Trial 6'!AW46,'Trial 7'!AW46,'Trial 8'!AW46)</f>
        <v>-109252.26307871514</v>
      </c>
      <c r="AX205" s="48">
        <f ca="1">SUM('Trial 1'!AX46,'Trial 2'!AX46,'Trial 3'!AX46,'Trial 4'!AX46,'Trial 5'!AX46,'Trial 6'!AX46,'Trial 7'!AX46,'Trial 8'!AX46)</f>
        <v>-63894.644027774615</v>
      </c>
      <c r="AY205" s="48">
        <f ca="1">SUM('Trial 1'!AY46,'Trial 2'!AY46,'Trial 3'!AY46,'Trial 4'!AY46,'Trial 5'!AY46,'Trial 6'!AY46,'Trial 7'!AY46,'Trial 8'!AY46)</f>
        <v>141300.11681560177</v>
      </c>
      <c r="AZ205" s="48">
        <f ca="1">SUM('Trial 1'!AZ46,'Trial 2'!AZ46,'Trial 3'!AZ46,'Trial 4'!AZ46,'Trial 5'!AZ46,'Trial 6'!AZ46,'Trial 7'!AZ46,'Trial 8'!AZ46)</f>
        <v>-114593.54897966459</v>
      </c>
      <c r="BA205" s="49">
        <f ca="1">SUM(AO205:AZ205)</f>
        <v>-407508.62027849065</v>
      </c>
      <c r="BB205" s="48">
        <f ca="1">SUM('Trial 1'!BB46,'Trial 2'!BB46,'Trial 3'!BB46,'Trial 4'!BB46,'Trial 5'!BB46,'Trial 6'!BB46,'Trial 7'!BB46,'Trial 8'!BB46)</f>
        <v>110687.18504760128</v>
      </c>
      <c r="BC205" s="48">
        <f ca="1">SUM('Trial 1'!BC46,'Trial 2'!BC46,'Trial 3'!BC46,'Trial 4'!BC46,'Trial 5'!BC46,'Trial 6'!BC46,'Trial 7'!BC46,'Trial 8'!BC46)</f>
        <v>-64117.548893819243</v>
      </c>
      <c r="BD205" s="48">
        <f ca="1">SUM('Trial 1'!BD46,'Trial 2'!BD46,'Trial 3'!BD46,'Trial 4'!BD46,'Trial 5'!BD46,'Trial 6'!BD46,'Trial 7'!BD46,'Trial 8'!BD46)</f>
        <v>-79357.841002012967</v>
      </c>
      <c r="BE205" s="48">
        <f ca="1">SUM('Trial 1'!BE46,'Trial 2'!BE46,'Trial 3'!BE46,'Trial 4'!BE46,'Trial 5'!BE46,'Trial 6'!BE46,'Trial 7'!BE46,'Trial 8'!BE46)</f>
        <v>-75155.471937228198</v>
      </c>
      <c r="BF205" s="48">
        <f ca="1">SUM('Trial 1'!BF46,'Trial 2'!BF46,'Trial 3'!BF46,'Trial 4'!BF46,'Trial 5'!BF46,'Trial 6'!BF46,'Trial 7'!BF46,'Trial 8'!BF46)</f>
        <v>-123120.54010681364</v>
      </c>
      <c r="BG205" s="48">
        <f ca="1">SUM('Trial 1'!BG46,'Trial 2'!BG46,'Trial 3'!BG46,'Trial 4'!BG46,'Trial 5'!BG46,'Trial 6'!BG46,'Trial 7'!BG46,'Trial 8'!BG46)</f>
        <v>-55874.107995935439</v>
      </c>
      <c r="BH205" s="48">
        <f ca="1">SUM('Trial 1'!BH46,'Trial 2'!BH46,'Trial 3'!BH46,'Trial 4'!BH46,'Trial 5'!BH46,'Trial 6'!BH46,'Trial 7'!BH46,'Trial 8'!BH46)</f>
        <v>47394.62894437775</v>
      </c>
      <c r="BI205" s="48">
        <f ca="1">SUM('Trial 1'!BI46,'Trial 2'!BI46,'Trial 3'!BI46,'Trial 4'!BI46,'Trial 5'!BI46,'Trial 6'!BI46,'Trial 7'!BI46,'Trial 8'!BI46)</f>
        <v>-30980.653487387754</v>
      </c>
      <c r="BJ205" s="48">
        <f ca="1">SUM('Trial 1'!BJ46,'Trial 2'!BJ46,'Trial 3'!BJ46,'Trial 4'!BJ46,'Trial 5'!BJ46,'Trial 6'!BJ46,'Trial 7'!BJ46,'Trial 8'!BJ46)</f>
        <v>-89251.285208072994</v>
      </c>
      <c r="BK205" s="48">
        <f ca="1">SUM('Trial 1'!BK46,'Trial 2'!BK46,'Trial 3'!BK46,'Trial 4'!BK46,'Trial 5'!BK46,'Trial 6'!BK46,'Trial 7'!BK46,'Trial 8'!BK46)</f>
        <v>164632.91340464767</v>
      </c>
      <c r="BL205" s="48">
        <f ca="1">SUM('Trial 1'!BL46,'Trial 2'!BL46,'Trial 3'!BL46,'Trial 4'!BL46,'Trial 5'!BL46,'Trial 6'!BL46,'Trial 7'!BL46,'Trial 8'!BL46)</f>
        <v>144393.67857103416</v>
      </c>
      <c r="BM205" s="48">
        <f ca="1">SUM('Trial 1'!BM46,'Trial 2'!BM46,'Trial 3'!BM46,'Trial 4'!BM46,'Trial 5'!BM46,'Trial 6'!BM46,'Trial 7'!BM46,'Trial 8'!BM46)</f>
        <v>-69279.236878850323</v>
      </c>
      <c r="BN205" s="49">
        <f ca="1">SUM(BB205:BM205)</f>
        <v>-120028.27954245964</v>
      </c>
      <c r="BO205" s="48">
        <f ca="1">SUM('Trial 1'!BO46,'Trial 2'!BO46,'Trial 3'!BO46,'Trial 4'!BO46,'Trial 5'!BO46,'Trial 6'!BO46,'Trial 7'!BO46,'Trial 8'!BO46)</f>
        <v>-50738.190349387864</v>
      </c>
      <c r="BP205" s="48">
        <f ca="1">SUM('Trial 1'!BP46,'Trial 2'!BP46,'Trial 3'!BP46,'Trial 4'!BP46,'Trial 5'!BP46,'Trial 6'!BP46,'Trial 7'!BP46,'Trial 8'!BP46)</f>
        <v>-73764.706518616324</v>
      </c>
      <c r="BQ205" s="48">
        <f ca="1">SUM('Trial 1'!BQ46,'Trial 2'!BQ46,'Trial 3'!BQ46,'Trial 4'!BQ46,'Trial 5'!BQ46,'Trial 6'!BQ46,'Trial 7'!BQ46,'Trial 8'!BQ46)</f>
        <v>78113.416080405834</v>
      </c>
      <c r="BR205" s="48">
        <f ca="1">SUM('Trial 1'!BR46,'Trial 2'!BR46,'Trial 3'!BR46,'Trial 4'!BR46,'Trial 5'!BR46,'Trial 6'!BR46,'Trial 7'!BR46,'Trial 8'!BR46)</f>
        <v>-68664.419849034806</v>
      </c>
      <c r="BS205" s="48">
        <f ca="1">SUM('Trial 1'!BS46,'Trial 2'!BS46,'Trial 3'!BS46,'Trial 4'!BS46,'Trial 5'!BS46,'Trial 6'!BS46,'Trial 7'!BS46,'Trial 8'!BS46)</f>
        <v>-33518.238887969514</v>
      </c>
      <c r="BT205" s="48">
        <f ca="1">SUM('Trial 1'!BT46,'Trial 2'!BT46,'Trial 3'!BT46,'Trial 4'!BT46,'Trial 5'!BT46,'Trial 6'!BT46,'Trial 7'!BT46,'Trial 8'!BT46)</f>
        <v>-50234.015506782242</v>
      </c>
      <c r="BU205" s="48">
        <f ca="1">SUM('Trial 1'!BU46,'Trial 2'!BU46,'Trial 3'!BU46,'Trial 4'!BU46,'Trial 5'!BU46,'Trial 6'!BU46,'Trial 7'!BU46,'Trial 8'!BU46)</f>
        <v>136679.45506958445</v>
      </c>
      <c r="BV205" s="48">
        <f ca="1">SUM('Trial 1'!BV46,'Trial 2'!BV46,'Trial 3'!BV46,'Trial 4'!BV46,'Trial 5'!BV46,'Trial 6'!BV46,'Trial 7'!BV46,'Trial 8'!BV46)</f>
        <v>-47034.38764378924</v>
      </c>
      <c r="BW205" s="48">
        <f ca="1">SUM('Trial 1'!BW46,'Trial 2'!BW46,'Trial 3'!BW46,'Trial 4'!BW46,'Trial 5'!BW46,'Trial 6'!BW46,'Trial 7'!BW46,'Trial 8'!BW46)</f>
        <v>-77542.932398742705</v>
      </c>
      <c r="BX205" s="48">
        <f ca="1">SUM('Trial 1'!BX46,'Trial 2'!BX46,'Trial 3'!BX46,'Trial 4'!BX46,'Trial 5'!BX46,'Trial 6'!BX46,'Trial 7'!BX46,'Trial 8'!BX46)</f>
        <v>31805.121272515884</v>
      </c>
      <c r="BY205" s="48">
        <f ca="1">SUM('Trial 1'!BY46,'Trial 2'!BY46,'Trial 3'!BY46,'Trial 4'!BY46,'Trial 5'!BY46,'Trial 6'!BY46,'Trial 7'!BY46,'Trial 8'!BY46)</f>
        <v>-12786.30761176411</v>
      </c>
      <c r="BZ205" s="48">
        <f ca="1">SUM('Trial 1'!BZ46,'Trial 2'!BZ46,'Trial 3'!BZ46,'Trial 4'!BZ46,'Trial 5'!BZ46,'Trial 6'!BZ46,'Trial 7'!BZ46,'Trial 8'!BZ46)</f>
        <v>-59642.481451251624</v>
      </c>
      <c r="CA205" s="49">
        <f ca="1">SUM(BO205:BZ205)</f>
        <v>-227327.68779483228</v>
      </c>
      <c r="CB205" s="48">
        <f ca="1">SUM('Trial 1'!CB46,'Trial 2'!CB46,'Trial 3'!CB46,'Trial 4'!CB46,'Trial 5'!CB46,'Trial 6'!CB46,'Trial 7'!CB46,'Trial 8'!CB46)</f>
        <v>-72744.120401189284</v>
      </c>
      <c r="CC205" s="48">
        <f ca="1">SUM('Trial 1'!CC46,'Trial 2'!CC46,'Trial 3'!CC46,'Trial 4'!CC46,'Trial 5'!CC46,'Trial 6'!CC46,'Trial 7'!CC46,'Trial 8'!CC46)</f>
        <v>23552.147219674007</v>
      </c>
      <c r="CD205" s="48">
        <f ca="1">SUM('Trial 1'!CD46,'Trial 2'!CD46,'Trial 3'!CD46,'Trial 4'!CD46,'Trial 5'!CD46,'Trial 6'!CD46,'Trial 7'!CD46,'Trial 8'!CD46)</f>
        <v>22962.095681054037</v>
      </c>
      <c r="CE205" s="48">
        <f ca="1">SUM('Trial 1'!CE46,'Trial 2'!CE46,'Trial 3'!CE46,'Trial 4'!CE46,'Trial 5'!CE46,'Trial 6'!CE46,'Trial 7'!CE46,'Trial 8'!CE46)</f>
        <v>-169714.5394133933</v>
      </c>
      <c r="CF205" s="48">
        <f ca="1">SUM('Trial 1'!CF46,'Trial 2'!CF46,'Trial 3'!CF46,'Trial 4'!CF46,'Trial 5'!CF46,'Trial 6'!CF46,'Trial 7'!CF46,'Trial 8'!CF46)</f>
        <v>-24644.586941485526</v>
      </c>
      <c r="CG205" s="48">
        <f ca="1">SUM('Trial 1'!CG46,'Trial 2'!CG46,'Trial 3'!CG46,'Trial 4'!CG46,'Trial 5'!CG46,'Trial 6'!CG46,'Trial 7'!CG46,'Trial 8'!CG46)</f>
        <v>46514.280220318309</v>
      </c>
      <c r="CH205" s="48">
        <f ca="1">SUM('Trial 1'!CH46,'Trial 2'!CH46,'Trial 3'!CH46,'Trial 4'!CH46,'Trial 5'!CH46,'Trial 6'!CH46,'Trial 7'!CH46,'Trial 8'!CH46)</f>
        <v>150147.45231260225</v>
      </c>
      <c r="CI205" s="48">
        <f ca="1">SUM('Trial 1'!CI46,'Trial 2'!CI46,'Trial 3'!CI46,'Trial 4'!CI46,'Trial 5'!CI46,'Trial 6'!CI46,'Trial 7'!CI46,'Trial 8'!CI46)</f>
        <v>-34620.4151907048</v>
      </c>
      <c r="CJ205" s="48">
        <f ca="1">SUM('Trial 1'!CJ46,'Trial 2'!CJ46,'Trial 3'!CJ46,'Trial 4'!CJ46,'Trial 5'!CJ46,'Trial 6'!CJ46,'Trial 7'!CJ46,'Trial 8'!CJ46)</f>
        <v>-29049.716229304802</v>
      </c>
      <c r="CK205" s="48">
        <f ca="1">SUM('Trial 1'!CK46,'Trial 2'!CK46,'Trial 3'!CK46,'Trial 4'!CK46,'Trial 5'!CK46,'Trial 6'!CK46,'Trial 7'!CK46,'Trial 8'!CK46)</f>
        <v>-12931.615041342804</v>
      </c>
      <c r="CL205" s="48">
        <f ca="1">SUM('Trial 1'!CL46,'Trial 2'!CL46,'Trial 3'!CL46,'Trial 4'!CL46,'Trial 5'!CL46,'Trial 6'!CL46,'Trial 7'!CL46,'Trial 8'!CL46)</f>
        <v>-112167.62479001826</v>
      </c>
      <c r="CM205" s="48">
        <f ca="1">SUM('Trial 1'!CM46,'Trial 2'!CM46,'Trial 3'!CM46,'Trial 4'!CM46,'Trial 5'!CM46,'Trial 6'!CM46,'Trial 7'!CM46,'Trial 8'!CM46)</f>
        <v>-90910.099442563223</v>
      </c>
      <c r="CN205" s="49">
        <f ca="1">SUM(CB205:CM205)</f>
        <v>-303606.74201635341</v>
      </c>
      <c r="CO205" s="48">
        <f ca="1">SUM('Trial 1'!CO46,'Trial 2'!CO46,'Trial 3'!CO46,'Trial 4'!CO46,'Trial 5'!CO46,'Trial 6'!CO46,'Trial 7'!CO46,'Trial 8'!CO46)</f>
        <v>-196686.53646192845</v>
      </c>
      <c r="CP205" s="48">
        <f ca="1">SUM('Trial 1'!CP46,'Trial 2'!CP46,'Trial 3'!CP46,'Trial 4'!CP46,'Trial 5'!CP46,'Trial 6'!CP46,'Trial 7'!CP46,'Trial 8'!CP46)</f>
        <v>83386.031217655051</v>
      </c>
      <c r="CQ205" s="48">
        <f ca="1">SUM('Trial 1'!CQ46,'Trial 2'!CQ46,'Trial 3'!CQ46,'Trial 4'!CQ46,'Trial 5'!CQ46,'Trial 6'!CQ46,'Trial 7'!CQ46,'Trial 8'!CQ46)</f>
        <v>-98086.070864028414</v>
      </c>
      <c r="CR205" s="48">
        <f ca="1">SUM('Trial 1'!CR46,'Trial 2'!CR46,'Trial 3'!CR46,'Trial 4'!CR46,'Trial 5'!CR46,'Trial 6'!CR46,'Trial 7'!CR46,'Trial 8'!CR46)</f>
        <v>-20780.749792798233</v>
      </c>
      <c r="CS205" s="48">
        <f ca="1">SUM('Trial 1'!CS46,'Trial 2'!CS46,'Trial 3'!CS46,'Trial 4'!CS46,'Trial 5'!CS46,'Trial 6'!CS46,'Trial 7'!CS46,'Trial 8'!CS46)</f>
        <v>1662.4947583633621</v>
      </c>
      <c r="CT205" s="48">
        <f ca="1">SUM('Trial 1'!CT46,'Trial 2'!CT46,'Trial 3'!CT46,'Trial 4'!CT46,'Trial 5'!CT46,'Trial 6'!CT46,'Trial 7'!CT46,'Trial 8'!CT46)</f>
        <v>-6224.2379691428505</v>
      </c>
      <c r="CU205" s="48">
        <f ca="1">SUM('Trial 1'!CU46,'Trial 2'!CU46,'Trial 3'!CU46,'Trial 4'!CU46,'Trial 5'!CU46,'Trial 6'!CU46,'Trial 7'!CU46,'Trial 8'!CU46)</f>
        <v>44707.578102842526</v>
      </c>
      <c r="CV205" s="48">
        <f ca="1">SUM('Trial 1'!CV46,'Trial 2'!CV46,'Trial 3'!CV46,'Trial 4'!CV46,'Trial 5'!CV46,'Trial 6'!CV46,'Trial 7'!CV46,'Trial 8'!CV46)</f>
        <v>-87537.438353200996</v>
      </c>
      <c r="CW205" s="48">
        <f ca="1">SUM('Trial 1'!CW46,'Trial 2'!CW46,'Trial 3'!CW46,'Trial 4'!CW46,'Trial 5'!CW46,'Trial 6'!CW46,'Trial 7'!CW46,'Trial 8'!CW46)</f>
        <v>92017.463883551332</v>
      </c>
      <c r="CX205" s="48">
        <f ca="1">SUM('Trial 1'!CX46,'Trial 2'!CX46,'Trial 3'!CX46,'Trial 4'!CX46,'Trial 5'!CX46,'Trial 6'!CX46,'Trial 7'!CX46,'Trial 8'!CX46)</f>
        <v>26033.896782442876</v>
      </c>
      <c r="CY205" s="48">
        <f ca="1">SUM('Trial 1'!CY46,'Trial 2'!CY46,'Trial 3'!CY46,'Trial 4'!CY46,'Trial 5'!CY46,'Trial 6'!CY46,'Trial 7'!CY46,'Trial 8'!CY46)</f>
        <v>-3243.167982860512</v>
      </c>
      <c r="CZ205" s="48">
        <f ca="1">SUM('Trial 1'!CZ46,'Trial 2'!CZ46,'Trial 3'!CZ46,'Trial 4'!CZ46,'Trial 5'!CZ46,'Trial 6'!CZ46,'Trial 7'!CZ46,'Trial 8'!CZ46)</f>
        <v>11404.252351573166</v>
      </c>
      <c r="DA205" s="49">
        <f ca="1">SUM(CO205:CZ205)</f>
        <v>-153346.48432753116</v>
      </c>
      <c r="DB205" s="48">
        <f ca="1">SUM('Trial 1'!DB46,'Trial 2'!DB46,'Trial 3'!DB46,'Trial 4'!DB46,'Trial 5'!DB46,'Trial 6'!DB46,'Trial 7'!DB46,'Trial 8'!DB46)</f>
        <v>-225119.54526999188</v>
      </c>
      <c r="DC205" s="48">
        <f ca="1">SUM('Trial 1'!DC46,'Trial 2'!DC46,'Trial 3'!DC46,'Trial 4'!DC46,'Trial 5'!DC46,'Trial 6'!DC46,'Trial 7'!DC46,'Trial 8'!DC46)</f>
        <v>42205.852104478465</v>
      </c>
      <c r="DD205" s="48">
        <f ca="1">SUM('Trial 1'!DD46,'Trial 2'!DD46,'Trial 3'!DD46,'Trial 4'!DD46,'Trial 5'!DD46,'Trial 6'!DD46,'Trial 7'!DD46,'Trial 8'!DD46)</f>
        <v>128887.44765139357</v>
      </c>
      <c r="DE205" s="48">
        <f ca="1">SUM('Trial 1'!DE46,'Trial 2'!DE46,'Trial 3'!DE46,'Trial 4'!DE46,'Trial 5'!DE46,'Trial 6'!DE46,'Trial 7'!DE46,'Trial 8'!DE46)</f>
        <v>35403.030369093598</v>
      </c>
      <c r="DF205" s="48">
        <f ca="1">SUM('Trial 1'!DF46,'Trial 2'!DF46,'Trial 3'!DF46,'Trial 4'!DF46,'Trial 5'!DF46,'Trial 6'!DF46,'Trial 7'!DF46,'Trial 8'!DF46)</f>
        <v>-33454.170825790505</v>
      </c>
      <c r="DG205" s="48">
        <f ca="1">SUM('Trial 1'!DG46,'Trial 2'!DG46,'Trial 3'!DG46,'Trial 4'!DG46,'Trial 5'!DG46,'Trial 6'!DG46,'Trial 7'!DG46,'Trial 8'!DG46)</f>
        <v>-52838.785843118014</v>
      </c>
      <c r="DH205" s="48">
        <f ca="1">SUM('Trial 1'!DH46,'Trial 2'!DH46,'Trial 3'!DH46,'Trial 4'!DH46,'Trial 5'!DH46,'Trial 6'!DH46,'Trial 7'!DH46,'Trial 8'!DH46)</f>
        <v>83027.212309279159</v>
      </c>
      <c r="DI205" s="48">
        <f ca="1">SUM('Trial 1'!DI46,'Trial 2'!DI46,'Trial 3'!DI46,'Trial 4'!DI46,'Trial 5'!DI46,'Trial 6'!DI46,'Trial 7'!DI46,'Trial 8'!DI46)</f>
        <v>-58511.878043283534</v>
      </c>
      <c r="DJ205" s="48">
        <f ca="1">SUM('Trial 1'!DJ46,'Trial 2'!DJ46,'Trial 3'!DJ46,'Trial 4'!DJ46,'Trial 5'!DJ46,'Trial 6'!DJ46,'Trial 7'!DJ46,'Trial 8'!DJ46)</f>
        <v>67323.520856405099</v>
      </c>
      <c r="DK205" s="48">
        <f ca="1">SUM('Trial 1'!DK46,'Trial 2'!DK46,'Trial 3'!DK46,'Trial 4'!DK46,'Trial 5'!DK46,'Trial 6'!DK46,'Trial 7'!DK46,'Trial 8'!DK46)</f>
        <v>144651.15911413211</v>
      </c>
      <c r="DL205" s="48">
        <f ca="1">SUM('Trial 1'!DL46,'Trial 2'!DL46,'Trial 3'!DL46,'Trial 4'!DL46,'Trial 5'!DL46,'Trial 6'!DL46,'Trial 7'!DL46,'Trial 8'!DL46)</f>
        <v>81072.278646749139</v>
      </c>
      <c r="DM205" s="48">
        <f ca="1">SUM('Trial 1'!DM46,'Trial 2'!DM46,'Trial 3'!DM46,'Trial 4'!DM46,'Trial 5'!DM46,'Trial 6'!DM46,'Trial 7'!DM46,'Trial 8'!DM46)</f>
        <v>15787.769036772779</v>
      </c>
      <c r="DN205" s="49">
        <f ca="1">SUM(DB205:DM205)</f>
        <v>228433.89010611997</v>
      </c>
      <c r="DO205" s="48">
        <f ca="1">SUM('Trial 1'!DO46,'Trial 2'!DO46,'Trial 3'!DO46,'Trial 4'!DO46,'Trial 5'!DO46,'Trial 6'!DO46,'Trial 7'!DO46,'Trial 8'!DO46)</f>
        <v>141257.26576628708</v>
      </c>
      <c r="DP205" s="48">
        <f ca="1">SUM('Trial 1'!DP46,'Trial 2'!DP46,'Trial 3'!DP46,'Trial 4'!DP46,'Trial 5'!DP46,'Trial 6'!DP46,'Trial 7'!DP46,'Trial 8'!DP46)</f>
        <v>10233.947744587887</v>
      </c>
      <c r="DQ205" s="48">
        <f ca="1">SUM('Trial 1'!DQ46,'Trial 2'!DQ46,'Trial 3'!DQ46,'Trial 4'!DQ46,'Trial 5'!DQ46,'Trial 6'!DQ46,'Trial 7'!DQ46,'Trial 8'!DQ46)</f>
        <v>3774.2808249151867</v>
      </c>
      <c r="DR205" s="48">
        <f ca="1">SUM('Trial 1'!DR46,'Trial 2'!DR46,'Trial 3'!DR46,'Trial 4'!DR46,'Trial 5'!DR46,'Trial 6'!DR46,'Trial 7'!DR46,'Trial 8'!DR46)</f>
        <v>70146.050684137939</v>
      </c>
      <c r="DS205" s="48">
        <f ca="1">SUM('Trial 1'!DS46,'Trial 2'!DS46,'Trial 3'!DS46,'Trial 4'!DS46,'Trial 5'!DS46,'Trial 6'!DS46,'Trial 7'!DS46,'Trial 8'!DS46)</f>
        <v>192441.56141685572</v>
      </c>
      <c r="DT205" s="48">
        <f ca="1">SUM('Trial 1'!DT46,'Trial 2'!DT46,'Trial 3'!DT46,'Trial 4'!DT46,'Trial 5'!DT46,'Trial 6'!DT46,'Trial 7'!DT46,'Trial 8'!DT46)</f>
        <v>-52156.314129313774</v>
      </c>
      <c r="DU205" s="48">
        <f ca="1">SUM('Trial 1'!DU46,'Trial 2'!DU46,'Trial 3'!DU46,'Trial 4'!DU46,'Trial 5'!DU46,'Trial 6'!DU46,'Trial 7'!DU46,'Trial 8'!DU46)</f>
        <v>-35011.198973141298</v>
      </c>
      <c r="DV205" s="48">
        <f ca="1">SUM('Trial 1'!DV46,'Trial 2'!DV46,'Trial 3'!DV46,'Trial 4'!DV46,'Trial 5'!DV46,'Trial 6'!DV46,'Trial 7'!DV46,'Trial 8'!DV46)</f>
        <v>61595.782885963694</v>
      </c>
      <c r="DW205" s="48">
        <f ca="1">SUM('Trial 1'!DW46,'Trial 2'!DW46,'Trial 3'!DW46,'Trial 4'!DW46,'Trial 5'!DW46,'Trial 6'!DW46,'Trial 7'!DW46,'Trial 8'!DW46)</f>
        <v>116628.21199497979</v>
      </c>
      <c r="DX205" s="48">
        <f ca="1">SUM('Trial 1'!DX46,'Trial 2'!DX46,'Trial 3'!DX46,'Trial 4'!DX46,'Trial 5'!DX46,'Trial 6'!DX46,'Trial 7'!DX46,'Trial 8'!DX46)</f>
        <v>-1033.8245435597328</v>
      </c>
      <c r="DY205" s="48">
        <f ca="1">SUM('Trial 1'!DY46,'Trial 2'!DY46,'Trial 3'!DY46,'Trial 4'!DY46,'Trial 5'!DY46,'Trial 6'!DY46,'Trial 7'!DY46,'Trial 8'!DY46)</f>
        <v>169874.6671896716</v>
      </c>
      <c r="DZ205" s="48">
        <f ca="1">SUM('Trial 1'!DZ46,'Trial 2'!DZ46,'Trial 3'!DZ46,'Trial 4'!DZ46,'Trial 5'!DZ46,'Trial 6'!DZ46,'Trial 7'!DZ46,'Trial 8'!DZ46)</f>
        <v>-116644.80754414234</v>
      </c>
      <c r="EA205" s="49">
        <f ca="1">SUM(DO205:DZ205)</f>
        <v>561105.62331724167</v>
      </c>
      <c r="EB205" s="48">
        <f ca="1">SUM('Trial 1'!EB46,'Trial 2'!EB46,'Trial 3'!EB46,'Trial 4'!EB46,'Trial 5'!EB46,'Trial 6'!EB46,'Trial 7'!EB46,'Trial 8'!EB46)</f>
        <v>-26173.135095150494</v>
      </c>
      <c r="EC205" s="48">
        <f ca="1">SUM('Trial 1'!EC46,'Trial 2'!EC46,'Trial 3'!EC46,'Trial 4'!EC46,'Trial 5'!EC46,'Trial 6'!EC46,'Trial 7'!EC46,'Trial 8'!EC46)</f>
        <v>151090.08907776154</v>
      </c>
      <c r="ED205" s="48">
        <f ca="1">SUM('Trial 1'!ED46,'Trial 2'!ED46,'Trial 3'!ED46,'Trial 4'!ED46,'Trial 5'!ED46,'Trial 6'!ED46,'Trial 7'!ED46,'Trial 8'!ED46)</f>
        <v>50453.10660284858</v>
      </c>
      <c r="EE205" s="48">
        <f ca="1">SUM('Trial 1'!EE46,'Trial 2'!EE46,'Trial 3'!EE46,'Trial 4'!EE46,'Trial 5'!EE46,'Trial 6'!EE46,'Trial 7'!EE46,'Trial 8'!EE46)</f>
        <v>47566.497936568972</v>
      </c>
      <c r="EF205" s="48">
        <f ca="1">SUM('Trial 1'!EF46,'Trial 2'!EF46,'Trial 3'!EF46,'Trial 4'!EF46,'Trial 5'!EF46,'Trial 6'!EF46,'Trial 7'!EF46,'Trial 8'!EF46)</f>
        <v>99445.108346656998</v>
      </c>
      <c r="EG205" s="48">
        <f ca="1">SUM('Trial 1'!EG46,'Trial 2'!EG46,'Trial 3'!EG46,'Trial 4'!EG46,'Trial 5'!EG46,'Trial 6'!EG46,'Trial 7'!EG46,'Trial 8'!EG46)</f>
        <v>-59518.864619224361</v>
      </c>
      <c r="EH205" s="48">
        <f ca="1">SUM('Trial 1'!EH46,'Trial 2'!EH46,'Trial 3'!EH46,'Trial 4'!EH46,'Trial 5'!EH46,'Trial 6'!EH46,'Trial 7'!EH46,'Trial 8'!EH46)</f>
        <v>133920.83790781855</v>
      </c>
      <c r="EI205" s="48">
        <f ca="1">SUM('Trial 1'!EI46,'Trial 2'!EI46,'Trial 3'!EI46,'Trial 4'!EI46,'Trial 5'!EI46,'Trial 6'!EI46,'Trial 7'!EI46,'Trial 8'!EI46)</f>
        <v>47662.986560806959</v>
      </c>
      <c r="EJ205" s="48">
        <f ca="1">SUM('Trial 1'!EJ46,'Trial 2'!EJ46,'Trial 3'!EJ46,'Trial 4'!EJ46,'Trial 5'!EJ46,'Trial 6'!EJ46,'Trial 7'!EJ46,'Trial 8'!EJ46)</f>
        <v>113183.4815440469</v>
      </c>
      <c r="EK205" s="48">
        <f ca="1">SUM('Trial 1'!EK46,'Trial 2'!EK46,'Trial 3'!EK46,'Trial 4'!EK46,'Trial 5'!EK46,'Trial 6'!EK46,'Trial 7'!EK46,'Trial 8'!EK46)</f>
        <v>-2602.8664774324207</v>
      </c>
      <c r="EL205" s="48">
        <f ca="1">SUM('Trial 1'!EL46,'Trial 2'!EL46,'Trial 3'!EL46,'Trial 4'!EL46,'Trial 5'!EL46,'Trial 6'!EL46,'Trial 7'!EL46,'Trial 8'!EL46)</f>
        <v>10266.810491468583</v>
      </c>
      <c r="EM205" s="48">
        <f ca="1">SUM('Trial 1'!EM46,'Trial 2'!EM46,'Trial 3'!EM46,'Trial 4'!EM46,'Trial 5'!EM46,'Trial 6'!EM46,'Trial 7'!EM46,'Trial 8'!EM46)</f>
        <v>-32597.215081638875</v>
      </c>
      <c r="EN205" s="49">
        <f ca="1">SUM(EB205:EM205)</f>
        <v>532696.83719453099</v>
      </c>
    </row>
    <row r="206" spans="1:144" ht="12.75" customHeight="1">
      <c r="A206" s="2" t="str">
        <f>Labels!B81</f>
        <v>Shock_Std_Dev</v>
      </c>
    </row>
    <row r="207" spans="1:144" ht="12.75" customHeight="1">
      <c r="B207" s="21"/>
    </row>
    <row r="208" spans="1:144" ht="12.75" customHeight="1">
      <c r="A208" s="5"/>
      <c r="B208" s="46">
        <f>Inputs!B57*SQRT(B61)*B8</f>
        <v>33678.765702728168</v>
      </c>
    </row>
    <row r="209" spans="1:144" ht="12.75" customHeight="1">
      <c r="A209" s="2" t="str">
        <f>Labels!B83</f>
        <v>Tax</v>
      </c>
    </row>
    <row r="210" spans="1:144" ht="12.75" customHeight="1">
      <c r="A210" s="47" t="str">
        <f>Labels!D96</f>
        <v>Trials</v>
      </c>
      <c r="B210" s="19" t="str">
        <f>ZZZ__FnCalls!F7</f>
        <v>Jan 2010</v>
      </c>
      <c r="C210" s="20" t="str">
        <f>ZZZ__FnCalls!F8</f>
        <v>Feb 2010</v>
      </c>
      <c r="D210" s="20" t="str">
        <f>ZZZ__FnCalls!F9</f>
        <v>Mar 2010</v>
      </c>
      <c r="E210" s="20" t="str">
        <f>ZZZ__FnCalls!F10</f>
        <v>Apr 2010</v>
      </c>
      <c r="F210" s="20" t="str">
        <f>ZZZ__FnCalls!F11</f>
        <v>May 2010</v>
      </c>
      <c r="G210" s="20" t="str">
        <f>ZZZ__FnCalls!F12</f>
        <v>Jun 2010</v>
      </c>
      <c r="H210" s="20" t="str">
        <f>ZZZ__FnCalls!F13</f>
        <v>Jul 2010</v>
      </c>
      <c r="I210" s="20" t="str">
        <f>ZZZ__FnCalls!F14</f>
        <v>Aug 2010</v>
      </c>
      <c r="J210" s="20" t="str">
        <f>ZZZ__FnCalls!F15</f>
        <v>Sep 2010</v>
      </c>
      <c r="K210" s="20" t="str">
        <f>ZZZ__FnCalls!F16</f>
        <v>Oct 2010</v>
      </c>
      <c r="L210" s="20" t="str">
        <f>ZZZ__FnCalls!F17</f>
        <v>Nov 2010</v>
      </c>
      <c r="M210" s="20" t="str">
        <f>ZZZ__FnCalls!F18</f>
        <v>Dec 2010</v>
      </c>
      <c r="N210" s="21" t="str">
        <f>ZZZ__FnCalls!H7</f>
        <v>2010</v>
      </c>
      <c r="O210" s="20" t="str">
        <f>ZZZ__FnCalls!F19</f>
        <v>Jan 2011</v>
      </c>
      <c r="P210" s="20" t="str">
        <f>ZZZ__FnCalls!F20</f>
        <v>Feb 2011</v>
      </c>
      <c r="Q210" s="20" t="str">
        <f>ZZZ__FnCalls!F21</f>
        <v>Mar 2011</v>
      </c>
      <c r="R210" s="20" t="str">
        <f>ZZZ__FnCalls!F22</f>
        <v>Apr 2011</v>
      </c>
      <c r="S210" s="20" t="str">
        <f>ZZZ__FnCalls!F23</f>
        <v>May 2011</v>
      </c>
      <c r="T210" s="20" t="str">
        <f>ZZZ__FnCalls!F24</f>
        <v>Jun 2011</v>
      </c>
      <c r="U210" s="20" t="str">
        <f>ZZZ__FnCalls!F25</f>
        <v>Jul 2011</v>
      </c>
      <c r="V210" s="20" t="str">
        <f>ZZZ__FnCalls!F26</f>
        <v>Aug 2011</v>
      </c>
      <c r="W210" s="20" t="str">
        <f>ZZZ__FnCalls!F27</f>
        <v>Sep 2011</v>
      </c>
      <c r="X210" s="20" t="str">
        <f>ZZZ__FnCalls!F28</f>
        <v>Oct 2011</v>
      </c>
      <c r="Y210" s="20" t="str">
        <f>ZZZ__FnCalls!F29</f>
        <v>Nov 2011</v>
      </c>
      <c r="Z210" s="20" t="str">
        <f>ZZZ__FnCalls!F30</f>
        <v>Dec 2011</v>
      </c>
      <c r="AA210" s="21" t="str">
        <f>ZZZ__FnCalls!H19</f>
        <v>2011</v>
      </c>
      <c r="AB210" s="20" t="str">
        <f>ZZZ__FnCalls!F31</f>
        <v>Jan 2012</v>
      </c>
      <c r="AC210" s="20" t="str">
        <f>ZZZ__FnCalls!F32</f>
        <v>Feb 2012</v>
      </c>
      <c r="AD210" s="20" t="str">
        <f>ZZZ__FnCalls!F33</f>
        <v>Mar 2012</v>
      </c>
      <c r="AE210" s="20" t="str">
        <f>ZZZ__FnCalls!F34</f>
        <v>Apr 2012</v>
      </c>
      <c r="AF210" s="20" t="str">
        <f>ZZZ__FnCalls!F35</f>
        <v>May 2012</v>
      </c>
      <c r="AG210" s="20" t="str">
        <f>ZZZ__FnCalls!F36</f>
        <v>Jun 2012</v>
      </c>
      <c r="AH210" s="20" t="str">
        <f>ZZZ__FnCalls!F37</f>
        <v>Jul 2012</v>
      </c>
      <c r="AI210" s="20" t="str">
        <f>ZZZ__FnCalls!F38</f>
        <v>Aug 2012</v>
      </c>
      <c r="AJ210" s="20" t="str">
        <f>ZZZ__FnCalls!F39</f>
        <v>Sep 2012</v>
      </c>
      <c r="AK210" s="20" t="str">
        <f>ZZZ__FnCalls!F40</f>
        <v>Oct 2012</v>
      </c>
      <c r="AL210" s="20" t="str">
        <f>ZZZ__FnCalls!F41</f>
        <v>Nov 2012</v>
      </c>
      <c r="AM210" s="20" t="str">
        <f>ZZZ__FnCalls!F42</f>
        <v>Dec 2012</v>
      </c>
      <c r="AN210" s="21" t="str">
        <f>ZZZ__FnCalls!H31</f>
        <v>2012</v>
      </c>
      <c r="AO210" s="20" t="str">
        <f>ZZZ__FnCalls!F43</f>
        <v>Jan 2013</v>
      </c>
      <c r="AP210" s="20" t="str">
        <f>ZZZ__FnCalls!F44</f>
        <v>Feb 2013</v>
      </c>
      <c r="AQ210" s="20" t="str">
        <f>ZZZ__FnCalls!F45</f>
        <v>Mar 2013</v>
      </c>
      <c r="AR210" s="20" t="str">
        <f>ZZZ__FnCalls!F46</f>
        <v>Apr 2013</v>
      </c>
      <c r="AS210" s="20" t="str">
        <f>ZZZ__FnCalls!F47</f>
        <v>May 2013</v>
      </c>
      <c r="AT210" s="20" t="str">
        <f>ZZZ__FnCalls!F48</f>
        <v>Jun 2013</v>
      </c>
      <c r="AU210" s="20" t="str">
        <f>ZZZ__FnCalls!F49</f>
        <v>Jul 2013</v>
      </c>
      <c r="AV210" s="20" t="str">
        <f>ZZZ__FnCalls!F50</f>
        <v>Aug 2013</v>
      </c>
      <c r="AW210" s="20" t="str">
        <f>ZZZ__FnCalls!F51</f>
        <v>Sep 2013</v>
      </c>
      <c r="AX210" s="20" t="str">
        <f>ZZZ__FnCalls!F52</f>
        <v>Oct 2013</v>
      </c>
      <c r="AY210" s="20" t="str">
        <f>ZZZ__FnCalls!F53</f>
        <v>Nov 2013</v>
      </c>
      <c r="AZ210" s="20" t="str">
        <f>ZZZ__FnCalls!F54</f>
        <v>Dec 2013</v>
      </c>
      <c r="BA210" s="21" t="str">
        <f>ZZZ__FnCalls!H43</f>
        <v>2013</v>
      </c>
      <c r="BB210" s="20" t="str">
        <f>ZZZ__FnCalls!F55</f>
        <v>Jan 2014</v>
      </c>
      <c r="BC210" s="20" t="str">
        <f>ZZZ__FnCalls!F56</f>
        <v>Feb 2014</v>
      </c>
      <c r="BD210" s="20" t="str">
        <f>ZZZ__FnCalls!F57</f>
        <v>Mar 2014</v>
      </c>
      <c r="BE210" s="20" t="str">
        <f>ZZZ__FnCalls!F58</f>
        <v>Apr 2014</v>
      </c>
      <c r="BF210" s="20" t="str">
        <f>ZZZ__FnCalls!F59</f>
        <v>May 2014</v>
      </c>
      <c r="BG210" s="20" t="str">
        <f>ZZZ__FnCalls!F60</f>
        <v>Jun 2014</v>
      </c>
      <c r="BH210" s="20" t="str">
        <f>ZZZ__FnCalls!F61</f>
        <v>Jul 2014</v>
      </c>
      <c r="BI210" s="20" t="str">
        <f>ZZZ__FnCalls!F62</f>
        <v>Aug 2014</v>
      </c>
      <c r="BJ210" s="20" t="str">
        <f>ZZZ__FnCalls!F63</f>
        <v>Sep 2014</v>
      </c>
      <c r="BK210" s="20" t="str">
        <f>ZZZ__FnCalls!F64</f>
        <v>Oct 2014</v>
      </c>
      <c r="BL210" s="20" t="str">
        <f>ZZZ__FnCalls!F65</f>
        <v>Nov 2014</v>
      </c>
      <c r="BM210" s="20" t="str">
        <f>ZZZ__FnCalls!F66</f>
        <v>Dec 2014</v>
      </c>
      <c r="BN210" s="21" t="str">
        <f>ZZZ__FnCalls!H55</f>
        <v>2014</v>
      </c>
      <c r="BO210" s="20" t="str">
        <f>ZZZ__FnCalls!F67</f>
        <v>Jan 2015</v>
      </c>
      <c r="BP210" s="20" t="str">
        <f>ZZZ__FnCalls!F68</f>
        <v>Feb 2015</v>
      </c>
      <c r="BQ210" s="20" t="str">
        <f>ZZZ__FnCalls!F69</f>
        <v>Mar 2015</v>
      </c>
      <c r="BR210" s="20" t="str">
        <f>ZZZ__FnCalls!F70</f>
        <v>Apr 2015</v>
      </c>
      <c r="BS210" s="20" t="str">
        <f>ZZZ__FnCalls!F71</f>
        <v>May 2015</v>
      </c>
      <c r="BT210" s="20" t="str">
        <f>ZZZ__FnCalls!F72</f>
        <v>Jun 2015</v>
      </c>
      <c r="BU210" s="20" t="str">
        <f>ZZZ__FnCalls!F73</f>
        <v>Jul 2015</v>
      </c>
      <c r="BV210" s="20" t="str">
        <f>ZZZ__FnCalls!F74</f>
        <v>Aug 2015</v>
      </c>
      <c r="BW210" s="20" t="str">
        <f>ZZZ__FnCalls!F75</f>
        <v>Sep 2015</v>
      </c>
      <c r="BX210" s="20" t="str">
        <f>ZZZ__FnCalls!F76</f>
        <v>Oct 2015</v>
      </c>
      <c r="BY210" s="20" t="str">
        <f>ZZZ__FnCalls!F77</f>
        <v>Nov 2015</v>
      </c>
      <c r="BZ210" s="20" t="str">
        <f>ZZZ__FnCalls!F78</f>
        <v>Dec 2015</v>
      </c>
      <c r="CA210" s="21" t="str">
        <f>ZZZ__FnCalls!H67</f>
        <v>2015</v>
      </c>
      <c r="CB210" s="20" t="str">
        <f>ZZZ__FnCalls!F79</f>
        <v>Jan 2016</v>
      </c>
      <c r="CC210" s="20" t="str">
        <f>ZZZ__FnCalls!F80</f>
        <v>Feb 2016</v>
      </c>
      <c r="CD210" s="20" t="str">
        <f>ZZZ__FnCalls!F81</f>
        <v>Mar 2016</v>
      </c>
      <c r="CE210" s="20" t="str">
        <f>ZZZ__FnCalls!F82</f>
        <v>Apr 2016</v>
      </c>
      <c r="CF210" s="20" t="str">
        <f>ZZZ__FnCalls!F83</f>
        <v>May 2016</v>
      </c>
      <c r="CG210" s="20" t="str">
        <f>ZZZ__FnCalls!F84</f>
        <v>Jun 2016</v>
      </c>
      <c r="CH210" s="20" t="str">
        <f>ZZZ__FnCalls!F85</f>
        <v>Jul 2016</v>
      </c>
      <c r="CI210" s="20" t="str">
        <f>ZZZ__FnCalls!F86</f>
        <v>Aug 2016</v>
      </c>
      <c r="CJ210" s="20" t="str">
        <f>ZZZ__FnCalls!F87</f>
        <v>Sep 2016</v>
      </c>
      <c r="CK210" s="20" t="str">
        <f>ZZZ__FnCalls!F88</f>
        <v>Oct 2016</v>
      </c>
      <c r="CL210" s="20" t="str">
        <f>ZZZ__FnCalls!F89</f>
        <v>Nov 2016</v>
      </c>
      <c r="CM210" s="20" t="str">
        <f>ZZZ__FnCalls!F90</f>
        <v>Dec 2016</v>
      </c>
      <c r="CN210" s="21" t="str">
        <f>ZZZ__FnCalls!H79</f>
        <v>2016</v>
      </c>
      <c r="CO210" s="20" t="str">
        <f>ZZZ__FnCalls!F91</f>
        <v>Jan 2017</v>
      </c>
      <c r="CP210" s="20" t="str">
        <f>ZZZ__FnCalls!F92</f>
        <v>Feb 2017</v>
      </c>
      <c r="CQ210" s="20" t="str">
        <f>ZZZ__FnCalls!F93</f>
        <v>Mar 2017</v>
      </c>
      <c r="CR210" s="20" t="str">
        <f>ZZZ__FnCalls!F94</f>
        <v>Apr 2017</v>
      </c>
      <c r="CS210" s="20" t="str">
        <f>ZZZ__FnCalls!F95</f>
        <v>May 2017</v>
      </c>
      <c r="CT210" s="20" t="str">
        <f>ZZZ__FnCalls!F96</f>
        <v>Jun 2017</v>
      </c>
      <c r="CU210" s="20" t="str">
        <f>ZZZ__FnCalls!F97</f>
        <v>Jul 2017</v>
      </c>
      <c r="CV210" s="20" t="str">
        <f>ZZZ__FnCalls!F98</f>
        <v>Aug 2017</v>
      </c>
      <c r="CW210" s="20" t="str">
        <f>ZZZ__FnCalls!F99</f>
        <v>Sep 2017</v>
      </c>
      <c r="CX210" s="20" t="str">
        <f>ZZZ__FnCalls!F100</f>
        <v>Oct 2017</v>
      </c>
      <c r="CY210" s="20" t="str">
        <f>ZZZ__FnCalls!F101</f>
        <v>Nov 2017</v>
      </c>
      <c r="CZ210" s="20" t="str">
        <f>ZZZ__FnCalls!F102</f>
        <v>Dec 2017</v>
      </c>
      <c r="DA210" s="21" t="str">
        <f>ZZZ__FnCalls!H91</f>
        <v>2017</v>
      </c>
      <c r="DB210" s="20" t="str">
        <f>ZZZ__FnCalls!F103</f>
        <v>Jan 2018</v>
      </c>
      <c r="DC210" s="20" t="str">
        <f>ZZZ__FnCalls!F104</f>
        <v>Feb 2018</v>
      </c>
      <c r="DD210" s="20" t="str">
        <f>ZZZ__FnCalls!F105</f>
        <v>Mar 2018</v>
      </c>
      <c r="DE210" s="20" t="str">
        <f>ZZZ__FnCalls!F106</f>
        <v>Apr 2018</v>
      </c>
      <c r="DF210" s="20" t="str">
        <f>ZZZ__FnCalls!F107</f>
        <v>May 2018</v>
      </c>
      <c r="DG210" s="20" t="str">
        <f>ZZZ__FnCalls!F108</f>
        <v>Jun 2018</v>
      </c>
      <c r="DH210" s="20" t="str">
        <f>ZZZ__FnCalls!F109</f>
        <v>Jul 2018</v>
      </c>
      <c r="DI210" s="20" t="str">
        <f>ZZZ__FnCalls!F110</f>
        <v>Aug 2018</v>
      </c>
      <c r="DJ210" s="20" t="str">
        <f>ZZZ__FnCalls!F111</f>
        <v>Sep 2018</v>
      </c>
      <c r="DK210" s="20" t="str">
        <f>ZZZ__FnCalls!F112</f>
        <v>Oct 2018</v>
      </c>
      <c r="DL210" s="20" t="str">
        <f>ZZZ__FnCalls!F113</f>
        <v>Nov 2018</v>
      </c>
      <c r="DM210" s="20" t="str">
        <f>ZZZ__FnCalls!F114</f>
        <v>Dec 2018</v>
      </c>
      <c r="DN210" s="21" t="str">
        <f>ZZZ__FnCalls!H103</f>
        <v>2018</v>
      </c>
      <c r="DO210" s="20" t="str">
        <f>ZZZ__FnCalls!F115</f>
        <v>Jan 2019</v>
      </c>
      <c r="DP210" s="20" t="str">
        <f>ZZZ__FnCalls!F116</f>
        <v>Feb 2019</v>
      </c>
      <c r="DQ210" s="20" t="str">
        <f>ZZZ__FnCalls!F117</f>
        <v>Mar 2019</v>
      </c>
      <c r="DR210" s="20" t="str">
        <f>ZZZ__FnCalls!F118</f>
        <v>Apr 2019</v>
      </c>
      <c r="DS210" s="20" t="str">
        <f>ZZZ__FnCalls!F119</f>
        <v>May 2019</v>
      </c>
      <c r="DT210" s="20" t="str">
        <f>ZZZ__FnCalls!F120</f>
        <v>Jun 2019</v>
      </c>
      <c r="DU210" s="20" t="str">
        <f>ZZZ__FnCalls!F121</f>
        <v>Jul 2019</v>
      </c>
      <c r="DV210" s="20" t="str">
        <f>ZZZ__FnCalls!F122</f>
        <v>Aug 2019</v>
      </c>
      <c r="DW210" s="20" t="str">
        <f>ZZZ__FnCalls!F123</f>
        <v>Sep 2019</v>
      </c>
      <c r="DX210" s="20" t="str">
        <f>ZZZ__FnCalls!F124</f>
        <v>Oct 2019</v>
      </c>
      <c r="DY210" s="20" t="str">
        <f>ZZZ__FnCalls!F125</f>
        <v>Nov 2019</v>
      </c>
      <c r="DZ210" s="20" t="str">
        <f>ZZZ__FnCalls!F126</f>
        <v>Dec 2019</v>
      </c>
      <c r="EA210" s="21" t="str">
        <f>ZZZ__FnCalls!H115</f>
        <v>2019</v>
      </c>
      <c r="EB210" s="20" t="str">
        <f>ZZZ__FnCalls!F127</f>
        <v>Jan 2020</v>
      </c>
      <c r="EC210" s="20" t="str">
        <f>ZZZ__FnCalls!F128</f>
        <v>Feb 2020</v>
      </c>
      <c r="ED210" s="20" t="str">
        <f>ZZZ__FnCalls!F129</f>
        <v>Mar 2020</v>
      </c>
      <c r="EE210" s="20" t="str">
        <f>ZZZ__FnCalls!F130</f>
        <v>Apr 2020</v>
      </c>
      <c r="EF210" s="20" t="str">
        <f>ZZZ__FnCalls!F131</f>
        <v>May 2020</v>
      </c>
      <c r="EG210" s="20" t="str">
        <f>ZZZ__FnCalls!F132</f>
        <v>Jun 2020</v>
      </c>
      <c r="EH210" s="20" t="str">
        <f>ZZZ__FnCalls!F133</f>
        <v>Jul 2020</v>
      </c>
      <c r="EI210" s="20" t="str">
        <f>ZZZ__FnCalls!F134</f>
        <v>Aug 2020</v>
      </c>
      <c r="EJ210" s="20" t="str">
        <f>ZZZ__FnCalls!F135</f>
        <v>Sep 2020</v>
      </c>
      <c r="EK210" s="20" t="str">
        <f>ZZZ__FnCalls!F136</f>
        <v>Oct 2020</v>
      </c>
      <c r="EL210" s="20" t="str">
        <f>ZZZ__FnCalls!F137</f>
        <v>Nov 2020</v>
      </c>
      <c r="EM210" s="20" t="str">
        <f>ZZZ__FnCalls!F138</f>
        <v>Dec 2020</v>
      </c>
      <c r="EN210" s="21" t="str">
        <f>ZZZ__FnCalls!H127</f>
        <v>2020</v>
      </c>
    </row>
    <row r="211" spans="1:144" ht="12.75" customHeight="1">
      <c r="A211" s="7" t="str">
        <f>Labels!B96</f>
        <v>Trial 01</v>
      </c>
      <c r="B211" s="22">
        <f ca="1">'Trial 1'!B54</f>
        <v>356247.33045609843</v>
      </c>
      <c r="C211" s="22">
        <f ca="1">'Trial 1'!C54</f>
        <v>347341.8421115377</v>
      </c>
      <c r="D211" s="22">
        <f ca="1">'Trial 1'!D54</f>
        <v>335852.58778220799</v>
      </c>
      <c r="E211" s="22">
        <f ca="1">'Trial 1'!E54</f>
        <v>352214.5667165448</v>
      </c>
      <c r="F211" s="22">
        <f ca="1">'Trial 1'!F54</f>
        <v>343428.30098098173</v>
      </c>
      <c r="G211" s="22">
        <f ca="1">'Trial 1'!G54</f>
        <v>356178.5943220976</v>
      </c>
      <c r="H211" s="22">
        <f ca="1">'Trial 1'!H54</f>
        <v>351254.96402978653</v>
      </c>
      <c r="I211" s="22">
        <f ca="1">'Trial 1'!I54</f>
        <v>357595.02085838898</v>
      </c>
      <c r="J211" s="22">
        <f ca="1">'Trial 1'!J54</f>
        <v>352133.22134570417</v>
      </c>
      <c r="K211" s="22">
        <f ca="1">'Trial 1'!K54</f>
        <v>355021.89690750651</v>
      </c>
      <c r="L211" s="22">
        <f ca="1">'Trial 1'!L54</f>
        <v>351275.77327876387</v>
      </c>
      <c r="M211" s="22">
        <f ca="1">'Trial 1'!M54</f>
        <v>334510.74347555236</v>
      </c>
      <c r="N211" s="23">
        <f ca="1">SUM('Trial 1'!B54:M54)</f>
        <v>4193054.8422651705</v>
      </c>
      <c r="O211" s="22">
        <f ca="1">'Trial 1'!O54</f>
        <v>336769.55729439203</v>
      </c>
      <c r="P211" s="22">
        <f ca="1">'Trial 1'!P54</f>
        <v>342419.60426548647</v>
      </c>
      <c r="Q211" s="22">
        <f ca="1">'Trial 1'!Q54</f>
        <v>342148.70864425966</v>
      </c>
      <c r="R211" s="22">
        <f ca="1">'Trial 1'!R54</f>
        <v>337698.47484710137</v>
      </c>
      <c r="S211" s="22">
        <f ca="1">'Trial 1'!S54</f>
        <v>329188.47401709104</v>
      </c>
      <c r="T211" s="22">
        <f ca="1">'Trial 1'!T54</f>
        <v>338954.61507579591</v>
      </c>
      <c r="U211" s="22">
        <f ca="1">'Trial 1'!U54</f>
        <v>340721.65065914218</v>
      </c>
      <c r="V211" s="22">
        <f ca="1">'Trial 1'!V54</f>
        <v>336483.45123097696</v>
      </c>
      <c r="W211" s="22">
        <f ca="1">'Trial 1'!W54</f>
        <v>350094.1326001446</v>
      </c>
      <c r="X211" s="22">
        <f ca="1">'Trial 1'!X54</f>
        <v>333957.90342581715</v>
      </c>
      <c r="Y211" s="22">
        <f ca="1">'Trial 1'!Y54</f>
        <v>350427.8090900734</v>
      </c>
      <c r="Z211" s="22">
        <f ca="1">'Trial 1'!Z54</f>
        <v>349795.03443736432</v>
      </c>
      <c r="AA211" s="23">
        <f ca="1">SUM('Trial 1'!O54:Z54)</f>
        <v>4088659.4155876455</v>
      </c>
      <c r="AB211" s="22">
        <f ca="1">'Trial 1'!AB54</f>
        <v>338953.3039328577</v>
      </c>
      <c r="AC211" s="22">
        <f ca="1">'Trial 1'!AC54</f>
        <v>338321.10263965308</v>
      </c>
      <c r="AD211" s="22">
        <f ca="1">'Trial 1'!AD54</f>
        <v>337061.0956549691</v>
      </c>
      <c r="AE211" s="22">
        <f ca="1">'Trial 1'!AE54</f>
        <v>327324.85528816021</v>
      </c>
      <c r="AF211" s="22">
        <f ca="1">'Trial 1'!AF54</f>
        <v>328985.32669517439</v>
      </c>
      <c r="AG211" s="22">
        <f ca="1">'Trial 1'!AG54</f>
        <v>349598.2352955438</v>
      </c>
      <c r="AH211" s="22">
        <f ca="1">'Trial 1'!AH54</f>
        <v>343734.38972553326</v>
      </c>
      <c r="AI211" s="22">
        <f ca="1">'Trial 1'!AI54</f>
        <v>326967.71855198289</v>
      </c>
      <c r="AJ211" s="22">
        <f ca="1">'Trial 1'!AJ54</f>
        <v>325053.44652508746</v>
      </c>
      <c r="AK211" s="22">
        <f ca="1">'Trial 1'!AK54</f>
        <v>341083.23881253583</v>
      </c>
      <c r="AL211" s="22">
        <f ca="1">'Trial 1'!AL54</f>
        <v>327210.59507499868</v>
      </c>
      <c r="AM211" s="22">
        <f ca="1">'Trial 1'!AM54</f>
        <v>333575.93119996286</v>
      </c>
      <c r="AN211" s="23">
        <f ca="1">SUM('Trial 1'!AB54:AM54)</f>
        <v>4017869.2393964594</v>
      </c>
      <c r="AO211" s="22">
        <f ca="1">'Trial 1'!AO54</f>
        <v>323619.72319227841</v>
      </c>
      <c r="AP211" s="22">
        <f ca="1">'Trial 1'!AP54</f>
        <v>340825.63905463374</v>
      </c>
      <c r="AQ211" s="22">
        <f ca="1">'Trial 1'!AQ54</f>
        <v>338818.58910625783</v>
      </c>
      <c r="AR211" s="22">
        <f ca="1">'Trial 1'!AR54</f>
        <v>326141.00347923406</v>
      </c>
      <c r="AS211" s="22">
        <f ca="1">'Trial 1'!AS54</f>
        <v>343457.85980848101</v>
      </c>
      <c r="AT211" s="22">
        <f ca="1">'Trial 1'!AT54</f>
        <v>345965.0965968676</v>
      </c>
      <c r="AU211" s="22">
        <f ca="1">'Trial 1'!AU54</f>
        <v>332048.84944461589</v>
      </c>
      <c r="AV211" s="22">
        <f ca="1">'Trial 1'!AV54</f>
        <v>319966.53103514278</v>
      </c>
      <c r="AW211" s="22">
        <f ca="1">'Trial 1'!AW54</f>
        <v>319267.23687976162</v>
      </c>
      <c r="AX211" s="22">
        <f ca="1">'Trial 1'!AX54</f>
        <v>345408.456176284</v>
      </c>
      <c r="AY211" s="22">
        <f ca="1">'Trial 1'!AY54</f>
        <v>341354.85514170234</v>
      </c>
      <c r="AZ211" s="22">
        <f ca="1">'Trial 1'!AZ54</f>
        <v>333973.16999193537</v>
      </c>
      <c r="BA211" s="23">
        <f ca="1">SUM('Trial 1'!AO54:AZ54)</f>
        <v>4010847.0099071953</v>
      </c>
      <c r="BB211" s="22">
        <f ca="1">'Trial 1'!BB54</f>
        <v>332047.44408385124</v>
      </c>
      <c r="BC211" s="22">
        <f ca="1">'Trial 1'!BC54</f>
        <v>329842.56503517262</v>
      </c>
      <c r="BD211" s="22">
        <f ca="1">'Trial 1'!BD54</f>
        <v>343910.51501570124</v>
      </c>
      <c r="BE211" s="22">
        <f ca="1">'Trial 1'!BE54</f>
        <v>314813.13550089084</v>
      </c>
      <c r="BF211" s="22">
        <f ca="1">'Trial 1'!BF54</f>
        <v>314252.98295995215</v>
      </c>
      <c r="BG211" s="22">
        <f ca="1">'Trial 1'!BG54</f>
        <v>335982.30697223678</v>
      </c>
      <c r="BH211" s="22">
        <f ca="1">'Trial 1'!BH54</f>
        <v>316234.69381370465</v>
      </c>
      <c r="BI211" s="22">
        <f ca="1">'Trial 1'!BI54</f>
        <v>331915.45941990445</v>
      </c>
      <c r="BJ211" s="22">
        <f ca="1">'Trial 1'!BJ54</f>
        <v>332194.63622483861</v>
      </c>
      <c r="BK211" s="22">
        <f ca="1">'Trial 1'!BK54</f>
        <v>330457.16206388327</v>
      </c>
      <c r="BL211" s="22">
        <f ca="1">'Trial 1'!BL54</f>
        <v>343779.00334935263</v>
      </c>
      <c r="BM211" s="22">
        <f ca="1">'Trial 1'!BM54</f>
        <v>327909.81585261947</v>
      </c>
      <c r="BN211" s="23">
        <f ca="1">SUM('Trial 1'!BB54:BM54)</f>
        <v>3953339.7202921081</v>
      </c>
      <c r="BO211" s="22">
        <f ca="1">'Trial 1'!BO54</f>
        <v>322376.95913332445</v>
      </c>
      <c r="BP211" s="22">
        <f ca="1">'Trial 1'!BP54</f>
        <v>322806.92626343446</v>
      </c>
      <c r="BQ211" s="22">
        <f ca="1">'Trial 1'!BQ54</f>
        <v>333888.67981262616</v>
      </c>
      <c r="BR211" s="22">
        <f ca="1">'Trial 1'!BR54</f>
        <v>316849.29015815805</v>
      </c>
      <c r="BS211" s="22">
        <f ca="1">'Trial 1'!BS54</f>
        <v>322520.83796580025</v>
      </c>
      <c r="BT211" s="22">
        <f ca="1">'Trial 1'!BT54</f>
        <v>311504.45576589659</v>
      </c>
      <c r="BU211" s="22">
        <f ca="1">'Trial 1'!BU54</f>
        <v>337278.9247773682</v>
      </c>
      <c r="BV211" s="22">
        <f ca="1">'Trial 1'!BV54</f>
        <v>322414.09710715601</v>
      </c>
      <c r="BW211" s="22">
        <f ca="1">'Trial 1'!BW54</f>
        <v>319410.68417926494</v>
      </c>
      <c r="BX211" s="22">
        <f ca="1">'Trial 1'!BX54</f>
        <v>330468.26637630886</v>
      </c>
      <c r="BY211" s="22">
        <f ca="1">'Trial 1'!BY54</f>
        <v>323333.32883295644</v>
      </c>
      <c r="BZ211" s="22">
        <f ca="1">'Trial 1'!BZ54</f>
        <v>325635.91372662864</v>
      </c>
      <c r="CA211" s="23">
        <f ca="1">SUM('Trial 1'!BO54:BZ54)</f>
        <v>3888488.3640989237</v>
      </c>
      <c r="CB211" s="22">
        <f ca="1">'Trial 1'!CB54</f>
        <v>316097.24957644223</v>
      </c>
      <c r="CC211" s="22">
        <f ca="1">'Trial 1'!CC54</f>
        <v>325191.33212032821</v>
      </c>
      <c r="CD211" s="22">
        <f ca="1">'Trial 1'!CD54</f>
        <v>323383.42846381449</v>
      </c>
      <c r="CE211" s="22">
        <f ca="1">'Trial 1'!CE54</f>
        <v>301060.63224064047</v>
      </c>
      <c r="CF211" s="22">
        <f ca="1">'Trial 1'!CF54</f>
        <v>326502.04933256784</v>
      </c>
      <c r="CG211" s="22">
        <f ca="1">'Trial 1'!CG54</f>
        <v>314540.6133263915</v>
      </c>
      <c r="CH211" s="22">
        <f ca="1">'Trial 1'!CH54</f>
        <v>319072.42064403964</v>
      </c>
      <c r="CI211" s="22">
        <f ca="1">'Trial 1'!CI54</f>
        <v>308740.84330802679</v>
      </c>
      <c r="CJ211" s="22">
        <f ca="1">'Trial 1'!CJ54</f>
        <v>315720.49713025714</v>
      </c>
      <c r="CK211" s="22">
        <f ca="1">'Trial 1'!CK54</f>
        <v>309903.31678394723</v>
      </c>
      <c r="CL211" s="22">
        <f ca="1">'Trial 1'!CL54</f>
        <v>298847.87776548194</v>
      </c>
      <c r="CM211" s="22">
        <f ca="1">'Trial 1'!CM54</f>
        <v>327755.93857362756</v>
      </c>
      <c r="CN211" s="23">
        <f ca="1">SUM('Trial 1'!CB54:CM54)</f>
        <v>3786816.1992655653</v>
      </c>
      <c r="CO211" s="22">
        <f ca="1">'Trial 1'!CO54</f>
        <v>301847.90921593149</v>
      </c>
      <c r="CP211" s="22">
        <f ca="1">'Trial 1'!CP54</f>
        <v>306692.04593096045</v>
      </c>
      <c r="CQ211" s="22">
        <f ca="1">'Trial 1'!CQ54</f>
        <v>309911.14858655346</v>
      </c>
      <c r="CR211" s="22">
        <f ca="1">'Trial 1'!CR54</f>
        <v>321132.71232818509</v>
      </c>
      <c r="CS211" s="22">
        <f ca="1">'Trial 1'!CS54</f>
        <v>313093.43589524843</v>
      </c>
      <c r="CT211" s="22">
        <f ca="1">'Trial 1'!CT54</f>
        <v>318476.94505811919</v>
      </c>
      <c r="CU211" s="22">
        <f ca="1">'Trial 1'!CU54</f>
        <v>329368.17833273223</v>
      </c>
      <c r="CV211" s="22">
        <f ca="1">'Trial 1'!CV54</f>
        <v>307738.56307875219</v>
      </c>
      <c r="CW211" s="22">
        <f ca="1">'Trial 1'!CW54</f>
        <v>310335.69039238547</v>
      </c>
      <c r="CX211" s="22">
        <f ca="1">'Trial 1'!CX54</f>
        <v>300990.97095741861</v>
      </c>
      <c r="CY211" s="22">
        <f ca="1">'Trial 1'!CY54</f>
        <v>322385.7180731548</v>
      </c>
      <c r="CZ211" s="22">
        <f ca="1">'Trial 1'!CZ54</f>
        <v>322767.05394933972</v>
      </c>
      <c r="DA211" s="23">
        <f ca="1">SUM('Trial 1'!CO54:CZ54)</f>
        <v>3764740.3717987817</v>
      </c>
      <c r="DB211" s="22">
        <f ca="1">'Trial 1'!DB54</f>
        <v>296223.8440857635</v>
      </c>
      <c r="DC211" s="22">
        <f ca="1">'Trial 1'!DC54</f>
        <v>309499.17884019122</v>
      </c>
      <c r="DD211" s="22">
        <f ca="1">'Trial 1'!DD54</f>
        <v>313860.44839311007</v>
      </c>
      <c r="DE211" s="22">
        <f ca="1">'Trial 1'!DE54</f>
        <v>313025.56797418161</v>
      </c>
      <c r="DF211" s="22">
        <f ca="1">'Trial 1'!DF54</f>
        <v>320515.48270724737</v>
      </c>
      <c r="DG211" s="22">
        <f ca="1">'Trial 1'!DG54</f>
        <v>322253.69596463407</v>
      </c>
      <c r="DH211" s="22">
        <f ca="1">'Trial 1'!DH54</f>
        <v>313320.84660038905</v>
      </c>
      <c r="DI211" s="22">
        <f ca="1">'Trial 1'!DI54</f>
        <v>310690.58189332893</v>
      </c>
      <c r="DJ211" s="22">
        <f ca="1">'Trial 1'!DJ54</f>
        <v>307374.980379958</v>
      </c>
      <c r="DK211" s="22">
        <f ca="1">'Trial 1'!DK54</f>
        <v>303269.17106868466</v>
      </c>
      <c r="DL211" s="22">
        <f ca="1">'Trial 1'!DL54</f>
        <v>321716.26800465316</v>
      </c>
      <c r="DM211" s="22">
        <f ca="1">'Trial 1'!DM54</f>
        <v>304192.73336832435</v>
      </c>
      <c r="DN211" s="23">
        <f ca="1">SUM('Trial 1'!DB54:DM54)</f>
        <v>3735942.7992804665</v>
      </c>
      <c r="DO211" s="22">
        <f ca="1">'Trial 1'!DO54</f>
        <v>326815.71784742759</v>
      </c>
      <c r="DP211" s="22">
        <f ca="1">'Trial 1'!DP54</f>
        <v>315687.78623327473</v>
      </c>
      <c r="DQ211" s="22">
        <f ca="1">'Trial 1'!DQ54</f>
        <v>324691.83730637364</v>
      </c>
      <c r="DR211" s="22">
        <f ca="1">'Trial 1'!DR54</f>
        <v>323228.16232103098</v>
      </c>
      <c r="DS211" s="22">
        <f ca="1">'Trial 1'!DS54</f>
        <v>320532.0902027961</v>
      </c>
      <c r="DT211" s="22">
        <f ca="1">'Trial 1'!DT54</f>
        <v>309545.36793634307</v>
      </c>
      <c r="DU211" s="22">
        <f ca="1">'Trial 1'!DU54</f>
        <v>319092.62485596939</v>
      </c>
      <c r="DV211" s="22">
        <f ca="1">'Trial 1'!DV54</f>
        <v>318507.02540687995</v>
      </c>
      <c r="DW211" s="22">
        <f ca="1">'Trial 1'!DW54</f>
        <v>320395.64637618855</v>
      </c>
      <c r="DX211" s="22">
        <f ca="1">'Trial 1'!DX54</f>
        <v>317917.04587604397</v>
      </c>
      <c r="DY211" s="22">
        <f ca="1">'Trial 1'!DY54</f>
        <v>317644.24159407668</v>
      </c>
      <c r="DZ211" s="22">
        <f ca="1">'Trial 1'!DZ54</f>
        <v>302675.01428910805</v>
      </c>
      <c r="EA211" s="23">
        <f ca="1">SUM('Trial 1'!DO54:DZ54)</f>
        <v>3816732.5602455125</v>
      </c>
      <c r="EB211" s="22">
        <f ca="1">'Trial 1'!EB54</f>
        <v>304199.05870531953</v>
      </c>
      <c r="EC211" s="22">
        <f ca="1">'Trial 1'!EC54</f>
        <v>320978.65050140698</v>
      </c>
      <c r="ED211" s="22">
        <f ca="1">'Trial 1'!ED54</f>
        <v>309484.08988125448</v>
      </c>
      <c r="EE211" s="22">
        <f ca="1">'Trial 1'!EE54</f>
        <v>307325.82220573118</v>
      </c>
      <c r="EF211" s="22">
        <f ca="1">'Trial 1'!EF54</f>
        <v>302776.77216651867</v>
      </c>
      <c r="EG211" s="22">
        <f ca="1">'Trial 1'!EG54</f>
        <v>288501.5815498642</v>
      </c>
      <c r="EH211" s="22">
        <f ca="1">'Trial 1'!EH54</f>
        <v>294230.85839564062</v>
      </c>
      <c r="EI211" s="22">
        <f ca="1">'Trial 1'!EI54</f>
        <v>289286.96488457493</v>
      </c>
      <c r="EJ211" s="22">
        <f ca="1">'Trial 1'!EJ54</f>
        <v>317340.55220267706</v>
      </c>
      <c r="EK211" s="22">
        <f ca="1">'Trial 1'!EK54</f>
        <v>289335.89897008712</v>
      </c>
      <c r="EL211" s="22">
        <f ca="1">'Trial 1'!EL54</f>
        <v>302868.28293001902</v>
      </c>
      <c r="EM211" s="22">
        <f ca="1">'Trial 1'!EM54</f>
        <v>296298.54934887728</v>
      </c>
      <c r="EN211" s="23">
        <f ca="1">SUM('Trial 1'!EB54:EM54)</f>
        <v>3622627.081741971</v>
      </c>
    </row>
    <row r="212" spans="1:144" ht="12.75" customHeight="1">
      <c r="A212" s="11" t="str">
        <f>Labels!B97</f>
        <v>Trial 02</v>
      </c>
      <c r="B212" s="24">
        <f ca="1">'Trial 2'!B54</f>
        <v>361614.16104875645</v>
      </c>
      <c r="C212" s="24">
        <f ca="1">'Trial 2'!C54</f>
        <v>339588.78869372397</v>
      </c>
      <c r="D212" s="24">
        <f ca="1">'Trial 2'!D54</f>
        <v>341717.78857814585</v>
      </c>
      <c r="E212" s="24">
        <f ca="1">'Trial 2'!E54</f>
        <v>349465.19208092079</v>
      </c>
      <c r="F212" s="24">
        <f ca="1">'Trial 2'!F54</f>
        <v>352918.85071650281</v>
      </c>
      <c r="G212" s="24">
        <f ca="1">'Trial 2'!G54</f>
        <v>337365.54269169091</v>
      </c>
      <c r="H212" s="24">
        <f ca="1">'Trial 2'!H54</f>
        <v>347991.78824986087</v>
      </c>
      <c r="I212" s="24">
        <f ca="1">'Trial 2'!I54</f>
        <v>347278.21826604026</v>
      </c>
      <c r="J212" s="24">
        <f ca="1">'Trial 2'!J54</f>
        <v>360113.17528854049</v>
      </c>
      <c r="K212" s="24">
        <f ca="1">'Trial 2'!K54</f>
        <v>345849.53930246289</v>
      </c>
      <c r="L212" s="24">
        <f ca="1">'Trial 2'!L54</f>
        <v>344915.95311897289</v>
      </c>
      <c r="M212" s="24">
        <f ca="1">'Trial 2'!M54</f>
        <v>331447.74006761756</v>
      </c>
      <c r="N212" s="25">
        <f ca="1">SUM('Trial 2'!B54:M54)</f>
        <v>4160266.7381032351</v>
      </c>
      <c r="O212" s="24">
        <f ca="1">'Trial 2'!O54</f>
        <v>338565.36473818909</v>
      </c>
      <c r="P212" s="24">
        <f ca="1">'Trial 2'!P54</f>
        <v>350400.76339752914</v>
      </c>
      <c r="Q212" s="24">
        <f ca="1">'Trial 2'!Q54</f>
        <v>333868.33399449533</v>
      </c>
      <c r="R212" s="24">
        <f ca="1">'Trial 2'!R54</f>
        <v>341298.33812434331</v>
      </c>
      <c r="S212" s="24">
        <f ca="1">'Trial 2'!S54</f>
        <v>353685.62276360992</v>
      </c>
      <c r="T212" s="24">
        <f ca="1">'Trial 2'!T54</f>
        <v>332305.17276249523</v>
      </c>
      <c r="U212" s="24">
        <f ca="1">'Trial 2'!U54</f>
        <v>344451.35608310136</v>
      </c>
      <c r="V212" s="24">
        <f ca="1">'Trial 2'!V54</f>
        <v>350435.76466463355</v>
      </c>
      <c r="W212" s="24">
        <f ca="1">'Trial 2'!W54</f>
        <v>352424.76679454528</v>
      </c>
      <c r="X212" s="24">
        <f ca="1">'Trial 2'!X54</f>
        <v>351182.54943424696</v>
      </c>
      <c r="Y212" s="24">
        <f ca="1">'Trial 2'!Y54</f>
        <v>358260.97607610695</v>
      </c>
      <c r="Z212" s="24">
        <f ca="1">'Trial 2'!Z54</f>
        <v>340942.7448711007</v>
      </c>
      <c r="AA212" s="25">
        <f ca="1">SUM('Trial 2'!O54:Z54)</f>
        <v>4147821.753704397</v>
      </c>
      <c r="AB212" s="24">
        <f ca="1">'Trial 2'!AB54</f>
        <v>345127.91609501641</v>
      </c>
      <c r="AC212" s="24">
        <f ca="1">'Trial 2'!AC54</f>
        <v>347628.88407815888</v>
      </c>
      <c r="AD212" s="24">
        <f ca="1">'Trial 2'!AD54</f>
        <v>353974.77901785343</v>
      </c>
      <c r="AE212" s="24">
        <f ca="1">'Trial 2'!AE54</f>
        <v>348359.51162983489</v>
      </c>
      <c r="AF212" s="24">
        <f ca="1">'Trial 2'!AF54</f>
        <v>339337.02596433816</v>
      </c>
      <c r="AG212" s="24">
        <f ca="1">'Trial 2'!AG54</f>
        <v>328344.48624887783</v>
      </c>
      <c r="AH212" s="24">
        <f ca="1">'Trial 2'!AH54</f>
        <v>333799.84138781339</v>
      </c>
      <c r="AI212" s="24">
        <f ca="1">'Trial 2'!AI54</f>
        <v>349878.97806988482</v>
      </c>
      <c r="AJ212" s="24">
        <f ca="1">'Trial 2'!AJ54</f>
        <v>331480.61974621669</v>
      </c>
      <c r="AK212" s="24">
        <f ca="1">'Trial 2'!AK54</f>
        <v>326549.99832355097</v>
      </c>
      <c r="AL212" s="24">
        <f ca="1">'Trial 2'!AL54</f>
        <v>341765.01740482124</v>
      </c>
      <c r="AM212" s="24">
        <f ca="1">'Trial 2'!AM54</f>
        <v>330231.27984517568</v>
      </c>
      <c r="AN212" s="25">
        <f ca="1">SUM('Trial 2'!AB54:AM54)</f>
        <v>4076478.3378115422</v>
      </c>
      <c r="AO212" s="24">
        <f ca="1">'Trial 2'!AO54</f>
        <v>333445.9806400424</v>
      </c>
      <c r="AP212" s="24">
        <f ca="1">'Trial 2'!AP54</f>
        <v>333749.18603056681</v>
      </c>
      <c r="AQ212" s="24">
        <f ca="1">'Trial 2'!AQ54</f>
        <v>330615.26481618232</v>
      </c>
      <c r="AR212" s="24">
        <f ca="1">'Trial 2'!AR54</f>
        <v>336773.26572472125</v>
      </c>
      <c r="AS212" s="24">
        <f ca="1">'Trial 2'!AS54</f>
        <v>324386.92776028998</v>
      </c>
      <c r="AT212" s="24">
        <f ca="1">'Trial 2'!AT54</f>
        <v>334775.42000560858</v>
      </c>
      <c r="AU212" s="24">
        <f ca="1">'Trial 2'!AU54</f>
        <v>328891.23931684636</v>
      </c>
      <c r="AV212" s="24">
        <f ca="1">'Trial 2'!AV54</f>
        <v>322505.58806094207</v>
      </c>
      <c r="AW212" s="24">
        <f ca="1">'Trial 2'!AW54</f>
        <v>323513.76596120675</v>
      </c>
      <c r="AX212" s="24">
        <f ca="1">'Trial 2'!AX54</f>
        <v>332062.54234853073</v>
      </c>
      <c r="AY212" s="24">
        <f ca="1">'Trial 2'!AY54</f>
        <v>344410.67423348763</v>
      </c>
      <c r="AZ212" s="24">
        <f ca="1">'Trial 2'!AZ54</f>
        <v>321044.92728391499</v>
      </c>
      <c r="BA212" s="25">
        <f ca="1">SUM('Trial 2'!AO54:AZ54)</f>
        <v>3966174.7821823405</v>
      </c>
      <c r="BB212" s="24">
        <f ca="1">'Trial 2'!BB54</f>
        <v>334428.61282077827</v>
      </c>
      <c r="BC212" s="24">
        <f ca="1">'Trial 2'!BC54</f>
        <v>323322.57583450928</v>
      </c>
      <c r="BD212" s="24">
        <f ca="1">'Trial 2'!BD54</f>
        <v>323834.33597274969</v>
      </c>
      <c r="BE212" s="24">
        <f ca="1">'Trial 2'!BE54</f>
        <v>333154.67017469672</v>
      </c>
      <c r="BF212" s="24">
        <f ca="1">'Trial 2'!BF54</f>
        <v>340400.09057561844</v>
      </c>
      <c r="BG212" s="24">
        <f ca="1">'Trial 2'!BG54</f>
        <v>340921.77472671098</v>
      </c>
      <c r="BH212" s="24">
        <f ca="1">'Trial 2'!BH54</f>
        <v>322336.2232561587</v>
      </c>
      <c r="BI212" s="24">
        <f ca="1">'Trial 2'!BI54</f>
        <v>329681.07777046977</v>
      </c>
      <c r="BJ212" s="24">
        <f ca="1">'Trial 2'!BJ54</f>
        <v>333910.67620918044</v>
      </c>
      <c r="BK212" s="24">
        <f ca="1">'Trial 2'!BK54</f>
        <v>332967.66131188034</v>
      </c>
      <c r="BL212" s="24">
        <f ca="1">'Trial 2'!BL54</f>
        <v>320197.90945118468</v>
      </c>
      <c r="BM212" s="24">
        <f ca="1">'Trial 2'!BM54</f>
        <v>337755.40065103862</v>
      </c>
      <c r="BN212" s="25">
        <f ca="1">SUM('Trial 2'!BB54:BM54)</f>
        <v>3972911.0087549761</v>
      </c>
      <c r="BO212" s="24">
        <f ca="1">'Trial 2'!BO54</f>
        <v>325010.10144053522</v>
      </c>
      <c r="BP212" s="24">
        <f ca="1">'Trial 2'!BP54</f>
        <v>320891.0471463931</v>
      </c>
      <c r="BQ212" s="24">
        <f ca="1">'Trial 2'!BQ54</f>
        <v>317397.23164453031</v>
      </c>
      <c r="BR212" s="24">
        <f ca="1">'Trial 2'!BR54</f>
        <v>316702.06539482815</v>
      </c>
      <c r="BS212" s="24">
        <f ca="1">'Trial 2'!BS54</f>
        <v>324153.54868027486</v>
      </c>
      <c r="BT212" s="24">
        <f ca="1">'Trial 2'!BT54</f>
        <v>317785.46433565271</v>
      </c>
      <c r="BU212" s="24">
        <f ca="1">'Trial 2'!BU54</f>
        <v>329553.04324279417</v>
      </c>
      <c r="BV212" s="24">
        <f ca="1">'Trial 2'!BV54</f>
        <v>327168.7713464328</v>
      </c>
      <c r="BW212" s="24">
        <f ca="1">'Trial 2'!BW54</f>
        <v>320758.15190613363</v>
      </c>
      <c r="BX212" s="24">
        <f ca="1">'Trial 2'!BX54</f>
        <v>311509.54091003316</v>
      </c>
      <c r="BY212" s="24">
        <f ca="1">'Trial 2'!BY54</f>
        <v>320739.93493162113</v>
      </c>
      <c r="BZ212" s="24">
        <f ca="1">'Trial 2'!BZ54</f>
        <v>310613.51063218724</v>
      </c>
      <c r="CA212" s="25">
        <f ca="1">SUM('Trial 2'!BO54:BZ54)</f>
        <v>3842282.4116114159</v>
      </c>
      <c r="CB212" s="24">
        <f ca="1">'Trial 2'!CB54</f>
        <v>332189.73753715341</v>
      </c>
      <c r="CC212" s="24">
        <f ca="1">'Trial 2'!CC54</f>
        <v>314358.11920369789</v>
      </c>
      <c r="CD212" s="24">
        <f ca="1">'Trial 2'!CD54</f>
        <v>318766.66426364455</v>
      </c>
      <c r="CE212" s="24">
        <f ca="1">'Trial 2'!CE54</f>
        <v>314583.53971653787</v>
      </c>
      <c r="CF212" s="24">
        <f ca="1">'Trial 2'!CF54</f>
        <v>327784.33244525723</v>
      </c>
      <c r="CG212" s="24">
        <f ca="1">'Trial 2'!CG54</f>
        <v>326037.3029780311</v>
      </c>
      <c r="CH212" s="24">
        <f ca="1">'Trial 2'!CH54</f>
        <v>318174.16645248351</v>
      </c>
      <c r="CI212" s="24">
        <f ca="1">'Trial 2'!CI54</f>
        <v>307085.10185768054</v>
      </c>
      <c r="CJ212" s="24">
        <f ca="1">'Trial 2'!CJ54</f>
        <v>323161.46652590198</v>
      </c>
      <c r="CK212" s="24">
        <f ca="1">'Trial 2'!CK54</f>
        <v>306373.24897220795</v>
      </c>
      <c r="CL212" s="24">
        <f ca="1">'Trial 2'!CL54</f>
        <v>315696.49458712048</v>
      </c>
      <c r="CM212" s="24">
        <f ca="1">'Trial 2'!CM54</f>
        <v>311127.93676716764</v>
      </c>
      <c r="CN212" s="25">
        <f ca="1">SUM('Trial 2'!CB54:CM54)</f>
        <v>3815338.1113068843</v>
      </c>
      <c r="CO212" s="24">
        <f ca="1">'Trial 2'!CO54</f>
        <v>316171.51177495869</v>
      </c>
      <c r="CP212" s="24">
        <f ca="1">'Trial 2'!CP54</f>
        <v>323460.10751160915</v>
      </c>
      <c r="CQ212" s="24">
        <f ca="1">'Trial 2'!CQ54</f>
        <v>305755.35461548372</v>
      </c>
      <c r="CR212" s="24">
        <f ca="1">'Trial 2'!CR54</f>
        <v>311614.4566217619</v>
      </c>
      <c r="CS212" s="24">
        <f ca="1">'Trial 2'!CS54</f>
        <v>311303.94701947406</v>
      </c>
      <c r="CT212" s="24">
        <f ca="1">'Trial 2'!CT54</f>
        <v>316617.64907053998</v>
      </c>
      <c r="CU212" s="24">
        <f ca="1">'Trial 2'!CU54</f>
        <v>315319.07795574644</v>
      </c>
      <c r="CV212" s="24">
        <f ca="1">'Trial 2'!CV54</f>
        <v>316103.69191328436</v>
      </c>
      <c r="CW212" s="24">
        <f ca="1">'Trial 2'!CW54</f>
        <v>316879.2054627827</v>
      </c>
      <c r="CX212" s="24">
        <f ca="1">'Trial 2'!CX54</f>
        <v>328151.14929632127</v>
      </c>
      <c r="CY212" s="24">
        <f ca="1">'Trial 2'!CY54</f>
        <v>296229.98985603196</v>
      </c>
      <c r="CZ212" s="24">
        <f ca="1">'Trial 2'!CZ54</f>
        <v>311386.23160621483</v>
      </c>
      <c r="DA212" s="25">
        <f ca="1">SUM('Trial 2'!CO54:CZ54)</f>
        <v>3768992.3727042093</v>
      </c>
      <c r="DB212" s="24">
        <f ca="1">'Trial 2'!DB54</f>
        <v>300454.63254596631</v>
      </c>
      <c r="DC212" s="24">
        <f ca="1">'Trial 2'!DC54</f>
        <v>302539.88517948909</v>
      </c>
      <c r="DD212" s="24">
        <f ca="1">'Trial 2'!DD54</f>
        <v>317244.69919112563</v>
      </c>
      <c r="DE212" s="24">
        <f ca="1">'Trial 2'!DE54</f>
        <v>319547.79369920964</v>
      </c>
      <c r="DF212" s="24">
        <f ca="1">'Trial 2'!DF54</f>
        <v>307667.1319196964</v>
      </c>
      <c r="DG212" s="24">
        <f ca="1">'Trial 2'!DG54</f>
        <v>323204.08664484759</v>
      </c>
      <c r="DH212" s="24">
        <f ca="1">'Trial 2'!DH54</f>
        <v>316014.37655693712</v>
      </c>
      <c r="DI212" s="24">
        <f ca="1">'Trial 2'!DI54</f>
        <v>306965.06191794621</v>
      </c>
      <c r="DJ212" s="24">
        <f ca="1">'Trial 2'!DJ54</f>
        <v>312254.75414901628</v>
      </c>
      <c r="DK212" s="24">
        <f ca="1">'Trial 2'!DK54</f>
        <v>312003.12659589178</v>
      </c>
      <c r="DL212" s="24">
        <f ca="1">'Trial 2'!DL54</f>
        <v>303290.39034959144</v>
      </c>
      <c r="DM212" s="24">
        <f ca="1">'Trial 2'!DM54</f>
        <v>314458.67234923877</v>
      </c>
      <c r="DN212" s="25">
        <f ca="1">SUM('Trial 2'!DB54:DM54)</f>
        <v>3735644.6110989568</v>
      </c>
      <c r="DO212" s="24">
        <f ca="1">'Trial 2'!DO54</f>
        <v>310723.91783480864</v>
      </c>
      <c r="DP212" s="24">
        <f ca="1">'Trial 2'!DP54</f>
        <v>315067.11473932944</v>
      </c>
      <c r="DQ212" s="24">
        <f ca="1">'Trial 2'!DQ54</f>
        <v>305265.00017442991</v>
      </c>
      <c r="DR212" s="24">
        <f ca="1">'Trial 2'!DR54</f>
        <v>296408.11760658078</v>
      </c>
      <c r="DS212" s="24">
        <f ca="1">'Trial 2'!DS54</f>
        <v>301154.70580073982</v>
      </c>
      <c r="DT212" s="24">
        <f ca="1">'Trial 2'!DT54</f>
        <v>306903.53427511838</v>
      </c>
      <c r="DU212" s="24">
        <f ca="1">'Trial 2'!DU54</f>
        <v>309747.75421352027</v>
      </c>
      <c r="DV212" s="24">
        <f ca="1">'Trial 2'!DV54</f>
        <v>321594.64741039916</v>
      </c>
      <c r="DW212" s="24">
        <f ca="1">'Trial 2'!DW54</f>
        <v>311950.46709013521</v>
      </c>
      <c r="DX212" s="24">
        <f ca="1">'Trial 2'!DX54</f>
        <v>298164.82003601472</v>
      </c>
      <c r="DY212" s="24">
        <f ca="1">'Trial 2'!DY54</f>
        <v>306890.33308833669</v>
      </c>
      <c r="DZ212" s="24">
        <f ca="1">'Trial 2'!DZ54</f>
        <v>305307.62062669545</v>
      </c>
      <c r="EA212" s="25">
        <f ca="1">SUM('Trial 2'!DO54:DZ54)</f>
        <v>3689178.032896108</v>
      </c>
      <c r="EB212" s="24">
        <f ca="1">'Trial 2'!EB54</f>
        <v>312947.13479739462</v>
      </c>
      <c r="EC212" s="24">
        <f ca="1">'Trial 2'!EC54</f>
        <v>313672.21491228824</v>
      </c>
      <c r="ED212" s="24">
        <f ca="1">'Trial 2'!ED54</f>
        <v>310257.36279843445</v>
      </c>
      <c r="EE212" s="24">
        <f ca="1">'Trial 2'!EE54</f>
        <v>306768.98814829672</v>
      </c>
      <c r="EF212" s="24">
        <f ca="1">'Trial 2'!EF54</f>
        <v>299493.27193814144</v>
      </c>
      <c r="EG212" s="24">
        <f ca="1">'Trial 2'!EG54</f>
        <v>299582.24983854586</v>
      </c>
      <c r="EH212" s="24">
        <f ca="1">'Trial 2'!EH54</f>
        <v>307454.88878514752</v>
      </c>
      <c r="EI212" s="24">
        <f ca="1">'Trial 2'!EI54</f>
        <v>314306.02501481277</v>
      </c>
      <c r="EJ212" s="24">
        <f ca="1">'Trial 2'!EJ54</f>
        <v>292420.19423252926</v>
      </c>
      <c r="EK212" s="24">
        <f ca="1">'Trial 2'!EK54</f>
        <v>313397.58810480707</v>
      </c>
      <c r="EL212" s="24">
        <f ca="1">'Trial 2'!EL54</f>
        <v>298756.63156218373</v>
      </c>
      <c r="EM212" s="24">
        <f ca="1">'Trial 2'!EM54</f>
        <v>303390.93796926475</v>
      </c>
      <c r="EN212" s="25">
        <f ca="1">SUM('Trial 2'!EB54:EM54)</f>
        <v>3672447.4881018456</v>
      </c>
    </row>
    <row r="213" spans="1:144" ht="12.75" customHeight="1">
      <c r="A213" s="11" t="str">
        <f>Labels!B98</f>
        <v>Trial 03</v>
      </c>
      <c r="B213" s="24">
        <f ca="1">'Trial 3'!B54</f>
        <v>343737.92492639518</v>
      </c>
      <c r="C213" s="24">
        <f ca="1">'Trial 3'!C54</f>
        <v>348842.44383267185</v>
      </c>
      <c r="D213" s="24">
        <f ca="1">'Trial 3'!D54</f>
        <v>350368.66730985558</v>
      </c>
      <c r="E213" s="24">
        <f ca="1">'Trial 3'!E54</f>
        <v>352528.37344304379</v>
      </c>
      <c r="F213" s="24">
        <f ca="1">'Trial 3'!F54</f>
        <v>344314.97810006799</v>
      </c>
      <c r="G213" s="24">
        <f ca="1">'Trial 3'!G54</f>
        <v>346255.2399820562</v>
      </c>
      <c r="H213" s="24">
        <f ca="1">'Trial 3'!H54</f>
        <v>346236.35302350135</v>
      </c>
      <c r="I213" s="24">
        <f ca="1">'Trial 3'!I54</f>
        <v>341504.73752209271</v>
      </c>
      <c r="J213" s="24">
        <f ca="1">'Trial 3'!J54</f>
        <v>347214.33654111373</v>
      </c>
      <c r="K213" s="24">
        <f ca="1">'Trial 3'!K54</f>
        <v>350670.06371131196</v>
      </c>
      <c r="L213" s="24">
        <f ca="1">'Trial 3'!L54</f>
        <v>352260.7225479387</v>
      </c>
      <c r="M213" s="24">
        <f ca="1">'Trial 3'!M54</f>
        <v>359051.6215545492</v>
      </c>
      <c r="N213" s="25">
        <f ca="1">SUM('Trial 3'!B54:M54)</f>
        <v>4182985.4624945987</v>
      </c>
      <c r="O213" s="24">
        <f ca="1">'Trial 3'!O54</f>
        <v>341674.1166369252</v>
      </c>
      <c r="P213" s="24">
        <f ca="1">'Trial 3'!P54</f>
        <v>344119.85959142883</v>
      </c>
      <c r="Q213" s="24">
        <f ca="1">'Trial 3'!Q54</f>
        <v>340191.31700931338</v>
      </c>
      <c r="R213" s="24">
        <f ca="1">'Trial 3'!R54</f>
        <v>334836.17593794904</v>
      </c>
      <c r="S213" s="24">
        <f ca="1">'Trial 3'!S54</f>
        <v>341824.49734594731</v>
      </c>
      <c r="T213" s="24">
        <f ca="1">'Trial 3'!T54</f>
        <v>346881.46321450174</v>
      </c>
      <c r="U213" s="24">
        <f ca="1">'Trial 3'!U54</f>
        <v>347232.48523898731</v>
      </c>
      <c r="V213" s="24">
        <f ca="1">'Trial 3'!V54</f>
        <v>355646.17072832485</v>
      </c>
      <c r="W213" s="24">
        <f ca="1">'Trial 3'!W54</f>
        <v>326909.0232866744</v>
      </c>
      <c r="X213" s="24">
        <f ca="1">'Trial 3'!X54</f>
        <v>351473.21999362658</v>
      </c>
      <c r="Y213" s="24">
        <f ca="1">'Trial 3'!Y54</f>
        <v>344251.46651594935</v>
      </c>
      <c r="Z213" s="24">
        <f ca="1">'Trial 3'!Z54</f>
        <v>328373.78790300584</v>
      </c>
      <c r="AA213" s="25">
        <f ca="1">SUM('Trial 3'!O54:Z54)</f>
        <v>4103413.5834026346</v>
      </c>
      <c r="AB213" s="24">
        <f ca="1">'Trial 3'!AB54</f>
        <v>340147.83258803573</v>
      </c>
      <c r="AC213" s="24">
        <f ca="1">'Trial 3'!AC54</f>
        <v>346223.32761010627</v>
      </c>
      <c r="AD213" s="24">
        <f ca="1">'Trial 3'!AD54</f>
        <v>335210.23811841797</v>
      </c>
      <c r="AE213" s="24">
        <f ca="1">'Trial 3'!AE54</f>
        <v>344735.1502389154</v>
      </c>
      <c r="AF213" s="24">
        <f ca="1">'Trial 3'!AF54</f>
        <v>323920.70491537236</v>
      </c>
      <c r="AG213" s="24">
        <f ca="1">'Trial 3'!AG54</f>
        <v>323033.59693564905</v>
      </c>
      <c r="AH213" s="24">
        <f ca="1">'Trial 3'!AH54</f>
        <v>343899.25331389613</v>
      </c>
      <c r="AI213" s="24">
        <f ca="1">'Trial 3'!AI54</f>
        <v>335826.43624510453</v>
      </c>
      <c r="AJ213" s="24">
        <f ca="1">'Trial 3'!AJ54</f>
        <v>343840.62973810744</v>
      </c>
      <c r="AK213" s="24">
        <f ca="1">'Trial 3'!AK54</f>
        <v>342784.11968196614</v>
      </c>
      <c r="AL213" s="24">
        <f ca="1">'Trial 3'!AL54</f>
        <v>349715.9856719962</v>
      </c>
      <c r="AM213" s="24">
        <f ca="1">'Trial 3'!AM54</f>
        <v>337037.08967514394</v>
      </c>
      <c r="AN213" s="25">
        <f ca="1">SUM('Trial 3'!AB54:AM54)</f>
        <v>4066374.3647327106</v>
      </c>
      <c r="AO213" s="24">
        <f ca="1">'Trial 3'!AO54</f>
        <v>319061.21727895585</v>
      </c>
      <c r="AP213" s="24">
        <f ca="1">'Trial 3'!AP54</f>
        <v>337620.46882310382</v>
      </c>
      <c r="AQ213" s="24">
        <f ca="1">'Trial 3'!AQ54</f>
        <v>330979.90743915981</v>
      </c>
      <c r="AR213" s="24">
        <f ca="1">'Trial 3'!AR54</f>
        <v>340918.08790885168</v>
      </c>
      <c r="AS213" s="24">
        <f ca="1">'Trial 3'!AS54</f>
        <v>351597.95797828812</v>
      </c>
      <c r="AT213" s="24">
        <f ca="1">'Trial 3'!AT54</f>
        <v>343254.21950870857</v>
      </c>
      <c r="AU213" s="24">
        <f ca="1">'Trial 3'!AU54</f>
        <v>334574.9408626082</v>
      </c>
      <c r="AV213" s="24">
        <f ca="1">'Trial 3'!AV54</f>
        <v>338734.68624987197</v>
      </c>
      <c r="AW213" s="24">
        <f ca="1">'Trial 3'!AW54</f>
        <v>313568.99234884902</v>
      </c>
      <c r="AX213" s="24">
        <f ca="1">'Trial 3'!AX54</f>
        <v>318131.11613861914</v>
      </c>
      <c r="AY213" s="24">
        <f ca="1">'Trial 3'!AY54</f>
        <v>342857.08428527712</v>
      </c>
      <c r="AZ213" s="24">
        <f ca="1">'Trial 3'!AZ54</f>
        <v>323713.91732342105</v>
      </c>
      <c r="BA213" s="25">
        <f ca="1">SUM('Trial 3'!AO54:AZ54)</f>
        <v>3995012.5961457142</v>
      </c>
      <c r="BB213" s="24">
        <f ca="1">'Trial 3'!BB54</f>
        <v>316747.36977243575</v>
      </c>
      <c r="BC213" s="24">
        <f ca="1">'Trial 3'!BC54</f>
        <v>331308.72353344382</v>
      </c>
      <c r="BD213" s="24">
        <f ca="1">'Trial 3'!BD54</f>
        <v>319527.75640129403</v>
      </c>
      <c r="BE213" s="24">
        <f ca="1">'Trial 3'!BE54</f>
        <v>331607.37981367874</v>
      </c>
      <c r="BF213" s="24">
        <f ca="1">'Trial 3'!BF54</f>
        <v>317861.58735925419</v>
      </c>
      <c r="BG213" s="24">
        <f ca="1">'Trial 3'!BG54</f>
        <v>321991.9792434345</v>
      </c>
      <c r="BH213" s="24">
        <f ca="1">'Trial 3'!BH54</f>
        <v>341252.79875590291</v>
      </c>
      <c r="BI213" s="24">
        <f ca="1">'Trial 3'!BI54</f>
        <v>318577.64801828814</v>
      </c>
      <c r="BJ213" s="24">
        <f ca="1">'Trial 3'!BJ54</f>
        <v>328162.73779606936</v>
      </c>
      <c r="BK213" s="24">
        <f ca="1">'Trial 3'!BK54</f>
        <v>332240.19764033915</v>
      </c>
      <c r="BL213" s="24">
        <f ca="1">'Trial 3'!BL54</f>
        <v>332840.4914051427</v>
      </c>
      <c r="BM213" s="24">
        <f ca="1">'Trial 3'!BM54</f>
        <v>316481.10216869664</v>
      </c>
      <c r="BN213" s="25">
        <f ca="1">SUM('Trial 3'!BB54:BM54)</f>
        <v>3908599.7719079792</v>
      </c>
      <c r="BO213" s="24">
        <f ca="1">'Trial 3'!BO54</f>
        <v>340197.66433145839</v>
      </c>
      <c r="BP213" s="24">
        <f ca="1">'Trial 3'!BP54</f>
        <v>336433.07944459049</v>
      </c>
      <c r="BQ213" s="24">
        <f ca="1">'Trial 3'!BQ54</f>
        <v>320375.11567815841</v>
      </c>
      <c r="BR213" s="24">
        <f ca="1">'Trial 3'!BR54</f>
        <v>323529.94879799231</v>
      </c>
      <c r="BS213" s="24">
        <f ca="1">'Trial 3'!BS54</f>
        <v>332546.08941237285</v>
      </c>
      <c r="BT213" s="24">
        <f ca="1">'Trial 3'!BT54</f>
        <v>311625.5077941764</v>
      </c>
      <c r="BU213" s="24">
        <f ca="1">'Trial 3'!BU54</f>
        <v>331103.33263503248</v>
      </c>
      <c r="BV213" s="24">
        <f ca="1">'Trial 3'!BV54</f>
        <v>316572.01435953274</v>
      </c>
      <c r="BW213" s="24">
        <f ca="1">'Trial 3'!BW54</f>
        <v>311928.29984194005</v>
      </c>
      <c r="BX213" s="24">
        <f ca="1">'Trial 3'!BX54</f>
        <v>325756.4584780538</v>
      </c>
      <c r="BY213" s="24">
        <f ca="1">'Trial 3'!BY54</f>
        <v>323424.4225591608</v>
      </c>
      <c r="BZ213" s="24">
        <f ca="1">'Trial 3'!BZ54</f>
        <v>315811.23788785597</v>
      </c>
      <c r="CA213" s="25">
        <f ca="1">SUM('Trial 3'!BO54:BZ54)</f>
        <v>3889303.1712203245</v>
      </c>
      <c r="CB213" s="24">
        <f ca="1">'Trial 3'!CB54</f>
        <v>313906.06686161103</v>
      </c>
      <c r="CC213" s="24">
        <f ca="1">'Trial 3'!CC54</f>
        <v>318497.17865767045</v>
      </c>
      <c r="CD213" s="24">
        <f ca="1">'Trial 3'!CD54</f>
        <v>323116.28704870382</v>
      </c>
      <c r="CE213" s="24">
        <f ca="1">'Trial 3'!CE54</f>
        <v>306781.98458863754</v>
      </c>
      <c r="CF213" s="24">
        <f ca="1">'Trial 3'!CF54</f>
        <v>312531.42945676576</v>
      </c>
      <c r="CG213" s="24">
        <f ca="1">'Trial 3'!CG54</f>
        <v>311852.14480846823</v>
      </c>
      <c r="CH213" s="24">
        <f ca="1">'Trial 3'!CH54</f>
        <v>326779.38162951317</v>
      </c>
      <c r="CI213" s="24">
        <f ca="1">'Trial 3'!CI54</f>
        <v>326332.93046133639</v>
      </c>
      <c r="CJ213" s="24">
        <f ca="1">'Trial 3'!CJ54</f>
        <v>299675.19602796983</v>
      </c>
      <c r="CK213" s="24">
        <f ca="1">'Trial 3'!CK54</f>
        <v>333374.06477642211</v>
      </c>
      <c r="CL213" s="24">
        <f ca="1">'Trial 3'!CL54</f>
        <v>314086.84352613415</v>
      </c>
      <c r="CM213" s="24">
        <f ca="1">'Trial 3'!CM54</f>
        <v>321102.3291350815</v>
      </c>
      <c r="CN213" s="25">
        <f ca="1">SUM('Trial 3'!CB54:CM54)</f>
        <v>3808035.8369783144</v>
      </c>
      <c r="CO213" s="24">
        <f ca="1">'Trial 3'!CO54</f>
        <v>307508.36025342165</v>
      </c>
      <c r="CP213" s="24">
        <f ca="1">'Trial 3'!CP54</f>
        <v>325173.18258974375</v>
      </c>
      <c r="CQ213" s="24">
        <f ca="1">'Trial 3'!CQ54</f>
        <v>316159.42938075628</v>
      </c>
      <c r="CR213" s="24">
        <f ca="1">'Trial 3'!CR54</f>
        <v>307586.53441242134</v>
      </c>
      <c r="CS213" s="24">
        <f ca="1">'Trial 3'!CS54</f>
        <v>313434.87486170029</v>
      </c>
      <c r="CT213" s="24">
        <f ca="1">'Trial 3'!CT54</f>
        <v>320768.88868811191</v>
      </c>
      <c r="CU213" s="24">
        <f ca="1">'Trial 3'!CU54</f>
        <v>313957.65406550746</v>
      </c>
      <c r="CV213" s="24">
        <f ca="1">'Trial 3'!CV54</f>
        <v>307130.83272751194</v>
      </c>
      <c r="CW213" s="24">
        <f ca="1">'Trial 3'!CW54</f>
        <v>320636.14592441986</v>
      </c>
      <c r="CX213" s="24">
        <f ca="1">'Trial 3'!CX54</f>
        <v>305958.9514918045</v>
      </c>
      <c r="CY213" s="24">
        <f ca="1">'Trial 3'!CY54</f>
        <v>320334.94939617306</v>
      </c>
      <c r="CZ213" s="24">
        <f ca="1">'Trial 3'!CZ54</f>
        <v>318233.57593413058</v>
      </c>
      <c r="DA213" s="25">
        <f ca="1">SUM('Trial 3'!CO54:CZ54)</f>
        <v>3776883.3797257021</v>
      </c>
      <c r="DB213" s="24">
        <f ca="1">'Trial 3'!DB54</f>
        <v>315239.66873260168</v>
      </c>
      <c r="DC213" s="24">
        <f ca="1">'Trial 3'!DC54</f>
        <v>320616.6500878869</v>
      </c>
      <c r="DD213" s="24">
        <f ca="1">'Trial 3'!DD54</f>
        <v>323853.7212476065</v>
      </c>
      <c r="DE213" s="24">
        <f ca="1">'Trial 3'!DE54</f>
        <v>313991.3820351605</v>
      </c>
      <c r="DF213" s="24">
        <f ca="1">'Trial 3'!DF54</f>
        <v>305185.53519866371</v>
      </c>
      <c r="DG213" s="24">
        <f ca="1">'Trial 3'!DG54</f>
        <v>315701.26055339212</v>
      </c>
      <c r="DH213" s="24">
        <f ca="1">'Trial 3'!DH54</f>
        <v>325262.39743261744</v>
      </c>
      <c r="DI213" s="24">
        <f ca="1">'Trial 3'!DI54</f>
        <v>307011.89868324948</v>
      </c>
      <c r="DJ213" s="24">
        <f ca="1">'Trial 3'!DJ54</f>
        <v>299512.88480250514</v>
      </c>
      <c r="DK213" s="24">
        <f ca="1">'Trial 3'!DK54</f>
        <v>323191.30251914484</v>
      </c>
      <c r="DL213" s="24">
        <f ca="1">'Trial 3'!DL54</f>
        <v>308950.21341088461</v>
      </c>
      <c r="DM213" s="24">
        <f ca="1">'Trial 3'!DM54</f>
        <v>314054.1128737597</v>
      </c>
      <c r="DN213" s="25">
        <f ca="1">SUM('Trial 3'!DB54:DM54)</f>
        <v>3772571.0275774724</v>
      </c>
      <c r="DO213" s="24">
        <f ca="1">'Trial 3'!DO54</f>
        <v>307842.43020722846</v>
      </c>
      <c r="DP213" s="24">
        <f ca="1">'Trial 3'!DP54</f>
        <v>301513.20412937424</v>
      </c>
      <c r="DQ213" s="24">
        <f ca="1">'Trial 3'!DQ54</f>
        <v>305438.42700478784</v>
      </c>
      <c r="DR213" s="24">
        <f ca="1">'Trial 3'!DR54</f>
        <v>322871.65523602447</v>
      </c>
      <c r="DS213" s="24">
        <f ca="1">'Trial 3'!DS54</f>
        <v>310136.52508819522</v>
      </c>
      <c r="DT213" s="24">
        <f ca="1">'Trial 3'!DT54</f>
        <v>315922.61999800941</v>
      </c>
      <c r="DU213" s="24">
        <f ca="1">'Trial 3'!DU54</f>
        <v>308470.68891372374</v>
      </c>
      <c r="DV213" s="24">
        <f ca="1">'Trial 3'!DV54</f>
        <v>321563.24435272295</v>
      </c>
      <c r="DW213" s="24">
        <f ca="1">'Trial 3'!DW54</f>
        <v>314509.64297941572</v>
      </c>
      <c r="DX213" s="24">
        <f ca="1">'Trial 3'!DX54</f>
        <v>305225.58292495116</v>
      </c>
      <c r="DY213" s="24">
        <f ca="1">'Trial 3'!DY54</f>
        <v>311739.3706592191</v>
      </c>
      <c r="DZ213" s="24">
        <f ca="1">'Trial 3'!DZ54</f>
        <v>303324.51839988551</v>
      </c>
      <c r="EA213" s="25">
        <f ca="1">SUM('Trial 3'!DO54:DZ54)</f>
        <v>3728557.9098935379</v>
      </c>
      <c r="EB213" s="24">
        <f ca="1">'Trial 3'!EB54</f>
        <v>303277.48646829452</v>
      </c>
      <c r="EC213" s="24">
        <f ca="1">'Trial 3'!EC54</f>
        <v>317891.82015153562</v>
      </c>
      <c r="ED213" s="24">
        <f ca="1">'Trial 3'!ED54</f>
        <v>302233.49874734471</v>
      </c>
      <c r="EE213" s="24">
        <f ca="1">'Trial 3'!EE54</f>
        <v>310853.0315666307</v>
      </c>
      <c r="EF213" s="24">
        <f ca="1">'Trial 3'!EF54</f>
        <v>303479.32907846919</v>
      </c>
      <c r="EG213" s="24">
        <f ca="1">'Trial 3'!EG54</f>
        <v>311122.39149658347</v>
      </c>
      <c r="EH213" s="24">
        <f ca="1">'Trial 3'!EH54</f>
        <v>297015.45287738764</v>
      </c>
      <c r="EI213" s="24">
        <f ca="1">'Trial 3'!EI54</f>
        <v>302567.48539937829</v>
      </c>
      <c r="EJ213" s="24">
        <f ca="1">'Trial 3'!EJ54</f>
        <v>299678.64869289193</v>
      </c>
      <c r="EK213" s="24">
        <f ca="1">'Trial 3'!EK54</f>
        <v>290317.36268496886</v>
      </c>
      <c r="EL213" s="24">
        <f ca="1">'Trial 3'!EL54</f>
        <v>292451.78416476049</v>
      </c>
      <c r="EM213" s="24">
        <f ca="1">'Trial 3'!EM54</f>
        <v>297544.69295181596</v>
      </c>
      <c r="EN213" s="25">
        <f ca="1">SUM('Trial 3'!EB54:EM54)</f>
        <v>3628432.9842800619</v>
      </c>
    </row>
    <row r="214" spans="1:144" ht="12.75" customHeight="1">
      <c r="A214" s="11" t="str">
        <f>Labels!B99</f>
        <v>Trial 04</v>
      </c>
      <c r="B214" s="24">
        <f ca="1">'Trial 4'!B54</f>
        <v>361159.36445714277</v>
      </c>
      <c r="C214" s="24">
        <f ca="1">'Trial 4'!C54</f>
        <v>340788.29814338265</v>
      </c>
      <c r="D214" s="24">
        <f ca="1">'Trial 4'!D54</f>
        <v>350617.7887668758</v>
      </c>
      <c r="E214" s="24">
        <f ca="1">'Trial 4'!E54</f>
        <v>353878.05965061818</v>
      </c>
      <c r="F214" s="24">
        <f ca="1">'Trial 4'!F54</f>
        <v>351746.29608844256</v>
      </c>
      <c r="G214" s="24">
        <f ca="1">'Trial 4'!G54</f>
        <v>351450.69682986254</v>
      </c>
      <c r="H214" s="24">
        <f ca="1">'Trial 4'!H54</f>
        <v>345285.61395768391</v>
      </c>
      <c r="I214" s="24">
        <f ca="1">'Trial 4'!I54</f>
        <v>349866.76494908158</v>
      </c>
      <c r="J214" s="24">
        <f ca="1">'Trial 4'!J54</f>
        <v>342448.42462989781</v>
      </c>
      <c r="K214" s="24">
        <f ca="1">'Trial 4'!K54</f>
        <v>363775.77286927804</v>
      </c>
      <c r="L214" s="24">
        <f ca="1">'Trial 4'!L54</f>
        <v>344750.00463882124</v>
      </c>
      <c r="M214" s="24">
        <f ca="1">'Trial 4'!M54</f>
        <v>342128.93277023517</v>
      </c>
      <c r="N214" s="25">
        <f ca="1">SUM('Trial 4'!B54:M54)</f>
        <v>4197896.0177513221</v>
      </c>
      <c r="O214" s="24">
        <f ca="1">'Trial 4'!O54</f>
        <v>362792.0494972085</v>
      </c>
      <c r="P214" s="24">
        <f ca="1">'Trial 4'!P54</f>
        <v>341208.66790855792</v>
      </c>
      <c r="Q214" s="24">
        <f ca="1">'Trial 4'!Q54</f>
        <v>334518.86703945266</v>
      </c>
      <c r="R214" s="24">
        <f ca="1">'Trial 4'!R54</f>
        <v>357208.20416839089</v>
      </c>
      <c r="S214" s="24">
        <f ca="1">'Trial 4'!S54</f>
        <v>347534.67718227493</v>
      </c>
      <c r="T214" s="24">
        <f ca="1">'Trial 4'!T54</f>
        <v>332817.13674116146</v>
      </c>
      <c r="U214" s="24">
        <f ca="1">'Trial 4'!U54</f>
        <v>354880.5334355926</v>
      </c>
      <c r="V214" s="24">
        <f ca="1">'Trial 4'!V54</f>
        <v>336492.92519175226</v>
      </c>
      <c r="W214" s="24">
        <f ca="1">'Trial 4'!W54</f>
        <v>349291.97732511535</v>
      </c>
      <c r="X214" s="24">
        <f ca="1">'Trial 4'!X54</f>
        <v>350668.05056278035</v>
      </c>
      <c r="Y214" s="24">
        <f ca="1">'Trial 4'!Y54</f>
        <v>341394.62006777717</v>
      </c>
      <c r="Z214" s="24">
        <f ca="1">'Trial 4'!Z54</f>
        <v>330214.27513979212</v>
      </c>
      <c r="AA214" s="25">
        <f ca="1">SUM('Trial 4'!O54:Z54)</f>
        <v>4139021.9842598559</v>
      </c>
      <c r="AB214" s="24">
        <f ca="1">'Trial 4'!AB54</f>
        <v>352142.91269528383</v>
      </c>
      <c r="AC214" s="24">
        <f ca="1">'Trial 4'!AC54</f>
        <v>340157.11429732683</v>
      </c>
      <c r="AD214" s="24">
        <f ca="1">'Trial 4'!AD54</f>
        <v>345107.07056098455</v>
      </c>
      <c r="AE214" s="24">
        <f ca="1">'Trial 4'!AE54</f>
        <v>322432.84157980152</v>
      </c>
      <c r="AF214" s="24">
        <f ca="1">'Trial 4'!AF54</f>
        <v>344860.36013122834</v>
      </c>
      <c r="AG214" s="24">
        <f ca="1">'Trial 4'!AG54</f>
        <v>338735.9530928004</v>
      </c>
      <c r="AH214" s="24">
        <f ca="1">'Trial 4'!AH54</f>
        <v>324706.16267633537</v>
      </c>
      <c r="AI214" s="24">
        <f ca="1">'Trial 4'!AI54</f>
        <v>354671.77049123734</v>
      </c>
      <c r="AJ214" s="24">
        <f ca="1">'Trial 4'!AJ54</f>
        <v>332093.55420768465</v>
      </c>
      <c r="AK214" s="24">
        <f ca="1">'Trial 4'!AK54</f>
        <v>322431.27891270455</v>
      </c>
      <c r="AL214" s="24">
        <f ca="1">'Trial 4'!AL54</f>
        <v>329546.24907182727</v>
      </c>
      <c r="AM214" s="24">
        <f ca="1">'Trial 4'!AM54</f>
        <v>349163.01592390431</v>
      </c>
      <c r="AN214" s="25">
        <f ca="1">SUM('Trial 4'!AB54:AM54)</f>
        <v>4056048.2836411186</v>
      </c>
      <c r="AO214" s="24">
        <f ca="1">'Trial 4'!AO54</f>
        <v>346970.2083036151</v>
      </c>
      <c r="AP214" s="24">
        <f ca="1">'Trial 4'!AP54</f>
        <v>327079.7539000198</v>
      </c>
      <c r="AQ214" s="24">
        <f ca="1">'Trial 4'!AQ54</f>
        <v>324581.50267393468</v>
      </c>
      <c r="AR214" s="24">
        <f ca="1">'Trial 4'!AR54</f>
        <v>328132.79074688879</v>
      </c>
      <c r="AS214" s="24">
        <f ca="1">'Trial 4'!AS54</f>
        <v>342285.70660522964</v>
      </c>
      <c r="AT214" s="24">
        <f ca="1">'Trial 4'!AT54</f>
        <v>334679.25977646402</v>
      </c>
      <c r="AU214" s="24">
        <f ca="1">'Trial 4'!AU54</f>
        <v>335867.54934740043</v>
      </c>
      <c r="AV214" s="24">
        <f ca="1">'Trial 4'!AV54</f>
        <v>324272.09283333167</v>
      </c>
      <c r="AW214" s="24">
        <f ca="1">'Trial 4'!AW54</f>
        <v>334942.94262376963</v>
      </c>
      <c r="AX214" s="24">
        <f ca="1">'Trial 4'!AX54</f>
        <v>334481.32855960907</v>
      </c>
      <c r="AY214" s="24">
        <f ca="1">'Trial 4'!AY54</f>
        <v>324612.15068177658</v>
      </c>
      <c r="AZ214" s="24">
        <f ca="1">'Trial 4'!AZ54</f>
        <v>313291.95790767181</v>
      </c>
      <c r="BA214" s="25">
        <f ca="1">SUM('Trial 4'!AO54:AZ54)</f>
        <v>3971197.2439597109</v>
      </c>
      <c r="BB214" s="24">
        <f ca="1">'Trial 4'!BB54</f>
        <v>328204.57901807956</v>
      </c>
      <c r="BC214" s="24">
        <f ca="1">'Trial 4'!BC54</f>
        <v>326934.46877695562</v>
      </c>
      <c r="BD214" s="24">
        <f ca="1">'Trial 4'!BD54</f>
        <v>327222.179167811</v>
      </c>
      <c r="BE214" s="24">
        <f ca="1">'Trial 4'!BE54</f>
        <v>312941.67827571643</v>
      </c>
      <c r="BF214" s="24">
        <f ca="1">'Trial 4'!BF54</f>
        <v>317631.59510037734</v>
      </c>
      <c r="BG214" s="24">
        <f ca="1">'Trial 4'!BG54</f>
        <v>326455.62353499728</v>
      </c>
      <c r="BH214" s="24">
        <f ca="1">'Trial 4'!BH54</f>
        <v>323251.42742888763</v>
      </c>
      <c r="BI214" s="24">
        <f ca="1">'Trial 4'!BI54</f>
        <v>315359.98708095145</v>
      </c>
      <c r="BJ214" s="24">
        <f ca="1">'Trial 4'!BJ54</f>
        <v>326497.94466829649</v>
      </c>
      <c r="BK214" s="24">
        <f ca="1">'Trial 4'!BK54</f>
        <v>338976.05886541697</v>
      </c>
      <c r="BL214" s="24">
        <f ca="1">'Trial 4'!BL54</f>
        <v>342204.17093344609</v>
      </c>
      <c r="BM214" s="24">
        <f ca="1">'Trial 4'!BM54</f>
        <v>310451.18177264981</v>
      </c>
      <c r="BN214" s="25">
        <f ca="1">SUM('Trial 4'!BB54:BM54)</f>
        <v>3896130.8946235855</v>
      </c>
      <c r="BO214" s="24">
        <f ca="1">'Trial 4'!BO54</f>
        <v>330763.11481649603</v>
      </c>
      <c r="BP214" s="24">
        <f ca="1">'Trial 4'!BP54</f>
        <v>327903.73456346284</v>
      </c>
      <c r="BQ214" s="24">
        <f ca="1">'Trial 4'!BQ54</f>
        <v>322340.65556061181</v>
      </c>
      <c r="BR214" s="24">
        <f ca="1">'Trial 4'!BR54</f>
        <v>316866.17037404946</v>
      </c>
      <c r="BS214" s="24">
        <f ca="1">'Trial 4'!BS54</f>
        <v>313244.06421315362</v>
      </c>
      <c r="BT214" s="24">
        <f ca="1">'Trial 4'!BT54</f>
        <v>303442.25308151933</v>
      </c>
      <c r="BU214" s="24">
        <f ca="1">'Trial 4'!BU54</f>
        <v>323944.82289510476</v>
      </c>
      <c r="BV214" s="24">
        <f ca="1">'Trial 4'!BV54</f>
        <v>317778.5146897973</v>
      </c>
      <c r="BW214" s="24">
        <f ca="1">'Trial 4'!BW54</f>
        <v>318566.59148851281</v>
      </c>
      <c r="BX214" s="24">
        <f ca="1">'Trial 4'!BX54</f>
        <v>336457.49050904391</v>
      </c>
      <c r="BY214" s="24">
        <f ca="1">'Trial 4'!BY54</f>
        <v>325255.57933691726</v>
      </c>
      <c r="BZ214" s="24">
        <f ca="1">'Trial 4'!BZ54</f>
        <v>333337.62208495825</v>
      </c>
      <c r="CA214" s="25">
        <f ca="1">SUM('Trial 4'!BO54:BZ54)</f>
        <v>3869900.6136136279</v>
      </c>
      <c r="CB214" s="24">
        <f ca="1">'Trial 4'!CB54</f>
        <v>314790.03209748608</v>
      </c>
      <c r="CC214" s="24">
        <f ca="1">'Trial 4'!CC54</f>
        <v>307457.17265701242</v>
      </c>
      <c r="CD214" s="24">
        <f ca="1">'Trial 4'!CD54</f>
        <v>323380.75574346638</v>
      </c>
      <c r="CE214" s="24">
        <f ca="1">'Trial 4'!CE54</f>
        <v>319591.71582573146</v>
      </c>
      <c r="CF214" s="24">
        <f ca="1">'Trial 4'!CF54</f>
        <v>307159.60207864997</v>
      </c>
      <c r="CG214" s="24">
        <f ca="1">'Trial 4'!CG54</f>
        <v>321774.93622421694</v>
      </c>
      <c r="CH214" s="24">
        <f ca="1">'Trial 4'!CH54</f>
        <v>328860.08080366167</v>
      </c>
      <c r="CI214" s="24">
        <f ca="1">'Trial 4'!CI54</f>
        <v>327000.70476581296</v>
      </c>
      <c r="CJ214" s="24">
        <f ca="1">'Trial 4'!CJ54</f>
        <v>330315.67761009559</v>
      </c>
      <c r="CK214" s="24">
        <f ca="1">'Trial 4'!CK54</f>
        <v>325911.19106343074</v>
      </c>
      <c r="CL214" s="24">
        <f ca="1">'Trial 4'!CL54</f>
        <v>306291.50706565171</v>
      </c>
      <c r="CM214" s="24">
        <f ca="1">'Trial 4'!CM54</f>
        <v>311862.93152424891</v>
      </c>
      <c r="CN214" s="25">
        <f ca="1">SUM('Trial 4'!CB54:CM54)</f>
        <v>3824396.3074594643</v>
      </c>
      <c r="CO214" s="24">
        <f ca="1">'Trial 4'!CO54</f>
        <v>315902.21078705136</v>
      </c>
      <c r="CP214" s="24">
        <f ca="1">'Trial 4'!CP54</f>
        <v>322184.52412195137</v>
      </c>
      <c r="CQ214" s="24">
        <f ca="1">'Trial 4'!CQ54</f>
        <v>317207.51074427221</v>
      </c>
      <c r="CR214" s="24">
        <f ca="1">'Trial 4'!CR54</f>
        <v>320161.42534638994</v>
      </c>
      <c r="CS214" s="24">
        <f ca="1">'Trial 4'!CS54</f>
        <v>317995.25954563788</v>
      </c>
      <c r="CT214" s="24">
        <f ca="1">'Trial 4'!CT54</f>
        <v>314733.7762048092</v>
      </c>
      <c r="CU214" s="24">
        <f ca="1">'Trial 4'!CU54</f>
        <v>318076.43211847945</v>
      </c>
      <c r="CV214" s="24">
        <f ca="1">'Trial 4'!CV54</f>
        <v>308816.6930774714</v>
      </c>
      <c r="CW214" s="24">
        <f ca="1">'Trial 4'!CW54</f>
        <v>317799.27455069462</v>
      </c>
      <c r="CX214" s="24">
        <f ca="1">'Trial 4'!CX54</f>
        <v>303153.61081469193</v>
      </c>
      <c r="CY214" s="24">
        <f ca="1">'Trial 4'!CY54</f>
        <v>324010.77992002183</v>
      </c>
      <c r="CZ214" s="24">
        <f ca="1">'Trial 4'!CZ54</f>
        <v>304997.90886121208</v>
      </c>
      <c r="DA214" s="25">
        <f ca="1">SUM('Trial 4'!CO54:CZ54)</f>
        <v>3785039.4060926833</v>
      </c>
      <c r="DB214" s="24">
        <f ca="1">'Trial 4'!DB54</f>
        <v>297652.5259037161</v>
      </c>
      <c r="DC214" s="24">
        <f ca="1">'Trial 4'!DC54</f>
        <v>328724.54250701319</v>
      </c>
      <c r="DD214" s="24">
        <f ca="1">'Trial 4'!DD54</f>
        <v>316357.76932280173</v>
      </c>
      <c r="DE214" s="24">
        <f ca="1">'Trial 4'!DE54</f>
        <v>316915.50546711194</v>
      </c>
      <c r="DF214" s="24">
        <f ca="1">'Trial 4'!DF54</f>
        <v>294880.36046184658</v>
      </c>
      <c r="DG214" s="24">
        <f ca="1">'Trial 4'!DG54</f>
        <v>307615.90408162284</v>
      </c>
      <c r="DH214" s="24">
        <f ca="1">'Trial 4'!DH54</f>
        <v>311559.10405692336</v>
      </c>
      <c r="DI214" s="24">
        <f ca="1">'Trial 4'!DI54</f>
        <v>304589.16848238395</v>
      </c>
      <c r="DJ214" s="24">
        <f ca="1">'Trial 4'!DJ54</f>
        <v>308646.22107072925</v>
      </c>
      <c r="DK214" s="24">
        <f ca="1">'Trial 4'!DK54</f>
        <v>301079.36195529642</v>
      </c>
      <c r="DL214" s="24">
        <f ca="1">'Trial 4'!DL54</f>
        <v>310274.91048334842</v>
      </c>
      <c r="DM214" s="24">
        <f ca="1">'Trial 4'!DM54</f>
        <v>318584.83611462859</v>
      </c>
      <c r="DN214" s="25">
        <f ca="1">SUM('Trial 4'!DB54:DM54)</f>
        <v>3716880.2099074223</v>
      </c>
      <c r="DO214" s="24">
        <f ca="1">'Trial 4'!DO54</f>
        <v>312725.68285915972</v>
      </c>
      <c r="DP214" s="24">
        <f ca="1">'Trial 4'!DP54</f>
        <v>318226.41750674474</v>
      </c>
      <c r="DQ214" s="24">
        <f ca="1">'Trial 4'!DQ54</f>
        <v>319597.83594916714</v>
      </c>
      <c r="DR214" s="24">
        <f ca="1">'Trial 4'!DR54</f>
        <v>299580.10569080425</v>
      </c>
      <c r="DS214" s="24">
        <f ca="1">'Trial 4'!DS54</f>
        <v>307584.28888866049</v>
      </c>
      <c r="DT214" s="24">
        <f ca="1">'Trial 4'!DT54</f>
        <v>305435.04387916764</v>
      </c>
      <c r="DU214" s="24">
        <f ca="1">'Trial 4'!DU54</f>
        <v>302568.57038232283</v>
      </c>
      <c r="DV214" s="24">
        <f ca="1">'Trial 4'!DV54</f>
        <v>296490.08698466548</v>
      </c>
      <c r="DW214" s="24">
        <f ca="1">'Trial 4'!DW54</f>
        <v>297511.21043154981</v>
      </c>
      <c r="DX214" s="24">
        <f ca="1">'Trial 4'!DX54</f>
        <v>304592.29566198826</v>
      </c>
      <c r="DY214" s="24">
        <f ca="1">'Trial 4'!DY54</f>
        <v>302417.96676716406</v>
      </c>
      <c r="DZ214" s="24">
        <f ca="1">'Trial 4'!DZ54</f>
        <v>288326.24525275867</v>
      </c>
      <c r="EA214" s="25">
        <f ca="1">SUM('Trial 4'!DO54:DZ54)</f>
        <v>3655055.7502541528</v>
      </c>
      <c r="EB214" s="24">
        <f ca="1">'Trial 4'!EB54</f>
        <v>288681.65776590095</v>
      </c>
      <c r="EC214" s="24">
        <f ca="1">'Trial 4'!EC54</f>
        <v>306990.57463712071</v>
      </c>
      <c r="ED214" s="24">
        <f ca="1">'Trial 4'!ED54</f>
        <v>305564.57713509904</v>
      </c>
      <c r="EE214" s="24">
        <f ca="1">'Trial 4'!EE54</f>
        <v>302351.62497668737</v>
      </c>
      <c r="EF214" s="24">
        <f ca="1">'Trial 4'!EF54</f>
        <v>294412.36318227433</v>
      </c>
      <c r="EG214" s="24">
        <f ca="1">'Trial 4'!EG54</f>
        <v>319621.27844896173</v>
      </c>
      <c r="EH214" s="24">
        <f ca="1">'Trial 4'!EH54</f>
        <v>311174.15291135682</v>
      </c>
      <c r="EI214" s="24">
        <f ca="1">'Trial 4'!EI54</f>
        <v>315774.82512804907</v>
      </c>
      <c r="EJ214" s="24">
        <f ca="1">'Trial 4'!EJ54</f>
        <v>311657.25553160679</v>
      </c>
      <c r="EK214" s="24">
        <f ca="1">'Trial 4'!EK54</f>
        <v>312856.73082486854</v>
      </c>
      <c r="EL214" s="24">
        <f ca="1">'Trial 4'!EL54</f>
        <v>312577.88404665136</v>
      </c>
      <c r="EM214" s="24">
        <f ca="1">'Trial 4'!EM54</f>
        <v>307116.68047727121</v>
      </c>
      <c r="EN214" s="25">
        <f ca="1">SUM('Trial 4'!EB54:EM54)</f>
        <v>3688779.6050658482</v>
      </c>
    </row>
    <row r="215" spans="1:144" ht="12.75" customHeight="1">
      <c r="A215" s="11" t="str">
        <f>Labels!B100</f>
        <v>Trial 05</v>
      </c>
      <c r="B215" s="24">
        <f ca="1">'Trial 5'!B54</f>
        <v>363849.05342008488</v>
      </c>
      <c r="C215" s="24">
        <f ca="1">'Trial 5'!C54</f>
        <v>344271.20795879082</v>
      </c>
      <c r="D215" s="24">
        <f ca="1">'Trial 5'!D54</f>
        <v>359793.22637957241</v>
      </c>
      <c r="E215" s="24">
        <f ca="1">'Trial 5'!E54</f>
        <v>344777.65877658059</v>
      </c>
      <c r="F215" s="24">
        <f ca="1">'Trial 5'!F54</f>
        <v>349522.99258001777</v>
      </c>
      <c r="G215" s="24">
        <f ca="1">'Trial 5'!G54</f>
        <v>344417.57323441253</v>
      </c>
      <c r="H215" s="24">
        <f ca="1">'Trial 5'!H54</f>
        <v>347494.4587454836</v>
      </c>
      <c r="I215" s="24">
        <f ca="1">'Trial 5'!I54</f>
        <v>342487.88034696382</v>
      </c>
      <c r="J215" s="24">
        <f ca="1">'Trial 5'!J54</f>
        <v>342722.93592367863</v>
      </c>
      <c r="K215" s="24">
        <f ca="1">'Trial 5'!K54</f>
        <v>364567.35903753055</v>
      </c>
      <c r="L215" s="24">
        <f ca="1">'Trial 5'!L54</f>
        <v>349068.15990193398</v>
      </c>
      <c r="M215" s="24">
        <f ca="1">'Trial 5'!M54</f>
        <v>348750.95596223109</v>
      </c>
      <c r="N215" s="25">
        <f ca="1">SUM('Trial 5'!B54:M54)</f>
        <v>4201723.4622672815</v>
      </c>
      <c r="O215" s="24">
        <f ca="1">'Trial 5'!O54</f>
        <v>339305.26417424669</v>
      </c>
      <c r="P215" s="24">
        <f ca="1">'Trial 5'!P54</f>
        <v>355726.75609530421</v>
      </c>
      <c r="Q215" s="24">
        <f ca="1">'Trial 5'!Q54</f>
        <v>344629.26057287259</v>
      </c>
      <c r="R215" s="24">
        <f ca="1">'Trial 5'!R54</f>
        <v>343976.37195450265</v>
      </c>
      <c r="S215" s="24">
        <f ca="1">'Trial 5'!S54</f>
        <v>349419.20951516862</v>
      </c>
      <c r="T215" s="24">
        <f ca="1">'Trial 5'!T54</f>
        <v>346028.87948623305</v>
      </c>
      <c r="U215" s="24">
        <f ca="1">'Trial 5'!U54</f>
        <v>336808.24602982798</v>
      </c>
      <c r="V215" s="24">
        <f ca="1">'Trial 5'!V54</f>
        <v>347002.31130356912</v>
      </c>
      <c r="W215" s="24">
        <f ca="1">'Trial 5'!W54</f>
        <v>342030.30323071848</v>
      </c>
      <c r="X215" s="24">
        <f ca="1">'Trial 5'!X54</f>
        <v>341555.74560771626</v>
      </c>
      <c r="Y215" s="24">
        <f ca="1">'Trial 5'!Y54</f>
        <v>339379.24763844768</v>
      </c>
      <c r="Z215" s="24">
        <f ca="1">'Trial 5'!Z54</f>
        <v>337798.25937488215</v>
      </c>
      <c r="AA215" s="25">
        <f ca="1">SUM('Trial 5'!O54:Z54)</f>
        <v>4123659.8549834886</v>
      </c>
      <c r="AB215" s="24">
        <f ca="1">'Trial 5'!AB54</f>
        <v>333615.87261845812</v>
      </c>
      <c r="AC215" s="24">
        <f ca="1">'Trial 5'!AC54</f>
        <v>340463.54776523879</v>
      </c>
      <c r="AD215" s="24">
        <f ca="1">'Trial 5'!AD54</f>
        <v>338030.9553089675</v>
      </c>
      <c r="AE215" s="24">
        <f ca="1">'Trial 5'!AE54</f>
        <v>329613.28553695523</v>
      </c>
      <c r="AF215" s="24">
        <f ca="1">'Trial 5'!AF54</f>
        <v>328625.26817457855</v>
      </c>
      <c r="AG215" s="24">
        <f ca="1">'Trial 5'!AG54</f>
        <v>331230.51611851004</v>
      </c>
      <c r="AH215" s="24">
        <f ca="1">'Trial 5'!AH54</f>
        <v>321899.10687729111</v>
      </c>
      <c r="AI215" s="24">
        <f ca="1">'Trial 5'!AI54</f>
        <v>342306.55559643288</v>
      </c>
      <c r="AJ215" s="24">
        <f ca="1">'Trial 5'!AJ54</f>
        <v>341599.61279831926</v>
      </c>
      <c r="AK215" s="24">
        <f ca="1">'Trial 5'!AK54</f>
        <v>329811.4934608835</v>
      </c>
      <c r="AL215" s="24">
        <f ca="1">'Trial 5'!AL54</f>
        <v>338020.12668599765</v>
      </c>
      <c r="AM215" s="24">
        <f ca="1">'Trial 5'!AM54</f>
        <v>345693.40770062618</v>
      </c>
      <c r="AN215" s="25">
        <f ca="1">SUM('Trial 5'!AB54:AM54)</f>
        <v>4020909.7486422583</v>
      </c>
      <c r="AO215" s="24">
        <f ca="1">'Trial 5'!AO54</f>
        <v>328065.85497094848</v>
      </c>
      <c r="AP215" s="24">
        <f ca="1">'Trial 5'!AP54</f>
        <v>328034.03738082416</v>
      </c>
      <c r="AQ215" s="24">
        <f ca="1">'Trial 5'!AQ54</f>
        <v>323745.65920225659</v>
      </c>
      <c r="AR215" s="24">
        <f ca="1">'Trial 5'!AR54</f>
        <v>333716.01119733707</v>
      </c>
      <c r="AS215" s="24">
        <f ca="1">'Trial 5'!AS54</f>
        <v>350013.77823805041</v>
      </c>
      <c r="AT215" s="24">
        <f ca="1">'Trial 5'!AT54</f>
        <v>316389.16046818782</v>
      </c>
      <c r="AU215" s="24">
        <f ca="1">'Trial 5'!AU54</f>
        <v>329879.85425316967</v>
      </c>
      <c r="AV215" s="24">
        <f ca="1">'Trial 5'!AV54</f>
        <v>336172.34543828928</v>
      </c>
      <c r="AW215" s="24">
        <f ca="1">'Trial 5'!AW54</f>
        <v>330722.39641830925</v>
      </c>
      <c r="AX215" s="24">
        <f ca="1">'Trial 5'!AX54</f>
        <v>323851.48043607234</v>
      </c>
      <c r="AY215" s="24">
        <f ca="1">'Trial 5'!AY54</f>
        <v>342632.50647625158</v>
      </c>
      <c r="AZ215" s="24">
        <f ca="1">'Trial 5'!AZ54</f>
        <v>312805.17985501036</v>
      </c>
      <c r="BA215" s="25">
        <f ca="1">SUM('Trial 5'!AO54:AZ54)</f>
        <v>3956028.2643347071</v>
      </c>
      <c r="BB215" s="24">
        <f ca="1">'Trial 5'!BB54</f>
        <v>340364.51599659206</v>
      </c>
      <c r="BC215" s="24">
        <f ca="1">'Trial 5'!BC54</f>
        <v>323253.77608560782</v>
      </c>
      <c r="BD215" s="24">
        <f ca="1">'Trial 5'!BD54</f>
        <v>326941.66960832104</v>
      </c>
      <c r="BE215" s="24">
        <f ca="1">'Trial 5'!BE54</f>
        <v>328065.10837787017</v>
      </c>
      <c r="BF215" s="24">
        <f ca="1">'Trial 5'!BF54</f>
        <v>336197.27878599573</v>
      </c>
      <c r="BG215" s="24">
        <f ca="1">'Trial 5'!BG54</f>
        <v>318047.73106672778</v>
      </c>
      <c r="BH215" s="24">
        <f ca="1">'Trial 5'!BH54</f>
        <v>341740.7674279323</v>
      </c>
      <c r="BI215" s="24">
        <f ca="1">'Trial 5'!BI54</f>
        <v>333958.23049259617</v>
      </c>
      <c r="BJ215" s="24">
        <f ca="1">'Trial 5'!BJ54</f>
        <v>316613.86828630813</v>
      </c>
      <c r="BK215" s="24">
        <f ca="1">'Trial 5'!BK54</f>
        <v>333894.43892679567</v>
      </c>
      <c r="BL215" s="24">
        <f ca="1">'Trial 5'!BL54</f>
        <v>332315.54517976026</v>
      </c>
      <c r="BM215" s="24">
        <f ca="1">'Trial 5'!BM54</f>
        <v>330808.39890740102</v>
      </c>
      <c r="BN215" s="25">
        <f ca="1">SUM('Trial 5'!BB54:BM54)</f>
        <v>3962201.3291419079</v>
      </c>
      <c r="BO215" s="24">
        <f ca="1">'Trial 5'!BO54</f>
        <v>312505.91161254823</v>
      </c>
      <c r="BP215" s="24">
        <f ca="1">'Trial 5'!BP54</f>
        <v>316096.65785268432</v>
      </c>
      <c r="BQ215" s="24">
        <f ca="1">'Trial 5'!BQ54</f>
        <v>334733.42740227666</v>
      </c>
      <c r="BR215" s="24">
        <f ca="1">'Trial 5'!BR54</f>
        <v>324500.96463640057</v>
      </c>
      <c r="BS215" s="24">
        <f ca="1">'Trial 5'!BS54</f>
        <v>323324.8852790044</v>
      </c>
      <c r="BT215" s="24">
        <f ca="1">'Trial 5'!BT54</f>
        <v>335103.28543530754</v>
      </c>
      <c r="BU215" s="24">
        <f ca="1">'Trial 5'!BU54</f>
        <v>323646.98152323428</v>
      </c>
      <c r="BV215" s="24">
        <f ca="1">'Trial 5'!BV54</f>
        <v>335863.05112791894</v>
      </c>
      <c r="BW215" s="24">
        <f ca="1">'Trial 5'!BW54</f>
        <v>321915.1014604466</v>
      </c>
      <c r="BX215" s="24">
        <f ca="1">'Trial 5'!BX54</f>
        <v>317181.4602825258</v>
      </c>
      <c r="BY215" s="24">
        <f ca="1">'Trial 5'!BY54</f>
        <v>308966.28176965733</v>
      </c>
      <c r="BZ215" s="24">
        <f ca="1">'Trial 5'!BZ54</f>
        <v>315586.2528264703</v>
      </c>
      <c r="CA215" s="25">
        <f ca="1">SUM('Trial 5'!BO54:BZ54)</f>
        <v>3869424.2612084756</v>
      </c>
      <c r="CB215" s="24">
        <f ca="1">'Trial 5'!CB54</f>
        <v>313079.29691982723</v>
      </c>
      <c r="CC215" s="24">
        <f ca="1">'Trial 5'!CC54</f>
        <v>326869.10017461941</v>
      </c>
      <c r="CD215" s="24">
        <f ca="1">'Trial 5'!CD54</f>
        <v>310888.38549789228</v>
      </c>
      <c r="CE215" s="24">
        <f ca="1">'Trial 5'!CE54</f>
        <v>333767.35816336848</v>
      </c>
      <c r="CF215" s="24">
        <f ca="1">'Trial 5'!CF54</f>
        <v>317858.13472943753</v>
      </c>
      <c r="CG215" s="24">
        <f ca="1">'Trial 5'!CG54</f>
        <v>321356.91132361908</v>
      </c>
      <c r="CH215" s="24">
        <f ca="1">'Trial 5'!CH54</f>
        <v>330994.55366086605</v>
      </c>
      <c r="CI215" s="24">
        <f ca="1">'Trial 5'!CI54</f>
        <v>310869.93977276341</v>
      </c>
      <c r="CJ215" s="24">
        <f ca="1">'Trial 5'!CJ54</f>
        <v>326982.21927866124</v>
      </c>
      <c r="CK215" s="24">
        <f ca="1">'Trial 5'!CK54</f>
        <v>325720.23766057676</v>
      </c>
      <c r="CL215" s="24">
        <f ca="1">'Trial 5'!CL54</f>
        <v>316590.25052494422</v>
      </c>
      <c r="CM215" s="24">
        <f ca="1">'Trial 5'!CM54</f>
        <v>307041.83515462658</v>
      </c>
      <c r="CN215" s="25">
        <f ca="1">SUM('Trial 5'!CB54:CM54)</f>
        <v>3842018.2228612015</v>
      </c>
      <c r="CO215" s="24">
        <f ca="1">'Trial 5'!CO54</f>
        <v>304075.72495970601</v>
      </c>
      <c r="CP215" s="24">
        <f ca="1">'Trial 5'!CP54</f>
        <v>322098.3088942453</v>
      </c>
      <c r="CQ215" s="24">
        <f ca="1">'Trial 5'!CQ54</f>
        <v>304326.42320072919</v>
      </c>
      <c r="CR215" s="24">
        <f ca="1">'Trial 5'!CR54</f>
        <v>313657.01819222892</v>
      </c>
      <c r="CS215" s="24">
        <f ca="1">'Trial 5'!CS54</f>
        <v>311127.96024350816</v>
      </c>
      <c r="CT215" s="24">
        <f ca="1">'Trial 5'!CT54</f>
        <v>311898.72368944209</v>
      </c>
      <c r="CU215" s="24">
        <f ca="1">'Trial 5'!CU54</f>
        <v>326151.31478874676</v>
      </c>
      <c r="CV215" s="24">
        <f ca="1">'Trial 5'!CV54</f>
        <v>328578.84698897781</v>
      </c>
      <c r="CW215" s="24">
        <f ca="1">'Trial 5'!CW54</f>
        <v>321585.70037605532</v>
      </c>
      <c r="CX215" s="24">
        <f ca="1">'Trial 5'!CX54</f>
        <v>321506.18394327443</v>
      </c>
      <c r="CY215" s="24">
        <f ca="1">'Trial 5'!CY54</f>
        <v>318568.38160608301</v>
      </c>
      <c r="CZ215" s="24">
        <f ca="1">'Trial 5'!CZ54</f>
        <v>313464.85192663252</v>
      </c>
      <c r="DA215" s="25">
        <f ca="1">SUM('Trial 5'!CO54:CZ54)</f>
        <v>3797039.4388096295</v>
      </c>
      <c r="DB215" s="24">
        <f ca="1">'Trial 5'!DB54</f>
        <v>298591.12147609028</v>
      </c>
      <c r="DC215" s="24">
        <f ca="1">'Trial 5'!DC54</f>
        <v>310458.1820321671</v>
      </c>
      <c r="DD215" s="24">
        <f ca="1">'Trial 5'!DD54</f>
        <v>322416.13644969871</v>
      </c>
      <c r="DE215" s="24">
        <f ca="1">'Trial 5'!DE54</f>
        <v>308495.72379996657</v>
      </c>
      <c r="DF215" s="24">
        <f ca="1">'Trial 5'!DF54</f>
        <v>299075.62036790326</v>
      </c>
      <c r="DG215" s="24">
        <f ca="1">'Trial 5'!DG54</f>
        <v>306828.35378144804</v>
      </c>
      <c r="DH215" s="24">
        <f ca="1">'Trial 5'!DH54</f>
        <v>324597.04605000408</v>
      </c>
      <c r="DI215" s="24">
        <f ca="1">'Trial 5'!DI54</f>
        <v>306500.33215320919</v>
      </c>
      <c r="DJ215" s="24">
        <f ca="1">'Trial 5'!DJ54</f>
        <v>314008.48587046156</v>
      </c>
      <c r="DK215" s="24">
        <f ca="1">'Trial 5'!DK54</f>
        <v>309772.48212622281</v>
      </c>
      <c r="DL215" s="24">
        <f ca="1">'Trial 5'!DL54</f>
        <v>310136.3739194767</v>
      </c>
      <c r="DM215" s="24">
        <f ca="1">'Trial 5'!DM54</f>
        <v>307748.97947397263</v>
      </c>
      <c r="DN215" s="25">
        <f ca="1">SUM('Trial 5'!DB54:DM54)</f>
        <v>3718628.8375006206</v>
      </c>
      <c r="DO215" s="24">
        <f ca="1">'Trial 5'!DO54</f>
        <v>308902.33303695056</v>
      </c>
      <c r="DP215" s="24">
        <f ca="1">'Trial 5'!DP54</f>
        <v>294895.08823890699</v>
      </c>
      <c r="DQ215" s="24">
        <f ca="1">'Trial 5'!DQ54</f>
        <v>319162.59106211556</v>
      </c>
      <c r="DR215" s="24">
        <f ca="1">'Trial 5'!DR54</f>
        <v>308066.10017787537</v>
      </c>
      <c r="DS215" s="24">
        <f ca="1">'Trial 5'!DS54</f>
        <v>322638.96596141113</v>
      </c>
      <c r="DT215" s="24">
        <f ca="1">'Trial 5'!DT54</f>
        <v>293508.28011769167</v>
      </c>
      <c r="DU215" s="24">
        <f ca="1">'Trial 5'!DU54</f>
        <v>295616.68285221979</v>
      </c>
      <c r="DV215" s="24">
        <f ca="1">'Trial 5'!DV54</f>
        <v>315548.73413703177</v>
      </c>
      <c r="DW215" s="24">
        <f ca="1">'Trial 5'!DW54</f>
        <v>316588.46690374357</v>
      </c>
      <c r="DX215" s="24">
        <f ca="1">'Trial 5'!DX54</f>
        <v>309933.83999517292</v>
      </c>
      <c r="DY215" s="24">
        <f ca="1">'Trial 5'!DY54</f>
        <v>311734.36070574273</v>
      </c>
      <c r="DZ215" s="24">
        <f ca="1">'Trial 5'!DZ54</f>
        <v>301652.97262153175</v>
      </c>
      <c r="EA215" s="25">
        <f ca="1">SUM('Trial 5'!DO54:DZ54)</f>
        <v>3698248.4158103936</v>
      </c>
      <c r="EB215" s="24">
        <f ca="1">'Trial 5'!EB54</f>
        <v>319682.38245852012</v>
      </c>
      <c r="EC215" s="24">
        <f ca="1">'Trial 5'!EC54</f>
        <v>314266.53727774596</v>
      </c>
      <c r="ED215" s="24">
        <f ca="1">'Trial 5'!ED54</f>
        <v>299512.79359483696</v>
      </c>
      <c r="EE215" s="24">
        <f ca="1">'Trial 5'!EE54</f>
        <v>300806.46125257714</v>
      </c>
      <c r="EF215" s="24">
        <f ca="1">'Trial 5'!EF54</f>
        <v>310551.62821841461</v>
      </c>
      <c r="EG215" s="24">
        <f ca="1">'Trial 5'!EG54</f>
        <v>291458.7248999938</v>
      </c>
      <c r="EH215" s="24">
        <f ca="1">'Trial 5'!EH54</f>
        <v>317668.22848166205</v>
      </c>
      <c r="EI215" s="24">
        <f ca="1">'Trial 5'!EI54</f>
        <v>302891.5752646469</v>
      </c>
      <c r="EJ215" s="24">
        <f ca="1">'Trial 5'!EJ54</f>
        <v>311692.6735610668</v>
      </c>
      <c r="EK215" s="24">
        <f ca="1">'Trial 5'!EK54</f>
        <v>305879.85073727346</v>
      </c>
      <c r="EL215" s="24">
        <f ca="1">'Trial 5'!EL54</f>
        <v>302731.98373107094</v>
      </c>
      <c r="EM215" s="24">
        <f ca="1">'Trial 5'!EM54</f>
        <v>309749.18321431504</v>
      </c>
      <c r="EN215" s="25">
        <f ca="1">SUM('Trial 5'!EB54:EM54)</f>
        <v>3686892.0226921239</v>
      </c>
    </row>
    <row r="216" spans="1:144" ht="12.75" customHeight="1">
      <c r="A216" s="11" t="str">
        <f>Labels!B101</f>
        <v>Trial 06</v>
      </c>
      <c r="B216" s="24">
        <f ca="1">'Trial 6'!B54</f>
        <v>341844.25676174916</v>
      </c>
      <c r="C216" s="24">
        <f ca="1">'Trial 6'!C54</f>
        <v>359308.81230889668</v>
      </c>
      <c r="D216" s="24">
        <f ca="1">'Trial 6'!D54</f>
        <v>338413.77733210078</v>
      </c>
      <c r="E216" s="24">
        <f ca="1">'Trial 6'!E54</f>
        <v>352074.98414468905</v>
      </c>
      <c r="F216" s="24">
        <f ca="1">'Trial 6'!F54</f>
        <v>339812.45492276386</v>
      </c>
      <c r="G216" s="24">
        <f ca="1">'Trial 6'!G54</f>
        <v>333071.83677056211</v>
      </c>
      <c r="H216" s="24">
        <f ca="1">'Trial 6'!H54</f>
        <v>339020.93356978963</v>
      </c>
      <c r="I216" s="24">
        <f ca="1">'Trial 6'!I54</f>
        <v>362468.98804403137</v>
      </c>
      <c r="J216" s="24">
        <f ca="1">'Trial 6'!J54</f>
        <v>351126.62830585951</v>
      </c>
      <c r="K216" s="24">
        <f ca="1">'Trial 6'!K54</f>
        <v>354715.22051317501</v>
      </c>
      <c r="L216" s="24">
        <f ca="1">'Trial 6'!L54</f>
        <v>348842.13957632694</v>
      </c>
      <c r="M216" s="24">
        <f ca="1">'Trial 6'!M54</f>
        <v>339766.18601028796</v>
      </c>
      <c r="N216" s="25">
        <f ca="1">SUM('Trial 6'!B54:M54)</f>
        <v>4160466.2182602324</v>
      </c>
      <c r="O216" s="24">
        <f ca="1">'Trial 6'!O54</f>
        <v>355136.81382683694</v>
      </c>
      <c r="P216" s="24">
        <f ca="1">'Trial 6'!P54</f>
        <v>334209.66190271516</v>
      </c>
      <c r="Q216" s="24">
        <f ca="1">'Trial 6'!Q54</f>
        <v>341541.39961091185</v>
      </c>
      <c r="R216" s="24">
        <f ca="1">'Trial 6'!R54</f>
        <v>344108.72485875938</v>
      </c>
      <c r="S216" s="24">
        <f ca="1">'Trial 6'!S54</f>
        <v>333104.9431936217</v>
      </c>
      <c r="T216" s="24">
        <f ca="1">'Trial 6'!T54</f>
        <v>349128.71861793735</v>
      </c>
      <c r="U216" s="24">
        <f ca="1">'Trial 6'!U54</f>
        <v>347300.20184995228</v>
      </c>
      <c r="V216" s="24">
        <f ca="1">'Trial 6'!V54</f>
        <v>331741.37931873614</v>
      </c>
      <c r="W216" s="24">
        <f ca="1">'Trial 6'!W54</f>
        <v>327520.20850510069</v>
      </c>
      <c r="X216" s="24">
        <f ca="1">'Trial 6'!X54</f>
        <v>341491.89583108941</v>
      </c>
      <c r="Y216" s="24">
        <f ca="1">'Trial 6'!Y54</f>
        <v>338621.06929846504</v>
      </c>
      <c r="Z216" s="24">
        <f ca="1">'Trial 6'!Z54</f>
        <v>342927.49036170932</v>
      </c>
      <c r="AA216" s="25">
        <f ca="1">SUM('Trial 6'!O54:Z54)</f>
        <v>4086832.5071758348</v>
      </c>
      <c r="AB216" s="24">
        <f ca="1">'Trial 6'!AB54</f>
        <v>336992.26893924561</v>
      </c>
      <c r="AC216" s="24">
        <f ca="1">'Trial 6'!AC54</f>
        <v>325172.15274226782</v>
      </c>
      <c r="AD216" s="24">
        <f ca="1">'Trial 6'!AD54</f>
        <v>337748.77654381102</v>
      </c>
      <c r="AE216" s="24">
        <f ca="1">'Trial 6'!AE54</f>
        <v>333732.70547022892</v>
      </c>
      <c r="AF216" s="24">
        <f ca="1">'Trial 6'!AF54</f>
        <v>328874.95144938305</v>
      </c>
      <c r="AG216" s="24">
        <f ca="1">'Trial 6'!AG54</f>
        <v>355512.46818568517</v>
      </c>
      <c r="AH216" s="24">
        <f ca="1">'Trial 6'!AH54</f>
        <v>331692.62571392348</v>
      </c>
      <c r="AI216" s="24">
        <f ca="1">'Trial 6'!AI54</f>
        <v>332274.78197721334</v>
      </c>
      <c r="AJ216" s="24">
        <f ca="1">'Trial 6'!AJ54</f>
        <v>339739.00142379495</v>
      </c>
      <c r="AK216" s="24">
        <f ca="1">'Trial 6'!AK54</f>
        <v>347486.00744433515</v>
      </c>
      <c r="AL216" s="24">
        <f ca="1">'Trial 6'!AL54</f>
        <v>330337.21408755623</v>
      </c>
      <c r="AM216" s="24">
        <f ca="1">'Trial 6'!AM54</f>
        <v>330834.06367016211</v>
      </c>
      <c r="AN216" s="25">
        <f ca="1">SUM('Trial 6'!AB54:AM54)</f>
        <v>4030397.0176476068</v>
      </c>
      <c r="AO216" s="24">
        <f ca="1">'Trial 6'!AO54</f>
        <v>350218.39609062573</v>
      </c>
      <c r="AP216" s="24">
        <f ca="1">'Trial 6'!AP54</f>
        <v>329311.12471296714</v>
      </c>
      <c r="AQ216" s="24">
        <f ca="1">'Trial 6'!AQ54</f>
        <v>329112.33344186243</v>
      </c>
      <c r="AR216" s="24">
        <f ca="1">'Trial 6'!AR54</f>
        <v>331824.65171862324</v>
      </c>
      <c r="AS216" s="24">
        <f ca="1">'Trial 6'!AS54</f>
        <v>320788.99562216143</v>
      </c>
      <c r="AT216" s="24">
        <f ca="1">'Trial 6'!AT54</f>
        <v>326257.29993227223</v>
      </c>
      <c r="AU216" s="24">
        <f ca="1">'Trial 6'!AU54</f>
        <v>314548.57004706073</v>
      </c>
      <c r="AV216" s="24">
        <f ca="1">'Trial 6'!AV54</f>
        <v>331182.25016056647</v>
      </c>
      <c r="AW216" s="24">
        <f ca="1">'Trial 6'!AW54</f>
        <v>319088.10665180074</v>
      </c>
      <c r="AX216" s="24">
        <f ca="1">'Trial 6'!AX54</f>
        <v>326233.05366794317</v>
      </c>
      <c r="AY216" s="24">
        <f ca="1">'Trial 6'!AY54</f>
        <v>321459.74966410821</v>
      </c>
      <c r="AZ216" s="24">
        <f ca="1">'Trial 6'!AZ54</f>
        <v>344771.10538521945</v>
      </c>
      <c r="BA216" s="25">
        <f ca="1">SUM('Trial 6'!AO54:AZ54)</f>
        <v>3944795.6370952111</v>
      </c>
      <c r="BB216" s="24">
        <f ca="1">'Trial 6'!BB54</f>
        <v>333706.48429294961</v>
      </c>
      <c r="BC216" s="24">
        <f ca="1">'Trial 6'!BC54</f>
        <v>335972.55967243336</v>
      </c>
      <c r="BD216" s="24">
        <f ca="1">'Trial 6'!BD54</f>
        <v>314444.89905641461</v>
      </c>
      <c r="BE216" s="24">
        <f ca="1">'Trial 6'!BE54</f>
        <v>341995.24816092459</v>
      </c>
      <c r="BF216" s="24">
        <f ca="1">'Trial 6'!BF54</f>
        <v>322302.20845018706</v>
      </c>
      <c r="BG216" s="24">
        <f ca="1">'Trial 6'!BG54</f>
        <v>326137.86339426041</v>
      </c>
      <c r="BH216" s="24">
        <f ca="1">'Trial 6'!BH54</f>
        <v>330248.70424474485</v>
      </c>
      <c r="BI216" s="24">
        <f ca="1">'Trial 6'!BI54</f>
        <v>330590.00778333819</v>
      </c>
      <c r="BJ216" s="24">
        <f ca="1">'Trial 6'!BJ54</f>
        <v>330895.35228684533</v>
      </c>
      <c r="BK216" s="24">
        <f ca="1">'Trial 6'!BK54</f>
        <v>317209.12469148019</v>
      </c>
      <c r="BL216" s="24">
        <f ca="1">'Trial 6'!BL54</f>
        <v>316693.49207105121</v>
      </c>
      <c r="BM216" s="24">
        <f ca="1">'Trial 6'!BM54</f>
        <v>313663.23320437706</v>
      </c>
      <c r="BN216" s="25">
        <f ca="1">SUM('Trial 6'!BB54:BM54)</f>
        <v>3913859.177309006</v>
      </c>
      <c r="BO216" s="24">
        <f ca="1">'Trial 6'!BO54</f>
        <v>323570.34485265828</v>
      </c>
      <c r="BP216" s="24">
        <f ca="1">'Trial 6'!BP54</f>
        <v>315849.35318563425</v>
      </c>
      <c r="BQ216" s="24">
        <f ca="1">'Trial 6'!BQ54</f>
        <v>338155.52072349668</v>
      </c>
      <c r="BR216" s="24">
        <f ca="1">'Trial 6'!BR54</f>
        <v>335176.04038837383</v>
      </c>
      <c r="BS216" s="24">
        <f ca="1">'Trial 6'!BS54</f>
        <v>316795.67369957065</v>
      </c>
      <c r="BT216" s="24">
        <f ca="1">'Trial 6'!BT54</f>
        <v>323514.82575609814</v>
      </c>
      <c r="BU216" s="24">
        <f ca="1">'Trial 6'!BU54</f>
        <v>332427.20356549398</v>
      </c>
      <c r="BV216" s="24">
        <f ca="1">'Trial 6'!BV54</f>
        <v>324755.22116137046</v>
      </c>
      <c r="BW216" s="24">
        <f ca="1">'Trial 6'!BW54</f>
        <v>319453.22170182329</v>
      </c>
      <c r="BX216" s="24">
        <f ca="1">'Trial 6'!BX54</f>
        <v>321840.13786244753</v>
      </c>
      <c r="BY216" s="24">
        <f ca="1">'Trial 6'!BY54</f>
        <v>321629.15219985927</v>
      </c>
      <c r="BZ216" s="24">
        <f ca="1">'Trial 6'!BZ54</f>
        <v>303126.07593750791</v>
      </c>
      <c r="CA216" s="25">
        <f ca="1">SUM('Trial 6'!BO54:BZ54)</f>
        <v>3876292.7710343348</v>
      </c>
      <c r="CB216" s="24">
        <f ca="1">'Trial 6'!CB54</f>
        <v>321334.49256115512</v>
      </c>
      <c r="CC216" s="24">
        <f ca="1">'Trial 6'!CC54</f>
        <v>334380.31834152224</v>
      </c>
      <c r="CD216" s="24">
        <f ca="1">'Trial 6'!CD54</f>
        <v>322923.66271003551</v>
      </c>
      <c r="CE216" s="24">
        <f ca="1">'Trial 6'!CE54</f>
        <v>319305.71689832921</v>
      </c>
      <c r="CF216" s="24">
        <f ca="1">'Trial 6'!CF54</f>
        <v>325932.76200466382</v>
      </c>
      <c r="CG216" s="24">
        <f ca="1">'Trial 6'!CG54</f>
        <v>323029.73178578162</v>
      </c>
      <c r="CH216" s="24">
        <f ca="1">'Trial 6'!CH54</f>
        <v>329965.80795628659</v>
      </c>
      <c r="CI216" s="24">
        <f ca="1">'Trial 6'!CI54</f>
        <v>300735.97539416957</v>
      </c>
      <c r="CJ216" s="24">
        <f ca="1">'Trial 6'!CJ54</f>
        <v>310602.75813038496</v>
      </c>
      <c r="CK216" s="24">
        <f ca="1">'Trial 6'!CK54</f>
        <v>305492.01465153141</v>
      </c>
      <c r="CL216" s="24">
        <f ca="1">'Trial 6'!CL54</f>
        <v>312933.62599124719</v>
      </c>
      <c r="CM216" s="24">
        <f ca="1">'Trial 6'!CM54</f>
        <v>313330.27145623544</v>
      </c>
      <c r="CN216" s="25">
        <f ca="1">SUM('Trial 6'!CB54:CM54)</f>
        <v>3819967.1378813428</v>
      </c>
      <c r="CO216" s="24">
        <f ca="1">'Trial 6'!CO54</f>
        <v>319139.69316382962</v>
      </c>
      <c r="CP216" s="24">
        <f ca="1">'Trial 6'!CP54</f>
        <v>330986.04929725744</v>
      </c>
      <c r="CQ216" s="24">
        <f ca="1">'Trial 6'!CQ54</f>
        <v>311973.14130232326</v>
      </c>
      <c r="CR216" s="24">
        <f ca="1">'Trial 6'!CR54</f>
        <v>311905.80610805517</v>
      </c>
      <c r="CS216" s="24">
        <f ca="1">'Trial 6'!CS54</f>
        <v>328520.42758150911</v>
      </c>
      <c r="CT216" s="24">
        <f ca="1">'Trial 6'!CT54</f>
        <v>308419.09397893405</v>
      </c>
      <c r="CU216" s="24">
        <f ca="1">'Trial 6'!CU54</f>
        <v>304359.68984653376</v>
      </c>
      <c r="CV216" s="24">
        <f ca="1">'Trial 6'!CV54</f>
        <v>307873.2719848986</v>
      </c>
      <c r="CW216" s="24">
        <f ca="1">'Trial 6'!CW54</f>
        <v>317057.23263077287</v>
      </c>
      <c r="CX216" s="24">
        <f ca="1">'Trial 6'!CX54</f>
        <v>312544.65844425332</v>
      </c>
      <c r="CY216" s="24">
        <f ca="1">'Trial 6'!CY54</f>
        <v>297673.59858212195</v>
      </c>
      <c r="CZ216" s="24">
        <f ca="1">'Trial 6'!CZ54</f>
        <v>313685.60475546919</v>
      </c>
      <c r="DA216" s="25">
        <f ca="1">SUM('Trial 6'!CO54:CZ54)</f>
        <v>3764138.2676759581</v>
      </c>
      <c r="DB216" s="24">
        <f ca="1">'Trial 6'!DB54</f>
        <v>312482.57553657313</v>
      </c>
      <c r="DC216" s="24">
        <f ca="1">'Trial 6'!DC54</f>
        <v>317128.80530600942</v>
      </c>
      <c r="DD216" s="24">
        <f ca="1">'Trial 6'!DD54</f>
        <v>312003.72040590091</v>
      </c>
      <c r="DE216" s="24">
        <f ca="1">'Trial 6'!DE54</f>
        <v>316114.2922228236</v>
      </c>
      <c r="DF216" s="24">
        <f ca="1">'Trial 6'!DF54</f>
        <v>321351.71875797113</v>
      </c>
      <c r="DG216" s="24">
        <f ca="1">'Trial 6'!DG54</f>
        <v>301193.8523792784</v>
      </c>
      <c r="DH216" s="24">
        <f ca="1">'Trial 6'!DH54</f>
        <v>305824.98044867872</v>
      </c>
      <c r="DI216" s="24">
        <f ca="1">'Trial 6'!DI54</f>
        <v>316607.13202070369</v>
      </c>
      <c r="DJ216" s="24">
        <f ca="1">'Trial 6'!DJ54</f>
        <v>307698.22770731349</v>
      </c>
      <c r="DK216" s="24">
        <f ca="1">'Trial 6'!DK54</f>
        <v>327950.63070516265</v>
      </c>
      <c r="DL216" s="24">
        <f ca="1">'Trial 6'!DL54</f>
        <v>311237.35521699121</v>
      </c>
      <c r="DM216" s="24">
        <f ca="1">'Trial 6'!DM54</f>
        <v>307538.25065173372</v>
      </c>
      <c r="DN216" s="25">
        <f ca="1">SUM('Trial 6'!DB54:DM54)</f>
        <v>3757131.5413591396</v>
      </c>
      <c r="DO216" s="24">
        <f ca="1">'Trial 6'!DO54</f>
        <v>301186.33221212862</v>
      </c>
      <c r="DP216" s="24">
        <f ca="1">'Trial 6'!DP54</f>
        <v>309407.14580521808</v>
      </c>
      <c r="DQ216" s="24">
        <f ca="1">'Trial 6'!DQ54</f>
        <v>289635.03067528969</v>
      </c>
      <c r="DR216" s="24">
        <f ca="1">'Trial 6'!DR54</f>
        <v>303968.02513797558</v>
      </c>
      <c r="DS216" s="24">
        <f ca="1">'Trial 6'!DS54</f>
        <v>302402.32886713446</v>
      </c>
      <c r="DT216" s="24">
        <f ca="1">'Trial 6'!DT54</f>
        <v>298857.74243967113</v>
      </c>
      <c r="DU216" s="24">
        <f ca="1">'Trial 6'!DU54</f>
        <v>289538.03650491632</v>
      </c>
      <c r="DV216" s="24">
        <f ca="1">'Trial 6'!DV54</f>
        <v>304008.44957667886</v>
      </c>
      <c r="DW216" s="24">
        <f ca="1">'Trial 6'!DW54</f>
        <v>293300.11944553209</v>
      </c>
      <c r="DX216" s="24">
        <f ca="1">'Trial 6'!DX54</f>
        <v>297441.60981498344</v>
      </c>
      <c r="DY216" s="24">
        <f ca="1">'Trial 6'!DY54</f>
        <v>320452.70579539647</v>
      </c>
      <c r="DZ216" s="24">
        <f ca="1">'Trial 6'!DZ54</f>
        <v>300519.67043281038</v>
      </c>
      <c r="EA216" s="25">
        <f ca="1">SUM('Trial 6'!DO54:DZ54)</f>
        <v>3610717.1967077348</v>
      </c>
      <c r="EB216" s="24">
        <f ca="1">'Trial 6'!EB54</f>
        <v>307137.88473235379</v>
      </c>
      <c r="EC216" s="24">
        <f ca="1">'Trial 6'!EC54</f>
        <v>300281.82487718418</v>
      </c>
      <c r="ED216" s="24">
        <f ca="1">'Trial 6'!ED54</f>
        <v>307152.85514012066</v>
      </c>
      <c r="EE216" s="24">
        <f ca="1">'Trial 6'!EE54</f>
        <v>315090.62108944735</v>
      </c>
      <c r="EF216" s="24">
        <f ca="1">'Trial 6'!EF54</f>
        <v>308484.91600155766</v>
      </c>
      <c r="EG216" s="24">
        <f ca="1">'Trial 6'!EG54</f>
        <v>296211.93217494234</v>
      </c>
      <c r="EH216" s="24">
        <f ca="1">'Trial 6'!EH54</f>
        <v>312500.35841909371</v>
      </c>
      <c r="EI216" s="24">
        <f ca="1">'Trial 6'!EI54</f>
        <v>315191.05710557202</v>
      </c>
      <c r="EJ216" s="24">
        <f ca="1">'Trial 6'!EJ54</f>
        <v>301953.12031017855</v>
      </c>
      <c r="EK216" s="24">
        <f ca="1">'Trial 6'!EK54</f>
        <v>299863.97471438476</v>
      </c>
      <c r="EL216" s="24">
        <f ca="1">'Trial 6'!EL54</f>
        <v>315730.69012103201</v>
      </c>
      <c r="EM216" s="24">
        <f ca="1">'Trial 6'!EM54</f>
        <v>295206.70468223904</v>
      </c>
      <c r="EN216" s="25">
        <f ca="1">SUM('Trial 6'!EB54:EM54)</f>
        <v>3674805.9393681055</v>
      </c>
    </row>
    <row r="217" spans="1:144" ht="12.75" customHeight="1">
      <c r="A217" s="11" t="str">
        <f>Labels!B102</f>
        <v>Trial 07</v>
      </c>
      <c r="B217" s="24">
        <f ca="1">'Trial 7'!B54</f>
        <v>360931.21309889009</v>
      </c>
      <c r="C217" s="24">
        <f ca="1">'Trial 7'!C54</f>
        <v>351870.23940397688</v>
      </c>
      <c r="D217" s="24">
        <f ca="1">'Trial 7'!D54</f>
        <v>338426.5675691131</v>
      </c>
      <c r="E217" s="24">
        <f ca="1">'Trial 7'!E54</f>
        <v>332311.58045443962</v>
      </c>
      <c r="F217" s="24">
        <f ca="1">'Trial 7'!F54</f>
        <v>347565.46521023009</v>
      </c>
      <c r="G217" s="24">
        <f ca="1">'Trial 7'!G54</f>
        <v>359314.94219694805</v>
      </c>
      <c r="H217" s="24">
        <f ca="1">'Trial 7'!H54</f>
        <v>351070.28011605755</v>
      </c>
      <c r="I217" s="24">
        <f ca="1">'Trial 7'!I54</f>
        <v>351511.01387754042</v>
      </c>
      <c r="J217" s="24">
        <f ca="1">'Trial 7'!J54</f>
        <v>341315.39351237216</v>
      </c>
      <c r="K217" s="24">
        <f ca="1">'Trial 7'!K54</f>
        <v>358582.27887410374</v>
      </c>
      <c r="L217" s="24">
        <f ca="1">'Trial 7'!L54</f>
        <v>353383.3893989115</v>
      </c>
      <c r="M217" s="24">
        <f ca="1">'Trial 7'!M54</f>
        <v>348871.80147151434</v>
      </c>
      <c r="N217" s="25">
        <f ca="1">SUM('Trial 7'!B54:M54)</f>
        <v>4195154.1651840974</v>
      </c>
      <c r="O217" s="24">
        <f ca="1">'Trial 7'!O54</f>
        <v>350269.86068608082</v>
      </c>
      <c r="P217" s="24">
        <f ca="1">'Trial 7'!P54</f>
        <v>346047.65302768594</v>
      </c>
      <c r="Q217" s="24">
        <f ca="1">'Trial 7'!Q54</f>
        <v>363102.79892330256</v>
      </c>
      <c r="R217" s="24">
        <f ca="1">'Trial 7'!R54</f>
        <v>362640.10508771829</v>
      </c>
      <c r="S217" s="24">
        <f ca="1">'Trial 7'!S54</f>
        <v>344231.79680300027</v>
      </c>
      <c r="T217" s="24">
        <f ca="1">'Trial 7'!T54</f>
        <v>351885.42802862998</v>
      </c>
      <c r="U217" s="24">
        <f ca="1">'Trial 7'!U54</f>
        <v>347561.52090255031</v>
      </c>
      <c r="V217" s="24">
        <f ca="1">'Trial 7'!V54</f>
        <v>340779.18451337237</v>
      </c>
      <c r="W217" s="24">
        <f ca="1">'Trial 7'!W54</f>
        <v>355685.15461901791</v>
      </c>
      <c r="X217" s="24">
        <f ca="1">'Trial 7'!X54</f>
        <v>332651.58092803624</v>
      </c>
      <c r="Y217" s="24">
        <f ca="1">'Trial 7'!Y54</f>
        <v>343354.26454210887</v>
      </c>
      <c r="Z217" s="24">
        <f ca="1">'Trial 7'!Z54</f>
        <v>341178.13449414412</v>
      </c>
      <c r="AA217" s="25">
        <f ca="1">SUM('Trial 7'!O54:Z54)</f>
        <v>4179387.4825556474</v>
      </c>
      <c r="AB217" s="24">
        <f ca="1">'Trial 7'!AB54</f>
        <v>345805.03394340491</v>
      </c>
      <c r="AC217" s="24">
        <f ca="1">'Trial 7'!AC54</f>
        <v>340882.29587378382</v>
      </c>
      <c r="AD217" s="24">
        <f ca="1">'Trial 7'!AD54</f>
        <v>346578.00109285786</v>
      </c>
      <c r="AE217" s="24">
        <f ca="1">'Trial 7'!AE54</f>
        <v>333145.10050142941</v>
      </c>
      <c r="AF217" s="24">
        <f ca="1">'Trial 7'!AF54</f>
        <v>339834.00570141396</v>
      </c>
      <c r="AG217" s="24">
        <f ca="1">'Trial 7'!AG54</f>
        <v>335227.98058934818</v>
      </c>
      <c r="AH217" s="24">
        <f ca="1">'Trial 7'!AH54</f>
        <v>348545.23308882309</v>
      </c>
      <c r="AI217" s="24">
        <f ca="1">'Trial 7'!AI54</f>
        <v>337697.96350694384</v>
      </c>
      <c r="AJ217" s="24">
        <f ca="1">'Trial 7'!AJ54</f>
        <v>348568.51028791774</v>
      </c>
      <c r="AK217" s="24">
        <f ca="1">'Trial 7'!AK54</f>
        <v>349545.66311606049</v>
      </c>
      <c r="AL217" s="24">
        <f ca="1">'Trial 7'!AL54</f>
        <v>327141.12127163459</v>
      </c>
      <c r="AM217" s="24">
        <f ca="1">'Trial 7'!AM54</f>
        <v>332566.72094277013</v>
      </c>
      <c r="AN217" s="25">
        <f ca="1">SUM('Trial 7'!AB54:AM54)</f>
        <v>4085537.6299163881</v>
      </c>
      <c r="AO217" s="24">
        <f ca="1">'Trial 7'!AO54</f>
        <v>337391.37977463665</v>
      </c>
      <c r="AP217" s="24">
        <f ca="1">'Trial 7'!AP54</f>
        <v>344456.15491627948</v>
      </c>
      <c r="AQ217" s="24">
        <f ca="1">'Trial 7'!AQ54</f>
        <v>331535.37235327932</v>
      </c>
      <c r="AR217" s="24">
        <f ca="1">'Trial 7'!AR54</f>
        <v>326518.17778363352</v>
      </c>
      <c r="AS217" s="24">
        <f ca="1">'Trial 7'!AS54</f>
        <v>324308.02686409431</v>
      </c>
      <c r="AT217" s="24">
        <f ca="1">'Trial 7'!AT54</f>
        <v>328379.89570896002</v>
      </c>
      <c r="AU217" s="24">
        <f ca="1">'Trial 7'!AU54</f>
        <v>334541.83150101569</v>
      </c>
      <c r="AV217" s="24">
        <f ca="1">'Trial 7'!AV54</f>
        <v>316488.78844686435</v>
      </c>
      <c r="AW217" s="24">
        <f ca="1">'Trial 7'!AW54</f>
        <v>329906.9487348753</v>
      </c>
      <c r="AX217" s="24">
        <f ca="1">'Trial 7'!AX54</f>
        <v>333786.12540967332</v>
      </c>
      <c r="AY217" s="24">
        <f ca="1">'Trial 7'!AY54</f>
        <v>347313.81850166584</v>
      </c>
      <c r="AZ217" s="24">
        <f ca="1">'Trial 7'!AZ54</f>
        <v>336428.434929932</v>
      </c>
      <c r="BA217" s="25">
        <f ca="1">SUM('Trial 7'!AO54:AZ54)</f>
        <v>3991054.9549249094</v>
      </c>
      <c r="BB217" s="24">
        <f ca="1">'Trial 7'!BB54</f>
        <v>343982.52121256915</v>
      </c>
      <c r="BC217" s="24">
        <f ca="1">'Trial 7'!BC54</f>
        <v>329005.15045308194</v>
      </c>
      <c r="BD217" s="24">
        <f ca="1">'Trial 7'!BD54</f>
        <v>327104.83690538676</v>
      </c>
      <c r="BE217" s="24">
        <f ca="1">'Trial 7'!BE54</f>
        <v>315718.20977362036</v>
      </c>
      <c r="BF217" s="24">
        <f ca="1">'Trial 7'!BF54</f>
        <v>309979.62585696619</v>
      </c>
      <c r="BG217" s="24">
        <f ca="1">'Trial 7'!BG54</f>
        <v>315239.12506856257</v>
      </c>
      <c r="BH217" s="24">
        <f ca="1">'Trial 7'!BH54</f>
        <v>329697.83255951054</v>
      </c>
      <c r="BI217" s="24">
        <f ca="1">'Trial 7'!BI54</f>
        <v>315489.00435518048</v>
      </c>
      <c r="BJ217" s="24">
        <f ca="1">'Trial 7'!BJ54</f>
        <v>307953.97796757863</v>
      </c>
      <c r="BK217" s="24">
        <f ca="1">'Trial 7'!BK54</f>
        <v>341103.63988734601</v>
      </c>
      <c r="BL217" s="24">
        <f ca="1">'Trial 7'!BL54</f>
        <v>331136.38840196474</v>
      </c>
      <c r="BM217" s="24">
        <f ca="1">'Trial 7'!BM54</f>
        <v>337764.51142095047</v>
      </c>
      <c r="BN217" s="25">
        <f ca="1">SUM('Trial 7'!BB54:BM54)</f>
        <v>3904174.8238627175</v>
      </c>
      <c r="BO217" s="24">
        <f ca="1">'Trial 7'!BO54</f>
        <v>320954.62131085689</v>
      </c>
      <c r="BP217" s="24">
        <f ca="1">'Trial 7'!BP54</f>
        <v>321465.14942812896</v>
      </c>
      <c r="BQ217" s="24">
        <f ca="1">'Trial 7'!BQ54</f>
        <v>330789.94345306209</v>
      </c>
      <c r="BR217" s="24">
        <f ca="1">'Trial 7'!BR54</f>
        <v>306031.51522819506</v>
      </c>
      <c r="BS217" s="24">
        <f ca="1">'Trial 7'!BS54</f>
        <v>323876.80142519961</v>
      </c>
      <c r="BT217" s="24">
        <f ca="1">'Trial 7'!BT54</f>
        <v>328204.04054675158</v>
      </c>
      <c r="BU217" s="24">
        <f ca="1">'Trial 7'!BU54</f>
        <v>330850.09323773667</v>
      </c>
      <c r="BV217" s="24">
        <f ca="1">'Trial 7'!BV54</f>
        <v>317514.12194217829</v>
      </c>
      <c r="BW217" s="24">
        <f ca="1">'Trial 7'!BW54</f>
        <v>322062.04181039269</v>
      </c>
      <c r="BX217" s="24">
        <f ca="1">'Trial 7'!BX54</f>
        <v>319249.80587105313</v>
      </c>
      <c r="BY217" s="24">
        <f ca="1">'Trial 7'!BY54</f>
        <v>321103.81439190387</v>
      </c>
      <c r="BZ217" s="24">
        <f ca="1">'Trial 7'!BZ54</f>
        <v>328725.1106189203</v>
      </c>
      <c r="CA217" s="25">
        <f ca="1">SUM('Trial 7'!BO54:BZ54)</f>
        <v>3870827.0592643796</v>
      </c>
      <c r="CB217" s="24">
        <f ca="1">'Trial 7'!CB54</f>
        <v>328143.94448348903</v>
      </c>
      <c r="CC217" s="24">
        <f ca="1">'Trial 7'!CC54</f>
        <v>324249.55832949193</v>
      </c>
      <c r="CD217" s="24">
        <f ca="1">'Trial 7'!CD54</f>
        <v>309906.06916835881</v>
      </c>
      <c r="CE217" s="24">
        <f ca="1">'Trial 7'!CE54</f>
        <v>305393.6693264441</v>
      </c>
      <c r="CF217" s="24">
        <f ca="1">'Trial 7'!CF54</f>
        <v>308914.28988150461</v>
      </c>
      <c r="CG217" s="24">
        <f ca="1">'Trial 7'!CG54</f>
        <v>332900.67996058561</v>
      </c>
      <c r="CH217" s="24">
        <f ca="1">'Trial 7'!CH54</f>
        <v>328598.58132349362</v>
      </c>
      <c r="CI217" s="24">
        <f ca="1">'Trial 7'!CI54</f>
        <v>331643.47639545455</v>
      </c>
      <c r="CJ217" s="24">
        <f ca="1">'Trial 7'!CJ54</f>
        <v>319823.55402122776</v>
      </c>
      <c r="CK217" s="24">
        <f ca="1">'Trial 7'!CK54</f>
        <v>309914.83700541966</v>
      </c>
      <c r="CL217" s="24">
        <f ca="1">'Trial 7'!CL54</f>
        <v>321037.43534846557</v>
      </c>
      <c r="CM217" s="24">
        <f ca="1">'Trial 7'!CM54</f>
        <v>308260.76299002743</v>
      </c>
      <c r="CN217" s="25">
        <f ca="1">SUM('Trial 7'!CB54:CM54)</f>
        <v>3828786.8582339631</v>
      </c>
      <c r="CO217" s="24">
        <f ca="1">'Trial 7'!CO54</f>
        <v>301009.70375815436</v>
      </c>
      <c r="CP217" s="24">
        <f ca="1">'Trial 7'!CP54</f>
        <v>318568.42079668422</v>
      </c>
      <c r="CQ217" s="24">
        <f ca="1">'Trial 7'!CQ54</f>
        <v>315398.11680244491</v>
      </c>
      <c r="CR217" s="24">
        <f ca="1">'Trial 7'!CR54</f>
        <v>310761.64746430813</v>
      </c>
      <c r="CS217" s="24">
        <f ca="1">'Trial 7'!CS54</f>
        <v>317100.14462627319</v>
      </c>
      <c r="CT217" s="24">
        <f ca="1">'Trial 7'!CT54</f>
        <v>320960.84790015302</v>
      </c>
      <c r="CU217" s="24">
        <f ca="1">'Trial 7'!CU54</f>
        <v>298152.72190853773</v>
      </c>
      <c r="CV217" s="24">
        <f ca="1">'Trial 7'!CV54</f>
        <v>306791.60668926866</v>
      </c>
      <c r="CW217" s="24">
        <f ca="1">'Trial 7'!CW54</f>
        <v>312185.8558312236</v>
      </c>
      <c r="CX217" s="24">
        <f ca="1">'Trial 7'!CX54</f>
        <v>325815.92662170046</v>
      </c>
      <c r="CY217" s="24">
        <f ca="1">'Trial 7'!CY54</f>
        <v>317636.49163515237</v>
      </c>
      <c r="CZ217" s="24">
        <f ca="1">'Trial 7'!CZ54</f>
        <v>315330.99589936639</v>
      </c>
      <c r="DA217" s="25">
        <f ca="1">SUM('Trial 7'!CO54:CZ54)</f>
        <v>3759712.4799332675</v>
      </c>
      <c r="DB217" s="24">
        <f ca="1">'Trial 7'!DB54</f>
        <v>306224.14298209565</v>
      </c>
      <c r="DC217" s="24">
        <f ca="1">'Trial 7'!DC54</f>
        <v>310291.55079889513</v>
      </c>
      <c r="DD217" s="24">
        <f ca="1">'Trial 7'!DD54</f>
        <v>323187.53101779555</v>
      </c>
      <c r="DE217" s="24">
        <f ca="1">'Trial 7'!DE54</f>
        <v>311984.92971629981</v>
      </c>
      <c r="DF217" s="24">
        <f ca="1">'Trial 7'!DF54</f>
        <v>317573.56783588958</v>
      </c>
      <c r="DG217" s="24">
        <f ca="1">'Trial 7'!DG54</f>
        <v>296405.64103479049</v>
      </c>
      <c r="DH217" s="24">
        <f ca="1">'Trial 7'!DH54</f>
        <v>309112.30092426291</v>
      </c>
      <c r="DI217" s="24">
        <f ca="1">'Trial 7'!DI54</f>
        <v>316116.54571166629</v>
      </c>
      <c r="DJ217" s="24">
        <f ca="1">'Trial 7'!DJ54</f>
        <v>327340.69754209963</v>
      </c>
      <c r="DK217" s="24">
        <f ca="1">'Trial 7'!DK54</f>
        <v>320079.06053810124</v>
      </c>
      <c r="DL217" s="24">
        <f ca="1">'Trial 7'!DL54</f>
        <v>326699.6334578793</v>
      </c>
      <c r="DM217" s="24">
        <f ca="1">'Trial 7'!DM54</f>
        <v>303262.22368949489</v>
      </c>
      <c r="DN217" s="25">
        <f ca="1">SUM('Trial 7'!DB54:DM54)</f>
        <v>3768277.8252492705</v>
      </c>
      <c r="DO217" s="24">
        <f ca="1">'Trial 7'!DO54</f>
        <v>324188.80501641176</v>
      </c>
      <c r="DP217" s="24">
        <f ca="1">'Trial 7'!DP54</f>
        <v>301448.44177451072</v>
      </c>
      <c r="DQ217" s="24">
        <f ca="1">'Trial 7'!DQ54</f>
        <v>292993.34639523411</v>
      </c>
      <c r="DR217" s="24">
        <f ca="1">'Trial 7'!DR54</f>
        <v>317956.67982069089</v>
      </c>
      <c r="DS217" s="24">
        <f ca="1">'Trial 7'!DS54</f>
        <v>326083.26203157415</v>
      </c>
      <c r="DT217" s="24">
        <f ca="1">'Trial 7'!DT54</f>
        <v>309941.32009069866</v>
      </c>
      <c r="DU217" s="24">
        <f ca="1">'Trial 7'!DU54</f>
        <v>303258.80264488194</v>
      </c>
      <c r="DV217" s="24">
        <f ca="1">'Trial 7'!DV54</f>
        <v>291806.61615035142</v>
      </c>
      <c r="DW217" s="24">
        <f ca="1">'Trial 7'!DW54</f>
        <v>324258.51875968621</v>
      </c>
      <c r="DX217" s="24">
        <f ca="1">'Trial 7'!DX54</f>
        <v>311015.68215475499</v>
      </c>
      <c r="DY217" s="24">
        <f ca="1">'Trial 7'!DY54</f>
        <v>324061.0714886178</v>
      </c>
      <c r="DZ217" s="24">
        <f ca="1">'Trial 7'!DZ54</f>
        <v>302965.60152130848</v>
      </c>
      <c r="EA217" s="25">
        <f ca="1">SUM('Trial 7'!DO54:DZ54)</f>
        <v>3729978.1478487211</v>
      </c>
      <c r="EB217" s="24">
        <f ca="1">'Trial 7'!EB54</f>
        <v>297075.71529017191</v>
      </c>
      <c r="EC217" s="24">
        <f ca="1">'Trial 7'!EC54</f>
        <v>311696.86302546639</v>
      </c>
      <c r="ED217" s="24">
        <f ca="1">'Trial 7'!ED54</f>
        <v>321536.50285880954</v>
      </c>
      <c r="EE217" s="24">
        <f ca="1">'Trial 7'!EE54</f>
        <v>303264.90541433246</v>
      </c>
      <c r="EF217" s="24">
        <f ca="1">'Trial 7'!EF54</f>
        <v>319809.81468851538</v>
      </c>
      <c r="EG217" s="24">
        <f ca="1">'Trial 7'!EG54</f>
        <v>312234.32576606591</v>
      </c>
      <c r="EH217" s="24">
        <f ca="1">'Trial 7'!EH54</f>
        <v>314808.11926189571</v>
      </c>
      <c r="EI217" s="24">
        <f ca="1">'Trial 7'!EI54</f>
        <v>286492.9509643804</v>
      </c>
      <c r="EJ217" s="24">
        <f ca="1">'Trial 7'!EJ54</f>
        <v>305224.05040020111</v>
      </c>
      <c r="EK217" s="24">
        <f ca="1">'Trial 7'!EK54</f>
        <v>305649.48693389934</v>
      </c>
      <c r="EL217" s="24">
        <f ca="1">'Trial 7'!EL54</f>
        <v>294223.10009996325</v>
      </c>
      <c r="EM217" s="24">
        <f ca="1">'Trial 7'!EM54</f>
        <v>294986.58933084953</v>
      </c>
      <c r="EN217" s="25">
        <f ca="1">SUM('Trial 7'!EB54:EM54)</f>
        <v>3667002.4240345513</v>
      </c>
    </row>
    <row r="218" spans="1:144" ht="12.75" customHeight="1">
      <c r="A218" s="11" t="str">
        <f>Labels!B103</f>
        <v>Trial 08</v>
      </c>
      <c r="B218" s="24">
        <f ca="1">'Trial 8'!B54</f>
        <v>351475.41611713701</v>
      </c>
      <c r="C218" s="24">
        <f ca="1">'Trial 8'!C54</f>
        <v>354022.83457367256</v>
      </c>
      <c r="D218" s="24">
        <f ca="1">'Trial 8'!D54</f>
        <v>359224.97093652887</v>
      </c>
      <c r="E218" s="24">
        <f ca="1">'Trial 8'!E54</f>
        <v>344975.21269221161</v>
      </c>
      <c r="F218" s="24">
        <f ca="1">'Trial 8'!F54</f>
        <v>344275.55421179254</v>
      </c>
      <c r="G218" s="24">
        <f ca="1">'Trial 8'!G54</f>
        <v>342549.97925739712</v>
      </c>
      <c r="H218" s="24">
        <f ca="1">'Trial 8'!H54</f>
        <v>354602.79492147564</v>
      </c>
      <c r="I218" s="24">
        <f ca="1">'Trial 8'!I54</f>
        <v>344751.78109959804</v>
      </c>
      <c r="J218" s="24">
        <f ca="1">'Trial 8'!J54</f>
        <v>361544.07625608431</v>
      </c>
      <c r="K218" s="24">
        <f ca="1">'Trial 8'!K54</f>
        <v>343207.22804582631</v>
      </c>
      <c r="L218" s="24">
        <f ca="1">'Trial 8'!L54</f>
        <v>342679.28168388287</v>
      </c>
      <c r="M218" s="24">
        <f ca="1">'Trial 8'!M54</f>
        <v>350377.6466876542</v>
      </c>
      <c r="N218" s="25">
        <f ca="1">SUM('Trial 8'!B54:M54)</f>
        <v>4193686.7764832606</v>
      </c>
      <c r="O218" s="24">
        <f ca="1">'Trial 8'!O54</f>
        <v>336165.16940411029</v>
      </c>
      <c r="P218" s="24">
        <f ca="1">'Trial 8'!P54</f>
        <v>352424.27841018687</v>
      </c>
      <c r="Q218" s="24">
        <f ca="1">'Trial 8'!Q54</f>
        <v>330415.71036537277</v>
      </c>
      <c r="R218" s="24">
        <f ca="1">'Trial 8'!R54</f>
        <v>352793.60045194905</v>
      </c>
      <c r="S218" s="24">
        <f ca="1">'Trial 8'!S54</f>
        <v>343638.389907751</v>
      </c>
      <c r="T218" s="24">
        <f ca="1">'Trial 8'!T54</f>
        <v>352790.39475961245</v>
      </c>
      <c r="U218" s="24">
        <f ca="1">'Trial 8'!U54</f>
        <v>342796.48053181852</v>
      </c>
      <c r="V218" s="24">
        <f ca="1">'Trial 8'!V54</f>
        <v>347577.07471989864</v>
      </c>
      <c r="W218" s="24">
        <f ca="1">'Trial 8'!W54</f>
        <v>341226.2841844873</v>
      </c>
      <c r="X218" s="24">
        <f ca="1">'Trial 8'!X54</f>
        <v>331877.28692355752</v>
      </c>
      <c r="Y218" s="24">
        <f ca="1">'Trial 8'!Y54</f>
        <v>341335.23158987111</v>
      </c>
      <c r="Z218" s="24">
        <f ca="1">'Trial 8'!Z54</f>
        <v>339665.55754253035</v>
      </c>
      <c r="AA218" s="25">
        <f ca="1">SUM('Trial 8'!O54:Z54)</f>
        <v>4112705.4587911461</v>
      </c>
      <c r="AB218" s="24">
        <f ca="1">'Trial 8'!AB54</f>
        <v>342068.18947118882</v>
      </c>
      <c r="AC218" s="24">
        <f ca="1">'Trial 8'!AC54</f>
        <v>337492.49658887181</v>
      </c>
      <c r="AD218" s="24">
        <f ca="1">'Trial 8'!AD54</f>
        <v>327006.64923570969</v>
      </c>
      <c r="AE218" s="24">
        <f ca="1">'Trial 8'!AE54</f>
        <v>341407.55969721731</v>
      </c>
      <c r="AF218" s="24">
        <f ca="1">'Trial 8'!AF54</f>
        <v>345082.2130380905</v>
      </c>
      <c r="AG218" s="24">
        <f ca="1">'Trial 8'!AG54</f>
        <v>330158.50526820857</v>
      </c>
      <c r="AH218" s="24">
        <f ca="1">'Trial 8'!AH54</f>
        <v>337686.45890012285</v>
      </c>
      <c r="AI218" s="24">
        <f ca="1">'Trial 8'!AI54</f>
        <v>334652.01237215113</v>
      </c>
      <c r="AJ218" s="24">
        <f ca="1">'Trial 8'!AJ54</f>
        <v>341254.83898493327</v>
      </c>
      <c r="AK218" s="24">
        <f ca="1">'Trial 8'!AK54</f>
        <v>346596.67436982162</v>
      </c>
      <c r="AL218" s="24">
        <f ca="1">'Trial 8'!AL54</f>
        <v>342200.76054721873</v>
      </c>
      <c r="AM218" s="24">
        <f ca="1">'Trial 8'!AM54</f>
        <v>347294.79695257411</v>
      </c>
      <c r="AN218" s="25">
        <f ca="1">SUM('Trial 8'!AB54:AM54)</f>
        <v>4072901.1554261087</v>
      </c>
      <c r="AO218" s="24">
        <f ca="1">'Trial 8'!AO54</f>
        <v>326548.42576133326</v>
      </c>
      <c r="AP218" s="24">
        <f ca="1">'Trial 8'!AP54</f>
        <v>330975.98961352539</v>
      </c>
      <c r="AQ218" s="24">
        <f ca="1">'Trial 8'!AQ54</f>
        <v>335320.64539455029</v>
      </c>
      <c r="AR218" s="24">
        <f ca="1">'Trial 8'!AR54</f>
        <v>320483.84491518926</v>
      </c>
      <c r="AS218" s="24">
        <f ca="1">'Trial 8'!AS54</f>
        <v>332362.05692216905</v>
      </c>
      <c r="AT218" s="24">
        <f ca="1">'Trial 8'!AT54</f>
        <v>335609.69096174469</v>
      </c>
      <c r="AU218" s="24">
        <f ca="1">'Trial 8'!AU54</f>
        <v>345928.39379251946</v>
      </c>
      <c r="AV218" s="24">
        <f ca="1">'Trial 8'!AV54</f>
        <v>315389.48169267544</v>
      </c>
      <c r="AW218" s="24">
        <f ca="1">'Trial 8'!AW54</f>
        <v>346650.02136455884</v>
      </c>
      <c r="AX218" s="24">
        <f ca="1">'Trial 8'!AX54</f>
        <v>313762.77612114401</v>
      </c>
      <c r="AY218" s="24">
        <f ca="1">'Trial 8'!AY54</f>
        <v>321364.84816688567</v>
      </c>
      <c r="AZ218" s="24">
        <f ca="1">'Trial 8'!AZ54</f>
        <v>319787.54079047742</v>
      </c>
      <c r="BA218" s="25">
        <f ca="1">SUM('Trial 8'!AO54:AZ54)</f>
        <v>3944183.7154967729</v>
      </c>
      <c r="BB218" s="24">
        <f ca="1">'Trial 8'!BB54</f>
        <v>340823.90145369945</v>
      </c>
      <c r="BC218" s="24">
        <f ca="1">'Trial 8'!BC54</f>
        <v>315131.50596655213</v>
      </c>
      <c r="BD218" s="24">
        <f ca="1">'Trial 8'!BD54</f>
        <v>323835.03109228925</v>
      </c>
      <c r="BE218" s="24">
        <f ca="1">'Trial 8'!BE54</f>
        <v>326682.10057049966</v>
      </c>
      <c r="BF218" s="24">
        <f ca="1">'Trial 8'!BF54</f>
        <v>329059.32871155045</v>
      </c>
      <c r="BG218" s="24">
        <f ca="1">'Trial 8'!BG54</f>
        <v>319594.64169430354</v>
      </c>
      <c r="BH218" s="24">
        <f ca="1">'Trial 8'!BH54</f>
        <v>327554.01651530992</v>
      </c>
      <c r="BI218" s="24">
        <f ca="1">'Trial 8'!BI54</f>
        <v>329829.03161412769</v>
      </c>
      <c r="BJ218" s="24">
        <f ca="1">'Trial 8'!BJ54</f>
        <v>308574.25411444448</v>
      </c>
      <c r="BK218" s="24">
        <f ca="1">'Trial 8'!BK54</f>
        <v>330739.79739038332</v>
      </c>
      <c r="BL218" s="24">
        <f ca="1">'Trial 8'!BL54</f>
        <v>329458.77572058426</v>
      </c>
      <c r="BM218" s="24">
        <f ca="1">'Trial 8'!BM54</f>
        <v>306487.96763644245</v>
      </c>
      <c r="BN218" s="25">
        <f ca="1">SUM('Trial 8'!BB54:BM54)</f>
        <v>3887770.3524801861</v>
      </c>
      <c r="BO218" s="24">
        <f ca="1">'Trial 8'!BO54</f>
        <v>308550.22173732903</v>
      </c>
      <c r="BP218" s="24">
        <f ca="1">'Trial 8'!BP54</f>
        <v>312482.3764642087</v>
      </c>
      <c r="BQ218" s="24">
        <f ca="1">'Trial 8'!BQ54</f>
        <v>318781.33775118308</v>
      </c>
      <c r="BR218" s="24">
        <f ca="1">'Trial 8'!BR54</f>
        <v>329900.13400759071</v>
      </c>
      <c r="BS218" s="24">
        <f ca="1">'Trial 8'!BS54</f>
        <v>320724.21368148772</v>
      </c>
      <c r="BT218" s="24">
        <f ca="1">'Trial 8'!BT54</f>
        <v>338095.79145416565</v>
      </c>
      <c r="BU218" s="24">
        <f ca="1">'Trial 8'!BU54</f>
        <v>313708.03216208558</v>
      </c>
      <c r="BV218" s="24">
        <f ca="1">'Trial 8'!BV54</f>
        <v>302687.50236044795</v>
      </c>
      <c r="BW218" s="24">
        <f ca="1">'Trial 8'!BW54</f>
        <v>318585.3287815986</v>
      </c>
      <c r="BX218" s="24">
        <f ca="1">'Trial 8'!BX54</f>
        <v>319857.49892600649</v>
      </c>
      <c r="BY218" s="24">
        <f ca="1">'Trial 8'!BY54</f>
        <v>321336.18156325328</v>
      </c>
      <c r="BZ218" s="24">
        <f ca="1">'Trial 8'!BZ54</f>
        <v>316016.54702808533</v>
      </c>
      <c r="CA218" s="25">
        <f ca="1">SUM('Trial 8'!BO54:BZ54)</f>
        <v>3820725.1659174422</v>
      </c>
      <c r="CB218" s="24">
        <f ca="1">'Trial 8'!CB54</f>
        <v>302505.8477689781</v>
      </c>
      <c r="CC218" s="24">
        <f ca="1">'Trial 8'!CC54</f>
        <v>316953.03400827281</v>
      </c>
      <c r="CD218" s="24">
        <f ca="1">'Trial 8'!CD54</f>
        <v>332488.32906674658</v>
      </c>
      <c r="CE218" s="24">
        <f ca="1">'Trial 8'!CE54</f>
        <v>303403.97982213018</v>
      </c>
      <c r="CF218" s="24">
        <f ca="1">'Trial 8'!CF54</f>
        <v>318073.78907030361</v>
      </c>
      <c r="CG218" s="24">
        <f ca="1">'Trial 8'!CG54</f>
        <v>311748.63850199839</v>
      </c>
      <c r="CH218" s="24">
        <f ca="1">'Trial 8'!CH54</f>
        <v>309053.32207071723</v>
      </c>
      <c r="CI218" s="24">
        <f ca="1">'Trial 8'!CI54</f>
        <v>321098.58047972794</v>
      </c>
      <c r="CJ218" s="24">
        <f ca="1">'Trial 8'!CJ54</f>
        <v>306338.83014815761</v>
      </c>
      <c r="CK218" s="24">
        <f ca="1">'Trial 8'!CK54</f>
        <v>318020.78615834104</v>
      </c>
      <c r="CL218" s="24">
        <f ca="1">'Trial 8'!CL54</f>
        <v>316564.35898786376</v>
      </c>
      <c r="CM218" s="24">
        <f ca="1">'Trial 8'!CM54</f>
        <v>305034.60297280841</v>
      </c>
      <c r="CN218" s="25">
        <f ca="1">SUM('Trial 8'!CB54:CM54)</f>
        <v>3761284.0990560455</v>
      </c>
      <c r="CO218" s="24">
        <f ca="1">'Trial 8'!CO54</f>
        <v>305623.31199642189</v>
      </c>
      <c r="CP218" s="24">
        <f ca="1">'Trial 8'!CP54</f>
        <v>303172.31638976838</v>
      </c>
      <c r="CQ218" s="24">
        <f ca="1">'Trial 8'!CQ54</f>
        <v>314548.61926508695</v>
      </c>
      <c r="CR218" s="24">
        <f ca="1">'Trial 8'!CR54</f>
        <v>319142.52978828317</v>
      </c>
      <c r="CS218" s="24">
        <f ca="1">'Trial 8'!CS54</f>
        <v>307248.74250637478</v>
      </c>
      <c r="CT218" s="24">
        <f ca="1">'Trial 8'!CT54</f>
        <v>302745.38964407868</v>
      </c>
      <c r="CU218" s="24">
        <f ca="1">'Trial 8'!CU54</f>
        <v>321846.2443886156</v>
      </c>
      <c r="CV218" s="24">
        <f ca="1">'Trial 8'!CV54</f>
        <v>301968.21350664826</v>
      </c>
      <c r="CW218" s="24">
        <f ca="1">'Trial 8'!CW54</f>
        <v>319594.28415955871</v>
      </c>
      <c r="CX218" s="24">
        <f ca="1">'Trial 8'!CX54</f>
        <v>315544.31684356881</v>
      </c>
      <c r="CY218" s="24">
        <f ca="1">'Trial 8'!CY54</f>
        <v>305436.20507900364</v>
      </c>
      <c r="CZ218" s="24">
        <f ca="1">'Trial 8'!CZ54</f>
        <v>304236.12534447119</v>
      </c>
      <c r="DA218" s="25">
        <f ca="1">SUM('Trial 8'!CO54:CZ54)</f>
        <v>3721106.2989118802</v>
      </c>
      <c r="DB218" s="24">
        <f ca="1">'Trial 8'!DB54</f>
        <v>303762.40262153599</v>
      </c>
      <c r="DC218" s="24">
        <f ca="1">'Trial 8'!DC54</f>
        <v>309021.82896076341</v>
      </c>
      <c r="DD218" s="24">
        <f ca="1">'Trial 8'!DD54</f>
        <v>302997.01584617514</v>
      </c>
      <c r="DE218" s="24">
        <f ca="1">'Trial 8'!DE54</f>
        <v>301150.10985052091</v>
      </c>
      <c r="DF218" s="24">
        <f ca="1">'Trial 8'!DF54</f>
        <v>311830.69087526697</v>
      </c>
      <c r="DG218" s="24">
        <f ca="1">'Trial 8'!DG54</f>
        <v>296375.23041714088</v>
      </c>
      <c r="DH218" s="24">
        <f ca="1">'Trial 8'!DH54</f>
        <v>302264.37347883807</v>
      </c>
      <c r="DI218" s="24">
        <f ca="1">'Trial 8'!DI54</f>
        <v>294515.59154690139</v>
      </c>
      <c r="DJ218" s="24">
        <f ca="1">'Trial 8'!DJ54</f>
        <v>321402.89866455627</v>
      </c>
      <c r="DK218" s="24">
        <f ca="1">'Trial 8'!DK54</f>
        <v>321480.61974013527</v>
      </c>
      <c r="DL218" s="24">
        <f ca="1">'Trial 8'!DL54</f>
        <v>305210.04774865624</v>
      </c>
      <c r="DM218" s="24">
        <f ca="1">'Trial 8'!DM54</f>
        <v>305481.52067699865</v>
      </c>
      <c r="DN218" s="25">
        <f ca="1">SUM('Trial 8'!DB54:DM54)</f>
        <v>3675492.3304274892</v>
      </c>
      <c r="DO218" s="24">
        <f ca="1">'Trial 8'!DO54</f>
        <v>318013.62562196504</v>
      </c>
      <c r="DP218" s="24">
        <f ca="1">'Trial 8'!DP54</f>
        <v>312483.11817572953</v>
      </c>
      <c r="DQ218" s="24">
        <f ca="1">'Trial 8'!DQ54</f>
        <v>307659.50127034227</v>
      </c>
      <c r="DR218" s="24">
        <f ca="1">'Trial 8'!DR54</f>
        <v>309855.71452165657</v>
      </c>
      <c r="DS218" s="24">
        <f ca="1">'Trial 8'!DS54</f>
        <v>325384.26907532319</v>
      </c>
      <c r="DT218" s="24">
        <f ca="1">'Trial 8'!DT54</f>
        <v>300143.43204318354</v>
      </c>
      <c r="DU218" s="24">
        <f ca="1">'Trial 8'!DU54</f>
        <v>315017.99652016285</v>
      </c>
      <c r="DV218" s="24">
        <f ca="1">'Trial 8'!DV54</f>
        <v>300442.41123001016</v>
      </c>
      <c r="DW218" s="24">
        <f ca="1">'Trial 8'!DW54</f>
        <v>305617.75949109066</v>
      </c>
      <c r="DX218" s="24">
        <f ca="1">'Trial 8'!DX54</f>
        <v>302431.46053952415</v>
      </c>
      <c r="DY218" s="24">
        <f ca="1">'Trial 8'!DY54</f>
        <v>300582.28710090194</v>
      </c>
      <c r="DZ218" s="24">
        <f ca="1">'Trial 8'!DZ54</f>
        <v>302890.04593493912</v>
      </c>
      <c r="EA218" s="25">
        <f ca="1">SUM('Trial 8'!DO54:DZ54)</f>
        <v>3700521.621524829</v>
      </c>
      <c r="EB218" s="24">
        <f ca="1">'Trial 8'!EB54</f>
        <v>299589.49636218074</v>
      </c>
      <c r="EC218" s="24">
        <f ca="1">'Trial 8'!EC54</f>
        <v>297624.75637509185</v>
      </c>
      <c r="ED218" s="24">
        <f ca="1">'Trial 8'!ED54</f>
        <v>294808.29355991614</v>
      </c>
      <c r="EE218" s="24">
        <f ca="1">'Trial 8'!EE54</f>
        <v>301159.80824005516</v>
      </c>
      <c r="EF218" s="24">
        <f ca="1">'Trial 8'!EF54</f>
        <v>321847.23908508278</v>
      </c>
      <c r="EG218" s="24">
        <f ca="1">'Trial 8'!EG54</f>
        <v>292328.46355902002</v>
      </c>
      <c r="EH218" s="24">
        <f ca="1">'Trial 8'!EH54</f>
        <v>311998.78945051861</v>
      </c>
      <c r="EI218" s="24">
        <f ca="1">'Trial 8'!EI54</f>
        <v>312495.61957354168</v>
      </c>
      <c r="EJ218" s="24">
        <f ca="1">'Trial 8'!EJ54</f>
        <v>316561.16712586902</v>
      </c>
      <c r="EK218" s="24">
        <f ca="1">'Trial 8'!EK54</f>
        <v>302280.86412423674</v>
      </c>
      <c r="EL218" s="24">
        <f ca="1">'Trial 8'!EL54</f>
        <v>302111.06960112706</v>
      </c>
      <c r="EM218" s="24">
        <f ca="1">'Trial 8'!EM54</f>
        <v>302251.46119516081</v>
      </c>
      <c r="EN218" s="25">
        <f ca="1">SUM('Trial 8'!EB54:EM54)</f>
        <v>3655057.0282518002</v>
      </c>
    </row>
    <row r="219" spans="1:144" ht="12.75" customHeight="1">
      <c r="A219" s="5" t="str">
        <f>Labels!C95</f>
        <v>Total</v>
      </c>
      <c r="B219" s="48">
        <f ca="1">SUM('Trial 1'!B54,'Trial 2'!B54,'Trial 3'!B54,'Trial 4'!B54,'Trial 5'!B54,'Trial 6'!B54,'Trial 7'!B54,'Trial 8'!B54)</f>
        <v>2840858.7202862538</v>
      </c>
      <c r="C219" s="48">
        <f ca="1">SUM('Trial 1'!C54,'Trial 2'!C54,'Trial 3'!C54,'Trial 4'!C54,'Trial 5'!C54,'Trial 6'!C54,'Trial 7'!C54,'Trial 8'!C54)</f>
        <v>2786034.4670266537</v>
      </c>
      <c r="D219" s="48">
        <f ca="1">SUM('Trial 1'!D54,'Trial 2'!D54,'Trial 3'!D54,'Trial 4'!D54,'Trial 5'!D54,'Trial 6'!D54,'Trial 7'!D54,'Trial 8'!D54)</f>
        <v>2774415.3746544006</v>
      </c>
      <c r="E219" s="48">
        <f ca="1">SUM('Trial 1'!E54,'Trial 2'!E54,'Trial 3'!E54,'Trial 4'!E54,'Trial 5'!E54,'Trial 6'!E54,'Trial 7'!E54,'Trial 8'!E54)</f>
        <v>2782225.6279590484</v>
      </c>
      <c r="F219" s="48">
        <f ca="1">SUM('Trial 1'!F54,'Trial 2'!F54,'Trial 3'!F54,'Trial 4'!F54,'Trial 5'!F54,'Trial 6'!F54,'Trial 7'!F54,'Trial 8'!F54)</f>
        <v>2773584.8928107992</v>
      </c>
      <c r="G219" s="48">
        <f ca="1">SUM('Trial 1'!G54,'Trial 2'!G54,'Trial 3'!G54,'Trial 4'!G54,'Trial 5'!G54,'Trial 6'!G54,'Trial 7'!G54,'Trial 8'!G54)</f>
        <v>2770604.4052850269</v>
      </c>
      <c r="H219" s="48">
        <f ca="1">SUM('Trial 1'!H54,'Trial 2'!H54,'Trial 3'!H54,'Trial 4'!H54,'Trial 5'!H54,'Trial 6'!H54,'Trial 7'!H54,'Trial 8'!H54)</f>
        <v>2782957.1866136389</v>
      </c>
      <c r="I219" s="48">
        <f ca="1">SUM('Trial 1'!I54,'Trial 2'!I54,'Trial 3'!I54,'Trial 4'!I54,'Trial 5'!I54,'Trial 6'!I54,'Trial 7'!I54,'Trial 8'!I54)</f>
        <v>2797464.4049637369</v>
      </c>
      <c r="J219" s="48">
        <f ca="1">SUM('Trial 1'!J54,'Trial 2'!J54,'Trial 3'!J54,'Trial 4'!J54,'Trial 5'!J54,'Trial 6'!J54,'Trial 7'!J54,'Trial 8'!J54)</f>
        <v>2798618.1918032505</v>
      </c>
      <c r="K219" s="48">
        <f ca="1">SUM('Trial 1'!K54,'Trial 2'!K54,'Trial 3'!K54,'Trial 4'!K54,'Trial 5'!K54,'Trial 6'!K54,'Trial 7'!K54,'Trial 8'!K54)</f>
        <v>2836389.3592611952</v>
      </c>
      <c r="L219" s="48">
        <f ca="1">SUM('Trial 1'!L54,'Trial 2'!L54,'Trial 3'!L54,'Trial 4'!L54,'Trial 5'!L54,'Trial 6'!L54,'Trial 7'!L54,'Trial 8'!L54)</f>
        <v>2787175.4241455519</v>
      </c>
      <c r="M219" s="48">
        <f ca="1">SUM('Trial 1'!M54,'Trial 2'!M54,'Trial 3'!M54,'Trial 4'!M54,'Trial 5'!M54,'Trial 6'!M54,'Trial 7'!M54,'Trial 8'!M54)</f>
        <v>2754905.6279996419</v>
      </c>
      <c r="N219" s="49">
        <f ca="1">SUM(B219:M219)</f>
        <v>33485233.682809196</v>
      </c>
      <c r="O219" s="48">
        <f ca="1">SUM('Trial 1'!O54,'Trial 2'!O54,'Trial 3'!O54,'Trial 4'!O54,'Trial 5'!O54,'Trial 6'!O54,'Trial 7'!O54,'Trial 8'!O54)</f>
        <v>2760678.1962579899</v>
      </c>
      <c r="P219" s="48">
        <f ca="1">SUM('Trial 1'!P54,'Trial 2'!P54,'Trial 3'!P54,'Trial 4'!P54,'Trial 5'!P54,'Trial 6'!P54,'Trial 7'!P54,'Trial 8'!P54)</f>
        <v>2766557.2445988948</v>
      </c>
      <c r="Q219" s="48">
        <f ca="1">SUM('Trial 1'!Q54,'Trial 2'!Q54,'Trial 3'!Q54,'Trial 4'!Q54,'Trial 5'!Q54,'Trial 6'!Q54,'Trial 7'!Q54,'Trial 8'!Q54)</f>
        <v>2730416.3961599804</v>
      </c>
      <c r="R219" s="48">
        <f ca="1">SUM('Trial 1'!R54,'Trial 2'!R54,'Trial 3'!R54,'Trial 4'!R54,'Trial 5'!R54,'Trial 6'!R54,'Trial 7'!R54,'Trial 8'!R54)</f>
        <v>2774559.9954307145</v>
      </c>
      <c r="S219" s="48">
        <f ca="1">SUM('Trial 1'!S54,'Trial 2'!S54,'Trial 3'!S54,'Trial 4'!S54,'Trial 5'!S54,'Trial 6'!S54,'Trial 7'!S54,'Trial 8'!S54)</f>
        <v>2742627.610728465</v>
      </c>
      <c r="T219" s="48">
        <f ca="1">SUM('Trial 1'!T54,'Trial 2'!T54,'Trial 3'!T54,'Trial 4'!T54,'Trial 5'!T54,'Trial 6'!T54,'Trial 7'!T54,'Trial 8'!T54)</f>
        <v>2750791.8086863672</v>
      </c>
      <c r="U219" s="48">
        <f ca="1">SUM('Trial 1'!U54,'Trial 2'!U54,'Trial 3'!U54,'Trial 4'!U54,'Trial 5'!U54,'Trial 6'!U54,'Trial 7'!U54,'Trial 8'!U54)</f>
        <v>2761752.4747309727</v>
      </c>
      <c r="V219" s="48">
        <f ca="1">SUM('Trial 1'!V54,'Trial 2'!V54,'Trial 3'!V54,'Trial 4'!V54,'Trial 5'!V54,'Trial 6'!V54,'Trial 7'!V54,'Trial 8'!V54)</f>
        <v>2746158.2616712637</v>
      </c>
      <c r="W219" s="48">
        <f ca="1">SUM('Trial 1'!W54,'Trial 2'!W54,'Trial 3'!W54,'Trial 4'!W54,'Trial 5'!W54,'Trial 6'!W54,'Trial 7'!W54,'Trial 8'!W54)</f>
        <v>2745181.850545804</v>
      </c>
      <c r="X219" s="48">
        <f ca="1">SUM('Trial 1'!X54,'Trial 2'!X54,'Trial 3'!X54,'Trial 4'!X54,'Trial 5'!X54,'Trial 6'!X54,'Trial 7'!X54,'Trial 8'!X54)</f>
        <v>2734858.2327068704</v>
      </c>
      <c r="Y219" s="48">
        <f ca="1">SUM('Trial 1'!Y54,'Trial 2'!Y54,'Trial 3'!Y54,'Trial 4'!Y54,'Trial 5'!Y54,'Trial 6'!Y54,'Trial 7'!Y54,'Trial 8'!Y54)</f>
        <v>2757024.6848187991</v>
      </c>
      <c r="Z219" s="48">
        <f ca="1">SUM('Trial 1'!Z54,'Trial 2'!Z54,'Trial 3'!Z54,'Trial 4'!Z54,'Trial 5'!Z54,'Trial 6'!Z54,'Trial 7'!Z54,'Trial 8'!Z54)</f>
        <v>2710895.284124529</v>
      </c>
      <c r="AA219" s="49">
        <f ca="1">SUM(O219:Z219)</f>
        <v>32981502.040460654</v>
      </c>
      <c r="AB219" s="48">
        <f ca="1">SUM('Trial 1'!AB54,'Trial 2'!AB54,'Trial 3'!AB54,'Trial 4'!AB54,'Trial 5'!AB54,'Trial 6'!AB54,'Trial 7'!AB54,'Trial 8'!AB54)</f>
        <v>2734853.3302834909</v>
      </c>
      <c r="AC219" s="48">
        <f ca="1">SUM('Trial 1'!AC54,'Trial 2'!AC54,'Trial 3'!AC54,'Trial 4'!AC54,'Trial 5'!AC54,'Trial 6'!AC54,'Trial 7'!AC54,'Trial 8'!AC54)</f>
        <v>2716340.9215954072</v>
      </c>
      <c r="AD219" s="48">
        <f ca="1">SUM('Trial 1'!AD54,'Trial 2'!AD54,'Trial 3'!AD54,'Trial 4'!AD54,'Trial 5'!AD54,'Trial 6'!AD54,'Trial 7'!AD54,'Trial 8'!AD54)</f>
        <v>2720717.5655335709</v>
      </c>
      <c r="AE219" s="48">
        <f ca="1">SUM('Trial 1'!AE54,'Trial 2'!AE54,'Trial 3'!AE54,'Trial 4'!AE54,'Trial 5'!AE54,'Trial 6'!AE54,'Trial 7'!AE54,'Trial 8'!AE54)</f>
        <v>2680751.0099425428</v>
      </c>
      <c r="AF219" s="48">
        <f ca="1">SUM('Trial 1'!AF54,'Trial 2'!AF54,'Trial 3'!AF54,'Trial 4'!AF54,'Trial 5'!AF54,'Trial 6'!AF54,'Trial 7'!AF54,'Trial 8'!AF54)</f>
        <v>2679519.8560695793</v>
      </c>
      <c r="AG219" s="48">
        <f ca="1">SUM('Trial 1'!AG54,'Trial 2'!AG54,'Trial 3'!AG54,'Trial 4'!AG54,'Trial 5'!AG54,'Trial 6'!AG54,'Trial 7'!AG54,'Trial 8'!AG54)</f>
        <v>2691841.7417346234</v>
      </c>
      <c r="AH219" s="48">
        <f ca="1">SUM('Trial 1'!AH54,'Trial 2'!AH54,'Trial 3'!AH54,'Trial 4'!AH54,'Trial 5'!AH54,'Trial 6'!AH54,'Trial 7'!AH54,'Trial 8'!AH54)</f>
        <v>2685963.0716837388</v>
      </c>
      <c r="AI219" s="48">
        <f ca="1">SUM('Trial 1'!AI54,'Trial 2'!AI54,'Trial 3'!AI54,'Trial 4'!AI54,'Trial 5'!AI54,'Trial 6'!AI54,'Trial 7'!AI54,'Trial 8'!AI54)</f>
        <v>2714276.216810951</v>
      </c>
      <c r="AJ219" s="48">
        <f ca="1">SUM('Trial 1'!AJ54,'Trial 2'!AJ54,'Trial 3'!AJ54,'Trial 4'!AJ54,'Trial 5'!AJ54,'Trial 6'!AJ54,'Trial 7'!AJ54,'Trial 8'!AJ54)</f>
        <v>2703630.2137120613</v>
      </c>
      <c r="AK219" s="48">
        <f ca="1">SUM('Trial 1'!AK54,'Trial 2'!AK54,'Trial 3'!AK54,'Trial 4'!AK54,'Trial 5'!AK54,'Trial 6'!AK54,'Trial 7'!AK54,'Trial 8'!AK54)</f>
        <v>2706288.4741218584</v>
      </c>
      <c r="AL219" s="48">
        <f ca="1">SUM('Trial 1'!AL54,'Trial 2'!AL54,'Trial 3'!AL54,'Trial 4'!AL54,'Trial 5'!AL54,'Trial 6'!AL54,'Trial 7'!AL54,'Trial 8'!AL54)</f>
        <v>2685937.0698160506</v>
      </c>
      <c r="AM219" s="48">
        <f ca="1">SUM('Trial 1'!AM54,'Trial 2'!AM54,'Trial 3'!AM54,'Trial 4'!AM54,'Trial 5'!AM54,'Trial 6'!AM54,'Trial 7'!AM54,'Trial 8'!AM54)</f>
        <v>2706396.3059103196</v>
      </c>
      <c r="AN219" s="49">
        <f ca="1">SUM(AB219:AM219)</f>
        <v>32426515.777214196</v>
      </c>
      <c r="AO219" s="48">
        <f ca="1">SUM('Trial 1'!AO54,'Trial 2'!AO54,'Trial 3'!AO54,'Trial 4'!AO54,'Trial 5'!AO54,'Trial 6'!AO54,'Trial 7'!AO54,'Trial 8'!AO54)</f>
        <v>2665321.1860124362</v>
      </c>
      <c r="AP219" s="48">
        <f ca="1">SUM('Trial 1'!AP54,'Trial 2'!AP54,'Trial 3'!AP54,'Trial 4'!AP54,'Trial 5'!AP54,'Trial 6'!AP54,'Trial 7'!AP54,'Trial 8'!AP54)</f>
        <v>2672052.3544319207</v>
      </c>
      <c r="AQ219" s="48">
        <f ca="1">SUM('Trial 1'!AQ54,'Trial 2'!AQ54,'Trial 3'!AQ54,'Trial 4'!AQ54,'Trial 5'!AQ54,'Trial 6'!AQ54,'Trial 7'!AQ54,'Trial 8'!AQ54)</f>
        <v>2644709.2744274833</v>
      </c>
      <c r="AR219" s="48">
        <f ca="1">SUM('Trial 1'!AR54,'Trial 2'!AR54,'Trial 3'!AR54,'Trial 4'!AR54,'Trial 5'!AR54,'Trial 6'!AR54,'Trial 7'!AR54,'Trial 8'!AR54)</f>
        <v>2644507.8334744787</v>
      </c>
      <c r="AS219" s="48">
        <f ca="1">SUM('Trial 1'!AS54,'Trial 2'!AS54,'Trial 3'!AS54,'Trial 4'!AS54,'Trial 5'!AS54,'Trial 6'!AS54,'Trial 7'!AS54,'Trial 8'!AS54)</f>
        <v>2689201.3097987641</v>
      </c>
      <c r="AT219" s="48">
        <f ca="1">SUM('Trial 1'!AT54,'Trial 2'!AT54,'Trial 3'!AT54,'Trial 4'!AT54,'Trial 5'!AT54,'Trial 6'!AT54,'Trial 7'!AT54,'Trial 8'!AT54)</f>
        <v>2665310.0429588137</v>
      </c>
      <c r="AU219" s="48">
        <f ca="1">SUM('Trial 1'!AU54,'Trial 2'!AU54,'Trial 3'!AU54,'Trial 4'!AU54,'Trial 5'!AU54,'Trial 6'!AU54,'Trial 7'!AU54,'Trial 8'!AU54)</f>
        <v>2656281.2285652366</v>
      </c>
      <c r="AV219" s="48">
        <f ca="1">SUM('Trial 1'!AV54,'Trial 2'!AV54,'Trial 3'!AV54,'Trial 4'!AV54,'Trial 5'!AV54,'Trial 6'!AV54,'Trial 7'!AV54,'Trial 8'!AV54)</f>
        <v>2604711.7639176841</v>
      </c>
      <c r="AW219" s="48">
        <f ca="1">SUM('Trial 1'!AW54,'Trial 2'!AW54,'Trial 3'!AW54,'Trial 4'!AW54,'Trial 5'!AW54,'Trial 6'!AW54,'Trial 7'!AW54,'Trial 8'!AW54)</f>
        <v>2617660.4109831313</v>
      </c>
      <c r="AX219" s="48">
        <f ca="1">SUM('Trial 1'!AX54,'Trial 2'!AX54,'Trial 3'!AX54,'Trial 4'!AX54,'Trial 5'!AX54,'Trial 6'!AX54,'Trial 7'!AX54,'Trial 8'!AX54)</f>
        <v>2627716.8788578757</v>
      </c>
      <c r="AY219" s="48">
        <f ca="1">SUM('Trial 1'!AY54,'Trial 2'!AY54,'Trial 3'!AY54,'Trial 4'!AY54,'Trial 5'!AY54,'Trial 6'!AY54,'Trial 7'!AY54,'Trial 8'!AY54)</f>
        <v>2686005.6871511554</v>
      </c>
      <c r="AZ219" s="48">
        <f ca="1">SUM('Trial 1'!AZ54,'Trial 2'!AZ54,'Trial 3'!AZ54,'Trial 4'!AZ54,'Trial 5'!AZ54,'Trial 6'!AZ54,'Trial 7'!AZ54,'Trial 8'!AZ54)</f>
        <v>2605816.2334675821</v>
      </c>
      <c r="BA219" s="49">
        <f ca="1">SUM(AO219:AZ219)</f>
        <v>31779294.204046562</v>
      </c>
      <c r="BB219" s="48">
        <f ca="1">SUM('Trial 1'!BB54,'Trial 2'!BB54,'Trial 3'!BB54,'Trial 4'!BB54,'Trial 5'!BB54,'Trial 6'!BB54,'Trial 7'!BB54,'Trial 8'!BB54)</f>
        <v>2670305.4286509552</v>
      </c>
      <c r="BC219" s="48">
        <f ca="1">SUM('Trial 1'!BC54,'Trial 2'!BC54,'Trial 3'!BC54,'Trial 4'!BC54,'Trial 5'!BC54,'Trial 6'!BC54,'Trial 7'!BC54,'Trial 8'!BC54)</f>
        <v>2614771.3253577566</v>
      </c>
      <c r="BD219" s="48">
        <f ca="1">SUM('Trial 1'!BD54,'Trial 2'!BD54,'Trial 3'!BD54,'Trial 4'!BD54,'Trial 5'!BD54,'Trial 6'!BD54,'Trial 7'!BD54,'Trial 8'!BD54)</f>
        <v>2606821.2232199679</v>
      </c>
      <c r="BE219" s="48">
        <f ca="1">SUM('Trial 1'!BE54,'Trial 2'!BE54,'Trial 3'!BE54,'Trial 4'!BE54,'Trial 5'!BE54,'Trial 6'!BE54,'Trial 7'!BE54,'Trial 8'!BE54)</f>
        <v>2604977.5306478981</v>
      </c>
      <c r="BF219" s="48">
        <f ca="1">SUM('Trial 1'!BF54,'Trial 2'!BF54,'Trial 3'!BF54,'Trial 4'!BF54,'Trial 5'!BF54,'Trial 6'!BF54,'Trial 7'!BF54,'Trial 8'!BF54)</f>
        <v>2587684.6977999015</v>
      </c>
      <c r="BG219" s="48">
        <f ca="1">SUM('Trial 1'!BG54,'Trial 2'!BG54,'Trial 3'!BG54,'Trial 4'!BG54,'Trial 5'!BG54,'Trial 6'!BG54,'Trial 7'!BG54,'Trial 8'!BG54)</f>
        <v>2604371.0457012337</v>
      </c>
      <c r="BH219" s="48">
        <f ca="1">SUM('Trial 1'!BH54,'Trial 2'!BH54,'Trial 3'!BH54,'Trial 4'!BH54,'Trial 5'!BH54,'Trial 6'!BH54,'Trial 7'!BH54,'Trial 8'!BH54)</f>
        <v>2632316.4640021515</v>
      </c>
      <c r="BI219" s="48">
        <f ca="1">SUM('Trial 1'!BI54,'Trial 2'!BI54,'Trial 3'!BI54,'Trial 4'!BI54,'Trial 5'!BI54,'Trial 6'!BI54,'Trial 7'!BI54,'Trial 8'!BI54)</f>
        <v>2605400.4465348562</v>
      </c>
      <c r="BJ219" s="48">
        <f ca="1">SUM('Trial 1'!BJ54,'Trial 2'!BJ54,'Trial 3'!BJ54,'Trial 4'!BJ54,'Trial 5'!BJ54,'Trial 6'!BJ54,'Trial 7'!BJ54,'Trial 8'!BJ54)</f>
        <v>2584803.4475535611</v>
      </c>
      <c r="BK219" s="48">
        <f ca="1">SUM('Trial 1'!BK54,'Trial 2'!BK54,'Trial 3'!BK54,'Trial 4'!BK54,'Trial 5'!BK54,'Trial 6'!BK54,'Trial 7'!BK54,'Trial 8'!BK54)</f>
        <v>2657588.080777525</v>
      </c>
      <c r="BL219" s="48">
        <f ca="1">SUM('Trial 1'!BL54,'Trial 2'!BL54,'Trial 3'!BL54,'Trial 4'!BL54,'Trial 5'!BL54,'Trial 6'!BL54,'Trial 7'!BL54,'Trial 8'!BL54)</f>
        <v>2648625.7765124864</v>
      </c>
      <c r="BM219" s="48">
        <f ca="1">SUM('Trial 1'!BM54,'Trial 2'!BM54,'Trial 3'!BM54,'Trial 4'!BM54,'Trial 5'!BM54,'Trial 6'!BM54,'Trial 7'!BM54,'Trial 8'!BM54)</f>
        <v>2581321.6116141756</v>
      </c>
      <c r="BN219" s="49">
        <f ca="1">SUM(BB219:BM219)</f>
        <v>31398987.078372471</v>
      </c>
      <c r="BO219" s="48">
        <f ca="1">SUM('Trial 1'!BO54,'Trial 2'!BO54,'Trial 3'!BO54,'Trial 4'!BO54,'Trial 5'!BO54,'Trial 6'!BO54,'Trial 7'!BO54,'Trial 8'!BO54)</f>
        <v>2583928.9392352062</v>
      </c>
      <c r="BP219" s="48">
        <f ca="1">SUM('Trial 1'!BP54,'Trial 2'!BP54,'Trial 3'!BP54,'Trial 4'!BP54,'Trial 5'!BP54,'Trial 6'!BP54,'Trial 7'!BP54,'Trial 8'!BP54)</f>
        <v>2573928.3243485373</v>
      </c>
      <c r="BQ219" s="48">
        <f ca="1">SUM('Trial 1'!BQ54,'Trial 2'!BQ54,'Trial 3'!BQ54,'Trial 4'!BQ54,'Trial 5'!BQ54,'Trial 6'!BQ54,'Trial 7'!BQ54,'Trial 8'!BQ54)</f>
        <v>2616461.9120259448</v>
      </c>
      <c r="BR219" s="48">
        <f ca="1">SUM('Trial 1'!BR54,'Trial 2'!BR54,'Trial 3'!BR54,'Trial 4'!BR54,'Trial 5'!BR54,'Trial 6'!BR54,'Trial 7'!BR54,'Trial 8'!BR54)</f>
        <v>2569556.1289855884</v>
      </c>
      <c r="BS219" s="48">
        <f ca="1">SUM('Trial 1'!BS54,'Trial 2'!BS54,'Trial 3'!BS54,'Trial 4'!BS54,'Trial 5'!BS54,'Trial 6'!BS54,'Trial 7'!BS54,'Trial 8'!BS54)</f>
        <v>2577186.1143568642</v>
      </c>
      <c r="BT219" s="48">
        <f ca="1">SUM('Trial 1'!BT54,'Trial 2'!BT54,'Trial 3'!BT54,'Trial 4'!BT54,'Trial 5'!BT54,'Trial 6'!BT54,'Trial 7'!BT54,'Trial 8'!BT54)</f>
        <v>2569275.6241695681</v>
      </c>
      <c r="BU219" s="48">
        <f ca="1">SUM('Trial 1'!BU54,'Trial 2'!BU54,'Trial 3'!BU54,'Trial 4'!BU54,'Trial 5'!BU54,'Trial 6'!BU54,'Trial 7'!BU54,'Trial 8'!BU54)</f>
        <v>2622512.43403885</v>
      </c>
      <c r="BV219" s="48">
        <f ca="1">SUM('Trial 1'!BV54,'Trial 2'!BV54,'Trial 3'!BV54,'Trial 4'!BV54,'Trial 5'!BV54,'Trial 6'!BV54,'Trial 7'!BV54,'Trial 8'!BV54)</f>
        <v>2564753.294094834</v>
      </c>
      <c r="BW219" s="48">
        <f ca="1">SUM('Trial 1'!BW54,'Trial 2'!BW54,'Trial 3'!BW54,'Trial 4'!BW54,'Trial 5'!BW54,'Trial 6'!BW54,'Trial 7'!BW54,'Trial 8'!BW54)</f>
        <v>2552679.4211701127</v>
      </c>
      <c r="BX219" s="48">
        <f ca="1">SUM('Trial 1'!BX54,'Trial 2'!BX54,'Trial 3'!BX54,'Trial 4'!BX54,'Trial 5'!BX54,'Trial 6'!BX54,'Trial 7'!BX54,'Trial 8'!BX54)</f>
        <v>2582320.6592154726</v>
      </c>
      <c r="BY219" s="48">
        <f ca="1">SUM('Trial 1'!BY54,'Trial 2'!BY54,'Trial 3'!BY54,'Trial 4'!BY54,'Trial 5'!BY54,'Trial 6'!BY54,'Trial 7'!BY54,'Trial 8'!BY54)</f>
        <v>2565788.6955853291</v>
      </c>
      <c r="BZ219" s="48">
        <f ca="1">SUM('Trial 1'!BZ54,'Trial 2'!BZ54,'Trial 3'!BZ54,'Trial 4'!BZ54,'Trial 5'!BZ54,'Trial 6'!BZ54,'Trial 7'!BZ54,'Trial 8'!BZ54)</f>
        <v>2548852.2707426138</v>
      </c>
      <c r="CA219" s="49">
        <f ca="1">SUM(BO219:BZ219)</f>
        <v>30927243.81796892</v>
      </c>
      <c r="CB219" s="48">
        <f ca="1">SUM('Trial 1'!CB54,'Trial 2'!CB54,'Trial 3'!CB54,'Trial 4'!CB54,'Trial 5'!CB54,'Trial 6'!CB54,'Trial 7'!CB54,'Trial 8'!CB54)</f>
        <v>2542046.667806142</v>
      </c>
      <c r="CC219" s="48">
        <f ca="1">SUM('Trial 1'!CC54,'Trial 2'!CC54,'Trial 3'!CC54,'Trial 4'!CC54,'Trial 5'!CC54,'Trial 6'!CC54,'Trial 7'!CC54,'Trial 8'!CC54)</f>
        <v>2567955.8134926157</v>
      </c>
      <c r="CD219" s="48">
        <f ca="1">SUM('Trial 1'!CD54,'Trial 2'!CD54,'Trial 3'!CD54,'Trial 4'!CD54,'Trial 5'!CD54,'Trial 6'!CD54,'Trial 7'!CD54,'Trial 8'!CD54)</f>
        <v>2564853.5819626623</v>
      </c>
      <c r="CE219" s="48">
        <f ca="1">SUM('Trial 1'!CE54,'Trial 2'!CE54,'Trial 3'!CE54,'Trial 4'!CE54,'Trial 5'!CE54,'Trial 6'!CE54,'Trial 7'!CE54,'Trial 8'!CE54)</f>
        <v>2503888.5965818195</v>
      </c>
      <c r="CF219" s="48">
        <f ca="1">SUM('Trial 1'!CF54,'Trial 2'!CF54,'Trial 3'!CF54,'Trial 4'!CF54,'Trial 5'!CF54,'Trial 6'!CF54,'Trial 7'!CF54,'Trial 8'!CF54)</f>
        <v>2544756.3889991501</v>
      </c>
      <c r="CG219" s="48">
        <f ca="1">SUM('Trial 1'!CG54,'Trial 2'!CG54,'Trial 3'!CG54,'Trial 4'!CG54,'Trial 5'!CG54,'Trial 6'!CG54,'Trial 7'!CG54,'Trial 8'!CG54)</f>
        <v>2563240.9589090925</v>
      </c>
      <c r="CH219" s="48">
        <f ca="1">SUM('Trial 1'!CH54,'Trial 2'!CH54,'Trial 3'!CH54,'Trial 4'!CH54,'Trial 5'!CH54,'Trial 6'!CH54,'Trial 7'!CH54,'Trial 8'!CH54)</f>
        <v>2591498.3145410619</v>
      </c>
      <c r="CI219" s="48">
        <f ca="1">SUM('Trial 1'!CI54,'Trial 2'!CI54,'Trial 3'!CI54,'Trial 4'!CI54,'Trial 5'!CI54,'Trial 6'!CI54,'Trial 7'!CI54,'Trial 8'!CI54)</f>
        <v>2533507.552434972</v>
      </c>
      <c r="CJ219" s="48">
        <f ca="1">SUM('Trial 1'!CJ54,'Trial 2'!CJ54,'Trial 3'!CJ54,'Trial 4'!CJ54,'Trial 5'!CJ54,'Trial 6'!CJ54,'Trial 7'!CJ54,'Trial 8'!CJ54)</f>
        <v>2532620.1988726561</v>
      </c>
      <c r="CK219" s="48">
        <f ca="1">SUM('Trial 1'!CK54,'Trial 2'!CK54,'Trial 3'!CK54,'Trial 4'!CK54,'Trial 5'!CK54,'Trial 6'!CK54,'Trial 7'!CK54,'Trial 8'!CK54)</f>
        <v>2534709.6970718768</v>
      </c>
      <c r="CL219" s="48">
        <f ca="1">SUM('Trial 1'!CL54,'Trial 2'!CL54,'Trial 3'!CL54,'Trial 4'!CL54,'Trial 5'!CL54,'Trial 6'!CL54,'Trial 7'!CL54,'Trial 8'!CL54)</f>
        <v>2502048.3937969087</v>
      </c>
      <c r="CM219" s="48">
        <f ca="1">SUM('Trial 1'!CM54,'Trial 2'!CM54,'Trial 3'!CM54,'Trial 4'!CM54,'Trial 5'!CM54,'Trial 6'!CM54,'Trial 7'!CM54,'Trial 8'!CM54)</f>
        <v>2505516.6085738232</v>
      </c>
      <c r="CN219" s="49">
        <f ca="1">SUM(CB219:CM219)</f>
        <v>30486642.773042783</v>
      </c>
      <c r="CO219" s="48">
        <f ca="1">SUM('Trial 1'!CO54,'Trial 2'!CO54,'Trial 3'!CO54,'Trial 4'!CO54,'Trial 5'!CO54,'Trial 6'!CO54,'Trial 7'!CO54,'Trial 8'!CO54)</f>
        <v>2471278.425909475</v>
      </c>
      <c r="CP219" s="48">
        <f ca="1">SUM('Trial 1'!CP54,'Trial 2'!CP54,'Trial 3'!CP54,'Trial 4'!CP54,'Trial 5'!CP54,'Trial 6'!CP54,'Trial 7'!CP54,'Trial 8'!CP54)</f>
        <v>2552334.9555322202</v>
      </c>
      <c r="CQ219" s="48">
        <f ca="1">SUM('Trial 1'!CQ54,'Trial 2'!CQ54,'Trial 3'!CQ54,'Trial 4'!CQ54,'Trial 5'!CQ54,'Trial 6'!CQ54,'Trial 7'!CQ54,'Trial 8'!CQ54)</f>
        <v>2495279.7438976499</v>
      </c>
      <c r="CR219" s="48">
        <f ca="1">SUM('Trial 1'!CR54,'Trial 2'!CR54,'Trial 3'!CR54,'Trial 4'!CR54,'Trial 5'!CR54,'Trial 6'!CR54,'Trial 7'!CR54,'Trial 8'!CR54)</f>
        <v>2515962.1302616335</v>
      </c>
      <c r="CS219" s="48">
        <f ca="1">SUM('Trial 1'!CS54,'Trial 2'!CS54,'Trial 3'!CS54,'Trial 4'!CS54,'Trial 5'!CS54,'Trial 6'!CS54,'Trial 7'!CS54,'Trial 8'!CS54)</f>
        <v>2519824.7922797259</v>
      </c>
      <c r="CT219" s="48">
        <f ca="1">SUM('Trial 1'!CT54,'Trial 2'!CT54,'Trial 3'!CT54,'Trial 4'!CT54,'Trial 5'!CT54,'Trial 6'!CT54,'Trial 7'!CT54,'Trial 8'!CT54)</f>
        <v>2514621.3142341878</v>
      </c>
      <c r="CU219" s="48">
        <f ca="1">SUM('Trial 1'!CU54,'Trial 2'!CU54,'Trial 3'!CU54,'Trial 4'!CU54,'Trial 5'!CU54,'Trial 6'!CU54,'Trial 7'!CU54,'Trial 8'!CU54)</f>
        <v>2527231.3134048996</v>
      </c>
      <c r="CV219" s="48">
        <f ca="1">SUM('Trial 1'!CV54,'Trial 2'!CV54,'Trial 3'!CV54,'Trial 4'!CV54,'Trial 5'!CV54,'Trial 6'!CV54,'Trial 7'!CV54,'Trial 8'!CV54)</f>
        <v>2485001.7199668135</v>
      </c>
      <c r="CW219" s="48">
        <f ca="1">SUM('Trial 1'!CW54,'Trial 2'!CW54,'Trial 3'!CW54,'Trial 4'!CW54,'Trial 5'!CW54,'Trial 6'!CW54,'Trial 7'!CW54,'Trial 8'!CW54)</f>
        <v>2536073.389327893</v>
      </c>
      <c r="CX219" s="48">
        <f ca="1">SUM('Trial 1'!CX54,'Trial 2'!CX54,'Trial 3'!CX54,'Trial 4'!CX54,'Trial 5'!CX54,'Trial 6'!CX54,'Trial 7'!CX54,'Trial 8'!CX54)</f>
        <v>2513665.7684130333</v>
      </c>
      <c r="CY219" s="48">
        <f ca="1">SUM('Trial 1'!CY54,'Trial 2'!CY54,'Trial 3'!CY54,'Trial 4'!CY54,'Trial 5'!CY54,'Trial 6'!CY54,'Trial 7'!CY54,'Trial 8'!CY54)</f>
        <v>2502276.1141477427</v>
      </c>
      <c r="CZ219" s="48">
        <f ca="1">SUM('Trial 1'!CZ54,'Trial 2'!CZ54,'Trial 3'!CZ54,'Trial 4'!CZ54,'Trial 5'!CZ54,'Trial 6'!CZ54,'Trial 7'!CZ54,'Trial 8'!CZ54)</f>
        <v>2504102.3482768363</v>
      </c>
      <c r="DA219" s="49">
        <f ca="1">SUM(CO219:CZ219)</f>
        <v>30137652.015652109</v>
      </c>
      <c r="DB219" s="48">
        <f ca="1">SUM('Trial 1'!DB54,'Trial 2'!DB54,'Trial 3'!DB54,'Trial 4'!DB54,'Trial 5'!DB54,'Trial 6'!DB54,'Trial 7'!DB54,'Trial 8'!DB54)</f>
        <v>2430630.9138843426</v>
      </c>
      <c r="DC219" s="48">
        <f ca="1">SUM('Trial 1'!DC54,'Trial 2'!DC54,'Trial 3'!DC54,'Trial 4'!DC54,'Trial 5'!DC54,'Trial 6'!DC54,'Trial 7'!DC54,'Trial 8'!DC54)</f>
        <v>2508280.6237124153</v>
      </c>
      <c r="DD219" s="48">
        <f ca="1">SUM('Trial 1'!DD54,'Trial 2'!DD54,'Trial 3'!DD54,'Trial 4'!DD54,'Trial 5'!DD54,'Trial 6'!DD54,'Trial 7'!DD54,'Trial 8'!DD54)</f>
        <v>2531921.0418742145</v>
      </c>
      <c r="DE219" s="48">
        <f ca="1">SUM('Trial 1'!DE54,'Trial 2'!DE54,'Trial 3'!DE54,'Trial 4'!DE54,'Trial 5'!DE54,'Trial 6'!DE54,'Trial 7'!DE54,'Trial 8'!DE54)</f>
        <v>2501225.3047652743</v>
      </c>
      <c r="DF219" s="48">
        <f ca="1">SUM('Trial 1'!DF54,'Trial 2'!DF54,'Trial 3'!DF54,'Trial 4'!DF54,'Trial 5'!DF54,'Trial 6'!DF54,'Trial 7'!DF54,'Trial 8'!DF54)</f>
        <v>2478080.1081244852</v>
      </c>
      <c r="DG219" s="48">
        <f ca="1">SUM('Trial 1'!DG54,'Trial 2'!DG54,'Trial 3'!DG54,'Trial 4'!DG54,'Trial 5'!DG54,'Trial 6'!DG54,'Trial 7'!DG54,'Trial 8'!DG54)</f>
        <v>2469578.0248571541</v>
      </c>
      <c r="DH219" s="48">
        <f ca="1">SUM('Trial 1'!DH54,'Trial 2'!DH54,'Trial 3'!DH54,'Trial 4'!DH54,'Trial 5'!DH54,'Trial 6'!DH54,'Trial 7'!DH54,'Trial 8'!DH54)</f>
        <v>2507955.4255486508</v>
      </c>
      <c r="DI219" s="48">
        <f ca="1">SUM('Trial 1'!DI54,'Trial 2'!DI54,'Trial 3'!DI54,'Trial 4'!DI54,'Trial 5'!DI54,'Trial 6'!DI54,'Trial 7'!DI54,'Trial 8'!DI54)</f>
        <v>2462996.3124093893</v>
      </c>
      <c r="DJ219" s="48">
        <f ca="1">SUM('Trial 1'!DJ54,'Trial 2'!DJ54,'Trial 3'!DJ54,'Trial 4'!DJ54,'Trial 5'!DJ54,'Trial 6'!DJ54,'Trial 7'!DJ54,'Trial 8'!DJ54)</f>
        <v>2498239.1501866397</v>
      </c>
      <c r="DK219" s="48">
        <f ca="1">SUM('Trial 1'!DK54,'Trial 2'!DK54,'Trial 3'!DK54,'Trial 4'!DK54,'Trial 5'!DK54,'Trial 6'!DK54,'Trial 7'!DK54,'Trial 8'!DK54)</f>
        <v>2518825.7552486397</v>
      </c>
      <c r="DL219" s="48">
        <f ca="1">SUM('Trial 1'!DL54,'Trial 2'!DL54,'Trial 3'!DL54,'Trial 4'!DL54,'Trial 5'!DL54,'Trial 6'!DL54,'Trial 7'!DL54,'Trial 8'!DL54)</f>
        <v>2497515.1925914809</v>
      </c>
      <c r="DM219" s="48">
        <f ca="1">SUM('Trial 1'!DM54,'Trial 2'!DM54,'Trial 3'!DM54,'Trial 4'!DM54,'Trial 5'!DM54,'Trial 6'!DM54,'Trial 7'!DM54,'Trial 8'!DM54)</f>
        <v>2475321.3291981509</v>
      </c>
      <c r="DN219" s="49">
        <f ca="1">SUM(DB219:DM219)</f>
        <v>29880569.182400841</v>
      </c>
      <c r="DO219" s="48">
        <f ca="1">SUM('Trial 1'!DO54,'Trial 2'!DO54,'Trial 3'!DO54,'Trial 4'!DO54,'Trial 5'!DO54,'Trial 6'!DO54,'Trial 7'!DO54,'Trial 8'!DO54)</f>
        <v>2510398.8446360808</v>
      </c>
      <c r="DP219" s="48">
        <f ca="1">SUM('Trial 1'!DP54,'Trial 2'!DP54,'Trial 3'!DP54,'Trial 4'!DP54,'Trial 5'!DP54,'Trial 6'!DP54,'Trial 7'!DP54,'Trial 8'!DP54)</f>
        <v>2468728.3166030883</v>
      </c>
      <c r="DQ219" s="48">
        <f ca="1">SUM('Trial 1'!DQ54,'Trial 2'!DQ54,'Trial 3'!DQ54,'Trial 4'!DQ54,'Trial 5'!DQ54,'Trial 6'!DQ54,'Trial 7'!DQ54,'Trial 8'!DQ54)</f>
        <v>2464443.5698377402</v>
      </c>
      <c r="DR219" s="48">
        <f ca="1">SUM('Trial 1'!DR54,'Trial 2'!DR54,'Trial 3'!DR54,'Trial 4'!DR54,'Trial 5'!DR54,'Trial 6'!DR54,'Trial 7'!DR54,'Trial 8'!DR54)</f>
        <v>2481934.5605126391</v>
      </c>
      <c r="DS219" s="48">
        <f ca="1">SUM('Trial 1'!DS54,'Trial 2'!DS54,'Trial 3'!DS54,'Trial 4'!DS54,'Trial 5'!DS54,'Trial 6'!DS54,'Trial 7'!DS54,'Trial 8'!DS54)</f>
        <v>2515916.4359158347</v>
      </c>
      <c r="DT219" s="48">
        <f ca="1">SUM('Trial 1'!DT54,'Trial 2'!DT54,'Trial 3'!DT54,'Trial 4'!DT54,'Trial 5'!DT54,'Trial 6'!DT54,'Trial 7'!DT54,'Trial 8'!DT54)</f>
        <v>2440257.3407798838</v>
      </c>
      <c r="DU219" s="48">
        <f ca="1">SUM('Trial 1'!DU54,'Trial 2'!DU54,'Trial 3'!DU54,'Trial 4'!DU54,'Trial 5'!DU54,'Trial 6'!DU54,'Trial 7'!DU54,'Trial 8'!DU54)</f>
        <v>2443311.1568877175</v>
      </c>
      <c r="DV219" s="48">
        <f ca="1">SUM('Trial 1'!DV54,'Trial 2'!DV54,'Trial 3'!DV54,'Trial 4'!DV54,'Trial 5'!DV54,'Trial 6'!DV54,'Trial 7'!DV54,'Trial 8'!DV54)</f>
        <v>2469961.2152487398</v>
      </c>
      <c r="DW219" s="48">
        <f ca="1">SUM('Trial 1'!DW54,'Trial 2'!DW54,'Trial 3'!DW54,'Trial 4'!DW54,'Trial 5'!DW54,'Trial 6'!DW54,'Trial 7'!DW54,'Trial 8'!DW54)</f>
        <v>2484131.8314773417</v>
      </c>
      <c r="DX219" s="48">
        <f ca="1">SUM('Trial 1'!DX54,'Trial 2'!DX54,'Trial 3'!DX54,'Trial 4'!DX54,'Trial 5'!DX54,'Trial 6'!DX54,'Trial 7'!DX54,'Trial 8'!DX54)</f>
        <v>2446722.3370034331</v>
      </c>
      <c r="DY219" s="48">
        <f ca="1">SUM('Trial 1'!DY54,'Trial 2'!DY54,'Trial 3'!DY54,'Trial 4'!DY54,'Trial 5'!DY54,'Trial 6'!DY54,'Trial 7'!DY54,'Trial 8'!DY54)</f>
        <v>2495522.3371994556</v>
      </c>
      <c r="DZ219" s="48">
        <f ca="1">SUM('Trial 1'!DZ54,'Trial 2'!DZ54,'Trial 3'!DZ54,'Trial 4'!DZ54,'Trial 5'!DZ54,'Trial 6'!DZ54,'Trial 7'!DZ54,'Trial 8'!DZ54)</f>
        <v>2407661.6890790374</v>
      </c>
      <c r="EA219" s="49">
        <f ca="1">SUM(DO219:DZ219)</f>
        <v>29628989.635180995</v>
      </c>
      <c r="EB219" s="48">
        <f ca="1">SUM('Trial 1'!EB54,'Trial 2'!EB54,'Trial 3'!EB54,'Trial 4'!EB54,'Trial 5'!EB54,'Trial 6'!EB54,'Trial 7'!EB54,'Trial 8'!EB54)</f>
        <v>2432590.8165801363</v>
      </c>
      <c r="EC219" s="48">
        <f ca="1">SUM('Trial 1'!EC54,'Trial 2'!EC54,'Trial 3'!EC54,'Trial 4'!EC54,'Trial 5'!EC54,'Trial 6'!EC54,'Trial 7'!EC54,'Trial 8'!EC54)</f>
        <v>2483403.2417578399</v>
      </c>
      <c r="ED219" s="48">
        <f ca="1">SUM('Trial 1'!ED54,'Trial 2'!ED54,'Trial 3'!ED54,'Trial 4'!ED54,'Trial 5'!ED54,'Trial 6'!ED54,'Trial 7'!ED54,'Trial 8'!ED54)</f>
        <v>2450549.9737158162</v>
      </c>
      <c r="EE219" s="48">
        <f ca="1">SUM('Trial 1'!EE54,'Trial 2'!EE54,'Trial 3'!EE54,'Trial 4'!EE54,'Trial 5'!EE54,'Trial 6'!EE54,'Trial 7'!EE54,'Trial 8'!EE54)</f>
        <v>2447621.2628937582</v>
      </c>
      <c r="EF219" s="48">
        <f ca="1">SUM('Trial 1'!EF54,'Trial 2'!EF54,'Trial 3'!EF54,'Trial 4'!EF54,'Trial 5'!EF54,'Trial 6'!EF54,'Trial 7'!EF54,'Trial 8'!EF54)</f>
        <v>2460855.3343589744</v>
      </c>
      <c r="EG219" s="48">
        <f ca="1">SUM('Trial 1'!EG54,'Trial 2'!EG54,'Trial 3'!EG54,'Trial 4'!EG54,'Trial 5'!EG54,'Trial 6'!EG54,'Trial 7'!EG54,'Trial 8'!EG54)</f>
        <v>2411060.9477339773</v>
      </c>
      <c r="EH219" s="48">
        <f ca="1">SUM('Trial 1'!EH54,'Trial 2'!EH54,'Trial 3'!EH54,'Trial 4'!EH54,'Trial 5'!EH54,'Trial 6'!EH54,'Trial 7'!EH54,'Trial 8'!EH54)</f>
        <v>2466850.8485827027</v>
      </c>
      <c r="EI219" s="48">
        <f ca="1">SUM('Trial 1'!EI54,'Trial 2'!EI54,'Trial 3'!EI54,'Trial 4'!EI54,'Trial 5'!EI54,'Trial 6'!EI54,'Trial 7'!EI54,'Trial 8'!EI54)</f>
        <v>2439006.5033349562</v>
      </c>
      <c r="EJ219" s="48">
        <f ca="1">SUM('Trial 1'!EJ54,'Trial 2'!EJ54,'Trial 3'!EJ54,'Trial 4'!EJ54,'Trial 5'!EJ54,'Trial 6'!EJ54,'Trial 7'!EJ54,'Trial 8'!EJ54)</f>
        <v>2456527.6620570207</v>
      </c>
      <c r="EK219" s="48">
        <f ca="1">SUM('Trial 1'!EK54,'Trial 2'!EK54,'Trial 3'!EK54,'Trial 4'!EK54,'Trial 5'!EK54,'Trial 6'!EK54,'Trial 7'!EK54,'Trial 8'!EK54)</f>
        <v>2419581.7570945257</v>
      </c>
      <c r="EL219" s="48">
        <f ca="1">SUM('Trial 1'!EL54,'Trial 2'!EL54,'Trial 3'!EL54,'Trial 4'!EL54,'Trial 5'!EL54,'Trial 6'!EL54,'Trial 7'!EL54,'Trial 8'!EL54)</f>
        <v>2421451.426256808</v>
      </c>
      <c r="EM219" s="48">
        <f ca="1">SUM('Trial 1'!EM54,'Trial 2'!EM54,'Trial 3'!EM54,'Trial 4'!EM54,'Trial 5'!EM54,'Trial 6'!EM54,'Trial 7'!EM54,'Trial 8'!EM54)</f>
        <v>2406544.7991697937</v>
      </c>
      <c r="EN219" s="49">
        <f ca="1">SUM(EB219:EM219)</f>
        <v>29296044.57353631</v>
      </c>
    </row>
    <row r="220" spans="1:144" ht="12.75" customHeight="1">
      <c r="A220" s="2" t="str">
        <f>Labels!B52</f>
        <v>Gov Transfers</v>
      </c>
    </row>
    <row r="221" spans="1:144" ht="12.75" customHeight="1">
      <c r="A221" s="47" t="str">
        <f>Labels!D96</f>
        <v>Trials</v>
      </c>
      <c r="B221" s="19" t="str">
        <f>ZZZ__FnCalls!F7</f>
        <v>Jan 2010</v>
      </c>
      <c r="C221" s="20" t="str">
        <f>ZZZ__FnCalls!F8</f>
        <v>Feb 2010</v>
      </c>
      <c r="D221" s="20" t="str">
        <f>ZZZ__FnCalls!F9</f>
        <v>Mar 2010</v>
      </c>
      <c r="E221" s="20" t="str">
        <f>ZZZ__FnCalls!F10</f>
        <v>Apr 2010</v>
      </c>
      <c r="F221" s="20" t="str">
        <f>ZZZ__FnCalls!F11</f>
        <v>May 2010</v>
      </c>
      <c r="G221" s="20" t="str">
        <f>ZZZ__FnCalls!F12</f>
        <v>Jun 2010</v>
      </c>
      <c r="H221" s="20" t="str">
        <f>ZZZ__FnCalls!F13</f>
        <v>Jul 2010</v>
      </c>
      <c r="I221" s="20" t="str">
        <f>ZZZ__FnCalls!F14</f>
        <v>Aug 2010</v>
      </c>
      <c r="J221" s="20" t="str">
        <f>ZZZ__FnCalls!F15</f>
        <v>Sep 2010</v>
      </c>
      <c r="K221" s="20" t="str">
        <f>ZZZ__FnCalls!F16</f>
        <v>Oct 2010</v>
      </c>
      <c r="L221" s="20" t="str">
        <f>ZZZ__FnCalls!F17</f>
        <v>Nov 2010</v>
      </c>
      <c r="M221" s="20" t="str">
        <f>ZZZ__FnCalls!F18</f>
        <v>Dec 2010</v>
      </c>
      <c r="N221" s="21" t="str">
        <f>ZZZ__FnCalls!H7</f>
        <v>2010</v>
      </c>
      <c r="O221" s="20" t="str">
        <f>ZZZ__FnCalls!F19</f>
        <v>Jan 2011</v>
      </c>
      <c r="P221" s="20" t="str">
        <f>ZZZ__FnCalls!F20</f>
        <v>Feb 2011</v>
      </c>
      <c r="Q221" s="20" t="str">
        <f>ZZZ__FnCalls!F21</f>
        <v>Mar 2011</v>
      </c>
      <c r="R221" s="20" t="str">
        <f>ZZZ__FnCalls!F22</f>
        <v>Apr 2011</v>
      </c>
      <c r="S221" s="20" t="str">
        <f>ZZZ__FnCalls!F23</f>
        <v>May 2011</v>
      </c>
      <c r="T221" s="20" t="str">
        <f>ZZZ__FnCalls!F24</f>
        <v>Jun 2011</v>
      </c>
      <c r="U221" s="20" t="str">
        <f>ZZZ__FnCalls!F25</f>
        <v>Jul 2011</v>
      </c>
      <c r="V221" s="20" t="str">
        <f>ZZZ__FnCalls!F26</f>
        <v>Aug 2011</v>
      </c>
      <c r="W221" s="20" t="str">
        <f>ZZZ__FnCalls!F27</f>
        <v>Sep 2011</v>
      </c>
      <c r="X221" s="20" t="str">
        <f>ZZZ__FnCalls!F28</f>
        <v>Oct 2011</v>
      </c>
      <c r="Y221" s="20" t="str">
        <f>ZZZ__FnCalls!F29</f>
        <v>Nov 2011</v>
      </c>
      <c r="Z221" s="20" t="str">
        <f>ZZZ__FnCalls!F30</f>
        <v>Dec 2011</v>
      </c>
      <c r="AA221" s="21" t="str">
        <f>ZZZ__FnCalls!H19</f>
        <v>2011</v>
      </c>
      <c r="AB221" s="20" t="str">
        <f>ZZZ__FnCalls!F31</f>
        <v>Jan 2012</v>
      </c>
      <c r="AC221" s="20" t="str">
        <f>ZZZ__FnCalls!F32</f>
        <v>Feb 2012</v>
      </c>
      <c r="AD221" s="20" t="str">
        <f>ZZZ__FnCalls!F33</f>
        <v>Mar 2012</v>
      </c>
      <c r="AE221" s="20" t="str">
        <f>ZZZ__FnCalls!F34</f>
        <v>Apr 2012</v>
      </c>
      <c r="AF221" s="20" t="str">
        <f>ZZZ__FnCalls!F35</f>
        <v>May 2012</v>
      </c>
      <c r="AG221" s="20" t="str">
        <f>ZZZ__FnCalls!F36</f>
        <v>Jun 2012</v>
      </c>
      <c r="AH221" s="20" t="str">
        <f>ZZZ__FnCalls!F37</f>
        <v>Jul 2012</v>
      </c>
      <c r="AI221" s="20" t="str">
        <f>ZZZ__FnCalls!F38</f>
        <v>Aug 2012</v>
      </c>
      <c r="AJ221" s="20" t="str">
        <f>ZZZ__FnCalls!F39</f>
        <v>Sep 2012</v>
      </c>
      <c r="AK221" s="20" t="str">
        <f>ZZZ__FnCalls!F40</f>
        <v>Oct 2012</v>
      </c>
      <c r="AL221" s="20" t="str">
        <f>ZZZ__FnCalls!F41</f>
        <v>Nov 2012</v>
      </c>
      <c r="AM221" s="20" t="str">
        <f>ZZZ__FnCalls!F42</f>
        <v>Dec 2012</v>
      </c>
      <c r="AN221" s="21" t="str">
        <f>ZZZ__FnCalls!H31</f>
        <v>2012</v>
      </c>
      <c r="AO221" s="20" t="str">
        <f>ZZZ__FnCalls!F43</f>
        <v>Jan 2013</v>
      </c>
      <c r="AP221" s="20" t="str">
        <f>ZZZ__FnCalls!F44</f>
        <v>Feb 2013</v>
      </c>
      <c r="AQ221" s="20" t="str">
        <f>ZZZ__FnCalls!F45</f>
        <v>Mar 2013</v>
      </c>
      <c r="AR221" s="20" t="str">
        <f>ZZZ__FnCalls!F46</f>
        <v>Apr 2013</v>
      </c>
      <c r="AS221" s="20" t="str">
        <f>ZZZ__FnCalls!F47</f>
        <v>May 2013</v>
      </c>
      <c r="AT221" s="20" t="str">
        <f>ZZZ__FnCalls!F48</f>
        <v>Jun 2013</v>
      </c>
      <c r="AU221" s="20" t="str">
        <f>ZZZ__FnCalls!F49</f>
        <v>Jul 2013</v>
      </c>
      <c r="AV221" s="20" t="str">
        <f>ZZZ__FnCalls!F50</f>
        <v>Aug 2013</v>
      </c>
      <c r="AW221" s="20" t="str">
        <f>ZZZ__FnCalls!F51</f>
        <v>Sep 2013</v>
      </c>
      <c r="AX221" s="20" t="str">
        <f>ZZZ__FnCalls!F52</f>
        <v>Oct 2013</v>
      </c>
      <c r="AY221" s="20" t="str">
        <f>ZZZ__FnCalls!F53</f>
        <v>Nov 2013</v>
      </c>
      <c r="AZ221" s="20" t="str">
        <f>ZZZ__FnCalls!F54</f>
        <v>Dec 2013</v>
      </c>
      <c r="BA221" s="21" t="str">
        <f>ZZZ__FnCalls!H43</f>
        <v>2013</v>
      </c>
      <c r="BB221" s="20" t="str">
        <f>ZZZ__FnCalls!F55</f>
        <v>Jan 2014</v>
      </c>
      <c r="BC221" s="20" t="str">
        <f>ZZZ__FnCalls!F56</f>
        <v>Feb 2014</v>
      </c>
      <c r="BD221" s="20" t="str">
        <f>ZZZ__FnCalls!F57</f>
        <v>Mar 2014</v>
      </c>
      <c r="BE221" s="20" t="str">
        <f>ZZZ__FnCalls!F58</f>
        <v>Apr 2014</v>
      </c>
      <c r="BF221" s="20" t="str">
        <f>ZZZ__FnCalls!F59</f>
        <v>May 2014</v>
      </c>
      <c r="BG221" s="20" t="str">
        <f>ZZZ__FnCalls!F60</f>
        <v>Jun 2014</v>
      </c>
      <c r="BH221" s="20" t="str">
        <f>ZZZ__FnCalls!F61</f>
        <v>Jul 2014</v>
      </c>
      <c r="BI221" s="20" t="str">
        <f>ZZZ__FnCalls!F62</f>
        <v>Aug 2014</v>
      </c>
      <c r="BJ221" s="20" t="str">
        <f>ZZZ__FnCalls!F63</f>
        <v>Sep 2014</v>
      </c>
      <c r="BK221" s="20" t="str">
        <f>ZZZ__FnCalls!F64</f>
        <v>Oct 2014</v>
      </c>
      <c r="BL221" s="20" t="str">
        <f>ZZZ__FnCalls!F65</f>
        <v>Nov 2014</v>
      </c>
      <c r="BM221" s="20" t="str">
        <f>ZZZ__FnCalls!F66</f>
        <v>Dec 2014</v>
      </c>
      <c r="BN221" s="21" t="str">
        <f>ZZZ__FnCalls!H55</f>
        <v>2014</v>
      </c>
      <c r="BO221" s="20" t="str">
        <f>ZZZ__FnCalls!F67</f>
        <v>Jan 2015</v>
      </c>
      <c r="BP221" s="20" t="str">
        <f>ZZZ__FnCalls!F68</f>
        <v>Feb 2015</v>
      </c>
      <c r="BQ221" s="20" t="str">
        <f>ZZZ__FnCalls!F69</f>
        <v>Mar 2015</v>
      </c>
      <c r="BR221" s="20" t="str">
        <f>ZZZ__FnCalls!F70</f>
        <v>Apr 2015</v>
      </c>
      <c r="BS221" s="20" t="str">
        <f>ZZZ__FnCalls!F71</f>
        <v>May 2015</v>
      </c>
      <c r="BT221" s="20" t="str">
        <f>ZZZ__FnCalls!F72</f>
        <v>Jun 2015</v>
      </c>
      <c r="BU221" s="20" t="str">
        <f>ZZZ__FnCalls!F73</f>
        <v>Jul 2015</v>
      </c>
      <c r="BV221" s="20" t="str">
        <f>ZZZ__FnCalls!F74</f>
        <v>Aug 2015</v>
      </c>
      <c r="BW221" s="20" t="str">
        <f>ZZZ__FnCalls!F75</f>
        <v>Sep 2015</v>
      </c>
      <c r="BX221" s="20" t="str">
        <f>ZZZ__FnCalls!F76</f>
        <v>Oct 2015</v>
      </c>
      <c r="BY221" s="20" t="str">
        <f>ZZZ__FnCalls!F77</f>
        <v>Nov 2015</v>
      </c>
      <c r="BZ221" s="20" t="str">
        <f>ZZZ__FnCalls!F78</f>
        <v>Dec 2015</v>
      </c>
      <c r="CA221" s="21" t="str">
        <f>ZZZ__FnCalls!H67</f>
        <v>2015</v>
      </c>
      <c r="CB221" s="20" t="str">
        <f>ZZZ__FnCalls!F79</f>
        <v>Jan 2016</v>
      </c>
      <c r="CC221" s="20" t="str">
        <f>ZZZ__FnCalls!F80</f>
        <v>Feb 2016</v>
      </c>
      <c r="CD221" s="20" t="str">
        <f>ZZZ__FnCalls!F81</f>
        <v>Mar 2016</v>
      </c>
      <c r="CE221" s="20" t="str">
        <f>ZZZ__FnCalls!F82</f>
        <v>Apr 2016</v>
      </c>
      <c r="CF221" s="20" t="str">
        <f>ZZZ__FnCalls!F83</f>
        <v>May 2016</v>
      </c>
      <c r="CG221" s="20" t="str">
        <f>ZZZ__FnCalls!F84</f>
        <v>Jun 2016</v>
      </c>
      <c r="CH221" s="20" t="str">
        <f>ZZZ__FnCalls!F85</f>
        <v>Jul 2016</v>
      </c>
      <c r="CI221" s="20" t="str">
        <f>ZZZ__FnCalls!F86</f>
        <v>Aug 2016</v>
      </c>
      <c r="CJ221" s="20" t="str">
        <f>ZZZ__FnCalls!F87</f>
        <v>Sep 2016</v>
      </c>
      <c r="CK221" s="20" t="str">
        <f>ZZZ__FnCalls!F88</f>
        <v>Oct 2016</v>
      </c>
      <c r="CL221" s="20" t="str">
        <f>ZZZ__FnCalls!F89</f>
        <v>Nov 2016</v>
      </c>
      <c r="CM221" s="20" t="str">
        <f>ZZZ__FnCalls!F90</f>
        <v>Dec 2016</v>
      </c>
      <c r="CN221" s="21" t="str">
        <f>ZZZ__FnCalls!H79</f>
        <v>2016</v>
      </c>
      <c r="CO221" s="20" t="str">
        <f>ZZZ__FnCalls!F91</f>
        <v>Jan 2017</v>
      </c>
      <c r="CP221" s="20" t="str">
        <f>ZZZ__FnCalls!F92</f>
        <v>Feb 2017</v>
      </c>
      <c r="CQ221" s="20" t="str">
        <f>ZZZ__FnCalls!F93</f>
        <v>Mar 2017</v>
      </c>
      <c r="CR221" s="20" t="str">
        <f>ZZZ__FnCalls!F94</f>
        <v>Apr 2017</v>
      </c>
      <c r="CS221" s="20" t="str">
        <f>ZZZ__FnCalls!F95</f>
        <v>May 2017</v>
      </c>
      <c r="CT221" s="20" t="str">
        <f>ZZZ__FnCalls!F96</f>
        <v>Jun 2017</v>
      </c>
      <c r="CU221" s="20" t="str">
        <f>ZZZ__FnCalls!F97</f>
        <v>Jul 2017</v>
      </c>
      <c r="CV221" s="20" t="str">
        <f>ZZZ__FnCalls!F98</f>
        <v>Aug 2017</v>
      </c>
      <c r="CW221" s="20" t="str">
        <f>ZZZ__FnCalls!F99</f>
        <v>Sep 2017</v>
      </c>
      <c r="CX221" s="20" t="str">
        <f>ZZZ__FnCalls!F100</f>
        <v>Oct 2017</v>
      </c>
      <c r="CY221" s="20" t="str">
        <f>ZZZ__FnCalls!F101</f>
        <v>Nov 2017</v>
      </c>
      <c r="CZ221" s="20" t="str">
        <f>ZZZ__FnCalls!F102</f>
        <v>Dec 2017</v>
      </c>
      <c r="DA221" s="21" t="str">
        <f>ZZZ__FnCalls!H91</f>
        <v>2017</v>
      </c>
      <c r="DB221" s="20" t="str">
        <f>ZZZ__FnCalls!F103</f>
        <v>Jan 2018</v>
      </c>
      <c r="DC221" s="20" t="str">
        <f>ZZZ__FnCalls!F104</f>
        <v>Feb 2018</v>
      </c>
      <c r="DD221" s="20" t="str">
        <f>ZZZ__FnCalls!F105</f>
        <v>Mar 2018</v>
      </c>
      <c r="DE221" s="20" t="str">
        <f>ZZZ__FnCalls!F106</f>
        <v>Apr 2018</v>
      </c>
      <c r="DF221" s="20" t="str">
        <f>ZZZ__FnCalls!F107</f>
        <v>May 2018</v>
      </c>
      <c r="DG221" s="20" t="str">
        <f>ZZZ__FnCalls!F108</f>
        <v>Jun 2018</v>
      </c>
      <c r="DH221" s="20" t="str">
        <f>ZZZ__FnCalls!F109</f>
        <v>Jul 2018</v>
      </c>
      <c r="DI221" s="20" t="str">
        <f>ZZZ__FnCalls!F110</f>
        <v>Aug 2018</v>
      </c>
      <c r="DJ221" s="20" t="str">
        <f>ZZZ__FnCalls!F111</f>
        <v>Sep 2018</v>
      </c>
      <c r="DK221" s="20" t="str">
        <f>ZZZ__FnCalls!F112</f>
        <v>Oct 2018</v>
      </c>
      <c r="DL221" s="20" t="str">
        <f>ZZZ__FnCalls!F113</f>
        <v>Nov 2018</v>
      </c>
      <c r="DM221" s="20" t="str">
        <f>ZZZ__FnCalls!F114</f>
        <v>Dec 2018</v>
      </c>
      <c r="DN221" s="21" t="str">
        <f>ZZZ__FnCalls!H103</f>
        <v>2018</v>
      </c>
      <c r="DO221" s="20" t="str">
        <f>ZZZ__FnCalls!F115</f>
        <v>Jan 2019</v>
      </c>
      <c r="DP221" s="20" t="str">
        <f>ZZZ__FnCalls!F116</f>
        <v>Feb 2019</v>
      </c>
      <c r="DQ221" s="20" t="str">
        <f>ZZZ__FnCalls!F117</f>
        <v>Mar 2019</v>
      </c>
      <c r="DR221" s="20" t="str">
        <f>ZZZ__FnCalls!F118</f>
        <v>Apr 2019</v>
      </c>
      <c r="DS221" s="20" t="str">
        <f>ZZZ__FnCalls!F119</f>
        <v>May 2019</v>
      </c>
      <c r="DT221" s="20" t="str">
        <f>ZZZ__FnCalls!F120</f>
        <v>Jun 2019</v>
      </c>
      <c r="DU221" s="20" t="str">
        <f>ZZZ__FnCalls!F121</f>
        <v>Jul 2019</v>
      </c>
      <c r="DV221" s="20" t="str">
        <f>ZZZ__FnCalls!F122</f>
        <v>Aug 2019</v>
      </c>
      <c r="DW221" s="20" t="str">
        <f>ZZZ__FnCalls!F123</f>
        <v>Sep 2019</v>
      </c>
      <c r="DX221" s="20" t="str">
        <f>ZZZ__FnCalls!F124</f>
        <v>Oct 2019</v>
      </c>
      <c r="DY221" s="20" t="str">
        <f>ZZZ__FnCalls!F125</f>
        <v>Nov 2019</v>
      </c>
      <c r="DZ221" s="20" t="str">
        <f>ZZZ__FnCalls!F126</f>
        <v>Dec 2019</v>
      </c>
      <c r="EA221" s="21" t="str">
        <f>ZZZ__FnCalls!H115</f>
        <v>2019</v>
      </c>
      <c r="EB221" s="20" t="str">
        <f>ZZZ__FnCalls!F127</f>
        <v>Jan 2020</v>
      </c>
      <c r="EC221" s="20" t="str">
        <f>ZZZ__FnCalls!F128</f>
        <v>Feb 2020</v>
      </c>
      <c r="ED221" s="20" t="str">
        <f>ZZZ__FnCalls!F129</f>
        <v>Mar 2020</v>
      </c>
      <c r="EE221" s="20" t="str">
        <f>ZZZ__FnCalls!F130</f>
        <v>Apr 2020</v>
      </c>
      <c r="EF221" s="20" t="str">
        <f>ZZZ__FnCalls!F131</f>
        <v>May 2020</v>
      </c>
      <c r="EG221" s="20" t="str">
        <f>ZZZ__FnCalls!F132</f>
        <v>Jun 2020</v>
      </c>
      <c r="EH221" s="20" t="str">
        <f>ZZZ__FnCalls!F133</f>
        <v>Jul 2020</v>
      </c>
      <c r="EI221" s="20" t="str">
        <f>ZZZ__FnCalls!F134</f>
        <v>Aug 2020</v>
      </c>
      <c r="EJ221" s="20" t="str">
        <f>ZZZ__FnCalls!F135</f>
        <v>Sep 2020</v>
      </c>
      <c r="EK221" s="20" t="str">
        <f>ZZZ__FnCalls!F136</f>
        <v>Oct 2020</v>
      </c>
      <c r="EL221" s="20" t="str">
        <f>ZZZ__FnCalls!F137</f>
        <v>Nov 2020</v>
      </c>
      <c r="EM221" s="20" t="str">
        <f>ZZZ__FnCalls!F138</f>
        <v>Dec 2020</v>
      </c>
      <c r="EN221" s="21" t="str">
        <f>ZZZ__FnCalls!H127</f>
        <v>2020</v>
      </c>
    </row>
    <row r="222" spans="1:144" ht="12.75" customHeight="1">
      <c r="A222" s="7" t="str">
        <f>Labels!B96</f>
        <v>Trial 01</v>
      </c>
      <c r="B222" s="22">
        <f>'Trial 1'!B38</f>
        <v>14583.333333333336</v>
      </c>
      <c r="C222" s="22">
        <f>'Trial 1'!C38</f>
        <v>14583.333333333336</v>
      </c>
      <c r="D222" s="22">
        <f>'Trial 1'!D38</f>
        <v>14583.333333333336</v>
      </c>
      <c r="E222" s="22">
        <f>'Trial 1'!E38</f>
        <v>14583.333333333336</v>
      </c>
      <c r="F222" s="22">
        <f>'Trial 1'!F38</f>
        <v>14583.333333333336</v>
      </c>
      <c r="G222" s="22">
        <f>'Trial 1'!G38</f>
        <v>14583.333333333336</v>
      </c>
      <c r="H222" s="22">
        <f>'Trial 1'!H38</f>
        <v>14583.333333333336</v>
      </c>
      <c r="I222" s="22">
        <f>'Trial 1'!I38</f>
        <v>14583.333333333336</v>
      </c>
      <c r="J222" s="22">
        <f>'Trial 1'!J38</f>
        <v>14583.333333333336</v>
      </c>
      <c r="K222" s="22">
        <f>'Trial 1'!K38</f>
        <v>14583.333333333336</v>
      </c>
      <c r="L222" s="22">
        <f>'Trial 1'!L38</f>
        <v>14583.333333333336</v>
      </c>
      <c r="M222" s="22">
        <f>'Trial 1'!M38</f>
        <v>14583.333333333336</v>
      </c>
      <c r="N222" s="23">
        <f>SUM('Trial 1'!B38:M38)</f>
        <v>175000.00000000009</v>
      </c>
      <c r="O222" s="22">
        <f>'Trial 1'!O38</f>
        <v>14583.333333333336</v>
      </c>
      <c r="P222" s="22">
        <f>'Trial 1'!P38</f>
        <v>14583.333333333336</v>
      </c>
      <c r="Q222" s="22">
        <f>'Trial 1'!Q38</f>
        <v>14583.333333333336</v>
      </c>
      <c r="R222" s="22">
        <f>'Trial 1'!R38</f>
        <v>14583.333333333336</v>
      </c>
      <c r="S222" s="22">
        <f>'Trial 1'!S38</f>
        <v>14583.333333333336</v>
      </c>
      <c r="T222" s="22">
        <f>'Trial 1'!T38</f>
        <v>14583.333333333336</v>
      </c>
      <c r="U222" s="22">
        <f>'Trial 1'!U38</f>
        <v>14583.333333333336</v>
      </c>
      <c r="V222" s="22">
        <f>'Trial 1'!V38</f>
        <v>14583.333333333336</v>
      </c>
      <c r="W222" s="22">
        <f>'Trial 1'!W38</f>
        <v>14583.333333333336</v>
      </c>
      <c r="X222" s="22">
        <f>'Trial 1'!X38</f>
        <v>14583.333333333336</v>
      </c>
      <c r="Y222" s="22">
        <f>'Trial 1'!Y38</f>
        <v>14583.333333333336</v>
      </c>
      <c r="Z222" s="22">
        <f>'Trial 1'!Z38</f>
        <v>14583.333333333336</v>
      </c>
      <c r="AA222" s="23">
        <f>SUM('Trial 1'!O38:Z38)</f>
        <v>175000.00000000009</v>
      </c>
      <c r="AB222" s="22">
        <f>'Trial 1'!AB38</f>
        <v>14583.333333333336</v>
      </c>
      <c r="AC222" s="22">
        <f>'Trial 1'!AC38</f>
        <v>14583.333333333336</v>
      </c>
      <c r="AD222" s="22">
        <f>'Trial 1'!AD38</f>
        <v>14583.333333333336</v>
      </c>
      <c r="AE222" s="22">
        <f>'Trial 1'!AE38</f>
        <v>14583.333333333336</v>
      </c>
      <c r="AF222" s="22">
        <f>'Trial 1'!AF38</f>
        <v>14583.333333333336</v>
      </c>
      <c r="AG222" s="22">
        <f>'Trial 1'!AG38</f>
        <v>14583.333333333336</v>
      </c>
      <c r="AH222" s="22">
        <f>'Trial 1'!AH38</f>
        <v>14583.333333333336</v>
      </c>
      <c r="AI222" s="22">
        <f>'Trial 1'!AI38</f>
        <v>14583.333333333336</v>
      </c>
      <c r="AJ222" s="22">
        <f>'Trial 1'!AJ38</f>
        <v>14583.333333333336</v>
      </c>
      <c r="AK222" s="22">
        <f>'Trial 1'!AK38</f>
        <v>14583.333333333336</v>
      </c>
      <c r="AL222" s="22">
        <f>'Trial 1'!AL38</f>
        <v>14583.333333333336</v>
      </c>
      <c r="AM222" s="22">
        <f>'Trial 1'!AM38</f>
        <v>14583.333333333336</v>
      </c>
      <c r="AN222" s="23">
        <f>SUM('Trial 1'!AB38:AM38)</f>
        <v>175000.00000000009</v>
      </c>
      <c r="AO222" s="22">
        <f>'Trial 1'!AO38</f>
        <v>14583.333333333336</v>
      </c>
      <c r="AP222" s="22">
        <f>'Trial 1'!AP38</f>
        <v>14583.333333333336</v>
      </c>
      <c r="AQ222" s="22">
        <f>'Trial 1'!AQ38</f>
        <v>14583.333333333336</v>
      </c>
      <c r="AR222" s="22">
        <f>'Trial 1'!AR38</f>
        <v>14583.333333333336</v>
      </c>
      <c r="AS222" s="22">
        <f>'Trial 1'!AS38</f>
        <v>14583.333333333336</v>
      </c>
      <c r="AT222" s="22">
        <f>'Trial 1'!AT38</f>
        <v>14583.333333333336</v>
      </c>
      <c r="AU222" s="22">
        <f>'Trial 1'!AU38</f>
        <v>14583.333333333336</v>
      </c>
      <c r="AV222" s="22">
        <f>'Trial 1'!AV38</f>
        <v>14583.333333333336</v>
      </c>
      <c r="AW222" s="22">
        <f>'Trial 1'!AW38</f>
        <v>14583.333333333336</v>
      </c>
      <c r="AX222" s="22">
        <f>'Trial 1'!AX38</f>
        <v>14583.333333333336</v>
      </c>
      <c r="AY222" s="22">
        <f>'Trial 1'!AY38</f>
        <v>14583.333333333336</v>
      </c>
      <c r="AZ222" s="22">
        <f>'Trial 1'!AZ38</f>
        <v>14583.333333333336</v>
      </c>
      <c r="BA222" s="23">
        <f>SUM('Trial 1'!AO38:AZ38)</f>
        <v>175000.00000000009</v>
      </c>
      <c r="BB222" s="22">
        <f>'Trial 1'!BB38</f>
        <v>14583.333333333336</v>
      </c>
      <c r="BC222" s="22">
        <f>'Trial 1'!BC38</f>
        <v>14583.333333333336</v>
      </c>
      <c r="BD222" s="22">
        <f>'Trial 1'!BD38</f>
        <v>14583.333333333336</v>
      </c>
      <c r="BE222" s="22">
        <f>'Trial 1'!BE38</f>
        <v>14583.333333333336</v>
      </c>
      <c r="BF222" s="22">
        <f>'Trial 1'!BF38</f>
        <v>14583.333333333336</v>
      </c>
      <c r="BG222" s="22">
        <f>'Trial 1'!BG38</f>
        <v>14583.333333333336</v>
      </c>
      <c r="BH222" s="22">
        <f>'Trial 1'!BH38</f>
        <v>14583.333333333336</v>
      </c>
      <c r="BI222" s="22">
        <f>'Trial 1'!BI38</f>
        <v>14583.333333333336</v>
      </c>
      <c r="BJ222" s="22">
        <f>'Trial 1'!BJ38</f>
        <v>14583.333333333336</v>
      </c>
      <c r="BK222" s="22">
        <f>'Trial 1'!BK38</f>
        <v>14583.333333333336</v>
      </c>
      <c r="BL222" s="22">
        <f>'Trial 1'!BL38</f>
        <v>14583.333333333336</v>
      </c>
      <c r="BM222" s="22">
        <f>'Trial 1'!BM38</f>
        <v>14583.333333333336</v>
      </c>
      <c r="BN222" s="23">
        <f>SUM('Trial 1'!BB38:BM38)</f>
        <v>175000.00000000009</v>
      </c>
      <c r="BO222" s="22">
        <f>'Trial 1'!BO38</f>
        <v>14583.333333333336</v>
      </c>
      <c r="BP222" s="22">
        <f>'Trial 1'!BP38</f>
        <v>14583.333333333336</v>
      </c>
      <c r="BQ222" s="22">
        <f>'Trial 1'!BQ38</f>
        <v>14583.333333333336</v>
      </c>
      <c r="BR222" s="22">
        <f>'Trial 1'!BR38</f>
        <v>14583.333333333336</v>
      </c>
      <c r="BS222" s="22">
        <f>'Trial 1'!BS38</f>
        <v>14583.333333333336</v>
      </c>
      <c r="BT222" s="22">
        <f>'Trial 1'!BT38</f>
        <v>14583.333333333336</v>
      </c>
      <c r="BU222" s="22">
        <f>'Trial 1'!BU38</f>
        <v>14583.333333333336</v>
      </c>
      <c r="BV222" s="22">
        <f>'Trial 1'!BV38</f>
        <v>14583.333333333336</v>
      </c>
      <c r="BW222" s="22">
        <f>'Trial 1'!BW38</f>
        <v>14583.333333333336</v>
      </c>
      <c r="BX222" s="22">
        <f>'Trial 1'!BX38</f>
        <v>14583.333333333336</v>
      </c>
      <c r="BY222" s="22">
        <f>'Trial 1'!BY38</f>
        <v>14583.333333333336</v>
      </c>
      <c r="BZ222" s="22">
        <f>'Trial 1'!BZ38</f>
        <v>14583.333333333336</v>
      </c>
      <c r="CA222" s="23">
        <f>SUM('Trial 1'!BO38:BZ38)</f>
        <v>175000.00000000009</v>
      </c>
      <c r="CB222" s="22">
        <f>'Trial 1'!CB38</f>
        <v>14583.333333333336</v>
      </c>
      <c r="CC222" s="22">
        <f>'Trial 1'!CC38</f>
        <v>14583.333333333336</v>
      </c>
      <c r="CD222" s="22">
        <f>'Trial 1'!CD38</f>
        <v>14583.333333333336</v>
      </c>
      <c r="CE222" s="22">
        <f>'Trial 1'!CE38</f>
        <v>14583.333333333336</v>
      </c>
      <c r="CF222" s="22">
        <f>'Trial 1'!CF38</f>
        <v>14583.333333333336</v>
      </c>
      <c r="CG222" s="22">
        <f>'Trial 1'!CG38</f>
        <v>14583.333333333336</v>
      </c>
      <c r="CH222" s="22">
        <f>'Trial 1'!CH38</f>
        <v>14583.333333333336</v>
      </c>
      <c r="CI222" s="22">
        <f>'Trial 1'!CI38</f>
        <v>14583.333333333336</v>
      </c>
      <c r="CJ222" s="22">
        <f>'Trial 1'!CJ38</f>
        <v>14583.333333333336</v>
      </c>
      <c r="CK222" s="22">
        <f>'Trial 1'!CK38</f>
        <v>14583.333333333336</v>
      </c>
      <c r="CL222" s="22">
        <f>'Trial 1'!CL38</f>
        <v>14583.333333333336</v>
      </c>
      <c r="CM222" s="22">
        <f>'Trial 1'!CM38</f>
        <v>14583.333333333336</v>
      </c>
      <c r="CN222" s="23">
        <f>SUM('Trial 1'!CB38:CM38)</f>
        <v>175000.00000000009</v>
      </c>
      <c r="CO222" s="22">
        <f>'Trial 1'!CO38</f>
        <v>14583.333333333336</v>
      </c>
      <c r="CP222" s="22">
        <f>'Trial 1'!CP38</f>
        <v>14583.333333333336</v>
      </c>
      <c r="CQ222" s="22">
        <f>'Trial 1'!CQ38</f>
        <v>14583.333333333336</v>
      </c>
      <c r="CR222" s="22">
        <f>'Trial 1'!CR38</f>
        <v>14583.333333333336</v>
      </c>
      <c r="CS222" s="22">
        <f>'Trial 1'!CS38</f>
        <v>14583.333333333336</v>
      </c>
      <c r="CT222" s="22">
        <f>'Trial 1'!CT38</f>
        <v>14583.333333333336</v>
      </c>
      <c r="CU222" s="22">
        <f>'Trial 1'!CU38</f>
        <v>14583.333333333336</v>
      </c>
      <c r="CV222" s="22">
        <f>'Trial 1'!CV38</f>
        <v>14583.333333333336</v>
      </c>
      <c r="CW222" s="22">
        <f>'Trial 1'!CW38</f>
        <v>14583.333333333336</v>
      </c>
      <c r="CX222" s="22">
        <f>'Trial 1'!CX38</f>
        <v>14583.333333333336</v>
      </c>
      <c r="CY222" s="22">
        <f>'Trial 1'!CY38</f>
        <v>14583.333333333336</v>
      </c>
      <c r="CZ222" s="22">
        <f>'Trial 1'!CZ38</f>
        <v>14583.333333333336</v>
      </c>
      <c r="DA222" s="23">
        <f>SUM('Trial 1'!CO38:CZ38)</f>
        <v>175000.00000000009</v>
      </c>
      <c r="DB222" s="22">
        <f>'Trial 1'!DB38</f>
        <v>14583.333333333336</v>
      </c>
      <c r="DC222" s="22">
        <f>'Trial 1'!DC38</f>
        <v>14583.333333333336</v>
      </c>
      <c r="DD222" s="22">
        <f>'Trial 1'!DD38</f>
        <v>14583.333333333336</v>
      </c>
      <c r="DE222" s="22">
        <f>'Trial 1'!DE38</f>
        <v>14583.333333333336</v>
      </c>
      <c r="DF222" s="22">
        <f>'Trial 1'!DF38</f>
        <v>14583.333333333336</v>
      </c>
      <c r="DG222" s="22">
        <f>'Trial 1'!DG38</f>
        <v>14583.333333333336</v>
      </c>
      <c r="DH222" s="22">
        <f>'Trial 1'!DH38</f>
        <v>14583.333333333336</v>
      </c>
      <c r="DI222" s="22">
        <f>'Trial 1'!DI38</f>
        <v>14583.333333333336</v>
      </c>
      <c r="DJ222" s="22">
        <f>'Trial 1'!DJ38</f>
        <v>14583.333333333336</v>
      </c>
      <c r="DK222" s="22">
        <f>'Trial 1'!DK38</f>
        <v>14583.333333333336</v>
      </c>
      <c r="DL222" s="22">
        <f>'Trial 1'!DL38</f>
        <v>14583.333333333336</v>
      </c>
      <c r="DM222" s="22">
        <f>'Trial 1'!DM38</f>
        <v>14583.333333333336</v>
      </c>
      <c r="DN222" s="23">
        <f>SUM('Trial 1'!DB38:DM38)</f>
        <v>175000.00000000009</v>
      </c>
      <c r="DO222" s="22">
        <f>'Trial 1'!DO38</f>
        <v>14583.333333333336</v>
      </c>
      <c r="DP222" s="22">
        <f>'Trial 1'!DP38</f>
        <v>14583.333333333336</v>
      </c>
      <c r="DQ222" s="22">
        <f>'Trial 1'!DQ38</f>
        <v>14583.333333333336</v>
      </c>
      <c r="DR222" s="22">
        <f>'Trial 1'!DR38</f>
        <v>14583.333333333336</v>
      </c>
      <c r="DS222" s="22">
        <f>'Trial 1'!DS38</f>
        <v>14583.333333333336</v>
      </c>
      <c r="DT222" s="22">
        <f>'Trial 1'!DT38</f>
        <v>14583.333333333336</v>
      </c>
      <c r="DU222" s="22">
        <f>'Trial 1'!DU38</f>
        <v>14583.333333333336</v>
      </c>
      <c r="DV222" s="22">
        <f>'Trial 1'!DV38</f>
        <v>14583.333333333336</v>
      </c>
      <c r="DW222" s="22">
        <f>'Trial 1'!DW38</f>
        <v>14583.333333333336</v>
      </c>
      <c r="DX222" s="22">
        <f>'Trial 1'!DX38</f>
        <v>14583.333333333336</v>
      </c>
      <c r="DY222" s="22">
        <f>'Trial 1'!DY38</f>
        <v>14583.333333333336</v>
      </c>
      <c r="DZ222" s="22">
        <f>'Trial 1'!DZ38</f>
        <v>14583.333333333336</v>
      </c>
      <c r="EA222" s="23">
        <f>SUM('Trial 1'!DO38:DZ38)</f>
        <v>175000.00000000009</v>
      </c>
      <c r="EB222" s="22">
        <f>'Trial 1'!EB38</f>
        <v>14583.333333333336</v>
      </c>
      <c r="EC222" s="22">
        <f>'Trial 1'!EC38</f>
        <v>14583.333333333336</v>
      </c>
      <c r="ED222" s="22">
        <f>'Trial 1'!ED38</f>
        <v>14583.333333333336</v>
      </c>
      <c r="EE222" s="22">
        <f>'Trial 1'!EE38</f>
        <v>14583.333333333336</v>
      </c>
      <c r="EF222" s="22">
        <f>'Trial 1'!EF38</f>
        <v>14583.333333333336</v>
      </c>
      <c r="EG222" s="22">
        <f>'Trial 1'!EG38</f>
        <v>14583.333333333336</v>
      </c>
      <c r="EH222" s="22">
        <f>'Trial 1'!EH38</f>
        <v>14583.333333333336</v>
      </c>
      <c r="EI222" s="22">
        <f>'Trial 1'!EI38</f>
        <v>14583.333333333336</v>
      </c>
      <c r="EJ222" s="22">
        <f>'Trial 1'!EJ38</f>
        <v>14583.333333333336</v>
      </c>
      <c r="EK222" s="22">
        <f>'Trial 1'!EK38</f>
        <v>14583.333333333336</v>
      </c>
      <c r="EL222" s="22">
        <f>'Trial 1'!EL38</f>
        <v>14583.333333333336</v>
      </c>
      <c r="EM222" s="22">
        <f>'Trial 1'!EM38</f>
        <v>14583.333333333336</v>
      </c>
      <c r="EN222" s="23">
        <f>SUM('Trial 1'!EB38:EM38)</f>
        <v>175000.00000000009</v>
      </c>
    </row>
    <row r="223" spans="1:144" ht="12.75" customHeight="1">
      <c r="A223" s="11" t="str">
        <f>Labels!B97</f>
        <v>Trial 02</v>
      </c>
      <c r="B223" s="24">
        <f>'Trial 2'!B38</f>
        <v>14583.333333333336</v>
      </c>
      <c r="C223" s="24">
        <f>'Trial 2'!C38</f>
        <v>14583.333333333336</v>
      </c>
      <c r="D223" s="24">
        <f>'Trial 2'!D38</f>
        <v>14583.333333333336</v>
      </c>
      <c r="E223" s="24">
        <f>'Trial 2'!E38</f>
        <v>14583.333333333336</v>
      </c>
      <c r="F223" s="24">
        <f>'Trial 2'!F38</f>
        <v>14583.333333333336</v>
      </c>
      <c r="G223" s="24">
        <f>'Trial 2'!G38</f>
        <v>14583.333333333336</v>
      </c>
      <c r="H223" s="24">
        <f>'Trial 2'!H38</f>
        <v>14583.333333333336</v>
      </c>
      <c r="I223" s="24">
        <f>'Trial 2'!I38</f>
        <v>14583.333333333336</v>
      </c>
      <c r="J223" s="24">
        <f>'Trial 2'!J38</f>
        <v>14583.333333333336</v>
      </c>
      <c r="K223" s="24">
        <f>'Trial 2'!K38</f>
        <v>14583.333333333336</v>
      </c>
      <c r="L223" s="24">
        <f>'Trial 2'!L38</f>
        <v>14583.333333333336</v>
      </c>
      <c r="M223" s="24">
        <f>'Trial 2'!M38</f>
        <v>14583.333333333336</v>
      </c>
      <c r="N223" s="25">
        <f>SUM('Trial 2'!B38:M38)</f>
        <v>175000.00000000009</v>
      </c>
      <c r="O223" s="24">
        <f>'Trial 2'!O38</f>
        <v>14583.333333333336</v>
      </c>
      <c r="P223" s="24">
        <f>'Trial 2'!P38</f>
        <v>14583.333333333336</v>
      </c>
      <c r="Q223" s="24">
        <f>'Trial 2'!Q38</f>
        <v>14583.333333333336</v>
      </c>
      <c r="R223" s="24">
        <f>'Trial 2'!R38</f>
        <v>14583.333333333336</v>
      </c>
      <c r="S223" s="24">
        <f>'Trial 2'!S38</f>
        <v>14583.333333333336</v>
      </c>
      <c r="T223" s="24">
        <f>'Trial 2'!T38</f>
        <v>14583.333333333336</v>
      </c>
      <c r="U223" s="24">
        <f>'Trial 2'!U38</f>
        <v>14583.333333333336</v>
      </c>
      <c r="V223" s="24">
        <f>'Trial 2'!V38</f>
        <v>14583.333333333336</v>
      </c>
      <c r="W223" s="24">
        <f>'Trial 2'!W38</f>
        <v>14583.333333333336</v>
      </c>
      <c r="X223" s="24">
        <f>'Trial 2'!X38</f>
        <v>14583.333333333336</v>
      </c>
      <c r="Y223" s="24">
        <f>'Trial 2'!Y38</f>
        <v>14583.333333333336</v>
      </c>
      <c r="Z223" s="24">
        <f>'Trial 2'!Z38</f>
        <v>14583.333333333336</v>
      </c>
      <c r="AA223" s="25">
        <f>SUM('Trial 2'!O38:Z38)</f>
        <v>175000.00000000009</v>
      </c>
      <c r="AB223" s="24">
        <f>'Trial 2'!AB38</f>
        <v>14583.333333333336</v>
      </c>
      <c r="AC223" s="24">
        <f>'Trial 2'!AC38</f>
        <v>14583.333333333336</v>
      </c>
      <c r="AD223" s="24">
        <f>'Trial 2'!AD38</f>
        <v>14583.333333333336</v>
      </c>
      <c r="AE223" s="24">
        <f>'Trial 2'!AE38</f>
        <v>14583.333333333336</v>
      </c>
      <c r="AF223" s="24">
        <f>'Trial 2'!AF38</f>
        <v>14583.333333333336</v>
      </c>
      <c r="AG223" s="24">
        <f>'Trial 2'!AG38</f>
        <v>14583.333333333336</v>
      </c>
      <c r="AH223" s="24">
        <f>'Trial 2'!AH38</f>
        <v>14583.333333333336</v>
      </c>
      <c r="AI223" s="24">
        <f>'Trial 2'!AI38</f>
        <v>14583.333333333336</v>
      </c>
      <c r="AJ223" s="24">
        <f>'Trial 2'!AJ38</f>
        <v>14583.333333333336</v>
      </c>
      <c r="AK223" s="24">
        <f>'Trial 2'!AK38</f>
        <v>14583.333333333336</v>
      </c>
      <c r="AL223" s="24">
        <f>'Trial 2'!AL38</f>
        <v>14583.333333333336</v>
      </c>
      <c r="AM223" s="24">
        <f>'Trial 2'!AM38</f>
        <v>14583.333333333336</v>
      </c>
      <c r="AN223" s="25">
        <f>SUM('Trial 2'!AB38:AM38)</f>
        <v>175000.00000000009</v>
      </c>
      <c r="AO223" s="24">
        <f>'Trial 2'!AO38</f>
        <v>14583.333333333336</v>
      </c>
      <c r="AP223" s="24">
        <f>'Trial 2'!AP38</f>
        <v>14583.333333333336</v>
      </c>
      <c r="AQ223" s="24">
        <f>'Trial 2'!AQ38</f>
        <v>14583.333333333336</v>
      </c>
      <c r="AR223" s="24">
        <f>'Trial 2'!AR38</f>
        <v>14583.333333333336</v>
      </c>
      <c r="AS223" s="24">
        <f>'Trial 2'!AS38</f>
        <v>14583.333333333336</v>
      </c>
      <c r="AT223" s="24">
        <f>'Trial 2'!AT38</f>
        <v>14583.333333333336</v>
      </c>
      <c r="AU223" s="24">
        <f>'Trial 2'!AU38</f>
        <v>14583.333333333336</v>
      </c>
      <c r="AV223" s="24">
        <f>'Trial 2'!AV38</f>
        <v>14583.333333333336</v>
      </c>
      <c r="AW223" s="24">
        <f>'Trial 2'!AW38</f>
        <v>14583.333333333336</v>
      </c>
      <c r="AX223" s="24">
        <f>'Trial 2'!AX38</f>
        <v>14583.333333333336</v>
      </c>
      <c r="AY223" s="24">
        <f>'Trial 2'!AY38</f>
        <v>14583.333333333336</v>
      </c>
      <c r="AZ223" s="24">
        <f>'Trial 2'!AZ38</f>
        <v>14583.333333333336</v>
      </c>
      <c r="BA223" s="25">
        <f>SUM('Trial 2'!AO38:AZ38)</f>
        <v>175000.00000000009</v>
      </c>
      <c r="BB223" s="24">
        <f>'Trial 2'!BB38</f>
        <v>14583.333333333336</v>
      </c>
      <c r="BC223" s="24">
        <f>'Trial 2'!BC38</f>
        <v>14583.333333333336</v>
      </c>
      <c r="BD223" s="24">
        <f>'Trial 2'!BD38</f>
        <v>14583.333333333336</v>
      </c>
      <c r="BE223" s="24">
        <f>'Trial 2'!BE38</f>
        <v>14583.333333333336</v>
      </c>
      <c r="BF223" s="24">
        <f>'Trial 2'!BF38</f>
        <v>14583.333333333336</v>
      </c>
      <c r="BG223" s="24">
        <f>'Trial 2'!BG38</f>
        <v>14583.333333333336</v>
      </c>
      <c r="BH223" s="24">
        <f>'Trial 2'!BH38</f>
        <v>14583.333333333336</v>
      </c>
      <c r="BI223" s="24">
        <f>'Trial 2'!BI38</f>
        <v>14583.333333333336</v>
      </c>
      <c r="BJ223" s="24">
        <f>'Trial 2'!BJ38</f>
        <v>14583.333333333336</v>
      </c>
      <c r="BK223" s="24">
        <f>'Trial 2'!BK38</f>
        <v>14583.333333333336</v>
      </c>
      <c r="BL223" s="24">
        <f>'Trial 2'!BL38</f>
        <v>14583.333333333336</v>
      </c>
      <c r="BM223" s="24">
        <f>'Trial 2'!BM38</f>
        <v>14583.333333333336</v>
      </c>
      <c r="BN223" s="25">
        <f>SUM('Trial 2'!BB38:BM38)</f>
        <v>175000.00000000009</v>
      </c>
      <c r="BO223" s="24">
        <f>'Trial 2'!BO38</f>
        <v>14583.333333333336</v>
      </c>
      <c r="BP223" s="24">
        <f>'Trial 2'!BP38</f>
        <v>14583.333333333336</v>
      </c>
      <c r="BQ223" s="24">
        <f>'Trial 2'!BQ38</f>
        <v>14583.333333333336</v>
      </c>
      <c r="BR223" s="24">
        <f>'Trial 2'!BR38</f>
        <v>14583.333333333336</v>
      </c>
      <c r="BS223" s="24">
        <f>'Trial 2'!BS38</f>
        <v>14583.333333333336</v>
      </c>
      <c r="BT223" s="24">
        <f>'Trial 2'!BT38</f>
        <v>14583.333333333336</v>
      </c>
      <c r="BU223" s="24">
        <f>'Trial 2'!BU38</f>
        <v>14583.333333333336</v>
      </c>
      <c r="BV223" s="24">
        <f>'Trial 2'!BV38</f>
        <v>14583.333333333336</v>
      </c>
      <c r="BW223" s="24">
        <f>'Trial 2'!BW38</f>
        <v>14583.333333333336</v>
      </c>
      <c r="BX223" s="24">
        <f>'Trial 2'!BX38</f>
        <v>14583.333333333336</v>
      </c>
      <c r="BY223" s="24">
        <f>'Trial 2'!BY38</f>
        <v>14583.333333333336</v>
      </c>
      <c r="BZ223" s="24">
        <f>'Trial 2'!BZ38</f>
        <v>14583.333333333336</v>
      </c>
      <c r="CA223" s="25">
        <f>SUM('Trial 2'!BO38:BZ38)</f>
        <v>175000.00000000009</v>
      </c>
      <c r="CB223" s="24">
        <f>'Trial 2'!CB38</f>
        <v>14583.333333333336</v>
      </c>
      <c r="CC223" s="24">
        <f>'Trial 2'!CC38</f>
        <v>14583.333333333336</v>
      </c>
      <c r="CD223" s="24">
        <f>'Trial 2'!CD38</f>
        <v>14583.333333333336</v>
      </c>
      <c r="CE223" s="24">
        <f>'Trial 2'!CE38</f>
        <v>14583.333333333336</v>
      </c>
      <c r="CF223" s="24">
        <f>'Trial 2'!CF38</f>
        <v>14583.333333333336</v>
      </c>
      <c r="CG223" s="24">
        <f>'Trial 2'!CG38</f>
        <v>14583.333333333336</v>
      </c>
      <c r="CH223" s="24">
        <f>'Trial 2'!CH38</f>
        <v>14583.333333333336</v>
      </c>
      <c r="CI223" s="24">
        <f>'Trial 2'!CI38</f>
        <v>14583.333333333336</v>
      </c>
      <c r="CJ223" s="24">
        <f>'Trial 2'!CJ38</f>
        <v>14583.333333333336</v>
      </c>
      <c r="CK223" s="24">
        <f>'Trial 2'!CK38</f>
        <v>14583.333333333336</v>
      </c>
      <c r="CL223" s="24">
        <f>'Trial 2'!CL38</f>
        <v>14583.333333333336</v>
      </c>
      <c r="CM223" s="24">
        <f>'Trial 2'!CM38</f>
        <v>14583.333333333336</v>
      </c>
      <c r="CN223" s="25">
        <f>SUM('Trial 2'!CB38:CM38)</f>
        <v>175000.00000000009</v>
      </c>
      <c r="CO223" s="24">
        <f>'Trial 2'!CO38</f>
        <v>14583.333333333336</v>
      </c>
      <c r="CP223" s="24">
        <f>'Trial 2'!CP38</f>
        <v>14583.333333333336</v>
      </c>
      <c r="CQ223" s="24">
        <f>'Trial 2'!CQ38</f>
        <v>14583.333333333336</v>
      </c>
      <c r="CR223" s="24">
        <f>'Trial 2'!CR38</f>
        <v>14583.333333333336</v>
      </c>
      <c r="CS223" s="24">
        <f>'Trial 2'!CS38</f>
        <v>14583.333333333336</v>
      </c>
      <c r="CT223" s="24">
        <f>'Trial 2'!CT38</f>
        <v>14583.333333333336</v>
      </c>
      <c r="CU223" s="24">
        <f>'Trial 2'!CU38</f>
        <v>14583.333333333336</v>
      </c>
      <c r="CV223" s="24">
        <f>'Trial 2'!CV38</f>
        <v>14583.333333333336</v>
      </c>
      <c r="CW223" s="24">
        <f>'Trial 2'!CW38</f>
        <v>14583.333333333336</v>
      </c>
      <c r="CX223" s="24">
        <f>'Trial 2'!CX38</f>
        <v>14583.333333333336</v>
      </c>
      <c r="CY223" s="24">
        <f>'Trial 2'!CY38</f>
        <v>14583.333333333336</v>
      </c>
      <c r="CZ223" s="24">
        <f>'Trial 2'!CZ38</f>
        <v>14583.333333333336</v>
      </c>
      <c r="DA223" s="25">
        <f>SUM('Trial 2'!CO38:CZ38)</f>
        <v>175000.00000000009</v>
      </c>
      <c r="DB223" s="24">
        <f>'Trial 2'!DB38</f>
        <v>14583.333333333336</v>
      </c>
      <c r="DC223" s="24">
        <f>'Trial 2'!DC38</f>
        <v>14583.333333333336</v>
      </c>
      <c r="DD223" s="24">
        <f>'Trial 2'!DD38</f>
        <v>14583.333333333336</v>
      </c>
      <c r="DE223" s="24">
        <f>'Trial 2'!DE38</f>
        <v>14583.333333333336</v>
      </c>
      <c r="DF223" s="24">
        <f>'Trial 2'!DF38</f>
        <v>14583.333333333336</v>
      </c>
      <c r="DG223" s="24">
        <f>'Trial 2'!DG38</f>
        <v>14583.333333333336</v>
      </c>
      <c r="DH223" s="24">
        <f>'Trial 2'!DH38</f>
        <v>14583.333333333336</v>
      </c>
      <c r="DI223" s="24">
        <f>'Trial 2'!DI38</f>
        <v>14583.333333333336</v>
      </c>
      <c r="DJ223" s="24">
        <f>'Trial 2'!DJ38</f>
        <v>14583.333333333336</v>
      </c>
      <c r="DK223" s="24">
        <f>'Trial 2'!DK38</f>
        <v>14583.333333333336</v>
      </c>
      <c r="DL223" s="24">
        <f>'Trial 2'!DL38</f>
        <v>14583.333333333336</v>
      </c>
      <c r="DM223" s="24">
        <f>'Trial 2'!DM38</f>
        <v>14583.333333333336</v>
      </c>
      <c r="DN223" s="25">
        <f>SUM('Trial 2'!DB38:DM38)</f>
        <v>175000.00000000009</v>
      </c>
      <c r="DO223" s="24">
        <f>'Trial 2'!DO38</f>
        <v>14583.333333333336</v>
      </c>
      <c r="DP223" s="24">
        <f>'Trial 2'!DP38</f>
        <v>14583.333333333336</v>
      </c>
      <c r="DQ223" s="24">
        <f>'Trial 2'!DQ38</f>
        <v>14583.333333333336</v>
      </c>
      <c r="DR223" s="24">
        <f>'Trial 2'!DR38</f>
        <v>14583.333333333336</v>
      </c>
      <c r="DS223" s="24">
        <f>'Trial 2'!DS38</f>
        <v>14583.333333333336</v>
      </c>
      <c r="DT223" s="24">
        <f>'Trial 2'!DT38</f>
        <v>14583.333333333336</v>
      </c>
      <c r="DU223" s="24">
        <f>'Trial 2'!DU38</f>
        <v>14583.333333333336</v>
      </c>
      <c r="DV223" s="24">
        <f>'Trial 2'!DV38</f>
        <v>14583.333333333336</v>
      </c>
      <c r="DW223" s="24">
        <f>'Trial 2'!DW38</f>
        <v>14583.333333333336</v>
      </c>
      <c r="DX223" s="24">
        <f>'Trial 2'!DX38</f>
        <v>14583.333333333336</v>
      </c>
      <c r="DY223" s="24">
        <f>'Trial 2'!DY38</f>
        <v>14583.333333333336</v>
      </c>
      <c r="DZ223" s="24">
        <f>'Trial 2'!DZ38</f>
        <v>14583.333333333336</v>
      </c>
      <c r="EA223" s="25">
        <f>SUM('Trial 2'!DO38:DZ38)</f>
        <v>175000.00000000009</v>
      </c>
      <c r="EB223" s="24">
        <f>'Trial 2'!EB38</f>
        <v>14583.333333333336</v>
      </c>
      <c r="EC223" s="24">
        <f>'Trial 2'!EC38</f>
        <v>14583.333333333336</v>
      </c>
      <c r="ED223" s="24">
        <f>'Trial 2'!ED38</f>
        <v>14583.333333333336</v>
      </c>
      <c r="EE223" s="24">
        <f>'Trial 2'!EE38</f>
        <v>14583.333333333336</v>
      </c>
      <c r="EF223" s="24">
        <f>'Trial 2'!EF38</f>
        <v>14583.333333333336</v>
      </c>
      <c r="EG223" s="24">
        <f>'Trial 2'!EG38</f>
        <v>14583.333333333336</v>
      </c>
      <c r="EH223" s="24">
        <f>'Trial 2'!EH38</f>
        <v>14583.333333333336</v>
      </c>
      <c r="EI223" s="24">
        <f>'Trial 2'!EI38</f>
        <v>14583.333333333336</v>
      </c>
      <c r="EJ223" s="24">
        <f>'Trial 2'!EJ38</f>
        <v>14583.333333333336</v>
      </c>
      <c r="EK223" s="24">
        <f>'Trial 2'!EK38</f>
        <v>14583.333333333336</v>
      </c>
      <c r="EL223" s="24">
        <f>'Trial 2'!EL38</f>
        <v>14583.333333333336</v>
      </c>
      <c r="EM223" s="24">
        <f>'Trial 2'!EM38</f>
        <v>14583.333333333336</v>
      </c>
      <c r="EN223" s="25">
        <f>SUM('Trial 2'!EB38:EM38)</f>
        <v>175000.00000000009</v>
      </c>
    </row>
    <row r="224" spans="1:144" ht="12.75" customHeight="1">
      <c r="A224" s="11" t="str">
        <f>Labels!B98</f>
        <v>Trial 03</v>
      </c>
      <c r="B224" s="24">
        <f>'Trial 3'!B38</f>
        <v>14583.333333333336</v>
      </c>
      <c r="C224" s="24">
        <f>'Trial 3'!C38</f>
        <v>14583.333333333336</v>
      </c>
      <c r="D224" s="24">
        <f>'Trial 3'!D38</f>
        <v>14583.333333333336</v>
      </c>
      <c r="E224" s="24">
        <f>'Trial 3'!E38</f>
        <v>14583.333333333336</v>
      </c>
      <c r="F224" s="24">
        <f>'Trial 3'!F38</f>
        <v>14583.333333333336</v>
      </c>
      <c r="G224" s="24">
        <f>'Trial 3'!G38</f>
        <v>14583.333333333336</v>
      </c>
      <c r="H224" s="24">
        <f>'Trial 3'!H38</f>
        <v>14583.333333333336</v>
      </c>
      <c r="I224" s="24">
        <f>'Trial 3'!I38</f>
        <v>14583.333333333336</v>
      </c>
      <c r="J224" s="24">
        <f>'Trial 3'!J38</f>
        <v>14583.333333333336</v>
      </c>
      <c r="K224" s="24">
        <f>'Trial 3'!K38</f>
        <v>14583.333333333336</v>
      </c>
      <c r="L224" s="24">
        <f>'Trial 3'!L38</f>
        <v>14583.333333333336</v>
      </c>
      <c r="M224" s="24">
        <f>'Trial 3'!M38</f>
        <v>14583.333333333336</v>
      </c>
      <c r="N224" s="25">
        <f>SUM('Trial 3'!B38:M38)</f>
        <v>175000.00000000009</v>
      </c>
      <c r="O224" s="24">
        <f>'Trial 3'!O38</f>
        <v>14583.333333333336</v>
      </c>
      <c r="P224" s="24">
        <f>'Trial 3'!P38</f>
        <v>14583.333333333336</v>
      </c>
      <c r="Q224" s="24">
        <f>'Trial 3'!Q38</f>
        <v>14583.333333333336</v>
      </c>
      <c r="R224" s="24">
        <f>'Trial 3'!R38</f>
        <v>14583.333333333336</v>
      </c>
      <c r="S224" s="24">
        <f>'Trial 3'!S38</f>
        <v>14583.333333333336</v>
      </c>
      <c r="T224" s="24">
        <f>'Trial 3'!T38</f>
        <v>14583.333333333336</v>
      </c>
      <c r="U224" s="24">
        <f>'Trial 3'!U38</f>
        <v>14583.333333333336</v>
      </c>
      <c r="V224" s="24">
        <f>'Trial 3'!V38</f>
        <v>14583.333333333336</v>
      </c>
      <c r="W224" s="24">
        <f>'Trial 3'!W38</f>
        <v>14583.333333333336</v>
      </c>
      <c r="X224" s="24">
        <f>'Trial 3'!X38</f>
        <v>14583.333333333336</v>
      </c>
      <c r="Y224" s="24">
        <f>'Trial 3'!Y38</f>
        <v>14583.333333333336</v>
      </c>
      <c r="Z224" s="24">
        <f>'Trial 3'!Z38</f>
        <v>14583.333333333336</v>
      </c>
      <c r="AA224" s="25">
        <f>SUM('Trial 3'!O38:Z38)</f>
        <v>175000.00000000009</v>
      </c>
      <c r="AB224" s="24">
        <f>'Trial 3'!AB38</f>
        <v>14583.333333333336</v>
      </c>
      <c r="AC224" s="24">
        <f>'Trial 3'!AC38</f>
        <v>14583.333333333336</v>
      </c>
      <c r="AD224" s="24">
        <f>'Trial 3'!AD38</f>
        <v>14583.333333333336</v>
      </c>
      <c r="AE224" s="24">
        <f>'Trial 3'!AE38</f>
        <v>14583.333333333336</v>
      </c>
      <c r="AF224" s="24">
        <f>'Trial 3'!AF38</f>
        <v>14583.333333333336</v>
      </c>
      <c r="AG224" s="24">
        <f>'Trial 3'!AG38</f>
        <v>14583.333333333336</v>
      </c>
      <c r="AH224" s="24">
        <f>'Trial 3'!AH38</f>
        <v>14583.333333333336</v>
      </c>
      <c r="AI224" s="24">
        <f>'Trial 3'!AI38</f>
        <v>14583.333333333336</v>
      </c>
      <c r="AJ224" s="24">
        <f>'Trial 3'!AJ38</f>
        <v>14583.333333333336</v>
      </c>
      <c r="AK224" s="24">
        <f>'Trial 3'!AK38</f>
        <v>14583.333333333336</v>
      </c>
      <c r="AL224" s="24">
        <f>'Trial 3'!AL38</f>
        <v>14583.333333333336</v>
      </c>
      <c r="AM224" s="24">
        <f>'Trial 3'!AM38</f>
        <v>14583.333333333336</v>
      </c>
      <c r="AN224" s="25">
        <f>SUM('Trial 3'!AB38:AM38)</f>
        <v>175000.00000000009</v>
      </c>
      <c r="AO224" s="24">
        <f>'Trial 3'!AO38</f>
        <v>14583.333333333336</v>
      </c>
      <c r="AP224" s="24">
        <f>'Trial 3'!AP38</f>
        <v>14583.333333333336</v>
      </c>
      <c r="AQ224" s="24">
        <f>'Trial 3'!AQ38</f>
        <v>14583.333333333336</v>
      </c>
      <c r="AR224" s="24">
        <f>'Trial 3'!AR38</f>
        <v>14583.333333333336</v>
      </c>
      <c r="AS224" s="24">
        <f>'Trial 3'!AS38</f>
        <v>14583.333333333336</v>
      </c>
      <c r="AT224" s="24">
        <f>'Trial 3'!AT38</f>
        <v>14583.333333333336</v>
      </c>
      <c r="AU224" s="24">
        <f>'Trial 3'!AU38</f>
        <v>14583.333333333336</v>
      </c>
      <c r="AV224" s="24">
        <f>'Trial 3'!AV38</f>
        <v>14583.333333333336</v>
      </c>
      <c r="AW224" s="24">
        <f>'Trial 3'!AW38</f>
        <v>14583.333333333336</v>
      </c>
      <c r="AX224" s="24">
        <f>'Trial 3'!AX38</f>
        <v>14583.333333333336</v>
      </c>
      <c r="AY224" s="24">
        <f>'Trial 3'!AY38</f>
        <v>14583.333333333336</v>
      </c>
      <c r="AZ224" s="24">
        <f>'Trial 3'!AZ38</f>
        <v>14583.333333333336</v>
      </c>
      <c r="BA224" s="25">
        <f>SUM('Trial 3'!AO38:AZ38)</f>
        <v>175000.00000000009</v>
      </c>
      <c r="BB224" s="24">
        <f>'Trial 3'!BB38</f>
        <v>14583.333333333336</v>
      </c>
      <c r="BC224" s="24">
        <f>'Trial 3'!BC38</f>
        <v>14583.333333333336</v>
      </c>
      <c r="BD224" s="24">
        <f>'Trial 3'!BD38</f>
        <v>14583.333333333336</v>
      </c>
      <c r="BE224" s="24">
        <f>'Trial 3'!BE38</f>
        <v>14583.333333333336</v>
      </c>
      <c r="BF224" s="24">
        <f>'Trial 3'!BF38</f>
        <v>14583.333333333336</v>
      </c>
      <c r="BG224" s="24">
        <f>'Trial 3'!BG38</f>
        <v>14583.333333333336</v>
      </c>
      <c r="BH224" s="24">
        <f>'Trial 3'!BH38</f>
        <v>14583.333333333336</v>
      </c>
      <c r="BI224" s="24">
        <f>'Trial 3'!BI38</f>
        <v>14583.333333333336</v>
      </c>
      <c r="BJ224" s="24">
        <f>'Trial 3'!BJ38</f>
        <v>14583.333333333336</v>
      </c>
      <c r="BK224" s="24">
        <f>'Trial 3'!BK38</f>
        <v>14583.333333333336</v>
      </c>
      <c r="BL224" s="24">
        <f>'Trial 3'!BL38</f>
        <v>14583.333333333336</v>
      </c>
      <c r="BM224" s="24">
        <f>'Trial 3'!BM38</f>
        <v>14583.333333333336</v>
      </c>
      <c r="BN224" s="25">
        <f>SUM('Trial 3'!BB38:BM38)</f>
        <v>175000.00000000009</v>
      </c>
      <c r="BO224" s="24">
        <f>'Trial 3'!BO38</f>
        <v>14583.333333333336</v>
      </c>
      <c r="BP224" s="24">
        <f>'Trial 3'!BP38</f>
        <v>14583.333333333336</v>
      </c>
      <c r="BQ224" s="24">
        <f>'Trial 3'!BQ38</f>
        <v>14583.333333333336</v>
      </c>
      <c r="BR224" s="24">
        <f>'Trial 3'!BR38</f>
        <v>14583.333333333336</v>
      </c>
      <c r="BS224" s="24">
        <f>'Trial 3'!BS38</f>
        <v>14583.333333333336</v>
      </c>
      <c r="BT224" s="24">
        <f>'Trial 3'!BT38</f>
        <v>14583.333333333336</v>
      </c>
      <c r="BU224" s="24">
        <f>'Trial 3'!BU38</f>
        <v>14583.333333333336</v>
      </c>
      <c r="BV224" s="24">
        <f>'Trial 3'!BV38</f>
        <v>14583.333333333336</v>
      </c>
      <c r="BW224" s="24">
        <f>'Trial 3'!BW38</f>
        <v>14583.333333333336</v>
      </c>
      <c r="BX224" s="24">
        <f>'Trial 3'!BX38</f>
        <v>14583.333333333336</v>
      </c>
      <c r="BY224" s="24">
        <f>'Trial 3'!BY38</f>
        <v>14583.333333333336</v>
      </c>
      <c r="BZ224" s="24">
        <f>'Trial 3'!BZ38</f>
        <v>14583.333333333336</v>
      </c>
      <c r="CA224" s="25">
        <f>SUM('Trial 3'!BO38:BZ38)</f>
        <v>175000.00000000009</v>
      </c>
      <c r="CB224" s="24">
        <f>'Trial 3'!CB38</f>
        <v>14583.333333333336</v>
      </c>
      <c r="CC224" s="24">
        <f>'Trial 3'!CC38</f>
        <v>14583.333333333336</v>
      </c>
      <c r="CD224" s="24">
        <f>'Trial 3'!CD38</f>
        <v>14583.333333333336</v>
      </c>
      <c r="CE224" s="24">
        <f>'Trial 3'!CE38</f>
        <v>14583.333333333336</v>
      </c>
      <c r="CF224" s="24">
        <f>'Trial 3'!CF38</f>
        <v>14583.333333333336</v>
      </c>
      <c r="CG224" s="24">
        <f>'Trial 3'!CG38</f>
        <v>14583.333333333336</v>
      </c>
      <c r="CH224" s="24">
        <f>'Trial 3'!CH38</f>
        <v>14583.333333333336</v>
      </c>
      <c r="CI224" s="24">
        <f>'Trial 3'!CI38</f>
        <v>14583.333333333336</v>
      </c>
      <c r="CJ224" s="24">
        <f>'Trial 3'!CJ38</f>
        <v>14583.333333333336</v>
      </c>
      <c r="CK224" s="24">
        <f>'Trial 3'!CK38</f>
        <v>14583.333333333336</v>
      </c>
      <c r="CL224" s="24">
        <f>'Trial 3'!CL38</f>
        <v>14583.333333333336</v>
      </c>
      <c r="CM224" s="24">
        <f>'Trial 3'!CM38</f>
        <v>14583.333333333336</v>
      </c>
      <c r="CN224" s="25">
        <f>SUM('Trial 3'!CB38:CM38)</f>
        <v>175000.00000000009</v>
      </c>
      <c r="CO224" s="24">
        <f>'Trial 3'!CO38</f>
        <v>14583.333333333336</v>
      </c>
      <c r="CP224" s="24">
        <f>'Trial 3'!CP38</f>
        <v>14583.333333333336</v>
      </c>
      <c r="CQ224" s="24">
        <f>'Trial 3'!CQ38</f>
        <v>14583.333333333336</v>
      </c>
      <c r="CR224" s="24">
        <f>'Trial 3'!CR38</f>
        <v>14583.333333333336</v>
      </c>
      <c r="CS224" s="24">
        <f>'Trial 3'!CS38</f>
        <v>14583.333333333336</v>
      </c>
      <c r="CT224" s="24">
        <f>'Trial 3'!CT38</f>
        <v>14583.333333333336</v>
      </c>
      <c r="CU224" s="24">
        <f>'Trial 3'!CU38</f>
        <v>14583.333333333336</v>
      </c>
      <c r="CV224" s="24">
        <f>'Trial 3'!CV38</f>
        <v>14583.333333333336</v>
      </c>
      <c r="CW224" s="24">
        <f>'Trial 3'!CW38</f>
        <v>14583.333333333336</v>
      </c>
      <c r="CX224" s="24">
        <f>'Trial 3'!CX38</f>
        <v>14583.333333333336</v>
      </c>
      <c r="CY224" s="24">
        <f>'Trial 3'!CY38</f>
        <v>14583.333333333336</v>
      </c>
      <c r="CZ224" s="24">
        <f>'Trial 3'!CZ38</f>
        <v>14583.333333333336</v>
      </c>
      <c r="DA224" s="25">
        <f>SUM('Trial 3'!CO38:CZ38)</f>
        <v>175000.00000000009</v>
      </c>
      <c r="DB224" s="24">
        <f>'Trial 3'!DB38</f>
        <v>14583.333333333336</v>
      </c>
      <c r="DC224" s="24">
        <f>'Trial 3'!DC38</f>
        <v>14583.333333333336</v>
      </c>
      <c r="DD224" s="24">
        <f>'Trial 3'!DD38</f>
        <v>14583.333333333336</v>
      </c>
      <c r="DE224" s="24">
        <f>'Trial 3'!DE38</f>
        <v>14583.333333333336</v>
      </c>
      <c r="DF224" s="24">
        <f>'Trial 3'!DF38</f>
        <v>14583.333333333336</v>
      </c>
      <c r="DG224" s="24">
        <f>'Trial 3'!DG38</f>
        <v>14583.333333333336</v>
      </c>
      <c r="DH224" s="24">
        <f>'Trial 3'!DH38</f>
        <v>14583.333333333336</v>
      </c>
      <c r="DI224" s="24">
        <f>'Trial 3'!DI38</f>
        <v>14583.333333333336</v>
      </c>
      <c r="DJ224" s="24">
        <f>'Trial 3'!DJ38</f>
        <v>14583.333333333336</v>
      </c>
      <c r="DK224" s="24">
        <f>'Trial 3'!DK38</f>
        <v>14583.333333333336</v>
      </c>
      <c r="DL224" s="24">
        <f>'Trial 3'!DL38</f>
        <v>14583.333333333336</v>
      </c>
      <c r="DM224" s="24">
        <f>'Trial 3'!DM38</f>
        <v>14583.333333333336</v>
      </c>
      <c r="DN224" s="25">
        <f>SUM('Trial 3'!DB38:DM38)</f>
        <v>175000.00000000009</v>
      </c>
      <c r="DO224" s="24">
        <f>'Trial 3'!DO38</f>
        <v>14583.333333333336</v>
      </c>
      <c r="DP224" s="24">
        <f>'Trial 3'!DP38</f>
        <v>14583.333333333336</v>
      </c>
      <c r="DQ224" s="24">
        <f>'Trial 3'!DQ38</f>
        <v>14583.333333333336</v>
      </c>
      <c r="DR224" s="24">
        <f>'Trial 3'!DR38</f>
        <v>14583.333333333336</v>
      </c>
      <c r="DS224" s="24">
        <f>'Trial 3'!DS38</f>
        <v>14583.333333333336</v>
      </c>
      <c r="DT224" s="24">
        <f>'Trial 3'!DT38</f>
        <v>14583.333333333336</v>
      </c>
      <c r="DU224" s="24">
        <f>'Trial 3'!DU38</f>
        <v>14583.333333333336</v>
      </c>
      <c r="DV224" s="24">
        <f>'Trial 3'!DV38</f>
        <v>14583.333333333336</v>
      </c>
      <c r="DW224" s="24">
        <f>'Trial 3'!DW38</f>
        <v>14583.333333333336</v>
      </c>
      <c r="DX224" s="24">
        <f>'Trial 3'!DX38</f>
        <v>14583.333333333336</v>
      </c>
      <c r="DY224" s="24">
        <f>'Trial 3'!DY38</f>
        <v>14583.333333333336</v>
      </c>
      <c r="DZ224" s="24">
        <f>'Trial 3'!DZ38</f>
        <v>14583.333333333336</v>
      </c>
      <c r="EA224" s="25">
        <f>SUM('Trial 3'!DO38:DZ38)</f>
        <v>175000.00000000009</v>
      </c>
      <c r="EB224" s="24">
        <f>'Trial 3'!EB38</f>
        <v>14583.333333333336</v>
      </c>
      <c r="EC224" s="24">
        <f>'Trial 3'!EC38</f>
        <v>14583.333333333336</v>
      </c>
      <c r="ED224" s="24">
        <f>'Trial 3'!ED38</f>
        <v>14583.333333333336</v>
      </c>
      <c r="EE224" s="24">
        <f>'Trial 3'!EE38</f>
        <v>14583.333333333336</v>
      </c>
      <c r="EF224" s="24">
        <f>'Trial 3'!EF38</f>
        <v>14583.333333333336</v>
      </c>
      <c r="EG224" s="24">
        <f>'Trial 3'!EG38</f>
        <v>14583.333333333336</v>
      </c>
      <c r="EH224" s="24">
        <f>'Trial 3'!EH38</f>
        <v>14583.333333333336</v>
      </c>
      <c r="EI224" s="24">
        <f>'Trial 3'!EI38</f>
        <v>14583.333333333336</v>
      </c>
      <c r="EJ224" s="24">
        <f>'Trial 3'!EJ38</f>
        <v>14583.333333333336</v>
      </c>
      <c r="EK224" s="24">
        <f>'Trial 3'!EK38</f>
        <v>14583.333333333336</v>
      </c>
      <c r="EL224" s="24">
        <f>'Trial 3'!EL38</f>
        <v>14583.333333333336</v>
      </c>
      <c r="EM224" s="24">
        <f>'Trial 3'!EM38</f>
        <v>14583.333333333336</v>
      </c>
      <c r="EN224" s="25">
        <f>SUM('Trial 3'!EB38:EM38)</f>
        <v>175000.00000000009</v>
      </c>
    </row>
    <row r="225" spans="1:144" ht="12.75" customHeight="1">
      <c r="A225" s="11" t="str">
        <f>Labels!B99</f>
        <v>Trial 04</v>
      </c>
      <c r="B225" s="24">
        <f>'Trial 4'!B38</f>
        <v>14583.333333333336</v>
      </c>
      <c r="C225" s="24">
        <f>'Trial 4'!C38</f>
        <v>14583.333333333336</v>
      </c>
      <c r="D225" s="24">
        <f>'Trial 4'!D38</f>
        <v>14583.333333333336</v>
      </c>
      <c r="E225" s="24">
        <f>'Trial 4'!E38</f>
        <v>14583.333333333336</v>
      </c>
      <c r="F225" s="24">
        <f>'Trial 4'!F38</f>
        <v>14583.333333333336</v>
      </c>
      <c r="G225" s="24">
        <f>'Trial 4'!G38</f>
        <v>14583.333333333336</v>
      </c>
      <c r="H225" s="24">
        <f>'Trial 4'!H38</f>
        <v>14583.333333333336</v>
      </c>
      <c r="I225" s="24">
        <f>'Trial 4'!I38</f>
        <v>14583.333333333336</v>
      </c>
      <c r="J225" s="24">
        <f>'Trial 4'!J38</f>
        <v>14583.333333333336</v>
      </c>
      <c r="K225" s="24">
        <f>'Trial 4'!K38</f>
        <v>14583.333333333336</v>
      </c>
      <c r="L225" s="24">
        <f>'Trial 4'!L38</f>
        <v>14583.333333333336</v>
      </c>
      <c r="M225" s="24">
        <f>'Trial 4'!M38</f>
        <v>14583.333333333336</v>
      </c>
      <c r="N225" s="25">
        <f>SUM('Trial 4'!B38:M38)</f>
        <v>175000.00000000009</v>
      </c>
      <c r="O225" s="24">
        <f>'Trial 4'!O38</f>
        <v>14583.333333333336</v>
      </c>
      <c r="P225" s="24">
        <f>'Trial 4'!P38</f>
        <v>14583.333333333336</v>
      </c>
      <c r="Q225" s="24">
        <f>'Trial 4'!Q38</f>
        <v>14583.333333333336</v>
      </c>
      <c r="R225" s="24">
        <f>'Trial 4'!R38</f>
        <v>14583.333333333336</v>
      </c>
      <c r="S225" s="24">
        <f>'Trial 4'!S38</f>
        <v>14583.333333333336</v>
      </c>
      <c r="T225" s="24">
        <f>'Trial 4'!T38</f>
        <v>14583.333333333336</v>
      </c>
      <c r="U225" s="24">
        <f>'Trial 4'!U38</f>
        <v>14583.333333333336</v>
      </c>
      <c r="V225" s="24">
        <f>'Trial 4'!V38</f>
        <v>14583.333333333336</v>
      </c>
      <c r="W225" s="24">
        <f>'Trial 4'!W38</f>
        <v>14583.333333333336</v>
      </c>
      <c r="X225" s="24">
        <f>'Trial 4'!X38</f>
        <v>14583.333333333336</v>
      </c>
      <c r="Y225" s="24">
        <f>'Trial 4'!Y38</f>
        <v>14583.333333333336</v>
      </c>
      <c r="Z225" s="24">
        <f>'Trial 4'!Z38</f>
        <v>14583.333333333336</v>
      </c>
      <c r="AA225" s="25">
        <f>SUM('Trial 4'!O38:Z38)</f>
        <v>175000.00000000009</v>
      </c>
      <c r="AB225" s="24">
        <f>'Trial 4'!AB38</f>
        <v>14583.333333333336</v>
      </c>
      <c r="AC225" s="24">
        <f>'Trial 4'!AC38</f>
        <v>14583.333333333336</v>
      </c>
      <c r="AD225" s="24">
        <f>'Trial 4'!AD38</f>
        <v>14583.333333333336</v>
      </c>
      <c r="AE225" s="24">
        <f>'Trial 4'!AE38</f>
        <v>14583.333333333336</v>
      </c>
      <c r="AF225" s="24">
        <f>'Trial 4'!AF38</f>
        <v>14583.333333333336</v>
      </c>
      <c r="AG225" s="24">
        <f>'Trial 4'!AG38</f>
        <v>14583.333333333336</v>
      </c>
      <c r="AH225" s="24">
        <f>'Trial 4'!AH38</f>
        <v>14583.333333333336</v>
      </c>
      <c r="AI225" s="24">
        <f>'Trial 4'!AI38</f>
        <v>14583.333333333336</v>
      </c>
      <c r="AJ225" s="24">
        <f>'Trial 4'!AJ38</f>
        <v>14583.333333333336</v>
      </c>
      <c r="AK225" s="24">
        <f>'Trial 4'!AK38</f>
        <v>14583.333333333336</v>
      </c>
      <c r="AL225" s="24">
        <f>'Trial 4'!AL38</f>
        <v>14583.333333333336</v>
      </c>
      <c r="AM225" s="24">
        <f>'Trial 4'!AM38</f>
        <v>14583.333333333336</v>
      </c>
      <c r="AN225" s="25">
        <f>SUM('Trial 4'!AB38:AM38)</f>
        <v>175000.00000000009</v>
      </c>
      <c r="AO225" s="24">
        <f>'Trial 4'!AO38</f>
        <v>14583.333333333336</v>
      </c>
      <c r="AP225" s="24">
        <f>'Trial 4'!AP38</f>
        <v>14583.333333333336</v>
      </c>
      <c r="AQ225" s="24">
        <f>'Trial 4'!AQ38</f>
        <v>14583.333333333336</v>
      </c>
      <c r="AR225" s="24">
        <f>'Trial 4'!AR38</f>
        <v>14583.333333333336</v>
      </c>
      <c r="AS225" s="24">
        <f>'Trial 4'!AS38</f>
        <v>14583.333333333336</v>
      </c>
      <c r="AT225" s="24">
        <f>'Trial 4'!AT38</f>
        <v>14583.333333333336</v>
      </c>
      <c r="AU225" s="24">
        <f>'Trial 4'!AU38</f>
        <v>14583.333333333336</v>
      </c>
      <c r="AV225" s="24">
        <f>'Trial 4'!AV38</f>
        <v>14583.333333333336</v>
      </c>
      <c r="AW225" s="24">
        <f>'Trial 4'!AW38</f>
        <v>14583.333333333336</v>
      </c>
      <c r="AX225" s="24">
        <f>'Trial 4'!AX38</f>
        <v>14583.333333333336</v>
      </c>
      <c r="AY225" s="24">
        <f>'Trial 4'!AY38</f>
        <v>14583.333333333336</v>
      </c>
      <c r="AZ225" s="24">
        <f>'Trial 4'!AZ38</f>
        <v>14583.333333333336</v>
      </c>
      <c r="BA225" s="25">
        <f>SUM('Trial 4'!AO38:AZ38)</f>
        <v>175000.00000000009</v>
      </c>
      <c r="BB225" s="24">
        <f>'Trial 4'!BB38</f>
        <v>14583.333333333336</v>
      </c>
      <c r="BC225" s="24">
        <f>'Trial 4'!BC38</f>
        <v>14583.333333333336</v>
      </c>
      <c r="BD225" s="24">
        <f>'Trial 4'!BD38</f>
        <v>14583.333333333336</v>
      </c>
      <c r="BE225" s="24">
        <f>'Trial 4'!BE38</f>
        <v>14583.333333333336</v>
      </c>
      <c r="BF225" s="24">
        <f>'Trial 4'!BF38</f>
        <v>14583.333333333336</v>
      </c>
      <c r="BG225" s="24">
        <f>'Trial 4'!BG38</f>
        <v>14583.333333333336</v>
      </c>
      <c r="BH225" s="24">
        <f>'Trial 4'!BH38</f>
        <v>14583.333333333336</v>
      </c>
      <c r="BI225" s="24">
        <f>'Trial 4'!BI38</f>
        <v>14583.333333333336</v>
      </c>
      <c r="BJ225" s="24">
        <f>'Trial 4'!BJ38</f>
        <v>14583.333333333336</v>
      </c>
      <c r="BK225" s="24">
        <f>'Trial 4'!BK38</f>
        <v>14583.333333333336</v>
      </c>
      <c r="BL225" s="24">
        <f>'Trial 4'!BL38</f>
        <v>14583.333333333336</v>
      </c>
      <c r="BM225" s="24">
        <f>'Trial 4'!BM38</f>
        <v>14583.333333333336</v>
      </c>
      <c r="BN225" s="25">
        <f>SUM('Trial 4'!BB38:BM38)</f>
        <v>175000.00000000009</v>
      </c>
      <c r="BO225" s="24">
        <f>'Trial 4'!BO38</f>
        <v>14583.333333333336</v>
      </c>
      <c r="BP225" s="24">
        <f>'Trial 4'!BP38</f>
        <v>14583.333333333336</v>
      </c>
      <c r="BQ225" s="24">
        <f>'Trial 4'!BQ38</f>
        <v>14583.333333333336</v>
      </c>
      <c r="BR225" s="24">
        <f>'Trial 4'!BR38</f>
        <v>14583.333333333336</v>
      </c>
      <c r="BS225" s="24">
        <f>'Trial 4'!BS38</f>
        <v>14583.333333333336</v>
      </c>
      <c r="BT225" s="24">
        <f>'Trial 4'!BT38</f>
        <v>14583.333333333336</v>
      </c>
      <c r="BU225" s="24">
        <f>'Trial 4'!BU38</f>
        <v>14583.333333333336</v>
      </c>
      <c r="BV225" s="24">
        <f>'Trial 4'!BV38</f>
        <v>14583.333333333336</v>
      </c>
      <c r="BW225" s="24">
        <f>'Trial 4'!BW38</f>
        <v>14583.333333333336</v>
      </c>
      <c r="BX225" s="24">
        <f>'Trial 4'!BX38</f>
        <v>14583.333333333336</v>
      </c>
      <c r="BY225" s="24">
        <f>'Trial 4'!BY38</f>
        <v>14583.333333333336</v>
      </c>
      <c r="BZ225" s="24">
        <f>'Trial 4'!BZ38</f>
        <v>14583.333333333336</v>
      </c>
      <c r="CA225" s="25">
        <f>SUM('Trial 4'!BO38:BZ38)</f>
        <v>175000.00000000009</v>
      </c>
      <c r="CB225" s="24">
        <f>'Trial 4'!CB38</f>
        <v>14583.333333333336</v>
      </c>
      <c r="CC225" s="24">
        <f>'Trial 4'!CC38</f>
        <v>14583.333333333336</v>
      </c>
      <c r="CD225" s="24">
        <f>'Trial 4'!CD38</f>
        <v>14583.333333333336</v>
      </c>
      <c r="CE225" s="24">
        <f>'Trial 4'!CE38</f>
        <v>14583.333333333336</v>
      </c>
      <c r="CF225" s="24">
        <f>'Trial 4'!CF38</f>
        <v>14583.333333333336</v>
      </c>
      <c r="CG225" s="24">
        <f>'Trial 4'!CG38</f>
        <v>14583.333333333336</v>
      </c>
      <c r="CH225" s="24">
        <f>'Trial 4'!CH38</f>
        <v>14583.333333333336</v>
      </c>
      <c r="CI225" s="24">
        <f>'Trial 4'!CI38</f>
        <v>14583.333333333336</v>
      </c>
      <c r="CJ225" s="24">
        <f>'Trial 4'!CJ38</f>
        <v>14583.333333333336</v>
      </c>
      <c r="CK225" s="24">
        <f>'Trial 4'!CK38</f>
        <v>14583.333333333336</v>
      </c>
      <c r="CL225" s="24">
        <f>'Trial 4'!CL38</f>
        <v>14583.333333333336</v>
      </c>
      <c r="CM225" s="24">
        <f>'Trial 4'!CM38</f>
        <v>14583.333333333336</v>
      </c>
      <c r="CN225" s="25">
        <f>SUM('Trial 4'!CB38:CM38)</f>
        <v>175000.00000000009</v>
      </c>
      <c r="CO225" s="24">
        <f>'Trial 4'!CO38</f>
        <v>14583.333333333336</v>
      </c>
      <c r="CP225" s="24">
        <f>'Trial 4'!CP38</f>
        <v>14583.333333333336</v>
      </c>
      <c r="CQ225" s="24">
        <f>'Trial 4'!CQ38</f>
        <v>14583.333333333336</v>
      </c>
      <c r="CR225" s="24">
        <f>'Trial 4'!CR38</f>
        <v>14583.333333333336</v>
      </c>
      <c r="CS225" s="24">
        <f>'Trial 4'!CS38</f>
        <v>14583.333333333336</v>
      </c>
      <c r="CT225" s="24">
        <f>'Trial 4'!CT38</f>
        <v>14583.333333333336</v>
      </c>
      <c r="CU225" s="24">
        <f>'Trial 4'!CU38</f>
        <v>14583.333333333336</v>
      </c>
      <c r="CV225" s="24">
        <f>'Trial 4'!CV38</f>
        <v>14583.333333333336</v>
      </c>
      <c r="CW225" s="24">
        <f>'Trial 4'!CW38</f>
        <v>14583.333333333336</v>
      </c>
      <c r="CX225" s="24">
        <f>'Trial 4'!CX38</f>
        <v>14583.333333333336</v>
      </c>
      <c r="CY225" s="24">
        <f>'Trial 4'!CY38</f>
        <v>14583.333333333336</v>
      </c>
      <c r="CZ225" s="24">
        <f>'Trial 4'!CZ38</f>
        <v>14583.333333333336</v>
      </c>
      <c r="DA225" s="25">
        <f>SUM('Trial 4'!CO38:CZ38)</f>
        <v>175000.00000000009</v>
      </c>
      <c r="DB225" s="24">
        <f>'Trial 4'!DB38</f>
        <v>14583.333333333336</v>
      </c>
      <c r="DC225" s="24">
        <f>'Trial 4'!DC38</f>
        <v>14583.333333333336</v>
      </c>
      <c r="DD225" s="24">
        <f>'Trial 4'!DD38</f>
        <v>14583.333333333336</v>
      </c>
      <c r="DE225" s="24">
        <f>'Trial 4'!DE38</f>
        <v>14583.333333333336</v>
      </c>
      <c r="DF225" s="24">
        <f>'Trial 4'!DF38</f>
        <v>14583.333333333336</v>
      </c>
      <c r="DG225" s="24">
        <f>'Trial 4'!DG38</f>
        <v>14583.333333333336</v>
      </c>
      <c r="DH225" s="24">
        <f>'Trial 4'!DH38</f>
        <v>14583.333333333336</v>
      </c>
      <c r="DI225" s="24">
        <f>'Trial 4'!DI38</f>
        <v>14583.333333333336</v>
      </c>
      <c r="DJ225" s="24">
        <f>'Trial 4'!DJ38</f>
        <v>14583.333333333336</v>
      </c>
      <c r="DK225" s="24">
        <f>'Trial 4'!DK38</f>
        <v>14583.333333333336</v>
      </c>
      <c r="DL225" s="24">
        <f>'Trial 4'!DL38</f>
        <v>14583.333333333336</v>
      </c>
      <c r="DM225" s="24">
        <f>'Trial 4'!DM38</f>
        <v>14583.333333333336</v>
      </c>
      <c r="DN225" s="25">
        <f>SUM('Trial 4'!DB38:DM38)</f>
        <v>175000.00000000009</v>
      </c>
      <c r="DO225" s="24">
        <f>'Trial 4'!DO38</f>
        <v>14583.333333333336</v>
      </c>
      <c r="DP225" s="24">
        <f>'Trial 4'!DP38</f>
        <v>14583.333333333336</v>
      </c>
      <c r="DQ225" s="24">
        <f>'Trial 4'!DQ38</f>
        <v>14583.333333333336</v>
      </c>
      <c r="DR225" s="24">
        <f>'Trial 4'!DR38</f>
        <v>14583.333333333336</v>
      </c>
      <c r="DS225" s="24">
        <f>'Trial 4'!DS38</f>
        <v>14583.333333333336</v>
      </c>
      <c r="DT225" s="24">
        <f>'Trial 4'!DT38</f>
        <v>14583.333333333336</v>
      </c>
      <c r="DU225" s="24">
        <f>'Trial 4'!DU38</f>
        <v>14583.333333333336</v>
      </c>
      <c r="DV225" s="24">
        <f>'Trial 4'!DV38</f>
        <v>14583.333333333336</v>
      </c>
      <c r="DW225" s="24">
        <f>'Trial 4'!DW38</f>
        <v>14583.333333333336</v>
      </c>
      <c r="DX225" s="24">
        <f>'Trial 4'!DX38</f>
        <v>14583.333333333336</v>
      </c>
      <c r="DY225" s="24">
        <f>'Trial 4'!DY38</f>
        <v>14583.333333333336</v>
      </c>
      <c r="DZ225" s="24">
        <f>'Trial 4'!DZ38</f>
        <v>14583.333333333336</v>
      </c>
      <c r="EA225" s="25">
        <f>SUM('Trial 4'!DO38:DZ38)</f>
        <v>175000.00000000009</v>
      </c>
      <c r="EB225" s="24">
        <f>'Trial 4'!EB38</f>
        <v>14583.333333333336</v>
      </c>
      <c r="EC225" s="24">
        <f>'Trial 4'!EC38</f>
        <v>14583.333333333336</v>
      </c>
      <c r="ED225" s="24">
        <f>'Trial 4'!ED38</f>
        <v>14583.333333333336</v>
      </c>
      <c r="EE225" s="24">
        <f>'Trial 4'!EE38</f>
        <v>14583.333333333336</v>
      </c>
      <c r="EF225" s="24">
        <f>'Trial 4'!EF38</f>
        <v>14583.333333333336</v>
      </c>
      <c r="EG225" s="24">
        <f>'Trial 4'!EG38</f>
        <v>14583.333333333336</v>
      </c>
      <c r="EH225" s="24">
        <f>'Trial 4'!EH38</f>
        <v>14583.333333333336</v>
      </c>
      <c r="EI225" s="24">
        <f>'Trial 4'!EI38</f>
        <v>14583.333333333336</v>
      </c>
      <c r="EJ225" s="24">
        <f>'Trial 4'!EJ38</f>
        <v>14583.333333333336</v>
      </c>
      <c r="EK225" s="24">
        <f>'Trial 4'!EK38</f>
        <v>14583.333333333336</v>
      </c>
      <c r="EL225" s="24">
        <f>'Trial 4'!EL38</f>
        <v>14583.333333333336</v>
      </c>
      <c r="EM225" s="24">
        <f>'Trial 4'!EM38</f>
        <v>14583.333333333336</v>
      </c>
      <c r="EN225" s="25">
        <f>SUM('Trial 4'!EB38:EM38)</f>
        <v>175000.00000000009</v>
      </c>
    </row>
    <row r="226" spans="1:144" ht="12.75" customHeight="1">
      <c r="A226" s="11" t="str">
        <f>Labels!B100</f>
        <v>Trial 05</v>
      </c>
      <c r="B226" s="24">
        <f>'Trial 5'!B38</f>
        <v>14583.333333333336</v>
      </c>
      <c r="C226" s="24">
        <f>'Trial 5'!C38</f>
        <v>14583.333333333336</v>
      </c>
      <c r="D226" s="24">
        <f>'Trial 5'!D38</f>
        <v>14583.333333333336</v>
      </c>
      <c r="E226" s="24">
        <f>'Trial 5'!E38</f>
        <v>14583.333333333336</v>
      </c>
      <c r="F226" s="24">
        <f>'Trial 5'!F38</f>
        <v>14583.333333333336</v>
      </c>
      <c r="G226" s="24">
        <f>'Trial 5'!G38</f>
        <v>14583.333333333336</v>
      </c>
      <c r="H226" s="24">
        <f>'Trial 5'!H38</f>
        <v>14583.333333333336</v>
      </c>
      <c r="I226" s="24">
        <f>'Trial 5'!I38</f>
        <v>14583.333333333336</v>
      </c>
      <c r="J226" s="24">
        <f>'Trial 5'!J38</f>
        <v>14583.333333333336</v>
      </c>
      <c r="K226" s="24">
        <f>'Trial 5'!K38</f>
        <v>14583.333333333336</v>
      </c>
      <c r="L226" s="24">
        <f>'Trial 5'!L38</f>
        <v>14583.333333333336</v>
      </c>
      <c r="M226" s="24">
        <f>'Trial 5'!M38</f>
        <v>14583.333333333336</v>
      </c>
      <c r="N226" s="25">
        <f>SUM('Trial 5'!B38:M38)</f>
        <v>175000.00000000009</v>
      </c>
      <c r="O226" s="24">
        <f>'Trial 5'!O38</f>
        <v>14583.333333333336</v>
      </c>
      <c r="P226" s="24">
        <f>'Trial 5'!P38</f>
        <v>14583.333333333336</v>
      </c>
      <c r="Q226" s="24">
        <f>'Trial 5'!Q38</f>
        <v>14583.333333333336</v>
      </c>
      <c r="R226" s="24">
        <f>'Trial 5'!R38</f>
        <v>14583.333333333336</v>
      </c>
      <c r="S226" s="24">
        <f>'Trial 5'!S38</f>
        <v>14583.333333333336</v>
      </c>
      <c r="T226" s="24">
        <f>'Trial 5'!T38</f>
        <v>14583.333333333336</v>
      </c>
      <c r="U226" s="24">
        <f>'Trial 5'!U38</f>
        <v>14583.333333333336</v>
      </c>
      <c r="V226" s="24">
        <f>'Trial 5'!V38</f>
        <v>14583.333333333336</v>
      </c>
      <c r="W226" s="24">
        <f>'Trial 5'!W38</f>
        <v>14583.333333333336</v>
      </c>
      <c r="X226" s="24">
        <f>'Trial 5'!X38</f>
        <v>14583.333333333336</v>
      </c>
      <c r="Y226" s="24">
        <f>'Trial 5'!Y38</f>
        <v>14583.333333333336</v>
      </c>
      <c r="Z226" s="24">
        <f>'Trial 5'!Z38</f>
        <v>14583.333333333336</v>
      </c>
      <c r="AA226" s="25">
        <f>SUM('Trial 5'!O38:Z38)</f>
        <v>175000.00000000009</v>
      </c>
      <c r="AB226" s="24">
        <f>'Trial 5'!AB38</f>
        <v>14583.333333333336</v>
      </c>
      <c r="AC226" s="24">
        <f>'Trial 5'!AC38</f>
        <v>14583.333333333336</v>
      </c>
      <c r="AD226" s="24">
        <f>'Trial 5'!AD38</f>
        <v>14583.333333333336</v>
      </c>
      <c r="AE226" s="24">
        <f>'Trial 5'!AE38</f>
        <v>14583.333333333336</v>
      </c>
      <c r="AF226" s="24">
        <f>'Trial 5'!AF38</f>
        <v>14583.333333333336</v>
      </c>
      <c r="AG226" s="24">
        <f>'Trial 5'!AG38</f>
        <v>14583.333333333336</v>
      </c>
      <c r="AH226" s="24">
        <f>'Trial 5'!AH38</f>
        <v>14583.333333333336</v>
      </c>
      <c r="AI226" s="24">
        <f>'Trial 5'!AI38</f>
        <v>14583.333333333336</v>
      </c>
      <c r="AJ226" s="24">
        <f>'Trial 5'!AJ38</f>
        <v>14583.333333333336</v>
      </c>
      <c r="AK226" s="24">
        <f>'Trial 5'!AK38</f>
        <v>14583.333333333336</v>
      </c>
      <c r="AL226" s="24">
        <f>'Trial 5'!AL38</f>
        <v>14583.333333333336</v>
      </c>
      <c r="AM226" s="24">
        <f>'Trial 5'!AM38</f>
        <v>14583.333333333336</v>
      </c>
      <c r="AN226" s="25">
        <f>SUM('Trial 5'!AB38:AM38)</f>
        <v>175000.00000000009</v>
      </c>
      <c r="AO226" s="24">
        <f>'Trial 5'!AO38</f>
        <v>14583.333333333336</v>
      </c>
      <c r="AP226" s="24">
        <f>'Trial 5'!AP38</f>
        <v>14583.333333333336</v>
      </c>
      <c r="AQ226" s="24">
        <f>'Trial 5'!AQ38</f>
        <v>14583.333333333336</v>
      </c>
      <c r="AR226" s="24">
        <f>'Trial 5'!AR38</f>
        <v>14583.333333333336</v>
      </c>
      <c r="AS226" s="24">
        <f>'Trial 5'!AS38</f>
        <v>14583.333333333336</v>
      </c>
      <c r="AT226" s="24">
        <f>'Trial 5'!AT38</f>
        <v>14583.333333333336</v>
      </c>
      <c r="AU226" s="24">
        <f>'Trial 5'!AU38</f>
        <v>14583.333333333336</v>
      </c>
      <c r="AV226" s="24">
        <f>'Trial 5'!AV38</f>
        <v>14583.333333333336</v>
      </c>
      <c r="AW226" s="24">
        <f>'Trial 5'!AW38</f>
        <v>14583.333333333336</v>
      </c>
      <c r="AX226" s="24">
        <f>'Trial 5'!AX38</f>
        <v>14583.333333333336</v>
      </c>
      <c r="AY226" s="24">
        <f>'Trial 5'!AY38</f>
        <v>14583.333333333336</v>
      </c>
      <c r="AZ226" s="24">
        <f>'Trial 5'!AZ38</f>
        <v>14583.333333333336</v>
      </c>
      <c r="BA226" s="25">
        <f>SUM('Trial 5'!AO38:AZ38)</f>
        <v>175000.00000000009</v>
      </c>
      <c r="BB226" s="24">
        <f>'Trial 5'!BB38</f>
        <v>14583.333333333336</v>
      </c>
      <c r="BC226" s="24">
        <f>'Trial 5'!BC38</f>
        <v>14583.333333333336</v>
      </c>
      <c r="BD226" s="24">
        <f>'Trial 5'!BD38</f>
        <v>14583.333333333336</v>
      </c>
      <c r="BE226" s="24">
        <f>'Trial 5'!BE38</f>
        <v>14583.333333333336</v>
      </c>
      <c r="BF226" s="24">
        <f>'Trial 5'!BF38</f>
        <v>14583.333333333336</v>
      </c>
      <c r="BG226" s="24">
        <f>'Trial 5'!BG38</f>
        <v>14583.333333333336</v>
      </c>
      <c r="BH226" s="24">
        <f>'Trial 5'!BH38</f>
        <v>14583.333333333336</v>
      </c>
      <c r="BI226" s="24">
        <f>'Trial 5'!BI38</f>
        <v>14583.333333333336</v>
      </c>
      <c r="BJ226" s="24">
        <f>'Trial 5'!BJ38</f>
        <v>14583.333333333336</v>
      </c>
      <c r="BK226" s="24">
        <f>'Trial 5'!BK38</f>
        <v>14583.333333333336</v>
      </c>
      <c r="BL226" s="24">
        <f>'Trial 5'!BL38</f>
        <v>14583.333333333336</v>
      </c>
      <c r="BM226" s="24">
        <f>'Trial 5'!BM38</f>
        <v>14583.333333333336</v>
      </c>
      <c r="BN226" s="25">
        <f>SUM('Trial 5'!BB38:BM38)</f>
        <v>175000.00000000009</v>
      </c>
      <c r="BO226" s="24">
        <f>'Trial 5'!BO38</f>
        <v>14583.333333333336</v>
      </c>
      <c r="BP226" s="24">
        <f>'Trial 5'!BP38</f>
        <v>14583.333333333336</v>
      </c>
      <c r="BQ226" s="24">
        <f>'Trial 5'!BQ38</f>
        <v>14583.333333333336</v>
      </c>
      <c r="BR226" s="24">
        <f>'Trial 5'!BR38</f>
        <v>14583.333333333336</v>
      </c>
      <c r="BS226" s="24">
        <f>'Trial 5'!BS38</f>
        <v>14583.333333333336</v>
      </c>
      <c r="BT226" s="24">
        <f>'Trial 5'!BT38</f>
        <v>14583.333333333336</v>
      </c>
      <c r="BU226" s="24">
        <f>'Trial 5'!BU38</f>
        <v>14583.333333333336</v>
      </c>
      <c r="BV226" s="24">
        <f>'Trial 5'!BV38</f>
        <v>14583.333333333336</v>
      </c>
      <c r="BW226" s="24">
        <f>'Trial 5'!BW38</f>
        <v>14583.333333333336</v>
      </c>
      <c r="BX226" s="24">
        <f>'Trial 5'!BX38</f>
        <v>14583.333333333336</v>
      </c>
      <c r="BY226" s="24">
        <f>'Trial 5'!BY38</f>
        <v>14583.333333333336</v>
      </c>
      <c r="BZ226" s="24">
        <f>'Trial 5'!BZ38</f>
        <v>14583.333333333336</v>
      </c>
      <c r="CA226" s="25">
        <f>SUM('Trial 5'!BO38:BZ38)</f>
        <v>175000.00000000009</v>
      </c>
      <c r="CB226" s="24">
        <f>'Trial 5'!CB38</f>
        <v>14583.333333333336</v>
      </c>
      <c r="CC226" s="24">
        <f>'Trial 5'!CC38</f>
        <v>14583.333333333336</v>
      </c>
      <c r="CD226" s="24">
        <f>'Trial 5'!CD38</f>
        <v>14583.333333333336</v>
      </c>
      <c r="CE226" s="24">
        <f>'Trial 5'!CE38</f>
        <v>14583.333333333336</v>
      </c>
      <c r="CF226" s="24">
        <f>'Trial 5'!CF38</f>
        <v>14583.333333333336</v>
      </c>
      <c r="CG226" s="24">
        <f>'Trial 5'!CG38</f>
        <v>14583.333333333336</v>
      </c>
      <c r="CH226" s="24">
        <f>'Trial 5'!CH38</f>
        <v>14583.333333333336</v>
      </c>
      <c r="CI226" s="24">
        <f>'Trial 5'!CI38</f>
        <v>14583.333333333336</v>
      </c>
      <c r="CJ226" s="24">
        <f>'Trial 5'!CJ38</f>
        <v>14583.333333333336</v>
      </c>
      <c r="CK226" s="24">
        <f>'Trial 5'!CK38</f>
        <v>14583.333333333336</v>
      </c>
      <c r="CL226" s="24">
        <f>'Trial 5'!CL38</f>
        <v>14583.333333333336</v>
      </c>
      <c r="CM226" s="24">
        <f>'Trial 5'!CM38</f>
        <v>14583.333333333336</v>
      </c>
      <c r="CN226" s="25">
        <f>SUM('Trial 5'!CB38:CM38)</f>
        <v>175000.00000000009</v>
      </c>
      <c r="CO226" s="24">
        <f>'Trial 5'!CO38</f>
        <v>14583.333333333336</v>
      </c>
      <c r="CP226" s="24">
        <f>'Trial 5'!CP38</f>
        <v>14583.333333333336</v>
      </c>
      <c r="CQ226" s="24">
        <f>'Trial 5'!CQ38</f>
        <v>14583.333333333336</v>
      </c>
      <c r="CR226" s="24">
        <f>'Trial 5'!CR38</f>
        <v>14583.333333333336</v>
      </c>
      <c r="CS226" s="24">
        <f>'Trial 5'!CS38</f>
        <v>14583.333333333336</v>
      </c>
      <c r="CT226" s="24">
        <f>'Trial 5'!CT38</f>
        <v>14583.333333333336</v>
      </c>
      <c r="CU226" s="24">
        <f>'Trial 5'!CU38</f>
        <v>14583.333333333336</v>
      </c>
      <c r="CV226" s="24">
        <f>'Trial 5'!CV38</f>
        <v>14583.333333333336</v>
      </c>
      <c r="CW226" s="24">
        <f>'Trial 5'!CW38</f>
        <v>14583.333333333336</v>
      </c>
      <c r="CX226" s="24">
        <f>'Trial 5'!CX38</f>
        <v>14583.333333333336</v>
      </c>
      <c r="CY226" s="24">
        <f>'Trial 5'!CY38</f>
        <v>14583.333333333336</v>
      </c>
      <c r="CZ226" s="24">
        <f>'Trial 5'!CZ38</f>
        <v>14583.333333333336</v>
      </c>
      <c r="DA226" s="25">
        <f>SUM('Trial 5'!CO38:CZ38)</f>
        <v>175000.00000000009</v>
      </c>
      <c r="DB226" s="24">
        <f>'Trial 5'!DB38</f>
        <v>14583.333333333336</v>
      </c>
      <c r="DC226" s="24">
        <f>'Trial 5'!DC38</f>
        <v>14583.333333333336</v>
      </c>
      <c r="DD226" s="24">
        <f>'Trial 5'!DD38</f>
        <v>14583.333333333336</v>
      </c>
      <c r="DE226" s="24">
        <f>'Trial 5'!DE38</f>
        <v>14583.333333333336</v>
      </c>
      <c r="DF226" s="24">
        <f>'Trial 5'!DF38</f>
        <v>14583.333333333336</v>
      </c>
      <c r="DG226" s="24">
        <f>'Trial 5'!DG38</f>
        <v>14583.333333333336</v>
      </c>
      <c r="DH226" s="24">
        <f>'Trial 5'!DH38</f>
        <v>14583.333333333336</v>
      </c>
      <c r="DI226" s="24">
        <f>'Trial 5'!DI38</f>
        <v>14583.333333333336</v>
      </c>
      <c r="DJ226" s="24">
        <f>'Trial 5'!DJ38</f>
        <v>14583.333333333336</v>
      </c>
      <c r="DK226" s="24">
        <f>'Trial 5'!DK38</f>
        <v>14583.333333333336</v>
      </c>
      <c r="DL226" s="24">
        <f>'Trial 5'!DL38</f>
        <v>14583.333333333336</v>
      </c>
      <c r="DM226" s="24">
        <f>'Trial 5'!DM38</f>
        <v>14583.333333333336</v>
      </c>
      <c r="DN226" s="25">
        <f>SUM('Trial 5'!DB38:DM38)</f>
        <v>175000.00000000009</v>
      </c>
      <c r="DO226" s="24">
        <f>'Trial 5'!DO38</f>
        <v>14583.333333333336</v>
      </c>
      <c r="DP226" s="24">
        <f>'Trial 5'!DP38</f>
        <v>14583.333333333336</v>
      </c>
      <c r="DQ226" s="24">
        <f>'Trial 5'!DQ38</f>
        <v>14583.333333333336</v>
      </c>
      <c r="DR226" s="24">
        <f>'Trial 5'!DR38</f>
        <v>14583.333333333336</v>
      </c>
      <c r="DS226" s="24">
        <f>'Trial 5'!DS38</f>
        <v>14583.333333333336</v>
      </c>
      <c r="DT226" s="24">
        <f>'Trial 5'!DT38</f>
        <v>14583.333333333336</v>
      </c>
      <c r="DU226" s="24">
        <f>'Trial 5'!DU38</f>
        <v>14583.333333333336</v>
      </c>
      <c r="DV226" s="24">
        <f>'Trial 5'!DV38</f>
        <v>14583.333333333336</v>
      </c>
      <c r="DW226" s="24">
        <f>'Trial 5'!DW38</f>
        <v>14583.333333333336</v>
      </c>
      <c r="DX226" s="24">
        <f>'Trial 5'!DX38</f>
        <v>14583.333333333336</v>
      </c>
      <c r="DY226" s="24">
        <f>'Trial 5'!DY38</f>
        <v>14583.333333333336</v>
      </c>
      <c r="DZ226" s="24">
        <f>'Trial 5'!DZ38</f>
        <v>14583.333333333336</v>
      </c>
      <c r="EA226" s="25">
        <f>SUM('Trial 5'!DO38:DZ38)</f>
        <v>175000.00000000009</v>
      </c>
      <c r="EB226" s="24">
        <f>'Trial 5'!EB38</f>
        <v>14583.333333333336</v>
      </c>
      <c r="EC226" s="24">
        <f>'Trial 5'!EC38</f>
        <v>14583.333333333336</v>
      </c>
      <c r="ED226" s="24">
        <f>'Trial 5'!ED38</f>
        <v>14583.333333333336</v>
      </c>
      <c r="EE226" s="24">
        <f>'Trial 5'!EE38</f>
        <v>14583.333333333336</v>
      </c>
      <c r="EF226" s="24">
        <f>'Trial 5'!EF38</f>
        <v>14583.333333333336</v>
      </c>
      <c r="EG226" s="24">
        <f>'Trial 5'!EG38</f>
        <v>14583.333333333336</v>
      </c>
      <c r="EH226" s="24">
        <f>'Trial 5'!EH38</f>
        <v>14583.333333333336</v>
      </c>
      <c r="EI226" s="24">
        <f>'Trial 5'!EI38</f>
        <v>14583.333333333336</v>
      </c>
      <c r="EJ226" s="24">
        <f>'Trial 5'!EJ38</f>
        <v>14583.333333333336</v>
      </c>
      <c r="EK226" s="24">
        <f>'Trial 5'!EK38</f>
        <v>14583.333333333336</v>
      </c>
      <c r="EL226" s="24">
        <f>'Trial 5'!EL38</f>
        <v>14583.333333333336</v>
      </c>
      <c r="EM226" s="24">
        <f>'Trial 5'!EM38</f>
        <v>14583.333333333336</v>
      </c>
      <c r="EN226" s="25">
        <f>SUM('Trial 5'!EB38:EM38)</f>
        <v>175000.00000000009</v>
      </c>
    </row>
    <row r="227" spans="1:144" ht="12.75" customHeight="1">
      <c r="A227" s="11" t="str">
        <f>Labels!B101</f>
        <v>Trial 06</v>
      </c>
      <c r="B227" s="24">
        <f>'Trial 6'!B38</f>
        <v>14583.333333333336</v>
      </c>
      <c r="C227" s="24">
        <f>'Trial 6'!C38</f>
        <v>14583.333333333336</v>
      </c>
      <c r="D227" s="24">
        <f>'Trial 6'!D38</f>
        <v>14583.333333333336</v>
      </c>
      <c r="E227" s="24">
        <f>'Trial 6'!E38</f>
        <v>14583.333333333336</v>
      </c>
      <c r="F227" s="24">
        <f>'Trial 6'!F38</f>
        <v>14583.333333333336</v>
      </c>
      <c r="G227" s="24">
        <f>'Trial 6'!G38</f>
        <v>14583.333333333336</v>
      </c>
      <c r="H227" s="24">
        <f>'Trial 6'!H38</f>
        <v>14583.333333333336</v>
      </c>
      <c r="I227" s="24">
        <f>'Trial 6'!I38</f>
        <v>14583.333333333336</v>
      </c>
      <c r="J227" s="24">
        <f>'Trial 6'!J38</f>
        <v>14583.333333333336</v>
      </c>
      <c r="K227" s="24">
        <f>'Trial 6'!K38</f>
        <v>14583.333333333336</v>
      </c>
      <c r="L227" s="24">
        <f>'Trial 6'!L38</f>
        <v>14583.333333333336</v>
      </c>
      <c r="M227" s="24">
        <f>'Trial 6'!M38</f>
        <v>14583.333333333336</v>
      </c>
      <c r="N227" s="25">
        <f>SUM('Trial 6'!B38:M38)</f>
        <v>175000.00000000009</v>
      </c>
      <c r="O227" s="24">
        <f>'Trial 6'!O38</f>
        <v>14583.333333333336</v>
      </c>
      <c r="P227" s="24">
        <f>'Trial 6'!P38</f>
        <v>14583.333333333336</v>
      </c>
      <c r="Q227" s="24">
        <f>'Trial 6'!Q38</f>
        <v>14583.333333333336</v>
      </c>
      <c r="R227" s="24">
        <f>'Trial 6'!R38</f>
        <v>14583.333333333336</v>
      </c>
      <c r="S227" s="24">
        <f>'Trial 6'!S38</f>
        <v>14583.333333333336</v>
      </c>
      <c r="T227" s="24">
        <f>'Trial 6'!T38</f>
        <v>14583.333333333336</v>
      </c>
      <c r="U227" s="24">
        <f>'Trial 6'!U38</f>
        <v>14583.333333333336</v>
      </c>
      <c r="V227" s="24">
        <f>'Trial 6'!V38</f>
        <v>14583.333333333336</v>
      </c>
      <c r="W227" s="24">
        <f>'Trial 6'!W38</f>
        <v>14583.333333333336</v>
      </c>
      <c r="X227" s="24">
        <f>'Trial 6'!X38</f>
        <v>14583.333333333336</v>
      </c>
      <c r="Y227" s="24">
        <f>'Trial 6'!Y38</f>
        <v>14583.333333333336</v>
      </c>
      <c r="Z227" s="24">
        <f>'Trial 6'!Z38</f>
        <v>14583.333333333336</v>
      </c>
      <c r="AA227" s="25">
        <f>SUM('Trial 6'!O38:Z38)</f>
        <v>175000.00000000009</v>
      </c>
      <c r="AB227" s="24">
        <f>'Trial 6'!AB38</f>
        <v>14583.333333333336</v>
      </c>
      <c r="AC227" s="24">
        <f>'Trial 6'!AC38</f>
        <v>14583.333333333336</v>
      </c>
      <c r="AD227" s="24">
        <f>'Trial 6'!AD38</f>
        <v>14583.333333333336</v>
      </c>
      <c r="AE227" s="24">
        <f>'Trial 6'!AE38</f>
        <v>14583.333333333336</v>
      </c>
      <c r="AF227" s="24">
        <f>'Trial 6'!AF38</f>
        <v>14583.333333333336</v>
      </c>
      <c r="AG227" s="24">
        <f>'Trial 6'!AG38</f>
        <v>14583.333333333336</v>
      </c>
      <c r="AH227" s="24">
        <f>'Trial 6'!AH38</f>
        <v>14583.333333333336</v>
      </c>
      <c r="AI227" s="24">
        <f>'Trial 6'!AI38</f>
        <v>14583.333333333336</v>
      </c>
      <c r="AJ227" s="24">
        <f>'Trial 6'!AJ38</f>
        <v>14583.333333333336</v>
      </c>
      <c r="AK227" s="24">
        <f>'Trial 6'!AK38</f>
        <v>14583.333333333336</v>
      </c>
      <c r="AL227" s="24">
        <f>'Trial 6'!AL38</f>
        <v>14583.333333333336</v>
      </c>
      <c r="AM227" s="24">
        <f>'Trial 6'!AM38</f>
        <v>14583.333333333336</v>
      </c>
      <c r="AN227" s="25">
        <f>SUM('Trial 6'!AB38:AM38)</f>
        <v>175000.00000000009</v>
      </c>
      <c r="AO227" s="24">
        <f>'Trial 6'!AO38</f>
        <v>14583.333333333336</v>
      </c>
      <c r="AP227" s="24">
        <f>'Trial 6'!AP38</f>
        <v>14583.333333333336</v>
      </c>
      <c r="AQ227" s="24">
        <f>'Trial 6'!AQ38</f>
        <v>14583.333333333336</v>
      </c>
      <c r="AR227" s="24">
        <f>'Trial 6'!AR38</f>
        <v>14583.333333333336</v>
      </c>
      <c r="AS227" s="24">
        <f>'Trial 6'!AS38</f>
        <v>14583.333333333336</v>
      </c>
      <c r="AT227" s="24">
        <f>'Trial 6'!AT38</f>
        <v>14583.333333333336</v>
      </c>
      <c r="AU227" s="24">
        <f>'Trial 6'!AU38</f>
        <v>14583.333333333336</v>
      </c>
      <c r="AV227" s="24">
        <f>'Trial 6'!AV38</f>
        <v>14583.333333333336</v>
      </c>
      <c r="AW227" s="24">
        <f>'Trial 6'!AW38</f>
        <v>14583.333333333336</v>
      </c>
      <c r="AX227" s="24">
        <f>'Trial 6'!AX38</f>
        <v>14583.333333333336</v>
      </c>
      <c r="AY227" s="24">
        <f>'Trial 6'!AY38</f>
        <v>14583.333333333336</v>
      </c>
      <c r="AZ227" s="24">
        <f>'Trial 6'!AZ38</f>
        <v>14583.333333333336</v>
      </c>
      <c r="BA227" s="25">
        <f>SUM('Trial 6'!AO38:AZ38)</f>
        <v>175000.00000000009</v>
      </c>
      <c r="BB227" s="24">
        <f>'Trial 6'!BB38</f>
        <v>14583.333333333336</v>
      </c>
      <c r="BC227" s="24">
        <f>'Trial 6'!BC38</f>
        <v>14583.333333333336</v>
      </c>
      <c r="BD227" s="24">
        <f>'Trial 6'!BD38</f>
        <v>14583.333333333336</v>
      </c>
      <c r="BE227" s="24">
        <f>'Trial 6'!BE38</f>
        <v>14583.333333333336</v>
      </c>
      <c r="BF227" s="24">
        <f>'Trial 6'!BF38</f>
        <v>14583.333333333336</v>
      </c>
      <c r="BG227" s="24">
        <f>'Trial 6'!BG38</f>
        <v>14583.333333333336</v>
      </c>
      <c r="BH227" s="24">
        <f>'Trial 6'!BH38</f>
        <v>14583.333333333336</v>
      </c>
      <c r="BI227" s="24">
        <f>'Trial 6'!BI38</f>
        <v>14583.333333333336</v>
      </c>
      <c r="BJ227" s="24">
        <f>'Trial 6'!BJ38</f>
        <v>14583.333333333336</v>
      </c>
      <c r="BK227" s="24">
        <f>'Trial 6'!BK38</f>
        <v>14583.333333333336</v>
      </c>
      <c r="BL227" s="24">
        <f>'Trial 6'!BL38</f>
        <v>14583.333333333336</v>
      </c>
      <c r="BM227" s="24">
        <f>'Trial 6'!BM38</f>
        <v>14583.333333333336</v>
      </c>
      <c r="BN227" s="25">
        <f>SUM('Trial 6'!BB38:BM38)</f>
        <v>175000.00000000009</v>
      </c>
      <c r="BO227" s="24">
        <f>'Trial 6'!BO38</f>
        <v>14583.333333333336</v>
      </c>
      <c r="BP227" s="24">
        <f>'Trial 6'!BP38</f>
        <v>14583.333333333336</v>
      </c>
      <c r="BQ227" s="24">
        <f>'Trial 6'!BQ38</f>
        <v>14583.333333333336</v>
      </c>
      <c r="BR227" s="24">
        <f>'Trial 6'!BR38</f>
        <v>14583.333333333336</v>
      </c>
      <c r="BS227" s="24">
        <f>'Trial 6'!BS38</f>
        <v>14583.333333333336</v>
      </c>
      <c r="BT227" s="24">
        <f>'Trial 6'!BT38</f>
        <v>14583.333333333336</v>
      </c>
      <c r="BU227" s="24">
        <f>'Trial 6'!BU38</f>
        <v>14583.333333333336</v>
      </c>
      <c r="BV227" s="24">
        <f>'Trial 6'!BV38</f>
        <v>14583.333333333336</v>
      </c>
      <c r="BW227" s="24">
        <f>'Trial 6'!BW38</f>
        <v>14583.333333333336</v>
      </c>
      <c r="BX227" s="24">
        <f>'Trial 6'!BX38</f>
        <v>14583.333333333336</v>
      </c>
      <c r="BY227" s="24">
        <f>'Trial 6'!BY38</f>
        <v>14583.333333333336</v>
      </c>
      <c r="BZ227" s="24">
        <f>'Trial 6'!BZ38</f>
        <v>14583.333333333336</v>
      </c>
      <c r="CA227" s="25">
        <f>SUM('Trial 6'!BO38:BZ38)</f>
        <v>175000.00000000009</v>
      </c>
      <c r="CB227" s="24">
        <f>'Trial 6'!CB38</f>
        <v>14583.333333333336</v>
      </c>
      <c r="CC227" s="24">
        <f>'Trial 6'!CC38</f>
        <v>14583.333333333336</v>
      </c>
      <c r="CD227" s="24">
        <f>'Trial 6'!CD38</f>
        <v>14583.333333333336</v>
      </c>
      <c r="CE227" s="24">
        <f>'Trial 6'!CE38</f>
        <v>14583.333333333336</v>
      </c>
      <c r="CF227" s="24">
        <f>'Trial 6'!CF38</f>
        <v>14583.333333333336</v>
      </c>
      <c r="CG227" s="24">
        <f>'Trial 6'!CG38</f>
        <v>14583.333333333336</v>
      </c>
      <c r="CH227" s="24">
        <f>'Trial 6'!CH38</f>
        <v>14583.333333333336</v>
      </c>
      <c r="CI227" s="24">
        <f>'Trial 6'!CI38</f>
        <v>14583.333333333336</v>
      </c>
      <c r="CJ227" s="24">
        <f>'Trial 6'!CJ38</f>
        <v>14583.333333333336</v>
      </c>
      <c r="CK227" s="24">
        <f>'Trial 6'!CK38</f>
        <v>14583.333333333336</v>
      </c>
      <c r="CL227" s="24">
        <f>'Trial 6'!CL38</f>
        <v>14583.333333333336</v>
      </c>
      <c r="CM227" s="24">
        <f>'Trial 6'!CM38</f>
        <v>14583.333333333336</v>
      </c>
      <c r="CN227" s="25">
        <f>SUM('Trial 6'!CB38:CM38)</f>
        <v>175000.00000000009</v>
      </c>
      <c r="CO227" s="24">
        <f>'Trial 6'!CO38</f>
        <v>14583.333333333336</v>
      </c>
      <c r="CP227" s="24">
        <f>'Trial 6'!CP38</f>
        <v>14583.333333333336</v>
      </c>
      <c r="CQ227" s="24">
        <f>'Trial 6'!CQ38</f>
        <v>14583.333333333336</v>
      </c>
      <c r="CR227" s="24">
        <f>'Trial 6'!CR38</f>
        <v>14583.333333333336</v>
      </c>
      <c r="CS227" s="24">
        <f>'Trial 6'!CS38</f>
        <v>14583.333333333336</v>
      </c>
      <c r="CT227" s="24">
        <f>'Trial 6'!CT38</f>
        <v>14583.333333333336</v>
      </c>
      <c r="CU227" s="24">
        <f>'Trial 6'!CU38</f>
        <v>14583.333333333336</v>
      </c>
      <c r="CV227" s="24">
        <f>'Trial 6'!CV38</f>
        <v>14583.333333333336</v>
      </c>
      <c r="CW227" s="24">
        <f>'Trial 6'!CW38</f>
        <v>14583.333333333336</v>
      </c>
      <c r="CX227" s="24">
        <f>'Trial 6'!CX38</f>
        <v>14583.333333333336</v>
      </c>
      <c r="CY227" s="24">
        <f>'Trial 6'!CY38</f>
        <v>14583.333333333336</v>
      </c>
      <c r="CZ227" s="24">
        <f>'Trial 6'!CZ38</f>
        <v>14583.333333333336</v>
      </c>
      <c r="DA227" s="25">
        <f>SUM('Trial 6'!CO38:CZ38)</f>
        <v>175000.00000000009</v>
      </c>
      <c r="DB227" s="24">
        <f>'Trial 6'!DB38</f>
        <v>14583.333333333336</v>
      </c>
      <c r="DC227" s="24">
        <f>'Trial 6'!DC38</f>
        <v>14583.333333333336</v>
      </c>
      <c r="DD227" s="24">
        <f>'Trial 6'!DD38</f>
        <v>14583.333333333336</v>
      </c>
      <c r="DE227" s="24">
        <f>'Trial 6'!DE38</f>
        <v>14583.333333333336</v>
      </c>
      <c r="DF227" s="24">
        <f>'Trial 6'!DF38</f>
        <v>14583.333333333336</v>
      </c>
      <c r="DG227" s="24">
        <f>'Trial 6'!DG38</f>
        <v>14583.333333333336</v>
      </c>
      <c r="DH227" s="24">
        <f>'Trial 6'!DH38</f>
        <v>14583.333333333336</v>
      </c>
      <c r="DI227" s="24">
        <f>'Trial 6'!DI38</f>
        <v>14583.333333333336</v>
      </c>
      <c r="DJ227" s="24">
        <f>'Trial 6'!DJ38</f>
        <v>14583.333333333336</v>
      </c>
      <c r="DK227" s="24">
        <f>'Trial 6'!DK38</f>
        <v>14583.333333333336</v>
      </c>
      <c r="DL227" s="24">
        <f>'Trial 6'!DL38</f>
        <v>14583.333333333336</v>
      </c>
      <c r="DM227" s="24">
        <f>'Trial 6'!DM38</f>
        <v>14583.333333333336</v>
      </c>
      <c r="DN227" s="25">
        <f>SUM('Trial 6'!DB38:DM38)</f>
        <v>175000.00000000009</v>
      </c>
      <c r="DO227" s="24">
        <f>'Trial 6'!DO38</f>
        <v>14583.333333333336</v>
      </c>
      <c r="DP227" s="24">
        <f>'Trial 6'!DP38</f>
        <v>14583.333333333336</v>
      </c>
      <c r="DQ227" s="24">
        <f>'Trial 6'!DQ38</f>
        <v>14583.333333333336</v>
      </c>
      <c r="DR227" s="24">
        <f>'Trial 6'!DR38</f>
        <v>14583.333333333336</v>
      </c>
      <c r="DS227" s="24">
        <f>'Trial 6'!DS38</f>
        <v>14583.333333333336</v>
      </c>
      <c r="DT227" s="24">
        <f>'Trial 6'!DT38</f>
        <v>14583.333333333336</v>
      </c>
      <c r="DU227" s="24">
        <f>'Trial 6'!DU38</f>
        <v>14583.333333333336</v>
      </c>
      <c r="DV227" s="24">
        <f>'Trial 6'!DV38</f>
        <v>14583.333333333336</v>
      </c>
      <c r="DW227" s="24">
        <f>'Trial 6'!DW38</f>
        <v>14583.333333333336</v>
      </c>
      <c r="DX227" s="24">
        <f>'Trial 6'!DX38</f>
        <v>14583.333333333336</v>
      </c>
      <c r="DY227" s="24">
        <f>'Trial 6'!DY38</f>
        <v>14583.333333333336</v>
      </c>
      <c r="DZ227" s="24">
        <f>'Trial 6'!DZ38</f>
        <v>14583.333333333336</v>
      </c>
      <c r="EA227" s="25">
        <f>SUM('Trial 6'!DO38:DZ38)</f>
        <v>175000.00000000009</v>
      </c>
      <c r="EB227" s="24">
        <f>'Trial 6'!EB38</f>
        <v>14583.333333333336</v>
      </c>
      <c r="EC227" s="24">
        <f>'Trial 6'!EC38</f>
        <v>14583.333333333336</v>
      </c>
      <c r="ED227" s="24">
        <f>'Trial 6'!ED38</f>
        <v>14583.333333333336</v>
      </c>
      <c r="EE227" s="24">
        <f>'Trial 6'!EE38</f>
        <v>14583.333333333336</v>
      </c>
      <c r="EF227" s="24">
        <f>'Trial 6'!EF38</f>
        <v>14583.333333333336</v>
      </c>
      <c r="EG227" s="24">
        <f>'Trial 6'!EG38</f>
        <v>14583.333333333336</v>
      </c>
      <c r="EH227" s="24">
        <f>'Trial 6'!EH38</f>
        <v>14583.333333333336</v>
      </c>
      <c r="EI227" s="24">
        <f>'Trial 6'!EI38</f>
        <v>14583.333333333336</v>
      </c>
      <c r="EJ227" s="24">
        <f>'Trial 6'!EJ38</f>
        <v>14583.333333333336</v>
      </c>
      <c r="EK227" s="24">
        <f>'Trial 6'!EK38</f>
        <v>14583.333333333336</v>
      </c>
      <c r="EL227" s="24">
        <f>'Trial 6'!EL38</f>
        <v>14583.333333333336</v>
      </c>
      <c r="EM227" s="24">
        <f>'Trial 6'!EM38</f>
        <v>14583.333333333336</v>
      </c>
      <c r="EN227" s="25">
        <f>SUM('Trial 6'!EB38:EM38)</f>
        <v>175000.00000000009</v>
      </c>
    </row>
    <row r="228" spans="1:144" ht="12.75" customHeight="1">
      <c r="A228" s="11" t="str">
        <f>Labels!B102</f>
        <v>Trial 07</v>
      </c>
      <c r="B228" s="24">
        <f>'Trial 7'!B38</f>
        <v>14583.333333333336</v>
      </c>
      <c r="C228" s="24">
        <f>'Trial 7'!C38</f>
        <v>14583.333333333336</v>
      </c>
      <c r="D228" s="24">
        <f>'Trial 7'!D38</f>
        <v>14583.333333333336</v>
      </c>
      <c r="E228" s="24">
        <f>'Trial 7'!E38</f>
        <v>14583.333333333336</v>
      </c>
      <c r="F228" s="24">
        <f>'Trial 7'!F38</f>
        <v>14583.333333333336</v>
      </c>
      <c r="G228" s="24">
        <f>'Trial 7'!G38</f>
        <v>14583.333333333336</v>
      </c>
      <c r="H228" s="24">
        <f>'Trial 7'!H38</f>
        <v>14583.333333333336</v>
      </c>
      <c r="I228" s="24">
        <f>'Trial 7'!I38</f>
        <v>14583.333333333336</v>
      </c>
      <c r="J228" s="24">
        <f>'Trial 7'!J38</f>
        <v>14583.333333333336</v>
      </c>
      <c r="K228" s="24">
        <f>'Trial 7'!K38</f>
        <v>14583.333333333336</v>
      </c>
      <c r="L228" s="24">
        <f>'Trial 7'!L38</f>
        <v>14583.333333333336</v>
      </c>
      <c r="M228" s="24">
        <f>'Trial 7'!M38</f>
        <v>14583.333333333336</v>
      </c>
      <c r="N228" s="25">
        <f>SUM('Trial 7'!B38:M38)</f>
        <v>175000.00000000009</v>
      </c>
      <c r="O228" s="24">
        <f>'Trial 7'!O38</f>
        <v>14583.333333333336</v>
      </c>
      <c r="P228" s="24">
        <f>'Trial 7'!P38</f>
        <v>14583.333333333336</v>
      </c>
      <c r="Q228" s="24">
        <f>'Trial 7'!Q38</f>
        <v>14583.333333333336</v>
      </c>
      <c r="R228" s="24">
        <f>'Trial 7'!R38</f>
        <v>14583.333333333336</v>
      </c>
      <c r="S228" s="24">
        <f>'Trial 7'!S38</f>
        <v>14583.333333333336</v>
      </c>
      <c r="T228" s="24">
        <f>'Trial 7'!T38</f>
        <v>14583.333333333336</v>
      </c>
      <c r="U228" s="24">
        <f>'Trial 7'!U38</f>
        <v>14583.333333333336</v>
      </c>
      <c r="V228" s="24">
        <f>'Trial 7'!V38</f>
        <v>14583.333333333336</v>
      </c>
      <c r="W228" s="24">
        <f>'Trial 7'!W38</f>
        <v>14583.333333333336</v>
      </c>
      <c r="X228" s="24">
        <f>'Trial 7'!X38</f>
        <v>14583.333333333336</v>
      </c>
      <c r="Y228" s="24">
        <f>'Trial 7'!Y38</f>
        <v>14583.333333333336</v>
      </c>
      <c r="Z228" s="24">
        <f>'Trial 7'!Z38</f>
        <v>14583.333333333336</v>
      </c>
      <c r="AA228" s="25">
        <f>SUM('Trial 7'!O38:Z38)</f>
        <v>175000.00000000009</v>
      </c>
      <c r="AB228" s="24">
        <f>'Trial 7'!AB38</f>
        <v>14583.333333333336</v>
      </c>
      <c r="AC228" s="24">
        <f>'Trial 7'!AC38</f>
        <v>14583.333333333336</v>
      </c>
      <c r="AD228" s="24">
        <f>'Trial 7'!AD38</f>
        <v>14583.333333333336</v>
      </c>
      <c r="AE228" s="24">
        <f>'Trial 7'!AE38</f>
        <v>14583.333333333336</v>
      </c>
      <c r="AF228" s="24">
        <f>'Trial 7'!AF38</f>
        <v>14583.333333333336</v>
      </c>
      <c r="AG228" s="24">
        <f>'Trial 7'!AG38</f>
        <v>14583.333333333336</v>
      </c>
      <c r="AH228" s="24">
        <f>'Trial 7'!AH38</f>
        <v>14583.333333333336</v>
      </c>
      <c r="AI228" s="24">
        <f>'Trial 7'!AI38</f>
        <v>14583.333333333336</v>
      </c>
      <c r="AJ228" s="24">
        <f>'Trial 7'!AJ38</f>
        <v>14583.333333333336</v>
      </c>
      <c r="AK228" s="24">
        <f>'Trial 7'!AK38</f>
        <v>14583.333333333336</v>
      </c>
      <c r="AL228" s="24">
        <f>'Trial 7'!AL38</f>
        <v>14583.333333333336</v>
      </c>
      <c r="AM228" s="24">
        <f>'Trial 7'!AM38</f>
        <v>14583.333333333336</v>
      </c>
      <c r="AN228" s="25">
        <f>SUM('Trial 7'!AB38:AM38)</f>
        <v>175000.00000000009</v>
      </c>
      <c r="AO228" s="24">
        <f>'Trial 7'!AO38</f>
        <v>14583.333333333336</v>
      </c>
      <c r="AP228" s="24">
        <f>'Trial 7'!AP38</f>
        <v>14583.333333333336</v>
      </c>
      <c r="AQ228" s="24">
        <f>'Trial 7'!AQ38</f>
        <v>14583.333333333336</v>
      </c>
      <c r="AR228" s="24">
        <f>'Trial 7'!AR38</f>
        <v>14583.333333333336</v>
      </c>
      <c r="AS228" s="24">
        <f>'Trial 7'!AS38</f>
        <v>14583.333333333336</v>
      </c>
      <c r="AT228" s="24">
        <f>'Trial 7'!AT38</f>
        <v>14583.333333333336</v>
      </c>
      <c r="AU228" s="24">
        <f>'Trial 7'!AU38</f>
        <v>14583.333333333336</v>
      </c>
      <c r="AV228" s="24">
        <f>'Trial 7'!AV38</f>
        <v>14583.333333333336</v>
      </c>
      <c r="AW228" s="24">
        <f>'Trial 7'!AW38</f>
        <v>14583.333333333336</v>
      </c>
      <c r="AX228" s="24">
        <f>'Trial 7'!AX38</f>
        <v>14583.333333333336</v>
      </c>
      <c r="AY228" s="24">
        <f>'Trial 7'!AY38</f>
        <v>14583.333333333336</v>
      </c>
      <c r="AZ228" s="24">
        <f>'Trial 7'!AZ38</f>
        <v>14583.333333333336</v>
      </c>
      <c r="BA228" s="25">
        <f>SUM('Trial 7'!AO38:AZ38)</f>
        <v>175000.00000000009</v>
      </c>
      <c r="BB228" s="24">
        <f>'Trial 7'!BB38</f>
        <v>14583.333333333336</v>
      </c>
      <c r="BC228" s="24">
        <f>'Trial 7'!BC38</f>
        <v>14583.333333333336</v>
      </c>
      <c r="BD228" s="24">
        <f>'Trial 7'!BD38</f>
        <v>14583.333333333336</v>
      </c>
      <c r="BE228" s="24">
        <f>'Trial 7'!BE38</f>
        <v>14583.333333333336</v>
      </c>
      <c r="BF228" s="24">
        <f>'Trial 7'!BF38</f>
        <v>14583.333333333336</v>
      </c>
      <c r="BG228" s="24">
        <f>'Trial 7'!BG38</f>
        <v>14583.333333333336</v>
      </c>
      <c r="BH228" s="24">
        <f>'Trial 7'!BH38</f>
        <v>14583.333333333336</v>
      </c>
      <c r="BI228" s="24">
        <f>'Trial 7'!BI38</f>
        <v>14583.333333333336</v>
      </c>
      <c r="BJ228" s="24">
        <f>'Trial 7'!BJ38</f>
        <v>14583.333333333336</v>
      </c>
      <c r="BK228" s="24">
        <f>'Trial 7'!BK38</f>
        <v>14583.333333333336</v>
      </c>
      <c r="BL228" s="24">
        <f>'Trial 7'!BL38</f>
        <v>14583.333333333336</v>
      </c>
      <c r="BM228" s="24">
        <f>'Trial 7'!BM38</f>
        <v>14583.333333333336</v>
      </c>
      <c r="BN228" s="25">
        <f>SUM('Trial 7'!BB38:BM38)</f>
        <v>175000.00000000009</v>
      </c>
      <c r="BO228" s="24">
        <f>'Trial 7'!BO38</f>
        <v>14583.333333333336</v>
      </c>
      <c r="BP228" s="24">
        <f>'Trial 7'!BP38</f>
        <v>14583.333333333336</v>
      </c>
      <c r="BQ228" s="24">
        <f>'Trial 7'!BQ38</f>
        <v>14583.333333333336</v>
      </c>
      <c r="BR228" s="24">
        <f>'Trial 7'!BR38</f>
        <v>14583.333333333336</v>
      </c>
      <c r="BS228" s="24">
        <f>'Trial 7'!BS38</f>
        <v>14583.333333333336</v>
      </c>
      <c r="BT228" s="24">
        <f>'Trial 7'!BT38</f>
        <v>14583.333333333336</v>
      </c>
      <c r="BU228" s="24">
        <f>'Trial 7'!BU38</f>
        <v>14583.333333333336</v>
      </c>
      <c r="BV228" s="24">
        <f>'Trial 7'!BV38</f>
        <v>14583.333333333336</v>
      </c>
      <c r="BW228" s="24">
        <f>'Trial 7'!BW38</f>
        <v>14583.333333333336</v>
      </c>
      <c r="BX228" s="24">
        <f>'Trial 7'!BX38</f>
        <v>14583.333333333336</v>
      </c>
      <c r="BY228" s="24">
        <f>'Trial 7'!BY38</f>
        <v>14583.333333333336</v>
      </c>
      <c r="BZ228" s="24">
        <f>'Trial 7'!BZ38</f>
        <v>14583.333333333336</v>
      </c>
      <c r="CA228" s="25">
        <f>SUM('Trial 7'!BO38:BZ38)</f>
        <v>175000.00000000009</v>
      </c>
      <c r="CB228" s="24">
        <f>'Trial 7'!CB38</f>
        <v>14583.333333333336</v>
      </c>
      <c r="CC228" s="24">
        <f>'Trial 7'!CC38</f>
        <v>14583.333333333336</v>
      </c>
      <c r="CD228" s="24">
        <f>'Trial 7'!CD38</f>
        <v>14583.333333333336</v>
      </c>
      <c r="CE228" s="24">
        <f>'Trial 7'!CE38</f>
        <v>14583.333333333336</v>
      </c>
      <c r="CF228" s="24">
        <f>'Trial 7'!CF38</f>
        <v>14583.333333333336</v>
      </c>
      <c r="CG228" s="24">
        <f>'Trial 7'!CG38</f>
        <v>14583.333333333336</v>
      </c>
      <c r="CH228" s="24">
        <f>'Trial 7'!CH38</f>
        <v>14583.333333333336</v>
      </c>
      <c r="CI228" s="24">
        <f>'Trial 7'!CI38</f>
        <v>14583.333333333336</v>
      </c>
      <c r="CJ228" s="24">
        <f>'Trial 7'!CJ38</f>
        <v>14583.333333333336</v>
      </c>
      <c r="CK228" s="24">
        <f>'Trial 7'!CK38</f>
        <v>14583.333333333336</v>
      </c>
      <c r="CL228" s="24">
        <f>'Trial 7'!CL38</f>
        <v>14583.333333333336</v>
      </c>
      <c r="CM228" s="24">
        <f>'Trial 7'!CM38</f>
        <v>14583.333333333336</v>
      </c>
      <c r="CN228" s="25">
        <f>SUM('Trial 7'!CB38:CM38)</f>
        <v>175000.00000000009</v>
      </c>
      <c r="CO228" s="24">
        <f>'Trial 7'!CO38</f>
        <v>14583.333333333336</v>
      </c>
      <c r="CP228" s="24">
        <f>'Trial 7'!CP38</f>
        <v>14583.333333333336</v>
      </c>
      <c r="CQ228" s="24">
        <f>'Trial 7'!CQ38</f>
        <v>14583.333333333336</v>
      </c>
      <c r="CR228" s="24">
        <f>'Trial 7'!CR38</f>
        <v>14583.333333333336</v>
      </c>
      <c r="CS228" s="24">
        <f>'Trial 7'!CS38</f>
        <v>14583.333333333336</v>
      </c>
      <c r="CT228" s="24">
        <f>'Trial 7'!CT38</f>
        <v>14583.333333333336</v>
      </c>
      <c r="CU228" s="24">
        <f>'Trial 7'!CU38</f>
        <v>14583.333333333336</v>
      </c>
      <c r="CV228" s="24">
        <f>'Trial 7'!CV38</f>
        <v>14583.333333333336</v>
      </c>
      <c r="CW228" s="24">
        <f>'Trial 7'!CW38</f>
        <v>14583.333333333336</v>
      </c>
      <c r="CX228" s="24">
        <f>'Trial 7'!CX38</f>
        <v>14583.333333333336</v>
      </c>
      <c r="CY228" s="24">
        <f>'Trial 7'!CY38</f>
        <v>14583.333333333336</v>
      </c>
      <c r="CZ228" s="24">
        <f>'Trial 7'!CZ38</f>
        <v>14583.333333333336</v>
      </c>
      <c r="DA228" s="25">
        <f>SUM('Trial 7'!CO38:CZ38)</f>
        <v>175000.00000000009</v>
      </c>
      <c r="DB228" s="24">
        <f>'Trial 7'!DB38</f>
        <v>14583.333333333336</v>
      </c>
      <c r="DC228" s="24">
        <f>'Trial 7'!DC38</f>
        <v>14583.333333333336</v>
      </c>
      <c r="DD228" s="24">
        <f>'Trial 7'!DD38</f>
        <v>14583.333333333336</v>
      </c>
      <c r="DE228" s="24">
        <f>'Trial 7'!DE38</f>
        <v>14583.333333333336</v>
      </c>
      <c r="DF228" s="24">
        <f>'Trial 7'!DF38</f>
        <v>14583.333333333336</v>
      </c>
      <c r="DG228" s="24">
        <f>'Trial 7'!DG38</f>
        <v>14583.333333333336</v>
      </c>
      <c r="DH228" s="24">
        <f>'Trial 7'!DH38</f>
        <v>14583.333333333336</v>
      </c>
      <c r="DI228" s="24">
        <f>'Trial 7'!DI38</f>
        <v>14583.333333333336</v>
      </c>
      <c r="DJ228" s="24">
        <f>'Trial 7'!DJ38</f>
        <v>14583.333333333336</v>
      </c>
      <c r="DK228" s="24">
        <f>'Trial 7'!DK38</f>
        <v>14583.333333333336</v>
      </c>
      <c r="DL228" s="24">
        <f>'Trial 7'!DL38</f>
        <v>14583.333333333336</v>
      </c>
      <c r="DM228" s="24">
        <f>'Trial 7'!DM38</f>
        <v>14583.333333333336</v>
      </c>
      <c r="DN228" s="25">
        <f>SUM('Trial 7'!DB38:DM38)</f>
        <v>175000.00000000009</v>
      </c>
      <c r="DO228" s="24">
        <f>'Trial 7'!DO38</f>
        <v>14583.333333333336</v>
      </c>
      <c r="DP228" s="24">
        <f>'Trial 7'!DP38</f>
        <v>14583.333333333336</v>
      </c>
      <c r="DQ228" s="24">
        <f>'Trial 7'!DQ38</f>
        <v>14583.333333333336</v>
      </c>
      <c r="DR228" s="24">
        <f>'Trial 7'!DR38</f>
        <v>14583.333333333336</v>
      </c>
      <c r="DS228" s="24">
        <f>'Trial 7'!DS38</f>
        <v>14583.333333333336</v>
      </c>
      <c r="DT228" s="24">
        <f>'Trial 7'!DT38</f>
        <v>14583.333333333336</v>
      </c>
      <c r="DU228" s="24">
        <f>'Trial 7'!DU38</f>
        <v>14583.333333333336</v>
      </c>
      <c r="DV228" s="24">
        <f>'Trial 7'!DV38</f>
        <v>14583.333333333336</v>
      </c>
      <c r="DW228" s="24">
        <f>'Trial 7'!DW38</f>
        <v>14583.333333333336</v>
      </c>
      <c r="DX228" s="24">
        <f>'Trial 7'!DX38</f>
        <v>14583.333333333336</v>
      </c>
      <c r="DY228" s="24">
        <f>'Trial 7'!DY38</f>
        <v>14583.333333333336</v>
      </c>
      <c r="DZ228" s="24">
        <f>'Trial 7'!DZ38</f>
        <v>14583.333333333336</v>
      </c>
      <c r="EA228" s="25">
        <f>SUM('Trial 7'!DO38:DZ38)</f>
        <v>175000.00000000009</v>
      </c>
      <c r="EB228" s="24">
        <f>'Trial 7'!EB38</f>
        <v>14583.333333333336</v>
      </c>
      <c r="EC228" s="24">
        <f>'Trial 7'!EC38</f>
        <v>14583.333333333336</v>
      </c>
      <c r="ED228" s="24">
        <f>'Trial 7'!ED38</f>
        <v>14583.333333333336</v>
      </c>
      <c r="EE228" s="24">
        <f>'Trial 7'!EE38</f>
        <v>14583.333333333336</v>
      </c>
      <c r="EF228" s="24">
        <f>'Trial 7'!EF38</f>
        <v>14583.333333333336</v>
      </c>
      <c r="EG228" s="24">
        <f>'Trial 7'!EG38</f>
        <v>14583.333333333336</v>
      </c>
      <c r="EH228" s="24">
        <f>'Trial 7'!EH38</f>
        <v>14583.333333333336</v>
      </c>
      <c r="EI228" s="24">
        <f>'Trial 7'!EI38</f>
        <v>14583.333333333336</v>
      </c>
      <c r="EJ228" s="24">
        <f>'Trial 7'!EJ38</f>
        <v>14583.333333333336</v>
      </c>
      <c r="EK228" s="24">
        <f>'Trial 7'!EK38</f>
        <v>14583.333333333336</v>
      </c>
      <c r="EL228" s="24">
        <f>'Trial 7'!EL38</f>
        <v>14583.333333333336</v>
      </c>
      <c r="EM228" s="24">
        <f>'Trial 7'!EM38</f>
        <v>14583.333333333336</v>
      </c>
      <c r="EN228" s="25">
        <f>SUM('Trial 7'!EB38:EM38)</f>
        <v>175000.00000000009</v>
      </c>
    </row>
    <row r="229" spans="1:144" ht="12.75" customHeight="1">
      <c r="A229" s="11" t="str">
        <f>Labels!B103</f>
        <v>Trial 08</v>
      </c>
      <c r="B229" s="24">
        <f>'Trial 8'!B38</f>
        <v>14583.333333333336</v>
      </c>
      <c r="C229" s="24">
        <f>'Trial 8'!C38</f>
        <v>14583.333333333336</v>
      </c>
      <c r="D229" s="24">
        <f>'Trial 8'!D38</f>
        <v>14583.333333333336</v>
      </c>
      <c r="E229" s="24">
        <f>'Trial 8'!E38</f>
        <v>14583.333333333336</v>
      </c>
      <c r="F229" s="24">
        <f>'Trial 8'!F38</f>
        <v>14583.333333333336</v>
      </c>
      <c r="G229" s="24">
        <f>'Trial 8'!G38</f>
        <v>14583.333333333336</v>
      </c>
      <c r="H229" s="24">
        <f>'Trial 8'!H38</f>
        <v>14583.333333333336</v>
      </c>
      <c r="I229" s="24">
        <f>'Trial 8'!I38</f>
        <v>14583.333333333336</v>
      </c>
      <c r="J229" s="24">
        <f>'Trial 8'!J38</f>
        <v>14583.333333333336</v>
      </c>
      <c r="K229" s="24">
        <f>'Trial 8'!K38</f>
        <v>14583.333333333336</v>
      </c>
      <c r="L229" s="24">
        <f>'Trial 8'!L38</f>
        <v>14583.333333333336</v>
      </c>
      <c r="M229" s="24">
        <f>'Trial 8'!M38</f>
        <v>14583.333333333336</v>
      </c>
      <c r="N229" s="25">
        <f>SUM('Trial 8'!B38:M38)</f>
        <v>175000.00000000009</v>
      </c>
      <c r="O229" s="24">
        <f>'Trial 8'!O38</f>
        <v>14583.333333333336</v>
      </c>
      <c r="P229" s="24">
        <f>'Trial 8'!P38</f>
        <v>14583.333333333336</v>
      </c>
      <c r="Q229" s="24">
        <f>'Trial 8'!Q38</f>
        <v>14583.333333333336</v>
      </c>
      <c r="R229" s="24">
        <f>'Trial 8'!R38</f>
        <v>14583.333333333336</v>
      </c>
      <c r="S229" s="24">
        <f>'Trial 8'!S38</f>
        <v>14583.333333333336</v>
      </c>
      <c r="T229" s="24">
        <f>'Trial 8'!T38</f>
        <v>14583.333333333336</v>
      </c>
      <c r="U229" s="24">
        <f>'Trial 8'!U38</f>
        <v>14583.333333333336</v>
      </c>
      <c r="V229" s="24">
        <f>'Trial 8'!V38</f>
        <v>14583.333333333336</v>
      </c>
      <c r="W229" s="24">
        <f>'Trial 8'!W38</f>
        <v>14583.333333333336</v>
      </c>
      <c r="X229" s="24">
        <f>'Trial 8'!X38</f>
        <v>14583.333333333336</v>
      </c>
      <c r="Y229" s="24">
        <f>'Trial 8'!Y38</f>
        <v>14583.333333333336</v>
      </c>
      <c r="Z229" s="24">
        <f>'Trial 8'!Z38</f>
        <v>14583.333333333336</v>
      </c>
      <c r="AA229" s="25">
        <f>SUM('Trial 8'!O38:Z38)</f>
        <v>175000.00000000009</v>
      </c>
      <c r="AB229" s="24">
        <f>'Trial 8'!AB38</f>
        <v>14583.333333333336</v>
      </c>
      <c r="AC229" s="24">
        <f>'Trial 8'!AC38</f>
        <v>14583.333333333336</v>
      </c>
      <c r="AD229" s="24">
        <f>'Trial 8'!AD38</f>
        <v>14583.333333333336</v>
      </c>
      <c r="AE229" s="24">
        <f>'Trial 8'!AE38</f>
        <v>14583.333333333336</v>
      </c>
      <c r="AF229" s="24">
        <f>'Trial 8'!AF38</f>
        <v>14583.333333333336</v>
      </c>
      <c r="AG229" s="24">
        <f>'Trial 8'!AG38</f>
        <v>14583.333333333336</v>
      </c>
      <c r="AH229" s="24">
        <f>'Trial 8'!AH38</f>
        <v>14583.333333333336</v>
      </c>
      <c r="AI229" s="24">
        <f>'Trial 8'!AI38</f>
        <v>14583.333333333336</v>
      </c>
      <c r="AJ229" s="24">
        <f>'Trial 8'!AJ38</f>
        <v>14583.333333333336</v>
      </c>
      <c r="AK229" s="24">
        <f>'Trial 8'!AK38</f>
        <v>14583.333333333336</v>
      </c>
      <c r="AL229" s="24">
        <f>'Trial 8'!AL38</f>
        <v>14583.333333333336</v>
      </c>
      <c r="AM229" s="24">
        <f>'Trial 8'!AM38</f>
        <v>14583.333333333336</v>
      </c>
      <c r="AN229" s="25">
        <f>SUM('Trial 8'!AB38:AM38)</f>
        <v>175000.00000000009</v>
      </c>
      <c r="AO229" s="24">
        <f>'Trial 8'!AO38</f>
        <v>14583.333333333336</v>
      </c>
      <c r="AP229" s="24">
        <f>'Trial 8'!AP38</f>
        <v>14583.333333333336</v>
      </c>
      <c r="AQ229" s="24">
        <f>'Trial 8'!AQ38</f>
        <v>14583.333333333336</v>
      </c>
      <c r="AR229" s="24">
        <f>'Trial 8'!AR38</f>
        <v>14583.333333333336</v>
      </c>
      <c r="AS229" s="24">
        <f>'Trial 8'!AS38</f>
        <v>14583.333333333336</v>
      </c>
      <c r="AT229" s="24">
        <f>'Trial 8'!AT38</f>
        <v>14583.333333333336</v>
      </c>
      <c r="AU229" s="24">
        <f>'Trial 8'!AU38</f>
        <v>14583.333333333336</v>
      </c>
      <c r="AV229" s="24">
        <f>'Trial 8'!AV38</f>
        <v>14583.333333333336</v>
      </c>
      <c r="AW229" s="24">
        <f>'Trial 8'!AW38</f>
        <v>14583.333333333336</v>
      </c>
      <c r="AX229" s="24">
        <f>'Trial 8'!AX38</f>
        <v>14583.333333333336</v>
      </c>
      <c r="AY229" s="24">
        <f>'Trial 8'!AY38</f>
        <v>14583.333333333336</v>
      </c>
      <c r="AZ229" s="24">
        <f>'Trial 8'!AZ38</f>
        <v>14583.333333333336</v>
      </c>
      <c r="BA229" s="25">
        <f>SUM('Trial 8'!AO38:AZ38)</f>
        <v>175000.00000000009</v>
      </c>
      <c r="BB229" s="24">
        <f>'Trial 8'!BB38</f>
        <v>14583.333333333336</v>
      </c>
      <c r="BC229" s="24">
        <f>'Trial 8'!BC38</f>
        <v>14583.333333333336</v>
      </c>
      <c r="BD229" s="24">
        <f>'Trial 8'!BD38</f>
        <v>14583.333333333336</v>
      </c>
      <c r="BE229" s="24">
        <f>'Trial 8'!BE38</f>
        <v>14583.333333333336</v>
      </c>
      <c r="BF229" s="24">
        <f>'Trial 8'!BF38</f>
        <v>14583.333333333336</v>
      </c>
      <c r="BG229" s="24">
        <f>'Trial 8'!BG38</f>
        <v>14583.333333333336</v>
      </c>
      <c r="BH229" s="24">
        <f>'Trial 8'!BH38</f>
        <v>14583.333333333336</v>
      </c>
      <c r="BI229" s="24">
        <f>'Trial 8'!BI38</f>
        <v>14583.333333333336</v>
      </c>
      <c r="BJ229" s="24">
        <f>'Trial 8'!BJ38</f>
        <v>14583.333333333336</v>
      </c>
      <c r="BK229" s="24">
        <f>'Trial 8'!BK38</f>
        <v>14583.333333333336</v>
      </c>
      <c r="BL229" s="24">
        <f>'Trial 8'!BL38</f>
        <v>14583.333333333336</v>
      </c>
      <c r="BM229" s="24">
        <f>'Trial 8'!BM38</f>
        <v>14583.333333333336</v>
      </c>
      <c r="BN229" s="25">
        <f>SUM('Trial 8'!BB38:BM38)</f>
        <v>175000.00000000009</v>
      </c>
      <c r="BO229" s="24">
        <f>'Trial 8'!BO38</f>
        <v>14583.333333333336</v>
      </c>
      <c r="BP229" s="24">
        <f>'Trial 8'!BP38</f>
        <v>14583.333333333336</v>
      </c>
      <c r="BQ229" s="24">
        <f>'Trial 8'!BQ38</f>
        <v>14583.333333333336</v>
      </c>
      <c r="BR229" s="24">
        <f>'Trial 8'!BR38</f>
        <v>14583.333333333336</v>
      </c>
      <c r="BS229" s="24">
        <f>'Trial 8'!BS38</f>
        <v>14583.333333333336</v>
      </c>
      <c r="BT229" s="24">
        <f>'Trial 8'!BT38</f>
        <v>14583.333333333336</v>
      </c>
      <c r="BU229" s="24">
        <f>'Trial 8'!BU38</f>
        <v>14583.333333333336</v>
      </c>
      <c r="BV229" s="24">
        <f>'Trial 8'!BV38</f>
        <v>14583.333333333336</v>
      </c>
      <c r="BW229" s="24">
        <f>'Trial 8'!BW38</f>
        <v>14583.333333333336</v>
      </c>
      <c r="BX229" s="24">
        <f>'Trial 8'!BX38</f>
        <v>14583.333333333336</v>
      </c>
      <c r="BY229" s="24">
        <f>'Trial 8'!BY38</f>
        <v>14583.333333333336</v>
      </c>
      <c r="BZ229" s="24">
        <f>'Trial 8'!BZ38</f>
        <v>14583.333333333336</v>
      </c>
      <c r="CA229" s="25">
        <f>SUM('Trial 8'!BO38:BZ38)</f>
        <v>175000.00000000009</v>
      </c>
      <c r="CB229" s="24">
        <f>'Trial 8'!CB38</f>
        <v>14583.333333333336</v>
      </c>
      <c r="CC229" s="24">
        <f>'Trial 8'!CC38</f>
        <v>14583.333333333336</v>
      </c>
      <c r="CD229" s="24">
        <f>'Trial 8'!CD38</f>
        <v>14583.333333333336</v>
      </c>
      <c r="CE229" s="24">
        <f>'Trial 8'!CE38</f>
        <v>14583.333333333336</v>
      </c>
      <c r="CF229" s="24">
        <f>'Trial 8'!CF38</f>
        <v>14583.333333333336</v>
      </c>
      <c r="CG229" s="24">
        <f>'Trial 8'!CG38</f>
        <v>14583.333333333336</v>
      </c>
      <c r="CH229" s="24">
        <f>'Trial 8'!CH38</f>
        <v>14583.333333333336</v>
      </c>
      <c r="CI229" s="24">
        <f>'Trial 8'!CI38</f>
        <v>14583.333333333336</v>
      </c>
      <c r="CJ229" s="24">
        <f>'Trial 8'!CJ38</f>
        <v>14583.333333333336</v>
      </c>
      <c r="CK229" s="24">
        <f>'Trial 8'!CK38</f>
        <v>14583.333333333336</v>
      </c>
      <c r="CL229" s="24">
        <f>'Trial 8'!CL38</f>
        <v>14583.333333333336</v>
      </c>
      <c r="CM229" s="24">
        <f>'Trial 8'!CM38</f>
        <v>14583.333333333336</v>
      </c>
      <c r="CN229" s="25">
        <f>SUM('Trial 8'!CB38:CM38)</f>
        <v>175000.00000000009</v>
      </c>
      <c r="CO229" s="24">
        <f>'Trial 8'!CO38</f>
        <v>14583.333333333336</v>
      </c>
      <c r="CP229" s="24">
        <f>'Trial 8'!CP38</f>
        <v>14583.333333333336</v>
      </c>
      <c r="CQ229" s="24">
        <f>'Trial 8'!CQ38</f>
        <v>14583.333333333336</v>
      </c>
      <c r="CR229" s="24">
        <f>'Trial 8'!CR38</f>
        <v>14583.333333333336</v>
      </c>
      <c r="CS229" s="24">
        <f>'Trial 8'!CS38</f>
        <v>14583.333333333336</v>
      </c>
      <c r="CT229" s="24">
        <f>'Trial 8'!CT38</f>
        <v>14583.333333333336</v>
      </c>
      <c r="CU229" s="24">
        <f>'Trial 8'!CU38</f>
        <v>14583.333333333336</v>
      </c>
      <c r="CV229" s="24">
        <f>'Trial 8'!CV38</f>
        <v>14583.333333333336</v>
      </c>
      <c r="CW229" s="24">
        <f>'Trial 8'!CW38</f>
        <v>14583.333333333336</v>
      </c>
      <c r="CX229" s="24">
        <f>'Trial 8'!CX38</f>
        <v>14583.333333333336</v>
      </c>
      <c r="CY229" s="24">
        <f>'Trial 8'!CY38</f>
        <v>14583.333333333336</v>
      </c>
      <c r="CZ229" s="24">
        <f>'Trial 8'!CZ38</f>
        <v>14583.333333333336</v>
      </c>
      <c r="DA229" s="25">
        <f>SUM('Trial 8'!CO38:CZ38)</f>
        <v>175000.00000000009</v>
      </c>
      <c r="DB229" s="24">
        <f>'Trial 8'!DB38</f>
        <v>14583.333333333336</v>
      </c>
      <c r="DC229" s="24">
        <f>'Trial 8'!DC38</f>
        <v>14583.333333333336</v>
      </c>
      <c r="DD229" s="24">
        <f>'Trial 8'!DD38</f>
        <v>14583.333333333336</v>
      </c>
      <c r="DE229" s="24">
        <f>'Trial 8'!DE38</f>
        <v>14583.333333333336</v>
      </c>
      <c r="DF229" s="24">
        <f>'Trial 8'!DF38</f>
        <v>14583.333333333336</v>
      </c>
      <c r="DG229" s="24">
        <f>'Trial 8'!DG38</f>
        <v>14583.333333333336</v>
      </c>
      <c r="DH229" s="24">
        <f>'Trial 8'!DH38</f>
        <v>14583.333333333336</v>
      </c>
      <c r="DI229" s="24">
        <f>'Trial 8'!DI38</f>
        <v>14583.333333333336</v>
      </c>
      <c r="DJ229" s="24">
        <f>'Trial 8'!DJ38</f>
        <v>14583.333333333336</v>
      </c>
      <c r="DK229" s="24">
        <f>'Trial 8'!DK38</f>
        <v>14583.333333333336</v>
      </c>
      <c r="DL229" s="24">
        <f>'Trial 8'!DL38</f>
        <v>14583.333333333336</v>
      </c>
      <c r="DM229" s="24">
        <f>'Trial 8'!DM38</f>
        <v>14583.333333333336</v>
      </c>
      <c r="DN229" s="25">
        <f>SUM('Trial 8'!DB38:DM38)</f>
        <v>175000.00000000009</v>
      </c>
      <c r="DO229" s="24">
        <f>'Trial 8'!DO38</f>
        <v>14583.333333333336</v>
      </c>
      <c r="DP229" s="24">
        <f>'Trial 8'!DP38</f>
        <v>14583.333333333336</v>
      </c>
      <c r="DQ229" s="24">
        <f>'Trial 8'!DQ38</f>
        <v>14583.333333333336</v>
      </c>
      <c r="DR229" s="24">
        <f>'Trial 8'!DR38</f>
        <v>14583.333333333336</v>
      </c>
      <c r="DS229" s="24">
        <f>'Trial 8'!DS38</f>
        <v>14583.333333333336</v>
      </c>
      <c r="DT229" s="24">
        <f>'Trial 8'!DT38</f>
        <v>14583.333333333336</v>
      </c>
      <c r="DU229" s="24">
        <f>'Trial 8'!DU38</f>
        <v>14583.333333333336</v>
      </c>
      <c r="DV229" s="24">
        <f>'Trial 8'!DV38</f>
        <v>14583.333333333336</v>
      </c>
      <c r="DW229" s="24">
        <f>'Trial 8'!DW38</f>
        <v>14583.333333333336</v>
      </c>
      <c r="DX229" s="24">
        <f>'Trial 8'!DX38</f>
        <v>14583.333333333336</v>
      </c>
      <c r="DY229" s="24">
        <f>'Trial 8'!DY38</f>
        <v>14583.333333333336</v>
      </c>
      <c r="DZ229" s="24">
        <f>'Trial 8'!DZ38</f>
        <v>14583.333333333336</v>
      </c>
      <c r="EA229" s="25">
        <f>SUM('Trial 8'!DO38:DZ38)</f>
        <v>175000.00000000009</v>
      </c>
      <c r="EB229" s="24">
        <f>'Trial 8'!EB38</f>
        <v>14583.333333333336</v>
      </c>
      <c r="EC229" s="24">
        <f>'Trial 8'!EC38</f>
        <v>14583.333333333336</v>
      </c>
      <c r="ED229" s="24">
        <f>'Trial 8'!ED38</f>
        <v>14583.333333333336</v>
      </c>
      <c r="EE229" s="24">
        <f>'Trial 8'!EE38</f>
        <v>14583.333333333336</v>
      </c>
      <c r="EF229" s="24">
        <f>'Trial 8'!EF38</f>
        <v>14583.333333333336</v>
      </c>
      <c r="EG229" s="24">
        <f>'Trial 8'!EG38</f>
        <v>14583.333333333336</v>
      </c>
      <c r="EH229" s="24">
        <f>'Trial 8'!EH38</f>
        <v>14583.333333333336</v>
      </c>
      <c r="EI229" s="24">
        <f>'Trial 8'!EI38</f>
        <v>14583.333333333336</v>
      </c>
      <c r="EJ229" s="24">
        <f>'Trial 8'!EJ38</f>
        <v>14583.333333333336</v>
      </c>
      <c r="EK229" s="24">
        <f>'Trial 8'!EK38</f>
        <v>14583.333333333336</v>
      </c>
      <c r="EL229" s="24">
        <f>'Trial 8'!EL38</f>
        <v>14583.333333333336</v>
      </c>
      <c r="EM229" s="24">
        <f>'Trial 8'!EM38</f>
        <v>14583.333333333336</v>
      </c>
      <c r="EN229" s="25">
        <f>SUM('Trial 8'!EB38:EM38)</f>
        <v>175000.00000000009</v>
      </c>
    </row>
    <row r="230" spans="1:144" ht="12.75" customHeight="1">
      <c r="A230" s="5" t="str">
        <f>Labels!C95</f>
        <v>Total</v>
      </c>
      <c r="B230" s="48">
        <f>SUM('Trial 1'!B38,'Trial 2'!B38,'Trial 3'!B38,'Trial 4'!B38,'Trial 5'!B38,'Trial 6'!B38,'Trial 7'!B38,'Trial 8'!B38)</f>
        <v>116666.66666666672</v>
      </c>
      <c r="C230" s="48">
        <f>SUM('Trial 1'!C38,'Trial 2'!C38,'Trial 3'!C38,'Trial 4'!C38,'Trial 5'!C38,'Trial 6'!C38,'Trial 7'!C38,'Trial 8'!C38)</f>
        <v>116666.66666666672</v>
      </c>
      <c r="D230" s="48">
        <f>SUM('Trial 1'!D38,'Trial 2'!D38,'Trial 3'!D38,'Trial 4'!D38,'Trial 5'!D38,'Trial 6'!D38,'Trial 7'!D38,'Trial 8'!D38)</f>
        <v>116666.66666666672</v>
      </c>
      <c r="E230" s="48">
        <f>SUM('Trial 1'!E38,'Trial 2'!E38,'Trial 3'!E38,'Trial 4'!E38,'Trial 5'!E38,'Trial 6'!E38,'Trial 7'!E38,'Trial 8'!E38)</f>
        <v>116666.66666666672</v>
      </c>
      <c r="F230" s="48">
        <f>SUM('Trial 1'!F38,'Trial 2'!F38,'Trial 3'!F38,'Trial 4'!F38,'Trial 5'!F38,'Trial 6'!F38,'Trial 7'!F38,'Trial 8'!F38)</f>
        <v>116666.66666666672</v>
      </c>
      <c r="G230" s="48">
        <f>SUM('Trial 1'!G38,'Trial 2'!G38,'Trial 3'!G38,'Trial 4'!G38,'Trial 5'!G38,'Trial 6'!G38,'Trial 7'!G38,'Trial 8'!G38)</f>
        <v>116666.66666666672</v>
      </c>
      <c r="H230" s="48">
        <f>SUM('Trial 1'!H38,'Trial 2'!H38,'Trial 3'!H38,'Trial 4'!H38,'Trial 5'!H38,'Trial 6'!H38,'Trial 7'!H38,'Trial 8'!H38)</f>
        <v>116666.66666666672</v>
      </c>
      <c r="I230" s="48">
        <f>SUM('Trial 1'!I38,'Trial 2'!I38,'Trial 3'!I38,'Trial 4'!I38,'Trial 5'!I38,'Trial 6'!I38,'Trial 7'!I38,'Trial 8'!I38)</f>
        <v>116666.66666666672</v>
      </c>
      <c r="J230" s="48">
        <f>SUM('Trial 1'!J38,'Trial 2'!J38,'Trial 3'!J38,'Trial 4'!J38,'Trial 5'!J38,'Trial 6'!J38,'Trial 7'!J38,'Trial 8'!J38)</f>
        <v>116666.66666666672</v>
      </c>
      <c r="K230" s="48">
        <f>SUM('Trial 1'!K38,'Trial 2'!K38,'Trial 3'!K38,'Trial 4'!K38,'Trial 5'!K38,'Trial 6'!K38,'Trial 7'!K38,'Trial 8'!K38)</f>
        <v>116666.66666666672</v>
      </c>
      <c r="L230" s="48">
        <f>SUM('Trial 1'!L38,'Trial 2'!L38,'Trial 3'!L38,'Trial 4'!L38,'Trial 5'!L38,'Trial 6'!L38,'Trial 7'!L38,'Trial 8'!L38)</f>
        <v>116666.66666666672</v>
      </c>
      <c r="M230" s="48">
        <f>SUM('Trial 1'!M38,'Trial 2'!M38,'Trial 3'!M38,'Trial 4'!M38,'Trial 5'!M38,'Trial 6'!M38,'Trial 7'!M38,'Trial 8'!M38)</f>
        <v>116666.66666666672</v>
      </c>
      <c r="N230" s="49">
        <f>SUM(B230:M230)</f>
        <v>1400000.0000000007</v>
      </c>
      <c r="O230" s="48">
        <f>SUM('Trial 1'!O38,'Trial 2'!O38,'Trial 3'!O38,'Trial 4'!O38,'Trial 5'!O38,'Trial 6'!O38,'Trial 7'!O38,'Trial 8'!O38)</f>
        <v>116666.66666666672</v>
      </c>
      <c r="P230" s="48">
        <f>SUM('Trial 1'!P38,'Trial 2'!P38,'Trial 3'!P38,'Trial 4'!P38,'Trial 5'!P38,'Trial 6'!P38,'Trial 7'!P38,'Trial 8'!P38)</f>
        <v>116666.66666666672</v>
      </c>
      <c r="Q230" s="48">
        <f>SUM('Trial 1'!Q38,'Trial 2'!Q38,'Trial 3'!Q38,'Trial 4'!Q38,'Trial 5'!Q38,'Trial 6'!Q38,'Trial 7'!Q38,'Trial 8'!Q38)</f>
        <v>116666.66666666672</v>
      </c>
      <c r="R230" s="48">
        <f>SUM('Trial 1'!R38,'Trial 2'!R38,'Trial 3'!R38,'Trial 4'!R38,'Trial 5'!R38,'Trial 6'!R38,'Trial 7'!R38,'Trial 8'!R38)</f>
        <v>116666.66666666672</v>
      </c>
      <c r="S230" s="48">
        <f>SUM('Trial 1'!S38,'Trial 2'!S38,'Trial 3'!S38,'Trial 4'!S38,'Trial 5'!S38,'Trial 6'!S38,'Trial 7'!S38,'Trial 8'!S38)</f>
        <v>116666.66666666672</v>
      </c>
      <c r="T230" s="48">
        <f>SUM('Trial 1'!T38,'Trial 2'!T38,'Trial 3'!T38,'Trial 4'!T38,'Trial 5'!T38,'Trial 6'!T38,'Trial 7'!T38,'Trial 8'!T38)</f>
        <v>116666.66666666672</v>
      </c>
      <c r="U230" s="48">
        <f>SUM('Trial 1'!U38,'Trial 2'!U38,'Trial 3'!U38,'Trial 4'!U38,'Trial 5'!U38,'Trial 6'!U38,'Trial 7'!U38,'Trial 8'!U38)</f>
        <v>116666.66666666672</v>
      </c>
      <c r="V230" s="48">
        <f>SUM('Trial 1'!V38,'Trial 2'!V38,'Trial 3'!V38,'Trial 4'!V38,'Trial 5'!V38,'Trial 6'!V38,'Trial 7'!V38,'Trial 8'!V38)</f>
        <v>116666.66666666672</v>
      </c>
      <c r="W230" s="48">
        <f>SUM('Trial 1'!W38,'Trial 2'!W38,'Trial 3'!W38,'Trial 4'!W38,'Trial 5'!W38,'Trial 6'!W38,'Trial 7'!W38,'Trial 8'!W38)</f>
        <v>116666.66666666672</v>
      </c>
      <c r="X230" s="48">
        <f>SUM('Trial 1'!X38,'Trial 2'!X38,'Trial 3'!X38,'Trial 4'!X38,'Trial 5'!X38,'Trial 6'!X38,'Trial 7'!X38,'Trial 8'!X38)</f>
        <v>116666.66666666672</v>
      </c>
      <c r="Y230" s="48">
        <f>SUM('Trial 1'!Y38,'Trial 2'!Y38,'Trial 3'!Y38,'Trial 4'!Y38,'Trial 5'!Y38,'Trial 6'!Y38,'Trial 7'!Y38,'Trial 8'!Y38)</f>
        <v>116666.66666666672</v>
      </c>
      <c r="Z230" s="48">
        <f>SUM('Trial 1'!Z38,'Trial 2'!Z38,'Trial 3'!Z38,'Trial 4'!Z38,'Trial 5'!Z38,'Trial 6'!Z38,'Trial 7'!Z38,'Trial 8'!Z38)</f>
        <v>116666.66666666672</v>
      </c>
      <c r="AA230" s="49">
        <f>SUM(O230:Z230)</f>
        <v>1400000.0000000007</v>
      </c>
      <c r="AB230" s="48">
        <f>SUM('Trial 1'!AB38,'Trial 2'!AB38,'Trial 3'!AB38,'Trial 4'!AB38,'Trial 5'!AB38,'Trial 6'!AB38,'Trial 7'!AB38,'Trial 8'!AB38)</f>
        <v>116666.66666666672</v>
      </c>
      <c r="AC230" s="48">
        <f>SUM('Trial 1'!AC38,'Trial 2'!AC38,'Trial 3'!AC38,'Trial 4'!AC38,'Trial 5'!AC38,'Trial 6'!AC38,'Trial 7'!AC38,'Trial 8'!AC38)</f>
        <v>116666.66666666672</v>
      </c>
      <c r="AD230" s="48">
        <f>SUM('Trial 1'!AD38,'Trial 2'!AD38,'Trial 3'!AD38,'Trial 4'!AD38,'Trial 5'!AD38,'Trial 6'!AD38,'Trial 7'!AD38,'Trial 8'!AD38)</f>
        <v>116666.66666666672</v>
      </c>
      <c r="AE230" s="48">
        <f>SUM('Trial 1'!AE38,'Trial 2'!AE38,'Trial 3'!AE38,'Trial 4'!AE38,'Trial 5'!AE38,'Trial 6'!AE38,'Trial 7'!AE38,'Trial 8'!AE38)</f>
        <v>116666.66666666672</v>
      </c>
      <c r="AF230" s="48">
        <f>SUM('Trial 1'!AF38,'Trial 2'!AF38,'Trial 3'!AF38,'Trial 4'!AF38,'Trial 5'!AF38,'Trial 6'!AF38,'Trial 7'!AF38,'Trial 8'!AF38)</f>
        <v>116666.66666666672</v>
      </c>
      <c r="AG230" s="48">
        <f>SUM('Trial 1'!AG38,'Trial 2'!AG38,'Trial 3'!AG38,'Trial 4'!AG38,'Trial 5'!AG38,'Trial 6'!AG38,'Trial 7'!AG38,'Trial 8'!AG38)</f>
        <v>116666.66666666672</v>
      </c>
      <c r="AH230" s="48">
        <f>SUM('Trial 1'!AH38,'Trial 2'!AH38,'Trial 3'!AH38,'Trial 4'!AH38,'Trial 5'!AH38,'Trial 6'!AH38,'Trial 7'!AH38,'Trial 8'!AH38)</f>
        <v>116666.66666666672</v>
      </c>
      <c r="AI230" s="48">
        <f>SUM('Trial 1'!AI38,'Trial 2'!AI38,'Trial 3'!AI38,'Trial 4'!AI38,'Trial 5'!AI38,'Trial 6'!AI38,'Trial 7'!AI38,'Trial 8'!AI38)</f>
        <v>116666.66666666672</v>
      </c>
      <c r="AJ230" s="48">
        <f>SUM('Trial 1'!AJ38,'Trial 2'!AJ38,'Trial 3'!AJ38,'Trial 4'!AJ38,'Trial 5'!AJ38,'Trial 6'!AJ38,'Trial 7'!AJ38,'Trial 8'!AJ38)</f>
        <v>116666.66666666672</v>
      </c>
      <c r="AK230" s="48">
        <f>SUM('Trial 1'!AK38,'Trial 2'!AK38,'Trial 3'!AK38,'Trial 4'!AK38,'Trial 5'!AK38,'Trial 6'!AK38,'Trial 7'!AK38,'Trial 8'!AK38)</f>
        <v>116666.66666666672</v>
      </c>
      <c r="AL230" s="48">
        <f>SUM('Trial 1'!AL38,'Trial 2'!AL38,'Trial 3'!AL38,'Trial 4'!AL38,'Trial 5'!AL38,'Trial 6'!AL38,'Trial 7'!AL38,'Trial 8'!AL38)</f>
        <v>116666.66666666672</v>
      </c>
      <c r="AM230" s="48">
        <f>SUM('Trial 1'!AM38,'Trial 2'!AM38,'Trial 3'!AM38,'Trial 4'!AM38,'Trial 5'!AM38,'Trial 6'!AM38,'Trial 7'!AM38,'Trial 8'!AM38)</f>
        <v>116666.66666666672</v>
      </c>
      <c r="AN230" s="49">
        <f>SUM(AB230:AM230)</f>
        <v>1400000.0000000007</v>
      </c>
      <c r="AO230" s="48">
        <f>SUM('Trial 1'!AO38,'Trial 2'!AO38,'Trial 3'!AO38,'Trial 4'!AO38,'Trial 5'!AO38,'Trial 6'!AO38,'Trial 7'!AO38,'Trial 8'!AO38)</f>
        <v>116666.66666666672</v>
      </c>
      <c r="AP230" s="48">
        <f>SUM('Trial 1'!AP38,'Trial 2'!AP38,'Trial 3'!AP38,'Trial 4'!AP38,'Trial 5'!AP38,'Trial 6'!AP38,'Trial 7'!AP38,'Trial 8'!AP38)</f>
        <v>116666.66666666672</v>
      </c>
      <c r="AQ230" s="48">
        <f>SUM('Trial 1'!AQ38,'Trial 2'!AQ38,'Trial 3'!AQ38,'Trial 4'!AQ38,'Trial 5'!AQ38,'Trial 6'!AQ38,'Trial 7'!AQ38,'Trial 8'!AQ38)</f>
        <v>116666.66666666672</v>
      </c>
      <c r="AR230" s="48">
        <f>SUM('Trial 1'!AR38,'Trial 2'!AR38,'Trial 3'!AR38,'Trial 4'!AR38,'Trial 5'!AR38,'Trial 6'!AR38,'Trial 7'!AR38,'Trial 8'!AR38)</f>
        <v>116666.66666666672</v>
      </c>
      <c r="AS230" s="48">
        <f>SUM('Trial 1'!AS38,'Trial 2'!AS38,'Trial 3'!AS38,'Trial 4'!AS38,'Trial 5'!AS38,'Trial 6'!AS38,'Trial 7'!AS38,'Trial 8'!AS38)</f>
        <v>116666.66666666672</v>
      </c>
      <c r="AT230" s="48">
        <f>SUM('Trial 1'!AT38,'Trial 2'!AT38,'Trial 3'!AT38,'Trial 4'!AT38,'Trial 5'!AT38,'Trial 6'!AT38,'Trial 7'!AT38,'Trial 8'!AT38)</f>
        <v>116666.66666666672</v>
      </c>
      <c r="AU230" s="48">
        <f>SUM('Trial 1'!AU38,'Trial 2'!AU38,'Trial 3'!AU38,'Trial 4'!AU38,'Trial 5'!AU38,'Trial 6'!AU38,'Trial 7'!AU38,'Trial 8'!AU38)</f>
        <v>116666.66666666672</v>
      </c>
      <c r="AV230" s="48">
        <f>SUM('Trial 1'!AV38,'Trial 2'!AV38,'Trial 3'!AV38,'Trial 4'!AV38,'Trial 5'!AV38,'Trial 6'!AV38,'Trial 7'!AV38,'Trial 8'!AV38)</f>
        <v>116666.66666666672</v>
      </c>
      <c r="AW230" s="48">
        <f>SUM('Trial 1'!AW38,'Trial 2'!AW38,'Trial 3'!AW38,'Trial 4'!AW38,'Trial 5'!AW38,'Trial 6'!AW38,'Trial 7'!AW38,'Trial 8'!AW38)</f>
        <v>116666.66666666672</v>
      </c>
      <c r="AX230" s="48">
        <f>SUM('Trial 1'!AX38,'Trial 2'!AX38,'Trial 3'!AX38,'Trial 4'!AX38,'Trial 5'!AX38,'Trial 6'!AX38,'Trial 7'!AX38,'Trial 8'!AX38)</f>
        <v>116666.66666666672</v>
      </c>
      <c r="AY230" s="48">
        <f>SUM('Trial 1'!AY38,'Trial 2'!AY38,'Trial 3'!AY38,'Trial 4'!AY38,'Trial 5'!AY38,'Trial 6'!AY38,'Trial 7'!AY38,'Trial 8'!AY38)</f>
        <v>116666.66666666672</v>
      </c>
      <c r="AZ230" s="48">
        <f>SUM('Trial 1'!AZ38,'Trial 2'!AZ38,'Trial 3'!AZ38,'Trial 4'!AZ38,'Trial 5'!AZ38,'Trial 6'!AZ38,'Trial 7'!AZ38,'Trial 8'!AZ38)</f>
        <v>116666.66666666672</v>
      </c>
      <c r="BA230" s="49">
        <f>SUM(AO230:AZ230)</f>
        <v>1400000.0000000007</v>
      </c>
      <c r="BB230" s="48">
        <f>SUM('Trial 1'!BB38,'Trial 2'!BB38,'Trial 3'!BB38,'Trial 4'!BB38,'Trial 5'!BB38,'Trial 6'!BB38,'Trial 7'!BB38,'Trial 8'!BB38)</f>
        <v>116666.66666666672</v>
      </c>
      <c r="BC230" s="48">
        <f>SUM('Trial 1'!BC38,'Trial 2'!BC38,'Trial 3'!BC38,'Trial 4'!BC38,'Trial 5'!BC38,'Trial 6'!BC38,'Trial 7'!BC38,'Trial 8'!BC38)</f>
        <v>116666.66666666672</v>
      </c>
      <c r="BD230" s="48">
        <f>SUM('Trial 1'!BD38,'Trial 2'!BD38,'Trial 3'!BD38,'Trial 4'!BD38,'Trial 5'!BD38,'Trial 6'!BD38,'Trial 7'!BD38,'Trial 8'!BD38)</f>
        <v>116666.66666666672</v>
      </c>
      <c r="BE230" s="48">
        <f>SUM('Trial 1'!BE38,'Trial 2'!BE38,'Trial 3'!BE38,'Trial 4'!BE38,'Trial 5'!BE38,'Trial 6'!BE38,'Trial 7'!BE38,'Trial 8'!BE38)</f>
        <v>116666.66666666672</v>
      </c>
      <c r="BF230" s="48">
        <f>SUM('Trial 1'!BF38,'Trial 2'!BF38,'Trial 3'!BF38,'Trial 4'!BF38,'Trial 5'!BF38,'Trial 6'!BF38,'Trial 7'!BF38,'Trial 8'!BF38)</f>
        <v>116666.66666666672</v>
      </c>
      <c r="BG230" s="48">
        <f>SUM('Trial 1'!BG38,'Trial 2'!BG38,'Trial 3'!BG38,'Trial 4'!BG38,'Trial 5'!BG38,'Trial 6'!BG38,'Trial 7'!BG38,'Trial 8'!BG38)</f>
        <v>116666.66666666672</v>
      </c>
      <c r="BH230" s="48">
        <f>SUM('Trial 1'!BH38,'Trial 2'!BH38,'Trial 3'!BH38,'Trial 4'!BH38,'Trial 5'!BH38,'Trial 6'!BH38,'Trial 7'!BH38,'Trial 8'!BH38)</f>
        <v>116666.66666666672</v>
      </c>
      <c r="BI230" s="48">
        <f>SUM('Trial 1'!BI38,'Trial 2'!BI38,'Trial 3'!BI38,'Trial 4'!BI38,'Trial 5'!BI38,'Trial 6'!BI38,'Trial 7'!BI38,'Trial 8'!BI38)</f>
        <v>116666.66666666672</v>
      </c>
      <c r="BJ230" s="48">
        <f>SUM('Trial 1'!BJ38,'Trial 2'!BJ38,'Trial 3'!BJ38,'Trial 4'!BJ38,'Trial 5'!BJ38,'Trial 6'!BJ38,'Trial 7'!BJ38,'Trial 8'!BJ38)</f>
        <v>116666.66666666672</v>
      </c>
      <c r="BK230" s="48">
        <f>SUM('Trial 1'!BK38,'Trial 2'!BK38,'Trial 3'!BK38,'Trial 4'!BK38,'Trial 5'!BK38,'Trial 6'!BK38,'Trial 7'!BK38,'Trial 8'!BK38)</f>
        <v>116666.66666666672</v>
      </c>
      <c r="BL230" s="48">
        <f>SUM('Trial 1'!BL38,'Trial 2'!BL38,'Trial 3'!BL38,'Trial 4'!BL38,'Trial 5'!BL38,'Trial 6'!BL38,'Trial 7'!BL38,'Trial 8'!BL38)</f>
        <v>116666.66666666672</v>
      </c>
      <c r="BM230" s="48">
        <f>SUM('Trial 1'!BM38,'Trial 2'!BM38,'Trial 3'!BM38,'Trial 4'!BM38,'Trial 5'!BM38,'Trial 6'!BM38,'Trial 7'!BM38,'Trial 8'!BM38)</f>
        <v>116666.66666666672</v>
      </c>
      <c r="BN230" s="49">
        <f>SUM(BB230:BM230)</f>
        <v>1400000.0000000007</v>
      </c>
      <c r="BO230" s="48">
        <f>SUM('Trial 1'!BO38,'Trial 2'!BO38,'Trial 3'!BO38,'Trial 4'!BO38,'Trial 5'!BO38,'Trial 6'!BO38,'Trial 7'!BO38,'Trial 8'!BO38)</f>
        <v>116666.66666666672</v>
      </c>
      <c r="BP230" s="48">
        <f>SUM('Trial 1'!BP38,'Trial 2'!BP38,'Trial 3'!BP38,'Trial 4'!BP38,'Trial 5'!BP38,'Trial 6'!BP38,'Trial 7'!BP38,'Trial 8'!BP38)</f>
        <v>116666.66666666672</v>
      </c>
      <c r="BQ230" s="48">
        <f>SUM('Trial 1'!BQ38,'Trial 2'!BQ38,'Trial 3'!BQ38,'Trial 4'!BQ38,'Trial 5'!BQ38,'Trial 6'!BQ38,'Trial 7'!BQ38,'Trial 8'!BQ38)</f>
        <v>116666.66666666672</v>
      </c>
      <c r="BR230" s="48">
        <f>SUM('Trial 1'!BR38,'Trial 2'!BR38,'Trial 3'!BR38,'Trial 4'!BR38,'Trial 5'!BR38,'Trial 6'!BR38,'Trial 7'!BR38,'Trial 8'!BR38)</f>
        <v>116666.66666666672</v>
      </c>
      <c r="BS230" s="48">
        <f>SUM('Trial 1'!BS38,'Trial 2'!BS38,'Trial 3'!BS38,'Trial 4'!BS38,'Trial 5'!BS38,'Trial 6'!BS38,'Trial 7'!BS38,'Trial 8'!BS38)</f>
        <v>116666.66666666672</v>
      </c>
      <c r="BT230" s="48">
        <f>SUM('Trial 1'!BT38,'Trial 2'!BT38,'Trial 3'!BT38,'Trial 4'!BT38,'Trial 5'!BT38,'Trial 6'!BT38,'Trial 7'!BT38,'Trial 8'!BT38)</f>
        <v>116666.66666666672</v>
      </c>
      <c r="BU230" s="48">
        <f>SUM('Trial 1'!BU38,'Trial 2'!BU38,'Trial 3'!BU38,'Trial 4'!BU38,'Trial 5'!BU38,'Trial 6'!BU38,'Trial 7'!BU38,'Trial 8'!BU38)</f>
        <v>116666.66666666672</v>
      </c>
      <c r="BV230" s="48">
        <f>SUM('Trial 1'!BV38,'Trial 2'!BV38,'Trial 3'!BV38,'Trial 4'!BV38,'Trial 5'!BV38,'Trial 6'!BV38,'Trial 7'!BV38,'Trial 8'!BV38)</f>
        <v>116666.66666666672</v>
      </c>
      <c r="BW230" s="48">
        <f>SUM('Trial 1'!BW38,'Trial 2'!BW38,'Trial 3'!BW38,'Trial 4'!BW38,'Trial 5'!BW38,'Trial 6'!BW38,'Trial 7'!BW38,'Trial 8'!BW38)</f>
        <v>116666.66666666672</v>
      </c>
      <c r="BX230" s="48">
        <f>SUM('Trial 1'!BX38,'Trial 2'!BX38,'Trial 3'!BX38,'Trial 4'!BX38,'Trial 5'!BX38,'Trial 6'!BX38,'Trial 7'!BX38,'Trial 8'!BX38)</f>
        <v>116666.66666666672</v>
      </c>
      <c r="BY230" s="48">
        <f>SUM('Trial 1'!BY38,'Trial 2'!BY38,'Trial 3'!BY38,'Trial 4'!BY38,'Trial 5'!BY38,'Trial 6'!BY38,'Trial 7'!BY38,'Trial 8'!BY38)</f>
        <v>116666.66666666672</v>
      </c>
      <c r="BZ230" s="48">
        <f>SUM('Trial 1'!BZ38,'Trial 2'!BZ38,'Trial 3'!BZ38,'Trial 4'!BZ38,'Trial 5'!BZ38,'Trial 6'!BZ38,'Trial 7'!BZ38,'Trial 8'!BZ38)</f>
        <v>116666.66666666672</v>
      </c>
      <c r="CA230" s="49">
        <f>SUM(BO230:BZ230)</f>
        <v>1400000.0000000007</v>
      </c>
      <c r="CB230" s="48">
        <f>SUM('Trial 1'!CB38,'Trial 2'!CB38,'Trial 3'!CB38,'Trial 4'!CB38,'Trial 5'!CB38,'Trial 6'!CB38,'Trial 7'!CB38,'Trial 8'!CB38)</f>
        <v>116666.66666666672</v>
      </c>
      <c r="CC230" s="48">
        <f>SUM('Trial 1'!CC38,'Trial 2'!CC38,'Trial 3'!CC38,'Trial 4'!CC38,'Trial 5'!CC38,'Trial 6'!CC38,'Trial 7'!CC38,'Trial 8'!CC38)</f>
        <v>116666.66666666672</v>
      </c>
      <c r="CD230" s="48">
        <f>SUM('Trial 1'!CD38,'Trial 2'!CD38,'Trial 3'!CD38,'Trial 4'!CD38,'Trial 5'!CD38,'Trial 6'!CD38,'Trial 7'!CD38,'Trial 8'!CD38)</f>
        <v>116666.66666666672</v>
      </c>
      <c r="CE230" s="48">
        <f>SUM('Trial 1'!CE38,'Trial 2'!CE38,'Trial 3'!CE38,'Trial 4'!CE38,'Trial 5'!CE38,'Trial 6'!CE38,'Trial 7'!CE38,'Trial 8'!CE38)</f>
        <v>116666.66666666672</v>
      </c>
      <c r="CF230" s="48">
        <f>SUM('Trial 1'!CF38,'Trial 2'!CF38,'Trial 3'!CF38,'Trial 4'!CF38,'Trial 5'!CF38,'Trial 6'!CF38,'Trial 7'!CF38,'Trial 8'!CF38)</f>
        <v>116666.66666666672</v>
      </c>
      <c r="CG230" s="48">
        <f>SUM('Trial 1'!CG38,'Trial 2'!CG38,'Trial 3'!CG38,'Trial 4'!CG38,'Trial 5'!CG38,'Trial 6'!CG38,'Trial 7'!CG38,'Trial 8'!CG38)</f>
        <v>116666.66666666672</v>
      </c>
      <c r="CH230" s="48">
        <f>SUM('Trial 1'!CH38,'Trial 2'!CH38,'Trial 3'!CH38,'Trial 4'!CH38,'Trial 5'!CH38,'Trial 6'!CH38,'Trial 7'!CH38,'Trial 8'!CH38)</f>
        <v>116666.66666666672</v>
      </c>
      <c r="CI230" s="48">
        <f>SUM('Trial 1'!CI38,'Trial 2'!CI38,'Trial 3'!CI38,'Trial 4'!CI38,'Trial 5'!CI38,'Trial 6'!CI38,'Trial 7'!CI38,'Trial 8'!CI38)</f>
        <v>116666.66666666672</v>
      </c>
      <c r="CJ230" s="48">
        <f>SUM('Trial 1'!CJ38,'Trial 2'!CJ38,'Trial 3'!CJ38,'Trial 4'!CJ38,'Trial 5'!CJ38,'Trial 6'!CJ38,'Trial 7'!CJ38,'Trial 8'!CJ38)</f>
        <v>116666.66666666672</v>
      </c>
      <c r="CK230" s="48">
        <f>SUM('Trial 1'!CK38,'Trial 2'!CK38,'Trial 3'!CK38,'Trial 4'!CK38,'Trial 5'!CK38,'Trial 6'!CK38,'Trial 7'!CK38,'Trial 8'!CK38)</f>
        <v>116666.66666666672</v>
      </c>
      <c r="CL230" s="48">
        <f>SUM('Trial 1'!CL38,'Trial 2'!CL38,'Trial 3'!CL38,'Trial 4'!CL38,'Trial 5'!CL38,'Trial 6'!CL38,'Trial 7'!CL38,'Trial 8'!CL38)</f>
        <v>116666.66666666672</v>
      </c>
      <c r="CM230" s="48">
        <f>SUM('Trial 1'!CM38,'Trial 2'!CM38,'Trial 3'!CM38,'Trial 4'!CM38,'Trial 5'!CM38,'Trial 6'!CM38,'Trial 7'!CM38,'Trial 8'!CM38)</f>
        <v>116666.66666666672</v>
      </c>
      <c r="CN230" s="49">
        <f>SUM(CB230:CM230)</f>
        <v>1400000.0000000007</v>
      </c>
      <c r="CO230" s="48">
        <f>SUM('Trial 1'!CO38,'Trial 2'!CO38,'Trial 3'!CO38,'Trial 4'!CO38,'Trial 5'!CO38,'Trial 6'!CO38,'Trial 7'!CO38,'Trial 8'!CO38)</f>
        <v>116666.66666666672</v>
      </c>
      <c r="CP230" s="48">
        <f>SUM('Trial 1'!CP38,'Trial 2'!CP38,'Trial 3'!CP38,'Trial 4'!CP38,'Trial 5'!CP38,'Trial 6'!CP38,'Trial 7'!CP38,'Trial 8'!CP38)</f>
        <v>116666.66666666672</v>
      </c>
      <c r="CQ230" s="48">
        <f>SUM('Trial 1'!CQ38,'Trial 2'!CQ38,'Trial 3'!CQ38,'Trial 4'!CQ38,'Trial 5'!CQ38,'Trial 6'!CQ38,'Trial 7'!CQ38,'Trial 8'!CQ38)</f>
        <v>116666.66666666672</v>
      </c>
      <c r="CR230" s="48">
        <f>SUM('Trial 1'!CR38,'Trial 2'!CR38,'Trial 3'!CR38,'Trial 4'!CR38,'Trial 5'!CR38,'Trial 6'!CR38,'Trial 7'!CR38,'Trial 8'!CR38)</f>
        <v>116666.66666666672</v>
      </c>
      <c r="CS230" s="48">
        <f>SUM('Trial 1'!CS38,'Trial 2'!CS38,'Trial 3'!CS38,'Trial 4'!CS38,'Trial 5'!CS38,'Trial 6'!CS38,'Trial 7'!CS38,'Trial 8'!CS38)</f>
        <v>116666.66666666672</v>
      </c>
      <c r="CT230" s="48">
        <f>SUM('Trial 1'!CT38,'Trial 2'!CT38,'Trial 3'!CT38,'Trial 4'!CT38,'Trial 5'!CT38,'Trial 6'!CT38,'Trial 7'!CT38,'Trial 8'!CT38)</f>
        <v>116666.66666666672</v>
      </c>
      <c r="CU230" s="48">
        <f>SUM('Trial 1'!CU38,'Trial 2'!CU38,'Trial 3'!CU38,'Trial 4'!CU38,'Trial 5'!CU38,'Trial 6'!CU38,'Trial 7'!CU38,'Trial 8'!CU38)</f>
        <v>116666.66666666672</v>
      </c>
      <c r="CV230" s="48">
        <f>SUM('Trial 1'!CV38,'Trial 2'!CV38,'Trial 3'!CV38,'Trial 4'!CV38,'Trial 5'!CV38,'Trial 6'!CV38,'Trial 7'!CV38,'Trial 8'!CV38)</f>
        <v>116666.66666666672</v>
      </c>
      <c r="CW230" s="48">
        <f>SUM('Trial 1'!CW38,'Trial 2'!CW38,'Trial 3'!CW38,'Trial 4'!CW38,'Trial 5'!CW38,'Trial 6'!CW38,'Trial 7'!CW38,'Trial 8'!CW38)</f>
        <v>116666.66666666672</v>
      </c>
      <c r="CX230" s="48">
        <f>SUM('Trial 1'!CX38,'Trial 2'!CX38,'Trial 3'!CX38,'Trial 4'!CX38,'Trial 5'!CX38,'Trial 6'!CX38,'Trial 7'!CX38,'Trial 8'!CX38)</f>
        <v>116666.66666666672</v>
      </c>
      <c r="CY230" s="48">
        <f>SUM('Trial 1'!CY38,'Trial 2'!CY38,'Trial 3'!CY38,'Trial 4'!CY38,'Trial 5'!CY38,'Trial 6'!CY38,'Trial 7'!CY38,'Trial 8'!CY38)</f>
        <v>116666.66666666672</v>
      </c>
      <c r="CZ230" s="48">
        <f>SUM('Trial 1'!CZ38,'Trial 2'!CZ38,'Trial 3'!CZ38,'Trial 4'!CZ38,'Trial 5'!CZ38,'Trial 6'!CZ38,'Trial 7'!CZ38,'Trial 8'!CZ38)</f>
        <v>116666.66666666672</v>
      </c>
      <c r="DA230" s="49">
        <f>SUM(CO230:CZ230)</f>
        <v>1400000.0000000007</v>
      </c>
      <c r="DB230" s="48">
        <f>SUM('Trial 1'!DB38,'Trial 2'!DB38,'Trial 3'!DB38,'Trial 4'!DB38,'Trial 5'!DB38,'Trial 6'!DB38,'Trial 7'!DB38,'Trial 8'!DB38)</f>
        <v>116666.66666666672</v>
      </c>
      <c r="DC230" s="48">
        <f>SUM('Trial 1'!DC38,'Trial 2'!DC38,'Trial 3'!DC38,'Trial 4'!DC38,'Trial 5'!DC38,'Trial 6'!DC38,'Trial 7'!DC38,'Trial 8'!DC38)</f>
        <v>116666.66666666672</v>
      </c>
      <c r="DD230" s="48">
        <f>SUM('Trial 1'!DD38,'Trial 2'!DD38,'Trial 3'!DD38,'Trial 4'!DD38,'Trial 5'!DD38,'Trial 6'!DD38,'Trial 7'!DD38,'Trial 8'!DD38)</f>
        <v>116666.66666666672</v>
      </c>
      <c r="DE230" s="48">
        <f>SUM('Trial 1'!DE38,'Trial 2'!DE38,'Trial 3'!DE38,'Trial 4'!DE38,'Trial 5'!DE38,'Trial 6'!DE38,'Trial 7'!DE38,'Trial 8'!DE38)</f>
        <v>116666.66666666672</v>
      </c>
      <c r="DF230" s="48">
        <f>SUM('Trial 1'!DF38,'Trial 2'!DF38,'Trial 3'!DF38,'Trial 4'!DF38,'Trial 5'!DF38,'Trial 6'!DF38,'Trial 7'!DF38,'Trial 8'!DF38)</f>
        <v>116666.66666666672</v>
      </c>
      <c r="DG230" s="48">
        <f>SUM('Trial 1'!DG38,'Trial 2'!DG38,'Trial 3'!DG38,'Trial 4'!DG38,'Trial 5'!DG38,'Trial 6'!DG38,'Trial 7'!DG38,'Trial 8'!DG38)</f>
        <v>116666.66666666672</v>
      </c>
      <c r="DH230" s="48">
        <f>SUM('Trial 1'!DH38,'Trial 2'!DH38,'Trial 3'!DH38,'Trial 4'!DH38,'Trial 5'!DH38,'Trial 6'!DH38,'Trial 7'!DH38,'Trial 8'!DH38)</f>
        <v>116666.66666666672</v>
      </c>
      <c r="DI230" s="48">
        <f>SUM('Trial 1'!DI38,'Trial 2'!DI38,'Trial 3'!DI38,'Trial 4'!DI38,'Trial 5'!DI38,'Trial 6'!DI38,'Trial 7'!DI38,'Trial 8'!DI38)</f>
        <v>116666.66666666672</v>
      </c>
      <c r="DJ230" s="48">
        <f>SUM('Trial 1'!DJ38,'Trial 2'!DJ38,'Trial 3'!DJ38,'Trial 4'!DJ38,'Trial 5'!DJ38,'Trial 6'!DJ38,'Trial 7'!DJ38,'Trial 8'!DJ38)</f>
        <v>116666.66666666672</v>
      </c>
      <c r="DK230" s="48">
        <f>SUM('Trial 1'!DK38,'Trial 2'!DK38,'Trial 3'!DK38,'Trial 4'!DK38,'Trial 5'!DK38,'Trial 6'!DK38,'Trial 7'!DK38,'Trial 8'!DK38)</f>
        <v>116666.66666666672</v>
      </c>
      <c r="DL230" s="48">
        <f>SUM('Trial 1'!DL38,'Trial 2'!DL38,'Trial 3'!DL38,'Trial 4'!DL38,'Trial 5'!DL38,'Trial 6'!DL38,'Trial 7'!DL38,'Trial 8'!DL38)</f>
        <v>116666.66666666672</v>
      </c>
      <c r="DM230" s="48">
        <f>SUM('Trial 1'!DM38,'Trial 2'!DM38,'Trial 3'!DM38,'Trial 4'!DM38,'Trial 5'!DM38,'Trial 6'!DM38,'Trial 7'!DM38,'Trial 8'!DM38)</f>
        <v>116666.66666666672</v>
      </c>
      <c r="DN230" s="49">
        <f>SUM(DB230:DM230)</f>
        <v>1400000.0000000007</v>
      </c>
      <c r="DO230" s="48">
        <f>SUM('Trial 1'!DO38,'Trial 2'!DO38,'Trial 3'!DO38,'Trial 4'!DO38,'Trial 5'!DO38,'Trial 6'!DO38,'Trial 7'!DO38,'Trial 8'!DO38)</f>
        <v>116666.66666666672</v>
      </c>
      <c r="DP230" s="48">
        <f>SUM('Trial 1'!DP38,'Trial 2'!DP38,'Trial 3'!DP38,'Trial 4'!DP38,'Trial 5'!DP38,'Trial 6'!DP38,'Trial 7'!DP38,'Trial 8'!DP38)</f>
        <v>116666.66666666672</v>
      </c>
      <c r="DQ230" s="48">
        <f>SUM('Trial 1'!DQ38,'Trial 2'!DQ38,'Trial 3'!DQ38,'Trial 4'!DQ38,'Trial 5'!DQ38,'Trial 6'!DQ38,'Trial 7'!DQ38,'Trial 8'!DQ38)</f>
        <v>116666.66666666672</v>
      </c>
      <c r="DR230" s="48">
        <f>SUM('Trial 1'!DR38,'Trial 2'!DR38,'Trial 3'!DR38,'Trial 4'!DR38,'Trial 5'!DR38,'Trial 6'!DR38,'Trial 7'!DR38,'Trial 8'!DR38)</f>
        <v>116666.66666666672</v>
      </c>
      <c r="DS230" s="48">
        <f>SUM('Trial 1'!DS38,'Trial 2'!DS38,'Trial 3'!DS38,'Trial 4'!DS38,'Trial 5'!DS38,'Trial 6'!DS38,'Trial 7'!DS38,'Trial 8'!DS38)</f>
        <v>116666.66666666672</v>
      </c>
      <c r="DT230" s="48">
        <f>SUM('Trial 1'!DT38,'Trial 2'!DT38,'Trial 3'!DT38,'Trial 4'!DT38,'Trial 5'!DT38,'Trial 6'!DT38,'Trial 7'!DT38,'Trial 8'!DT38)</f>
        <v>116666.66666666672</v>
      </c>
      <c r="DU230" s="48">
        <f>SUM('Trial 1'!DU38,'Trial 2'!DU38,'Trial 3'!DU38,'Trial 4'!DU38,'Trial 5'!DU38,'Trial 6'!DU38,'Trial 7'!DU38,'Trial 8'!DU38)</f>
        <v>116666.66666666672</v>
      </c>
      <c r="DV230" s="48">
        <f>SUM('Trial 1'!DV38,'Trial 2'!DV38,'Trial 3'!DV38,'Trial 4'!DV38,'Trial 5'!DV38,'Trial 6'!DV38,'Trial 7'!DV38,'Trial 8'!DV38)</f>
        <v>116666.66666666672</v>
      </c>
      <c r="DW230" s="48">
        <f>SUM('Trial 1'!DW38,'Trial 2'!DW38,'Trial 3'!DW38,'Trial 4'!DW38,'Trial 5'!DW38,'Trial 6'!DW38,'Trial 7'!DW38,'Trial 8'!DW38)</f>
        <v>116666.66666666672</v>
      </c>
      <c r="DX230" s="48">
        <f>SUM('Trial 1'!DX38,'Trial 2'!DX38,'Trial 3'!DX38,'Trial 4'!DX38,'Trial 5'!DX38,'Trial 6'!DX38,'Trial 7'!DX38,'Trial 8'!DX38)</f>
        <v>116666.66666666672</v>
      </c>
      <c r="DY230" s="48">
        <f>SUM('Trial 1'!DY38,'Trial 2'!DY38,'Trial 3'!DY38,'Trial 4'!DY38,'Trial 5'!DY38,'Trial 6'!DY38,'Trial 7'!DY38,'Trial 8'!DY38)</f>
        <v>116666.66666666672</v>
      </c>
      <c r="DZ230" s="48">
        <f>SUM('Trial 1'!DZ38,'Trial 2'!DZ38,'Trial 3'!DZ38,'Trial 4'!DZ38,'Trial 5'!DZ38,'Trial 6'!DZ38,'Trial 7'!DZ38,'Trial 8'!DZ38)</f>
        <v>116666.66666666672</v>
      </c>
      <c r="EA230" s="49">
        <f>SUM(DO230:DZ230)</f>
        <v>1400000.0000000007</v>
      </c>
      <c r="EB230" s="48">
        <f>SUM('Trial 1'!EB38,'Trial 2'!EB38,'Trial 3'!EB38,'Trial 4'!EB38,'Trial 5'!EB38,'Trial 6'!EB38,'Trial 7'!EB38,'Trial 8'!EB38)</f>
        <v>116666.66666666672</v>
      </c>
      <c r="EC230" s="48">
        <f>SUM('Trial 1'!EC38,'Trial 2'!EC38,'Trial 3'!EC38,'Trial 4'!EC38,'Trial 5'!EC38,'Trial 6'!EC38,'Trial 7'!EC38,'Trial 8'!EC38)</f>
        <v>116666.66666666672</v>
      </c>
      <c r="ED230" s="48">
        <f>SUM('Trial 1'!ED38,'Trial 2'!ED38,'Trial 3'!ED38,'Trial 4'!ED38,'Trial 5'!ED38,'Trial 6'!ED38,'Trial 7'!ED38,'Trial 8'!ED38)</f>
        <v>116666.66666666672</v>
      </c>
      <c r="EE230" s="48">
        <f>SUM('Trial 1'!EE38,'Trial 2'!EE38,'Trial 3'!EE38,'Trial 4'!EE38,'Trial 5'!EE38,'Trial 6'!EE38,'Trial 7'!EE38,'Trial 8'!EE38)</f>
        <v>116666.66666666672</v>
      </c>
      <c r="EF230" s="48">
        <f>SUM('Trial 1'!EF38,'Trial 2'!EF38,'Trial 3'!EF38,'Trial 4'!EF38,'Trial 5'!EF38,'Trial 6'!EF38,'Trial 7'!EF38,'Trial 8'!EF38)</f>
        <v>116666.66666666672</v>
      </c>
      <c r="EG230" s="48">
        <f>SUM('Trial 1'!EG38,'Trial 2'!EG38,'Trial 3'!EG38,'Trial 4'!EG38,'Trial 5'!EG38,'Trial 6'!EG38,'Trial 7'!EG38,'Trial 8'!EG38)</f>
        <v>116666.66666666672</v>
      </c>
      <c r="EH230" s="48">
        <f>SUM('Trial 1'!EH38,'Trial 2'!EH38,'Trial 3'!EH38,'Trial 4'!EH38,'Trial 5'!EH38,'Trial 6'!EH38,'Trial 7'!EH38,'Trial 8'!EH38)</f>
        <v>116666.66666666672</v>
      </c>
      <c r="EI230" s="48">
        <f>SUM('Trial 1'!EI38,'Trial 2'!EI38,'Trial 3'!EI38,'Trial 4'!EI38,'Trial 5'!EI38,'Trial 6'!EI38,'Trial 7'!EI38,'Trial 8'!EI38)</f>
        <v>116666.66666666672</v>
      </c>
      <c r="EJ230" s="48">
        <f>SUM('Trial 1'!EJ38,'Trial 2'!EJ38,'Trial 3'!EJ38,'Trial 4'!EJ38,'Trial 5'!EJ38,'Trial 6'!EJ38,'Trial 7'!EJ38,'Trial 8'!EJ38)</f>
        <v>116666.66666666672</v>
      </c>
      <c r="EK230" s="48">
        <f>SUM('Trial 1'!EK38,'Trial 2'!EK38,'Trial 3'!EK38,'Trial 4'!EK38,'Trial 5'!EK38,'Trial 6'!EK38,'Trial 7'!EK38,'Trial 8'!EK38)</f>
        <v>116666.66666666672</v>
      </c>
      <c r="EL230" s="48">
        <f>SUM('Trial 1'!EL38,'Trial 2'!EL38,'Trial 3'!EL38,'Trial 4'!EL38,'Trial 5'!EL38,'Trial 6'!EL38,'Trial 7'!EL38,'Trial 8'!EL38)</f>
        <v>116666.66666666672</v>
      </c>
      <c r="EM230" s="48">
        <f>SUM('Trial 1'!EM38,'Trial 2'!EM38,'Trial 3'!EM38,'Trial 4'!EM38,'Trial 5'!EM38,'Trial 6'!EM38,'Trial 7'!EM38,'Trial 8'!EM38)</f>
        <v>116666.66666666672</v>
      </c>
      <c r="EN230" s="49">
        <f>SUM(EB230:EM230)</f>
        <v>1400000.0000000007</v>
      </c>
    </row>
    <row r="231" spans="1:144" ht="12.75" customHeight="1">
      <c r="A231" s="2" t="str">
        <f>Labels!B51</f>
        <v>Gov Spending</v>
      </c>
    </row>
    <row r="232" spans="1:144" ht="12.75" customHeight="1">
      <c r="A232" s="47" t="str">
        <f>Labels!D96</f>
        <v>Trials</v>
      </c>
      <c r="B232" s="19" t="str">
        <f>ZZZ__FnCalls!F7</f>
        <v>Jan 2010</v>
      </c>
      <c r="C232" s="20" t="str">
        <f>ZZZ__FnCalls!F8</f>
        <v>Feb 2010</v>
      </c>
      <c r="D232" s="20" t="str">
        <f>ZZZ__FnCalls!F9</f>
        <v>Mar 2010</v>
      </c>
      <c r="E232" s="20" t="str">
        <f>ZZZ__FnCalls!F10</f>
        <v>Apr 2010</v>
      </c>
      <c r="F232" s="20" t="str">
        <f>ZZZ__FnCalls!F11</f>
        <v>May 2010</v>
      </c>
      <c r="G232" s="20" t="str">
        <f>ZZZ__FnCalls!F12</f>
        <v>Jun 2010</v>
      </c>
      <c r="H232" s="20" t="str">
        <f>ZZZ__FnCalls!F13</f>
        <v>Jul 2010</v>
      </c>
      <c r="I232" s="20" t="str">
        <f>ZZZ__FnCalls!F14</f>
        <v>Aug 2010</v>
      </c>
      <c r="J232" s="20" t="str">
        <f>ZZZ__FnCalls!F15</f>
        <v>Sep 2010</v>
      </c>
      <c r="K232" s="20" t="str">
        <f>ZZZ__FnCalls!F16</f>
        <v>Oct 2010</v>
      </c>
      <c r="L232" s="20" t="str">
        <f>ZZZ__FnCalls!F17</f>
        <v>Nov 2010</v>
      </c>
      <c r="M232" s="20" t="str">
        <f>ZZZ__FnCalls!F18</f>
        <v>Dec 2010</v>
      </c>
      <c r="N232" s="21" t="str">
        <f>ZZZ__FnCalls!H7</f>
        <v>2010</v>
      </c>
      <c r="O232" s="20" t="str">
        <f>ZZZ__FnCalls!F19</f>
        <v>Jan 2011</v>
      </c>
      <c r="P232" s="20" t="str">
        <f>ZZZ__FnCalls!F20</f>
        <v>Feb 2011</v>
      </c>
      <c r="Q232" s="20" t="str">
        <f>ZZZ__FnCalls!F21</f>
        <v>Mar 2011</v>
      </c>
      <c r="R232" s="20" t="str">
        <f>ZZZ__FnCalls!F22</f>
        <v>Apr 2011</v>
      </c>
      <c r="S232" s="20" t="str">
        <f>ZZZ__FnCalls!F23</f>
        <v>May 2011</v>
      </c>
      <c r="T232" s="20" t="str">
        <f>ZZZ__FnCalls!F24</f>
        <v>Jun 2011</v>
      </c>
      <c r="U232" s="20" t="str">
        <f>ZZZ__FnCalls!F25</f>
        <v>Jul 2011</v>
      </c>
      <c r="V232" s="20" t="str">
        <f>ZZZ__FnCalls!F26</f>
        <v>Aug 2011</v>
      </c>
      <c r="W232" s="20" t="str">
        <f>ZZZ__FnCalls!F27</f>
        <v>Sep 2011</v>
      </c>
      <c r="X232" s="20" t="str">
        <f>ZZZ__FnCalls!F28</f>
        <v>Oct 2011</v>
      </c>
      <c r="Y232" s="20" t="str">
        <f>ZZZ__FnCalls!F29</f>
        <v>Nov 2011</v>
      </c>
      <c r="Z232" s="20" t="str">
        <f>ZZZ__FnCalls!F30</f>
        <v>Dec 2011</v>
      </c>
      <c r="AA232" s="21" t="str">
        <f>ZZZ__FnCalls!H19</f>
        <v>2011</v>
      </c>
      <c r="AB232" s="20" t="str">
        <f>ZZZ__FnCalls!F31</f>
        <v>Jan 2012</v>
      </c>
      <c r="AC232" s="20" t="str">
        <f>ZZZ__FnCalls!F32</f>
        <v>Feb 2012</v>
      </c>
      <c r="AD232" s="20" t="str">
        <f>ZZZ__FnCalls!F33</f>
        <v>Mar 2012</v>
      </c>
      <c r="AE232" s="20" t="str">
        <f>ZZZ__FnCalls!F34</f>
        <v>Apr 2012</v>
      </c>
      <c r="AF232" s="20" t="str">
        <f>ZZZ__FnCalls!F35</f>
        <v>May 2012</v>
      </c>
      <c r="AG232" s="20" t="str">
        <f>ZZZ__FnCalls!F36</f>
        <v>Jun 2012</v>
      </c>
      <c r="AH232" s="20" t="str">
        <f>ZZZ__FnCalls!F37</f>
        <v>Jul 2012</v>
      </c>
      <c r="AI232" s="20" t="str">
        <f>ZZZ__FnCalls!F38</f>
        <v>Aug 2012</v>
      </c>
      <c r="AJ232" s="20" t="str">
        <f>ZZZ__FnCalls!F39</f>
        <v>Sep 2012</v>
      </c>
      <c r="AK232" s="20" t="str">
        <f>ZZZ__FnCalls!F40</f>
        <v>Oct 2012</v>
      </c>
      <c r="AL232" s="20" t="str">
        <f>ZZZ__FnCalls!F41</f>
        <v>Nov 2012</v>
      </c>
      <c r="AM232" s="20" t="str">
        <f>ZZZ__FnCalls!F42</f>
        <v>Dec 2012</v>
      </c>
      <c r="AN232" s="21" t="str">
        <f>ZZZ__FnCalls!H31</f>
        <v>2012</v>
      </c>
      <c r="AO232" s="20" t="str">
        <f>ZZZ__FnCalls!F43</f>
        <v>Jan 2013</v>
      </c>
      <c r="AP232" s="20" t="str">
        <f>ZZZ__FnCalls!F44</f>
        <v>Feb 2013</v>
      </c>
      <c r="AQ232" s="20" t="str">
        <f>ZZZ__FnCalls!F45</f>
        <v>Mar 2013</v>
      </c>
      <c r="AR232" s="20" t="str">
        <f>ZZZ__FnCalls!F46</f>
        <v>Apr 2013</v>
      </c>
      <c r="AS232" s="20" t="str">
        <f>ZZZ__FnCalls!F47</f>
        <v>May 2013</v>
      </c>
      <c r="AT232" s="20" t="str">
        <f>ZZZ__FnCalls!F48</f>
        <v>Jun 2013</v>
      </c>
      <c r="AU232" s="20" t="str">
        <f>ZZZ__FnCalls!F49</f>
        <v>Jul 2013</v>
      </c>
      <c r="AV232" s="20" t="str">
        <f>ZZZ__FnCalls!F50</f>
        <v>Aug 2013</v>
      </c>
      <c r="AW232" s="20" t="str">
        <f>ZZZ__FnCalls!F51</f>
        <v>Sep 2013</v>
      </c>
      <c r="AX232" s="20" t="str">
        <f>ZZZ__FnCalls!F52</f>
        <v>Oct 2013</v>
      </c>
      <c r="AY232" s="20" t="str">
        <f>ZZZ__FnCalls!F53</f>
        <v>Nov 2013</v>
      </c>
      <c r="AZ232" s="20" t="str">
        <f>ZZZ__FnCalls!F54</f>
        <v>Dec 2013</v>
      </c>
      <c r="BA232" s="21" t="str">
        <f>ZZZ__FnCalls!H43</f>
        <v>2013</v>
      </c>
      <c r="BB232" s="20" t="str">
        <f>ZZZ__FnCalls!F55</f>
        <v>Jan 2014</v>
      </c>
      <c r="BC232" s="20" t="str">
        <f>ZZZ__FnCalls!F56</f>
        <v>Feb 2014</v>
      </c>
      <c r="BD232" s="20" t="str">
        <f>ZZZ__FnCalls!F57</f>
        <v>Mar 2014</v>
      </c>
      <c r="BE232" s="20" t="str">
        <f>ZZZ__FnCalls!F58</f>
        <v>Apr 2014</v>
      </c>
      <c r="BF232" s="20" t="str">
        <f>ZZZ__FnCalls!F59</f>
        <v>May 2014</v>
      </c>
      <c r="BG232" s="20" t="str">
        <f>ZZZ__FnCalls!F60</f>
        <v>Jun 2014</v>
      </c>
      <c r="BH232" s="20" t="str">
        <f>ZZZ__FnCalls!F61</f>
        <v>Jul 2014</v>
      </c>
      <c r="BI232" s="20" t="str">
        <f>ZZZ__FnCalls!F62</f>
        <v>Aug 2014</v>
      </c>
      <c r="BJ232" s="20" t="str">
        <f>ZZZ__FnCalls!F63</f>
        <v>Sep 2014</v>
      </c>
      <c r="BK232" s="20" t="str">
        <f>ZZZ__FnCalls!F64</f>
        <v>Oct 2014</v>
      </c>
      <c r="BL232" s="20" t="str">
        <f>ZZZ__FnCalls!F65</f>
        <v>Nov 2014</v>
      </c>
      <c r="BM232" s="20" t="str">
        <f>ZZZ__FnCalls!F66</f>
        <v>Dec 2014</v>
      </c>
      <c r="BN232" s="21" t="str">
        <f>ZZZ__FnCalls!H55</f>
        <v>2014</v>
      </c>
      <c r="BO232" s="20" t="str">
        <f>ZZZ__FnCalls!F67</f>
        <v>Jan 2015</v>
      </c>
      <c r="BP232" s="20" t="str">
        <f>ZZZ__FnCalls!F68</f>
        <v>Feb 2015</v>
      </c>
      <c r="BQ232" s="20" t="str">
        <f>ZZZ__FnCalls!F69</f>
        <v>Mar 2015</v>
      </c>
      <c r="BR232" s="20" t="str">
        <f>ZZZ__FnCalls!F70</f>
        <v>Apr 2015</v>
      </c>
      <c r="BS232" s="20" t="str">
        <f>ZZZ__FnCalls!F71</f>
        <v>May 2015</v>
      </c>
      <c r="BT232" s="20" t="str">
        <f>ZZZ__FnCalls!F72</f>
        <v>Jun 2015</v>
      </c>
      <c r="BU232" s="20" t="str">
        <f>ZZZ__FnCalls!F73</f>
        <v>Jul 2015</v>
      </c>
      <c r="BV232" s="20" t="str">
        <f>ZZZ__FnCalls!F74</f>
        <v>Aug 2015</v>
      </c>
      <c r="BW232" s="20" t="str">
        <f>ZZZ__FnCalls!F75</f>
        <v>Sep 2015</v>
      </c>
      <c r="BX232" s="20" t="str">
        <f>ZZZ__FnCalls!F76</f>
        <v>Oct 2015</v>
      </c>
      <c r="BY232" s="20" t="str">
        <f>ZZZ__FnCalls!F77</f>
        <v>Nov 2015</v>
      </c>
      <c r="BZ232" s="20" t="str">
        <f>ZZZ__FnCalls!F78</f>
        <v>Dec 2015</v>
      </c>
      <c r="CA232" s="21" t="str">
        <f>ZZZ__FnCalls!H67</f>
        <v>2015</v>
      </c>
      <c r="CB232" s="20" t="str">
        <f>ZZZ__FnCalls!F79</f>
        <v>Jan 2016</v>
      </c>
      <c r="CC232" s="20" t="str">
        <f>ZZZ__FnCalls!F80</f>
        <v>Feb 2016</v>
      </c>
      <c r="CD232" s="20" t="str">
        <f>ZZZ__FnCalls!F81</f>
        <v>Mar 2016</v>
      </c>
      <c r="CE232" s="20" t="str">
        <f>ZZZ__FnCalls!F82</f>
        <v>Apr 2016</v>
      </c>
      <c r="CF232" s="20" t="str">
        <f>ZZZ__FnCalls!F83</f>
        <v>May 2016</v>
      </c>
      <c r="CG232" s="20" t="str">
        <f>ZZZ__FnCalls!F84</f>
        <v>Jun 2016</v>
      </c>
      <c r="CH232" s="20" t="str">
        <f>ZZZ__FnCalls!F85</f>
        <v>Jul 2016</v>
      </c>
      <c r="CI232" s="20" t="str">
        <f>ZZZ__FnCalls!F86</f>
        <v>Aug 2016</v>
      </c>
      <c r="CJ232" s="20" t="str">
        <f>ZZZ__FnCalls!F87</f>
        <v>Sep 2016</v>
      </c>
      <c r="CK232" s="20" t="str">
        <f>ZZZ__FnCalls!F88</f>
        <v>Oct 2016</v>
      </c>
      <c r="CL232" s="20" t="str">
        <f>ZZZ__FnCalls!F89</f>
        <v>Nov 2016</v>
      </c>
      <c r="CM232" s="20" t="str">
        <f>ZZZ__FnCalls!F90</f>
        <v>Dec 2016</v>
      </c>
      <c r="CN232" s="21" t="str">
        <f>ZZZ__FnCalls!H79</f>
        <v>2016</v>
      </c>
      <c r="CO232" s="20" t="str">
        <f>ZZZ__FnCalls!F91</f>
        <v>Jan 2017</v>
      </c>
      <c r="CP232" s="20" t="str">
        <f>ZZZ__FnCalls!F92</f>
        <v>Feb 2017</v>
      </c>
      <c r="CQ232" s="20" t="str">
        <f>ZZZ__FnCalls!F93</f>
        <v>Mar 2017</v>
      </c>
      <c r="CR232" s="20" t="str">
        <f>ZZZ__FnCalls!F94</f>
        <v>Apr 2017</v>
      </c>
      <c r="CS232" s="20" t="str">
        <f>ZZZ__FnCalls!F95</f>
        <v>May 2017</v>
      </c>
      <c r="CT232" s="20" t="str">
        <f>ZZZ__FnCalls!F96</f>
        <v>Jun 2017</v>
      </c>
      <c r="CU232" s="20" t="str">
        <f>ZZZ__FnCalls!F97</f>
        <v>Jul 2017</v>
      </c>
      <c r="CV232" s="20" t="str">
        <f>ZZZ__FnCalls!F98</f>
        <v>Aug 2017</v>
      </c>
      <c r="CW232" s="20" t="str">
        <f>ZZZ__FnCalls!F99</f>
        <v>Sep 2017</v>
      </c>
      <c r="CX232" s="20" t="str">
        <f>ZZZ__FnCalls!F100</f>
        <v>Oct 2017</v>
      </c>
      <c r="CY232" s="20" t="str">
        <f>ZZZ__FnCalls!F101</f>
        <v>Nov 2017</v>
      </c>
      <c r="CZ232" s="20" t="str">
        <f>ZZZ__FnCalls!F102</f>
        <v>Dec 2017</v>
      </c>
      <c r="DA232" s="21" t="str">
        <f>ZZZ__FnCalls!H91</f>
        <v>2017</v>
      </c>
      <c r="DB232" s="20" t="str">
        <f>ZZZ__FnCalls!F103</f>
        <v>Jan 2018</v>
      </c>
      <c r="DC232" s="20" t="str">
        <f>ZZZ__FnCalls!F104</f>
        <v>Feb 2018</v>
      </c>
      <c r="DD232" s="20" t="str">
        <f>ZZZ__FnCalls!F105</f>
        <v>Mar 2018</v>
      </c>
      <c r="DE232" s="20" t="str">
        <f>ZZZ__FnCalls!F106</f>
        <v>Apr 2018</v>
      </c>
      <c r="DF232" s="20" t="str">
        <f>ZZZ__FnCalls!F107</f>
        <v>May 2018</v>
      </c>
      <c r="DG232" s="20" t="str">
        <f>ZZZ__FnCalls!F108</f>
        <v>Jun 2018</v>
      </c>
      <c r="DH232" s="20" t="str">
        <f>ZZZ__FnCalls!F109</f>
        <v>Jul 2018</v>
      </c>
      <c r="DI232" s="20" t="str">
        <f>ZZZ__FnCalls!F110</f>
        <v>Aug 2018</v>
      </c>
      <c r="DJ232" s="20" t="str">
        <f>ZZZ__FnCalls!F111</f>
        <v>Sep 2018</v>
      </c>
      <c r="DK232" s="20" t="str">
        <f>ZZZ__FnCalls!F112</f>
        <v>Oct 2018</v>
      </c>
      <c r="DL232" s="20" t="str">
        <f>ZZZ__FnCalls!F113</f>
        <v>Nov 2018</v>
      </c>
      <c r="DM232" s="20" t="str">
        <f>ZZZ__FnCalls!F114</f>
        <v>Dec 2018</v>
      </c>
      <c r="DN232" s="21" t="str">
        <f>ZZZ__FnCalls!H103</f>
        <v>2018</v>
      </c>
      <c r="DO232" s="20" t="str">
        <f>ZZZ__FnCalls!F115</f>
        <v>Jan 2019</v>
      </c>
      <c r="DP232" s="20" t="str">
        <f>ZZZ__FnCalls!F116</f>
        <v>Feb 2019</v>
      </c>
      <c r="DQ232" s="20" t="str">
        <f>ZZZ__FnCalls!F117</f>
        <v>Mar 2019</v>
      </c>
      <c r="DR232" s="20" t="str">
        <f>ZZZ__FnCalls!F118</f>
        <v>Apr 2019</v>
      </c>
      <c r="DS232" s="20" t="str">
        <f>ZZZ__FnCalls!F119</f>
        <v>May 2019</v>
      </c>
      <c r="DT232" s="20" t="str">
        <f>ZZZ__FnCalls!F120</f>
        <v>Jun 2019</v>
      </c>
      <c r="DU232" s="20" t="str">
        <f>ZZZ__FnCalls!F121</f>
        <v>Jul 2019</v>
      </c>
      <c r="DV232" s="20" t="str">
        <f>ZZZ__FnCalls!F122</f>
        <v>Aug 2019</v>
      </c>
      <c r="DW232" s="20" t="str">
        <f>ZZZ__FnCalls!F123</f>
        <v>Sep 2019</v>
      </c>
      <c r="DX232" s="20" t="str">
        <f>ZZZ__FnCalls!F124</f>
        <v>Oct 2019</v>
      </c>
      <c r="DY232" s="20" t="str">
        <f>ZZZ__FnCalls!F125</f>
        <v>Nov 2019</v>
      </c>
      <c r="DZ232" s="20" t="str">
        <f>ZZZ__FnCalls!F126</f>
        <v>Dec 2019</v>
      </c>
      <c r="EA232" s="21" t="str">
        <f>ZZZ__FnCalls!H115</f>
        <v>2019</v>
      </c>
      <c r="EB232" s="20" t="str">
        <f>ZZZ__FnCalls!F127</f>
        <v>Jan 2020</v>
      </c>
      <c r="EC232" s="20" t="str">
        <f>ZZZ__FnCalls!F128</f>
        <v>Feb 2020</v>
      </c>
      <c r="ED232" s="20" t="str">
        <f>ZZZ__FnCalls!F129</f>
        <v>Mar 2020</v>
      </c>
      <c r="EE232" s="20" t="str">
        <f>ZZZ__FnCalls!F130</f>
        <v>Apr 2020</v>
      </c>
      <c r="EF232" s="20" t="str">
        <f>ZZZ__FnCalls!F131</f>
        <v>May 2020</v>
      </c>
      <c r="EG232" s="20" t="str">
        <f>ZZZ__FnCalls!F132</f>
        <v>Jun 2020</v>
      </c>
      <c r="EH232" s="20" t="str">
        <f>ZZZ__FnCalls!F133</f>
        <v>Jul 2020</v>
      </c>
      <c r="EI232" s="20" t="str">
        <f>ZZZ__FnCalls!F134</f>
        <v>Aug 2020</v>
      </c>
      <c r="EJ232" s="20" t="str">
        <f>ZZZ__FnCalls!F135</f>
        <v>Sep 2020</v>
      </c>
      <c r="EK232" s="20" t="str">
        <f>ZZZ__FnCalls!F136</f>
        <v>Oct 2020</v>
      </c>
      <c r="EL232" s="20" t="str">
        <f>ZZZ__FnCalls!F137</f>
        <v>Nov 2020</v>
      </c>
      <c r="EM232" s="20" t="str">
        <f>ZZZ__FnCalls!F138</f>
        <v>Dec 2020</v>
      </c>
      <c r="EN232" s="21" t="str">
        <f>ZZZ__FnCalls!H127</f>
        <v>2020</v>
      </c>
    </row>
    <row r="233" spans="1:144" ht="12.75" customHeight="1">
      <c r="A233" s="7" t="str">
        <f>Labels!B96</f>
        <v>Trial 01</v>
      </c>
      <c r="B233" s="22">
        <f>'Trial 1'!B37</f>
        <v>29166.666666666672</v>
      </c>
      <c r="C233" s="22">
        <f>'Trial 1'!C37</f>
        <v>29166.666666666672</v>
      </c>
      <c r="D233" s="22">
        <f>'Trial 1'!D37</f>
        <v>29166.666666666672</v>
      </c>
      <c r="E233" s="22">
        <f>'Trial 1'!E37</f>
        <v>29166.666666666672</v>
      </c>
      <c r="F233" s="22">
        <f>'Trial 1'!F37</f>
        <v>29166.666666666672</v>
      </c>
      <c r="G233" s="22">
        <f>'Trial 1'!G37</f>
        <v>29166.666666666672</v>
      </c>
      <c r="H233" s="22">
        <f>'Trial 1'!H37</f>
        <v>29166.666666666672</v>
      </c>
      <c r="I233" s="22">
        <f>'Trial 1'!I37</f>
        <v>29166.666666666672</v>
      </c>
      <c r="J233" s="22">
        <f>'Trial 1'!J37</f>
        <v>29166.666666666672</v>
      </c>
      <c r="K233" s="22">
        <f>'Trial 1'!K37</f>
        <v>29166.666666666672</v>
      </c>
      <c r="L233" s="22">
        <f>'Trial 1'!L37</f>
        <v>29166.666666666672</v>
      </c>
      <c r="M233" s="22">
        <f>'Trial 1'!M37</f>
        <v>29166.666666666672</v>
      </c>
      <c r="N233" s="23">
        <f>SUM('Trial 1'!B37:M37)</f>
        <v>350000.00000000017</v>
      </c>
      <c r="O233" s="22">
        <f>'Trial 1'!O37</f>
        <v>29166.666666666672</v>
      </c>
      <c r="P233" s="22">
        <f>'Trial 1'!P37</f>
        <v>29166.666666666672</v>
      </c>
      <c r="Q233" s="22">
        <f>'Trial 1'!Q37</f>
        <v>29166.666666666672</v>
      </c>
      <c r="R233" s="22">
        <f>'Trial 1'!R37</f>
        <v>29166.666666666672</v>
      </c>
      <c r="S233" s="22">
        <f>'Trial 1'!S37</f>
        <v>29166.666666666672</v>
      </c>
      <c r="T233" s="22">
        <f>'Trial 1'!T37</f>
        <v>29166.666666666672</v>
      </c>
      <c r="U233" s="22">
        <f>'Trial 1'!U37</f>
        <v>29166.666666666672</v>
      </c>
      <c r="V233" s="22">
        <f>'Trial 1'!V37</f>
        <v>29166.666666666672</v>
      </c>
      <c r="W233" s="22">
        <f>'Trial 1'!W37</f>
        <v>29166.666666666672</v>
      </c>
      <c r="X233" s="22">
        <f>'Trial 1'!X37</f>
        <v>29166.666666666672</v>
      </c>
      <c r="Y233" s="22">
        <f>'Trial 1'!Y37</f>
        <v>29166.666666666672</v>
      </c>
      <c r="Z233" s="22">
        <f>'Trial 1'!Z37</f>
        <v>29166.666666666672</v>
      </c>
      <c r="AA233" s="23">
        <f>SUM('Trial 1'!O37:Z37)</f>
        <v>350000.00000000017</v>
      </c>
      <c r="AB233" s="22">
        <f>'Trial 1'!AB37</f>
        <v>29166.666666666672</v>
      </c>
      <c r="AC233" s="22">
        <f>'Trial 1'!AC37</f>
        <v>29166.666666666672</v>
      </c>
      <c r="AD233" s="22">
        <f>'Trial 1'!AD37</f>
        <v>29166.666666666672</v>
      </c>
      <c r="AE233" s="22">
        <f>'Trial 1'!AE37</f>
        <v>29166.666666666672</v>
      </c>
      <c r="AF233" s="22">
        <f>'Trial 1'!AF37</f>
        <v>29166.666666666672</v>
      </c>
      <c r="AG233" s="22">
        <f>'Trial 1'!AG37</f>
        <v>29166.666666666672</v>
      </c>
      <c r="AH233" s="22">
        <f>'Trial 1'!AH37</f>
        <v>29166.666666666672</v>
      </c>
      <c r="AI233" s="22">
        <f>'Trial 1'!AI37</f>
        <v>29166.666666666672</v>
      </c>
      <c r="AJ233" s="22">
        <f>'Trial 1'!AJ37</f>
        <v>29166.666666666672</v>
      </c>
      <c r="AK233" s="22">
        <f>'Trial 1'!AK37</f>
        <v>29166.666666666672</v>
      </c>
      <c r="AL233" s="22">
        <f>'Trial 1'!AL37</f>
        <v>29166.666666666672</v>
      </c>
      <c r="AM233" s="22">
        <f>'Trial 1'!AM37</f>
        <v>29166.666666666672</v>
      </c>
      <c r="AN233" s="23">
        <f>SUM('Trial 1'!AB37:AM37)</f>
        <v>350000.00000000017</v>
      </c>
      <c r="AO233" s="22">
        <f>'Trial 1'!AO37</f>
        <v>29166.666666666672</v>
      </c>
      <c r="AP233" s="22">
        <f>'Trial 1'!AP37</f>
        <v>29166.666666666672</v>
      </c>
      <c r="AQ233" s="22">
        <f>'Trial 1'!AQ37</f>
        <v>29166.666666666672</v>
      </c>
      <c r="AR233" s="22">
        <f>'Trial 1'!AR37</f>
        <v>29166.666666666672</v>
      </c>
      <c r="AS233" s="22">
        <f>'Trial 1'!AS37</f>
        <v>29166.666666666672</v>
      </c>
      <c r="AT233" s="22">
        <f>'Trial 1'!AT37</f>
        <v>29166.666666666672</v>
      </c>
      <c r="AU233" s="22">
        <f>'Trial 1'!AU37</f>
        <v>29166.666666666672</v>
      </c>
      <c r="AV233" s="22">
        <f>'Trial 1'!AV37</f>
        <v>29166.666666666672</v>
      </c>
      <c r="AW233" s="22">
        <f>'Trial 1'!AW37</f>
        <v>29166.666666666672</v>
      </c>
      <c r="AX233" s="22">
        <f>'Trial 1'!AX37</f>
        <v>29166.666666666672</v>
      </c>
      <c r="AY233" s="22">
        <f>'Trial 1'!AY37</f>
        <v>29166.666666666672</v>
      </c>
      <c r="AZ233" s="22">
        <f>'Trial 1'!AZ37</f>
        <v>29166.666666666672</v>
      </c>
      <c r="BA233" s="23">
        <f>SUM('Trial 1'!AO37:AZ37)</f>
        <v>350000.00000000017</v>
      </c>
      <c r="BB233" s="22">
        <f>'Trial 1'!BB37</f>
        <v>29166.666666666672</v>
      </c>
      <c r="BC233" s="22">
        <f>'Trial 1'!BC37</f>
        <v>29166.666666666672</v>
      </c>
      <c r="BD233" s="22">
        <f>'Trial 1'!BD37</f>
        <v>29166.666666666672</v>
      </c>
      <c r="BE233" s="22">
        <f>'Trial 1'!BE37</f>
        <v>29166.666666666672</v>
      </c>
      <c r="BF233" s="22">
        <f>'Trial 1'!BF37</f>
        <v>29166.666666666672</v>
      </c>
      <c r="BG233" s="22">
        <f>'Trial 1'!BG37</f>
        <v>29166.666666666672</v>
      </c>
      <c r="BH233" s="22">
        <f>'Trial 1'!BH37</f>
        <v>29166.666666666672</v>
      </c>
      <c r="BI233" s="22">
        <f>'Trial 1'!BI37</f>
        <v>29166.666666666672</v>
      </c>
      <c r="BJ233" s="22">
        <f>'Trial 1'!BJ37</f>
        <v>29166.666666666672</v>
      </c>
      <c r="BK233" s="22">
        <f>'Trial 1'!BK37</f>
        <v>29166.666666666672</v>
      </c>
      <c r="BL233" s="22">
        <f>'Trial 1'!BL37</f>
        <v>29166.666666666672</v>
      </c>
      <c r="BM233" s="22">
        <f>'Trial 1'!BM37</f>
        <v>29166.666666666672</v>
      </c>
      <c r="BN233" s="23">
        <f>SUM('Trial 1'!BB37:BM37)</f>
        <v>350000.00000000017</v>
      </c>
      <c r="BO233" s="22">
        <f>'Trial 1'!BO37</f>
        <v>29166.666666666672</v>
      </c>
      <c r="BP233" s="22">
        <f>'Trial 1'!BP37</f>
        <v>29166.666666666672</v>
      </c>
      <c r="BQ233" s="22">
        <f>'Trial 1'!BQ37</f>
        <v>29166.666666666672</v>
      </c>
      <c r="BR233" s="22">
        <f>'Trial 1'!BR37</f>
        <v>29166.666666666672</v>
      </c>
      <c r="BS233" s="22">
        <f>'Trial 1'!BS37</f>
        <v>29166.666666666672</v>
      </c>
      <c r="BT233" s="22">
        <f>'Trial 1'!BT37</f>
        <v>29166.666666666672</v>
      </c>
      <c r="BU233" s="22">
        <f>'Trial 1'!BU37</f>
        <v>29166.666666666672</v>
      </c>
      <c r="BV233" s="22">
        <f>'Trial 1'!BV37</f>
        <v>29166.666666666672</v>
      </c>
      <c r="BW233" s="22">
        <f>'Trial 1'!BW37</f>
        <v>29166.666666666672</v>
      </c>
      <c r="BX233" s="22">
        <f>'Trial 1'!BX37</f>
        <v>29166.666666666672</v>
      </c>
      <c r="BY233" s="22">
        <f>'Trial 1'!BY37</f>
        <v>29166.666666666672</v>
      </c>
      <c r="BZ233" s="22">
        <f>'Trial 1'!BZ37</f>
        <v>29166.666666666672</v>
      </c>
      <c r="CA233" s="23">
        <f>SUM('Trial 1'!BO37:BZ37)</f>
        <v>350000.00000000017</v>
      </c>
      <c r="CB233" s="22">
        <f>'Trial 1'!CB37</f>
        <v>29166.666666666672</v>
      </c>
      <c r="CC233" s="22">
        <f>'Trial 1'!CC37</f>
        <v>29166.666666666672</v>
      </c>
      <c r="CD233" s="22">
        <f>'Trial 1'!CD37</f>
        <v>29166.666666666672</v>
      </c>
      <c r="CE233" s="22">
        <f>'Trial 1'!CE37</f>
        <v>29166.666666666672</v>
      </c>
      <c r="CF233" s="22">
        <f>'Trial 1'!CF37</f>
        <v>29166.666666666672</v>
      </c>
      <c r="CG233" s="22">
        <f>'Trial 1'!CG37</f>
        <v>29166.666666666672</v>
      </c>
      <c r="CH233" s="22">
        <f>'Trial 1'!CH37</f>
        <v>29166.666666666672</v>
      </c>
      <c r="CI233" s="22">
        <f>'Trial 1'!CI37</f>
        <v>29166.666666666672</v>
      </c>
      <c r="CJ233" s="22">
        <f>'Trial 1'!CJ37</f>
        <v>29166.666666666672</v>
      </c>
      <c r="CK233" s="22">
        <f>'Trial 1'!CK37</f>
        <v>29166.666666666672</v>
      </c>
      <c r="CL233" s="22">
        <f>'Trial 1'!CL37</f>
        <v>29166.666666666672</v>
      </c>
      <c r="CM233" s="22">
        <f>'Trial 1'!CM37</f>
        <v>29166.666666666672</v>
      </c>
      <c r="CN233" s="23">
        <f>SUM('Trial 1'!CB37:CM37)</f>
        <v>350000.00000000017</v>
      </c>
      <c r="CO233" s="22">
        <f>'Trial 1'!CO37</f>
        <v>29166.666666666672</v>
      </c>
      <c r="CP233" s="22">
        <f>'Trial 1'!CP37</f>
        <v>29166.666666666672</v>
      </c>
      <c r="CQ233" s="22">
        <f>'Trial 1'!CQ37</f>
        <v>29166.666666666672</v>
      </c>
      <c r="CR233" s="22">
        <f>'Trial 1'!CR37</f>
        <v>29166.666666666672</v>
      </c>
      <c r="CS233" s="22">
        <f>'Trial 1'!CS37</f>
        <v>29166.666666666672</v>
      </c>
      <c r="CT233" s="22">
        <f>'Trial 1'!CT37</f>
        <v>29166.666666666672</v>
      </c>
      <c r="CU233" s="22">
        <f>'Trial 1'!CU37</f>
        <v>29166.666666666672</v>
      </c>
      <c r="CV233" s="22">
        <f>'Trial 1'!CV37</f>
        <v>29166.666666666672</v>
      </c>
      <c r="CW233" s="22">
        <f>'Trial 1'!CW37</f>
        <v>29166.666666666672</v>
      </c>
      <c r="CX233" s="22">
        <f>'Trial 1'!CX37</f>
        <v>29166.666666666672</v>
      </c>
      <c r="CY233" s="22">
        <f>'Trial 1'!CY37</f>
        <v>29166.666666666672</v>
      </c>
      <c r="CZ233" s="22">
        <f>'Trial 1'!CZ37</f>
        <v>29166.666666666672</v>
      </c>
      <c r="DA233" s="23">
        <f>SUM('Trial 1'!CO37:CZ37)</f>
        <v>350000.00000000017</v>
      </c>
      <c r="DB233" s="22">
        <f>'Trial 1'!DB37</f>
        <v>29166.666666666672</v>
      </c>
      <c r="DC233" s="22">
        <f>'Trial 1'!DC37</f>
        <v>29166.666666666672</v>
      </c>
      <c r="DD233" s="22">
        <f>'Trial 1'!DD37</f>
        <v>29166.666666666672</v>
      </c>
      <c r="DE233" s="22">
        <f>'Trial 1'!DE37</f>
        <v>29166.666666666672</v>
      </c>
      <c r="DF233" s="22">
        <f>'Trial 1'!DF37</f>
        <v>29166.666666666672</v>
      </c>
      <c r="DG233" s="22">
        <f>'Trial 1'!DG37</f>
        <v>29166.666666666672</v>
      </c>
      <c r="DH233" s="22">
        <f>'Trial 1'!DH37</f>
        <v>29166.666666666672</v>
      </c>
      <c r="DI233" s="22">
        <f>'Trial 1'!DI37</f>
        <v>29166.666666666672</v>
      </c>
      <c r="DJ233" s="22">
        <f>'Trial 1'!DJ37</f>
        <v>29166.666666666672</v>
      </c>
      <c r="DK233" s="22">
        <f>'Trial 1'!DK37</f>
        <v>29166.666666666672</v>
      </c>
      <c r="DL233" s="22">
        <f>'Trial 1'!DL37</f>
        <v>29166.666666666672</v>
      </c>
      <c r="DM233" s="22">
        <f>'Trial 1'!DM37</f>
        <v>29166.666666666672</v>
      </c>
      <c r="DN233" s="23">
        <f>SUM('Trial 1'!DB37:DM37)</f>
        <v>350000.00000000017</v>
      </c>
      <c r="DO233" s="22">
        <f>'Trial 1'!DO37</f>
        <v>29166.666666666672</v>
      </c>
      <c r="DP233" s="22">
        <f>'Trial 1'!DP37</f>
        <v>29166.666666666672</v>
      </c>
      <c r="DQ233" s="22">
        <f>'Trial 1'!DQ37</f>
        <v>29166.666666666672</v>
      </c>
      <c r="DR233" s="22">
        <f>'Trial 1'!DR37</f>
        <v>29166.666666666672</v>
      </c>
      <c r="DS233" s="22">
        <f>'Trial 1'!DS37</f>
        <v>29166.666666666672</v>
      </c>
      <c r="DT233" s="22">
        <f>'Trial 1'!DT37</f>
        <v>29166.666666666672</v>
      </c>
      <c r="DU233" s="22">
        <f>'Trial 1'!DU37</f>
        <v>29166.666666666672</v>
      </c>
      <c r="DV233" s="22">
        <f>'Trial 1'!DV37</f>
        <v>29166.666666666672</v>
      </c>
      <c r="DW233" s="22">
        <f>'Trial 1'!DW37</f>
        <v>29166.666666666672</v>
      </c>
      <c r="DX233" s="22">
        <f>'Trial 1'!DX37</f>
        <v>29166.666666666672</v>
      </c>
      <c r="DY233" s="22">
        <f>'Trial 1'!DY37</f>
        <v>29166.666666666672</v>
      </c>
      <c r="DZ233" s="22">
        <f>'Trial 1'!DZ37</f>
        <v>29166.666666666672</v>
      </c>
      <c r="EA233" s="23">
        <f>SUM('Trial 1'!DO37:DZ37)</f>
        <v>350000.00000000017</v>
      </c>
      <c r="EB233" s="22">
        <f>'Trial 1'!EB37</f>
        <v>29166.666666666672</v>
      </c>
      <c r="EC233" s="22">
        <f>'Trial 1'!EC37</f>
        <v>29166.666666666672</v>
      </c>
      <c r="ED233" s="22">
        <f>'Trial 1'!ED37</f>
        <v>29166.666666666672</v>
      </c>
      <c r="EE233" s="22">
        <f>'Trial 1'!EE37</f>
        <v>29166.666666666672</v>
      </c>
      <c r="EF233" s="22">
        <f>'Trial 1'!EF37</f>
        <v>29166.666666666672</v>
      </c>
      <c r="EG233" s="22">
        <f>'Trial 1'!EG37</f>
        <v>29166.666666666672</v>
      </c>
      <c r="EH233" s="22">
        <f>'Trial 1'!EH37</f>
        <v>29166.666666666672</v>
      </c>
      <c r="EI233" s="22">
        <f>'Trial 1'!EI37</f>
        <v>29166.666666666672</v>
      </c>
      <c r="EJ233" s="22">
        <f>'Trial 1'!EJ37</f>
        <v>29166.666666666672</v>
      </c>
      <c r="EK233" s="22">
        <f>'Trial 1'!EK37</f>
        <v>29166.666666666672</v>
      </c>
      <c r="EL233" s="22">
        <f>'Trial 1'!EL37</f>
        <v>29166.666666666672</v>
      </c>
      <c r="EM233" s="22">
        <f>'Trial 1'!EM37</f>
        <v>29166.666666666672</v>
      </c>
      <c r="EN233" s="23">
        <f>SUM('Trial 1'!EB37:EM37)</f>
        <v>350000.00000000017</v>
      </c>
    </row>
    <row r="234" spans="1:144" ht="12.75" customHeight="1">
      <c r="A234" s="11" t="str">
        <f>Labels!B97</f>
        <v>Trial 02</v>
      </c>
      <c r="B234" s="24">
        <f>'Trial 2'!B37</f>
        <v>29166.666666666672</v>
      </c>
      <c r="C234" s="24">
        <f>'Trial 2'!C37</f>
        <v>29166.666666666672</v>
      </c>
      <c r="D234" s="24">
        <f>'Trial 2'!D37</f>
        <v>29166.666666666672</v>
      </c>
      <c r="E234" s="24">
        <f>'Trial 2'!E37</f>
        <v>29166.666666666672</v>
      </c>
      <c r="F234" s="24">
        <f>'Trial 2'!F37</f>
        <v>29166.666666666672</v>
      </c>
      <c r="G234" s="24">
        <f>'Trial 2'!G37</f>
        <v>29166.666666666672</v>
      </c>
      <c r="H234" s="24">
        <f>'Trial 2'!H37</f>
        <v>29166.666666666672</v>
      </c>
      <c r="I234" s="24">
        <f>'Trial 2'!I37</f>
        <v>29166.666666666672</v>
      </c>
      <c r="J234" s="24">
        <f>'Trial 2'!J37</f>
        <v>29166.666666666672</v>
      </c>
      <c r="K234" s="24">
        <f>'Trial 2'!K37</f>
        <v>29166.666666666672</v>
      </c>
      <c r="L234" s="24">
        <f>'Trial 2'!L37</f>
        <v>29166.666666666672</v>
      </c>
      <c r="M234" s="24">
        <f>'Trial 2'!M37</f>
        <v>29166.666666666672</v>
      </c>
      <c r="N234" s="25">
        <f>SUM('Trial 2'!B37:M37)</f>
        <v>350000.00000000017</v>
      </c>
      <c r="O234" s="24">
        <f>'Trial 2'!O37</f>
        <v>29166.666666666672</v>
      </c>
      <c r="P234" s="24">
        <f>'Trial 2'!P37</f>
        <v>29166.666666666672</v>
      </c>
      <c r="Q234" s="24">
        <f>'Trial 2'!Q37</f>
        <v>29166.666666666672</v>
      </c>
      <c r="R234" s="24">
        <f>'Trial 2'!R37</f>
        <v>29166.666666666672</v>
      </c>
      <c r="S234" s="24">
        <f>'Trial 2'!S37</f>
        <v>29166.666666666672</v>
      </c>
      <c r="T234" s="24">
        <f>'Trial 2'!T37</f>
        <v>29166.666666666672</v>
      </c>
      <c r="U234" s="24">
        <f>'Trial 2'!U37</f>
        <v>29166.666666666672</v>
      </c>
      <c r="V234" s="24">
        <f>'Trial 2'!V37</f>
        <v>29166.666666666672</v>
      </c>
      <c r="W234" s="24">
        <f>'Trial 2'!W37</f>
        <v>29166.666666666672</v>
      </c>
      <c r="X234" s="24">
        <f>'Trial 2'!X37</f>
        <v>29166.666666666672</v>
      </c>
      <c r="Y234" s="24">
        <f>'Trial 2'!Y37</f>
        <v>29166.666666666672</v>
      </c>
      <c r="Z234" s="24">
        <f>'Trial 2'!Z37</f>
        <v>29166.666666666672</v>
      </c>
      <c r="AA234" s="25">
        <f>SUM('Trial 2'!O37:Z37)</f>
        <v>350000.00000000017</v>
      </c>
      <c r="AB234" s="24">
        <f>'Trial 2'!AB37</f>
        <v>29166.666666666672</v>
      </c>
      <c r="AC234" s="24">
        <f>'Trial 2'!AC37</f>
        <v>29166.666666666672</v>
      </c>
      <c r="AD234" s="24">
        <f>'Trial 2'!AD37</f>
        <v>29166.666666666672</v>
      </c>
      <c r="AE234" s="24">
        <f>'Trial 2'!AE37</f>
        <v>29166.666666666672</v>
      </c>
      <c r="AF234" s="24">
        <f>'Trial 2'!AF37</f>
        <v>29166.666666666672</v>
      </c>
      <c r="AG234" s="24">
        <f>'Trial 2'!AG37</f>
        <v>29166.666666666672</v>
      </c>
      <c r="AH234" s="24">
        <f>'Trial 2'!AH37</f>
        <v>29166.666666666672</v>
      </c>
      <c r="AI234" s="24">
        <f>'Trial 2'!AI37</f>
        <v>29166.666666666672</v>
      </c>
      <c r="AJ234" s="24">
        <f>'Trial 2'!AJ37</f>
        <v>29166.666666666672</v>
      </c>
      <c r="AK234" s="24">
        <f>'Trial 2'!AK37</f>
        <v>29166.666666666672</v>
      </c>
      <c r="AL234" s="24">
        <f>'Trial 2'!AL37</f>
        <v>29166.666666666672</v>
      </c>
      <c r="AM234" s="24">
        <f>'Trial 2'!AM37</f>
        <v>29166.666666666672</v>
      </c>
      <c r="AN234" s="25">
        <f>SUM('Trial 2'!AB37:AM37)</f>
        <v>350000.00000000017</v>
      </c>
      <c r="AO234" s="24">
        <f>'Trial 2'!AO37</f>
        <v>29166.666666666672</v>
      </c>
      <c r="AP234" s="24">
        <f>'Trial 2'!AP37</f>
        <v>29166.666666666672</v>
      </c>
      <c r="AQ234" s="24">
        <f>'Trial 2'!AQ37</f>
        <v>29166.666666666672</v>
      </c>
      <c r="AR234" s="24">
        <f>'Trial 2'!AR37</f>
        <v>29166.666666666672</v>
      </c>
      <c r="AS234" s="24">
        <f>'Trial 2'!AS37</f>
        <v>29166.666666666672</v>
      </c>
      <c r="AT234" s="24">
        <f>'Trial 2'!AT37</f>
        <v>29166.666666666672</v>
      </c>
      <c r="AU234" s="24">
        <f>'Trial 2'!AU37</f>
        <v>29166.666666666672</v>
      </c>
      <c r="AV234" s="24">
        <f>'Trial 2'!AV37</f>
        <v>29166.666666666672</v>
      </c>
      <c r="AW234" s="24">
        <f>'Trial 2'!AW37</f>
        <v>29166.666666666672</v>
      </c>
      <c r="AX234" s="24">
        <f>'Trial 2'!AX37</f>
        <v>29166.666666666672</v>
      </c>
      <c r="AY234" s="24">
        <f>'Trial 2'!AY37</f>
        <v>29166.666666666672</v>
      </c>
      <c r="AZ234" s="24">
        <f>'Trial 2'!AZ37</f>
        <v>29166.666666666672</v>
      </c>
      <c r="BA234" s="25">
        <f>SUM('Trial 2'!AO37:AZ37)</f>
        <v>350000.00000000017</v>
      </c>
      <c r="BB234" s="24">
        <f>'Trial 2'!BB37</f>
        <v>29166.666666666672</v>
      </c>
      <c r="BC234" s="24">
        <f>'Trial 2'!BC37</f>
        <v>29166.666666666672</v>
      </c>
      <c r="BD234" s="24">
        <f>'Trial 2'!BD37</f>
        <v>29166.666666666672</v>
      </c>
      <c r="BE234" s="24">
        <f>'Trial 2'!BE37</f>
        <v>29166.666666666672</v>
      </c>
      <c r="BF234" s="24">
        <f>'Trial 2'!BF37</f>
        <v>29166.666666666672</v>
      </c>
      <c r="BG234" s="24">
        <f>'Trial 2'!BG37</f>
        <v>29166.666666666672</v>
      </c>
      <c r="BH234" s="24">
        <f>'Trial 2'!BH37</f>
        <v>29166.666666666672</v>
      </c>
      <c r="BI234" s="24">
        <f>'Trial 2'!BI37</f>
        <v>29166.666666666672</v>
      </c>
      <c r="BJ234" s="24">
        <f>'Trial 2'!BJ37</f>
        <v>29166.666666666672</v>
      </c>
      <c r="BK234" s="24">
        <f>'Trial 2'!BK37</f>
        <v>29166.666666666672</v>
      </c>
      <c r="BL234" s="24">
        <f>'Trial 2'!BL37</f>
        <v>29166.666666666672</v>
      </c>
      <c r="BM234" s="24">
        <f>'Trial 2'!BM37</f>
        <v>29166.666666666672</v>
      </c>
      <c r="BN234" s="25">
        <f>SUM('Trial 2'!BB37:BM37)</f>
        <v>350000.00000000017</v>
      </c>
      <c r="BO234" s="24">
        <f>'Trial 2'!BO37</f>
        <v>29166.666666666672</v>
      </c>
      <c r="BP234" s="24">
        <f>'Trial 2'!BP37</f>
        <v>29166.666666666672</v>
      </c>
      <c r="BQ234" s="24">
        <f>'Trial 2'!BQ37</f>
        <v>29166.666666666672</v>
      </c>
      <c r="BR234" s="24">
        <f>'Trial 2'!BR37</f>
        <v>29166.666666666672</v>
      </c>
      <c r="BS234" s="24">
        <f>'Trial 2'!BS37</f>
        <v>29166.666666666672</v>
      </c>
      <c r="BT234" s="24">
        <f>'Trial 2'!BT37</f>
        <v>29166.666666666672</v>
      </c>
      <c r="BU234" s="24">
        <f>'Trial 2'!BU37</f>
        <v>29166.666666666672</v>
      </c>
      <c r="BV234" s="24">
        <f>'Trial 2'!BV37</f>
        <v>29166.666666666672</v>
      </c>
      <c r="BW234" s="24">
        <f>'Trial 2'!BW37</f>
        <v>29166.666666666672</v>
      </c>
      <c r="BX234" s="24">
        <f>'Trial 2'!BX37</f>
        <v>29166.666666666672</v>
      </c>
      <c r="BY234" s="24">
        <f>'Trial 2'!BY37</f>
        <v>29166.666666666672</v>
      </c>
      <c r="BZ234" s="24">
        <f>'Trial 2'!BZ37</f>
        <v>29166.666666666672</v>
      </c>
      <c r="CA234" s="25">
        <f>SUM('Trial 2'!BO37:BZ37)</f>
        <v>350000.00000000017</v>
      </c>
      <c r="CB234" s="24">
        <f>'Trial 2'!CB37</f>
        <v>29166.666666666672</v>
      </c>
      <c r="CC234" s="24">
        <f>'Trial 2'!CC37</f>
        <v>29166.666666666672</v>
      </c>
      <c r="CD234" s="24">
        <f>'Trial 2'!CD37</f>
        <v>29166.666666666672</v>
      </c>
      <c r="CE234" s="24">
        <f>'Trial 2'!CE37</f>
        <v>29166.666666666672</v>
      </c>
      <c r="CF234" s="24">
        <f>'Trial 2'!CF37</f>
        <v>29166.666666666672</v>
      </c>
      <c r="CG234" s="24">
        <f>'Trial 2'!CG37</f>
        <v>29166.666666666672</v>
      </c>
      <c r="CH234" s="24">
        <f>'Trial 2'!CH37</f>
        <v>29166.666666666672</v>
      </c>
      <c r="CI234" s="24">
        <f>'Trial 2'!CI37</f>
        <v>29166.666666666672</v>
      </c>
      <c r="CJ234" s="24">
        <f>'Trial 2'!CJ37</f>
        <v>29166.666666666672</v>
      </c>
      <c r="CK234" s="24">
        <f>'Trial 2'!CK37</f>
        <v>29166.666666666672</v>
      </c>
      <c r="CL234" s="24">
        <f>'Trial 2'!CL37</f>
        <v>29166.666666666672</v>
      </c>
      <c r="CM234" s="24">
        <f>'Trial 2'!CM37</f>
        <v>29166.666666666672</v>
      </c>
      <c r="CN234" s="25">
        <f>SUM('Trial 2'!CB37:CM37)</f>
        <v>350000.00000000017</v>
      </c>
      <c r="CO234" s="24">
        <f>'Trial 2'!CO37</f>
        <v>29166.666666666672</v>
      </c>
      <c r="CP234" s="24">
        <f>'Trial 2'!CP37</f>
        <v>29166.666666666672</v>
      </c>
      <c r="CQ234" s="24">
        <f>'Trial 2'!CQ37</f>
        <v>29166.666666666672</v>
      </c>
      <c r="CR234" s="24">
        <f>'Trial 2'!CR37</f>
        <v>29166.666666666672</v>
      </c>
      <c r="CS234" s="24">
        <f>'Trial 2'!CS37</f>
        <v>29166.666666666672</v>
      </c>
      <c r="CT234" s="24">
        <f>'Trial 2'!CT37</f>
        <v>29166.666666666672</v>
      </c>
      <c r="CU234" s="24">
        <f>'Trial 2'!CU37</f>
        <v>29166.666666666672</v>
      </c>
      <c r="CV234" s="24">
        <f>'Trial 2'!CV37</f>
        <v>29166.666666666672</v>
      </c>
      <c r="CW234" s="24">
        <f>'Trial 2'!CW37</f>
        <v>29166.666666666672</v>
      </c>
      <c r="CX234" s="24">
        <f>'Trial 2'!CX37</f>
        <v>29166.666666666672</v>
      </c>
      <c r="CY234" s="24">
        <f>'Trial 2'!CY37</f>
        <v>29166.666666666672</v>
      </c>
      <c r="CZ234" s="24">
        <f>'Trial 2'!CZ37</f>
        <v>29166.666666666672</v>
      </c>
      <c r="DA234" s="25">
        <f>SUM('Trial 2'!CO37:CZ37)</f>
        <v>350000.00000000017</v>
      </c>
      <c r="DB234" s="24">
        <f>'Trial 2'!DB37</f>
        <v>29166.666666666672</v>
      </c>
      <c r="DC234" s="24">
        <f>'Trial 2'!DC37</f>
        <v>29166.666666666672</v>
      </c>
      <c r="DD234" s="24">
        <f>'Trial 2'!DD37</f>
        <v>29166.666666666672</v>
      </c>
      <c r="DE234" s="24">
        <f>'Trial 2'!DE37</f>
        <v>29166.666666666672</v>
      </c>
      <c r="DF234" s="24">
        <f>'Trial 2'!DF37</f>
        <v>29166.666666666672</v>
      </c>
      <c r="DG234" s="24">
        <f>'Trial 2'!DG37</f>
        <v>29166.666666666672</v>
      </c>
      <c r="DH234" s="24">
        <f>'Trial 2'!DH37</f>
        <v>29166.666666666672</v>
      </c>
      <c r="DI234" s="24">
        <f>'Trial 2'!DI37</f>
        <v>29166.666666666672</v>
      </c>
      <c r="DJ234" s="24">
        <f>'Trial 2'!DJ37</f>
        <v>29166.666666666672</v>
      </c>
      <c r="DK234" s="24">
        <f>'Trial 2'!DK37</f>
        <v>29166.666666666672</v>
      </c>
      <c r="DL234" s="24">
        <f>'Trial 2'!DL37</f>
        <v>29166.666666666672</v>
      </c>
      <c r="DM234" s="24">
        <f>'Trial 2'!DM37</f>
        <v>29166.666666666672</v>
      </c>
      <c r="DN234" s="25">
        <f>SUM('Trial 2'!DB37:DM37)</f>
        <v>350000.00000000017</v>
      </c>
      <c r="DO234" s="24">
        <f>'Trial 2'!DO37</f>
        <v>29166.666666666672</v>
      </c>
      <c r="DP234" s="24">
        <f>'Trial 2'!DP37</f>
        <v>29166.666666666672</v>
      </c>
      <c r="DQ234" s="24">
        <f>'Trial 2'!DQ37</f>
        <v>29166.666666666672</v>
      </c>
      <c r="DR234" s="24">
        <f>'Trial 2'!DR37</f>
        <v>29166.666666666672</v>
      </c>
      <c r="DS234" s="24">
        <f>'Trial 2'!DS37</f>
        <v>29166.666666666672</v>
      </c>
      <c r="DT234" s="24">
        <f>'Trial 2'!DT37</f>
        <v>29166.666666666672</v>
      </c>
      <c r="DU234" s="24">
        <f>'Trial 2'!DU37</f>
        <v>29166.666666666672</v>
      </c>
      <c r="DV234" s="24">
        <f>'Trial 2'!DV37</f>
        <v>29166.666666666672</v>
      </c>
      <c r="DW234" s="24">
        <f>'Trial 2'!DW37</f>
        <v>29166.666666666672</v>
      </c>
      <c r="DX234" s="24">
        <f>'Trial 2'!DX37</f>
        <v>29166.666666666672</v>
      </c>
      <c r="DY234" s="24">
        <f>'Trial 2'!DY37</f>
        <v>29166.666666666672</v>
      </c>
      <c r="DZ234" s="24">
        <f>'Trial 2'!DZ37</f>
        <v>29166.666666666672</v>
      </c>
      <c r="EA234" s="25">
        <f>SUM('Trial 2'!DO37:DZ37)</f>
        <v>350000.00000000017</v>
      </c>
      <c r="EB234" s="24">
        <f>'Trial 2'!EB37</f>
        <v>29166.666666666672</v>
      </c>
      <c r="EC234" s="24">
        <f>'Trial 2'!EC37</f>
        <v>29166.666666666672</v>
      </c>
      <c r="ED234" s="24">
        <f>'Trial 2'!ED37</f>
        <v>29166.666666666672</v>
      </c>
      <c r="EE234" s="24">
        <f>'Trial 2'!EE37</f>
        <v>29166.666666666672</v>
      </c>
      <c r="EF234" s="24">
        <f>'Trial 2'!EF37</f>
        <v>29166.666666666672</v>
      </c>
      <c r="EG234" s="24">
        <f>'Trial 2'!EG37</f>
        <v>29166.666666666672</v>
      </c>
      <c r="EH234" s="24">
        <f>'Trial 2'!EH37</f>
        <v>29166.666666666672</v>
      </c>
      <c r="EI234" s="24">
        <f>'Trial 2'!EI37</f>
        <v>29166.666666666672</v>
      </c>
      <c r="EJ234" s="24">
        <f>'Trial 2'!EJ37</f>
        <v>29166.666666666672</v>
      </c>
      <c r="EK234" s="24">
        <f>'Trial 2'!EK37</f>
        <v>29166.666666666672</v>
      </c>
      <c r="EL234" s="24">
        <f>'Trial 2'!EL37</f>
        <v>29166.666666666672</v>
      </c>
      <c r="EM234" s="24">
        <f>'Trial 2'!EM37</f>
        <v>29166.666666666672</v>
      </c>
      <c r="EN234" s="25">
        <f>SUM('Trial 2'!EB37:EM37)</f>
        <v>350000.00000000017</v>
      </c>
    </row>
    <row r="235" spans="1:144" ht="12.75" customHeight="1">
      <c r="A235" s="11" t="str">
        <f>Labels!B98</f>
        <v>Trial 03</v>
      </c>
      <c r="B235" s="24">
        <f>'Trial 3'!B37</f>
        <v>29166.666666666672</v>
      </c>
      <c r="C235" s="24">
        <f>'Trial 3'!C37</f>
        <v>29166.666666666672</v>
      </c>
      <c r="D235" s="24">
        <f>'Trial 3'!D37</f>
        <v>29166.666666666672</v>
      </c>
      <c r="E235" s="24">
        <f>'Trial 3'!E37</f>
        <v>29166.666666666672</v>
      </c>
      <c r="F235" s="24">
        <f>'Trial 3'!F37</f>
        <v>29166.666666666672</v>
      </c>
      <c r="G235" s="24">
        <f>'Trial 3'!G37</f>
        <v>29166.666666666672</v>
      </c>
      <c r="H235" s="24">
        <f>'Trial 3'!H37</f>
        <v>29166.666666666672</v>
      </c>
      <c r="I235" s="24">
        <f>'Trial 3'!I37</f>
        <v>29166.666666666672</v>
      </c>
      <c r="J235" s="24">
        <f>'Trial 3'!J37</f>
        <v>29166.666666666672</v>
      </c>
      <c r="K235" s="24">
        <f>'Trial 3'!K37</f>
        <v>29166.666666666672</v>
      </c>
      <c r="L235" s="24">
        <f>'Trial 3'!L37</f>
        <v>29166.666666666672</v>
      </c>
      <c r="M235" s="24">
        <f>'Trial 3'!M37</f>
        <v>29166.666666666672</v>
      </c>
      <c r="N235" s="25">
        <f>SUM('Trial 3'!B37:M37)</f>
        <v>350000.00000000017</v>
      </c>
      <c r="O235" s="24">
        <f>'Trial 3'!O37</f>
        <v>29166.666666666672</v>
      </c>
      <c r="P235" s="24">
        <f>'Trial 3'!P37</f>
        <v>29166.666666666672</v>
      </c>
      <c r="Q235" s="24">
        <f>'Trial 3'!Q37</f>
        <v>29166.666666666672</v>
      </c>
      <c r="R235" s="24">
        <f>'Trial 3'!R37</f>
        <v>29166.666666666672</v>
      </c>
      <c r="S235" s="24">
        <f>'Trial 3'!S37</f>
        <v>29166.666666666672</v>
      </c>
      <c r="T235" s="24">
        <f>'Trial 3'!T37</f>
        <v>29166.666666666672</v>
      </c>
      <c r="U235" s="24">
        <f>'Trial 3'!U37</f>
        <v>29166.666666666672</v>
      </c>
      <c r="V235" s="24">
        <f>'Trial 3'!V37</f>
        <v>29166.666666666672</v>
      </c>
      <c r="W235" s="24">
        <f>'Trial 3'!W37</f>
        <v>29166.666666666672</v>
      </c>
      <c r="X235" s="24">
        <f>'Trial 3'!X37</f>
        <v>29166.666666666672</v>
      </c>
      <c r="Y235" s="24">
        <f>'Trial 3'!Y37</f>
        <v>29166.666666666672</v>
      </c>
      <c r="Z235" s="24">
        <f>'Trial 3'!Z37</f>
        <v>29166.666666666672</v>
      </c>
      <c r="AA235" s="25">
        <f>SUM('Trial 3'!O37:Z37)</f>
        <v>350000.00000000017</v>
      </c>
      <c r="AB235" s="24">
        <f>'Trial 3'!AB37</f>
        <v>29166.666666666672</v>
      </c>
      <c r="AC235" s="24">
        <f>'Trial 3'!AC37</f>
        <v>29166.666666666672</v>
      </c>
      <c r="AD235" s="24">
        <f>'Trial 3'!AD37</f>
        <v>29166.666666666672</v>
      </c>
      <c r="AE235" s="24">
        <f>'Trial 3'!AE37</f>
        <v>29166.666666666672</v>
      </c>
      <c r="AF235" s="24">
        <f>'Trial 3'!AF37</f>
        <v>29166.666666666672</v>
      </c>
      <c r="AG235" s="24">
        <f>'Trial 3'!AG37</f>
        <v>29166.666666666672</v>
      </c>
      <c r="AH235" s="24">
        <f>'Trial 3'!AH37</f>
        <v>29166.666666666672</v>
      </c>
      <c r="AI235" s="24">
        <f>'Trial 3'!AI37</f>
        <v>29166.666666666672</v>
      </c>
      <c r="AJ235" s="24">
        <f>'Trial 3'!AJ37</f>
        <v>29166.666666666672</v>
      </c>
      <c r="AK235" s="24">
        <f>'Trial 3'!AK37</f>
        <v>29166.666666666672</v>
      </c>
      <c r="AL235" s="24">
        <f>'Trial 3'!AL37</f>
        <v>29166.666666666672</v>
      </c>
      <c r="AM235" s="24">
        <f>'Trial 3'!AM37</f>
        <v>29166.666666666672</v>
      </c>
      <c r="AN235" s="25">
        <f>SUM('Trial 3'!AB37:AM37)</f>
        <v>350000.00000000017</v>
      </c>
      <c r="AO235" s="24">
        <f>'Trial 3'!AO37</f>
        <v>29166.666666666672</v>
      </c>
      <c r="AP235" s="24">
        <f>'Trial 3'!AP37</f>
        <v>29166.666666666672</v>
      </c>
      <c r="AQ235" s="24">
        <f>'Trial 3'!AQ37</f>
        <v>29166.666666666672</v>
      </c>
      <c r="AR235" s="24">
        <f>'Trial 3'!AR37</f>
        <v>29166.666666666672</v>
      </c>
      <c r="AS235" s="24">
        <f>'Trial 3'!AS37</f>
        <v>29166.666666666672</v>
      </c>
      <c r="AT235" s="24">
        <f>'Trial 3'!AT37</f>
        <v>29166.666666666672</v>
      </c>
      <c r="AU235" s="24">
        <f>'Trial 3'!AU37</f>
        <v>29166.666666666672</v>
      </c>
      <c r="AV235" s="24">
        <f>'Trial 3'!AV37</f>
        <v>29166.666666666672</v>
      </c>
      <c r="AW235" s="24">
        <f>'Trial 3'!AW37</f>
        <v>29166.666666666672</v>
      </c>
      <c r="AX235" s="24">
        <f>'Trial 3'!AX37</f>
        <v>29166.666666666672</v>
      </c>
      <c r="AY235" s="24">
        <f>'Trial 3'!AY37</f>
        <v>29166.666666666672</v>
      </c>
      <c r="AZ235" s="24">
        <f>'Trial 3'!AZ37</f>
        <v>29166.666666666672</v>
      </c>
      <c r="BA235" s="25">
        <f>SUM('Trial 3'!AO37:AZ37)</f>
        <v>350000.00000000017</v>
      </c>
      <c r="BB235" s="24">
        <f>'Trial 3'!BB37</f>
        <v>29166.666666666672</v>
      </c>
      <c r="BC235" s="24">
        <f>'Trial 3'!BC37</f>
        <v>29166.666666666672</v>
      </c>
      <c r="BD235" s="24">
        <f>'Trial 3'!BD37</f>
        <v>29166.666666666672</v>
      </c>
      <c r="BE235" s="24">
        <f>'Trial 3'!BE37</f>
        <v>29166.666666666672</v>
      </c>
      <c r="BF235" s="24">
        <f>'Trial 3'!BF37</f>
        <v>29166.666666666672</v>
      </c>
      <c r="BG235" s="24">
        <f>'Trial 3'!BG37</f>
        <v>29166.666666666672</v>
      </c>
      <c r="BH235" s="24">
        <f>'Trial 3'!BH37</f>
        <v>29166.666666666672</v>
      </c>
      <c r="BI235" s="24">
        <f>'Trial 3'!BI37</f>
        <v>29166.666666666672</v>
      </c>
      <c r="BJ235" s="24">
        <f>'Trial 3'!BJ37</f>
        <v>29166.666666666672</v>
      </c>
      <c r="BK235" s="24">
        <f>'Trial 3'!BK37</f>
        <v>29166.666666666672</v>
      </c>
      <c r="BL235" s="24">
        <f>'Trial 3'!BL37</f>
        <v>29166.666666666672</v>
      </c>
      <c r="BM235" s="24">
        <f>'Trial 3'!BM37</f>
        <v>29166.666666666672</v>
      </c>
      <c r="BN235" s="25">
        <f>SUM('Trial 3'!BB37:BM37)</f>
        <v>350000.00000000017</v>
      </c>
      <c r="BO235" s="24">
        <f>'Trial 3'!BO37</f>
        <v>29166.666666666672</v>
      </c>
      <c r="BP235" s="24">
        <f>'Trial 3'!BP37</f>
        <v>29166.666666666672</v>
      </c>
      <c r="BQ235" s="24">
        <f>'Trial 3'!BQ37</f>
        <v>29166.666666666672</v>
      </c>
      <c r="BR235" s="24">
        <f>'Trial 3'!BR37</f>
        <v>29166.666666666672</v>
      </c>
      <c r="BS235" s="24">
        <f>'Trial 3'!BS37</f>
        <v>29166.666666666672</v>
      </c>
      <c r="BT235" s="24">
        <f>'Trial 3'!BT37</f>
        <v>29166.666666666672</v>
      </c>
      <c r="BU235" s="24">
        <f>'Trial 3'!BU37</f>
        <v>29166.666666666672</v>
      </c>
      <c r="BV235" s="24">
        <f>'Trial 3'!BV37</f>
        <v>29166.666666666672</v>
      </c>
      <c r="BW235" s="24">
        <f>'Trial 3'!BW37</f>
        <v>29166.666666666672</v>
      </c>
      <c r="BX235" s="24">
        <f>'Trial 3'!BX37</f>
        <v>29166.666666666672</v>
      </c>
      <c r="BY235" s="24">
        <f>'Trial 3'!BY37</f>
        <v>29166.666666666672</v>
      </c>
      <c r="BZ235" s="24">
        <f>'Trial 3'!BZ37</f>
        <v>29166.666666666672</v>
      </c>
      <c r="CA235" s="25">
        <f>SUM('Trial 3'!BO37:BZ37)</f>
        <v>350000.00000000017</v>
      </c>
      <c r="CB235" s="24">
        <f>'Trial 3'!CB37</f>
        <v>29166.666666666672</v>
      </c>
      <c r="CC235" s="24">
        <f>'Trial 3'!CC37</f>
        <v>29166.666666666672</v>
      </c>
      <c r="CD235" s="24">
        <f>'Trial 3'!CD37</f>
        <v>29166.666666666672</v>
      </c>
      <c r="CE235" s="24">
        <f>'Trial 3'!CE37</f>
        <v>29166.666666666672</v>
      </c>
      <c r="CF235" s="24">
        <f>'Trial 3'!CF37</f>
        <v>29166.666666666672</v>
      </c>
      <c r="CG235" s="24">
        <f>'Trial 3'!CG37</f>
        <v>29166.666666666672</v>
      </c>
      <c r="CH235" s="24">
        <f>'Trial 3'!CH37</f>
        <v>29166.666666666672</v>
      </c>
      <c r="CI235" s="24">
        <f>'Trial 3'!CI37</f>
        <v>29166.666666666672</v>
      </c>
      <c r="CJ235" s="24">
        <f>'Trial 3'!CJ37</f>
        <v>29166.666666666672</v>
      </c>
      <c r="CK235" s="24">
        <f>'Trial 3'!CK37</f>
        <v>29166.666666666672</v>
      </c>
      <c r="CL235" s="24">
        <f>'Trial 3'!CL37</f>
        <v>29166.666666666672</v>
      </c>
      <c r="CM235" s="24">
        <f>'Trial 3'!CM37</f>
        <v>29166.666666666672</v>
      </c>
      <c r="CN235" s="25">
        <f>SUM('Trial 3'!CB37:CM37)</f>
        <v>350000.00000000017</v>
      </c>
      <c r="CO235" s="24">
        <f>'Trial 3'!CO37</f>
        <v>29166.666666666672</v>
      </c>
      <c r="CP235" s="24">
        <f>'Trial 3'!CP37</f>
        <v>29166.666666666672</v>
      </c>
      <c r="CQ235" s="24">
        <f>'Trial 3'!CQ37</f>
        <v>29166.666666666672</v>
      </c>
      <c r="CR235" s="24">
        <f>'Trial 3'!CR37</f>
        <v>29166.666666666672</v>
      </c>
      <c r="CS235" s="24">
        <f>'Trial 3'!CS37</f>
        <v>29166.666666666672</v>
      </c>
      <c r="CT235" s="24">
        <f>'Trial 3'!CT37</f>
        <v>29166.666666666672</v>
      </c>
      <c r="CU235" s="24">
        <f>'Trial 3'!CU37</f>
        <v>29166.666666666672</v>
      </c>
      <c r="CV235" s="24">
        <f>'Trial 3'!CV37</f>
        <v>29166.666666666672</v>
      </c>
      <c r="CW235" s="24">
        <f>'Trial 3'!CW37</f>
        <v>29166.666666666672</v>
      </c>
      <c r="CX235" s="24">
        <f>'Trial 3'!CX37</f>
        <v>29166.666666666672</v>
      </c>
      <c r="CY235" s="24">
        <f>'Trial 3'!CY37</f>
        <v>29166.666666666672</v>
      </c>
      <c r="CZ235" s="24">
        <f>'Trial 3'!CZ37</f>
        <v>29166.666666666672</v>
      </c>
      <c r="DA235" s="25">
        <f>SUM('Trial 3'!CO37:CZ37)</f>
        <v>350000.00000000017</v>
      </c>
      <c r="DB235" s="24">
        <f>'Trial 3'!DB37</f>
        <v>29166.666666666672</v>
      </c>
      <c r="DC235" s="24">
        <f>'Trial 3'!DC37</f>
        <v>29166.666666666672</v>
      </c>
      <c r="DD235" s="24">
        <f>'Trial 3'!DD37</f>
        <v>29166.666666666672</v>
      </c>
      <c r="DE235" s="24">
        <f>'Trial 3'!DE37</f>
        <v>29166.666666666672</v>
      </c>
      <c r="DF235" s="24">
        <f>'Trial 3'!DF37</f>
        <v>29166.666666666672</v>
      </c>
      <c r="DG235" s="24">
        <f>'Trial 3'!DG37</f>
        <v>29166.666666666672</v>
      </c>
      <c r="DH235" s="24">
        <f>'Trial 3'!DH37</f>
        <v>29166.666666666672</v>
      </c>
      <c r="DI235" s="24">
        <f>'Trial 3'!DI37</f>
        <v>29166.666666666672</v>
      </c>
      <c r="DJ235" s="24">
        <f>'Trial 3'!DJ37</f>
        <v>29166.666666666672</v>
      </c>
      <c r="DK235" s="24">
        <f>'Trial 3'!DK37</f>
        <v>29166.666666666672</v>
      </c>
      <c r="DL235" s="24">
        <f>'Trial 3'!DL37</f>
        <v>29166.666666666672</v>
      </c>
      <c r="DM235" s="24">
        <f>'Trial 3'!DM37</f>
        <v>29166.666666666672</v>
      </c>
      <c r="DN235" s="25">
        <f>SUM('Trial 3'!DB37:DM37)</f>
        <v>350000.00000000017</v>
      </c>
      <c r="DO235" s="24">
        <f>'Trial 3'!DO37</f>
        <v>29166.666666666672</v>
      </c>
      <c r="DP235" s="24">
        <f>'Trial 3'!DP37</f>
        <v>29166.666666666672</v>
      </c>
      <c r="DQ235" s="24">
        <f>'Trial 3'!DQ37</f>
        <v>29166.666666666672</v>
      </c>
      <c r="DR235" s="24">
        <f>'Trial 3'!DR37</f>
        <v>29166.666666666672</v>
      </c>
      <c r="DS235" s="24">
        <f>'Trial 3'!DS37</f>
        <v>29166.666666666672</v>
      </c>
      <c r="DT235" s="24">
        <f>'Trial 3'!DT37</f>
        <v>29166.666666666672</v>
      </c>
      <c r="DU235" s="24">
        <f>'Trial 3'!DU37</f>
        <v>29166.666666666672</v>
      </c>
      <c r="DV235" s="24">
        <f>'Trial 3'!DV37</f>
        <v>29166.666666666672</v>
      </c>
      <c r="DW235" s="24">
        <f>'Trial 3'!DW37</f>
        <v>29166.666666666672</v>
      </c>
      <c r="DX235" s="24">
        <f>'Trial 3'!DX37</f>
        <v>29166.666666666672</v>
      </c>
      <c r="DY235" s="24">
        <f>'Trial 3'!DY37</f>
        <v>29166.666666666672</v>
      </c>
      <c r="DZ235" s="24">
        <f>'Trial 3'!DZ37</f>
        <v>29166.666666666672</v>
      </c>
      <c r="EA235" s="25">
        <f>SUM('Trial 3'!DO37:DZ37)</f>
        <v>350000.00000000017</v>
      </c>
      <c r="EB235" s="24">
        <f>'Trial 3'!EB37</f>
        <v>29166.666666666672</v>
      </c>
      <c r="EC235" s="24">
        <f>'Trial 3'!EC37</f>
        <v>29166.666666666672</v>
      </c>
      <c r="ED235" s="24">
        <f>'Trial 3'!ED37</f>
        <v>29166.666666666672</v>
      </c>
      <c r="EE235" s="24">
        <f>'Trial 3'!EE37</f>
        <v>29166.666666666672</v>
      </c>
      <c r="EF235" s="24">
        <f>'Trial 3'!EF37</f>
        <v>29166.666666666672</v>
      </c>
      <c r="EG235" s="24">
        <f>'Trial 3'!EG37</f>
        <v>29166.666666666672</v>
      </c>
      <c r="EH235" s="24">
        <f>'Trial 3'!EH37</f>
        <v>29166.666666666672</v>
      </c>
      <c r="EI235" s="24">
        <f>'Trial 3'!EI37</f>
        <v>29166.666666666672</v>
      </c>
      <c r="EJ235" s="24">
        <f>'Trial 3'!EJ37</f>
        <v>29166.666666666672</v>
      </c>
      <c r="EK235" s="24">
        <f>'Trial 3'!EK37</f>
        <v>29166.666666666672</v>
      </c>
      <c r="EL235" s="24">
        <f>'Trial 3'!EL37</f>
        <v>29166.666666666672</v>
      </c>
      <c r="EM235" s="24">
        <f>'Trial 3'!EM37</f>
        <v>29166.666666666672</v>
      </c>
      <c r="EN235" s="25">
        <f>SUM('Trial 3'!EB37:EM37)</f>
        <v>350000.00000000017</v>
      </c>
    </row>
    <row r="236" spans="1:144" ht="12.75" customHeight="1">
      <c r="A236" s="11" t="str">
        <f>Labels!B99</f>
        <v>Trial 04</v>
      </c>
      <c r="B236" s="24">
        <f>'Trial 4'!B37</f>
        <v>29166.666666666672</v>
      </c>
      <c r="C236" s="24">
        <f>'Trial 4'!C37</f>
        <v>29166.666666666672</v>
      </c>
      <c r="D236" s="24">
        <f>'Trial 4'!D37</f>
        <v>29166.666666666672</v>
      </c>
      <c r="E236" s="24">
        <f>'Trial 4'!E37</f>
        <v>29166.666666666672</v>
      </c>
      <c r="F236" s="24">
        <f>'Trial 4'!F37</f>
        <v>29166.666666666672</v>
      </c>
      <c r="G236" s="24">
        <f>'Trial 4'!G37</f>
        <v>29166.666666666672</v>
      </c>
      <c r="H236" s="24">
        <f>'Trial 4'!H37</f>
        <v>29166.666666666672</v>
      </c>
      <c r="I236" s="24">
        <f>'Trial 4'!I37</f>
        <v>29166.666666666672</v>
      </c>
      <c r="J236" s="24">
        <f>'Trial 4'!J37</f>
        <v>29166.666666666672</v>
      </c>
      <c r="K236" s="24">
        <f>'Trial 4'!K37</f>
        <v>29166.666666666672</v>
      </c>
      <c r="L236" s="24">
        <f>'Trial 4'!L37</f>
        <v>29166.666666666672</v>
      </c>
      <c r="M236" s="24">
        <f>'Trial 4'!M37</f>
        <v>29166.666666666672</v>
      </c>
      <c r="N236" s="25">
        <f>SUM('Trial 4'!B37:M37)</f>
        <v>350000.00000000017</v>
      </c>
      <c r="O236" s="24">
        <f>'Trial 4'!O37</f>
        <v>29166.666666666672</v>
      </c>
      <c r="P236" s="24">
        <f>'Trial 4'!P37</f>
        <v>29166.666666666672</v>
      </c>
      <c r="Q236" s="24">
        <f>'Trial 4'!Q37</f>
        <v>29166.666666666672</v>
      </c>
      <c r="R236" s="24">
        <f>'Trial 4'!R37</f>
        <v>29166.666666666672</v>
      </c>
      <c r="S236" s="24">
        <f>'Trial 4'!S37</f>
        <v>29166.666666666672</v>
      </c>
      <c r="T236" s="24">
        <f>'Trial 4'!T37</f>
        <v>29166.666666666672</v>
      </c>
      <c r="U236" s="24">
        <f>'Trial 4'!U37</f>
        <v>29166.666666666672</v>
      </c>
      <c r="V236" s="24">
        <f>'Trial 4'!V37</f>
        <v>29166.666666666672</v>
      </c>
      <c r="W236" s="24">
        <f>'Trial 4'!W37</f>
        <v>29166.666666666672</v>
      </c>
      <c r="X236" s="24">
        <f>'Trial 4'!X37</f>
        <v>29166.666666666672</v>
      </c>
      <c r="Y236" s="24">
        <f>'Trial 4'!Y37</f>
        <v>29166.666666666672</v>
      </c>
      <c r="Z236" s="24">
        <f>'Trial 4'!Z37</f>
        <v>29166.666666666672</v>
      </c>
      <c r="AA236" s="25">
        <f>SUM('Trial 4'!O37:Z37)</f>
        <v>350000.00000000017</v>
      </c>
      <c r="AB236" s="24">
        <f>'Trial 4'!AB37</f>
        <v>29166.666666666672</v>
      </c>
      <c r="AC236" s="24">
        <f>'Trial 4'!AC37</f>
        <v>29166.666666666672</v>
      </c>
      <c r="AD236" s="24">
        <f>'Trial 4'!AD37</f>
        <v>29166.666666666672</v>
      </c>
      <c r="AE236" s="24">
        <f>'Trial 4'!AE37</f>
        <v>29166.666666666672</v>
      </c>
      <c r="AF236" s="24">
        <f>'Trial 4'!AF37</f>
        <v>29166.666666666672</v>
      </c>
      <c r="AG236" s="24">
        <f>'Trial 4'!AG37</f>
        <v>29166.666666666672</v>
      </c>
      <c r="AH236" s="24">
        <f>'Trial 4'!AH37</f>
        <v>29166.666666666672</v>
      </c>
      <c r="AI236" s="24">
        <f>'Trial 4'!AI37</f>
        <v>29166.666666666672</v>
      </c>
      <c r="AJ236" s="24">
        <f>'Trial 4'!AJ37</f>
        <v>29166.666666666672</v>
      </c>
      <c r="AK236" s="24">
        <f>'Trial 4'!AK37</f>
        <v>29166.666666666672</v>
      </c>
      <c r="AL236" s="24">
        <f>'Trial 4'!AL37</f>
        <v>29166.666666666672</v>
      </c>
      <c r="AM236" s="24">
        <f>'Trial 4'!AM37</f>
        <v>29166.666666666672</v>
      </c>
      <c r="AN236" s="25">
        <f>SUM('Trial 4'!AB37:AM37)</f>
        <v>350000.00000000017</v>
      </c>
      <c r="AO236" s="24">
        <f>'Trial 4'!AO37</f>
        <v>29166.666666666672</v>
      </c>
      <c r="AP236" s="24">
        <f>'Trial 4'!AP37</f>
        <v>29166.666666666672</v>
      </c>
      <c r="AQ236" s="24">
        <f>'Trial 4'!AQ37</f>
        <v>29166.666666666672</v>
      </c>
      <c r="AR236" s="24">
        <f>'Trial 4'!AR37</f>
        <v>29166.666666666672</v>
      </c>
      <c r="AS236" s="24">
        <f>'Trial 4'!AS37</f>
        <v>29166.666666666672</v>
      </c>
      <c r="AT236" s="24">
        <f>'Trial 4'!AT37</f>
        <v>29166.666666666672</v>
      </c>
      <c r="AU236" s="24">
        <f>'Trial 4'!AU37</f>
        <v>29166.666666666672</v>
      </c>
      <c r="AV236" s="24">
        <f>'Trial 4'!AV37</f>
        <v>29166.666666666672</v>
      </c>
      <c r="AW236" s="24">
        <f>'Trial 4'!AW37</f>
        <v>29166.666666666672</v>
      </c>
      <c r="AX236" s="24">
        <f>'Trial 4'!AX37</f>
        <v>29166.666666666672</v>
      </c>
      <c r="AY236" s="24">
        <f>'Trial 4'!AY37</f>
        <v>29166.666666666672</v>
      </c>
      <c r="AZ236" s="24">
        <f>'Trial 4'!AZ37</f>
        <v>29166.666666666672</v>
      </c>
      <c r="BA236" s="25">
        <f>SUM('Trial 4'!AO37:AZ37)</f>
        <v>350000.00000000017</v>
      </c>
      <c r="BB236" s="24">
        <f>'Trial 4'!BB37</f>
        <v>29166.666666666672</v>
      </c>
      <c r="BC236" s="24">
        <f>'Trial 4'!BC37</f>
        <v>29166.666666666672</v>
      </c>
      <c r="BD236" s="24">
        <f>'Trial 4'!BD37</f>
        <v>29166.666666666672</v>
      </c>
      <c r="BE236" s="24">
        <f>'Trial 4'!BE37</f>
        <v>29166.666666666672</v>
      </c>
      <c r="BF236" s="24">
        <f>'Trial 4'!BF37</f>
        <v>29166.666666666672</v>
      </c>
      <c r="BG236" s="24">
        <f>'Trial 4'!BG37</f>
        <v>29166.666666666672</v>
      </c>
      <c r="BH236" s="24">
        <f>'Trial 4'!BH37</f>
        <v>29166.666666666672</v>
      </c>
      <c r="BI236" s="24">
        <f>'Trial 4'!BI37</f>
        <v>29166.666666666672</v>
      </c>
      <c r="BJ236" s="24">
        <f>'Trial 4'!BJ37</f>
        <v>29166.666666666672</v>
      </c>
      <c r="BK236" s="24">
        <f>'Trial 4'!BK37</f>
        <v>29166.666666666672</v>
      </c>
      <c r="BL236" s="24">
        <f>'Trial 4'!BL37</f>
        <v>29166.666666666672</v>
      </c>
      <c r="BM236" s="24">
        <f>'Trial 4'!BM37</f>
        <v>29166.666666666672</v>
      </c>
      <c r="BN236" s="25">
        <f>SUM('Trial 4'!BB37:BM37)</f>
        <v>350000.00000000017</v>
      </c>
      <c r="BO236" s="24">
        <f>'Trial 4'!BO37</f>
        <v>29166.666666666672</v>
      </c>
      <c r="BP236" s="24">
        <f>'Trial 4'!BP37</f>
        <v>29166.666666666672</v>
      </c>
      <c r="BQ236" s="24">
        <f>'Trial 4'!BQ37</f>
        <v>29166.666666666672</v>
      </c>
      <c r="BR236" s="24">
        <f>'Trial 4'!BR37</f>
        <v>29166.666666666672</v>
      </c>
      <c r="BS236" s="24">
        <f>'Trial 4'!BS37</f>
        <v>29166.666666666672</v>
      </c>
      <c r="BT236" s="24">
        <f>'Trial 4'!BT37</f>
        <v>29166.666666666672</v>
      </c>
      <c r="BU236" s="24">
        <f>'Trial 4'!BU37</f>
        <v>29166.666666666672</v>
      </c>
      <c r="BV236" s="24">
        <f>'Trial 4'!BV37</f>
        <v>29166.666666666672</v>
      </c>
      <c r="BW236" s="24">
        <f>'Trial 4'!BW37</f>
        <v>29166.666666666672</v>
      </c>
      <c r="BX236" s="24">
        <f>'Trial 4'!BX37</f>
        <v>29166.666666666672</v>
      </c>
      <c r="BY236" s="24">
        <f>'Trial 4'!BY37</f>
        <v>29166.666666666672</v>
      </c>
      <c r="BZ236" s="24">
        <f>'Trial 4'!BZ37</f>
        <v>29166.666666666672</v>
      </c>
      <c r="CA236" s="25">
        <f>SUM('Trial 4'!BO37:BZ37)</f>
        <v>350000.00000000017</v>
      </c>
      <c r="CB236" s="24">
        <f>'Trial 4'!CB37</f>
        <v>29166.666666666672</v>
      </c>
      <c r="CC236" s="24">
        <f>'Trial 4'!CC37</f>
        <v>29166.666666666672</v>
      </c>
      <c r="CD236" s="24">
        <f>'Trial 4'!CD37</f>
        <v>29166.666666666672</v>
      </c>
      <c r="CE236" s="24">
        <f>'Trial 4'!CE37</f>
        <v>29166.666666666672</v>
      </c>
      <c r="CF236" s="24">
        <f>'Trial 4'!CF37</f>
        <v>29166.666666666672</v>
      </c>
      <c r="CG236" s="24">
        <f>'Trial 4'!CG37</f>
        <v>29166.666666666672</v>
      </c>
      <c r="CH236" s="24">
        <f>'Trial 4'!CH37</f>
        <v>29166.666666666672</v>
      </c>
      <c r="CI236" s="24">
        <f>'Trial 4'!CI37</f>
        <v>29166.666666666672</v>
      </c>
      <c r="CJ236" s="24">
        <f>'Trial 4'!CJ37</f>
        <v>29166.666666666672</v>
      </c>
      <c r="CK236" s="24">
        <f>'Trial 4'!CK37</f>
        <v>29166.666666666672</v>
      </c>
      <c r="CL236" s="24">
        <f>'Trial 4'!CL37</f>
        <v>29166.666666666672</v>
      </c>
      <c r="CM236" s="24">
        <f>'Trial 4'!CM37</f>
        <v>29166.666666666672</v>
      </c>
      <c r="CN236" s="25">
        <f>SUM('Trial 4'!CB37:CM37)</f>
        <v>350000.00000000017</v>
      </c>
      <c r="CO236" s="24">
        <f>'Trial 4'!CO37</f>
        <v>29166.666666666672</v>
      </c>
      <c r="CP236" s="24">
        <f>'Trial 4'!CP37</f>
        <v>29166.666666666672</v>
      </c>
      <c r="CQ236" s="24">
        <f>'Trial 4'!CQ37</f>
        <v>29166.666666666672</v>
      </c>
      <c r="CR236" s="24">
        <f>'Trial 4'!CR37</f>
        <v>29166.666666666672</v>
      </c>
      <c r="CS236" s="24">
        <f>'Trial 4'!CS37</f>
        <v>29166.666666666672</v>
      </c>
      <c r="CT236" s="24">
        <f>'Trial 4'!CT37</f>
        <v>29166.666666666672</v>
      </c>
      <c r="CU236" s="24">
        <f>'Trial 4'!CU37</f>
        <v>29166.666666666672</v>
      </c>
      <c r="CV236" s="24">
        <f>'Trial 4'!CV37</f>
        <v>29166.666666666672</v>
      </c>
      <c r="CW236" s="24">
        <f>'Trial 4'!CW37</f>
        <v>29166.666666666672</v>
      </c>
      <c r="CX236" s="24">
        <f>'Trial 4'!CX37</f>
        <v>29166.666666666672</v>
      </c>
      <c r="CY236" s="24">
        <f>'Trial 4'!CY37</f>
        <v>29166.666666666672</v>
      </c>
      <c r="CZ236" s="24">
        <f>'Trial 4'!CZ37</f>
        <v>29166.666666666672</v>
      </c>
      <c r="DA236" s="25">
        <f>SUM('Trial 4'!CO37:CZ37)</f>
        <v>350000.00000000017</v>
      </c>
      <c r="DB236" s="24">
        <f>'Trial 4'!DB37</f>
        <v>29166.666666666672</v>
      </c>
      <c r="DC236" s="24">
        <f>'Trial 4'!DC37</f>
        <v>29166.666666666672</v>
      </c>
      <c r="DD236" s="24">
        <f>'Trial 4'!DD37</f>
        <v>29166.666666666672</v>
      </c>
      <c r="DE236" s="24">
        <f>'Trial 4'!DE37</f>
        <v>29166.666666666672</v>
      </c>
      <c r="DF236" s="24">
        <f>'Trial 4'!DF37</f>
        <v>29166.666666666672</v>
      </c>
      <c r="DG236" s="24">
        <f>'Trial 4'!DG37</f>
        <v>29166.666666666672</v>
      </c>
      <c r="DH236" s="24">
        <f>'Trial 4'!DH37</f>
        <v>29166.666666666672</v>
      </c>
      <c r="DI236" s="24">
        <f>'Trial 4'!DI37</f>
        <v>29166.666666666672</v>
      </c>
      <c r="DJ236" s="24">
        <f>'Trial 4'!DJ37</f>
        <v>29166.666666666672</v>
      </c>
      <c r="DK236" s="24">
        <f>'Trial 4'!DK37</f>
        <v>29166.666666666672</v>
      </c>
      <c r="DL236" s="24">
        <f>'Trial 4'!DL37</f>
        <v>29166.666666666672</v>
      </c>
      <c r="DM236" s="24">
        <f>'Trial 4'!DM37</f>
        <v>29166.666666666672</v>
      </c>
      <c r="DN236" s="25">
        <f>SUM('Trial 4'!DB37:DM37)</f>
        <v>350000.00000000017</v>
      </c>
      <c r="DO236" s="24">
        <f>'Trial 4'!DO37</f>
        <v>29166.666666666672</v>
      </c>
      <c r="DP236" s="24">
        <f>'Trial 4'!DP37</f>
        <v>29166.666666666672</v>
      </c>
      <c r="DQ236" s="24">
        <f>'Trial 4'!DQ37</f>
        <v>29166.666666666672</v>
      </c>
      <c r="DR236" s="24">
        <f>'Trial 4'!DR37</f>
        <v>29166.666666666672</v>
      </c>
      <c r="DS236" s="24">
        <f>'Trial 4'!DS37</f>
        <v>29166.666666666672</v>
      </c>
      <c r="DT236" s="24">
        <f>'Trial 4'!DT37</f>
        <v>29166.666666666672</v>
      </c>
      <c r="DU236" s="24">
        <f>'Trial 4'!DU37</f>
        <v>29166.666666666672</v>
      </c>
      <c r="DV236" s="24">
        <f>'Trial 4'!DV37</f>
        <v>29166.666666666672</v>
      </c>
      <c r="DW236" s="24">
        <f>'Trial 4'!DW37</f>
        <v>29166.666666666672</v>
      </c>
      <c r="DX236" s="24">
        <f>'Trial 4'!DX37</f>
        <v>29166.666666666672</v>
      </c>
      <c r="DY236" s="24">
        <f>'Trial 4'!DY37</f>
        <v>29166.666666666672</v>
      </c>
      <c r="DZ236" s="24">
        <f>'Trial 4'!DZ37</f>
        <v>29166.666666666672</v>
      </c>
      <c r="EA236" s="25">
        <f>SUM('Trial 4'!DO37:DZ37)</f>
        <v>350000.00000000017</v>
      </c>
      <c r="EB236" s="24">
        <f>'Trial 4'!EB37</f>
        <v>29166.666666666672</v>
      </c>
      <c r="EC236" s="24">
        <f>'Trial 4'!EC37</f>
        <v>29166.666666666672</v>
      </c>
      <c r="ED236" s="24">
        <f>'Trial 4'!ED37</f>
        <v>29166.666666666672</v>
      </c>
      <c r="EE236" s="24">
        <f>'Trial 4'!EE37</f>
        <v>29166.666666666672</v>
      </c>
      <c r="EF236" s="24">
        <f>'Trial 4'!EF37</f>
        <v>29166.666666666672</v>
      </c>
      <c r="EG236" s="24">
        <f>'Trial 4'!EG37</f>
        <v>29166.666666666672</v>
      </c>
      <c r="EH236" s="24">
        <f>'Trial 4'!EH37</f>
        <v>29166.666666666672</v>
      </c>
      <c r="EI236" s="24">
        <f>'Trial 4'!EI37</f>
        <v>29166.666666666672</v>
      </c>
      <c r="EJ236" s="24">
        <f>'Trial 4'!EJ37</f>
        <v>29166.666666666672</v>
      </c>
      <c r="EK236" s="24">
        <f>'Trial 4'!EK37</f>
        <v>29166.666666666672</v>
      </c>
      <c r="EL236" s="24">
        <f>'Trial 4'!EL37</f>
        <v>29166.666666666672</v>
      </c>
      <c r="EM236" s="24">
        <f>'Trial 4'!EM37</f>
        <v>29166.666666666672</v>
      </c>
      <c r="EN236" s="25">
        <f>SUM('Trial 4'!EB37:EM37)</f>
        <v>350000.00000000017</v>
      </c>
    </row>
    <row r="237" spans="1:144" ht="12.75" customHeight="1">
      <c r="A237" s="11" t="str">
        <f>Labels!B100</f>
        <v>Trial 05</v>
      </c>
      <c r="B237" s="24">
        <f>'Trial 5'!B37</f>
        <v>29166.666666666672</v>
      </c>
      <c r="C237" s="24">
        <f>'Trial 5'!C37</f>
        <v>29166.666666666672</v>
      </c>
      <c r="D237" s="24">
        <f>'Trial 5'!D37</f>
        <v>29166.666666666672</v>
      </c>
      <c r="E237" s="24">
        <f>'Trial 5'!E37</f>
        <v>29166.666666666672</v>
      </c>
      <c r="F237" s="24">
        <f>'Trial 5'!F37</f>
        <v>29166.666666666672</v>
      </c>
      <c r="G237" s="24">
        <f>'Trial 5'!G37</f>
        <v>29166.666666666672</v>
      </c>
      <c r="H237" s="24">
        <f>'Trial 5'!H37</f>
        <v>29166.666666666672</v>
      </c>
      <c r="I237" s="24">
        <f>'Trial 5'!I37</f>
        <v>29166.666666666672</v>
      </c>
      <c r="J237" s="24">
        <f>'Trial 5'!J37</f>
        <v>29166.666666666672</v>
      </c>
      <c r="K237" s="24">
        <f>'Trial 5'!K37</f>
        <v>29166.666666666672</v>
      </c>
      <c r="L237" s="24">
        <f>'Trial 5'!L37</f>
        <v>29166.666666666672</v>
      </c>
      <c r="M237" s="24">
        <f>'Trial 5'!M37</f>
        <v>29166.666666666672</v>
      </c>
      <c r="N237" s="25">
        <f>SUM('Trial 5'!B37:M37)</f>
        <v>350000.00000000017</v>
      </c>
      <c r="O237" s="24">
        <f>'Trial 5'!O37</f>
        <v>29166.666666666672</v>
      </c>
      <c r="P237" s="24">
        <f>'Trial 5'!P37</f>
        <v>29166.666666666672</v>
      </c>
      <c r="Q237" s="24">
        <f>'Trial 5'!Q37</f>
        <v>29166.666666666672</v>
      </c>
      <c r="R237" s="24">
        <f>'Trial 5'!R37</f>
        <v>29166.666666666672</v>
      </c>
      <c r="S237" s="24">
        <f>'Trial 5'!S37</f>
        <v>29166.666666666672</v>
      </c>
      <c r="T237" s="24">
        <f>'Trial 5'!T37</f>
        <v>29166.666666666672</v>
      </c>
      <c r="U237" s="24">
        <f>'Trial 5'!U37</f>
        <v>29166.666666666672</v>
      </c>
      <c r="V237" s="24">
        <f>'Trial 5'!V37</f>
        <v>29166.666666666672</v>
      </c>
      <c r="W237" s="24">
        <f>'Trial 5'!W37</f>
        <v>29166.666666666672</v>
      </c>
      <c r="X237" s="24">
        <f>'Trial 5'!X37</f>
        <v>29166.666666666672</v>
      </c>
      <c r="Y237" s="24">
        <f>'Trial 5'!Y37</f>
        <v>29166.666666666672</v>
      </c>
      <c r="Z237" s="24">
        <f>'Trial 5'!Z37</f>
        <v>29166.666666666672</v>
      </c>
      <c r="AA237" s="25">
        <f>SUM('Trial 5'!O37:Z37)</f>
        <v>350000.00000000017</v>
      </c>
      <c r="AB237" s="24">
        <f>'Trial 5'!AB37</f>
        <v>29166.666666666672</v>
      </c>
      <c r="AC237" s="24">
        <f>'Trial 5'!AC37</f>
        <v>29166.666666666672</v>
      </c>
      <c r="AD237" s="24">
        <f>'Trial 5'!AD37</f>
        <v>29166.666666666672</v>
      </c>
      <c r="AE237" s="24">
        <f>'Trial 5'!AE37</f>
        <v>29166.666666666672</v>
      </c>
      <c r="AF237" s="24">
        <f>'Trial 5'!AF37</f>
        <v>29166.666666666672</v>
      </c>
      <c r="AG237" s="24">
        <f>'Trial 5'!AG37</f>
        <v>29166.666666666672</v>
      </c>
      <c r="AH237" s="24">
        <f>'Trial 5'!AH37</f>
        <v>29166.666666666672</v>
      </c>
      <c r="AI237" s="24">
        <f>'Trial 5'!AI37</f>
        <v>29166.666666666672</v>
      </c>
      <c r="AJ237" s="24">
        <f>'Trial 5'!AJ37</f>
        <v>29166.666666666672</v>
      </c>
      <c r="AK237" s="24">
        <f>'Trial 5'!AK37</f>
        <v>29166.666666666672</v>
      </c>
      <c r="AL237" s="24">
        <f>'Trial 5'!AL37</f>
        <v>29166.666666666672</v>
      </c>
      <c r="AM237" s="24">
        <f>'Trial 5'!AM37</f>
        <v>29166.666666666672</v>
      </c>
      <c r="AN237" s="25">
        <f>SUM('Trial 5'!AB37:AM37)</f>
        <v>350000.00000000017</v>
      </c>
      <c r="AO237" s="24">
        <f>'Trial 5'!AO37</f>
        <v>29166.666666666672</v>
      </c>
      <c r="AP237" s="24">
        <f>'Trial 5'!AP37</f>
        <v>29166.666666666672</v>
      </c>
      <c r="AQ237" s="24">
        <f>'Trial 5'!AQ37</f>
        <v>29166.666666666672</v>
      </c>
      <c r="AR237" s="24">
        <f>'Trial 5'!AR37</f>
        <v>29166.666666666672</v>
      </c>
      <c r="AS237" s="24">
        <f>'Trial 5'!AS37</f>
        <v>29166.666666666672</v>
      </c>
      <c r="AT237" s="24">
        <f>'Trial 5'!AT37</f>
        <v>29166.666666666672</v>
      </c>
      <c r="AU237" s="24">
        <f>'Trial 5'!AU37</f>
        <v>29166.666666666672</v>
      </c>
      <c r="AV237" s="24">
        <f>'Trial 5'!AV37</f>
        <v>29166.666666666672</v>
      </c>
      <c r="AW237" s="24">
        <f>'Trial 5'!AW37</f>
        <v>29166.666666666672</v>
      </c>
      <c r="AX237" s="24">
        <f>'Trial 5'!AX37</f>
        <v>29166.666666666672</v>
      </c>
      <c r="AY237" s="24">
        <f>'Trial 5'!AY37</f>
        <v>29166.666666666672</v>
      </c>
      <c r="AZ237" s="24">
        <f>'Trial 5'!AZ37</f>
        <v>29166.666666666672</v>
      </c>
      <c r="BA237" s="25">
        <f>SUM('Trial 5'!AO37:AZ37)</f>
        <v>350000.00000000017</v>
      </c>
      <c r="BB237" s="24">
        <f>'Trial 5'!BB37</f>
        <v>29166.666666666672</v>
      </c>
      <c r="BC237" s="24">
        <f>'Trial 5'!BC37</f>
        <v>29166.666666666672</v>
      </c>
      <c r="BD237" s="24">
        <f>'Trial 5'!BD37</f>
        <v>29166.666666666672</v>
      </c>
      <c r="BE237" s="24">
        <f>'Trial 5'!BE37</f>
        <v>29166.666666666672</v>
      </c>
      <c r="BF237" s="24">
        <f>'Trial 5'!BF37</f>
        <v>29166.666666666672</v>
      </c>
      <c r="BG237" s="24">
        <f>'Trial 5'!BG37</f>
        <v>29166.666666666672</v>
      </c>
      <c r="BH237" s="24">
        <f>'Trial 5'!BH37</f>
        <v>29166.666666666672</v>
      </c>
      <c r="BI237" s="24">
        <f>'Trial 5'!BI37</f>
        <v>29166.666666666672</v>
      </c>
      <c r="BJ237" s="24">
        <f>'Trial 5'!BJ37</f>
        <v>29166.666666666672</v>
      </c>
      <c r="BK237" s="24">
        <f>'Trial 5'!BK37</f>
        <v>29166.666666666672</v>
      </c>
      <c r="BL237" s="24">
        <f>'Trial 5'!BL37</f>
        <v>29166.666666666672</v>
      </c>
      <c r="BM237" s="24">
        <f>'Trial 5'!BM37</f>
        <v>29166.666666666672</v>
      </c>
      <c r="BN237" s="25">
        <f>SUM('Trial 5'!BB37:BM37)</f>
        <v>350000.00000000017</v>
      </c>
      <c r="BO237" s="24">
        <f>'Trial 5'!BO37</f>
        <v>29166.666666666672</v>
      </c>
      <c r="BP237" s="24">
        <f>'Trial 5'!BP37</f>
        <v>29166.666666666672</v>
      </c>
      <c r="BQ237" s="24">
        <f>'Trial 5'!BQ37</f>
        <v>29166.666666666672</v>
      </c>
      <c r="BR237" s="24">
        <f>'Trial 5'!BR37</f>
        <v>29166.666666666672</v>
      </c>
      <c r="BS237" s="24">
        <f>'Trial 5'!BS37</f>
        <v>29166.666666666672</v>
      </c>
      <c r="BT237" s="24">
        <f>'Trial 5'!BT37</f>
        <v>29166.666666666672</v>
      </c>
      <c r="BU237" s="24">
        <f>'Trial 5'!BU37</f>
        <v>29166.666666666672</v>
      </c>
      <c r="BV237" s="24">
        <f>'Trial 5'!BV37</f>
        <v>29166.666666666672</v>
      </c>
      <c r="BW237" s="24">
        <f>'Trial 5'!BW37</f>
        <v>29166.666666666672</v>
      </c>
      <c r="BX237" s="24">
        <f>'Trial 5'!BX37</f>
        <v>29166.666666666672</v>
      </c>
      <c r="BY237" s="24">
        <f>'Trial 5'!BY37</f>
        <v>29166.666666666672</v>
      </c>
      <c r="BZ237" s="24">
        <f>'Trial 5'!BZ37</f>
        <v>29166.666666666672</v>
      </c>
      <c r="CA237" s="25">
        <f>SUM('Trial 5'!BO37:BZ37)</f>
        <v>350000.00000000017</v>
      </c>
      <c r="CB237" s="24">
        <f>'Trial 5'!CB37</f>
        <v>29166.666666666672</v>
      </c>
      <c r="CC237" s="24">
        <f>'Trial 5'!CC37</f>
        <v>29166.666666666672</v>
      </c>
      <c r="CD237" s="24">
        <f>'Trial 5'!CD37</f>
        <v>29166.666666666672</v>
      </c>
      <c r="CE237" s="24">
        <f>'Trial 5'!CE37</f>
        <v>29166.666666666672</v>
      </c>
      <c r="CF237" s="24">
        <f>'Trial 5'!CF37</f>
        <v>29166.666666666672</v>
      </c>
      <c r="CG237" s="24">
        <f>'Trial 5'!CG37</f>
        <v>29166.666666666672</v>
      </c>
      <c r="CH237" s="24">
        <f>'Trial 5'!CH37</f>
        <v>29166.666666666672</v>
      </c>
      <c r="CI237" s="24">
        <f>'Trial 5'!CI37</f>
        <v>29166.666666666672</v>
      </c>
      <c r="CJ237" s="24">
        <f>'Trial 5'!CJ37</f>
        <v>29166.666666666672</v>
      </c>
      <c r="CK237" s="24">
        <f>'Trial 5'!CK37</f>
        <v>29166.666666666672</v>
      </c>
      <c r="CL237" s="24">
        <f>'Trial 5'!CL37</f>
        <v>29166.666666666672</v>
      </c>
      <c r="CM237" s="24">
        <f>'Trial 5'!CM37</f>
        <v>29166.666666666672</v>
      </c>
      <c r="CN237" s="25">
        <f>SUM('Trial 5'!CB37:CM37)</f>
        <v>350000.00000000017</v>
      </c>
      <c r="CO237" s="24">
        <f>'Trial 5'!CO37</f>
        <v>29166.666666666672</v>
      </c>
      <c r="CP237" s="24">
        <f>'Trial 5'!CP37</f>
        <v>29166.666666666672</v>
      </c>
      <c r="CQ237" s="24">
        <f>'Trial 5'!CQ37</f>
        <v>29166.666666666672</v>
      </c>
      <c r="CR237" s="24">
        <f>'Trial 5'!CR37</f>
        <v>29166.666666666672</v>
      </c>
      <c r="CS237" s="24">
        <f>'Trial 5'!CS37</f>
        <v>29166.666666666672</v>
      </c>
      <c r="CT237" s="24">
        <f>'Trial 5'!CT37</f>
        <v>29166.666666666672</v>
      </c>
      <c r="CU237" s="24">
        <f>'Trial 5'!CU37</f>
        <v>29166.666666666672</v>
      </c>
      <c r="CV237" s="24">
        <f>'Trial 5'!CV37</f>
        <v>29166.666666666672</v>
      </c>
      <c r="CW237" s="24">
        <f>'Trial 5'!CW37</f>
        <v>29166.666666666672</v>
      </c>
      <c r="CX237" s="24">
        <f>'Trial 5'!CX37</f>
        <v>29166.666666666672</v>
      </c>
      <c r="CY237" s="24">
        <f>'Trial 5'!CY37</f>
        <v>29166.666666666672</v>
      </c>
      <c r="CZ237" s="24">
        <f>'Trial 5'!CZ37</f>
        <v>29166.666666666672</v>
      </c>
      <c r="DA237" s="25">
        <f>SUM('Trial 5'!CO37:CZ37)</f>
        <v>350000.00000000017</v>
      </c>
      <c r="DB237" s="24">
        <f>'Trial 5'!DB37</f>
        <v>29166.666666666672</v>
      </c>
      <c r="DC237" s="24">
        <f>'Trial 5'!DC37</f>
        <v>29166.666666666672</v>
      </c>
      <c r="DD237" s="24">
        <f>'Trial 5'!DD37</f>
        <v>29166.666666666672</v>
      </c>
      <c r="DE237" s="24">
        <f>'Trial 5'!DE37</f>
        <v>29166.666666666672</v>
      </c>
      <c r="DF237" s="24">
        <f>'Trial 5'!DF37</f>
        <v>29166.666666666672</v>
      </c>
      <c r="DG237" s="24">
        <f>'Trial 5'!DG37</f>
        <v>29166.666666666672</v>
      </c>
      <c r="DH237" s="24">
        <f>'Trial 5'!DH37</f>
        <v>29166.666666666672</v>
      </c>
      <c r="DI237" s="24">
        <f>'Trial 5'!DI37</f>
        <v>29166.666666666672</v>
      </c>
      <c r="DJ237" s="24">
        <f>'Trial 5'!DJ37</f>
        <v>29166.666666666672</v>
      </c>
      <c r="DK237" s="24">
        <f>'Trial 5'!DK37</f>
        <v>29166.666666666672</v>
      </c>
      <c r="DL237" s="24">
        <f>'Trial 5'!DL37</f>
        <v>29166.666666666672</v>
      </c>
      <c r="DM237" s="24">
        <f>'Trial 5'!DM37</f>
        <v>29166.666666666672</v>
      </c>
      <c r="DN237" s="25">
        <f>SUM('Trial 5'!DB37:DM37)</f>
        <v>350000.00000000017</v>
      </c>
      <c r="DO237" s="24">
        <f>'Trial 5'!DO37</f>
        <v>29166.666666666672</v>
      </c>
      <c r="DP237" s="24">
        <f>'Trial 5'!DP37</f>
        <v>29166.666666666672</v>
      </c>
      <c r="DQ237" s="24">
        <f>'Trial 5'!DQ37</f>
        <v>29166.666666666672</v>
      </c>
      <c r="DR237" s="24">
        <f>'Trial 5'!DR37</f>
        <v>29166.666666666672</v>
      </c>
      <c r="DS237" s="24">
        <f>'Trial 5'!DS37</f>
        <v>29166.666666666672</v>
      </c>
      <c r="DT237" s="24">
        <f>'Trial 5'!DT37</f>
        <v>29166.666666666672</v>
      </c>
      <c r="DU237" s="24">
        <f>'Trial 5'!DU37</f>
        <v>29166.666666666672</v>
      </c>
      <c r="DV237" s="24">
        <f>'Trial 5'!DV37</f>
        <v>29166.666666666672</v>
      </c>
      <c r="DW237" s="24">
        <f>'Trial 5'!DW37</f>
        <v>29166.666666666672</v>
      </c>
      <c r="DX237" s="24">
        <f>'Trial 5'!DX37</f>
        <v>29166.666666666672</v>
      </c>
      <c r="DY237" s="24">
        <f>'Trial 5'!DY37</f>
        <v>29166.666666666672</v>
      </c>
      <c r="DZ237" s="24">
        <f>'Trial 5'!DZ37</f>
        <v>29166.666666666672</v>
      </c>
      <c r="EA237" s="25">
        <f>SUM('Trial 5'!DO37:DZ37)</f>
        <v>350000.00000000017</v>
      </c>
      <c r="EB237" s="24">
        <f>'Trial 5'!EB37</f>
        <v>29166.666666666672</v>
      </c>
      <c r="EC237" s="24">
        <f>'Trial 5'!EC37</f>
        <v>29166.666666666672</v>
      </c>
      <c r="ED237" s="24">
        <f>'Trial 5'!ED37</f>
        <v>29166.666666666672</v>
      </c>
      <c r="EE237" s="24">
        <f>'Trial 5'!EE37</f>
        <v>29166.666666666672</v>
      </c>
      <c r="EF237" s="24">
        <f>'Trial 5'!EF37</f>
        <v>29166.666666666672</v>
      </c>
      <c r="EG237" s="24">
        <f>'Trial 5'!EG37</f>
        <v>29166.666666666672</v>
      </c>
      <c r="EH237" s="24">
        <f>'Trial 5'!EH37</f>
        <v>29166.666666666672</v>
      </c>
      <c r="EI237" s="24">
        <f>'Trial 5'!EI37</f>
        <v>29166.666666666672</v>
      </c>
      <c r="EJ237" s="24">
        <f>'Trial 5'!EJ37</f>
        <v>29166.666666666672</v>
      </c>
      <c r="EK237" s="24">
        <f>'Trial 5'!EK37</f>
        <v>29166.666666666672</v>
      </c>
      <c r="EL237" s="24">
        <f>'Trial 5'!EL37</f>
        <v>29166.666666666672</v>
      </c>
      <c r="EM237" s="24">
        <f>'Trial 5'!EM37</f>
        <v>29166.666666666672</v>
      </c>
      <c r="EN237" s="25">
        <f>SUM('Trial 5'!EB37:EM37)</f>
        <v>350000.00000000017</v>
      </c>
    </row>
    <row r="238" spans="1:144" ht="12.75" customHeight="1">
      <c r="A238" s="11" t="str">
        <f>Labels!B101</f>
        <v>Trial 06</v>
      </c>
      <c r="B238" s="24">
        <f>'Trial 6'!B37</f>
        <v>29166.666666666672</v>
      </c>
      <c r="C238" s="24">
        <f>'Trial 6'!C37</f>
        <v>29166.666666666672</v>
      </c>
      <c r="D238" s="24">
        <f>'Trial 6'!D37</f>
        <v>29166.666666666672</v>
      </c>
      <c r="E238" s="24">
        <f>'Trial 6'!E37</f>
        <v>29166.666666666672</v>
      </c>
      <c r="F238" s="24">
        <f>'Trial 6'!F37</f>
        <v>29166.666666666672</v>
      </c>
      <c r="G238" s="24">
        <f>'Trial 6'!G37</f>
        <v>29166.666666666672</v>
      </c>
      <c r="H238" s="24">
        <f>'Trial 6'!H37</f>
        <v>29166.666666666672</v>
      </c>
      <c r="I238" s="24">
        <f>'Trial 6'!I37</f>
        <v>29166.666666666672</v>
      </c>
      <c r="J238" s="24">
        <f>'Trial 6'!J37</f>
        <v>29166.666666666672</v>
      </c>
      <c r="K238" s="24">
        <f>'Trial 6'!K37</f>
        <v>29166.666666666672</v>
      </c>
      <c r="L238" s="24">
        <f>'Trial 6'!L37</f>
        <v>29166.666666666672</v>
      </c>
      <c r="M238" s="24">
        <f>'Trial 6'!M37</f>
        <v>29166.666666666672</v>
      </c>
      <c r="N238" s="25">
        <f>SUM('Trial 6'!B37:M37)</f>
        <v>350000.00000000017</v>
      </c>
      <c r="O238" s="24">
        <f>'Trial 6'!O37</f>
        <v>29166.666666666672</v>
      </c>
      <c r="P238" s="24">
        <f>'Trial 6'!P37</f>
        <v>29166.666666666672</v>
      </c>
      <c r="Q238" s="24">
        <f>'Trial 6'!Q37</f>
        <v>29166.666666666672</v>
      </c>
      <c r="R238" s="24">
        <f>'Trial 6'!R37</f>
        <v>29166.666666666672</v>
      </c>
      <c r="S238" s="24">
        <f>'Trial 6'!S37</f>
        <v>29166.666666666672</v>
      </c>
      <c r="T238" s="24">
        <f>'Trial 6'!T37</f>
        <v>29166.666666666672</v>
      </c>
      <c r="U238" s="24">
        <f>'Trial 6'!U37</f>
        <v>29166.666666666672</v>
      </c>
      <c r="V238" s="24">
        <f>'Trial 6'!V37</f>
        <v>29166.666666666672</v>
      </c>
      <c r="W238" s="24">
        <f>'Trial 6'!W37</f>
        <v>29166.666666666672</v>
      </c>
      <c r="X238" s="24">
        <f>'Trial 6'!X37</f>
        <v>29166.666666666672</v>
      </c>
      <c r="Y238" s="24">
        <f>'Trial 6'!Y37</f>
        <v>29166.666666666672</v>
      </c>
      <c r="Z238" s="24">
        <f>'Trial 6'!Z37</f>
        <v>29166.666666666672</v>
      </c>
      <c r="AA238" s="25">
        <f>SUM('Trial 6'!O37:Z37)</f>
        <v>350000.00000000017</v>
      </c>
      <c r="AB238" s="24">
        <f>'Trial 6'!AB37</f>
        <v>29166.666666666672</v>
      </c>
      <c r="AC238" s="24">
        <f>'Trial 6'!AC37</f>
        <v>29166.666666666672</v>
      </c>
      <c r="AD238" s="24">
        <f>'Trial 6'!AD37</f>
        <v>29166.666666666672</v>
      </c>
      <c r="AE238" s="24">
        <f>'Trial 6'!AE37</f>
        <v>29166.666666666672</v>
      </c>
      <c r="AF238" s="24">
        <f>'Trial 6'!AF37</f>
        <v>29166.666666666672</v>
      </c>
      <c r="AG238" s="24">
        <f>'Trial 6'!AG37</f>
        <v>29166.666666666672</v>
      </c>
      <c r="AH238" s="24">
        <f>'Trial 6'!AH37</f>
        <v>29166.666666666672</v>
      </c>
      <c r="AI238" s="24">
        <f>'Trial 6'!AI37</f>
        <v>29166.666666666672</v>
      </c>
      <c r="AJ238" s="24">
        <f>'Trial 6'!AJ37</f>
        <v>29166.666666666672</v>
      </c>
      <c r="AK238" s="24">
        <f>'Trial 6'!AK37</f>
        <v>29166.666666666672</v>
      </c>
      <c r="AL238" s="24">
        <f>'Trial 6'!AL37</f>
        <v>29166.666666666672</v>
      </c>
      <c r="AM238" s="24">
        <f>'Trial 6'!AM37</f>
        <v>29166.666666666672</v>
      </c>
      <c r="AN238" s="25">
        <f>SUM('Trial 6'!AB37:AM37)</f>
        <v>350000.00000000017</v>
      </c>
      <c r="AO238" s="24">
        <f>'Trial 6'!AO37</f>
        <v>29166.666666666672</v>
      </c>
      <c r="AP238" s="24">
        <f>'Trial 6'!AP37</f>
        <v>29166.666666666672</v>
      </c>
      <c r="AQ238" s="24">
        <f>'Trial 6'!AQ37</f>
        <v>29166.666666666672</v>
      </c>
      <c r="AR238" s="24">
        <f>'Trial 6'!AR37</f>
        <v>29166.666666666672</v>
      </c>
      <c r="AS238" s="24">
        <f>'Trial 6'!AS37</f>
        <v>29166.666666666672</v>
      </c>
      <c r="AT238" s="24">
        <f>'Trial 6'!AT37</f>
        <v>29166.666666666672</v>
      </c>
      <c r="AU238" s="24">
        <f>'Trial 6'!AU37</f>
        <v>29166.666666666672</v>
      </c>
      <c r="AV238" s="24">
        <f>'Trial 6'!AV37</f>
        <v>29166.666666666672</v>
      </c>
      <c r="AW238" s="24">
        <f>'Trial 6'!AW37</f>
        <v>29166.666666666672</v>
      </c>
      <c r="AX238" s="24">
        <f>'Trial 6'!AX37</f>
        <v>29166.666666666672</v>
      </c>
      <c r="AY238" s="24">
        <f>'Trial 6'!AY37</f>
        <v>29166.666666666672</v>
      </c>
      <c r="AZ238" s="24">
        <f>'Trial 6'!AZ37</f>
        <v>29166.666666666672</v>
      </c>
      <c r="BA238" s="25">
        <f>SUM('Trial 6'!AO37:AZ37)</f>
        <v>350000.00000000017</v>
      </c>
      <c r="BB238" s="24">
        <f>'Trial 6'!BB37</f>
        <v>29166.666666666672</v>
      </c>
      <c r="BC238" s="24">
        <f>'Trial 6'!BC37</f>
        <v>29166.666666666672</v>
      </c>
      <c r="BD238" s="24">
        <f>'Trial 6'!BD37</f>
        <v>29166.666666666672</v>
      </c>
      <c r="BE238" s="24">
        <f>'Trial 6'!BE37</f>
        <v>29166.666666666672</v>
      </c>
      <c r="BF238" s="24">
        <f>'Trial 6'!BF37</f>
        <v>29166.666666666672</v>
      </c>
      <c r="BG238" s="24">
        <f>'Trial 6'!BG37</f>
        <v>29166.666666666672</v>
      </c>
      <c r="BH238" s="24">
        <f>'Trial 6'!BH37</f>
        <v>29166.666666666672</v>
      </c>
      <c r="BI238" s="24">
        <f>'Trial 6'!BI37</f>
        <v>29166.666666666672</v>
      </c>
      <c r="BJ238" s="24">
        <f>'Trial 6'!BJ37</f>
        <v>29166.666666666672</v>
      </c>
      <c r="BK238" s="24">
        <f>'Trial 6'!BK37</f>
        <v>29166.666666666672</v>
      </c>
      <c r="BL238" s="24">
        <f>'Trial 6'!BL37</f>
        <v>29166.666666666672</v>
      </c>
      <c r="BM238" s="24">
        <f>'Trial 6'!BM37</f>
        <v>29166.666666666672</v>
      </c>
      <c r="BN238" s="25">
        <f>SUM('Trial 6'!BB37:BM37)</f>
        <v>350000.00000000017</v>
      </c>
      <c r="BO238" s="24">
        <f>'Trial 6'!BO37</f>
        <v>29166.666666666672</v>
      </c>
      <c r="BP238" s="24">
        <f>'Trial 6'!BP37</f>
        <v>29166.666666666672</v>
      </c>
      <c r="BQ238" s="24">
        <f>'Trial 6'!BQ37</f>
        <v>29166.666666666672</v>
      </c>
      <c r="BR238" s="24">
        <f>'Trial 6'!BR37</f>
        <v>29166.666666666672</v>
      </c>
      <c r="BS238" s="24">
        <f>'Trial 6'!BS37</f>
        <v>29166.666666666672</v>
      </c>
      <c r="BT238" s="24">
        <f>'Trial 6'!BT37</f>
        <v>29166.666666666672</v>
      </c>
      <c r="BU238" s="24">
        <f>'Trial 6'!BU37</f>
        <v>29166.666666666672</v>
      </c>
      <c r="BV238" s="24">
        <f>'Trial 6'!BV37</f>
        <v>29166.666666666672</v>
      </c>
      <c r="BW238" s="24">
        <f>'Trial 6'!BW37</f>
        <v>29166.666666666672</v>
      </c>
      <c r="BX238" s="24">
        <f>'Trial 6'!BX37</f>
        <v>29166.666666666672</v>
      </c>
      <c r="BY238" s="24">
        <f>'Trial 6'!BY37</f>
        <v>29166.666666666672</v>
      </c>
      <c r="BZ238" s="24">
        <f>'Trial 6'!BZ37</f>
        <v>29166.666666666672</v>
      </c>
      <c r="CA238" s="25">
        <f>SUM('Trial 6'!BO37:BZ37)</f>
        <v>350000.00000000017</v>
      </c>
      <c r="CB238" s="24">
        <f>'Trial 6'!CB37</f>
        <v>29166.666666666672</v>
      </c>
      <c r="CC238" s="24">
        <f>'Trial 6'!CC37</f>
        <v>29166.666666666672</v>
      </c>
      <c r="CD238" s="24">
        <f>'Trial 6'!CD37</f>
        <v>29166.666666666672</v>
      </c>
      <c r="CE238" s="24">
        <f>'Trial 6'!CE37</f>
        <v>29166.666666666672</v>
      </c>
      <c r="CF238" s="24">
        <f>'Trial 6'!CF37</f>
        <v>29166.666666666672</v>
      </c>
      <c r="CG238" s="24">
        <f>'Trial 6'!CG37</f>
        <v>29166.666666666672</v>
      </c>
      <c r="CH238" s="24">
        <f>'Trial 6'!CH37</f>
        <v>29166.666666666672</v>
      </c>
      <c r="CI238" s="24">
        <f>'Trial 6'!CI37</f>
        <v>29166.666666666672</v>
      </c>
      <c r="CJ238" s="24">
        <f>'Trial 6'!CJ37</f>
        <v>29166.666666666672</v>
      </c>
      <c r="CK238" s="24">
        <f>'Trial 6'!CK37</f>
        <v>29166.666666666672</v>
      </c>
      <c r="CL238" s="24">
        <f>'Trial 6'!CL37</f>
        <v>29166.666666666672</v>
      </c>
      <c r="CM238" s="24">
        <f>'Trial 6'!CM37</f>
        <v>29166.666666666672</v>
      </c>
      <c r="CN238" s="25">
        <f>SUM('Trial 6'!CB37:CM37)</f>
        <v>350000.00000000017</v>
      </c>
      <c r="CO238" s="24">
        <f>'Trial 6'!CO37</f>
        <v>29166.666666666672</v>
      </c>
      <c r="CP238" s="24">
        <f>'Trial 6'!CP37</f>
        <v>29166.666666666672</v>
      </c>
      <c r="CQ238" s="24">
        <f>'Trial 6'!CQ37</f>
        <v>29166.666666666672</v>
      </c>
      <c r="CR238" s="24">
        <f>'Trial 6'!CR37</f>
        <v>29166.666666666672</v>
      </c>
      <c r="CS238" s="24">
        <f>'Trial 6'!CS37</f>
        <v>29166.666666666672</v>
      </c>
      <c r="CT238" s="24">
        <f>'Trial 6'!CT37</f>
        <v>29166.666666666672</v>
      </c>
      <c r="CU238" s="24">
        <f>'Trial 6'!CU37</f>
        <v>29166.666666666672</v>
      </c>
      <c r="CV238" s="24">
        <f>'Trial 6'!CV37</f>
        <v>29166.666666666672</v>
      </c>
      <c r="CW238" s="24">
        <f>'Trial 6'!CW37</f>
        <v>29166.666666666672</v>
      </c>
      <c r="CX238" s="24">
        <f>'Trial 6'!CX37</f>
        <v>29166.666666666672</v>
      </c>
      <c r="CY238" s="24">
        <f>'Trial 6'!CY37</f>
        <v>29166.666666666672</v>
      </c>
      <c r="CZ238" s="24">
        <f>'Trial 6'!CZ37</f>
        <v>29166.666666666672</v>
      </c>
      <c r="DA238" s="25">
        <f>SUM('Trial 6'!CO37:CZ37)</f>
        <v>350000.00000000017</v>
      </c>
      <c r="DB238" s="24">
        <f>'Trial 6'!DB37</f>
        <v>29166.666666666672</v>
      </c>
      <c r="DC238" s="24">
        <f>'Trial 6'!DC37</f>
        <v>29166.666666666672</v>
      </c>
      <c r="DD238" s="24">
        <f>'Trial 6'!DD37</f>
        <v>29166.666666666672</v>
      </c>
      <c r="DE238" s="24">
        <f>'Trial 6'!DE37</f>
        <v>29166.666666666672</v>
      </c>
      <c r="DF238" s="24">
        <f>'Trial 6'!DF37</f>
        <v>29166.666666666672</v>
      </c>
      <c r="DG238" s="24">
        <f>'Trial 6'!DG37</f>
        <v>29166.666666666672</v>
      </c>
      <c r="DH238" s="24">
        <f>'Trial 6'!DH37</f>
        <v>29166.666666666672</v>
      </c>
      <c r="DI238" s="24">
        <f>'Trial 6'!DI37</f>
        <v>29166.666666666672</v>
      </c>
      <c r="DJ238" s="24">
        <f>'Trial 6'!DJ37</f>
        <v>29166.666666666672</v>
      </c>
      <c r="DK238" s="24">
        <f>'Trial 6'!DK37</f>
        <v>29166.666666666672</v>
      </c>
      <c r="DL238" s="24">
        <f>'Trial 6'!DL37</f>
        <v>29166.666666666672</v>
      </c>
      <c r="DM238" s="24">
        <f>'Trial 6'!DM37</f>
        <v>29166.666666666672</v>
      </c>
      <c r="DN238" s="25">
        <f>SUM('Trial 6'!DB37:DM37)</f>
        <v>350000.00000000017</v>
      </c>
      <c r="DO238" s="24">
        <f>'Trial 6'!DO37</f>
        <v>29166.666666666672</v>
      </c>
      <c r="DP238" s="24">
        <f>'Trial 6'!DP37</f>
        <v>29166.666666666672</v>
      </c>
      <c r="DQ238" s="24">
        <f>'Trial 6'!DQ37</f>
        <v>29166.666666666672</v>
      </c>
      <c r="DR238" s="24">
        <f>'Trial 6'!DR37</f>
        <v>29166.666666666672</v>
      </c>
      <c r="DS238" s="24">
        <f>'Trial 6'!DS37</f>
        <v>29166.666666666672</v>
      </c>
      <c r="DT238" s="24">
        <f>'Trial 6'!DT37</f>
        <v>29166.666666666672</v>
      </c>
      <c r="DU238" s="24">
        <f>'Trial 6'!DU37</f>
        <v>29166.666666666672</v>
      </c>
      <c r="DV238" s="24">
        <f>'Trial 6'!DV37</f>
        <v>29166.666666666672</v>
      </c>
      <c r="DW238" s="24">
        <f>'Trial 6'!DW37</f>
        <v>29166.666666666672</v>
      </c>
      <c r="DX238" s="24">
        <f>'Trial 6'!DX37</f>
        <v>29166.666666666672</v>
      </c>
      <c r="DY238" s="24">
        <f>'Trial 6'!DY37</f>
        <v>29166.666666666672</v>
      </c>
      <c r="DZ238" s="24">
        <f>'Trial 6'!DZ37</f>
        <v>29166.666666666672</v>
      </c>
      <c r="EA238" s="25">
        <f>SUM('Trial 6'!DO37:DZ37)</f>
        <v>350000.00000000017</v>
      </c>
      <c r="EB238" s="24">
        <f>'Trial 6'!EB37</f>
        <v>29166.666666666672</v>
      </c>
      <c r="EC238" s="24">
        <f>'Trial 6'!EC37</f>
        <v>29166.666666666672</v>
      </c>
      <c r="ED238" s="24">
        <f>'Trial 6'!ED37</f>
        <v>29166.666666666672</v>
      </c>
      <c r="EE238" s="24">
        <f>'Trial 6'!EE37</f>
        <v>29166.666666666672</v>
      </c>
      <c r="EF238" s="24">
        <f>'Trial 6'!EF37</f>
        <v>29166.666666666672</v>
      </c>
      <c r="EG238" s="24">
        <f>'Trial 6'!EG37</f>
        <v>29166.666666666672</v>
      </c>
      <c r="EH238" s="24">
        <f>'Trial 6'!EH37</f>
        <v>29166.666666666672</v>
      </c>
      <c r="EI238" s="24">
        <f>'Trial 6'!EI37</f>
        <v>29166.666666666672</v>
      </c>
      <c r="EJ238" s="24">
        <f>'Trial 6'!EJ37</f>
        <v>29166.666666666672</v>
      </c>
      <c r="EK238" s="24">
        <f>'Trial 6'!EK37</f>
        <v>29166.666666666672</v>
      </c>
      <c r="EL238" s="24">
        <f>'Trial 6'!EL37</f>
        <v>29166.666666666672</v>
      </c>
      <c r="EM238" s="24">
        <f>'Trial 6'!EM37</f>
        <v>29166.666666666672</v>
      </c>
      <c r="EN238" s="25">
        <f>SUM('Trial 6'!EB37:EM37)</f>
        <v>350000.00000000017</v>
      </c>
    </row>
    <row r="239" spans="1:144" ht="12.75" customHeight="1">
      <c r="A239" s="11" t="str">
        <f>Labels!B102</f>
        <v>Trial 07</v>
      </c>
      <c r="B239" s="24">
        <f>'Trial 7'!B37</f>
        <v>29166.666666666672</v>
      </c>
      <c r="C239" s="24">
        <f>'Trial 7'!C37</f>
        <v>29166.666666666672</v>
      </c>
      <c r="D239" s="24">
        <f>'Trial 7'!D37</f>
        <v>29166.666666666672</v>
      </c>
      <c r="E239" s="24">
        <f>'Trial 7'!E37</f>
        <v>29166.666666666672</v>
      </c>
      <c r="F239" s="24">
        <f>'Trial 7'!F37</f>
        <v>29166.666666666672</v>
      </c>
      <c r="G239" s="24">
        <f>'Trial 7'!G37</f>
        <v>29166.666666666672</v>
      </c>
      <c r="H239" s="24">
        <f>'Trial 7'!H37</f>
        <v>29166.666666666672</v>
      </c>
      <c r="I239" s="24">
        <f>'Trial 7'!I37</f>
        <v>29166.666666666672</v>
      </c>
      <c r="J239" s="24">
        <f>'Trial 7'!J37</f>
        <v>29166.666666666672</v>
      </c>
      <c r="K239" s="24">
        <f>'Trial 7'!K37</f>
        <v>29166.666666666672</v>
      </c>
      <c r="L239" s="24">
        <f>'Trial 7'!L37</f>
        <v>29166.666666666672</v>
      </c>
      <c r="M239" s="24">
        <f>'Trial 7'!M37</f>
        <v>29166.666666666672</v>
      </c>
      <c r="N239" s="25">
        <f>SUM('Trial 7'!B37:M37)</f>
        <v>350000.00000000017</v>
      </c>
      <c r="O239" s="24">
        <f>'Trial 7'!O37</f>
        <v>29166.666666666672</v>
      </c>
      <c r="P239" s="24">
        <f>'Trial 7'!P37</f>
        <v>29166.666666666672</v>
      </c>
      <c r="Q239" s="24">
        <f>'Trial 7'!Q37</f>
        <v>29166.666666666672</v>
      </c>
      <c r="R239" s="24">
        <f>'Trial 7'!R37</f>
        <v>29166.666666666672</v>
      </c>
      <c r="S239" s="24">
        <f>'Trial 7'!S37</f>
        <v>29166.666666666672</v>
      </c>
      <c r="T239" s="24">
        <f>'Trial 7'!T37</f>
        <v>29166.666666666672</v>
      </c>
      <c r="U239" s="24">
        <f>'Trial 7'!U37</f>
        <v>29166.666666666672</v>
      </c>
      <c r="V239" s="24">
        <f>'Trial 7'!V37</f>
        <v>29166.666666666672</v>
      </c>
      <c r="W239" s="24">
        <f>'Trial 7'!W37</f>
        <v>29166.666666666672</v>
      </c>
      <c r="X239" s="24">
        <f>'Trial 7'!X37</f>
        <v>29166.666666666672</v>
      </c>
      <c r="Y239" s="24">
        <f>'Trial 7'!Y37</f>
        <v>29166.666666666672</v>
      </c>
      <c r="Z239" s="24">
        <f>'Trial 7'!Z37</f>
        <v>29166.666666666672</v>
      </c>
      <c r="AA239" s="25">
        <f>SUM('Trial 7'!O37:Z37)</f>
        <v>350000.00000000017</v>
      </c>
      <c r="AB239" s="24">
        <f>'Trial 7'!AB37</f>
        <v>29166.666666666672</v>
      </c>
      <c r="AC239" s="24">
        <f>'Trial 7'!AC37</f>
        <v>29166.666666666672</v>
      </c>
      <c r="AD239" s="24">
        <f>'Trial 7'!AD37</f>
        <v>29166.666666666672</v>
      </c>
      <c r="AE239" s="24">
        <f>'Trial 7'!AE37</f>
        <v>29166.666666666672</v>
      </c>
      <c r="AF239" s="24">
        <f>'Trial 7'!AF37</f>
        <v>29166.666666666672</v>
      </c>
      <c r="AG239" s="24">
        <f>'Trial 7'!AG37</f>
        <v>29166.666666666672</v>
      </c>
      <c r="AH239" s="24">
        <f>'Trial 7'!AH37</f>
        <v>29166.666666666672</v>
      </c>
      <c r="AI239" s="24">
        <f>'Trial 7'!AI37</f>
        <v>29166.666666666672</v>
      </c>
      <c r="AJ239" s="24">
        <f>'Trial 7'!AJ37</f>
        <v>29166.666666666672</v>
      </c>
      <c r="AK239" s="24">
        <f>'Trial 7'!AK37</f>
        <v>29166.666666666672</v>
      </c>
      <c r="AL239" s="24">
        <f>'Trial 7'!AL37</f>
        <v>29166.666666666672</v>
      </c>
      <c r="AM239" s="24">
        <f>'Trial 7'!AM37</f>
        <v>29166.666666666672</v>
      </c>
      <c r="AN239" s="25">
        <f>SUM('Trial 7'!AB37:AM37)</f>
        <v>350000.00000000017</v>
      </c>
      <c r="AO239" s="24">
        <f>'Trial 7'!AO37</f>
        <v>29166.666666666672</v>
      </c>
      <c r="AP239" s="24">
        <f>'Trial 7'!AP37</f>
        <v>29166.666666666672</v>
      </c>
      <c r="AQ239" s="24">
        <f>'Trial 7'!AQ37</f>
        <v>29166.666666666672</v>
      </c>
      <c r="AR239" s="24">
        <f>'Trial 7'!AR37</f>
        <v>29166.666666666672</v>
      </c>
      <c r="AS239" s="24">
        <f>'Trial 7'!AS37</f>
        <v>29166.666666666672</v>
      </c>
      <c r="AT239" s="24">
        <f>'Trial 7'!AT37</f>
        <v>29166.666666666672</v>
      </c>
      <c r="AU239" s="24">
        <f>'Trial 7'!AU37</f>
        <v>29166.666666666672</v>
      </c>
      <c r="AV239" s="24">
        <f>'Trial 7'!AV37</f>
        <v>29166.666666666672</v>
      </c>
      <c r="AW239" s="24">
        <f>'Trial 7'!AW37</f>
        <v>29166.666666666672</v>
      </c>
      <c r="AX239" s="24">
        <f>'Trial 7'!AX37</f>
        <v>29166.666666666672</v>
      </c>
      <c r="AY239" s="24">
        <f>'Trial 7'!AY37</f>
        <v>29166.666666666672</v>
      </c>
      <c r="AZ239" s="24">
        <f>'Trial 7'!AZ37</f>
        <v>29166.666666666672</v>
      </c>
      <c r="BA239" s="25">
        <f>SUM('Trial 7'!AO37:AZ37)</f>
        <v>350000.00000000017</v>
      </c>
      <c r="BB239" s="24">
        <f>'Trial 7'!BB37</f>
        <v>29166.666666666672</v>
      </c>
      <c r="BC239" s="24">
        <f>'Trial 7'!BC37</f>
        <v>29166.666666666672</v>
      </c>
      <c r="BD239" s="24">
        <f>'Trial 7'!BD37</f>
        <v>29166.666666666672</v>
      </c>
      <c r="BE239" s="24">
        <f>'Trial 7'!BE37</f>
        <v>29166.666666666672</v>
      </c>
      <c r="BF239" s="24">
        <f>'Trial 7'!BF37</f>
        <v>29166.666666666672</v>
      </c>
      <c r="BG239" s="24">
        <f>'Trial 7'!BG37</f>
        <v>29166.666666666672</v>
      </c>
      <c r="BH239" s="24">
        <f>'Trial 7'!BH37</f>
        <v>29166.666666666672</v>
      </c>
      <c r="BI239" s="24">
        <f>'Trial 7'!BI37</f>
        <v>29166.666666666672</v>
      </c>
      <c r="BJ239" s="24">
        <f>'Trial 7'!BJ37</f>
        <v>29166.666666666672</v>
      </c>
      <c r="BK239" s="24">
        <f>'Trial 7'!BK37</f>
        <v>29166.666666666672</v>
      </c>
      <c r="BL239" s="24">
        <f>'Trial 7'!BL37</f>
        <v>29166.666666666672</v>
      </c>
      <c r="BM239" s="24">
        <f>'Trial 7'!BM37</f>
        <v>29166.666666666672</v>
      </c>
      <c r="BN239" s="25">
        <f>SUM('Trial 7'!BB37:BM37)</f>
        <v>350000.00000000017</v>
      </c>
      <c r="BO239" s="24">
        <f>'Trial 7'!BO37</f>
        <v>29166.666666666672</v>
      </c>
      <c r="BP239" s="24">
        <f>'Trial 7'!BP37</f>
        <v>29166.666666666672</v>
      </c>
      <c r="BQ239" s="24">
        <f>'Trial 7'!BQ37</f>
        <v>29166.666666666672</v>
      </c>
      <c r="BR239" s="24">
        <f>'Trial 7'!BR37</f>
        <v>29166.666666666672</v>
      </c>
      <c r="BS239" s="24">
        <f>'Trial 7'!BS37</f>
        <v>29166.666666666672</v>
      </c>
      <c r="BT239" s="24">
        <f>'Trial 7'!BT37</f>
        <v>29166.666666666672</v>
      </c>
      <c r="BU239" s="24">
        <f>'Trial 7'!BU37</f>
        <v>29166.666666666672</v>
      </c>
      <c r="BV239" s="24">
        <f>'Trial 7'!BV37</f>
        <v>29166.666666666672</v>
      </c>
      <c r="BW239" s="24">
        <f>'Trial 7'!BW37</f>
        <v>29166.666666666672</v>
      </c>
      <c r="BX239" s="24">
        <f>'Trial 7'!BX37</f>
        <v>29166.666666666672</v>
      </c>
      <c r="BY239" s="24">
        <f>'Trial 7'!BY37</f>
        <v>29166.666666666672</v>
      </c>
      <c r="BZ239" s="24">
        <f>'Trial 7'!BZ37</f>
        <v>29166.666666666672</v>
      </c>
      <c r="CA239" s="25">
        <f>SUM('Trial 7'!BO37:BZ37)</f>
        <v>350000.00000000017</v>
      </c>
      <c r="CB239" s="24">
        <f>'Trial 7'!CB37</f>
        <v>29166.666666666672</v>
      </c>
      <c r="CC239" s="24">
        <f>'Trial 7'!CC37</f>
        <v>29166.666666666672</v>
      </c>
      <c r="CD239" s="24">
        <f>'Trial 7'!CD37</f>
        <v>29166.666666666672</v>
      </c>
      <c r="CE239" s="24">
        <f>'Trial 7'!CE37</f>
        <v>29166.666666666672</v>
      </c>
      <c r="CF239" s="24">
        <f>'Trial 7'!CF37</f>
        <v>29166.666666666672</v>
      </c>
      <c r="CG239" s="24">
        <f>'Trial 7'!CG37</f>
        <v>29166.666666666672</v>
      </c>
      <c r="CH239" s="24">
        <f>'Trial 7'!CH37</f>
        <v>29166.666666666672</v>
      </c>
      <c r="CI239" s="24">
        <f>'Trial 7'!CI37</f>
        <v>29166.666666666672</v>
      </c>
      <c r="CJ239" s="24">
        <f>'Trial 7'!CJ37</f>
        <v>29166.666666666672</v>
      </c>
      <c r="CK239" s="24">
        <f>'Trial 7'!CK37</f>
        <v>29166.666666666672</v>
      </c>
      <c r="CL239" s="24">
        <f>'Trial 7'!CL37</f>
        <v>29166.666666666672</v>
      </c>
      <c r="CM239" s="24">
        <f>'Trial 7'!CM37</f>
        <v>29166.666666666672</v>
      </c>
      <c r="CN239" s="25">
        <f>SUM('Trial 7'!CB37:CM37)</f>
        <v>350000.00000000017</v>
      </c>
      <c r="CO239" s="24">
        <f>'Trial 7'!CO37</f>
        <v>29166.666666666672</v>
      </c>
      <c r="CP239" s="24">
        <f>'Trial 7'!CP37</f>
        <v>29166.666666666672</v>
      </c>
      <c r="CQ239" s="24">
        <f>'Trial 7'!CQ37</f>
        <v>29166.666666666672</v>
      </c>
      <c r="CR239" s="24">
        <f>'Trial 7'!CR37</f>
        <v>29166.666666666672</v>
      </c>
      <c r="CS239" s="24">
        <f>'Trial 7'!CS37</f>
        <v>29166.666666666672</v>
      </c>
      <c r="CT239" s="24">
        <f>'Trial 7'!CT37</f>
        <v>29166.666666666672</v>
      </c>
      <c r="CU239" s="24">
        <f>'Trial 7'!CU37</f>
        <v>29166.666666666672</v>
      </c>
      <c r="CV239" s="24">
        <f>'Trial 7'!CV37</f>
        <v>29166.666666666672</v>
      </c>
      <c r="CW239" s="24">
        <f>'Trial 7'!CW37</f>
        <v>29166.666666666672</v>
      </c>
      <c r="CX239" s="24">
        <f>'Trial 7'!CX37</f>
        <v>29166.666666666672</v>
      </c>
      <c r="CY239" s="24">
        <f>'Trial 7'!CY37</f>
        <v>29166.666666666672</v>
      </c>
      <c r="CZ239" s="24">
        <f>'Trial 7'!CZ37</f>
        <v>29166.666666666672</v>
      </c>
      <c r="DA239" s="25">
        <f>SUM('Trial 7'!CO37:CZ37)</f>
        <v>350000.00000000017</v>
      </c>
      <c r="DB239" s="24">
        <f>'Trial 7'!DB37</f>
        <v>29166.666666666672</v>
      </c>
      <c r="DC239" s="24">
        <f>'Trial 7'!DC37</f>
        <v>29166.666666666672</v>
      </c>
      <c r="DD239" s="24">
        <f>'Trial 7'!DD37</f>
        <v>29166.666666666672</v>
      </c>
      <c r="DE239" s="24">
        <f>'Trial 7'!DE37</f>
        <v>29166.666666666672</v>
      </c>
      <c r="DF239" s="24">
        <f>'Trial 7'!DF37</f>
        <v>29166.666666666672</v>
      </c>
      <c r="DG239" s="24">
        <f>'Trial 7'!DG37</f>
        <v>29166.666666666672</v>
      </c>
      <c r="DH239" s="24">
        <f>'Trial 7'!DH37</f>
        <v>29166.666666666672</v>
      </c>
      <c r="DI239" s="24">
        <f>'Trial 7'!DI37</f>
        <v>29166.666666666672</v>
      </c>
      <c r="DJ239" s="24">
        <f>'Trial 7'!DJ37</f>
        <v>29166.666666666672</v>
      </c>
      <c r="DK239" s="24">
        <f>'Trial 7'!DK37</f>
        <v>29166.666666666672</v>
      </c>
      <c r="DL239" s="24">
        <f>'Trial 7'!DL37</f>
        <v>29166.666666666672</v>
      </c>
      <c r="DM239" s="24">
        <f>'Trial 7'!DM37</f>
        <v>29166.666666666672</v>
      </c>
      <c r="DN239" s="25">
        <f>SUM('Trial 7'!DB37:DM37)</f>
        <v>350000.00000000017</v>
      </c>
      <c r="DO239" s="24">
        <f>'Trial 7'!DO37</f>
        <v>29166.666666666672</v>
      </c>
      <c r="DP239" s="24">
        <f>'Trial 7'!DP37</f>
        <v>29166.666666666672</v>
      </c>
      <c r="DQ239" s="24">
        <f>'Trial 7'!DQ37</f>
        <v>29166.666666666672</v>
      </c>
      <c r="DR239" s="24">
        <f>'Trial 7'!DR37</f>
        <v>29166.666666666672</v>
      </c>
      <c r="DS239" s="24">
        <f>'Trial 7'!DS37</f>
        <v>29166.666666666672</v>
      </c>
      <c r="DT239" s="24">
        <f>'Trial 7'!DT37</f>
        <v>29166.666666666672</v>
      </c>
      <c r="DU239" s="24">
        <f>'Trial 7'!DU37</f>
        <v>29166.666666666672</v>
      </c>
      <c r="DV239" s="24">
        <f>'Trial 7'!DV37</f>
        <v>29166.666666666672</v>
      </c>
      <c r="DW239" s="24">
        <f>'Trial 7'!DW37</f>
        <v>29166.666666666672</v>
      </c>
      <c r="DX239" s="24">
        <f>'Trial 7'!DX37</f>
        <v>29166.666666666672</v>
      </c>
      <c r="DY239" s="24">
        <f>'Trial 7'!DY37</f>
        <v>29166.666666666672</v>
      </c>
      <c r="DZ239" s="24">
        <f>'Trial 7'!DZ37</f>
        <v>29166.666666666672</v>
      </c>
      <c r="EA239" s="25">
        <f>SUM('Trial 7'!DO37:DZ37)</f>
        <v>350000.00000000017</v>
      </c>
      <c r="EB239" s="24">
        <f>'Trial 7'!EB37</f>
        <v>29166.666666666672</v>
      </c>
      <c r="EC239" s="24">
        <f>'Trial 7'!EC37</f>
        <v>29166.666666666672</v>
      </c>
      <c r="ED239" s="24">
        <f>'Trial 7'!ED37</f>
        <v>29166.666666666672</v>
      </c>
      <c r="EE239" s="24">
        <f>'Trial 7'!EE37</f>
        <v>29166.666666666672</v>
      </c>
      <c r="EF239" s="24">
        <f>'Trial 7'!EF37</f>
        <v>29166.666666666672</v>
      </c>
      <c r="EG239" s="24">
        <f>'Trial 7'!EG37</f>
        <v>29166.666666666672</v>
      </c>
      <c r="EH239" s="24">
        <f>'Trial 7'!EH37</f>
        <v>29166.666666666672</v>
      </c>
      <c r="EI239" s="24">
        <f>'Trial 7'!EI37</f>
        <v>29166.666666666672</v>
      </c>
      <c r="EJ239" s="24">
        <f>'Trial 7'!EJ37</f>
        <v>29166.666666666672</v>
      </c>
      <c r="EK239" s="24">
        <f>'Trial 7'!EK37</f>
        <v>29166.666666666672</v>
      </c>
      <c r="EL239" s="24">
        <f>'Trial 7'!EL37</f>
        <v>29166.666666666672</v>
      </c>
      <c r="EM239" s="24">
        <f>'Trial 7'!EM37</f>
        <v>29166.666666666672</v>
      </c>
      <c r="EN239" s="25">
        <f>SUM('Trial 7'!EB37:EM37)</f>
        <v>350000.00000000017</v>
      </c>
    </row>
    <row r="240" spans="1:144" ht="12.75" customHeight="1">
      <c r="A240" s="11" t="str">
        <f>Labels!B103</f>
        <v>Trial 08</v>
      </c>
      <c r="B240" s="24">
        <f>'Trial 8'!B37</f>
        <v>29166.666666666672</v>
      </c>
      <c r="C240" s="24">
        <f>'Trial 8'!C37</f>
        <v>29166.666666666672</v>
      </c>
      <c r="D240" s="24">
        <f>'Trial 8'!D37</f>
        <v>29166.666666666672</v>
      </c>
      <c r="E240" s="24">
        <f>'Trial 8'!E37</f>
        <v>29166.666666666672</v>
      </c>
      <c r="F240" s="24">
        <f>'Trial 8'!F37</f>
        <v>29166.666666666672</v>
      </c>
      <c r="G240" s="24">
        <f>'Trial 8'!G37</f>
        <v>29166.666666666672</v>
      </c>
      <c r="H240" s="24">
        <f>'Trial 8'!H37</f>
        <v>29166.666666666672</v>
      </c>
      <c r="I240" s="24">
        <f>'Trial 8'!I37</f>
        <v>29166.666666666672</v>
      </c>
      <c r="J240" s="24">
        <f>'Trial 8'!J37</f>
        <v>29166.666666666672</v>
      </c>
      <c r="K240" s="24">
        <f>'Trial 8'!K37</f>
        <v>29166.666666666672</v>
      </c>
      <c r="L240" s="24">
        <f>'Trial 8'!L37</f>
        <v>29166.666666666672</v>
      </c>
      <c r="M240" s="24">
        <f>'Trial 8'!M37</f>
        <v>29166.666666666672</v>
      </c>
      <c r="N240" s="25">
        <f>SUM('Trial 8'!B37:M37)</f>
        <v>350000.00000000017</v>
      </c>
      <c r="O240" s="24">
        <f>'Trial 8'!O37</f>
        <v>29166.666666666672</v>
      </c>
      <c r="P240" s="24">
        <f>'Trial 8'!P37</f>
        <v>29166.666666666672</v>
      </c>
      <c r="Q240" s="24">
        <f>'Trial 8'!Q37</f>
        <v>29166.666666666672</v>
      </c>
      <c r="R240" s="24">
        <f>'Trial 8'!R37</f>
        <v>29166.666666666672</v>
      </c>
      <c r="S240" s="24">
        <f>'Trial 8'!S37</f>
        <v>29166.666666666672</v>
      </c>
      <c r="T240" s="24">
        <f>'Trial 8'!T37</f>
        <v>29166.666666666672</v>
      </c>
      <c r="U240" s="24">
        <f>'Trial 8'!U37</f>
        <v>29166.666666666672</v>
      </c>
      <c r="V240" s="24">
        <f>'Trial 8'!V37</f>
        <v>29166.666666666672</v>
      </c>
      <c r="W240" s="24">
        <f>'Trial 8'!W37</f>
        <v>29166.666666666672</v>
      </c>
      <c r="X240" s="24">
        <f>'Trial 8'!X37</f>
        <v>29166.666666666672</v>
      </c>
      <c r="Y240" s="24">
        <f>'Trial 8'!Y37</f>
        <v>29166.666666666672</v>
      </c>
      <c r="Z240" s="24">
        <f>'Trial 8'!Z37</f>
        <v>29166.666666666672</v>
      </c>
      <c r="AA240" s="25">
        <f>SUM('Trial 8'!O37:Z37)</f>
        <v>350000.00000000017</v>
      </c>
      <c r="AB240" s="24">
        <f>'Trial 8'!AB37</f>
        <v>29166.666666666672</v>
      </c>
      <c r="AC240" s="24">
        <f>'Trial 8'!AC37</f>
        <v>29166.666666666672</v>
      </c>
      <c r="AD240" s="24">
        <f>'Trial 8'!AD37</f>
        <v>29166.666666666672</v>
      </c>
      <c r="AE240" s="24">
        <f>'Trial 8'!AE37</f>
        <v>29166.666666666672</v>
      </c>
      <c r="AF240" s="24">
        <f>'Trial 8'!AF37</f>
        <v>29166.666666666672</v>
      </c>
      <c r="AG240" s="24">
        <f>'Trial 8'!AG37</f>
        <v>29166.666666666672</v>
      </c>
      <c r="AH240" s="24">
        <f>'Trial 8'!AH37</f>
        <v>29166.666666666672</v>
      </c>
      <c r="AI240" s="24">
        <f>'Trial 8'!AI37</f>
        <v>29166.666666666672</v>
      </c>
      <c r="AJ240" s="24">
        <f>'Trial 8'!AJ37</f>
        <v>29166.666666666672</v>
      </c>
      <c r="AK240" s="24">
        <f>'Trial 8'!AK37</f>
        <v>29166.666666666672</v>
      </c>
      <c r="AL240" s="24">
        <f>'Trial 8'!AL37</f>
        <v>29166.666666666672</v>
      </c>
      <c r="AM240" s="24">
        <f>'Trial 8'!AM37</f>
        <v>29166.666666666672</v>
      </c>
      <c r="AN240" s="25">
        <f>SUM('Trial 8'!AB37:AM37)</f>
        <v>350000.00000000017</v>
      </c>
      <c r="AO240" s="24">
        <f>'Trial 8'!AO37</f>
        <v>29166.666666666672</v>
      </c>
      <c r="AP240" s="24">
        <f>'Trial 8'!AP37</f>
        <v>29166.666666666672</v>
      </c>
      <c r="AQ240" s="24">
        <f>'Trial 8'!AQ37</f>
        <v>29166.666666666672</v>
      </c>
      <c r="AR240" s="24">
        <f>'Trial 8'!AR37</f>
        <v>29166.666666666672</v>
      </c>
      <c r="AS240" s="24">
        <f>'Trial 8'!AS37</f>
        <v>29166.666666666672</v>
      </c>
      <c r="AT240" s="24">
        <f>'Trial 8'!AT37</f>
        <v>29166.666666666672</v>
      </c>
      <c r="AU240" s="24">
        <f>'Trial 8'!AU37</f>
        <v>29166.666666666672</v>
      </c>
      <c r="AV240" s="24">
        <f>'Trial 8'!AV37</f>
        <v>29166.666666666672</v>
      </c>
      <c r="AW240" s="24">
        <f>'Trial 8'!AW37</f>
        <v>29166.666666666672</v>
      </c>
      <c r="AX240" s="24">
        <f>'Trial 8'!AX37</f>
        <v>29166.666666666672</v>
      </c>
      <c r="AY240" s="24">
        <f>'Trial 8'!AY37</f>
        <v>29166.666666666672</v>
      </c>
      <c r="AZ240" s="24">
        <f>'Trial 8'!AZ37</f>
        <v>29166.666666666672</v>
      </c>
      <c r="BA240" s="25">
        <f>SUM('Trial 8'!AO37:AZ37)</f>
        <v>350000.00000000017</v>
      </c>
      <c r="BB240" s="24">
        <f>'Trial 8'!BB37</f>
        <v>29166.666666666672</v>
      </c>
      <c r="BC240" s="24">
        <f>'Trial 8'!BC37</f>
        <v>29166.666666666672</v>
      </c>
      <c r="BD240" s="24">
        <f>'Trial 8'!BD37</f>
        <v>29166.666666666672</v>
      </c>
      <c r="BE240" s="24">
        <f>'Trial 8'!BE37</f>
        <v>29166.666666666672</v>
      </c>
      <c r="BF240" s="24">
        <f>'Trial 8'!BF37</f>
        <v>29166.666666666672</v>
      </c>
      <c r="BG240" s="24">
        <f>'Trial 8'!BG37</f>
        <v>29166.666666666672</v>
      </c>
      <c r="BH240" s="24">
        <f>'Trial 8'!BH37</f>
        <v>29166.666666666672</v>
      </c>
      <c r="BI240" s="24">
        <f>'Trial 8'!BI37</f>
        <v>29166.666666666672</v>
      </c>
      <c r="BJ240" s="24">
        <f>'Trial 8'!BJ37</f>
        <v>29166.666666666672</v>
      </c>
      <c r="BK240" s="24">
        <f>'Trial 8'!BK37</f>
        <v>29166.666666666672</v>
      </c>
      <c r="BL240" s="24">
        <f>'Trial 8'!BL37</f>
        <v>29166.666666666672</v>
      </c>
      <c r="BM240" s="24">
        <f>'Trial 8'!BM37</f>
        <v>29166.666666666672</v>
      </c>
      <c r="BN240" s="25">
        <f>SUM('Trial 8'!BB37:BM37)</f>
        <v>350000.00000000017</v>
      </c>
      <c r="BO240" s="24">
        <f>'Trial 8'!BO37</f>
        <v>29166.666666666672</v>
      </c>
      <c r="BP240" s="24">
        <f>'Trial 8'!BP37</f>
        <v>29166.666666666672</v>
      </c>
      <c r="BQ240" s="24">
        <f>'Trial 8'!BQ37</f>
        <v>29166.666666666672</v>
      </c>
      <c r="BR240" s="24">
        <f>'Trial 8'!BR37</f>
        <v>29166.666666666672</v>
      </c>
      <c r="BS240" s="24">
        <f>'Trial 8'!BS37</f>
        <v>29166.666666666672</v>
      </c>
      <c r="BT240" s="24">
        <f>'Trial 8'!BT37</f>
        <v>29166.666666666672</v>
      </c>
      <c r="BU240" s="24">
        <f>'Trial 8'!BU37</f>
        <v>29166.666666666672</v>
      </c>
      <c r="BV240" s="24">
        <f>'Trial 8'!BV37</f>
        <v>29166.666666666672</v>
      </c>
      <c r="BW240" s="24">
        <f>'Trial 8'!BW37</f>
        <v>29166.666666666672</v>
      </c>
      <c r="BX240" s="24">
        <f>'Trial 8'!BX37</f>
        <v>29166.666666666672</v>
      </c>
      <c r="BY240" s="24">
        <f>'Trial 8'!BY37</f>
        <v>29166.666666666672</v>
      </c>
      <c r="BZ240" s="24">
        <f>'Trial 8'!BZ37</f>
        <v>29166.666666666672</v>
      </c>
      <c r="CA240" s="25">
        <f>SUM('Trial 8'!BO37:BZ37)</f>
        <v>350000.00000000017</v>
      </c>
      <c r="CB240" s="24">
        <f>'Trial 8'!CB37</f>
        <v>29166.666666666672</v>
      </c>
      <c r="CC240" s="24">
        <f>'Trial 8'!CC37</f>
        <v>29166.666666666672</v>
      </c>
      <c r="CD240" s="24">
        <f>'Trial 8'!CD37</f>
        <v>29166.666666666672</v>
      </c>
      <c r="CE240" s="24">
        <f>'Trial 8'!CE37</f>
        <v>29166.666666666672</v>
      </c>
      <c r="CF240" s="24">
        <f>'Trial 8'!CF37</f>
        <v>29166.666666666672</v>
      </c>
      <c r="CG240" s="24">
        <f>'Trial 8'!CG37</f>
        <v>29166.666666666672</v>
      </c>
      <c r="CH240" s="24">
        <f>'Trial 8'!CH37</f>
        <v>29166.666666666672</v>
      </c>
      <c r="CI240" s="24">
        <f>'Trial 8'!CI37</f>
        <v>29166.666666666672</v>
      </c>
      <c r="CJ240" s="24">
        <f>'Trial 8'!CJ37</f>
        <v>29166.666666666672</v>
      </c>
      <c r="CK240" s="24">
        <f>'Trial 8'!CK37</f>
        <v>29166.666666666672</v>
      </c>
      <c r="CL240" s="24">
        <f>'Trial 8'!CL37</f>
        <v>29166.666666666672</v>
      </c>
      <c r="CM240" s="24">
        <f>'Trial 8'!CM37</f>
        <v>29166.666666666672</v>
      </c>
      <c r="CN240" s="25">
        <f>SUM('Trial 8'!CB37:CM37)</f>
        <v>350000.00000000017</v>
      </c>
      <c r="CO240" s="24">
        <f>'Trial 8'!CO37</f>
        <v>29166.666666666672</v>
      </c>
      <c r="CP240" s="24">
        <f>'Trial 8'!CP37</f>
        <v>29166.666666666672</v>
      </c>
      <c r="CQ240" s="24">
        <f>'Trial 8'!CQ37</f>
        <v>29166.666666666672</v>
      </c>
      <c r="CR240" s="24">
        <f>'Trial 8'!CR37</f>
        <v>29166.666666666672</v>
      </c>
      <c r="CS240" s="24">
        <f>'Trial 8'!CS37</f>
        <v>29166.666666666672</v>
      </c>
      <c r="CT240" s="24">
        <f>'Trial 8'!CT37</f>
        <v>29166.666666666672</v>
      </c>
      <c r="CU240" s="24">
        <f>'Trial 8'!CU37</f>
        <v>29166.666666666672</v>
      </c>
      <c r="CV240" s="24">
        <f>'Trial 8'!CV37</f>
        <v>29166.666666666672</v>
      </c>
      <c r="CW240" s="24">
        <f>'Trial 8'!CW37</f>
        <v>29166.666666666672</v>
      </c>
      <c r="CX240" s="24">
        <f>'Trial 8'!CX37</f>
        <v>29166.666666666672</v>
      </c>
      <c r="CY240" s="24">
        <f>'Trial 8'!CY37</f>
        <v>29166.666666666672</v>
      </c>
      <c r="CZ240" s="24">
        <f>'Trial 8'!CZ37</f>
        <v>29166.666666666672</v>
      </c>
      <c r="DA240" s="25">
        <f>SUM('Trial 8'!CO37:CZ37)</f>
        <v>350000.00000000017</v>
      </c>
      <c r="DB240" s="24">
        <f>'Trial 8'!DB37</f>
        <v>29166.666666666672</v>
      </c>
      <c r="DC240" s="24">
        <f>'Trial 8'!DC37</f>
        <v>29166.666666666672</v>
      </c>
      <c r="DD240" s="24">
        <f>'Trial 8'!DD37</f>
        <v>29166.666666666672</v>
      </c>
      <c r="DE240" s="24">
        <f>'Trial 8'!DE37</f>
        <v>29166.666666666672</v>
      </c>
      <c r="DF240" s="24">
        <f>'Trial 8'!DF37</f>
        <v>29166.666666666672</v>
      </c>
      <c r="DG240" s="24">
        <f>'Trial 8'!DG37</f>
        <v>29166.666666666672</v>
      </c>
      <c r="DH240" s="24">
        <f>'Trial 8'!DH37</f>
        <v>29166.666666666672</v>
      </c>
      <c r="DI240" s="24">
        <f>'Trial 8'!DI37</f>
        <v>29166.666666666672</v>
      </c>
      <c r="DJ240" s="24">
        <f>'Trial 8'!DJ37</f>
        <v>29166.666666666672</v>
      </c>
      <c r="DK240" s="24">
        <f>'Trial 8'!DK37</f>
        <v>29166.666666666672</v>
      </c>
      <c r="DL240" s="24">
        <f>'Trial 8'!DL37</f>
        <v>29166.666666666672</v>
      </c>
      <c r="DM240" s="24">
        <f>'Trial 8'!DM37</f>
        <v>29166.666666666672</v>
      </c>
      <c r="DN240" s="25">
        <f>SUM('Trial 8'!DB37:DM37)</f>
        <v>350000.00000000017</v>
      </c>
      <c r="DO240" s="24">
        <f>'Trial 8'!DO37</f>
        <v>29166.666666666672</v>
      </c>
      <c r="DP240" s="24">
        <f>'Trial 8'!DP37</f>
        <v>29166.666666666672</v>
      </c>
      <c r="DQ240" s="24">
        <f>'Trial 8'!DQ37</f>
        <v>29166.666666666672</v>
      </c>
      <c r="DR240" s="24">
        <f>'Trial 8'!DR37</f>
        <v>29166.666666666672</v>
      </c>
      <c r="DS240" s="24">
        <f>'Trial 8'!DS37</f>
        <v>29166.666666666672</v>
      </c>
      <c r="DT240" s="24">
        <f>'Trial 8'!DT37</f>
        <v>29166.666666666672</v>
      </c>
      <c r="DU240" s="24">
        <f>'Trial 8'!DU37</f>
        <v>29166.666666666672</v>
      </c>
      <c r="DV240" s="24">
        <f>'Trial 8'!DV37</f>
        <v>29166.666666666672</v>
      </c>
      <c r="DW240" s="24">
        <f>'Trial 8'!DW37</f>
        <v>29166.666666666672</v>
      </c>
      <c r="DX240" s="24">
        <f>'Trial 8'!DX37</f>
        <v>29166.666666666672</v>
      </c>
      <c r="DY240" s="24">
        <f>'Trial 8'!DY37</f>
        <v>29166.666666666672</v>
      </c>
      <c r="DZ240" s="24">
        <f>'Trial 8'!DZ37</f>
        <v>29166.666666666672</v>
      </c>
      <c r="EA240" s="25">
        <f>SUM('Trial 8'!DO37:DZ37)</f>
        <v>350000.00000000017</v>
      </c>
      <c r="EB240" s="24">
        <f>'Trial 8'!EB37</f>
        <v>29166.666666666672</v>
      </c>
      <c r="EC240" s="24">
        <f>'Trial 8'!EC37</f>
        <v>29166.666666666672</v>
      </c>
      <c r="ED240" s="24">
        <f>'Trial 8'!ED37</f>
        <v>29166.666666666672</v>
      </c>
      <c r="EE240" s="24">
        <f>'Trial 8'!EE37</f>
        <v>29166.666666666672</v>
      </c>
      <c r="EF240" s="24">
        <f>'Trial 8'!EF37</f>
        <v>29166.666666666672</v>
      </c>
      <c r="EG240" s="24">
        <f>'Trial 8'!EG37</f>
        <v>29166.666666666672</v>
      </c>
      <c r="EH240" s="24">
        <f>'Trial 8'!EH37</f>
        <v>29166.666666666672</v>
      </c>
      <c r="EI240" s="24">
        <f>'Trial 8'!EI37</f>
        <v>29166.666666666672</v>
      </c>
      <c r="EJ240" s="24">
        <f>'Trial 8'!EJ37</f>
        <v>29166.666666666672</v>
      </c>
      <c r="EK240" s="24">
        <f>'Trial 8'!EK37</f>
        <v>29166.666666666672</v>
      </c>
      <c r="EL240" s="24">
        <f>'Trial 8'!EL37</f>
        <v>29166.666666666672</v>
      </c>
      <c r="EM240" s="24">
        <f>'Trial 8'!EM37</f>
        <v>29166.666666666672</v>
      </c>
      <c r="EN240" s="25">
        <f>SUM('Trial 8'!EB37:EM37)</f>
        <v>350000.00000000017</v>
      </c>
    </row>
    <row r="241" spans="1:144" ht="12.75" customHeight="1">
      <c r="A241" s="5" t="str">
        <f>Labels!C95</f>
        <v>Total</v>
      </c>
      <c r="B241" s="48">
        <f>SUM('Trial 1'!B37,'Trial 2'!B37,'Trial 3'!B37,'Trial 4'!B37,'Trial 5'!B37,'Trial 6'!B37,'Trial 7'!B37,'Trial 8'!B37)</f>
        <v>233333.33333333343</v>
      </c>
      <c r="C241" s="48">
        <f>SUM('Trial 1'!C37,'Trial 2'!C37,'Trial 3'!C37,'Trial 4'!C37,'Trial 5'!C37,'Trial 6'!C37,'Trial 7'!C37,'Trial 8'!C37)</f>
        <v>233333.33333333343</v>
      </c>
      <c r="D241" s="48">
        <f>SUM('Trial 1'!D37,'Trial 2'!D37,'Trial 3'!D37,'Trial 4'!D37,'Trial 5'!D37,'Trial 6'!D37,'Trial 7'!D37,'Trial 8'!D37)</f>
        <v>233333.33333333343</v>
      </c>
      <c r="E241" s="48">
        <f>SUM('Trial 1'!E37,'Trial 2'!E37,'Trial 3'!E37,'Trial 4'!E37,'Trial 5'!E37,'Trial 6'!E37,'Trial 7'!E37,'Trial 8'!E37)</f>
        <v>233333.33333333343</v>
      </c>
      <c r="F241" s="48">
        <f>SUM('Trial 1'!F37,'Trial 2'!F37,'Trial 3'!F37,'Trial 4'!F37,'Trial 5'!F37,'Trial 6'!F37,'Trial 7'!F37,'Trial 8'!F37)</f>
        <v>233333.33333333343</v>
      </c>
      <c r="G241" s="48">
        <f>SUM('Trial 1'!G37,'Trial 2'!G37,'Trial 3'!G37,'Trial 4'!G37,'Trial 5'!G37,'Trial 6'!G37,'Trial 7'!G37,'Trial 8'!G37)</f>
        <v>233333.33333333343</v>
      </c>
      <c r="H241" s="48">
        <f>SUM('Trial 1'!H37,'Trial 2'!H37,'Trial 3'!H37,'Trial 4'!H37,'Trial 5'!H37,'Trial 6'!H37,'Trial 7'!H37,'Trial 8'!H37)</f>
        <v>233333.33333333343</v>
      </c>
      <c r="I241" s="48">
        <f>SUM('Trial 1'!I37,'Trial 2'!I37,'Trial 3'!I37,'Trial 4'!I37,'Trial 5'!I37,'Trial 6'!I37,'Trial 7'!I37,'Trial 8'!I37)</f>
        <v>233333.33333333343</v>
      </c>
      <c r="J241" s="48">
        <f>SUM('Trial 1'!J37,'Trial 2'!J37,'Trial 3'!J37,'Trial 4'!J37,'Trial 5'!J37,'Trial 6'!J37,'Trial 7'!J37,'Trial 8'!J37)</f>
        <v>233333.33333333343</v>
      </c>
      <c r="K241" s="48">
        <f>SUM('Trial 1'!K37,'Trial 2'!K37,'Trial 3'!K37,'Trial 4'!K37,'Trial 5'!K37,'Trial 6'!K37,'Trial 7'!K37,'Trial 8'!K37)</f>
        <v>233333.33333333343</v>
      </c>
      <c r="L241" s="48">
        <f>SUM('Trial 1'!L37,'Trial 2'!L37,'Trial 3'!L37,'Trial 4'!L37,'Trial 5'!L37,'Trial 6'!L37,'Trial 7'!L37,'Trial 8'!L37)</f>
        <v>233333.33333333343</v>
      </c>
      <c r="M241" s="48">
        <f>SUM('Trial 1'!M37,'Trial 2'!M37,'Trial 3'!M37,'Trial 4'!M37,'Trial 5'!M37,'Trial 6'!M37,'Trial 7'!M37,'Trial 8'!M37)</f>
        <v>233333.33333333343</v>
      </c>
      <c r="N241" s="49">
        <f>SUM(B241:M241)</f>
        <v>2800000.0000000014</v>
      </c>
      <c r="O241" s="48">
        <f>SUM('Trial 1'!O37,'Trial 2'!O37,'Trial 3'!O37,'Trial 4'!O37,'Trial 5'!O37,'Trial 6'!O37,'Trial 7'!O37,'Trial 8'!O37)</f>
        <v>233333.33333333343</v>
      </c>
      <c r="P241" s="48">
        <f>SUM('Trial 1'!P37,'Trial 2'!P37,'Trial 3'!P37,'Trial 4'!P37,'Trial 5'!P37,'Trial 6'!P37,'Trial 7'!P37,'Trial 8'!P37)</f>
        <v>233333.33333333343</v>
      </c>
      <c r="Q241" s="48">
        <f>SUM('Trial 1'!Q37,'Trial 2'!Q37,'Trial 3'!Q37,'Trial 4'!Q37,'Trial 5'!Q37,'Trial 6'!Q37,'Trial 7'!Q37,'Trial 8'!Q37)</f>
        <v>233333.33333333343</v>
      </c>
      <c r="R241" s="48">
        <f>SUM('Trial 1'!R37,'Trial 2'!R37,'Trial 3'!R37,'Trial 4'!R37,'Trial 5'!R37,'Trial 6'!R37,'Trial 7'!R37,'Trial 8'!R37)</f>
        <v>233333.33333333343</v>
      </c>
      <c r="S241" s="48">
        <f>SUM('Trial 1'!S37,'Trial 2'!S37,'Trial 3'!S37,'Trial 4'!S37,'Trial 5'!S37,'Trial 6'!S37,'Trial 7'!S37,'Trial 8'!S37)</f>
        <v>233333.33333333343</v>
      </c>
      <c r="T241" s="48">
        <f>SUM('Trial 1'!T37,'Trial 2'!T37,'Trial 3'!T37,'Trial 4'!T37,'Trial 5'!T37,'Trial 6'!T37,'Trial 7'!T37,'Trial 8'!T37)</f>
        <v>233333.33333333343</v>
      </c>
      <c r="U241" s="48">
        <f>SUM('Trial 1'!U37,'Trial 2'!U37,'Trial 3'!U37,'Trial 4'!U37,'Trial 5'!U37,'Trial 6'!U37,'Trial 7'!U37,'Trial 8'!U37)</f>
        <v>233333.33333333343</v>
      </c>
      <c r="V241" s="48">
        <f>SUM('Trial 1'!V37,'Trial 2'!V37,'Trial 3'!V37,'Trial 4'!V37,'Trial 5'!V37,'Trial 6'!V37,'Trial 7'!V37,'Trial 8'!V37)</f>
        <v>233333.33333333343</v>
      </c>
      <c r="W241" s="48">
        <f>SUM('Trial 1'!W37,'Trial 2'!W37,'Trial 3'!W37,'Trial 4'!W37,'Trial 5'!W37,'Trial 6'!W37,'Trial 7'!W37,'Trial 8'!W37)</f>
        <v>233333.33333333343</v>
      </c>
      <c r="X241" s="48">
        <f>SUM('Trial 1'!X37,'Trial 2'!X37,'Trial 3'!X37,'Trial 4'!X37,'Trial 5'!X37,'Trial 6'!X37,'Trial 7'!X37,'Trial 8'!X37)</f>
        <v>233333.33333333343</v>
      </c>
      <c r="Y241" s="48">
        <f>SUM('Trial 1'!Y37,'Trial 2'!Y37,'Trial 3'!Y37,'Trial 4'!Y37,'Trial 5'!Y37,'Trial 6'!Y37,'Trial 7'!Y37,'Trial 8'!Y37)</f>
        <v>233333.33333333343</v>
      </c>
      <c r="Z241" s="48">
        <f>SUM('Trial 1'!Z37,'Trial 2'!Z37,'Trial 3'!Z37,'Trial 4'!Z37,'Trial 5'!Z37,'Trial 6'!Z37,'Trial 7'!Z37,'Trial 8'!Z37)</f>
        <v>233333.33333333343</v>
      </c>
      <c r="AA241" s="49">
        <f>SUM(O241:Z241)</f>
        <v>2800000.0000000014</v>
      </c>
      <c r="AB241" s="48">
        <f>SUM('Trial 1'!AB37,'Trial 2'!AB37,'Trial 3'!AB37,'Trial 4'!AB37,'Trial 5'!AB37,'Trial 6'!AB37,'Trial 7'!AB37,'Trial 8'!AB37)</f>
        <v>233333.33333333343</v>
      </c>
      <c r="AC241" s="48">
        <f>SUM('Trial 1'!AC37,'Trial 2'!AC37,'Trial 3'!AC37,'Trial 4'!AC37,'Trial 5'!AC37,'Trial 6'!AC37,'Trial 7'!AC37,'Trial 8'!AC37)</f>
        <v>233333.33333333343</v>
      </c>
      <c r="AD241" s="48">
        <f>SUM('Trial 1'!AD37,'Trial 2'!AD37,'Trial 3'!AD37,'Trial 4'!AD37,'Trial 5'!AD37,'Trial 6'!AD37,'Trial 7'!AD37,'Trial 8'!AD37)</f>
        <v>233333.33333333343</v>
      </c>
      <c r="AE241" s="48">
        <f>SUM('Trial 1'!AE37,'Trial 2'!AE37,'Trial 3'!AE37,'Trial 4'!AE37,'Trial 5'!AE37,'Trial 6'!AE37,'Trial 7'!AE37,'Trial 8'!AE37)</f>
        <v>233333.33333333343</v>
      </c>
      <c r="AF241" s="48">
        <f>SUM('Trial 1'!AF37,'Trial 2'!AF37,'Trial 3'!AF37,'Trial 4'!AF37,'Trial 5'!AF37,'Trial 6'!AF37,'Trial 7'!AF37,'Trial 8'!AF37)</f>
        <v>233333.33333333343</v>
      </c>
      <c r="AG241" s="48">
        <f>SUM('Trial 1'!AG37,'Trial 2'!AG37,'Trial 3'!AG37,'Trial 4'!AG37,'Trial 5'!AG37,'Trial 6'!AG37,'Trial 7'!AG37,'Trial 8'!AG37)</f>
        <v>233333.33333333343</v>
      </c>
      <c r="AH241" s="48">
        <f>SUM('Trial 1'!AH37,'Trial 2'!AH37,'Trial 3'!AH37,'Trial 4'!AH37,'Trial 5'!AH37,'Trial 6'!AH37,'Trial 7'!AH37,'Trial 8'!AH37)</f>
        <v>233333.33333333343</v>
      </c>
      <c r="AI241" s="48">
        <f>SUM('Trial 1'!AI37,'Trial 2'!AI37,'Trial 3'!AI37,'Trial 4'!AI37,'Trial 5'!AI37,'Trial 6'!AI37,'Trial 7'!AI37,'Trial 8'!AI37)</f>
        <v>233333.33333333343</v>
      </c>
      <c r="AJ241" s="48">
        <f>SUM('Trial 1'!AJ37,'Trial 2'!AJ37,'Trial 3'!AJ37,'Trial 4'!AJ37,'Trial 5'!AJ37,'Trial 6'!AJ37,'Trial 7'!AJ37,'Trial 8'!AJ37)</f>
        <v>233333.33333333343</v>
      </c>
      <c r="AK241" s="48">
        <f>SUM('Trial 1'!AK37,'Trial 2'!AK37,'Trial 3'!AK37,'Trial 4'!AK37,'Trial 5'!AK37,'Trial 6'!AK37,'Trial 7'!AK37,'Trial 8'!AK37)</f>
        <v>233333.33333333343</v>
      </c>
      <c r="AL241" s="48">
        <f>SUM('Trial 1'!AL37,'Trial 2'!AL37,'Trial 3'!AL37,'Trial 4'!AL37,'Trial 5'!AL37,'Trial 6'!AL37,'Trial 7'!AL37,'Trial 8'!AL37)</f>
        <v>233333.33333333343</v>
      </c>
      <c r="AM241" s="48">
        <f>SUM('Trial 1'!AM37,'Trial 2'!AM37,'Trial 3'!AM37,'Trial 4'!AM37,'Trial 5'!AM37,'Trial 6'!AM37,'Trial 7'!AM37,'Trial 8'!AM37)</f>
        <v>233333.33333333343</v>
      </c>
      <c r="AN241" s="49">
        <f>SUM(AB241:AM241)</f>
        <v>2800000.0000000014</v>
      </c>
      <c r="AO241" s="48">
        <f>SUM('Trial 1'!AO37,'Trial 2'!AO37,'Trial 3'!AO37,'Trial 4'!AO37,'Trial 5'!AO37,'Trial 6'!AO37,'Trial 7'!AO37,'Trial 8'!AO37)</f>
        <v>233333.33333333343</v>
      </c>
      <c r="AP241" s="48">
        <f>SUM('Trial 1'!AP37,'Trial 2'!AP37,'Trial 3'!AP37,'Trial 4'!AP37,'Trial 5'!AP37,'Trial 6'!AP37,'Trial 7'!AP37,'Trial 8'!AP37)</f>
        <v>233333.33333333343</v>
      </c>
      <c r="AQ241" s="48">
        <f>SUM('Trial 1'!AQ37,'Trial 2'!AQ37,'Trial 3'!AQ37,'Trial 4'!AQ37,'Trial 5'!AQ37,'Trial 6'!AQ37,'Trial 7'!AQ37,'Trial 8'!AQ37)</f>
        <v>233333.33333333343</v>
      </c>
      <c r="AR241" s="48">
        <f>SUM('Trial 1'!AR37,'Trial 2'!AR37,'Trial 3'!AR37,'Trial 4'!AR37,'Trial 5'!AR37,'Trial 6'!AR37,'Trial 7'!AR37,'Trial 8'!AR37)</f>
        <v>233333.33333333343</v>
      </c>
      <c r="AS241" s="48">
        <f>SUM('Trial 1'!AS37,'Trial 2'!AS37,'Trial 3'!AS37,'Trial 4'!AS37,'Trial 5'!AS37,'Trial 6'!AS37,'Trial 7'!AS37,'Trial 8'!AS37)</f>
        <v>233333.33333333343</v>
      </c>
      <c r="AT241" s="48">
        <f>SUM('Trial 1'!AT37,'Trial 2'!AT37,'Trial 3'!AT37,'Trial 4'!AT37,'Trial 5'!AT37,'Trial 6'!AT37,'Trial 7'!AT37,'Trial 8'!AT37)</f>
        <v>233333.33333333343</v>
      </c>
      <c r="AU241" s="48">
        <f>SUM('Trial 1'!AU37,'Trial 2'!AU37,'Trial 3'!AU37,'Trial 4'!AU37,'Trial 5'!AU37,'Trial 6'!AU37,'Trial 7'!AU37,'Trial 8'!AU37)</f>
        <v>233333.33333333343</v>
      </c>
      <c r="AV241" s="48">
        <f>SUM('Trial 1'!AV37,'Trial 2'!AV37,'Trial 3'!AV37,'Trial 4'!AV37,'Trial 5'!AV37,'Trial 6'!AV37,'Trial 7'!AV37,'Trial 8'!AV37)</f>
        <v>233333.33333333343</v>
      </c>
      <c r="AW241" s="48">
        <f>SUM('Trial 1'!AW37,'Trial 2'!AW37,'Trial 3'!AW37,'Trial 4'!AW37,'Trial 5'!AW37,'Trial 6'!AW37,'Trial 7'!AW37,'Trial 8'!AW37)</f>
        <v>233333.33333333343</v>
      </c>
      <c r="AX241" s="48">
        <f>SUM('Trial 1'!AX37,'Trial 2'!AX37,'Trial 3'!AX37,'Trial 4'!AX37,'Trial 5'!AX37,'Trial 6'!AX37,'Trial 7'!AX37,'Trial 8'!AX37)</f>
        <v>233333.33333333343</v>
      </c>
      <c r="AY241" s="48">
        <f>SUM('Trial 1'!AY37,'Trial 2'!AY37,'Trial 3'!AY37,'Trial 4'!AY37,'Trial 5'!AY37,'Trial 6'!AY37,'Trial 7'!AY37,'Trial 8'!AY37)</f>
        <v>233333.33333333343</v>
      </c>
      <c r="AZ241" s="48">
        <f>SUM('Trial 1'!AZ37,'Trial 2'!AZ37,'Trial 3'!AZ37,'Trial 4'!AZ37,'Trial 5'!AZ37,'Trial 6'!AZ37,'Trial 7'!AZ37,'Trial 8'!AZ37)</f>
        <v>233333.33333333343</v>
      </c>
      <c r="BA241" s="49">
        <f>SUM(AO241:AZ241)</f>
        <v>2800000.0000000014</v>
      </c>
      <c r="BB241" s="48">
        <f>SUM('Trial 1'!BB37,'Trial 2'!BB37,'Trial 3'!BB37,'Trial 4'!BB37,'Trial 5'!BB37,'Trial 6'!BB37,'Trial 7'!BB37,'Trial 8'!BB37)</f>
        <v>233333.33333333343</v>
      </c>
      <c r="BC241" s="48">
        <f>SUM('Trial 1'!BC37,'Trial 2'!BC37,'Trial 3'!BC37,'Trial 4'!BC37,'Trial 5'!BC37,'Trial 6'!BC37,'Trial 7'!BC37,'Trial 8'!BC37)</f>
        <v>233333.33333333343</v>
      </c>
      <c r="BD241" s="48">
        <f>SUM('Trial 1'!BD37,'Trial 2'!BD37,'Trial 3'!BD37,'Trial 4'!BD37,'Trial 5'!BD37,'Trial 6'!BD37,'Trial 7'!BD37,'Trial 8'!BD37)</f>
        <v>233333.33333333343</v>
      </c>
      <c r="BE241" s="48">
        <f>SUM('Trial 1'!BE37,'Trial 2'!BE37,'Trial 3'!BE37,'Trial 4'!BE37,'Trial 5'!BE37,'Trial 6'!BE37,'Trial 7'!BE37,'Trial 8'!BE37)</f>
        <v>233333.33333333343</v>
      </c>
      <c r="BF241" s="48">
        <f>SUM('Trial 1'!BF37,'Trial 2'!BF37,'Trial 3'!BF37,'Trial 4'!BF37,'Trial 5'!BF37,'Trial 6'!BF37,'Trial 7'!BF37,'Trial 8'!BF37)</f>
        <v>233333.33333333343</v>
      </c>
      <c r="BG241" s="48">
        <f>SUM('Trial 1'!BG37,'Trial 2'!BG37,'Trial 3'!BG37,'Trial 4'!BG37,'Trial 5'!BG37,'Trial 6'!BG37,'Trial 7'!BG37,'Trial 8'!BG37)</f>
        <v>233333.33333333343</v>
      </c>
      <c r="BH241" s="48">
        <f>SUM('Trial 1'!BH37,'Trial 2'!BH37,'Trial 3'!BH37,'Trial 4'!BH37,'Trial 5'!BH37,'Trial 6'!BH37,'Trial 7'!BH37,'Trial 8'!BH37)</f>
        <v>233333.33333333343</v>
      </c>
      <c r="BI241" s="48">
        <f>SUM('Trial 1'!BI37,'Trial 2'!BI37,'Trial 3'!BI37,'Trial 4'!BI37,'Trial 5'!BI37,'Trial 6'!BI37,'Trial 7'!BI37,'Trial 8'!BI37)</f>
        <v>233333.33333333343</v>
      </c>
      <c r="BJ241" s="48">
        <f>SUM('Trial 1'!BJ37,'Trial 2'!BJ37,'Trial 3'!BJ37,'Trial 4'!BJ37,'Trial 5'!BJ37,'Trial 6'!BJ37,'Trial 7'!BJ37,'Trial 8'!BJ37)</f>
        <v>233333.33333333343</v>
      </c>
      <c r="BK241" s="48">
        <f>SUM('Trial 1'!BK37,'Trial 2'!BK37,'Trial 3'!BK37,'Trial 4'!BK37,'Trial 5'!BK37,'Trial 6'!BK37,'Trial 7'!BK37,'Trial 8'!BK37)</f>
        <v>233333.33333333343</v>
      </c>
      <c r="BL241" s="48">
        <f>SUM('Trial 1'!BL37,'Trial 2'!BL37,'Trial 3'!BL37,'Trial 4'!BL37,'Trial 5'!BL37,'Trial 6'!BL37,'Trial 7'!BL37,'Trial 8'!BL37)</f>
        <v>233333.33333333343</v>
      </c>
      <c r="BM241" s="48">
        <f>SUM('Trial 1'!BM37,'Trial 2'!BM37,'Trial 3'!BM37,'Trial 4'!BM37,'Trial 5'!BM37,'Trial 6'!BM37,'Trial 7'!BM37,'Trial 8'!BM37)</f>
        <v>233333.33333333343</v>
      </c>
      <c r="BN241" s="49">
        <f>SUM(BB241:BM241)</f>
        <v>2800000.0000000014</v>
      </c>
      <c r="BO241" s="48">
        <f>SUM('Trial 1'!BO37,'Trial 2'!BO37,'Trial 3'!BO37,'Trial 4'!BO37,'Trial 5'!BO37,'Trial 6'!BO37,'Trial 7'!BO37,'Trial 8'!BO37)</f>
        <v>233333.33333333343</v>
      </c>
      <c r="BP241" s="48">
        <f>SUM('Trial 1'!BP37,'Trial 2'!BP37,'Trial 3'!BP37,'Trial 4'!BP37,'Trial 5'!BP37,'Trial 6'!BP37,'Trial 7'!BP37,'Trial 8'!BP37)</f>
        <v>233333.33333333343</v>
      </c>
      <c r="BQ241" s="48">
        <f>SUM('Trial 1'!BQ37,'Trial 2'!BQ37,'Trial 3'!BQ37,'Trial 4'!BQ37,'Trial 5'!BQ37,'Trial 6'!BQ37,'Trial 7'!BQ37,'Trial 8'!BQ37)</f>
        <v>233333.33333333343</v>
      </c>
      <c r="BR241" s="48">
        <f>SUM('Trial 1'!BR37,'Trial 2'!BR37,'Trial 3'!BR37,'Trial 4'!BR37,'Trial 5'!BR37,'Trial 6'!BR37,'Trial 7'!BR37,'Trial 8'!BR37)</f>
        <v>233333.33333333343</v>
      </c>
      <c r="BS241" s="48">
        <f>SUM('Trial 1'!BS37,'Trial 2'!BS37,'Trial 3'!BS37,'Trial 4'!BS37,'Trial 5'!BS37,'Trial 6'!BS37,'Trial 7'!BS37,'Trial 8'!BS37)</f>
        <v>233333.33333333343</v>
      </c>
      <c r="BT241" s="48">
        <f>SUM('Trial 1'!BT37,'Trial 2'!BT37,'Trial 3'!BT37,'Trial 4'!BT37,'Trial 5'!BT37,'Trial 6'!BT37,'Trial 7'!BT37,'Trial 8'!BT37)</f>
        <v>233333.33333333343</v>
      </c>
      <c r="BU241" s="48">
        <f>SUM('Trial 1'!BU37,'Trial 2'!BU37,'Trial 3'!BU37,'Trial 4'!BU37,'Trial 5'!BU37,'Trial 6'!BU37,'Trial 7'!BU37,'Trial 8'!BU37)</f>
        <v>233333.33333333343</v>
      </c>
      <c r="BV241" s="48">
        <f>SUM('Trial 1'!BV37,'Trial 2'!BV37,'Trial 3'!BV37,'Trial 4'!BV37,'Trial 5'!BV37,'Trial 6'!BV37,'Trial 7'!BV37,'Trial 8'!BV37)</f>
        <v>233333.33333333343</v>
      </c>
      <c r="BW241" s="48">
        <f>SUM('Trial 1'!BW37,'Trial 2'!BW37,'Trial 3'!BW37,'Trial 4'!BW37,'Trial 5'!BW37,'Trial 6'!BW37,'Trial 7'!BW37,'Trial 8'!BW37)</f>
        <v>233333.33333333343</v>
      </c>
      <c r="BX241" s="48">
        <f>SUM('Trial 1'!BX37,'Trial 2'!BX37,'Trial 3'!BX37,'Trial 4'!BX37,'Trial 5'!BX37,'Trial 6'!BX37,'Trial 7'!BX37,'Trial 8'!BX37)</f>
        <v>233333.33333333343</v>
      </c>
      <c r="BY241" s="48">
        <f>SUM('Trial 1'!BY37,'Trial 2'!BY37,'Trial 3'!BY37,'Trial 4'!BY37,'Trial 5'!BY37,'Trial 6'!BY37,'Trial 7'!BY37,'Trial 8'!BY37)</f>
        <v>233333.33333333343</v>
      </c>
      <c r="BZ241" s="48">
        <f>SUM('Trial 1'!BZ37,'Trial 2'!BZ37,'Trial 3'!BZ37,'Trial 4'!BZ37,'Trial 5'!BZ37,'Trial 6'!BZ37,'Trial 7'!BZ37,'Trial 8'!BZ37)</f>
        <v>233333.33333333343</v>
      </c>
      <c r="CA241" s="49">
        <f>SUM(BO241:BZ241)</f>
        <v>2800000.0000000014</v>
      </c>
      <c r="CB241" s="48">
        <f>SUM('Trial 1'!CB37,'Trial 2'!CB37,'Trial 3'!CB37,'Trial 4'!CB37,'Trial 5'!CB37,'Trial 6'!CB37,'Trial 7'!CB37,'Trial 8'!CB37)</f>
        <v>233333.33333333343</v>
      </c>
      <c r="CC241" s="48">
        <f>SUM('Trial 1'!CC37,'Trial 2'!CC37,'Trial 3'!CC37,'Trial 4'!CC37,'Trial 5'!CC37,'Trial 6'!CC37,'Trial 7'!CC37,'Trial 8'!CC37)</f>
        <v>233333.33333333343</v>
      </c>
      <c r="CD241" s="48">
        <f>SUM('Trial 1'!CD37,'Trial 2'!CD37,'Trial 3'!CD37,'Trial 4'!CD37,'Trial 5'!CD37,'Trial 6'!CD37,'Trial 7'!CD37,'Trial 8'!CD37)</f>
        <v>233333.33333333343</v>
      </c>
      <c r="CE241" s="48">
        <f>SUM('Trial 1'!CE37,'Trial 2'!CE37,'Trial 3'!CE37,'Trial 4'!CE37,'Trial 5'!CE37,'Trial 6'!CE37,'Trial 7'!CE37,'Trial 8'!CE37)</f>
        <v>233333.33333333343</v>
      </c>
      <c r="CF241" s="48">
        <f>SUM('Trial 1'!CF37,'Trial 2'!CF37,'Trial 3'!CF37,'Trial 4'!CF37,'Trial 5'!CF37,'Trial 6'!CF37,'Trial 7'!CF37,'Trial 8'!CF37)</f>
        <v>233333.33333333343</v>
      </c>
      <c r="CG241" s="48">
        <f>SUM('Trial 1'!CG37,'Trial 2'!CG37,'Trial 3'!CG37,'Trial 4'!CG37,'Trial 5'!CG37,'Trial 6'!CG37,'Trial 7'!CG37,'Trial 8'!CG37)</f>
        <v>233333.33333333343</v>
      </c>
      <c r="CH241" s="48">
        <f>SUM('Trial 1'!CH37,'Trial 2'!CH37,'Trial 3'!CH37,'Trial 4'!CH37,'Trial 5'!CH37,'Trial 6'!CH37,'Trial 7'!CH37,'Trial 8'!CH37)</f>
        <v>233333.33333333343</v>
      </c>
      <c r="CI241" s="48">
        <f>SUM('Trial 1'!CI37,'Trial 2'!CI37,'Trial 3'!CI37,'Trial 4'!CI37,'Trial 5'!CI37,'Trial 6'!CI37,'Trial 7'!CI37,'Trial 8'!CI37)</f>
        <v>233333.33333333343</v>
      </c>
      <c r="CJ241" s="48">
        <f>SUM('Trial 1'!CJ37,'Trial 2'!CJ37,'Trial 3'!CJ37,'Trial 4'!CJ37,'Trial 5'!CJ37,'Trial 6'!CJ37,'Trial 7'!CJ37,'Trial 8'!CJ37)</f>
        <v>233333.33333333343</v>
      </c>
      <c r="CK241" s="48">
        <f>SUM('Trial 1'!CK37,'Trial 2'!CK37,'Trial 3'!CK37,'Trial 4'!CK37,'Trial 5'!CK37,'Trial 6'!CK37,'Trial 7'!CK37,'Trial 8'!CK37)</f>
        <v>233333.33333333343</v>
      </c>
      <c r="CL241" s="48">
        <f>SUM('Trial 1'!CL37,'Trial 2'!CL37,'Trial 3'!CL37,'Trial 4'!CL37,'Trial 5'!CL37,'Trial 6'!CL37,'Trial 7'!CL37,'Trial 8'!CL37)</f>
        <v>233333.33333333343</v>
      </c>
      <c r="CM241" s="48">
        <f>SUM('Trial 1'!CM37,'Trial 2'!CM37,'Trial 3'!CM37,'Trial 4'!CM37,'Trial 5'!CM37,'Trial 6'!CM37,'Trial 7'!CM37,'Trial 8'!CM37)</f>
        <v>233333.33333333343</v>
      </c>
      <c r="CN241" s="49">
        <f>SUM(CB241:CM241)</f>
        <v>2800000.0000000014</v>
      </c>
      <c r="CO241" s="48">
        <f>SUM('Trial 1'!CO37,'Trial 2'!CO37,'Trial 3'!CO37,'Trial 4'!CO37,'Trial 5'!CO37,'Trial 6'!CO37,'Trial 7'!CO37,'Trial 8'!CO37)</f>
        <v>233333.33333333343</v>
      </c>
      <c r="CP241" s="48">
        <f>SUM('Trial 1'!CP37,'Trial 2'!CP37,'Trial 3'!CP37,'Trial 4'!CP37,'Trial 5'!CP37,'Trial 6'!CP37,'Trial 7'!CP37,'Trial 8'!CP37)</f>
        <v>233333.33333333343</v>
      </c>
      <c r="CQ241" s="48">
        <f>SUM('Trial 1'!CQ37,'Trial 2'!CQ37,'Trial 3'!CQ37,'Trial 4'!CQ37,'Trial 5'!CQ37,'Trial 6'!CQ37,'Trial 7'!CQ37,'Trial 8'!CQ37)</f>
        <v>233333.33333333343</v>
      </c>
      <c r="CR241" s="48">
        <f>SUM('Trial 1'!CR37,'Trial 2'!CR37,'Trial 3'!CR37,'Trial 4'!CR37,'Trial 5'!CR37,'Trial 6'!CR37,'Trial 7'!CR37,'Trial 8'!CR37)</f>
        <v>233333.33333333343</v>
      </c>
      <c r="CS241" s="48">
        <f>SUM('Trial 1'!CS37,'Trial 2'!CS37,'Trial 3'!CS37,'Trial 4'!CS37,'Trial 5'!CS37,'Trial 6'!CS37,'Trial 7'!CS37,'Trial 8'!CS37)</f>
        <v>233333.33333333343</v>
      </c>
      <c r="CT241" s="48">
        <f>SUM('Trial 1'!CT37,'Trial 2'!CT37,'Trial 3'!CT37,'Trial 4'!CT37,'Trial 5'!CT37,'Trial 6'!CT37,'Trial 7'!CT37,'Trial 8'!CT37)</f>
        <v>233333.33333333343</v>
      </c>
      <c r="CU241" s="48">
        <f>SUM('Trial 1'!CU37,'Trial 2'!CU37,'Trial 3'!CU37,'Trial 4'!CU37,'Trial 5'!CU37,'Trial 6'!CU37,'Trial 7'!CU37,'Trial 8'!CU37)</f>
        <v>233333.33333333343</v>
      </c>
      <c r="CV241" s="48">
        <f>SUM('Trial 1'!CV37,'Trial 2'!CV37,'Trial 3'!CV37,'Trial 4'!CV37,'Trial 5'!CV37,'Trial 6'!CV37,'Trial 7'!CV37,'Trial 8'!CV37)</f>
        <v>233333.33333333343</v>
      </c>
      <c r="CW241" s="48">
        <f>SUM('Trial 1'!CW37,'Trial 2'!CW37,'Trial 3'!CW37,'Trial 4'!CW37,'Trial 5'!CW37,'Trial 6'!CW37,'Trial 7'!CW37,'Trial 8'!CW37)</f>
        <v>233333.33333333343</v>
      </c>
      <c r="CX241" s="48">
        <f>SUM('Trial 1'!CX37,'Trial 2'!CX37,'Trial 3'!CX37,'Trial 4'!CX37,'Trial 5'!CX37,'Trial 6'!CX37,'Trial 7'!CX37,'Trial 8'!CX37)</f>
        <v>233333.33333333343</v>
      </c>
      <c r="CY241" s="48">
        <f>SUM('Trial 1'!CY37,'Trial 2'!CY37,'Trial 3'!CY37,'Trial 4'!CY37,'Trial 5'!CY37,'Trial 6'!CY37,'Trial 7'!CY37,'Trial 8'!CY37)</f>
        <v>233333.33333333343</v>
      </c>
      <c r="CZ241" s="48">
        <f>SUM('Trial 1'!CZ37,'Trial 2'!CZ37,'Trial 3'!CZ37,'Trial 4'!CZ37,'Trial 5'!CZ37,'Trial 6'!CZ37,'Trial 7'!CZ37,'Trial 8'!CZ37)</f>
        <v>233333.33333333343</v>
      </c>
      <c r="DA241" s="49">
        <f>SUM(CO241:CZ241)</f>
        <v>2800000.0000000014</v>
      </c>
      <c r="DB241" s="48">
        <f>SUM('Trial 1'!DB37,'Trial 2'!DB37,'Trial 3'!DB37,'Trial 4'!DB37,'Trial 5'!DB37,'Trial 6'!DB37,'Trial 7'!DB37,'Trial 8'!DB37)</f>
        <v>233333.33333333343</v>
      </c>
      <c r="DC241" s="48">
        <f>SUM('Trial 1'!DC37,'Trial 2'!DC37,'Trial 3'!DC37,'Trial 4'!DC37,'Trial 5'!DC37,'Trial 6'!DC37,'Trial 7'!DC37,'Trial 8'!DC37)</f>
        <v>233333.33333333343</v>
      </c>
      <c r="DD241" s="48">
        <f>SUM('Trial 1'!DD37,'Trial 2'!DD37,'Trial 3'!DD37,'Trial 4'!DD37,'Trial 5'!DD37,'Trial 6'!DD37,'Trial 7'!DD37,'Trial 8'!DD37)</f>
        <v>233333.33333333343</v>
      </c>
      <c r="DE241" s="48">
        <f>SUM('Trial 1'!DE37,'Trial 2'!DE37,'Trial 3'!DE37,'Trial 4'!DE37,'Trial 5'!DE37,'Trial 6'!DE37,'Trial 7'!DE37,'Trial 8'!DE37)</f>
        <v>233333.33333333343</v>
      </c>
      <c r="DF241" s="48">
        <f>SUM('Trial 1'!DF37,'Trial 2'!DF37,'Trial 3'!DF37,'Trial 4'!DF37,'Trial 5'!DF37,'Trial 6'!DF37,'Trial 7'!DF37,'Trial 8'!DF37)</f>
        <v>233333.33333333343</v>
      </c>
      <c r="DG241" s="48">
        <f>SUM('Trial 1'!DG37,'Trial 2'!DG37,'Trial 3'!DG37,'Trial 4'!DG37,'Trial 5'!DG37,'Trial 6'!DG37,'Trial 7'!DG37,'Trial 8'!DG37)</f>
        <v>233333.33333333343</v>
      </c>
      <c r="DH241" s="48">
        <f>SUM('Trial 1'!DH37,'Trial 2'!DH37,'Trial 3'!DH37,'Trial 4'!DH37,'Trial 5'!DH37,'Trial 6'!DH37,'Trial 7'!DH37,'Trial 8'!DH37)</f>
        <v>233333.33333333343</v>
      </c>
      <c r="DI241" s="48">
        <f>SUM('Trial 1'!DI37,'Trial 2'!DI37,'Trial 3'!DI37,'Trial 4'!DI37,'Trial 5'!DI37,'Trial 6'!DI37,'Trial 7'!DI37,'Trial 8'!DI37)</f>
        <v>233333.33333333343</v>
      </c>
      <c r="DJ241" s="48">
        <f>SUM('Trial 1'!DJ37,'Trial 2'!DJ37,'Trial 3'!DJ37,'Trial 4'!DJ37,'Trial 5'!DJ37,'Trial 6'!DJ37,'Trial 7'!DJ37,'Trial 8'!DJ37)</f>
        <v>233333.33333333343</v>
      </c>
      <c r="DK241" s="48">
        <f>SUM('Trial 1'!DK37,'Trial 2'!DK37,'Trial 3'!DK37,'Trial 4'!DK37,'Trial 5'!DK37,'Trial 6'!DK37,'Trial 7'!DK37,'Trial 8'!DK37)</f>
        <v>233333.33333333343</v>
      </c>
      <c r="DL241" s="48">
        <f>SUM('Trial 1'!DL37,'Trial 2'!DL37,'Trial 3'!DL37,'Trial 4'!DL37,'Trial 5'!DL37,'Trial 6'!DL37,'Trial 7'!DL37,'Trial 8'!DL37)</f>
        <v>233333.33333333343</v>
      </c>
      <c r="DM241" s="48">
        <f>SUM('Trial 1'!DM37,'Trial 2'!DM37,'Trial 3'!DM37,'Trial 4'!DM37,'Trial 5'!DM37,'Trial 6'!DM37,'Trial 7'!DM37,'Trial 8'!DM37)</f>
        <v>233333.33333333343</v>
      </c>
      <c r="DN241" s="49">
        <f>SUM(DB241:DM241)</f>
        <v>2800000.0000000014</v>
      </c>
      <c r="DO241" s="48">
        <f>SUM('Trial 1'!DO37,'Trial 2'!DO37,'Trial 3'!DO37,'Trial 4'!DO37,'Trial 5'!DO37,'Trial 6'!DO37,'Trial 7'!DO37,'Trial 8'!DO37)</f>
        <v>233333.33333333343</v>
      </c>
      <c r="DP241" s="48">
        <f>SUM('Trial 1'!DP37,'Trial 2'!DP37,'Trial 3'!DP37,'Trial 4'!DP37,'Trial 5'!DP37,'Trial 6'!DP37,'Trial 7'!DP37,'Trial 8'!DP37)</f>
        <v>233333.33333333343</v>
      </c>
      <c r="DQ241" s="48">
        <f>SUM('Trial 1'!DQ37,'Trial 2'!DQ37,'Trial 3'!DQ37,'Trial 4'!DQ37,'Trial 5'!DQ37,'Trial 6'!DQ37,'Trial 7'!DQ37,'Trial 8'!DQ37)</f>
        <v>233333.33333333343</v>
      </c>
      <c r="DR241" s="48">
        <f>SUM('Trial 1'!DR37,'Trial 2'!DR37,'Trial 3'!DR37,'Trial 4'!DR37,'Trial 5'!DR37,'Trial 6'!DR37,'Trial 7'!DR37,'Trial 8'!DR37)</f>
        <v>233333.33333333343</v>
      </c>
      <c r="DS241" s="48">
        <f>SUM('Trial 1'!DS37,'Trial 2'!DS37,'Trial 3'!DS37,'Trial 4'!DS37,'Trial 5'!DS37,'Trial 6'!DS37,'Trial 7'!DS37,'Trial 8'!DS37)</f>
        <v>233333.33333333343</v>
      </c>
      <c r="DT241" s="48">
        <f>SUM('Trial 1'!DT37,'Trial 2'!DT37,'Trial 3'!DT37,'Trial 4'!DT37,'Trial 5'!DT37,'Trial 6'!DT37,'Trial 7'!DT37,'Trial 8'!DT37)</f>
        <v>233333.33333333343</v>
      </c>
      <c r="DU241" s="48">
        <f>SUM('Trial 1'!DU37,'Trial 2'!DU37,'Trial 3'!DU37,'Trial 4'!DU37,'Trial 5'!DU37,'Trial 6'!DU37,'Trial 7'!DU37,'Trial 8'!DU37)</f>
        <v>233333.33333333343</v>
      </c>
      <c r="DV241" s="48">
        <f>SUM('Trial 1'!DV37,'Trial 2'!DV37,'Trial 3'!DV37,'Trial 4'!DV37,'Trial 5'!DV37,'Trial 6'!DV37,'Trial 7'!DV37,'Trial 8'!DV37)</f>
        <v>233333.33333333343</v>
      </c>
      <c r="DW241" s="48">
        <f>SUM('Trial 1'!DW37,'Trial 2'!DW37,'Trial 3'!DW37,'Trial 4'!DW37,'Trial 5'!DW37,'Trial 6'!DW37,'Trial 7'!DW37,'Trial 8'!DW37)</f>
        <v>233333.33333333343</v>
      </c>
      <c r="DX241" s="48">
        <f>SUM('Trial 1'!DX37,'Trial 2'!DX37,'Trial 3'!DX37,'Trial 4'!DX37,'Trial 5'!DX37,'Trial 6'!DX37,'Trial 7'!DX37,'Trial 8'!DX37)</f>
        <v>233333.33333333343</v>
      </c>
      <c r="DY241" s="48">
        <f>SUM('Trial 1'!DY37,'Trial 2'!DY37,'Trial 3'!DY37,'Trial 4'!DY37,'Trial 5'!DY37,'Trial 6'!DY37,'Trial 7'!DY37,'Trial 8'!DY37)</f>
        <v>233333.33333333343</v>
      </c>
      <c r="DZ241" s="48">
        <f>SUM('Trial 1'!DZ37,'Trial 2'!DZ37,'Trial 3'!DZ37,'Trial 4'!DZ37,'Trial 5'!DZ37,'Trial 6'!DZ37,'Trial 7'!DZ37,'Trial 8'!DZ37)</f>
        <v>233333.33333333343</v>
      </c>
      <c r="EA241" s="49">
        <f>SUM(DO241:DZ241)</f>
        <v>2800000.0000000014</v>
      </c>
      <c r="EB241" s="48">
        <f>SUM('Trial 1'!EB37,'Trial 2'!EB37,'Trial 3'!EB37,'Trial 4'!EB37,'Trial 5'!EB37,'Trial 6'!EB37,'Trial 7'!EB37,'Trial 8'!EB37)</f>
        <v>233333.33333333343</v>
      </c>
      <c r="EC241" s="48">
        <f>SUM('Trial 1'!EC37,'Trial 2'!EC37,'Trial 3'!EC37,'Trial 4'!EC37,'Trial 5'!EC37,'Trial 6'!EC37,'Trial 7'!EC37,'Trial 8'!EC37)</f>
        <v>233333.33333333343</v>
      </c>
      <c r="ED241" s="48">
        <f>SUM('Trial 1'!ED37,'Trial 2'!ED37,'Trial 3'!ED37,'Trial 4'!ED37,'Trial 5'!ED37,'Trial 6'!ED37,'Trial 7'!ED37,'Trial 8'!ED37)</f>
        <v>233333.33333333343</v>
      </c>
      <c r="EE241" s="48">
        <f>SUM('Trial 1'!EE37,'Trial 2'!EE37,'Trial 3'!EE37,'Trial 4'!EE37,'Trial 5'!EE37,'Trial 6'!EE37,'Trial 7'!EE37,'Trial 8'!EE37)</f>
        <v>233333.33333333343</v>
      </c>
      <c r="EF241" s="48">
        <f>SUM('Trial 1'!EF37,'Trial 2'!EF37,'Trial 3'!EF37,'Trial 4'!EF37,'Trial 5'!EF37,'Trial 6'!EF37,'Trial 7'!EF37,'Trial 8'!EF37)</f>
        <v>233333.33333333343</v>
      </c>
      <c r="EG241" s="48">
        <f>SUM('Trial 1'!EG37,'Trial 2'!EG37,'Trial 3'!EG37,'Trial 4'!EG37,'Trial 5'!EG37,'Trial 6'!EG37,'Trial 7'!EG37,'Trial 8'!EG37)</f>
        <v>233333.33333333343</v>
      </c>
      <c r="EH241" s="48">
        <f>SUM('Trial 1'!EH37,'Trial 2'!EH37,'Trial 3'!EH37,'Trial 4'!EH37,'Trial 5'!EH37,'Trial 6'!EH37,'Trial 7'!EH37,'Trial 8'!EH37)</f>
        <v>233333.33333333343</v>
      </c>
      <c r="EI241" s="48">
        <f>SUM('Trial 1'!EI37,'Trial 2'!EI37,'Trial 3'!EI37,'Trial 4'!EI37,'Trial 5'!EI37,'Trial 6'!EI37,'Trial 7'!EI37,'Trial 8'!EI37)</f>
        <v>233333.33333333343</v>
      </c>
      <c r="EJ241" s="48">
        <f>SUM('Trial 1'!EJ37,'Trial 2'!EJ37,'Trial 3'!EJ37,'Trial 4'!EJ37,'Trial 5'!EJ37,'Trial 6'!EJ37,'Trial 7'!EJ37,'Trial 8'!EJ37)</f>
        <v>233333.33333333343</v>
      </c>
      <c r="EK241" s="48">
        <f>SUM('Trial 1'!EK37,'Trial 2'!EK37,'Trial 3'!EK37,'Trial 4'!EK37,'Trial 5'!EK37,'Trial 6'!EK37,'Trial 7'!EK37,'Trial 8'!EK37)</f>
        <v>233333.33333333343</v>
      </c>
      <c r="EL241" s="48">
        <f>SUM('Trial 1'!EL37,'Trial 2'!EL37,'Trial 3'!EL37,'Trial 4'!EL37,'Trial 5'!EL37,'Trial 6'!EL37,'Trial 7'!EL37,'Trial 8'!EL37)</f>
        <v>233333.33333333343</v>
      </c>
      <c r="EM241" s="48">
        <f>SUM('Trial 1'!EM37,'Trial 2'!EM37,'Trial 3'!EM37,'Trial 4'!EM37,'Trial 5'!EM37,'Trial 6'!EM37,'Trial 7'!EM37,'Trial 8'!EM37)</f>
        <v>233333.33333333343</v>
      </c>
      <c r="EN241" s="49">
        <f>SUM(EB241:EM241)</f>
        <v>2800000.0000000014</v>
      </c>
    </row>
    <row r="242" spans="1:144" ht="12.75" customHeight="1">
      <c r="A242" s="2" t="str">
        <f>Labels!B74</f>
        <v>Aggregate Demand Shock</v>
      </c>
    </row>
    <row r="243" spans="1:144" ht="12.75" customHeight="1">
      <c r="A243" s="47" t="str">
        <f>Labels!D96</f>
        <v>Trials</v>
      </c>
      <c r="B243" s="19" t="str">
        <f>ZZZ__FnCalls!F7</f>
        <v>Jan 2010</v>
      </c>
      <c r="C243" s="20" t="str">
        <f>ZZZ__FnCalls!F8</f>
        <v>Feb 2010</v>
      </c>
      <c r="D243" s="20" t="str">
        <f>ZZZ__FnCalls!F9</f>
        <v>Mar 2010</v>
      </c>
      <c r="E243" s="20" t="str">
        <f>ZZZ__FnCalls!F10</f>
        <v>Apr 2010</v>
      </c>
      <c r="F243" s="20" t="str">
        <f>ZZZ__FnCalls!F11</f>
        <v>May 2010</v>
      </c>
      <c r="G243" s="20" t="str">
        <f>ZZZ__FnCalls!F12</f>
        <v>Jun 2010</v>
      </c>
      <c r="H243" s="20" t="str">
        <f>ZZZ__FnCalls!F13</f>
        <v>Jul 2010</v>
      </c>
      <c r="I243" s="20" t="str">
        <f>ZZZ__FnCalls!F14</f>
        <v>Aug 2010</v>
      </c>
      <c r="J243" s="20" t="str">
        <f>ZZZ__FnCalls!F15</f>
        <v>Sep 2010</v>
      </c>
      <c r="K243" s="20" t="str">
        <f>ZZZ__FnCalls!F16</f>
        <v>Oct 2010</v>
      </c>
      <c r="L243" s="20" t="str">
        <f>ZZZ__FnCalls!F17</f>
        <v>Nov 2010</v>
      </c>
      <c r="M243" s="20" t="str">
        <f>ZZZ__FnCalls!F18</f>
        <v>Dec 2010</v>
      </c>
      <c r="N243" s="21" t="str">
        <f>ZZZ__FnCalls!H7</f>
        <v>2010</v>
      </c>
      <c r="O243" s="20" t="str">
        <f>ZZZ__FnCalls!F19</f>
        <v>Jan 2011</v>
      </c>
      <c r="P243" s="20" t="str">
        <f>ZZZ__FnCalls!F20</f>
        <v>Feb 2011</v>
      </c>
      <c r="Q243" s="20" t="str">
        <f>ZZZ__FnCalls!F21</f>
        <v>Mar 2011</v>
      </c>
      <c r="R243" s="20" t="str">
        <f>ZZZ__FnCalls!F22</f>
        <v>Apr 2011</v>
      </c>
      <c r="S243" s="20" t="str">
        <f>ZZZ__FnCalls!F23</f>
        <v>May 2011</v>
      </c>
      <c r="T243" s="20" t="str">
        <f>ZZZ__FnCalls!F24</f>
        <v>Jun 2011</v>
      </c>
      <c r="U243" s="20" t="str">
        <f>ZZZ__FnCalls!F25</f>
        <v>Jul 2011</v>
      </c>
      <c r="V243" s="20" t="str">
        <f>ZZZ__FnCalls!F26</f>
        <v>Aug 2011</v>
      </c>
      <c r="W243" s="20" t="str">
        <f>ZZZ__FnCalls!F27</f>
        <v>Sep 2011</v>
      </c>
      <c r="X243" s="20" t="str">
        <f>ZZZ__FnCalls!F28</f>
        <v>Oct 2011</v>
      </c>
      <c r="Y243" s="20" t="str">
        <f>ZZZ__FnCalls!F29</f>
        <v>Nov 2011</v>
      </c>
      <c r="Z243" s="20" t="str">
        <f>ZZZ__FnCalls!F30</f>
        <v>Dec 2011</v>
      </c>
      <c r="AA243" s="21" t="str">
        <f>ZZZ__FnCalls!H19</f>
        <v>2011</v>
      </c>
      <c r="AB243" s="20" t="str">
        <f>ZZZ__FnCalls!F31</f>
        <v>Jan 2012</v>
      </c>
      <c r="AC243" s="20" t="str">
        <f>ZZZ__FnCalls!F32</f>
        <v>Feb 2012</v>
      </c>
      <c r="AD243" s="20" t="str">
        <f>ZZZ__FnCalls!F33</f>
        <v>Mar 2012</v>
      </c>
      <c r="AE243" s="20" t="str">
        <f>ZZZ__FnCalls!F34</f>
        <v>Apr 2012</v>
      </c>
      <c r="AF243" s="20" t="str">
        <f>ZZZ__FnCalls!F35</f>
        <v>May 2012</v>
      </c>
      <c r="AG243" s="20" t="str">
        <f>ZZZ__FnCalls!F36</f>
        <v>Jun 2012</v>
      </c>
      <c r="AH243" s="20" t="str">
        <f>ZZZ__FnCalls!F37</f>
        <v>Jul 2012</v>
      </c>
      <c r="AI243" s="20" t="str">
        <f>ZZZ__FnCalls!F38</f>
        <v>Aug 2012</v>
      </c>
      <c r="AJ243" s="20" t="str">
        <f>ZZZ__FnCalls!F39</f>
        <v>Sep 2012</v>
      </c>
      <c r="AK243" s="20" t="str">
        <f>ZZZ__FnCalls!F40</f>
        <v>Oct 2012</v>
      </c>
      <c r="AL243" s="20" t="str">
        <f>ZZZ__FnCalls!F41</f>
        <v>Nov 2012</v>
      </c>
      <c r="AM243" s="20" t="str">
        <f>ZZZ__FnCalls!F42</f>
        <v>Dec 2012</v>
      </c>
      <c r="AN243" s="21" t="str">
        <f>ZZZ__FnCalls!H31</f>
        <v>2012</v>
      </c>
      <c r="AO243" s="20" t="str">
        <f>ZZZ__FnCalls!F43</f>
        <v>Jan 2013</v>
      </c>
      <c r="AP243" s="20" t="str">
        <f>ZZZ__FnCalls!F44</f>
        <v>Feb 2013</v>
      </c>
      <c r="AQ243" s="20" t="str">
        <f>ZZZ__FnCalls!F45</f>
        <v>Mar 2013</v>
      </c>
      <c r="AR243" s="20" t="str">
        <f>ZZZ__FnCalls!F46</f>
        <v>Apr 2013</v>
      </c>
      <c r="AS243" s="20" t="str">
        <f>ZZZ__FnCalls!F47</f>
        <v>May 2013</v>
      </c>
      <c r="AT243" s="20" t="str">
        <f>ZZZ__FnCalls!F48</f>
        <v>Jun 2013</v>
      </c>
      <c r="AU243" s="20" t="str">
        <f>ZZZ__FnCalls!F49</f>
        <v>Jul 2013</v>
      </c>
      <c r="AV243" s="20" t="str">
        <f>ZZZ__FnCalls!F50</f>
        <v>Aug 2013</v>
      </c>
      <c r="AW243" s="20" t="str">
        <f>ZZZ__FnCalls!F51</f>
        <v>Sep 2013</v>
      </c>
      <c r="AX243" s="20" t="str">
        <f>ZZZ__FnCalls!F52</f>
        <v>Oct 2013</v>
      </c>
      <c r="AY243" s="20" t="str">
        <f>ZZZ__FnCalls!F53</f>
        <v>Nov 2013</v>
      </c>
      <c r="AZ243" s="20" t="str">
        <f>ZZZ__FnCalls!F54</f>
        <v>Dec 2013</v>
      </c>
      <c r="BA243" s="21" t="str">
        <f>ZZZ__FnCalls!H43</f>
        <v>2013</v>
      </c>
      <c r="BB243" s="20" t="str">
        <f>ZZZ__FnCalls!F55</f>
        <v>Jan 2014</v>
      </c>
      <c r="BC243" s="20" t="str">
        <f>ZZZ__FnCalls!F56</f>
        <v>Feb 2014</v>
      </c>
      <c r="BD243" s="20" t="str">
        <f>ZZZ__FnCalls!F57</f>
        <v>Mar 2014</v>
      </c>
      <c r="BE243" s="20" t="str">
        <f>ZZZ__FnCalls!F58</f>
        <v>Apr 2014</v>
      </c>
      <c r="BF243" s="20" t="str">
        <f>ZZZ__FnCalls!F59</f>
        <v>May 2014</v>
      </c>
      <c r="BG243" s="20" t="str">
        <f>ZZZ__FnCalls!F60</f>
        <v>Jun 2014</v>
      </c>
      <c r="BH243" s="20" t="str">
        <f>ZZZ__FnCalls!F61</f>
        <v>Jul 2014</v>
      </c>
      <c r="BI243" s="20" t="str">
        <f>ZZZ__FnCalls!F62</f>
        <v>Aug 2014</v>
      </c>
      <c r="BJ243" s="20" t="str">
        <f>ZZZ__FnCalls!F63</f>
        <v>Sep 2014</v>
      </c>
      <c r="BK243" s="20" t="str">
        <f>ZZZ__FnCalls!F64</f>
        <v>Oct 2014</v>
      </c>
      <c r="BL243" s="20" t="str">
        <f>ZZZ__FnCalls!F65</f>
        <v>Nov 2014</v>
      </c>
      <c r="BM243" s="20" t="str">
        <f>ZZZ__FnCalls!F66</f>
        <v>Dec 2014</v>
      </c>
      <c r="BN243" s="21" t="str">
        <f>ZZZ__FnCalls!H55</f>
        <v>2014</v>
      </c>
      <c r="BO243" s="20" t="str">
        <f>ZZZ__FnCalls!F67</f>
        <v>Jan 2015</v>
      </c>
      <c r="BP243" s="20" t="str">
        <f>ZZZ__FnCalls!F68</f>
        <v>Feb 2015</v>
      </c>
      <c r="BQ243" s="20" t="str">
        <f>ZZZ__FnCalls!F69</f>
        <v>Mar 2015</v>
      </c>
      <c r="BR243" s="20" t="str">
        <f>ZZZ__FnCalls!F70</f>
        <v>Apr 2015</v>
      </c>
      <c r="BS243" s="20" t="str">
        <f>ZZZ__FnCalls!F71</f>
        <v>May 2015</v>
      </c>
      <c r="BT243" s="20" t="str">
        <f>ZZZ__FnCalls!F72</f>
        <v>Jun 2015</v>
      </c>
      <c r="BU243" s="20" t="str">
        <f>ZZZ__FnCalls!F73</f>
        <v>Jul 2015</v>
      </c>
      <c r="BV243" s="20" t="str">
        <f>ZZZ__FnCalls!F74</f>
        <v>Aug 2015</v>
      </c>
      <c r="BW243" s="20" t="str">
        <f>ZZZ__FnCalls!F75</f>
        <v>Sep 2015</v>
      </c>
      <c r="BX243" s="20" t="str">
        <f>ZZZ__FnCalls!F76</f>
        <v>Oct 2015</v>
      </c>
      <c r="BY243" s="20" t="str">
        <f>ZZZ__FnCalls!F77</f>
        <v>Nov 2015</v>
      </c>
      <c r="BZ243" s="20" t="str">
        <f>ZZZ__FnCalls!F78</f>
        <v>Dec 2015</v>
      </c>
      <c r="CA243" s="21" t="str">
        <f>ZZZ__FnCalls!H67</f>
        <v>2015</v>
      </c>
      <c r="CB243" s="20" t="str">
        <f>ZZZ__FnCalls!F79</f>
        <v>Jan 2016</v>
      </c>
      <c r="CC243" s="20" t="str">
        <f>ZZZ__FnCalls!F80</f>
        <v>Feb 2016</v>
      </c>
      <c r="CD243" s="20" t="str">
        <f>ZZZ__FnCalls!F81</f>
        <v>Mar 2016</v>
      </c>
      <c r="CE243" s="20" t="str">
        <f>ZZZ__FnCalls!F82</f>
        <v>Apr 2016</v>
      </c>
      <c r="CF243" s="20" t="str">
        <f>ZZZ__FnCalls!F83</f>
        <v>May 2016</v>
      </c>
      <c r="CG243" s="20" t="str">
        <f>ZZZ__FnCalls!F84</f>
        <v>Jun 2016</v>
      </c>
      <c r="CH243" s="20" t="str">
        <f>ZZZ__FnCalls!F85</f>
        <v>Jul 2016</v>
      </c>
      <c r="CI243" s="20" t="str">
        <f>ZZZ__FnCalls!F86</f>
        <v>Aug 2016</v>
      </c>
      <c r="CJ243" s="20" t="str">
        <f>ZZZ__FnCalls!F87</f>
        <v>Sep 2016</v>
      </c>
      <c r="CK243" s="20" t="str">
        <f>ZZZ__FnCalls!F88</f>
        <v>Oct 2016</v>
      </c>
      <c r="CL243" s="20" t="str">
        <f>ZZZ__FnCalls!F89</f>
        <v>Nov 2016</v>
      </c>
      <c r="CM243" s="20" t="str">
        <f>ZZZ__FnCalls!F90</f>
        <v>Dec 2016</v>
      </c>
      <c r="CN243" s="21" t="str">
        <f>ZZZ__FnCalls!H79</f>
        <v>2016</v>
      </c>
      <c r="CO243" s="20" t="str">
        <f>ZZZ__FnCalls!F91</f>
        <v>Jan 2017</v>
      </c>
      <c r="CP243" s="20" t="str">
        <f>ZZZ__FnCalls!F92</f>
        <v>Feb 2017</v>
      </c>
      <c r="CQ243" s="20" t="str">
        <f>ZZZ__FnCalls!F93</f>
        <v>Mar 2017</v>
      </c>
      <c r="CR243" s="20" t="str">
        <f>ZZZ__FnCalls!F94</f>
        <v>Apr 2017</v>
      </c>
      <c r="CS243" s="20" t="str">
        <f>ZZZ__FnCalls!F95</f>
        <v>May 2017</v>
      </c>
      <c r="CT243" s="20" t="str">
        <f>ZZZ__FnCalls!F96</f>
        <v>Jun 2017</v>
      </c>
      <c r="CU243" s="20" t="str">
        <f>ZZZ__FnCalls!F97</f>
        <v>Jul 2017</v>
      </c>
      <c r="CV243" s="20" t="str">
        <f>ZZZ__FnCalls!F98</f>
        <v>Aug 2017</v>
      </c>
      <c r="CW243" s="20" t="str">
        <f>ZZZ__FnCalls!F99</f>
        <v>Sep 2017</v>
      </c>
      <c r="CX243" s="20" t="str">
        <f>ZZZ__FnCalls!F100</f>
        <v>Oct 2017</v>
      </c>
      <c r="CY243" s="20" t="str">
        <f>ZZZ__FnCalls!F101</f>
        <v>Nov 2017</v>
      </c>
      <c r="CZ243" s="20" t="str">
        <f>ZZZ__FnCalls!F102</f>
        <v>Dec 2017</v>
      </c>
      <c r="DA243" s="21" t="str">
        <f>ZZZ__FnCalls!H91</f>
        <v>2017</v>
      </c>
      <c r="DB243" s="20" t="str">
        <f>ZZZ__FnCalls!F103</f>
        <v>Jan 2018</v>
      </c>
      <c r="DC243" s="20" t="str">
        <f>ZZZ__FnCalls!F104</f>
        <v>Feb 2018</v>
      </c>
      <c r="DD243" s="20" t="str">
        <f>ZZZ__FnCalls!F105</f>
        <v>Mar 2018</v>
      </c>
      <c r="DE243" s="20" t="str">
        <f>ZZZ__FnCalls!F106</f>
        <v>Apr 2018</v>
      </c>
      <c r="DF243" s="20" t="str">
        <f>ZZZ__FnCalls!F107</f>
        <v>May 2018</v>
      </c>
      <c r="DG243" s="20" t="str">
        <f>ZZZ__FnCalls!F108</f>
        <v>Jun 2018</v>
      </c>
      <c r="DH243" s="20" t="str">
        <f>ZZZ__FnCalls!F109</f>
        <v>Jul 2018</v>
      </c>
      <c r="DI243" s="20" t="str">
        <f>ZZZ__FnCalls!F110</f>
        <v>Aug 2018</v>
      </c>
      <c r="DJ243" s="20" t="str">
        <f>ZZZ__FnCalls!F111</f>
        <v>Sep 2018</v>
      </c>
      <c r="DK243" s="20" t="str">
        <f>ZZZ__FnCalls!F112</f>
        <v>Oct 2018</v>
      </c>
      <c r="DL243" s="20" t="str">
        <f>ZZZ__FnCalls!F113</f>
        <v>Nov 2018</v>
      </c>
      <c r="DM243" s="20" t="str">
        <f>ZZZ__FnCalls!F114</f>
        <v>Dec 2018</v>
      </c>
      <c r="DN243" s="21" t="str">
        <f>ZZZ__FnCalls!H103</f>
        <v>2018</v>
      </c>
      <c r="DO243" s="20" t="str">
        <f>ZZZ__FnCalls!F115</f>
        <v>Jan 2019</v>
      </c>
      <c r="DP243" s="20" t="str">
        <f>ZZZ__FnCalls!F116</f>
        <v>Feb 2019</v>
      </c>
      <c r="DQ243" s="20" t="str">
        <f>ZZZ__FnCalls!F117</f>
        <v>Mar 2019</v>
      </c>
      <c r="DR243" s="20" t="str">
        <f>ZZZ__FnCalls!F118</f>
        <v>Apr 2019</v>
      </c>
      <c r="DS243" s="20" t="str">
        <f>ZZZ__FnCalls!F119</f>
        <v>May 2019</v>
      </c>
      <c r="DT243" s="20" t="str">
        <f>ZZZ__FnCalls!F120</f>
        <v>Jun 2019</v>
      </c>
      <c r="DU243" s="20" t="str">
        <f>ZZZ__FnCalls!F121</f>
        <v>Jul 2019</v>
      </c>
      <c r="DV243" s="20" t="str">
        <f>ZZZ__FnCalls!F122</f>
        <v>Aug 2019</v>
      </c>
      <c r="DW243" s="20" t="str">
        <f>ZZZ__FnCalls!F123</f>
        <v>Sep 2019</v>
      </c>
      <c r="DX243" s="20" t="str">
        <f>ZZZ__FnCalls!F124</f>
        <v>Oct 2019</v>
      </c>
      <c r="DY243" s="20" t="str">
        <f>ZZZ__FnCalls!F125</f>
        <v>Nov 2019</v>
      </c>
      <c r="DZ243" s="20" t="str">
        <f>ZZZ__FnCalls!F126</f>
        <v>Dec 2019</v>
      </c>
      <c r="EA243" s="21" t="str">
        <f>ZZZ__FnCalls!H115</f>
        <v>2019</v>
      </c>
      <c r="EB243" s="20" t="str">
        <f>ZZZ__FnCalls!F127</f>
        <v>Jan 2020</v>
      </c>
      <c r="EC243" s="20" t="str">
        <f>ZZZ__FnCalls!F128</f>
        <v>Feb 2020</v>
      </c>
      <c r="ED243" s="20" t="str">
        <f>ZZZ__FnCalls!F129</f>
        <v>Mar 2020</v>
      </c>
      <c r="EE243" s="20" t="str">
        <f>ZZZ__FnCalls!F130</f>
        <v>Apr 2020</v>
      </c>
      <c r="EF243" s="20" t="str">
        <f>ZZZ__FnCalls!F131</f>
        <v>May 2020</v>
      </c>
      <c r="EG243" s="20" t="str">
        <f>ZZZ__FnCalls!F132</f>
        <v>Jun 2020</v>
      </c>
      <c r="EH243" s="20" t="str">
        <f>ZZZ__FnCalls!F133</f>
        <v>Jul 2020</v>
      </c>
      <c r="EI243" s="20" t="str">
        <f>ZZZ__FnCalls!F134</f>
        <v>Aug 2020</v>
      </c>
      <c r="EJ243" s="20" t="str">
        <f>ZZZ__FnCalls!F135</f>
        <v>Sep 2020</v>
      </c>
      <c r="EK243" s="20" t="str">
        <f>ZZZ__FnCalls!F136</f>
        <v>Oct 2020</v>
      </c>
      <c r="EL243" s="20" t="str">
        <f>ZZZ__FnCalls!F137</f>
        <v>Nov 2020</v>
      </c>
      <c r="EM243" s="20" t="str">
        <f>ZZZ__FnCalls!F138</f>
        <v>Dec 2020</v>
      </c>
      <c r="EN243" s="21" t="str">
        <f>ZZZ__FnCalls!H127</f>
        <v>2020</v>
      </c>
    </row>
    <row r="244" spans="1:144" ht="12.75" customHeight="1">
      <c r="A244" s="7" t="str">
        <f>Labels!B96</f>
        <v>Trial 01</v>
      </c>
      <c r="B244" s="22">
        <f ca="1">'Trial 1'!B13</f>
        <v>-8574.9862165495924</v>
      </c>
      <c r="C244" s="22">
        <f ca="1">'Trial 1'!C13</f>
        <v>-52928.98005317786</v>
      </c>
      <c r="D244" s="22">
        <f ca="1">'Trial 1'!D13</f>
        <v>5515.1950866177822</v>
      </c>
      <c r="E244" s="22">
        <f ca="1">'Trial 1'!E13</f>
        <v>-38092.230685220202</v>
      </c>
      <c r="F244" s="22">
        <f ca="1">'Trial 1'!F13</f>
        <v>-2040.529095338228</v>
      </c>
      <c r="G244" s="22">
        <f ca="1">'Trial 1'!G13</f>
        <v>-7911.1460940585457</v>
      </c>
      <c r="H244" s="22">
        <f ca="1">'Trial 1'!H13</f>
        <v>6908.7842136505224</v>
      </c>
      <c r="I244" s="22">
        <f ca="1">'Trial 1'!I13</f>
        <v>-22669.959211370999</v>
      </c>
      <c r="J244" s="22">
        <f ca="1">'Trial 1'!J13</f>
        <v>53024.324561475194</v>
      </c>
      <c r="K244" s="22">
        <f ca="1">'Trial 1'!K13</f>
        <v>-16856.787187110054</v>
      </c>
      <c r="L244" s="22">
        <f ca="1">'Trial 1'!L13</f>
        <v>-47514.027241819604</v>
      </c>
      <c r="M244" s="22">
        <f ca="1">'Trial 1'!M13</f>
        <v>-4505.3313583522458</v>
      </c>
      <c r="N244" s="23">
        <f ca="1">SUM('Trial 1'!B13:M13)</f>
        <v>-135645.67328125384</v>
      </c>
      <c r="O244" s="22">
        <f ca="1">'Trial 1'!O13</f>
        <v>38393.285674002414</v>
      </c>
      <c r="P244" s="22">
        <f ca="1">'Trial 1'!P13</f>
        <v>-56185.369661109937</v>
      </c>
      <c r="Q244" s="22">
        <f ca="1">'Trial 1'!Q13</f>
        <v>44522.648358820668</v>
      </c>
      <c r="R244" s="22">
        <f ca="1">'Trial 1'!R13</f>
        <v>33473.195368813133</v>
      </c>
      <c r="S244" s="22">
        <f ca="1">'Trial 1'!S13</f>
        <v>6556.9337929065905</v>
      </c>
      <c r="T244" s="22">
        <f ca="1">'Trial 1'!T13</f>
        <v>-2767.5784674426086</v>
      </c>
      <c r="U244" s="22">
        <f ca="1">'Trial 1'!U13</f>
        <v>17586.898664291217</v>
      </c>
      <c r="V244" s="22">
        <f ca="1">'Trial 1'!V13</f>
        <v>-30508.653565461693</v>
      </c>
      <c r="W244" s="22">
        <f ca="1">'Trial 1'!W13</f>
        <v>6633.7961433319715</v>
      </c>
      <c r="X244" s="22">
        <f ca="1">'Trial 1'!X13</f>
        <v>-43067.127948739319</v>
      </c>
      <c r="Y244" s="22">
        <f ca="1">'Trial 1'!Y13</f>
        <v>-22087.058563727031</v>
      </c>
      <c r="Z244" s="22">
        <f ca="1">'Trial 1'!Z13</f>
        <v>-30797.008152152779</v>
      </c>
      <c r="AA244" s="23">
        <f ca="1">SUM('Trial 1'!O13:Z13)</f>
        <v>-38246.038356467361</v>
      </c>
      <c r="AB244" s="22">
        <f ca="1">'Trial 1'!AB13</f>
        <v>-6309.6950508978425</v>
      </c>
      <c r="AC244" s="22">
        <f ca="1">'Trial 1'!AC13</f>
        <v>39014.929940707545</v>
      </c>
      <c r="AD244" s="22">
        <f ca="1">'Trial 1'!AD13</f>
        <v>-12304.734809237252</v>
      </c>
      <c r="AE244" s="22">
        <f ca="1">'Trial 1'!AE13</f>
        <v>-13272.676189762706</v>
      </c>
      <c r="AF244" s="22">
        <f ca="1">'Trial 1'!AF13</f>
        <v>-8303.5375970751757</v>
      </c>
      <c r="AG244" s="22">
        <f ca="1">'Trial 1'!AG13</f>
        <v>50017.90237589692</v>
      </c>
      <c r="AH244" s="22">
        <f ca="1">'Trial 1'!AH13</f>
        <v>52938.73502568472</v>
      </c>
      <c r="AI244" s="22">
        <f ca="1">'Trial 1'!AI13</f>
        <v>-22326.988704658404</v>
      </c>
      <c r="AJ244" s="22">
        <f ca="1">'Trial 1'!AJ13</f>
        <v>-11913.117224317695</v>
      </c>
      <c r="AK244" s="22">
        <f ca="1">'Trial 1'!AK13</f>
        <v>22538.662200153751</v>
      </c>
      <c r="AL244" s="22">
        <f ca="1">'Trial 1'!AL13</f>
        <v>-18345.94219712085</v>
      </c>
      <c r="AM244" s="22">
        <f ca="1">'Trial 1'!AM13</f>
        <v>36092.900494550326</v>
      </c>
      <c r="AN244" s="23">
        <f ca="1">SUM('Trial 1'!AB13:AM13)</f>
        <v>107826.43826392334</v>
      </c>
      <c r="AO244" s="22">
        <f ca="1">'Trial 1'!AO13</f>
        <v>44805.033145679794</v>
      </c>
      <c r="AP244" s="22">
        <f ca="1">'Trial 1'!AP13</f>
        <v>10536.338181188323</v>
      </c>
      <c r="AQ244" s="22">
        <f ca="1">'Trial 1'!AQ13</f>
        <v>-14977.618734978307</v>
      </c>
      <c r="AR244" s="22">
        <f ca="1">'Trial 1'!AR13</f>
        <v>-21183.019976126376</v>
      </c>
      <c r="AS244" s="22">
        <f ca="1">'Trial 1'!AS13</f>
        <v>-9918.9659247500149</v>
      </c>
      <c r="AT244" s="22">
        <f ca="1">'Trial 1'!AT13</f>
        <v>42182.394049327435</v>
      </c>
      <c r="AU244" s="22">
        <f ca="1">'Trial 1'!AU13</f>
        <v>36731.54291899276</v>
      </c>
      <c r="AV244" s="22">
        <f ca="1">'Trial 1'!AV13</f>
        <v>14063.651813424538</v>
      </c>
      <c r="AW244" s="22">
        <f ca="1">'Trial 1'!AW13</f>
        <v>-15443.60552071751</v>
      </c>
      <c r="AX244" s="22">
        <f ca="1">'Trial 1'!AX13</f>
        <v>2003.7022724693359</v>
      </c>
      <c r="AY244" s="22">
        <f ca="1">'Trial 1'!AY13</f>
        <v>-13740.889410441971</v>
      </c>
      <c r="AZ244" s="22">
        <f ca="1">'Trial 1'!AZ13</f>
        <v>-4988.8274191028258</v>
      </c>
      <c r="BA244" s="23">
        <f ca="1">SUM('Trial 1'!AO13:AZ13)</f>
        <v>70069.735394965173</v>
      </c>
      <c r="BB244" s="22">
        <f ca="1">'Trial 1'!BB13</f>
        <v>21267.723593719489</v>
      </c>
      <c r="BC244" s="22">
        <f ca="1">'Trial 1'!BC13</f>
        <v>-49034.786347498586</v>
      </c>
      <c r="BD244" s="22">
        <f ca="1">'Trial 1'!BD13</f>
        <v>28971.844422394526</v>
      </c>
      <c r="BE244" s="22">
        <f ca="1">'Trial 1'!BE13</f>
        <v>29978.099421343526</v>
      </c>
      <c r="BF244" s="22">
        <f ca="1">'Trial 1'!BF13</f>
        <v>-35894.534629848684</v>
      </c>
      <c r="BG244" s="22">
        <f ca="1">'Trial 1'!BG13</f>
        <v>33331.73083637606</v>
      </c>
      <c r="BH244" s="22">
        <f ca="1">'Trial 1'!BH13</f>
        <v>17773.751513392377</v>
      </c>
      <c r="BI244" s="22">
        <f ca="1">'Trial 1'!BI13</f>
        <v>29887.912102033137</v>
      </c>
      <c r="BJ244" s="22">
        <f ca="1">'Trial 1'!BJ13</f>
        <v>-51419.56039018742</v>
      </c>
      <c r="BK244" s="22">
        <f ca="1">'Trial 1'!BK13</f>
        <v>57860.833777251253</v>
      </c>
      <c r="BL244" s="22">
        <f ca="1">'Trial 1'!BL13</f>
        <v>25450.654185985586</v>
      </c>
      <c r="BM244" s="22">
        <f ca="1">'Trial 1'!BM13</f>
        <v>-18769.000076108936</v>
      </c>
      <c r="BN244" s="23">
        <f ca="1">SUM('Trial 1'!BB13:BM13)</f>
        <v>89404.668408852333</v>
      </c>
      <c r="BO244" s="22">
        <f ca="1">'Trial 1'!BO13</f>
        <v>23616.215338371057</v>
      </c>
      <c r="BP244" s="22">
        <f ca="1">'Trial 1'!BP13</f>
        <v>8662.5271410684072</v>
      </c>
      <c r="BQ244" s="22">
        <f ca="1">'Trial 1'!BQ13</f>
        <v>15580.024913117079</v>
      </c>
      <c r="BR244" s="22">
        <f ca="1">'Trial 1'!BR13</f>
        <v>-22029.478345856231</v>
      </c>
      <c r="BS244" s="22">
        <f ca="1">'Trial 1'!BS13</f>
        <v>30337.558211497912</v>
      </c>
      <c r="BT244" s="22">
        <f ca="1">'Trial 1'!BT13</f>
        <v>11620.228939334878</v>
      </c>
      <c r="BU244" s="22">
        <f ca="1">'Trial 1'!BU13</f>
        <v>3001.5240152041852</v>
      </c>
      <c r="BV244" s="22">
        <f ca="1">'Trial 1'!BV13</f>
        <v>41553.893792616051</v>
      </c>
      <c r="BW244" s="22">
        <f ca="1">'Trial 1'!BW13</f>
        <v>-40976.316179054942</v>
      </c>
      <c r="BX244" s="22">
        <f ca="1">'Trial 1'!BX13</f>
        <v>-25328.965424322731</v>
      </c>
      <c r="BY244" s="22">
        <f ca="1">'Trial 1'!BY13</f>
        <v>8633.9676961650148</v>
      </c>
      <c r="BZ244" s="22">
        <f ca="1">'Trial 1'!BZ13</f>
        <v>-17948.85290852133</v>
      </c>
      <c r="CA244" s="23">
        <f ca="1">SUM('Trial 1'!BO13:BZ13)</f>
        <v>36722.327189619355</v>
      </c>
      <c r="CB244" s="22">
        <f ca="1">'Trial 1'!CB13</f>
        <v>13939.685840403663</v>
      </c>
      <c r="CC244" s="22">
        <f ca="1">'Trial 1'!CC13</f>
        <v>8537.6984905631871</v>
      </c>
      <c r="CD244" s="22">
        <f ca="1">'Trial 1'!CD13</f>
        <v>11936.912378789426</v>
      </c>
      <c r="CE244" s="22">
        <f ca="1">'Trial 1'!CE13</f>
        <v>37.877206734467443</v>
      </c>
      <c r="CF244" s="22">
        <f ca="1">'Trial 1'!CF13</f>
        <v>-35267.141867946411</v>
      </c>
      <c r="CG244" s="22">
        <f ca="1">'Trial 1'!CG13</f>
        <v>-39256.192782423212</v>
      </c>
      <c r="CH244" s="22">
        <f ca="1">'Trial 1'!CH13</f>
        <v>59655.460410519874</v>
      </c>
      <c r="CI244" s="22">
        <f ca="1">'Trial 1'!CI13</f>
        <v>32212.59157105222</v>
      </c>
      <c r="CJ244" s="22">
        <f ca="1">'Trial 1'!CJ13</f>
        <v>-17726.977535419443</v>
      </c>
      <c r="CK244" s="22">
        <f ca="1">'Trial 1'!CK13</f>
        <v>-3685.415290047581</v>
      </c>
      <c r="CL244" s="22">
        <f ca="1">'Trial 1'!CL13</f>
        <v>22109.749915113833</v>
      </c>
      <c r="CM244" s="22">
        <f ca="1">'Trial 1'!CM13</f>
        <v>34533.589912192198</v>
      </c>
      <c r="CN244" s="23">
        <f ca="1">SUM('Trial 1'!CB13:CM13)</f>
        <v>87027.838249532215</v>
      </c>
      <c r="CO244" s="22">
        <f ca="1">'Trial 1'!CO13</f>
        <v>34551.331271873802</v>
      </c>
      <c r="CP244" s="22">
        <f ca="1">'Trial 1'!CP13</f>
        <v>-15936.340568473537</v>
      </c>
      <c r="CQ244" s="22">
        <f ca="1">'Trial 1'!CQ13</f>
        <v>48632.239824913973</v>
      </c>
      <c r="CR244" s="22">
        <f ca="1">'Trial 1'!CR13</f>
        <v>-1277.7428094243899</v>
      </c>
      <c r="CS244" s="22">
        <f ca="1">'Trial 1'!CS13</f>
        <v>-35576.619212105819</v>
      </c>
      <c r="CT244" s="22">
        <f ca="1">'Trial 1'!CT13</f>
        <v>3843.6652517525204</v>
      </c>
      <c r="CU244" s="22">
        <f ca="1">'Trial 1'!CU13</f>
        <v>24932.886898472723</v>
      </c>
      <c r="CV244" s="22">
        <f ca="1">'Trial 1'!CV13</f>
        <v>4823.1776324479779</v>
      </c>
      <c r="CW244" s="22">
        <f ca="1">'Trial 1'!CW13</f>
        <v>-23306.36448841387</v>
      </c>
      <c r="CX244" s="22">
        <f ca="1">'Trial 1'!CX13</f>
        <v>15904.035645504884</v>
      </c>
      <c r="CY244" s="22">
        <f ca="1">'Trial 1'!CY13</f>
        <v>16816.074535909196</v>
      </c>
      <c r="CZ244" s="22">
        <f ca="1">'Trial 1'!CZ13</f>
        <v>4288.8354516257241</v>
      </c>
      <c r="DA244" s="23">
        <f ca="1">SUM('Trial 1'!CO13:CZ13)</f>
        <v>77695.179434083169</v>
      </c>
      <c r="DB244" s="22">
        <f ca="1">'Trial 1'!DB13</f>
        <v>-25148.019856414223</v>
      </c>
      <c r="DC244" s="22">
        <f ca="1">'Trial 1'!DC13</f>
        <v>34255.015284574052</v>
      </c>
      <c r="DD244" s="22">
        <f ca="1">'Trial 1'!DD13</f>
        <v>13426.197413460048</v>
      </c>
      <c r="DE244" s="22">
        <f ca="1">'Trial 1'!DE13</f>
        <v>10174.537851178544</v>
      </c>
      <c r="DF244" s="22">
        <f ca="1">'Trial 1'!DF13</f>
        <v>4267.9617422202346</v>
      </c>
      <c r="DG244" s="22">
        <f ca="1">'Trial 1'!DG13</f>
        <v>12602.011004313892</v>
      </c>
      <c r="DH244" s="22">
        <f ca="1">'Trial 1'!DH13</f>
        <v>-13770.886016919492</v>
      </c>
      <c r="DI244" s="22">
        <f ca="1">'Trial 1'!DI13</f>
        <v>-2922.1022918591798</v>
      </c>
      <c r="DJ244" s="22">
        <f ca="1">'Trial 1'!DJ13</f>
        <v>-20043.430212622592</v>
      </c>
      <c r="DK244" s="22">
        <f ca="1">'Trial 1'!DK13</f>
        <v>29826.223372285796</v>
      </c>
      <c r="DL244" s="22">
        <f ca="1">'Trial 1'!DL13</f>
        <v>-45740.732585295431</v>
      </c>
      <c r="DM244" s="22">
        <f ca="1">'Trial 1'!DM13</f>
        <v>46027.430906903384</v>
      </c>
      <c r="DN244" s="23">
        <f ca="1">SUM('Trial 1'!DB13:DM13)</f>
        <v>42954.206611825044</v>
      </c>
      <c r="DO244" s="22">
        <f ca="1">'Trial 1'!DO13</f>
        <v>9524.4758725101474</v>
      </c>
      <c r="DP244" s="22">
        <f ca="1">'Trial 1'!DP13</f>
        <v>38505.399473955113</v>
      </c>
      <c r="DQ244" s="22">
        <f ca="1">'Trial 1'!DQ13</f>
        <v>36683.180797045265</v>
      </c>
      <c r="DR244" s="22">
        <f ca="1">'Trial 1'!DR13</f>
        <v>365.5455771020994</v>
      </c>
      <c r="DS244" s="22">
        <f ca="1">'Trial 1'!DS13</f>
        <v>-19079.253536459044</v>
      </c>
      <c r="DT244" s="22">
        <f ca="1">'Trial 1'!DT13</f>
        <v>60657.505802717162</v>
      </c>
      <c r="DU244" s="22">
        <f ca="1">'Trial 1'!DU13</f>
        <v>-18876.237043547873</v>
      </c>
      <c r="DV244" s="22">
        <f ca="1">'Trial 1'!DV13</f>
        <v>-5824.8976889839132</v>
      </c>
      <c r="DW244" s="22">
        <f ca="1">'Trial 1'!DW13</f>
        <v>48736.997547214814</v>
      </c>
      <c r="DX244" s="22">
        <f ca="1">'Trial 1'!DX13</f>
        <v>-3823.0184212459521</v>
      </c>
      <c r="DY244" s="22">
        <f ca="1">'Trial 1'!DY13</f>
        <v>28227.25525521029</v>
      </c>
      <c r="DZ244" s="22">
        <f ca="1">'Trial 1'!DZ13</f>
        <v>25914.572049476112</v>
      </c>
      <c r="EA244" s="23">
        <f ca="1">SUM('Trial 1'!DO13:DZ13)</f>
        <v>201011.52568499427</v>
      </c>
      <c r="EB244" s="22">
        <f ca="1">'Trial 1'!EB13</f>
        <v>55471.362587723212</v>
      </c>
      <c r="EC244" s="22">
        <f ca="1">'Trial 1'!EC13</f>
        <v>6211.1143739213003</v>
      </c>
      <c r="ED244" s="22">
        <f ca="1">'Trial 1'!ED13</f>
        <v>14517.895249591056</v>
      </c>
      <c r="EE244" s="22">
        <f ca="1">'Trial 1'!EE13</f>
        <v>4004.3780014375689</v>
      </c>
      <c r="EF244" s="22">
        <f ca="1">'Trial 1'!EF13</f>
        <v>37005.89348005964</v>
      </c>
      <c r="EG244" s="22">
        <f ca="1">'Trial 1'!EG13</f>
        <v>23298.465517500645</v>
      </c>
      <c r="EH244" s="22">
        <f ca="1">'Trial 1'!EH13</f>
        <v>25069.413232736675</v>
      </c>
      <c r="EI244" s="22">
        <f ca="1">'Trial 1'!EI13</f>
        <v>-7086.1675435155657</v>
      </c>
      <c r="EJ244" s="22">
        <f ca="1">'Trial 1'!EJ13</f>
        <v>-20155.576712624061</v>
      </c>
      <c r="EK244" s="22">
        <f ca="1">'Trial 1'!EK13</f>
        <v>51189.947468085586</v>
      </c>
      <c r="EL244" s="22">
        <f ca="1">'Trial 1'!EL13</f>
        <v>34682.18786787273</v>
      </c>
      <c r="EM244" s="22">
        <f ca="1">'Trial 1'!EM13</f>
        <v>13970.71724791717</v>
      </c>
      <c r="EN244" s="23">
        <f ca="1">SUM('Trial 1'!EB13:EM13)</f>
        <v>238179.63077070599</v>
      </c>
    </row>
    <row r="245" spans="1:144" ht="12.75" customHeight="1">
      <c r="A245" s="11" t="str">
        <f>Labels!B97</f>
        <v>Trial 02</v>
      </c>
      <c r="B245" s="24">
        <f ca="1">'Trial 2'!B13</f>
        <v>-1401.326049283379</v>
      </c>
      <c r="C245" s="24">
        <f ca="1">'Trial 2'!C13</f>
        <v>-55766.236178359337</v>
      </c>
      <c r="D245" s="24">
        <f ca="1">'Trial 2'!D13</f>
        <v>52834.117634272465</v>
      </c>
      <c r="E245" s="24">
        <f ca="1">'Trial 2'!E13</f>
        <v>-5968.0195639821095</v>
      </c>
      <c r="F245" s="24">
        <f ca="1">'Trial 2'!F13</f>
        <v>-22680.743460140391</v>
      </c>
      <c r="G245" s="24">
        <f ca="1">'Trial 2'!G13</f>
        <v>-20742.045658035164</v>
      </c>
      <c r="H245" s="24">
        <f ca="1">'Trial 2'!H13</f>
        <v>27753.297470862817</v>
      </c>
      <c r="I245" s="24">
        <f ca="1">'Trial 2'!I13</f>
        <v>-8727.6750662503182</v>
      </c>
      <c r="J245" s="24">
        <f ca="1">'Trial 2'!J13</f>
        <v>-8559.2133540353589</v>
      </c>
      <c r="K245" s="24">
        <f ca="1">'Trial 2'!K13</f>
        <v>-6326.7897173250803</v>
      </c>
      <c r="L245" s="24">
        <f ca="1">'Trial 2'!L13</f>
        <v>28270.733454018988</v>
      </c>
      <c r="M245" s="24">
        <f ca="1">'Trial 2'!M13</f>
        <v>56155.574549986704</v>
      </c>
      <c r="N245" s="25">
        <f ca="1">SUM('Trial 2'!B13:M13)</f>
        <v>34841.674061729835</v>
      </c>
      <c r="O245" s="24">
        <f ca="1">'Trial 2'!O13</f>
        <v>-3752.9278560630164</v>
      </c>
      <c r="P245" s="24">
        <f ca="1">'Trial 2'!P13</f>
        <v>-36428.228259297168</v>
      </c>
      <c r="Q245" s="24">
        <f ca="1">'Trial 2'!Q13</f>
        <v>8862.7438613077138</v>
      </c>
      <c r="R245" s="24">
        <f ca="1">'Trial 2'!R13</f>
        <v>31308.756710191268</v>
      </c>
      <c r="S245" s="24">
        <f ca="1">'Trial 2'!S13</f>
        <v>-507.38932060938362</v>
      </c>
      <c r="T245" s="24">
        <f ca="1">'Trial 2'!T13</f>
        <v>-10834.321388166303</v>
      </c>
      <c r="U245" s="24">
        <f ca="1">'Trial 2'!U13</f>
        <v>29304.356605148201</v>
      </c>
      <c r="V245" s="24">
        <f ca="1">'Trial 2'!V13</f>
        <v>20902.142578082046</v>
      </c>
      <c r="W245" s="24">
        <f ca="1">'Trial 2'!W13</f>
        <v>29337.016342768511</v>
      </c>
      <c r="X245" s="24">
        <f ca="1">'Trial 2'!X13</f>
        <v>-21062.982006968392</v>
      </c>
      <c r="Y245" s="24">
        <f ca="1">'Trial 2'!Y13</f>
        <v>22209.547129429156</v>
      </c>
      <c r="Z245" s="24">
        <f ca="1">'Trial 2'!Z13</f>
        <v>-26729.521702249356</v>
      </c>
      <c r="AA245" s="25">
        <f ca="1">SUM('Trial 2'!O13:Z13)</f>
        <v>42609.192693573277</v>
      </c>
      <c r="AB245" s="24">
        <f ca="1">'Trial 2'!AB13</f>
        <v>55653.759253961427</v>
      </c>
      <c r="AC245" s="24">
        <f ca="1">'Trial 2'!AC13</f>
        <v>-35081.041100292096</v>
      </c>
      <c r="AD245" s="24">
        <f ca="1">'Trial 2'!AD13</f>
        <v>-10041.11835623463</v>
      </c>
      <c r="AE245" s="24">
        <f ca="1">'Trial 2'!AE13</f>
        <v>14913.095807885446</v>
      </c>
      <c r="AF245" s="24">
        <f ca="1">'Trial 2'!AF13</f>
        <v>-39128.425850476364</v>
      </c>
      <c r="AG245" s="24">
        <f ca="1">'Trial 2'!AG13</f>
        <v>-31298.743396899343</v>
      </c>
      <c r="AH245" s="24">
        <f ca="1">'Trial 2'!AH13</f>
        <v>-19832.360776972208</v>
      </c>
      <c r="AI245" s="24">
        <f ca="1">'Trial 2'!AI13</f>
        <v>-16084.405378108419</v>
      </c>
      <c r="AJ245" s="24">
        <f ca="1">'Trial 2'!AJ13</f>
        <v>-9955.3547911252717</v>
      </c>
      <c r="AK245" s="24">
        <f ca="1">'Trial 2'!AK13</f>
        <v>-24330.142584604644</v>
      </c>
      <c r="AL245" s="24">
        <f ca="1">'Trial 2'!AL13</f>
        <v>-58148.332992808748</v>
      </c>
      <c r="AM245" s="24">
        <f ca="1">'Trial 2'!AM13</f>
        <v>-53815.626088157536</v>
      </c>
      <c r="AN245" s="25">
        <f ca="1">SUM('Trial 2'!AB13:AM13)</f>
        <v>-227148.69625383237</v>
      </c>
      <c r="AO245" s="24">
        <f ca="1">'Trial 2'!AO13</f>
        <v>47518.838795184449</v>
      </c>
      <c r="AP245" s="24">
        <f ca="1">'Trial 2'!AP13</f>
        <v>21622.33985232938</v>
      </c>
      <c r="AQ245" s="24">
        <f ca="1">'Trial 2'!AQ13</f>
        <v>1052.6324151106587</v>
      </c>
      <c r="AR245" s="24">
        <f ca="1">'Trial 2'!AR13</f>
        <v>33380.708472332619</v>
      </c>
      <c r="AS245" s="24">
        <f ca="1">'Trial 2'!AS13</f>
        <v>-4853.7233964033867</v>
      </c>
      <c r="AT245" s="24">
        <f ca="1">'Trial 2'!AT13</f>
        <v>4001.5560249486139</v>
      </c>
      <c r="AU245" s="24">
        <f ca="1">'Trial 2'!AU13</f>
        <v>27965.182825935735</v>
      </c>
      <c r="AV245" s="24">
        <f ca="1">'Trial 2'!AV13</f>
        <v>-5787.9437345878941</v>
      </c>
      <c r="AW245" s="24">
        <f ca="1">'Trial 2'!AW13</f>
        <v>8289.8512560109903</v>
      </c>
      <c r="AX245" s="24">
        <f ca="1">'Trial 2'!AX13</f>
        <v>24710.933302929028</v>
      </c>
      <c r="AY245" s="24">
        <f ca="1">'Trial 2'!AY13</f>
        <v>41446.128941051269</v>
      </c>
      <c r="AZ245" s="24">
        <f ca="1">'Trial 2'!AZ13</f>
        <v>-8977.6390732042128</v>
      </c>
      <c r="BA245" s="25">
        <f ca="1">SUM('Trial 2'!AO13:AZ13)</f>
        <v>190368.86568163722</v>
      </c>
      <c r="BB245" s="24">
        <f ca="1">'Trial 2'!BB13</f>
        <v>17844.855093221489</v>
      </c>
      <c r="BC245" s="24">
        <f ca="1">'Trial 2'!BC13</f>
        <v>6212.4483367003695</v>
      </c>
      <c r="BD245" s="24">
        <f ca="1">'Trial 2'!BD13</f>
        <v>-8906.9518078225392</v>
      </c>
      <c r="BE245" s="24">
        <f ca="1">'Trial 2'!BE13</f>
        <v>39457.723988500453</v>
      </c>
      <c r="BF245" s="24">
        <f ca="1">'Trial 2'!BF13</f>
        <v>-58645.606600178784</v>
      </c>
      <c r="BG245" s="24">
        <f ca="1">'Trial 2'!BG13</f>
        <v>9827.4822669525583</v>
      </c>
      <c r="BH245" s="24">
        <f ca="1">'Trial 2'!BH13</f>
        <v>-29520.110250371745</v>
      </c>
      <c r="BI245" s="24">
        <f ca="1">'Trial 2'!BI13</f>
        <v>-12650.282878810691</v>
      </c>
      <c r="BJ245" s="24">
        <f ca="1">'Trial 2'!BJ13</f>
        <v>-24042.132785785834</v>
      </c>
      <c r="BK245" s="24">
        <f ca="1">'Trial 2'!BK13</f>
        <v>3144.8105414042325</v>
      </c>
      <c r="BL245" s="24">
        <f ca="1">'Trial 2'!BL13</f>
        <v>-27368.055328358656</v>
      </c>
      <c r="BM245" s="24">
        <f ca="1">'Trial 2'!BM13</f>
        <v>5047.5451722726375</v>
      </c>
      <c r="BN245" s="25">
        <f ca="1">SUM('Trial 2'!BB13:BM13)</f>
        <v>-79598.274252276504</v>
      </c>
      <c r="BO245" s="24">
        <f ca="1">'Trial 2'!BO13</f>
        <v>-56684.88232225422</v>
      </c>
      <c r="BP245" s="24">
        <f ca="1">'Trial 2'!BP13</f>
        <v>-1321.7515691714175</v>
      </c>
      <c r="BQ245" s="24">
        <f ca="1">'Trial 2'!BQ13</f>
        <v>-10325.406329040929</v>
      </c>
      <c r="BR245" s="24">
        <f ca="1">'Trial 2'!BR13</f>
        <v>36547.641315970061</v>
      </c>
      <c r="BS245" s="24">
        <f ca="1">'Trial 2'!BS13</f>
        <v>7908.4823057580361</v>
      </c>
      <c r="BT245" s="24">
        <f ca="1">'Trial 2'!BT13</f>
        <v>59048.555651251991</v>
      </c>
      <c r="BU245" s="24">
        <f ca="1">'Trial 2'!BU13</f>
        <v>4707.5144216167528</v>
      </c>
      <c r="BV245" s="24">
        <f ca="1">'Trial 2'!BV13</f>
        <v>20419.426327574303</v>
      </c>
      <c r="BW245" s="24">
        <f ca="1">'Trial 2'!BW13</f>
        <v>-12918.960262172377</v>
      </c>
      <c r="BX245" s="24">
        <f ca="1">'Trial 2'!BX13</f>
        <v>50993.464603584223</v>
      </c>
      <c r="BY245" s="24">
        <f ca="1">'Trial 2'!BY13</f>
        <v>32852.454854640928</v>
      </c>
      <c r="BZ245" s="24">
        <f ca="1">'Trial 2'!BZ13</f>
        <v>12136.670135554652</v>
      </c>
      <c r="CA245" s="25">
        <f ca="1">SUM('Trial 2'!BO13:BZ13)</f>
        <v>143363.20913331202</v>
      </c>
      <c r="CB245" s="24">
        <f ca="1">'Trial 2'!CB13</f>
        <v>-33096.737210642976</v>
      </c>
      <c r="CC245" s="24">
        <f ca="1">'Trial 2'!CC13</f>
        <v>18377.729180209561</v>
      </c>
      <c r="CD245" s="24">
        <f ca="1">'Trial 2'!CD13</f>
        <v>-24108.274049893611</v>
      </c>
      <c r="CE245" s="24">
        <f ca="1">'Trial 2'!CE13</f>
        <v>49515.814962356475</v>
      </c>
      <c r="CF245" s="24">
        <f ca="1">'Trial 2'!CF13</f>
        <v>8928.1263391024368</v>
      </c>
      <c r="CG245" s="24">
        <f ca="1">'Trial 2'!CG13</f>
        <v>2154.2228325828351</v>
      </c>
      <c r="CH245" s="24">
        <f ca="1">'Trial 2'!CH13</f>
        <v>40790.73230966158</v>
      </c>
      <c r="CI245" s="24">
        <f ca="1">'Trial 2'!CI13</f>
        <v>-39116.256471452587</v>
      </c>
      <c r="CJ245" s="24">
        <f ca="1">'Trial 2'!CJ13</f>
        <v>-28632.611882802521</v>
      </c>
      <c r="CK245" s="24">
        <f ca="1">'Trial 2'!CK13</f>
        <v>18963.724478705688</v>
      </c>
      <c r="CL245" s="24">
        <f ca="1">'Trial 2'!CL13</f>
        <v>13551.040853652512</v>
      </c>
      <c r="CM245" s="24">
        <f ca="1">'Trial 2'!CM13</f>
        <v>-25395.814192691127</v>
      </c>
      <c r="CN245" s="25">
        <f ca="1">SUM('Trial 2'!CB13:CM13)</f>
        <v>1931.697148788262</v>
      </c>
      <c r="CO245" s="24">
        <f ca="1">'Trial 2'!CO13</f>
        <v>-2228.458248855954</v>
      </c>
      <c r="CP245" s="24">
        <f ca="1">'Trial 2'!CP13</f>
        <v>29148.900618658066</v>
      </c>
      <c r="CQ245" s="24">
        <f ca="1">'Trial 2'!CQ13</f>
        <v>28738.244729135426</v>
      </c>
      <c r="CR245" s="24">
        <f ca="1">'Trial 2'!CR13</f>
        <v>4642.5613196187869</v>
      </c>
      <c r="CS245" s="24">
        <f ca="1">'Trial 2'!CS13</f>
        <v>-33822.414014439375</v>
      </c>
      <c r="CT245" s="24">
        <f ca="1">'Trial 2'!CT13</f>
        <v>-32857.506197002556</v>
      </c>
      <c r="CU245" s="24">
        <f ca="1">'Trial 2'!CU13</f>
        <v>14187.326223245489</v>
      </c>
      <c r="CV245" s="24">
        <f ca="1">'Trial 2'!CV13</f>
        <v>-640.27596002967516</v>
      </c>
      <c r="CW245" s="24">
        <f ca="1">'Trial 2'!CW13</f>
        <v>-6522.4720894894599</v>
      </c>
      <c r="CX245" s="24">
        <f ca="1">'Trial 2'!CX13</f>
        <v>-8266.8999574847385</v>
      </c>
      <c r="CY245" s="24">
        <f ca="1">'Trial 2'!CY13</f>
        <v>-48936.097116387122</v>
      </c>
      <c r="CZ245" s="24">
        <f ca="1">'Trial 2'!CZ13</f>
        <v>-54011.562644536185</v>
      </c>
      <c r="DA245" s="25">
        <f ca="1">SUM('Trial 2'!CO13:CZ13)</f>
        <v>-110568.6533375673</v>
      </c>
      <c r="DB245" s="24">
        <f ca="1">'Trial 2'!DB13</f>
        <v>-8274.3133642516186</v>
      </c>
      <c r="DC245" s="24">
        <f ca="1">'Trial 2'!DC13</f>
        <v>40643.237421824153</v>
      </c>
      <c r="DD245" s="24">
        <f ca="1">'Trial 2'!DD13</f>
        <v>-56999.448879467956</v>
      </c>
      <c r="DE245" s="24">
        <f ca="1">'Trial 2'!DE13</f>
        <v>30344.233087008222</v>
      </c>
      <c r="DF245" s="24">
        <f ca="1">'Trial 2'!DF13</f>
        <v>-19505.765527645457</v>
      </c>
      <c r="DG245" s="24">
        <f ca="1">'Trial 2'!DG13</f>
        <v>-14120.030910329662</v>
      </c>
      <c r="DH245" s="24">
        <f ca="1">'Trial 2'!DH13</f>
        <v>40548.954491632998</v>
      </c>
      <c r="DI245" s="24">
        <f ca="1">'Trial 2'!DI13</f>
        <v>-61017.691280623476</v>
      </c>
      <c r="DJ245" s="24">
        <f ca="1">'Trial 2'!DJ13</f>
        <v>-49202.339253983715</v>
      </c>
      <c r="DK245" s="24">
        <f ca="1">'Trial 2'!DK13</f>
        <v>-938.20800034409979</v>
      </c>
      <c r="DL245" s="24">
        <f ca="1">'Trial 2'!DL13</f>
        <v>-35383.297226365576</v>
      </c>
      <c r="DM245" s="24">
        <f ca="1">'Trial 2'!DM13</f>
        <v>-31431.609280162524</v>
      </c>
      <c r="DN245" s="25">
        <f ca="1">SUM('Trial 2'!DB13:DM13)</f>
        <v>-165336.2787227087</v>
      </c>
      <c r="DO245" s="24">
        <f ca="1">'Trial 2'!DO13</f>
        <v>-12477.375301273612</v>
      </c>
      <c r="DP245" s="24">
        <f ca="1">'Trial 2'!DP13</f>
        <v>-51363.587485060074</v>
      </c>
      <c r="DQ245" s="24">
        <f ca="1">'Trial 2'!DQ13</f>
        <v>14819.803663759625</v>
      </c>
      <c r="DR245" s="24">
        <f ca="1">'Trial 2'!DR13</f>
        <v>-62464.978502571859</v>
      </c>
      <c r="DS245" s="24">
        <f ca="1">'Trial 2'!DS13</f>
        <v>19215.683776310343</v>
      </c>
      <c r="DT245" s="24">
        <f ca="1">'Trial 2'!DT13</f>
        <v>-32946.585706623417</v>
      </c>
      <c r="DU245" s="24">
        <f ca="1">'Trial 2'!DU13</f>
        <v>17642.663836359232</v>
      </c>
      <c r="DV245" s="24">
        <f ca="1">'Trial 2'!DV13</f>
        <v>-36716.251391221922</v>
      </c>
      <c r="DW245" s="24">
        <f ca="1">'Trial 2'!DW13</f>
        <v>37925.930074399337</v>
      </c>
      <c r="DX245" s="24">
        <f ca="1">'Trial 2'!DX13</f>
        <v>-25262.839575807026</v>
      </c>
      <c r="DY245" s="24">
        <f ca="1">'Trial 2'!DY13</f>
        <v>49909.530027860899</v>
      </c>
      <c r="DZ245" s="24">
        <f ca="1">'Trial 2'!DZ13</f>
        <v>41725.887405140391</v>
      </c>
      <c r="EA245" s="25">
        <f ca="1">SUM('Trial 2'!DO13:DZ13)</f>
        <v>-39992.119178728077</v>
      </c>
      <c r="EB245" s="24">
        <f ca="1">'Trial 2'!EB13</f>
        <v>13657.988455388866</v>
      </c>
      <c r="EC245" s="24">
        <f ca="1">'Trial 2'!EC13</f>
        <v>-47229.233983498889</v>
      </c>
      <c r="ED245" s="24">
        <f ca="1">'Trial 2'!ED13</f>
        <v>-2289.4235911461747</v>
      </c>
      <c r="EE245" s="24">
        <f ca="1">'Trial 2'!EE13</f>
        <v>14768.402428359874</v>
      </c>
      <c r="EF245" s="24">
        <f ca="1">'Trial 2'!EF13</f>
        <v>8714.6620124304809</v>
      </c>
      <c r="EG245" s="24">
        <f ca="1">'Trial 2'!EG13</f>
        <v>15650.374062097673</v>
      </c>
      <c r="EH245" s="24">
        <f ca="1">'Trial 2'!EH13</f>
        <v>5269.4001250149258</v>
      </c>
      <c r="EI245" s="24">
        <f ca="1">'Trial 2'!EI13</f>
        <v>8451.6571030595915</v>
      </c>
      <c r="EJ245" s="24">
        <f ca="1">'Trial 2'!EJ13</f>
        <v>37260.209463440202</v>
      </c>
      <c r="EK245" s="24">
        <f ca="1">'Trial 2'!EK13</f>
        <v>-27326.264369089247</v>
      </c>
      <c r="EL245" s="24">
        <f ca="1">'Trial 2'!EL13</f>
        <v>8899.8726256608097</v>
      </c>
      <c r="EM245" s="24">
        <f ca="1">'Trial 2'!EM13</f>
        <v>-11940.183812175126</v>
      </c>
      <c r="EN245" s="25">
        <f ca="1">SUM('Trial 2'!EB13:EM13)</f>
        <v>23887.460519542983</v>
      </c>
    </row>
    <row r="246" spans="1:144" ht="12.75" customHeight="1">
      <c r="A246" s="11" t="str">
        <f>Labels!B98</f>
        <v>Trial 03</v>
      </c>
      <c r="B246" s="24">
        <f ca="1">'Trial 3'!B13</f>
        <v>-35438.985196664777</v>
      </c>
      <c r="C246" s="24">
        <f ca="1">'Trial 3'!C13</f>
        <v>-266.92849131059398</v>
      </c>
      <c r="D246" s="24">
        <f ca="1">'Trial 3'!D13</f>
        <v>15684.949617835771</v>
      </c>
      <c r="E246" s="24">
        <f ca="1">'Trial 3'!E13</f>
        <v>36226.570576628328</v>
      </c>
      <c r="F246" s="24">
        <f ca="1">'Trial 3'!F13</f>
        <v>-1527.6974316144101</v>
      </c>
      <c r="G246" s="24">
        <f ca="1">'Trial 3'!G13</f>
        <v>14327.313110133591</v>
      </c>
      <c r="H246" s="24">
        <f ca="1">'Trial 3'!H13</f>
        <v>-7458.0074991184256</v>
      </c>
      <c r="I246" s="24">
        <f ca="1">'Trial 3'!I13</f>
        <v>-17954.990179245342</v>
      </c>
      <c r="J246" s="24">
        <f ca="1">'Trial 3'!J13</f>
        <v>-46666.321972453487</v>
      </c>
      <c r="K246" s="24">
        <f ca="1">'Trial 3'!K13</f>
        <v>62984.435327807507</v>
      </c>
      <c r="L246" s="24">
        <f ca="1">'Trial 3'!L13</f>
        <v>1698.414554997398</v>
      </c>
      <c r="M246" s="24">
        <f ca="1">'Trial 3'!M13</f>
        <v>10233.932112320972</v>
      </c>
      <c r="N246" s="25">
        <f ca="1">SUM('Trial 3'!B13:M13)</f>
        <v>31842.684529316532</v>
      </c>
      <c r="O246" s="24">
        <f ca="1">'Trial 3'!O13</f>
        <v>19430.650842835643</v>
      </c>
      <c r="P246" s="24">
        <f ca="1">'Trial 3'!P13</f>
        <v>8092.687402626294</v>
      </c>
      <c r="Q246" s="24">
        <f ca="1">'Trial 3'!Q13</f>
        <v>42882.55646300735</v>
      </c>
      <c r="R246" s="24">
        <f ca="1">'Trial 3'!R13</f>
        <v>58314.275489345346</v>
      </c>
      <c r="S246" s="24">
        <f ca="1">'Trial 3'!S13</f>
        <v>27608.058616499318</v>
      </c>
      <c r="T246" s="24">
        <f ca="1">'Trial 3'!T13</f>
        <v>51832.63683107221</v>
      </c>
      <c r="U246" s="24">
        <f ca="1">'Trial 3'!U13</f>
        <v>-21368.177387329401</v>
      </c>
      <c r="V246" s="24">
        <f ca="1">'Trial 3'!V13</f>
        <v>32609.533128196083</v>
      </c>
      <c r="W246" s="24">
        <f ca="1">'Trial 3'!W13</f>
        <v>30188.814296995806</v>
      </c>
      <c r="X246" s="24">
        <f ca="1">'Trial 3'!X13</f>
        <v>52276.003348276106</v>
      </c>
      <c r="Y246" s="24">
        <f ca="1">'Trial 3'!Y13</f>
        <v>33141.948641518982</v>
      </c>
      <c r="Z246" s="24">
        <f ca="1">'Trial 3'!Z13</f>
        <v>-31672.566720328537</v>
      </c>
      <c r="AA246" s="25">
        <f ca="1">SUM('Trial 3'!O13:Z13)</f>
        <v>303336.42095271527</v>
      </c>
      <c r="AB246" s="24">
        <f ca="1">'Trial 3'!AB13</f>
        <v>12621.153734129528</v>
      </c>
      <c r="AC246" s="24">
        <f ca="1">'Trial 3'!AC13</f>
        <v>37341.253847868422</v>
      </c>
      <c r="AD246" s="24">
        <f ca="1">'Trial 3'!AD13</f>
        <v>57683.206521395936</v>
      </c>
      <c r="AE246" s="24">
        <f ca="1">'Trial 3'!AE13</f>
        <v>-62263.8846505123</v>
      </c>
      <c r="AF246" s="24">
        <f ca="1">'Trial 3'!AF13</f>
        <v>20619.514124090023</v>
      </c>
      <c r="AG246" s="24">
        <f ca="1">'Trial 3'!AG13</f>
        <v>-53079.736674202839</v>
      </c>
      <c r="AH246" s="24">
        <f ca="1">'Trial 3'!AH13</f>
        <v>8550.123534108996</v>
      </c>
      <c r="AI246" s="24">
        <f ca="1">'Trial 3'!AI13</f>
        <v>-2812.6347681736424</v>
      </c>
      <c r="AJ246" s="24">
        <f ca="1">'Trial 3'!AJ13</f>
        <v>24216.918789351552</v>
      </c>
      <c r="AK246" s="24">
        <f ca="1">'Trial 3'!AK13</f>
        <v>-7539.4618088055813</v>
      </c>
      <c r="AL246" s="24">
        <f ca="1">'Trial 3'!AL13</f>
        <v>20551.733886221835</v>
      </c>
      <c r="AM246" s="24">
        <f ca="1">'Trial 3'!AM13</f>
        <v>-47908.188880954302</v>
      </c>
      <c r="AN246" s="25">
        <f ca="1">SUM('Trial 3'!AB13:AM13)</f>
        <v>7979.9976545176323</v>
      </c>
      <c r="AO246" s="24">
        <f ca="1">'Trial 3'!AO13</f>
        <v>-56335.412183633984</v>
      </c>
      <c r="AP246" s="24">
        <f ca="1">'Trial 3'!AP13</f>
        <v>23743.728335681128</v>
      </c>
      <c r="AQ246" s="24">
        <f ca="1">'Trial 3'!AQ13</f>
        <v>-2520.0642501895204</v>
      </c>
      <c r="AR246" s="24">
        <f ca="1">'Trial 3'!AR13</f>
        <v>34822.778962319135</v>
      </c>
      <c r="AS246" s="24">
        <f ca="1">'Trial 3'!AS13</f>
        <v>986.42054171271866</v>
      </c>
      <c r="AT246" s="24">
        <f ca="1">'Trial 3'!AT13</f>
        <v>-23880.753651093448</v>
      </c>
      <c r="AU246" s="24">
        <f ca="1">'Trial 3'!AU13</f>
        <v>39617.246306456116</v>
      </c>
      <c r="AV246" s="24">
        <f ca="1">'Trial 3'!AV13</f>
        <v>15979.135681023889</v>
      </c>
      <c r="AW246" s="24">
        <f ca="1">'Trial 3'!AW13</f>
        <v>4856.4401608055605</v>
      </c>
      <c r="AX246" s="24">
        <f ca="1">'Trial 3'!AX13</f>
        <v>7116.4731090915502</v>
      </c>
      <c r="AY246" s="24">
        <f ca="1">'Trial 3'!AY13</f>
        <v>-5713.0841866771543</v>
      </c>
      <c r="AZ246" s="24">
        <f ca="1">'Trial 3'!AZ13</f>
        <v>34668.452018655211</v>
      </c>
      <c r="BA246" s="25">
        <f ca="1">SUM('Trial 3'!AO13:AZ13)</f>
        <v>73341.360844151204</v>
      </c>
      <c r="BB246" s="24">
        <f ca="1">'Trial 3'!BB13</f>
        <v>-15263.889437252517</v>
      </c>
      <c r="BC246" s="24">
        <f ca="1">'Trial 3'!BC13</f>
        <v>-39716.736847577748</v>
      </c>
      <c r="BD246" s="24">
        <f ca="1">'Trial 3'!BD13</f>
        <v>19839.174863734301</v>
      </c>
      <c r="BE246" s="24">
        <f ca="1">'Trial 3'!BE13</f>
        <v>62977.626330737359</v>
      </c>
      <c r="BF246" s="24">
        <f ca="1">'Trial 3'!BF13</f>
        <v>3439.9456728142691</v>
      </c>
      <c r="BG246" s="24">
        <f ca="1">'Trial 3'!BG13</f>
        <v>-24560.842406989301</v>
      </c>
      <c r="BH246" s="24">
        <f ca="1">'Trial 3'!BH13</f>
        <v>-38320.775371973417</v>
      </c>
      <c r="BI246" s="24">
        <f ca="1">'Trial 3'!BI13</f>
        <v>-23435.180544402632</v>
      </c>
      <c r="BJ246" s="24">
        <f ca="1">'Trial 3'!BJ13</f>
        <v>-30988.270384082836</v>
      </c>
      <c r="BK246" s="24">
        <f ca="1">'Trial 3'!BK13</f>
        <v>62317.419056945335</v>
      </c>
      <c r="BL246" s="24">
        <f ca="1">'Trial 3'!BL13</f>
        <v>-7123.1273872657193</v>
      </c>
      <c r="BM246" s="24">
        <f ca="1">'Trial 3'!BM13</f>
        <v>24142.817626733944</v>
      </c>
      <c r="BN246" s="25">
        <f ca="1">SUM('Trial 3'!BB13:BM13)</f>
        <v>-6691.8388285789551</v>
      </c>
      <c r="BO246" s="24">
        <f ca="1">'Trial 3'!BO13</f>
        <v>2529.0650133157437</v>
      </c>
      <c r="BP246" s="24">
        <f ca="1">'Trial 3'!BP13</f>
        <v>-3353.5273049533398</v>
      </c>
      <c r="BQ246" s="24">
        <f ca="1">'Trial 3'!BQ13</f>
        <v>37507.804146118586</v>
      </c>
      <c r="BR246" s="24">
        <f ca="1">'Trial 3'!BR13</f>
        <v>31779.322237226563</v>
      </c>
      <c r="BS246" s="24">
        <f ca="1">'Trial 3'!BS13</f>
        <v>-19557.647847066401</v>
      </c>
      <c r="BT246" s="24">
        <f ca="1">'Trial 3'!BT13</f>
        <v>2543.1887714381592</v>
      </c>
      <c r="BU246" s="24">
        <f ca="1">'Trial 3'!BU13</f>
        <v>44489.971078062728</v>
      </c>
      <c r="BV246" s="24">
        <f ca="1">'Trial 3'!BV13</f>
        <v>-27949.162609754632</v>
      </c>
      <c r="BW246" s="24">
        <f ca="1">'Trial 3'!BW13</f>
        <v>47584.824054860044</v>
      </c>
      <c r="BX246" s="24">
        <f ca="1">'Trial 3'!BX13</f>
        <v>-43244.898304278366</v>
      </c>
      <c r="BY246" s="24">
        <f ca="1">'Trial 3'!BY13</f>
        <v>36758.297661526674</v>
      </c>
      <c r="BZ246" s="24">
        <f ca="1">'Trial 3'!BZ13</f>
        <v>-31059.473563688491</v>
      </c>
      <c r="CA246" s="25">
        <f ca="1">SUM('Trial 3'!BO13:BZ13)</f>
        <v>78027.763332807284</v>
      </c>
      <c r="CB246" s="24">
        <f ca="1">'Trial 3'!CB13</f>
        <v>-45426.283003329656</v>
      </c>
      <c r="CC246" s="24">
        <f ca="1">'Trial 3'!CC13</f>
        <v>2700.7142211850946</v>
      </c>
      <c r="CD246" s="24">
        <f ca="1">'Trial 3'!CD13</f>
        <v>4793.4113347171715</v>
      </c>
      <c r="CE246" s="24">
        <f ca="1">'Trial 3'!CE13</f>
        <v>26323.811815047498</v>
      </c>
      <c r="CF246" s="24">
        <f ca="1">'Trial 3'!CF13</f>
        <v>-25075.538559318487</v>
      </c>
      <c r="CG246" s="24">
        <f ca="1">'Trial 3'!CG13</f>
        <v>-29705.290530670758</v>
      </c>
      <c r="CH246" s="24">
        <f ca="1">'Trial 3'!CH13</f>
        <v>-26512.99746287557</v>
      </c>
      <c r="CI246" s="24">
        <f ca="1">'Trial 3'!CI13</f>
        <v>46277.805918519254</v>
      </c>
      <c r="CJ246" s="24">
        <f ca="1">'Trial 3'!CJ13</f>
        <v>-7958.3419350451186</v>
      </c>
      <c r="CK246" s="24">
        <f ca="1">'Trial 3'!CK13</f>
        <v>24892.421788198928</v>
      </c>
      <c r="CL246" s="24">
        <f ca="1">'Trial 3'!CL13</f>
        <v>44892.037321813405</v>
      </c>
      <c r="CM246" s="24">
        <f ca="1">'Trial 3'!CM13</f>
        <v>47794.155124856356</v>
      </c>
      <c r="CN246" s="25">
        <f ca="1">SUM('Trial 3'!CB13:CM13)</f>
        <v>62995.906033098116</v>
      </c>
      <c r="CO246" s="24">
        <f ca="1">'Trial 3'!CO13</f>
        <v>3353.7575945575745</v>
      </c>
      <c r="CP246" s="24">
        <f ca="1">'Trial 3'!CP13</f>
        <v>59732.686646140712</v>
      </c>
      <c r="CQ246" s="24">
        <f ca="1">'Trial 3'!CQ13</f>
        <v>-3029.4768109953866</v>
      </c>
      <c r="CR246" s="24">
        <f ca="1">'Trial 3'!CR13</f>
        <v>1379.304458663561</v>
      </c>
      <c r="CS246" s="24">
        <f ca="1">'Trial 3'!CS13</f>
        <v>19316.911377932844</v>
      </c>
      <c r="CT246" s="24">
        <f ca="1">'Trial 3'!CT13</f>
        <v>53618.179278395175</v>
      </c>
      <c r="CU246" s="24">
        <f ca="1">'Trial 3'!CU13</f>
        <v>2270.9941318896667</v>
      </c>
      <c r="CV246" s="24">
        <f ca="1">'Trial 3'!CV13</f>
        <v>-18680.304605713653</v>
      </c>
      <c r="CW246" s="24">
        <f ca="1">'Trial 3'!CW13</f>
        <v>29319.137040957328</v>
      </c>
      <c r="CX246" s="24">
        <f ca="1">'Trial 3'!CX13</f>
        <v>28336.487263279807</v>
      </c>
      <c r="CY246" s="24">
        <f ca="1">'Trial 3'!CY13</f>
        <v>-42810.329915088871</v>
      </c>
      <c r="CZ246" s="24">
        <f ca="1">'Trial 3'!CZ13</f>
        <v>32353.74508076701</v>
      </c>
      <c r="DA246" s="25">
        <f ca="1">SUM('Trial 3'!CO13:CZ13)</f>
        <v>165161.09154078574</v>
      </c>
      <c r="DB246" s="24">
        <f ca="1">'Trial 3'!DB13</f>
        <v>35779.344084752447</v>
      </c>
      <c r="DC246" s="24">
        <f ca="1">'Trial 3'!DC13</f>
        <v>-19086.253566935837</v>
      </c>
      <c r="DD246" s="24">
        <f ca="1">'Trial 3'!DD13</f>
        <v>-28848.392931694569</v>
      </c>
      <c r="DE246" s="24">
        <f ca="1">'Trial 3'!DE13</f>
        <v>8402.8258433027586</v>
      </c>
      <c r="DF246" s="24">
        <f ca="1">'Trial 3'!DF13</f>
        <v>-45282.350718683032</v>
      </c>
      <c r="DG246" s="24">
        <f ca="1">'Trial 3'!DG13</f>
        <v>23785.612860324454</v>
      </c>
      <c r="DH246" s="24">
        <f ca="1">'Trial 3'!DH13</f>
        <v>-19819.304224517186</v>
      </c>
      <c r="DI246" s="24">
        <f ca="1">'Trial 3'!DI13</f>
        <v>-42479.95737543259</v>
      </c>
      <c r="DJ246" s="24">
        <f ca="1">'Trial 3'!DJ13</f>
        <v>27159.573829047426</v>
      </c>
      <c r="DK246" s="24">
        <f ca="1">'Trial 3'!DK13</f>
        <v>44452.87235051053</v>
      </c>
      <c r="DL246" s="24">
        <f ca="1">'Trial 3'!DL13</f>
        <v>10284.713690260465</v>
      </c>
      <c r="DM246" s="24">
        <f ca="1">'Trial 3'!DM13</f>
        <v>-29311.712131206445</v>
      </c>
      <c r="DN246" s="25">
        <f ca="1">SUM('Trial 3'!DB13:DM13)</f>
        <v>-34963.028290271577</v>
      </c>
      <c r="DO246" s="24">
        <f ca="1">'Trial 3'!DO13</f>
        <v>17496.304298689716</v>
      </c>
      <c r="DP246" s="24">
        <f ca="1">'Trial 3'!DP13</f>
        <v>48652.898625815622</v>
      </c>
      <c r="DQ246" s="24">
        <f ca="1">'Trial 3'!DQ13</f>
        <v>-17750.623230231962</v>
      </c>
      <c r="DR246" s="24">
        <f ca="1">'Trial 3'!DR13</f>
        <v>-2275.1695320061699</v>
      </c>
      <c r="DS246" s="24">
        <f ca="1">'Trial 3'!DS13</f>
        <v>-19663.601099196261</v>
      </c>
      <c r="DT246" s="24">
        <f ca="1">'Trial 3'!DT13</f>
        <v>27291.621555534915</v>
      </c>
      <c r="DU246" s="24">
        <f ca="1">'Trial 3'!DU13</f>
        <v>39404.615068733539</v>
      </c>
      <c r="DV246" s="24">
        <f ca="1">'Trial 3'!DV13</f>
        <v>-36540.58740278567</v>
      </c>
      <c r="DW246" s="24">
        <f ca="1">'Trial 3'!DW13</f>
        <v>-16346.484033337256</v>
      </c>
      <c r="DX246" s="24">
        <f ca="1">'Trial 3'!DX13</f>
        <v>9619.1573287328119</v>
      </c>
      <c r="DY246" s="24">
        <f ca="1">'Trial 3'!DY13</f>
        <v>14906.737891326467</v>
      </c>
      <c r="DZ246" s="24">
        <f ca="1">'Trial 3'!DZ13</f>
        <v>-12359.884540802099</v>
      </c>
      <c r="EA246" s="25">
        <f ca="1">SUM('Trial 3'!DO13:DZ13)</f>
        <v>52434.984930473671</v>
      </c>
      <c r="EB246" s="24">
        <f ca="1">'Trial 3'!EB13</f>
        <v>-25815.679948648049</v>
      </c>
      <c r="EC246" s="24">
        <f ca="1">'Trial 3'!EC13</f>
        <v>-60347.271040172425</v>
      </c>
      <c r="ED246" s="24">
        <f ca="1">'Trial 3'!ED13</f>
        <v>27687.827329539468</v>
      </c>
      <c r="EE246" s="24">
        <f ca="1">'Trial 3'!EE13</f>
        <v>-9580.9085155453249</v>
      </c>
      <c r="EF246" s="24">
        <f ca="1">'Trial 3'!EF13</f>
        <v>-5755.9132425385533</v>
      </c>
      <c r="EG246" s="24">
        <f ca="1">'Trial 3'!EG13</f>
        <v>-20442.909033819815</v>
      </c>
      <c r="EH246" s="24">
        <f ca="1">'Trial 3'!EH13</f>
        <v>-4781.427450262101</v>
      </c>
      <c r="EI246" s="24">
        <f ca="1">'Trial 3'!EI13</f>
        <v>-20553.756007685701</v>
      </c>
      <c r="EJ246" s="24">
        <f ca="1">'Trial 3'!EJ13</f>
        <v>-24535.500955782227</v>
      </c>
      <c r="EK246" s="24">
        <f ca="1">'Trial 3'!EK13</f>
        <v>23731.190604739553</v>
      </c>
      <c r="EL246" s="24">
        <f ca="1">'Trial 3'!EL13</f>
        <v>-5741.9234433846759</v>
      </c>
      <c r="EM246" s="24">
        <f ca="1">'Trial 3'!EM13</f>
        <v>-23907.110098410838</v>
      </c>
      <c r="EN246" s="25">
        <f ca="1">SUM('Trial 3'!EB13:EM13)</f>
        <v>-150043.38180197068</v>
      </c>
    </row>
    <row r="247" spans="1:144" ht="12.75" customHeight="1">
      <c r="A247" s="11" t="str">
        <f>Labels!B99</f>
        <v>Trial 04</v>
      </c>
      <c r="B247" s="24">
        <f ca="1">'Trial 4'!B13</f>
        <v>-1006.5015315248613</v>
      </c>
      <c r="C247" s="24">
        <f ca="1">'Trial 4'!C13</f>
        <v>-10207.633684957098</v>
      </c>
      <c r="D247" s="24">
        <f ca="1">'Trial 4'!D13</f>
        <v>20963.632297297569</v>
      </c>
      <c r="E247" s="24">
        <f ca="1">'Trial 4'!E13</f>
        <v>-17660.24885756326</v>
      </c>
      <c r="F247" s="24">
        <f ca="1">'Trial 4'!F13</f>
        <v>2666.9194030913541</v>
      </c>
      <c r="G247" s="24">
        <f ca="1">'Trial 4'!G13</f>
        <v>-10450.982187785974</v>
      </c>
      <c r="H247" s="24">
        <f ca="1">'Trial 4'!H13</f>
        <v>14031.712782931136</v>
      </c>
      <c r="I247" s="24">
        <f ca="1">'Trial 4'!I13</f>
        <v>63321.946271823144</v>
      </c>
      <c r="J247" s="24">
        <f ca="1">'Trial 4'!J13</f>
        <v>-20997.944098017215</v>
      </c>
      <c r="K247" s="24">
        <f ca="1">'Trial 4'!K13</f>
        <v>25287.79058941636</v>
      </c>
      <c r="L247" s="24">
        <f ca="1">'Trial 4'!L13</f>
        <v>16455.96617035149</v>
      </c>
      <c r="M247" s="24">
        <f ca="1">'Trial 4'!M13</f>
        <v>-44444.900284953525</v>
      </c>
      <c r="N247" s="25">
        <f ca="1">SUM('Trial 4'!B13:M13)</f>
        <v>37959.756870109115</v>
      </c>
      <c r="O247" s="24">
        <f ca="1">'Trial 4'!O13</f>
        <v>-5770.6656637508941</v>
      </c>
      <c r="P247" s="24">
        <f ca="1">'Trial 4'!P13</f>
        <v>-36924.561786662554</v>
      </c>
      <c r="Q247" s="24">
        <f ca="1">'Trial 4'!Q13</f>
        <v>31507.260784516435</v>
      </c>
      <c r="R247" s="24">
        <f ca="1">'Trial 4'!R13</f>
        <v>10521.422142425348</v>
      </c>
      <c r="S247" s="24">
        <f ca="1">'Trial 4'!S13</f>
        <v>-38213.742891272668</v>
      </c>
      <c r="T247" s="24">
        <f ca="1">'Trial 4'!T13</f>
        <v>25304.234533769522</v>
      </c>
      <c r="U247" s="24">
        <f ca="1">'Trial 4'!U13</f>
        <v>-26398.327341584158</v>
      </c>
      <c r="V247" s="24">
        <f ca="1">'Trial 4'!V13</f>
        <v>7258.1642396757406</v>
      </c>
      <c r="W247" s="24">
        <f ca="1">'Trial 4'!W13</f>
        <v>-14726.470238407383</v>
      </c>
      <c r="X247" s="24">
        <f ca="1">'Trial 4'!X13</f>
        <v>35854.186818352828</v>
      </c>
      <c r="Y247" s="24">
        <f ca="1">'Trial 4'!Y13</f>
        <v>-35386.540631475931</v>
      </c>
      <c r="Z247" s="24">
        <f ca="1">'Trial 4'!Z13</f>
        <v>-11418.990781776287</v>
      </c>
      <c r="AA247" s="25">
        <f ca="1">SUM('Trial 4'!O13:Z13)</f>
        <v>-58394.030816190003</v>
      </c>
      <c r="AB247" s="24">
        <f ca="1">'Trial 4'!AB13</f>
        <v>-24997.231914733624</v>
      </c>
      <c r="AC247" s="24">
        <f ca="1">'Trial 4'!AC13</f>
        <v>-7460.8911005429236</v>
      </c>
      <c r="AD247" s="24">
        <f ca="1">'Trial 4'!AD13</f>
        <v>34072.204588304368</v>
      </c>
      <c r="AE247" s="24">
        <f ca="1">'Trial 4'!AE13</f>
        <v>-7060.3380823252219</v>
      </c>
      <c r="AF247" s="24">
        <f ca="1">'Trial 4'!AF13</f>
        <v>-51076.803767981612</v>
      </c>
      <c r="AG247" s="24">
        <f ca="1">'Trial 4'!AG13</f>
        <v>-41377.647660138391</v>
      </c>
      <c r="AH247" s="24">
        <f ca="1">'Trial 4'!AH13</f>
        <v>-14250.113656792506</v>
      </c>
      <c r="AI247" s="24">
        <f ca="1">'Trial 4'!AI13</f>
        <v>-2849.0961235267964</v>
      </c>
      <c r="AJ247" s="24">
        <f ca="1">'Trial 4'!AJ13</f>
        <v>-26289.959422843476</v>
      </c>
      <c r="AK247" s="24">
        <f ca="1">'Trial 4'!AK13</f>
        <v>-57758.406891414379</v>
      </c>
      <c r="AL247" s="24">
        <f ca="1">'Trial 4'!AL13</f>
        <v>-28032.379261829439</v>
      </c>
      <c r="AM247" s="24">
        <f ca="1">'Trial 4'!AM13</f>
        <v>-24576.925615163505</v>
      </c>
      <c r="AN247" s="25">
        <f ca="1">SUM('Trial 4'!AB13:AM13)</f>
        <v>-251657.58890898753</v>
      </c>
      <c r="AO247" s="24">
        <f ca="1">'Trial 4'!AO13</f>
        <v>10540.176254145017</v>
      </c>
      <c r="AP247" s="24">
        <f ca="1">'Trial 4'!AP13</f>
        <v>10538.031439468861</v>
      </c>
      <c r="AQ247" s="24">
        <f ca="1">'Trial 4'!AQ13</f>
        <v>-47062.106706544851</v>
      </c>
      <c r="AR247" s="24">
        <f ca="1">'Trial 4'!AR13</f>
        <v>27826.998075211548</v>
      </c>
      <c r="AS247" s="24">
        <f ca="1">'Trial 4'!AS13</f>
        <v>1031.4597637043573</v>
      </c>
      <c r="AT247" s="24">
        <f ca="1">'Trial 4'!AT13</f>
        <v>-48704.256091167837</v>
      </c>
      <c r="AU247" s="24">
        <f ca="1">'Trial 4'!AU13</f>
        <v>4205.9661743816996</v>
      </c>
      <c r="AV247" s="24">
        <f ca="1">'Trial 4'!AV13</f>
        <v>28686.842783720687</v>
      </c>
      <c r="AW247" s="24">
        <f ca="1">'Trial 4'!AW13</f>
        <v>-12182.133276755685</v>
      </c>
      <c r="AX247" s="24">
        <f ca="1">'Trial 4'!AX13</f>
        <v>-38857.640807459778</v>
      </c>
      <c r="AY247" s="24">
        <f ca="1">'Trial 4'!AY13</f>
        <v>-62988.63242588882</v>
      </c>
      <c r="AZ247" s="24">
        <f ca="1">'Trial 4'!AZ13</f>
        <v>-17980.271515259155</v>
      </c>
      <c r="BA247" s="25">
        <f ca="1">SUM('Trial 4'!AO13:AZ13)</f>
        <v>-144945.56633244397</v>
      </c>
      <c r="BB247" s="24">
        <f ca="1">'Trial 4'!BB13</f>
        <v>-42459.546959192514</v>
      </c>
      <c r="BC247" s="24">
        <f ca="1">'Trial 4'!BC13</f>
        <v>-12638.959977003444</v>
      </c>
      <c r="BD247" s="24">
        <f ca="1">'Trial 4'!BD13</f>
        <v>-5365.6621298519185</v>
      </c>
      <c r="BE247" s="24">
        <f ca="1">'Trial 4'!BE13</f>
        <v>-15056.39418417538</v>
      </c>
      <c r="BF247" s="24">
        <f ca="1">'Trial 4'!BF13</f>
        <v>-45965.125331765841</v>
      </c>
      <c r="BG247" s="24">
        <f ca="1">'Trial 4'!BG13</f>
        <v>42035.117934625618</v>
      </c>
      <c r="BH247" s="24">
        <f ca="1">'Trial 4'!BH13</f>
        <v>-20211.22191150162</v>
      </c>
      <c r="BI247" s="24">
        <f ca="1">'Trial 4'!BI13</f>
        <v>-16647.700179203584</v>
      </c>
      <c r="BJ247" s="24">
        <f ca="1">'Trial 4'!BJ13</f>
        <v>42662.538399897952</v>
      </c>
      <c r="BK247" s="24">
        <f ca="1">'Trial 4'!BK13</f>
        <v>4884.3394932995297</v>
      </c>
      <c r="BL247" s="24">
        <f ca="1">'Trial 4'!BL13</f>
        <v>-29724.397977858305</v>
      </c>
      <c r="BM247" s="24">
        <f ca="1">'Trial 4'!BM13</f>
        <v>-10856.379727246205</v>
      </c>
      <c r="BN247" s="25">
        <f ca="1">SUM('Trial 4'!BB13:BM13)</f>
        <v>-109343.39254997573</v>
      </c>
      <c r="BO247" s="24">
        <f ca="1">'Trial 4'!BO13</f>
        <v>-35049.233010500131</v>
      </c>
      <c r="BP247" s="24">
        <f ca="1">'Trial 4'!BP13</f>
        <v>-27438.687635915194</v>
      </c>
      <c r="BQ247" s="24">
        <f ca="1">'Trial 4'!BQ13</f>
        <v>-21543.731262714387</v>
      </c>
      <c r="BR247" s="24">
        <f ca="1">'Trial 4'!BR13</f>
        <v>48732.679991206569</v>
      </c>
      <c r="BS247" s="24">
        <f ca="1">'Trial 4'!BS13</f>
        <v>-16590.008000272072</v>
      </c>
      <c r="BT247" s="24">
        <f ca="1">'Trial 4'!BT13</f>
        <v>-33110.483377986682</v>
      </c>
      <c r="BU247" s="24">
        <f ca="1">'Trial 4'!BU13</f>
        <v>16804.595952230637</v>
      </c>
      <c r="BV247" s="24">
        <f ca="1">'Trial 4'!BV13</f>
        <v>16038.592947909408</v>
      </c>
      <c r="BW247" s="24">
        <f ca="1">'Trial 4'!BW13</f>
        <v>-2896.3668094309437</v>
      </c>
      <c r="BX247" s="24">
        <f ca="1">'Trial 4'!BX13</f>
        <v>32401.791874936756</v>
      </c>
      <c r="BY247" s="24">
        <f ca="1">'Trial 4'!BY13</f>
        <v>-11062.028502637721</v>
      </c>
      <c r="BZ247" s="24">
        <f ca="1">'Trial 4'!BZ13</f>
        <v>-21373.374382749131</v>
      </c>
      <c r="CA247" s="25">
        <f ca="1">SUM('Trial 4'!BO13:BZ13)</f>
        <v>-55086.252215922897</v>
      </c>
      <c r="CB247" s="24">
        <f ca="1">'Trial 4'!CB13</f>
        <v>20175.168515673176</v>
      </c>
      <c r="CC247" s="24">
        <f ca="1">'Trial 4'!CC13</f>
        <v>-8246.1286660818041</v>
      </c>
      <c r="CD247" s="24">
        <f ca="1">'Trial 4'!CD13</f>
        <v>-41509.025653058299</v>
      </c>
      <c r="CE247" s="24">
        <f ca="1">'Trial 4'!CE13</f>
        <v>22661.286331951909</v>
      </c>
      <c r="CF247" s="24">
        <f ca="1">'Trial 4'!CF13</f>
        <v>35300.164817381177</v>
      </c>
      <c r="CG247" s="24">
        <f ca="1">'Trial 4'!CG13</f>
        <v>47340.437016104086</v>
      </c>
      <c r="CH247" s="24">
        <f ca="1">'Trial 4'!CH13</f>
        <v>-16803.761938831925</v>
      </c>
      <c r="CI247" s="24">
        <f ca="1">'Trial 4'!CI13</f>
        <v>11713.281059951558</v>
      </c>
      <c r="CJ247" s="24">
        <f ca="1">'Trial 4'!CJ13</f>
        <v>15347.239946205467</v>
      </c>
      <c r="CK247" s="24">
        <f ca="1">'Trial 4'!CK13</f>
        <v>-19265.562381025793</v>
      </c>
      <c r="CL247" s="24">
        <f ca="1">'Trial 4'!CL13</f>
        <v>-9254.1075020652879</v>
      </c>
      <c r="CM247" s="24">
        <f ca="1">'Trial 4'!CM13</f>
        <v>25157.371449798367</v>
      </c>
      <c r="CN247" s="25">
        <f ca="1">SUM('Trial 4'!CB13:CM13)</f>
        <v>82616.36299600263</v>
      </c>
      <c r="CO247" s="24">
        <f ca="1">'Trial 4'!CO13</f>
        <v>-59975.182566523647</v>
      </c>
      <c r="CP247" s="24">
        <f ca="1">'Trial 4'!CP13</f>
        <v>-34503.819063802192</v>
      </c>
      <c r="CQ247" s="24">
        <f ca="1">'Trial 4'!CQ13</f>
        <v>32835.874892777443</v>
      </c>
      <c r="CR247" s="24">
        <f ca="1">'Trial 4'!CR13</f>
        <v>-26310.817931253216</v>
      </c>
      <c r="CS247" s="24">
        <f ca="1">'Trial 4'!CS13</f>
        <v>16155.70587154398</v>
      </c>
      <c r="CT247" s="24">
        <f ca="1">'Trial 4'!CT13</f>
        <v>-13844.943216573562</v>
      </c>
      <c r="CU247" s="24">
        <f ca="1">'Trial 4'!CU13</f>
        <v>-34870.430418305514</v>
      </c>
      <c r="CV247" s="24">
        <f ca="1">'Trial 4'!CV13</f>
        <v>-9064.6208978135728</v>
      </c>
      <c r="CW247" s="24">
        <f ca="1">'Trial 4'!CW13</f>
        <v>-36610.345371214586</v>
      </c>
      <c r="CX247" s="24">
        <f ca="1">'Trial 4'!CX13</f>
        <v>-11341.258757007934</v>
      </c>
      <c r="CY247" s="24">
        <f ca="1">'Trial 4'!CY13</f>
        <v>4330.3859308334413</v>
      </c>
      <c r="CZ247" s="24">
        <f ca="1">'Trial 4'!CZ13</f>
        <v>-37409.514036978908</v>
      </c>
      <c r="DA247" s="25">
        <f ca="1">SUM('Trial 4'!CO13:CZ13)</f>
        <v>-210608.96556431829</v>
      </c>
      <c r="DB247" s="24">
        <f ca="1">'Trial 4'!DB13</f>
        <v>-10471.131105482702</v>
      </c>
      <c r="DC247" s="24">
        <f ca="1">'Trial 4'!DC13</f>
        <v>-15270.614180061182</v>
      </c>
      <c r="DD247" s="24">
        <f ca="1">'Trial 4'!DD13</f>
        <v>-24221.861353269163</v>
      </c>
      <c r="DE247" s="24">
        <f ca="1">'Trial 4'!DE13</f>
        <v>-10579.44221910027</v>
      </c>
      <c r="DF247" s="24">
        <f ca="1">'Trial 4'!DF13</f>
        <v>-9910.9025745876024</v>
      </c>
      <c r="DG247" s="24">
        <f ca="1">'Trial 4'!DG13</f>
        <v>18805.567700295269</v>
      </c>
      <c r="DH247" s="24">
        <f ca="1">'Trial 4'!DH13</f>
        <v>25660.69756644428</v>
      </c>
      <c r="DI247" s="24">
        <f ca="1">'Trial 4'!DI13</f>
        <v>13644.998873523355</v>
      </c>
      <c r="DJ247" s="24">
        <f ca="1">'Trial 4'!DJ13</f>
        <v>1278.100286180563</v>
      </c>
      <c r="DK247" s="24">
        <f ca="1">'Trial 4'!DK13</f>
        <v>-40798.06752569307</v>
      </c>
      <c r="DL247" s="24">
        <f ca="1">'Trial 4'!DL13</f>
        <v>-35517.911470720275</v>
      </c>
      <c r="DM247" s="24">
        <f ca="1">'Trial 4'!DM13</f>
        <v>-10149.255576115838</v>
      </c>
      <c r="DN247" s="25">
        <f ca="1">SUM('Trial 4'!DB13:DM13)</f>
        <v>-97529.821578586634</v>
      </c>
      <c r="DO247" s="24">
        <f ca="1">'Trial 4'!DO13</f>
        <v>1180.3241194863226</v>
      </c>
      <c r="DP247" s="24">
        <f ca="1">'Trial 4'!DP13</f>
        <v>-54263.418807626047</v>
      </c>
      <c r="DQ247" s="24">
        <f ca="1">'Trial 4'!DQ13</f>
        <v>16729.882961984953</v>
      </c>
      <c r="DR247" s="24">
        <f ca="1">'Trial 4'!DR13</f>
        <v>-11803.025443821223</v>
      </c>
      <c r="DS247" s="24">
        <f ca="1">'Trial 4'!DS13</f>
        <v>40562.764326671022</v>
      </c>
      <c r="DT247" s="24">
        <f ca="1">'Trial 4'!DT13</f>
        <v>22474.444768144011</v>
      </c>
      <c r="DU247" s="24">
        <f ca="1">'Trial 4'!DU13</f>
        <v>-4830.5642334029217</v>
      </c>
      <c r="DV247" s="24">
        <f ca="1">'Trial 4'!DV13</f>
        <v>-3614.3528925844098</v>
      </c>
      <c r="DW247" s="24">
        <f ca="1">'Trial 4'!DW13</f>
        <v>-11467.601190666424</v>
      </c>
      <c r="DX247" s="24">
        <f ca="1">'Trial 4'!DX13</f>
        <v>6566.0389919141799</v>
      </c>
      <c r="DY247" s="24">
        <f ca="1">'Trial 4'!DY13</f>
        <v>24159.756521602787</v>
      </c>
      <c r="DZ247" s="24">
        <f ca="1">'Trial 4'!DZ13</f>
        <v>17884.960039491729</v>
      </c>
      <c r="EA247" s="25">
        <f ca="1">SUM('Trial 4'!DO13:DZ13)</f>
        <v>43579.209161193983</v>
      </c>
      <c r="EB247" s="24">
        <f ca="1">'Trial 4'!EB13</f>
        <v>-53566.966324412278</v>
      </c>
      <c r="EC247" s="24">
        <f ca="1">'Trial 4'!EC13</f>
        <v>-36337.192584898905</v>
      </c>
      <c r="ED247" s="24">
        <f ca="1">'Trial 4'!ED13</f>
        <v>35687.844905556245</v>
      </c>
      <c r="EE247" s="24">
        <f ca="1">'Trial 4'!EE13</f>
        <v>2158.2972011902934</v>
      </c>
      <c r="EF247" s="24">
        <f ca="1">'Trial 4'!EF13</f>
        <v>9140.7393285589351</v>
      </c>
      <c r="EG247" s="24">
        <f ca="1">'Trial 4'!EG13</f>
        <v>21041.747052037299</v>
      </c>
      <c r="EH247" s="24">
        <f ca="1">'Trial 4'!EH13</f>
        <v>53099.14952919705</v>
      </c>
      <c r="EI247" s="24">
        <f ca="1">'Trial 4'!EI13</f>
        <v>24674.80525494826</v>
      </c>
      <c r="EJ247" s="24">
        <f ca="1">'Trial 4'!EJ13</f>
        <v>-25677.199968414876</v>
      </c>
      <c r="EK247" s="24">
        <f ca="1">'Trial 4'!EK13</f>
        <v>19772.338831378565</v>
      </c>
      <c r="EL247" s="24">
        <f ca="1">'Trial 4'!EL13</f>
        <v>14547.6958737239</v>
      </c>
      <c r="EM247" s="24">
        <f ca="1">'Trial 4'!EM13</f>
        <v>-22231.634029870438</v>
      </c>
      <c r="EN247" s="25">
        <f ca="1">SUM('Trial 4'!EB13:EM13)</f>
        <v>42309.625068994057</v>
      </c>
    </row>
    <row r="248" spans="1:144" ht="12.75" customHeight="1">
      <c r="A248" s="11" t="str">
        <f>Labels!B100</f>
        <v>Trial 05</v>
      </c>
      <c r="B248" s="24">
        <f ca="1">'Trial 5'!B13</f>
        <v>-45553.774922461344</v>
      </c>
      <c r="C248" s="24">
        <f ca="1">'Trial 5'!C13</f>
        <v>15758.27684767941</v>
      </c>
      <c r="D248" s="24">
        <f ca="1">'Trial 5'!D13</f>
        <v>16589.362163606111</v>
      </c>
      <c r="E248" s="24">
        <f ca="1">'Trial 5'!E13</f>
        <v>36152.091731300774</v>
      </c>
      <c r="F248" s="24">
        <f ca="1">'Trial 5'!F13</f>
        <v>26021.093061550917</v>
      </c>
      <c r="G248" s="24">
        <f ca="1">'Trial 5'!G13</f>
        <v>-9621.7781821708431</v>
      </c>
      <c r="H248" s="24">
        <f ca="1">'Trial 5'!H13</f>
        <v>-6432.7005589041919</v>
      </c>
      <c r="I248" s="24">
        <f ca="1">'Trial 5'!I13</f>
        <v>30270.646249626447</v>
      </c>
      <c r="J248" s="24">
        <f ca="1">'Trial 5'!J13</f>
        <v>19506.282395315662</v>
      </c>
      <c r="K248" s="24">
        <f ca="1">'Trial 5'!K13</f>
        <v>-36182.46490957182</v>
      </c>
      <c r="L248" s="24">
        <f ca="1">'Trial 5'!L13</f>
        <v>43671.962753861335</v>
      </c>
      <c r="M248" s="24">
        <f ca="1">'Trial 5'!M13</f>
        <v>49841.465243309307</v>
      </c>
      <c r="N248" s="25">
        <f ca="1">SUM('Trial 5'!B13:M13)</f>
        <v>140020.46187314176</v>
      </c>
      <c r="O248" s="24">
        <f ca="1">'Trial 5'!O13</f>
        <v>-25179.902854782616</v>
      </c>
      <c r="P248" s="24">
        <f ca="1">'Trial 5'!P13</f>
        <v>-20566.070061264429</v>
      </c>
      <c r="Q248" s="24">
        <f ca="1">'Trial 5'!Q13</f>
        <v>26642.956760188878</v>
      </c>
      <c r="R248" s="24">
        <f ca="1">'Trial 5'!R13</f>
        <v>-31402.77859427283</v>
      </c>
      <c r="S248" s="24">
        <f ca="1">'Trial 5'!S13</f>
        <v>-23216.320745834808</v>
      </c>
      <c r="T248" s="24">
        <f ca="1">'Trial 5'!T13</f>
        <v>22428.428019881587</v>
      </c>
      <c r="U248" s="24">
        <f ca="1">'Trial 5'!U13</f>
        <v>-23478.119545566191</v>
      </c>
      <c r="V248" s="24">
        <f ca="1">'Trial 5'!V13</f>
        <v>-24205.314743654661</v>
      </c>
      <c r="W248" s="24">
        <f ca="1">'Trial 5'!W13</f>
        <v>33502.739855512504</v>
      </c>
      <c r="X248" s="24">
        <f ca="1">'Trial 5'!X13</f>
        <v>22365.96844823553</v>
      </c>
      <c r="Y248" s="24">
        <f ca="1">'Trial 5'!Y13</f>
        <v>12107.37145022328</v>
      </c>
      <c r="Z248" s="24">
        <f ca="1">'Trial 5'!Z13</f>
        <v>27286.33892678098</v>
      </c>
      <c r="AA248" s="25">
        <f ca="1">SUM('Trial 5'!O13:Z13)</f>
        <v>-3714.703084552777</v>
      </c>
      <c r="AB248" s="24">
        <f ca="1">'Trial 5'!AB13</f>
        <v>59590.343036028549</v>
      </c>
      <c r="AC248" s="24">
        <f ca="1">'Trial 5'!AC13</f>
        <v>-10834.538235639489</v>
      </c>
      <c r="AD248" s="24">
        <f ca="1">'Trial 5'!AD13</f>
        <v>11128.184373317108</v>
      </c>
      <c r="AE248" s="24">
        <f ca="1">'Trial 5'!AE13</f>
        <v>5201.4219446761545</v>
      </c>
      <c r="AF248" s="24">
        <f ca="1">'Trial 5'!AF13</f>
        <v>24627.160986400577</v>
      </c>
      <c r="AG248" s="24">
        <f ca="1">'Trial 5'!AG13</f>
        <v>-3161.9414460790367</v>
      </c>
      <c r="AH248" s="24">
        <f ca="1">'Trial 5'!AH13</f>
        <v>-16006.440704472212</v>
      </c>
      <c r="AI248" s="24">
        <f ca="1">'Trial 5'!AI13</f>
        <v>13728.840817502749</v>
      </c>
      <c r="AJ248" s="24">
        <f ca="1">'Trial 5'!AJ13</f>
        <v>29202.345706400996</v>
      </c>
      <c r="AK248" s="24">
        <f ca="1">'Trial 5'!AK13</f>
        <v>-28363.196617192913</v>
      </c>
      <c r="AL248" s="24">
        <f ca="1">'Trial 5'!AL13</f>
        <v>30953.582673300058</v>
      </c>
      <c r="AM248" s="24">
        <f ca="1">'Trial 5'!AM13</f>
        <v>21180.722331688426</v>
      </c>
      <c r="AN248" s="25">
        <f ca="1">SUM('Trial 5'!AB13:AM13)</f>
        <v>137246.48486593095</v>
      </c>
      <c r="AO248" s="24">
        <f ca="1">'Trial 5'!AO13</f>
        <v>3528.7365137436063</v>
      </c>
      <c r="AP248" s="24">
        <f ca="1">'Trial 5'!AP13</f>
        <v>45368.80398073898</v>
      </c>
      <c r="AQ248" s="24">
        <f ca="1">'Trial 5'!AQ13</f>
        <v>60990.666667132631</v>
      </c>
      <c r="AR248" s="24">
        <f ca="1">'Trial 5'!AR13</f>
        <v>7823.7755495273241</v>
      </c>
      <c r="AS248" s="24">
        <f ca="1">'Trial 5'!AS13</f>
        <v>12780.278187705549</v>
      </c>
      <c r="AT248" s="24">
        <f ca="1">'Trial 5'!AT13</f>
        <v>34351.176264299684</v>
      </c>
      <c r="AU248" s="24">
        <f ca="1">'Trial 5'!AU13</f>
        <v>-35170.01484766294</v>
      </c>
      <c r="AV248" s="24">
        <f ca="1">'Trial 5'!AV13</f>
        <v>-29098.4164247646</v>
      </c>
      <c r="AW248" s="24">
        <f ca="1">'Trial 5'!AW13</f>
        <v>-35214.732805674255</v>
      </c>
      <c r="AX248" s="24">
        <f ca="1">'Trial 5'!AX13</f>
        <v>-8401.4183874565188</v>
      </c>
      <c r="AY248" s="24">
        <f ca="1">'Trial 5'!AY13</f>
        <v>-37529.32950587212</v>
      </c>
      <c r="AZ248" s="24">
        <f ca="1">'Trial 5'!AZ13</f>
        <v>20690.173898452547</v>
      </c>
      <c r="BA248" s="25">
        <f ca="1">SUM('Trial 5'!AO13:AZ13)</f>
        <v>40119.699090169903</v>
      </c>
      <c r="BB248" s="24">
        <f ca="1">'Trial 5'!BB13</f>
        <v>55537.753726388488</v>
      </c>
      <c r="BC248" s="24">
        <f ca="1">'Trial 5'!BC13</f>
        <v>-19.439303719475696</v>
      </c>
      <c r="BD248" s="24">
        <f ca="1">'Trial 5'!BD13</f>
        <v>-19919.156962797253</v>
      </c>
      <c r="BE248" s="24">
        <f ca="1">'Trial 5'!BE13</f>
        <v>12952.185377110902</v>
      </c>
      <c r="BF248" s="24">
        <f ca="1">'Trial 5'!BF13</f>
        <v>25463.281838017469</v>
      </c>
      <c r="BG248" s="24">
        <f ca="1">'Trial 5'!BG13</f>
        <v>-1365.9305419232369</v>
      </c>
      <c r="BH248" s="24">
        <f ca="1">'Trial 5'!BH13</f>
        <v>-24989.321239134581</v>
      </c>
      <c r="BI248" s="24">
        <f ca="1">'Trial 5'!BI13</f>
        <v>59229.843559209679</v>
      </c>
      <c r="BJ248" s="24">
        <f ca="1">'Trial 5'!BJ13</f>
        <v>6100.2495775168136</v>
      </c>
      <c r="BK248" s="24">
        <f ca="1">'Trial 5'!BK13</f>
        <v>42643.409569542222</v>
      </c>
      <c r="BL248" s="24">
        <f ca="1">'Trial 5'!BL13</f>
        <v>1806.4618683567824</v>
      </c>
      <c r="BM248" s="24">
        <f ca="1">'Trial 5'!BM13</f>
        <v>5017.2274840283981</v>
      </c>
      <c r="BN248" s="25">
        <f ca="1">SUM('Trial 5'!BB13:BM13)</f>
        <v>162456.56495259618</v>
      </c>
      <c r="BO248" s="24">
        <f ca="1">'Trial 5'!BO13</f>
        <v>36863.631972675044</v>
      </c>
      <c r="BP248" s="24">
        <f ca="1">'Trial 5'!BP13</f>
        <v>39945.951136422598</v>
      </c>
      <c r="BQ248" s="24">
        <f ca="1">'Trial 5'!BQ13</f>
        <v>11487.208568694094</v>
      </c>
      <c r="BR248" s="24">
        <f ca="1">'Trial 5'!BR13</f>
        <v>33171.5532263356</v>
      </c>
      <c r="BS248" s="24">
        <f ca="1">'Trial 5'!BS13</f>
        <v>-5904.0036277931777</v>
      </c>
      <c r="BT248" s="24">
        <f ca="1">'Trial 5'!BT13</f>
        <v>38733.577487641378</v>
      </c>
      <c r="BU248" s="24">
        <f ca="1">'Trial 5'!BU13</f>
        <v>34503.734874847076</v>
      </c>
      <c r="BV248" s="24">
        <f ca="1">'Trial 5'!BV13</f>
        <v>443.92354173041974</v>
      </c>
      <c r="BW248" s="24">
        <f ca="1">'Trial 5'!BW13</f>
        <v>-31016.542788541781</v>
      </c>
      <c r="BX248" s="24">
        <f ca="1">'Trial 5'!BX13</f>
        <v>-41088.932001877809</v>
      </c>
      <c r="BY248" s="24">
        <f ca="1">'Trial 5'!BY13</f>
        <v>-20979.171796389459</v>
      </c>
      <c r="BZ248" s="24">
        <f ca="1">'Trial 5'!BZ13</f>
        <v>151.84231368098978</v>
      </c>
      <c r="CA248" s="25">
        <f ca="1">SUM('Trial 5'!BO13:BZ13)</f>
        <v>96312.77290742498</v>
      </c>
      <c r="CB248" s="24">
        <f ca="1">'Trial 5'!CB13</f>
        <v>-48070.21311161021</v>
      </c>
      <c r="CC248" s="24">
        <f ca="1">'Trial 5'!CC13</f>
        <v>-29706.313158997978</v>
      </c>
      <c r="CD248" s="24">
        <f ca="1">'Trial 5'!CD13</f>
        <v>1617.0445474515623</v>
      </c>
      <c r="CE248" s="24">
        <f ca="1">'Trial 5'!CE13</f>
        <v>-59183.069825349863</v>
      </c>
      <c r="CF248" s="24">
        <f ca="1">'Trial 5'!CF13</f>
        <v>6147.7389926992737</v>
      </c>
      <c r="CG248" s="24">
        <f ca="1">'Trial 5'!CG13</f>
        <v>1419.6594500913423</v>
      </c>
      <c r="CH248" s="24">
        <f ca="1">'Trial 5'!CH13</f>
        <v>-11890.408756404246</v>
      </c>
      <c r="CI248" s="24">
        <f ca="1">'Trial 5'!CI13</f>
        <v>29835.319565648289</v>
      </c>
      <c r="CJ248" s="24">
        <f ca="1">'Trial 5'!CJ13</f>
        <v>-33149.11175085017</v>
      </c>
      <c r="CK248" s="24">
        <f ca="1">'Trial 5'!CK13</f>
        <v>-25620.80488108283</v>
      </c>
      <c r="CL248" s="24">
        <f ca="1">'Trial 5'!CL13</f>
        <v>751.3897643071756</v>
      </c>
      <c r="CM248" s="24">
        <f ca="1">'Trial 5'!CM13</f>
        <v>-25880.759670710875</v>
      </c>
      <c r="CN248" s="25">
        <f ca="1">SUM('Trial 5'!CB13:CM13)</f>
        <v>-193729.5288348085</v>
      </c>
      <c r="CO248" s="24">
        <f ca="1">'Trial 5'!CO13</f>
        <v>1245.3727506109619</v>
      </c>
      <c r="CP248" s="24">
        <f ca="1">'Trial 5'!CP13</f>
        <v>14069.631442901915</v>
      </c>
      <c r="CQ248" s="24">
        <f ca="1">'Trial 5'!CQ13</f>
        <v>31072.156497698048</v>
      </c>
      <c r="CR248" s="24">
        <f ca="1">'Trial 5'!CR13</f>
        <v>-51402.771241247065</v>
      </c>
      <c r="CS248" s="24">
        <f ca="1">'Trial 5'!CS13</f>
        <v>46201.609438563071</v>
      </c>
      <c r="CT248" s="24">
        <f ca="1">'Trial 5'!CT13</f>
        <v>-6457.0500803975547</v>
      </c>
      <c r="CU248" s="24">
        <f ca="1">'Trial 5'!CU13</f>
        <v>11573.192238953705</v>
      </c>
      <c r="CV248" s="24">
        <f ca="1">'Trial 5'!CV13</f>
        <v>17153.879111244227</v>
      </c>
      <c r="CW248" s="24">
        <f ca="1">'Trial 5'!CW13</f>
        <v>2603.04279920606</v>
      </c>
      <c r="CX248" s="24">
        <f ca="1">'Trial 5'!CX13</f>
        <v>-50375.855555689981</v>
      </c>
      <c r="CY248" s="24">
        <f ca="1">'Trial 5'!CY13</f>
        <v>28928.177761351235</v>
      </c>
      <c r="CZ248" s="24">
        <f ca="1">'Trial 5'!CZ13</f>
        <v>13402.17586648102</v>
      </c>
      <c r="DA248" s="25">
        <f ca="1">SUM('Trial 5'!CO13:CZ13)</f>
        <v>58013.561029675649</v>
      </c>
      <c r="DB248" s="24">
        <f ca="1">'Trial 5'!DB13</f>
        <v>-15426.636154140648</v>
      </c>
      <c r="DC248" s="24">
        <f ca="1">'Trial 5'!DC13</f>
        <v>41942.910615251989</v>
      </c>
      <c r="DD248" s="24">
        <f ca="1">'Trial 5'!DD13</f>
        <v>18550.057877675496</v>
      </c>
      <c r="DE248" s="24">
        <f ca="1">'Trial 5'!DE13</f>
        <v>31086.403087433446</v>
      </c>
      <c r="DF248" s="24">
        <f ca="1">'Trial 5'!DF13</f>
        <v>-52939.07485829432</v>
      </c>
      <c r="DG248" s="24">
        <f ca="1">'Trial 5'!DG13</f>
        <v>19493.379843990857</v>
      </c>
      <c r="DH248" s="24">
        <f ca="1">'Trial 5'!DH13</f>
        <v>-21053.199215076653</v>
      </c>
      <c r="DI248" s="24">
        <f ca="1">'Trial 5'!DI13</f>
        <v>-16879.897468738145</v>
      </c>
      <c r="DJ248" s="24">
        <f ca="1">'Trial 5'!DJ13</f>
        <v>-11224.019094313073</v>
      </c>
      <c r="DK248" s="24">
        <f ca="1">'Trial 5'!DK13</f>
        <v>30638.684228039267</v>
      </c>
      <c r="DL248" s="24">
        <f ca="1">'Trial 5'!DL13</f>
        <v>20877.872323069601</v>
      </c>
      <c r="DM248" s="24">
        <f ca="1">'Trial 5'!DM13</f>
        <v>-2273.8862003568961</v>
      </c>
      <c r="DN248" s="25">
        <f ca="1">SUM('Trial 5'!DB13:DM13)</f>
        <v>42792.594984540927</v>
      </c>
      <c r="DO248" s="24">
        <f ca="1">'Trial 5'!DO13</f>
        <v>24859.596950259129</v>
      </c>
      <c r="DP248" s="24">
        <f ca="1">'Trial 5'!DP13</f>
        <v>-26322.402819013587</v>
      </c>
      <c r="DQ248" s="24">
        <f ca="1">'Trial 5'!DQ13</f>
        <v>-878.10630964680843</v>
      </c>
      <c r="DR248" s="24">
        <f ca="1">'Trial 5'!DR13</f>
        <v>-34836.299077711883</v>
      </c>
      <c r="DS248" s="24">
        <f ca="1">'Trial 5'!DS13</f>
        <v>-49958.461661733112</v>
      </c>
      <c r="DT248" s="24">
        <f ca="1">'Trial 5'!DT13</f>
        <v>-47410.976959549371</v>
      </c>
      <c r="DU248" s="24">
        <f ca="1">'Trial 5'!DU13</f>
        <v>36384.590907597179</v>
      </c>
      <c r="DV248" s="24">
        <f ca="1">'Trial 5'!DV13</f>
        <v>-5011.7434983780286</v>
      </c>
      <c r="DW248" s="24">
        <f ca="1">'Trial 5'!DW13</f>
        <v>-26055.290282867289</v>
      </c>
      <c r="DX248" s="24">
        <f ca="1">'Trial 5'!DX13</f>
        <v>6995.0295942873954</v>
      </c>
      <c r="DY248" s="24">
        <f ca="1">'Trial 5'!DY13</f>
        <v>19039.060761770888</v>
      </c>
      <c r="DZ248" s="24">
        <f ca="1">'Trial 5'!DZ13</f>
        <v>-35285.375131469482</v>
      </c>
      <c r="EA248" s="25">
        <f ca="1">SUM('Trial 5'!DO13:DZ13)</f>
        <v>-138480.37752645498</v>
      </c>
      <c r="EB248" s="24">
        <f ca="1">'Trial 5'!EB13</f>
        <v>13681.35616933189</v>
      </c>
      <c r="EC248" s="24">
        <f ca="1">'Trial 5'!EC13</f>
        <v>-3386.2897906233288</v>
      </c>
      <c r="ED248" s="24">
        <f ca="1">'Trial 5'!ED13</f>
        <v>3937.0400892027624</v>
      </c>
      <c r="EE248" s="24">
        <f ca="1">'Trial 5'!EE13</f>
        <v>-5126.1751026383326</v>
      </c>
      <c r="EF248" s="24">
        <f ca="1">'Trial 5'!EF13</f>
        <v>-11417.563840462968</v>
      </c>
      <c r="EG248" s="24">
        <f ca="1">'Trial 5'!EG13</f>
        <v>-22053.132485525806</v>
      </c>
      <c r="EH248" s="24">
        <f ca="1">'Trial 5'!EH13</f>
        <v>54334.315992392359</v>
      </c>
      <c r="EI248" s="24">
        <f ca="1">'Trial 5'!EI13</f>
        <v>-13816.133333336993</v>
      </c>
      <c r="EJ248" s="24">
        <f ca="1">'Trial 5'!EJ13</f>
        <v>5869.8173428106447</v>
      </c>
      <c r="EK248" s="24">
        <f ca="1">'Trial 5'!EK13</f>
        <v>-29017.492626426814</v>
      </c>
      <c r="EL248" s="24">
        <f ca="1">'Trial 5'!EL13</f>
        <v>12665.739733617933</v>
      </c>
      <c r="EM248" s="24">
        <f ca="1">'Trial 5'!EM13</f>
        <v>452.52591949524339</v>
      </c>
      <c r="EN248" s="25">
        <f ca="1">SUM('Trial 5'!EB13:EM13)</f>
        <v>6124.0080678365885</v>
      </c>
    </row>
    <row r="249" spans="1:144" ht="12.75" customHeight="1">
      <c r="A249" s="11" t="str">
        <f>Labels!B101</f>
        <v>Trial 06</v>
      </c>
      <c r="B249" s="24">
        <f ca="1">'Trial 6'!B13</f>
        <v>-2283.0678057805508</v>
      </c>
      <c r="C249" s="24">
        <f ca="1">'Trial 6'!C13</f>
        <v>46670.857187351197</v>
      </c>
      <c r="D249" s="24">
        <f ca="1">'Trial 6'!D13</f>
        <v>5380.0716473019775</v>
      </c>
      <c r="E249" s="24">
        <f ca="1">'Trial 6'!E13</f>
        <v>-13306.24710837883</v>
      </c>
      <c r="F249" s="24">
        <f ca="1">'Trial 6'!F13</f>
        <v>20708.356546116564</v>
      </c>
      <c r="G249" s="24">
        <f ca="1">'Trial 6'!G13</f>
        <v>-15351.634833703096</v>
      </c>
      <c r="H249" s="24">
        <f ca="1">'Trial 6'!H13</f>
        <v>25656.047293789095</v>
      </c>
      <c r="I249" s="24">
        <f ca="1">'Trial 6'!I13</f>
        <v>-2289.1445230253321</v>
      </c>
      <c r="J249" s="24">
        <f ca="1">'Trial 6'!J13</f>
        <v>-7051.3378585951614</v>
      </c>
      <c r="K249" s="24">
        <f ca="1">'Trial 6'!K13</f>
        <v>-27658.541846250766</v>
      </c>
      <c r="L249" s="24">
        <f ca="1">'Trial 6'!L13</f>
        <v>-18458.640353590199</v>
      </c>
      <c r="M249" s="24">
        <f ca="1">'Trial 6'!M13</f>
        <v>-577.52657640848008</v>
      </c>
      <c r="N249" s="25">
        <f ca="1">SUM('Trial 6'!B13:M13)</f>
        <v>11439.191768826426</v>
      </c>
      <c r="O249" s="24">
        <f ca="1">'Trial 6'!O13</f>
        <v>-26909.105290377043</v>
      </c>
      <c r="P249" s="24">
        <f ca="1">'Trial 6'!P13</f>
        <v>11057.667693800788</v>
      </c>
      <c r="Q249" s="24">
        <f ca="1">'Trial 6'!Q13</f>
        <v>9603.9228099323191</v>
      </c>
      <c r="R249" s="24">
        <f ca="1">'Trial 6'!R13</f>
        <v>5301.6891739937291</v>
      </c>
      <c r="S249" s="24">
        <f ca="1">'Trial 6'!S13</f>
        <v>-38165.057477240181</v>
      </c>
      <c r="T249" s="24">
        <f ca="1">'Trial 6'!T13</f>
        <v>-147.23238512124351</v>
      </c>
      <c r="U249" s="24">
        <f ca="1">'Trial 6'!U13</f>
        <v>15878.587459563571</v>
      </c>
      <c r="V249" s="24">
        <f ca="1">'Trial 6'!V13</f>
        <v>39770.397826318287</v>
      </c>
      <c r="W249" s="24">
        <f ca="1">'Trial 6'!W13</f>
        <v>20921.203473940885</v>
      </c>
      <c r="X249" s="24">
        <f ca="1">'Trial 6'!X13</f>
        <v>30080.801434671233</v>
      </c>
      <c r="Y249" s="24">
        <f ca="1">'Trial 6'!Y13</f>
        <v>48555.365032649577</v>
      </c>
      <c r="Z249" s="24">
        <f ca="1">'Trial 6'!Z13</f>
        <v>-32436.338107572079</v>
      </c>
      <c r="AA249" s="25">
        <f ca="1">SUM('Trial 6'!O13:Z13)</f>
        <v>83511.901644559839</v>
      </c>
      <c r="AB249" s="24">
        <f ca="1">'Trial 6'!AB13</f>
        <v>-60098.611597360563</v>
      </c>
      <c r="AC249" s="24">
        <f ca="1">'Trial 6'!AC13</f>
        <v>-59973.878735429993</v>
      </c>
      <c r="AD249" s="24">
        <f ca="1">'Trial 6'!AD13</f>
        <v>4881.2599669345482</v>
      </c>
      <c r="AE249" s="24">
        <f ca="1">'Trial 6'!AE13</f>
        <v>-30767.386874352589</v>
      </c>
      <c r="AF249" s="24">
        <f ca="1">'Trial 6'!AF13</f>
        <v>38286.279150324037</v>
      </c>
      <c r="AG249" s="24">
        <f ca="1">'Trial 6'!AG13</f>
        <v>7208.4028179452898</v>
      </c>
      <c r="AH249" s="24">
        <f ca="1">'Trial 6'!AH13</f>
        <v>-43649.254983700914</v>
      </c>
      <c r="AI249" s="24">
        <f ca="1">'Trial 6'!AI13</f>
        <v>7203.2871911084958</v>
      </c>
      <c r="AJ249" s="24">
        <f ca="1">'Trial 6'!AJ13</f>
        <v>-30649.827666432178</v>
      </c>
      <c r="AK249" s="24">
        <f ca="1">'Trial 6'!AK13</f>
        <v>-44982.475814859295</v>
      </c>
      <c r="AL249" s="24">
        <f ca="1">'Trial 6'!AL13</f>
        <v>-19046.266404317426</v>
      </c>
      <c r="AM249" s="24">
        <f ca="1">'Trial 6'!AM13</f>
        <v>11377.887707969498</v>
      </c>
      <c r="AN249" s="25">
        <f ca="1">SUM('Trial 6'!AB13:AM13)</f>
        <v>-220210.5852421711</v>
      </c>
      <c r="AO249" s="24">
        <f ca="1">'Trial 6'!AO13</f>
        <v>-12130.904889451573</v>
      </c>
      <c r="AP249" s="24">
        <f ca="1">'Trial 6'!AP13</f>
        <v>-4010.3354143193119</v>
      </c>
      <c r="AQ249" s="24">
        <f ca="1">'Trial 6'!AQ13</f>
        <v>9489.0067940463923</v>
      </c>
      <c r="AR249" s="24">
        <f ca="1">'Trial 6'!AR13</f>
        <v>9190.961814281336</v>
      </c>
      <c r="AS249" s="24">
        <f ca="1">'Trial 6'!AS13</f>
        <v>11096.173248393092</v>
      </c>
      <c r="AT249" s="24">
        <f ca="1">'Trial 6'!AT13</f>
        <v>16296.28740222204</v>
      </c>
      <c r="AU249" s="24">
        <f ca="1">'Trial 6'!AU13</f>
        <v>-60601.689380113901</v>
      </c>
      <c r="AV249" s="24">
        <f ca="1">'Trial 6'!AV13</f>
        <v>11054.852486927763</v>
      </c>
      <c r="AW249" s="24">
        <f ca="1">'Trial 6'!AW13</f>
        <v>-36714.414175823833</v>
      </c>
      <c r="AX249" s="24">
        <f ca="1">'Trial 6'!AX13</f>
        <v>43627.456628149404</v>
      </c>
      <c r="AY249" s="24">
        <f ca="1">'Trial 6'!AY13</f>
        <v>33655.890300159597</v>
      </c>
      <c r="AZ249" s="24">
        <f ca="1">'Trial 6'!AZ13</f>
        <v>11389.412066789859</v>
      </c>
      <c r="BA249" s="25">
        <f ca="1">SUM('Trial 6'!AO13:AZ13)</f>
        <v>32342.696881260868</v>
      </c>
      <c r="BB249" s="24">
        <f ca="1">'Trial 6'!BB13</f>
        <v>-1539.0293470772406</v>
      </c>
      <c r="BC249" s="24">
        <f ca="1">'Trial 6'!BC13</f>
        <v>47582.623972125475</v>
      </c>
      <c r="BD249" s="24">
        <f ca="1">'Trial 6'!BD13</f>
        <v>47046.09104110414</v>
      </c>
      <c r="BE249" s="24">
        <f ca="1">'Trial 6'!BE13</f>
        <v>6205.9665598181491</v>
      </c>
      <c r="BF249" s="24">
        <f ca="1">'Trial 6'!BF13</f>
        <v>-7054.734399441264</v>
      </c>
      <c r="BG249" s="24">
        <f ca="1">'Trial 6'!BG13</f>
        <v>20982.510439637004</v>
      </c>
      <c r="BH249" s="24">
        <f ca="1">'Trial 6'!BH13</f>
        <v>12837.149946210955</v>
      </c>
      <c r="BI249" s="24">
        <f ca="1">'Trial 6'!BI13</f>
        <v>-50681.051673086142</v>
      </c>
      <c r="BJ249" s="24">
        <f ca="1">'Trial 6'!BJ13</f>
        <v>-14002.175883746388</v>
      </c>
      <c r="BK249" s="24">
        <f ca="1">'Trial 6'!BK13</f>
        <v>-15665.85445500602</v>
      </c>
      <c r="BL249" s="24">
        <f ca="1">'Trial 6'!BL13</f>
        <v>16052.398285690637</v>
      </c>
      <c r="BM249" s="24">
        <f ca="1">'Trial 6'!BM13</f>
        <v>33899.760568741636</v>
      </c>
      <c r="BN249" s="25">
        <f ca="1">SUM('Trial 6'!BB13:BM13)</f>
        <v>95663.655054970935</v>
      </c>
      <c r="BO249" s="24">
        <f ca="1">'Trial 6'!BO13</f>
        <v>10660.338224798636</v>
      </c>
      <c r="BP249" s="24">
        <f ca="1">'Trial 6'!BP13</f>
        <v>11690.811772764739</v>
      </c>
      <c r="BQ249" s="24">
        <f ca="1">'Trial 6'!BQ13</f>
        <v>423.67260692796714</v>
      </c>
      <c r="BR249" s="24">
        <f ca="1">'Trial 6'!BR13</f>
        <v>31314.510683010565</v>
      </c>
      <c r="BS249" s="24">
        <f ca="1">'Trial 6'!BS13</f>
        <v>-13674.400360100561</v>
      </c>
      <c r="BT249" s="24">
        <f ca="1">'Trial 6'!BT13</f>
        <v>-1160.2352535830605</v>
      </c>
      <c r="BU249" s="24">
        <f ca="1">'Trial 6'!BU13</f>
        <v>48810.945423578458</v>
      </c>
      <c r="BV249" s="24">
        <f ca="1">'Trial 6'!BV13</f>
        <v>29770.516077360535</v>
      </c>
      <c r="BW249" s="24">
        <f ca="1">'Trial 6'!BW13</f>
        <v>2378.1133511292969</v>
      </c>
      <c r="BX249" s="24">
        <f ca="1">'Trial 6'!BX13</f>
        <v>-60726.871840965548</v>
      </c>
      <c r="BY249" s="24">
        <f ca="1">'Trial 6'!BY13</f>
        <v>-44639.264807270687</v>
      </c>
      <c r="BZ249" s="24">
        <f ca="1">'Trial 6'!BZ13</f>
        <v>53680.730827053827</v>
      </c>
      <c r="CA249" s="25">
        <f ca="1">SUM('Trial 6'!BO13:BZ13)</f>
        <v>68528.866704704182</v>
      </c>
      <c r="CB249" s="24">
        <f ca="1">'Trial 6'!CB13</f>
        <v>36368.199780278956</v>
      </c>
      <c r="CC249" s="24">
        <f ca="1">'Trial 6'!CC13</f>
        <v>308.21776699517739</v>
      </c>
      <c r="CD249" s="24">
        <f ca="1">'Trial 6'!CD13</f>
        <v>-42405.008173214999</v>
      </c>
      <c r="CE249" s="24">
        <f ca="1">'Trial 6'!CE13</f>
        <v>22993.634126085479</v>
      </c>
      <c r="CF249" s="24">
        <f ca="1">'Trial 6'!CF13</f>
        <v>8012.4492629956221</v>
      </c>
      <c r="CG249" s="24">
        <f ca="1">'Trial 6'!CG13</f>
        <v>50754.159229843244</v>
      </c>
      <c r="CH249" s="24">
        <f ca="1">'Trial 6'!CH13</f>
        <v>16295.059446968611</v>
      </c>
      <c r="CI249" s="24">
        <f ca="1">'Trial 6'!CI13</f>
        <v>43147.414257509132</v>
      </c>
      <c r="CJ249" s="24">
        <f ca="1">'Trial 6'!CJ13</f>
        <v>33914.762711792035</v>
      </c>
      <c r="CK249" s="24">
        <f ca="1">'Trial 6'!CK13</f>
        <v>-23080.17913471437</v>
      </c>
      <c r="CL249" s="24">
        <f ca="1">'Trial 6'!CL13</f>
        <v>-57113.107880520671</v>
      </c>
      <c r="CM249" s="24">
        <f ca="1">'Trial 6'!CM13</f>
        <v>45679.841205512239</v>
      </c>
      <c r="CN249" s="25">
        <f ca="1">SUM('Trial 6'!CB13:CM13)</f>
        <v>134875.44259953048</v>
      </c>
      <c r="CO249" s="24">
        <f ca="1">'Trial 6'!CO13</f>
        <v>-40910.372018062619</v>
      </c>
      <c r="CP249" s="24">
        <f ca="1">'Trial 6'!CP13</f>
        <v>-36935.527619925728</v>
      </c>
      <c r="CQ249" s="24">
        <f ca="1">'Trial 6'!CQ13</f>
        <v>-26776.462058192716</v>
      </c>
      <c r="CR249" s="24">
        <f ca="1">'Trial 6'!CR13</f>
        <v>4267.9557978524808</v>
      </c>
      <c r="CS249" s="24">
        <f ca="1">'Trial 6'!CS13</f>
        <v>-13200.024512649503</v>
      </c>
      <c r="CT249" s="24">
        <f ca="1">'Trial 6'!CT13</f>
        <v>1911.4339644502252</v>
      </c>
      <c r="CU249" s="24">
        <f ca="1">'Trial 6'!CU13</f>
        <v>2306.3372142021603</v>
      </c>
      <c r="CV249" s="24">
        <f ca="1">'Trial 6'!CV13</f>
        <v>-39488.760840913936</v>
      </c>
      <c r="CW249" s="24">
        <f ca="1">'Trial 6'!CW13</f>
        <v>59185.716432834502</v>
      </c>
      <c r="CX249" s="24">
        <f ca="1">'Trial 6'!CX13</f>
        <v>10803.759878303406</v>
      </c>
      <c r="CY249" s="24">
        <f ca="1">'Trial 6'!CY13</f>
        <v>-30623.142972067631</v>
      </c>
      <c r="CZ249" s="24">
        <f ca="1">'Trial 6'!CZ13</f>
        <v>3587.4278901587008</v>
      </c>
      <c r="DA249" s="25">
        <f ca="1">SUM('Trial 6'!CO13:CZ13)</f>
        <v>-105871.65884401067</v>
      </c>
      <c r="DB249" s="24">
        <f ca="1">'Trial 6'!DB13</f>
        <v>25301.069088703141</v>
      </c>
      <c r="DC249" s="24">
        <f ca="1">'Trial 6'!DC13</f>
        <v>-28610.953980239123</v>
      </c>
      <c r="DD249" s="24">
        <f ca="1">'Trial 6'!DD13</f>
        <v>-17089.764774852305</v>
      </c>
      <c r="DE249" s="24">
        <f ca="1">'Trial 6'!DE13</f>
        <v>-63.245672163277774</v>
      </c>
      <c r="DF249" s="24">
        <f ca="1">'Trial 6'!DF13</f>
        <v>46661.531962939654</v>
      </c>
      <c r="DG249" s="24">
        <f ca="1">'Trial 6'!DG13</f>
        <v>11125.50246022719</v>
      </c>
      <c r="DH249" s="24">
        <f ca="1">'Trial 6'!DH13</f>
        <v>-48182.001404811163</v>
      </c>
      <c r="DI249" s="24">
        <f ca="1">'Trial 6'!DI13</f>
        <v>9208.5831066756873</v>
      </c>
      <c r="DJ249" s="24">
        <f ca="1">'Trial 6'!DJ13</f>
        <v>1245.5731940031794</v>
      </c>
      <c r="DK249" s="24">
        <f ca="1">'Trial 6'!DK13</f>
        <v>51366.740862560036</v>
      </c>
      <c r="DL249" s="24">
        <f ca="1">'Trial 6'!DL13</f>
        <v>-33646.882432091981</v>
      </c>
      <c r="DM249" s="24">
        <f ca="1">'Trial 6'!DM13</f>
        <v>-17481.183385784756</v>
      </c>
      <c r="DN249" s="25">
        <f ca="1">SUM('Trial 6'!DB13:DM13)</f>
        <v>-165.03097483372039</v>
      </c>
      <c r="DO249" s="24">
        <f ca="1">'Trial 6'!DO13</f>
        <v>-6158.9882812895758</v>
      </c>
      <c r="DP249" s="24">
        <f ca="1">'Trial 6'!DP13</f>
        <v>47166.177139048254</v>
      </c>
      <c r="DQ249" s="24">
        <f ca="1">'Trial 6'!DQ13</f>
        <v>-19885.748196471999</v>
      </c>
      <c r="DR249" s="24">
        <f ca="1">'Trial 6'!DR13</f>
        <v>-26000.804117279418</v>
      </c>
      <c r="DS249" s="24">
        <f ca="1">'Trial 6'!DS13</f>
        <v>6336.1618957952596</v>
      </c>
      <c r="DT249" s="24">
        <f ca="1">'Trial 6'!DT13</f>
        <v>44664.804352238767</v>
      </c>
      <c r="DU249" s="24">
        <f ca="1">'Trial 6'!DU13</f>
        <v>-45313.624636344422</v>
      </c>
      <c r="DV249" s="24">
        <f ca="1">'Trial 6'!DV13</f>
        <v>38244.577818196442</v>
      </c>
      <c r="DW249" s="24">
        <f ca="1">'Trial 6'!DW13</f>
        <v>11222.205058463538</v>
      </c>
      <c r="DX249" s="24">
        <f ca="1">'Trial 6'!DX13</f>
        <v>-11243.452892593288</v>
      </c>
      <c r="DY249" s="24">
        <f ca="1">'Trial 6'!DY13</f>
        <v>55001.356400894569</v>
      </c>
      <c r="DZ249" s="24">
        <f ca="1">'Trial 6'!DZ13</f>
        <v>17912.742911683938</v>
      </c>
      <c r="EA249" s="25">
        <f ca="1">SUM('Trial 6'!DO13:DZ13)</f>
        <v>111945.40745234206</v>
      </c>
      <c r="EB249" s="24">
        <f ca="1">'Trial 6'!EB13</f>
        <v>-51226.867037221113</v>
      </c>
      <c r="EC249" s="24">
        <f ca="1">'Trial 6'!EC13</f>
        <v>-21532.980147661576</v>
      </c>
      <c r="ED249" s="24">
        <f ca="1">'Trial 6'!ED13</f>
        <v>59952.527130339244</v>
      </c>
      <c r="EE249" s="24">
        <f ca="1">'Trial 6'!EE13</f>
        <v>-33049.706999290742</v>
      </c>
      <c r="EF249" s="24">
        <f ca="1">'Trial 6'!EF13</f>
        <v>-3909.8192854025951</v>
      </c>
      <c r="EG249" s="24">
        <f ca="1">'Trial 6'!EG13</f>
        <v>40708.604251059078</v>
      </c>
      <c r="EH249" s="24">
        <f ca="1">'Trial 6'!EH13</f>
        <v>38671.954652188222</v>
      </c>
      <c r="EI249" s="24">
        <f ca="1">'Trial 6'!EI13</f>
        <v>19347.071905730012</v>
      </c>
      <c r="EJ249" s="24">
        <f ca="1">'Trial 6'!EJ13</f>
        <v>-6076.3757467876703</v>
      </c>
      <c r="EK249" s="24">
        <f ca="1">'Trial 6'!EK13</f>
        <v>5764.5554392932709</v>
      </c>
      <c r="EL249" s="24">
        <f ca="1">'Trial 6'!EL13</f>
        <v>5888.0706070610004</v>
      </c>
      <c r="EM249" s="24">
        <f ca="1">'Trial 6'!EM13</f>
        <v>-36888.440273269429</v>
      </c>
      <c r="EN249" s="25">
        <f ca="1">SUM('Trial 6'!EB13:EM13)</f>
        <v>17648.594496037695</v>
      </c>
    </row>
    <row r="250" spans="1:144" ht="12.75" customHeight="1">
      <c r="A250" s="11" t="str">
        <f>Labels!B102</f>
        <v>Trial 07</v>
      </c>
      <c r="B250" s="24">
        <f ca="1">'Trial 7'!B13</f>
        <v>43866.327328589919</v>
      </c>
      <c r="C250" s="24">
        <f ca="1">'Trial 7'!C13</f>
        <v>-9536.516667911641</v>
      </c>
      <c r="D250" s="24">
        <f ca="1">'Trial 7'!D13</f>
        <v>-30188.824051615757</v>
      </c>
      <c r="E250" s="24">
        <f ca="1">'Trial 7'!E13</f>
        <v>-6957.3102686857219</v>
      </c>
      <c r="F250" s="24">
        <f ca="1">'Trial 7'!F13</f>
        <v>8000.1676994967274</v>
      </c>
      <c r="G250" s="24">
        <f ca="1">'Trial 7'!G13</f>
        <v>-22094.041455442748</v>
      </c>
      <c r="H250" s="24">
        <f ca="1">'Trial 7'!H13</f>
        <v>58872.23472405853</v>
      </c>
      <c r="I250" s="24">
        <f ca="1">'Trial 7'!I13</f>
        <v>-20554.717683992665</v>
      </c>
      <c r="J250" s="24">
        <f ca="1">'Trial 7'!J13</f>
        <v>-51946.207284717195</v>
      </c>
      <c r="K250" s="24">
        <f ca="1">'Trial 7'!K13</f>
        <v>39417.357020055337</v>
      </c>
      <c r="L250" s="24">
        <f ca="1">'Trial 7'!L13</f>
        <v>3965.2228764154006</v>
      </c>
      <c r="M250" s="24">
        <f ca="1">'Trial 7'!M13</f>
        <v>-4280.0682714059458</v>
      </c>
      <c r="N250" s="25">
        <f ca="1">SUM('Trial 7'!B13:M13)</f>
        <v>8563.6239648442461</v>
      </c>
      <c r="O250" s="24">
        <f ca="1">'Trial 7'!O13</f>
        <v>45263.932105266649</v>
      </c>
      <c r="P250" s="24">
        <f ca="1">'Trial 7'!P13</f>
        <v>36099.771274945175</v>
      </c>
      <c r="Q250" s="24">
        <f ca="1">'Trial 7'!Q13</f>
        <v>35117.545921113546</v>
      </c>
      <c r="R250" s="24">
        <f ca="1">'Trial 7'!R13</f>
        <v>32935.894016643506</v>
      </c>
      <c r="S250" s="24">
        <f ca="1">'Trial 7'!S13</f>
        <v>30221.025871044774</v>
      </c>
      <c r="T250" s="24">
        <f ca="1">'Trial 7'!T13</f>
        <v>17429.239390367635</v>
      </c>
      <c r="U250" s="24">
        <f ca="1">'Trial 7'!U13</f>
        <v>23133.935476800551</v>
      </c>
      <c r="V250" s="24">
        <f ca="1">'Trial 7'!V13</f>
        <v>10243.354054411244</v>
      </c>
      <c r="W250" s="24">
        <f ca="1">'Trial 7'!W13</f>
        <v>16394.921307428616</v>
      </c>
      <c r="X250" s="24">
        <f ca="1">'Trial 7'!X13</f>
        <v>715.83827312786491</v>
      </c>
      <c r="Y250" s="24">
        <f ca="1">'Trial 7'!Y13</f>
        <v>-51271.952198118197</v>
      </c>
      <c r="Z250" s="24">
        <f ca="1">'Trial 7'!Z13</f>
        <v>19273.34464243308</v>
      </c>
      <c r="AA250" s="25">
        <f ca="1">SUM('Trial 7'!O13:Z13)</f>
        <v>215556.85013546442</v>
      </c>
      <c r="AB250" s="24">
        <f ca="1">'Trial 7'!AB13</f>
        <v>39247.925698577172</v>
      </c>
      <c r="AC250" s="24">
        <f ca="1">'Trial 7'!AC13</f>
        <v>1117.098706189425</v>
      </c>
      <c r="AD250" s="24">
        <f ca="1">'Trial 7'!AD13</f>
        <v>75.349865199032607</v>
      </c>
      <c r="AE250" s="24">
        <f ca="1">'Trial 7'!AE13</f>
        <v>-27899.395168930267</v>
      </c>
      <c r="AF250" s="24">
        <f ca="1">'Trial 7'!AF13</f>
        <v>-13472.779603616702</v>
      </c>
      <c r="AG250" s="24">
        <f ca="1">'Trial 7'!AG13</f>
        <v>35927.864632580327</v>
      </c>
      <c r="AH250" s="24">
        <f ca="1">'Trial 7'!AH13</f>
        <v>-21761.867110000585</v>
      </c>
      <c r="AI250" s="24">
        <f ca="1">'Trial 7'!AI13</f>
        <v>21116.234043280725</v>
      </c>
      <c r="AJ250" s="24">
        <f ca="1">'Trial 7'!AJ13</f>
        <v>-35337.225534227218</v>
      </c>
      <c r="AK250" s="24">
        <f ca="1">'Trial 7'!AK13</f>
        <v>24839.411662044622</v>
      </c>
      <c r="AL250" s="24">
        <f ca="1">'Trial 7'!AL13</f>
        <v>2120.485396877611</v>
      </c>
      <c r="AM250" s="24">
        <f ca="1">'Trial 7'!AM13</f>
        <v>11308.967989070708</v>
      </c>
      <c r="AN250" s="25">
        <f ca="1">SUM('Trial 7'!AB13:AM13)</f>
        <v>37282.070577044855</v>
      </c>
      <c r="AO250" s="24">
        <f ca="1">'Trial 7'!AO13</f>
        <v>18460.454582902003</v>
      </c>
      <c r="AP250" s="24">
        <f ca="1">'Trial 7'!AP13</f>
        <v>-62776.670876282624</v>
      </c>
      <c r="AQ250" s="24">
        <f ca="1">'Trial 7'!AQ13</f>
        <v>38780.138927485692</v>
      </c>
      <c r="AR250" s="24">
        <f ca="1">'Trial 7'!AR13</f>
        <v>56017.302560971882</v>
      </c>
      <c r="AS250" s="24">
        <f ca="1">'Trial 7'!AS13</f>
        <v>37472.022780846528</v>
      </c>
      <c r="AT250" s="24">
        <f ca="1">'Trial 7'!AT13</f>
        <v>-24280.363235444936</v>
      </c>
      <c r="AU250" s="24">
        <f ca="1">'Trial 7'!AU13</f>
        <v>6369.6661240042013</v>
      </c>
      <c r="AV250" s="24">
        <f ca="1">'Trial 7'!AV13</f>
        <v>-14742.992377851828</v>
      </c>
      <c r="AW250" s="24">
        <f ca="1">'Trial 7'!AW13</f>
        <v>-30186.679626008605</v>
      </c>
      <c r="AX250" s="24">
        <f ca="1">'Trial 7'!AX13</f>
        <v>-48628.343036214908</v>
      </c>
      <c r="AY250" s="24">
        <f ca="1">'Trial 7'!AY13</f>
        <v>-3392.7272448840336</v>
      </c>
      <c r="AZ250" s="24">
        <f ca="1">'Trial 7'!AZ13</f>
        <v>25438.92497395795</v>
      </c>
      <c r="BA250" s="25">
        <f ca="1">SUM('Trial 7'!AO13:AZ13)</f>
        <v>-1469.2664465186899</v>
      </c>
      <c r="BB250" s="24">
        <f ca="1">'Trial 7'!BB13</f>
        <v>5317.1600891333719</v>
      </c>
      <c r="BC250" s="24">
        <f ca="1">'Trial 7'!BC13</f>
        <v>-4073.3205305287293</v>
      </c>
      <c r="BD250" s="24">
        <f ca="1">'Trial 7'!BD13</f>
        <v>3537.9345963627566</v>
      </c>
      <c r="BE250" s="24">
        <f ca="1">'Trial 7'!BE13</f>
        <v>8266.2750713459973</v>
      </c>
      <c r="BF250" s="24">
        <f ca="1">'Trial 7'!BF13</f>
        <v>-12045.504571422616</v>
      </c>
      <c r="BG250" s="24">
        <f ca="1">'Trial 7'!BG13</f>
        <v>-5526.0914523252277</v>
      </c>
      <c r="BH250" s="24">
        <f ca="1">'Trial 7'!BH13</f>
        <v>-27006.555899828683</v>
      </c>
      <c r="BI250" s="24">
        <f ca="1">'Trial 7'!BI13</f>
        <v>-16520.685192699057</v>
      </c>
      <c r="BJ250" s="24">
        <f ca="1">'Trial 7'!BJ13</f>
        <v>-19768.558335040194</v>
      </c>
      <c r="BK250" s="24">
        <f ca="1">'Trial 7'!BK13</f>
        <v>-11738.137034030548</v>
      </c>
      <c r="BL250" s="24">
        <f ca="1">'Trial 7'!BL13</f>
        <v>14756.878843815679</v>
      </c>
      <c r="BM250" s="24">
        <f ca="1">'Trial 7'!BM13</f>
        <v>42580.270044418336</v>
      </c>
      <c r="BN250" s="25">
        <f ca="1">SUM('Trial 7'!BB13:BM13)</f>
        <v>-22220.334370798904</v>
      </c>
      <c r="BO250" s="24">
        <f ca="1">'Trial 7'!BO13</f>
        <v>-13495.440002247775</v>
      </c>
      <c r="BP250" s="24">
        <f ca="1">'Trial 7'!BP13</f>
        <v>-14837.967459256815</v>
      </c>
      <c r="BQ250" s="24">
        <f ca="1">'Trial 7'!BQ13</f>
        <v>-1103.8801640970726</v>
      </c>
      <c r="BR250" s="24">
        <f ca="1">'Trial 7'!BR13</f>
        <v>-47107.462088083419</v>
      </c>
      <c r="BS250" s="24">
        <f ca="1">'Trial 7'!BS13</f>
        <v>45458.346444188057</v>
      </c>
      <c r="BT250" s="24">
        <f ca="1">'Trial 7'!BT13</f>
        <v>-22668.760999373953</v>
      </c>
      <c r="BU250" s="24">
        <f ca="1">'Trial 7'!BU13</f>
        <v>-3112.3741818096573</v>
      </c>
      <c r="BV250" s="24">
        <f ca="1">'Trial 7'!BV13</f>
        <v>-36148.860520010305</v>
      </c>
      <c r="BW250" s="24">
        <f ca="1">'Trial 7'!BW13</f>
        <v>-6280.406974210573</v>
      </c>
      <c r="BX250" s="24">
        <f ca="1">'Trial 7'!BX13</f>
        <v>4136.9417205201926</v>
      </c>
      <c r="BY250" s="24">
        <f ca="1">'Trial 7'!BY13</f>
        <v>38137.410919805094</v>
      </c>
      <c r="BZ250" s="24">
        <f ca="1">'Trial 7'!BZ13</f>
        <v>36795.714697339157</v>
      </c>
      <c r="CA250" s="25">
        <f ca="1">SUM('Trial 7'!BO13:BZ13)</f>
        <v>-20226.738607237086</v>
      </c>
      <c r="CB250" s="24">
        <f ca="1">'Trial 7'!CB13</f>
        <v>18457.762346668253</v>
      </c>
      <c r="CC250" s="24">
        <f ca="1">'Trial 7'!CC13</f>
        <v>19177.350649391003</v>
      </c>
      <c r="CD250" s="24">
        <f ca="1">'Trial 7'!CD13</f>
        <v>-34672.259458644781</v>
      </c>
      <c r="CE250" s="24">
        <f ca="1">'Trial 7'!CE13</f>
        <v>8370.8887266491256</v>
      </c>
      <c r="CF250" s="24">
        <f ca="1">'Trial 7'!CF13</f>
        <v>-4071.2425829600929</v>
      </c>
      <c r="CG250" s="24">
        <f ca="1">'Trial 7'!CG13</f>
        <v>13681.824063205811</v>
      </c>
      <c r="CH250" s="24">
        <f ca="1">'Trial 7'!CH13</f>
        <v>38752.405757059503</v>
      </c>
      <c r="CI250" s="24">
        <f ca="1">'Trial 7'!CI13</f>
        <v>-19905.775032856698</v>
      </c>
      <c r="CJ250" s="24">
        <f ca="1">'Trial 7'!CJ13</f>
        <v>51756.568845778442</v>
      </c>
      <c r="CK250" s="24">
        <f ca="1">'Trial 7'!CK13</f>
        <v>11797.489785953616</v>
      </c>
      <c r="CL250" s="24">
        <f ca="1">'Trial 7'!CL13</f>
        <v>-21092.055244299172</v>
      </c>
      <c r="CM250" s="24">
        <f ca="1">'Trial 7'!CM13</f>
        <v>-35038.755618236682</v>
      </c>
      <c r="CN250" s="25">
        <f ca="1">SUM('Trial 7'!CB13:CM13)</f>
        <v>47214.202237708319</v>
      </c>
      <c r="CO250" s="24">
        <f ca="1">'Trial 7'!CO13</f>
        <v>-26321.037901248914</v>
      </c>
      <c r="CP250" s="24">
        <f ca="1">'Trial 7'!CP13</f>
        <v>35318.188064024289</v>
      </c>
      <c r="CQ250" s="24">
        <f ca="1">'Trial 7'!CQ13</f>
        <v>-26173.385387907463</v>
      </c>
      <c r="CR250" s="24">
        <f ca="1">'Trial 7'!CR13</f>
        <v>9157.8558420878435</v>
      </c>
      <c r="CS250" s="24">
        <f ca="1">'Trial 7'!CS13</f>
        <v>-50442.385439233454</v>
      </c>
      <c r="CT250" s="24">
        <f ca="1">'Trial 7'!CT13</f>
        <v>9683.6110372308704</v>
      </c>
      <c r="CU250" s="24">
        <f ca="1">'Trial 7'!CU13</f>
        <v>7620.3333650726163</v>
      </c>
      <c r="CV250" s="24">
        <f ca="1">'Trial 7'!CV13</f>
        <v>15890.545512228889</v>
      </c>
      <c r="CW250" s="24">
        <f ca="1">'Trial 7'!CW13</f>
        <v>18845.412149493379</v>
      </c>
      <c r="CX250" s="24">
        <f ca="1">'Trial 7'!CX13</f>
        <v>22127.012362420191</v>
      </c>
      <c r="CY250" s="24">
        <f ca="1">'Trial 7'!CY13</f>
        <v>38228.685589145985</v>
      </c>
      <c r="CZ250" s="24">
        <f ca="1">'Trial 7'!CZ13</f>
        <v>35141.504607341209</v>
      </c>
      <c r="DA250" s="25">
        <f ca="1">SUM('Trial 7'!CO13:CZ13)</f>
        <v>89076.339800655434</v>
      </c>
      <c r="DB250" s="24">
        <f ca="1">'Trial 7'!DB13</f>
        <v>13700.021124056453</v>
      </c>
      <c r="DC250" s="24">
        <f ca="1">'Trial 7'!DC13</f>
        <v>48903.750884509282</v>
      </c>
      <c r="DD250" s="24">
        <f ca="1">'Trial 7'!DD13</f>
        <v>2305.4879580743204</v>
      </c>
      <c r="DE250" s="24">
        <f ca="1">'Trial 7'!DE13</f>
        <v>2742.1934636259571</v>
      </c>
      <c r="DF250" s="24">
        <f ca="1">'Trial 7'!DF13</f>
        <v>6141.8645431966079</v>
      </c>
      <c r="DG250" s="24">
        <f ca="1">'Trial 7'!DG13</f>
        <v>19640.75809350811</v>
      </c>
      <c r="DH250" s="24">
        <f ca="1">'Trial 7'!DH13</f>
        <v>-2027.4271630197939</v>
      </c>
      <c r="DI250" s="24">
        <f ca="1">'Trial 7'!DI13</f>
        <v>45827.810836613542</v>
      </c>
      <c r="DJ250" s="24">
        <f ca="1">'Trial 7'!DJ13</f>
        <v>-18955.795044222748</v>
      </c>
      <c r="DK250" s="24">
        <f ca="1">'Trial 7'!DK13</f>
        <v>-18459.568819521548</v>
      </c>
      <c r="DL250" s="24">
        <f ca="1">'Trial 7'!DL13</f>
        <v>36832.909382436461</v>
      </c>
      <c r="DM250" s="24">
        <f ca="1">'Trial 7'!DM13</f>
        <v>-9892.3224333122489</v>
      </c>
      <c r="DN250" s="25">
        <f ca="1">SUM('Trial 7'!DB13:DM13)</f>
        <v>126759.68282594442</v>
      </c>
      <c r="DO250" s="24">
        <f ca="1">'Trial 7'!DO13</f>
        <v>2157.5413071986809</v>
      </c>
      <c r="DP250" s="24">
        <f ca="1">'Trial 7'!DP13</f>
        <v>-15928.424276531048</v>
      </c>
      <c r="DQ250" s="24">
        <f ca="1">'Trial 7'!DQ13</f>
        <v>-35718.531807215317</v>
      </c>
      <c r="DR250" s="24">
        <f ca="1">'Trial 7'!DR13</f>
        <v>-16363.893302605822</v>
      </c>
      <c r="DS250" s="24">
        <f ca="1">'Trial 7'!DS13</f>
        <v>10102.362123646342</v>
      </c>
      <c r="DT250" s="24">
        <f ca="1">'Trial 7'!DT13</f>
        <v>24936.689092499666</v>
      </c>
      <c r="DU250" s="24">
        <f ca="1">'Trial 7'!DU13</f>
        <v>-33978.781454054108</v>
      </c>
      <c r="DV250" s="24">
        <f ca="1">'Trial 7'!DV13</f>
        <v>-8219.4369184595016</v>
      </c>
      <c r="DW250" s="24">
        <f ca="1">'Trial 7'!DW13</f>
        <v>61955.232368426972</v>
      </c>
      <c r="DX250" s="24">
        <f ca="1">'Trial 7'!DX13</f>
        <v>-29337.125518551238</v>
      </c>
      <c r="DY250" s="24">
        <f ca="1">'Trial 7'!DY13</f>
        <v>-15982.922581999625</v>
      </c>
      <c r="DZ250" s="24">
        <f ca="1">'Trial 7'!DZ13</f>
        <v>14318.580597140868</v>
      </c>
      <c r="EA250" s="25">
        <f ca="1">SUM('Trial 7'!DO13:DZ13)</f>
        <v>-42058.710370504108</v>
      </c>
      <c r="EB250" s="24">
        <f ca="1">'Trial 7'!EB13</f>
        <v>13516.97948488047</v>
      </c>
      <c r="EC250" s="24">
        <f ca="1">'Trial 7'!EC13</f>
        <v>-6758.6118400225796</v>
      </c>
      <c r="ED250" s="24">
        <f ca="1">'Trial 7'!ED13</f>
        <v>-13967.542406899613</v>
      </c>
      <c r="EE250" s="24">
        <f ca="1">'Trial 7'!EE13</f>
        <v>-21910.671514026035</v>
      </c>
      <c r="EF250" s="24">
        <f ca="1">'Trial 7'!EF13</f>
        <v>-12493.925439905595</v>
      </c>
      <c r="EG250" s="24">
        <f ca="1">'Trial 7'!EG13</f>
        <v>-40266.104984114834</v>
      </c>
      <c r="EH250" s="24">
        <f ca="1">'Trial 7'!EH13</f>
        <v>-47169.112069420516</v>
      </c>
      <c r="EI250" s="24">
        <f ca="1">'Trial 7'!EI13</f>
        <v>10514.766657537832</v>
      </c>
      <c r="EJ250" s="24">
        <f ca="1">'Trial 7'!EJ13</f>
        <v>20440.465478500315</v>
      </c>
      <c r="EK250" s="24">
        <f ca="1">'Trial 7'!EK13</f>
        <v>54346.385154482654</v>
      </c>
      <c r="EL250" s="24">
        <f ca="1">'Trial 7'!EL13</f>
        <v>-43394.390936365133</v>
      </c>
      <c r="EM250" s="24">
        <f ca="1">'Trial 7'!EM13</f>
        <v>570.43804555190832</v>
      </c>
      <c r="EN250" s="25">
        <f ca="1">SUM('Trial 7'!EB13:EM13)</f>
        <v>-86571.324369801092</v>
      </c>
    </row>
    <row r="251" spans="1:144" ht="12.75" customHeight="1">
      <c r="A251" s="11" t="str">
        <f>Labels!B103</f>
        <v>Trial 08</v>
      </c>
      <c r="B251" s="24">
        <f ca="1">'Trial 8'!B13</f>
        <v>3912.6930498359334</v>
      </c>
      <c r="C251" s="24">
        <f ca="1">'Trial 8'!C13</f>
        <v>-3500.5123225714233</v>
      </c>
      <c r="D251" s="24">
        <f ca="1">'Trial 8'!D13</f>
        <v>-34894.638976412243</v>
      </c>
      <c r="E251" s="24">
        <f ca="1">'Trial 8'!E13</f>
        <v>-17309.43731909975</v>
      </c>
      <c r="F251" s="24">
        <f ca="1">'Trial 8'!F13</f>
        <v>701.04269222327298</v>
      </c>
      <c r="G251" s="24">
        <f ca="1">'Trial 8'!G13</f>
        <v>-13101.763028459751</v>
      </c>
      <c r="H251" s="24">
        <f ca="1">'Trial 8'!H13</f>
        <v>-12812.722517534659</v>
      </c>
      <c r="I251" s="24">
        <f ca="1">'Trial 8'!I13</f>
        <v>16588.127911198557</v>
      </c>
      <c r="J251" s="24">
        <f ca="1">'Trial 8'!J13</f>
        <v>-19027.219665204077</v>
      </c>
      <c r="K251" s="24">
        <f ca="1">'Trial 8'!K13</f>
        <v>-59696.569361202462</v>
      </c>
      <c r="L251" s="24">
        <f ca="1">'Trial 8'!L13</f>
        <v>20221.930463258592</v>
      </c>
      <c r="M251" s="24">
        <f ca="1">'Trial 8'!M13</f>
        <v>-1071.0866181846563</v>
      </c>
      <c r="N251" s="25">
        <f ca="1">SUM('Trial 8'!B13:M13)</f>
        <v>-119990.15569215266</v>
      </c>
      <c r="O251" s="24">
        <f ca="1">'Trial 8'!O13</f>
        <v>26920.978320400161</v>
      </c>
      <c r="P251" s="24">
        <f ca="1">'Trial 8'!P13</f>
        <v>-9353.9739270057653</v>
      </c>
      <c r="Q251" s="24">
        <f ca="1">'Trial 8'!Q13</f>
        <v>-52762.912582041652</v>
      </c>
      <c r="R251" s="24">
        <f ca="1">'Trial 8'!R13</f>
        <v>-4813.0996333480607</v>
      </c>
      <c r="S251" s="24">
        <f ca="1">'Trial 8'!S13</f>
        <v>-28044.236853391038</v>
      </c>
      <c r="T251" s="24">
        <f ca="1">'Trial 8'!T13</f>
        <v>-25863.569657148018</v>
      </c>
      <c r="U251" s="24">
        <f ca="1">'Trial 8'!U13</f>
        <v>-6276.1043983875279</v>
      </c>
      <c r="V251" s="24">
        <f ca="1">'Trial 8'!V13</f>
        <v>-33376.692638733504</v>
      </c>
      <c r="W251" s="24">
        <f ca="1">'Trial 8'!W13</f>
        <v>47191.308348756662</v>
      </c>
      <c r="X251" s="24">
        <f ca="1">'Trial 8'!X13</f>
        <v>31250.819736204696</v>
      </c>
      <c r="Y251" s="24">
        <f ca="1">'Trial 8'!Y13</f>
        <v>31167.669556077803</v>
      </c>
      <c r="Z251" s="24">
        <f ca="1">'Trial 8'!Z13</f>
        <v>-2775.8487652065819</v>
      </c>
      <c r="AA251" s="25">
        <f ca="1">SUM('Trial 8'!O13:Z13)</f>
        <v>-26735.662493822834</v>
      </c>
      <c r="AB251" s="24">
        <f ca="1">'Trial 8'!AB13</f>
        <v>40113.637500005723</v>
      </c>
      <c r="AC251" s="24">
        <f ca="1">'Trial 8'!AC13</f>
        <v>-15994.769607926657</v>
      </c>
      <c r="AD251" s="24">
        <f ca="1">'Trial 8'!AD13</f>
        <v>-35755.708504470567</v>
      </c>
      <c r="AE251" s="24">
        <f ca="1">'Trial 8'!AE13</f>
        <v>10484.908915102735</v>
      </c>
      <c r="AF251" s="24">
        <f ca="1">'Trial 8'!AF13</f>
        <v>-39807.67773902959</v>
      </c>
      <c r="AG251" s="24">
        <f ca="1">'Trial 8'!AG13</f>
        <v>-45843.427852286361</v>
      </c>
      <c r="AH251" s="24">
        <f ca="1">'Trial 8'!AH13</f>
        <v>-38916.44967313583</v>
      </c>
      <c r="AI251" s="24">
        <f ca="1">'Trial 8'!AI13</f>
        <v>5961.393727990423</v>
      </c>
      <c r="AJ251" s="24">
        <f ca="1">'Trial 8'!AJ13</f>
        <v>-32209.262036928725</v>
      </c>
      <c r="AK251" s="24">
        <f ca="1">'Trial 8'!AK13</f>
        <v>-17042.822344255201</v>
      </c>
      <c r="AL251" s="24">
        <f ca="1">'Trial 8'!AL13</f>
        <v>5456.3293943068002</v>
      </c>
      <c r="AM251" s="24">
        <f ca="1">'Trial 8'!AM13</f>
        <v>-26022.828325355185</v>
      </c>
      <c r="AN251" s="25">
        <f ca="1">SUM('Trial 8'!AB13:AM13)</f>
        <v>-189576.67654598242</v>
      </c>
      <c r="AO251" s="24">
        <f ca="1">'Trial 8'!AO13</f>
        <v>3213.3307745364318</v>
      </c>
      <c r="AP251" s="24">
        <f ca="1">'Trial 8'!AP13</f>
        <v>39697.178455752699</v>
      </c>
      <c r="AQ251" s="24">
        <f ca="1">'Trial 8'!AQ13</f>
        <v>-8772.9711916768774</v>
      </c>
      <c r="AR251" s="24">
        <f ca="1">'Trial 8'!AR13</f>
        <v>18142.106130673896</v>
      </c>
      <c r="AS251" s="24">
        <f ca="1">'Trial 8'!AS13</f>
        <v>-46074.37767903287</v>
      </c>
      <c r="AT251" s="24">
        <f ca="1">'Trial 8'!AT13</f>
        <v>-36933.307300100947</v>
      </c>
      <c r="AU251" s="24">
        <f ca="1">'Trial 8'!AU13</f>
        <v>-10806.473216124496</v>
      </c>
      <c r="AV251" s="24">
        <f ca="1">'Trial 8'!AV13</f>
        <v>5958.9074565471183</v>
      </c>
      <c r="AW251" s="24">
        <f ca="1">'Trial 8'!AW13</f>
        <v>-16204.53307912542</v>
      </c>
      <c r="AX251" s="24">
        <f ca="1">'Trial 8'!AX13</f>
        <v>15698.258191116596</v>
      </c>
      <c r="AY251" s="24">
        <f ca="1">'Trial 8'!AY13</f>
        <v>-32698.764830076125</v>
      </c>
      <c r="AZ251" s="24">
        <f ca="1">'Trial 8'!AZ13</f>
        <v>9816.7626340801053</v>
      </c>
      <c r="BA251" s="25">
        <f ca="1">SUM('Trial 8'!AO13:AZ13)</f>
        <v>-58963.883653429904</v>
      </c>
      <c r="BB251" s="24">
        <f ca="1">'Trial 8'!BB13</f>
        <v>24798.312490403463</v>
      </c>
      <c r="BC251" s="24">
        <f ca="1">'Trial 8'!BC13</f>
        <v>-25833.697889226707</v>
      </c>
      <c r="BD251" s="24">
        <f ca="1">'Trial 8'!BD13</f>
        <v>-16926.167263973577</v>
      </c>
      <c r="BE251" s="24">
        <f ca="1">'Trial 8'!BE13</f>
        <v>-5870.7531607811588</v>
      </c>
      <c r="BF251" s="24">
        <f ca="1">'Trial 8'!BF13</f>
        <v>-16989.580449379468</v>
      </c>
      <c r="BG251" s="24">
        <f ca="1">'Trial 8'!BG13</f>
        <v>-10729.502493576183</v>
      </c>
      <c r="BH251" s="24">
        <f ca="1">'Trial 8'!BH13</f>
        <v>-9462.0792374609828</v>
      </c>
      <c r="BI251" s="24">
        <f ca="1">'Trial 8'!BI13</f>
        <v>44055.90114197135</v>
      </c>
      <c r="BJ251" s="24">
        <f ca="1">'Trial 8'!BJ13</f>
        <v>-28606.345134619616</v>
      </c>
      <c r="BK251" s="24">
        <f ca="1">'Trial 8'!BK13</f>
        <v>-34110.437864004838</v>
      </c>
      <c r="BL251" s="24">
        <f ca="1">'Trial 8'!BL13</f>
        <v>-40988.838491834213</v>
      </c>
      <c r="BM251" s="24">
        <f ca="1">'Trial 8'!BM13</f>
        <v>-15948.072695407578</v>
      </c>
      <c r="BN251" s="25">
        <f ca="1">SUM('Trial 8'!BB13:BM13)</f>
        <v>-136611.26104788951</v>
      </c>
      <c r="BO251" s="24">
        <f ca="1">'Trial 8'!BO13</f>
        <v>24150.877717568637</v>
      </c>
      <c r="BP251" s="24">
        <f ca="1">'Trial 8'!BP13</f>
        <v>3071.9268413476775</v>
      </c>
      <c r="BQ251" s="24">
        <f ca="1">'Trial 8'!BQ13</f>
        <v>53576.299905351138</v>
      </c>
      <c r="BR251" s="24">
        <f ca="1">'Trial 8'!BR13</f>
        <v>-53489.204252104028</v>
      </c>
      <c r="BS251" s="24">
        <f ca="1">'Trial 8'!BS13</f>
        <v>33121.070125908773</v>
      </c>
      <c r="BT251" s="24">
        <f ca="1">'Trial 8'!BT13</f>
        <v>27602.171940975881</v>
      </c>
      <c r="BU251" s="24">
        <f ca="1">'Trial 8'!BU13</f>
        <v>19063.799841038701</v>
      </c>
      <c r="BV251" s="24">
        <f ca="1">'Trial 8'!BV13</f>
        <v>-15589.242778483673</v>
      </c>
      <c r="BW251" s="24">
        <f ca="1">'Trial 8'!BW13</f>
        <v>-49903.003349979168</v>
      </c>
      <c r="BX251" s="24">
        <f ca="1">'Trial 8'!BX13</f>
        <v>-13179.476501891169</v>
      </c>
      <c r="BY251" s="24">
        <f ca="1">'Trial 8'!BY13</f>
        <v>-10121.641672000465</v>
      </c>
      <c r="BZ251" s="24">
        <f ca="1">'Trial 8'!BZ13</f>
        <v>-7289.6183637747772</v>
      </c>
      <c r="CA251" s="25">
        <f ca="1">SUM('Trial 8'!BO13:BZ13)</f>
        <v>11013.959453957523</v>
      </c>
      <c r="CB251" s="24">
        <f ca="1">'Trial 8'!CB13</f>
        <v>5977.2607232947275</v>
      </c>
      <c r="CC251" s="24">
        <f ca="1">'Trial 8'!CC13</f>
        <v>-23058.787581913304</v>
      </c>
      <c r="CD251" s="24">
        <f ca="1">'Trial 8'!CD13</f>
        <v>-7828.9660402573836</v>
      </c>
      <c r="CE251" s="24">
        <f ca="1">'Trial 8'!CE13</f>
        <v>34984.45188918589</v>
      </c>
      <c r="CF251" s="24">
        <f ca="1">'Trial 8'!CF13</f>
        <v>4334.7866404402921</v>
      </c>
      <c r="CG251" s="24">
        <f ca="1">'Trial 8'!CG13</f>
        <v>-40028.367160675793</v>
      </c>
      <c r="CH251" s="24">
        <f ca="1">'Trial 8'!CH13</f>
        <v>30011.85310095203</v>
      </c>
      <c r="CI251" s="24">
        <f ca="1">'Trial 8'!CI13</f>
        <v>19859.510089051142</v>
      </c>
      <c r="CJ251" s="24">
        <f ca="1">'Trial 8'!CJ13</f>
        <v>13713.370309800912</v>
      </c>
      <c r="CK251" s="24">
        <f ca="1">'Trial 8'!CK13</f>
        <v>-32698.344014066861</v>
      </c>
      <c r="CL251" s="24">
        <f ca="1">'Trial 8'!CL13</f>
        <v>-57848.400485729617</v>
      </c>
      <c r="CM251" s="24">
        <f ca="1">'Trial 8'!CM13</f>
        <v>56737.015677337629</v>
      </c>
      <c r="CN251" s="25">
        <f ca="1">SUM('Trial 8'!CB13:CM13)</f>
        <v>4155.3831474196631</v>
      </c>
      <c r="CO251" s="24">
        <f ca="1">'Trial 8'!CO13</f>
        <v>-13634.318545123355</v>
      </c>
      <c r="CP251" s="24">
        <f ca="1">'Trial 8'!CP13</f>
        <v>8009.5075795988905</v>
      </c>
      <c r="CQ251" s="24">
        <f ca="1">'Trial 8'!CQ13</f>
        <v>16900.659063508538</v>
      </c>
      <c r="CR251" s="24">
        <f ca="1">'Trial 8'!CR13</f>
        <v>-18183.688658592204</v>
      </c>
      <c r="CS251" s="24">
        <f ca="1">'Trial 8'!CS13</f>
        <v>-16845.15310952154</v>
      </c>
      <c r="CT251" s="24">
        <f ca="1">'Trial 8'!CT13</f>
        <v>-9833.8671809167918</v>
      </c>
      <c r="CU251" s="24">
        <f ca="1">'Trial 8'!CU13</f>
        <v>26013.954872419639</v>
      </c>
      <c r="CV251" s="24">
        <f ca="1">'Trial 8'!CV13</f>
        <v>-37200.778087833467</v>
      </c>
      <c r="CW251" s="24">
        <f ca="1">'Trial 8'!CW13</f>
        <v>-29383.105239219149</v>
      </c>
      <c r="CX251" s="24">
        <f ca="1">'Trial 8'!CX13</f>
        <v>3223.9954281027331</v>
      </c>
      <c r="CY251" s="24">
        <f ca="1">'Trial 8'!CY13</f>
        <v>56503.260681399865</v>
      </c>
      <c r="CZ251" s="24">
        <f ca="1">'Trial 8'!CZ13</f>
        <v>44422.939992286134</v>
      </c>
      <c r="DA251" s="25">
        <f ca="1">SUM('Trial 8'!CO13:CZ13)</f>
        <v>29993.406796109288</v>
      </c>
      <c r="DB251" s="24">
        <f ca="1">'Trial 8'!DB13</f>
        <v>3704.8446686390348</v>
      </c>
      <c r="DC251" s="24">
        <f ca="1">'Trial 8'!DC13</f>
        <v>-1394.3614059177401</v>
      </c>
      <c r="DD251" s="24">
        <f ca="1">'Trial 8'!DD13</f>
        <v>50210.347906336952</v>
      </c>
      <c r="DE251" s="24">
        <f ca="1">'Trial 8'!DE13</f>
        <v>-43176.096872455026</v>
      </c>
      <c r="DF251" s="24">
        <f ca="1">'Trial 8'!DF13</f>
        <v>-2218.1951969431457</v>
      </c>
      <c r="DG251" s="24">
        <f ca="1">'Trial 8'!DG13</f>
        <v>-24035.027294222196</v>
      </c>
      <c r="DH251" s="24">
        <f ca="1">'Trial 8'!DH13</f>
        <v>44468.138302952422</v>
      </c>
      <c r="DI251" s="24">
        <f ca="1">'Trial 8'!DI13</f>
        <v>49159.384082803226</v>
      </c>
      <c r="DJ251" s="24">
        <f ca="1">'Trial 8'!DJ13</f>
        <v>8384.3444356443561</v>
      </c>
      <c r="DK251" s="24">
        <f ca="1">'Trial 8'!DK13</f>
        <v>16394.111045778194</v>
      </c>
      <c r="DL251" s="24">
        <f ca="1">'Trial 8'!DL13</f>
        <v>9826.2050542763027</v>
      </c>
      <c r="DM251" s="24">
        <f ca="1">'Trial 8'!DM13</f>
        <v>-2248.2014016479739</v>
      </c>
      <c r="DN251" s="25">
        <f ca="1">SUM('Trial 8'!DB13:DM13)</f>
        <v>109075.49332524439</v>
      </c>
      <c r="DO251" s="24">
        <f ca="1">'Trial 8'!DO13</f>
        <v>-3348.9345355527994</v>
      </c>
      <c r="DP251" s="24">
        <f ca="1">'Trial 8'!DP13</f>
        <v>48495.162223322972</v>
      </c>
      <c r="DQ251" s="24">
        <f ca="1">'Trial 8'!DQ13</f>
        <v>-495.11147537043234</v>
      </c>
      <c r="DR251" s="24">
        <f ca="1">'Trial 8'!DR13</f>
        <v>3574.1791796206285</v>
      </c>
      <c r="DS251" s="24">
        <f ca="1">'Trial 8'!DS13</f>
        <v>62016.647191231881</v>
      </c>
      <c r="DT251" s="24">
        <f ca="1">'Trial 8'!DT13</f>
        <v>34753.472817278998</v>
      </c>
      <c r="DU251" s="24">
        <f ca="1">'Trial 8'!DU13</f>
        <v>21577.183132529357</v>
      </c>
      <c r="DV251" s="24">
        <f ca="1">'Trial 8'!DV13</f>
        <v>60536.330449258683</v>
      </c>
      <c r="DW251" s="24">
        <f ca="1">'Trial 8'!DW13</f>
        <v>582.80828575613964</v>
      </c>
      <c r="DX251" s="24">
        <f ca="1">'Trial 8'!DX13</f>
        <v>-26704.993832218315</v>
      </c>
      <c r="DY251" s="24">
        <f ca="1">'Trial 8'!DY13</f>
        <v>18591.092966988355</v>
      </c>
      <c r="DZ251" s="24">
        <f ca="1">'Trial 8'!DZ13</f>
        <v>-30253.785544950155</v>
      </c>
      <c r="EA251" s="25">
        <f ca="1">SUM('Trial 8'!DO13:DZ13)</f>
        <v>189324.05085789532</v>
      </c>
      <c r="EB251" s="24">
        <f ca="1">'Trial 8'!EB13</f>
        <v>-5326.7824373763515</v>
      </c>
      <c r="EC251" s="24">
        <f ca="1">'Trial 8'!EC13</f>
        <v>-17500.448470894935</v>
      </c>
      <c r="ED251" s="24">
        <f ca="1">'Trial 8'!ED13</f>
        <v>-29937.610479748368</v>
      </c>
      <c r="EE251" s="24">
        <f ca="1">'Trial 8'!EE13</f>
        <v>10458.295113675642</v>
      </c>
      <c r="EF251" s="24">
        <f ca="1">'Trial 8'!EF13</f>
        <v>42691.0266838834</v>
      </c>
      <c r="EG251" s="24">
        <f ca="1">'Trial 8'!EG13</f>
        <v>-25354.098964784345</v>
      </c>
      <c r="EH251" s="24">
        <f ca="1">'Trial 8'!EH13</f>
        <v>-5154.2406230685865</v>
      </c>
      <c r="EI251" s="24">
        <f ca="1">'Trial 8'!EI13</f>
        <v>11347.719356691139</v>
      </c>
      <c r="EJ251" s="24">
        <f ca="1">'Trial 8'!EJ13</f>
        <v>4339.320031346193</v>
      </c>
      <c r="EK251" s="24">
        <f ca="1">'Trial 8'!EK13</f>
        <v>-7353.1189223101437</v>
      </c>
      <c r="EL251" s="24">
        <f ca="1">'Trial 8'!EL13</f>
        <v>31193.040271472113</v>
      </c>
      <c r="EM251" s="24">
        <f ca="1">'Trial 8'!EM13</f>
        <v>-9785.5492938308016</v>
      </c>
      <c r="EN251" s="25">
        <f ca="1">SUM('Trial 8'!EB13:EM13)</f>
        <v>-382.44773494504989</v>
      </c>
    </row>
    <row r="252" spans="1:144" ht="12.75" customHeight="1">
      <c r="A252" s="5" t="str">
        <f>Labels!C95</f>
        <v>Total</v>
      </c>
      <c r="B252" s="48">
        <f ca="1">SUM('Trial 1'!B13,'Trial 2'!B13,'Trial 3'!B13,'Trial 4'!B13,'Trial 5'!B13,'Trial 6'!B13,'Trial 7'!B13,'Trial 8'!B13)</f>
        <v>-46479.621343838655</v>
      </c>
      <c r="C252" s="48">
        <f ca="1">SUM('Trial 1'!C13,'Trial 2'!C13,'Trial 3'!C13,'Trial 4'!C13,'Trial 5'!C13,'Trial 6'!C13,'Trial 7'!C13,'Trial 8'!C13)</f>
        <v>-69777.67336325733</v>
      </c>
      <c r="D252" s="48">
        <f ca="1">SUM('Trial 1'!D13,'Trial 2'!D13,'Trial 3'!D13,'Trial 4'!D13,'Trial 5'!D13,'Trial 6'!D13,'Trial 7'!D13,'Trial 8'!D13)</f>
        <v>51883.865418903675</v>
      </c>
      <c r="E252" s="48">
        <f ca="1">SUM('Trial 1'!E13,'Trial 2'!E13,'Trial 3'!E13,'Trial 4'!E13,'Trial 5'!E13,'Trial 6'!E13,'Trial 7'!E13,'Trial 8'!E13)</f>
        <v>-26914.83149500077</v>
      </c>
      <c r="F252" s="48">
        <f ca="1">SUM('Trial 1'!F13,'Trial 2'!F13,'Trial 3'!F13,'Trial 4'!F13,'Trial 5'!F13,'Trial 6'!F13,'Trial 7'!F13,'Trial 8'!F13)</f>
        <v>31848.609415385803</v>
      </c>
      <c r="G252" s="48">
        <f ca="1">SUM('Trial 1'!G13,'Trial 2'!G13,'Trial 3'!G13,'Trial 4'!G13,'Trial 5'!G13,'Trial 6'!G13,'Trial 7'!G13,'Trial 8'!G13)</f>
        <v>-84946.078329522526</v>
      </c>
      <c r="H252" s="48">
        <f ca="1">SUM('Trial 1'!H13,'Trial 2'!H13,'Trial 3'!H13,'Trial 4'!H13,'Trial 5'!H13,'Trial 6'!H13,'Trial 7'!H13,'Trial 8'!H13)</f>
        <v>106518.64590973483</v>
      </c>
      <c r="I252" s="48">
        <f ca="1">SUM('Trial 1'!I13,'Trial 2'!I13,'Trial 3'!I13,'Trial 4'!I13,'Trial 5'!I13,'Trial 6'!I13,'Trial 7'!I13,'Trial 8'!I13)</f>
        <v>37984.233768763501</v>
      </c>
      <c r="J252" s="48">
        <f ca="1">SUM('Trial 1'!J13,'Trial 2'!J13,'Trial 3'!J13,'Trial 4'!J13,'Trial 5'!J13,'Trial 6'!J13,'Trial 7'!J13,'Trial 8'!J13)</f>
        <v>-81717.637276231631</v>
      </c>
      <c r="K252" s="48">
        <f ca="1">SUM('Trial 1'!K13,'Trial 2'!K13,'Trial 3'!K13,'Trial 4'!K13,'Trial 5'!K13,'Trial 6'!K13,'Trial 7'!K13,'Trial 8'!K13)</f>
        <v>-19031.570084180974</v>
      </c>
      <c r="L252" s="48">
        <f ca="1">SUM('Trial 1'!L13,'Trial 2'!L13,'Trial 3'!L13,'Trial 4'!L13,'Trial 5'!L13,'Trial 6'!L13,'Trial 7'!L13,'Trial 8'!L13)</f>
        <v>48311.562677493399</v>
      </c>
      <c r="M252" s="48">
        <f ca="1">SUM('Trial 1'!M13,'Trial 2'!M13,'Trial 3'!M13,'Trial 4'!M13,'Trial 5'!M13,'Trial 6'!M13,'Trial 7'!M13,'Trial 8'!M13)</f>
        <v>61352.058796312136</v>
      </c>
      <c r="N252" s="49">
        <f ca="1">SUM(B252:M252)</f>
        <v>9031.5640945614505</v>
      </c>
      <c r="O252" s="48">
        <f ca="1">SUM('Trial 1'!O13,'Trial 2'!O13,'Trial 3'!O13,'Trial 4'!O13,'Trial 5'!O13,'Trial 6'!O13,'Trial 7'!O13,'Trial 8'!O13)</f>
        <v>68396.2452775313</v>
      </c>
      <c r="P252" s="48">
        <f ca="1">SUM('Trial 1'!P13,'Trial 2'!P13,'Trial 3'!P13,'Trial 4'!P13,'Trial 5'!P13,'Trial 6'!P13,'Trial 7'!P13,'Trial 8'!P13)</f>
        <v>-104208.07732396761</v>
      </c>
      <c r="Q252" s="48">
        <f ca="1">SUM('Trial 1'!Q13,'Trial 2'!Q13,'Trial 3'!Q13,'Trial 4'!Q13,'Trial 5'!Q13,'Trial 6'!Q13,'Trial 7'!Q13,'Trial 8'!Q13)</f>
        <v>146376.72237684525</v>
      </c>
      <c r="R252" s="48">
        <f ca="1">SUM('Trial 1'!R13,'Trial 2'!R13,'Trial 3'!R13,'Trial 4'!R13,'Trial 5'!R13,'Trial 6'!R13,'Trial 7'!R13,'Trial 8'!R13)</f>
        <v>135639.35467379144</v>
      </c>
      <c r="S252" s="48">
        <f ca="1">SUM('Trial 1'!S13,'Trial 2'!S13,'Trial 3'!S13,'Trial 4'!S13,'Trial 5'!S13,'Trial 6'!S13,'Trial 7'!S13,'Trial 8'!S13)</f>
        <v>-63760.729007897404</v>
      </c>
      <c r="T252" s="48">
        <f ca="1">SUM('Trial 1'!T13,'Trial 2'!T13,'Trial 3'!T13,'Trial 4'!T13,'Trial 5'!T13,'Trial 6'!T13,'Trial 7'!T13,'Trial 8'!T13)</f>
        <v>77381.836877212787</v>
      </c>
      <c r="U252" s="48">
        <f ca="1">SUM('Trial 1'!U13,'Trial 2'!U13,'Trial 3'!U13,'Trial 4'!U13,'Trial 5'!U13,'Trial 6'!U13,'Trial 7'!U13,'Trial 8'!U13)</f>
        <v>8383.049532936262</v>
      </c>
      <c r="V252" s="48">
        <f ca="1">SUM('Trial 1'!V13,'Trial 2'!V13,'Trial 3'!V13,'Trial 4'!V13,'Trial 5'!V13,'Trial 6'!V13,'Trial 7'!V13,'Trial 8'!V13)</f>
        <v>22692.93087883354</v>
      </c>
      <c r="W252" s="48">
        <f ca="1">SUM('Trial 1'!W13,'Trial 2'!W13,'Trial 3'!W13,'Trial 4'!W13,'Trial 5'!W13,'Trial 6'!W13,'Trial 7'!W13,'Trial 8'!W13)</f>
        <v>169443.32953032758</v>
      </c>
      <c r="X252" s="48">
        <f ca="1">SUM('Trial 1'!X13,'Trial 2'!X13,'Trial 3'!X13,'Trial 4'!X13,'Trial 5'!X13,'Trial 6'!X13,'Trial 7'!X13,'Trial 8'!X13)</f>
        <v>108413.50810316055</v>
      </c>
      <c r="Y252" s="48">
        <f ca="1">SUM('Trial 1'!Y13,'Trial 2'!Y13,'Trial 3'!Y13,'Trial 4'!Y13,'Trial 5'!Y13,'Trial 6'!Y13,'Trial 7'!Y13,'Trial 8'!Y13)</f>
        <v>38436.350416577647</v>
      </c>
      <c r="Z252" s="48">
        <f ca="1">SUM('Trial 1'!Z13,'Trial 2'!Z13,'Trial 3'!Z13,'Trial 4'!Z13,'Trial 5'!Z13,'Trial 6'!Z13,'Trial 7'!Z13,'Trial 8'!Z13)</f>
        <v>-89270.590660071568</v>
      </c>
      <c r="AA252" s="49">
        <f ca="1">SUM(O252:Z252)</f>
        <v>517923.9306752797</v>
      </c>
      <c r="AB252" s="48">
        <f ca="1">SUM('Trial 1'!AB13,'Trial 2'!AB13,'Trial 3'!AB13,'Trial 4'!AB13,'Trial 5'!AB13,'Trial 6'!AB13,'Trial 7'!AB13,'Trial 8'!AB13)</f>
        <v>115821.28065971038</v>
      </c>
      <c r="AC252" s="48">
        <f ca="1">SUM('Trial 1'!AC13,'Trial 2'!AC13,'Trial 3'!AC13,'Trial 4'!AC13,'Trial 5'!AC13,'Trial 6'!AC13,'Trial 7'!AC13,'Trial 8'!AC13)</f>
        <v>-51871.836285065772</v>
      </c>
      <c r="AD252" s="48">
        <f ca="1">SUM('Trial 1'!AD13,'Trial 2'!AD13,'Trial 3'!AD13,'Trial 4'!AD13,'Trial 5'!AD13,'Trial 6'!AD13,'Trial 7'!AD13,'Trial 8'!AD13)</f>
        <v>49738.643645208555</v>
      </c>
      <c r="AE252" s="48">
        <f ca="1">SUM('Trial 1'!AE13,'Trial 2'!AE13,'Trial 3'!AE13,'Trial 4'!AE13,'Trial 5'!AE13,'Trial 6'!AE13,'Trial 7'!AE13,'Trial 8'!AE13)</f>
        <v>-110664.25429821874</v>
      </c>
      <c r="AF252" s="48">
        <f ca="1">SUM('Trial 1'!AF13,'Trial 2'!AF13,'Trial 3'!AF13,'Trial 4'!AF13,'Trial 5'!AF13,'Trial 6'!AF13,'Trial 7'!AF13,'Trial 8'!AF13)</f>
        <v>-68256.270297364812</v>
      </c>
      <c r="AG252" s="48">
        <f ca="1">SUM('Trial 1'!AG13,'Trial 2'!AG13,'Trial 3'!AG13,'Trial 4'!AG13,'Trial 5'!AG13,'Trial 6'!AG13,'Trial 7'!AG13,'Trial 8'!AG13)</f>
        <v>-81607.327203183449</v>
      </c>
      <c r="AH252" s="48">
        <f ca="1">SUM('Trial 1'!AH13,'Trial 2'!AH13,'Trial 3'!AH13,'Trial 4'!AH13,'Trial 5'!AH13,'Trial 6'!AH13,'Trial 7'!AH13,'Trial 8'!AH13)</f>
        <v>-92927.628345280536</v>
      </c>
      <c r="AI252" s="48">
        <f ca="1">SUM('Trial 1'!AI13,'Trial 2'!AI13,'Trial 3'!AI13,'Trial 4'!AI13,'Trial 5'!AI13,'Trial 6'!AI13,'Trial 7'!AI13,'Trial 8'!AI13)</f>
        <v>3936.6308054151259</v>
      </c>
      <c r="AJ252" s="48">
        <f ca="1">SUM('Trial 1'!AJ13,'Trial 2'!AJ13,'Trial 3'!AJ13,'Trial 4'!AJ13,'Trial 5'!AJ13,'Trial 6'!AJ13,'Trial 7'!AJ13,'Trial 8'!AJ13)</f>
        <v>-92935.482180122024</v>
      </c>
      <c r="AK252" s="48">
        <f ca="1">SUM('Trial 1'!AK13,'Trial 2'!AK13,'Trial 3'!AK13,'Trial 4'!AK13,'Trial 5'!AK13,'Trial 6'!AK13,'Trial 7'!AK13,'Trial 8'!AK13)</f>
        <v>-132638.43219893365</v>
      </c>
      <c r="AL252" s="48">
        <f ca="1">SUM('Trial 1'!AL13,'Trial 2'!AL13,'Trial 3'!AL13,'Trial 4'!AL13,'Trial 5'!AL13,'Trial 6'!AL13,'Trial 7'!AL13,'Trial 8'!AL13)</f>
        <v>-64490.789505370165</v>
      </c>
      <c r="AM252" s="48">
        <f ca="1">SUM('Trial 1'!AM13,'Trial 2'!AM13,'Trial 3'!AM13,'Trial 4'!AM13,'Trial 5'!AM13,'Trial 6'!AM13,'Trial 7'!AM13,'Trial 8'!AM13)</f>
        <v>-72363.09038635157</v>
      </c>
      <c r="AN252" s="49">
        <f ca="1">SUM(AB252:AM252)</f>
        <v>-598258.55558955669</v>
      </c>
      <c r="AO252" s="48">
        <f ca="1">SUM('Trial 1'!AO13,'Trial 2'!AO13,'Trial 3'!AO13,'Trial 4'!AO13,'Trial 5'!AO13,'Trial 6'!AO13,'Trial 7'!AO13,'Trial 8'!AO13)</f>
        <v>59600.252993105751</v>
      </c>
      <c r="AP252" s="48">
        <f ca="1">SUM('Trial 1'!AP13,'Trial 2'!AP13,'Trial 3'!AP13,'Trial 4'!AP13,'Trial 5'!AP13,'Trial 6'!AP13,'Trial 7'!AP13,'Trial 8'!AP13)</f>
        <v>84719.413954557414</v>
      </c>
      <c r="AQ252" s="48">
        <f ca="1">SUM('Trial 1'!AQ13,'Trial 2'!AQ13,'Trial 3'!AQ13,'Trial 4'!AQ13,'Trial 5'!AQ13,'Trial 6'!AQ13,'Trial 7'!AQ13,'Trial 8'!AQ13)</f>
        <v>36979.683920385811</v>
      </c>
      <c r="AR252" s="48">
        <f ca="1">SUM('Trial 1'!AR13,'Trial 2'!AR13,'Trial 3'!AR13,'Trial 4'!AR13,'Trial 5'!AR13,'Trial 6'!AR13,'Trial 7'!AR13,'Trial 8'!AR13)</f>
        <v>166021.61158919139</v>
      </c>
      <c r="AS252" s="48">
        <f ca="1">SUM('Trial 1'!AS13,'Trial 2'!AS13,'Trial 3'!AS13,'Trial 4'!AS13,'Trial 5'!AS13,'Trial 6'!AS13,'Trial 7'!AS13,'Trial 8'!AS13)</f>
        <v>2519.287522175975</v>
      </c>
      <c r="AT252" s="48">
        <f ca="1">SUM('Trial 1'!AT13,'Trial 2'!AT13,'Trial 3'!AT13,'Trial 4'!AT13,'Trial 5'!AT13,'Trial 6'!AT13,'Trial 7'!AT13,'Trial 8'!AT13)</f>
        <v>-36967.266537009396</v>
      </c>
      <c r="AU252" s="48">
        <f ca="1">SUM('Trial 1'!AU13,'Trial 2'!AU13,'Trial 3'!AU13,'Trial 4'!AU13,'Trial 5'!AU13,'Trial 6'!AU13,'Trial 7'!AU13,'Trial 8'!AU13)</f>
        <v>8311.4269058691734</v>
      </c>
      <c r="AV252" s="48">
        <f ca="1">SUM('Trial 1'!AV13,'Trial 2'!AV13,'Trial 3'!AV13,'Trial 4'!AV13,'Trial 5'!AV13,'Trial 6'!AV13,'Trial 7'!AV13,'Trial 8'!AV13)</f>
        <v>26114.037684439674</v>
      </c>
      <c r="AW252" s="48">
        <f ca="1">SUM('Trial 1'!AW13,'Trial 2'!AW13,'Trial 3'!AW13,'Trial 4'!AW13,'Trial 5'!AW13,'Trial 6'!AW13,'Trial 7'!AW13,'Trial 8'!AW13)</f>
        <v>-132799.80706728876</v>
      </c>
      <c r="AX252" s="48">
        <f ca="1">SUM('Trial 1'!AX13,'Trial 2'!AX13,'Trial 3'!AX13,'Trial 4'!AX13,'Trial 5'!AX13,'Trial 6'!AX13,'Trial 7'!AX13,'Trial 8'!AX13)</f>
        <v>-2730.5787273752958</v>
      </c>
      <c r="AY252" s="48">
        <f ca="1">SUM('Trial 1'!AY13,'Trial 2'!AY13,'Trial 3'!AY13,'Trial 4'!AY13,'Trial 5'!AY13,'Trial 6'!AY13,'Trial 7'!AY13,'Trial 8'!AY13)</f>
        <v>-80961.408362629343</v>
      </c>
      <c r="AZ252" s="48">
        <f ca="1">SUM('Trial 1'!AZ13,'Trial 2'!AZ13,'Trial 3'!AZ13,'Trial 4'!AZ13,'Trial 5'!AZ13,'Trial 6'!AZ13,'Trial 7'!AZ13,'Trial 8'!AZ13)</f>
        <v>70056.987584369475</v>
      </c>
      <c r="BA252" s="49">
        <f ca="1">SUM(AO252:AZ252)</f>
        <v>200863.64145979189</v>
      </c>
      <c r="BB252" s="48">
        <f ca="1">SUM('Trial 1'!BB13,'Trial 2'!BB13,'Trial 3'!BB13,'Trial 4'!BB13,'Trial 5'!BB13,'Trial 6'!BB13,'Trial 7'!BB13,'Trial 8'!BB13)</f>
        <v>65503.339249344033</v>
      </c>
      <c r="BC252" s="48">
        <f ca="1">SUM('Trial 1'!BC13,'Trial 2'!BC13,'Trial 3'!BC13,'Trial 4'!BC13,'Trial 5'!BC13,'Trial 6'!BC13,'Trial 7'!BC13,'Trial 8'!BC13)</f>
        <v>-77521.868586728844</v>
      </c>
      <c r="BD252" s="48">
        <f ca="1">SUM('Trial 1'!BD13,'Trial 2'!BD13,'Trial 3'!BD13,'Trial 4'!BD13,'Trial 5'!BD13,'Trial 6'!BD13,'Trial 7'!BD13,'Trial 8'!BD13)</f>
        <v>48277.10675915044</v>
      </c>
      <c r="BE252" s="48">
        <f ca="1">SUM('Trial 1'!BE13,'Trial 2'!BE13,'Trial 3'!BE13,'Trial 4'!BE13,'Trial 5'!BE13,'Trial 6'!BE13,'Trial 7'!BE13,'Trial 8'!BE13)</f>
        <v>138910.72940389984</v>
      </c>
      <c r="BF252" s="48">
        <f ca="1">SUM('Trial 1'!BF13,'Trial 2'!BF13,'Trial 3'!BF13,'Trial 4'!BF13,'Trial 5'!BF13,'Trial 6'!BF13,'Trial 7'!BF13,'Trial 8'!BF13)</f>
        <v>-147691.85847120491</v>
      </c>
      <c r="BG252" s="48">
        <f ca="1">SUM('Trial 1'!BG13,'Trial 2'!BG13,'Trial 3'!BG13,'Trial 4'!BG13,'Trial 5'!BG13,'Trial 6'!BG13,'Trial 7'!BG13,'Trial 8'!BG13)</f>
        <v>63994.474582777293</v>
      </c>
      <c r="BH252" s="48">
        <f ca="1">SUM('Trial 1'!BH13,'Trial 2'!BH13,'Trial 3'!BH13,'Trial 4'!BH13,'Trial 5'!BH13,'Trial 6'!BH13,'Trial 7'!BH13,'Trial 8'!BH13)</f>
        <v>-118899.16245066772</v>
      </c>
      <c r="BI252" s="48">
        <f ca="1">SUM('Trial 1'!BI13,'Trial 2'!BI13,'Trial 3'!BI13,'Trial 4'!BI13,'Trial 5'!BI13,'Trial 6'!BI13,'Trial 7'!BI13,'Trial 8'!BI13)</f>
        <v>13238.756335012054</v>
      </c>
      <c r="BJ252" s="48">
        <f ca="1">SUM('Trial 1'!BJ13,'Trial 2'!BJ13,'Trial 3'!BJ13,'Trial 4'!BJ13,'Trial 5'!BJ13,'Trial 6'!BJ13,'Trial 7'!BJ13,'Trial 8'!BJ13)</f>
        <v>-120064.25493604754</v>
      </c>
      <c r="BK252" s="48">
        <f ca="1">SUM('Trial 1'!BK13,'Trial 2'!BK13,'Trial 3'!BK13,'Trial 4'!BK13,'Trial 5'!BK13,'Trial 6'!BK13,'Trial 7'!BK13,'Trial 8'!BK13)</f>
        <v>109336.38308540118</v>
      </c>
      <c r="BL252" s="48">
        <f ca="1">SUM('Trial 1'!BL13,'Trial 2'!BL13,'Trial 3'!BL13,'Trial 4'!BL13,'Trial 5'!BL13,'Trial 6'!BL13,'Trial 7'!BL13,'Trial 8'!BL13)</f>
        <v>-47138.026001468206</v>
      </c>
      <c r="BM252" s="48">
        <f ca="1">SUM('Trial 1'!BM13,'Trial 2'!BM13,'Trial 3'!BM13,'Trial 4'!BM13,'Trial 5'!BM13,'Trial 6'!BM13,'Trial 7'!BM13,'Trial 8'!BM13)</f>
        <v>65114.168397432222</v>
      </c>
      <c r="BN252" s="49">
        <f ca="1">SUM(BB252:BM252)</f>
        <v>-6940.2126331001637</v>
      </c>
      <c r="BO252" s="48">
        <f ca="1">SUM('Trial 1'!BO13,'Trial 2'!BO13,'Trial 3'!BO13,'Trial 4'!BO13,'Trial 5'!BO13,'Trial 6'!BO13,'Trial 7'!BO13,'Trial 8'!BO13)</f>
        <v>-7409.4270682729984</v>
      </c>
      <c r="BP252" s="48">
        <f ca="1">SUM('Trial 1'!BP13,'Trial 2'!BP13,'Trial 3'!BP13,'Trial 4'!BP13,'Trial 5'!BP13,'Trial 6'!BP13,'Trial 7'!BP13,'Trial 8'!BP13)</f>
        <v>16419.282922306658</v>
      </c>
      <c r="BQ252" s="48">
        <f ca="1">SUM('Trial 1'!BQ13,'Trial 2'!BQ13,'Trial 3'!BQ13,'Trial 4'!BQ13,'Trial 5'!BQ13,'Trial 6'!BQ13,'Trial 7'!BQ13,'Trial 8'!BQ13)</f>
        <v>85601.992384356476</v>
      </c>
      <c r="BR252" s="48">
        <f ca="1">SUM('Trial 1'!BR13,'Trial 2'!BR13,'Trial 3'!BR13,'Trial 4'!BR13,'Trial 5'!BR13,'Trial 6'!BR13,'Trial 7'!BR13,'Trial 8'!BR13)</f>
        <v>58919.562767705691</v>
      </c>
      <c r="BS252" s="48">
        <f ca="1">SUM('Trial 1'!BS13,'Trial 2'!BS13,'Trial 3'!BS13,'Trial 4'!BS13,'Trial 5'!BS13,'Trial 6'!BS13,'Trial 7'!BS13,'Trial 8'!BS13)</f>
        <v>61099.397252120565</v>
      </c>
      <c r="BT252" s="48">
        <f ca="1">SUM('Trial 1'!BT13,'Trial 2'!BT13,'Trial 3'!BT13,'Trial 4'!BT13,'Trial 5'!BT13,'Trial 6'!BT13,'Trial 7'!BT13,'Trial 8'!BT13)</f>
        <v>82608.243159698613</v>
      </c>
      <c r="BU252" s="48">
        <f ca="1">SUM('Trial 1'!BU13,'Trial 2'!BU13,'Trial 3'!BU13,'Trial 4'!BU13,'Trial 5'!BU13,'Trial 6'!BU13,'Trial 7'!BU13,'Trial 8'!BU13)</f>
        <v>168269.7114247689</v>
      </c>
      <c r="BV252" s="48">
        <f ca="1">SUM('Trial 1'!BV13,'Trial 2'!BV13,'Trial 3'!BV13,'Trial 4'!BV13,'Trial 5'!BV13,'Trial 6'!BV13,'Trial 7'!BV13,'Trial 8'!BV13)</f>
        <v>28539.086778942121</v>
      </c>
      <c r="BW252" s="48">
        <f ca="1">SUM('Trial 1'!BW13,'Trial 2'!BW13,'Trial 3'!BW13,'Trial 4'!BW13,'Trial 5'!BW13,'Trial 6'!BW13,'Trial 7'!BW13,'Trial 8'!BW13)</f>
        <v>-94028.658957400447</v>
      </c>
      <c r="BX252" s="48">
        <f ca="1">SUM('Trial 1'!BX13,'Trial 2'!BX13,'Trial 3'!BX13,'Trial 4'!BX13,'Trial 5'!BX13,'Trial 6'!BX13,'Trial 7'!BX13,'Trial 8'!BX13)</f>
        <v>-96036.945874294455</v>
      </c>
      <c r="BY252" s="48">
        <f ca="1">SUM('Trial 1'!BY13,'Trial 2'!BY13,'Trial 3'!BY13,'Trial 4'!BY13,'Trial 5'!BY13,'Trial 6'!BY13,'Trial 7'!BY13,'Trial 8'!BY13)</f>
        <v>29580.02435383937</v>
      </c>
      <c r="BZ252" s="48">
        <f ca="1">SUM('Trial 1'!BZ13,'Trial 2'!BZ13,'Trial 3'!BZ13,'Trial 4'!BZ13,'Trial 5'!BZ13,'Trial 6'!BZ13,'Trial 7'!BZ13,'Trial 8'!BZ13)</f>
        <v>25093.638754894895</v>
      </c>
      <c r="CA252" s="49">
        <f ca="1">SUM(BO252:BZ252)</f>
        <v>358655.90789866546</v>
      </c>
      <c r="CB252" s="48">
        <f ca="1">SUM('Trial 1'!CB13,'Trial 2'!CB13,'Trial 3'!CB13,'Trial 4'!CB13,'Trial 5'!CB13,'Trial 6'!CB13,'Trial 7'!CB13,'Trial 8'!CB13)</f>
        <v>-31675.156119264073</v>
      </c>
      <c r="CC252" s="48">
        <f ca="1">SUM('Trial 1'!CC13,'Trial 2'!CC13,'Trial 3'!CC13,'Trial 4'!CC13,'Trial 5'!CC13,'Trial 6'!CC13,'Trial 7'!CC13,'Trial 8'!CC13)</f>
        <v>-11909.519098649063</v>
      </c>
      <c r="CD252" s="48">
        <f ca="1">SUM('Trial 1'!CD13,'Trial 2'!CD13,'Trial 3'!CD13,'Trial 4'!CD13,'Trial 5'!CD13,'Trial 6'!CD13,'Trial 7'!CD13,'Trial 8'!CD13)</f>
        <v>-132176.16511411092</v>
      </c>
      <c r="CE252" s="48">
        <f ca="1">SUM('Trial 1'!CE13,'Trial 2'!CE13,'Trial 3'!CE13,'Trial 4'!CE13,'Trial 5'!CE13,'Trial 6'!CE13,'Trial 7'!CE13,'Trial 8'!CE13)</f>
        <v>105704.69523266098</v>
      </c>
      <c r="CF252" s="48">
        <f ca="1">SUM('Trial 1'!CF13,'Trial 2'!CF13,'Trial 3'!CF13,'Trial 4'!CF13,'Trial 5'!CF13,'Trial 6'!CF13,'Trial 7'!CF13,'Trial 8'!CF13)</f>
        <v>-1690.6569576061902</v>
      </c>
      <c r="CG252" s="48">
        <f ca="1">SUM('Trial 1'!CG13,'Trial 2'!CG13,'Trial 3'!CG13,'Trial 4'!CG13,'Trial 5'!CG13,'Trial 6'!CG13,'Trial 7'!CG13,'Trial 8'!CG13)</f>
        <v>6360.4521180575612</v>
      </c>
      <c r="CH252" s="48">
        <f ca="1">SUM('Trial 1'!CH13,'Trial 2'!CH13,'Trial 3'!CH13,'Trial 4'!CH13,'Trial 5'!CH13,'Trial 6'!CH13,'Trial 7'!CH13,'Trial 8'!CH13)</f>
        <v>130298.34286704985</v>
      </c>
      <c r="CI252" s="48">
        <f ca="1">SUM('Trial 1'!CI13,'Trial 2'!CI13,'Trial 3'!CI13,'Trial 4'!CI13,'Trial 5'!CI13,'Trial 6'!CI13,'Trial 7'!CI13,'Trial 8'!CI13)</f>
        <v>124023.89095742231</v>
      </c>
      <c r="CJ252" s="48">
        <f ca="1">SUM('Trial 1'!CJ13,'Trial 2'!CJ13,'Trial 3'!CJ13,'Trial 4'!CJ13,'Trial 5'!CJ13,'Trial 6'!CJ13,'Trial 7'!CJ13,'Trial 8'!CJ13)</f>
        <v>27264.898709459609</v>
      </c>
      <c r="CK252" s="48">
        <f ca="1">SUM('Trial 1'!CK13,'Trial 2'!CK13,'Trial 3'!CK13,'Trial 4'!CK13,'Trial 5'!CK13,'Trial 6'!CK13,'Trial 7'!CK13,'Trial 8'!CK13)</f>
        <v>-48696.669648079202</v>
      </c>
      <c r="CL252" s="48">
        <f ca="1">SUM('Trial 1'!CL13,'Trial 2'!CL13,'Trial 3'!CL13,'Trial 4'!CL13,'Trial 5'!CL13,'Trial 6'!CL13,'Trial 7'!CL13,'Trial 8'!CL13)</f>
        <v>-64003.453257727844</v>
      </c>
      <c r="CM252" s="48">
        <f ca="1">SUM('Trial 1'!CM13,'Trial 2'!CM13,'Trial 3'!CM13,'Trial 4'!CM13,'Trial 5'!CM13,'Trial 6'!CM13,'Trial 7'!CM13,'Trial 8'!CM13)</f>
        <v>123586.64388805811</v>
      </c>
      <c r="CN252" s="49">
        <f ca="1">SUM(CB252:CM252)</f>
        <v>227087.30357727112</v>
      </c>
      <c r="CO252" s="48">
        <f ca="1">SUM('Trial 1'!CO13,'Trial 2'!CO13,'Trial 3'!CO13,'Trial 4'!CO13,'Trial 5'!CO13,'Trial 6'!CO13,'Trial 7'!CO13,'Trial 8'!CO13)</f>
        <v>-103918.90766277215</v>
      </c>
      <c r="CP252" s="48">
        <f ca="1">SUM('Trial 1'!CP13,'Trial 2'!CP13,'Trial 3'!CP13,'Trial 4'!CP13,'Trial 5'!CP13,'Trial 6'!CP13,'Trial 7'!CP13,'Trial 8'!CP13)</f>
        <v>58903.227099122407</v>
      </c>
      <c r="CQ252" s="48">
        <f ca="1">SUM('Trial 1'!CQ13,'Trial 2'!CQ13,'Trial 3'!CQ13,'Trial 4'!CQ13,'Trial 5'!CQ13,'Trial 6'!CQ13,'Trial 7'!CQ13,'Trial 8'!CQ13)</f>
        <v>102199.85075093785</v>
      </c>
      <c r="CR252" s="48">
        <f ca="1">SUM('Trial 1'!CR13,'Trial 2'!CR13,'Trial 3'!CR13,'Trial 4'!CR13,'Trial 5'!CR13,'Trial 6'!CR13,'Trial 7'!CR13,'Trial 8'!CR13)</f>
        <v>-77727.343222294206</v>
      </c>
      <c r="CS252" s="48">
        <f ca="1">SUM('Trial 1'!CS13,'Trial 2'!CS13,'Trial 3'!CS13,'Trial 4'!CS13,'Trial 5'!CS13,'Trial 6'!CS13,'Trial 7'!CS13,'Trial 8'!CS13)</f>
        <v>-68212.369599909813</v>
      </c>
      <c r="CT252" s="48">
        <f ca="1">SUM('Trial 1'!CT13,'Trial 2'!CT13,'Trial 3'!CT13,'Trial 4'!CT13,'Trial 5'!CT13,'Trial 6'!CT13,'Trial 7'!CT13,'Trial 8'!CT13)</f>
        <v>6063.5228569383271</v>
      </c>
      <c r="CU252" s="48">
        <f ca="1">SUM('Trial 1'!CU13,'Trial 2'!CU13,'Trial 3'!CU13,'Trial 4'!CU13,'Trial 5'!CU13,'Trial 6'!CU13,'Trial 7'!CU13,'Trial 8'!CU13)</f>
        <v>54034.594525950488</v>
      </c>
      <c r="CV252" s="48">
        <f ca="1">SUM('Trial 1'!CV13,'Trial 2'!CV13,'Trial 3'!CV13,'Trial 4'!CV13,'Trial 5'!CV13,'Trial 6'!CV13,'Trial 7'!CV13,'Trial 8'!CV13)</f>
        <v>-67207.138136383204</v>
      </c>
      <c r="CW252" s="48">
        <f ca="1">SUM('Trial 1'!CW13,'Trial 2'!CW13,'Trial 3'!CW13,'Trial 4'!CW13,'Trial 5'!CW13,'Trial 6'!CW13,'Trial 7'!CW13,'Trial 8'!CW13)</f>
        <v>14131.021234154199</v>
      </c>
      <c r="CX252" s="48">
        <f ca="1">SUM('Trial 1'!CX13,'Trial 2'!CX13,'Trial 3'!CX13,'Trial 4'!CX13,'Trial 5'!CX13,'Trial 6'!CX13,'Trial 7'!CX13,'Trial 8'!CX13)</f>
        <v>10411.276307428372</v>
      </c>
      <c r="CY252" s="48">
        <f ca="1">SUM('Trial 1'!CY13,'Trial 2'!CY13,'Trial 3'!CY13,'Trial 4'!CY13,'Trial 5'!CY13,'Trial 6'!CY13,'Trial 7'!CY13,'Trial 8'!CY13)</f>
        <v>22437.014495096104</v>
      </c>
      <c r="CZ252" s="48">
        <f ca="1">SUM('Trial 1'!CZ13,'Trial 2'!CZ13,'Trial 3'!CZ13,'Trial 4'!CZ13,'Trial 5'!CZ13,'Trial 6'!CZ13,'Trial 7'!CZ13,'Trial 8'!CZ13)</f>
        <v>41775.552207144705</v>
      </c>
      <c r="DA252" s="49">
        <f ca="1">SUM(CO252:CZ252)</f>
        <v>-7109.6991445868989</v>
      </c>
      <c r="DB252" s="48">
        <f ca="1">SUM('Trial 1'!DB13,'Trial 2'!DB13,'Trial 3'!DB13,'Trial 4'!DB13,'Trial 5'!DB13,'Trial 6'!DB13,'Trial 7'!DB13,'Trial 8'!DB13)</f>
        <v>19165.178485861888</v>
      </c>
      <c r="DC252" s="48">
        <f ca="1">SUM('Trial 1'!DC13,'Trial 2'!DC13,'Trial 3'!DC13,'Trial 4'!DC13,'Trial 5'!DC13,'Trial 6'!DC13,'Trial 7'!DC13,'Trial 8'!DC13)</f>
        <v>101382.73107300559</v>
      </c>
      <c r="DD252" s="48">
        <f ca="1">SUM('Trial 1'!DD13,'Trial 2'!DD13,'Trial 3'!DD13,'Trial 4'!DD13,'Trial 5'!DD13,'Trial 6'!DD13,'Trial 7'!DD13,'Trial 8'!DD13)</f>
        <v>-42667.376783737178</v>
      </c>
      <c r="DE252" s="48">
        <f ca="1">SUM('Trial 1'!DE13,'Trial 2'!DE13,'Trial 3'!DE13,'Trial 4'!DE13,'Trial 5'!DE13,'Trial 6'!DE13,'Trial 7'!DE13,'Trial 8'!DE13)</f>
        <v>28931.408568830353</v>
      </c>
      <c r="DF252" s="48">
        <f ca="1">SUM('Trial 1'!DF13,'Trial 2'!DF13,'Trial 3'!DF13,'Trial 4'!DF13,'Trial 5'!DF13,'Trial 6'!DF13,'Trial 7'!DF13,'Trial 8'!DF13)</f>
        <v>-72784.930627797046</v>
      </c>
      <c r="DG252" s="48">
        <f ca="1">SUM('Trial 1'!DG13,'Trial 2'!DG13,'Trial 3'!DG13,'Trial 4'!DG13,'Trial 5'!DG13,'Trial 6'!DG13,'Trial 7'!DG13,'Trial 8'!DG13)</f>
        <v>67297.773758107913</v>
      </c>
      <c r="DH252" s="48">
        <f ca="1">SUM('Trial 1'!DH13,'Trial 2'!DH13,'Trial 3'!DH13,'Trial 4'!DH13,'Trial 5'!DH13,'Trial 6'!DH13,'Trial 7'!DH13,'Trial 8'!DH13)</f>
        <v>5824.9723366854159</v>
      </c>
      <c r="DI252" s="48">
        <f ca="1">SUM('Trial 1'!DI13,'Trial 2'!DI13,'Trial 3'!DI13,'Trial 4'!DI13,'Trial 5'!DI13,'Trial 6'!DI13,'Trial 7'!DI13,'Trial 8'!DI13)</f>
        <v>-5458.8715170375945</v>
      </c>
      <c r="DJ252" s="48">
        <f ca="1">SUM('Trial 1'!DJ13,'Trial 2'!DJ13,'Trial 3'!DJ13,'Trial 4'!DJ13,'Trial 5'!DJ13,'Trial 6'!DJ13,'Trial 7'!DJ13,'Trial 8'!DJ13)</f>
        <v>-61357.991860266608</v>
      </c>
      <c r="DK252" s="48">
        <f ca="1">SUM('Trial 1'!DK13,'Trial 2'!DK13,'Trial 3'!DK13,'Trial 4'!DK13,'Trial 5'!DK13,'Trial 6'!DK13,'Trial 7'!DK13,'Trial 8'!DK13)</f>
        <v>112482.78751361511</v>
      </c>
      <c r="DL252" s="48">
        <f ca="1">SUM('Trial 1'!DL13,'Trial 2'!DL13,'Trial 3'!DL13,'Trial 4'!DL13,'Trial 5'!DL13,'Trial 6'!DL13,'Trial 7'!DL13,'Trial 8'!DL13)</f>
        <v>-72467.12326443044</v>
      </c>
      <c r="DM252" s="48">
        <f ca="1">SUM('Trial 1'!DM13,'Trial 2'!DM13,'Trial 3'!DM13,'Trial 4'!DM13,'Trial 5'!DM13,'Trial 6'!DM13,'Trial 7'!DM13,'Trial 8'!DM13)</f>
        <v>-56760.739501683296</v>
      </c>
      <c r="DN252" s="49">
        <f ca="1">SUM(DB252:DM252)</f>
        <v>23587.818181154093</v>
      </c>
      <c r="DO252" s="48">
        <f ca="1">SUM('Trial 1'!DO13,'Trial 2'!DO13,'Trial 3'!DO13,'Trial 4'!DO13,'Trial 5'!DO13,'Trial 6'!DO13,'Trial 7'!DO13,'Trial 8'!DO13)</f>
        <v>33232.944430028016</v>
      </c>
      <c r="DP252" s="48">
        <f ca="1">SUM('Trial 1'!DP13,'Trial 2'!DP13,'Trial 3'!DP13,'Trial 4'!DP13,'Trial 5'!DP13,'Trial 6'!DP13,'Trial 7'!DP13,'Trial 8'!DP13)</f>
        <v>34941.804073911204</v>
      </c>
      <c r="DQ252" s="48">
        <f ca="1">SUM('Trial 1'!DQ13,'Trial 2'!DQ13,'Trial 3'!DQ13,'Trial 4'!DQ13,'Trial 5'!DQ13,'Trial 6'!DQ13,'Trial 7'!DQ13,'Trial 8'!DQ13)</f>
        <v>-6495.2535961466792</v>
      </c>
      <c r="DR252" s="48">
        <f ca="1">SUM('Trial 1'!DR13,'Trial 2'!DR13,'Trial 3'!DR13,'Trial 4'!DR13,'Trial 5'!DR13,'Trial 6'!DR13,'Trial 7'!DR13,'Trial 8'!DR13)</f>
        <v>-149804.44521927362</v>
      </c>
      <c r="DS252" s="48">
        <f ca="1">SUM('Trial 1'!DS13,'Trial 2'!DS13,'Trial 3'!DS13,'Trial 4'!DS13,'Trial 5'!DS13,'Trial 6'!DS13,'Trial 7'!DS13,'Trial 8'!DS13)</f>
        <v>49532.303016266429</v>
      </c>
      <c r="DT252" s="48">
        <f ca="1">SUM('Trial 1'!DT13,'Trial 2'!DT13,'Trial 3'!DT13,'Trial 4'!DT13,'Trial 5'!DT13,'Trial 6'!DT13,'Trial 7'!DT13,'Trial 8'!DT13)</f>
        <v>134420.97572224072</v>
      </c>
      <c r="DU252" s="48">
        <f ca="1">SUM('Trial 1'!DU13,'Trial 2'!DU13,'Trial 3'!DU13,'Trial 4'!DU13,'Trial 5'!DU13,'Trial 6'!DU13,'Trial 7'!DU13,'Trial 8'!DU13)</f>
        <v>12009.845577869975</v>
      </c>
      <c r="DV252" s="48">
        <f ca="1">SUM('Trial 1'!DV13,'Trial 2'!DV13,'Trial 3'!DV13,'Trial 4'!DV13,'Trial 5'!DV13,'Trial 6'!DV13,'Trial 7'!DV13,'Trial 8'!DV13)</f>
        <v>2853.6384750416837</v>
      </c>
      <c r="DW252" s="48">
        <f ca="1">SUM('Trial 1'!DW13,'Trial 2'!DW13,'Trial 3'!DW13,'Trial 4'!DW13,'Trial 5'!DW13,'Trial 6'!DW13,'Trial 7'!DW13,'Trial 8'!DW13)</f>
        <v>106553.79782738983</v>
      </c>
      <c r="DX252" s="48">
        <f ca="1">SUM('Trial 1'!DX13,'Trial 2'!DX13,'Trial 3'!DX13,'Trial 4'!DX13,'Trial 5'!DX13,'Trial 6'!DX13,'Trial 7'!DX13,'Trial 8'!DX13)</f>
        <v>-73191.204325481434</v>
      </c>
      <c r="DY252" s="48">
        <f ca="1">SUM('Trial 1'!DY13,'Trial 2'!DY13,'Trial 3'!DY13,'Trial 4'!DY13,'Trial 5'!DY13,'Trial 6'!DY13,'Trial 7'!DY13,'Trial 8'!DY13)</f>
        <v>193851.86724365465</v>
      </c>
      <c r="DZ252" s="48">
        <f ca="1">SUM('Trial 1'!DZ13,'Trial 2'!DZ13,'Trial 3'!DZ13,'Trial 4'!DZ13,'Trial 5'!DZ13,'Trial 6'!DZ13,'Trial 7'!DZ13,'Trial 8'!DZ13)</f>
        <v>39857.697785711309</v>
      </c>
      <c r="EA252" s="49">
        <f ca="1">SUM(DO252:DZ252)</f>
        <v>377763.97101121215</v>
      </c>
      <c r="EB252" s="48">
        <f ca="1">SUM('Trial 1'!EB13,'Trial 2'!EB13,'Trial 3'!EB13,'Trial 4'!EB13,'Trial 5'!EB13,'Trial 6'!EB13,'Trial 7'!EB13,'Trial 8'!EB13)</f>
        <v>-39608.609050333347</v>
      </c>
      <c r="EC252" s="48">
        <f ca="1">SUM('Trial 1'!EC13,'Trial 2'!EC13,'Trial 3'!EC13,'Trial 4'!EC13,'Trial 5'!EC13,'Trial 6'!EC13,'Trial 7'!EC13,'Trial 8'!EC13)</f>
        <v>-186880.91348385136</v>
      </c>
      <c r="ED252" s="48">
        <f ca="1">SUM('Trial 1'!ED13,'Trial 2'!ED13,'Trial 3'!ED13,'Trial 4'!ED13,'Trial 5'!ED13,'Trial 6'!ED13,'Trial 7'!ED13,'Trial 8'!ED13)</f>
        <v>95588.558226434645</v>
      </c>
      <c r="EE252" s="48">
        <f ca="1">SUM('Trial 1'!EE13,'Trial 2'!EE13,'Trial 3'!EE13,'Trial 4'!EE13,'Trial 5'!EE13,'Trial 6'!EE13,'Trial 7'!EE13,'Trial 8'!EE13)</f>
        <v>-38278.089386837048</v>
      </c>
      <c r="EF252" s="48">
        <f ca="1">SUM('Trial 1'!EF13,'Trial 2'!EF13,'Trial 3'!EF13,'Trial 4'!EF13,'Trial 5'!EF13,'Trial 6'!EF13,'Trial 7'!EF13,'Trial 8'!EF13)</f>
        <v>63975.099696622747</v>
      </c>
      <c r="EG252" s="48">
        <f ca="1">SUM('Trial 1'!EG13,'Trial 2'!EG13,'Trial 3'!EG13,'Trial 4'!EG13,'Trial 5'!EG13,'Trial 6'!EG13,'Trial 7'!EG13,'Trial 8'!EG13)</f>
        <v>-7417.0545855501114</v>
      </c>
      <c r="EH252" s="48">
        <f ca="1">SUM('Trial 1'!EH13,'Trial 2'!EH13,'Trial 3'!EH13,'Trial 4'!EH13,'Trial 5'!EH13,'Trial 6'!EH13,'Trial 7'!EH13,'Trial 8'!EH13)</f>
        <v>119339.45338877803</v>
      </c>
      <c r="EI252" s="48">
        <f ca="1">SUM('Trial 1'!EI13,'Trial 2'!EI13,'Trial 3'!EI13,'Trial 4'!EI13,'Trial 5'!EI13,'Trial 6'!EI13,'Trial 7'!EI13,'Trial 8'!EI13)</f>
        <v>32879.963393428574</v>
      </c>
      <c r="EJ252" s="48">
        <f ca="1">SUM('Trial 1'!EJ13,'Trial 2'!EJ13,'Trial 3'!EJ13,'Trial 4'!EJ13,'Trial 5'!EJ13,'Trial 6'!EJ13,'Trial 7'!EJ13,'Trial 8'!EJ13)</f>
        <v>-8534.8410675114792</v>
      </c>
      <c r="EK252" s="48">
        <f ca="1">SUM('Trial 1'!EK13,'Trial 2'!EK13,'Trial 3'!EK13,'Trial 4'!EK13,'Trial 5'!EK13,'Trial 6'!EK13,'Trial 7'!EK13,'Trial 8'!EK13)</f>
        <v>91107.54158015344</v>
      </c>
      <c r="EL252" s="48">
        <f ca="1">SUM('Trial 1'!EL13,'Trial 2'!EL13,'Trial 3'!EL13,'Trial 4'!EL13,'Trial 5'!EL13,'Trial 6'!EL13,'Trial 7'!EL13,'Trial 8'!EL13)</f>
        <v>58740.292599658686</v>
      </c>
      <c r="EM252" s="48">
        <f ca="1">SUM('Trial 1'!EM13,'Trial 2'!EM13,'Trial 3'!EM13,'Trial 4'!EM13,'Trial 5'!EM13,'Trial 6'!EM13,'Trial 7'!EM13,'Trial 8'!EM13)</f>
        <v>-89759.236294592309</v>
      </c>
      <c r="EN252" s="49">
        <f ca="1">SUM(EB252:EM252)</f>
        <v>91152.165016400468</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6.xml><?xml version="1.0" encoding="utf-8"?>
<worksheet xmlns="http://schemas.openxmlformats.org/spreadsheetml/2006/main" xmlns:r="http://schemas.openxmlformats.org/officeDocument/2006/relationships">
  <sheetPr>
    <outlinePr summaryBelow="0" summaryRight="0"/>
  </sheetPr>
  <dimension ref="A1:E103"/>
  <sheetViews>
    <sheetView workbookViewId="0"/>
  </sheetViews>
  <sheetFormatPr defaultRowHeight="12.75" customHeight="1"/>
  <cols>
    <col min="1" max="1" width="28.5703125" customWidth="1"/>
    <col min="2" max="2" width="26.28515625" customWidth="1"/>
    <col min="3" max="3" width="8.28515625" customWidth="1"/>
    <col min="4" max="4" width="8.42578125" customWidth="1"/>
    <col min="5" max="5" width="60.7109375" style="69" customWidth="1"/>
  </cols>
  <sheetData>
    <row r="1" spans="1:5" ht="12.75" customHeight="1">
      <c r="A1" s="119" t="str">
        <f>"Equilibrium Economy with Shocks"</f>
        <v>Equilibrium Economy with Shocks</v>
      </c>
      <c r="B1" s="119"/>
      <c r="C1" s="119"/>
    </row>
    <row r="2" spans="1:5" ht="12.75" customHeight="1">
      <c r="A2" s="119" t="str">
        <f>"Model: "&amp;Inputs!B8</f>
        <v>Model: Test Model</v>
      </c>
      <c r="B2" s="119"/>
      <c r="C2" s="119"/>
    </row>
    <row r="3" spans="1:5" ht="12.75" customHeight="1">
      <c r="A3" s="119" t="str">
        <f>"$ millions"</f>
        <v>$ millions</v>
      </c>
      <c r="B3" s="119"/>
      <c r="C3" s="119"/>
    </row>
    <row r="4" spans="1:5" ht="12.75" customHeight="1">
      <c r="A4" s="119" t="str">
        <f>"Labels"</f>
        <v>Labels</v>
      </c>
      <c r="B4" s="119"/>
      <c r="C4" s="119"/>
    </row>
    <row r="5" spans="1:5" ht="12.75" customHeight="1">
      <c r="A5" s="119" t="str">
        <f>""</f>
        <v/>
      </c>
      <c r="B5" s="119"/>
      <c r="C5" s="119"/>
    </row>
    <row r="6" spans="1:5" ht="12.75" customHeight="1">
      <c r="A6" s="57" t="s">
        <v>511</v>
      </c>
      <c r="B6" s="58">
        <v>40179</v>
      </c>
    </row>
    <row r="8" spans="1:5" ht="12.75" customHeight="1">
      <c r="A8" s="59" t="s">
        <v>234</v>
      </c>
      <c r="B8" s="59" t="s">
        <v>453</v>
      </c>
      <c r="C8" s="59"/>
      <c r="D8" s="59"/>
      <c r="E8" s="67" t="s">
        <v>602</v>
      </c>
    </row>
    <row r="9" spans="1:5" ht="33.75" customHeight="1">
      <c r="A9" s="57" t="s">
        <v>110</v>
      </c>
      <c r="B9" s="60" t="s">
        <v>110</v>
      </c>
      <c r="C9" s="61"/>
      <c r="D9" s="61"/>
      <c r="E9" s="68" t="s">
        <v>718</v>
      </c>
    </row>
    <row r="10" spans="1:5" ht="12.75" customHeight="1">
      <c r="A10" s="57" t="s">
        <v>485</v>
      </c>
      <c r="B10" s="60" t="s">
        <v>655</v>
      </c>
      <c r="C10" s="61"/>
      <c r="D10" s="61"/>
      <c r="E10" s="68" t="s">
        <v>330</v>
      </c>
    </row>
    <row r="11" spans="1:5" ht="12.75" customHeight="1">
      <c r="A11" s="57" t="s">
        <v>732</v>
      </c>
      <c r="B11" s="60" t="s">
        <v>539</v>
      </c>
      <c r="C11" s="61"/>
      <c r="D11" s="61"/>
      <c r="E11" s="68" t="s">
        <v>191</v>
      </c>
    </row>
    <row r="12" spans="1:5" ht="12.75" customHeight="1">
      <c r="A12" s="57" t="s">
        <v>524</v>
      </c>
      <c r="B12" s="60" t="s">
        <v>539</v>
      </c>
      <c r="C12" s="61"/>
      <c r="D12" s="61"/>
      <c r="E12" s="68" t="s">
        <v>71</v>
      </c>
    </row>
    <row r="13" spans="1:5" ht="12.75" customHeight="1">
      <c r="A13" s="57" t="s">
        <v>230</v>
      </c>
      <c r="B13" s="60" t="s">
        <v>150</v>
      </c>
      <c r="C13" s="61"/>
      <c r="D13" s="61"/>
      <c r="E13" s="68" t="s">
        <v>429</v>
      </c>
    </row>
    <row r="14" spans="1:5" ht="12.75" customHeight="1">
      <c r="A14" s="57" t="s">
        <v>259</v>
      </c>
      <c r="B14" s="60" t="s">
        <v>305</v>
      </c>
      <c r="C14" s="61"/>
      <c r="D14" s="61"/>
      <c r="E14" s="68" t="s">
        <v>479</v>
      </c>
    </row>
    <row r="15" spans="1:5" ht="12.75" customHeight="1">
      <c r="A15" s="57" t="s">
        <v>193</v>
      </c>
      <c r="B15" s="60" t="s">
        <v>305</v>
      </c>
      <c r="C15" s="61"/>
      <c r="D15" s="61"/>
      <c r="E15" s="68" t="s">
        <v>607</v>
      </c>
    </row>
    <row r="16" spans="1:5" ht="12.75" customHeight="1">
      <c r="A16" s="57" t="s">
        <v>219</v>
      </c>
      <c r="B16" s="60" t="s">
        <v>440</v>
      </c>
      <c r="C16" s="61"/>
      <c r="D16" s="61"/>
      <c r="E16" s="68" t="s">
        <v>180</v>
      </c>
    </row>
    <row r="17" spans="1:5" ht="12.75" customHeight="1">
      <c r="A17" s="57" t="s">
        <v>595</v>
      </c>
      <c r="B17" s="60" t="s">
        <v>625</v>
      </c>
      <c r="C17" s="61"/>
      <c r="D17" s="61"/>
      <c r="E17" s="68" t="s">
        <v>408</v>
      </c>
    </row>
    <row r="18" spans="1:5" ht="12.75" customHeight="1">
      <c r="A18" s="57" t="s">
        <v>275</v>
      </c>
      <c r="B18" s="60" t="s">
        <v>96</v>
      </c>
      <c r="C18" s="61"/>
      <c r="D18" s="61"/>
      <c r="E18" s="68" t="s">
        <v>624</v>
      </c>
    </row>
    <row r="19" spans="1:5" ht="12.75" customHeight="1">
      <c r="A19" s="57" t="s">
        <v>276</v>
      </c>
      <c r="B19" s="60" t="s">
        <v>449</v>
      </c>
      <c r="C19" s="61"/>
      <c r="D19" s="61"/>
      <c r="E19" s="68" t="s">
        <v>512</v>
      </c>
    </row>
    <row r="20" spans="1:5" ht="12.75" customHeight="1">
      <c r="A20" s="57" t="s">
        <v>32</v>
      </c>
      <c r="B20" s="60" t="s">
        <v>449</v>
      </c>
      <c r="C20" s="61"/>
      <c r="D20" s="61"/>
      <c r="E20" s="68" t="s">
        <v>288</v>
      </c>
    </row>
    <row r="21" spans="1:5" ht="12.75" customHeight="1">
      <c r="A21" s="57" t="s">
        <v>536</v>
      </c>
      <c r="B21" s="60" t="s">
        <v>306</v>
      </c>
      <c r="C21" s="61"/>
      <c r="D21" s="61"/>
      <c r="E21" s="68" t="s">
        <v>332</v>
      </c>
    </row>
    <row r="22" spans="1:5" ht="33.75" customHeight="1">
      <c r="A22" s="57" t="s">
        <v>396</v>
      </c>
      <c r="B22" s="60" t="s">
        <v>110</v>
      </c>
      <c r="C22" s="61"/>
      <c r="D22" s="61"/>
      <c r="E22" s="68" t="s">
        <v>713</v>
      </c>
    </row>
    <row r="23" spans="1:5" ht="33.75" customHeight="1">
      <c r="A23" s="57" t="s">
        <v>403</v>
      </c>
      <c r="B23" s="60" t="s">
        <v>384</v>
      </c>
      <c r="C23" s="61"/>
      <c r="D23" s="61"/>
      <c r="E23" s="68" t="s">
        <v>113</v>
      </c>
    </row>
    <row r="24" spans="1:5" ht="12.75" customHeight="1">
      <c r="A24" s="57" t="s">
        <v>293</v>
      </c>
      <c r="B24" s="60" t="s">
        <v>293</v>
      </c>
      <c r="C24" s="61"/>
      <c r="D24" s="61"/>
      <c r="E24" s="68" t="s">
        <v>466</v>
      </c>
    </row>
    <row r="25" spans="1:5" ht="12.75" customHeight="1">
      <c r="A25" s="57" t="s">
        <v>550</v>
      </c>
      <c r="B25" s="60" t="s">
        <v>560</v>
      </c>
      <c r="C25" s="61"/>
      <c r="D25" s="61"/>
      <c r="E25" s="68" t="s">
        <v>370</v>
      </c>
    </row>
    <row r="26" spans="1:5" ht="12.75" customHeight="1">
      <c r="A26" s="57" t="s">
        <v>474</v>
      </c>
      <c r="B26" s="60" t="s">
        <v>293</v>
      </c>
      <c r="C26" s="61"/>
      <c r="D26" s="61"/>
      <c r="E26" s="68" t="s">
        <v>681</v>
      </c>
    </row>
    <row r="27" spans="1:5" ht="22.5" customHeight="1">
      <c r="A27" s="57" t="s">
        <v>735</v>
      </c>
      <c r="B27" s="60" t="s">
        <v>566</v>
      </c>
      <c r="C27" s="61"/>
      <c r="D27" s="61"/>
      <c r="E27" s="68" t="s">
        <v>233</v>
      </c>
    </row>
    <row r="28" spans="1:5" ht="12.75" customHeight="1">
      <c r="A28" s="57" t="s">
        <v>541</v>
      </c>
      <c r="B28" s="60" t="s">
        <v>62</v>
      </c>
      <c r="C28" s="61"/>
      <c r="D28" s="61"/>
      <c r="E28" s="68" t="s">
        <v>402</v>
      </c>
    </row>
    <row r="29" spans="1:5" ht="22.5" customHeight="1">
      <c r="A29" s="57" t="s">
        <v>315</v>
      </c>
      <c r="B29" s="60" t="s">
        <v>62</v>
      </c>
      <c r="C29" s="61"/>
      <c r="D29" s="61"/>
      <c r="E29" s="68" t="s">
        <v>373</v>
      </c>
    </row>
    <row r="30" spans="1:5" ht="22.5" customHeight="1">
      <c r="A30" s="57" t="s">
        <v>10</v>
      </c>
      <c r="B30" s="60" t="s">
        <v>137</v>
      </c>
      <c r="C30" s="61"/>
      <c r="D30" s="61"/>
      <c r="E30" s="68" t="s">
        <v>601</v>
      </c>
    </row>
    <row r="31" spans="1:5" ht="22.5" customHeight="1">
      <c r="A31" s="57" t="s">
        <v>159</v>
      </c>
      <c r="B31" s="60" t="s">
        <v>661</v>
      </c>
      <c r="C31" s="61"/>
      <c r="D31" s="61"/>
      <c r="E31" s="68" t="s">
        <v>418</v>
      </c>
    </row>
    <row r="32" spans="1:5" ht="22.5" customHeight="1">
      <c r="A32" s="57" t="s">
        <v>209</v>
      </c>
      <c r="B32" s="60" t="s">
        <v>661</v>
      </c>
      <c r="C32" s="61"/>
      <c r="D32" s="61"/>
      <c r="E32" s="68" t="s">
        <v>9</v>
      </c>
    </row>
    <row r="33" spans="1:5" ht="22.5" customHeight="1">
      <c r="A33" s="57" t="s">
        <v>68</v>
      </c>
      <c r="B33" s="60" t="s">
        <v>690</v>
      </c>
      <c r="C33" s="61"/>
      <c r="D33" s="61"/>
      <c r="E33" s="68" t="s">
        <v>654</v>
      </c>
    </row>
    <row r="34" spans="1:5" ht="22.5" customHeight="1">
      <c r="A34" s="57" t="s">
        <v>282</v>
      </c>
      <c r="B34" s="60" t="s">
        <v>344</v>
      </c>
      <c r="C34" s="61"/>
      <c r="D34" s="61"/>
      <c r="E34" s="68" t="s">
        <v>12</v>
      </c>
    </row>
    <row r="35" spans="1:5" ht="22.5" customHeight="1">
      <c r="A35" s="57" t="s">
        <v>694</v>
      </c>
      <c r="B35" s="60" t="s">
        <v>344</v>
      </c>
      <c r="C35" s="61"/>
      <c r="D35" s="61"/>
      <c r="E35" s="68" t="s">
        <v>201</v>
      </c>
    </row>
    <row r="36" spans="1:5" ht="22.5" customHeight="1">
      <c r="A36" s="57" t="s">
        <v>514</v>
      </c>
      <c r="B36" s="60" t="s">
        <v>399</v>
      </c>
      <c r="C36" s="61"/>
      <c r="D36" s="61"/>
      <c r="E36" s="68" t="s">
        <v>78</v>
      </c>
    </row>
    <row r="37" spans="1:5" ht="12.75" customHeight="1">
      <c r="A37" s="57" t="s">
        <v>56</v>
      </c>
      <c r="B37" s="60" t="s">
        <v>56</v>
      </c>
      <c r="C37" s="61"/>
      <c r="D37" s="61"/>
      <c r="E37" s="68" t="s">
        <v>199</v>
      </c>
    </row>
    <row r="38" spans="1:5" ht="22.5" customHeight="1">
      <c r="A38" s="57" t="s">
        <v>242</v>
      </c>
      <c r="B38" s="60" t="s">
        <v>242</v>
      </c>
      <c r="C38" s="61"/>
      <c r="D38" s="61"/>
      <c r="E38" s="68" t="s">
        <v>11</v>
      </c>
    </row>
    <row r="39" spans="1:5" ht="22.5" customHeight="1">
      <c r="A39" s="57" t="s">
        <v>49</v>
      </c>
      <c r="B39" s="60" t="s">
        <v>192</v>
      </c>
      <c r="C39" s="61"/>
      <c r="D39" s="61"/>
      <c r="E39" s="68" t="s">
        <v>326</v>
      </c>
    </row>
    <row r="40" spans="1:5" ht="22.5" customHeight="1">
      <c r="A40" s="57" t="s">
        <v>37</v>
      </c>
      <c r="B40" s="60" t="s">
        <v>192</v>
      </c>
      <c r="C40" s="61"/>
      <c r="D40" s="61"/>
      <c r="E40" s="68" t="s">
        <v>611</v>
      </c>
    </row>
    <row r="41" spans="1:5" ht="22.5" customHeight="1">
      <c r="A41" s="57" t="s">
        <v>674</v>
      </c>
      <c r="B41" s="60" t="s">
        <v>405</v>
      </c>
      <c r="C41" s="61"/>
      <c r="D41" s="61"/>
      <c r="E41" s="68" t="s">
        <v>55</v>
      </c>
    </row>
    <row r="42" spans="1:5" ht="12.75" customHeight="1">
      <c r="A42" s="57" t="s">
        <v>359</v>
      </c>
      <c r="B42" s="60" t="s">
        <v>593</v>
      </c>
      <c r="C42" s="61"/>
      <c r="D42" s="61"/>
      <c r="E42" s="68" t="s">
        <v>176</v>
      </c>
    </row>
    <row r="43" spans="1:5" ht="22.5" customHeight="1">
      <c r="A43" s="57" t="s">
        <v>435</v>
      </c>
      <c r="B43" s="60" t="s">
        <v>242</v>
      </c>
      <c r="C43" s="61"/>
      <c r="D43" s="61"/>
      <c r="E43" s="68" t="s">
        <v>526</v>
      </c>
    </row>
    <row r="44" spans="1:5" ht="22.5" customHeight="1">
      <c r="A44" s="57" t="s">
        <v>52</v>
      </c>
      <c r="B44" s="60" t="s">
        <v>562</v>
      </c>
      <c r="C44" s="61"/>
      <c r="D44" s="61"/>
      <c r="E44" s="68" t="s">
        <v>290</v>
      </c>
    </row>
    <row r="45" spans="1:5" ht="22.5" customHeight="1">
      <c r="A45" s="57" t="s">
        <v>571</v>
      </c>
      <c r="B45" s="60" t="s">
        <v>501</v>
      </c>
      <c r="C45" s="61"/>
      <c r="D45" s="61"/>
      <c r="E45" s="68" t="s">
        <v>59</v>
      </c>
    </row>
    <row r="46" spans="1:5" ht="22.5" customHeight="1">
      <c r="A46" s="57" t="s">
        <v>360</v>
      </c>
      <c r="B46" s="60" t="s">
        <v>501</v>
      </c>
      <c r="C46" s="61"/>
      <c r="D46" s="61"/>
      <c r="E46" s="68" t="s">
        <v>575</v>
      </c>
    </row>
    <row r="47" spans="1:5" ht="22.5" customHeight="1">
      <c r="A47" s="57" t="s">
        <v>129</v>
      </c>
      <c r="B47" s="60" t="s">
        <v>722</v>
      </c>
      <c r="C47" s="61"/>
      <c r="D47" s="61"/>
      <c r="E47" s="68" t="s">
        <v>704</v>
      </c>
    </row>
    <row r="48" spans="1:5" ht="22.5" customHeight="1">
      <c r="A48" s="57" t="s">
        <v>253</v>
      </c>
      <c r="B48" s="60" t="s">
        <v>74</v>
      </c>
      <c r="C48" s="61"/>
      <c r="D48" s="61"/>
      <c r="E48" s="68" t="s">
        <v>419</v>
      </c>
    </row>
    <row r="49" spans="1:5" ht="12.75" customHeight="1">
      <c r="A49" s="57" t="s">
        <v>44</v>
      </c>
      <c r="B49" s="60" t="s">
        <v>445</v>
      </c>
      <c r="C49" s="61"/>
      <c r="D49" s="61"/>
      <c r="E49" s="68" t="s">
        <v>100</v>
      </c>
    </row>
    <row r="50" spans="1:5" ht="22.5" customHeight="1">
      <c r="A50" s="57" t="s">
        <v>670</v>
      </c>
      <c r="B50" s="60" t="s">
        <v>388</v>
      </c>
      <c r="C50" s="61"/>
      <c r="D50" s="61"/>
      <c r="E50" s="68" t="s">
        <v>519</v>
      </c>
    </row>
    <row r="51" spans="1:5" ht="12.75" customHeight="1">
      <c r="A51" s="57" t="s">
        <v>2</v>
      </c>
      <c r="B51" s="60" t="s">
        <v>564</v>
      </c>
      <c r="C51" s="61"/>
      <c r="D51" s="61"/>
      <c r="E51" s="68" t="s">
        <v>335</v>
      </c>
    </row>
    <row r="52" spans="1:5" ht="12.75" customHeight="1">
      <c r="A52" s="57" t="s">
        <v>631</v>
      </c>
      <c r="B52" s="60" t="s">
        <v>498</v>
      </c>
      <c r="C52" s="61"/>
      <c r="D52" s="61"/>
      <c r="E52" s="68" t="s">
        <v>712</v>
      </c>
    </row>
    <row r="53" spans="1:5" ht="22.5" customHeight="1">
      <c r="A53" s="57" t="s">
        <v>397</v>
      </c>
      <c r="B53" s="60" t="s">
        <v>470</v>
      </c>
      <c r="C53" s="61"/>
      <c r="D53" s="61"/>
      <c r="E53" s="68" t="s">
        <v>653</v>
      </c>
    </row>
    <row r="54" spans="1:5" ht="22.5" customHeight="1">
      <c r="A54" s="57" t="s">
        <v>507</v>
      </c>
      <c r="B54" s="60" t="s">
        <v>642</v>
      </c>
      <c r="C54" s="61"/>
      <c r="D54" s="61"/>
      <c r="E54" s="68" t="s">
        <v>717</v>
      </c>
    </row>
    <row r="55" spans="1:5" ht="12.75" customHeight="1">
      <c r="A55" s="57" t="s">
        <v>124</v>
      </c>
      <c r="B55" s="60" t="s">
        <v>630</v>
      </c>
      <c r="C55" s="61"/>
      <c r="D55" s="61"/>
      <c r="E55" s="68" t="s">
        <v>741</v>
      </c>
    </row>
    <row r="56" spans="1:5" ht="12.75" customHeight="1">
      <c r="A56" s="57" t="s">
        <v>216</v>
      </c>
      <c r="B56" s="60" t="s">
        <v>630</v>
      </c>
      <c r="C56" s="61"/>
      <c r="D56" s="61"/>
      <c r="E56" s="68" t="s">
        <v>494</v>
      </c>
    </row>
    <row r="57" spans="1:5" ht="22.5" customHeight="1">
      <c r="A57" s="57" t="s">
        <v>174</v>
      </c>
      <c r="B57" s="60" t="s">
        <v>122</v>
      </c>
      <c r="C57" s="61"/>
      <c r="D57" s="61"/>
      <c r="E57" s="68" t="s">
        <v>311</v>
      </c>
    </row>
    <row r="58" spans="1:5" ht="33.75" customHeight="1">
      <c r="A58" s="57" t="s">
        <v>215</v>
      </c>
      <c r="B58" s="60" t="s">
        <v>385</v>
      </c>
      <c r="C58" s="61"/>
      <c r="D58" s="61"/>
      <c r="E58" s="68" t="s">
        <v>227</v>
      </c>
    </row>
    <row r="59" spans="1:5" ht="33.75" customHeight="1">
      <c r="A59" s="57" t="s">
        <v>468</v>
      </c>
      <c r="B59" s="60" t="s">
        <v>385</v>
      </c>
      <c r="C59" s="61"/>
      <c r="D59" s="61"/>
      <c r="E59" s="68" t="s">
        <v>155</v>
      </c>
    </row>
    <row r="60" spans="1:5" ht="33.75" customHeight="1">
      <c r="A60" s="57" t="s">
        <v>334</v>
      </c>
      <c r="B60" s="60" t="s">
        <v>97</v>
      </c>
      <c r="C60" s="61"/>
      <c r="D60" s="61"/>
      <c r="E60" s="68" t="s">
        <v>312</v>
      </c>
    </row>
    <row r="61" spans="1:5" ht="12.75" customHeight="1">
      <c r="A61" s="57" t="s">
        <v>204</v>
      </c>
      <c r="B61" s="60" t="s">
        <v>169</v>
      </c>
      <c r="C61" s="61"/>
      <c r="D61" s="61"/>
      <c r="E61" s="68" t="s">
        <v>587</v>
      </c>
    </row>
    <row r="62" spans="1:5" ht="22.5" customHeight="1">
      <c r="A62" s="57" t="s">
        <v>50</v>
      </c>
      <c r="B62" s="60" t="s">
        <v>407</v>
      </c>
      <c r="C62" s="61"/>
      <c r="D62" s="61"/>
      <c r="E62" s="68" t="s">
        <v>223</v>
      </c>
    </row>
    <row r="63" spans="1:5" ht="12.75" customHeight="1">
      <c r="A63" s="57" t="s">
        <v>166</v>
      </c>
      <c r="B63" s="60" t="s">
        <v>685</v>
      </c>
      <c r="C63" s="61"/>
      <c r="D63" s="61"/>
      <c r="E63" s="68" t="s">
        <v>528</v>
      </c>
    </row>
    <row r="64" spans="1:5" ht="12.75" customHeight="1">
      <c r="A64" s="57" t="s">
        <v>236</v>
      </c>
      <c r="B64" s="60" t="s">
        <v>236</v>
      </c>
      <c r="C64" s="61"/>
      <c r="D64" s="61"/>
      <c r="E64" s="68" t="s">
        <v>480</v>
      </c>
    </row>
    <row r="65" spans="1:5" ht="12.75" customHeight="1">
      <c r="A65" s="57" t="s">
        <v>604</v>
      </c>
      <c r="B65" s="60" t="s">
        <v>513</v>
      </c>
      <c r="C65" s="61"/>
      <c r="D65" s="61"/>
      <c r="E65" s="68" t="s">
        <v>431</v>
      </c>
    </row>
    <row r="66" spans="1:5" ht="12.75" customHeight="1">
      <c r="A66" s="57" t="s">
        <v>616</v>
      </c>
      <c r="B66" s="60" t="s">
        <v>675</v>
      </c>
      <c r="C66" s="61"/>
      <c r="D66" s="61"/>
      <c r="E66" s="68" t="s">
        <v>637</v>
      </c>
    </row>
    <row r="67" spans="1:5" ht="12.75" customHeight="1">
      <c r="A67" s="57" t="s">
        <v>16</v>
      </c>
      <c r="B67" s="60" t="s">
        <v>236</v>
      </c>
      <c r="C67" s="61"/>
      <c r="D67" s="61"/>
      <c r="E67" s="68" t="s">
        <v>317</v>
      </c>
    </row>
    <row r="68" spans="1:5" ht="68.25" customHeight="1">
      <c r="A68" s="57" t="s">
        <v>42</v>
      </c>
      <c r="B68" s="60" t="s">
        <v>559</v>
      </c>
      <c r="C68" s="61"/>
      <c r="D68" s="61"/>
      <c r="E68" s="68" t="s">
        <v>197</v>
      </c>
    </row>
    <row r="69" spans="1:5" ht="68.25" customHeight="1">
      <c r="A69" s="57" t="s">
        <v>606</v>
      </c>
      <c r="B69" s="60" t="s">
        <v>559</v>
      </c>
      <c r="C69" s="61"/>
      <c r="D69" s="61"/>
      <c r="E69" s="68" t="s">
        <v>669</v>
      </c>
    </row>
    <row r="70" spans="1:5" ht="79.5" customHeight="1">
      <c r="A70" s="57" t="s">
        <v>363</v>
      </c>
      <c r="B70" s="60" t="s">
        <v>432</v>
      </c>
      <c r="C70" s="61"/>
      <c r="D70" s="61"/>
      <c r="E70" s="68" t="s">
        <v>228</v>
      </c>
    </row>
    <row r="71" spans="1:5" ht="22.5" customHeight="1">
      <c r="A71" s="57" t="s">
        <v>205</v>
      </c>
      <c r="B71" s="60" t="s">
        <v>638</v>
      </c>
      <c r="C71" s="61"/>
      <c r="D71" s="61"/>
      <c r="E71" s="68" t="s">
        <v>430</v>
      </c>
    </row>
    <row r="72" spans="1:5" ht="22.5" customHeight="1">
      <c r="A72" s="57" t="s">
        <v>591</v>
      </c>
      <c r="B72" s="60" t="s">
        <v>163</v>
      </c>
      <c r="C72" s="61"/>
      <c r="D72" s="61"/>
      <c r="E72" s="68" t="s">
        <v>210</v>
      </c>
    </row>
    <row r="73" spans="1:5" ht="22.5" customHeight="1">
      <c r="A73" s="57" t="s">
        <v>47</v>
      </c>
      <c r="B73" s="60" t="s">
        <v>673</v>
      </c>
      <c r="C73" s="61"/>
      <c r="D73" s="61"/>
      <c r="E73" s="68" t="s">
        <v>291</v>
      </c>
    </row>
    <row r="74" spans="1:5" ht="12.75" customHeight="1">
      <c r="A74" s="57" t="s">
        <v>447</v>
      </c>
      <c r="B74" s="60" t="s">
        <v>224</v>
      </c>
      <c r="C74" s="61"/>
      <c r="D74" s="61"/>
      <c r="E74" s="68" t="s">
        <v>165</v>
      </c>
    </row>
    <row r="75" spans="1:5" ht="22.5" customHeight="1">
      <c r="A75" s="57" t="s">
        <v>538</v>
      </c>
      <c r="B75" s="60" t="s">
        <v>224</v>
      </c>
      <c r="C75" s="61"/>
      <c r="D75" s="61"/>
      <c r="E75" s="68" t="s">
        <v>352</v>
      </c>
    </row>
    <row r="76" spans="1:5" ht="22.5" customHeight="1">
      <c r="A76" s="57" t="s">
        <v>325</v>
      </c>
      <c r="B76" s="60" t="s">
        <v>277</v>
      </c>
      <c r="C76" s="61"/>
      <c r="D76" s="61"/>
      <c r="E76" s="68" t="s">
        <v>506</v>
      </c>
    </row>
    <row r="77" spans="1:5" ht="22.5" customHeight="1">
      <c r="A77" s="57" t="s">
        <v>421</v>
      </c>
      <c r="B77" s="60" t="s">
        <v>421</v>
      </c>
      <c r="C77" s="61"/>
      <c r="D77" s="61"/>
      <c r="E77" s="68" t="s">
        <v>133</v>
      </c>
    </row>
    <row r="78" spans="1:5" ht="12.75" customHeight="1">
      <c r="A78" s="57" t="s">
        <v>67</v>
      </c>
      <c r="B78" s="60" t="s">
        <v>482</v>
      </c>
      <c r="C78" s="61"/>
      <c r="D78" s="61"/>
      <c r="E78" s="68" t="s">
        <v>400</v>
      </c>
    </row>
    <row r="79" spans="1:5" ht="22.5" customHeight="1">
      <c r="A79" s="57" t="s">
        <v>621</v>
      </c>
      <c r="B79" s="60" t="s">
        <v>482</v>
      </c>
      <c r="C79" s="61"/>
      <c r="D79" s="61"/>
      <c r="E79" s="68" t="s">
        <v>212</v>
      </c>
    </row>
    <row r="80" spans="1:5" ht="22.5" customHeight="1">
      <c r="A80" s="57" t="s">
        <v>543</v>
      </c>
      <c r="B80" s="60" t="s">
        <v>235</v>
      </c>
      <c r="C80" s="61"/>
      <c r="D80" s="61"/>
      <c r="E80" s="68" t="s">
        <v>256</v>
      </c>
    </row>
    <row r="81" spans="1:5" ht="33.75" customHeight="1">
      <c r="A81" s="57" t="s">
        <v>544</v>
      </c>
      <c r="B81" s="60" t="s">
        <v>544</v>
      </c>
      <c r="C81" s="61"/>
      <c r="D81" s="61"/>
      <c r="E81" s="68" t="s">
        <v>443</v>
      </c>
    </row>
    <row r="82" spans="1:5" ht="33.75" customHeight="1">
      <c r="A82" s="57" t="s">
        <v>619</v>
      </c>
      <c r="B82" s="60" t="s">
        <v>636</v>
      </c>
      <c r="C82" s="61"/>
      <c r="D82" s="61"/>
      <c r="E82" s="68" t="s">
        <v>464</v>
      </c>
    </row>
    <row r="83" spans="1:5" ht="12.75" customHeight="1">
      <c r="A83" s="57" t="s">
        <v>549</v>
      </c>
      <c r="B83" s="60" t="s">
        <v>549</v>
      </c>
      <c r="C83" s="61"/>
      <c r="D83" s="61"/>
      <c r="E83" s="68" t="s">
        <v>146</v>
      </c>
    </row>
    <row r="84" spans="1:5" ht="12.75" customHeight="1">
      <c r="A84" s="57" t="s">
        <v>249</v>
      </c>
      <c r="B84" s="60" t="s">
        <v>549</v>
      </c>
      <c r="C84" s="61"/>
      <c r="D84" s="61"/>
      <c r="E84" s="68" t="s">
        <v>719</v>
      </c>
    </row>
    <row r="85" spans="1:5" ht="22.5" customHeight="1">
      <c r="A85" s="57" t="s">
        <v>213</v>
      </c>
      <c r="B85" s="60" t="s">
        <v>99</v>
      </c>
      <c r="C85" s="61"/>
      <c r="D85" s="61"/>
      <c r="E85" s="68" t="s">
        <v>82</v>
      </c>
    </row>
    <row r="86" spans="1:5" ht="12.75" customHeight="1">
      <c r="A86" s="57" t="s">
        <v>261</v>
      </c>
      <c r="B86" s="60" t="s">
        <v>461</v>
      </c>
      <c r="C86" s="61"/>
      <c r="D86" s="61"/>
      <c r="E86" s="68" t="s">
        <v>69</v>
      </c>
    </row>
    <row r="87" spans="1:5" ht="12.75" customHeight="1">
      <c r="A87" s="57" t="s">
        <v>427</v>
      </c>
      <c r="B87" s="60" t="s">
        <v>427</v>
      </c>
      <c r="C87" s="61"/>
      <c r="D87" s="61"/>
      <c r="E87" s="68" t="s">
        <v>665</v>
      </c>
    </row>
    <row r="88" spans="1:5" ht="22.5" customHeight="1">
      <c r="A88" s="57" t="s">
        <v>309</v>
      </c>
      <c r="B88" s="60" t="s">
        <v>633</v>
      </c>
      <c r="C88" s="61"/>
      <c r="D88" s="61"/>
      <c r="E88" s="68" t="s">
        <v>287</v>
      </c>
    </row>
    <row r="89" spans="1:5" ht="22.5" customHeight="1">
      <c r="A89" s="57" t="s">
        <v>671</v>
      </c>
      <c r="B89" s="60" t="s">
        <v>183</v>
      </c>
      <c r="C89" s="61"/>
      <c r="D89" s="61"/>
      <c r="E89" s="68" t="s">
        <v>272</v>
      </c>
    </row>
    <row r="90" spans="1:5" ht="22.5" customHeight="1">
      <c r="A90" s="57" t="s">
        <v>206</v>
      </c>
      <c r="B90" s="60" t="s">
        <v>557</v>
      </c>
      <c r="C90" s="61"/>
      <c r="D90" s="61"/>
      <c r="E90" s="68" t="s">
        <v>662</v>
      </c>
    </row>
    <row r="91" spans="1:5" ht="22.5" customHeight="1">
      <c r="A91" s="57" t="s">
        <v>721</v>
      </c>
      <c r="B91" s="60" t="s">
        <v>608</v>
      </c>
      <c r="C91" s="61"/>
      <c r="D91" s="61"/>
      <c r="E91" s="68" t="s">
        <v>581</v>
      </c>
    </row>
    <row r="92" spans="1:5" ht="22.5" customHeight="1">
      <c r="A92" s="57" t="s">
        <v>441</v>
      </c>
      <c r="B92" s="60" t="s">
        <v>744</v>
      </c>
      <c r="C92" s="61"/>
      <c r="D92" s="61"/>
      <c r="E92" s="68" t="s">
        <v>141</v>
      </c>
    </row>
    <row r="94" spans="1:5" ht="12.75" customHeight="1">
      <c r="A94" s="59" t="s">
        <v>723</v>
      </c>
      <c r="B94" s="59" t="s">
        <v>103</v>
      </c>
      <c r="C94" s="59" t="s">
        <v>51</v>
      </c>
      <c r="D94" s="59" t="s">
        <v>406</v>
      </c>
      <c r="E94" s="67" t="s">
        <v>602</v>
      </c>
    </row>
    <row r="95" spans="1:5" ht="12.75" customHeight="1">
      <c r="A95" s="57" t="s">
        <v>229</v>
      </c>
      <c r="B95" s="62" t="s">
        <v>229</v>
      </c>
      <c r="C95" s="62" t="s">
        <v>586</v>
      </c>
      <c r="D95" s="62" t="s">
        <v>229</v>
      </c>
      <c r="E95" s="68"/>
    </row>
    <row r="96" spans="1:5" ht="12.75" customHeight="1">
      <c r="A96" s="57" t="s">
        <v>731</v>
      </c>
      <c r="B96" s="63" t="s">
        <v>372</v>
      </c>
      <c r="D96" s="63" t="s">
        <v>229</v>
      </c>
    </row>
    <row r="97" spans="1:2" ht="12.75" customHeight="1">
      <c r="A97" s="57" t="s">
        <v>297</v>
      </c>
      <c r="B97" s="63" t="s">
        <v>505</v>
      </c>
    </row>
    <row r="98" spans="1:2" ht="12.75" customHeight="1">
      <c r="A98" s="57" t="s">
        <v>102</v>
      </c>
      <c r="B98" s="63" t="s">
        <v>416</v>
      </c>
    </row>
    <row r="99" spans="1:2" ht="12.75" customHeight="1">
      <c r="A99" s="57" t="s">
        <v>86</v>
      </c>
      <c r="B99" s="63" t="s">
        <v>39</v>
      </c>
    </row>
    <row r="100" spans="1:2" ht="12.75" customHeight="1">
      <c r="A100" s="57" t="s">
        <v>481</v>
      </c>
      <c r="B100" s="63" t="s">
        <v>687</v>
      </c>
    </row>
    <row r="101" spans="1:2" ht="12.75" customHeight="1">
      <c r="A101" s="57" t="s">
        <v>170</v>
      </c>
      <c r="B101" s="63" t="s">
        <v>231</v>
      </c>
    </row>
    <row r="102" spans="1:2" ht="12.75" customHeight="1">
      <c r="A102" s="57" t="s">
        <v>592</v>
      </c>
      <c r="B102" s="63" t="s">
        <v>126</v>
      </c>
    </row>
    <row r="103" spans="1:2" ht="12.75" customHeight="1">
      <c r="A103" s="57" t="s">
        <v>164</v>
      </c>
      <c r="B103" s="63" t="s">
        <v>413</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worksheet>
</file>

<file path=xl/worksheets/sheet17.xml><?xml version="1.0" encoding="utf-8"?>
<worksheet xmlns="http://schemas.openxmlformats.org/spreadsheetml/2006/main" xmlns:r="http://schemas.openxmlformats.org/officeDocument/2006/relationships">
  <sheetPr>
    <outlinePr summaryBelow="0" summaryRight="0"/>
  </sheetPr>
  <dimension ref="A1:H138"/>
  <sheetViews>
    <sheetView workbookViewId="0"/>
  </sheetViews>
  <sheetFormatPr defaultRowHeight="12.75" customHeight="1"/>
  <sheetData>
    <row r="1" spans="1:8" ht="12.75" customHeight="1">
      <c r="A1" s="119" t="str">
        <f>"Equilibrium Economy with Shocks"</f>
        <v>Equilibrium Economy with Shocks</v>
      </c>
      <c r="B1" s="119"/>
      <c r="C1" s="119"/>
    </row>
    <row r="2" spans="1:8" ht="12.75" customHeight="1">
      <c r="A2" s="119" t="str">
        <f>"Model: "&amp;Inputs!B8</f>
        <v>Model: Test Model</v>
      </c>
      <c r="B2" s="119"/>
      <c r="C2" s="119"/>
    </row>
    <row r="3" spans="1:8" ht="12.75" customHeight="1">
      <c r="A3" s="119" t="str">
        <f>"$ millions"</f>
        <v>$ millions</v>
      </c>
      <c r="B3" s="119"/>
      <c r="C3" s="119"/>
    </row>
    <row r="4" spans="1:8" ht="12.75" customHeight="1">
      <c r="A4" s="119" t="str">
        <f>"ZZZ__FnCalls"</f>
        <v>ZZZ__FnCalls</v>
      </c>
      <c r="B4" s="119"/>
      <c r="C4" s="119"/>
    </row>
    <row r="5" spans="1:8" ht="12.75" customHeight="1">
      <c r="A5" s="119" t="str">
        <f>""</f>
        <v/>
      </c>
      <c r="B5" s="119"/>
      <c r="C5" s="119"/>
    </row>
    <row r="6" spans="1:8" ht="12.75" customHeight="1">
      <c r="A6" s="4">
        <f>IF(WEEKDAY(Labels!B6)&gt;=1,Labels!B6-WEEKDAY(Labels!B6)+1,Labels!B6-(7-(1-WEEKDAY(Labels!B6))))</f>
        <v>40174</v>
      </c>
    </row>
    <row r="7" spans="1:8" ht="12.75" customHeight="1">
      <c r="A7" s="4">
        <f>DATE(YEAR(Labels!B6)+(0),MONTH(Labels!B6)+(0),1)</f>
        <v>40179</v>
      </c>
      <c r="C7" s="4">
        <f>Labels!B6+(0)</f>
        <v>40179</v>
      </c>
      <c r="D7" t="str">
        <f t="shared" ref="D7:D38" si="0">TEXT(C7,"m/d/yyyy")</f>
        <v>1/1/2010</v>
      </c>
      <c r="F7" t="str">
        <f t="shared" ref="F7:F38" si="1">TEXT(A7,"MMM yyyy")</f>
        <v>Jan 2010</v>
      </c>
      <c r="G7" t="str">
        <f>"Q"&amp;(TRUNC((MONTH(A7)-1)/3)+1)&amp;" "&amp;YEAR(A7)</f>
        <v>Q1 2010</v>
      </c>
      <c r="H7" t="str">
        <f>TEXT(YEAR(A7),"0000")</f>
        <v>2010</v>
      </c>
    </row>
    <row r="8" spans="1:8" ht="12.75" customHeight="1">
      <c r="A8" s="4">
        <f>DATE(YEAR(Labels!B6)+(0),MONTH(Labels!B6)+(1),1)</f>
        <v>40210</v>
      </c>
      <c r="C8" s="4">
        <f>Labels!B6+(31)</f>
        <v>40210</v>
      </c>
      <c r="D8" t="str">
        <f t="shared" si="0"/>
        <v>2/1/2010</v>
      </c>
      <c r="F8" t="str">
        <f t="shared" si="1"/>
        <v>Feb 2010</v>
      </c>
    </row>
    <row r="9" spans="1:8" ht="12.75" customHeight="1">
      <c r="A9" s="4">
        <f>DATE(YEAR(Labels!B6)+(0),MONTH(Labels!B6)+(2),1)</f>
        <v>40238</v>
      </c>
      <c r="C9" s="4">
        <f>Labels!B6+(59)</f>
        <v>40238</v>
      </c>
      <c r="D9" t="str">
        <f t="shared" si="0"/>
        <v>3/1/2010</v>
      </c>
      <c r="F9" t="str">
        <f t="shared" si="1"/>
        <v>Mar 2010</v>
      </c>
    </row>
    <row r="10" spans="1:8" ht="12.75" customHeight="1">
      <c r="A10" s="4">
        <f>DATE(YEAR(Labels!B6)+(0),MONTH(Labels!B6)+(3),1)</f>
        <v>40269</v>
      </c>
      <c r="C10" s="4">
        <f>Labels!B6+(90)</f>
        <v>40269</v>
      </c>
      <c r="D10" t="str">
        <f t="shared" si="0"/>
        <v>4/1/2010</v>
      </c>
      <c r="F10" t="str">
        <f t="shared" si="1"/>
        <v>Apr 2010</v>
      </c>
      <c r="G10" t="str">
        <f>"Q"&amp;(TRUNC((MONTH(A10)-1)/3)+1)&amp;" "&amp;YEAR(A10)</f>
        <v>Q2 2010</v>
      </c>
    </row>
    <row r="11" spans="1:8" ht="12.75" customHeight="1">
      <c r="A11" s="4">
        <f>DATE(YEAR(Labels!B6)+(0),MONTH(Labels!B6)+(4),1)</f>
        <v>40299</v>
      </c>
      <c r="C11" s="4">
        <f>Labels!B6+(120)</f>
        <v>40299</v>
      </c>
      <c r="D11" t="str">
        <f t="shared" si="0"/>
        <v>5/1/2010</v>
      </c>
      <c r="F11" t="str">
        <f t="shared" si="1"/>
        <v>May 2010</v>
      </c>
    </row>
    <row r="12" spans="1:8" ht="12.75" customHeight="1">
      <c r="A12" s="4">
        <f>DATE(YEAR(Labels!B6)+(0),MONTH(Labels!B6)+(5),1)</f>
        <v>40330</v>
      </c>
      <c r="C12" s="4">
        <f>Labels!B6+(151)</f>
        <v>40330</v>
      </c>
      <c r="D12" t="str">
        <f t="shared" si="0"/>
        <v>6/1/2010</v>
      </c>
      <c r="F12" t="str">
        <f t="shared" si="1"/>
        <v>Jun 2010</v>
      </c>
    </row>
    <row r="13" spans="1:8" ht="12.75" customHeight="1">
      <c r="A13" s="4">
        <f>DATE(YEAR(Labels!B6)+(0),MONTH(Labels!B6)+(6),1)</f>
        <v>40360</v>
      </c>
      <c r="C13" s="4">
        <f>Labels!B6+(181)</f>
        <v>40360</v>
      </c>
      <c r="D13" t="str">
        <f t="shared" si="0"/>
        <v>7/1/2010</v>
      </c>
      <c r="F13" t="str">
        <f t="shared" si="1"/>
        <v>Jul 2010</v>
      </c>
      <c r="G13" t="str">
        <f>"Q"&amp;(TRUNC((MONTH(A13)-1)/3)+1)&amp;" "&amp;YEAR(A13)</f>
        <v>Q3 2010</v>
      </c>
    </row>
    <row r="14" spans="1:8" ht="12.75" customHeight="1">
      <c r="A14" s="4">
        <f>DATE(YEAR(Labels!B6)+(0),MONTH(Labels!B6)+(7),1)</f>
        <v>40391</v>
      </c>
      <c r="B14" s="4">
        <f>A6+(217)</f>
        <v>40391</v>
      </c>
      <c r="C14" s="4">
        <f>Labels!B6+(212)</f>
        <v>40391</v>
      </c>
      <c r="D14" t="str">
        <f t="shared" si="0"/>
        <v>8/1/2010</v>
      </c>
      <c r="E14" t="str">
        <f>"W "&amp;TEXT(B14,"m/d/yyyy")</f>
        <v>W 8/1/2010</v>
      </c>
      <c r="F14" t="str">
        <f t="shared" si="1"/>
        <v>Aug 2010</v>
      </c>
    </row>
    <row r="15" spans="1:8" ht="12.75" customHeight="1">
      <c r="A15" s="4">
        <f>DATE(YEAR(Labels!B6)+(0),MONTH(Labels!B6)+(8),1)</f>
        <v>40422</v>
      </c>
      <c r="C15" s="4">
        <f>Labels!B6+(243)</f>
        <v>40422</v>
      </c>
      <c r="D15" t="str">
        <f t="shared" si="0"/>
        <v>9/1/2010</v>
      </c>
      <c r="F15" t="str">
        <f t="shared" si="1"/>
        <v>Sep 2010</v>
      </c>
    </row>
    <row r="16" spans="1:8" ht="12.75" customHeight="1">
      <c r="A16" s="4">
        <f>DATE(YEAR(Labels!B6)+(0),MONTH(Labels!B6)+(9),1)</f>
        <v>40452</v>
      </c>
      <c r="C16" s="4">
        <f>Labels!B6+(273)</f>
        <v>40452</v>
      </c>
      <c r="D16" t="str">
        <f t="shared" si="0"/>
        <v>10/1/2010</v>
      </c>
      <c r="F16" t="str">
        <f t="shared" si="1"/>
        <v>Oct 2010</v>
      </c>
      <c r="G16" t="str">
        <f>"Q"&amp;(TRUNC((MONTH(A16)-1)/3)+1)&amp;" "&amp;YEAR(A16)</f>
        <v>Q4 2010</v>
      </c>
    </row>
    <row r="17" spans="1:8" ht="12.75" customHeight="1">
      <c r="A17" s="4">
        <f>DATE(YEAR(Labels!B6)+(0),MONTH(Labels!B6)+(10),1)</f>
        <v>40483</v>
      </c>
      <c r="C17" s="4">
        <f>Labels!B6+(304)</f>
        <v>40483</v>
      </c>
      <c r="D17" t="str">
        <f t="shared" si="0"/>
        <v>11/1/2010</v>
      </c>
      <c r="F17" t="str">
        <f t="shared" si="1"/>
        <v>Nov 2010</v>
      </c>
    </row>
    <row r="18" spans="1:8" ht="12.75" customHeight="1">
      <c r="A18" s="4">
        <f>DATE(YEAR(Labels!B6)+(0),MONTH(Labels!B6)+(11),1)</f>
        <v>40513</v>
      </c>
      <c r="C18" s="4">
        <f>Labels!B6+(334)</f>
        <v>40513</v>
      </c>
      <c r="D18" t="str">
        <f t="shared" si="0"/>
        <v>12/1/2010</v>
      </c>
      <c r="F18" t="str">
        <f t="shared" si="1"/>
        <v>Dec 2010</v>
      </c>
    </row>
    <row r="19" spans="1:8" ht="12.75" customHeight="1">
      <c r="A19" s="4">
        <f>DATE(YEAR(Labels!B6)+(1),MONTH(Labels!B6)+(0),1)</f>
        <v>40544</v>
      </c>
      <c r="C19" s="4">
        <f>Labels!B6+(365)</f>
        <v>40544</v>
      </c>
      <c r="D19" t="str">
        <f t="shared" si="0"/>
        <v>1/1/2011</v>
      </c>
      <c r="F19" t="str">
        <f t="shared" si="1"/>
        <v>Jan 2011</v>
      </c>
      <c r="G19" t="str">
        <f>"Q"&amp;(TRUNC((MONTH(A19)-1)/3)+1)&amp;" "&amp;YEAR(A19)</f>
        <v>Q1 2011</v>
      </c>
      <c r="H19" t="str">
        <f>TEXT(YEAR(A19),"0000")</f>
        <v>2011</v>
      </c>
    </row>
    <row r="20" spans="1:8" ht="12.75" customHeight="1">
      <c r="A20" s="4">
        <f>DATE(YEAR(Labels!B6)+(1),MONTH(Labels!B6)+(1),1)</f>
        <v>40575</v>
      </c>
      <c r="C20" s="4">
        <f>Labels!B6+(396)</f>
        <v>40575</v>
      </c>
      <c r="D20" t="str">
        <f t="shared" si="0"/>
        <v>2/1/2011</v>
      </c>
      <c r="F20" t="str">
        <f t="shared" si="1"/>
        <v>Feb 2011</v>
      </c>
    </row>
    <row r="21" spans="1:8" ht="12.75" customHeight="1">
      <c r="A21" s="4">
        <f>DATE(YEAR(Labels!B6)+(1),MONTH(Labels!B6)+(2),1)</f>
        <v>40603</v>
      </c>
      <c r="C21" s="4">
        <f>Labels!B6+(424)</f>
        <v>40603</v>
      </c>
      <c r="D21" t="str">
        <f t="shared" si="0"/>
        <v>3/1/2011</v>
      </c>
      <c r="F21" t="str">
        <f t="shared" si="1"/>
        <v>Mar 2011</v>
      </c>
    </row>
    <row r="22" spans="1:8" ht="12.75" customHeight="1">
      <c r="A22" s="4">
        <f>DATE(YEAR(Labels!B6)+(1),MONTH(Labels!B6)+(3),1)</f>
        <v>40634</v>
      </c>
      <c r="C22" s="4">
        <f>Labels!B6+(455)</f>
        <v>40634</v>
      </c>
      <c r="D22" t="str">
        <f t="shared" si="0"/>
        <v>4/1/2011</v>
      </c>
      <c r="F22" t="str">
        <f t="shared" si="1"/>
        <v>Apr 2011</v>
      </c>
      <c r="G22" t="str">
        <f>"Q"&amp;(TRUNC((MONTH(A22)-1)/3)+1)&amp;" "&amp;YEAR(A22)</f>
        <v>Q2 2011</v>
      </c>
    </row>
    <row r="23" spans="1:8" ht="12.75" customHeight="1">
      <c r="A23" s="4">
        <f>DATE(YEAR(Labels!B6)+(1),MONTH(Labels!B6)+(4),1)</f>
        <v>40664</v>
      </c>
      <c r="B23" s="4">
        <f>A6+(490)</f>
        <v>40664</v>
      </c>
      <c r="C23" s="4">
        <f>Labels!B6+(485)</f>
        <v>40664</v>
      </c>
      <c r="D23" t="str">
        <f t="shared" si="0"/>
        <v>5/1/2011</v>
      </c>
      <c r="E23" t="str">
        <f>"W "&amp;TEXT(B23,"m/d/yyyy")</f>
        <v>W 5/1/2011</v>
      </c>
      <c r="F23" t="str">
        <f t="shared" si="1"/>
        <v>May 2011</v>
      </c>
    </row>
    <row r="24" spans="1:8" ht="12.75" customHeight="1">
      <c r="A24" s="4">
        <f>DATE(YEAR(Labels!B6)+(1),MONTH(Labels!B6)+(5),1)</f>
        <v>40695</v>
      </c>
      <c r="C24" s="4">
        <f>Labels!B6+(516)</f>
        <v>40695</v>
      </c>
      <c r="D24" t="str">
        <f t="shared" si="0"/>
        <v>6/1/2011</v>
      </c>
      <c r="F24" t="str">
        <f t="shared" si="1"/>
        <v>Jun 2011</v>
      </c>
    </row>
    <row r="25" spans="1:8" ht="12.75" customHeight="1">
      <c r="A25" s="4">
        <f>DATE(YEAR(Labels!B6)+(1),MONTH(Labels!B6)+(6),1)</f>
        <v>40725</v>
      </c>
      <c r="C25" s="4">
        <f>Labels!B6+(546)</f>
        <v>40725</v>
      </c>
      <c r="D25" t="str">
        <f t="shared" si="0"/>
        <v>7/1/2011</v>
      </c>
      <c r="F25" t="str">
        <f t="shared" si="1"/>
        <v>Jul 2011</v>
      </c>
      <c r="G25" t="str">
        <f>"Q"&amp;(TRUNC((MONTH(A25)-1)/3)+1)&amp;" "&amp;YEAR(A25)</f>
        <v>Q3 2011</v>
      </c>
    </row>
    <row r="26" spans="1:8" ht="12.75" customHeight="1">
      <c r="A26" s="4">
        <f>DATE(YEAR(Labels!B6)+(1),MONTH(Labels!B6)+(7),1)</f>
        <v>40756</v>
      </c>
      <c r="C26" s="4">
        <f>Labels!B6+(577)</f>
        <v>40756</v>
      </c>
      <c r="D26" t="str">
        <f t="shared" si="0"/>
        <v>8/1/2011</v>
      </c>
      <c r="F26" t="str">
        <f t="shared" si="1"/>
        <v>Aug 2011</v>
      </c>
    </row>
    <row r="27" spans="1:8" ht="12.75" customHeight="1">
      <c r="A27" s="4">
        <f>DATE(YEAR(Labels!B6)+(1),MONTH(Labels!B6)+(8),1)</f>
        <v>40787</v>
      </c>
      <c r="C27" s="4">
        <f>Labels!B6+(608)</f>
        <v>40787</v>
      </c>
      <c r="D27" t="str">
        <f t="shared" si="0"/>
        <v>9/1/2011</v>
      </c>
      <c r="F27" t="str">
        <f t="shared" si="1"/>
        <v>Sep 2011</v>
      </c>
    </row>
    <row r="28" spans="1:8" ht="12.75" customHeight="1">
      <c r="A28" s="4">
        <f>DATE(YEAR(Labels!B6)+(1),MONTH(Labels!B6)+(9),1)</f>
        <v>40817</v>
      </c>
      <c r="C28" s="4">
        <f>Labels!B6+(638)</f>
        <v>40817</v>
      </c>
      <c r="D28" t="str">
        <f t="shared" si="0"/>
        <v>10/1/2011</v>
      </c>
      <c r="F28" t="str">
        <f t="shared" si="1"/>
        <v>Oct 2011</v>
      </c>
      <c r="G28" t="str">
        <f>"Q"&amp;(TRUNC((MONTH(A28)-1)/3)+1)&amp;" "&amp;YEAR(A28)</f>
        <v>Q4 2011</v>
      </c>
    </row>
    <row r="29" spans="1:8" ht="12.75" customHeight="1">
      <c r="A29" s="4">
        <f>DATE(YEAR(Labels!B6)+(1),MONTH(Labels!B6)+(10),1)</f>
        <v>40848</v>
      </c>
      <c r="C29" s="4">
        <f>Labels!B6+(669)</f>
        <v>40848</v>
      </c>
      <c r="D29" t="str">
        <f t="shared" si="0"/>
        <v>11/1/2011</v>
      </c>
      <c r="F29" t="str">
        <f t="shared" si="1"/>
        <v>Nov 2011</v>
      </c>
    </row>
    <row r="30" spans="1:8" ht="12.75" customHeight="1">
      <c r="A30" s="4">
        <f>DATE(YEAR(Labels!B6)+(1),MONTH(Labels!B6)+(11),1)</f>
        <v>40878</v>
      </c>
      <c r="C30" s="4">
        <f>Labels!B6+(699)</f>
        <v>40878</v>
      </c>
      <c r="D30" t="str">
        <f t="shared" si="0"/>
        <v>12/1/2011</v>
      </c>
      <c r="F30" t="str">
        <f t="shared" si="1"/>
        <v>Dec 2011</v>
      </c>
    </row>
    <row r="31" spans="1:8" ht="12.75" customHeight="1">
      <c r="A31" s="4">
        <f>DATE(YEAR(Labels!B6)+(2),MONTH(Labels!B6)+(0),1)</f>
        <v>40909</v>
      </c>
      <c r="B31" s="4">
        <f>A6+(735)</f>
        <v>40909</v>
      </c>
      <c r="C31" s="4">
        <f>Labels!B6+(730)</f>
        <v>40909</v>
      </c>
      <c r="D31" t="str">
        <f t="shared" si="0"/>
        <v>1/1/2012</v>
      </c>
      <c r="E31" t="str">
        <f>"W "&amp;TEXT(B31,"m/d/yyyy")</f>
        <v>W 1/1/2012</v>
      </c>
      <c r="F31" t="str">
        <f t="shared" si="1"/>
        <v>Jan 2012</v>
      </c>
      <c r="G31" t="str">
        <f>"Q"&amp;(TRUNC((MONTH(A31)-1)/3)+1)&amp;" "&amp;YEAR(A31)</f>
        <v>Q1 2012</v>
      </c>
      <c r="H31" t="str">
        <f>TEXT(YEAR(A31),"0000")</f>
        <v>2012</v>
      </c>
    </row>
    <row r="32" spans="1:8" ht="12.75" customHeight="1">
      <c r="A32" s="4">
        <f>DATE(YEAR(Labels!B6)+(2),MONTH(Labels!B6)+(1),1)</f>
        <v>40940</v>
      </c>
      <c r="C32" s="4">
        <f>Labels!B6+(761)</f>
        <v>40940</v>
      </c>
      <c r="D32" t="str">
        <f t="shared" si="0"/>
        <v>2/1/2012</v>
      </c>
      <c r="F32" t="str">
        <f t="shared" si="1"/>
        <v>Feb 2012</v>
      </c>
    </row>
    <row r="33" spans="1:8" ht="12.75" customHeight="1">
      <c r="A33" s="4">
        <f>DATE(YEAR(Labels!B6)+(2),MONTH(Labels!B6)+(2),1)</f>
        <v>40969</v>
      </c>
      <c r="C33" s="4">
        <f>Labels!B6+(790)</f>
        <v>40969</v>
      </c>
      <c r="D33" t="str">
        <f t="shared" si="0"/>
        <v>3/1/2012</v>
      </c>
      <c r="F33" t="str">
        <f t="shared" si="1"/>
        <v>Mar 2012</v>
      </c>
    </row>
    <row r="34" spans="1:8" ht="12.75" customHeight="1">
      <c r="A34" s="4">
        <f>DATE(YEAR(Labels!B6)+(2),MONTH(Labels!B6)+(3),1)</f>
        <v>41000</v>
      </c>
      <c r="B34" s="4">
        <f>A6+(826)</f>
        <v>41000</v>
      </c>
      <c r="C34" s="4">
        <f>Labels!B6+(821)</f>
        <v>41000</v>
      </c>
      <c r="D34" t="str">
        <f t="shared" si="0"/>
        <v>4/1/2012</v>
      </c>
      <c r="E34" t="str">
        <f>"W "&amp;TEXT(B34,"m/d/yyyy")</f>
        <v>W 4/1/2012</v>
      </c>
      <c r="F34" t="str">
        <f t="shared" si="1"/>
        <v>Apr 2012</v>
      </c>
      <c r="G34" t="str">
        <f>"Q"&amp;(TRUNC((MONTH(A34)-1)/3)+1)&amp;" "&amp;YEAR(A34)</f>
        <v>Q2 2012</v>
      </c>
    </row>
    <row r="35" spans="1:8" ht="12.75" customHeight="1">
      <c r="A35" s="4">
        <f>DATE(YEAR(Labels!B6)+(2),MONTH(Labels!B6)+(4),1)</f>
        <v>41030</v>
      </c>
      <c r="C35" s="4">
        <f>Labels!B6+(851)</f>
        <v>41030</v>
      </c>
      <c r="D35" t="str">
        <f t="shared" si="0"/>
        <v>5/1/2012</v>
      </c>
      <c r="F35" t="str">
        <f t="shared" si="1"/>
        <v>May 2012</v>
      </c>
    </row>
    <row r="36" spans="1:8" ht="12.75" customHeight="1">
      <c r="A36" s="4">
        <f>DATE(YEAR(Labels!B6)+(2),MONTH(Labels!B6)+(5),1)</f>
        <v>41061</v>
      </c>
      <c r="C36" s="4">
        <f>Labels!B6+(882)</f>
        <v>41061</v>
      </c>
      <c r="D36" t="str">
        <f t="shared" si="0"/>
        <v>6/1/2012</v>
      </c>
      <c r="F36" t="str">
        <f t="shared" si="1"/>
        <v>Jun 2012</v>
      </c>
    </row>
    <row r="37" spans="1:8" ht="12.75" customHeight="1">
      <c r="A37" s="4">
        <f>DATE(YEAR(Labels!B6)+(2),MONTH(Labels!B6)+(6),1)</f>
        <v>41091</v>
      </c>
      <c r="B37" s="4">
        <f>A6+(917)</f>
        <v>41091</v>
      </c>
      <c r="C37" s="4">
        <f>Labels!B6+(912)</f>
        <v>41091</v>
      </c>
      <c r="D37" t="str">
        <f t="shared" si="0"/>
        <v>7/1/2012</v>
      </c>
      <c r="E37" t="str">
        <f>"W "&amp;TEXT(B37,"m/d/yyyy")</f>
        <v>W 7/1/2012</v>
      </c>
      <c r="F37" t="str">
        <f t="shared" si="1"/>
        <v>Jul 2012</v>
      </c>
      <c r="G37" t="str">
        <f>"Q"&amp;(TRUNC((MONTH(A37)-1)/3)+1)&amp;" "&amp;YEAR(A37)</f>
        <v>Q3 2012</v>
      </c>
    </row>
    <row r="38" spans="1:8" ht="12.75" customHeight="1">
      <c r="A38" s="4">
        <f>DATE(YEAR(Labels!B6)+(2),MONTH(Labels!B6)+(7),1)</f>
        <v>41122</v>
      </c>
      <c r="C38" s="4">
        <f>Labels!B6+(943)</f>
        <v>41122</v>
      </c>
      <c r="D38" t="str">
        <f t="shared" si="0"/>
        <v>8/1/2012</v>
      </c>
      <c r="F38" t="str">
        <f t="shared" si="1"/>
        <v>Aug 2012</v>
      </c>
    </row>
    <row r="39" spans="1:8" ht="12.75" customHeight="1">
      <c r="A39" s="4">
        <f>DATE(YEAR(Labels!B6)+(2),MONTH(Labels!B6)+(8),1)</f>
        <v>41153</v>
      </c>
      <c r="C39" s="4">
        <f>Labels!B6+(974)</f>
        <v>41153</v>
      </c>
      <c r="D39" t="str">
        <f t="shared" ref="D39:D70" si="2">TEXT(C39,"m/d/yyyy")</f>
        <v>9/1/2012</v>
      </c>
      <c r="F39" t="str">
        <f t="shared" ref="F39:F70" si="3">TEXT(A39,"MMM yyyy")</f>
        <v>Sep 2012</v>
      </c>
    </row>
    <row r="40" spans="1:8" ht="12.75" customHeight="1">
      <c r="A40" s="4">
        <f>DATE(YEAR(Labels!B6)+(2),MONTH(Labels!B6)+(9),1)</f>
        <v>41183</v>
      </c>
      <c r="C40" s="4">
        <f>Labels!B6+(1004)</f>
        <v>41183</v>
      </c>
      <c r="D40" t="str">
        <f t="shared" si="2"/>
        <v>10/1/2012</v>
      </c>
      <c r="F40" t="str">
        <f t="shared" si="3"/>
        <v>Oct 2012</v>
      </c>
      <c r="G40" t="str">
        <f>"Q"&amp;(TRUNC((MONTH(A40)-1)/3)+1)&amp;" "&amp;YEAR(A40)</f>
        <v>Q4 2012</v>
      </c>
    </row>
    <row r="41" spans="1:8" ht="12.75" customHeight="1">
      <c r="A41" s="4">
        <f>DATE(YEAR(Labels!B6)+(2),MONTH(Labels!B6)+(10),1)</f>
        <v>41214</v>
      </c>
      <c r="C41" s="4">
        <f>Labels!B6+(1035)</f>
        <v>41214</v>
      </c>
      <c r="D41" t="str">
        <f t="shared" si="2"/>
        <v>11/1/2012</v>
      </c>
      <c r="F41" t="str">
        <f t="shared" si="3"/>
        <v>Nov 2012</v>
      </c>
    </row>
    <row r="42" spans="1:8" ht="12.75" customHeight="1">
      <c r="A42" s="4">
        <f>DATE(YEAR(Labels!B6)+(2),MONTH(Labels!B6)+(11),1)</f>
        <v>41244</v>
      </c>
      <c r="C42" s="4">
        <f>Labels!B6+(1065)</f>
        <v>41244</v>
      </c>
      <c r="D42" t="str">
        <f t="shared" si="2"/>
        <v>12/1/2012</v>
      </c>
      <c r="F42" t="str">
        <f t="shared" si="3"/>
        <v>Dec 2012</v>
      </c>
    </row>
    <row r="43" spans="1:8" ht="12.75" customHeight="1">
      <c r="A43" s="4">
        <f>DATE(YEAR(Labels!B6)+(3),MONTH(Labels!B6)+(0),1)</f>
        <v>41275</v>
      </c>
      <c r="C43" s="4">
        <f>Labels!B6+(1096)</f>
        <v>41275</v>
      </c>
      <c r="D43" t="str">
        <f t="shared" si="2"/>
        <v>1/1/2013</v>
      </c>
      <c r="F43" t="str">
        <f t="shared" si="3"/>
        <v>Jan 2013</v>
      </c>
      <c r="G43" t="str">
        <f>"Q"&amp;(TRUNC((MONTH(A43)-1)/3)+1)&amp;" "&amp;YEAR(A43)</f>
        <v>Q1 2013</v>
      </c>
      <c r="H43" t="str">
        <f>TEXT(YEAR(A43),"0000")</f>
        <v>2013</v>
      </c>
    </row>
    <row r="44" spans="1:8" ht="12.75" customHeight="1">
      <c r="A44" s="4">
        <f>DATE(YEAR(Labels!B6)+(3),MONTH(Labels!B6)+(1),1)</f>
        <v>41306</v>
      </c>
      <c r="C44" s="4">
        <f>Labels!B6+(1127)</f>
        <v>41306</v>
      </c>
      <c r="D44" t="str">
        <f t="shared" si="2"/>
        <v>2/1/2013</v>
      </c>
      <c r="F44" t="str">
        <f t="shared" si="3"/>
        <v>Feb 2013</v>
      </c>
    </row>
    <row r="45" spans="1:8" ht="12.75" customHeight="1">
      <c r="A45" s="4">
        <f>DATE(YEAR(Labels!B6)+(3),MONTH(Labels!B6)+(2),1)</f>
        <v>41334</v>
      </c>
      <c r="C45" s="4">
        <f>Labels!B6+(1155)</f>
        <v>41334</v>
      </c>
      <c r="D45" t="str">
        <f t="shared" si="2"/>
        <v>3/1/2013</v>
      </c>
      <c r="F45" t="str">
        <f t="shared" si="3"/>
        <v>Mar 2013</v>
      </c>
    </row>
    <row r="46" spans="1:8" ht="12.75" customHeight="1">
      <c r="A46" s="4">
        <f>DATE(YEAR(Labels!B6)+(3),MONTH(Labels!B6)+(3),1)</f>
        <v>41365</v>
      </c>
      <c r="C46" s="4">
        <f>Labels!B6+(1186)</f>
        <v>41365</v>
      </c>
      <c r="D46" t="str">
        <f t="shared" si="2"/>
        <v>4/1/2013</v>
      </c>
      <c r="F46" t="str">
        <f t="shared" si="3"/>
        <v>Apr 2013</v>
      </c>
      <c r="G46" t="str">
        <f>"Q"&amp;(TRUNC((MONTH(A46)-1)/3)+1)&amp;" "&amp;YEAR(A46)</f>
        <v>Q2 2013</v>
      </c>
    </row>
    <row r="47" spans="1:8" ht="12.75" customHeight="1">
      <c r="A47" s="4">
        <f>DATE(YEAR(Labels!B6)+(3),MONTH(Labels!B6)+(4),1)</f>
        <v>41395</v>
      </c>
      <c r="C47" s="4">
        <f>Labels!B6+(1216)</f>
        <v>41395</v>
      </c>
      <c r="D47" t="str">
        <f t="shared" si="2"/>
        <v>5/1/2013</v>
      </c>
      <c r="F47" t="str">
        <f t="shared" si="3"/>
        <v>May 2013</v>
      </c>
    </row>
    <row r="48" spans="1:8" ht="12.75" customHeight="1">
      <c r="A48" s="4">
        <f>DATE(YEAR(Labels!B6)+(3),MONTH(Labels!B6)+(5),1)</f>
        <v>41426</v>
      </c>
      <c r="C48" s="4">
        <f>Labels!B6+(1247)</f>
        <v>41426</v>
      </c>
      <c r="D48" t="str">
        <f t="shared" si="2"/>
        <v>6/1/2013</v>
      </c>
      <c r="F48" t="str">
        <f t="shared" si="3"/>
        <v>Jun 2013</v>
      </c>
    </row>
    <row r="49" spans="1:8" ht="12.75" customHeight="1">
      <c r="A49" s="4">
        <f>DATE(YEAR(Labels!B6)+(3),MONTH(Labels!B6)+(6),1)</f>
        <v>41456</v>
      </c>
      <c r="C49" s="4">
        <f>Labels!B6+(1277)</f>
        <v>41456</v>
      </c>
      <c r="D49" t="str">
        <f t="shared" si="2"/>
        <v>7/1/2013</v>
      </c>
      <c r="F49" t="str">
        <f t="shared" si="3"/>
        <v>Jul 2013</v>
      </c>
      <c r="G49" t="str">
        <f>"Q"&amp;(TRUNC((MONTH(A49)-1)/3)+1)&amp;" "&amp;YEAR(A49)</f>
        <v>Q3 2013</v>
      </c>
    </row>
    <row r="50" spans="1:8" ht="12.75" customHeight="1">
      <c r="A50" s="4">
        <f>DATE(YEAR(Labels!B6)+(3),MONTH(Labels!B6)+(7),1)</f>
        <v>41487</v>
      </c>
      <c r="C50" s="4">
        <f>Labels!B6+(1308)</f>
        <v>41487</v>
      </c>
      <c r="D50" t="str">
        <f t="shared" si="2"/>
        <v>8/1/2013</v>
      </c>
      <c r="F50" t="str">
        <f t="shared" si="3"/>
        <v>Aug 2013</v>
      </c>
    </row>
    <row r="51" spans="1:8" ht="12.75" customHeight="1">
      <c r="A51" s="4">
        <f>DATE(YEAR(Labels!B6)+(3),MONTH(Labels!B6)+(8),1)</f>
        <v>41518</v>
      </c>
      <c r="B51" s="4">
        <f>A6+(1344)</f>
        <v>41518</v>
      </c>
      <c r="C51" s="4">
        <f>Labels!B6+(1339)</f>
        <v>41518</v>
      </c>
      <c r="D51" t="str">
        <f t="shared" si="2"/>
        <v>9/1/2013</v>
      </c>
      <c r="E51" t="str">
        <f>"W "&amp;TEXT(B51,"m/d/yyyy")</f>
        <v>W 9/1/2013</v>
      </c>
      <c r="F51" t="str">
        <f t="shared" si="3"/>
        <v>Sep 2013</v>
      </c>
    </row>
    <row r="52" spans="1:8" ht="12.75" customHeight="1">
      <c r="A52" s="4">
        <f>DATE(YEAR(Labels!B6)+(3),MONTH(Labels!B6)+(9),1)</f>
        <v>41548</v>
      </c>
      <c r="C52" s="4">
        <f>Labels!B6+(1369)</f>
        <v>41548</v>
      </c>
      <c r="D52" t="str">
        <f t="shared" si="2"/>
        <v>10/1/2013</v>
      </c>
      <c r="F52" t="str">
        <f t="shared" si="3"/>
        <v>Oct 2013</v>
      </c>
      <c r="G52" t="str">
        <f>"Q"&amp;(TRUNC((MONTH(A52)-1)/3)+1)&amp;" "&amp;YEAR(A52)</f>
        <v>Q4 2013</v>
      </c>
    </row>
    <row r="53" spans="1:8" ht="12.75" customHeight="1">
      <c r="A53" s="4">
        <f>DATE(YEAR(Labels!B6)+(3),MONTH(Labels!B6)+(10),1)</f>
        <v>41579</v>
      </c>
      <c r="C53" s="4">
        <f>Labels!B6+(1400)</f>
        <v>41579</v>
      </c>
      <c r="D53" t="str">
        <f t="shared" si="2"/>
        <v>11/1/2013</v>
      </c>
      <c r="F53" t="str">
        <f t="shared" si="3"/>
        <v>Nov 2013</v>
      </c>
    </row>
    <row r="54" spans="1:8" ht="12.75" customHeight="1">
      <c r="A54" s="4">
        <f>DATE(YEAR(Labels!B6)+(3),MONTH(Labels!B6)+(11),1)</f>
        <v>41609</v>
      </c>
      <c r="B54" s="4">
        <f>A6+(1435)</f>
        <v>41609</v>
      </c>
      <c r="C54" s="4">
        <f>Labels!B6+(1430)</f>
        <v>41609</v>
      </c>
      <c r="D54" t="str">
        <f t="shared" si="2"/>
        <v>12/1/2013</v>
      </c>
      <c r="E54" t="str">
        <f>"W "&amp;TEXT(B54,"m/d/yyyy")</f>
        <v>W 12/1/2013</v>
      </c>
      <c r="F54" t="str">
        <f t="shared" si="3"/>
        <v>Dec 2013</v>
      </c>
    </row>
    <row r="55" spans="1:8" ht="12.75" customHeight="1">
      <c r="A55" s="4">
        <f>DATE(YEAR(Labels!B6)+(4),MONTH(Labels!B6)+(0),1)</f>
        <v>41640</v>
      </c>
      <c r="C55" s="4">
        <f>Labels!B6+(1461)</f>
        <v>41640</v>
      </c>
      <c r="D55" t="str">
        <f t="shared" si="2"/>
        <v>1/1/2014</v>
      </c>
      <c r="F55" t="str">
        <f t="shared" si="3"/>
        <v>Jan 2014</v>
      </c>
      <c r="G55" t="str">
        <f>"Q"&amp;(TRUNC((MONTH(A55)-1)/3)+1)&amp;" "&amp;YEAR(A55)</f>
        <v>Q1 2014</v>
      </c>
      <c r="H55" t="str">
        <f>TEXT(YEAR(A55),"0000")</f>
        <v>2014</v>
      </c>
    </row>
    <row r="56" spans="1:8" ht="12.75" customHeight="1">
      <c r="A56" s="4">
        <f>DATE(YEAR(Labels!B6)+(4),MONTH(Labels!B6)+(1),1)</f>
        <v>41671</v>
      </c>
      <c r="C56" s="4">
        <f>Labels!B6+(1492)</f>
        <v>41671</v>
      </c>
      <c r="D56" t="str">
        <f t="shared" si="2"/>
        <v>2/1/2014</v>
      </c>
      <c r="F56" t="str">
        <f t="shared" si="3"/>
        <v>Feb 2014</v>
      </c>
    </row>
    <row r="57" spans="1:8" ht="12.75" customHeight="1">
      <c r="A57" s="4">
        <f>DATE(YEAR(Labels!B6)+(4),MONTH(Labels!B6)+(2),1)</f>
        <v>41699</v>
      </c>
      <c r="C57" s="4">
        <f>Labels!B6+(1520)</f>
        <v>41699</v>
      </c>
      <c r="D57" t="str">
        <f t="shared" si="2"/>
        <v>3/1/2014</v>
      </c>
      <c r="F57" t="str">
        <f t="shared" si="3"/>
        <v>Mar 2014</v>
      </c>
    </row>
    <row r="58" spans="1:8" ht="12.75" customHeight="1">
      <c r="A58" s="4">
        <f>DATE(YEAR(Labels!B6)+(4),MONTH(Labels!B6)+(3),1)</f>
        <v>41730</v>
      </c>
      <c r="C58" s="4">
        <f>Labels!B6+(1551)</f>
        <v>41730</v>
      </c>
      <c r="D58" t="str">
        <f t="shared" si="2"/>
        <v>4/1/2014</v>
      </c>
      <c r="F58" t="str">
        <f t="shared" si="3"/>
        <v>Apr 2014</v>
      </c>
      <c r="G58" t="str">
        <f>"Q"&amp;(TRUNC((MONTH(A58)-1)/3)+1)&amp;" "&amp;YEAR(A58)</f>
        <v>Q2 2014</v>
      </c>
    </row>
    <row r="59" spans="1:8" ht="12.75" customHeight="1">
      <c r="A59" s="4">
        <f>DATE(YEAR(Labels!B6)+(4),MONTH(Labels!B6)+(4),1)</f>
        <v>41760</v>
      </c>
      <c r="C59" s="4">
        <f>Labels!B6+(1581)</f>
        <v>41760</v>
      </c>
      <c r="D59" t="str">
        <f t="shared" si="2"/>
        <v>5/1/2014</v>
      </c>
      <c r="F59" t="str">
        <f t="shared" si="3"/>
        <v>May 2014</v>
      </c>
    </row>
    <row r="60" spans="1:8" ht="12.75" customHeight="1">
      <c r="A60" s="4">
        <f>DATE(YEAR(Labels!B6)+(4),MONTH(Labels!B6)+(5),1)</f>
        <v>41791</v>
      </c>
      <c r="B60" s="4">
        <f>A6+(1617)</f>
        <v>41791</v>
      </c>
      <c r="C60" s="4">
        <f>Labels!B6+(1612)</f>
        <v>41791</v>
      </c>
      <c r="D60" t="str">
        <f t="shared" si="2"/>
        <v>6/1/2014</v>
      </c>
      <c r="E60" t="str">
        <f>"W "&amp;TEXT(B60,"m/d/yyyy")</f>
        <v>W 6/1/2014</v>
      </c>
      <c r="F60" t="str">
        <f t="shared" si="3"/>
        <v>Jun 2014</v>
      </c>
    </row>
    <row r="61" spans="1:8" ht="12.75" customHeight="1">
      <c r="A61" s="4">
        <f>DATE(YEAR(Labels!B6)+(4),MONTH(Labels!B6)+(6),1)</f>
        <v>41821</v>
      </c>
      <c r="C61" s="4">
        <f>Labels!B6+(1642)</f>
        <v>41821</v>
      </c>
      <c r="D61" t="str">
        <f t="shared" si="2"/>
        <v>7/1/2014</v>
      </c>
      <c r="F61" t="str">
        <f t="shared" si="3"/>
        <v>Jul 2014</v>
      </c>
      <c r="G61" t="str">
        <f>"Q"&amp;(TRUNC((MONTH(A61)-1)/3)+1)&amp;" "&amp;YEAR(A61)</f>
        <v>Q3 2014</v>
      </c>
    </row>
    <row r="62" spans="1:8" ht="12.75" customHeight="1">
      <c r="A62" s="4">
        <f>DATE(YEAR(Labels!B6)+(4),MONTH(Labels!B6)+(7),1)</f>
        <v>41852</v>
      </c>
      <c r="C62" s="4">
        <f>Labels!B6+(1673)</f>
        <v>41852</v>
      </c>
      <c r="D62" t="str">
        <f t="shared" si="2"/>
        <v>8/1/2014</v>
      </c>
      <c r="F62" t="str">
        <f t="shared" si="3"/>
        <v>Aug 2014</v>
      </c>
    </row>
    <row r="63" spans="1:8" ht="12.75" customHeight="1">
      <c r="A63" s="4">
        <f>DATE(YEAR(Labels!B6)+(4),MONTH(Labels!B6)+(8),1)</f>
        <v>41883</v>
      </c>
      <c r="C63" s="4">
        <f>Labels!B6+(1704)</f>
        <v>41883</v>
      </c>
      <c r="D63" t="str">
        <f t="shared" si="2"/>
        <v>9/1/2014</v>
      </c>
      <c r="F63" t="str">
        <f t="shared" si="3"/>
        <v>Sep 2014</v>
      </c>
    </row>
    <row r="64" spans="1:8" ht="12.75" customHeight="1">
      <c r="A64" s="4">
        <f>DATE(YEAR(Labels!B6)+(4),MONTH(Labels!B6)+(9),1)</f>
        <v>41913</v>
      </c>
      <c r="C64" s="4">
        <f>Labels!B6+(1734)</f>
        <v>41913</v>
      </c>
      <c r="D64" t="str">
        <f t="shared" si="2"/>
        <v>10/1/2014</v>
      </c>
      <c r="F64" t="str">
        <f t="shared" si="3"/>
        <v>Oct 2014</v>
      </c>
      <c r="G64" t="str">
        <f>"Q"&amp;(TRUNC((MONTH(A64)-1)/3)+1)&amp;" "&amp;YEAR(A64)</f>
        <v>Q4 2014</v>
      </c>
    </row>
    <row r="65" spans="1:8" ht="12.75" customHeight="1">
      <c r="A65" s="4">
        <f>DATE(YEAR(Labels!B6)+(4),MONTH(Labels!B6)+(10),1)</f>
        <v>41944</v>
      </c>
      <c r="C65" s="4">
        <f>Labels!B6+(1765)</f>
        <v>41944</v>
      </c>
      <c r="D65" t="str">
        <f t="shared" si="2"/>
        <v>11/1/2014</v>
      </c>
      <c r="F65" t="str">
        <f t="shared" si="3"/>
        <v>Nov 2014</v>
      </c>
    </row>
    <row r="66" spans="1:8" ht="12.75" customHeight="1">
      <c r="A66" s="4">
        <f>DATE(YEAR(Labels!B6)+(4),MONTH(Labels!B6)+(11),1)</f>
        <v>41974</v>
      </c>
      <c r="C66" s="4">
        <f>Labels!B6+(1795)</f>
        <v>41974</v>
      </c>
      <c r="D66" t="str">
        <f t="shared" si="2"/>
        <v>12/1/2014</v>
      </c>
      <c r="F66" t="str">
        <f t="shared" si="3"/>
        <v>Dec 2014</v>
      </c>
    </row>
    <row r="67" spans="1:8" ht="12.75" customHeight="1">
      <c r="A67" s="4">
        <f>DATE(YEAR(Labels!B6)+(5),MONTH(Labels!B6)+(0),1)</f>
        <v>42005</v>
      </c>
      <c r="C67" s="4">
        <f>Labels!B6+(1826)</f>
        <v>42005</v>
      </c>
      <c r="D67" t="str">
        <f t="shared" si="2"/>
        <v>1/1/2015</v>
      </c>
      <c r="F67" t="str">
        <f t="shared" si="3"/>
        <v>Jan 2015</v>
      </c>
      <c r="G67" t="str">
        <f>"Q"&amp;(TRUNC((MONTH(A67)-1)/3)+1)&amp;" "&amp;YEAR(A67)</f>
        <v>Q1 2015</v>
      </c>
      <c r="H67" t="str">
        <f>TEXT(YEAR(A67),"0000")</f>
        <v>2015</v>
      </c>
    </row>
    <row r="68" spans="1:8" ht="12.75" customHeight="1">
      <c r="A68" s="4">
        <f>DATE(YEAR(Labels!B6)+(5),MONTH(Labels!B6)+(1),1)</f>
        <v>42036</v>
      </c>
      <c r="B68" s="4">
        <f>A6+(1862)</f>
        <v>42036</v>
      </c>
      <c r="C68" s="4">
        <f>Labels!B6+(1857)</f>
        <v>42036</v>
      </c>
      <c r="D68" t="str">
        <f t="shared" si="2"/>
        <v>2/1/2015</v>
      </c>
      <c r="E68" t="str">
        <f>"W "&amp;TEXT(B68,"m/d/yyyy")</f>
        <v>W 2/1/2015</v>
      </c>
      <c r="F68" t="str">
        <f t="shared" si="3"/>
        <v>Feb 2015</v>
      </c>
    </row>
    <row r="69" spans="1:8" ht="12.75" customHeight="1">
      <c r="A69" s="4">
        <f>DATE(YEAR(Labels!B6)+(5),MONTH(Labels!B6)+(2),1)</f>
        <v>42064</v>
      </c>
      <c r="B69" s="4">
        <f>A6+(1890)</f>
        <v>42064</v>
      </c>
      <c r="C69" s="4">
        <f>Labels!B6+(1885)</f>
        <v>42064</v>
      </c>
      <c r="D69" t="str">
        <f t="shared" si="2"/>
        <v>3/1/2015</v>
      </c>
      <c r="E69" t="str">
        <f>"W "&amp;TEXT(B69,"m/d/yyyy")</f>
        <v>W 3/1/2015</v>
      </c>
      <c r="F69" t="str">
        <f t="shared" si="3"/>
        <v>Mar 2015</v>
      </c>
    </row>
    <row r="70" spans="1:8" ht="12.75" customHeight="1">
      <c r="A70" s="4">
        <f>DATE(YEAR(Labels!B6)+(5),MONTH(Labels!B6)+(3),1)</f>
        <v>42095</v>
      </c>
      <c r="C70" s="4">
        <f>Labels!B6+(1916)</f>
        <v>42095</v>
      </c>
      <c r="D70" t="str">
        <f t="shared" si="2"/>
        <v>4/1/2015</v>
      </c>
      <c r="F70" t="str">
        <f t="shared" si="3"/>
        <v>Apr 2015</v>
      </c>
      <c r="G70" t="str">
        <f>"Q"&amp;(TRUNC((MONTH(A70)-1)/3)+1)&amp;" "&amp;YEAR(A70)</f>
        <v>Q2 2015</v>
      </c>
    </row>
    <row r="71" spans="1:8" ht="12.75" customHeight="1">
      <c r="A71" s="4">
        <f>DATE(YEAR(Labels!B6)+(5),MONTH(Labels!B6)+(4),1)</f>
        <v>42125</v>
      </c>
      <c r="C71" s="4">
        <f>Labels!B6+(1946)</f>
        <v>42125</v>
      </c>
      <c r="D71" t="str">
        <f t="shared" ref="D71:D102" si="4">TEXT(C71,"m/d/yyyy")</f>
        <v>5/1/2015</v>
      </c>
      <c r="F71" t="str">
        <f t="shared" ref="F71:F102" si="5">TEXT(A71,"MMM yyyy")</f>
        <v>May 2015</v>
      </c>
    </row>
    <row r="72" spans="1:8" ht="12.75" customHeight="1">
      <c r="A72" s="4">
        <f>DATE(YEAR(Labels!B6)+(5),MONTH(Labels!B6)+(5),1)</f>
        <v>42156</v>
      </c>
      <c r="C72" s="4">
        <f>Labels!B6+(1977)</f>
        <v>42156</v>
      </c>
      <c r="D72" t="str">
        <f t="shared" si="4"/>
        <v>6/1/2015</v>
      </c>
      <c r="F72" t="str">
        <f t="shared" si="5"/>
        <v>Jun 2015</v>
      </c>
    </row>
    <row r="73" spans="1:8" ht="12.75" customHeight="1">
      <c r="A73" s="4">
        <f>DATE(YEAR(Labels!B6)+(5),MONTH(Labels!B6)+(6),1)</f>
        <v>42186</v>
      </c>
      <c r="C73" s="4">
        <f>Labels!B6+(2007)</f>
        <v>42186</v>
      </c>
      <c r="D73" t="str">
        <f t="shared" si="4"/>
        <v>7/1/2015</v>
      </c>
      <c r="F73" t="str">
        <f t="shared" si="5"/>
        <v>Jul 2015</v>
      </c>
      <c r="G73" t="str">
        <f>"Q"&amp;(TRUNC((MONTH(A73)-1)/3)+1)&amp;" "&amp;YEAR(A73)</f>
        <v>Q3 2015</v>
      </c>
    </row>
    <row r="74" spans="1:8" ht="12.75" customHeight="1">
      <c r="A74" s="4">
        <f>DATE(YEAR(Labels!B6)+(5),MONTH(Labels!B6)+(7),1)</f>
        <v>42217</v>
      </c>
      <c r="C74" s="4">
        <f>Labels!B6+(2038)</f>
        <v>42217</v>
      </c>
      <c r="D74" t="str">
        <f t="shared" si="4"/>
        <v>8/1/2015</v>
      </c>
      <c r="F74" t="str">
        <f t="shared" si="5"/>
        <v>Aug 2015</v>
      </c>
    </row>
    <row r="75" spans="1:8" ht="12.75" customHeight="1">
      <c r="A75" s="4">
        <f>DATE(YEAR(Labels!B6)+(5),MONTH(Labels!B6)+(8),1)</f>
        <v>42248</v>
      </c>
      <c r="C75" s="4">
        <f>Labels!B6+(2069)</f>
        <v>42248</v>
      </c>
      <c r="D75" t="str">
        <f t="shared" si="4"/>
        <v>9/1/2015</v>
      </c>
      <c r="F75" t="str">
        <f t="shared" si="5"/>
        <v>Sep 2015</v>
      </c>
    </row>
    <row r="76" spans="1:8" ht="12.75" customHeight="1">
      <c r="A76" s="4">
        <f>DATE(YEAR(Labels!B6)+(5),MONTH(Labels!B6)+(9),1)</f>
        <v>42278</v>
      </c>
      <c r="C76" s="4">
        <f>Labels!B6+(2099)</f>
        <v>42278</v>
      </c>
      <c r="D76" t="str">
        <f t="shared" si="4"/>
        <v>10/1/2015</v>
      </c>
      <c r="F76" t="str">
        <f t="shared" si="5"/>
        <v>Oct 2015</v>
      </c>
      <c r="G76" t="str">
        <f>"Q"&amp;(TRUNC((MONTH(A76)-1)/3)+1)&amp;" "&amp;YEAR(A76)</f>
        <v>Q4 2015</v>
      </c>
    </row>
    <row r="77" spans="1:8" ht="12.75" customHeight="1">
      <c r="A77" s="4">
        <f>DATE(YEAR(Labels!B6)+(5),MONTH(Labels!B6)+(10),1)</f>
        <v>42309</v>
      </c>
      <c r="B77" s="4">
        <f>A6+(2135)</f>
        <v>42309</v>
      </c>
      <c r="C77" s="4">
        <f>Labels!B6+(2130)</f>
        <v>42309</v>
      </c>
      <c r="D77" t="str">
        <f t="shared" si="4"/>
        <v>11/1/2015</v>
      </c>
      <c r="E77" t="str">
        <f>"W "&amp;TEXT(B77,"m/d/yyyy")</f>
        <v>W 11/1/2015</v>
      </c>
      <c r="F77" t="str">
        <f t="shared" si="5"/>
        <v>Nov 2015</v>
      </c>
    </row>
    <row r="78" spans="1:8" ht="12.75" customHeight="1">
      <c r="A78" s="4">
        <f>DATE(YEAR(Labels!B6)+(5),MONTH(Labels!B6)+(11),1)</f>
        <v>42339</v>
      </c>
      <c r="C78" s="4">
        <f>Labels!B6+(2160)</f>
        <v>42339</v>
      </c>
      <c r="D78" t="str">
        <f t="shared" si="4"/>
        <v>12/1/2015</v>
      </c>
      <c r="F78" t="str">
        <f t="shared" si="5"/>
        <v>Dec 2015</v>
      </c>
    </row>
    <row r="79" spans="1:8" ht="12.75" customHeight="1">
      <c r="A79" s="4">
        <f>DATE(YEAR(Labels!B6)+(6),MONTH(Labels!B6)+(0),1)</f>
        <v>42370</v>
      </c>
      <c r="C79" s="4">
        <f>Labels!B6+(2191)</f>
        <v>42370</v>
      </c>
      <c r="D79" t="str">
        <f t="shared" si="4"/>
        <v>1/1/2016</v>
      </c>
      <c r="F79" t="str">
        <f t="shared" si="5"/>
        <v>Jan 2016</v>
      </c>
      <c r="G79" t="str">
        <f>"Q"&amp;(TRUNC((MONTH(A79)-1)/3)+1)&amp;" "&amp;YEAR(A79)</f>
        <v>Q1 2016</v>
      </c>
      <c r="H79" t="str">
        <f>TEXT(YEAR(A79),"0000")</f>
        <v>2016</v>
      </c>
    </row>
    <row r="80" spans="1:8" ht="12.75" customHeight="1">
      <c r="A80" s="4">
        <f>DATE(YEAR(Labels!B6)+(6),MONTH(Labels!B6)+(1),1)</f>
        <v>42401</v>
      </c>
      <c r="C80" s="4">
        <f>Labels!B6+(2222)</f>
        <v>42401</v>
      </c>
      <c r="D80" t="str">
        <f t="shared" si="4"/>
        <v>2/1/2016</v>
      </c>
      <c r="F80" t="str">
        <f t="shared" si="5"/>
        <v>Feb 2016</v>
      </c>
    </row>
    <row r="81" spans="1:8" ht="12.75" customHeight="1">
      <c r="A81" s="4">
        <f>DATE(YEAR(Labels!B6)+(6),MONTH(Labels!B6)+(2),1)</f>
        <v>42430</v>
      </c>
      <c r="C81" s="4">
        <f>Labels!B6+(2251)</f>
        <v>42430</v>
      </c>
      <c r="D81" t="str">
        <f t="shared" si="4"/>
        <v>3/1/2016</v>
      </c>
      <c r="F81" t="str">
        <f t="shared" si="5"/>
        <v>Mar 2016</v>
      </c>
    </row>
    <row r="82" spans="1:8" ht="12.75" customHeight="1">
      <c r="A82" s="4">
        <f>DATE(YEAR(Labels!B6)+(6),MONTH(Labels!B6)+(3),1)</f>
        <v>42461</v>
      </c>
      <c r="C82" s="4">
        <f>Labels!B6+(2282)</f>
        <v>42461</v>
      </c>
      <c r="D82" t="str">
        <f t="shared" si="4"/>
        <v>4/1/2016</v>
      </c>
      <c r="F82" t="str">
        <f t="shared" si="5"/>
        <v>Apr 2016</v>
      </c>
      <c r="G82" t="str">
        <f>"Q"&amp;(TRUNC((MONTH(A82)-1)/3)+1)&amp;" "&amp;YEAR(A82)</f>
        <v>Q2 2016</v>
      </c>
    </row>
    <row r="83" spans="1:8" ht="12.75" customHeight="1">
      <c r="A83" s="4">
        <f>DATE(YEAR(Labels!B6)+(6),MONTH(Labels!B6)+(4),1)</f>
        <v>42491</v>
      </c>
      <c r="B83" s="4">
        <f>A6+(2317)</f>
        <v>42491</v>
      </c>
      <c r="C83" s="4">
        <f>Labels!B6+(2312)</f>
        <v>42491</v>
      </c>
      <c r="D83" t="str">
        <f t="shared" si="4"/>
        <v>5/1/2016</v>
      </c>
      <c r="E83" t="str">
        <f>"W "&amp;TEXT(B83,"m/d/yyyy")</f>
        <v>W 5/1/2016</v>
      </c>
      <c r="F83" t="str">
        <f t="shared" si="5"/>
        <v>May 2016</v>
      </c>
    </row>
    <row r="84" spans="1:8" ht="12.75" customHeight="1">
      <c r="A84" s="4">
        <f>DATE(YEAR(Labels!B6)+(6),MONTH(Labels!B6)+(5),1)</f>
        <v>42522</v>
      </c>
      <c r="C84" s="4">
        <f>Labels!B6+(2343)</f>
        <v>42522</v>
      </c>
      <c r="D84" t="str">
        <f t="shared" si="4"/>
        <v>6/1/2016</v>
      </c>
      <c r="F84" t="str">
        <f t="shared" si="5"/>
        <v>Jun 2016</v>
      </c>
    </row>
    <row r="85" spans="1:8" ht="12.75" customHeight="1">
      <c r="A85" s="4">
        <f>DATE(YEAR(Labels!B6)+(6),MONTH(Labels!B6)+(6),1)</f>
        <v>42552</v>
      </c>
      <c r="C85" s="4">
        <f>Labels!B6+(2373)</f>
        <v>42552</v>
      </c>
      <c r="D85" t="str">
        <f t="shared" si="4"/>
        <v>7/1/2016</v>
      </c>
      <c r="F85" t="str">
        <f t="shared" si="5"/>
        <v>Jul 2016</v>
      </c>
      <c r="G85" t="str">
        <f>"Q"&amp;(TRUNC((MONTH(A85)-1)/3)+1)&amp;" "&amp;YEAR(A85)</f>
        <v>Q3 2016</v>
      </c>
    </row>
    <row r="86" spans="1:8" ht="12.75" customHeight="1">
      <c r="A86" s="4">
        <f>DATE(YEAR(Labels!B6)+(6),MONTH(Labels!B6)+(7),1)</f>
        <v>42583</v>
      </c>
      <c r="C86" s="4">
        <f>Labels!B6+(2404)</f>
        <v>42583</v>
      </c>
      <c r="D86" t="str">
        <f t="shared" si="4"/>
        <v>8/1/2016</v>
      </c>
      <c r="F86" t="str">
        <f t="shared" si="5"/>
        <v>Aug 2016</v>
      </c>
    </row>
    <row r="87" spans="1:8" ht="12.75" customHeight="1">
      <c r="A87" s="4">
        <f>DATE(YEAR(Labels!B6)+(6),MONTH(Labels!B6)+(8),1)</f>
        <v>42614</v>
      </c>
      <c r="C87" s="4">
        <f>Labels!B6+(2435)</f>
        <v>42614</v>
      </c>
      <c r="D87" t="str">
        <f t="shared" si="4"/>
        <v>9/1/2016</v>
      </c>
      <c r="F87" t="str">
        <f t="shared" si="5"/>
        <v>Sep 2016</v>
      </c>
    </row>
    <row r="88" spans="1:8" ht="12.75" customHeight="1">
      <c r="A88" s="4">
        <f>DATE(YEAR(Labels!B6)+(6),MONTH(Labels!B6)+(9),1)</f>
        <v>42644</v>
      </c>
      <c r="C88" s="4">
        <f>Labels!B6+(2465)</f>
        <v>42644</v>
      </c>
      <c r="D88" t="str">
        <f t="shared" si="4"/>
        <v>10/1/2016</v>
      </c>
      <c r="F88" t="str">
        <f t="shared" si="5"/>
        <v>Oct 2016</v>
      </c>
      <c r="G88" t="str">
        <f>"Q"&amp;(TRUNC((MONTH(A88)-1)/3)+1)&amp;" "&amp;YEAR(A88)</f>
        <v>Q4 2016</v>
      </c>
    </row>
    <row r="89" spans="1:8" ht="12.75" customHeight="1">
      <c r="A89" s="4">
        <f>DATE(YEAR(Labels!B6)+(6),MONTH(Labels!B6)+(10),1)</f>
        <v>42675</v>
      </c>
      <c r="C89" s="4">
        <f>Labels!B6+(2496)</f>
        <v>42675</v>
      </c>
      <c r="D89" t="str">
        <f t="shared" si="4"/>
        <v>11/1/2016</v>
      </c>
      <c r="F89" t="str">
        <f t="shared" si="5"/>
        <v>Nov 2016</v>
      </c>
    </row>
    <row r="90" spans="1:8" ht="12.75" customHeight="1">
      <c r="A90" s="4">
        <f>DATE(YEAR(Labels!B6)+(6),MONTH(Labels!B6)+(11),1)</f>
        <v>42705</v>
      </c>
      <c r="C90" s="4">
        <f>Labels!B6+(2526)</f>
        <v>42705</v>
      </c>
      <c r="D90" t="str">
        <f t="shared" si="4"/>
        <v>12/1/2016</v>
      </c>
      <c r="F90" t="str">
        <f t="shared" si="5"/>
        <v>Dec 2016</v>
      </c>
    </row>
    <row r="91" spans="1:8" ht="12.75" customHeight="1">
      <c r="A91" s="4">
        <f>DATE(YEAR(Labels!B6)+(7),MONTH(Labels!B6)+(0),1)</f>
        <v>42736</v>
      </c>
      <c r="B91" s="4">
        <f>A6+(2562)</f>
        <v>42736</v>
      </c>
      <c r="C91" s="4">
        <f>Labels!B6+(2557)</f>
        <v>42736</v>
      </c>
      <c r="D91" t="str">
        <f t="shared" si="4"/>
        <v>1/1/2017</v>
      </c>
      <c r="E91" t="str">
        <f>"W "&amp;TEXT(B91,"m/d/yyyy")</f>
        <v>W 1/1/2017</v>
      </c>
      <c r="F91" t="str">
        <f t="shared" si="5"/>
        <v>Jan 2017</v>
      </c>
      <c r="G91" t="str">
        <f>"Q"&amp;(TRUNC((MONTH(A91)-1)/3)+1)&amp;" "&amp;YEAR(A91)</f>
        <v>Q1 2017</v>
      </c>
      <c r="H91" t="str">
        <f>TEXT(YEAR(A91),"0000")</f>
        <v>2017</v>
      </c>
    </row>
    <row r="92" spans="1:8" ht="12.75" customHeight="1">
      <c r="A92" s="4">
        <f>DATE(YEAR(Labels!B6)+(7),MONTH(Labels!B6)+(1),1)</f>
        <v>42767</v>
      </c>
      <c r="C92" s="4">
        <f>Labels!B6+(2588)</f>
        <v>42767</v>
      </c>
      <c r="D92" t="str">
        <f t="shared" si="4"/>
        <v>2/1/2017</v>
      </c>
      <c r="F92" t="str">
        <f t="shared" si="5"/>
        <v>Feb 2017</v>
      </c>
    </row>
    <row r="93" spans="1:8" ht="12.75" customHeight="1">
      <c r="A93" s="4">
        <f>DATE(YEAR(Labels!B6)+(7),MONTH(Labels!B6)+(2),1)</f>
        <v>42795</v>
      </c>
      <c r="C93" s="4">
        <f>Labels!B6+(2616)</f>
        <v>42795</v>
      </c>
      <c r="D93" t="str">
        <f t="shared" si="4"/>
        <v>3/1/2017</v>
      </c>
      <c r="F93" t="str">
        <f t="shared" si="5"/>
        <v>Mar 2017</v>
      </c>
    </row>
    <row r="94" spans="1:8" ht="12.75" customHeight="1">
      <c r="A94" s="4">
        <f>DATE(YEAR(Labels!B6)+(7),MONTH(Labels!B6)+(3),1)</f>
        <v>42826</v>
      </c>
      <c r="C94" s="4">
        <f>Labels!B6+(2647)</f>
        <v>42826</v>
      </c>
      <c r="D94" t="str">
        <f t="shared" si="4"/>
        <v>4/1/2017</v>
      </c>
      <c r="F94" t="str">
        <f t="shared" si="5"/>
        <v>Apr 2017</v>
      </c>
      <c r="G94" t="str">
        <f>"Q"&amp;(TRUNC((MONTH(A94)-1)/3)+1)&amp;" "&amp;YEAR(A94)</f>
        <v>Q2 2017</v>
      </c>
    </row>
    <row r="95" spans="1:8" ht="12.75" customHeight="1">
      <c r="A95" s="4">
        <f>DATE(YEAR(Labels!B6)+(7),MONTH(Labels!B6)+(4),1)</f>
        <v>42856</v>
      </c>
      <c r="C95" s="4">
        <f>Labels!B6+(2677)</f>
        <v>42856</v>
      </c>
      <c r="D95" t="str">
        <f t="shared" si="4"/>
        <v>5/1/2017</v>
      </c>
      <c r="F95" t="str">
        <f t="shared" si="5"/>
        <v>May 2017</v>
      </c>
    </row>
    <row r="96" spans="1:8" ht="12.75" customHeight="1">
      <c r="A96" s="4">
        <f>DATE(YEAR(Labels!B6)+(7),MONTH(Labels!B6)+(5),1)</f>
        <v>42887</v>
      </c>
      <c r="C96" s="4">
        <f>Labels!B6+(2708)</f>
        <v>42887</v>
      </c>
      <c r="D96" t="str">
        <f t="shared" si="4"/>
        <v>6/1/2017</v>
      </c>
      <c r="F96" t="str">
        <f t="shared" si="5"/>
        <v>Jun 2017</v>
      </c>
    </row>
    <row r="97" spans="1:8" ht="12.75" customHeight="1">
      <c r="A97" s="4">
        <f>DATE(YEAR(Labels!B6)+(7),MONTH(Labels!B6)+(6),1)</f>
        <v>42917</v>
      </c>
      <c r="C97" s="4">
        <f>Labels!B6+(2738)</f>
        <v>42917</v>
      </c>
      <c r="D97" t="str">
        <f t="shared" si="4"/>
        <v>7/1/2017</v>
      </c>
      <c r="F97" t="str">
        <f t="shared" si="5"/>
        <v>Jul 2017</v>
      </c>
      <c r="G97" t="str">
        <f>"Q"&amp;(TRUNC((MONTH(A97)-1)/3)+1)&amp;" "&amp;YEAR(A97)</f>
        <v>Q3 2017</v>
      </c>
    </row>
    <row r="98" spans="1:8" ht="12.75" customHeight="1">
      <c r="A98" s="4">
        <f>DATE(YEAR(Labels!B6)+(7),MONTH(Labels!B6)+(7),1)</f>
        <v>42948</v>
      </c>
      <c r="C98" s="4">
        <f>Labels!B6+(2769)</f>
        <v>42948</v>
      </c>
      <c r="D98" t="str">
        <f t="shared" si="4"/>
        <v>8/1/2017</v>
      </c>
      <c r="F98" t="str">
        <f t="shared" si="5"/>
        <v>Aug 2017</v>
      </c>
    </row>
    <row r="99" spans="1:8" ht="12.75" customHeight="1">
      <c r="A99" s="4">
        <f>DATE(YEAR(Labels!B6)+(7),MONTH(Labels!B6)+(8),1)</f>
        <v>42979</v>
      </c>
      <c r="C99" s="4">
        <f>Labels!B6+(2800)</f>
        <v>42979</v>
      </c>
      <c r="D99" t="str">
        <f t="shared" si="4"/>
        <v>9/1/2017</v>
      </c>
      <c r="F99" t="str">
        <f t="shared" si="5"/>
        <v>Sep 2017</v>
      </c>
    </row>
    <row r="100" spans="1:8" ht="12.75" customHeight="1">
      <c r="A100" s="4">
        <f>DATE(YEAR(Labels!B6)+(7),MONTH(Labels!B6)+(9),1)</f>
        <v>43009</v>
      </c>
      <c r="B100" s="4">
        <f>A6+(2835)</f>
        <v>43009</v>
      </c>
      <c r="C100" s="4">
        <f>Labels!B6+(2830)</f>
        <v>43009</v>
      </c>
      <c r="D100" t="str">
        <f t="shared" si="4"/>
        <v>10/1/2017</v>
      </c>
      <c r="E100" t="str">
        <f>"W "&amp;TEXT(B100,"m/d/yyyy")</f>
        <v>W 10/1/2017</v>
      </c>
      <c r="F100" t="str">
        <f t="shared" si="5"/>
        <v>Oct 2017</v>
      </c>
      <c r="G100" t="str">
        <f>"Q"&amp;(TRUNC((MONTH(A100)-1)/3)+1)&amp;" "&amp;YEAR(A100)</f>
        <v>Q4 2017</v>
      </c>
    </row>
    <row r="101" spans="1:8" ht="12.75" customHeight="1">
      <c r="A101" s="4">
        <f>DATE(YEAR(Labels!B6)+(7),MONTH(Labels!B6)+(10),1)</f>
        <v>43040</v>
      </c>
      <c r="C101" s="4">
        <f>Labels!B6+(2861)</f>
        <v>43040</v>
      </c>
      <c r="D101" t="str">
        <f t="shared" si="4"/>
        <v>11/1/2017</v>
      </c>
      <c r="F101" t="str">
        <f t="shared" si="5"/>
        <v>Nov 2017</v>
      </c>
    </row>
    <row r="102" spans="1:8" ht="12.75" customHeight="1">
      <c r="A102" s="4">
        <f>DATE(YEAR(Labels!B6)+(7),MONTH(Labels!B6)+(11),1)</f>
        <v>43070</v>
      </c>
      <c r="C102" s="4">
        <f>Labels!B6+(2891)</f>
        <v>43070</v>
      </c>
      <c r="D102" t="str">
        <f t="shared" si="4"/>
        <v>12/1/2017</v>
      </c>
      <c r="F102" t="str">
        <f t="shared" si="5"/>
        <v>Dec 2017</v>
      </c>
    </row>
    <row r="103" spans="1:8" ht="12.75" customHeight="1">
      <c r="A103" s="4">
        <f>DATE(YEAR(Labels!B6)+(8),MONTH(Labels!B6)+(0),1)</f>
        <v>43101</v>
      </c>
      <c r="C103" s="4">
        <f>Labels!B6+(2922)</f>
        <v>43101</v>
      </c>
      <c r="D103" t="str">
        <f t="shared" ref="D103:D134" si="6">TEXT(C103,"m/d/yyyy")</f>
        <v>1/1/2018</v>
      </c>
      <c r="F103" t="str">
        <f t="shared" ref="F103:F138" si="7">TEXT(A103,"MMM yyyy")</f>
        <v>Jan 2018</v>
      </c>
      <c r="G103" t="str">
        <f>"Q"&amp;(TRUNC((MONTH(A103)-1)/3)+1)&amp;" "&amp;YEAR(A103)</f>
        <v>Q1 2018</v>
      </c>
      <c r="H103" t="str">
        <f>TEXT(YEAR(A103),"0000")</f>
        <v>2018</v>
      </c>
    </row>
    <row r="104" spans="1:8" ht="12.75" customHeight="1">
      <c r="A104" s="4">
        <f>DATE(YEAR(Labels!B6)+(8),MONTH(Labels!B6)+(1),1)</f>
        <v>43132</v>
      </c>
      <c r="C104" s="4">
        <f>Labels!B6+(2953)</f>
        <v>43132</v>
      </c>
      <c r="D104" t="str">
        <f t="shared" si="6"/>
        <v>2/1/2018</v>
      </c>
      <c r="F104" t="str">
        <f t="shared" si="7"/>
        <v>Feb 2018</v>
      </c>
    </row>
    <row r="105" spans="1:8" ht="12.75" customHeight="1">
      <c r="A105" s="4">
        <f>DATE(YEAR(Labels!B6)+(8),MONTH(Labels!B6)+(2),1)</f>
        <v>43160</v>
      </c>
      <c r="C105" s="4">
        <f>Labels!B6+(2981)</f>
        <v>43160</v>
      </c>
      <c r="D105" t="str">
        <f t="shared" si="6"/>
        <v>3/1/2018</v>
      </c>
      <c r="F105" t="str">
        <f t="shared" si="7"/>
        <v>Mar 2018</v>
      </c>
    </row>
    <row r="106" spans="1:8" ht="12.75" customHeight="1">
      <c r="A106" s="4">
        <f>DATE(YEAR(Labels!B6)+(8),MONTH(Labels!B6)+(3),1)</f>
        <v>43191</v>
      </c>
      <c r="B106" s="4">
        <f>A6+(3017)</f>
        <v>43191</v>
      </c>
      <c r="C106" s="4">
        <f>Labels!B6+(3012)</f>
        <v>43191</v>
      </c>
      <c r="D106" t="str">
        <f t="shared" si="6"/>
        <v>4/1/2018</v>
      </c>
      <c r="E106" t="str">
        <f>"W "&amp;TEXT(B106,"m/d/yyyy")</f>
        <v>W 4/1/2018</v>
      </c>
      <c r="F106" t="str">
        <f t="shared" si="7"/>
        <v>Apr 2018</v>
      </c>
      <c r="G106" t="str">
        <f>"Q"&amp;(TRUNC((MONTH(A106)-1)/3)+1)&amp;" "&amp;YEAR(A106)</f>
        <v>Q2 2018</v>
      </c>
    </row>
    <row r="107" spans="1:8" ht="12.75" customHeight="1">
      <c r="A107" s="4">
        <f>DATE(YEAR(Labels!B6)+(8),MONTH(Labels!B6)+(4),1)</f>
        <v>43221</v>
      </c>
      <c r="C107" s="4">
        <f>Labels!B6+(3042)</f>
        <v>43221</v>
      </c>
      <c r="D107" t="str">
        <f t="shared" si="6"/>
        <v>5/1/2018</v>
      </c>
      <c r="F107" t="str">
        <f t="shared" si="7"/>
        <v>May 2018</v>
      </c>
    </row>
    <row r="108" spans="1:8" ht="12.75" customHeight="1">
      <c r="A108" s="4">
        <f>DATE(YEAR(Labels!B6)+(8),MONTH(Labels!B6)+(5),1)</f>
        <v>43252</v>
      </c>
      <c r="C108" s="4">
        <f>Labels!B6+(3073)</f>
        <v>43252</v>
      </c>
      <c r="D108" t="str">
        <f t="shared" si="6"/>
        <v>6/1/2018</v>
      </c>
      <c r="F108" t="str">
        <f t="shared" si="7"/>
        <v>Jun 2018</v>
      </c>
    </row>
    <row r="109" spans="1:8" ht="12.75" customHeight="1">
      <c r="A109" s="4">
        <f>DATE(YEAR(Labels!B6)+(8),MONTH(Labels!B6)+(6),1)</f>
        <v>43282</v>
      </c>
      <c r="B109" s="4">
        <f>A6+(3108)</f>
        <v>43282</v>
      </c>
      <c r="C109" s="4">
        <f>Labels!B6+(3103)</f>
        <v>43282</v>
      </c>
      <c r="D109" t="str">
        <f t="shared" si="6"/>
        <v>7/1/2018</v>
      </c>
      <c r="E109" t="str">
        <f>"W "&amp;TEXT(B109,"m/d/yyyy")</f>
        <v>W 7/1/2018</v>
      </c>
      <c r="F109" t="str">
        <f t="shared" si="7"/>
        <v>Jul 2018</v>
      </c>
      <c r="G109" t="str">
        <f>"Q"&amp;(TRUNC((MONTH(A109)-1)/3)+1)&amp;" "&amp;YEAR(A109)</f>
        <v>Q3 2018</v>
      </c>
    </row>
    <row r="110" spans="1:8" ht="12.75" customHeight="1">
      <c r="A110" s="4">
        <f>DATE(YEAR(Labels!B6)+(8),MONTH(Labels!B6)+(7),1)</f>
        <v>43313</v>
      </c>
      <c r="C110" s="4">
        <f>Labels!B6+(3134)</f>
        <v>43313</v>
      </c>
      <c r="D110" t="str">
        <f t="shared" si="6"/>
        <v>8/1/2018</v>
      </c>
      <c r="F110" t="str">
        <f t="shared" si="7"/>
        <v>Aug 2018</v>
      </c>
    </row>
    <row r="111" spans="1:8" ht="12.75" customHeight="1">
      <c r="A111" s="4">
        <f>DATE(YEAR(Labels!B6)+(8),MONTH(Labels!B6)+(8),1)</f>
        <v>43344</v>
      </c>
      <c r="C111" s="4">
        <f>Labels!B6+(3165)</f>
        <v>43344</v>
      </c>
      <c r="D111" t="str">
        <f t="shared" si="6"/>
        <v>9/1/2018</v>
      </c>
      <c r="F111" t="str">
        <f t="shared" si="7"/>
        <v>Sep 2018</v>
      </c>
    </row>
    <row r="112" spans="1:8" ht="12.75" customHeight="1">
      <c r="A112" s="4">
        <f>DATE(YEAR(Labels!B6)+(8),MONTH(Labels!B6)+(9),1)</f>
        <v>43374</v>
      </c>
      <c r="C112" s="4">
        <f>Labels!B6+(3195)</f>
        <v>43374</v>
      </c>
      <c r="D112" t="str">
        <f t="shared" si="6"/>
        <v>10/1/2018</v>
      </c>
      <c r="F112" t="str">
        <f t="shared" si="7"/>
        <v>Oct 2018</v>
      </c>
      <c r="G112" t="str">
        <f>"Q"&amp;(TRUNC((MONTH(A112)-1)/3)+1)&amp;" "&amp;YEAR(A112)</f>
        <v>Q4 2018</v>
      </c>
    </row>
    <row r="113" spans="1:8" ht="12.75" customHeight="1">
      <c r="A113" s="4">
        <f>DATE(YEAR(Labels!B6)+(8),MONTH(Labels!B6)+(10),1)</f>
        <v>43405</v>
      </c>
      <c r="C113" s="4">
        <f>Labels!B6+(3226)</f>
        <v>43405</v>
      </c>
      <c r="D113" t="str">
        <f t="shared" si="6"/>
        <v>11/1/2018</v>
      </c>
      <c r="F113" t="str">
        <f t="shared" si="7"/>
        <v>Nov 2018</v>
      </c>
    </row>
    <row r="114" spans="1:8" ht="12.75" customHeight="1">
      <c r="A114" s="4">
        <f>DATE(YEAR(Labels!B6)+(8),MONTH(Labels!B6)+(11),1)</f>
        <v>43435</v>
      </c>
      <c r="C114" s="4">
        <f>Labels!B6+(3256)</f>
        <v>43435</v>
      </c>
      <c r="D114" t="str">
        <f t="shared" si="6"/>
        <v>12/1/2018</v>
      </c>
      <c r="F114" t="str">
        <f t="shared" si="7"/>
        <v>Dec 2018</v>
      </c>
    </row>
    <row r="115" spans="1:8" ht="12.75" customHeight="1">
      <c r="A115" s="4">
        <f>DATE(YEAR(Labels!B6)+(9),MONTH(Labels!B6)+(0),1)</f>
        <v>43466</v>
      </c>
      <c r="C115" s="4">
        <f>Labels!B6+(3287)</f>
        <v>43466</v>
      </c>
      <c r="D115" t="str">
        <f t="shared" si="6"/>
        <v>1/1/2019</v>
      </c>
      <c r="F115" t="str">
        <f t="shared" si="7"/>
        <v>Jan 2019</v>
      </c>
      <c r="G115" t="str">
        <f>"Q"&amp;(TRUNC((MONTH(A115)-1)/3)+1)&amp;" "&amp;YEAR(A115)</f>
        <v>Q1 2019</v>
      </c>
      <c r="H115" t="str">
        <f>TEXT(YEAR(A115),"0000")</f>
        <v>2019</v>
      </c>
    </row>
    <row r="116" spans="1:8" ht="12.75" customHeight="1">
      <c r="A116" s="4">
        <f>DATE(YEAR(Labels!B6)+(9),MONTH(Labels!B6)+(1),1)</f>
        <v>43497</v>
      </c>
      <c r="C116" s="4">
        <f>Labels!B6+(3318)</f>
        <v>43497</v>
      </c>
      <c r="D116" t="str">
        <f t="shared" si="6"/>
        <v>2/1/2019</v>
      </c>
      <c r="F116" t="str">
        <f t="shared" si="7"/>
        <v>Feb 2019</v>
      </c>
    </row>
    <row r="117" spans="1:8" ht="12.75" customHeight="1">
      <c r="A117" s="4">
        <f>DATE(YEAR(Labels!B6)+(9),MONTH(Labels!B6)+(2),1)</f>
        <v>43525</v>
      </c>
      <c r="C117" s="4">
        <f>Labels!B6+(3346)</f>
        <v>43525</v>
      </c>
      <c r="D117" t="str">
        <f t="shared" si="6"/>
        <v>3/1/2019</v>
      </c>
      <c r="F117" t="str">
        <f t="shared" si="7"/>
        <v>Mar 2019</v>
      </c>
    </row>
    <row r="118" spans="1:8" ht="12.75" customHeight="1">
      <c r="A118" s="4">
        <f>DATE(YEAR(Labels!B6)+(9),MONTH(Labels!B6)+(3),1)</f>
        <v>43556</v>
      </c>
      <c r="C118" s="4">
        <f>Labels!B6+(3377)</f>
        <v>43556</v>
      </c>
      <c r="D118" t="str">
        <f t="shared" si="6"/>
        <v>4/1/2019</v>
      </c>
      <c r="F118" t="str">
        <f t="shared" si="7"/>
        <v>Apr 2019</v>
      </c>
      <c r="G118" t="str">
        <f>"Q"&amp;(TRUNC((MONTH(A118)-1)/3)+1)&amp;" "&amp;YEAR(A118)</f>
        <v>Q2 2019</v>
      </c>
    </row>
    <row r="119" spans="1:8" ht="12.75" customHeight="1">
      <c r="A119" s="4">
        <f>DATE(YEAR(Labels!B6)+(9),MONTH(Labels!B6)+(4),1)</f>
        <v>43586</v>
      </c>
      <c r="C119" s="4">
        <f>Labels!B6+(3407)</f>
        <v>43586</v>
      </c>
      <c r="D119" t="str">
        <f t="shared" si="6"/>
        <v>5/1/2019</v>
      </c>
      <c r="F119" t="str">
        <f t="shared" si="7"/>
        <v>May 2019</v>
      </c>
    </row>
    <row r="120" spans="1:8" ht="12.75" customHeight="1">
      <c r="A120" s="4">
        <f>DATE(YEAR(Labels!B6)+(9),MONTH(Labels!B6)+(5),1)</f>
        <v>43617</v>
      </c>
      <c r="C120" s="4">
        <f>Labels!B6+(3438)</f>
        <v>43617</v>
      </c>
      <c r="D120" t="str">
        <f t="shared" si="6"/>
        <v>6/1/2019</v>
      </c>
      <c r="F120" t="str">
        <f t="shared" si="7"/>
        <v>Jun 2019</v>
      </c>
    </row>
    <row r="121" spans="1:8" ht="12.75" customHeight="1">
      <c r="A121" s="4">
        <f>DATE(YEAR(Labels!B6)+(9),MONTH(Labels!B6)+(6),1)</f>
        <v>43647</v>
      </c>
      <c r="C121" s="4">
        <f>Labels!B6+(3468)</f>
        <v>43647</v>
      </c>
      <c r="D121" t="str">
        <f t="shared" si="6"/>
        <v>7/1/2019</v>
      </c>
      <c r="F121" t="str">
        <f t="shared" si="7"/>
        <v>Jul 2019</v>
      </c>
      <c r="G121" t="str">
        <f>"Q"&amp;(TRUNC((MONTH(A121)-1)/3)+1)&amp;" "&amp;YEAR(A121)</f>
        <v>Q3 2019</v>
      </c>
    </row>
    <row r="122" spans="1:8" ht="12.75" customHeight="1">
      <c r="A122" s="4">
        <f>DATE(YEAR(Labels!B6)+(9),MONTH(Labels!B6)+(7),1)</f>
        <v>43678</v>
      </c>
      <c r="C122" s="4">
        <f>Labels!B6+(3499)</f>
        <v>43678</v>
      </c>
      <c r="D122" t="str">
        <f t="shared" si="6"/>
        <v>8/1/2019</v>
      </c>
      <c r="F122" t="str">
        <f t="shared" si="7"/>
        <v>Aug 2019</v>
      </c>
    </row>
    <row r="123" spans="1:8" ht="12.75" customHeight="1">
      <c r="A123" s="4">
        <f>DATE(YEAR(Labels!B6)+(9),MONTH(Labels!B6)+(8),1)</f>
        <v>43709</v>
      </c>
      <c r="B123" s="4">
        <f>A6+(3535)</f>
        <v>43709</v>
      </c>
      <c r="C123" s="4">
        <f>Labels!B6+(3530)</f>
        <v>43709</v>
      </c>
      <c r="D123" t="str">
        <f t="shared" si="6"/>
        <v>9/1/2019</v>
      </c>
      <c r="E123" t="str">
        <f>"W "&amp;TEXT(B123,"m/d/yyyy")</f>
        <v>W 9/1/2019</v>
      </c>
      <c r="F123" t="str">
        <f t="shared" si="7"/>
        <v>Sep 2019</v>
      </c>
    </row>
    <row r="124" spans="1:8" ht="12.75" customHeight="1">
      <c r="A124" s="4">
        <f>DATE(YEAR(Labels!B6)+(9),MONTH(Labels!B6)+(9),1)</f>
        <v>43739</v>
      </c>
      <c r="C124" s="4">
        <f>Labels!B6+(3560)</f>
        <v>43739</v>
      </c>
      <c r="D124" t="str">
        <f t="shared" si="6"/>
        <v>10/1/2019</v>
      </c>
      <c r="F124" t="str">
        <f t="shared" si="7"/>
        <v>Oct 2019</v>
      </c>
      <c r="G124" t="str">
        <f>"Q"&amp;(TRUNC((MONTH(A124)-1)/3)+1)&amp;" "&amp;YEAR(A124)</f>
        <v>Q4 2019</v>
      </c>
    </row>
    <row r="125" spans="1:8" ht="12.75" customHeight="1">
      <c r="A125" s="4">
        <f>DATE(YEAR(Labels!B6)+(9),MONTH(Labels!B6)+(10),1)</f>
        <v>43770</v>
      </c>
      <c r="C125" s="4">
        <f>Labels!B6+(3591)</f>
        <v>43770</v>
      </c>
      <c r="D125" t="str">
        <f t="shared" si="6"/>
        <v>11/1/2019</v>
      </c>
      <c r="F125" t="str">
        <f t="shared" si="7"/>
        <v>Nov 2019</v>
      </c>
    </row>
    <row r="126" spans="1:8" ht="12.75" customHeight="1">
      <c r="A126" s="4">
        <f>DATE(YEAR(Labels!B6)+(9),MONTH(Labels!B6)+(11),1)</f>
        <v>43800</v>
      </c>
      <c r="B126" s="4">
        <f>A6+(3626)</f>
        <v>43800</v>
      </c>
      <c r="C126" s="4">
        <f>Labels!B6+(3621)</f>
        <v>43800</v>
      </c>
      <c r="D126" t="str">
        <f t="shared" si="6"/>
        <v>12/1/2019</v>
      </c>
      <c r="E126" t="str">
        <f>"W "&amp;TEXT(B126,"m/d/yyyy")</f>
        <v>W 12/1/2019</v>
      </c>
      <c r="F126" t="str">
        <f t="shared" si="7"/>
        <v>Dec 2019</v>
      </c>
    </row>
    <row r="127" spans="1:8" ht="12.75" customHeight="1">
      <c r="A127" s="4">
        <f>DATE(YEAR(Labels!B6)+(10),MONTH(Labels!B6)+(0),1)</f>
        <v>43831</v>
      </c>
      <c r="C127" s="4">
        <f>Labels!B6+(3652)</f>
        <v>43831</v>
      </c>
      <c r="D127" t="str">
        <f t="shared" si="6"/>
        <v>1/1/2020</v>
      </c>
      <c r="F127" t="str">
        <f t="shared" si="7"/>
        <v>Jan 2020</v>
      </c>
      <c r="G127" t="str">
        <f>"Q"&amp;(TRUNC((MONTH(A127)-1)/3)+1)&amp;" "&amp;YEAR(A127)</f>
        <v>Q1 2020</v>
      </c>
      <c r="H127" t="str">
        <f>TEXT(YEAR(A127),"0000")</f>
        <v>2020</v>
      </c>
    </row>
    <row r="128" spans="1:8" ht="12.75" customHeight="1">
      <c r="A128" s="4">
        <f>DATE(YEAR(Labels!B6)+(10),MONTH(Labels!B6)+(1),1)</f>
        <v>43862</v>
      </c>
      <c r="C128" s="4">
        <f>Labels!B6+(3683)</f>
        <v>43862</v>
      </c>
      <c r="D128" t="str">
        <f t="shared" si="6"/>
        <v>2/1/2020</v>
      </c>
      <c r="F128" t="str">
        <f t="shared" si="7"/>
        <v>Feb 2020</v>
      </c>
    </row>
    <row r="129" spans="1:7" ht="12.75" customHeight="1">
      <c r="A129" s="4">
        <f>DATE(YEAR(Labels!B6)+(10),MONTH(Labels!B6)+(2),1)</f>
        <v>43891</v>
      </c>
      <c r="B129" s="4">
        <f>A6+(3717)</f>
        <v>43891</v>
      </c>
      <c r="C129" s="4">
        <f>Labels!B6+(3712)</f>
        <v>43891</v>
      </c>
      <c r="D129" t="str">
        <f t="shared" si="6"/>
        <v>3/1/2020</v>
      </c>
      <c r="E129" t="str">
        <f>"W "&amp;TEXT(B129,"m/d/yyyy")</f>
        <v>W 3/1/2020</v>
      </c>
      <c r="F129" t="str">
        <f t="shared" si="7"/>
        <v>Mar 2020</v>
      </c>
    </row>
    <row r="130" spans="1:7" ht="12.75" customHeight="1">
      <c r="A130" s="4">
        <f>DATE(YEAR(Labels!B6)+(10),MONTH(Labels!B6)+(3),1)</f>
        <v>43922</v>
      </c>
      <c r="C130" s="4">
        <f>Labels!B6+(3743)</f>
        <v>43922</v>
      </c>
      <c r="D130" t="str">
        <f t="shared" si="6"/>
        <v>4/1/2020</v>
      </c>
      <c r="F130" t="str">
        <f t="shared" si="7"/>
        <v>Apr 2020</v>
      </c>
      <c r="G130" t="str">
        <f>"Q"&amp;(TRUNC((MONTH(A130)-1)/3)+1)&amp;" "&amp;YEAR(A130)</f>
        <v>Q2 2020</v>
      </c>
    </row>
    <row r="131" spans="1:7" ht="12.75" customHeight="1">
      <c r="A131" s="4">
        <f>DATE(YEAR(Labels!B6)+(10),MONTH(Labels!B6)+(4),1)</f>
        <v>43952</v>
      </c>
      <c r="C131" s="4">
        <f>Labels!B6+(3773)</f>
        <v>43952</v>
      </c>
      <c r="D131" t="str">
        <f t="shared" si="6"/>
        <v>5/1/2020</v>
      </c>
      <c r="F131" t="str">
        <f t="shared" si="7"/>
        <v>May 2020</v>
      </c>
    </row>
    <row r="132" spans="1:7" ht="12.75" customHeight="1">
      <c r="A132" s="4">
        <f>DATE(YEAR(Labels!B6)+(10),MONTH(Labels!B6)+(5),1)</f>
        <v>43983</v>
      </c>
      <c r="C132" s="4">
        <f>Labels!B6+(3804)</f>
        <v>43983</v>
      </c>
      <c r="D132" t="str">
        <f t="shared" si="6"/>
        <v>6/1/2020</v>
      </c>
      <c r="F132" t="str">
        <f t="shared" si="7"/>
        <v>Jun 2020</v>
      </c>
    </row>
    <row r="133" spans="1:7" ht="12.75" customHeight="1">
      <c r="A133" s="4">
        <f>DATE(YEAR(Labels!B6)+(10),MONTH(Labels!B6)+(6),1)</f>
        <v>44013</v>
      </c>
      <c r="C133" s="4">
        <f>Labels!B6+(3834)</f>
        <v>44013</v>
      </c>
      <c r="D133" t="str">
        <f t="shared" si="6"/>
        <v>7/1/2020</v>
      </c>
      <c r="F133" t="str">
        <f t="shared" si="7"/>
        <v>Jul 2020</v>
      </c>
      <c r="G133" t="str">
        <f>"Q"&amp;(TRUNC((MONTH(A133)-1)/3)+1)&amp;" "&amp;YEAR(A133)</f>
        <v>Q3 2020</v>
      </c>
    </row>
    <row r="134" spans="1:7" ht="12.75" customHeight="1">
      <c r="A134" s="4">
        <f>DATE(YEAR(Labels!B6)+(10),MONTH(Labels!B6)+(7),1)</f>
        <v>44044</v>
      </c>
      <c r="C134" s="4">
        <f>Labels!B6+(3865)</f>
        <v>44044</v>
      </c>
      <c r="D134" t="str">
        <f t="shared" si="6"/>
        <v>8/1/2020</v>
      </c>
      <c r="F134" t="str">
        <f t="shared" si="7"/>
        <v>Aug 2020</v>
      </c>
    </row>
    <row r="135" spans="1:7" ht="12.75" customHeight="1">
      <c r="A135" s="4">
        <f>DATE(YEAR(Labels!B6)+(10),MONTH(Labels!B6)+(8),1)</f>
        <v>44075</v>
      </c>
      <c r="C135" s="4">
        <f>Labels!B6+(3896)</f>
        <v>44075</v>
      </c>
      <c r="D135" t="str">
        <f>TEXT(C135,"m/d/yyyy")</f>
        <v>9/1/2020</v>
      </c>
      <c r="F135" t="str">
        <f t="shared" si="7"/>
        <v>Sep 2020</v>
      </c>
    </row>
    <row r="136" spans="1:7" ht="12.75" customHeight="1">
      <c r="A136" s="4">
        <f>DATE(YEAR(Labels!B6)+(10),MONTH(Labels!B6)+(9),1)</f>
        <v>44105</v>
      </c>
      <c r="C136" s="4">
        <f>Labels!B6+(3926)</f>
        <v>44105</v>
      </c>
      <c r="D136" t="str">
        <f>TEXT(C136,"m/d/yyyy")</f>
        <v>10/1/2020</v>
      </c>
      <c r="F136" t="str">
        <f t="shared" si="7"/>
        <v>Oct 2020</v>
      </c>
      <c r="G136" t="str">
        <f>"Q"&amp;(TRUNC((MONTH(A136)-1)/3)+1)&amp;" "&amp;YEAR(A136)</f>
        <v>Q4 2020</v>
      </c>
    </row>
    <row r="137" spans="1:7" ht="12.75" customHeight="1">
      <c r="A137" s="4">
        <f>DATE(YEAR(Labels!B6)+(10),MONTH(Labels!B6)+(10),1)</f>
        <v>44136</v>
      </c>
      <c r="B137" s="4">
        <f>A6+(3962)</f>
        <v>44136</v>
      </c>
      <c r="C137" s="4">
        <f>Labels!B6+(3957)</f>
        <v>44136</v>
      </c>
      <c r="D137" t="str">
        <f>TEXT(C137,"m/d/yyyy")</f>
        <v>11/1/2020</v>
      </c>
      <c r="E137" t="str">
        <f>"W "&amp;TEXT(B137,"m/d/yyyy")</f>
        <v>W 11/1/2020</v>
      </c>
      <c r="F137" t="str">
        <f t="shared" si="7"/>
        <v>Nov 2020</v>
      </c>
    </row>
    <row r="138" spans="1:7" ht="12.75" customHeight="1">
      <c r="A138" s="4">
        <f>DATE(YEAR(Labels!B6)+(10),MONTH(Labels!B6)+(11),1)</f>
        <v>44166</v>
      </c>
      <c r="C138" s="4">
        <f>Labels!B6+(3987)</f>
        <v>44166</v>
      </c>
      <c r="D138" t="str">
        <f>TEXT(C138,"m/d/yyyy")</f>
        <v>12/1/2020</v>
      </c>
      <c r="F138" t="str">
        <f t="shared" si="7"/>
        <v>Dec 2020</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worksheet>
</file>

<file path=xl/worksheets/sheet18.xml><?xml version="1.0" encoding="utf-8"?>
<worksheet xmlns="http://schemas.openxmlformats.org/spreadsheetml/2006/main" xmlns:r="http://schemas.openxmlformats.org/officeDocument/2006/relationships">
  <dimension ref="A1:EB443"/>
  <sheetViews>
    <sheetView workbookViewId="0"/>
  </sheetViews>
  <sheetFormatPr defaultRowHeight="12.75" customHeight="1"/>
  <sheetData>
    <row r="1" spans="1:132" ht="12.75" customHeight="1">
      <c r="A1" s="64">
        <f ca="1">'Statitstical Moments'!B12</f>
        <v>957578.72841491573</v>
      </c>
      <c r="B1" s="64">
        <f ca="1">'Statitstical Moments'!C12</f>
        <v>954071.86609622114</v>
      </c>
      <c r="C1" s="64">
        <f ca="1">'Statitstical Moments'!D12</f>
        <v>968656.16752651241</v>
      </c>
      <c r="D1" s="64">
        <f ca="1">'Statitstical Moments'!E12</f>
        <v>958213.58596899337</v>
      </c>
      <c r="E1" s="64">
        <f ca="1">'Statitstical Moments'!F12</f>
        <v>964960.28855873272</v>
      </c>
      <c r="F1" s="64">
        <f ca="1">'Statitstical Moments'!G12</f>
        <v>949779.18965158332</v>
      </c>
      <c r="G1" s="64">
        <f ca="1">'Statitstical Moments'!H12</f>
        <v>973108.45128015464</v>
      </c>
      <c r="H1" s="64">
        <f ca="1">'Statitstical Moments'!I12</f>
        <v>963999.70817384741</v>
      </c>
      <c r="I1" s="64">
        <f ca="1">'Statitstical Moments'!J12</f>
        <v>948494.56222496554</v>
      </c>
      <c r="J1" s="64">
        <f ca="1">'Statitstical Moments'!K12</f>
        <v>955767.35297238675</v>
      </c>
      <c r="K1" s="64">
        <f ca="1">'Statitstical Moments'!L12</f>
        <v>963668.92747531913</v>
      </c>
      <c r="L1" s="64">
        <f ca="1">'Statitstical Moments'!M12</f>
        <v>964774.66447466332</v>
      </c>
      <c r="M1" s="64">
        <f ca="1">'Statitstical Moments'!O12</f>
        <v>965120.09576464782</v>
      </c>
      <c r="N1" s="64">
        <f ca="1">'Statitstical Moments'!P12</f>
        <v>943021.17838837171</v>
      </c>
      <c r="O1" s="64">
        <f ca="1">'Statitstical Moments'!Q12</f>
        <v>973789.62379757001</v>
      </c>
      <c r="P1" s="64">
        <f ca="1">'Statitstical Moments'!R12</f>
        <v>971936.99785959732</v>
      </c>
      <c r="Q1" s="64">
        <f ca="1">'Statitstical Moments'!S12</f>
        <v>946532.01186026901</v>
      </c>
      <c r="R1" s="64">
        <f ca="1">'Statitstical Moments'!T12</f>
        <v>963632.51861146325</v>
      </c>
      <c r="S1" s="64">
        <f ca="1">'Statitstical Moments'!U12</f>
        <v>954510.85641463241</v>
      </c>
      <c r="T1" s="64">
        <f ca="1">'Statitstical Moments'!V12</f>
        <v>955798.49564917199</v>
      </c>
      <c r="U1" s="64">
        <f ca="1">'Statitstical Moments'!W12</f>
        <v>973640.55952068244</v>
      </c>
      <c r="V1" s="64">
        <f ca="1">'Statitstical Moments'!X12</f>
        <v>965549.98489126936</v>
      </c>
      <c r="W1" s="64">
        <f ca="1">'Statitstical Moments'!Y12</f>
        <v>956324.29039918049</v>
      </c>
      <c r="X1" s="64">
        <f ca="1">'Statitstical Moments'!Z12</f>
        <v>939884.59433365287</v>
      </c>
      <c r="Y1" s="64">
        <f ca="1">'Statitstical Moments'!AB12</f>
        <v>964990.29458739259</v>
      </c>
      <c r="Z1" s="64">
        <f ca="1">'Statitstical Moments'!AC12</f>
        <v>943567.80777101649</v>
      </c>
      <c r="AA1" s="64">
        <f ca="1">'Statitstical Moments'!AD12</f>
        <v>955760.68350249121</v>
      </c>
      <c r="AB1" s="64">
        <f ca="1">'Statitstical Moments'!AE12</f>
        <v>935234.38214608759</v>
      </c>
      <c r="AC1" s="64">
        <f ca="1">'Statitstical Moments'!AF12</f>
        <v>940000.32755496446</v>
      </c>
      <c r="AD1" s="64">
        <f ca="1">'Statitstical Moments'!AG12</f>
        <v>937811.31373295235</v>
      </c>
      <c r="AE1" s="64">
        <f ca="1">'Statitstical Moments'!AH12</f>
        <v>935885.68386739318</v>
      </c>
      <c r="AF1" s="64">
        <f ca="1">'Statitstical Moments'!AI12</f>
        <v>947481.68117355835</v>
      </c>
      <c r="AG1" s="64">
        <f ca="1">'Statitstical Moments'!AJ12</f>
        <v>934906.56849880784</v>
      </c>
      <c r="AH1" s="64">
        <f ca="1">'Statitstical Moments'!AK12</f>
        <v>929451.88444828312</v>
      </c>
      <c r="AI1" s="64">
        <f ca="1">'Statitstical Moments'!AL12</f>
        <v>937475.56632538303</v>
      </c>
      <c r="AJ1" s="64">
        <f ca="1">'Statitstical Moments'!AM12</f>
        <v>936005.01932490012</v>
      </c>
      <c r="AK1" s="64">
        <f ca="1">'Statitstical Moments'!AO12</f>
        <v>952029.22592815082</v>
      </c>
      <c r="AL1" s="64">
        <f ca="1">'Statitstical Moments'!AP12</f>
        <v>954707.74549801135</v>
      </c>
      <c r="AM1" s="64">
        <f ca="1">'Statitstical Moments'!AQ12</f>
        <v>948292.47884031164</v>
      </c>
      <c r="AN1" s="64">
        <f ca="1">'Statitstical Moments'!AR12</f>
        <v>963949.51999835367</v>
      </c>
      <c r="AO1" s="64">
        <f ca="1">'Statitstical Moments'!AS12</f>
        <v>943072.78335271066</v>
      </c>
      <c r="AP1" s="64">
        <f ca="1">'Statitstical Moments'!AT12</f>
        <v>937689.80946392135</v>
      </c>
      <c r="AQ1" s="64">
        <f ca="1">'Statitstical Moments'!AU12</f>
        <v>942881.75409673818</v>
      </c>
      <c r="AR1" s="64">
        <f ca="1">'Statitstical Moments'!AV12</f>
        <v>944648.04180840391</v>
      </c>
      <c r="AS1" s="64">
        <f ca="1">'Statitstical Moments'!AW12</f>
        <v>924299.75134690898</v>
      </c>
      <c r="AT1" s="64">
        <f ca="1">'Statitstical Moments'!AX12</f>
        <v>940047.82327416271</v>
      </c>
      <c r="AU1" s="64">
        <f ca="1">'Statitstical Moments'!AY12</f>
        <v>929800.03964669397</v>
      </c>
      <c r="AV1" s="64">
        <f ca="1">'Statitstical Moments'!AZ12</f>
        <v>948229.62821722939</v>
      </c>
      <c r="AW1" s="64">
        <f ca="1">'Statitstical Moments'!BB12</f>
        <v>947201.75828052545</v>
      </c>
      <c r="AX1" s="64">
        <f ca="1">'Statitstical Moments'!BC12</f>
        <v>928907.1267535463</v>
      </c>
      <c r="AY1" s="64">
        <f ca="1">'Statitstical Moments'!BD12</f>
        <v>944148.96949904168</v>
      </c>
      <c r="AZ1" s="64">
        <f ca="1">'Statitstical Moments'!BE12</f>
        <v>955023.76387157128</v>
      </c>
      <c r="BA1" s="64">
        <f ca="1">'Statitstical Moments'!BF12</f>
        <v>918767.00097409764</v>
      </c>
      <c r="BB1" s="64">
        <f ca="1">'Statitstical Moments'!BG12</f>
        <v>944719.04626400536</v>
      </c>
      <c r="BC1" s="64">
        <f ca="1">'Statitstical Moments'!BH12</f>
        <v>921413.72951714136</v>
      </c>
      <c r="BD1" s="64">
        <f ca="1">'Statitstical Moments'!BI12</f>
        <v>937463.50374202279</v>
      </c>
      <c r="BE1" s="64">
        <f ca="1">'Statitstical Moments'!BJ12</f>
        <v>920351.31315172347</v>
      </c>
      <c r="BF1" s="64">
        <f ca="1">'Statitstical Moments'!BK12</f>
        <v>948534.65956094395</v>
      </c>
      <c r="BG1" s="64">
        <f ca="1">'Statitstical Moments'!BL12</f>
        <v>928587.84388152848</v>
      </c>
      <c r="BH1" s="64">
        <f ca="1">'Statitstical Moments'!BM12</f>
        <v>942190.47108829813</v>
      </c>
      <c r="BI1" s="64">
        <f ca="1">'Statitstical Moments'!BO12</f>
        <v>932683.37359303446</v>
      </c>
      <c r="BJ1" s="64">
        <f ca="1">'Statitstical Moments'!BP12</f>
        <v>935206.64231002179</v>
      </c>
      <c r="BK1" s="64">
        <f ca="1">'Statitstical Moments'!BQ12</f>
        <v>943401.13610866643</v>
      </c>
      <c r="BL1" s="64">
        <f ca="1">'Statitstical Moments'!BR12</f>
        <v>939658.18315358949</v>
      </c>
      <c r="BM1" s="64">
        <f ca="1">'Statitstical Moments'!BS12</f>
        <v>939488.81463070621</v>
      </c>
      <c r="BN1" s="64">
        <f ca="1">'Statitstical Moments'!BT12</f>
        <v>941743.0033445009</v>
      </c>
      <c r="BO1" s="64">
        <f ca="1">'Statitstical Moments'!BU12</f>
        <v>952018.40530681401</v>
      </c>
      <c r="BP1" s="64">
        <f ca="1">'Statitstical Moments'!BV12</f>
        <v>934175.71785829205</v>
      </c>
      <c r="BQ1" s="64">
        <f ca="1">'Statitstical Moments'!BW12</f>
        <v>918409.77195479441</v>
      </c>
      <c r="BR1" s="64">
        <f ca="1">'Statitstical Moments'!BX12</f>
        <v>917679.18827243289</v>
      </c>
      <c r="BS1" s="64">
        <f ca="1">'Statitstical Moments'!BY12</f>
        <v>932922.92411415989</v>
      </c>
      <c r="BT1" s="64">
        <f ca="1">'Statitstical Moments'!BZ12</f>
        <v>931925.9565762917</v>
      </c>
      <c r="BU1" s="64">
        <f ca="1">'Statitstical Moments'!CB12</f>
        <v>924383.70817585872</v>
      </c>
      <c r="BV1" s="64">
        <f ca="1">'Statitstical Moments'!CC12</f>
        <v>926392.40114015166</v>
      </c>
      <c r="BW1" s="64">
        <f ca="1">'Statitstical Moments'!CD12</f>
        <v>910920.48818409478</v>
      </c>
      <c r="BX1" s="64">
        <f ca="1">'Statitstical Moments'!CE12</f>
        <v>940188.42080929375</v>
      </c>
      <c r="BY1" s="64">
        <f ca="1">'Statitstical Moments'!CF12</f>
        <v>926317.95872067288</v>
      </c>
      <c r="BZ1" s="64">
        <f ca="1">'Statitstical Moments'!CG12</f>
        <v>926879.58719141153</v>
      </c>
      <c r="CA1" s="64">
        <f ca="1">'Statitstical Moments'!CH12</f>
        <v>941942.79109687614</v>
      </c>
      <c r="CB1" s="64">
        <f ca="1">'Statitstical Moments'!CI12</f>
        <v>940778.76646328473</v>
      </c>
      <c r="CC1" s="64">
        <f ca="1">'Statitstical Moments'!CJ12</f>
        <v>928267.04061628564</v>
      </c>
      <c r="CD1" s="64">
        <f ca="1">'Statitstical Moments'!CK12</f>
        <v>918332.59270938998</v>
      </c>
      <c r="CE1" s="64">
        <f ca="1">'Statitstical Moments'!CL12</f>
        <v>915965.07141221967</v>
      </c>
      <c r="CF1" s="64">
        <f ca="1">'Statitstical Moments'!CM12</f>
        <v>938937.60185267613</v>
      </c>
      <c r="CG1" s="64">
        <f ca="1">'Statitstical Moments'!CO12</f>
        <v>910072.35567141126</v>
      </c>
      <c r="CH1" s="64">
        <f ca="1">'Statitstical Moments'!CP12</f>
        <v>929923.02672330756</v>
      </c>
      <c r="CI1" s="64">
        <f ca="1">'Statitstical Moments'!CQ12</f>
        <v>934925.80621650442</v>
      </c>
      <c r="CJ1" s="64">
        <f ca="1">'Statitstical Moments'!CR12</f>
        <v>912001.09044518857</v>
      </c>
      <c r="CK1" s="64">
        <f ca="1">'Statitstical Moments'!CS12</f>
        <v>912727.93538310926</v>
      </c>
      <c r="CL1" s="64">
        <f ca="1">'Statitstical Moments'!CT12</f>
        <v>921557.02732740645</v>
      </c>
      <c r="CM1" s="64">
        <f ca="1">'Statitstical Moments'!CU12</f>
        <v>927114.51555202249</v>
      </c>
      <c r="CN1" s="64">
        <f ca="1">'Statitstical Moments'!CV12</f>
        <v>911541.3672761441</v>
      </c>
      <c r="CO1" s="64">
        <f ca="1">'Statitstical Moments'!CW12</f>
        <v>921236.38501313084</v>
      </c>
      <c r="CP1" s="64">
        <f ca="1">'Statitstical Moments'!CX12</f>
        <v>920353.05354190059</v>
      </c>
      <c r="CQ1" s="64">
        <f ca="1">'Statitstical Moments'!CY12</f>
        <v>921424.27980650612</v>
      </c>
      <c r="CR1" s="64">
        <f ca="1">'Statitstical Moments'!CZ12</f>
        <v>923406.83730281563</v>
      </c>
      <c r="CS1" s="64">
        <f ca="1">'Statitstical Moments'!DB12</f>
        <v>920153.0122779645</v>
      </c>
      <c r="CT1" s="64">
        <f ca="1">'Statitstical Moments'!DC12</f>
        <v>929952.18474531197</v>
      </c>
      <c r="CU1" s="64">
        <f ca="1">'Statitstical Moments'!DD12</f>
        <v>911538.13587184041</v>
      </c>
      <c r="CV1" s="64">
        <f ca="1">'Statitstical Moments'!DE12</f>
        <v>920061.65677676292</v>
      </c>
      <c r="CW1" s="64">
        <f ca="1">'Statitstical Moments'!DF12</f>
        <v>906920.45154005685</v>
      </c>
      <c r="CX1" s="64">
        <f ca="1">'Statitstical Moments'!DG12</f>
        <v>923966.49668722786</v>
      </c>
      <c r="CY1" s="64">
        <f ca="1">'Statitstical Moments'!DH12</f>
        <v>915848.2296269217</v>
      </c>
      <c r="CZ1" s="64">
        <f ca="1">'Statitstical Moments'!DI12</f>
        <v>914014.11433792894</v>
      </c>
      <c r="DA1" s="64">
        <f ca="1">'Statitstical Moments'!DJ12</f>
        <v>906573.52808304795</v>
      </c>
      <c r="DB1" s="64">
        <f ca="1">'Statitstical Moments'!DK12</f>
        <v>927860.89795208687</v>
      </c>
      <c r="DC1" s="64">
        <f ca="1">'Statitstical Moments'!DL12</f>
        <v>904355.79893188027</v>
      </c>
      <c r="DD1" s="64">
        <f ca="1">'Statitstical Moments'!DM12</f>
        <v>905875.70466976799</v>
      </c>
      <c r="DE1" s="64">
        <f ca="1">'Statitstical Moments'!DO12</f>
        <v>916673.33581439743</v>
      </c>
      <c r="DF1" s="64">
        <f ca="1">'Statitstical Moments'!DP12</f>
        <v>916480.71302198886</v>
      </c>
      <c r="DG1" s="64">
        <f ca="1">'Statitstical Moments'!DQ12</f>
        <v>910870.00474171166</v>
      </c>
      <c r="DH1" s="64">
        <f ca="1">'Statitstical Moments'!DR12</f>
        <v>892513.89488843246</v>
      </c>
      <c r="DI1" s="64">
        <f ca="1">'Statitstical Moments'!DS12</f>
        <v>916966.86499823886</v>
      </c>
      <c r="DJ1" s="64">
        <f ca="1">'Statitstical Moments'!DT12</f>
        <v>927185.24929053127</v>
      </c>
      <c r="DK1" s="64">
        <f ca="1">'Statitstical Moments'!DU12</f>
        <v>911464.37673795223</v>
      </c>
      <c r="DL1" s="64">
        <f ca="1">'Statitstical Moments'!DV12</f>
        <v>909873.60691119346</v>
      </c>
      <c r="DM1" s="64">
        <f ca="1">'Statitstical Moments'!DW12</f>
        <v>922406.01797095675</v>
      </c>
      <c r="DN1" s="64">
        <f ca="1">'Statitstical Moments'!DX12</f>
        <v>899542.82887738734</v>
      </c>
      <c r="DO1" s="64">
        <f ca="1">'Statitstical Moments'!DY12</f>
        <v>932462.21514791378</v>
      </c>
      <c r="DP1" s="64">
        <f ca="1">'Statitstical Moments'!DZ12</f>
        <v>912848.5168132328</v>
      </c>
      <c r="DQ1" s="64">
        <f ca="1">'Statitstical Moments'!EB12</f>
        <v>902458.41002376145</v>
      </c>
      <c r="DR1" s="64">
        <f ca="1">'Statitstical Moments'!EC12</f>
        <v>883590.7161791384</v>
      </c>
      <c r="DS1" s="64">
        <f ca="1">'Statitstical Moments'!ED12</f>
        <v>918439.37251297652</v>
      </c>
      <c r="DT1" s="64">
        <f ca="1">'Statitstical Moments'!EE12</f>
        <v>901295.17329197621</v>
      </c>
      <c r="DU1" s="64">
        <f ca="1">'Statitstical Moments'!EF12</f>
        <v>913632.51766374172</v>
      </c>
      <c r="DV1" s="64">
        <f ca="1">'Statitstical Moments'!EG12</f>
        <v>904298.64809735061</v>
      </c>
      <c r="DW1" s="64">
        <f ca="1">'Statitstical Moments'!EH12</f>
        <v>919685.63373012596</v>
      </c>
      <c r="DX1" s="64">
        <f ca="1">'Statitstical Moments'!EI12</f>
        <v>908487.56615388114</v>
      </c>
      <c r="DY1" s="64">
        <f ca="1">'Statitstical Moments'!EJ12</f>
        <v>902882.29139334452</v>
      </c>
      <c r="DZ1" s="64">
        <f ca="1">'Statitstical Moments'!EK12</f>
        <v>914911.58029855916</v>
      </c>
      <c r="EA1" s="64">
        <f ca="1">'Statitstical Moments'!EL12</f>
        <v>910441.46692930767</v>
      </c>
      <c r="EB1" s="64">
        <f ca="1">'Statitstical Moments'!EM12</f>
        <v>891448.92010504531</v>
      </c>
    </row>
    <row r="2" spans="1:132" ht="12.75" customHeight="1">
      <c r="A2" s="4" t="str">
        <f>'(Intermediate Computations)'!B11</f>
        <v>Jan 2010</v>
      </c>
      <c r="B2" s="4" t="str">
        <f>'(Intermediate Computations)'!C11</f>
        <v>Feb 2010</v>
      </c>
      <c r="C2" s="4" t="str">
        <f>'(Intermediate Computations)'!D11</f>
        <v>Mar 2010</v>
      </c>
      <c r="D2" s="4" t="str">
        <f>'(Intermediate Computations)'!E11</f>
        <v>Apr 2010</v>
      </c>
      <c r="E2" s="4" t="str">
        <f>'(Intermediate Computations)'!F11</f>
        <v>May 2010</v>
      </c>
      <c r="F2" s="4" t="str">
        <f>'(Intermediate Computations)'!G11</f>
        <v>Jun 2010</v>
      </c>
      <c r="G2" s="4" t="str">
        <f>'(Intermediate Computations)'!H11</f>
        <v>Jul 2010</v>
      </c>
      <c r="H2" s="4" t="str">
        <f>'(Intermediate Computations)'!I11</f>
        <v>Aug 2010</v>
      </c>
      <c r="I2" s="4" t="str">
        <f>'(Intermediate Computations)'!J11</f>
        <v>Sep 2010</v>
      </c>
      <c r="J2" s="4" t="str">
        <f>'(Intermediate Computations)'!K11</f>
        <v>Oct 2010</v>
      </c>
      <c r="K2" s="4" t="str">
        <f>'(Intermediate Computations)'!L11</f>
        <v>Nov 2010</v>
      </c>
      <c r="L2" s="4" t="str">
        <f>'(Intermediate Computations)'!M11</f>
        <v>Dec 2010</v>
      </c>
      <c r="M2" s="4" t="str">
        <f>'(Intermediate Computations)'!O11</f>
        <v>Jan 2011</v>
      </c>
      <c r="N2" s="4" t="str">
        <f>'(Intermediate Computations)'!P11</f>
        <v>Feb 2011</v>
      </c>
      <c r="O2" s="4" t="str">
        <f>'(Intermediate Computations)'!Q11</f>
        <v>Mar 2011</v>
      </c>
      <c r="P2" s="4" t="str">
        <f>'(Intermediate Computations)'!R11</f>
        <v>Apr 2011</v>
      </c>
      <c r="Q2" s="4" t="str">
        <f>'(Intermediate Computations)'!S11</f>
        <v>May 2011</v>
      </c>
      <c r="R2" s="4" t="str">
        <f>'(Intermediate Computations)'!T11</f>
        <v>Jun 2011</v>
      </c>
      <c r="S2" s="4" t="str">
        <f>'(Intermediate Computations)'!U11</f>
        <v>Jul 2011</v>
      </c>
      <c r="T2" s="4" t="str">
        <f>'(Intermediate Computations)'!V11</f>
        <v>Aug 2011</v>
      </c>
      <c r="U2" s="4" t="str">
        <f>'(Intermediate Computations)'!W11</f>
        <v>Sep 2011</v>
      </c>
      <c r="V2" s="4" t="str">
        <f>'(Intermediate Computations)'!X11</f>
        <v>Oct 2011</v>
      </c>
      <c r="W2" s="4" t="str">
        <f>'(Intermediate Computations)'!Y11</f>
        <v>Nov 2011</v>
      </c>
      <c r="X2" s="4" t="str">
        <f>'(Intermediate Computations)'!Z11</f>
        <v>Dec 2011</v>
      </c>
      <c r="Y2" s="4" t="str">
        <f>'(Intermediate Computations)'!AB11</f>
        <v>Jan 2012</v>
      </c>
      <c r="Z2" s="4" t="str">
        <f>'(Intermediate Computations)'!AC11</f>
        <v>Feb 2012</v>
      </c>
      <c r="AA2" s="4" t="str">
        <f>'(Intermediate Computations)'!AD11</f>
        <v>Mar 2012</v>
      </c>
      <c r="AB2" s="4" t="str">
        <f>'(Intermediate Computations)'!AE11</f>
        <v>Apr 2012</v>
      </c>
      <c r="AC2" s="4" t="str">
        <f>'(Intermediate Computations)'!AF11</f>
        <v>May 2012</v>
      </c>
      <c r="AD2" s="4" t="str">
        <f>'(Intermediate Computations)'!AG11</f>
        <v>Jun 2012</v>
      </c>
      <c r="AE2" s="4" t="str">
        <f>'(Intermediate Computations)'!AH11</f>
        <v>Jul 2012</v>
      </c>
      <c r="AF2" s="4" t="str">
        <f>'(Intermediate Computations)'!AI11</f>
        <v>Aug 2012</v>
      </c>
      <c r="AG2" s="4" t="str">
        <f>'(Intermediate Computations)'!AJ11</f>
        <v>Sep 2012</v>
      </c>
      <c r="AH2" s="4" t="str">
        <f>'(Intermediate Computations)'!AK11</f>
        <v>Oct 2012</v>
      </c>
      <c r="AI2" s="4" t="str">
        <f>'(Intermediate Computations)'!AL11</f>
        <v>Nov 2012</v>
      </c>
      <c r="AJ2" s="4" t="str">
        <f>'(Intermediate Computations)'!AM11</f>
        <v>Dec 2012</v>
      </c>
      <c r="AK2" s="4" t="str">
        <f>'(Intermediate Computations)'!AO11</f>
        <v>Jan 2013</v>
      </c>
      <c r="AL2" s="4" t="str">
        <f>'(Intermediate Computations)'!AP11</f>
        <v>Feb 2013</v>
      </c>
      <c r="AM2" s="4" t="str">
        <f>'(Intermediate Computations)'!AQ11</f>
        <v>Mar 2013</v>
      </c>
      <c r="AN2" s="4" t="str">
        <f>'(Intermediate Computations)'!AR11</f>
        <v>Apr 2013</v>
      </c>
      <c r="AO2" s="4" t="str">
        <f>'(Intermediate Computations)'!AS11</f>
        <v>May 2013</v>
      </c>
      <c r="AP2" s="4" t="str">
        <f>'(Intermediate Computations)'!AT11</f>
        <v>Jun 2013</v>
      </c>
      <c r="AQ2" s="4" t="str">
        <f>'(Intermediate Computations)'!AU11</f>
        <v>Jul 2013</v>
      </c>
      <c r="AR2" s="4" t="str">
        <f>'(Intermediate Computations)'!AV11</f>
        <v>Aug 2013</v>
      </c>
      <c r="AS2" s="4" t="str">
        <f>'(Intermediate Computations)'!AW11</f>
        <v>Sep 2013</v>
      </c>
      <c r="AT2" s="4" t="str">
        <f>'(Intermediate Computations)'!AX11</f>
        <v>Oct 2013</v>
      </c>
      <c r="AU2" s="4" t="str">
        <f>'(Intermediate Computations)'!AY11</f>
        <v>Nov 2013</v>
      </c>
      <c r="AV2" s="4" t="str">
        <f>'(Intermediate Computations)'!AZ11</f>
        <v>Dec 2013</v>
      </c>
      <c r="AW2" s="4" t="str">
        <f>'(Intermediate Computations)'!BB11</f>
        <v>Jan 2014</v>
      </c>
      <c r="AX2" s="4" t="str">
        <f>'(Intermediate Computations)'!BC11</f>
        <v>Feb 2014</v>
      </c>
      <c r="AY2" s="4" t="str">
        <f>'(Intermediate Computations)'!BD11</f>
        <v>Mar 2014</v>
      </c>
      <c r="AZ2" s="4" t="str">
        <f>'(Intermediate Computations)'!BE11</f>
        <v>Apr 2014</v>
      </c>
      <c r="BA2" s="4" t="str">
        <f>'(Intermediate Computations)'!BF11</f>
        <v>May 2014</v>
      </c>
      <c r="BB2" s="4" t="str">
        <f>'(Intermediate Computations)'!BG11</f>
        <v>Jun 2014</v>
      </c>
      <c r="BC2" s="4" t="str">
        <f>'(Intermediate Computations)'!BH11</f>
        <v>Jul 2014</v>
      </c>
      <c r="BD2" s="4" t="str">
        <f>'(Intermediate Computations)'!BI11</f>
        <v>Aug 2014</v>
      </c>
      <c r="BE2" s="4" t="str">
        <f>'(Intermediate Computations)'!BJ11</f>
        <v>Sep 2014</v>
      </c>
      <c r="BF2" s="4" t="str">
        <f>'(Intermediate Computations)'!BK11</f>
        <v>Oct 2014</v>
      </c>
      <c r="BG2" s="4" t="str">
        <f>'(Intermediate Computations)'!BL11</f>
        <v>Nov 2014</v>
      </c>
      <c r="BH2" s="4" t="str">
        <f>'(Intermediate Computations)'!BM11</f>
        <v>Dec 2014</v>
      </c>
      <c r="BI2" s="4" t="str">
        <f>'(Intermediate Computations)'!BO11</f>
        <v>Jan 2015</v>
      </c>
      <c r="BJ2" s="4" t="str">
        <f>'(Intermediate Computations)'!BP11</f>
        <v>Feb 2015</v>
      </c>
      <c r="BK2" s="4" t="str">
        <f>'(Intermediate Computations)'!BQ11</f>
        <v>Mar 2015</v>
      </c>
      <c r="BL2" s="4" t="str">
        <f>'(Intermediate Computations)'!BR11</f>
        <v>Apr 2015</v>
      </c>
      <c r="BM2" s="4" t="str">
        <f>'(Intermediate Computations)'!BS11</f>
        <v>May 2015</v>
      </c>
      <c r="BN2" s="4" t="str">
        <f>'(Intermediate Computations)'!BT11</f>
        <v>Jun 2015</v>
      </c>
      <c r="BO2" s="4" t="str">
        <f>'(Intermediate Computations)'!BU11</f>
        <v>Jul 2015</v>
      </c>
      <c r="BP2" s="4" t="str">
        <f>'(Intermediate Computations)'!BV11</f>
        <v>Aug 2015</v>
      </c>
      <c r="BQ2" s="4" t="str">
        <f>'(Intermediate Computations)'!BW11</f>
        <v>Sep 2015</v>
      </c>
      <c r="BR2" s="4" t="str">
        <f>'(Intermediate Computations)'!BX11</f>
        <v>Oct 2015</v>
      </c>
      <c r="BS2" s="4" t="str">
        <f>'(Intermediate Computations)'!BY11</f>
        <v>Nov 2015</v>
      </c>
      <c r="BT2" s="4" t="str">
        <f>'(Intermediate Computations)'!BZ11</f>
        <v>Dec 2015</v>
      </c>
      <c r="BU2" s="4" t="str">
        <f>'(Intermediate Computations)'!CB11</f>
        <v>Jan 2016</v>
      </c>
      <c r="BV2" s="4" t="str">
        <f>'(Intermediate Computations)'!CC11</f>
        <v>Feb 2016</v>
      </c>
      <c r="BW2" s="4" t="str">
        <f>'(Intermediate Computations)'!CD11</f>
        <v>Mar 2016</v>
      </c>
      <c r="BX2" s="4" t="str">
        <f>'(Intermediate Computations)'!CE11</f>
        <v>Apr 2016</v>
      </c>
      <c r="BY2" s="4" t="str">
        <f>'(Intermediate Computations)'!CF11</f>
        <v>May 2016</v>
      </c>
      <c r="BZ2" s="4" t="str">
        <f>'(Intermediate Computations)'!CG11</f>
        <v>Jun 2016</v>
      </c>
      <c r="CA2" s="4" t="str">
        <f>'(Intermediate Computations)'!CH11</f>
        <v>Jul 2016</v>
      </c>
      <c r="CB2" s="4" t="str">
        <f>'(Intermediate Computations)'!CI11</f>
        <v>Aug 2016</v>
      </c>
      <c r="CC2" s="4" t="str">
        <f>'(Intermediate Computations)'!CJ11</f>
        <v>Sep 2016</v>
      </c>
      <c r="CD2" s="4" t="str">
        <f>'(Intermediate Computations)'!CK11</f>
        <v>Oct 2016</v>
      </c>
      <c r="CE2" s="4" t="str">
        <f>'(Intermediate Computations)'!CL11</f>
        <v>Nov 2016</v>
      </c>
      <c r="CF2" s="4" t="str">
        <f>'(Intermediate Computations)'!CM11</f>
        <v>Dec 2016</v>
      </c>
      <c r="CG2" s="4" t="str">
        <f>'(Intermediate Computations)'!CO11</f>
        <v>Jan 2017</v>
      </c>
      <c r="CH2" s="4" t="str">
        <f>'(Intermediate Computations)'!CP11</f>
        <v>Feb 2017</v>
      </c>
      <c r="CI2" s="4" t="str">
        <f>'(Intermediate Computations)'!CQ11</f>
        <v>Mar 2017</v>
      </c>
      <c r="CJ2" s="4" t="str">
        <f>'(Intermediate Computations)'!CR11</f>
        <v>Apr 2017</v>
      </c>
      <c r="CK2" s="4" t="str">
        <f>'(Intermediate Computations)'!CS11</f>
        <v>May 2017</v>
      </c>
      <c r="CL2" s="4" t="str">
        <f>'(Intermediate Computations)'!CT11</f>
        <v>Jun 2017</v>
      </c>
      <c r="CM2" s="4" t="str">
        <f>'(Intermediate Computations)'!CU11</f>
        <v>Jul 2017</v>
      </c>
      <c r="CN2" s="4" t="str">
        <f>'(Intermediate Computations)'!CV11</f>
        <v>Aug 2017</v>
      </c>
      <c r="CO2" s="4" t="str">
        <f>'(Intermediate Computations)'!CW11</f>
        <v>Sep 2017</v>
      </c>
      <c r="CP2" s="4" t="str">
        <f>'(Intermediate Computations)'!CX11</f>
        <v>Oct 2017</v>
      </c>
      <c r="CQ2" s="4" t="str">
        <f>'(Intermediate Computations)'!CY11</f>
        <v>Nov 2017</v>
      </c>
      <c r="CR2" s="4" t="str">
        <f>'(Intermediate Computations)'!CZ11</f>
        <v>Dec 2017</v>
      </c>
      <c r="CS2" s="4" t="str">
        <f>'(Intermediate Computations)'!DB11</f>
        <v>Jan 2018</v>
      </c>
      <c r="CT2" s="4" t="str">
        <f>'(Intermediate Computations)'!DC11</f>
        <v>Feb 2018</v>
      </c>
      <c r="CU2" s="4" t="str">
        <f>'(Intermediate Computations)'!DD11</f>
        <v>Mar 2018</v>
      </c>
      <c r="CV2" s="4" t="str">
        <f>'(Intermediate Computations)'!DE11</f>
        <v>Apr 2018</v>
      </c>
      <c r="CW2" s="4" t="str">
        <f>'(Intermediate Computations)'!DF11</f>
        <v>May 2018</v>
      </c>
      <c r="CX2" s="4" t="str">
        <f>'(Intermediate Computations)'!DG11</f>
        <v>Jun 2018</v>
      </c>
      <c r="CY2" s="4" t="str">
        <f>'(Intermediate Computations)'!DH11</f>
        <v>Jul 2018</v>
      </c>
      <c r="CZ2" s="4" t="str">
        <f>'(Intermediate Computations)'!DI11</f>
        <v>Aug 2018</v>
      </c>
      <c r="DA2" s="4" t="str">
        <f>'(Intermediate Computations)'!DJ11</f>
        <v>Sep 2018</v>
      </c>
      <c r="DB2" s="4" t="str">
        <f>'(Intermediate Computations)'!DK11</f>
        <v>Oct 2018</v>
      </c>
      <c r="DC2" s="4" t="str">
        <f>'(Intermediate Computations)'!DL11</f>
        <v>Nov 2018</v>
      </c>
      <c r="DD2" s="4" t="str">
        <f>'(Intermediate Computations)'!DM11</f>
        <v>Dec 2018</v>
      </c>
      <c r="DE2" s="4" t="str">
        <f>'(Intermediate Computations)'!DO11</f>
        <v>Jan 2019</v>
      </c>
      <c r="DF2" s="4" t="str">
        <f>'(Intermediate Computations)'!DP11</f>
        <v>Feb 2019</v>
      </c>
      <c r="DG2" s="4" t="str">
        <f>'(Intermediate Computations)'!DQ11</f>
        <v>Mar 2019</v>
      </c>
      <c r="DH2" s="4" t="str">
        <f>'(Intermediate Computations)'!DR11</f>
        <v>Apr 2019</v>
      </c>
      <c r="DI2" s="4" t="str">
        <f>'(Intermediate Computations)'!DS11</f>
        <v>May 2019</v>
      </c>
      <c r="DJ2" s="4" t="str">
        <f>'(Intermediate Computations)'!DT11</f>
        <v>Jun 2019</v>
      </c>
      <c r="DK2" s="4" t="str">
        <f>'(Intermediate Computations)'!DU11</f>
        <v>Jul 2019</v>
      </c>
      <c r="DL2" s="4" t="str">
        <f>'(Intermediate Computations)'!DV11</f>
        <v>Aug 2019</v>
      </c>
      <c r="DM2" s="4" t="str">
        <f>'(Intermediate Computations)'!DW11</f>
        <v>Sep 2019</v>
      </c>
      <c r="DN2" s="4" t="str">
        <f>'(Intermediate Computations)'!DX11</f>
        <v>Oct 2019</v>
      </c>
      <c r="DO2" s="4" t="str">
        <f>'(Intermediate Computations)'!DY11</f>
        <v>Nov 2019</v>
      </c>
      <c r="DP2" s="4" t="str">
        <f>'(Intermediate Computations)'!DZ11</f>
        <v>Dec 2019</v>
      </c>
      <c r="DQ2" s="4" t="str">
        <f>'(Intermediate Computations)'!EB11</f>
        <v>Jan 2020</v>
      </c>
      <c r="DR2" s="4" t="str">
        <f>'(Intermediate Computations)'!EC11</f>
        <v>Feb 2020</v>
      </c>
      <c r="DS2" s="4" t="str">
        <f>'(Intermediate Computations)'!ED11</f>
        <v>Mar 2020</v>
      </c>
      <c r="DT2" s="4" t="str">
        <f>'(Intermediate Computations)'!EE11</f>
        <v>Apr 2020</v>
      </c>
      <c r="DU2" s="4" t="str">
        <f>'(Intermediate Computations)'!EF11</f>
        <v>May 2020</v>
      </c>
      <c r="DV2" s="4" t="str">
        <f>'(Intermediate Computations)'!EG11</f>
        <v>Jun 2020</v>
      </c>
      <c r="DW2" s="4" t="str">
        <f>'(Intermediate Computations)'!EH11</f>
        <v>Jul 2020</v>
      </c>
      <c r="DX2" s="4" t="str">
        <f>'(Intermediate Computations)'!EI11</f>
        <v>Aug 2020</v>
      </c>
      <c r="DY2" s="4" t="str">
        <f>'(Intermediate Computations)'!EJ11</f>
        <v>Sep 2020</v>
      </c>
      <c r="DZ2" s="4" t="str">
        <f>'(Intermediate Computations)'!EK11</f>
        <v>Oct 2020</v>
      </c>
      <c r="EA2" s="4" t="str">
        <f>'(Intermediate Computations)'!EL11</f>
        <v>Nov 2020</v>
      </c>
      <c r="EB2" s="4" t="str">
        <f>'(Intermediate Computations)'!EM11</f>
        <v>Dec 2020</v>
      </c>
    </row>
    <row r="3" spans="1:132" ht="12.75" customHeight="1">
      <c r="A3" s="4">
        <f>'(Intermediate Computations)'!B8</f>
        <v>40179</v>
      </c>
      <c r="B3" s="4">
        <f>'(Intermediate Computations)'!C8</f>
        <v>40210</v>
      </c>
      <c r="C3" s="4">
        <f>'(Intermediate Computations)'!D8</f>
        <v>40238</v>
      </c>
      <c r="D3" s="4">
        <f>'(Intermediate Computations)'!E8</f>
        <v>40269</v>
      </c>
      <c r="E3" s="4">
        <f>'(Intermediate Computations)'!F8</f>
        <v>40299</v>
      </c>
      <c r="F3" s="4">
        <f>'(Intermediate Computations)'!G8</f>
        <v>40330</v>
      </c>
      <c r="G3" s="4">
        <f>'(Intermediate Computations)'!H8</f>
        <v>40360</v>
      </c>
      <c r="H3" s="4">
        <f>'(Intermediate Computations)'!I8</f>
        <v>40391</v>
      </c>
      <c r="I3" s="4">
        <f>'(Intermediate Computations)'!J8</f>
        <v>40422</v>
      </c>
      <c r="J3" s="4">
        <f>'(Intermediate Computations)'!K8</f>
        <v>40452</v>
      </c>
      <c r="K3" s="4">
        <f>'(Intermediate Computations)'!L8</f>
        <v>40483</v>
      </c>
      <c r="L3" s="4">
        <f>'(Intermediate Computations)'!M8</f>
        <v>40513</v>
      </c>
      <c r="M3" s="4">
        <f>'(Intermediate Computations)'!O8</f>
        <v>40544</v>
      </c>
      <c r="N3" s="4">
        <f>'(Intermediate Computations)'!P8</f>
        <v>40575</v>
      </c>
      <c r="O3" s="4">
        <f>'(Intermediate Computations)'!Q8</f>
        <v>40603</v>
      </c>
      <c r="P3" s="4">
        <f>'(Intermediate Computations)'!R8</f>
        <v>40634</v>
      </c>
      <c r="Q3" s="4">
        <f>'(Intermediate Computations)'!S8</f>
        <v>40664</v>
      </c>
      <c r="R3" s="4">
        <f>'(Intermediate Computations)'!T8</f>
        <v>40695</v>
      </c>
      <c r="S3" s="4">
        <f>'(Intermediate Computations)'!U8</f>
        <v>40725</v>
      </c>
      <c r="T3" s="4">
        <f>'(Intermediate Computations)'!V8</f>
        <v>40756</v>
      </c>
      <c r="U3" s="4">
        <f>'(Intermediate Computations)'!W8</f>
        <v>40787</v>
      </c>
      <c r="V3" s="4">
        <f>'(Intermediate Computations)'!X8</f>
        <v>40817</v>
      </c>
      <c r="W3" s="4">
        <f>'(Intermediate Computations)'!Y8</f>
        <v>40848</v>
      </c>
      <c r="X3" s="4">
        <f>'(Intermediate Computations)'!Z8</f>
        <v>40878</v>
      </c>
      <c r="Y3" s="4">
        <f>'(Intermediate Computations)'!AB8</f>
        <v>40909</v>
      </c>
      <c r="Z3" s="4">
        <f>'(Intermediate Computations)'!AC8</f>
        <v>40940</v>
      </c>
      <c r="AA3" s="4">
        <f>'(Intermediate Computations)'!AD8</f>
        <v>40969</v>
      </c>
      <c r="AB3" s="4">
        <f>'(Intermediate Computations)'!AE8</f>
        <v>41000</v>
      </c>
      <c r="AC3" s="4">
        <f>'(Intermediate Computations)'!AF8</f>
        <v>41030</v>
      </c>
      <c r="AD3" s="4">
        <f>'(Intermediate Computations)'!AG8</f>
        <v>41061</v>
      </c>
      <c r="AE3" s="4">
        <f>'(Intermediate Computations)'!AH8</f>
        <v>41091</v>
      </c>
      <c r="AF3" s="4">
        <f>'(Intermediate Computations)'!AI8</f>
        <v>41122</v>
      </c>
      <c r="AG3" s="4">
        <f>'(Intermediate Computations)'!AJ8</f>
        <v>41153</v>
      </c>
      <c r="AH3" s="4">
        <f>'(Intermediate Computations)'!AK8</f>
        <v>41183</v>
      </c>
      <c r="AI3" s="4">
        <f>'(Intermediate Computations)'!AL8</f>
        <v>41214</v>
      </c>
      <c r="AJ3" s="4">
        <f>'(Intermediate Computations)'!AM8</f>
        <v>41244</v>
      </c>
      <c r="AK3" s="4">
        <f>'(Intermediate Computations)'!AO8</f>
        <v>41275</v>
      </c>
      <c r="AL3" s="4">
        <f>'(Intermediate Computations)'!AP8</f>
        <v>41306</v>
      </c>
      <c r="AM3" s="4">
        <f>'(Intermediate Computations)'!AQ8</f>
        <v>41334</v>
      </c>
      <c r="AN3" s="4">
        <f>'(Intermediate Computations)'!AR8</f>
        <v>41365</v>
      </c>
      <c r="AO3" s="4">
        <f>'(Intermediate Computations)'!AS8</f>
        <v>41395</v>
      </c>
      <c r="AP3" s="4">
        <f>'(Intermediate Computations)'!AT8</f>
        <v>41426</v>
      </c>
      <c r="AQ3" s="4">
        <f>'(Intermediate Computations)'!AU8</f>
        <v>41456</v>
      </c>
      <c r="AR3" s="4">
        <f>'(Intermediate Computations)'!AV8</f>
        <v>41487</v>
      </c>
      <c r="AS3" s="4">
        <f>'(Intermediate Computations)'!AW8</f>
        <v>41518</v>
      </c>
      <c r="AT3" s="4">
        <f>'(Intermediate Computations)'!AX8</f>
        <v>41548</v>
      </c>
      <c r="AU3" s="4">
        <f>'(Intermediate Computations)'!AY8</f>
        <v>41579</v>
      </c>
      <c r="AV3" s="4">
        <f>'(Intermediate Computations)'!AZ8</f>
        <v>41609</v>
      </c>
      <c r="AW3" s="4">
        <f>'(Intermediate Computations)'!BB8</f>
        <v>41640</v>
      </c>
      <c r="AX3" s="4">
        <f>'(Intermediate Computations)'!BC8</f>
        <v>41671</v>
      </c>
      <c r="AY3" s="4">
        <f>'(Intermediate Computations)'!BD8</f>
        <v>41699</v>
      </c>
      <c r="AZ3" s="4">
        <f>'(Intermediate Computations)'!BE8</f>
        <v>41730</v>
      </c>
      <c r="BA3" s="4">
        <f>'(Intermediate Computations)'!BF8</f>
        <v>41760</v>
      </c>
      <c r="BB3" s="4">
        <f>'(Intermediate Computations)'!BG8</f>
        <v>41791</v>
      </c>
      <c r="BC3" s="4">
        <f>'(Intermediate Computations)'!BH8</f>
        <v>41821</v>
      </c>
      <c r="BD3" s="4">
        <f>'(Intermediate Computations)'!BI8</f>
        <v>41852</v>
      </c>
      <c r="BE3" s="4">
        <f>'(Intermediate Computations)'!BJ8</f>
        <v>41883</v>
      </c>
      <c r="BF3" s="4">
        <f>'(Intermediate Computations)'!BK8</f>
        <v>41913</v>
      </c>
      <c r="BG3" s="4">
        <f>'(Intermediate Computations)'!BL8</f>
        <v>41944</v>
      </c>
      <c r="BH3" s="4">
        <f>'(Intermediate Computations)'!BM8</f>
        <v>41974</v>
      </c>
      <c r="BI3" s="4">
        <f>'(Intermediate Computations)'!BO8</f>
        <v>42005</v>
      </c>
      <c r="BJ3" s="4">
        <f>'(Intermediate Computations)'!BP8</f>
        <v>42036</v>
      </c>
      <c r="BK3" s="4">
        <f>'(Intermediate Computations)'!BQ8</f>
        <v>42064</v>
      </c>
      <c r="BL3" s="4">
        <f>'(Intermediate Computations)'!BR8</f>
        <v>42095</v>
      </c>
      <c r="BM3" s="4">
        <f>'(Intermediate Computations)'!BS8</f>
        <v>42125</v>
      </c>
      <c r="BN3" s="4">
        <f>'(Intermediate Computations)'!BT8</f>
        <v>42156</v>
      </c>
      <c r="BO3" s="4">
        <f>'(Intermediate Computations)'!BU8</f>
        <v>42186</v>
      </c>
      <c r="BP3" s="4">
        <f>'(Intermediate Computations)'!BV8</f>
        <v>42217</v>
      </c>
      <c r="BQ3" s="4">
        <f>'(Intermediate Computations)'!BW8</f>
        <v>42248</v>
      </c>
      <c r="BR3" s="4">
        <f>'(Intermediate Computations)'!BX8</f>
        <v>42278</v>
      </c>
      <c r="BS3" s="4">
        <f>'(Intermediate Computations)'!BY8</f>
        <v>42309</v>
      </c>
      <c r="BT3" s="4">
        <f>'(Intermediate Computations)'!BZ8</f>
        <v>42339</v>
      </c>
      <c r="BU3" s="4">
        <f>'(Intermediate Computations)'!CB8</f>
        <v>42370</v>
      </c>
      <c r="BV3" s="4">
        <f>'(Intermediate Computations)'!CC8</f>
        <v>42401</v>
      </c>
      <c r="BW3" s="4">
        <f>'(Intermediate Computations)'!CD8</f>
        <v>42430</v>
      </c>
      <c r="BX3" s="4">
        <f>'(Intermediate Computations)'!CE8</f>
        <v>42461</v>
      </c>
      <c r="BY3" s="4">
        <f>'(Intermediate Computations)'!CF8</f>
        <v>42491</v>
      </c>
      <c r="BZ3" s="4">
        <f>'(Intermediate Computations)'!CG8</f>
        <v>42522</v>
      </c>
      <c r="CA3" s="4">
        <f>'(Intermediate Computations)'!CH8</f>
        <v>42552</v>
      </c>
      <c r="CB3" s="4">
        <f>'(Intermediate Computations)'!CI8</f>
        <v>42583</v>
      </c>
      <c r="CC3" s="4">
        <f>'(Intermediate Computations)'!CJ8</f>
        <v>42614</v>
      </c>
      <c r="CD3" s="4">
        <f>'(Intermediate Computations)'!CK8</f>
        <v>42644</v>
      </c>
      <c r="CE3" s="4">
        <f>'(Intermediate Computations)'!CL8</f>
        <v>42675</v>
      </c>
      <c r="CF3" s="4">
        <f>'(Intermediate Computations)'!CM8</f>
        <v>42705</v>
      </c>
      <c r="CG3" s="4">
        <f>'(Intermediate Computations)'!CO8</f>
        <v>42736</v>
      </c>
      <c r="CH3" s="4">
        <f>'(Intermediate Computations)'!CP8</f>
        <v>42767</v>
      </c>
      <c r="CI3" s="4">
        <f>'(Intermediate Computations)'!CQ8</f>
        <v>42795</v>
      </c>
      <c r="CJ3" s="4">
        <f>'(Intermediate Computations)'!CR8</f>
        <v>42826</v>
      </c>
      <c r="CK3" s="4">
        <f>'(Intermediate Computations)'!CS8</f>
        <v>42856</v>
      </c>
      <c r="CL3" s="4">
        <f>'(Intermediate Computations)'!CT8</f>
        <v>42887</v>
      </c>
      <c r="CM3" s="4">
        <f>'(Intermediate Computations)'!CU8</f>
        <v>42917</v>
      </c>
      <c r="CN3" s="4">
        <f>'(Intermediate Computations)'!CV8</f>
        <v>42948</v>
      </c>
      <c r="CO3" s="4">
        <f>'(Intermediate Computations)'!CW8</f>
        <v>42979</v>
      </c>
      <c r="CP3" s="4">
        <f>'(Intermediate Computations)'!CX8</f>
        <v>43009</v>
      </c>
      <c r="CQ3" s="4">
        <f>'(Intermediate Computations)'!CY8</f>
        <v>43040</v>
      </c>
      <c r="CR3" s="4">
        <f>'(Intermediate Computations)'!CZ8</f>
        <v>43070</v>
      </c>
      <c r="CS3" s="4">
        <f>'(Intermediate Computations)'!DB8</f>
        <v>43101</v>
      </c>
      <c r="CT3" s="4">
        <f>'(Intermediate Computations)'!DC8</f>
        <v>43132</v>
      </c>
      <c r="CU3" s="4">
        <f>'(Intermediate Computations)'!DD8</f>
        <v>43160</v>
      </c>
      <c r="CV3" s="4">
        <f>'(Intermediate Computations)'!DE8</f>
        <v>43191</v>
      </c>
      <c r="CW3" s="4">
        <f>'(Intermediate Computations)'!DF8</f>
        <v>43221</v>
      </c>
      <c r="CX3" s="4">
        <f>'(Intermediate Computations)'!DG8</f>
        <v>43252</v>
      </c>
      <c r="CY3" s="4">
        <f>'(Intermediate Computations)'!DH8</f>
        <v>43282</v>
      </c>
      <c r="CZ3" s="4">
        <f>'(Intermediate Computations)'!DI8</f>
        <v>43313</v>
      </c>
      <c r="DA3" s="4">
        <f>'(Intermediate Computations)'!DJ8</f>
        <v>43344</v>
      </c>
      <c r="DB3" s="4">
        <f>'(Intermediate Computations)'!DK8</f>
        <v>43374</v>
      </c>
      <c r="DC3" s="4">
        <f>'(Intermediate Computations)'!DL8</f>
        <v>43405</v>
      </c>
      <c r="DD3" s="4">
        <f>'(Intermediate Computations)'!DM8</f>
        <v>43435</v>
      </c>
      <c r="DE3" s="4">
        <f>'(Intermediate Computations)'!DO8</f>
        <v>43466</v>
      </c>
      <c r="DF3" s="4">
        <f>'(Intermediate Computations)'!DP8</f>
        <v>43497</v>
      </c>
      <c r="DG3" s="4">
        <f>'(Intermediate Computations)'!DQ8</f>
        <v>43525</v>
      </c>
      <c r="DH3" s="4">
        <f>'(Intermediate Computations)'!DR8</f>
        <v>43556</v>
      </c>
      <c r="DI3" s="4">
        <f>'(Intermediate Computations)'!DS8</f>
        <v>43586</v>
      </c>
      <c r="DJ3" s="4">
        <f>'(Intermediate Computations)'!DT8</f>
        <v>43617</v>
      </c>
      <c r="DK3" s="4">
        <f>'(Intermediate Computations)'!DU8</f>
        <v>43647</v>
      </c>
      <c r="DL3" s="4">
        <f>'(Intermediate Computations)'!DV8</f>
        <v>43678</v>
      </c>
      <c r="DM3" s="4">
        <f>'(Intermediate Computations)'!DW8</f>
        <v>43709</v>
      </c>
      <c r="DN3" s="4">
        <f>'(Intermediate Computations)'!DX8</f>
        <v>43739</v>
      </c>
      <c r="DO3" s="4">
        <f>'(Intermediate Computations)'!DY8</f>
        <v>43770</v>
      </c>
      <c r="DP3" s="4">
        <f>'(Intermediate Computations)'!DZ8</f>
        <v>43800</v>
      </c>
      <c r="DQ3" s="4">
        <f>'(Intermediate Computations)'!EB8</f>
        <v>43831</v>
      </c>
      <c r="DR3" s="4">
        <f>'(Intermediate Computations)'!EC8</f>
        <v>43862</v>
      </c>
      <c r="DS3" s="4">
        <f>'(Intermediate Computations)'!ED8</f>
        <v>43891</v>
      </c>
      <c r="DT3" s="4">
        <f>'(Intermediate Computations)'!EE8</f>
        <v>43922</v>
      </c>
      <c r="DU3" s="4">
        <f>'(Intermediate Computations)'!EF8</f>
        <v>43952</v>
      </c>
      <c r="DV3" s="4">
        <f>'(Intermediate Computations)'!EG8</f>
        <v>43983</v>
      </c>
      <c r="DW3" s="4">
        <f>'(Intermediate Computations)'!EH8</f>
        <v>44013</v>
      </c>
      <c r="DX3" s="4">
        <f>'(Intermediate Computations)'!EI8</f>
        <v>44044</v>
      </c>
      <c r="DY3" s="4">
        <f>'(Intermediate Computations)'!EJ8</f>
        <v>44075</v>
      </c>
      <c r="DZ3" s="4">
        <f>'(Intermediate Computations)'!EK8</f>
        <v>44105</v>
      </c>
      <c r="EA3" s="4">
        <f>'(Intermediate Computations)'!EL8</f>
        <v>44136</v>
      </c>
      <c r="EB3" s="4">
        <f>'(Intermediate Computations)'!EM8</f>
        <v>44166</v>
      </c>
    </row>
    <row r="4" spans="1:132" ht="12.75" customHeight="1">
      <c r="A4" s="64">
        <f ca="1">'Trial 1'!B9</f>
        <v>954813.69486634585</v>
      </c>
      <c r="B4" s="64">
        <f ca="1">'Trial 1'!C9</f>
        <v>909865.57876883168</v>
      </c>
      <c r="C4" s="64">
        <f ca="1">'Trial 1'!D9</f>
        <v>967597.48256458645</v>
      </c>
      <c r="D4" s="64">
        <f ca="1">'Trial 1'!E9</f>
        <v>923342.59584845591</v>
      </c>
      <c r="E4" s="64">
        <f ca="1">'Trial 1'!F9</f>
        <v>958753.71109110722</v>
      </c>
      <c r="F4" s="64">
        <f ca="1">'Trial 1'!G9</f>
        <v>952277.11704017245</v>
      </c>
      <c r="G4" s="64">
        <f ca="1">'Trial 1'!H9</f>
        <v>966551.86163675797</v>
      </c>
      <c r="H4" s="64">
        <f ca="1">'Trial 1'!I9</f>
        <v>936439.37194999587</v>
      </c>
      <c r="I4" s="64">
        <f ca="1">'Trial 1'!J9</f>
        <v>1011582.4767704811</v>
      </c>
      <c r="J4" s="64">
        <f ca="1">'Trial 1'!K9</f>
        <v>941275.66922262975</v>
      </c>
      <c r="K4" s="64">
        <f ca="1">'Trial 1'!L9</f>
        <v>910077.86648243945</v>
      </c>
      <c r="L4" s="64">
        <f ca="1">'Trial 1'!M9</f>
        <v>952477.00676049979</v>
      </c>
      <c r="M4" s="64">
        <f ca="1">'Trial 1'!O9</f>
        <v>994772.58484340215</v>
      </c>
      <c r="N4" s="64">
        <f ca="1">'Trial 1'!P9</f>
        <v>899690.56137401529</v>
      </c>
      <c r="O4" s="64">
        <f ca="1">'Trial 1'!Q9</f>
        <v>999747.54582045053</v>
      </c>
      <c r="P4" s="64">
        <f ca="1">'Trial 1'!R9</f>
        <v>988247.81109853415</v>
      </c>
      <c r="Q4" s="64">
        <f ca="1">'Trial 1'!S9</f>
        <v>960840.76284865104</v>
      </c>
      <c r="R4" s="64">
        <f ca="1">'Trial 1'!T9</f>
        <v>950935.83362856379</v>
      </c>
      <c r="S4" s="64">
        <f ca="1">'Trial 1'!U9</f>
        <v>970747.50528710603</v>
      </c>
      <c r="T4" s="64">
        <f ca="1">'Trial 1'!V9</f>
        <v>922163.00817100296</v>
      </c>
      <c r="U4" s="64">
        <f ca="1">'Trial 1'!W9</f>
        <v>958707.96243044571</v>
      </c>
      <c r="V4" s="64">
        <f ca="1">'Trial 1'!X9</f>
        <v>908556.72076946765</v>
      </c>
      <c r="W4" s="64">
        <f ca="1">'Trial 1'!Y9</f>
        <v>928914.66009647748</v>
      </c>
      <c r="X4" s="64">
        <f ca="1">'Trial 1'!Z9</f>
        <v>919713.63349182485</v>
      </c>
      <c r="Y4" s="64">
        <f ca="1">'Trial 1'!AB9</f>
        <v>943695.82127134805</v>
      </c>
      <c r="Z4" s="64">
        <f ca="1">'Trial 1'!AC9</f>
        <v>988513.62351037224</v>
      </c>
      <c r="AA4" s="64">
        <f ca="1">'Trial 1'!AD9</f>
        <v>936775.32248129195</v>
      </c>
      <c r="AB4" s="64">
        <f ca="1">'Trial 1'!AE9</f>
        <v>935286.95420038467</v>
      </c>
      <c r="AC4" s="64">
        <f ca="1">'Trial 1'!AF9</f>
        <v>939690.4021039668</v>
      </c>
      <c r="AD4" s="64">
        <f ca="1">'Trial 1'!AG9</f>
        <v>997469.22065612499</v>
      </c>
      <c r="AE4" s="64">
        <f ca="1">'Trial 1'!AH9</f>
        <v>1000067.7927706807</v>
      </c>
      <c r="AF4" s="64">
        <f ca="1">'Trial 1'!AI9</f>
        <v>924457.25379265775</v>
      </c>
      <c r="AG4" s="64">
        <f ca="1">'Trial 1'!AJ9</f>
        <v>934299.84682366299</v>
      </c>
      <c r="AH4" s="64">
        <f ca="1">'Trial 1'!AK9</f>
        <v>968196.69525419699</v>
      </c>
      <c r="AI4" s="64">
        <f ca="1">'Trial 1'!AL9</f>
        <v>926908.57998236234</v>
      </c>
      <c r="AJ4" s="64">
        <f ca="1">'Trial 1'!AM9</f>
        <v>980798.40385120001</v>
      </c>
      <c r="AK4" s="64">
        <f ca="1">'Trial 1'!AO9</f>
        <v>989102.93977117736</v>
      </c>
      <c r="AL4" s="64">
        <f ca="1">'Trial 1'!AP9</f>
        <v>954394.70515953458</v>
      </c>
      <c r="AM4" s="64">
        <f ca="1">'Trial 1'!AQ9</f>
        <v>928464.6823362828</v>
      </c>
      <c r="AN4" s="64">
        <f ca="1">'Trial 1'!AR9</f>
        <v>921788.11445257335</v>
      </c>
      <c r="AO4" s="64">
        <f ca="1">'Trial 1'!AS9</f>
        <v>932509.73542838346</v>
      </c>
      <c r="AP4" s="64">
        <f ca="1">'Trial 1'!AT9</f>
        <v>984182.38806916529</v>
      </c>
      <c r="AQ4" s="64">
        <f ca="1">'Trial 1'!AU9</f>
        <v>978418.81061856973</v>
      </c>
      <c r="AR4" s="64">
        <f ca="1">'Trial 1'!AV9</f>
        <v>955358.48010870593</v>
      </c>
      <c r="AS4" s="64">
        <f ca="1">'Trial 1'!AW9</f>
        <v>925356.40123330441</v>
      </c>
      <c r="AT4" s="64">
        <f ca="1">'Trial 1'!AX9</f>
        <v>942252.17331954674</v>
      </c>
      <c r="AU4" s="64">
        <f ca="1">'Trial 1'!AY9</f>
        <v>926125.95897946297</v>
      </c>
      <c r="AV4" s="64">
        <f ca="1">'Trial 1'!AZ9</f>
        <v>934448.8007258951</v>
      </c>
      <c r="AW4" s="64">
        <f ca="1">'Trial 1'!BB9</f>
        <v>960259.48475777055</v>
      </c>
      <c r="AX4" s="64">
        <f ca="1">'Trial 1'!BC9</f>
        <v>889554.76498579467</v>
      </c>
      <c r="AY4" s="64">
        <f ca="1">'Trial 1'!BD9</f>
        <v>967015.68589166889</v>
      </c>
      <c r="AZ4" s="64">
        <f ca="1">'Trial 1'!BE9</f>
        <v>967702.25225741009</v>
      </c>
      <c r="BA4" s="64">
        <f ca="1">'Trial 1'!BF9</f>
        <v>901365.50419054704</v>
      </c>
      <c r="BB4" s="64">
        <f ca="1">'Trial 1'!BG9</f>
        <v>970000.75474849087</v>
      </c>
      <c r="BC4" s="64">
        <f ca="1">'Trial 1'!BH9</f>
        <v>954099.05263033859</v>
      </c>
      <c r="BD4" s="64">
        <f ca="1">'Trial 1'!BI9</f>
        <v>965740.52060847578</v>
      </c>
      <c r="BE4" s="64">
        <f ca="1">'Trial 1'!BJ9</f>
        <v>884065.04768685496</v>
      </c>
      <c r="BF4" s="64">
        <f ca="1">'Trial 1'!BK9</f>
        <v>992824.95342638483</v>
      </c>
      <c r="BG4" s="64">
        <f ca="1">'Trial 1'!BL9</f>
        <v>960100.01788850455</v>
      </c>
      <c r="BH4" s="64">
        <f ca="1">'Trial 1'!BM9</f>
        <v>915569.99061480269</v>
      </c>
      <c r="BI4" s="64">
        <f ca="1">'Trial 1'!BO9</f>
        <v>957482.06504776189</v>
      </c>
      <c r="BJ4" s="64">
        <f ca="1">'Trial 1'!BP9</f>
        <v>942112.1389497862</v>
      </c>
      <c r="BK4" s="64">
        <f ca="1">'Trial 1'!BQ9</f>
        <v>948588.12067780271</v>
      </c>
      <c r="BL4" s="64">
        <f ca="1">'Trial 1'!BR9</f>
        <v>910608.71474432375</v>
      </c>
      <c r="BM4" s="64">
        <f ca="1">'Trial 1'!BS9</f>
        <v>962449.64066918113</v>
      </c>
      <c r="BN4" s="64">
        <f ca="1">'Trial 1'!BT9</f>
        <v>943338.76589380309</v>
      </c>
      <c r="BO4" s="64">
        <f ca="1">'Trial 1'!BU9</f>
        <v>934235.63408329233</v>
      </c>
      <c r="BP4" s="64">
        <f ca="1">'Trial 1'!BV9</f>
        <v>972419.63492936804</v>
      </c>
      <c r="BQ4" s="64">
        <f ca="1">'Trial 1'!BW9</f>
        <v>889521.83773972618</v>
      </c>
      <c r="BR4" s="64">
        <f ca="1">'Trial 1'!BX9</f>
        <v>904628.99453266023</v>
      </c>
      <c r="BS4" s="64">
        <f ca="1">'Trial 1'!BY9</f>
        <v>938142.59059903258</v>
      </c>
      <c r="BT4" s="64">
        <f ca="1">'Trial 1'!BZ9</f>
        <v>911142.35210392927</v>
      </c>
      <c r="BU4" s="64">
        <f ca="1">'Trial 1'!CB9</f>
        <v>942575.81301111914</v>
      </c>
      <c r="BV4" s="64">
        <f ca="1">'Trial 1'!CC9</f>
        <v>936734.66328784893</v>
      </c>
      <c r="BW4" s="64">
        <f ca="1">'Trial 1'!CD9</f>
        <v>939731.58426890196</v>
      </c>
      <c r="BX4" s="64">
        <f ca="1">'Trial 1'!CE9</f>
        <v>927429.42177337641</v>
      </c>
      <c r="BY4" s="64">
        <f ca="1">'Trial 1'!CF9</f>
        <v>891587.2520528466</v>
      </c>
      <c r="BZ4" s="64">
        <f ca="1">'Trial 1'!CG9</f>
        <v>887124.56700550672</v>
      </c>
      <c r="CA4" s="64">
        <f ca="1">'Trial 1'!CH9</f>
        <v>985498.42969753256</v>
      </c>
      <c r="CB4" s="64">
        <f ca="1">'Trial 1'!CI9</f>
        <v>957733.26429388579</v>
      </c>
      <c r="CC4" s="64">
        <f ca="1">'Trial 1'!CJ9</f>
        <v>907365.02092369494</v>
      </c>
      <c r="CD4" s="64">
        <f ca="1">'Trial 1'!CK9</f>
        <v>920918.80633960187</v>
      </c>
      <c r="CE4" s="64">
        <f ca="1">'Trial 1'!CL9</f>
        <v>946226.91244525847</v>
      </c>
      <c r="CF4" s="64">
        <f ca="1">'Trial 1'!CM9</f>
        <v>958159.0110475783</v>
      </c>
      <c r="CG4" s="64">
        <f ca="1">'Trial 1'!CO9</f>
        <v>957855.62921229692</v>
      </c>
      <c r="CH4" s="64">
        <f ca="1">'Trial 1'!CP9</f>
        <v>906916.14509344439</v>
      </c>
      <c r="CI4" s="64">
        <f ca="1">'Trial 1'!CQ9</f>
        <v>970961.52011662745</v>
      </c>
      <c r="CJ4" s="64">
        <f ca="1">'Trial 1'!CR9</f>
        <v>920671.13048065908</v>
      </c>
      <c r="CK4" s="64">
        <f ca="1">'Trial 1'!CS9</f>
        <v>885952.38876539923</v>
      </c>
      <c r="CL4" s="64">
        <f ca="1">'Trial 1'!CT9</f>
        <v>924849.20236919087</v>
      </c>
      <c r="CM4" s="64">
        <f ca="1">'Trial 1'!CU9</f>
        <v>945521.23989967839</v>
      </c>
      <c r="CN4" s="64">
        <f ca="1">'Trial 1'!CV9</f>
        <v>925090.86627392063</v>
      </c>
      <c r="CO4" s="64">
        <f ca="1">'Trial 1'!CW9</f>
        <v>896493.35702840122</v>
      </c>
      <c r="CP4" s="64">
        <f ca="1">'Trial 1'!CX9</f>
        <v>935197.07644729817</v>
      </c>
      <c r="CQ4" s="64">
        <f ca="1">'Trial 1'!CY9</f>
        <v>935633.18329489976</v>
      </c>
      <c r="CR4" s="64">
        <f ca="1">'Trial 1'!CZ9</f>
        <v>922740.59117805236</v>
      </c>
      <c r="CS4" s="64">
        <f ca="1">'Trial 1'!DB9</f>
        <v>892917.37862544728</v>
      </c>
      <c r="CT4" s="64">
        <f ca="1">'Trial 1'!DC9</f>
        <v>951745.32186924329</v>
      </c>
      <c r="CU4" s="64">
        <f ca="1">'Trial 1'!DD9</f>
        <v>930525.15413255035</v>
      </c>
      <c r="CV4" s="64">
        <f ca="1">'Trial 1'!DE9</f>
        <v>926863.97904472612</v>
      </c>
      <c r="CW4" s="64">
        <f ca="1">'Trial 1'!DF9</f>
        <v>920538.82730773243</v>
      </c>
      <c r="CX4" s="64">
        <f ca="1">'Trial 1'!DG9</f>
        <v>928482.18680482358</v>
      </c>
      <c r="CY4" s="64">
        <f ca="1">'Trial 1'!DH9</f>
        <v>901744.83727511531</v>
      </c>
      <c r="CZ4" s="64">
        <f ca="1">'Trial 1'!DI9</f>
        <v>912134.64313758851</v>
      </c>
      <c r="DA4" s="64">
        <f ca="1">'Trial 1'!DJ9</f>
        <v>894564.29592542863</v>
      </c>
      <c r="DB4" s="64">
        <f ca="1">'Trial 1'!DK9</f>
        <v>943937.10163416283</v>
      </c>
      <c r="DC4" s="64">
        <f ca="1">'Trial 1'!DL9</f>
        <v>867950.4320500436</v>
      </c>
      <c r="DD4" s="64">
        <f ca="1">'Trial 1'!DM9</f>
        <v>959247.61252863705</v>
      </c>
      <c r="DE4" s="64">
        <f ca="1">'Trial 1'!DO9</f>
        <v>922364.65858980245</v>
      </c>
      <c r="DF4" s="64">
        <f ca="1">'Trial 1'!DP9</f>
        <v>951008.78717230959</v>
      </c>
      <c r="DG4" s="64">
        <f ca="1">'Trial 1'!DQ9</f>
        <v>948850.35954739607</v>
      </c>
      <c r="DH4" s="64">
        <f ca="1">'Trial 1'!DR9</f>
        <v>912238.1145076364</v>
      </c>
      <c r="DI4" s="64">
        <f ca="1">'Trial 1'!DS9</f>
        <v>892421.93852785334</v>
      </c>
      <c r="DJ4" s="64">
        <f ca="1">'Trial 1'!DT9</f>
        <v>971738.50039675529</v>
      </c>
      <c r="DK4" s="64">
        <f ca="1">'Trial 1'!DU9</f>
        <v>891883.82361070917</v>
      </c>
      <c r="DL4" s="64">
        <f ca="1">'Trial 1'!DV9</f>
        <v>904508.67238031921</v>
      </c>
      <c r="DM4" s="64">
        <f ca="1">'Trial 1'!DW9</f>
        <v>958669.30028590944</v>
      </c>
      <c r="DN4" s="64">
        <f ca="1">'Trial 1'!DX9</f>
        <v>905823.3430470298</v>
      </c>
      <c r="DO4" s="64">
        <f ca="1">'Trial 1'!DY9</f>
        <v>937473.56062045053</v>
      </c>
      <c r="DP4" s="64">
        <f ca="1">'Trial 1'!DZ9</f>
        <v>934822.92924446333</v>
      </c>
      <c r="DQ4" s="64">
        <f ca="1">'Trial 1'!EB9</f>
        <v>963961.60652414476</v>
      </c>
      <c r="DR4" s="64">
        <f ca="1">'Trial 1'!EC9</f>
        <v>914347.89319002593</v>
      </c>
      <c r="DS4" s="64">
        <f ca="1">'Trial 1'!ED9</f>
        <v>922290.87356977782</v>
      </c>
      <c r="DT4" s="64">
        <f ca="1">'Trial 1'!EE9</f>
        <v>911373.16745235922</v>
      </c>
      <c r="DU4" s="64">
        <f ca="1">'Trial 1'!EF9</f>
        <v>943940.3827531779</v>
      </c>
      <c r="DV4" s="64">
        <f ca="1">'Trial 1'!EG9</f>
        <v>929840.21756741707</v>
      </c>
      <c r="DW4" s="64">
        <f ca="1">'Trial 1'!EH9</f>
        <v>931119.73914557428</v>
      </c>
      <c r="DX4" s="64">
        <f ca="1">'Trial 1'!EI9</f>
        <v>898505.94204606372</v>
      </c>
      <c r="DY4" s="64">
        <f ca="1">'Trial 1'!EJ9</f>
        <v>884892.51763583324</v>
      </c>
      <c r="DZ4" s="64">
        <f ca="1">'Trial 1'!EK9</f>
        <v>955813.27660604182</v>
      </c>
      <c r="EA4" s="64">
        <f ca="1">'Trial 1'!EL9</f>
        <v>938877.96580668958</v>
      </c>
      <c r="EB4" s="64">
        <f ca="1">'Trial 1'!EM9</f>
        <v>917774.48534426617</v>
      </c>
    </row>
    <row r="5" spans="1:132" ht="12.75" customHeight="1">
      <c r="A5" s="64">
        <f ca="1">'Trial 2'!B9</f>
        <v>961987.35503361211</v>
      </c>
      <c r="B5" s="64">
        <f ca="1">'Trial 2'!C9</f>
        <v>907069.15279322432</v>
      </c>
      <c r="C5" s="64">
        <f ca="1">'Trial 2'!D9</f>
        <v>1014912.2120263064</v>
      </c>
      <c r="D5" s="64">
        <f ca="1">'Trial 2'!E9</f>
        <v>955582.4867209699</v>
      </c>
      <c r="E5" s="64">
        <f ca="1">'Trial 2'!F9</f>
        <v>938273.88427878765</v>
      </c>
      <c r="F5" s="64">
        <f ca="1">'Trial 2'!G9</f>
        <v>939611.33118393598</v>
      </c>
      <c r="G5" s="64">
        <f ca="1">'Trial 2'!H9</f>
        <v>987439.56937245897</v>
      </c>
      <c r="H5" s="64">
        <f ca="1">'Trial 2'!I9</f>
        <v>950446.44072093558</v>
      </c>
      <c r="I5" s="64">
        <f ca="1">'Trial 2'!J9</f>
        <v>950035.26874991611</v>
      </c>
      <c r="J5" s="64">
        <f ca="1">'Trial 2'!K9</f>
        <v>951761.439571611</v>
      </c>
      <c r="K5" s="64">
        <f ca="1">'Trial 2'!L9</f>
        <v>985792.35718862049</v>
      </c>
      <c r="L5" s="64">
        <f ca="1">'Trial 2'!M9</f>
        <v>1013179.1917899587</v>
      </c>
      <c r="M5" s="64">
        <f ca="1">'Trial 2'!O9</f>
        <v>952763.0913612101</v>
      </c>
      <c r="N5" s="64">
        <f ca="1">'Trial 2'!P9</f>
        <v>919505.86817363673</v>
      </c>
      <c r="O5" s="64">
        <f ca="1">'Trial 2'!Q9</f>
        <v>964219.86957772216</v>
      </c>
      <c r="P5" s="64">
        <f ca="1">'Trial 2'!R9</f>
        <v>986100.17104726308</v>
      </c>
      <c r="Q5" s="64">
        <f ca="1">'Trial 2'!S9</f>
        <v>953804.15600934264</v>
      </c>
      <c r="R5" s="64">
        <f ca="1">'Trial 2'!T9</f>
        <v>943003.8022243192</v>
      </c>
      <c r="S5" s="64">
        <f ca="1">'Trial 2'!U9</f>
        <v>982547.63536489021</v>
      </c>
      <c r="T5" s="64">
        <f ca="1">'Trial 2'!V9</f>
        <v>973695.14654158754</v>
      </c>
      <c r="U5" s="64">
        <f ca="1">'Trial 2'!W9</f>
        <v>981697.99913801881</v>
      </c>
      <c r="V5" s="64">
        <f ca="1">'Trial 2'!X9</f>
        <v>930896.97714594821</v>
      </c>
      <c r="W5" s="64">
        <f ca="1">'Trial 2'!Y9</f>
        <v>973670.13214685465</v>
      </c>
      <c r="X5" s="64">
        <f ca="1">'Trial 2'!Z9</f>
        <v>924356.98769353889</v>
      </c>
      <c r="Y5" s="64">
        <f ca="1">'Trial 2'!AB9</f>
        <v>1006188.9814501496</v>
      </c>
      <c r="Z5" s="64">
        <f ca="1">'Trial 2'!AC9</f>
        <v>915088.26413656631</v>
      </c>
      <c r="AA5" s="64">
        <f ca="1">'Trial 2'!AD9</f>
        <v>939603.39449460839</v>
      </c>
      <c r="AB5" s="64">
        <f ca="1">'Trial 2'!AE9</f>
        <v>964120.22590257914</v>
      </c>
      <c r="AC5" s="64">
        <f ca="1">'Trial 2'!AF9</f>
        <v>909665.51079615299</v>
      </c>
      <c r="AD5" s="64">
        <f ca="1">'Trial 2'!AG9</f>
        <v>916936.97602709371</v>
      </c>
      <c r="AE5" s="64">
        <f ca="1">'Trial 2'!AH9</f>
        <v>927811.44768678059</v>
      </c>
      <c r="AF5" s="64">
        <f ca="1">'Trial 2'!AI9</f>
        <v>931022.74734306824</v>
      </c>
      <c r="AG5" s="64">
        <f ca="1">'Trial 2'!AJ9</f>
        <v>936708.68886297208</v>
      </c>
      <c r="AH5" s="64">
        <f ca="1">'Trial 2'!AK9</f>
        <v>921814.32774240826</v>
      </c>
      <c r="AI5" s="64">
        <f ca="1">'Trial 2'!AL9</f>
        <v>887428.71698450728</v>
      </c>
      <c r="AJ5" s="64">
        <f ca="1">'Trial 2'!AM9</f>
        <v>891211.64650057058</v>
      </c>
      <c r="AK5" s="64">
        <f ca="1">'Trial 2'!AO9</f>
        <v>991953.06957370043</v>
      </c>
      <c r="AL5" s="64">
        <f ca="1">'Trial 2'!AP9</f>
        <v>965679.32115101791</v>
      </c>
      <c r="AM5" s="64">
        <f ca="1">'Trial 2'!AQ9</f>
        <v>944684.94130480802</v>
      </c>
      <c r="AN5" s="64">
        <f ca="1">'Trial 2'!AR9</f>
        <v>976536.26766798424</v>
      </c>
      <c r="AO5" s="64">
        <f ca="1">'Trial 2'!AS9</f>
        <v>937921.75785399228</v>
      </c>
      <c r="AP5" s="64">
        <f ca="1">'Trial 2'!AT9</f>
        <v>946263.06392875907</v>
      </c>
      <c r="AQ5" s="64">
        <f ca="1">'Trial 2'!AU9</f>
        <v>969786.33009508974</v>
      </c>
      <c r="AR5" s="64">
        <f ca="1">'Trial 2'!AV9</f>
        <v>935611.99487500929</v>
      </c>
      <c r="AS5" s="64">
        <f ca="1">'Trial 2'!AW9</f>
        <v>949173.76388809923</v>
      </c>
      <c r="AT5" s="64">
        <f ca="1">'Trial 2'!AX9</f>
        <v>965114.80228558171</v>
      </c>
      <c r="AU5" s="64">
        <f ca="1">'Trial 2'!AY9</f>
        <v>981447.3066499643</v>
      </c>
      <c r="AV5" s="64">
        <f ca="1">'Trial 2'!AZ9</f>
        <v>930717.19662547309</v>
      </c>
      <c r="AW5" s="64">
        <f ca="1">'Trial 2'!BB9</f>
        <v>957020.10705580236</v>
      </c>
      <c r="AX5" s="64">
        <f ca="1">'Trial 2'!BC9</f>
        <v>944991.15357381024</v>
      </c>
      <c r="AY5" s="64">
        <f ca="1">'Trial 2'!BD9</f>
        <v>929398.84764688299</v>
      </c>
      <c r="AZ5" s="64">
        <f ca="1">'Trial 2'!BE9</f>
        <v>977267.28065864556</v>
      </c>
      <c r="BA5" s="64">
        <f ca="1">'Trial 2'!BF9</f>
        <v>878810.74880945461</v>
      </c>
      <c r="BB5" s="64">
        <f ca="1">'Trial 2'!BG9</f>
        <v>946780.62691754242</v>
      </c>
      <c r="BC5" s="64">
        <f ca="1">'Trial 2'!BH9</f>
        <v>907069.69161755359</v>
      </c>
      <c r="BD5" s="64">
        <f ca="1">'Trial 2'!BI9</f>
        <v>923408.61301037518</v>
      </c>
      <c r="BE5" s="64">
        <f ca="1">'Trial 2'!BJ9</f>
        <v>911559.68612698326</v>
      </c>
      <c r="BF5" s="64">
        <f ca="1">'Trial 2'!BK9</f>
        <v>938292.1875548918</v>
      </c>
      <c r="BG5" s="64">
        <f ca="1">'Trial 2'!BL9</f>
        <v>907375.75740966806</v>
      </c>
      <c r="BH5" s="64">
        <f ca="1">'Trial 2'!BM9</f>
        <v>939267.03835016396</v>
      </c>
      <c r="BI5" s="64">
        <f ca="1">'Trial 2'!BO9</f>
        <v>877164.98939677887</v>
      </c>
      <c r="BJ5" s="64">
        <f ca="1">'Trial 2'!BP9</f>
        <v>931977.97797838179</v>
      </c>
      <c r="BK5" s="64">
        <f ca="1">'Trial 2'!BQ9</f>
        <v>922514.57708715962</v>
      </c>
      <c r="BL5" s="64">
        <f ca="1">'Trial 2'!BR9</f>
        <v>968894.74617498461</v>
      </c>
      <c r="BM5" s="64">
        <f ca="1">'Trial 2'!BS9</f>
        <v>939851.5270325531</v>
      </c>
      <c r="BN5" s="64">
        <f ca="1">'Trial 2'!BT9</f>
        <v>990570.68564274989</v>
      </c>
      <c r="BO5" s="64">
        <f ca="1">'Trial 2'!BU9</f>
        <v>935876.40609604854</v>
      </c>
      <c r="BP5" s="64">
        <f ca="1">'Trial 2'!BV9</f>
        <v>951189.94344501034</v>
      </c>
      <c r="BQ5" s="64">
        <f ca="1">'Trial 2'!BW9</f>
        <v>917473.76427798299</v>
      </c>
      <c r="BR5" s="64">
        <f ca="1">'Trial 2'!BX9</f>
        <v>980913.4612395016</v>
      </c>
      <c r="BS5" s="64">
        <f ca="1">'Trial 2'!BY9</f>
        <v>962378.12946308858</v>
      </c>
      <c r="BT5" s="64">
        <f ca="1">'Trial 2'!BZ9</f>
        <v>941279.3362220485</v>
      </c>
      <c r="BU5" s="64">
        <f ca="1">'Trial 2'!CB9</f>
        <v>895573.16436518205</v>
      </c>
      <c r="BV5" s="64">
        <f ca="1">'Trial 2'!CC9</f>
        <v>946599.51813542191</v>
      </c>
      <c r="BW5" s="64">
        <f ca="1">'Trial 2'!CD9</f>
        <v>903677.56531421503</v>
      </c>
      <c r="BX5" s="64">
        <f ca="1">'Trial 2'!CE9</f>
        <v>976807.59721249028</v>
      </c>
      <c r="BY5" s="64">
        <f ca="1">'Trial 2'!CF9</f>
        <v>935848.87466451549</v>
      </c>
      <c r="BZ5" s="64">
        <f ca="1">'Trial 2'!CG9</f>
        <v>928692.26544368616</v>
      </c>
      <c r="CA5" s="64">
        <f ca="1">'Trial 2'!CH9</f>
        <v>966926.40493425331</v>
      </c>
      <c r="CB5" s="64">
        <f ca="1">'Trial 2'!CI9</f>
        <v>886653.04630747985</v>
      </c>
      <c r="CC5" s="64">
        <f ca="1">'Trial 2'!CJ9</f>
        <v>896561.50528921396</v>
      </c>
      <c r="CD5" s="64">
        <f ca="1">'Trial 2'!CK9</f>
        <v>943688.58983525331</v>
      </c>
      <c r="CE5" s="64">
        <f ca="1">'Trial 2'!CL9</f>
        <v>937815.66823344189</v>
      </c>
      <c r="CF5" s="64">
        <f ca="1">'Trial 2'!CM9</f>
        <v>898445.95210220327</v>
      </c>
      <c r="CG5" s="64">
        <f ca="1">'Trial 2'!CO9</f>
        <v>921094.36450187454</v>
      </c>
      <c r="CH5" s="64">
        <f ca="1">'Trial 2'!CP9</f>
        <v>952025.93813682138</v>
      </c>
      <c r="CI5" s="64">
        <f ca="1">'Trial 2'!CQ9</f>
        <v>951267.90649173188</v>
      </c>
      <c r="CJ5" s="64">
        <f ca="1">'Trial 2'!CR9</f>
        <v>926734.72638061456</v>
      </c>
      <c r="CK5" s="64">
        <f ca="1">'Trial 2'!CS9</f>
        <v>887816.50835821289</v>
      </c>
      <c r="CL5" s="64">
        <f ca="1">'Trial 2'!CT9</f>
        <v>888255.07581395283</v>
      </c>
      <c r="CM5" s="64">
        <f ca="1">'Trial 2'!CU9</f>
        <v>934805.96519203123</v>
      </c>
      <c r="CN5" s="64">
        <f ca="1">'Trial 2'!CV9</f>
        <v>919570.79274505051</v>
      </c>
      <c r="CO5" s="64">
        <f ca="1">'Trial 2'!CW9</f>
        <v>913257.21453702601</v>
      </c>
      <c r="CP5" s="64">
        <f ca="1">'Trial 2'!CX9</f>
        <v>911075.96620473498</v>
      </c>
      <c r="CQ5" s="64">
        <f ca="1">'Trial 2'!CY9</f>
        <v>870025.59505811147</v>
      </c>
      <c r="CR5" s="64">
        <f ca="1">'Trial 2'!CZ9</f>
        <v>864331.85973655572</v>
      </c>
      <c r="CS5" s="64">
        <f ca="1">'Trial 2'!DB9</f>
        <v>909521.98752344016</v>
      </c>
      <c r="CT5" s="64">
        <f ca="1">'Trial 2'!DC9</f>
        <v>957928.36739545537</v>
      </c>
      <c r="CU5" s="64">
        <f ca="1">'Trial 2'!DD9</f>
        <v>859879.7925030929</v>
      </c>
      <c r="CV5" s="64">
        <f ca="1">'Trial 2'!DE9</f>
        <v>946704.68757675844</v>
      </c>
      <c r="CW5" s="64">
        <f ca="1">'Trial 2'!DF9</f>
        <v>896519.32399370102</v>
      </c>
      <c r="CX5" s="64">
        <f ca="1">'Trial 2'!DG9</f>
        <v>901413.51369068737</v>
      </c>
      <c r="CY5" s="64">
        <f ca="1">'Trial 2'!DH9</f>
        <v>955682.62895197677</v>
      </c>
      <c r="CZ5" s="64">
        <f ca="1">'Trial 2'!DI9</f>
        <v>853786.02361406118</v>
      </c>
      <c r="DA5" s="64">
        <f ca="1">'Trial 2'!DJ9</f>
        <v>865030.72054059862</v>
      </c>
      <c r="DB5" s="64">
        <f ca="1">'Trial 2'!DK9</f>
        <v>912778.66710400186</v>
      </c>
      <c r="DC5" s="64">
        <f ca="1">'Trial 2'!DL9</f>
        <v>877911.52474003087</v>
      </c>
      <c r="DD5" s="64">
        <f ca="1">'Trial 2'!DM9</f>
        <v>881332.06242405635</v>
      </c>
      <c r="DE5" s="64">
        <f ca="1">'Trial 2'!DO9</f>
        <v>899822.32102495979</v>
      </c>
      <c r="DF5" s="64">
        <f ca="1">'Trial 2'!DP9</f>
        <v>860491.90324090607</v>
      </c>
      <c r="DG5" s="64">
        <f ca="1">'Trial 2'!DQ9</f>
        <v>926180.25234438432</v>
      </c>
      <c r="DH5" s="64">
        <f ca="1">'Trial 2'!DR9</f>
        <v>848480.98087092349</v>
      </c>
      <c r="DI5" s="64">
        <f ca="1">'Trial 2'!DS9</f>
        <v>929554.502648636</v>
      </c>
      <c r="DJ5" s="64">
        <f ca="1">'Trial 2'!DT9</f>
        <v>876969.73708190839</v>
      </c>
      <c r="DK5" s="64">
        <f ca="1">'Trial 2'!DU9</f>
        <v>927065.24588572537</v>
      </c>
      <c r="DL5" s="64">
        <f ca="1">'Trial 2'!DV9</f>
        <v>872326.61585266981</v>
      </c>
      <c r="DM5" s="64">
        <f ca="1">'Trial 2'!DW9</f>
        <v>946544.84456417325</v>
      </c>
      <c r="DN5" s="64">
        <f ca="1">'Trial 2'!DX9</f>
        <v>883029.03808315156</v>
      </c>
      <c r="DO5" s="64">
        <f ca="1">'Trial 2'!DY9</f>
        <v>957682.51132153603</v>
      </c>
      <c r="DP5" s="64">
        <f ca="1">'Trial 2'!DZ9</f>
        <v>949170.4865039885</v>
      </c>
      <c r="DQ5" s="64">
        <f ca="1">'Trial 2'!EB9</f>
        <v>920748.59207095439</v>
      </c>
      <c r="DR5" s="64">
        <f ca="1">'Trial 2'!EC9</f>
        <v>859491.79297038913</v>
      </c>
      <c r="DS5" s="64">
        <f ca="1">'Trial 2'!ED9</f>
        <v>903950.24607199954</v>
      </c>
      <c r="DT5" s="64">
        <f ca="1">'Trial 2'!EE9</f>
        <v>920599.03209756303</v>
      </c>
      <c r="DU5" s="64">
        <f ca="1">'Trial 2'!EF9</f>
        <v>914151.78622953687</v>
      </c>
      <c r="DV5" s="64">
        <f ca="1">'Trial 2'!EG9</f>
        <v>920645.86537934688</v>
      </c>
      <c r="DW5" s="64">
        <f ca="1">'Trial 2'!EH9</f>
        <v>909837.73671277741</v>
      </c>
      <c r="DX5" s="64">
        <f ca="1">'Trial 2'!EI9</f>
        <v>912613.16599074437</v>
      </c>
      <c r="DY5" s="64">
        <f ca="1">'Trial 2'!EJ9</f>
        <v>941056.57176641573</v>
      </c>
      <c r="DZ5" s="64">
        <f ca="1">'Trial 2'!EK9</f>
        <v>876049.96213755035</v>
      </c>
      <c r="EA5" s="64">
        <f ca="1">'Trial 2'!EL9</f>
        <v>911837.92315952294</v>
      </c>
      <c r="EB5" s="64">
        <f ca="1">'Trial 2'!EM9</f>
        <v>890557.83821633726</v>
      </c>
    </row>
    <row r="6" spans="1:132" ht="12.75" customHeight="1">
      <c r="A6" s="64">
        <f ca="1">'Trial 3'!B9</f>
        <v>927949.69588623068</v>
      </c>
      <c r="B6" s="64">
        <f ca="1">'Trial 3'!C9</f>
        <v>962413.09252140101</v>
      </c>
      <c r="C6" s="64">
        <f ca="1">'Trial 3'!D9</f>
        <v>977762.34249645495</v>
      </c>
      <c r="D6" s="64">
        <f ca="1">'Trial 3'!E9</f>
        <v>997747.6286151926</v>
      </c>
      <c r="E6" s="64">
        <f ca="1">'Trial 3'!F9</f>
        <v>959494.62475563155</v>
      </c>
      <c r="F6" s="64">
        <f ca="1">'Trial 3'!G9</f>
        <v>974743.63046562509</v>
      </c>
      <c r="G6" s="64">
        <f ca="1">'Trial 3'!H9</f>
        <v>952400.88394467591</v>
      </c>
      <c r="H6" s="64">
        <f ca="1">'Trial 3'!I9</f>
        <v>941311.78274358332</v>
      </c>
      <c r="I6" s="64">
        <f ca="1">'Trial 3'!J9</f>
        <v>911972.55606476706</v>
      </c>
      <c r="J6" s="64">
        <f ca="1">'Trial 3'!K9</f>
        <v>1020977.7903858098</v>
      </c>
      <c r="K6" s="64">
        <f ca="1">'Trial 3'!L9</f>
        <v>959282.62387284252</v>
      </c>
      <c r="L6" s="64">
        <f ca="1">'Trial 3'!M9</f>
        <v>967303.07256385172</v>
      </c>
      <c r="M6" s="64">
        <f ca="1">'Trial 3'!O9</f>
        <v>976042.88365586533</v>
      </c>
      <c r="N6" s="64">
        <f ca="1">'Trial 3'!P9</f>
        <v>964183.88448985119</v>
      </c>
      <c r="O6" s="64">
        <f ca="1">'Trial 3'!Q9</f>
        <v>998449.12718117714</v>
      </c>
      <c r="P6" s="64">
        <f ca="1">'Trial 3'!R9</f>
        <v>1013409.0577650823</v>
      </c>
      <c r="Q6" s="64">
        <f ca="1">'Trial 3'!S9</f>
        <v>982237.5845738271</v>
      </c>
      <c r="R6" s="64">
        <f ca="1">'Trial 3'!T9</f>
        <v>1005977.2421938851</v>
      </c>
      <c r="S6" s="64">
        <f ca="1">'Trial 3'!U9</f>
        <v>932368.6898693851</v>
      </c>
      <c r="T6" s="64">
        <f ca="1">'Trial 3'!V9</f>
        <v>985804.22630358138</v>
      </c>
      <c r="U6" s="64">
        <f ca="1">'Trial 3'!W9</f>
        <v>982994.63731126161</v>
      </c>
      <c r="V6" s="64">
        <f ca="1">'Trial 3'!X9</f>
        <v>1004546.7934012432</v>
      </c>
      <c r="W6" s="64">
        <f ca="1">'Trial 3'!Y9</f>
        <v>985048.59318419709</v>
      </c>
      <c r="X6" s="64">
        <f ca="1">'Trial 3'!Z9</f>
        <v>919799.99587922893</v>
      </c>
      <c r="Y6" s="64">
        <f ca="1">'Trial 3'!AB9</f>
        <v>963459.9567456292</v>
      </c>
      <c r="Z6" s="64">
        <f ca="1">'Trial 3'!AC9</f>
        <v>987697.99659563287</v>
      </c>
      <c r="AA6" s="64">
        <f ca="1">'Trial 3'!AD9</f>
        <v>1007640.0572214266</v>
      </c>
      <c r="AB6" s="64">
        <f ca="1">'Trial 3'!AE9</f>
        <v>887279.54341794434</v>
      </c>
      <c r="AC6" s="64">
        <f ca="1">'Trial 3'!AF9</f>
        <v>969571.10754120862</v>
      </c>
      <c r="AD6" s="64">
        <f ca="1">'Trial 3'!AG9</f>
        <v>895342.12508750765</v>
      </c>
      <c r="AE6" s="64">
        <f ca="1">'Trial 3'!AH9</f>
        <v>956300.15976609697</v>
      </c>
      <c r="AF6" s="64">
        <f ca="1">'Trial 3'!AI9</f>
        <v>944496.71570623748</v>
      </c>
      <c r="AG6" s="64">
        <f ca="1">'Trial 3'!AJ9</f>
        <v>971026.61707076314</v>
      </c>
      <c r="AH6" s="64">
        <f ca="1">'Trial 3'!AK9</f>
        <v>938867.52624967217</v>
      </c>
      <c r="AI6" s="64">
        <f ca="1">'Trial 3'!AL9</f>
        <v>966493.1223554085</v>
      </c>
      <c r="AJ6" s="64">
        <f ca="1">'Trial 3'!AM9</f>
        <v>897661.32967063901</v>
      </c>
      <c r="AK6" s="64">
        <f ca="1">'Trial 3'!AO9</f>
        <v>888670.44480908639</v>
      </c>
      <c r="AL6" s="64">
        <f ca="1">'Trial 3'!AP9</f>
        <v>968085.97784256411</v>
      </c>
      <c r="AM6" s="64">
        <f ca="1">'Trial 3'!AQ9</f>
        <v>941411.92825674766</v>
      </c>
      <c r="AN6" s="64">
        <f ca="1">'Trial 3'!AR9</f>
        <v>978262.77522981889</v>
      </c>
      <c r="AO6" s="64">
        <f ca="1">'Trial 3'!AS9</f>
        <v>944060.2692616384</v>
      </c>
      <c r="AP6" s="64">
        <f ca="1">'Trial 3'!AT9</f>
        <v>918818.18920896261</v>
      </c>
      <c r="AQ6" s="64">
        <f ca="1">'Trial 3'!AU9</f>
        <v>981855.64321167709</v>
      </c>
      <c r="AR6" s="64">
        <f ca="1">'Trial 3'!AV9</f>
        <v>957839.27915240638</v>
      </c>
      <c r="AS6" s="64">
        <f ca="1">'Trial 3'!AW9</f>
        <v>946315.37547990528</v>
      </c>
      <c r="AT6" s="64">
        <f ca="1">'Trial 3'!AX9</f>
        <v>948028.85218072776</v>
      </c>
      <c r="AU6" s="64">
        <f ca="1">'Trial 3'!AY9</f>
        <v>934683.61190556118</v>
      </c>
      <c r="AV6" s="64">
        <f ca="1">'Trial 3'!AZ9</f>
        <v>974653.1332116971</v>
      </c>
      <c r="AW6" s="64">
        <f ca="1">'Trial 3'!BB9</f>
        <v>924292.81616004324</v>
      </c>
      <c r="AX6" s="64">
        <f ca="1">'Trial 3'!BC9</f>
        <v>899282.82474715088</v>
      </c>
      <c r="AY6" s="64">
        <f ca="1">'Trial 3'!BD9</f>
        <v>958313.07557688199</v>
      </c>
      <c r="AZ6" s="64">
        <f ca="1">'Trial 3'!BE9</f>
        <v>1000985.1769010912</v>
      </c>
      <c r="BA6" s="64">
        <f ca="1">'Trial 3'!BF9</f>
        <v>941126.19122354977</v>
      </c>
      <c r="BB6" s="64">
        <f ca="1">'Trial 3'!BG9</f>
        <v>912620.81025378592</v>
      </c>
      <c r="BC6" s="64">
        <f ca="1">'Trial 3'!BH9</f>
        <v>898327.36543112644</v>
      </c>
      <c r="BD6" s="64">
        <f ca="1">'Trial 3'!BI9</f>
        <v>912754.95604430209</v>
      </c>
      <c r="BE6" s="64">
        <f ca="1">'Trial 3'!BJ9</f>
        <v>904662.30337338266</v>
      </c>
      <c r="BF6" s="64">
        <f ca="1">'Trial 3'!BK9</f>
        <v>997466.15590640868</v>
      </c>
      <c r="BG6" s="64">
        <f ca="1">'Trial 3'!BL9</f>
        <v>927726.70346576744</v>
      </c>
      <c r="BH6" s="64">
        <f ca="1">'Trial 3'!BM9</f>
        <v>958563.12394741597</v>
      </c>
      <c r="BI6" s="64">
        <f ca="1">'Trial 3'!BO9</f>
        <v>936500.62424363999</v>
      </c>
      <c r="BJ6" s="64">
        <f ca="1">'Trial 3'!BP9</f>
        <v>930249.21734860225</v>
      </c>
      <c r="BK6" s="64">
        <f ca="1">'Trial 3'!BQ9</f>
        <v>970714.17801068653</v>
      </c>
      <c r="BL6" s="64">
        <f ca="1">'Trial 3'!BR9</f>
        <v>964588.90738211677</v>
      </c>
      <c r="BM6" s="64">
        <f ca="1">'Trial 3'!BS9</f>
        <v>912860.65206199174</v>
      </c>
      <c r="BN6" s="64">
        <f ca="1">'Trial 3'!BT9</f>
        <v>934519.02112198004</v>
      </c>
      <c r="BO6" s="64">
        <f ca="1">'Trial 3'!BU9</f>
        <v>975963.68021358049</v>
      </c>
      <c r="BP6" s="64">
        <f ca="1">'Trial 3'!BV9</f>
        <v>903203.13502319995</v>
      </c>
      <c r="BQ6" s="64">
        <f ca="1">'Trial 3'!BW9</f>
        <v>978203.95050730975</v>
      </c>
      <c r="BR6" s="64">
        <f ca="1">'Trial 3'!BX9</f>
        <v>886966.29005271464</v>
      </c>
      <c r="BS6" s="64">
        <f ca="1">'Trial 3'!BY9</f>
        <v>966457.541748847</v>
      </c>
      <c r="BT6" s="64">
        <f ca="1">'Trial 3'!BZ9</f>
        <v>898274.04412586987</v>
      </c>
      <c r="BU6" s="64">
        <f ca="1">'Trial 3'!CB9</f>
        <v>883373.32473374112</v>
      </c>
      <c r="BV6" s="64">
        <f ca="1">'Trial 3'!CC9</f>
        <v>930933.76740487455</v>
      </c>
      <c r="BW6" s="64">
        <f ca="1">'Trial 3'!CD9</f>
        <v>932579.35755248985</v>
      </c>
      <c r="BX6" s="64">
        <f ca="1">'Trial 3'!CE9</f>
        <v>953691.47809929261</v>
      </c>
      <c r="BY6" s="64">
        <f ca="1">'Trial 3'!CF9</f>
        <v>901834.25777305616</v>
      </c>
      <c r="BZ6" s="64">
        <f ca="1">'Trial 3'!CG9</f>
        <v>896678.34400132857</v>
      </c>
      <c r="CA6" s="64">
        <f ca="1">'Trial 3'!CH9</f>
        <v>899335.97990148794</v>
      </c>
      <c r="CB6" s="64">
        <f ca="1">'Trial 3'!CI9</f>
        <v>971677.06042738969</v>
      </c>
      <c r="CC6" s="64">
        <f ca="1">'Trial 3'!CJ9</f>
        <v>917130.94478349783</v>
      </c>
      <c r="CD6" s="64">
        <f ca="1">'Trial 3'!CK9</f>
        <v>949432.49187142286</v>
      </c>
      <c r="CE6" s="64">
        <f ca="1">'Trial 3'!CL9</f>
        <v>969118.97429504455</v>
      </c>
      <c r="CF6" s="64">
        <f ca="1">'Trial 3'!CM9</f>
        <v>971649.04970202514</v>
      </c>
      <c r="CG6" s="64">
        <f ca="1">'Trial 3'!CO9</f>
        <v>926877.41516872053</v>
      </c>
      <c r="CH6" s="64">
        <f ca="1">'Trial 3'!CP9</f>
        <v>982771.39194448211</v>
      </c>
      <c r="CI6" s="64">
        <f ca="1">'Trial 3'!CQ9</f>
        <v>919723.61080693989</v>
      </c>
      <c r="CJ6" s="64">
        <f ca="1">'Trial 3'!CR9</f>
        <v>923680.08655111317</v>
      </c>
      <c r="CK6" s="64">
        <f ca="1">'Trial 3'!CS9</f>
        <v>941133.29928217048</v>
      </c>
      <c r="CL6" s="64">
        <f ca="1">'Trial 3'!CT9</f>
        <v>975015.86125548673</v>
      </c>
      <c r="CM6" s="64">
        <f ca="1">'Trial 3'!CU9</f>
        <v>923353.45183377946</v>
      </c>
      <c r="CN6" s="64">
        <f ca="1">'Trial 3'!CV9</f>
        <v>901953.68135001883</v>
      </c>
      <c r="CO6" s="64">
        <f ca="1">'Trial 3'!CW9</f>
        <v>949432.58839799301</v>
      </c>
      <c r="CP6" s="64">
        <f ca="1">'Trial 3'!CX9</f>
        <v>948092.32403247058</v>
      </c>
      <c r="CQ6" s="64">
        <f ca="1">'Trial 3'!CY9</f>
        <v>876511.87240846129</v>
      </c>
      <c r="CR6" s="64">
        <f ca="1">'Trial 3'!CZ9</f>
        <v>951179.87899449142</v>
      </c>
      <c r="CS6" s="64">
        <f ca="1">'Trial 3'!DB9</f>
        <v>954246.8103350203</v>
      </c>
      <c r="CT6" s="64">
        <f ca="1">'Trial 3'!DC9</f>
        <v>899013.51073589444</v>
      </c>
      <c r="CU6" s="64">
        <f ca="1">'Trial 3'!DD9</f>
        <v>888806.36620188947</v>
      </c>
      <c r="CV6" s="64">
        <f ca="1">'Trial 3'!DE9</f>
        <v>925613.56491939013</v>
      </c>
      <c r="CW6" s="64">
        <f ca="1">'Trial 3'!DF9</f>
        <v>871508.72236661275</v>
      </c>
      <c r="CX6" s="64">
        <f ca="1">'Trial 3'!DG9</f>
        <v>940010.94293592754</v>
      </c>
      <c r="CY6" s="64">
        <f ca="1">'Trial 3'!DH9</f>
        <v>896029.62967904517</v>
      </c>
      <c r="CZ6" s="64">
        <f ca="1">'Trial 3'!DI9</f>
        <v>872957.49795189698</v>
      </c>
      <c r="DA6" s="64">
        <f ca="1">'Trial 3'!DJ9</f>
        <v>942052.97267606878</v>
      </c>
      <c r="DB6" s="64">
        <f ca="1">'Trial 3'!DK9</f>
        <v>958900.98119921936</v>
      </c>
      <c r="DC6" s="64">
        <f ca="1">'Trial 3'!DL9</f>
        <v>924439.92283723259</v>
      </c>
      <c r="DD6" s="64">
        <f ca="1">'Trial 3'!DM9</f>
        <v>884412.8131537704</v>
      </c>
      <c r="DE6" s="64">
        <f ca="1">'Trial 3'!DO9</f>
        <v>930741.92624639801</v>
      </c>
      <c r="DF6" s="64">
        <f ca="1">'Trial 3'!DP9</f>
        <v>961480.88107655989</v>
      </c>
      <c r="DG6" s="64">
        <f ca="1">'Trial 3'!DQ9</f>
        <v>894687.49863854505</v>
      </c>
      <c r="DH6" s="64">
        <f ca="1">'Trial 3'!DR9</f>
        <v>909665.32570372685</v>
      </c>
      <c r="DI6" s="64">
        <f ca="1">'Trial 3'!DS9</f>
        <v>891900.09485698771</v>
      </c>
      <c r="DJ6" s="64">
        <f ca="1">'Trial 3'!DT9</f>
        <v>938382.35446211265</v>
      </c>
      <c r="DK6" s="64">
        <f ca="1">'Trial 3'!DU9</f>
        <v>950143.86722725013</v>
      </c>
      <c r="DL6" s="64">
        <f ca="1">'Trial 3'!DV9</f>
        <v>873832.41838342499</v>
      </c>
      <c r="DM6" s="64">
        <f ca="1">'Trial 3'!DW9</f>
        <v>893581.1711746098</v>
      </c>
      <c r="DN6" s="64">
        <f ca="1">'Trial 3'!DX9</f>
        <v>919108.28072271252</v>
      </c>
      <c r="DO6" s="64">
        <f ca="1">'Trial 3'!DY9</f>
        <v>923961.89078801475</v>
      </c>
      <c r="DP6" s="64">
        <f ca="1">'Trial 3'!DZ9</f>
        <v>896305.08768573718</v>
      </c>
      <c r="DQ6" s="64">
        <f ca="1">'Trial 3'!EB9</f>
        <v>882365.25530743436</v>
      </c>
      <c r="DR6" s="64">
        <f ca="1">'Trial 3'!EC9</f>
        <v>847326.01328015537</v>
      </c>
      <c r="DS6" s="64">
        <f ca="1">'Trial 3'!ED9</f>
        <v>934864.10461820406</v>
      </c>
      <c r="DT6" s="64">
        <f ca="1">'Trial 3'!EE9</f>
        <v>897191.59363294486</v>
      </c>
      <c r="DU6" s="64">
        <f ca="1">'Trial 3'!EF9</f>
        <v>900584.36780731613</v>
      </c>
      <c r="DV6" s="64">
        <f ca="1">'Trial 3'!EG9</f>
        <v>885437.33432639122</v>
      </c>
      <c r="DW6" s="64">
        <f ca="1">'Trial 3'!EH9</f>
        <v>900650.90076824871</v>
      </c>
      <c r="DX6" s="64">
        <f ca="1">'Trial 3'!EI9</f>
        <v>884391.55661995232</v>
      </c>
      <c r="DY6" s="64">
        <f ca="1">'Trial 3'!EJ9</f>
        <v>879922.07516989089</v>
      </c>
      <c r="DZ6" s="64">
        <f ca="1">'Trial 3'!EK9</f>
        <v>927681.14542220754</v>
      </c>
      <c r="EA6" s="64">
        <f ca="1">'Trial 3'!EL9</f>
        <v>897747.5820762089</v>
      </c>
      <c r="EB6" s="64">
        <f ca="1">'Trial 3'!EM9</f>
        <v>879076.15799020068</v>
      </c>
    </row>
    <row r="7" spans="1:132" ht="12.75" customHeight="1">
      <c r="A7" s="64">
        <f ca="1">'Trial 4'!B9</f>
        <v>962382.17955137067</v>
      </c>
      <c r="B7" s="64">
        <f ca="1">'Trial 4'!C9</f>
        <v>952626.20994003769</v>
      </c>
      <c r="C7" s="64">
        <f ca="1">'Trial 4'!D9</f>
        <v>983133.21874872211</v>
      </c>
      <c r="D7" s="64">
        <f ca="1">'Trial 4'!E9</f>
        <v>943963.41733606136</v>
      </c>
      <c r="E7" s="64">
        <f ca="1">'Trial 4'!F9</f>
        <v>963694.47712745238</v>
      </c>
      <c r="F7" s="64">
        <f ca="1">'Trial 4'!G9</f>
        <v>950017.83300722949</v>
      </c>
      <c r="G7" s="64">
        <f ca="1">'Trial 4'!H9</f>
        <v>973922.82006888115</v>
      </c>
      <c r="H7" s="64">
        <f ca="1">'Trial 4'!I9</f>
        <v>1022659.2600221918</v>
      </c>
      <c r="I7" s="64">
        <f ca="1">'Trial 4'!J9</f>
        <v>937909.54656524432</v>
      </c>
      <c r="J7" s="64">
        <f ca="1">'Trial 4'!K9</f>
        <v>983571.08976605616</v>
      </c>
      <c r="K7" s="64">
        <f ca="1">'Trial 4'!L9</f>
        <v>974320.45509526692</v>
      </c>
      <c r="L7" s="64">
        <f ca="1">'Trial 4'!M9</f>
        <v>912893.14392617159</v>
      </c>
      <c r="M7" s="64">
        <f ca="1">'Trial 4'!O9</f>
        <v>950917.76409113954</v>
      </c>
      <c r="N7" s="64">
        <f ca="1">'Trial 4'!P9</f>
        <v>919301.97412824503</v>
      </c>
      <c r="O7" s="64">
        <f ca="1">'Trial 4'!Q9</f>
        <v>987109.61910640006</v>
      </c>
      <c r="P7" s="64">
        <f ca="1">'Trial 4'!R9</f>
        <v>965604.826488088</v>
      </c>
      <c r="Q7" s="64">
        <f ca="1">'Trial 4'!S9</f>
        <v>916429.51367881312</v>
      </c>
      <c r="R7" s="64">
        <f ca="1">'Trial 4'!T9</f>
        <v>979371.27058635198</v>
      </c>
      <c r="S7" s="64">
        <f ca="1">'Trial 4'!U9</f>
        <v>927147.54343027179</v>
      </c>
      <c r="T7" s="64">
        <f ca="1">'Trial 4'!V9</f>
        <v>960299.76039748348</v>
      </c>
      <c r="U7" s="64">
        <f ca="1">'Trial 4'!W9</f>
        <v>937789.55271242594</v>
      </c>
      <c r="V7" s="64">
        <f ca="1">'Trial 4'!X9</f>
        <v>987872.26127702254</v>
      </c>
      <c r="W7" s="64">
        <f ca="1">'Trial 4'!Y9</f>
        <v>916243.42399473593</v>
      </c>
      <c r="X7" s="64">
        <f ca="1">'Trial 4'!Z9</f>
        <v>939643.12313062453</v>
      </c>
      <c r="Y7" s="64">
        <f ca="1">'Trial 4'!AB9</f>
        <v>925493.82821879187</v>
      </c>
      <c r="Z7" s="64">
        <f ca="1">'Trial 4'!AC9</f>
        <v>942549.37584436114</v>
      </c>
      <c r="AA7" s="64">
        <f ca="1">'Trial 4'!AD9</f>
        <v>983580.6853282348</v>
      </c>
      <c r="AB7" s="64">
        <f ca="1">'Trial 4'!AE9</f>
        <v>942055.612869445</v>
      </c>
      <c r="AC7" s="64">
        <f ca="1">'Trial 4'!AF9</f>
        <v>897456.20465292945</v>
      </c>
      <c r="AD7" s="64">
        <f ca="1">'Trial 4'!AG9</f>
        <v>906607.24269207846</v>
      </c>
      <c r="AE7" s="64">
        <f ca="1">'Trial 4'!AH9</f>
        <v>933181.39032042457</v>
      </c>
      <c r="AF7" s="64">
        <f ca="1">'Trial 4'!AI9</f>
        <v>944015.89964660862</v>
      </c>
      <c r="AG7" s="64">
        <f ca="1">'Trial 4'!AJ9</f>
        <v>920186.37329942838</v>
      </c>
      <c r="AH7" s="64">
        <f ca="1">'Trial 4'!AK9</f>
        <v>888174.40847961337</v>
      </c>
      <c r="AI7" s="64">
        <f ca="1">'Trial 4'!AL9</f>
        <v>917253.4299402606</v>
      </c>
      <c r="AJ7" s="64">
        <f ca="1">'Trial 4'!AM9</f>
        <v>920161.40532154276</v>
      </c>
      <c r="AK7" s="64">
        <f ca="1">'Trial 4'!AO9</f>
        <v>954841.45685760723</v>
      </c>
      <c r="AL7" s="64">
        <f ca="1">'Trial 4'!AP9</f>
        <v>954462.85278762539</v>
      </c>
      <c r="AM7" s="64">
        <f ca="1">'Trial 4'!AQ9</f>
        <v>896388.36916046753</v>
      </c>
      <c r="AN7" s="64">
        <f ca="1">'Trial 4'!AR9</f>
        <v>970683.62111334433</v>
      </c>
      <c r="AO7" s="64">
        <f ca="1">'Trial 4'!AS9</f>
        <v>943461.34264575958</v>
      </c>
      <c r="AP7" s="64">
        <f ca="1">'Trial 4'!AT9</f>
        <v>893320.59586975432</v>
      </c>
      <c r="AQ7" s="64">
        <f ca="1">'Trial 4'!AU9</f>
        <v>945695.90532754106</v>
      </c>
      <c r="AR7" s="64">
        <f ca="1">'Trial 4'!AV9</f>
        <v>969754.77758030163</v>
      </c>
      <c r="AS7" s="64">
        <f ca="1">'Trial 4'!AW9</f>
        <v>928454.24150651437</v>
      </c>
      <c r="AT7" s="64">
        <f ca="1">'Trial 4'!AX9</f>
        <v>901324.69727761077</v>
      </c>
      <c r="AU7" s="64">
        <f ca="1">'Trial 4'!AY9</f>
        <v>876690.42533437943</v>
      </c>
      <c r="AV7" s="64">
        <f ca="1">'Trial 4'!AZ9</f>
        <v>921104.44745675637</v>
      </c>
      <c r="AW7" s="64">
        <f ca="1">'Trial 4'!BB9</f>
        <v>896065.38870025112</v>
      </c>
      <c r="AX7" s="64">
        <f ca="1">'Trial 4'!BC9</f>
        <v>925357.9100176288</v>
      </c>
      <c r="AY7" s="64">
        <f ca="1">'Trial 4'!BD9</f>
        <v>932158.44126724219</v>
      </c>
      <c r="AZ7" s="64">
        <f ca="1">'Trial 4'!BE9</f>
        <v>922013.08303395519</v>
      </c>
      <c r="BA7" s="64">
        <f ca="1">'Trial 4'!BF9</f>
        <v>890561.71885707602</v>
      </c>
      <c r="BB7" s="64">
        <f ca="1">'Trial 4'!BG9</f>
        <v>977987.33156143175</v>
      </c>
      <c r="BC7" s="64">
        <f ca="1">'Trial 4'!BH9</f>
        <v>915383.78947019309</v>
      </c>
      <c r="BD7" s="64">
        <f ca="1">'Trial 4'!BI9</f>
        <v>918454.61182642519</v>
      </c>
      <c r="BE7" s="64">
        <f ca="1">'Trial 4'!BJ9</f>
        <v>977243.01516937604</v>
      </c>
      <c r="BF7" s="64">
        <f ca="1">'Trial 4'!BK9</f>
        <v>939115.55085483496</v>
      </c>
      <c r="BG7" s="64">
        <f ca="1">'Trial 4'!BL9</f>
        <v>904148.25333481305</v>
      </c>
      <c r="BH7" s="64">
        <f ca="1">'Trial 4'!BM9</f>
        <v>922610.38414126041</v>
      </c>
      <c r="BI7" s="64">
        <f ca="1">'Trial 4'!BO9</f>
        <v>897890.95104636974</v>
      </c>
      <c r="BJ7" s="64">
        <f ca="1">'Trial 4'!BP9</f>
        <v>905033.86606461508</v>
      </c>
      <c r="BK7" s="64">
        <f ca="1">'Trial 4'!BQ9</f>
        <v>910465.11669260601</v>
      </c>
      <c r="BL7" s="64">
        <f ca="1">'Trial 4'!BR9</f>
        <v>980264.04908375733</v>
      </c>
      <c r="BM7" s="64">
        <f ca="1">'Trial 4'!BS9</f>
        <v>914573.22530778067</v>
      </c>
      <c r="BN7" s="64">
        <f ca="1">'Trial 4'!BT9</f>
        <v>897540.65902738622</v>
      </c>
      <c r="BO7" s="64">
        <f ca="1">'Trial 4'!BU9</f>
        <v>946866.01440004841</v>
      </c>
      <c r="BP7" s="64">
        <f ca="1">'Trial 4'!BV9</f>
        <v>945712.840958243</v>
      </c>
      <c r="BQ7" s="64">
        <f ca="1">'Trial 4'!BW9</f>
        <v>926358.63632733177</v>
      </c>
      <c r="BR7" s="64">
        <f ca="1">'Trial 4'!BX9</f>
        <v>961206.58250426932</v>
      </c>
      <c r="BS7" s="64">
        <f ca="1">'Trial 4'!BY9</f>
        <v>917452.60169720778</v>
      </c>
      <c r="BT7" s="64">
        <f ca="1">'Trial 4'!BZ9</f>
        <v>906711.44664692564</v>
      </c>
      <c r="BU7" s="64">
        <f ca="1">'Trial 4'!CB9</f>
        <v>947854.1324935609</v>
      </c>
      <c r="BV7" s="64">
        <f ca="1">'Trial 4'!CC9</f>
        <v>919015.30208318052</v>
      </c>
      <c r="BW7" s="64">
        <f ca="1">'Trial 4'!CD9</f>
        <v>885243.96229089121</v>
      </c>
      <c r="BX7" s="64">
        <f ca="1">'Trial 4'!CE9</f>
        <v>948925.29924615333</v>
      </c>
      <c r="BY7" s="64">
        <f ca="1">'Trial 4'!CF9</f>
        <v>961182.4169080155</v>
      </c>
      <c r="BZ7" s="64">
        <f ca="1">'Trial 4'!CG9</f>
        <v>972802.15577942005</v>
      </c>
      <c r="CA7" s="64">
        <f ca="1">'Trial 4'!CH9</f>
        <v>908334.37583042798</v>
      </c>
      <c r="CB7" s="64">
        <f ca="1">'Trial 4'!CI9</f>
        <v>936440.7060226847</v>
      </c>
      <c r="CC7" s="64">
        <f ca="1">'Trial 4'!CJ9</f>
        <v>939712.12443901226</v>
      </c>
      <c r="CD7" s="64">
        <f ca="1">'Trial 4'!CK9</f>
        <v>904761.28222542512</v>
      </c>
      <c r="CE7" s="64">
        <f ca="1">'Trial 4'!CL9</f>
        <v>914347.25410056673</v>
      </c>
      <c r="CF7" s="64">
        <f ca="1">'Trial 4'!CM9</f>
        <v>948256.01214477024</v>
      </c>
      <c r="CG7" s="64">
        <f ca="1">'Trial 4'!CO9</f>
        <v>862716.5461662577</v>
      </c>
      <c r="CH7" s="64">
        <f ca="1">'Trial 4'!CP9</f>
        <v>887639.01072527235</v>
      </c>
      <c r="CI7" s="64">
        <f ca="1">'Trial 4'!CQ9</f>
        <v>954515.32768385368</v>
      </c>
      <c r="CJ7" s="64">
        <f ca="1">'Trial 4'!CR9</f>
        <v>895011.3278147009</v>
      </c>
      <c r="CK7" s="64">
        <f ca="1">'Trial 4'!CS9</f>
        <v>937021.82850295969</v>
      </c>
      <c r="CL7" s="64">
        <f ca="1">'Trial 4'!CT9</f>
        <v>906638.55889354704</v>
      </c>
      <c r="CM7" s="64">
        <f ca="1">'Trial 4'!CU9</f>
        <v>885156.93162100355</v>
      </c>
      <c r="CN7" s="64">
        <f ca="1">'Trial 4'!CV9</f>
        <v>910485.73421030049</v>
      </c>
      <c r="CO7" s="64">
        <f ca="1">'Trial 4'!CW9</f>
        <v>882468.58397573745</v>
      </c>
      <c r="CP7" s="64">
        <f ca="1">'Trial 4'!CX9</f>
        <v>907260.53242132743</v>
      </c>
      <c r="CQ7" s="64">
        <f ca="1">'Trial 4'!CY9</f>
        <v>922432.44431470626</v>
      </c>
      <c r="CR7" s="64">
        <f ca="1">'Trial 4'!CZ9</f>
        <v>880329.70770485792</v>
      </c>
      <c r="CS7" s="64">
        <f ca="1">'Trial 4'!DB9</f>
        <v>906730.30012612441</v>
      </c>
      <c r="CT7" s="64">
        <f ca="1">'Trial 4'!DC9</f>
        <v>901410.70118052745</v>
      </c>
      <c r="CU7" s="64">
        <f ca="1">'Trial 4'!DD9</f>
        <v>892088.67970128579</v>
      </c>
      <c r="CV7" s="64">
        <f ca="1">'Trial 4'!DE9</f>
        <v>905282.55136367283</v>
      </c>
      <c r="CW7" s="64">
        <f ca="1">'Trial 4'!DF9</f>
        <v>905533.70315468614</v>
      </c>
      <c r="CX7" s="64">
        <f ca="1">'Trial 4'!DG9</f>
        <v>933724.07784588088</v>
      </c>
      <c r="CY7" s="64">
        <f ca="1">'Trial 4'!DH9</f>
        <v>940173.94727543311</v>
      </c>
      <c r="CZ7" s="64">
        <f ca="1">'Trial 4'!DI9</f>
        <v>927786.02439569461</v>
      </c>
      <c r="DA7" s="64">
        <f ca="1">'Trial 4'!DJ9</f>
        <v>914988.69678852858</v>
      </c>
      <c r="DB7" s="64">
        <f ca="1">'Trial 4'!DK9</f>
        <v>872479.75108441524</v>
      </c>
      <c r="DC7" s="64">
        <f ca="1">'Trial 4'!DL9</f>
        <v>877209.80387310032</v>
      </c>
      <c r="DD7" s="64">
        <f ca="1">'Trial 4'!DM9</f>
        <v>902088.34762828797</v>
      </c>
      <c r="DE7" s="64">
        <f ca="1">'Trial 4'!DO9</f>
        <v>913020.82300073444</v>
      </c>
      <c r="DF7" s="64">
        <f ca="1">'Trial 4'!DP9</f>
        <v>857173.15935228334</v>
      </c>
      <c r="DG7" s="64">
        <f ca="1">'Trial 4'!DQ9</f>
        <v>927685.34805610823</v>
      </c>
      <c r="DH7" s="64">
        <f ca="1">'Trial 4'!DR9</f>
        <v>898817.77421001648</v>
      </c>
      <c r="DI7" s="64">
        <f ca="1">'Trial 4'!DS9</f>
        <v>950692.63211742323</v>
      </c>
      <c r="DJ7" s="64">
        <f ca="1">'Trial 4'!DT9</f>
        <v>932255.71974793554</v>
      </c>
      <c r="DK7" s="64">
        <f ca="1">'Trial 4'!DU9</f>
        <v>904555.39792891045</v>
      </c>
      <c r="DL7" s="64">
        <f ca="1">'Trial 4'!DV9</f>
        <v>905309.98745883722</v>
      </c>
      <c r="DM7" s="64">
        <f ca="1">'Trial 4'!DW9</f>
        <v>896968.32301097608</v>
      </c>
      <c r="DN7" s="64">
        <f ca="1">'Trial 4'!DX9</f>
        <v>914504.96222993114</v>
      </c>
      <c r="DO7" s="64">
        <f ca="1">'Trial 4'!DY9</f>
        <v>931673.58805598458</v>
      </c>
      <c r="DP7" s="64">
        <f ca="1">'Trial 4'!DZ9</f>
        <v>924996.87074348098</v>
      </c>
      <c r="DQ7" s="64">
        <f ca="1">'Trial 4'!EB9</f>
        <v>853059.64680880844</v>
      </c>
      <c r="DR7" s="64">
        <f ca="1">'Trial 4'!EC9</f>
        <v>869669.96027210099</v>
      </c>
      <c r="DS7" s="64">
        <f ca="1">'Trial 4'!ED9</f>
        <v>941205.26470984181</v>
      </c>
      <c r="DT7" s="64">
        <f ca="1">'Trial 4'!EE9</f>
        <v>907318.66914499016</v>
      </c>
      <c r="DU7" s="64">
        <f ca="1">'Trial 4'!EF9</f>
        <v>913862.44976266264</v>
      </c>
      <c r="DV7" s="64">
        <f ca="1">'Trial 4'!EG9</f>
        <v>925299.34080683347</v>
      </c>
      <c r="DW7" s="64">
        <f ca="1">'Trial 4'!EH9</f>
        <v>957043.41398609313</v>
      </c>
      <c r="DX7" s="64">
        <f ca="1">'Trial 4'!EI9</f>
        <v>928324.20601645031</v>
      </c>
      <c r="DY7" s="64">
        <f ca="1">'Trial 4'!EJ9</f>
        <v>877644.74527373712</v>
      </c>
      <c r="DZ7" s="64">
        <f ca="1">'Trial 4'!EK9</f>
        <v>922650.22834107501</v>
      </c>
      <c r="EA7" s="64">
        <f ca="1">'Trial 4'!EL9</f>
        <v>917077.15509604418</v>
      </c>
      <c r="EB7" s="64">
        <f ca="1">'Trial 4'!EM9</f>
        <v>879937.71284821164</v>
      </c>
    </row>
    <row r="8" spans="1:132" ht="12.75" customHeight="1">
      <c r="A8" s="64">
        <f ca="1">'Trial 5'!B9</f>
        <v>917834.90616043413</v>
      </c>
      <c r="B8" s="64">
        <f ca="1">'Trial 5'!C9</f>
        <v>978520.65697006613</v>
      </c>
      <c r="C8" s="64">
        <f ca="1">'Trial 5'!D9</f>
        <v>978757.05959292012</v>
      </c>
      <c r="D8" s="64">
        <f ca="1">'Trial 5'!E9</f>
        <v>997812.30707243527</v>
      </c>
      <c r="E8" s="64">
        <f ca="1">'Trial 5'!F9</f>
        <v>987142.82658791472</v>
      </c>
      <c r="F8" s="64">
        <f ca="1">'Trial 5'!G9</f>
        <v>950972.5144978133</v>
      </c>
      <c r="G8" s="64">
        <f ca="1">'Trial 5'!H9</f>
        <v>953547.27540648938</v>
      </c>
      <c r="H8" s="64">
        <f ca="1">'Trial 5'!I9</f>
        <v>989666.60252934194</v>
      </c>
      <c r="I8" s="64">
        <f ca="1">'Trial 5'!J9</f>
        <v>978370.84615206777</v>
      </c>
      <c r="J8" s="64">
        <f ca="1">'Trial 5'!K9</f>
        <v>922137.08993483277</v>
      </c>
      <c r="K8" s="64">
        <f ca="1">'Trial 5'!L9</f>
        <v>1001457.2220604363</v>
      </c>
      <c r="L8" s="64">
        <f ca="1">'Trial 5'!M9</f>
        <v>1007175.7885015971</v>
      </c>
      <c r="M8" s="64">
        <f ca="1">'Trial 5'!O9</f>
        <v>931717.80583300116</v>
      </c>
      <c r="N8" s="64">
        <f ca="1">'Trial 5'!P9</f>
        <v>935708.65063903923</v>
      </c>
      <c r="O8" s="64">
        <f ca="1">'Trial 5'!Q9</f>
        <v>982395.19336065045</v>
      </c>
      <c r="P8" s="64">
        <f ca="1">'Trial 5'!R9</f>
        <v>923868.30864672572</v>
      </c>
      <c r="Q8" s="64">
        <f ca="1">'Trial 5'!S9</f>
        <v>931464.15875734261</v>
      </c>
      <c r="R8" s="64">
        <f ca="1">'Trial 5'!T9</f>
        <v>976569.68568550376</v>
      </c>
      <c r="S8" s="64">
        <f ca="1">'Trial 5'!U9</f>
        <v>930200.8498067233</v>
      </c>
      <c r="T8" s="64">
        <f ca="1">'Trial 5'!V9</f>
        <v>928881.49765701382</v>
      </c>
      <c r="U8" s="64">
        <f ca="1">'Trial 5'!W9</f>
        <v>986054.87893298012</v>
      </c>
      <c r="V8" s="64">
        <f ca="1">'Trial 5'!X9</f>
        <v>974475.12676177721</v>
      </c>
      <c r="W8" s="64">
        <f ca="1">'Trial 5'!Y9</f>
        <v>963753.27322191186</v>
      </c>
      <c r="X8" s="64">
        <f ca="1">'Trial 5'!Z9</f>
        <v>978442.96805886587</v>
      </c>
      <c r="Y8" s="64">
        <f ca="1">'Trial 5'!AB9</f>
        <v>1010283.5998884643</v>
      </c>
      <c r="Z8" s="64">
        <f ca="1">'Trial 5'!AC9</f>
        <v>939439.75915215397</v>
      </c>
      <c r="AA8" s="64">
        <f ca="1">'Trial 5'!AD9</f>
        <v>960885.91180331528</v>
      </c>
      <c r="AB8" s="64">
        <f ca="1">'Trial 5'!AE9</f>
        <v>954478.5514872768</v>
      </c>
      <c r="AC8" s="64">
        <f ca="1">'Trial 5'!AF9</f>
        <v>973374.0340990643</v>
      </c>
      <c r="AD8" s="64">
        <f ca="1">'Trial 5'!AG9</f>
        <v>945091.50222650846</v>
      </c>
      <c r="AE8" s="64">
        <f ca="1">'Trial 5'!AH9</f>
        <v>931717.20195636351</v>
      </c>
      <c r="AF8" s="64">
        <f ca="1">'Trial 5'!AI9</f>
        <v>960856.13554558437</v>
      </c>
      <c r="AG8" s="64">
        <f ca="1">'Trial 5'!AJ9</f>
        <v>975898.69950740063</v>
      </c>
      <c r="AH8" s="64">
        <f ca="1">'Trial 5'!AK9</f>
        <v>917931.69266299461</v>
      </c>
      <c r="AI8" s="64">
        <f ca="1">'Trial 5'!AL9</f>
        <v>976680.43027476117</v>
      </c>
      <c r="AJ8" s="64">
        <f ca="1">'Trial 5'!AM9</f>
        <v>966500.49468153017</v>
      </c>
      <c r="AK8" s="64">
        <f ca="1">'Trial 5'!AO9</f>
        <v>948463.74758733402</v>
      </c>
      <c r="AL8" s="64">
        <f ca="1">'Trial 5'!AP9</f>
        <v>989799.54071788152</v>
      </c>
      <c r="AM8" s="64">
        <f ca="1">'Trial 5'!AQ9</f>
        <v>1005001.0157116413</v>
      </c>
      <c r="AN8" s="64">
        <f ca="1">'Trial 5'!AR9</f>
        <v>951423.50397156877</v>
      </c>
      <c r="AO8" s="64">
        <f ca="1">'Trial 5'!AS9</f>
        <v>955919.52221647312</v>
      </c>
      <c r="AP8" s="64">
        <f ca="1">'Trial 5'!AT9</f>
        <v>977126.03031432314</v>
      </c>
      <c r="AQ8" s="64">
        <f ca="1">'Trial 5'!AU9</f>
        <v>907114.8490196222</v>
      </c>
      <c r="AR8" s="64">
        <f ca="1">'Trial 5'!AV9</f>
        <v>912634.08744623757</v>
      </c>
      <c r="AS8" s="64">
        <f ca="1">'Trial 5'!AW9</f>
        <v>906014.88944552443</v>
      </c>
      <c r="AT8" s="64">
        <f ca="1">'Trial 5'!AX9</f>
        <v>932290.88134880411</v>
      </c>
      <c r="AU8" s="64">
        <f ca="1">'Trial 5'!AY9</f>
        <v>902647.21710264194</v>
      </c>
      <c r="AV8" s="64">
        <f ca="1">'Trial 5'!AZ9</f>
        <v>960393.80981645256</v>
      </c>
      <c r="AW8" s="64">
        <f ca="1">'Trial 5'!BB9</f>
        <v>994734.0874295244</v>
      </c>
      <c r="AX8" s="64">
        <f ca="1">'Trial 5'!BC9</f>
        <v>938877.2407502667</v>
      </c>
      <c r="AY8" s="64">
        <f ca="1">'Trial 5'!BD9</f>
        <v>918485.70821389998</v>
      </c>
      <c r="AZ8" s="64">
        <f ca="1">'Trial 5'!BE9</f>
        <v>950849.77488460182</v>
      </c>
      <c r="BA8" s="64">
        <f ca="1">'Trial 5'!BF9</f>
        <v>962926.28001569922</v>
      </c>
      <c r="BB8" s="64">
        <f ca="1">'Trial 5'!BG9</f>
        <v>935729.62754883745</v>
      </c>
      <c r="BC8" s="64">
        <f ca="1">'Trial 5'!BH9</f>
        <v>911597.59011296532</v>
      </c>
      <c r="BD8" s="64">
        <f ca="1">'Trial 5'!BI9</f>
        <v>995386.19759227266</v>
      </c>
      <c r="BE8" s="64">
        <f ca="1">'Trial 5'!BJ9</f>
        <v>941951.72916532389</v>
      </c>
      <c r="BF8" s="64">
        <f ca="1">'Trial 5'!BK9</f>
        <v>978000.23401415325</v>
      </c>
      <c r="BG8" s="64">
        <f ca="1">'Trial 5'!BL9</f>
        <v>936829.05403136869</v>
      </c>
      <c r="BH8" s="64">
        <f ca="1">'Trial 5'!BM9</f>
        <v>939620.20430162572</v>
      </c>
      <c r="BI8" s="64">
        <f ca="1">'Trial 5'!BO9</f>
        <v>971048.70315190859</v>
      </c>
      <c r="BJ8" s="64">
        <f ca="1">'Trial 5'!BP9</f>
        <v>973683.90113241156</v>
      </c>
      <c r="BK8" s="64">
        <f ca="1">'Trial 5'!BQ9</f>
        <v>944802.93808199558</v>
      </c>
      <c r="BL8" s="64">
        <f ca="1">'Trial 5'!BR9</f>
        <v>966105.98675150704</v>
      </c>
      <c r="BM8" s="64">
        <f ca="1">'Trial 5'!BS9</f>
        <v>926641.33609606291</v>
      </c>
      <c r="BN8" s="64">
        <f ca="1">'Trial 5'!BT9</f>
        <v>970810.29779076274</v>
      </c>
      <c r="BO8" s="64">
        <f ca="1">'Trial 5'!BU9</f>
        <v>966259.9989105768</v>
      </c>
      <c r="BP8" s="64">
        <f ca="1">'Trial 5'!BV9</f>
        <v>931814.15553628618</v>
      </c>
      <c r="BQ8" s="64">
        <f ca="1">'Trial 5'!BW9</f>
        <v>899965.59077481308</v>
      </c>
      <c r="BR8" s="64">
        <f ca="1">'Trial 5'!BX9</f>
        <v>889377.44825428037</v>
      </c>
      <c r="BS8" s="64">
        <f ca="1">'Trial 5'!BY9</f>
        <v>908932.53134881263</v>
      </c>
      <c r="BT8" s="64">
        <f ca="1">'Trial 5'!BZ9</f>
        <v>929510.0932548889</v>
      </c>
      <c r="BU8" s="64">
        <f ca="1">'Trial 5'!CB9</f>
        <v>880811.51074298332</v>
      </c>
      <c r="BV8" s="64">
        <f ca="1">'Trial 5'!CC9</f>
        <v>898596.24828883726</v>
      </c>
      <c r="BW8" s="64">
        <f ca="1">'Trial 5'!CD9</f>
        <v>929450.15573894454</v>
      </c>
      <c r="BX8" s="64">
        <f ca="1">'Trial 5'!CE9</f>
        <v>868162.84241543373</v>
      </c>
      <c r="BY8" s="64">
        <f ca="1">'Trial 5'!CF9</f>
        <v>933007.78353747795</v>
      </c>
      <c r="BZ8" s="64">
        <f ca="1">'Trial 5'!CG9</f>
        <v>927843.42209933815</v>
      </c>
      <c r="CA8" s="64">
        <f ca="1">'Trial 5'!CH9</f>
        <v>914106.74425492145</v>
      </c>
      <c r="CB8" s="64">
        <f ca="1">'Trial 5'!CI9</f>
        <v>955431.16298423009</v>
      </c>
      <c r="CC8" s="64">
        <f ca="1">'Trial 5'!CJ9</f>
        <v>892025.93633733247</v>
      </c>
      <c r="CD8" s="64">
        <f ca="1">'Trial 5'!CK9</f>
        <v>899094.86237034446</v>
      </c>
      <c r="CE8" s="64">
        <f ca="1">'Trial 5'!CL9</f>
        <v>925019.70892990974</v>
      </c>
      <c r="CF8" s="64">
        <f ca="1">'Trial 5'!CM9</f>
        <v>897947.24742286222</v>
      </c>
      <c r="CG8" s="64">
        <f ca="1">'Trial 5'!CO9</f>
        <v>924535.4318618814</v>
      </c>
      <c r="CH8" s="64">
        <f ca="1">'Trial 5'!CP9</f>
        <v>936861.79321583873</v>
      </c>
      <c r="CI8" s="64">
        <f ca="1">'Trial 5'!CQ9</f>
        <v>953483.46506428777</v>
      </c>
      <c r="CJ8" s="64">
        <f ca="1">'Trial 5'!CR9</f>
        <v>870571.27437486011</v>
      </c>
      <c r="CK8" s="64">
        <f ca="1">'Trial 5'!CS9</f>
        <v>967628.35560800205</v>
      </c>
      <c r="CL8" s="64">
        <f ca="1">'Trial 5'!CT9</f>
        <v>914600.86895296001</v>
      </c>
      <c r="CM8" s="64">
        <f ca="1">'Trial 5'!CU9</f>
        <v>932164.2347252249</v>
      </c>
      <c r="CN8" s="64">
        <f ca="1">'Trial 5'!CV9</f>
        <v>937387.13228589657</v>
      </c>
      <c r="CO8" s="64">
        <f ca="1">'Trial 5'!CW9</f>
        <v>922502.36473426782</v>
      </c>
      <c r="CP8" s="64">
        <f ca="1">'Trial 5'!CX9</f>
        <v>869127.21464101807</v>
      </c>
      <c r="CQ8" s="64">
        <f ca="1">'Trial 5'!CY9</f>
        <v>947935.12551175547</v>
      </c>
      <c r="CR8" s="64">
        <f ca="1">'Trial 5'!CZ9</f>
        <v>932053.93299524486</v>
      </c>
      <c r="CS8" s="64">
        <f ca="1">'Trial 5'!DB9</f>
        <v>902813.88981640851</v>
      </c>
      <c r="CT8" s="64">
        <f ca="1">'Trial 5'!DC9</f>
        <v>959643.16662203101</v>
      </c>
      <c r="CU8" s="64">
        <f ca="1">'Trial 5'!DD9</f>
        <v>935882.21981081774</v>
      </c>
      <c r="CV8" s="64">
        <f ca="1">'Trial 5'!DE9</f>
        <v>948065.38691773079</v>
      </c>
      <c r="CW8" s="64">
        <f ca="1">'Trial 5'!DF9</f>
        <v>863641.32727932406</v>
      </c>
      <c r="CX8" s="64">
        <f ca="1">'Trial 5'!DG9</f>
        <v>935467.28027212003</v>
      </c>
      <c r="CY8" s="64">
        <f ca="1">'Trial 5'!DH9</f>
        <v>894496.57555021741</v>
      </c>
      <c r="CZ8" s="64">
        <f ca="1">'Trial 5'!DI9</f>
        <v>898258.04935055634</v>
      </c>
      <c r="DA8" s="64">
        <f ca="1">'Trial 5'!DJ9</f>
        <v>903421.42381404981</v>
      </c>
      <c r="DB8" s="64">
        <f ca="1">'Trial 5'!DK9</f>
        <v>944842.5636333595</v>
      </c>
      <c r="DC8" s="64">
        <f ca="1">'Trial 5'!DL9</f>
        <v>934700.57071757293</v>
      </c>
      <c r="DD8" s="64">
        <f ca="1">'Trial 5'!DM9</f>
        <v>911150.49956539844</v>
      </c>
      <c r="DE8" s="64">
        <f ca="1">'Trial 5'!DO9</f>
        <v>937830.09198246244</v>
      </c>
      <c r="DF8" s="64">
        <f ca="1">'Trial 5'!DP9</f>
        <v>886253.69257162453</v>
      </c>
      <c r="DG8" s="64">
        <f ca="1">'Trial 5'!DQ9</f>
        <v>911135.14294053405</v>
      </c>
      <c r="DH8" s="64">
        <f ca="1">'Trial 5'!DR9</f>
        <v>876788.61835477024</v>
      </c>
      <c r="DI8" s="64">
        <f ca="1">'Trial 5'!DS9</f>
        <v>861158.31430784799</v>
      </c>
      <c r="DJ8" s="64">
        <f ca="1">'Trial 5'!DT9</f>
        <v>863245.74284849712</v>
      </c>
      <c r="DK8" s="64">
        <f ca="1">'Trial 5'!DU9</f>
        <v>946442.43712904491</v>
      </c>
      <c r="DL8" s="64">
        <f ca="1">'Trial 5'!DV9</f>
        <v>904621.22752514319</v>
      </c>
      <c r="DM8" s="64">
        <f ca="1">'Trial 5'!DW9</f>
        <v>883173.31743398367</v>
      </c>
      <c r="DN8" s="64">
        <f ca="1">'Trial 5'!DX9</f>
        <v>915786.28957758716</v>
      </c>
      <c r="DO8" s="64">
        <f ca="1">'Trial 5'!DY9</f>
        <v>927425.00690550264</v>
      </c>
      <c r="DP8" s="64">
        <f ca="1">'Trial 5'!DZ9</f>
        <v>872727.8918080047</v>
      </c>
      <c r="DQ8" s="64">
        <f ca="1">'Trial 5'!EB9</f>
        <v>921167.51017896179</v>
      </c>
      <c r="DR8" s="64">
        <f ca="1">'Trial 5'!EC9</f>
        <v>903760.78413973295</v>
      </c>
      <c r="DS8" s="64">
        <f ca="1">'Trial 5'!ED9</f>
        <v>910685.0546294871</v>
      </c>
      <c r="DT8" s="64">
        <f ca="1">'Trial 5'!EE9</f>
        <v>901163.68422109971</v>
      </c>
      <c r="DU8" s="64">
        <f ca="1">'Trial 5'!EF9</f>
        <v>894404.34297799936</v>
      </c>
      <c r="DV8" s="64">
        <f ca="1">'Trial 5'!EG9</f>
        <v>883339.61154580838</v>
      </c>
      <c r="DW8" s="64">
        <f ca="1">'Trial 5'!EH9</f>
        <v>959182.77808966092</v>
      </c>
      <c r="DX8" s="64">
        <f ca="1">'Trial 5'!EI9</f>
        <v>890768.68606590189</v>
      </c>
      <c r="DY8" s="64">
        <f ca="1">'Trial 5'!EJ9</f>
        <v>909984.05975898867</v>
      </c>
      <c r="DZ8" s="64">
        <f ca="1">'Trial 5'!EK9</f>
        <v>874710.83126750309</v>
      </c>
      <c r="EA8" s="64">
        <f ca="1">'Trial 5'!EL9</f>
        <v>915912.80264502286</v>
      </c>
      <c r="EB8" s="64">
        <f ca="1">'Trial 5'!EM9</f>
        <v>903284.79798501893</v>
      </c>
    </row>
    <row r="9" spans="1:132" ht="12.75" customHeight="1">
      <c r="A9" s="64">
        <f ca="1">'Trial 6'!B9</f>
        <v>961105.61327711493</v>
      </c>
      <c r="B9" s="64">
        <f ca="1">'Trial 6'!C9</f>
        <v>1009404.6146561392</v>
      </c>
      <c r="C9" s="64">
        <f ca="1">'Trial 6'!D9</f>
        <v>967651.96429777809</v>
      </c>
      <c r="D9" s="64">
        <f ca="1">'Trial 6'!E9</f>
        <v>948325.27101350669</v>
      </c>
      <c r="E9" s="64">
        <f ca="1">'Trial 6'!F9</f>
        <v>981741.58002287732</v>
      </c>
      <c r="F9" s="64">
        <f ca="1">'Trial 6'!G9</f>
        <v>945095.2158605759</v>
      </c>
      <c r="G9" s="64">
        <f ca="1">'Trial 6'!H9</f>
        <v>985420.35041780351</v>
      </c>
      <c r="H9" s="64">
        <f ca="1">'Trial 6'!I9</f>
        <v>956909.94799956819</v>
      </c>
      <c r="I9" s="64">
        <f ca="1">'Trial 6'!J9</f>
        <v>951653.83049608429</v>
      </c>
      <c r="J9" s="64">
        <f ca="1">'Trial 6'!K9</f>
        <v>930494.09771299909</v>
      </c>
      <c r="K9" s="64">
        <f ca="1">'Trial 6'!L9</f>
        <v>939127.88944228075</v>
      </c>
      <c r="L9" s="64">
        <f ca="1">'Trial 6'!M9</f>
        <v>956439.25057012984</v>
      </c>
      <c r="M9" s="64">
        <f ca="1">'Trial 6'!O9</f>
        <v>929533.75023804605</v>
      </c>
      <c r="N9" s="64">
        <f ca="1">'Trial 6'!P9</f>
        <v>966960.60268163052</v>
      </c>
      <c r="O9" s="64">
        <f ca="1">'Trial 6'!Q9</f>
        <v>964941.60925838829</v>
      </c>
      <c r="P9" s="64">
        <f ca="1">'Trial 6'!R9</f>
        <v>960113.94648801163</v>
      </c>
      <c r="Q9" s="64">
        <f ca="1">'Trial 6'!S9</f>
        <v>916132.41960821627</v>
      </c>
      <c r="R9" s="64">
        <f ca="1">'Trial 6'!T9</f>
        <v>953502.78889371594</v>
      </c>
      <c r="S9" s="64">
        <f ca="1">'Trial 6'!U9</f>
        <v>969042.9091571524</v>
      </c>
      <c r="T9" s="64">
        <f ca="1">'Trial 6'!V9</f>
        <v>992475.72911315365</v>
      </c>
      <c r="U9" s="64">
        <f ca="1">'Trial 6'!W9</f>
        <v>973139.31222125643</v>
      </c>
      <c r="V9" s="64">
        <f ca="1">'Trial 6'!X9</f>
        <v>981758.01711798937</v>
      </c>
      <c r="W9" s="64">
        <f ca="1">'Trial 6'!Y9</f>
        <v>999784.70472868823</v>
      </c>
      <c r="X9" s="64">
        <f ca="1">'Trial 6'!Z9</f>
        <v>918369.9075815056</v>
      </c>
      <c r="Y9" s="64">
        <f ca="1">'Trial 6'!AB9</f>
        <v>890154.71465268324</v>
      </c>
      <c r="Z9" s="64">
        <f ca="1">'Trial 6'!AC9</f>
        <v>889651.24474240374</v>
      </c>
      <c r="AA9" s="64">
        <f ca="1">'Trial 6'!AD9</f>
        <v>953826.6193024189</v>
      </c>
      <c r="AB9" s="64">
        <f ca="1">'Trial 6'!AE9</f>
        <v>917693.13008219132</v>
      </c>
      <c r="AC9" s="64">
        <f ca="1">'Trial 6'!AF9</f>
        <v>986177.36695256585</v>
      </c>
      <c r="AD9" s="64">
        <f ca="1">'Trial 6'!AG9</f>
        <v>954643.73770396295</v>
      </c>
      <c r="AE9" s="64">
        <f ca="1">'Trial 6'!AH9</f>
        <v>903407.78648437222</v>
      </c>
      <c r="AF9" s="64">
        <f ca="1">'Trial 6'!AI9</f>
        <v>953668.94261564407</v>
      </c>
      <c r="AG9" s="64">
        <f ca="1">'Trial 6'!AJ9</f>
        <v>915331.31083920435</v>
      </c>
      <c r="AH9" s="64">
        <f ca="1">'Trial 6'!AK9</f>
        <v>900482.95493051759</v>
      </c>
      <c r="AI9" s="64">
        <f ca="1">'Trial 6'!AL9</f>
        <v>925921.12240829342</v>
      </c>
      <c r="AJ9" s="64">
        <f ca="1">'Trial 6'!AM9</f>
        <v>955816.10245378711</v>
      </c>
      <c r="AK9" s="64">
        <f ca="1">'Trial 6'!AO9</f>
        <v>931843.15674416255</v>
      </c>
      <c r="AL9" s="64">
        <f ca="1">'Trial 6'!AP9</f>
        <v>939555.66051328683</v>
      </c>
      <c r="AM9" s="64">
        <f ca="1">'Trial 6'!AQ9</f>
        <v>952561.19219767244</v>
      </c>
      <c r="AN9" s="64">
        <f ca="1">'Trial 6'!AR9</f>
        <v>951797.84077364265</v>
      </c>
      <c r="AO9" s="64">
        <f ca="1">'Trial 6'!AS9</f>
        <v>953253.91361315921</v>
      </c>
      <c r="AP9" s="64">
        <f ca="1">'Trial 6'!AT9</f>
        <v>957955.86050840456</v>
      </c>
      <c r="AQ9" s="64">
        <f ca="1">'Trial 6'!AU9</f>
        <v>880600.29734459054</v>
      </c>
      <c r="AR9" s="64">
        <f ca="1">'Trial 6'!AV9</f>
        <v>951595.89493406273</v>
      </c>
      <c r="AS9" s="64">
        <f ca="1">'Trial 6'!AW9</f>
        <v>903393.47295590269</v>
      </c>
      <c r="AT9" s="64">
        <f ca="1">'Trial 6'!AX9</f>
        <v>983151.74786049116</v>
      </c>
      <c r="AU9" s="64">
        <f ca="1">'Trial 6'!AY9</f>
        <v>972791.44069306599</v>
      </c>
      <c r="AV9" s="64">
        <f ca="1">'Trial 6'!AZ9</f>
        <v>950093.36181756377</v>
      </c>
      <c r="AW9" s="64">
        <f ca="1">'Trial 6'!BB9</f>
        <v>936810.45069134422</v>
      </c>
      <c r="AX9" s="64">
        <f ca="1">'Trial 6'!BC9</f>
        <v>985499.76535073062</v>
      </c>
      <c r="AY9" s="64">
        <f ca="1">'Trial 6'!BD9</f>
        <v>984639.33518736833</v>
      </c>
      <c r="AZ9" s="64">
        <f ca="1">'Trial 6'!BE9</f>
        <v>943365.78051153629</v>
      </c>
      <c r="BA9" s="64">
        <f ca="1">'Trial 6'!BF9</f>
        <v>929733.9661574316</v>
      </c>
      <c r="BB9" s="64">
        <f ca="1">'Trial 6'!BG9</f>
        <v>957278.30520834296</v>
      </c>
      <c r="BC9" s="64">
        <f ca="1">'Trial 6'!BH9</f>
        <v>948716.3244516385</v>
      </c>
      <c r="BD9" s="64">
        <f ca="1">'Trial 6'!BI9</f>
        <v>884788.35016069899</v>
      </c>
      <c r="BE9" s="64">
        <f ca="1">'Trial 6'!BJ9</f>
        <v>920940.22940795484</v>
      </c>
      <c r="BF9" s="64">
        <f ca="1">'Trial 6'!BK9</f>
        <v>918826.75440398627</v>
      </c>
      <c r="BG9" s="64">
        <f ca="1">'Trial 6'!BL9</f>
        <v>950025.63889478031</v>
      </c>
      <c r="BH9" s="64">
        <f ca="1">'Trial 6'!BM9</f>
        <v>967414.90116343042</v>
      </c>
      <c r="BI9" s="64">
        <f ca="1">'Trial 6'!BO9</f>
        <v>943737.66367964086</v>
      </c>
      <c r="BJ9" s="64">
        <f ca="1">'Trial 6'!BP9</f>
        <v>944336.95677744795</v>
      </c>
      <c r="BK9" s="64">
        <f ca="1">'Trial 6'!BQ9</f>
        <v>932603.90553519374</v>
      </c>
      <c r="BL9" s="64">
        <f ca="1">'Trial 6'!BR9</f>
        <v>963122.09687786596</v>
      </c>
      <c r="BM9" s="64">
        <f ca="1">'Trial 6'!BS9</f>
        <v>917806.96312466927</v>
      </c>
      <c r="BN9" s="64">
        <f ca="1">'Trial 6'!BT9</f>
        <v>929816.75342262723</v>
      </c>
      <c r="BO9" s="64">
        <f ca="1">'Trial 6'!BU9</f>
        <v>979344.95263004897</v>
      </c>
      <c r="BP9" s="64">
        <f ca="1">'Trial 6'!BV9</f>
        <v>960004.26484465855</v>
      </c>
      <c r="BQ9" s="64">
        <f ca="1">'Trial 6'!BW9</f>
        <v>932236.08529662481</v>
      </c>
      <c r="BR9" s="64">
        <f ca="1">'Trial 6'!BX9</f>
        <v>868677.49284535029</v>
      </c>
      <c r="BS9" s="64">
        <f ca="1">'Trial 6'!BY9</f>
        <v>884205.61119249393</v>
      </c>
      <c r="BT9" s="64">
        <f ca="1">'Trial 6'!BZ9</f>
        <v>982001.34919513005</v>
      </c>
      <c r="BU9" s="64">
        <f ca="1">'Trial 6'!CB9</f>
        <v>964262.62971943873</v>
      </c>
      <c r="BV9" s="64">
        <f ca="1">'Trial 6'!CC9</f>
        <v>927834.22421193589</v>
      </c>
      <c r="BW9" s="64">
        <f ca="1">'Trial 6'!CD9</f>
        <v>884750.47242040292</v>
      </c>
      <c r="BX9" s="64">
        <f ca="1">'Trial 6'!CE9</f>
        <v>949641.59516744746</v>
      </c>
      <c r="BY9" s="64">
        <f ca="1">'Trial 6'!CF9</f>
        <v>934263.8531546701</v>
      </c>
      <c r="BZ9" s="64">
        <f ca="1">'Trial 6'!CG9</f>
        <v>976614.19973764918</v>
      </c>
      <c r="CA9" s="64">
        <f ca="1">'Trial 6'!CH9</f>
        <v>941832.50573665171</v>
      </c>
      <c r="CB9" s="64">
        <f ca="1">'Trial 6'!CI9</f>
        <v>968330.88020151865</v>
      </c>
      <c r="CC9" s="64">
        <f ca="1">'Trial 6'!CJ9</f>
        <v>958649.44329160627</v>
      </c>
      <c r="CD9" s="64">
        <f ca="1">'Trial 6'!CK9</f>
        <v>901237.92916229204</v>
      </c>
      <c r="CE9" s="64">
        <f ca="1">'Trial 6'!CL9</f>
        <v>866654.51058895711</v>
      </c>
      <c r="CF9" s="64">
        <f ca="1">'Trial 6'!CM9</f>
        <v>968873.34590176167</v>
      </c>
      <c r="CG9" s="64">
        <f ca="1">'Trial 6'!CO9</f>
        <v>881912.12342353072</v>
      </c>
      <c r="CH9" s="64">
        <f ca="1">'Trial 6'!CP9</f>
        <v>885378.78599736746</v>
      </c>
      <c r="CI9" s="64">
        <f ca="1">'Trial 6'!CQ9</f>
        <v>895101.80565032642</v>
      </c>
      <c r="CJ9" s="64">
        <f ca="1">'Trial 6'!CR9</f>
        <v>925636.76208188781</v>
      </c>
      <c r="CK9" s="64">
        <f ca="1">'Trial 6'!CS9</f>
        <v>907721.07892655605</v>
      </c>
      <c r="CL9" s="64">
        <f ca="1">'Trial 6'!CT9</f>
        <v>922436.69448193419</v>
      </c>
      <c r="CM9" s="64">
        <f ca="1">'Trial 6'!CU9</f>
        <v>922365.41701696336</v>
      </c>
      <c r="CN9" s="64">
        <f ca="1">'Trial 6'!CV9</f>
        <v>880085.83194888965</v>
      </c>
      <c r="CO9" s="64">
        <f ca="1">'Trial 6'!CW9</f>
        <v>978215.39807982033</v>
      </c>
      <c r="CP9" s="64">
        <f ca="1">'Trial 6'!CX9</f>
        <v>929527.21751775045</v>
      </c>
      <c r="CQ9" s="64">
        <f ca="1">'Trial 6'!CY9</f>
        <v>887676.83532420255</v>
      </c>
      <c r="CR9" s="64">
        <f ca="1">'Trial 6'!CZ9</f>
        <v>921311.40415127738</v>
      </c>
      <c r="CS9" s="64">
        <f ca="1">'Trial 6'!DB9</f>
        <v>942598.8013783684</v>
      </c>
      <c r="CT9" s="64">
        <f ca="1">'Trial 6'!DC9</f>
        <v>888296.95499991486</v>
      </c>
      <c r="CU9" s="64">
        <f ca="1">'Trial 6'!DD9</f>
        <v>899349.12931118137</v>
      </c>
      <c r="CV9" s="64">
        <f ca="1">'Trial 6'!DE9</f>
        <v>915906.12915993016</v>
      </c>
      <c r="CW9" s="64">
        <f ca="1">'Trial 6'!DF9</f>
        <v>962216.80981096451</v>
      </c>
      <c r="CX9" s="64">
        <f ca="1">'Trial 6'!DG9</f>
        <v>926383.67553450493</v>
      </c>
      <c r="CY9" s="64">
        <f ca="1">'Trial 6'!DH9</f>
        <v>866608.24227909604</v>
      </c>
      <c r="CZ9" s="64">
        <f ca="1">'Trial 6'!DI9</f>
        <v>923442.58367186238</v>
      </c>
      <c r="DA9" s="64">
        <f ca="1">'Trial 6'!DJ9</f>
        <v>915091.70020503283</v>
      </c>
      <c r="DB9" s="64">
        <f ca="1">'Trial 6'!DK9</f>
        <v>964765.12867550296</v>
      </c>
      <c r="DC9" s="64">
        <f ca="1">'Trial 6'!DL9</f>
        <v>879503.36815124913</v>
      </c>
      <c r="DD9" s="64">
        <f ca="1">'Trial 6'!DM9</f>
        <v>895172.72420490696</v>
      </c>
      <c r="DE9" s="64">
        <f ca="1">'Trial 6'!DO9</f>
        <v>906014.63324592391</v>
      </c>
      <c r="DF9" s="64">
        <f ca="1">'Trial 6'!DP9</f>
        <v>958851.01291190414</v>
      </c>
      <c r="DG9" s="64">
        <f ca="1">'Trial 6'!DQ9</f>
        <v>891455.25392184337</v>
      </c>
      <c r="DH9" s="64">
        <f ca="1">'Trial 6'!DR9</f>
        <v>884767.15009870706</v>
      </c>
      <c r="DI9" s="64">
        <f ca="1">'Trial 6'!DS9</f>
        <v>916594.98709301359</v>
      </c>
      <c r="DJ9" s="64">
        <f ca="1">'Trial 6'!DT9</f>
        <v>954470.91913148807</v>
      </c>
      <c r="DK9" s="64">
        <f ca="1">'Trial 6'!DU9</f>
        <v>864095.78947418521</v>
      </c>
      <c r="DL9" s="64">
        <f ca="1">'Trial 6'!DV9</f>
        <v>947037.43407970993</v>
      </c>
      <c r="DM9" s="64">
        <f ca="1">'Trial 6'!DW9</f>
        <v>919635.65011245047</v>
      </c>
      <c r="DN9" s="64">
        <f ca="1">'Trial 6'!DX9</f>
        <v>896683.61769668432</v>
      </c>
      <c r="DO9" s="64">
        <f ca="1">'Trial 6'!DY9</f>
        <v>962421.37130888703</v>
      </c>
      <c r="DP9" s="64">
        <f ca="1">'Trial 6'!DZ9</f>
        <v>925070.68597688968</v>
      </c>
      <c r="DQ9" s="64">
        <f ca="1">'Trial 6'!EB9</f>
        <v>855495.61968677829</v>
      </c>
      <c r="DR9" s="64">
        <f ca="1">'Trial 6'!EC9</f>
        <v>884656.59795201314</v>
      </c>
      <c r="DS9" s="64">
        <f ca="1">'Trial 6'!ED9</f>
        <v>965635.61150295532</v>
      </c>
      <c r="DT9" s="64">
        <f ca="1">'Trial 6'!EE9</f>
        <v>872319.14696623024</v>
      </c>
      <c r="DU9" s="64">
        <f ca="1">'Trial 6'!EF9</f>
        <v>901005.18117852672</v>
      </c>
      <c r="DV9" s="64">
        <f ca="1">'Trial 6'!EG9</f>
        <v>945195.80429882393</v>
      </c>
      <c r="DW9" s="64">
        <f ca="1">'Trial 6'!EH9</f>
        <v>942755.63733331498</v>
      </c>
      <c r="DX9" s="64">
        <f ca="1">'Trial 6'!EI9</f>
        <v>923104.80608429282</v>
      </c>
      <c r="DY9" s="64">
        <f ca="1">'Trial 6'!EJ9</f>
        <v>897331.81934044964</v>
      </c>
      <c r="DZ9" s="64">
        <f ca="1">'Trial 6'!EK9</f>
        <v>908708.48092425789</v>
      </c>
      <c r="EA9" s="64">
        <f ca="1">'Trial 6'!EL9</f>
        <v>908381.72216619446</v>
      </c>
      <c r="EB9" s="64">
        <f ca="1">'Trial 6'!EM9</f>
        <v>865236.3940199354</v>
      </c>
    </row>
    <row r="10" spans="1:132" ht="12.75" customHeight="1">
      <c r="A10" s="64">
        <f ca="1">'Trial 7'!B9</f>
        <v>1007255.0084114855</v>
      </c>
      <c r="B10" s="64">
        <f ca="1">'Trial 7'!C9</f>
        <v>953381.85653595778</v>
      </c>
      <c r="C10" s="64">
        <f ca="1">'Trial 7'!D9</f>
        <v>932120.18500772177</v>
      </c>
      <c r="D10" s="64">
        <f ca="1">'Trial 7'!E9</f>
        <v>954644.545456497</v>
      </c>
      <c r="E10" s="64">
        <f ca="1">'Trial 7'!F9</f>
        <v>968918.25487172976</v>
      </c>
      <c r="F10" s="64">
        <f ca="1">'Trial 7'!G9</f>
        <v>938254.19805172656</v>
      </c>
      <c r="G10" s="64">
        <f ca="1">'Trial 7'!H9</f>
        <v>1018660.00552658</v>
      </c>
      <c r="H10" s="64">
        <f ca="1">'Trial 7'!I9</f>
        <v>938794.50751257432</v>
      </c>
      <c r="I10" s="64">
        <f ca="1">'Trial 7'!J9</f>
        <v>906819.15475384868</v>
      </c>
      <c r="J10" s="64">
        <f ca="1">'Trial 7'!K9</f>
        <v>997496.58851049293</v>
      </c>
      <c r="K10" s="64">
        <f ca="1">'Trial 7'!L9</f>
        <v>961629.89740730601</v>
      </c>
      <c r="L10" s="64">
        <f ca="1">'Trial 7'!M9</f>
        <v>952880.31033910182</v>
      </c>
      <c r="M10" s="64">
        <f ca="1">'Trial 7'!O9</f>
        <v>1001888.5714647721</v>
      </c>
      <c r="N10" s="64">
        <f ca="1">'Trial 7'!P9</f>
        <v>992297.3413425996</v>
      </c>
      <c r="O10" s="64">
        <f ca="1">'Trial 7'!Q9</f>
        <v>990853.26996802026</v>
      </c>
      <c r="P10" s="64">
        <f ca="1">'Trial 7'!R9</f>
        <v>988299.1712672502</v>
      </c>
      <c r="Q10" s="64">
        <f ca="1">'Trial 7'!S9</f>
        <v>985210.16188292077</v>
      </c>
      <c r="R10" s="64">
        <f ca="1">'Trial 7'!T9</f>
        <v>971950.78960361762</v>
      </c>
      <c r="S10" s="64">
        <f ca="1">'Trial 7'!U9</f>
        <v>977207.05968341476</v>
      </c>
      <c r="T10" s="64">
        <f ca="1">'Trial 7'!V9</f>
        <v>963862.4919513138</v>
      </c>
      <c r="U10" s="64">
        <f ca="1">'Trial 7'!W9</f>
        <v>969506.0169445019</v>
      </c>
      <c r="V10" s="64">
        <f ca="1">'Trial 7'!X9</f>
        <v>953411.52081452543</v>
      </c>
      <c r="W10" s="64">
        <f ca="1">'Trial 7'!Y9</f>
        <v>900866.78789268865</v>
      </c>
      <c r="X10" s="64">
        <f ca="1">'Trial 7'!Z9</f>
        <v>970815.73925552913</v>
      </c>
      <c r="Y10" s="64">
        <f ca="1">'Trial 7'!AB9</f>
        <v>990325.87942312844</v>
      </c>
      <c r="Z10" s="64">
        <f ca="1">'Trial 7'!AC9</f>
        <v>951795.77224491851</v>
      </c>
      <c r="AA10" s="64">
        <f ca="1">'Trial 7'!AD9</f>
        <v>950260.30537666555</v>
      </c>
      <c r="AB10" s="64">
        <f ca="1">'Trial 7'!AE9</f>
        <v>921824.13865434064</v>
      </c>
      <c r="AC10" s="64">
        <f ca="1">'Trial 7'!AF9</f>
        <v>935672.96863126697</v>
      </c>
      <c r="AD10" s="64">
        <f ca="1">'Trial 7'!AG9</f>
        <v>984563.59344090591</v>
      </c>
      <c r="AE10" s="64">
        <f ca="1">'Trial 7'!AH9</f>
        <v>926440.01902662567</v>
      </c>
      <c r="AF10" s="64">
        <f ca="1">'Trial 7'!AI9</f>
        <v>968843.99146697263</v>
      </c>
      <c r="AG10" s="64">
        <f ca="1">'Trial 7'!AJ9</f>
        <v>911949.54379862011</v>
      </c>
      <c r="AH10" s="64">
        <f ca="1">'Trial 7'!AK9</f>
        <v>971635.39957026625</v>
      </c>
      <c r="AI10" s="64">
        <f ca="1">'Trial 7'!AL9</f>
        <v>948552.00063999603</v>
      </c>
      <c r="AJ10" s="64">
        <f ca="1">'Trial 7'!AM9</f>
        <v>957221.78832496889</v>
      </c>
      <c r="AK10" s="64">
        <f ca="1">'Trial 7'!AO9</f>
        <v>963903.93736541714</v>
      </c>
      <c r="AL10" s="64">
        <f ca="1">'Trial 7'!AP9</f>
        <v>882239.03687345702</v>
      </c>
      <c r="AM10" s="64">
        <f ca="1">'Trial 7'!AQ9</f>
        <v>983251.81132854393</v>
      </c>
      <c r="AN10" s="64">
        <f ca="1">'Trial 7'!AR9</f>
        <v>1000081.0381250618</v>
      </c>
      <c r="AO10" s="64">
        <f ca="1">'Trial 7'!AS9</f>
        <v>981136.36126234592</v>
      </c>
      <c r="AP10" s="64">
        <f ca="1">'Trial 7'!AT9</f>
        <v>918939.22800368001</v>
      </c>
      <c r="AQ10" s="64">
        <f ca="1">'Trial 7'!AU9</f>
        <v>949049.61019483523</v>
      </c>
      <c r="AR10" s="64">
        <f ca="1">'Trial 7'!AV9</f>
        <v>927492.46395508095</v>
      </c>
      <c r="AS10" s="64">
        <f ca="1">'Trial 7'!AW9</f>
        <v>911475.68959646032</v>
      </c>
      <c r="AT10" s="64">
        <f ca="1">'Trial 7'!AX9</f>
        <v>892503.77412509872</v>
      </c>
      <c r="AU10" s="64">
        <f ca="1">'Trial 7'!AY9</f>
        <v>937198.46525201935</v>
      </c>
      <c r="AV10" s="64">
        <f ca="1">'Trial 7'!AZ9</f>
        <v>965649.58014246135</v>
      </c>
      <c r="AW10" s="64">
        <f ca="1">'Trial 7'!BB9</f>
        <v>945150.09098703344</v>
      </c>
      <c r="AX10" s="64">
        <f ca="1">'Trial 7'!BC9</f>
        <v>935383.39853391703</v>
      </c>
      <c r="AY10" s="64">
        <f ca="1">'Trial 7'!BD9</f>
        <v>942527.88739967567</v>
      </c>
      <c r="AZ10" s="64">
        <f ca="1">'Trial 7'!BE9</f>
        <v>946797.7607541458</v>
      </c>
      <c r="BA10" s="64">
        <f ca="1">'Trial 7'!BF9</f>
        <v>925981.77582683833</v>
      </c>
      <c r="BB10" s="64">
        <f ca="1">'Trial 7'!BG9</f>
        <v>931931.81714671338</v>
      </c>
      <c r="BC10" s="64">
        <f ca="1">'Trial 7'!BH9</f>
        <v>909924.77824025752</v>
      </c>
      <c r="BD10" s="64">
        <f ca="1">'Trial 7'!BI9</f>
        <v>919919.23884208524</v>
      </c>
      <c r="BE10" s="64">
        <f ca="1">'Trial 7'!BJ9</f>
        <v>916132.33940491441</v>
      </c>
      <c r="BF10" s="64">
        <f ca="1">'Trial 7'!BK9</f>
        <v>923582.79855443956</v>
      </c>
      <c r="BG10" s="64">
        <f ca="1">'Trial 7'!BL9</f>
        <v>949684.40117854555</v>
      </c>
      <c r="BH10" s="64">
        <f ca="1">'Trial 7'!BM9</f>
        <v>977117.52450400929</v>
      </c>
      <c r="BI10" s="64">
        <f ca="1">'Trial 7'!BO9</f>
        <v>920739.77483000001</v>
      </c>
      <c r="BJ10" s="64">
        <f ca="1">'Trial 7'!BP9</f>
        <v>918903.49526561343</v>
      </c>
      <c r="BK10" s="64">
        <f ca="1">'Trial 7'!BQ9</f>
        <v>932147.6090675412</v>
      </c>
      <c r="BL10" s="64">
        <f ca="1">'Trial 7'!BR9</f>
        <v>885730.54025411827</v>
      </c>
      <c r="BM10" s="64">
        <f ca="1">'Trial 7'!BS9</f>
        <v>977672.11840553477</v>
      </c>
      <c r="BN10" s="64">
        <f ca="1">'Trial 7'!BT9</f>
        <v>909192.71644036169</v>
      </c>
      <c r="BO10" s="64">
        <f ca="1">'Trial 7'!BU9</f>
        <v>928287.88362234086</v>
      </c>
      <c r="BP10" s="64">
        <f ca="1">'Trial 7'!BV9</f>
        <v>894844.92020449333</v>
      </c>
      <c r="BQ10" s="64">
        <f ca="1">'Trial 7'!BW9</f>
        <v>924178.49426583853</v>
      </c>
      <c r="BR10" s="64">
        <f ca="1">'Trial 7'!BX9</f>
        <v>934145.1122288605</v>
      </c>
      <c r="BS10" s="64">
        <f ca="1">'Trial 7'!BY9</f>
        <v>967702.56324170937</v>
      </c>
      <c r="BT10" s="64">
        <f ca="1">'Trial 7'!BZ9</f>
        <v>965993.94322768401</v>
      </c>
      <c r="BU10" s="64">
        <f ca="1">'Trial 7'!CB9</f>
        <v>947325.09074740892</v>
      </c>
      <c r="BV10" s="64">
        <f ca="1">'Trial 7'!CC9</f>
        <v>947676.32668923365</v>
      </c>
      <c r="BW10" s="64">
        <f ca="1">'Trial 7'!CD9</f>
        <v>893441.53181488009</v>
      </c>
      <c r="BX10" s="64">
        <f ca="1">'Trial 7'!CE9</f>
        <v>935925.39026713686</v>
      </c>
      <c r="BY10" s="64">
        <f ca="1">'Trial 7'!CF9</f>
        <v>922987.53733303817</v>
      </c>
      <c r="BZ10" s="64">
        <f ca="1">'Trial 7'!CG9</f>
        <v>940240.12388878211</v>
      </c>
      <c r="CA10" s="64">
        <f ca="1">'Trial 7'!CH9</f>
        <v>964967.72901913233</v>
      </c>
      <c r="CB10" s="64">
        <f ca="1">'Trial 7'!CI9</f>
        <v>905993.7965049363</v>
      </c>
      <c r="CC10" s="64">
        <f ca="1">'Trial 7'!CJ9</f>
        <v>977243.73932146875</v>
      </c>
      <c r="CD10" s="64">
        <f ca="1">'Trial 7'!CK9</f>
        <v>936952.75102693238</v>
      </c>
      <c r="CE10" s="64">
        <f ca="1">'Trial 7'!CL9</f>
        <v>903603.77223958878</v>
      </c>
      <c r="CF10" s="64">
        <f ca="1">'Trial 7'!CM9</f>
        <v>889192.99810305925</v>
      </c>
      <c r="CG10" s="64">
        <f ca="1">'Trial 7'!CO9</f>
        <v>897358.59113220498</v>
      </c>
      <c r="CH10" s="64">
        <f ca="1">'Trial 7'!CP9</f>
        <v>958429.22493748274</v>
      </c>
      <c r="CI10" s="64">
        <f ca="1">'Trial 7'!CQ9</f>
        <v>896578.40950482024</v>
      </c>
      <c r="CJ10" s="64">
        <f ca="1">'Trial 7'!CR9</f>
        <v>931416.50712414039</v>
      </c>
      <c r="CK10" s="64">
        <f ca="1">'Trial 7'!CS9</f>
        <v>871370.7447554986</v>
      </c>
      <c r="CL10" s="64">
        <f ca="1">'Trial 7'!CT9</f>
        <v>930970.40919497935</v>
      </c>
      <c r="CM10" s="64">
        <f ca="1">'Trial 7'!CU9</f>
        <v>928519.65623872681</v>
      </c>
      <c r="CN10" s="64">
        <f ca="1">'Trial 7'!CV9</f>
        <v>936283.65076959506</v>
      </c>
      <c r="CO10" s="64">
        <f ca="1">'Trial 7'!CW9</f>
        <v>938793.17368820193</v>
      </c>
      <c r="CP10" s="64">
        <f ca="1">'Trial 7'!CX9</f>
        <v>941663.23801433342</v>
      </c>
      <c r="CQ10" s="64">
        <f ca="1">'Trial 7'!CY9</f>
        <v>957429.35696769704</v>
      </c>
      <c r="CR10" s="64">
        <f ca="1">'Trial 7'!CZ9</f>
        <v>953996.62334159575</v>
      </c>
      <c r="CS10" s="64">
        <f ca="1">'Trial 7'!DB9</f>
        <v>932191.85406771966</v>
      </c>
      <c r="CT10" s="64">
        <f ca="1">'Trial 7'!DC9</f>
        <v>966945.51981538872</v>
      </c>
      <c r="CU10" s="64">
        <f ca="1">'Trial 7'!DD9</f>
        <v>919986.35598186345</v>
      </c>
      <c r="CV10" s="64">
        <f ca="1">'Trial 7'!DE9</f>
        <v>920037.59328017465</v>
      </c>
      <c r="CW10" s="64">
        <f ca="1">'Trial 7'!DF9</f>
        <v>922998.10409515968</v>
      </c>
      <c r="CX10" s="64">
        <f ca="1">'Trial 7'!DG9</f>
        <v>936094.15255879622</v>
      </c>
      <c r="CY10" s="64">
        <f ca="1">'Trial 7'!DH9</f>
        <v>913943.23315890168</v>
      </c>
      <c r="CZ10" s="64">
        <f ca="1">'Trial 7'!DI9</f>
        <v>961339.34408403118</v>
      </c>
      <c r="DA10" s="64">
        <f ca="1">'Trial 7'!DJ9</f>
        <v>896225.41575667448</v>
      </c>
      <c r="DB10" s="64">
        <f ca="1">'Trial 7'!DK9</f>
        <v>896323.49730776111</v>
      </c>
      <c r="DC10" s="64">
        <f ca="1">'Trial 7'!DL9</f>
        <v>951185.22704468446</v>
      </c>
      <c r="DD10" s="64">
        <f ca="1">'Trial 7'!DM9</f>
        <v>904170.66123931785</v>
      </c>
      <c r="DE10" s="64">
        <f ca="1">'Trial 7'!DO9</f>
        <v>915722.80751412129</v>
      </c>
      <c r="DF10" s="64">
        <f ca="1">'Trial 7'!DP9</f>
        <v>897270.53598146071</v>
      </c>
      <c r="DG10" s="64">
        <f ca="1">'Trial 7'!DQ9</f>
        <v>876965.91825379687</v>
      </c>
      <c r="DH10" s="64">
        <f ca="1">'Trial 7'!DR9</f>
        <v>895728.00282081554</v>
      </c>
      <c r="DI10" s="64">
        <f ca="1">'Trial 7'!DS9</f>
        <v>921768.21443674096</v>
      </c>
      <c r="DJ10" s="64">
        <f ca="1">'Trial 7'!DT9</f>
        <v>936270.0346149914</v>
      </c>
      <c r="DK10" s="64">
        <f ca="1">'Trial 7'!DU9</f>
        <v>876969.42278352333</v>
      </c>
      <c r="DL10" s="64">
        <f ca="1">'Trial 7'!DV9</f>
        <v>902197.56628034147</v>
      </c>
      <c r="DM10" s="64">
        <f ca="1">'Trial 7'!DW9</f>
        <v>971835.93195352936</v>
      </c>
      <c r="DN10" s="64">
        <f ca="1">'Trial 7'!DX9</f>
        <v>880306.86361325195</v>
      </c>
      <c r="DO10" s="64">
        <f ca="1">'Trial 7'!DY9</f>
        <v>893180.98561742436</v>
      </c>
      <c r="DP10" s="64">
        <f ca="1">'Trial 7'!DZ9</f>
        <v>923097.59764088725</v>
      </c>
      <c r="DQ10" s="64">
        <f ca="1">'Trial 7'!EB9</f>
        <v>921864.16741111176</v>
      </c>
      <c r="DR10" s="64">
        <f ca="1">'Trial 7'!EC9</f>
        <v>901125.87525483512</v>
      </c>
      <c r="DS10" s="64">
        <f ca="1">'Trial 7'!ED9</f>
        <v>893490.31066559872</v>
      </c>
      <c r="DT10" s="64">
        <f ca="1">'Trial 7'!EE9</f>
        <v>885158.41432456207</v>
      </c>
      <c r="DU10" s="64">
        <f ca="1">'Trial 7'!EF9</f>
        <v>894080.82706659858</v>
      </c>
      <c r="DV10" s="64">
        <f ca="1">'Trial 7'!EG9</f>
        <v>865918.3062430725</v>
      </c>
      <c r="DW10" s="64">
        <f ca="1">'Trial 7'!EH9</f>
        <v>858535.29215846548</v>
      </c>
      <c r="DX10" s="64">
        <f ca="1">'Trial 7'!EI9</f>
        <v>915742.26796549524</v>
      </c>
      <c r="DY10" s="64">
        <f ca="1">'Trial 7'!EJ9</f>
        <v>925161.31566722889</v>
      </c>
      <c r="DZ10" s="64">
        <f ca="1">'Trial 7'!EK9</f>
        <v>958674.36706314737</v>
      </c>
      <c r="EA10" s="64">
        <f ca="1">'Trial 7'!EL9</f>
        <v>860607.8173019028</v>
      </c>
      <c r="EB10" s="64">
        <f ca="1">'Trial 7'!EM9</f>
        <v>904000.97926966788</v>
      </c>
    </row>
    <row r="11" spans="1:132" ht="12.75" customHeight="1">
      <c r="A11" s="64">
        <f ca="1">'Trial 8'!B9</f>
        <v>967301.37413273146</v>
      </c>
      <c r="B11" s="64">
        <f ca="1">'Trial 8'!C9</f>
        <v>959293.76658411045</v>
      </c>
      <c r="C11" s="64">
        <f ca="1">'Trial 8'!D9</f>
        <v>927314.87547760969</v>
      </c>
      <c r="D11" s="64">
        <f ca="1">'Trial 8'!E9</f>
        <v>944290.43568882777</v>
      </c>
      <c r="E11" s="64">
        <f ca="1">'Trial 8'!F9</f>
        <v>961662.94973436103</v>
      </c>
      <c r="F11" s="64">
        <f ca="1">'Trial 8'!G9</f>
        <v>947261.67710558837</v>
      </c>
      <c r="G11" s="64">
        <f ca="1">'Trial 8'!H9</f>
        <v>946924.8438675896</v>
      </c>
      <c r="H11" s="64">
        <f ca="1">'Trial 8'!I9</f>
        <v>975769.75191258814</v>
      </c>
      <c r="I11" s="64">
        <f ca="1">'Trial 8'!J9</f>
        <v>939612.81824731512</v>
      </c>
      <c r="J11" s="64">
        <f ca="1">'Trial 8'!K9</f>
        <v>898425.05867466226</v>
      </c>
      <c r="K11" s="64">
        <f ca="1">'Trial 8'!L9</f>
        <v>977663.10825335945</v>
      </c>
      <c r="L11" s="64">
        <f ca="1">'Trial 8'!M9</f>
        <v>955849.55134599609</v>
      </c>
      <c r="M11" s="64">
        <f ca="1">'Trial 8'!O9</f>
        <v>983324.31462974555</v>
      </c>
      <c r="N11" s="64">
        <f ca="1">'Trial 8'!P9</f>
        <v>946520.54427795578</v>
      </c>
      <c r="O11" s="64">
        <f ca="1">'Trial 8'!Q9</f>
        <v>902600.75610775047</v>
      </c>
      <c r="P11" s="64">
        <f ca="1">'Trial 8'!R9</f>
        <v>949852.69007582334</v>
      </c>
      <c r="Q11" s="64">
        <f ca="1">'Trial 8'!S9</f>
        <v>926137.3375230378</v>
      </c>
      <c r="R11" s="64">
        <f ca="1">'Trial 8'!T9</f>
        <v>927748.73607574904</v>
      </c>
      <c r="S11" s="64">
        <f ca="1">'Trial 8'!U9</f>
        <v>946824.65871811553</v>
      </c>
      <c r="T11" s="64">
        <f ca="1">'Trial 8'!V9</f>
        <v>919206.10505823838</v>
      </c>
      <c r="U11" s="64">
        <f ca="1">'Trial 8'!W9</f>
        <v>999234.11647456978</v>
      </c>
      <c r="V11" s="64">
        <f ca="1">'Trial 8'!X9</f>
        <v>982882.46184218139</v>
      </c>
      <c r="W11" s="64">
        <f ca="1">'Trial 8'!Y9</f>
        <v>982312.74792788981</v>
      </c>
      <c r="X11" s="64">
        <f ca="1">'Trial 8'!Z9</f>
        <v>947934.39957810519</v>
      </c>
      <c r="Y11" s="64">
        <f ca="1">'Trial 8'!AB9</f>
        <v>990319.57504894584</v>
      </c>
      <c r="Z11" s="64">
        <f ca="1">'Trial 8'!AC9</f>
        <v>933806.42594172317</v>
      </c>
      <c r="AA11" s="64">
        <f ca="1">'Trial 8'!AD9</f>
        <v>913513.17201196786</v>
      </c>
      <c r="AB11" s="64">
        <f ca="1">'Trial 8'!AE9</f>
        <v>959136.90055453905</v>
      </c>
      <c r="AC11" s="64">
        <f ca="1">'Trial 8'!AF9</f>
        <v>908395.02566256223</v>
      </c>
      <c r="AD11" s="64">
        <f ca="1">'Trial 8'!AG9</f>
        <v>901836.11202943604</v>
      </c>
      <c r="AE11" s="64">
        <f ca="1">'Trial 8'!AH9</f>
        <v>908159.67292780126</v>
      </c>
      <c r="AF11" s="64">
        <f ca="1">'Trial 8'!AI9</f>
        <v>952491.76327169361</v>
      </c>
      <c r="AG11" s="64">
        <f ca="1">'Trial 8'!AJ9</f>
        <v>913851.46778841212</v>
      </c>
      <c r="AH11" s="64">
        <f ca="1">'Trial 8'!AK9</f>
        <v>928512.07069659629</v>
      </c>
      <c r="AI11" s="64">
        <f ca="1">'Trial 8'!AL9</f>
        <v>950567.12801747618</v>
      </c>
      <c r="AJ11" s="64">
        <f ca="1">'Trial 8'!AM9</f>
        <v>918668.98379496264</v>
      </c>
      <c r="AK11" s="64">
        <f ca="1">'Trial 8'!AO9</f>
        <v>947455.05471672071</v>
      </c>
      <c r="AL11" s="64">
        <f ca="1">'Trial 8'!AP9</f>
        <v>983444.86893872311</v>
      </c>
      <c r="AM11" s="64">
        <f ca="1">'Trial 8'!AQ9</f>
        <v>934575.89042632945</v>
      </c>
      <c r="AN11" s="64">
        <f ca="1">'Trial 8'!AR9</f>
        <v>961022.99865283631</v>
      </c>
      <c r="AO11" s="64">
        <f ca="1">'Trial 8'!AS9</f>
        <v>896319.36453993351</v>
      </c>
      <c r="AP11" s="64">
        <f ca="1">'Trial 8'!AT9</f>
        <v>904913.11980832205</v>
      </c>
      <c r="AQ11" s="64">
        <f ca="1">'Trial 8'!AU9</f>
        <v>930532.58696197963</v>
      </c>
      <c r="AR11" s="64">
        <f ca="1">'Trial 8'!AV9</f>
        <v>946897.35641542613</v>
      </c>
      <c r="AS11" s="64">
        <f ca="1">'Trial 8'!AW9</f>
        <v>924214.17666956037</v>
      </c>
      <c r="AT11" s="64">
        <f ca="1">'Trial 8'!AX9</f>
        <v>955715.65779544169</v>
      </c>
      <c r="AU11" s="64">
        <f ca="1">'Trial 8'!AY9</f>
        <v>906815.89125645685</v>
      </c>
      <c r="AV11" s="64">
        <f ca="1">'Trial 8'!AZ9</f>
        <v>948776.69594153436</v>
      </c>
      <c r="AW11" s="64">
        <f ca="1">'Trial 8'!BB9</f>
        <v>963281.64046243497</v>
      </c>
      <c r="AX11" s="64">
        <f ca="1">'Trial 8'!BC9</f>
        <v>912309.95606907189</v>
      </c>
      <c r="AY11" s="64">
        <f ca="1">'Trial 8'!BD9</f>
        <v>920652.7748087144</v>
      </c>
      <c r="AZ11" s="64">
        <f ca="1">'Trial 8'!BE9</f>
        <v>931209.00197118439</v>
      </c>
      <c r="BA11" s="64">
        <f ca="1">'Trial 8'!BF9</f>
        <v>919629.82271218358</v>
      </c>
      <c r="BB11" s="64">
        <f ca="1">'Trial 8'!BG9</f>
        <v>925423.09672689834</v>
      </c>
      <c r="BC11" s="64">
        <f ca="1">'Trial 8'!BH9</f>
        <v>926191.24418305815</v>
      </c>
      <c r="BD11" s="64">
        <f ca="1">'Trial 8'!BI9</f>
        <v>979255.54185154743</v>
      </c>
      <c r="BE11" s="64">
        <f ca="1">'Trial 8'!BJ9</f>
        <v>906256.15487899783</v>
      </c>
      <c r="BF11" s="64">
        <f ca="1">'Trial 8'!BK9</f>
        <v>900168.64177245251</v>
      </c>
      <c r="BG11" s="64">
        <f ca="1">'Trial 8'!BL9</f>
        <v>892812.92484878132</v>
      </c>
      <c r="BH11" s="64">
        <f ca="1">'Trial 8'!BM9</f>
        <v>917360.60168367648</v>
      </c>
      <c r="BI11" s="64">
        <f ca="1">'Trial 8'!BO9</f>
        <v>956902.21734817512</v>
      </c>
      <c r="BJ11" s="64">
        <f ca="1">'Trial 8'!BP9</f>
        <v>935355.58496331575</v>
      </c>
      <c r="BK11" s="64">
        <f ca="1">'Trial 8'!BQ9</f>
        <v>985372.64371634438</v>
      </c>
      <c r="BL11" s="64">
        <f ca="1">'Trial 8'!BR9</f>
        <v>877950.423960043</v>
      </c>
      <c r="BM11" s="64">
        <f ca="1">'Trial 8'!BS9</f>
        <v>964055.05434787553</v>
      </c>
      <c r="BN11" s="64">
        <f ca="1">'Trial 8'!BT9</f>
        <v>958155.12741633644</v>
      </c>
      <c r="BO11" s="64">
        <f ca="1">'Trial 8'!BU9</f>
        <v>949312.67249857576</v>
      </c>
      <c r="BP11" s="64">
        <f ca="1">'Trial 8'!BV9</f>
        <v>914216.84792507591</v>
      </c>
      <c r="BQ11" s="64">
        <f ca="1">'Trial 8'!BW9</f>
        <v>879339.8164487289</v>
      </c>
      <c r="BR11" s="64">
        <f ca="1">'Trial 8'!BX9</f>
        <v>915518.12452182628</v>
      </c>
      <c r="BS11" s="64">
        <f ca="1">'Trial 8'!BY9</f>
        <v>918111.82362208818</v>
      </c>
      <c r="BT11" s="64">
        <f ca="1">'Trial 8'!BZ9</f>
        <v>920495.08783385763</v>
      </c>
      <c r="BU11" s="64">
        <f ca="1">'Trial 8'!CB9</f>
        <v>933293.99959343532</v>
      </c>
      <c r="BV11" s="64">
        <f ca="1">'Trial 8'!CC9</f>
        <v>903749.15901988023</v>
      </c>
      <c r="BW11" s="64">
        <f ca="1">'Trial 8'!CD9</f>
        <v>918489.27607203333</v>
      </c>
      <c r="BX11" s="64">
        <f ca="1">'Trial 8'!CE9</f>
        <v>960923.74229302001</v>
      </c>
      <c r="BY11" s="64">
        <f ca="1">'Trial 8'!CF9</f>
        <v>929831.69434176153</v>
      </c>
      <c r="BZ11" s="64">
        <f ca="1">'Trial 8'!CG9</f>
        <v>885041.61957558047</v>
      </c>
      <c r="CA11" s="64">
        <f ca="1">'Trial 8'!CH9</f>
        <v>954540.15940060199</v>
      </c>
      <c r="CB11" s="64">
        <f ca="1">'Trial 8'!CI9</f>
        <v>943970.21496415359</v>
      </c>
      <c r="CC11" s="64">
        <f ca="1">'Trial 8'!CJ9</f>
        <v>937447.61054445873</v>
      </c>
      <c r="CD11" s="64">
        <f ca="1">'Trial 8'!CK9</f>
        <v>890574.02884384792</v>
      </c>
      <c r="CE11" s="64">
        <f ca="1">'Trial 8'!CL9</f>
        <v>864933.77046499029</v>
      </c>
      <c r="CF11" s="64">
        <f ca="1">'Trial 8'!CM9</f>
        <v>978977.19839714968</v>
      </c>
      <c r="CG11" s="64">
        <f ca="1">'Trial 8'!CO9</f>
        <v>908228.7439045239</v>
      </c>
      <c r="CH11" s="64">
        <f ca="1">'Trial 8'!CP9</f>
        <v>929361.92373575107</v>
      </c>
      <c r="CI11" s="64">
        <f ca="1">'Trial 8'!CQ9</f>
        <v>937774.40441344725</v>
      </c>
      <c r="CJ11" s="64">
        <f ca="1">'Trial 8'!CR9</f>
        <v>902286.9087535328</v>
      </c>
      <c r="CK11" s="64">
        <f ca="1">'Trial 8'!CS9</f>
        <v>903179.27886607591</v>
      </c>
      <c r="CL11" s="64">
        <f ca="1">'Trial 8'!CT9</f>
        <v>909689.5476572006</v>
      </c>
      <c r="CM11" s="64">
        <f ca="1">'Trial 8'!CU9</f>
        <v>945029.22788877191</v>
      </c>
      <c r="CN11" s="64">
        <f ca="1">'Trial 8'!CV9</f>
        <v>881473.24862548162</v>
      </c>
      <c r="CO11" s="64">
        <f ca="1">'Trial 8'!CW9</f>
        <v>888728.39966359921</v>
      </c>
      <c r="CP11" s="64">
        <f ca="1">'Trial 8'!CX9</f>
        <v>920880.85905627173</v>
      </c>
      <c r="CQ11" s="64">
        <f ca="1">'Trial 8'!CY9</f>
        <v>973749.82557221514</v>
      </c>
      <c r="CR11" s="64">
        <f ca="1">'Trial 8'!CZ9</f>
        <v>961310.70032044966</v>
      </c>
      <c r="CS11" s="64">
        <f ca="1">'Trial 8'!DB9</f>
        <v>920203.07635118836</v>
      </c>
      <c r="CT11" s="64">
        <f ca="1">'Trial 8'!DC9</f>
        <v>914633.93534403993</v>
      </c>
      <c r="CU11" s="64">
        <f ca="1">'Trial 8'!DD9</f>
        <v>965787.38933204254</v>
      </c>
      <c r="CV11" s="64">
        <f ca="1">'Trial 8'!DE9</f>
        <v>872019.36195172032</v>
      </c>
      <c r="CW11" s="64">
        <f ca="1">'Trial 8'!DF9</f>
        <v>912406.7943122742</v>
      </c>
      <c r="CX11" s="64">
        <f ca="1">'Trial 8'!DG9</f>
        <v>890156.14385508373</v>
      </c>
      <c r="CY11" s="64">
        <f ca="1">'Trial 8'!DH9</f>
        <v>958106.74284558708</v>
      </c>
      <c r="CZ11" s="64">
        <f ca="1">'Trial 8'!DI9</f>
        <v>962408.74849774118</v>
      </c>
      <c r="DA11" s="64">
        <f ca="1">'Trial 8'!DJ9</f>
        <v>921212.99895800243</v>
      </c>
      <c r="DB11" s="64">
        <f ca="1">'Trial 8'!DK9</f>
        <v>928859.49297827168</v>
      </c>
      <c r="DC11" s="64">
        <f ca="1">'Trial 8'!DL9</f>
        <v>921945.54204112792</v>
      </c>
      <c r="DD11" s="64">
        <f ca="1">'Trial 8'!DM9</f>
        <v>909430.91661376832</v>
      </c>
      <c r="DE11" s="64">
        <f ca="1">'Trial 8'!DO9</f>
        <v>907869.42491077713</v>
      </c>
      <c r="DF11" s="64">
        <f ca="1">'Trial 8'!DP9</f>
        <v>959315.73186886299</v>
      </c>
      <c r="DG11" s="64">
        <f ca="1">'Trial 8'!DQ9</f>
        <v>910000.26423108473</v>
      </c>
      <c r="DH11" s="64">
        <f ca="1">'Trial 8'!DR9</f>
        <v>913625.19254086399</v>
      </c>
      <c r="DI11" s="64">
        <f ca="1">'Trial 8'!DS9</f>
        <v>971644.23599740828</v>
      </c>
      <c r="DJ11" s="64">
        <f ca="1">'Trial 8'!DT9</f>
        <v>944148.98604056251</v>
      </c>
      <c r="DK11" s="64">
        <f ca="1">'Trial 8'!DU9</f>
        <v>930559.02986426791</v>
      </c>
      <c r="DL11" s="64">
        <f ca="1">'Trial 8'!DV9</f>
        <v>969154.93332910188</v>
      </c>
      <c r="DM11" s="64">
        <f ca="1">'Trial 8'!DW9</f>
        <v>908839.60523202212</v>
      </c>
      <c r="DN11" s="64">
        <f ca="1">'Trial 8'!DX9</f>
        <v>881100.23604875011</v>
      </c>
      <c r="DO11" s="64">
        <f ca="1">'Trial 8'!DY9</f>
        <v>925878.80656551011</v>
      </c>
      <c r="DP11" s="64">
        <f ca="1">'Trial 8'!DZ9</f>
        <v>876596.58490241063</v>
      </c>
      <c r="DQ11" s="64">
        <f ca="1">'Trial 8'!EB9</f>
        <v>901004.88220189651</v>
      </c>
      <c r="DR11" s="64">
        <f ca="1">'Trial 8'!EC9</f>
        <v>888346.81237385527</v>
      </c>
      <c r="DS11" s="64">
        <f ca="1">'Trial 8'!ED9</f>
        <v>875393.51433594699</v>
      </c>
      <c r="DT11" s="64">
        <f ca="1">'Trial 8'!EE9</f>
        <v>915237.67849605985</v>
      </c>
      <c r="DU11" s="64">
        <f ca="1">'Trial 8'!EF9</f>
        <v>947030.80353411497</v>
      </c>
      <c r="DV11" s="64">
        <f ca="1">'Trial 8'!EG9</f>
        <v>878712.70461111201</v>
      </c>
      <c r="DW11" s="64">
        <f ca="1">'Trial 8'!EH9</f>
        <v>898359.57164687209</v>
      </c>
      <c r="DX11" s="64">
        <f ca="1">'Trial 8'!EI9</f>
        <v>914449.89844214788</v>
      </c>
      <c r="DY11" s="64">
        <f ca="1">'Trial 8'!EJ9</f>
        <v>907065.22653421096</v>
      </c>
      <c r="DZ11" s="64">
        <f ca="1">'Trial 8'!EK9</f>
        <v>895004.3506266902</v>
      </c>
      <c r="EA11" s="64">
        <f ca="1">'Trial 8'!EL9</f>
        <v>933088.76718287589</v>
      </c>
      <c r="EB11" s="64">
        <f ca="1">'Trial 8'!EM9</f>
        <v>891722.99516672455</v>
      </c>
    </row>
    <row r="12" spans="1:132" ht="12.75" customHeight="1">
      <c r="A12" s="64">
        <f ca="1">'(Other Computations)'!B25</f>
        <v>7660629.8273193259</v>
      </c>
      <c r="B12" s="64">
        <f ca="1">'(Other Computations)'!C25</f>
        <v>7632574.9287697691</v>
      </c>
      <c r="C12" s="64">
        <f ca="1">'(Other Computations)'!D25</f>
        <v>7749249.3402120993</v>
      </c>
      <c r="D12" s="64">
        <f ca="1">'(Other Computations)'!E25</f>
        <v>7665708.687751947</v>
      </c>
      <c r="E12" s="64">
        <f ca="1">'(Other Computations)'!F25</f>
        <v>7719682.3084698617</v>
      </c>
      <c r="F12" s="64">
        <f ca="1">'(Other Computations)'!G25</f>
        <v>7598233.5172126666</v>
      </c>
      <c r="G12" s="64">
        <f ca="1">'(Other Computations)'!H25</f>
        <v>7784867.6102412371</v>
      </c>
      <c r="H12" s="64">
        <f ca="1">'(Other Computations)'!I25</f>
        <v>7711997.6653907793</v>
      </c>
      <c r="I12" s="64">
        <f ca="1">'(Other Computations)'!J25</f>
        <v>7587956.4977997243</v>
      </c>
      <c r="J12" s="64">
        <f ca="1">'(Other Computations)'!K25</f>
        <v>7646138.823779094</v>
      </c>
      <c r="K12" s="64">
        <f ca="1">'(Other Computations)'!L25</f>
        <v>7709351.419802553</v>
      </c>
      <c r="L12" s="64">
        <f ca="1">'(Other Computations)'!M25</f>
        <v>7718197.3157973066</v>
      </c>
      <c r="M12" s="64">
        <f ca="1">'(Other Computations)'!O25</f>
        <v>7720960.7661171826</v>
      </c>
      <c r="N12" s="64">
        <f ca="1">'(Other Computations)'!P25</f>
        <v>7544169.4271069737</v>
      </c>
      <c r="O12" s="64">
        <f ca="1">'(Other Computations)'!Q25</f>
        <v>7790316.99038056</v>
      </c>
      <c r="P12" s="64">
        <f ca="1">'(Other Computations)'!R25</f>
        <v>7775495.9828767786</v>
      </c>
      <c r="Q12" s="64">
        <f ca="1">'(Other Computations)'!S25</f>
        <v>7572256.094882152</v>
      </c>
      <c r="R12" s="64">
        <f ca="1">'(Other Computations)'!T25</f>
        <v>7709060.148891706</v>
      </c>
      <c r="S12" s="64">
        <f ca="1">'(Other Computations)'!U25</f>
        <v>7636086.8513170592</v>
      </c>
      <c r="T12" s="64">
        <f ca="1">'(Other Computations)'!V25</f>
        <v>7646387.9651933759</v>
      </c>
      <c r="U12" s="64">
        <f ca="1">'(Other Computations)'!W25</f>
        <v>7789124.4761654595</v>
      </c>
      <c r="V12" s="64">
        <f ca="1">'(Other Computations)'!X25</f>
        <v>7724399.8791301548</v>
      </c>
      <c r="W12" s="64">
        <f ca="1">'(Other Computations)'!Y25</f>
        <v>7650594.3231934439</v>
      </c>
      <c r="X12" s="64">
        <f ca="1">'(Other Computations)'!Z25</f>
        <v>7519076.754669223</v>
      </c>
      <c r="Y12" s="64">
        <f ca="1">'(Other Computations)'!AB25</f>
        <v>7719922.3566991407</v>
      </c>
      <c r="Z12" s="64">
        <f ca="1">'(Other Computations)'!AC25</f>
        <v>7548542.462168132</v>
      </c>
      <c r="AA12" s="64">
        <f ca="1">'(Other Computations)'!AD25</f>
        <v>7646085.4680199297</v>
      </c>
      <c r="AB12" s="64">
        <f ca="1">'(Other Computations)'!AE25</f>
        <v>7481875.0571687007</v>
      </c>
      <c r="AC12" s="64">
        <f ca="1">'(Other Computations)'!AF25</f>
        <v>7520002.6204397157</v>
      </c>
      <c r="AD12" s="64">
        <f ca="1">'(Other Computations)'!AG25</f>
        <v>7502490.5098636188</v>
      </c>
      <c r="AE12" s="64">
        <f ca="1">'(Other Computations)'!AH25</f>
        <v>7487085.4709391454</v>
      </c>
      <c r="AF12" s="64">
        <f ca="1">'(Other Computations)'!AI25</f>
        <v>7579853.4493884668</v>
      </c>
      <c r="AG12" s="64">
        <f ca="1">'(Other Computations)'!AJ25</f>
        <v>7479252.5479904627</v>
      </c>
      <c r="AH12" s="64">
        <f ca="1">'(Other Computations)'!AK25</f>
        <v>7435615.075586265</v>
      </c>
      <c r="AI12" s="64">
        <f ca="1">'(Other Computations)'!AL25</f>
        <v>7499804.5306030642</v>
      </c>
      <c r="AJ12" s="64">
        <f ca="1">'(Other Computations)'!AM25</f>
        <v>7488040.1545992009</v>
      </c>
      <c r="AK12" s="64">
        <f ca="1">'(Other Computations)'!AO25</f>
        <v>7616233.8074252065</v>
      </c>
      <c r="AL12" s="64">
        <f ca="1">'(Other Computations)'!AP25</f>
        <v>7637661.9639840908</v>
      </c>
      <c r="AM12" s="64">
        <f ca="1">'(Other Computations)'!AQ25</f>
        <v>7586339.8307224931</v>
      </c>
      <c r="AN12" s="64">
        <f ca="1">'(Other Computations)'!AR25</f>
        <v>7711596.1599868294</v>
      </c>
      <c r="AO12" s="64">
        <f ca="1">'(Other Computations)'!AS25</f>
        <v>7544582.2668216852</v>
      </c>
      <c r="AP12" s="64">
        <f ca="1">'(Other Computations)'!AT25</f>
        <v>7501518.4757113708</v>
      </c>
      <c r="AQ12" s="64">
        <f ca="1">'(Other Computations)'!AU25</f>
        <v>7543054.0327739054</v>
      </c>
      <c r="AR12" s="64">
        <f ca="1">'(Other Computations)'!AV25</f>
        <v>7557184.3344672313</v>
      </c>
      <c r="AS12" s="64">
        <f ca="1">'(Other Computations)'!AW25</f>
        <v>7394398.0107752718</v>
      </c>
      <c r="AT12" s="64">
        <f ca="1">'(Other Computations)'!AX25</f>
        <v>7520382.5861933017</v>
      </c>
      <c r="AU12" s="64">
        <f ca="1">'(Other Computations)'!AY25</f>
        <v>7438400.3171735518</v>
      </c>
      <c r="AV12" s="64">
        <f ca="1">'(Other Computations)'!AZ25</f>
        <v>7585837.0257378351</v>
      </c>
      <c r="AW12" s="64">
        <f ca="1">'(Other Computations)'!BB25</f>
        <v>7577614.0662442036</v>
      </c>
      <c r="AX12" s="64">
        <f ca="1">'(Other Computations)'!BC25</f>
        <v>7431257.0140283704</v>
      </c>
      <c r="AY12" s="64">
        <f ca="1">'(Other Computations)'!BD25</f>
        <v>7553191.7559923334</v>
      </c>
      <c r="AZ12" s="64">
        <f ca="1">'(Other Computations)'!BE25</f>
        <v>7640190.1109725703</v>
      </c>
      <c r="BA12" s="64">
        <f ca="1">'(Other Computations)'!BF25</f>
        <v>7350136.0077927811</v>
      </c>
      <c r="BB12" s="64">
        <f ca="1">'(Other Computations)'!BG25</f>
        <v>7557752.3701120429</v>
      </c>
      <c r="BC12" s="64">
        <f ca="1">'(Other Computations)'!BH25</f>
        <v>7371309.8361371309</v>
      </c>
      <c r="BD12" s="64">
        <f ca="1">'(Other Computations)'!BI25</f>
        <v>7499708.0299361823</v>
      </c>
      <c r="BE12" s="64">
        <f ca="1">'(Other Computations)'!BJ25</f>
        <v>7362810.5052137878</v>
      </c>
      <c r="BF12" s="64">
        <f ca="1">'(Other Computations)'!BK25</f>
        <v>7588277.2764875516</v>
      </c>
      <c r="BG12" s="64">
        <f ca="1">'(Other Computations)'!BL25</f>
        <v>7428702.7510522278</v>
      </c>
      <c r="BH12" s="64">
        <f ca="1">'(Other Computations)'!BM25</f>
        <v>7537523.768706385</v>
      </c>
      <c r="BI12" s="64">
        <f ca="1">'(Other Computations)'!BO25</f>
        <v>7461466.9887442756</v>
      </c>
      <c r="BJ12" s="64">
        <f ca="1">'(Other Computations)'!BP25</f>
        <v>7481653.1384801744</v>
      </c>
      <c r="BK12" s="64">
        <f ca="1">'(Other Computations)'!BQ25</f>
        <v>7547209.0888693314</v>
      </c>
      <c r="BL12" s="64">
        <f ca="1">'(Other Computations)'!BR25</f>
        <v>7517265.4652287159</v>
      </c>
      <c r="BM12" s="64">
        <f ca="1">'(Other Computations)'!BS25</f>
        <v>7515910.5170456497</v>
      </c>
      <c r="BN12" s="64">
        <f ca="1">'(Other Computations)'!BT25</f>
        <v>7533944.0267560072</v>
      </c>
      <c r="BO12" s="64">
        <f ca="1">'(Other Computations)'!BU25</f>
        <v>7616147.242454512</v>
      </c>
      <c r="BP12" s="64">
        <f ca="1">'(Other Computations)'!BV25</f>
        <v>7473405.7428663364</v>
      </c>
      <c r="BQ12" s="64">
        <f ca="1">'(Other Computations)'!BW25</f>
        <v>7347278.1756383553</v>
      </c>
      <c r="BR12" s="64">
        <f ca="1">'(Other Computations)'!BX25</f>
        <v>7341433.5061794631</v>
      </c>
      <c r="BS12" s="64">
        <f ca="1">'(Other Computations)'!BY25</f>
        <v>7463383.3929132791</v>
      </c>
      <c r="BT12" s="64">
        <f ca="1">'(Other Computations)'!BZ25</f>
        <v>7455407.6526103336</v>
      </c>
      <c r="BU12" s="64">
        <f ca="1">'(Other Computations)'!CB25</f>
        <v>7395069.6654068697</v>
      </c>
      <c r="BV12" s="64">
        <f ca="1">'(Other Computations)'!CC25</f>
        <v>7411139.2091212133</v>
      </c>
      <c r="BW12" s="64">
        <f ca="1">'(Other Computations)'!CD25</f>
        <v>7287363.9054727582</v>
      </c>
      <c r="BX12" s="64">
        <f ca="1">'(Other Computations)'!CE25</f>
        <v>7521507.36647435</v>
      </c>
      <c r="BY12" s="64">
        <f ca="1">'(Other Computations)'!CF25</f>
        <v>7410543.669765383</v>
      </c>
      <c r="BZ12" s="64">
        <f ca="1">'(Other Computations)'!CG25</f>
        <v>7415036.6975312922</v>
      </c>
      <c r="CA12" s="64">
        <f ca="1">'(Other Computations)'!CH25</f>
        <v>7535542.3287750091</v>
      </c>
      <c r="CB12" s="64">
        <f ca="1">'(Other Computations)'!CI25</f>
        <v>7526230.1317062778</v>
      </c>
      <c r="CC12" s="64">
        <f ca="1">'(Other Computations)'!CJ25</f>
        <v>7426136.3249302851</v>
      </c>
      <c r="CD12" s="64">
        <f ca="1">'(Other Computations)'!CK25</f>
        <v>7346660.7416751198</v>
      </c>
      <c r="CE12" s="64">
        <f ca="1">'(Other Computations)'!CL25</f>
        <v>7327720.5712977573</v>
      </c>
      <c r="CF12" s="64">
        <f ca="1">'(Other Computations)'!CM25</f>
        <v>7511500.8148214091</v>
      </c>
      <c r="CG12" s="64">
        <f ca="1">'(Other Computations)'!CO25</f>
        <v>7280578.8453712901</v>
      </c>
      <c r="CH12" s="64">
        <f ca="1">'(Other Computations)'!CP25</f>
        <v>7439384.2137864605</v>
      </c>
      <c r="CI12" s="64">
        <f ca="1">'(Other Computations)'!CQ25</f>
        <v>7479406.4497320354</v>
      </c>
      <c r="CJ12" s="64">
        <f ca="1">'(Other Computations)'!CR25</f>
        <v>7296008.7235615086</v>
      </c>
      <c r="CK12" s="64">
        <f ca="1">'(Other Computations)'!CS25</f>
        <v>7301823.4830648741</v>
      </c>
      <c r="CL12" s="64">
        <f ca="1">'(Other Computations)'!CT25</f>
        <v>7372456.2186192516</v>
      </c>
      <c r="CM12" s="64">
        <f ca="1">'(Other Computations)'!CU25</f>
        <v>7416916.12441618</v>
      </c>
      <c r="CN12" s="64">
        <f ca="1">'(Other Computations)'!CV25</f>
        <v>7292330.9382091528</v>
      </c>
      <c r="CO12" s="64">
        <f ca="1">'(Other Computations)'!CW25</f>
        <v>7369891.0801050467</v>
      </c>
      <c r="CP12" s="64">
        <f ca="1">'(Other Computations)'!CX25</f>
        <v>7362824.4283352047</v>
      </c>
      <c r="CQ12" s="64">
        <f ca="1">'(Other Computations)'!CY25</f>
        <v>7371394.238452049</v>
      </c>
      <c r="CR12" s="64">
        <f ca="1">'(Other Computations)'!CZ25</f>
        <v>7387254.6984225251</v>
      </c>
      <c r="CS12" s="64">
        <f ca="1">'(Other Computations)'!DB25</f>
        <v>7361224.098223716</v>
      </c>
      <c r="CT12" s="64">
        <f ca="1">'(Other Computations)'!DC25</f>
        <v>7439617.4779624958</v>
      </c>
      <c r="CU12" s="64">
        <f ca="1">'(Other Computations)'!DD25</f>
        <v>7292305.0869747233</v>
      </c>
      <c r="CV12" s="64">
        <f ca="1">'(Other Computations)'!DE25</f>
        <v>7360493.2542141033</v>
      </c>
      <c r="CW12" s="64">
        <f ca="1">'(Other Computations)'!DF25</f>
        <v>7255363.6123204548</v>
      </c>
      <c r="CX12" s="64">
        <f ca="1">'(Other Computations)'!DG25</f>
        <v>7391731.9734978229</v>
      </c>
      <c r="CY12" s="64">
        <f ca="1">'(Other Computations)'!DH25</f>
        <v>7326785.8370153736</v>
      </c>
      <c r="CZ12" s="64">
        <f ca="1">'(Other Computations)'!DI25</f>
        <v>7312112.9147034315</v>
      </c>
      <c r="DA12" s="64">
        <f ca="1">'(Other Computations)'!DJ25</f>
        <v>7252588.2246643836</v>
      </c>
      <c r="DB12" s="64">
        <f ca="1">'(Other Computations)'!DK25</f>
        <v>7422887.183616695</v>
      </c>
      <c r="DC12" s="64">
        <f ca="1">'(Other Computations)'!DL25</f>
        <v>7234846.3914550422</v>
      </c>
      <c r="DD12" s="64">
        <f ca="1">'(Other Computations)'!DM25</f>
        <v>7247005.6373581439</v>
      </c>
      <c r="DE12" s="64">
        <f ca="1">'(Other Computations)'!DO25</f>
        <v>7333386.6865151795</v>
      </c>
      <c r="DF12" s="64">
        <f ca="1">'(Other Computations)'!DP25</f>
        <v>7331845.7041759109</v>
      </c>
      <c r="DG12" s="64">
        <f ca="1">'(Other Computations)'!DQ25</f>
        <v>7286960.0379336933</v>
      </c>
      <c r="DH12" s="64">
        <f ca="1">'(Other Computations)'!DR25</f>
        <v>7140111.1591074597</v>
      </c>
      <c r="DI12" s="64">
        <f ca="1">'(Other Computations)'!DS25</f>
        <v>7335734.9199859109</v>
      </c>
      <c r="DJ12" s="64">
        <f ca="1">'(Other Computations)'!DT25</f>
        <v>7417481.9943242501</v>
      </c>
      <c r="DK12" s="64">
        <f ca="1">'(Other Computations)'!DU25</f>
        <v>7291715.0139036179</v>
      </c>
      <c r="DL12" s="64">
        <f ca="1">'(Other Computations)'!DV25</f>
        <v>7278988.8552895477</v>
      </c>
      <c r="DM12" s="64">
        <f ca="1">'(Other Computations)'!DW25</f>
        <v>7379248.143767654</v>
      </c>
      <c r="DN12" s="64">
        <f ca="1">'(Other Computations)'!DX25</f>
        <v>7196342.6310190987</v>
      </c>
      <c r="DO12" s="64">
        <f ca="1">'(Other Computations)'!DY25</f>
        <v>7459697.7211833103</v>
      </c>
      <c r="DP12" s="64">
        <f ca="1">'(Other Computations)'!DZ25</f>
        <v>7302788.1345058624</v>
      </c>
      <c r="DQ12" s="64">
        <f ca="1">'(Other Computations)'!EB25</f>
        <v>7219667.2801900916</v>
      </c>
      <c r="DR12" s="64">
        <f ca="1">'(Other Computations)'!EC25</f>
        <v>7068725.7294331072</v>
      </c>
      <c r="DS12" s="64">
        <f ca="1">'(Other Computations)'!ED25</f>
        <v>7347514.9801038122</v>
      </c>
      <c r="DT12" s="64">
        <f ca="1">'(Other Computations)'!EE25</f>
        <v>7210361.3863358097</v>
      </c>
      <c r="DU12" s="64">
        <f ca="1">'(Other Computations)'!EF25</f>
        <v>7309060.1413099337</v>
      </c>
      <c r="DV12" s="64">
        <f ca="1">'(Other Computations)'!EG25</f>
        <v>7234389.1847788049</v>
      </c>
      <c r="DW12" s="64">
        <f ca="1">'(Other Computations)'!EH25</f>
        <v>7357485.0698410077</v>
      </c>
      <c r="DX12" s="64">
        <f ca="1">'(Other Computations)'!EI25</f>
        <v>7267900.5292310491</v>
      </c>
      <c r="DY12" s="64">
        <f ca="1">'(Other Computations)'!EJ25</f>
        <v>7223058.3311467562</v>
      </c>
      <c r="DZ12" s="64">
        <f ca="1">'(Other Computations)'!EK25</f>
        <v>7319292.6423884733</v>
      </c>
      <c r="EA12" s="64">
        <f ca="1">'(Other Computations)'!EL25</f>
        <v>7283531.7354344614</v>
      </c>
      <c r="EB12" s="64">
        <f ca="1">'(Other Computations)'!EM25</f>
        <v>7131591.3608403625</v>
      </c>
    </row>
    <row r="13" spans="1:132" ht="12.75" customHeight="1">
      <c r="A13" s="4" t="str">
        <f>'(Intermediate Computations)'!B17</f>
        <v>Jan 2010</v>
      </c>
      <c r="B13" s="4" t="str">
        <f>'(Intermediate Computations)'!C17</f>
        <v>Feb 2010</v>
      </c>
      <c r="C13" s="4" t="str">
        <f>'(Intermediate Computations)'!D17</f>
        <v>Mar 2010</v>
      </c>
      <c r="D13" s="4" t="str">
        <f>'(Intermediate Computations)'!E17</f>
        <v>Apr 2010</v>
      </c>
      <c r="E13" s="4" t="str">
        <f>'(Intermediate Computations)'!F17</f>
        <v>May 2010</v>
      </c>
      <c r="F13" s="4" t="str">
        <f>'(Intermediate Computations)'!G17</f>
        <v>Jun 2010</v>
      </c>
      <c r="G13" s="4" t="str">
        <f>'(Intermediate Computations)'!H17</f>
        <v>Jul 2010</v>
      </c>
      <c r="H13" s="4" t="str">
        <f>'(Intermediate Computations)'!I17</f>
        <v>Aug 2010</v>
      </c>
      <c r="I13" s="4" t="str">
        <f>'(Intermediate Computations)'!J17</f>
        <v>Sep 2010</v>
      </c>
      <c r="J13" s="4" t="str">
        <f>'(Intermediate Computations)'!K17</f>
        <v>Oct 2010</v>
      </c>
      <c r="K13" s="4" t="str">
        <f>'(Intermediate Computations)'!L17</f>
        <v>Nov 2010</v>
      </c>
      <c r="L13" s="4" t="str">
        <f>'(Intermediate Computations)'!M17</f>
        <v>Dec 2010</v>
      </c>
      <c r="M13" s="4" t="str">
        <f>'(Intermediate Computations)'!O17</f>
        <v>Jan 2011</v>
      </c>
      <c r="N13" s="4" t="str">
        <f>'(Intermediate Computations)'!P17</f>
        <v>Feb 2011</v>
      </c>
      <c r="O13" s="4" t="str">
        <f>'(Intermediate Computations)'!Q17</f>
        <v>Mar 2011</v>
      </c>
      <c r="P13" s="4" t="str">
        <f>'(Intermediate Computations)'!R17</f>
        <v>Apr 2011</v>
      </c>
      <c r="Q13" s="4" t="str">
        <f>'(Intermediate Computations)'!S17</f>
        <v>May 2011</v>
      </c>
      <c r="R13" s="4" t="str">
        <f>'(Intermediate Computations)'!T17</f>
        <v>Jun 2011</v>
      </c>
      <c r="S13" s="4" t="str">
        <f>'(Intermediate Computations)'!U17</f>
        <v>Jul 2011</v>
      </c>
      <c r="T13" s="4" t="str">
        <f>'(Intermediate Computations)'!V17</f>
        <v>Aug 2011</v>
      </c>
      <c r="U13" s="4" t="str">
        <f>'(Intermediate Computations)'!W17</f>
        <v>Sep 2011</v>
      </c>
      <c r="V13" s="4" t="str">
        <f>'(Intermediate Computations)'!X17</f>
        <v>Oct 2011</v>
      </c>
      <c r="W13" s="4" t="str">
        <f>'(Intermediate Computations)'!Y17</f>
        <v>Nov 2011</v>
      </c>
      <c r="X13" s="4" t="str">
        <f>'(Intermediate Computations)'!Z17</f>
        <v>Dec 2011</v>
      </c>
      <c r="Y13" s="4" t="str">
        <f>'(Intermediate Computations)'!AB17</f>
        <v>Jan 2012</v>
      </c>
      <c r="Z13" s="4" t="str">
        <f>'(Intermediate Computations)'!AC17</f>
        <v>Feb 2012</v>
      </c>
      <c r="AA13" s="4" t="str">
        <f>'(Intermediate Computations)'!AD17</f>
        <v>Mar 2012</v>
      </c>
      <c r="AB13" s="4" t="str">
        <f>'(Intermediate Computations)'!AE17</f>
        <v>Apr 2012</v>
      </c>
      <c r="AC13" s="4" t="str">
        <f>'(Intermediate Computations)'!AF17</f>
        <v>May 2012</v>
      </c>
      <c r="AD13" s="4" t="str">
        <f>'(Intermediate Computations)'!AG17</f>
        <v>Jun 2012</v>
      </c>
      <c r="AE13" s="4" t="str">
        <f>'(Intermediate Computations)'!AH17</f>
        <v>Jul 2012</v>
      </c>
      <c r="AF13" s="4" t="str">
        <f>'(Intermediate Computations)'!AI17</f>
        <v>Aug 2012</v>
      </c>
      <c r="AG13" s="4" t="str">
        <f>'(Intermediate Computations)'!AJ17</f>
        <v>Sep 2012</v>
      </c>
      <c r="AH13" s="4" t="str">
        <f>'(Intermediate Computations)'!AK17</f>
        <v>Oct 2012</v>
      </c>
      <c r="AI13" s="4" t="str">
        <f>'(Intermediate Computations)'!AL17</f>
        <v>Nov 2012</v>
      </c>
      <c r="AJ13" s="4" t="str">
        <f>'(Intermediate Computations)'!AM17</f>
        <v>Dec 2012</v>
      </c>
      <c r="AK13" s="4" t="str">
        <f>'(Intermediate Computations)'!AO17</f>
        <v>Jan 2013</v>
      </c>
      <c r="AL13" s="4" t="str">
        <f>'(Intermediate Computations)'!AP17</f>
        <v>Feb 2013</v>
      </c>
      <c r="AM13" s="4" t="str">
        <f>'(Intermediate Computations)'!AQ17</f>
        <v>Mar 2013</v>
      </c>
      <c r="AN13" s="4" t="str">
        <f>'(Intermediate Computations)'!AR17</f>
        <v>Apr 2013</v>
      </c>
      <c r="AO13" s="4" t="str">
        <f>'(Intermediate Computations)'!AS17</f>
        <v>May 2013</v>
      </c>
      <c r="AP13" s="4" t="str">
        <f>'(Intermediate Computations)'!AT17</f>
        <v>Jun 2013</v>
      </c>
      <c r="AQ13" s="4" t="str">
        <f>'(Intermediate Computations)'!AU17</f>
        <v>Jul 2013</v>
      </c>
      <c r="AR13" s="4" t="str">
        <f>'(Intermediate Computations)'!AV17</f>
        <v>Aug 2013</v>
      </c>
      <c r="AS13" s="4" t="str">
        <f>'(Intermediate Computations)'!AW17</f>
        <v>Sep 2013</v>
      </c>
      <c r="AT13" s="4" t="str">
        <f>'(Intermediate Computations)'!AX17</f>
        <v>Oct 2013</v>
      </c>
      <c r="AU13" s="4" t="str">
        <f>'(Intermediate Computations)'!AY17</f>
        <v>Nov 2013</v>
      </c>
      <c r="AV13" s="4" t="str">
        <f>'(Intermediate Computations)'!AZ17</f>
        <v>Dec 2013</v>
      </c>
      <c r="AW13" s="4" t="str">
        <f>'(Intermediate Computations)'!BB17</f>
        <v>Jan 2014</v>
      </c>
      <c r="AX13" s="4" t="str">
        <f>'(Intermediate Computations)'!BC17</f>
        <v>Feb 2014</v>
      </c>
      <c r="AY13" s="4" t="str">
        <f>'(Intermediate Computations)'!BD17</f>
        <v>Mar 2014</v>
      </c>
      <c r="AZ13" s="4" t="str">
        <f>'(Intermediate Computations)'!BE17</f>
        <v>Apr 2014</v>
      </c>
      <c r="BA13" s="4" t="str">
        <f>'(Intermediate Computations)'!BF17</f>
        <v>May 2014</v>
      </c>
      <c r="BB13" s="4" t="str">
        <f>'(Intermediate Computations)'!BG17</f>
        <v>Jun 2014</v>
      </c>
      <c r="BC13" s="4" t="str">
        <f>'(Intermediate Computations)'!BH17</f>
        <v>Jul 2014</v>
      </c>
      <c r="BD13" s="4" t="str">
        <f>'(Intermediate Computations)'!BI17</f>
        <v>Aug 2014</v>
      </c>
      <c r="BE13" s="4" t="str">
        <f>'(Intermediate Computations)'!BJ17</f>
        <v>Sep 2014</v>
      </c>
      <c r="BF13" s="4" t="str">
        <f>'(Intermediate Computations)'!BK17</f>
        <v>Oct 2014</v>
      </c>
      <c r="BG13" s="4" t="str">
        <f>'(Intermediate Computations)'!BL17</f>
        <v>Nov 2014</v>
      </c>
      <c r="BH13" s="4" t="str">
        <f>'(Intermediate Computations)'!BM17</f>
        <v>Dec 2014</v>
      </c>
      <c r="BI13" s="4" t="str">
        <f>'(Intermediate Computations)'!BO17</f>
        <v>Jan 2015</v>
      </c>
      <c r="BJ13" s="4" t="str">
        <f>'(Intermediate Computations)'!BP17</f>
        <v>Feb 2015</v>
      </c>
      <c r="BK13" s="4" t="str">
        <f>'(Intermediate Computations)'!BQ17</f>
        <v>Mar 2015</v>
      </c>
      <c r="BL13" s="4" t="str">
        <f>'(Intermediate Computations)'!BR17</f>
        <v>Apr 2015</v>
      </c>
      <c r="BM13" s="4" t="str">
        <f>'(Intermediate Computations)'!BS17</f>
        <v>May 2015</v>
      </c>
      <c r="BN13" s="4" t="str">
        <f>'(Intermediate Computations)'!BT17</f>
        <v>Jun 2015</v>
      </c>
      <c r="BO13" s="4" t="str">
        <f>'(Intermediate Computations)'!BU17</f>
        <v>Jul 2015</v>
      </c>
      <c r="BP13" s="4" t="str">
        <f>'(Intermediate Computations)'!BV17</f>
        <v>Aug 2015</v>
      </c>
      <c r="BQ13" s="4" t="str">
        <f>'(Intermediate Computations)'!BW17</f>
        <v>Sep 2015</v>
      </c>
      <c r="BR13" s="4" t="str">
        <f>'(Intermediate Computations)'!BX17</f>
        <v>Oct 2015</v>
      </c>
      <c r="BS13" s="4" t="str">
        <f>'(Intermediate Computations)'!BY17</f>
        <v>Nov 2015</v>
      </c>
      <c r="BT13" s="4" t="str">
        <f>'(Intermediate Computations)'!BZ17</f>
        <v>Dec 2015</v>
      </c>
      <c r="BU13" s="4" t="str">
        <f>'(Intermediate Computations)'!CB17</f>
        <v>Jan 2016</v>
      </c>
      <c r="BV13" s="4" t="str">
        <f>'(Intermediate Computations)'!CC17</f>
        <v>Feb 2016</v>
      </c>
      <c r="BW13" s="4" t="str">
        <f>'(Intermediate Computations)'!CD17</f>
        <v>Mar 2016</v>
      </c>
      <c r="BX13" s="4" t="str">
        <f>'(Intermediate Computations)'!CE17</f>
        <v>Apr 2016</v>
      </c>
      <c r="BY13" s="4" t="str">
        <f>'(Intermediate Computations)'!CF17</f>
        <v>May 2016</v>
      </c>
      <c r="BZ13" s="4" t="str">
        <f>'(Intermediate Computations)'!CG17</f>
        <v>Jun 2016</v>
      </c>
      <c r="CA13" s="4" t="str">
        <f>'(Intermediate Computations)'!CH17</f>
        <v>Jul 2016</v>
      </c>
      <c r="CB13" s="4" t="str">
        <f>'(Intermediate Computations)'!CI17</f>
        <v>Aug 2016</v>
      </c>
      <c r="CC13" s="4" t="str">
        <f>'(Intermediate Computations)'!CJ17</f>
        <v>Sep 2016</v>
      </c>
      <c r="CD13" s="4" t="str">
        <f>'(Intermediate Computations)'!CK17</f>
        <v>Oct 2016</v>
      </c>
      <c r="CE13" s="4" t="str">
        <f>'(Intermediate Computations)'!CL17</f>
        <v>Nov 2016</v>
      </c>
      <c r="CF13" s="4" t="str">
        <f>'(Intermediate Computations)'!CM17</f>
        <v>Dec 2016</v>
      </c>
      <c r="CG13" s="4" t="str">
        <f>'(Intermediate Computations)'!CO17</f>
        <v>Jan 2017</v>
      </c>
      <c r="CH13" s="4" t="str">
        <f>'(Intermediate Computations)'!CP17</f>
        <v>Feb 2017</v>
      </c>
      <c r="CI13" s="4" t="str">
        <f>'(Intermediate Computations)'!CQ17</f>
        <v>Mar 2017</v>
      </c>
      <c r="CJ13" s="4" t="str">
        <f>'(Intermediate Computations)'!CR17</f>
        <v>Apr 2017</v>
      </c>
      <c r="CK13" s="4" t="str">
        <f>'(Intermediate Computations)'!CS17</f>
        <v>May 2017</v>
      </c>
      <c r="CL13" s="4" t="str">
        <f>'(Intermediate Computations)'!CT17</f>
        <v>Jun 2017</v>
      </c>
      <c r="CM13" s="4" t="str">
        <f>'(Intermediate Computations)'!CU17</f>
        <v>Jul 2017</v>
      </c>
      <c r="CN13" s="4" t="str">
        <f>'(Intermediate Computations)'!CV17</f>
        <v>Aug 2017</v>
      </c>
      <c r="CO13" s="4" t="str">
        <f>'(Intermediate Computations)'!CW17</f>
        <v>Sep 2017</v>
      </c>
      <c r="CP13" s="4" t="str">
        <f>'(Intermediate Computations)'!CX17</f>
        <v>Oct 2017</v>
      </c>
      <c r="CQ13" s="4" t="str">
        <f>'(Intermediate Computations)'!CY17</f>
        <v>Nov 2017</v>
      </c>
      <c r="CR13" s="4" t="str">
        <f>'(Intermediate Computations)'!CZ17</f>
        <v>Dec 2017</v>
      </c>
      <c r="CS13" s="4" t="str">
        <f>'(Intermediate Computations)'!DB17</f>
        <v>Jan 2018</v>
      </c>
      <c r="CT13" s="4" t="str">
        <f>'(Intermediate Computations)'!DC17</f>
        <v>Feb 2018</v>
      </c>
      <c r="CU13" s="4" t="str">
        <f>'(Intermediate Computations)'!DD17</f>
        <v>Mar 2018</v>
      </c>
      <c r="CV13" s="4" t="str">
        <f>'(Intermediate Computations)'!DE17</f>
        <v>Apr 2018</v>
      </c>
      <c r="CW13" s="4" t="str">
        <f>'(Intermediate Computations)'!DF17</f>
        <v>May 2018</v>
      </c>
      <c r="CX13" s="4" t="str">
        <f>'(Intermediate Computations)'!DG17</f>
        <v>Jun 2018</v>
      </c>
      <c r="CY13" s="4" t="str">
        <f>'(Intermediate Computations)'!DH17</f>
        <v>Jul 2018</v>
      </c>
      <c r="CZ13" s="4" t="str">
        <f>'(Intermediate Computations)'!DI17</f>
        <v>Aug 2018</v>
      </c>
      <c r="DA13" s="4" t="str">
        <f>'(Intermediate Computations)'!DJ17</f>
        <v>Sep 2018</v>
      </c>
      <c r="DB13" s="4" t="str">
        <f>'(Intermediate Computations)'!DK17</f>
        <v>Oct 2018</v>
      </c>
      <c r="DC13" s="4" t="str">
        <f>'(Intermediate Computations)'!DL17</f>
        <v>Nov 2018</v>
      </c>
      <c r="DD13" s="4" t="str">
        <f>'(Intermediate Computations)'!DM17</f>
        <v>Dec 2018</v>
      </c>
      <c r="DE13" s="4" t="str">
        <f>'(Intermediate Computations)'!DO17</f>
        <v>Jan 2019</v>
      </c>
      <c r="DF13" s="4" t="str">
        <f>'(Intermediate Computations)'!DP17</f>
        <v>Feb 2019</v>
      </c>
      <c r="DG13" s="4" t="str">
        <f>'(Intermediate Computations)'!DQ17</f>
        <v>Mar 2019</v>
      </c>
      <c r="DH13" s="4" t="str">
        <f>'(Intermediate Computations)'!DR17</f>
        <v>Apr 2019</v>
      </c>
      <c r="DI13" s="4" t="str">
        <f>'(Intermediate Computations)'!DS17</f>
        <v>May 2019</v>
      </c>
      <c r="DJ13" s="4" t="str">
        <f>'(Intermediate Computations)'!DT17</f>
        <v>Jun 2019</v>
      </c>
      <c r="DK13" s="4" t="str">
        <f>'(Intermediate Computations)'!DU17</f>
        <v>Jul 2019</v>
      </c>
      <c r="DL13" s="4" t="str">
        <f>'(Intermediate Computations)'!DV17</f>
        <v>Aug 2019</v>
      </c>
      <c r="DM13" s="4" t="str">
        <f>'(Intermediate Computations)'!DW17</f>
        <v>Sep 2019</v>
      </c>
      <c r="DN13" s="4" t="str">
        <f>'(Intermediate Computations)'!DX17</f>
        <v>Oct 2019</v>
      </c>
      <c r="DO13" s="4" t="str">
        <f>'(Intermediate Computations)'!DY17</f>
        <v>Nov 2019</v>
      </c>
      <c r="DP13" s="4" t="str">
        <f>'(Intermediate Computations)'!DZ17</f>
        <v>Dec 2019</v>
      </c>
      <c r="DQ13" s="4" t="str">
        <f>'(Intermediate Computations)'!EB17</f>
        <v>Jan 2020</v>
      </c>
      <c r="DR13" s="4" t="str">
        <f>'(Intermediate Computations)'!EC17</f>
        <v>Feb 2020</v>
      </c>
      <c r="DS13" s="4" t="str">
        <f>'(Intermediate Computations)'!ED17</f>
        <v>Mar 2020</v>
      </c>
      <c r="DT13" s="4" t="str">
        <f>'(Intermediate Computations)'!EE17</f>
        <v>Apr 2020</v>
      </c>
      <c r="DU13" s="4" t="str">
        <f>'(Intermediate Computations)'!EF17</f>
        <v>May 2020</v>
      </c>
      <c r="DV13" s="4" t="str">
        <f>'(Intermediate Computations)'!EG17</f>
        <v>Jun 2020</v>
      </c>
      <c r="DW13" s="4" t="str">
        <f>'(Intermediate Computations)'!EH17</f>
        <v>Jul 2020</v>
      </c>
      <c r="DX13" s="4" t="str">
        <f>'(Intermediate Computations)'!EI17</f>
        <v>Aug 2020</v>
      </c>
      <c r="DY13" s="4" t="str">
        <f>'(Intermediate Computations)'!EJ17</f>
        <v>Sep 2020</v>
      </c>
      <c r="DZ13" s="4" t="str">
        <f>'(Intermediate Computations)'!EK17</f>
        <v>Oct 2020</v>
      </c>
      <c r="EA13" s="4" t="str">
        <f>'(Intermediate Computations)'!EL17</f>
        <v>Nov 2020</v>
      </c>
      <c r="EB13" s="4" t="str">
        <f>'(Intermediate Computations)'!EM17</f>
        <v>Dec 2020</v>
      </c>
    </row>
    <row r="14" spans="1:132" ht="12.75" customHeight="1">
      <c r="A14" s="4">
        <f>'(Intermediate Computations)'!B14</f>
        <v>40179</v>
      </c>
      <c r="B14" s="4">
        <f>'(Intermediate Computations)'!C14</f>
        <v>40210</v>
      </c>
      <c r="C14" s="4">
        <f>'(Intermediate Computations)'!D14</f>
        <v>40238</v>
      </c>
      <c r="D14" s="4">
        <f>'(Intermediate Computations)'!E14</f>
        <v>40269</v>
      </c>
      <c r="E14" s="4">
        <f>'(Intermediate Computations)'!F14</f>
        <v>40299</v>
      </c>
      <c r="F14" s="4">
        <f>'(Intermediate Computations)'!G14</f>
        <v>40330</v>
      </c>
      <c r="G14" s="4">
        <f>'(Intermediate Computations)'!H14</f>
        <v>40360</v>
      </c>
      <c r="H14" s="4">
        <f>'(Intermediate Computations)'!I14</f>
        <v>40391</v>
      </c>
      <c r="I14" s="4">
        <f>'(Intermediate Computations)'!J14</f>
        <v>40422</v>
      </c>
      <c r="J14" s="4">
        <f>'(Intermediate Computations)'!K14</f>
        <v>40452</v>
      </c>
      <c r="K14" s="4">
        <f>'(Intermediate Computations)'!L14</f>
        <v>40483</v>
      </c>
      <c r="L14" s="4">
        <f>'(Intermediate Computations)'!M14</f>
        <v>40513</v>
      </c>
      <c r="M14" s="4">
        <f>'(Intermediate Computations)'!O14</f>
        <v>40544</v>
      </c>
      <c r="N14" s="4">
        <f>'(Intermediate Computations)'!P14</f>
        <v>40575</v>
      </c>
      <c r="O14" s="4">
        <f>'(Intermediate Computations)'!Q14</f>
        <v>40603</v>
      </c>
      <c r="P14" s="4">
        <f>'(Intermediate Computations)'!R14</f>
        <v>40634</v>
      </c>
      <c r="Q14" s="4">
        <f>'(Intermediate Computations)'!S14</f>
        <v>40664</v>
      </c>
      <c r="R14" s="4">
        <f>'(Intermediate Computations)'!T14</f>
        <v>40695</v>
      </c>
      <c r="S14" s="4">
        <f>'(Intermediate Computations)'!U14</f>
        <v>40725</v>
      </c>
      <c r="T14" s="4">
        <f>'(Intermediate Computations)'!V14</f>
        <v>40756</v>
      </c>
      <c r="U14" s="4">
        <f>'(Intermediate Computations)'!W14</f>
        <v>40787</v>
      </c>
      <c r="V14" s="4">
        <f>'(Intermediate Computations)'!X14</f>
        <v>40817</v>
      </c>
      <c r="W14" s="4">
        <f>'(Intermediate Computations)'!Y14</f>
        <v>40848</v>
      </c>
      <c r="X14" s="4">
        <f>'(Intermediate Computations)'!Z14</f>
        <v>40878</v>
      </c>
      <c r="Y14" s="4">
        <f>'(Intermediate Computations)'!AB14</f>
        <v>40909</v>
      </c>
      <c r="Z14" s="4">
        <f>'(Intermediate Computations)'!AC14</f>
        <v>40940</v>
      </c>
      <c r="AA14" s="4">
        <f>'(Intermediate Computations)'!AD14</f>
        <v>40969</v>
      </c>
      <c r="AB14" s="4">
        <f>'(Intermediate Computations)'!AE14</f>
        <v>41000</v>
      </c>
      <c r="AC14" s="4">
        <f>'(Intermediate Computations)'!AF14</f>
        <v>41030</v>
      </c>
      <c r="AD14" s="4">
        <f>'(Intermediate Computations)'!AG14</f>
        <v>41061</v>
      </c>
      <c r="AE14" s="4">
        <f>'(Intermediate Computations)'!AH14</f>
        <v>41091</v>
      </c>
      <c r="AF14" s="4">
        <f>'(Intermediate Computations)'!AI14</f>
        <v>41122</v>
      </c>
      <c r="AG14" s="4">
        <f>'(Intermediate Computations)'!AJ14</f>
        <v>41153</v>
      </c>
      <c r="AH14" s="4">
        <f>'(Intermediate Computations)'!AK14</f>
        <v>41183</v>
      </c>
      <c r="AI14" s="4">
        <f>'(Intermediate Computations)'!AL14</f>
        <v>41214</v>
      </c>
      <c r="AJ14" s="4">
        <f>'(Intermediate Computations)'!AM14</f>
        <v>41244</v>
      </c>
      <c r="AK14" s="4">
        <f>'(Intermediate Computations)'!AO14</f>
        <v>41275</v>
      </c>
      <c r="AL14" s="4">
        <f>'(Intermediate Computations)'!AP14</f>
        <v>41306</v>
      </c>
      <c r="AM14" s="4">
        <f>'(Intermediate Computations)'!AQ14</f>
        <v>41334</v>
      </c>
      <c r="AN14" s="4">
        <f>'(Intermediate Computations)'!AR14</f>
        <v>41365</v>
      </c>
      <c r="AO14" s="4">
        <f>'(Intermediate Computations)'!AS14</f>
        <v>41395</v>
      </c>
      <c r="AP14" s="4">
        <f>'(Intermediate Computations)'!AT14</f>
        <v>41426</v>
      </c>
      <c r="AQ14" s="4">
        <f>'(Intermediate Computations)'!AU14</f>
        <v>41456</v>
      </c>
      <c r="AR14" s="4">
        <f>'(Intermediate Computations)'!AV14</f>
        <v>41487</v>
      </c>
      <c r="AS14" s="4">
        <f>'(Intermediate Computations)'!AW14</f>
        <v>41518</v>
      </c>
      <c r="AT14" s="4">
        <f>'(Intermediate Computations)'!AX14</f>
        <v>41548</v>
      </c>
      <c r="AU14" s="4">
        <f>'(Intermediate Computations)'!AY14</f>
        <v>41579</v>
      </c>
      <c r="AV14" s="4">
        <f>'(Intermediate Computations)'!AZ14</f>
        <v>41609</v>
      </c>
      <c r="AW14" s="4">
        <f>'(Intermediate Computations)'!BB14</f>
        <v>41640</v>
      </c>
      <c r="AX14" s="4">
        <f>'(Intermediate Computations)'!BC14</f>
        <v>41671</v>
      </c>
      <c r="AY14" s="4">
        <f>'(Intermediate Computations)'!BD14</f>
        <v>41699</v>
      </c>
      <c r="AZ14" s="4">
        <f>'(Intermediate Computations)'!BE14</f>
        <v>41730</v>
      </c>
      <c r="BA14" s="4">
        <f>'(Intermediate Computations)'!BF14</f>
        <v>41760</v>
      </c>
      <c r="BB14" s="4">
        <f>'(Intermediate Computations)'!BG14</f>
        <v>41791</v>
      </c>
      <c r="BC14" s="4">
        <f>'(Intermediate Computations)'!BH14</f>
        <v>41821</v>
      </c>
      <c r="BD14" s="4">
        <f>'(Intermediate Computations)'!BI14</f>
        <v>41852</v>
      </c>
      <c r="BE14" s="4">
        <f>'(Intermediate Computations)'!BJ14</f>
        <v>41883</v>
      </c>
      <c r="BF14" s="4">
        <f>'(Intermediate Computations)'!BK14</f>
        <v>41913</v>
      </c>
      <c r="BG14" s="4">
        <f>'(Intermediate Computations)'!BL14</f>
        <v>41944</v>
      </c>
      <c r="BH14" s="4">
        <f>'(Intermediate Computations)'!BM14</f>
        <v>41974</v>
      </c>
      <c r="BI14" s="4">
        <f>'(Intermediate Computations)'!BO14</f>
        <v>42005</v>
      </c>
      <c r="BJ14" s="4">
        <f>'(Intermediate Computations)'!BP14</f>
        <v>42036</v>
      </c>
      <c r="BK14" s="4">
        <f>'(Intermediate Computations)'!BQ14</f>
        <v>42064</v>
      </c>
      <c r="BL14" s="4">
        <f>'(Intermediate Computations)'!BR14</f>
        <v>42095</v>
      </c>
      <c r="BM14" s="4">
        <f>'(Intermediate Computations)'!BS14</f>
        <v>42125</v>
      </c>
      <c r="BN14" s="4">
        <f>'(Intermediate Computations)'!BT14</f>
        <v>42156</v>
      </c>
      <c r="BO14" s="4">
        <f>'(Intermediate Computations)'!BU14</f>
        <v>42186</v>
      </c>
      <c r="BP14" s="4">
        <f>'(Intermediate Computations)'!BV14</f>
        <v>42217</v>
      </c>
      <c r="BQ14" s="4">
        <f>'(Intermediate Computations)'!BW14</f>
        <v>42248</v>
      </c>
      <c r="BR14" s="4">
        <f>'(Intermediate Computations)'!BX14</f>
        <v>42278</v>
      </c>
      <c r="BS14" s="4">
        <f>'(Intermediate Computations)'!BY14</f>
        <v>42309</v>
      </c>
      <c r="BT14" s="4">
        <f>'(Intermediate Computations)'!BZ14</f>
        <v>42339</v>
      </c>
      <c r="BU14" s="4">
        <f>'(Intermediate Computations)'!CB14</f>
        <v>42370</v>
      </c>
      <c r="BV14" s="4">
        <f>'(Intermediate Computations)'!CC14</f>
        <v>42401</v>
      </c>
      <c r="BW14" s="4">
        <f>'(Intermediate Computations)'!CD14</f>
        <v>42430</v>
      </c>
      <c r="BX14" s="4">
        <f>'(Intermediate Computations)'!CE14</f>
        <v>42461</v>
      </c>
      <c r="BY14" s="4">
        <f>'(Intermediate Computations)'!CF14</f>
        <v>42491</v>
      </c>
      <c r="BZ14" s="4">
        <f>'(Intermediate Computations)'!CG14</f>
        <v>42522</v>
      </c>
      <c r="CA14" s="4">
        <f>'(Intermediate Computations)'!CH14</f>
        <v>42552</v>
      </c>
      <c r="CB14" s="4">
        <f>'(Intermediate Computations)'!CI14</f>
        <v>42583</v>
      </c>
      <c r="CC14" s="4">
        <f>'(Intermediate Computations)'!CJ14</f>
        <v>42614</v>
      </c>
      <c r="CD14" s="4">
        <f>'(Intermediate Computations)'!CK14</f>
        <v>42644</v>
      </c>
      <c r="CE14" s="4">
        <f>'(Intermediate Computations)'!CL14</f>
        <v>42675</v>
      </c>
      <c r="CF14" s="4">
        <f>'(Intermediate Computations)'!CM14</f>
        <v>42705</v>
      </c>
      <c r="CG14" s="4">
        <f>'(Intermediate Computations)'!CO14</f>
        <v>42736</v>
      </c>
      <c r="CH14" s="4">
        <f>'(Intermediate Computations)'!CP14</f>
        <v>42767</v>
      </c>
      <c r="CI14" s="4">
        <f>'(Intermediate Computations)'!CQ14</f>
        <v>42795</v>
      </c>
      <c r="CJ14" s="4">
        <f>'(Intermediate Computations)'!CR14</f>
        <v>42826</v>
      </c>
      <c r="CK14" s="4">
        <f>'(Intermediate Computations)'!CS14</f>
        <v>42856</v>
      </c>
      <c r="CL14" s="4">
        <f>'(Intermediate Computations)'!CT14</f>
        <v>42887</v>
      </c>
      <c r="CM14" s="4">
        <f>'(Intermediate Computations)'!CU14</f>
        <v>42917</v>
      </c>
      <c r="CN14" s="4">
        <f>'(Intermediate Computations)'!CV14</f>
        <v>42948</v>
      </c>
      <c r="CO14" s="4">
        <f>'(Intermediate Computations)'!CW14</f>
        <v>42979</v>
      </c>
      <c r="CP14" s="4">
        <f>'(Intermediate Computations)'!CX14</f>
        <v>43009</v>
      </c>
      <c r="CQ14" s="4">
        <f>'(Intermediate Computations)'!CY14</f>
        <v>43040</v>
      </c>
      <c r="CR14" s="4">
        <f>'(Intermediate Computations)'!CZ14</f>
        <v>43070</v>
      </c>
      <c r="CS14" s="4">
        <f>'(Intermediate Computations)'!DB14</f>
        <v>43101</v>
      </c>
      <c r="CT14" s="4">
        <f>'(Intermediate Computations)'!DC14</f>
        <v>43132</v>
      </c>
      <c r="CU14" s="4">
        <f>'(Intermediate Computations)'!DD14</f>
        <v>43160</v>
      </c>
      <c r="CV14" s="4">
        <f>'(Intermediate Computations)'!DE14</f>
        <v>43191</v>
      </c>
      <c r="CW14" s="4">
        <f>'(Intermediate Computations)'!DF14</f>
        <v>43221</v>
      </c>
      <c r="CX14" s="4">
        <f>'(Intermediate Computations)'!DG14</f>
        <v>43252</v>
      </c>
      <c r="CY14" s="4">
        <f>'(Intermediate Computations)'!DH14</f>
        <v>43282</v>
      </c>
      <c r="CZ14" s="4">
        <f>'(Intermediate Computations)'!DI14</f>
        <v>43313</v>
      </c>
      <c r="DA14" s="4">
        <f>'(Intermediate Computations)'!DJ14</f>
        <v>43344</v>
      </c>
      <c r="DB14" s="4">
        <f>'(Intermediate Computations)'!DK14</f>
        <v>43374</v>
      </c>
      <c r="DC14" s="4">
        <f>'(Intermediate Computations)'!DL14</f>
        <v>43405</v>
      </c>
      <c r="DD14" s="4">
        <f>'(Intermediate Computations)'!DM14</f>
        <v>43435</v>
      </c>
      <c r="DE14" s="4">
        <f>'(Intermediate Computations)'!DO14</f>
        <v>43466</v>
      </c>
      <c r="DF14" s="4">
        <f>'(Intermediate Computations)'!DP14</f>
        <v>43497</v>
      </c>
      <c r="DG14" s="4">
        <f>'(Intermediate Computations)'!DQ14</f>
        <v>43525</v>
      </c>
      <c r="DH14" s="4">
        <f>'(Intermediate Computations)'!DR14</f>
        <v>43556</v>
      </c>
      <c r="DI14" s="4">
        <f>'(Intermediate Computations)'!DS14</f>
        <v>43586</v>
      </c>
      <c r="DJ14" s="4">
        <f>'(Intermediate Computations)'!DT14</f>
        <v>43617</v>
      </c>
      <c r="DK14" s="4">
        <f>'(Intermediate Computations)'!DU14</f>
        <v>43647</v>
      </c>
      <c r="DL14" s="4">
        <f>'(Intermediate Computations)'!DV14</f>
        <v>43678</v>
      </c>
      <c r="DM14" s="4">
        <f>'(Intermediate Computations)'!DW14</f>
        <v>43709</v>
      </c>
      <c r="DN14" s="4">
        <f>'(Intermediate Computations)'!DX14</f>
        <v>43739</v>
      </c>
      <c r="DO14" s="4">
        <f>'(Intermediate Computations)'!DY14</f>
        <v>43770</v>
      </c>
      <c r="DP14" s="4">
        <f>'(Intermediate Computations)'!DZ14</f>
        <v>43800</v>
      </c>
      <c r="DQ14" s="4">
        <f>'(Intermediate Computations)'!EB14</f>
        <v>43831</v>
      </c>
      <c r="DR14" s="4">
        <f>'(Intermediate Computations)'!EC14</f>
        <v>43862</v>
      </c>
      <c r="DS14" s="4">
        <f>'(Intermediate Computations)'!ED14</f>
        <v>43891</v>
      </c>
      <c r="DT14" s="4">
        <f>'(Intermediate Computations)'!EE14</f>
        <v>43922</v>
      </c>
      <c r="DU14" s="4">
        <f>'(Intermediate Computations)'!EF14</f>
        <v>43952</v>
      </c>
      <c r="DV14" s="4">
        <f>'(Intermediate Computations)'!EG14</f>
        <v>43983</v>
      </c>
      <c r="DW14" s="4">
        <f>'(Intermediate Computations)'!EH14</f>
        <v>44013</v>
      </c>
      <c r="DX14" s="4">
        <f>'(Intermediate Computations)'!EI14</f>
        <v>44044</v>
      </c>
      <c r="DY14" s="4">
        <f>'(Intermediate Computations)'!EJ14</f>
        <v>44075</v>
      </c>
      <c r="DZ14" s="4">
        <f>'(Intermediate Computations)'!EK14</f>
        <v>44105</v>
      </c>
      <c r="EA14" s="4">
        <f>'(Intermediate Computations)'!EL14</f>
        <v>44136</v>
      </c>
      <c r="EB14" s="4">
        <f>'(Intermediate Computations)'!EM14</f>
        <v>44166</v>
      </c>
    </row>
    <row r="15" spans="1:132" ht="12.75" customHeight="1">
      <c r="A15" s="64">
        <f>'Trial 1'!B36</f>
        <v>963388.68108289549</v>
      </c>
      <c r="B15" s="64">
        <f ca="1">'Trial 1'!C36</f>
        <v>962794.5588220096</v>
      </c>
      <c r="C15" s="64">
        <f ca="1">'Trial 1'!D36</f>
        <v>962082.28747796861</v>
      </c>
      <c r="D15" s="64">
        <f ca="1">'Trial 1'!E36</f>
        <v>961434.82653367613</v>
      </c>
      <c r="E15" s="64">
        <f ca="1">'Trial 1'!F36</f>
        <v>960794.24018644542</v>
      </c>
      <c r="F15" s="64">
        <f ca="1">'Trial 1'!G36</f>
        <v>960188.26313423098</v>
      </c>
      <c r="G15" s="64">
        <f ca="1">'Trial 1'!H36</f>
        <v>959643.07742310746</v>
      </c>
      <c r="H15" s="64">
        <f ca="1">'Trial 1'!I36</f>
        <v>959109.33116136689</v>
      </c>
      <c r="I15" s="64">
        <f ca="1">'Trial 1'!J36</f>
        <v>958558.1522090059</v>
      </c>
      <c r="J15" s="64">
        <f ca="1">'Trial 1'!K36</f>
        <v>958132.4564097398</v>
      </c>
      <c r="K15" s="64">
        <f ca="1">'Trial 1'!L36</f>
        <v>957591.89372425911</v>
      </c>
      <c r="L15" s="64">
        <f ca="1">'Trial 1'!M36</f>
        <v>956982.338118852</v>
      </c>
      <c r="M15" s="64">
        <f ca="1">'Trial 1'!O36</f>
        <v>956379.29916939978</v>
      </c>
      <c r="N15" s="64">
        <f ca="1">'Trial 1'!P36</f>
        <v>955875.93103512528</v>
      </c>
      <c r="O15" s="64">
        <f ca="1">'Trial 1'!Q36</f>
        <v>955224.89746162982</v>
      </c>
      <c r="P15" s="64">
        <f ca="1">'Trial 1'!R36</f>
        <v>954774.61572972103</v>
      </c>
      <c r="Q15" s="64">
        <f ca="1">'Trial 1'!S36</f>
        <v>954283.82905574446</v>
      </c>
      <c r="R15" s="64">
        <f ca="1">'Trial 1'!T36</f>
        <v>953703.41209600645</v>
      </c>
      <c r="S15" s="64">
        <f ca="1">'Trial 1'!U36</f>
        <v>953160.60662281478</v>
      </c>
      <c r="T15" s="64">
        <f ca="1">'Trial 1'!V36</f>
        <v>952671.66173646471</v>
      </c>
      <c r="U15" s="64">
        <f ca="1">'Trial 1'!W36</f>
        <v>952074.1662871138</v>
      </c>
      <c r="V15" s="64">
        <f ca="1">'Trial 1'!X36</f>
        <v>951623.84871820698</v>
      </c>
      <c r="W15" s="64">
        <f ca="1">'Trial 1'!Y36</f>
        <v>951001.71866020455</v>
      </c>
      <c r="X15" s="64">
        <f ca="1">'Trial 1'!Z36</f>
        <v>950510.64164397761</v>
      </c>
      <c r="Y15" s="64">
        <f ca="1">'Trial 1'!AB36</f>
        <v>950005.51632224594</v>
      </c>
      <c r="Z15" s="64">
        <f ca="1">'Trial 1'!AC36</f>
        <v>949498.69356966473</v>
      </c>
      <c r="AA15" s="64">
        <f ca="1">'Trial 1'!AD36</f>
        <v>949080.05729052925</v>
      </c>
      <c r="AB15" s="64">
        <f ca="1">'Trial 1'!AE36</f>
        <v>948559.63039014733</v>
      </c>
      <c r="AC15" s="64">
        <f ca="1">'Trial 1'!AF36</f>
        <v>947993.93970104202</v>
      </c>
      <c r="AD15" s="64">
        <f ca="1">'Trial 1'!AG36</f>
        <v>947451.31828022806</v>
      </c>
      <c r="AE15" s="64">
        <f ca="1">'Trial 1'!AH36</f>
        <v>947129.05774499604</v>
      </c>
      <c r="AF15" s="64">
        <f ca="1">'Trial 1'!AI36</f>
        <v>946784.24249731621</v>
      </c>
      <c r="AG15" s="64">
        <f ca="1">'Trial 1'!AJ36</f>
        <v>946212.96404798073</v>
      </c>
      <c r="AH15" s="64">
        <f ca="1">'Trial 1'!AK36</f>
        <v>945658.03305404319</v>
      </c>
      <c r="AI15" s="64">
        <f ca="1">'Trial 1'!AL36</f>
        <v>945254.5221794832</v>
      </c>
      <c r="AJ15" s="64">
        <f ca="1">'Trial 1'!AM36</f>
        <v>944705.50335664966</v>
      </c>
      <c r="AK15" s="64">
        <f ca="1">'Trial 1'!AO36</f>
        <v>944297.90662549762</v>
      </c>
      <c r="AL15" s="64">
        <f ca="1">'Trial 1'!AP36</f>
        <v>943858.36697834625</v>
      </c>
      <c r="AM15" s="64">
        <f ca="1">'Trial 1'!AQ36</f>
        <v>943442.30107126106</v>
      </c>
      <c r="AN15" s="64">
        <f ca="1">'Trial 1'!AR36</f>
        <v>942971.13442869973</v>
      </c>
      <c r="AO15" s="64">
        <f ca="1">'Trial 1'!AS36</f>
        <v>942428.70135313342</v>
      </c>
      <c r="AP15" s="64">
        <f ca="1">'Trial 1'!AT36</f>
        <v>941999.99401983782</v>
      </c>
      <c r="AQ15" s="64">
        <f ca="1">'Trial 1'!AU36</f>
        <v>941687.26769957691</v>
      </c>
      <c r="AR15" s="64">
        <f ca="1">'Trial 1'!AV36</f>
        <v>941294.82829528139</v>
      </c>
      <c r="AS15" s="64">
        <f ca="1">'Trial 1'!AW36</f>
        <v>940800.00675402198</v>
      </c>
      <c r="AT15" s="64">
        <f ca="1">'Trial 1'!AX36</f>
        <v>940248.47104707744</v>
      </c>
      <c r="AU15" s="64">
        <f ca="1">'Trial 1'!AY36</f>
        <v>939866.84838990495</v>
      </c>
      <c r="AV15" s="64">
        <f ca="1">'Trial 1'!AZ36</f>
        <v>939437.62814499787</v>
      </c>
      <c r="AW15" s="64">
        <f ca="1">'Trial 1'!BB36</f>
        <v>938991.76116405101</v>
      </c>
      <c r="AX15" s="64">
        <f ca="1">'Trial 1'!BC36</f>
        <v>938589.5513332932</v>
      </c>
      <c r="AY15" s="64">
        <f ca="1">'Trial 1'!BD36</f>
        <v>938043.84146927437</v>
      </c>
      <c r="AZ15" s="64">
        <f ca="1">'Trial 1'!BE36</f>
        <v>937724.15283606655</v>
      </c>
      <c r="BA15" s="64">
        <f ca="1">'Trial 1'!BF36</f>
        <v>937260.03882039571</v>
      </c>
      <c r="BB15" s="64">
        <f ca="1">'Trial 1'!BG36</f>
        <v>936669.02391211479</v>
      </c>
      <c r="BC15" s="64">
        <f ca="1">'Trial 1'!BH36</f>
        <v>936325.30111694615</v>
      </c>
      <c r="BD15" s="64">
        <f ca="1">'Trial 1'!BI36</f>
        <v>935852.60850644263</v>
      </c>
      <c r="BE15" s="64">
        <f ca="1">'Trial 1'!BJ36</f>
        <v>935484.60807704239</v>
      </c>
      <c r="BF15" s="64">
        <f ca="1">'Trial 1'!BK36</f>
        <v>934964.11964913353</v>
      </c>
      <c r="BG15" s="64">
        <f ca="1">'Trial 1'!BL36</f>
        <v>934649.36370251898</v>
      </c>
      <c r="BH15" s="64">
        <f ca="1">'Trial 1'!BM36</f>
        <v>934338.99069091165</v>
      </c>
      <c r="BI15" s="64">
        <f ca="1">'Trial 1'!BO36</f>
        <v>933865.84970939078</v>
      </c>
      <c r="BJ15" s="64">
        <f ca="1">'Trial 1'!BP36</f>
        <v>933449.61180871783</v>
      </c>
      <c r="BK15" s="64">
        <f ca="1">'Trial 1'!BQ36</f>
        <v>933008.09576468566</v>
      </c>
      <c r="BL15" s="64">
        <f ca="1">'Trial 1'!BR36</f>
        <v>932638.19309017994</v>
      </c>
      <c r="BM15" s="64">
        <f ca="1">'Trial 1'!BS36</f>
        <v>932112.08245768317</v>
      </c>
      <c r="BN15" s="64">
        <f ca="1">'Trial 1'!BT36</f>
        <v>931718.53695446823</v>
      </c>
      <c r="BO15" s="64">
        <f ca="1">'Trial 1'!BU36</f>
        <v>931234.11006808816</v>
      </c>
      <c r="BP15" s="64">
        <f ca="1">'Trial 1'!BV36</f>
        <v>930865.74113675195</v>
      </c>
      <c r="BQ15" s="64">
        <f ca="1">'Trial 1'!BW36</f>
        <v>930498.15391878108</v>
      </c>
      <c r="BR15" s="64">
        <f ca="1">'Trial 1'!BX36</f>
        <v>929957.95995698299</v>
      </c>
      <c r="BS15" s="64">
        <f ca="1">'Trial 1'!BY36</f>
        <v>929508.62290286762</v>
      </c>
      <c r="BT15" s="64">
        <f ca="1">'Trial 1'!BZ36</f>
        <v>929091.20501245058</v>
      </c>
      <c r="BU15" s="64">
        <f ca="1">'Trial 1'!CB36</f>
        <v>928636.12717071548</v>
      </c>
      <c r="BV15" s="64">
        <f ca="1">'Trial 1'!CC36</f>
        <v>928196.96479728573</v>
      </c>
      <c r="BW15" s="64">
        <f ca="1">'Trial 1'!CD36</f>
        <v>927794.67189011257</v>
      </c>
      <c r="BX15" s="64">
        <f ca="1">'Trial 1'!CE36</f>
        <v>927391.54456664191</v>
      </c>
      <c r="BY15" s="64">
        <f ca="1">'Trial 1'!CF36</f>
        <v>926854.39392079297</v>
      </c>
      <c r="BZ15" s="64">
        <f ca="1">'Trial 1'!CG36</f>
        <v>926380.75978792994</v>
      </c>
      <c r="CA15" s="64">
        <f ca="1">'Trial 1'!CH36</f>
        <v>925842.9692870127</v>
      </c>
      <c r="CB15" s="64">
        <f ca="1">'Trial 1'!CI36</f>
        <v>925520.67272283358</v>
      </c>
      <c r="CC15" s="64">
        <f ca="1">'Trial 1'!CJ36</f>
        <v>925091.99845911434</v>
      </c>
      <c r="CD15" s="64">
        <f ca="1">'Trial 1'!CK36</f>
        <v>924604.2216296494</v>
      </c>
      <c r="CE15" s="64">
        <f ca="1">'Trial 1'!CL36</f>
        <v>924117.16253014468</v>
      </c>
      <c r="CF15" s="64">
        <f ca="1">'Trial 1'!CM36</f>
        <v>923625.4211353861</v>
      </c>
      <c r="CG15" s="64">
        <f ca="1">'Trial 1'!CO36</f>
        <v>923304.29794042313</v>
      </c>
      <c r="CH15" s="64">
        <f ca="1">'Trial 1'!CP36</f>
        <v>922852.48566191795</v>
      </c>
      <c r="CI15" s="64">
        <f ca="1">'Trial 1'!CQ36</f>
        <v>922329.28029171342</v>
      </c>
      <c r="CJ15" s="64">
        <f ca="1">'Trial 1'!CR36</f>
        <v>921948.87329008349</v>
      </c>
      <c r="CK15" s="64">
        <f ca="1">'Trial 1'!CS36</f>
        <v>921529.0079775051</v>
      </c>
      <c r="CL15" s="64">
        <f ca="1">'Trial 1'!CT36</f>
        <v>921005.53711743839</v>
      </c>
      <c r="CM15" s="64">
        <f ca="1">'Trial 1'!CU36</f>
        <v>920588.35300120572</v>
      </c>
      <c r="CN15" s="64">
        <f ca="1">'Trial 1'!CV36</f>
        <v>920267.6886414726</v>
      </c>
      <c r="CO15" s="64">
        <f ca="1">'Trial 1'!CW36</f>
        <v>919799.72151681513</v>
      </c>
      <c r="CP15" s="64">
        <f ca="1">'Trial 1'!CX36</f>
        <v>919293.04080179334</v>
      </c>
      <c r="CQ15" s="64">
        <f ca="1">'Trial 1'!CY36</f>
        <v>918817.10875899054</v>
      </c>
      <c r="CR15" s="64">
        <f ca="1">'Trial 1'!CZ36</f>
        <v>918451.75572642661</v>
      </c>
      <c r="CS15" s="64">
        <f ca="1">'Trial 1'!DB36</f>
        <v>918065.39848186146</v>
      </c>
      <c r="CT15" s="64">
        <f ca="1">'Trial 1'!DC36</f>
        <v>917490.30658466928</v>
      </c>
      <c r="CU15" s="64">
        <f ca="1">'Trial 1'!DD36</f>
        <v>917098.95671909035</v>
      </c>
      <c r="CV15" s="64">
        <f ca="1">'Trial 1'!DE36</f>
        <v>916689.44119354757</v>
      </c>
      <c r="CW15" s="64">
        <f ca="1">'Trial 1'!DF36</f>
        <v>916270.86556551221</v>
      </c>
      <c r="CX15" s="64">
        <f ca="1">'Trial 1'!DG36</f>
        <v>915880.17580050963</v>
      </c>
      <c r="CY15" s="64">
        <f ca="1">'Trial 1'!DH36</f>
        <v>915515.72329203482</v>
      </c>
      <c r="CZ15" s="64">
        <f ca="1">'Trial 1'!DI36</f>
        <v>915056.74542944774</v>
      </c>
      <c r="DA15" s="64">
        <f ca="1">'Trial 1'!DJ36</f>
        <v>914607.72613805125</v>
      </c>
      <c r="DB15" s="64">
        <f ca="1">'Trial 1'!DK36</f>
        <v>914110.87826187699</v>
      </c>
      <c r="DC15" s="64">
        <f ca="1">'Trial 1'!DL36</f>
        <v>913691.16463533905</v>
      </c>
      <c r="DD15" s="64">
        <f ca="1">'Trial 1'!DM36</f>
        <v>913220.1816217337</v>
      </c>
      <c r="DE15" s="64">
        <f ca="1">'Trial 1'!DO36</f>
        <v>912840.18271729234</v>
      </c>
      <c r="DF15" s="64">
        <f ca="1">'Trial 1'!DP36</f>
        <v>912503.38769835443</v>
      </c>
      <c r="DG15" s="64">
        <f ca="1">'Trial 1'!DQ36</f>
        <v>912167.17875035084</v>
      </c>
      <c r="DH15" s="64">
        <f ca="1">'Trial 1'!DR36</f>
        <v>911872.5689305343</v>
      </c>
      <c r="DI15" s="64">
        <f ca="1">'Trial 1'!DS36</f>
        <v>911501.1920643124</v>
      </c>
      <c r="DJ15" s="64">
        <f ca="1">'Trial 1'!DT36</f>
        <v>911080.99459403811</v>
      </c>
      <c r="DK15" s="64">
        <f ca="1">'Trial 1'!DU36</f>
        <v>910760.06065425707</v>
      </c>
      <c r="DL15" s="64">
        <f ca="1">'Trial 1'!DV36</f>
        <v>910333.57006930315</v>
      </c>
      <c r="DM15" s="64">
        <f ca="1">'Trial 1'!DW36</f>
        <v>909932.30273869459</v>
      </c>
      <c r="DN15" s="64">
        <f ca="1">'Trial 1'!DX36</f>
        <v>909646.36146827578</v>
      </c>
      <c r="DO15" s="64">
        <f ca="1">'Trial 1'!DY36</f>
        <v>909246.3053652402</v>
      </c>
      <c r="DP15" s="64">
        <f ca="1">'Trial 1'!DZ36</f>
        <v>908908.35719498724</v>
      </c>
      <c r="DQ15" s="64">
        <f ca="1">'Trial 1'!EB36</f>
        <v>908490.24393642158</v>
      </c>
      <c r="DR15" s="64">
        <f ca="1">'Trial 1'!EC36</f>
        <v>908136.77881610463</v>
      </c>
      <c r="DS15" s="64">
        <f ca="1">'Trial 1'!ED36</f>
        <v>907772.97832018672</v>
      </c>
      <c r="DT15" s="64">
        <f ca="1">'Trial 1'!EE36</f>
        <v>907368.7894509217</v>
      </c>
      <c r="DU15" s="64">
        <f ca="1">'Trial 1'!EF36</f>
        <v>906934.4892731182</v>
      </c>
      <c r="DV15" s="64">
        <f ca="1">'Trial 1'!EG36</f>
        <v>906541.75204991642</v>
      </c>
      <c r="DW15" s="64">
        <f ca="1">'Trial 1'!EH36</f>
        <v>906050.32591283764</v>
      </c>
      <c r="DX15" s="64">
        <f ca="1">'Trial 1'!EI36</f>
        <v>905592.10958957928</v>
      </c>
      <c r="DY15" s="64">
        <f ca="1">'Trial 1'!EJ36</f>
        <v>905048.09434845729</v>
      </c>
      <c r="DZ15" s="64">
        <f ca="1">'Trial 1'!EK36</f>
        <v>904623.32913795626</v>
      </c>
      <c r="EA15" s="64">
        <f ca="1">'Trial 1'!EL36</f>
        <v>904195.77793881681</v>
      </c>
      <c r="EB15" s="64">
        <f ca="1">'Trial 1'!EM36</f>
        <v>903803.76809634897</v>
      </c>
    </row>
    <row r="16" spans="1:132" ht="12.75" customHeight="1">
      <c r="A16" s="64">
        <f>'Trial 2'!B36</f>
        <v>963388.68108289549</v>
      </c>
      <c r="B16" s="64">
        <f ca="1">'Trial 2'!C36</f>
        <v>962835.38897158368</v>
      </c>
      <c r="C16" s="64">
        <f ca="1">'Trial 2'!D36</f>
        <v>962078.09439203399</v>
      </c>
      <c r="D16" s="64">
        <f ca="1">'Trial 2'!E36</f>
        <v>961550.50628495205</v>
      </c>
      <c r="E16" s="64">
        <f ca="1">'Trial 2'!F36</f>
        <v>960954.62773892807</v>
      </c>
      <c r="F16" s="64">
        <f ca="1">'Trial 2'!G36</f>
        <v>960353.37684197119</v>
      </c>
      <c r="G16" s="64">
        <f ca="1">'Trial 2'!H36</f>
        <v>959686.2719015961</v>
      </c>
      <c r="H16" s="64">
        <f ca="1">'Trial 2'!I36</f>
        <v>959174.11578718584</v>
      </c>
      <c r="I16" s="64">
        <f ca="1">'Trial 2'!J36</f>
        <v>958594.48210395151</v>
      </c>
      <c r="J16" s="64">
        <f ca="1">'Trial 2'!K36</f>
        <v>958088.22928893613</v>
      </c>
      <c r="K16" s="64">
        <f ca="1">'Trial 2'!L36</f>
        <v>957521.62373460154</v>
      </c>
      <c r="L16" s="64">
        <f ca="1">'Trial 2'!M36</f>
        <v>957023.61723997199</v>
      </c>
      <c r="M16" s="64">
        <f ca="1">'Trial 2'!O36</f>
        <v>956516.0192172731</v>
      </c>
      <c r="N16" s="64">
        <f ca="1">'Trial 2'!P36</f>
        <v>955934.09643293393</v>
      </c>
      <c r="O16" s="64">
        <f ca="1">'Trial 2'!Q36</f>
        <v>955357.12571641442</v>
      </c>
      <c r="P16" s="64">
        <f ca="1">'Trial 2'!R36</f>
        <v>954791.41433707182</v>
      </c>
      <c r="Q16" s="64">
        <f ca="1">'Trial 2'!S36</f>
        <v>954311.54532995203</v>
      </c>
      <c r="R16" s="64">
        <f ca="1">'Trial 2'!T36</f>
        <v>953838.12361248548</v>
      </c>
      <c r="S16" s="64">
        <f ca="1">'Trial 2'!U36</f>
        <v>953243.27875974204</v>
      </c>
      <c r="T16" s="64">
        <f ca="1">'Trial 2'!V36</f>
        <v>952793.0039635055</v>
      </c>
      <c r="U16" s="64">
        <f ca="1">'Trial 2'!W36</f>
        <v>952360.98279525025</v>
      </c>
      <c r="V16" s="64">
        <f ca="1">'Trial 2'!X36</f>
        <v>951959.95915291656</v>
      </c>
      <c r="W16" s="64">
        <f ca="1">'Trial 2'!Y36</f>
        <v>951460.58501742547</v>
      </c>
      <c r="X16" s="64">
        <f ca="1">'Trial 2'!Z36</f>
        <v>951086.50939578819</v>
      </c>
      <c r="Y16" s="64">
        <f ca="1">'Trial 2'!AB36</f>
        <v>950535.22219618817</v>
      </c>
      <c r="Z16" s="64">
        <f ca="1">'Trial 2'!AC36</f>
        <v>950169.30523685843</v>
      </c>
      <c r="AA16" s="64">
        <f ca="1">'Trial 2'!AD36</f>
        <v>949644.51285084302</v>
      </c>
      <c r="AB16" s="64">
        <f ca="1">'Trial 2'!AE36</f>
        <v>949207.13009469374</v>
      </c>
      <c r="AC16" s="64">
        <f ca="1">'Trial 2'!AF36</f>
        <v>948793.93664662936</v>
      </c>
      <c r="AD16" s="64">
        <f ca="1">'Trial 2'!AG36</f>
        <v>948235.71942399302</v>
      </c>
      <c r="AE16" s="64">
        <f ca="1">'Trial 2'!AH36</f>
        <v>947643.80846375285</v>
      </c>
      <c r="AF16" s="64">
        <f ca="1">'Trial 2'!AI36</f>
        <v>947107.15272117662</v>
      </c>
      <c r="AG16" s="64">
        <f ca="1">'Trial 2'!AJ36</f>
        <v>946664.04365409736</v>
      </c>
      <c r="AH16" s="64">
        <f ca="1">'Trial 2'!AK36</f>
        <v>946144.47032701294</v>
      </c>
      <c r="AI16" s="64">
        <f ca="1">'Trial 2'!AL36</f>
        <v>945577.04997731606</v>
      </c>
      <c r="AJ16" s="64">
        <f ca="1">'Trial 2'!AM36</f>
        <v>945027.27258872811</v>
      </c>
      <c r="AK16" s="64">
        <f ca="1">'Trial 2'!AO36</f>
        <v>944434.23077851592</v>
      </c>
      <c r="AL16" s="64">
        <f ca="1">'Trial 2'!AP36</f>
        <v>944056.98129868857</v>
      </c>
      <c r="AM16" s="64">
        <f ca="1">'Trial 2'!AQ36</f>
        <v>943632.30888969731</v>
      </c>
      <c r="AN16" s="64">
        <f ca="1">'Trial 2'!AR36</f>
        <v>943155.55919565167</v>
      </c>
      <c r="AO16" s="64">
        <f ca="1">'Trial 2'!AS36</f>
        <v>942775.48125039565</v>
      </c>
      <c r="AP16" s="64">
        <f ca="1">'Trial 2'!AT36</f>
        <v>942261.50790381047</v>
      </c>
      <c r="AQ16" s="64">
        <f ca="1">'Trial 2'!AU36</f>
        <v>941821.14726915397</v>
      </c>
      <c r="AR16" s="64">
        <f ca="1">'Trial 2'!AV36</f>
        <v>941399.93860959716</v>
      </c>
      <c r="AS16" s="64">
        <f ca="1">'Trial 2'!AW36</f>
        <v>940883.91263208829</v>
      </c>
      <c r="AT16" s="64">
        <f ca="1">'Trial 2'!AX36</f>
        <v>940403.86898265267</v>
      </c>
      <c r="AU16" s="64">
        <f ca="1">'Trial 2'!AY36</f>
        <v>940001.17770891299</v>
      </c>
      <c r="AV16" s="64">
        <f ca="1">'Trial 2'!AZ36</f>
        <v>939694.83569867734</v>
      </c>
      <c r="AW16" s="64">
        <f ca="1">'Trial 2'!BB36</f>
        <v>939175.25196258083</v>
      </c>
      <c r="AX16" s="64">
        <f ca="1">'Trial 2'!BC36</f>
        <v>938778.70523710991</v>
      </c>
      <c r="AY16" s="64">
        <f ca="1">'Trial 2'!BD36</f>
        <v>938305.79945470556</v>
      </c>
      <c r="AZ16" s="64">
        <f ca="1">'Trial 2'!BE36</f>
        <v>937809.55667014513</v>
      </c>
      <c r="BA16" s="64">
        <f ca="1">'Trial 2'!BF36</f>
        <v>937456.35540963337</v>
      </c>
      <c r="BB16" s="64">
        <f ca="1">'Trial 2'!BG36</f>
        <v>936953.14465058991</v>
      </c>
      <c r="BC16" s="64">
        <f ca="1">'Trial 2'!BH36</f>
        <v>936589.80186792533</v>
      </c>
      <c r="BD16" s="64">
        <f ca="1">'Trial 2'!BI36</f>
        <v>936058.89588918583</v>
      </c>
      <c r="BE16" s="64">
        <f ca="1">'Trial 2'!BJ36</f>
        <v>935601.81891276909</v>
      </c>
      <c r="BF16" s="64">
        <f ca="1">'Trial 2'!BK36</f>
        <v>935147.37701348762</v>
      </c>
      <c r="BG16" s="64">
        <f ca="1">'Trial 2'!BL36</f>
        <v>934743.81273802673</v>
      </c>
      <c r="BH16" s="64">
        <f ca="1">'Trial 2'!BM36</f>
        <v>934219.49317789136</v>
      </c>
      <c r="BI16" s="64">
        <f ca="1">'Trial 2'!BO36</f>
        <v>933849.87171903311</v>
      </c>
      <c r="BJ16" s="64">
        <f ca="1">'Trial 2'!BP36</f>
        <v>933299.72954755323</v>
      </c>
      <c r="BK16" s="64">
        <f ca="1">'Trial 2'!BQ36</f>
        <v>932839.9834162005</v>
      </c>
      <c r="BL16" s="64">
        <f ca="1">'Trial 2'!BR36</f>
        <v>932347.10485901451</v>
      </c>
      <c r="BM16" s="64">
        <f ca="1">'Trial 2'!BS36</f>
        <v>931943.04472679505</v>
      </c>
      <c r="BN16" s="64">
        <f ca="1">'Trial 2'!BT36</f>
        <v>931522.12999149784</v>
      </c>
      <c r="BO16" s="64">
        <f ca="1">'Trial 2'!BU36</f>
        <v>931168.89167443174</v>
      </c>
      <c r="BP16" s="64">
        <f ca="1">'Trial 2'!BV36</f>
        <v>930770.51711743604</v>
      </c>
      <c r="BQ16" s="64">
        <f ca="1">'Trial 2'!BW36</f>
        <v>930392.72454015538</v>
      </c>
      <c r="BR16" s="64">
        <f ca="1">'Trial 2'!BX36</f>
        <v>929919.99663591734</v>
      </c>
      <c r="BS16" s="64">
        <f ca="1">'Trial 2'!BY36</f>
        <v>929525.67460844771</v>
      </c>
      <c r="BT16" s="64">
        <f ca="1">'Trial 2'!BZ36</f>
        <v>929142.66608649387</v>
      </c>
      <c r="BU16" s="64">
        <f ca="1">'Trial 2'!CB36</f>
        <v>928669.90157582506</v>
      </c>
      <c r="BV16" s="64">
        <f ca="1">'Trial 2'!CC36</f>
        <v>928221.78895521234</v>
      </c>
      <c r="BW16" s="64">
        <f ca="1">'Trial 2'!CD36</f>
        <v>927785.83936410863</v>
      </c>
      <c r="BX16" s="64">
        <f ca="1">'Trial 2'!CE36</f>
        <v>927291.78225013381</v>
      </c>
      <c r="BY16" s="64">
        <f ca="1">'Trial 2'!CF36</f>
        <v>926920.74832541309</v>
      </c>
      <c r="BZ16" s="64">
        <f ca="1">'Trial 2'!CG36</f>
        <v>926538.04261110327</v>
      </c>
      <c r="CA16" s="64">
        <f ca="1">'Trial 2'!CH36</f>
        <v>926135.67262459174</v>
      </c>
      <c r="CB16" s="64">
        <f ca="1">'Trial 2'!CI36</f>
        <v>925769.30277893238</v>
      </c>
      <c r="CC16" s="64">
        <f ca="1">'Trial 2'!CJ36</f>
        <v>925194.11717201653</v>
      </c>
      <c r="CD16" s="64">
        <f ca="1">'Trial 2'!CK36</f>
        <v>924724.86535654764</v>
      </c>
      <c r="CE16" s="64">
        <f ca="1">'Trial 2'!CL36</f>
        <v>924264.62737978937</v>
      </c>
      <c r="CF16" s="64">
        <f ca="1">'Trial 2'!CM36</f>
        <v>923841.76629489439</v>
      </c>
      <c r="CG16" s="64">
        <f ca="1">'Trial 2'!CO36</f>
        <v>923322.82275073056</v>
      </c>
      <c r="CH16" s="64">
        <f ca="1">'Trial 2'!CP36</f>
        <v>922877.03751816333</v>
      </c>
      <c r="CI16" s="64">
        <f ca="1">'Trial 2'!CQ36</f>
        <v>922529.66176259646</v>
      </c>
      <c r="CJ16" s="64">
        <f ca="1">'Trial 2'!CR36</f>
        <v>922092.16506099573</v>
      </c>
      <c r="CK16" s="64">
        <f ca="1">'Trial 2'!CS36</f>
        <v>921638.92237265222</v>
      </c>
      <c r="CL16" s="64">
        <f ca="1">'Trial 2'!CT36</f>
        <v>921112.58201095543</v>
      </c>
      <c r="CM16" s="64">
        <f ca="1">'Trial 2'!CU36</f>
        <v>920618.63896878576</v>
      </c>
      <c r="CN16" s="64">
        <f ca="1">'Trial 2'!CV36</f>
        <v>920211.06870508019</v>
      </c>
      <c r="CO16" s="64">
        <f ca="1">'Trial 2'!CW36</f>
        <v>919779.68662651547</v>
      </c>
      <c r="CP16" s="64">
        <f ca="1">'Trial 2'!CX36</f>
        <v>919342.86616221967</v>
      </c>
      <c r="CQ16" s="64">
        <f ca="1">'Trial 2'!CY36</f>
        <v>918961.69217449857</v>
      </c>
      <c r="CR16" s="64">
        <f ca="1">'Trial 2'!CZ36</f>
        <v>918343.42238109186</v>
      </c>
      <c r="CS16" s="64">
        <f ca="1">'Trial 2'!DB36</f>
        <v>917796.30088769179</v>
      </c>
      <c r="CT16" s="64">
        <f ca="1">'Trial 2'!DC36</f>
        <v>917285.12997363124</v>
      </c>
      <c r="CU16" s="64">
        <f ca="1">'Trial 2'!DD36</f>
        <v>916879.24138256081</v>
      </c>
      <c r="CV16" s="64">
        <f ca="1">'Trial 2'!DE36</f>
        <v>916360.45448975021</v>
      </c>
      <c r="CW16" s="64">
        <f ca="1">'Trial 2'!DF36</f>
        <v>916025.0895213465</v>
      </c>
      <c r="CX16" s="64">
        <f ca="1">'Trial 2'!DG36</f>
        <v>915533.54460101703</v>
      </c>
      <c r="CY16" s="64">
        <f ca="1">'Trial 2'!DH36</f>
        <v>915133.67446034378</v>
      </c>
      <c r="CZ16" s="64">
        <f ca="1">'Trial 2'!DI36</f>
        <v>914803.71489468461</v>
      </c>
      <c r="DA16" s="64">
        <f ca="1">'Trial 2'!DJ36</f>
        <v>914233.05979458231</v>
      </c>
      <c r="DB16" s="64">
        <f ca="1">'Trial 2'!DK36</f>
        <v>913716.87510434596</v>
      </c>
      <c r="DC16" s="64">
        <f ca="1">'Trial 2'!DL36</f>
        <v>913294.82196639641</v>
      </c>
      <c r="DD16" s="64">
        <f ca="1">'Trial 2'!DM36</f>
        <v>912763.67170421884</v>
      </c>
      <c r="DE16" s="64">
        <f ca="1">'Trial 2'!DO36</f>
        <v>912299.69632623345</v>
      </c>
      <c r="DF16" s="64">
        <f ca="1">'Trial 2'!DP36</f>
        <v>911855.49072596617</v>
      </c>
      <c r="DG16" s="64">
        <f ca="1">'Trial 2'!DQ36</f>
        <v>911360.44868062472</v>
      </c>
      <c r="DH16" s="64">
        <f ca="1">'Trial 2'!DR36</f>
        <v>910945.95937349531</v>
      </c>
      <c r="DI16" s="64">
        <f ca="1">'Trial 2'!DS36</f>
        <v>910338.8188723257</v>
      </c>
      <c r="DJ16" s="64">
        <f ca="1">'Trial 2'!DT36</f>
        <v>909916.32278853178</v>
      </c>
      <c r="DK16" s="64">
        <f ca="1">'Trial 2'!DU36</f>
        <v>909422.58204936609</v>
      </c>
      <c r="DL16" s="64">
        <f ca="1">'Trial 2'!DV36</f>
        <v>909042.8672438917</v>
      </c>
      <c r="DM16" s="64">
        <f ca="1">'Trial 2'!DW36</f>
        <v>908618.91448977392</v>
      </c>
      <c r="DN16" s="64">
        <f ca="1">'Trial 2'!DX36</f>
        <v>908291.87765895855</v>
      </c>
      <c r="DO16" s="64">
        <f ca="1">'Trial 2'!DY36</f>
        <v>907772.98129367514</v>
      </c>
      <c r="DP16" s="64">
        <f ca="1">'Trial 2'!DZ36</f>
        <v>907444.59909884806</v>
      </c>
      <c r="DQ16" s="64">
        <f ca="1">'Trial 2'!EB36</f>
        <v>907090.60361556557</v>
      </c>
      <c r="DR16" s="64">
        <f ca="1">'Trial 2'!EC36</f>
        <v>906721.02695388801</v>
      </c>
      <c r="DS16" s="64">
        <f ca="1">'Trial 2'!ED36</f>
        <v>906239.66966314567</v>
      </c>
      <c r="DT16" s="64">
        <f ca="1">'Trial 2'!EE36</f>
        <v>905830.62966920319</v>
      </c>
      <c r="DU16" s="64">
        <f ca="1">'Trial 2'!EF36</f>
        <v>905437.12421710638</v>
      </c>
      <c r="DV16" s="64">
        <f ca="1">'Trial 2'!EG36</f>
        <v>904995.49131724925</v>
      </c>
      <c r="DW16" s="64">
        <f ca="1">'Trial 2'!EH36</f>
        <v>904568.33658776246</v>
      </c>
      <c r="DX16" s="64">
        <f ca="1">'Trial 2'!EI36</f>
        <v>904161.50888768479</v>
      </c>
      <c r="DY16" s="64">
        <f ca="1">'Trial 2'!EJ36</f>
        <v>903796.3623029755</v>
      </c>
      <c r="DZ16" s="64">
        <f ca="1">'Trial 2'!EK36</f>
        <v>903376.22650663962</v>
      </c>
      <c r="EA16" s="64">
        <f ca="1">'Trial 2'!EL36</f>
        <v>902938.05053386209</v>
      </c>
      <c r="EB16" s="64">
        <f ca="1">'Trial 2'!EM36</f>
        <v>902498.02202851244</v>
      </c>
    </row>
    <row r="17" spans="1:132" ht="12.75" customHeight="1">
      <c r="A17" s="64">
        <f>'Trial 3'!B36</f>
        <v>963388.68108289549</v>
      </c>
      <c r="B17" s="64">
        <f ca="1">'Trial 3'!C36</f>
        <v>962680.02101271157</v>
      </c>
      <c r="C17" s="64">
        <f ca="1">'Trial 3'!D36</f>
        <v>962077.39287861914</v>
      </c>
      <c r="D17" s="64">
        <f ca="1">'Trial 3'!E36</f>
        <v>961521.05803856428</v>
      </c>
      <c r="E17" s="64">
        <f ca="1">'Trial 3'!F36</f>
        <v>961022.32218724594</v>
      </c>
      <c r="F17" s="64">
        <f ca="1">'Trial 3'!G36</f>
        <v>960416.31735549145</v>
      </c>
      <c r="G17" s="64">
        <f ca="1">'Trial 3'!H36</f>
        <v>959858.89144379436</v>
      </c>
      <c r="H17" s="64">
        <f ca="1">'Trial 3'!I36</f>
        <v>959266.77292282868</v>
      </c>
      <c r="I17" s="64">
        <f ca="1">'Trial 3'!J36</f>
        <v>958638.87803722057</v>
      </c>
      <c r="J17" s="64">
        <f ca="1">'Trial 3'!K36</f>
        <v>957993.35505800229</v>
      </c>
      <c r="K17" s="64">
        <f ca="1">'Trial 3'!L36</f>
        <v>957584.20931784518</v>
      </c>
      <c r="L17" s="64">
        <f ca="1">'Trial 3'!M36</f>
        <v>957069.14045153069</v>
      </c>
      <c r="M17" s="64">
        <f ca="1">'Trial 3'!O36</f>
        <v>956612.23281302967</v>
      </c>
      <c r="N17" s="64">
        <f ca="1">'Trial 3'!P36</f>
        <v>956091.19708722492</v>
      </c>
      <c r="O17" s="64">
        <f ca="1">'Trial 3'!Q36</f>
        <v>955566.57071816979</v>
      </c>
      <c r="P17" s="64">
        <f ca="1">'Trial 3'!R36</f>
        <v>955094.78227573703</v>
      </c>
      <c r="Q17" s="64">
        <f ca="1">'Trial 3'!S36</f>
        <v>954629.5259573278</v>
      </c>
      <c r="R17" s="64">
        <f ca="1">'Trial 3'!T36</f>
        <v>954144.60536281299</v>
      </c>
      <c r="S17" s="64">
        <f ca="1">'Trial 3'!U36</f>
        <v>953736.8672567145</v>
      </c>
      <c r="T17" s="64">
        <f ca="1">'Trial 3'!V36</f>
        <v>953194.69317538536</v>
      </c>
      <c r="U17" s="64">
        <f ca="1">'Trial 3'!W36</f>
        <v>952805.82301426586</v>
      </c>
      <c r="V17" s="64">
        <f ca="1">'Trial 3'!X36</f>
        <v>952270.79005296703</v>
      </c>
      <c r="W17" s="64">
        <f ca="1">'Trial 3'!Y36</f>
        <v>951906.64454267814</v>
      </c>
      <c r="X17" s="64">
        <f ca="1">'Trial 3'!Z36</f>
        <v>951472.56259955745</v>
      </c>
      <c r="Y17" s="64">
        <f ca="1">'Trial 3'!AB36</f>
        <v>950838.80301149969</v>
      </c>
      <c r="Z17" s="64">
        <f ca="1">'Trial 3'!AC36</f>
        <v>950356.74274776445</v>
      </c>
      <c r="AA17" s="64">
        <f ca="1">'Trial 3'!AD36</f>
        <v>949956.85070003069</v>
      </c>
      <c r="AB17" s="64">
        <f ca="1">'Trial 3'!AE36</f>
        <v>949543.42806845659</v>
      </c>
      <c r="AC17" s="64">
        <f ca="1">'Trial 3'!AF36</f>
        <v>948951.59341711865</v>
      </c>
      <c r="AD17" s="64">
        <f ca="1">'Trial 3'!AG36</f>
        <v>948421.86176171049</v>
      </c>
      <c r="AE17" s="64">
        <f ca="1">'Trial 3'!AH36</f>
        <v>947750.03623198799</v>
      </c>
      <c r="AF17" s="64">
        <f ca="1">'Trial 3'!AI36</f>
        <v>947309.35047441116</v>
      </c>
      <c r="AG17" s="64">
        <f ca="1">'Trial 3'!AJ36</f>
        <v>946809.69828141155</v>
      </c>
      <c r="AH17" s="64">
        <f ca="1">'Trial 3'!AK36</f>
        <v>946406.98805847776</v>
      </c>
      <c r="AI17" s="64">
        <f ca="1">'Trial 3'!AL36</f>
        <v>945941.38846918661</v>
      </c>
      <c r="AJ17" s="64">
        <f ca="1">'Trial 3'!AM36</f>
        <v>945569.5185515933</v>
      </c>
      <c r="AK17" s="64">
        <f ca="1">'Trial 3'!AO36</f>
        <v>945005.85699272039</v>
      </c>
      <c r="AL17" s="64">
        <f ca="1">'Trial 3'!AP36</f>
        <v>944342.24950688297</v>
      </c>
      <c r="AM17" s="64">
        <f ca="1">'Trial 3'!AQ36</f>
        <v>943931.99250693724</v>
      </c>
      <c r="AN17" s="64">
        <f ca="1">'Trial 3'!AR36</f>
        <v>943439.99626749975</v>
      </c>
      <c r="AO17" s="64">
        <f ca="1">'Trial 3'!AS36</f>
        <v>943073.84871992574</v>
      </c>
      <c r="AP17" s="64">
        <f ca="1">'Trial 3'!AT36</f>
        <v>942698.94286005606</v>
      </c>
      <c r="AQ17" s="64">
        <f ca="1">'Trial 3'!AU36</f>
        <v>942238.39690522093</v>
      </c>
      <c r="AR17" s="64">
        <f ca="1">'Trial 3'!AV36</f>
        <v>941860.14347138244</v>
      </c>
      <c r="AS17" s="64">
        <f ca="1">'Trial 3'!AW36</f>
        <v>941458.93531909969</v>
      </c>
      <c r="AT17" s="64">
        <f ca="1">'Trial 3'!AX36</f>
        <v>940912.37907163624</v>
      </c>
      <c r="AU17" s="64">
        <f ca="1">'Trial 3'!AY36</f>
        <v>940396.6960922383</v>
      </c>
      <c r="AV17" s="64">
        <f ca="1">'Trial 3'!AZ36</f>
        <v>939984.68119304185</v>
      </c>
      <c r="AW17" s="64">
        <f ca="1">'Trial 3'!BB36</f>
        <v>939556.70559729578</v>
      </c>
      <c r="AX17" s="64">
        <f ca="1">'Trial 3'!BC36</f>
        <v>938999.56159472861</v>
      </c>
      <c r="AY17" s="64">
        <f ca="1">'Trial 3'!BD36</f>
        <v>938473.90071314771</v>
      </c>
      <c r="AZ17" s="64">
        <f ca="1">'Trial 3'!BE36</f>
        <v>938007.55057035387</v>
      </c>
      <c r="BA17" s="64">
        <f ca="1">'Trial 3'!BF36</f>
        <v>937686.2455507355</v>
      </c>
      <c r="BB17" s="64">
        <f ca="1">'Trial 3'!BG36</f>
        <v>937181.65266077523</v>
      </c>
      <c r="BC17" s="64">
        <f ca="1">'Trial 3'!BH36</f>
        <v>936648.14080309984</v>
      </c>
      <c r="BD17" s="64">
        <f ca="1">'Trial 3'!BI36</f>
        <v>936190.13658870477</v>
      </c>
      <c r="BE17" s="64">
        <f ca="1">'Trial 3'!BJ36</f>
        <v>935650.57375746546</v>
      </c>
      <c r="BF17" s="64">
        <f ca="1">'Trial 3'!BK36</f>
        <v>935148.73684946331</v>
      </c>
      <c r="BG17" s="64">
        <f ca="1">'Trial 3'!BL36</f>
        <v>934849.83085303311</v>
      </c>
      <c r="BH17" s="64">
        <f ca="1">'Trial 3'!BM36</f>
        <v>934420.30632068205</v>
      </c>
      <c r="BI17" s="64">
        <f ca="1">'Trial 3'!BO36</f>
        <v>933971.55923032423</v>
      </c>
      <c r="BJ17" s="64">
        <f ca="1">'Trial 3'!BP36</f>
        <v>933602.74465355556</v>
      </c>
      <c r="BK17" s="64">
        <f ca="1">'Trial 3'!BQ36</f>
        <v>933206.37386456796</v>
      </c>
      <c r="BL17" s="64">
        <f ca="1">'Trial 3'!BR36</f>
        <v>932809.58514489024</v>
      </c>
      <c r="BM17" s="64">
        <f ca="1">'Trial 3'!BS36</f>
        <v>932418.29990905814</v>
      </c>
      <c r="BN17" s="64">
        <f ca="1">'Trial 3'!BT36</f>
        <v>931975.83235054184</v>
      </c>
      <c r="BO17" s="64">
        <f ca="1">'Trial 3'!BU36</f>
        <v>931473.70913551771</v>
      </c>
      <c r="BP17" s="64">
        <f ca="1">'Trial 3'!BV36</f>
        <v>931152.29763295455</v>
      </c>
      <c r="BQ17" s="64">
        <f ca="1">'Trial 3'!BW36</f>
        <v>930619.12645244971</v>
      </c>
      <c r="BR17" s="64">
        <f ca="1">'Trial 3'!BX36</f>
        <v>930211.18835699302</v>
      </c>
      <c r="BS17" s="64">
        <f ca="1">'Trial 3'!BY36</f>
        <v>929699.24408732029</v>
      </c>
      <c r="BT17" s="64">
        <f ca="1">'Trial 3'!BZ36</f>
        <v>929333.51768955833</v>
      </c>
      <c r="BU17" s="64">
        <f ca="1">'Trial 3'!CB36</f>
        <v>928799.60773707076</v>
      </c>
      <c r="BV17" s="64">
        <f ca="1">'Trial 3'!CC36</f>
        <v>928233.05318368948</v>
      </c>
      <c r="BW17" s="64">
        <f ca="1">'Trial 3'!CD36</f>
        <v>927785.94621777267</v>
      </c>
      <c r="BX17" s="64">
        <f ca="1">'Trial 3'!CE36</f>
        <v>927367.66628424509</v>
      </c>
      <c r="BY17" s="64">
        <f ca="1">'Trial 3'!CF36</f>
        <v>926909.79633237468</v>
      </c>
      <c r="BZ17" s="64">
        <f ca="1">'Trial 3'!CG36</f>
        <v>926383.63453199936</v>
      </c>
      <c r="CA17" s="64">
        <f ca="1">'Trial 3'!CH36</f>
        <v>925848.9773643635</v>
      </c>
      <c r="CB17" s="64">
        <f ca="1">'Trial 3'!CI36</f>
        <v>925399.25450887042</v>
      </c>
      <c r="CC17" s="64">
        <f ca="1">'Trial 3'!CJ36</f>
        <v>925089.28671854292</v>
      </c>
      <c r="CD17" s="64">
        <f ca="1">'Trial 3'!CK36</f>
        <v>924540.07008322398</v>
      </c>
      <c r="CE17" s="64">
        <f ca="1">'Trial 3'!CL36</f>
        <v>924226.93697323115</v>
      </c>
      <c r="CF17" s="64">
        <f ca="1">'Trial 3'!CM36</f>
        <v>923854.89457716874</v>
      </c>
      <c r="CG17" s="64">
        <f ca="1">'Trial 3'!CO36</f>
        <v>923523.65757416293</v>
      </c>
      <c r="CH17" s="64">
        <f ca="1">'Trial 3'!CP36</f>
        <v>923038.70529834135</v>
      </c>
      <c r="CI17" s="64">
        <f ca="1">'Trial 3'!CQ36</f>
        <v>922753.08761793526</v>
      </c>
      <c r="CJ17" s="64">
        <f ca="1">'Trial 3'!CR36</f>
        <v>922300.7820924496</v>
      </c>
      <c r="CK17" s="64">
        <f ca="1">'Trial 3'!CS36</f>
        <v>921816.38790423761</v>
      </c>
      <c r="CL17" s="64">
        <f ca="1">'Trial 3'!CT36</f>
        <v>921397.68197709159</v>
      </c>
      <c r="CM17" s="64">
        <f ca="1">'Trial 3'!CU36</f>
        <v>921082.4577018898</v>
      </c>
      <c r="CN17" s="64">
        <f ca="1">'Trial 3'!CV36</f>
        <v>920633.98595573253</v>
      </c>
      <c r="CO17" s="64">
        <f ca="1">'Trial 3'!CW36</f>
        <v>920113.45135703566</v>
      </c>
      <c r="CP17" s="64">
        <f ca="1">'Trial 3'!CX36</f>
        <v>919755.83676919073</v>
      </c>
      <c r="CQ17" s="64">
        <f ca="1">'Trial 3'!CY36</f>
        <v>919322.20232355013</v>
      </c>
      <c r="CR17" s="64">
        <f ca="1">'Trial 3'!CZ36</f>
        <v>918826.13391372445</v>
      </c>
      <c r="CS17" s="64">
        <f ca="1">'Trial 3'!DB36</f>
        <v>918467.46625026781</v>
      </c>
      <c r="CT17" s="64">
        <f ca="1">'Trial 3'!DC36</f>
        <v>918099.76430283033</v>
      </c>
      <c r="CU17" s="64">
        <f ca="1">'Trial 3'!DD36</f>
        <v>917654.75913358398</v>
      </c>
      <c r="CV17" s="64">
        <f ca="1">'Trial 3'!DE36</f>
        <v>917210.73907608737</v>
      </c>
      <c r="CW17" s="64">
        <f ca="1">'Trial 3'!DF36</f>
        <v>916791.07308529573</v>
      </c>
      <c r="CX17" s="64">
        <f ca="1">'Trial 3'!DG36</f>
        <v>916225.33007560309</v>
      </c>
      <c r="CY17" s="64">
        <f ca="1">'Trial 3'!DH36</f>
        <v>915848.93390356237</v>
      </c>
      <c r="CZ17" s="64">
        <f ca="1">'Trial 3'!DI36</f>
        <v>915437.45532732958</v>
      </c>
      <c r="DA17" s="64">
        <f ca="1">'Trial 3'!DJ36</f>
        <v>914893.3988470214</v>
      </c>
      <c r="DB17" s="64">
        <f ca="1">'Trial 3'!DK36</f>
        <v>914448.1088487088</v>
      </c>
      <c r="DC17" s="64">
        <f ca="1">'Trial 3'!DL36</f>
        <v>914155.20914697216</v>
      </c>
      <c r="DD17" s="64">
        <f ca="1">'Trial 3'!DM36</f>
        <v>913724.52528497681</v>
      </c>
      <c r="DE17" s="64">
        <f ca="1">'Trial 3'!DO36</f>
        <v>913245.62194770831</v>
      </c>
      <c r="DF17" s="64">
        <f ca="1">'Trial 3'!DP36</f>
        <v>912827.98245074425</v>
      </c>
      <c r="DG17" s="64">
        <f ca="1">'Trial 3'!DQ36</f>
        <v>912438.12186877697</v>
      </c>
      <c r="DH17" s="64">
        <f ca="1">'Trial 3'!DR36</f>
        <v>911940.49523573299</v>
      </c>
      <c r="DI17" s="64">
        <f ca="1">'Trial 3'!DS36</f>
        <v>911563.69595618395</v>
      </c>
      <c r="DJ17" s="64">
        <f ca="1">'Trial 3'!DT36</f>
        <v>911090.73290657776</v>
      </c>
      <c r="DK17" s="64">
        <f ca="1">'Trial 3'!DU36</f>
        <v>910739.25215851655</v>
      </c>
      <c r="DL17" s="64">
        <f ca="1">'Trial 3'!DV36</f>
        <v>910373.00578621065</v>
      </c>
      <c r="DM17" s="64">
        <f ca="1">'Trial 3'!DW36</f>
        <v>909927.65520794701</v>
      </c>
      <c r="DN17" s="64">
        <f ca="1">'Trial 3'!DX36</f>
        <v>909489.12339397974</v>
      </c>
      <c r="DO17" s="64">
        <f ca="1">'Trial 3'!DY36</f>
        <v>909055.15289668832</v>
      </c>
      <c r="DP17" s="64">
        <f ca="1">'Trial 3'!DZ36</f>
        <v>908664.97222653928</v>
      </c>
      <c r="DQ17" s="64">
        <f ca="1">'Trial 3'!EB36</f>
        <v>908180.93525608245</v>
      </c>
      <c r="DR17" s="64">
        <f ca="1">'Trial 3'!EC36</f>
        <v>907673.2843203278</v>
      </c>
      <c r="DS17" s="64">
        <f ca="1">'Trial 3'!ED36</f>
        <v>907176.2772886646</v>
      </c>
      <c r="DT17" s="64">
        <f ca="1">'Trial 3'!EE36</f>
        <v>906772.50214849017</v>
      </c>
      <c r="DU17" s="64">
        <f ca="1">'Trial 3'!EF36</f>
        <v>906340.2810498547</v>
      </c>
      <c r="DV17" s="64">
        <f ca="1">'Trial 3'!EG36</f>
        <v>905880.24336021102</v>
      </c>
      <c r="DW17" s="64">
        <f ca="1">'Trial 3'!EH36</f>
        <v>905432.32821851084</v>
      </c>
      <c r="DX17" s="64">
        <f ca="1">'Trial 3'!EI36</f>
        <v>904945.31262763799</v>
      </c>
      <c r="DY17" s="64">
        <f ca="1">'Trial 3'!EJ36</f>
        <v>904457.57612567313</v>
      </c>
      <c r="DZ17" s="64">
        <f ca="1">'Trial 3'!EK36</f>
        <v>903949.95481746795</v>
      </c>
      <c r="EA17" s="64">
        <f ca="1">'Trial 3'!EL36</f>
        <v>903489.5055195936</v>
      </c>
      <c r="EB17" s="64">
        <f ca="1">'Trial 3'!EM36</f>
        <v>902983.26808861154</v>
      </c>
    </row>
    <row r="18" spans="1:132" ht="12.75" customHeight="1">
      <c r="A18" s="64">
        <f>'Trial 4'!B36</f>
        <v>963388.68108289549</v>
      </c>
      <c r="B18" s="64">
        <f ca="1">'Trial 4'!C36</f>
        <v>962833.84362499474</v>
      </c>
      <c r="C18" s="64">
        <f ca="1">'Trial 4'!D36</f>
        <v>962169.58645142452</v>
      </c>
      <c r="D18" s="64">
        <f ca="1">'Trial 4'!E36</f>
        <v>961623.66619362461</v>
      </c>
      <c r="E18" s="64">
        <f ca="1">'Trial 4'!F36</f>
        <v>961027.55772436108</v>
      </c>
      <c r="F18" s="64">
        <f ca="1">'Trial 4'!G36</f>
        <v>960468.81519501552</v>
      </c>
      <c r="G18" s="64">
        <f ca="1">'Trial 4'!H36</f>
        <v>959891.10728594998</v>
      </c>
      <c r="H18" s="64">
        <f ca="1">'Trial 4'!I36</f>
        <v>959337.31375036866</v>
      </c>
      <c r="I18" s="64">
        <f ca="1">'Trial 4'!J36</f>
        <v>958907.4906632615</v>
      </c>
      <c r="J18" s="64">
        <f ca="1">'Trial 4'!K36</f>
        <v>958283.29917663976</v>
      </c>
      <c r="K18" s="64">
        <f ca="1">'Trial 4'!L36</f>
        <v>957864.48892491544</v>
      </c>
      <c r="L18" s="64">
        <f ca="1">'Trial 4'!M36</f>
        <v>957338.04421112512</v>
      </c>
      <c r="M18" s="64">
        <f ca="1">'Trial 4'!O36</f>
        <v>956688.42975489039</v>
      </c>
      <c r="N18" s="64">
        <f ca="1">'Trial 4'!P36</f>
        <v>956226.53591490758</v>
      </c>
      <c r="O18" s="64">
        <f ca="1">'Trial 4'!Q36</f>
        <v>955602.3583218836</v>
      </c>
      <c r="P18" s="64">
        <f ca="1">'Trial 4'!R36</f>
        <v>955083.40434566268</v>
      </c>
      <c r="Q18" s="64">
        <f ca="1">'Trial 4'!S36</f>
        <v>954643.25657008577</v>
      </c>
      <c r="R18" s="64">
        <f ca="1">'Trial 4'!T36</f>
        <v>954067.03605258244</v>
      </c>
      <c r="S18" s="64">
        <f ca="1">'Trial 4'!U36</f>
        <v>953545.87077185593</v>
      </c>
      <c r="T18" s="64">
        <f ca="1">'Trial 4'!V36</f>
        <v>953041.59615780774</v>
      </c>
      <c r="U18" s="64">
        <f ca="1">'Trial 4'!W36</f>
        <v>952516.02295083331</v>
      </c>
      <c r="V18" s="64">
        <f ca="1">'Trial 4'!X36</f>
        <v>952018.07445866975</v>
      </c>
      <c r="W18" s="64">
        <f ca="1">'Trial 4'!Y36</f>
        <v>951629.96462621191</v>
      </c>
      <c r="X18" s="64">
        <f ca="1">'Trial 4'!Z36</f>
        <v>951062.11391240079</v>
      </c>
      <c r="Y18" s="64">
        <f ca="1">'Trial 4'!AB36</f>
        <v>950491.06013352552</v>
      </c>
      <c r="Z18" s="64">
        <f ca="1">'Trial 4'!AC36</f>
        <v>950010.26694490411</v>
      </c>
      <c r="AA18" s="64">
        <f ca="1">'Trial 4'!AD36</f>
        <v>949508.48073993041</v>
      </c>
      <c r="AB18" s="64">
        <f ca="1">'Trial 4'!AE36</f>
        <v>949115.95095177018</v>
      </c>
      <c r="AC18" s="64">
        <f ca="1">'Trial 4'!AF36</f>
        <v>948533.00842091104</v>
      </c>
      <c r="AD18" s="64">
        <f ca="1">'Trial 4'!AG36</f>
        <v>947984.8903522169</v>
      </c>
      <c r="AE18" s="64">
        <f ca="1">'Trial 4'!AH36</f>
        <v>947431.50397721713</v>
      </c>
      <c r="AF18" s="64">
        <f ca="1">'Trial 4'!AI36</f>
        <v>946864.99577013543</v>
      </c>
      <c r="AG18" s="64">
        <f ca="1">'Trial 4'!AJ36</f>
        <v>946476.33272227191</v>
      </c>
      <c r="AH18" s="64">
        <f ca="1">'Trial 4'!AK36</f>
        <v>945932.8153710278</v>
      </c>
      <c r="AI18" s="64">
        <f ca="1">'Trial 4'!AL36</f>
        <v>945285.80920209002</v>
      </c>
      <c r="AJ18" s="64">
        <f ca="1">'Trial 4'!AM36</f>
        <v>944738.33093670628</v>
      </c>
      <c r="AK18" s="64">
        <f ca="1">'Trial 4'!AO36</f>
        <v>944301.28060346225</v>
      </c>
      <c r="AL18" s="64">
        <f ca="1">'Trial 4'!AP36</f>
        <v>943924.82134815655</v>
      </c>
      <c r="AM18" s="64">
        <f ca="1">'Trial 4'!AQ36</f>
        <v>943450.4758670124</v>
      </c>
      <c r="AN18" s="64">
        <f ca="1">'Trial 4'!AR36</f>
        <v>942856.62303813279</v>
      </c>
      <c r="AO18" s="64">
        <f ca="1">'Trial 4'!AS36</f>
        <v>942429.88288205524</v>
      </c>
      <c r="AP18" s="64">
        <f ca="1">'Trial 4'!AT36</f>
        <v>942024.85196092213</v>
      </c>
      <c r="AQ18" s="64">
        <f ca="1">'Trial 4'!AU36</f>
        <v>941489.93915315939</v>
      </c>
      <c r="AR18" s="64">
        <f ca="1">'Trial 4'!AV36</f>
        <v>941067.93479658093</v>
      </c>
      <c r="AS18" s="64">
        <f ca="1">'Trial 4'!AW36</f>
        <v>940636.37478327006</v>
      </c>
      <c r="AT18" s="64">
        <f ca="1">'Trial 4'!AX36</f>
        <v>940182.3380850706</v>
      </c>
      <c r="AU18" s="64">
        <f ca="1">'Trial 4'!AY36</f>
        <v>939679.05776026822</v>
      </c>
      <c r="AV18" s="64">
        <f ca="1">'Trial 4'!AZ36</f>
        <v>939084.71897201554</v>
      </c>
      <c r="AW18" s="64">
        <f ca="1">'Trial 4'!BB36</f>
        <v>938524.93565944361</v>
      </c>
      <c r="AX18" s="64">
        <f ca="1">'Trial 4'!BC36</f>
        <v>937996.8699946322</v>
      </c>
      <c r="AY18" s="64">
        <f ca="1">'Trial 4'!BD36</f>
        <v>937524.10339709406</v>
      </c>
      <c r="AZ18" s="64">
        <f ca="1">'Trial 4'!BE36</f>
        <v>937069.4772181306</v>
      </c>
      <c r="BA18" s="64">
        <f ca="1">'Trial 4'!BF36</f>
        <v>936526.84418884187</v>
      </c>
      <c r="BB18" s="64">
        <f ca="1">'Trial 4'!BG36</f>
        <v>935952.21362680616</v>
      </c>
      <c r="BC18" s="64">
        <f ca="1">'Trial 4'!BH36</f>
        <v>935595.0113816947</v>
      </c>
      <c r="BD18" s="64">
        <f ca="1">'Trial 4'!BI36</f>
        <v>935102.31200562872</v>
      </c>
      <c r="BE18" s="64">
        <f ca="1">'Trial 4'!BJ36</f>
        <v>934580.47676947806</v>
      </c>
      <c r="BF18" s="64">
        <f ca="1">'Trial 4'!BK36</f>
        <v>934231.21136153548</v>
      </c>
      <c r="BG18" s="64">
        <f ca="1">'Trial 4'!BL36</f>
        <v>933872.65131267137</v>
      </c>
      <c r="BH18" s="64">
        <f ca="1">'Trial 4'!BM36</f>
        <v>933466.76386850665</v>
      </c>
      <c r="BI18" s="64">
        <f ca="1">'Trial 4'!BO36</f>
        <v>932940.18405686982</v>
      </c>
      <c r="BJ18" s="64">
        <f ca="1">'Trial 4'!BP36</f>
        <v>932472.55370053032</v>
      </c>
      <c r="BK18" s="64">
        <f ca="1">'Trial 4'!BQ36</f>
        <v>932008.84795532038</v>
      </c>
      <c r="BL18" s="64">
        <f ca="1">'Trial 4'!BR36</f>
        <v>931531.36909255071</v>
      </c>
      <c r="BM18" s="64">
        <f ca="1">'Trial 4'!BS36</f>
        <v>931163.23330805276</v>
      </c>
      <c r="BN18" s="64">
        <f ca="1">'Trial 4'!BT36</f>
        <v>930651.14240537293</v>
      </c>
      <c r="BO18" s="64">
        <f ca="1">'Trial 4'!BU36</f>
        <v>930061.41844781779</v>
      </c>
      <c r="BP18" s="64">
        <f ca="1">'Trial 4'!BV36</f>
        <v>929674.24801033363</v>
      </c>
      <c r="BQ18" s="64">
        <f ca="1">'Trial 4'!BW36</f>
        <v>929255.00313676277</v>
      </c>
      <c r="BR18" s="64">
        <f ca="1">'Trial 4'!BX36</f>
        <v>928804.79062933254</v>
      </c>
      <c r="BS18" s="64">
        <f ca="1">'Trial 4'!BY36</f>
        <v>928514.63019984553</v>
      </c>
      <c r="BT18" s="64">
        <f ca="1">'Trial 4'!BZ36</f>
        <v>928084.82102967473</v>
      </c>
      <c r="BU18" s="64">
        <f ca="1">'Trial 4'!CB36</f>
        <v>927678.96397788776</v>
      </c>
      <c r="BV18" s="64">
        <f ca="1">'Trial 4'!CC36</f>
        <v>927261.43074926233</v>
      </c>
      <c r="BW18" s="64">
        <f ca="1">'Trial 4'!CD36</f>
        <v>926752.98794394953</v>
      </c>
      <c r="BX18" s="64">
        <f ca="1">'Trial 4'!CE36</f>
        <v>926264.01291420148</v>
      </c>
      <c r="BY18" s="64">
        <f ca="1">'Trial 4'!CF36</f>
        <v>925882.25209063431</v>
      </c>
      <c r="BZ18" s="64">
        <f ca="1">'Trial 4'!CG36</f>
        <v>925461.71876331593</v>
      </c>
      <c r="CA18" s="64">
        <f ca="1">'Trial 4'!CH36</f>
        <v>925138.13776925986</v>
      </c>
      <c r="CB18" s="64">
        <f ca="1">'Trial 4'!CI36</f>
        <v>924727.42496273317</v>
      </c>
      <c r="CC18" s="64">
        <f ca="1">'Trial 4'!CJ36</f>
        <v>924364.88449280674</v>
      </c>
      <c r="CD18" s="64">
        <f ca="1">'Trial 4'!CK36</f>
        <v>924026.84460645088</v>
      </c>
      <c r="CE18" s="64">
        <f ca="1">'Trial 4'!CL36</f>
        <v>923601.36160263198</v>
      </c>
      <c r="CF18" s="64">
        <f ca="1">'Trial 4'!CM36</f>
        <v>923098.64069497189</v>
      </c>
      <c r="CG18" s="64">
        <f ca="1">'Trial 4'!CO36</f>
        <v>922691.72873278137</v>
      </c>
      <c r="CH18" s="64">
        <f ca="1">'Trial 4'!CP36</f>
        <v>922142.8297890746</v>
      </c>
      <c r="CI18" s="64">
        <f ca="1">'Trial 4'!CQ36</f>
        <v>921679.45279107627</v>
      </c>
      <c r="CJ18" s="64">
        <f ca="1">'Trial 4'!CR36</f>
        <v>921322.14574595413</v>
      </c>
      <c r="CK18" s="64">
        <f ca="1">'Trial 4'!CS36</f>
        <v>920866.12263141572</v>
      </c>
      <c r="CL18" s="64">
        <f ca="1">'Trial 4'!CT36</f>
        <v>920483.50211012061</v>
      </c>
      <c r="CM18" s="64">
        <f ca="1">'Trial 4'!CU36</f>
        <v>920027.36203930911</v>
      </c>
      <c r="CN18" s="64">
        <f ca="1">'Trial 4'!CV36</f>
        <v>919550.35510811408</v>
      </c>
      <c r="CO18" s="64">
        <f ca="1">'Trial 4'!CW36</f>
        <v>919078.92934695201</v>
      </c>
      <c r="CP18" s="64">
        <f ca="1">'Trial 4'!CX36</f>
        <v>918601.79117833532</v>
      </c>
      <c r="CQ18" s="64">
        <f ca="1">'Trial 4'!CY36</f>
        <v>918102.05838387285</v>
      </c>
      <c r="CR18" s="64">
        <f ca="1">'Trial 4'!CZ36</f>
        <v>917739.22174183687</v>
      </c>
      <c r="CS18" s="64">
        <f ca="1">'Trial 4'!DB36</f>
        <v>917201.4312316071</v>
      </c>
      <c r="CT18" s="64">
        <f ca="1">'Trial 4'!DC36</f>
        <v>916681.3153605886</v>
      </c>
      <c r="CU18" s="64">
        <f ca="1">'Trial 4'!DD36</f>
        <v>916310.54105455498</v>
      </c>
      <c r="CV18" s="64">
        <f ca="1">'Trial 4'!DE36</f>
        <v>915861.99358277314</v>
      </c>
      <c r="CW18" s="64">
        <f ca="1">'Trial 4'!DF36</f>
        <v>915444.60572927375</v>
      </c>
      <c r="CX18" s="64">
        <f ca="1">'Trial 4'!DG36</f>
        <v>914918.51014558563</v>
      </c>
      <c r="CY18" s="64">
        <f ca="1">'Trial 4'!DH36</f>
        <v>914513.24970898882</v>
      </c>
      <c r="CZ18" s="64">
        <f ca="1">'Trial 4'!DI36</f>
        <v>914141.02552217129</v>
      </c>
      <c r="DA18" s="64">
        <f ca="1">'Trial 4'!DJ36</f>
        <v>913710.59650234797</v>
      </c>
      <c r="DB18" s="64">
        <f ca="1">'Trial 4'!DK36</f>
        <v>913277.81861010834</v>
      </c>
      <c r="DC18" s="64">
        <f ca="1">'Trial 4'!DL36</f>
        <v>912727.71534382063</v>
      </c>
      <c r="DD18" s="64">
        <f ca="1">'Trial 4'!DM36</f>
        <v>912237.60320440377</v>
      </c>
      <c r="DE18" s="64">
        <f ca="1">'Trial 4'!DO36</f>
        <v>911840.49888124806</v>
      </c>
      <c r="DF18" s="64">
        <f ca="1">'Trial 4'!DP36</f>
        <v>911436.57815990935</v>
      </c>
      <c r="DG18" s="64">
        <f ca="1">'Trial 4'!DQ36</f>
        <v>910955.46509412327</v>
      </c>
      <c r="DH18" s="64">
        <f ca="1">'Trial 4'!DR36</f>
        <v>910620.79965383769</v>
      </c>
      <c r="DI18" s="64">
        <f ca="1">'Trial 4'!DS36</f>
        <v>910129.86779075221</v>
      </c>
      <c r="DJ18" s="64">
        <f ca="1">'Trial 4'!DT36</f>
        <v>909781.27497979149</v>
      </c>
      <c r="DK18" s="64">
        <f ca="1">'Trial 4'!DU36</f>
        <v>909385.9621623134</v>
      </c>
      <c r="DL18" s="64">
        <f ca="1">'Trial 4'!DV36</f>
        <v>908924.34035142162</v>
      </c>
      <c r="DM18" s="64">
        <f ca="1">'Trial 4'!DW36</f>
        <v>908435.92420164251</v>
      </c>
      <c r="DN18" s="64">
        <f ca="1">'Trial 4'!DX36</f>
        <v>907938.92323801701</v>
      </c>
      <c r="DO18" s="64">
        <f ca="1">'Trial 4'!DY36</f>
        <v>907513.83153438184</v>
      </c>
      <c r="DP18" s="64">
        <f ca="1">'Trial 4'!DZ36</f>
        <v>907111.91070398921</v>
      </c>
      <c r="DQ18" s="64">
        <f ca="1">'Trial 4'!EB36</f>
        <v>906626.6131332207</v>
      </c>
      <c r="DR18" s="64">
        <f ca="1">'Trial 4'!EC36</f>
        <v>906007.15285699989</v>
      </c>
      <c r="DS18" s="64">
        <f ca="1">'Trial 4'!ED36</f>
        <v>905517.41980428551</v>
      </c>
      <c r="DT18" s="64">
        <f ca="1">'Trial 4'!EE36</f>
        <v>905160.3719437999</v>
      </c>
      <c r="DU18" s="64">
        <f ca="1">'Trial 4'!EF36</f>
        <v>904721.71043410373</v>
      </c>
      <c r="DV18" s="64">
        <f ca="1">'Trial 4'!EG36</f>
        <v>904257.59375479619</v>
      </c>
      <c r="DW18" s="64">
        <f ca="1">'Trial 4'!EH36</f>
        <v>903944.26445689611</v>
      </c>
      <c r="DX18" s="64">
        <f ca="1">'Trial 4'!EI36</f>
        <v>903649.4007615021</v>
      </c>
      <c r="DY18" s="64">
        <f ca="1">'Trial 4'!EJ36</f>
        <v>903321.94524215197</v>
      </c>
      <c r="DZ18" s="64">
        <f ca="1">'Trial 4'!EK36</f>
        <v>902877.8895096964</v>
      </c>
      <c r="EA18" s="64">
        <f ca="1">'Trial 4'!EL36</f>
        <v>902529.45922232023</v>
      </c>
      <c r="EB18" s="64">
        <f ca="1">'Trial 4'!EM36</f>
        <v>902169.34687808203</v>
      </c>
    </row>
    <row r="19" spans="1:132" ht="12.75" customHeight="1">
      <c r="A19" s="64">
        <f>'Trial 5'!B36</f>
        <v>963388.68108289549</v>
      </c>
      <c r="B19" s="64">
        <f ca="1">'Trial 5'!C36</f>
        <v>962762.38012238673</v>
      </c>
      <c r="C19" s="64">
        <f ca="1">'Trial 5'!D36</f>
        <v>962167.69742931402</v>
      </c>
      <c r="D19" s="64">
        <f ca="1">'Trial 5'!E36</f>
        <v>961660.21534113446</v>
      </c>
      <c r="E19" s="64">
        <f ca="1">'Trial 5'!F36</f>
        <v>961121.73352636385</v>
      </c>
      <c r="F19" s="64">
        <f ca="1">'Trial 5'!G36</f>
        <v>960594.29267998412</v>
      </c>
      <c r="G19" s="64">
        <f ca="1">'Trial 5'!H36</f>
        <v>959979.97596539359</v>
      </c>
      <c r="H19" s="64">
        <f ca="1">'Trial 5'!I36</f>
        <v>959395.95627971552</v>
      </c>
      <c r="I19" s="64">
        <f ca="1">'Trial 5'!J36</f>
        <v>958864.56375675206</v>
      </c>
      <c r="J19" s="64">
        <f ca="1">'Trial 5'!K36</f>
        <v>958319.55484440457</v>
      </c>
      <c r="K19" s="64">
        <f ca="1">'Trial 5'!L36</f>
        <v>957785.25930657494</v>
      </c>
      <c r="L19" s="64">
        <f ca="1">'Trial 5'!M36</f>
        <v>957334.32325828786</v>
      </c>
      <c r="M19" s="64">
        <f ca="1">'Trial 5'!O36</f>
        <v>956897.7086877838</v>
      </c>
      <c r="N19" s="64">
        <f ca="1">'Trial 5'!P36</f>
        <v>956274.72070030367</v>
      </c>
      <c r="O19" s="64">
        <f ca="1">'Trial 5'!Q36</f>
        <v>955752.23660046153</v>
      </c>
      <c r="P19" s="64">
        <f ca="1">'Trial 5'!R36</f>
        <v>955271.08724099852</v>
      </c>
      <c r="Q19" s="64">
        <f ca="1">'Trial 5'!S36</f>
        <v>954680.47950317746</v>
      </c>
      <c r="R19" s="64">
        <f ca="1">'Trial 5'!T36</f>
        <v>954141.25766562216</v>
      </c>
      <c r="S19" s="64">
        <f ca="1">'Trial 5'!U36</f>
        <v>953678.96935228945</v>
      </c>
      <c r="T19" s="64">
        <f ca="1">'Trial 5'!V36</f>
        <v>953086.81240066851</v>
      </c>
      <c r="U19" s="64">
        <f ca="1">'Trial 5'!W36</f>
        <v>952552.13907746761</v>
      </c>
      <c r="V19" s="64">
        <f ca="1">'Trial 5'!X36</f>
        <v>952109.15831354167</v>
      </c>
      <c r="W19" s="64">
        <f ca="1">'Trial 5'!Y36</f>
        <v>951645.9017716886</v>
      </c>
      <c r="X19" s="64">
        <f ca="1">'Trial 5'!Z36</f>
        <v>951156.6291320849</v>
      </c>
      <c r="Y19" s="64">
        <f ca="1">'Trial 5'!AB36</f>
        <v>950693.25685243576</v>
      </c>
      <c r="Z19" s="64">
        <f ca="1">'Trial 5'!AC36</f>
        <v>950274.29738779343</v>
      </c>
      <c r="AA19" s="64">
        <f ca="1">'Trial 5'!AD36</f>
        <v>949757.72742999822</v>
      </c>
      <c r="AB19" s="64">
        <f ca="1">'Trial 5'!AE36</f>
        <v>949277.1295426006</v>
      </c>
      <c r="AC19" s="64">
        <f ca="1">'Trial 5'!AF36</f>
        <v>948746.87311266374</v>
      </c>
      <c r="AD19" s="64">
        <f ca="1">'Trial 5'!AG36</f>
        <v>948253.44367258751</v>
      </c>
      <c r="AE19" s="64">
        <f ca="1">'Trial 5'!AH36</f>
        <v>947723.64266083576</v>
      </c>
      <c r="AF19" s="64">
        <f ca="1">'Trial 5'!AI36</f>
        <v>947127.29472808167</v>
      </c>
      <c r="AG19" s="64">
        <f ca="1">'Trial 5'!AJ36</f>
        <v>946696.35380099958</v>
      </c>
      <c r="AH19" s="64">
        <f ca="1">'Trial 5'!AK36</f>
        <v>946294.88928018755</v>
      </c>
      <c r="AI19" s="64">
        <f ca="1">'Trial 5'!AL36</f>
        <v>945726.84760146111</v>
      </c>
      <c r="AJ19" s="64">
        <f ca="1">'Trial 5'!AM36</f>
        <v>945319.77234984178</v>
      </c>
      <c r="AK19" s="64">
        <f ca="1">'Trial 5'!AO36</f>
        <v>944935.01107359037</v>
      </c>
      <c r="AL19" s="64">
        <f ca="1">'Trial 5'!AP36</f>
        <v>944430.73673714255</v>
      </c>
      <c r="AM19" s="64">
        <f ca="1">'Trial 5'!AQ36</f>
        <v>944010.34904450865</v>
      </c>
      <c r="AN19" s="64">
        <f ca="1">'Trial 5'!AR36</f>
        <v>943599.7284220414</v>
      </c>
      <c r="AO19" s="64">
        <f ca="1">'Trial 5'!AS36</f>
        <v>943139.24402876757</v>
      </c>
      <c r="AP19" s="64">
        <f ca="1">'Trial 5'!AT36</f>
        <v>942774.85405002348</v>
      </c>
      <c r="AQ19" s="64">
        <f ca="1">'Trial 5'!AU36</f>
        <v>942284.86386728508</v>
      </c>
      <c r="AR19" s="64">
        <f ca="1">'Trial 5'!AV36</f>
        <v>941732.50387100212</v>
      </c>
      <c r="AS19" s="64">
        <f ca="1">'Trial 5'!AW36</f>
        <v>941229.62225119863</v>
      </c>
      <c r="AT19" s="64">
        <f ca="1">'Trial 5'!AX36</f>
        <v>940692.29973626067</v>
      </c>
      <c r="AU19" s="64">
        <f ca="1">'Trial 5'!AY36</f>
        <v>940176.54660851404</v>
      </c>
      <c r="AV19" s="64">
        <f ca="1">'Trial 5'!AZ36</f>
        <v>939703.63591800001</v>
      </c>
      <c r="AW19" s="64">
        <f ca="1">'Trial 5'!BB36</f>
        <v>939196.33370313596</v>
      </c>
      <c r="AX19" s="64">
        <f ca="1">'Trial 5'!BC36</f>
        <v>938896.68005398614</v>
      </c>
      <c r="AY19" s="64">
        <f ca="1">'Trial 5'!BD36</f>
        <v>938404.86517669726</v>
      </c>
      <c r="AZ19" s="64">
        <f ca="1">'Trial 5'!BE36</f>
        <v>937897.58950749098</v>
      </c>
      <c r="BA19" s="64">
        <f ca="1">'Trial 5'!BF36</f>
        <v>937462.9981776817</v>
      </c>
      <c r="BB19" s="64">
        <f ca="1">'Trial 5'!BG36</f>
        <v>937095.55809076072</v>
      </c>
      <c r="BC19" s="64">
        <f ca="1">'Trial 5'!BH36</f>
        <v>936586.91135209985</v>
      </c>
      <c r="BD19" s="64">
        <f ca="1">'Trial 5'!BI36</f>
        <v>936156.35403306293</v>
      </c>
      <c r="BE19" s="64">
        <f ca="1">'Trial 5'!BJ36</f>
        <v>935851.47958780709</v>
      </c>
      <c r="BF19" s="64">
        <f ca="1">'Trial 5'!BK36</f>
        <v>935356.82444461097</v>
      </c>
      <c r="BG19" s="64">
        <f ca="1">'Trial 5'!BL36</f>
        <v>935022.5921630119</v>
      </c>
      <c r="BH19" s="64">
        <f ca="1">'Trial 5'!BM36</f>
        <v>934602.97681759729</v>
      </c>
      <c r="BI19" s="64">
        <f ca="1">'Trial 5'!BO36</f>
        <v>934185.07117923349</v>
      </c>
      <c r="BJ19" s="64">
        <f ca="1">'Trial 5'!BP36</f>
        <v>933737.94999598898</v>
      </c>
      <c r="BK19" s="64">
        <f ca="1">'Trial 5'!BQ36</f>
        <v>933315.72951330151</v>
      </c>
      <c r="BL19" s="64">
        <f ca="1">'Trial 5'!BR36</f>
        <v>932934.43352517148</v>
      </c>
      <c r="BM19" s="64">
        <f ca="1">'Trial 5'!BS36</f>
        <v>932545.33972385607</v>
      </c>
      <c r="BN19" s="64">
        <f ca="1">'Trial 5'!BT36</f>
        <v>932076.72030312137</v>
      </c>
      <c r="BO19" s="64">
        <f ca="1">'Trial 5'!BU36</f>
        <v>931756.26403572969</v>
      </c>
      <c r="BP19" s="64">
        <f ca="1">'Trial 5'!BV36</f>
        <v>931370.2319945558</v>
      </c>
      <c r="BQ19" s="64">
        <f ca="1">'Trial 5'!BW36</f>
        <v>930982.13356335484</v>
      </c>
      <c r="BR19" s="64">
        <f ca="1">'Trial 5'!BX36</f>
        <v>930466.38025615818</v>
      </c>
      <c r="BS19" s="64">
        <f ca="1">'Trial 5'!BY36</f>
        <v>929911.70314520213</v>
      </c>
      <c r="BT19" s="64">
        <f ca="1">'Trial 5'!BZ36</f>
        <v>929358.25094120787</v>
      </c>
      <c r="BU19" s="64">
        <f ca="1">'Trial 5'!CB36</f>
        <v>928881.72385459358</v>
      </c>
      <c r="BV19" s="64">
        <f ca="1">'Trial 5'!CC36</f>
        <v>928302.56144783529</v>
      </c>
      <c r="BW19" s="64">
        <f ca="1">'Trial 5'!CD36</f>
        <v>927833.11119149299</v>
      </c>
      <c r="BX19" s="64">
        <f ca="1">'Trial 5'!CE36</f>
        <v>927345.91224078357</v>
      </c>
      <c r="BY19" s="64">
        <f ca="1">'Trial 5'!CF36</f>
        <v>926860.04454477865</v>
      </c>
      <c r="BZ19" s="64">
        <f ca="1">'Trial 5'!CG36</f>
        <v>926423.76264924684</v>
      </c>
      <c r="CA19" s="64">
        <f ca="1">'Trial 5'!CH36</f>
        <v>925997.15301132575</v>
      </c>
      <c r="CB19" s="64">
        <f ca="1">'Trial 5'!CI36</f>
        <v>925595.84341858176</v>
      </c>
      <c r="CC19" s="64">
        <f ca="1">'Trial 5'!CJ36</f>
        <v>925175.0480881827</v>
      </c>
      <c r="CD19" s="64">
        <f ca="1">'Trial 5'!CK36</f>
        <v>924715.66725142731</v>
      </c>
      <c r="CE19" s="64">
        <f ca="1">'Trial 5'!CL36</f>
        <v>924268.31916560256</v>
      </c>
      <c r="CF19" s="64">
        <f ca="1">'Trial 5'!CM36</f>
        <v>923828.00709357311</v>
      </c>
      <c r="CG19" s="64">
        <f ca="1">'Trial 5'!CO36</f>
        <v>923290.05911127047</v>
      </c>
      <c r="CH19" s="64">
        <f ca="1">'Trial 5'!CP36</f>
        <v>922792.16177293682</v>
      </c>
      <c r="CI19" s="64">
        <f ca="1">'Trial 5'!CQ36</f>
        <v>922411.30856658972</v>
      </c>
      <c r="CJ19" s="64">
        <f ca="1">'Trial 5'!CR36</f>
        <v>921974.04561610718</v>
      </c>
      <c r="CK19" s="64">
        <f ca="1">'Trial 5'!CS36</f>
        <v>921426.74616943893</v>
      </c>
      <c r="CL19" s="64">
        <f ca="1">'Trial 5'!CT36</f>
        <v>921057.91903335752</v>
      </c>
      <c r="CM19" s="64">
        <f ca="1">'Trial 5'!CU36</f>
        <v>920591.04248627124</v>
      </c>
      <c r="CN19" s="64">
        <f ca="1">'Trial 5'!CV36</f>
        <v>920233.25317465235</v>
      </c>
      <c r="CO19" s="64">
        <f ca="1">'Trial 5'!CW36</f>
        <v>919899.32193506171</v>
      </c>
      <c r="CP19" s="64">
        <f ca="1">'Trial 5'!CX36</f>
        <v>919503.07019670808</v>
      </c>
      <c r="CQ19" s="64">
        <f ca="1">'Trial 5'!CY36</f>
        <v>919006.94775040424</v>
      </c>
      <c r="CR19" s="64">
        <f ca="1">'Trial 5'!CZ36</f>
        <v>918651.75712876383</v>
      </c>
      <c r="CS19" s="64">
        <f ca="1">'Trial 5'!DB36</f>
        <v>918240.52597054921</v>
      </c>
      <c r="CT19" s="64">
        <f ca="1">'Trial 5'!DC36</f>
        <v>917700.25600677903</v>
      </c>
      <c r="CU19" s="64">
        <f ca="1">'Trial 5'!DD36</f>
        <v>917332.16193314223</v>
      </c>
      <c r="CV19" s="64">
        <f ca="1">'Trial 5'!DE36</f>
        <v>916978.98383029737</v>
      </c>
      <c r="CW19" s="64">
        <f ca="1">'Trial 5'!DF36</f>
        <v>916580.4021376184</v>
      </c>
      <c r="CX19" s="64">
        <f ca="1">'Trial 5'!DG36</f>
        <v>915973.90042812913</v>
      </c>
      <c r="CY19" s="64">
        <f ca="1">'Trial 5'!DH36</f>
        <v>915549.77476529405</v>
      </c>
      <c r="CZ19" s="64">
        <f ca="1">'Trial 5'!DI36</f>
        <v>915137.94681929448</v>
      </c>
      <c r="DA19" s="64">
        <f ca="1">'Trial 5'!DJ36</f>
        <v>914645.44290836283</v>
      </c>
      <c r="DB19" s="64">
        <f ca="1">'Trial 5'!DK36</f>
        <v>914203.87940532027</v>
      </c>
      <c r="DC19" s="64">
        <f ca="1">'Trial 5'!DL36</f>
        <v>913822.69839450333</v>
      </c>
      <c r="DD19" s="64">
        <f ca="1">'Trial 5'!DM36</f>
        <v>913424.38576575532</v>
      </c>
      <c r="DE19" s="64">
        <f ca="1">'Trial 5'!DO36</f>
        <v>912970.49503220327</v>
      </c>
      <c r="DF19" s="64">
        <f ca="1">'Trial 5'!DP36</f>
        <v>912576.0953906381</v>
      </c>
      <c r="DG19" s="64">
        <f ca="1">'Trial 5'!DQ36</f>
        <v>912013.2492501809</v>
      </c>
      <c r="DH19" s="64">
        <f ca="1">'Trial 5'!DR36</f>
        <v>911624.91743248212</v>
      </c>
      <c r="DI19" s="64">
        <f ca="1">'Trial 5'!DS36</f>
        <v>911116.7759695811</v>
      </c>
      <c r="DJ19" s="64">
        <f ca="1">'Trial 5'!DT36</f>
        <v>910656.71980804647</v>
      </c>
      <c r="DK19" s="64">
        <f ca="1">'Trial 5'!DU36</f>
        <v>910057.84622144769</v>
      </c>
      <c r="DL19" s="64">
        <f ca="1">'Trial 5'!DV36</f>
        <v>909632.97102352127</v>
      </c>
      <c r="DM19" s="64">
        <f ca="1">'Trial 5'!DW36</f>
        <v>909228.60771685094</v>
      </c>
      <c r="DN19" s="64">
        <f ca="1">'Trial 5'!DX36</f>
        <v>908791.25998329977</v>
      </c>
      <c r="DO19" s="64">
        <f ca="1">'Trial 5'!DY36</f>
        <v>908385.94614373171</v>
      </c>
      <c r="DP19" s="64">
        <f ca="1">'Trial 5'!DZ36</f>
        <v>908013.26693947415</v>
      </c>
      <c r="DQ19" s="64">
        <f ca="1">'Trial 5'!EB36</f>
        <v>907486.15400962986</v>
      </c>
      <c r="DR19" s="64">
        <f ca="1">'Trial 5'!EC36</f>
        <v>907147.0739303563</v>
      </c>
      <c r="DS19" s="64">
        <f ca="1">'Trial 5'!ED36</f>
        <v>906748.01454028429</v>
      </c>
      <c r="DT19" s="64">
        <f ca="1">'Trial 5'!EE36</f>
        <v>906289.85932373803</v>
      </c>
      <c r="DU19" s="64">
        <f ca="1">'Trial 5'!EF36</f>
        <v>905821.9068184623</v>
      </c>
      <c r="DV19" s="64">
        <f ca="1">'Trial 5'!EG36</f>
        <v>905392.74403133418</v>
      </c>
      <c r="DW19" s="64">
        <f ca="1">'Trial 5'!EH36</f>
        <v>904848.46209726855</v>
      </c>
      <c r="DX19" s="64">
        <f ca="1">'Trial 5'!EI36</f>
        <v>904584.81939923891</v>
      </c>
      <c r="DY19" s="64">
        <f ca="1">'Trial 5'!EJ36</f>
        <v>904114.24241617799</v>
      </c>
      <c r="DZ19" s="64">
        <f ca="1">'Trial 5'!EK36</f>
        <v>903728.32389392995</v>
      </c>
      <c r="EA19" s="64">
        <f ca="1">'Trial 5'!EL36</f>
        <v>903247.06291140488</v>
      </c>
      <c r="EB19" s="64">
        <f ca="1">'Trial 5'!EM36</f>
        <v>902832.27206552366</v>
      </c>
    </row>
    <row r="20" spans="1:132" ht="12.75" customHeight="1">
      <c r="A20" s="64">
        <f>'Trial 6'!B36</f>
        <v>963388.68108289549</v>
      </c>
      <c r="B20" s="64">
        <f ca="1">'Trial 6'!C36</f>
        <v>962733.75746878795</v>
      </c>
      <c r="C20" s="64">
        <f ca="1">'Trial 6'!D36</f>
        <v>962271.89265047607</v>
      </c>
      <c r="D20" s="64">
        <f ca="1">'Trial 6'!E36</f>
        <v>961631.51812188549</v>
      </c>
      <c r="E20" s="64">
        <f ca="1">'Trial 6'!F36</f>
        <v>961033.22347676079</v>
      </c>
      <c r="F20" s="64">
        <f ca="1">'Trial 6'!G36</f>
        <v>960446.85069427895</v>
      </c>
      <c r="G20" s="64">
        <f ca="1">'Trial 6'!H36</f>
        <v>959764.3031240144</v>
      </c>
      <c r="H20" s="64">
        <f ca="1">'Trial 6'!I36</f>
        <v>959199.09252259356</v>
      </c>
      <c r="I20" s="64">
        <f ca="1">'Trial 6'!J36</f>
        <v>958705.16835467948</v>
      </c>
      <c r="J20" s="64">
        <f ca="1">'Trial 6'!K36</f>
        <v>958152.63955924986</v>
      </c>
      <c r="K20" s="64">
        <f ca="1">'Trial 6'!L36</f>
        <v>957586.529795871</v>
      </c>
      <c r="L20" s="64">
        <f ca="1">'Trial 6'!M36</f>
        <v>957016.77714653837</v>
      </c>
      <c r="M20" s="64">
        <f ca="1">'Trial 6'!O36</f>
        <v>956442.8555284231</v>
      </c>
      <c r="N20" s="64">
        <f ca="1">'Trial 6'!P36</f>
        <v>955902.93498782977</v>
      </c>
      <c r="O20" s="64">
        <f ca="1">'Trial 6'!Q36</f>
        <v>955337.68644845602</v>
      </c>
      <c r="P20" s="64">
        <f ca="1">'Trial 6'!R36</f>
        <v>954812.25731401786</v>
      </c>
      <c r="Q20" s="64">
        <f ca="1">'Trial 6'!S36</f>
        <v>954297.47708545648</v>
      </c>
      <c r="R20" s="64">
        <f ca="1">'Trial 6'!T36</f>
        <v>953650.02127883723</v>
      </c>
      <c r="S20" s="64">
        <f ca="1">'Trial 6'!U36</f>
        <v>953164.32169758878</v>
      </c>
      <c r="T20" s="64">
        <f ca="1">'Trial 6'!V36</f>
        <v>952705.33128683537</v>
      </c>
      <c r="U20" s="64">
        <f ca="1">'Trial 6'!W36</f>
        <v>952218.10874731559</v>
      </c>
      <c r="V20" s="64">
        <f ca="1">'Trial 6'!X36</f>
        <v>951677.21568331809</v>
      </c>
      <c r="W20" s="64">
        <f ca="1">'Trial 6'!Y36</f>
        <v>951229.33969603863</v>
      </c>
      <c r="X20" s="64">
        <f ca="1">'Trial 6'!Z36</f>
        <v>950806.24568907765</v>
      </c>
      <c r="Y20" s="64">
        <f ca="1">'Trial 6'!AB36</f>
        <v>950253.32625004381</v>
      </c>
      <c r="Z20" s="64">
        <f ca="1">'Trial 6'!AC36</f>
        <v>949625.12347783369</v>
      </c>
      <c r="AA20" s="64">
        <f ca="1">'Trial 6'!AD36</f>
        <v>948945.35933548433</v>
      </c>
      <c r="AB20" s="64">
        <f ca="1">'Trial 6'!AE36</f>
        <v>948460.5169565439</v>
      </c>
      <c r="AC20" s="64">
        <f ca="1">'Trial 6'!AF36</f>
        <v>947891.08780224179</v>
      </c>
      <c r="AD20" s="64">
        <f ca="1">'Trial 6'!AG36</f>
        <v>947435.3348860176</v>
      </c>
      <c r="AE20" s="64">
        <f ca="1">'Trial 6'!AH36</f>
        <v>947057.04146807315</v>
      </c>
      <c r="AF20" s="64">
        <f ca="1">'Trial 6'!AI36</f>
        <v>946465.65542453562</v>
      </c>
      <c r="AG20" s="64">
        <f ca="1">'Trial 6'!AJ36</f>
        <v>945981.13850563648</v>
      </c>
      <c r="AH20" s="64">
        <f ca="1">'Trial 6'!AK36</f>
        <v>945465.43074537686</v>
      </c>
      <c r="AI20" s="64">
        <f ca="1">'Trial 6'!AL36</f>
        <v>944967.38881261088</v>
      </c>
      <c r="AJ20" s="64">
        <f ca="1">'Trial 6'!AM36</f>
        <v>944438.21474581759</v>
      </c>
      <c r="AK20" s="64">
        <f ca="1">'Trial 6'!AO36</f>
        <v>943974.06163361412</v>
      </c>
      <c r="AL20" s="64">
        <f ca="1">'Trial 6'!AP36</f>
        <v>943565.99592760613</v>
      </c>
      <c r="AM20" s="64">
        <f ca="1">'Trial 6'!AQ36</f>
        <v>943072.18540362606</v>
      </c>
      <c r="AN20" s="64">
        <f ca="1">'Trial 6'!AR36</f>
        <v>942606.87895936135</v>
      </c>
      <c r="AO20" s="64">
        <f ca="1">'Trial 6'!AS36</f>
        <v>942157.7403647661</v>
      </c>
      <c r="AP20" s="64">
        <f ca="1">'Trial 6'!AT36</f>
        <v>941659.57310618251</v>
      </c>
      <c r="AQ20" s="64">
        <f ca="1">'Trial 6'!AU36</f>
        <v>941201.98672470439</v>
      </c>
      <c r="AR20" s="64">
        <f ca="1">'Trial 6'!AV36</f>
        <v>940541.04244713497</v>
      </c>
      <c r="AS20" s="64">
        <f ca="1">'Trial 6'!AW36</f>
        <v>940107.88713172649</v>
      </c>
      <c r="AT20" s="64">
        <f ca="1">'Trial 6'!AX36</f>
        <v>939524.29123234178</v>
      </c>
      <c r="AU20" s="64">
        <f ca="1">'Trial 6'!AY36</f>
        <v>939135.55039290641</v>
      </c>
      <c r="AV20" s="64">
        <f ca="1">'Trial 6'!AZ36</f>
        <v>938703.94975077396</v>
      </c>
      <c r="AW20" s="64">
        <f ca="1">'Trial 6'!BB36</f>
        <v>938349.48003842146</v>
      </c>
      <c r="AX20" s="64">
        <f ca="1">'Trial 6'!BC36</f>
        <v>937917.14137860516</v>
      </c>
      <c r="AY20" s="64">
        <f ca="1">'Trial 6'!BD36</f>
        <v>937593.24414626416</v>
      </c>
      <c r="AZ20" s="64">
        <f ca="1">'Trial 6'!BE36</f>
        <v>937159.81395171816</v>
      </c>
      <c r="BA20" s="64">
        <f ca="1">'Trial 6'!BF36</f>
        <v>936788.70055687288</v>
      </c>
      <c r="BB20" s="64">
        <f ca="1">'Trial 6'!BG36</f>
        <v>936295.79476870596</v>
      </c>
      <c r="BC20" s="64">
        <f ca="1">'Trial 6'!BH36</f>
        <v>935879.1745054276</v>
      </c>
      <c r="BD20" s="64">
        <f ca="1">'Trial 6'!BI36</f>
        <v>935469.40183378512</v>
      </c>
      <c r="BE20" s="64">
        <f ca="1">'Trial 6'!BJ36</f>
        <v>934942.4052917012</v>
      </c>
      <c r="BF20" s="64">
        <f ca="1">'Trial 6'!BK36</f>
        <v>934492.60885899235</v>
      </c>
      <c r="BG20" s="64">
        <f ca="1">'Trial 6'!BL36</f>
        <v>933973.24060908973</v>
      </c>
      <c r="BH20" s="64">
        <f ca="1">'Trial 6'!BM36</f>
        <v>933515.14059468883</v>
      </c>
      <c r="BI20" s="64">
        <f ca="1">'Trial 6'!BO36</f>
        <v>933077.32545484218</v>
      </c>
      <c r="BJ20" s="64">
        <f ca="1">'Trial 6'!BP36</f>
        <v>932646.14500468317</v>
      </c>
      <c r="BK20" s="64">
        <f ca="1">'Trial 6'!BQ36</f>
        <v>932180.23292826582</v>
      </c>
      <c r="BL20" s="64">
        <f ca="1">'Trial 6'!BR36</f>
        <v>931807.58619485539</v>
      </c>
      <c r="BM20" s="64">
        <f ca="1">'Trial 6'!BS36</f>
        <v>931481.36348476983</v>
      </c>
      <c r="BN20" s="64">
        <f ca="1">'Trial 6'!BT36</f>
        <v>930976.98867621028</v>
      </c>
      <c r="BO20" s="64">
        <f ca="1">'Trial 6'!BU36</f>
        <v>930534.00720647047</v>
      </c>
      <c r="BP20" s="64">
        <f ca="1">'Trial 6'!BV36</f>
        <v>930233.74876729806</v>
      </c>
      <c r="BQ20" s="64">
        <f ca="1">'Trial 6'!BW36</f>
        <v>929857.97194549546</v>
      </c>
      <c r="BR20" s="64">
        <f ca="1">'Trial 6'!BX36</f>
        <v>929404.36468631588</v>
      </c>
      <c r="BS20" s="64">
        <f ca="1">'Trial 6'!BY36</f>
        <v>928844.87599976466</v>
      </c>
      <c r="BT20" s="64">
        <f ca="1">'Trial 6'!BZ36</f>
        <v>928320.61836807628</v>
      </c>
      <c r="BU20" s="64">
        <f ca="1">'Trial 6'!CB36</f>
        <v>927894.42993915977</v>
      </c>
      <c r="BV20" s="64">
        <f ca="1">'Trial 6'!CC36</f>
        <v>927526.00644494069</v>
      </c>
      <c r="BW20" s="64">
        <f ca="1">'Trial 6'!CD36</f>
        <v>927155.48059361789</v>
      </c>
      <c r="BX20" s="64">
        <f ca="1">'Trial 6'!CE36</f>
        <v>926647.96104136202</v>
      </c>
      <c r="BY20" s="64">
        <f ca="1">'Trial 6'!CF36</f>
        <v>926251.40389167448</v>
      </c>
      <c r="BZ20" s="64">
        <f ca="1">'Trial 6'!CG36</f>
        <v>925860.04050780588</v>
      </c>
      <c r="CA20" s="64">
        <f ca="1">'Trial 6'!CH36</f>
        <v>925537.44628968311</v>
      </c>
      <c r="CB20" s="64">
        <f ca="1">'Trial 6'!CI36</f>
        <v>925183.46594400948</v>
      </c>
      <c r="CC20" s="64">
        <f ca="1">'Trial 6'!CJ36</f>
        <v>924734.68057981424</v>
      </c>
      <c r="CD20" s="64">
        <f ca="1">'Trial 6'!CK36</f>
        <v>924318.10829700646</v>
      </c>
      <c r="CE20" s="64">
        <f ca="1">'Trial 6'!CL36</f>
        <v>923767.61846947775</v>
      </c>
      <c r="CF20" s="64">
        <f ca="1">'Trial 6'!CM36</f>
        <v>923193.50469624938</v>
      </c>
      <c r="CG20" s="64">
        <f ca="1">'Trial 6'!CO36</f>
        <v>922822.49544159335</v>
      </c>
      <c r="CH20" s="64">
        <f ca="1">'Trial 6'!CP36</f>
        <v>922314.31361729314</v>
      </c>
      <c r="CI20" s="64">
        <f ca="1">'Trial 6'!CQ36</f>
        <v>921878.26770851912</v>
      </c>
      <c r="CJ20" s="64">
        <f ca="1">'Trial 6'!CR36</f>
        <v>921368.80628403532</v>
      </c>
      <c r="CK20" s="64">
        <f ca="1">'Trial 6'!CS36</f>
        <v>920921.10343920556</v>
      </c>
      <c r="CL20" s="64">
        <f ca="1">'Trial 6'!CT36</f>
        <v>920525.26051748393</v>
      </c>
      <c r="CM20" s="64">
        <f ca="1">'Trial 6'!CU36</f>
        <v>920059.0798027612</v>
      </c>
      <c r="CN20" s="64">
        <f ca="1">'Trial 6'!CV36</f>
        <v>919574.59278980363</v>
      </c>
      <c r="CO20" s="64">
        <f ca="1">'Trial 6'!CW36</f>
        <v>919029.68164698582</v>
      </c>
      <c r="CP20" s="64">
        <f ca="1">'Trial 6'!CX36</f>
        <v>918723.45763944706</v>
      </c>
      <c r="CQ20" s="64">
        <f ca="1">'Trial 6'!CY36</f>
        <v>918299.97829627013</v>
      </c>
      <c r="CR20" s="64">
        <f ca="1">'Trial 6'!CZ36</f>
        <v>917723.97626111866</v>
      </c>
      <c r="CS20" s="64">
        <f ca="1">'Trial 6'!DB36</f>
        <v>917297.73228966526</v>
      </c>
      <c r="CT20" s="64">
        <f ca="1">'Trial 6'!DC36</f>
        <v>916907.90898015397</v>
      </c>
      <c r="CU20" s="64">
        <f ca="1">'Trial 6'!DD36</f>
        <v>916438.89408603369</v>
      </c>
      <c r="CV20" s="64">
        <f ca="1">'Trial 6'!DE36</f>
        <v>915969.37483209348</v>
      </c>
      <c r="CW20" s="64">
        <f ca="1">'Trial 6'!DF36</f>
        <v>915555.27784802485</v>
      </c>
      <c r="CX20" s="64">
        <f ca="1">'Trial 6'!DG36</f>
        <v>915258.1730742777</v>
      </c>
      <c r="CY20" s="64">
        <f ca="1">'Trial 6'!DH36</f>
        <v>914790.2436839072</v>
      </c>
      <c r="CZ20" s="64">
        <f ca="1">'Trial 6'!DI36</f>
        <v>914234.00056518672</v>
      </c>
      <c r="DA20" s="64">
        <f ca="1">'Trial 6'!DJ36</f>
        <v>913846.12701102963</v>
      </c>
      <c r="DB20" s="64">
        <f ca="1">'Trial 6'!DK36</f>
        <v>913398.38781294296</v>
      </c>
      <c r="DC20" s="64">
        <f ca="1">'Trial 6'!DL36</f>
        <v>913150.25058334111</v>
      </c>
      <c r="DD20" s="64">
        <f ca="1">'Trial 6'!DM36</f>
        <v>912653.9075906917</v>
      </c>
      <c r="DE20" s="64">
        <f ca="1">'Trial 6'!DO36</f>
        <v>912173.62152721349</v>
      </c>
      <c r="DF20" s="64">
        <f ca="1">'Trial 6'!DP36</f>
        <v>911684.83577285591</v>
      </c>
      <c r="DG20" s="64">
        <f ca="1">'Trial 6'!DQ36</f>
        <v>911341.00211831531</v>
      </c>
      <c r="DH20" s="64">
        <f ca="1">'Trial 6'!DR36</f>
        <v>910767.95421598654</v>
      </c>
      <c r="DI20" s="64">
        <f ca="1">'Trial 6'!DS36</f>
        <v>910258.82519721834</v>
      </c>
      <c r="DJ20" s="64">
        <f ca="1">'Trial 6'!DT36</f>
        <v>909806.1147792493</v>
      </c>
      <c r="DK20" s="64">
        <f ca="1">'Trial 6'!DU36</f>
        <v>909409.41411052959</v>
      </c>
      <c r="DL20" s="64">
        <f ca="1">'Trial 6'!DV36</f>
        <v>908792.85626151343</v>
      </c>
      <c r="DM20" s="64">
        <f ca="1">'Trial 6'!DW36</f>
        <v>908413.44505398697</v>
      </c>
      <c r="DN20" s="64">
        <f ca="1">'Trial 6'!DX36</f>
        <v>907927.07058927766</v>
      </c>
      <c r="DO20" s="64">
        <f ca="1">'Trial 6'!DY36</f>
        <v>907420.01490799244</v>
      </c>
      <c r="DP20" s="64">
        <f ca="1">'Trial 6'!DZ36</f>
        <v>907157.94306520571</v>
      </c>
      <c r="DQ20" s="64">
        <f ca="1">'Trial 6'!EB36</f>
        <v>906722.48672399938</v>
      </c>
      <c r="DR20" s="64">
        <f ca="1">'Trial 6'!EC36</f>
        <v>906189.57809967466</v>
      </c>
      <c r="DS20" s="64">
        <f ca="1">'Trial 6'!ED36</f>
        <v>905683.08437261602</v>
      </c>
      <c r="DT20" s="64">
        <f ca="1">'Trial 6'!EE36</f>
        <v>905368.85396552098</v>
      </c>
      <c r="DU20" s="64">
        <f ca="1">'Trial 6'!EF36</f>
        <v>904915.00046392926</v>
      </c>
      <c r="DV20" s="64">
        <f ca="1">'Trial 6'!EG36</f>
        <v>904487.20004776481</v>
      </c>
      <c r="DW20" s="64">
        <f ca="1">'Trial 6'!EH36</f>
        <v>904083.68268112675</v>
      </c>
      <c r="DX20" s="64">
        <f ca="1">'Trial 6'!EI36</f>
        <v>903757.73417856277</v>
      </c>
      <c r="DY20" s="64">
        <f ca="1">'Trial 6'!EJ36</f>
        <v>903408.19508723728</v>
      </c>
      <c r="DZ20" s="64">
        <f ca="1">'Trial 6'!EK36</f>
        <v>902943.92548496462</v>
      </c>
      <c r="EA20" s="64">
        <f ca="1">'Trial 6'!EL36</f>
        <v>902493.65155913343</v>
      </c>
      <c r="EB20" s="64">
        <f ca="1">'Trial 6'!EM36</f>
        <v>902124.83429320483</v>
      </c>
    </row>
    <row r="21" spans="1:132" ht="12.75" customHeight="1">
      <c r="A21" s="64">
        <f>'Trial 7'!B36</f>
        <v>963388.68108289549</v>
      </c>
      <c r="B21" s="64">
        <f ca="1">'Trial 7'!C36</f>
        <v>962918.37320386944</v>
      </c>
      <c r="C21" s="64">
        <f ca="1">'Trial 7'!D36</f>
        <v>962309.00905933755</v>
      </c>
      <c r="D21" s="64">
        <f ca="1">'Trial 7'!E36</f>
        <v>961601.85572518269</v>
      </c>
      <c r="E21" s="64">
        <f ca="1">'Trial 7'!F36</f>
        <v>960918.08717223303</v>
      </c>
      <c r="F21" s="64">
        <f ca="1">'Trial 7'!G36</f>
        <v>960348.23950716935</v>
      </c>
      <c r="G21" s="64">
        <f ca="1">'Trial 7'!H36</f>
        <v>959787.7708025215</v>
      </c>
      <c r="H21" s="64">
        <f ca="1">'Trial 7'!I36</f>
        <v>959349.22519656701</v>
      </c>
      <c r="I21" s="64">
        <f ca="1">'Trial 7'!J36</f>
        <v>958765.36203856592</v>
      </c>
      <c r="J21" s="64">
        <f ca="1">'Trial 7'!K36</f>
        <v>958079.23149043764</v>
      </c>
      <c r="K21" s="64">
        <f ca="1">'Trial 7'!L36</f>
        <v>957664.67453089065</v>
      </c>
      <c r="L21" s="64">
        <f ca="1">'Trial 7'!M36</f>
        <v>957160.37861050782</v>
      </c>
      <c r="M21" s="64">
        <f ca="1">'Trial 7'!O36</f>
        <v>956624.6393595055</v>
      </c>
      <c r="N21" s="64">
        <f ca="1">'Trial 7'!P36</f>
        <v>956197.57006765448</v>
      </c>
      <c r="O21" s="64">
        <f ca="1">'Trial 7'!Q36</f>
        <v>955735.72404690669</v>
      </c>
      <c r="P21" s="64">
        <f ca="1">'Trial 7'!R36</f>
        <v>955363.27725060668</v>
      </c>
      <c r="Q21" s="64">
        <f ca="1">'Trial 7'!S36</f>
        <v>954989.13601187605</v>
      </c>
      <c r="R21" s="64">
        <f ca="1">'Trial 7'!T36</f>
        <v>954521.55021324998</v>
      </c>
      <c r="S21" s="64">
        <f ca="1">'Trial 7'!U36</f>
        <v>954073.12420661421</v>
      </c>
      <c r="T21" s="64">
        <f ca="1">'Trial 7'!V36</f>
        <v>953619.13789690251</v>
      </c>
      <c r="U21" s="64">
        <f ca="1">'Trial 7'!W36</f>
        <v>953111.09563707327</v>
      </c>
      <c r="V21" s="64">
        <f ca="1">'Trial 7'!X36</f>
        <v>952695.68254139752</v>
      </c>
      <c r="W21" s="64">
        <f ca="1">'Trial 7'!Y36</f>
        <v>952138.74009080685</v>
      </c>
      <c r="X21" s="64">
        <f ca="1">'Trial 7'!Z36</f>
        <v>951542.39461309602</v>
      </c>
      <c r="Y21" s="64">
        <f ca="1">'Trial 7'!AB36</f>
        <v>951077.95372455125</v>
      </c>
      <c r="Z21" s="64">
        <f ca="1">'Trial 7'!AC36</f>
        <v>950678.67353872908</v>
      </c>
      <c r="AA21" s="64">
        <f ca="1">'Trial 7'!AD36</f>
        <v>950184.95551146648</v>
      </c>
      <c r="AB21" s="64">
        <f ca="1">'Trial 7'!AE36</f>
        <v>949723.53382327093</v>
      </c>
      <c r="AC21" s="64">
        <f ca="1">'Trial 7'!AF36</f>
        <v>949145.74823488365</v>
      </c>
      <c r="AD21" s="64">
        <f ca="1">'Trial 7'!AG36</f>
        <v>948635.7288083256</v>
      </c>
      <c r="AE21" s="64">
        <f ca="1">'Trial 7'!AH36</f>
        <v>948201.88613662624</v>
      </c>
      <c r="AF21" s="64">
        <f ca="1">'Trial 7'!AI36</f>
        <v>947727.75742369192</v>
      </c>
      <c r="AG21" s="64">
        <f ca="1">'Trial 7'!AJ36</f>
        <v>947286.76933284733</v>
      </c>
      <c r="AH21" s="64">
        <f ca="1">'Trial 7'!AK36</f>
        <v>946795.98790822166</v>
      </c>
      <c r="AI21" s="64">
        <f ca="1">'Trial 7'!AL36</f>
        <v>946431.5152431184</v>
      </c>
      <c r="AJ21" s="64">
        <f ca="1">'Trial 7'!AM36</f>
        <v>945912.8203358982</v>
      </c>
      <c r="AK21" s="64">
        <f ca="1">'Trial 7'!AO36</f>
        <v>945443.48278251512</v>
      </c>
      <c r="AL21" s="64">
        <f ca="1">'Trial 7'!AP36</f>
        <v>945015.70774973964</v>
      </c>
      <c r="AM21" s="64">
        <f ca="1">'Trial 7'!AQ36</f>
        <v>944471.67240105825</v>
      </c>
      <c r="AN21" s="64">
        <f ca="1">'Trial 7'!AR36</f>
        <v>944063.73556408985</v>
      </c>
      <c r="AO21" s="64">
        <f ca="1">'Trial 7'!AS36</f>
        <v>943664.33848149935</v>
      </c>
      <c r="AP21" s="64">
        <f ca="1">'Trial 7'!AT36</f>
        <v>943219.591239125</v>
      </c>
      <c r="AQ21" s="64">
        <f ca="1">'Trial 7'!AU36</f>
        <v>942679.94407083106</v>
      </c>
      <c r="AR21" s="64">
        <f ca="1">'Trial 7'!AV36</f>
        <v>942235.45633293281</v>
      </c>
      <c r="AS21" s="64">
        <f ca="1">'Trial 7'!AW36</f>
        <v>941662.36922246893</v>
      </c>
      <c r="AT21" s="64">
        <f ca="1">'Trial 7'!AX36</f>
        <v>941132.11716131365</v>
      </c>
      <c r="AU21" s="64">
        <f ca="1">'Trial 7'!AY36</f>
        <v>940591.19249690336</v>
      </c>
      <c r="AV21" s="64">
        <f ca="1">'Trial 7'!AZ36</f>
        <v>940210.65516850341</v>
      </c>
      <c r="AW21" s="64">
        <f ca="1">'Trial 7'!BB36</f>
        <v>939832.93089790002</v>
      </c>
      <c r="AX21" s="64">
        <f ca="1">'Trial 7'!BC36</f>
        <v>939456.71906444582</v>
      </c>
      <c r="AY21" s="64">
        <f ca="1">'Trial 7'!BD36</f>
        <v>938989.95280331292</v>
      </c>
      <c r="AZ21" s="64">
        <f ca="1">'Trial 7'!BE36</f>
        <v>938531.48568279983</v>
      </c>
      <c r="BA21" s="64">
        <f ca="1">'Trial 7'!BF36</f>
        <v>938027.28039826092</v>
      </c>
      <c r="BB21" s="64">
        <f ca="1">'Trial 7'!BG36</f>
        <v>937457.90859903861</v>
      </c>
      <c r="BC21" s="64">
        <f ca="1">'Trial 7'!BH36</f>
        <v>936931.3341400862</v>
      </c>
      <c r="BD21" s="64">
        <f ca="1">'Trial 7'!BI36</f>
        <v>936439.92403478432</v>
      </c>
      <c r="BE21" s="64">
        <f ca="1">'Trial 7'!BJ36</f>
        <v>935900.89773995464</v>
      </c>
      <c r="BF21" s="64">
        <f ca="1">'Trial 7'!BK36</f>
        <v>935320.93558847008</v>
      </c>
      <c r="BG21" s="64">
        <f ca="1">'Trial 7'!BL36</f>
        <v>934927.5223347299</v>
      </c>
      <c r="BH21" s="64">
        <f ca="1">'Trial 7'!BM36</f>
        <v>934537.254459591</v>
      </c>
      <c r="BI21" s="64">
        <f ca="1">'Trial 7'!BO36</f>
        <v>934235.21483224782</v>
      </c>
      <c r="BJ21" s="64">
        <f ca="1">'Trial 7'!BP36</f>
        <v>933741.46272487019</v>
      </c>
      <c r="BK21" s="64">
        <f ca="1">'Trial 7'!BQ36</f>
        <v>933251.48923163826</v>
      </c>
      <c r="BL21" s="64">
        <f ca="1">'Trial 7'!BR36</f>
        <v>932838.00234220165</v>
      </c>
      <c r="BM21" s="64">
        <f ca="1">'Trial 7'!BS36</f>
        <v>932213.77196134673</v>
      </c>
      <c r="BN21" s="64">
        <f ca="1">'Trial 7'!BT36</f>
        <v>931861.47743973567</v>
      </c>
      <c r="BO21" s="64">
        <f ca="1">'Trial 7'!BU36</f>
        <v>931400.25780415046</v>
      </c>
      <c r="BP21" s="64">
        <f ca="1">'Trial 7'!BV36</f>
        <v>930993.78072450368</v>
      </c>
      <c r="BQ21" s="64">
        <f ca="1">'Trial 7'!BW36</f>
        <v>930458.90124004905</v>
      </c>
      <c r="BR21" s="64">
        <f ca="1">'Trial 7'!BX36</f>
        <v>930008.17050834035</v>
      </c>
      <c r="BS21" s="64">
        <f ca="1">'Trial 7'!BY36</f>
        <v>929565.15232190432</v>
      </c>
      <c r="BT21" s="64">
        <f ca="1">'Trial 7'!BZ36</f>
        <v>929198.2285303449</v>
      </c>
      <c r="BU21" s="64">
        <f ca="1">'Trial 7'!CB36</f>
        <v>928867.32840074063</v>
      </c>
      <c r="BV21" s="64">
        <f ca="1">'Trial 7'!CC36</f>
        <v>928498.9760398427</v>
      </c>
      <c r="BW21" s="64">
        <f ca="1">'Trial 7'!CD36</f>
        <v>928113.79127352487</v>
      </c>
      <c r="BX21" s="64">
        <f ca="1">'Trial 7'!CE36</f>
        <v>927554.50154048775</v>
      </c>
      <c r="BY21" s="64">
        <f ca="1">'Trial 7'!CF36</f>
        <v>927058.77991599822</v>
      </c>
      <c r="BZ21" s="64">
        <f ca="1">'Trial 7'!CG36</f>
        <v>926558.29982557625</v>
      </c>
      <c r="CA21" s="64">
        <f ca="1">'Trial 7'!CH36</f>
        <v>926215.32326207287</v>
      </c>
      <c r="CB21" s="64">
        <f ca="1">'Trial 7'!CI36</f>
        <v>925899.57153779303</v>
      </c>
      <c r="CC21" s="64">
        <f ca="1">'Trial 7'!CJ36</f>
        <v>925487.17047569028</v>
      </c>
      <c r="CD21" s="64">
        <f ca="1">'Trial 7'!CK36</f>
        <v>925155.26124097873</v>
      </c>
      <c r="CE21" s="64">
        <f ca="1">'Trial 7'!CL36</f>
        <v>924695.8274838879</v>
      </c>
      <c r="CF21" s="64">
        <f ca="1">'Trial 7'!CM36</f>
        <v>924231.75372129597</v>
      </c>
      <c r="CG21" s="64">
        <f ca="1">'Trial 7'!CO36</f>
        <v>923679.62903345388</v>
      </c>
      <c r="CH21" s="64">
        <f ca="1">'Trial 7'!CP36</f>
        <v>923111.03687345842</v>
      </c>
      <c r="CI21" s="64">
        <f ca="1">'Trial 7'!CQ36</f>
        <v>922751.79489272775</v>
      </c>
      <c r="CJ21" s="64">
        <f ca="1">'Trial 7'!CR36</f>
        <v>922258.65128205251</v>
      </c>
      <c r="CK21" s="64">
        <f ca="1">'Trial 7'!CS36</f>
        <v>921813.1301947321</v>
      </c>
      <c r="CL21" s="64">
        <f ca="1">'Trial 7'!CT36</f>
        <v>921286.79815774853</v>
      </c>
      <c r="CM21" s="64">
        <f ca="1">'Trial 7'!CU36</f>
        <v>920899.32287365419</v>
      </c>
      <c r="CN21" s="64">
        <f ca="1">'Trial 7'!CV36</f>
        <v>920393.1052573662</v>
      </c>
      <c r="CO21" s="64">
        <f ca="1">'Trial 7'!CW36</f>
        <v>919947.76153870858</v>
      </c>
      <c r="CP21" s="64">
        <f ca="1">'Trial 7'!CX36</f>
        <v>919536.22565191321</v>
      </c>
      <c r="CQ21" s="64">
        <f ca="1">'Trial 7'!CY36</f>
        <v>919200.67137855105</v>
      </c>
      <c r="CR21" s="64">
        <f ca="1">'Trial 7'!CZ36</f>
        <v>918855.1187342545</v>
      </c>
      <c r="CS21" s="64">
        <f ca="1">'Trial 7'!DB36</f>
        <v>918491.83294366323</v>
      </c>
      <c r="CT21" s="64">
        <f ca="1">'Trial 7'!DC36</f>
        <v>918041.76893087942</v>
      </c>
      <c r="CU21" s="64">
        <f ca="1">'Trial 7'!DD36</f>
        <v>917680.86802378914</v>
      </c>
      <c r="CV21" s="64">
        <f ca="1">'Trial 7'!DE36</f>
        <v>917295.39981654868</v>
      </c>
      <c r="CW21" s="64">
        <f ca="1">'Trial 7'!DF36</f>
        <v>916856.23955196305</v>
      </c>
      <c r="CX21" s="64">
        <f ca="1">'Trial 7'!DG36</f>
        <v>916453.39446528815</v>
      </c>
      <c r="CY21" s="64">
        <f ca="1">'Trial 7'!DH36</f>
        <v>915970.66032192146</v>
      </c>
      <c r="CZ21" s="64">
        <f ca="1">'Trial 7'!DI36</f>
        <v>915511.53324741765</v>
      </c>
      <c r="DA21" s="64">
        <f ca="1">'Trial 7'!DJ36</f>
        <v>915181.21080089721</v>
      </c>
      <c r="DB21" s="64">
        <f ca="1">'Trial 7'!DK36</f>
        <v>914783.06612728268</v>
      </c>
      <c r="DC21" s="64">
        <f ca="1">'Trial 7'!DL36</f>
        <v>914352.31766224804</v>
      </c>
      <c r="DD21" s="64">
        <f ca="1">'Trial 7'!DM36</f>
        <v>914062.98367263016</v>
      </c>
      <c r="DE21" s="64">
        <f ca="1">'Trial 7'!DO36</f>
        <v>913565.26620692259</v>
      </c>
      <c r="DF21" s="64">
        <f ca="1">'Trial 7'!DP36</f>
        <v>913198.9602579918</v>
      </c>
      <c r="DG21" s="64">
        <f ca="1">'Trial 7'!DQ36</f>
        <v>912684.45006101218</v>
      </c>
      <c r="DH21" s="64">
        <f ca="1">'Trial 7'!DR36</f>
        <v>912091.89612342138</v>
      </c>
      <c r="DI21" s="64">
        <f ca="1">'Trial 7'!DS36</f>
        <v>911665.85231309466</v>
      </c>
      <c r="DJ21" s="64">
        <f ca="1">'Trial 7'!DT36</f>
        <v>911333.34552249173</v>
      </c>
      <c r="DK21" s="64">
        <f ca="1">'Trial 7'!DU36</f>
        <v>910948.20423757739</v>
      </c>
      <c r="DL21" s="64">
        <f ca="1">'Trial 7'!DV36</f>
        <v>910417.00319880096</v>
      </c>
      <c r="DM21" s="64">
        <f ca="1">'Trial 7'!DW36</f>
        <v>909880.69958510238</v>
      </c>
      <c r="DN21" s="64">
        <f ca="1">'Trial 7'!DX36</f>
        <v>909643.98913180316</v>
      </c>
      <c r="DO21" s="64">
        <f ca="1">'Trial 7'!DY36</f>
        <v>909163.90819942404</v>
      </c>
      <c r="DP21" s="64">
        <f ca="1">'Trial 7'!DZ36</f>
        <v>908779.01704374643</v>
      </c>
      <c r="DQ21" s="64">
        <f ca="1">'Trial 7'!EB36</f>
        <v>908347.1879262313</v>
      </c>
      <c r="DR21" s="64">
        <f ca="1">'Trial 7'!EC36</f>
        <v>907884.48709485773</v>
      </c>
      <c r="DS21" s="64">
        <f ca="1">'Trial 7'!ED36</f>
        <v>907457.85307249834</v>
      </c>
      <c r="DT21" s="64">
        <f ca="1">'Trial 7'!EE36</f>
        <v>907069.08583858807</v>
      </c>
      <c r="DU21" s="64">
        <f ca="1">'Trial 7'!EF36</f>
        <v>906574.75250650418</v>
      </c>
      <c r="DV21" s="64">
        <f ca="1">'Trial 7'!EG36</f>
        <v>906184.41122718737</v>
      </c>
      <c r="DW21" s="64">
        <f ca="1">'Trial 7'!EH36</f>
        <v>905704.404227886</v>
      </c>
      <c r="DX21" s="64">
        <f ca="1">'Trial 7'!EI36</f>
        <v>905227.50130795746</v>
      </c>
      <c r="DY21" s="64">
        <f ca="1">'Trial 7'!EJ36</f>
        <v>904720.85018872854</v>
      </c>
      <c r="DZ21" s="64">
        <f ca="1">'Trial 7'!EK36</f>
        <v>904327.98190866469</v>
      </c>
      <c r="EA21" s="64">
        <f ca="1">'Trial 7'!EL36</f>
        <v>904002.20823826792</v>
      </c>
      <c r="EB21" s="64">
        <f ca="1">'Trial 7'!EM36</f>
        <v>903430.54122411599</v>
      </c>
    </row>
    <row r="22" spans="1:132" ht="12.75" customHeight="1">
      <c r="A22" s="64">
        <f>'Trial 8'!B36</f>
        <v>963388.68108289549</v>
      </c>
      <c r="B22" s="64">
        <f ca="1">'Trial 8'!C36</f>
        <v>962794.27890668192</v>
      </c>
      <c r="C22" s="64">
        <f ca="1">'Trial 8'!D36</f>
        <v>962209.51445402193</v>
      </c>
      <c r="D22" s="64">
        <f ca="1">'Trial 8'!E36</f>
        <v>961599.87300792756</v>
      </c>
      <c r="E22" s="64">
        <f ca="1">'Trial 8'!F36</f>
        <v>960961.9070421377</v>
      </c>
      <c r="F22" s="64">
        <f ca="1">'Trial 8'!G36</f>
        <v>960363.44013404811</v>
      </c>
      <c r="G22" s="64">
        <f ca="1">'Trial 8'!H36</f>
        <v>959737.56638512423</v>
      </c>
      <c r="H22" s="64">
        <f ca="1">'Trial 8'!I36</f>
        <v>959181.6240013896</v>
      </c>
      <c r="I22" s="64">
        <f ca="1">'Trial 8'!J36</f>
        <v>958640.03791251918</v>
      </c>
      <c r="J22" s="64">
        <f ca="1">'Trial 8'!K36</f>
        <v>958121.62803586468</v>
      </c>
      <c r="K22" s="64">
        <f ca="1">'Trial 8'!L36</f>
        <v>957441.1777901008</v>
      </c>
      <c r="L22" s="64">
        <f ca="1">'Trial 8'!M36</f>
        <v>956920.63796418079</v>
      </c>
      <c r="M22" s="64">
        <f ca="1">'Trial 8'!O36</f>
        <v>956403.33630934544</v>
      </c>
      <c r="N22" s="64">
        <f ca="1">'Trial 8'!P36</f>
        <v>955874.51820496155</v>
      </c>
      <c r="O22" s="64">
        <f ca="1">'Trial 8'!Q36</f>
        <v>955363.66868979216</v>
      </c>
      <c r="P22" s="64">
        <f ca="1">'Trial 8'!R36</f>
        <v>954665.7897091714</v>
      </c>
      <c r="Q22" s="64">
        <f ca="1">'Trial 8'!S36</f>
        <v>954181.57437642885</v>
      </c>
      <c r="R22" s="64">
        <f ca="1">'Trial 8'!T36</f>
        <v>953612.30573289702</v>
      </c>
      <c r="S22" s="64">
        <f ca="1">'Trial 8'!U36</f>
        <v>953100.76311650302</v>
      </c>
      <c r="T22" s="64">
        <f ca="1">'Trial 8'!V36</f>
        <v>952582.79769697192</v>
      </c>
      <c r="U22" s="64">
        <f ca="1">'Trial 8'!W36</f>
        <v>952042.80812581314</v>
      </c>
      <c r="V22" s="64">
        <f ca="1">'Trial 8'!X36</f>
        <v>951631.6421059767</v>
      </c>
      <c r="W22" s="64">
        <f ca="1">'Trial 8'!Y36</f>
        <v>951145.07837181201</v>
      </c>
      <c r="X22" s="64">
        <f ca="1">'Trial 8'!Z36</f>
        <v>950710.24834331183</v>
      </c>
      <c r="Y22" s="64">
        <f ca="1">'Trial 8'!AB36</f>
        <v>950205.93754894007</v>
      </c>
      <c r="Z22" s="64">
        <f ca="1">'Trial 8'!AC36</f>
        <v>949801.19554964977</v>
      </c>
      <c r="AA22" s="64">
        <f ca="1">'Trial 8'!AD36</f>
        <v>949268.8805164384</v>
      </c>
      <c r="AB22" s="64">
        <f ca="1">'Trial 8'!AE36</f>
        <v>948651.99163943634</v>
      </c>
      <c r="AC22" s="64">
        <f ca="1">'Trial 8'!AF36</f>
        <v>948202.70340159186</v>
      </c>
      <c r="AD22" s="64">
        <f ca="1">'Trial 8'!AG36</f>
        <v>947679.53988172242</v>
      </c>
      <c r="AE22" s="64">
        <f ca="1">'Trial 8'!AH36</f>
        <v>947076.12260093715</v>
      </c>
      <c r="AF22" s="64">
        <f ca="1">'Trial 8'!AI36</f>
        <v>946530.36954370316</v>
      </c>
      <c r="AG22" s="64">
        <f ca="1">'Trial 8'!AJ36</f>
        <v>946060.72982534079</v>
      </c>
      <c r="AH22" s="64">
        <f ca="1">'Trial 8'!AK36</f>
        <v>945554.89304085146</v>
      </c>
      <c r="AI22" s="64">
        <f ca="1">'Trial 8'!AL36</f>
        <v>945110.79862316942</v>
      </c>
      <c r="AJ22" s="64">
        <f ca="1">'Trial 8'!AM36</f>
        <v>944691.81212031783</v>
      </c>
      <c r="AK22" s="64">
        <f ca="1">'Trial 8'!AO36</f>
        <v>944241.72394218424</v>
      </c>
      <c r="AL22" s="64">
        <f ca="1">'Trial 8'!AP36</f>
        <v>943747.69048297044</v>
      </c>
      <c r="AM22" s="64">
        <f ca="1">'Trial 8'!AQ36</f>
        <v>943348.86161800637</v>
      </c>
      <c r="AN22" s="64">
        <f ca="1">'Trial 8'!AR36</f>
        <v>942880.89252216241</v>
      </c>
      <c r="AO22" s="64">
        <f ca="1">'Trial 8'!AS36</f>
        <v>942393.74221896636</v>
      </c>
      <c r="AP22" s="64">
        <f ca="1">'Trial 8'!AT36</f>
        <v>941846.42710842297</v>
      </c>
      <c r="AQ22" s="64">
        <f ca="1">'Trial 8'!AU36</f>
        <v>941339.06017810409</v>
      </c>
      <c r="AR22" s="64">
        <f ca="1">'Trial 8'!AV36</f>
        <v>940938.44895887899</v>
      </c>
      <c r="AS22" s="64">
        <f ca="1">'Trial 8'!AW36</f>
        <v>940418.70974868583</v>
      </c>
      <c r="AT22" s="64">
        <f ca="1">'Trial 8'!AX36</f>
        <v>940017.39960432507</v>
      </c>
      <c r="AU22" s="64">
        <f ca="1">'Trial 8'!AY36</f>
        <v>939514.65608653298</v>
      </c>
      <c r="AV22" s="64">
        <f ca="1">'Trial 8'!AZ36</f>
        <v>938959.93330745422</v>
      </c>
      <c r="AW22" s="64">
        <f ca="1">'Trial 8'!BB36</f>
        <v>938483.32797203155</v>
      </c>
      <c r="AX22" s="64">
        <f ca="1">'Trial 8'!BC36</f>
        <v>938143.65395829862</v>
      </c>
      <c r="AY22" s="64">
        <f ca="1">'Trial 8'!BD36</f>
        <v>937578.94207268802</v>
      </c>
      <c r="AZ22" s="64">
        <f ca="1">'Trial 8'!BE36</f>
        <v>937079.7551319655</v>
      </c>
      <c r="BA22" s="64">
        <f ca="1">'Trial 8'!BF36</f>
        <v>936619.4031615631</v>
      </c>
      <c r="BB22" s="64">
        <f ca="1">'Trial 8'!BG36</f>
        <v>936152.59922047448</v>
      </c>
      <c r="BC22" s="64">
        <f ca="1">'Trial 8'!BH36</f>
        <v>935653.32342051913</v>
      </c>
      <c r="BD22" s="64">
        <f ca="1">'Trial 8'!BI36</f>
        <v>935199.64070957608</v>
      </c>
      <c r="BE22" s="64">
        <f ca="1">'Trial 8'!BJ36</f>
        <v>934862.50001361745</v>
      </c>
      <c r="BF22" s="64">
        <f ca="1">'Trial 8'!BK36</f>
        <v>934279.07963645738</v>
      </c>
      <c r="BG22" s="64">
        <f ca="1">'Trial 8'!BL36</f>
        <v>933801.76334061555</v>
      </c>
      <c r="BH22" s="64">
        <f ca="1">'Trial 8'!BM36</f>
        <v>933308.67437908403</v>
      </c>
      <c r="BI22" s="64">
        <f ca="1">'Trial 8'!BO36</f>
        <v>932751.33963060647</v>
      </c>
      <c r="BJ22" s="64">
        <f ca="1">'Trial 8'!BP36</f>
        <v>932283.65812196804</v>
      </c>
      <c r="BK22" s="64">
        <f ca="1">'Trial 8'!BQ36</f>
        <v>931796.34381099325</v>
      </c>
      <c r="BL22" s="64">
        <f ca="1">'Trial 8'!BR36</f>
        <v>931439.62821214704</v>
      </c>
      <c r="BM22" s="64">
        <f ca="1">'Trial 8'!BS36</f>
        <v>930933.9842219667</v>
      </c>
      <c r="BN22" s="64">
        <f ca="1">'Trial 8'!BT36</f>
        <v>930552.9554753605</v>
      </c>
      <c r="BO22" s="64">
        <f ca="1">'Trial 8'!BU36</f>
        <v>930248.87265753711</v>
      </c>
      <c r="BP22" s="64">
        <f ca="1">'Trial 8'!BV36</f>
        <v>929806.09070355957</v>
      </c>
      <c r="BQ22" s="64">
        <f ca="1">'Trial 8'!BW36</f>
        <v>929242.81979870808</v>
      </c>
      <c r="BR22" s="64">
        <f ca="1">'Trial 8'!BX36</f>
        <v>928697.60102371743</v>
      </c>
      <c r="BS22" s="64">
        <f ca="1">'Trial 8'!BY36</f>
        <v>928233.4652940887</v>
      </c>
      <c r="BT22" s="64">
        <f ca="1">'Trial 8'!BZ36</f>
        <v>927784.70619763236</v>
      </c>
      <c r="BU22" s="64">
        <f ca="1">'Trial 8'!CB36</f>
        <v>927316.73887014063</v>
      </c>
      <c r="BV22" s="64">
        <f ca="1">'Trial 8'!CC36</f>
        <v>926807.94660179352</v>
      </c>
      <c r="BW22" s="64">
        <f ca="1">'Trial 8'!CD36</f>
        <v>926318.2421122907</v>
      </c>
      <c r="BX22" s="64">
        <f ca="1">'Trial 8'!CE36</f>
        <v>925939.29040383408</v>
      </c>
      <c r="BY22" s="64">
        <f ca="1">'Trial 8'!CF36</f>
        <v>925496.90770132118</v>
      </c>
      <c r="BZ22" s="64">
        <f ca="1">'Trial 8'!CG36</f>
        <v>925069.98673625628</v>
      </c>
      <c r="CA22" s="64">
        <f ca="1">'Trial 8'!CH36</f>
        <v>924528.30629964999</v>
      </c>
      <c r="CB22" s="64">
        <f ca="1">'Trial 8'!CI36</f>
        <v>924110.7048751025</v>
      </c>
      <c r="CC22" s="64">
        <f ca="1">'Trial 8'!CJ36</f>
        <v>923734.24023465777</v>
      </c>
      <c r="CD22" s="64">
        <f ca="1">'Trial 8'!CK36</f>
        <v>923272.37285791477</v>
      </c>
      <c r="CE22" s="64">
        <f ca="1">'Trial 8'!CL36</f>
        <v>922782.17095071985</v>
      </c>
      <c r="CF22" s="64">
        <f ca="1">'Trial 8'!CM36</f>
        <v>922240.18271981203</v>
      </c>
      <c r="CG22" s="64">
        <f ca="1">'Trial 8'!CO36</f>
        <v>921863.06244964723</v>
      </c>
      <c r="CH22" s="64">
        <f ca="1">'Trial 8'!CP36</f>
        <v>921352.41615615215</v>
      </c>
      <c r="CI22" s="64">
        <f ca="1">'Trial 8'!CQ36</f>
        <v>920873.74534993875</v>
      </c>
      <c r="CJ22" s="64">
        <f ca="1">'Trial 8'!CR36</f>
        <v>920470.59741212497</v>
      </c>
      <c r="CK22" s="64">
        <f ca="1">'Trial 8'!CS36</f>
        <v>920024.4319755974</v>
      </c>
      <c r="CL22" s="64">
        <f ca="1">'Trial 8'!CT36</f>
        <v>919523.41483811743</v>
      </c>
      <c r="CM22" s="64">
        <f ca="1">'Trial 8'!CU36</f>
        <v>919015.27301635232</v>
      </c>
      <c r="CN22" s="64">
        <f ca="1">'Trial 8'!CV36</f>
        <v>918674.02671331505</v>
      </c>
      <c r="CO22" s="64">
        <f ca="1">'Trial 8'!CW36</f>
        <v>918111.50490281836</v>
      </c>
      <c r="CP22" s="64">
        <f ca="1">'Trial 8'!CX36</f>
        <v>917656.86362816894</v>
      </c>
      <c r="CQ22" s="64">
        <f ca="1">'Trial 8'!CY36</f>
        <v>917246.56489081529</v>
      </c>
      <c r="CR22" s="64">
        <f ca="1">'Trial 8'!CZ36</f>
        <v>916887.76032816351</v>
      </c>
      <c r="CS22" s="64">
        <f ca="1">'Trial 8'!DB36</f>
        <v>916498.23168254935</v>
      </c>
      <c r="CT22" s="64">
        <f ca="1">'Trial 8'!DC36</f>
        <v>916028.29674995772</v>
      </c>
      <c r="CU22" s="64">
        <f ca="1">'Trial 8'!DD36</f>
        <v>915577.04142570554</v>
      </c>
      <c r="CV22" s="64">
        <f ca="1">'Trial 8'!DE36</f>
        <v>915195.45882417529</v>
      </c>
      <c r="CW22" s="64">
        <f ca="1">'Trial 8'!DF36</f>
        <v>914624.98950921732</v>
      </c>
      <c r="CX22" s="64">
        <f ca="1">'Trial 8'!DG36</f>
        <v>914191.17114930588</v>
      </c>
      <c r="CY22" s="64">
        <f ca="1">'Trial 8'!DH36</f>
        <v>913638.60454263468</v>
      </c>
      <c r="CZ22" s="64">
        <f ca="1">'Trial 8'!DI36</f>
        <v>913249.36441493791</v>
      </c>
      <c r="DA22" s="64">
        <f ca="1">'Trial 8'!DJ36</f>
        <v>912828.65452235809</v>
      </c>
      <c r="DB22" s="64">
        <f ca="1">'Trial 8'!DK36</f>
        <v>912465.38193249353</v>
      </c>
      <c r="DC22" s="64">
        <f ca="1">'Trial 8'!DL36</f>
        <v>912119.33698685165</v>
      </c>
      <c r="DD22" s="64">
        <f ca="1">'Trial 8'!DM36</f>
        <v>911679.11801541632</v>
      </c>
      <c r="DE22" s="64">
        <f ca="1">'Trial 8'!DO36</f>
        <v>911218.35944632988</v>
      </c>
      <c r="DF22" s="64">
        <f ca="1">'Trial 8'!DP36</f>
        <v>910820.56964553997</v>
      </c>
      <c r="DG22" s="64">
        <f ca="1">'Trial 8'!DQ36</f>
        <v>910495.3757064552</v>
      </c>
      <c r="DH22" s="64">
        <f ca="1">'Trial 8'!DR36</f>
        <v>910051.01336124341</v>
      </c>
      <c r="DI22" s="64">
        <f ca="1">'Trial 8'!DS36</f>
        <v>909627.58880617644</v>
      </c>
      <c r="DJ22" s="64">
        <f ca="1">'Trial 8'!DT36</f>
        <v>909395.51322328346</v>
      </c>
      <c r="DK22" s="64">
        <f ca="1">'Trial 8'!DU36</f>
        <v>908981.84673173854</v>
      </c>
      <c r="DL22" s="64">
        <f ca="1">'Trial 8'!DV36</f>
        <v>908618.60287984321</v>
      </c>
      <c r="DM22" s="64">
        <f ca="1">'Trial 8'!DW36</f>
        <v>908256.79694626597</v>
      </c>
      <c r="DN22" s="64">
        <f ca="1">'Trial 8'!DX36</f>
        <v>907805.22988096846</v>
      </c>
      <c r="DO22" s="64">
        <f ca="1">'Trial 8'!DY36</f>
        <v>907287.71359852178</v>
      </c>
      <c r="DP22" s="64">
        <f ca="1">'Trial 8'!DZ36</f>
        <v>906850.37044736079</v>
      </c>
      <c r="DQ22" s="64">
        <f ca="1">'Trial 8'!EB36</f>
        <v>906331.66463927284</v>
      </c>
      <c r="DR22" s="64">
        <f ca="1">'Trial 8'!EC36</f>
        <v>905847.26084475021</v>
      </c>
      <c r="DS22" s="64">
        <f ca="1">'Trial 8'!ED36</f>
        <v>905331.12481569534</v>
      </c>
      <c r="DT22" s="64">
        <f ca="1">'Trial 8'!EE36</f>
        <v>904779.3833823842</v>
      </c>
      <c r="DU22" s="64">
        <f ca="1">'Trial 8'!EF36</f>
        <v>904339.77685023157</v>
      </c>
      <c r="DV22" s="64">
        <f ca="1">'Trial 8'!EG36</f>
        <v>904066.80357589631</v>
      </c>
      <c r="DW22" s="64">
        <f ca="1">'Trial 8'!EH36</f>
        <v>903513.81226994062</v>
      </c>
      <c r="DX22" s="64">
        <f ca="1">'Trial 8'!EI36</f>
        <v>903102.17908545677</v>
      </c>
      <c r="DY22" s="64">
        <f ca="1">'Trial 8'!EJ36</f>
        <v>902725.90650286479</v>
      </c>
      <c r="DZ22" s="64">
        <f ca="1">'Trial 8'!EK36</f>
        <v>902357.46954900038</v>
      </c>
      <c r="EA22" s="64">
        <f ca="1">'Trial 8'!EL36</f>
        <v>901895.72691140382</v>
      </c>
      <c r="EB22" s="64">
        <f ca="1">'Trial 8'!EM36</f>
        <v>901508.54446055531</v>
      </c>
    </row>
    <row r="23" spans="1:132" ht="12.75" customHeight="1">
      <c r="A23" s="64">
        <f>'(Other Computations)'!B36</f>
        <v>7707109.4486631621</v>
      </c>
      <c r="B23" s="64">
        <f ca="1">'(Other Computations)'!C36</f>
        <v>7702352.6021330254</v>
      </c>
      <c r="C23" s="64">
        <f ca="1">'(Other Computations)'!D36</f>
        <v>7697365.4747931957</v>
      </c>
      <c r="D23" s="64">
        <f ca="1">'(Other Computations)'!E36</f>
        <v>7692623.519246947</v>
      </c>
      <c r="E23" s="64">
        <f ca="1">'(Other Computations)'!F36</f>
        <v>7687833.6990544749</v>
      </c>
      <c r="F23" s="64">
        <f ca="1">'(Other Computations)'!G36</f>
        <v>7683179.5955421906</v>
      </c>
      <c r="G23" s="64">
        <f ca="1">'(Other Computations)'!H36</f>
        <v>7678348.9643315002</v>
      </c>
      <c r="H23" s="64">
        <f ca="1">'(Other Computations)'!I36</f>
        <v>7674013.4316220153</v>
      </c>
      <c r="I23" s="64">
        <f ca="1">'(Other Computations)'!J36</f>
        <v>7669674.1350759566</v>
      </c>
      <c r="J23" s="64">
        <f ca="1">'(Other Computations)'!K36</f>
        <v>7665170.3938632756</v>
      </c>
      <c r="K23" s="64">
        <f ca="1">'(Other Computations)'!L36</f>
        <v>7661039.8571250588</v>
      </c>
      <c r="L23" s="64">
        <f ca="1">'(Other Computations)'!M36</f>
        <v>7656845.2570009949</v>
      </c>
      <c r="M23" s="64">
        <f ca="1">'(Other Computations)'!O36</f>
        <v>7652564.520839652</v>
      </c>
      <c r="N23" s="64">
        <f ca="1">'(Other Computations)'!P36</f>
        <v>7648377.5044309422</v>
      </c>
      <c r="O23" s="64">
        <f ca="1">'(Other Computations)'!Q36</f>
        <v>7643940.2680037133</v>
      </c>
      <c r="P23" s="64">
        <f ca="1">'(Other Computations)'!R36</f>
        <v>7639856.6282029869</v>
      </c>
      <c r="Q23" s="64">
        <f ca="1">'(Other Computations)'!S36</f>
        <v>7636016.8238900481</v>
      </c>
      <c r="R23" s="64">
        <f ca="1">'(Other Computations)'!T36</f>
        <v>7631678.3120144941</v>
      </c>
      <c r="S23" s="64">
        <f ca="1">'(Other Computations)'!U36</f>
        <v>7627703.8017841224</v>
      </c>
      <c r="T23" s="64">
        <f ca="1">'(Other Computations)'!V36</f>
        <v>7623695.034314543</v>
      </c>
      <c r="U23" s="64">
        <f ca="1">'(Other Computations)'!W36</f>
        <v>7619681.1466351328</v>
      </c>
      <c r="V23" s="64">
        <f ca="1">'(Other Computations)'!X36</f>
        <v>7615986.3710269937</v>
      </c>
      <c r="W23" s="64">
        <f ca="1">'(Other Computations)'!Y36</f>
        <v>7612157.9727768665</v>
      </c>
      <c r="X23" s="64">
        <f ca="1">'(Other Computations)'!Z36</f>
        <v>7608347.3453292949</v>
      </c>
      <c r="Y23" s="64">
        <f ca="1">'(Other Computations)'!AB36</f>
        <v>7604101.0760394298</v>
      </c>
      <c r="Z23" s="64">
        <f ca="1">'(Other Computations)'!AC36</f>
        <v>7600414.2984531987</v>
      </c>
      <c r="AA23" s="64">
        <f ca="1">'(Other Computations)'!AD36</f>
        <v>7596346.8243747205</v>
      </c>
      <c r="AB23" s="64">
        <f ca="1">'(Other Computations)'!AE36</f>
        <v>7592539.3114669193</v>
      </c>
      <c r="AC23" s="64">
        <f ca="1">'(Other Computations)'!AF36</f>
        <v>7588258.8907370819</v>
      </c>
      <c r="AD23" s="64">
        <f ca="1">'(Other Computations)'!AG36</f>
        <v>7584097.8370668013</v>
      </c>
      <c r="AE23" s="64">
        <f ca="1">'(Other Computations)'!AH36</f>
        <v>7580013.0992844263</v>
      </c>
      <c r="AF23" s="64">
        <f ca="1">'(Other Computations)'!AI36</f>
        <v>7575916.8185830507</v>
      </c>
      <c r="AG23" s="64">
        <f ca="1">'(Other Computations)'!AJ36</f>
        <v>7572188.0301705869</v>
      </c>
      <c r="AH23" s="64">
        <f ca="1">'(Other Computations)'!AK36</f>
        <v>7568253.5077852001</v>
      </c>
      <c r="AI23" s="64">
        <f ca="1">'(Other Computations)'!AL36</f>
        <v>7564295.320108436</v>
      </c>
      <c r="AJ23" s="64">
        <f ca="1">'(Other Computations)'!AM36</f>
        <v>7560403.2449855525</v>
      </c>
      <c r="AK23" s="64">
        <f ca="1">'(Other Computations)'!AO36</f>
        <v>7556633.5544320997</v>
      </c>
      <c r="AL23" s="64">
        <f ca="1">'(Other Computations)'!AP36</f>
        <v>7552942.5500295321</v>
      </c>
      <c r="AM23" s="64">
        <f ca="1">'(Other Computations)'!AQ36</f>
        <v>7549360.1468021078</v>
      </c>
      <c r="AN23" s="64">
        <f ca="1">'(Other Computations)'!AR36</f>
        <v>7545574.5483976388</v>
      </c>
      <c r="AO23" s="64">
        <f ca="1">'(Other Computations)'!AS36</f>
        <v>7542062.979299509</v>
      </c>
      <c r="AP23" s="64">
        <f ca="1">'(Other Computations)'!AT36</f>
        <v>7538485.7422483796</v>
      </c>
      <c r="AQ23" s="64">
        <f ca="1">'(Other Computations)'!AU36</f>
        <v>7534742.6058680359</v>
      </c>
      <c r="AR23" s="64">
        <f ca="1">'(Other Computations)'!AV36</f>
        <v>7531070.2967827916</v>
      </c>
      <c r="AS23" s="64">
        <f ca="1">'(Other Computations)'!AW36</f>
        <v>7527197.8178425599</v>
      </c>
      <c r="AT23" s="64">
        <f ca="1">'(Other Computations)'!AX36</f>
        <v>7523113.1649206784</v>
      </c>
      <c r="AU23" s="64">
        <f ca="1">'(Other Computations)'!AY36</f>
        <v>7519361.7255361816</v>
      </c>
      <c r="AV23" s="64">
        <f ca="1">'(Other Computations)'!AZ36</f>
        <v>7515780.038153464</v>
      </c>
      <c r="AW23" s="64">
        <f ca="1">'(Other Computations)'!BB36</f>
        <v>7512110.7269948591</v>
      </c>
      <c r="AX23" s="64">
        <f ca="1">'(Other Computations)'!BC36</f>
        <v>7508778.8826150997</v>
      </c>
      <c r="AY23" s="64">
        <f ca="1">'(Other Computations)'!BD36</f>
        <v>7504914.6492331838</v>
      </c>
      <c r="AZ23" s="64">
        <f ca="1">'(Other Computations)'!BE36</f>
        <v>7501279.3815686712</v>
      </c>
      <c r="BA23" s="64">
        <f ca="1">'(Other Computations)'!BF36</f>
        <v>7497827.8662639856</v>
      </c>
      <c r="BB23" s="64">
        <f ca="1">'(Other Computations)'!BG36</f>
        <v>7493757.8955292655</v>
      </c>
      <c r="BC23" s="64">
        <f ca="1">'(Other Computations)'!BH36</f>
        <v>7490208.9985877983</v>
      </c>
      <c r="BD23" s="64">
        <f ca="1">'(Other Computations)'!BI36</f>
        <v>7486469.2736011706</v>
      </c>
      <c r="BE23" s="64">
        <f ca="1">'(Other Computations)'!BJ36</f>
        <v>7482874.7601498347</v>
      </c>
      <c r="BF23" s="64">
        <f ca="1">'(Other Computations)'!BK36</f>
        <v>7478940.8934021499</v>
      </c>
      <c r="BG23" s="64">
        <f ca="1">'(Other Computations)'!BL36</f>
        <v>7475840.7770536989</v>
      </c>
      <c r="BH23" s="64">
        <f ca="1">'(Other Computations)'!BM36</f>
        <v>7472409.6003089529</v>
      </c>
      <c r="BI23" s="64">
        <f ca="1">'(Other Computations)'!BO36</f>
        <v>7468876.4158125482</v>
      </c>
      <c r="BJ23" s="64">
        <f ca="1">'(Other Computations)'!BP36</f>
        <v>7465233.8555578673</v>
      </c>
      <c r="BK23" s="64">
        <f ca="1">'(Other Computations)'!BQ36</f>
        <v>7461607.096484974</v>
      </c>
      <c r="BL23" s="64">
        <f ca="1">'(Other Computations)'!BR36</f>
        <v>7458345.902461011</v>
      </c>
      <c r="BM23" s="64">
        <f ca="1">'(Other Computations)'!BS36</f>
        <v>7454811.1197935287</v>
      </c>
      <c r="BN23" s="64">
        <f ca="1">'(Other Computations)'!BT36</f>
        <v>7451335.783596308</v>
      </c>
      <c r="BO23" s="64">
        <f ca="1">'(Other Computations)'!BU36</f>
        <v>7447877.5310297441</v>
      </c>
      <c r="BP23" s="64">
        <f ca="1">'(Other Computations)'!BV36</f>
        <v>7444866.6560873929</v>
      </c>
      <c r="BQ23" s="64">
        <f ca="1">'(Other Computations)'!BW36</f>
        <v>7441306.8345957566</v>
      </c>
      <c r="BR23" s="64">
        <f ca="1">'(Other Computations)'!BX36</f>
        <v>7437470.4520537574</v>
      </c>
      <c r="BS23" s="64">
        <f ca="1">'(Other Computations)'!BY36</f>
        <v>7433803.3685594406</v>
      </c>
      <c r="BT23" s="64">
        <f ca="1">'(Other Computations)'!BZ36</f>
        <v>7430314.0138554387</v>
      </c>
      <c r="BU23" s="64">
        <f ca="1">'(Other Computations)'!CB36</f>
        <v>7426744.8215261344</v>
      </c>
      <c r="BV23" s="64">
        <f ca="1">'(Other Computations)'!CC36</f>
        <v>7423048.7282198612</v>
      </c>
      <c r="BW23" s="64">
        <f ca="1">'(Other Computations)'!CD36</f>
        <v>7419540.0705868704</v>
      </c>
      <c r="BX23" s="64">
        <f ca="1">'(Other Computations)'!CE36</f>
        <v>7415802.6712416895</v>
      </c>
      <c r="BY23" s="64">
        <f ca="1">'(Other Computations)'!CF36</f>
        <v>7412234.326722987</v>
      </c>
      <c r="BZ23" s="64">
        <f ca="1">'(Other Computations)'!CG36</f>
        <v>7408676.2454132335</v>
      </c>
      <c r="CA23" s="64">
        <f ca="1">'(Other Computations)'!CH36</f>
        <v>7405243.9859079598</v>
      </c>
      <c r="CB23" s="64">
        <f ca="1">'(Other Computations)'!CI36</f>
        <v>7402206.2407488553</v>
      </c>
      <c r="CC23" s="64">
        <f ca="1">'(Other Computations)'!CJ36</f>
        <v>7398871.4262208268</v>
      </c>
      <c r="CD23" s="64">
        <f ca="1">'(Other Computations)'!CK36</f>
        <v>7395357.411323199</v>
      </c>
      <c r="CE23" s="64">
        <f ca="1">'(Other Computations)'!CL36</f>
        <v>7391724.0245554857</v>
      </c>
      <c r="CF23" s="64">
        <f ca="1">'(Other Computations)'!CM36</f>
        <v>7387914.1709333509</v>
      </c>
      <c r="CG23" s="64">
        <f ca="1">'(Other Computations)'!CO36</f>
        <v>7384497.7530340627</v>
      </c>
      <c r="CH23" s="64">
        <f ca="1">'(Other Computations)'!CP36</f>
        <v>7380480.986687338</v>
      </c>
      <c r="CI23" s="64">
        <f ca="1">'(Other Computations)'!CQ36</f>
        <v>7377206.5989810964</v>
      </c>
      <c r="CJ23" s="64">
        <f ca="1">'(Other Computations)'!CR36</f>
        <v>7373736.0667838035</v>
      </c>
      <c r="CK23" s="64">
        <f ca="1">'(Other Computations)'!CS36</f>
        <v>7370035.8526647845</v>
      </c>
      <c r="CL23" s="64">
        <f ca="1">'(Other Computations)'!CT36</f>
        <v>7366392.6957623139</v>
      </c>
      <c r="CM23" s="64">
        <f ca="1">'(Other Computations)'!CU36</f>
        <v>7362881.5298902281</v>
      </c>
      <c r="CN23" s="64">
        <f ca="1">'(Other Computations)'!CV36</f>
        <v>7359538.0763455359</v>
      </c>
      <c r="CO23" s="64">
        <f ca="1">'(Other Computations)'!CW36</f>
        <v>7355760.058870893</v>
      </c>
      <c r="CP23" s="64">
        <f ca="1">'(Other Computations)'!CX36</f>
        <v>7352413.1520277765</v>
      </c>
      <c r="CQ23" s="64">
        <f ca="1">'(Other Computations)'!CY36</f>
        <v>7348957.2239569519</v>
      </c>
      <c r="CR23" s="64">
        <f ca="1">'(Other Computations)'!CZ36</f>
        <v>7345479.1462153802</v>
      </c>
      <c r="CS23" s="64">
        <f ca="1">'(Other Computations)'!DB36</f>
        <v>7342058.919737855</v>
      </c>
      <c r="CT23" s="64">
        <f ca="1">'(Other Computations)'!DC36</f>
        <v>7338234.7468894888</v>
      </c>
      <c r="CU23" s="64">
        <f ca="1">'(Other Computations)'!DD36</f>
        <v>7334972.4637584621</v>
      </c>
      <c r="CV23" s="64">
        <f ca="1">'(Other Computations)'!DE36</f>
        <v>7331561.8456452731</v>
      </c>
      <c r="CW23" s="64">
        <f ca="1">'(Other Computations)'!DF36</f>
        <v>7328148.5429482525</v>
      </c>
      <c r="CX23" s="64">
        <f ca="1">'(Other Computations)'!DG36</f>
        <v>7324434.1997397169</v>
      </c>
      <c r="CY23" s="64">
        <f ca="1">'(Other Computations)'!DH36</f>
        <v>7320960.8646786865</v>
      </c>
      <c r="CZ23" s="64">
        <f ca="1">'(Other Computations)'!DI36</f>
        <v>7317571.7862204704</v>
      </c>
      <c r="DA23" s="64">
        <f ca="1">'(Other Computations)'!DJ36</f>
        <v>7313946.2165246513</v>
      </c>
      <c r="DB23" s="64">
        <f ca="1">'(Other Computations)'!DK36</f>
        <v>7310404.3961030794</v>
      </c>
      <c r="DC23" s="64">
        <f ca="1">'(Other Computations)'!DL36</f>
        <v>7307313.5147194732</v>
      </c>
      <c r="DD23" s="64">
        <f ca="1">'(Other Computations)'!DM36</f>
        <v>7303766.376859827</v>
      </c>
      <c r="DE23" s="64">
        <f ca="1">'(Other Computations)'!DO36</f>
        <v>7300153.7420851523</v>
      </c>
      <c r="DF23" s="64">
        <f ca="1">'(Other Computations)'!DP36</f>
        <v>7296903.9001020007</v>
      </c>
      <c r="DG23" s="64">
        <f ca="1">'(Other Computations)'!DQ36</f>
        <v>7293455.2915298399</v>
      </c>
      <c r="DH23" s="64">
        <f ca="1">'(Other Computations)'!DR36</f>
        <v>7289915.6043267343</v>
      </c>
      <c r="DI23" s="64">
        <f ca="1">'(Other Computations)'!DS36</f>
        <v>7286202.6169696441</v>
      </c>
      <c r="DJ23" s="64">
        <f ca="1">'(Other Computations)'!DT36</f>
        <v>7283061.0186020099</v>
      </c>
      <c r="DK23" s="64">
        <f ca="1">'(Other Computations)'!DU36</f>
        <v>7279705.1683257455</v>
      </c>
      <c r="DL23" s="64">
        <f ca="1">'(Other Computations)'!DV36</f>
        <v>7276135.2168145049</v>
      </c>
      <c r="DM23" s="64">
        <f ca="1">'(Other Computations)'!DW36</f>
        <v>7272694.3459402649</v>
      </c>
      <c r="DN23" s="64">
        <f ca="1">'(Other Computations)'!DX36</f>
        <v>7269533.8353445791</v>
      </c>
      <c r="DO23" s="64">
        <f ca="1">'(Other Computations)'!DY36</f>
        <v>7265845.8539396552</v>
      </c>
      <c r="DP23" s="64">
        <f ca="1">'(Other Computations)'!DZ36</f>
        <v>7262930.4367201505</v>
      </c>
      <c r="DQ23" s="64">
        <f ca="1">'(Other Computations)'!EB36</f>
        <v>7259275.8892404232</v>
      </c>
      <c r="DR23" s="64">
        <f ca="1">'(Other Computations)'!EC36</f>
        <v>7255606.6429169597</v>
      </c>
      <c r="DS23" s="64">
        <f ca="1">'(Other Computations)'!ED36</f>
        <v>7251926.4218773758</v>
      </c>
      <c r="DT23" s="64">
        <f ca="1">'(Other Computations)'!EE36</f>
        <v>7248639.4757226463</v>
      </c>
      <c r="DU23" s="64">
        <f ca="1">'(Other Computations)'!EF36</f>
        <v>7245085.0416133106</v>
      </c>
      <c r="DV23" s="64">
        <f ca="1">'(Other Computations)'!EG36</f>
        <v>7241806.2393643558</v>
      </c>
      <c r="DW23" s="64">
        <f ca="1">'(Other Computations)'!EH36</f>
        <v>7238145.6164522292</v>
      </c>
      <c r="DX23" s="64">
        <f ca="1">'(Other Computations)'!EI36</f>
        <v>7235020.5658376198</v>
      </c>
      <c r="DY23" s="64">
        <f ca="1">'(Other Computations)'!EJ36</f>
        <v>7231593.1722142659</v>
      </c>
      <c r="DZ23" s="64">
        <f ca="1">'(Other Computations)'!EK36</f>
        <v>7228185.1008083206</v>
      </c>
      <c r="EA23" s="64">
        <f ca="1">'(Other Computations)'!EL36</f>
        <v>7224791.4428348038</v>
      </c>
      <c r="EB23" s="64">
        <f ca="1">'(Other Computations)'!EM36</f>
        <v>7221350.5971349552</v>
      </c>
    </row>
    <row r="24" spans="1:132" ht="12.75" customHeight="1">
      <c r="A24" s="4" t="str">
        <f>'(Intermediate Computations)'!B23</f>
        <v>Jan 2010</v>
      </c>
      <c r="B24" s="4" t="str">
        <f>'(Intermediate Computations)'!C23</f>
        <v>Feb 2010</v>
      </c>
      <c r="C24" s="4" t="str">
        <f>'(Intermediate Computations)'!D23</f>
        <v>Mar 2010</v>
      </c>
      <c r="D24" s="4" t="str">
        <f>'(Intermediate Computations)'!E23</f>
        <v>Apr 2010</v>
      </c>
      <c r="E24" s="4" t="str">
        <f>'(Intermediate Computations)'!F23</f>
        <v>May 2010</v>
      </c>
      <c r="F24" s="4" t="str">
        <f>'(Intermediate Computations)'!G23</f>
        <v>Jun 2010</v>
      </c>
      <c r="G24" s="4" t="str">
        <f>'(Intermediate Computations)'!H23</f>
        <v>Jul 2010</v>
      </c>
      <c r="H24" s="4" t="str">
        <f>'(Intermediate Computations)'!I23</f>
        <v>Aug 2010</v>
      </c>
      <c r="I24" s="4" t="str">
        <f>'(Intermediate Computations)'!J23</f>
        <v>Sep 2010</v>
      </c>
      <c r="J24" s="4" t="str">
        <f>'(Intermediate Computations)'!K23</f>
        <v>Oct 2010</v>
      </c>
      <c r="K24" s="4" t="str">
        <f>'(Intermediate Computations)'!L23</f>
        <v>Nov 2010</v>
      </c>
      <c r="L24" s="4" t="str">
        <f>'(Intermediate Computations)'!M23</f>
        <v>Dec 2010</v>
      </c>
      <c r="M24" s="4" t="str">
        <f>'(Intermediate Computations)'!O23</f>
        <v>Jan 2011</v>
      </c>
      <c r="N24" s="4" t="str">
        <f>'(Intermediate Computations)'!P23</f>
        <v>Feb 2011</v>
      </c>
      <c r="O24" s="4" t="str">
        <f>'(Intermediate Computations)'!Q23</f>
        <v>Mar 2011</v>
      </c>
      <c r="P24" s="4" t="str">
        <f>'(Intermediate Computations)'!R23</f>
        <v>Apr 2011</v>
      </c>
      <c r="Q24" s="4" t="str">
        <f>'(Intermediate Computations)'!S23</f>
        <v>May 2011</v>
      </c>
      <c r="R24" s="4" t="str">
        <f>'(Intermediate Computations)'!T23</f>
        <v>Jun 2011</v>
      </c>
      <c r="S24" s="4" t="str">
        <f>'(Intermediate Computations)'!U23</f>
        <v>Jul 2011</v>
      </c>
      <c r="T24" s="4" t="str">
        <f>'(Intermediate Computations)'!V23</f>
        <v>Aug 2011</v>
      </c>
      <c r="U24" s="4" t="str">
        <f>'(Intermediate Computations)'!W23</f>
        <v>Sep 2011</v>
      </c>
      <c r="V24" s="4" t="str">
        <f>'(Intermediate Computations)'!X23</f>
        <v>Oct 2011</v>
      </c>
      <c r="W24" s="4" t="str">
        <f>'(Intermediate Computations)'!Y23</f>
        <v>Nov 2011</v>
      </c>
      <c r="X24" s="4" t="str">
        <f>'(Intermediate Computations)'!Z23</f>
        <v>Dec 2011</v>
      </c>
      <c r="Y24" s="4" t="str">
        <f>'(Intermediate Computations)'!AB23</f>
        <v>Jan 2012</v>
      </c>
      <c r="Z24" s="4" t="str">
        <f>'(Intermediate Computations)'!AC23</f>
        <v>Feb 2012</v>
      </c>
      <c r="AA24" s="4" t="str">
        <f>'(Intermediate Computations)'!AD23</f>
        <v>Mar 2012</v>
      </c>
      <c r="AB24" s="4" t="str">
        <f>'(Intermediate Computations)'!AE23</f>
        <v>Apr 2012</v>
      </c>
      <c r="AC24" s="4" t="str">
        <f>'(Intermediate Computations)'!AF23</f>
        <v>May 2012</v>
      </c>
      <c r="AD24" s="4" t="str">
        <f>'(Intermediate Computations)'!AG23</f>
        <v>Jun 2012</v>
      </c>
      <c r="AE24" s="4" t="str">
        <f>'(Intermediate Computations)'!AH23</f>
        <v>Jul 2012</v>
      </c>
      <c r="AF24" s="4" t="str">
        <f>'(Intermediate Computations)'!AI23</f>
        <v>Aug 2012</v>
      </c>
      <c r="AG24" s="4" t="str">
        <f>'(Intermediate Computations)'!AJ23</f>
        <v>Sep 2012</v>
      </c>
      <c r="AH24" s="4" t="str">
        <f>'(Intermediate Computations)'!AK23</f>
        <v>Oct 2012</v>
      </c>
      <c r="AI24" s="4" t="str">
        <f>'(Intermediate Computations)'!AL23</f>
        <v>Nov 2012</v>
      </c>
      <c r="AJ24" s="4" t="str">
        <f>'(Intermediate Computations)'!AM23</f>
        <v>Dec 2012</v>
      </c>
      <c r="AK24" s="4" t="str">
        <f>'(Intermediate Computations)'!AO23</f>
        <v>Jan 2013</v>
      </c>
      <c r="AL24" s="4" t="str">
        <f>'(Intermediate Computations)'!AP23</f>
        <v>Feb 2013</v>
      </c>
      <c r="AM24" s="4" t="str">
        <f>'(Intermediate Computations)'!AQ23</f>
        <v>Mar 2013</v>
      </c>
      <c r="AN24" s="4" t="str">
        <f>'(Intermediate Computations)'!AR23</f>
        <v>Apr 2013</v>
      </c>
      <c r="AO24" s="4" t="str">
        <f>'(Intermediate Computations)'!AS23</f>
        <v>May 2013</v>
      </c>
      <c r="AP24" s="4" t="str">
        <f>'(Intermediate Computations)'!AT23</f>
        <v>Jun 2013</v>
      </c>
      <c r="AQ24" s="4" t="str">
        <f>'(Intermediate Computations)'!AU23</f>
        <v>Jul 2013</v>
      </c>
      <c r="AR24" s="4" t="str">
        <f>'(Intermediate Computations)'!AV23</f>
        <v>Aug 2013</v>
      </c>
      <c r="AS24" s="4" t="str">
        <f>'(Intermediate Computations)'!AW23</f>
        <v>Sep 2013</v>
      </c>
      <c r="AT24" s="4" t="str">
        <f>'(Intermediate Computations)'!AX23</f>
        <v>Oct 2013</v>
      </c>
      <c r="AU24" s="4" t="str">
        <f>'(Intermediate Computations)'!AY23</f>
        <v>Nov 2013</v>
      </c>
      <c r="AV24" s="4" t="str">
        <f>'(Intermediate Computations)'!AZ23</f>
        <v>Dec 2013</v>
      </c>
      <c r="AW24" s="4" t="str">
        <f>'(Intermediate Computations)'!BB23</f>
        <v>Jan 2014</v>
      </c>
      <c r="AX24" s="4" t="str">
        <f>'(Intermediate Computations)'!BC23</f>
        <v>Feb 2014</v>
      </c>
      <c r="AY24" s="4" t="str">
        <f>'(Intermediate Computations)'!BD23</f>
        <v>Mar 2014</v>
      </c>
      <c r="AZ24" s="4" t="str">
        <f>'(Intermediate Computations)'!BE23</f>
        <v>Apr 2014</v>
      </c>
      <c r="BA24" s="4" t="str">
        <f>'(Intermediate Computations)'!BF23</f>
        <v>May 2014</v>
      </c>
      <c r="BB24" s="4" t="str">
        <f>'(Intermediate Computations)'!BG23</f>
        <v>Jun 2014</v>
      </c>
      <c r="BC24" s="4" t="str">
        <f>'(Intermediate Computations)'!BH23</f>
        <v>Jul 2014</v>
      </c>
      <c r="BD24" s="4" t="str">
        <f>'(Intermediate Computations)'!BI23</f>
        <v>Aug 2014</v>
      </c>
      <c r="BE24" s="4" t="str">
        <f>'(Intermediate Computations)'!BJ23</f>
        <v>Sep 2014</v>
      </c>
      <c r="BF24" s="4" t="str">
        <f>'(Intermediate Computations)'!BK23</f>
        <v>Oct 2014</v>
      </c>
      <c r="BG24" s="4" t="str">
        <f>'(Intermediate Computations)'!BL23</f>
        <v>Nov 2014</v>
      </c>
      <c r="BH24" s="4" t="str">
        <f>'(Intermediate Computations)'!BM23</f>
        <v>Dec 2014</v>
      </c>
      <c r="BI24" s="4" t="str">
        <f>'(Intermediate Computations)'!BO23</f>
        <v>Jan 2015</v>
      </c>
      <c r="BJ24" s="4" t="str">
        <f>'(Intermediate Computations)'!BP23</f>
        <v>Feb 2015</v>
      </c>
      <c r="BK24" s="4" t="str">
        <f>'(Intermediate Computations)'!BQ23</f>
        <v>Mar 2015</v>
      </c>
      <c r="BL24" s="4" t="str">
        <f>'(Intermediate Computations)'!BR23</f>
        <v>Apr 2015</v>
      </c>
      <c r="BM24" s="4" t="str">
        <f>'(Intermediate Computations)'!BS23</f>
        <v>May 2015</v>
      </c>
      <c r="BN24" s="4" t="str">
        <f>'(Intermediate Computations)'!BT23</f>
        <v>Jun 2015</v>
      </c>
      <c r="BO24" s="4" t="str">
        <f>'(Intermediate Computations)'!BU23</f>
        <v>Jul 2015</v>
      </c>
      <c r="BP24" s="4" t="str">
        <f>'(Intermediate Computations)'!BV23</f>
        <v>Aug 2015</v>
      </c>
      <c r="BQ24" s="4" t="str">
        <f>'(Intermediate Computations)'!BW23</f>
        <v>Sep 2015</v>
      </c>
      <c r="BR24" s="4" t="str">
        <f>'(Intermediate Computations)'!BX23</f>
        <v>Oct 2015</v>
      </c>
      <c r="BS24" s="4" t="str">
        <f>'(Intermediate Computations)'!BY23</f>
        <v>Nov 2015</v>
      </c>
      <c r="BT24" s="4" t="str">
        <f>'(Intermediate Computations)'!BZ23</f>
        <v>Dec 2015</v>
      </c>
      <c r="BU24" s="4" t="str">
        <f>'(Intermediate Computations)'!CB23</f>
        <v>Jan 2016</v>
      </c>
      <c r="BV24" s="4" t="str">
        <f>'(Intermediate Computations)'!CC23</f>
        <v>Feb 2016</v>
      </c>
      <c r="BW24" s="4" t="str">
        <f>'(Intermediate Computations)'!CD23</f>
        <v>Mar 2016</v>
      </c>
      <c r="BX24" s="4" t="str">
        <f>'(Intermediate Computations)'!CE23</f>
        <v>Apr 2016</v>
      </c>
      <c r="BY24" s="4" t="str">
        <f>'(Intermediate Computations)'!CF23</f>
        <v>May 2016</v>
      </c>
      <c r="BZ24" s="4" t="str">
        <f>'(Intermediate Computations)'!CG23</f>
        <v>Jun 2016</v>
      </c>
      <c r="CA24" s="4" t="str">
        <f>'(Intermediate Computations)'!CH23</f>
        <v>Jul 2016</v>
      </c>
      <c r="CB24" s="4" t="str">
        <f>'(Intermediate Computations)'!CI23</f>
        <v>Aug 2016</v>
      </c>
      <c r="CC24" s="4" t="str">
        <f>'(Intermediate Computations)'!CJ23</f>
        <v>Sep 2016</v>
      </c>
      <c r="CD24" s="4" t="str">
        <f>'(Intermediate Computations)'!CK23</f>
        <v>Oct 2016</v>
      </c>
      <c r="CE24" s="4" t="str">
        <f>'(Intermediate Computations)'!CL23</f>
        <v>Nov 2016</v>
      </c>
      <c r="CF24" s="4" t="str">
        <f>'(Intermediate Computations)'!CM23</f>
        <v>Dec 2016</v>
      </c>
      <c r="CG24" s="4" t="str">
        <f>'(Intermediate Computations)'!CO23</f>
        <v>Jan 2017</v>
      </c>
      <c r="CH24" s="4" t="str">
        <f>'(Intermediate Computations)'!CP23</f>
        <v>Feb 2017</v>
      </c>
      <c r="CI24" s="4" t="str">
        <f>'(Intermediate Computations)'!CQ23</f>
        <v>Mar 2017</v>
      </c>
      <c r="CJ24" s="4" t="str">
        <f>'(Intermediate Computations)'!CR23</f>
        <v>Apr 2017</v>
      </c>
      <c r="CK24" s="4" t="str">
        <f>'(Intermediate Computations)'!CS23</f>
        <v>May 2017</v>
      </c>
      <c r="CL24" s="4" t="str">
        <f>'(Intermediate Computations)'!CT23</f>
        <v>Jun 2017</v>
      </c>
      <c r="CM24" s="4" t="str">
        <f>'(Intermediate Computations)'!CU23</f>
        <v>Jul 2017</v>
      </c>
      <c r="CN24" s="4" t="str">
        <f>'(Intermediate Computations)'!CV23</f>
        <v>Aug 2017</v>
      </c>
      <c r="CO24" s="4" t="str">
        <f>'(Intermediate Computations)'!CW23</f>
        <v>Sep 2017</v>
      </c>
      <c r="CP24" s="4" t="str">
        <f>'(Intermediate Computations)'!CX23</f>
        <v>Oct 2017</v>
      </c>
      <c r="CQ24" s="4" t="str">
        <f>'(Intermediate Computations)'!CY23</f>
        <v>Nov 2017</v>
      </c>
      <c r="CR24" s="4" t="str">
        <f>'(Intermediate Computations)'!CZ23</f>
        <v>Dec 2017</v>
      </c>
      <c r="CS24" s="4" t="str">
        <f>'(Intermediate Computations)'!DB23</f>
        <v>Jan 2018</v>
      </c>
      <c r="CT24" s="4" t="str">
        <f>'(Intermediate Computations)'!DC23</f>
        <v>Feb 2018</v>
      </c>
      <c r="CU24" s="4" t="str">
        <f>'(Intermediate Computations)'!DD23</f>
        <v>Mar 2018</v>
      </c>
      <c r="CV24" s="4" t="str">
        <f>'(Intermediate Computations)'!DE23</f>
        <v>Apr 2018</v>
      </c>
      <c r="CW24" s="4" t="str">
        <f>'(Intermediate Computations)'!DF23</f>
        <v>May 2018</v>
      </c>
      <c r="CX24" s="4" t="str">
        <f>'(Intermediate Computations)'!DG23</f>
        <v>Jun 2018</v>
      </c>
      <c r="CY24" s="4" t="str">
        <f>'(Intermediate Computations)'!DH23</f>
        <v>Jul 2018</v>
      </c>
      <c r="CZ24" s="4" t="str">
        <f>'(Intermediate Computations)'!DI23</f>
        <v>Aug 2018</v>
      </c>
      <c r="DA24" s="4" t="str">
        <f>'(Intermediate Computations)'!DJ23</f>
        <v>Sep 2018</v>
      </c>
      <c r="DB24" s="4" t="str">
        <f>'(Intermediate Computations)'!DK23</f>
        <v>Oct 2018</v>
      </c>
      <c r="DC24" s="4" t="str">
        <f>'(Intermediate Computations)'!DL23</f>
        <v>Nov 2018</v>
      </c>
      <c r="DD24" s="4" t="str">
        <f>'(Intermediate Computations)'!DM23</f>
        <v>Dec 2018</v>
      </c>
      <c r="DE24" s="4" t="str">
        <f>'(Intermediate Computations)'!DO23</f>
        <v>Jan 2019</v>
      </c>
      <c r="DF24" s="4" t="str">
        <f>'(Intermediate Computations)'!DP23</f>
        <v>Feb 2019</v>
      </c>
      <c r="DG24" s="4" t="str">
        <f>'(Intermediate Computations)'!DQ23</f>
        <v>Mar 2019</v>
      </c>
      <c r="DH24" s="4" t="str">
        <f>'(Intermediate Computations)'!DR23</f>
        <v>Apr 2019</v>
      </c>
      <c r="DI24" s="4" t="str">
        <f>'(Intermediate Computations)'!DS23</f>
        <v>May 2019</v>
      </c>
      <c r="DJ24" s="4" t="str">
        <f>'(Intermediate Computations)'!DT23</f>
        <v>Jun 2019</v>
      </c>
      <c r="DK24" s="4" t="str">
        <f>'(Intermediate Computations)'!DU23</f>
        <v>Jul 2019</v>
      </c>
      <c r="DL24" s="4" t="str">
        <f>'(Intermediate Computations)'!DV23</f>
        <v>Aug 2019</v>
      </c>
      <c r="DM24" s="4" t="str">
        <f>'(Intermediate Computations)'!DW23</f>
        <v>Sep 2019</v>
      </c>
      <c r="DN24" s="4" t="str">
        <f>'(Intermediate Computations)'!DX23</f>
        <v>Oct 2019</v>
      </c>
      <c r="DO24" s="4" t="str">
        <f>'(Intermediate Computations)'!DY23</f>
        <v>Nov 2019</v>
      </c>
      <c r="DP24" s="4" t="str">
        <f>'(Intermediate Computations)'!DZ23</f>
        <v>Dec 2019</v>
      </c>
      <c r="DQ24" s="4" t="str">
        <f>'(Intermediate Computations)'!EB23</f>
        <v>Jan 2020</v>
      </c>
      <c r="DR24" s="4" t="str">
        <f>'(Intermediate Computations)'!EC23</f>
        <v>Feb 2020</v>
      </c>
      <c r="DS24" s="4" t="str">
        <f>'(Intermediate Computations)'!ED23</f>
        <v>Mar 2020</v>
      </c>
      <c r="DT24" s="4" t="str">
        <f>'(Intermediate Computations)'!EE23</f>
        <v>Apr 2020</v>
      </c>
      <c r="DU24" s="4" t="str">
        <f>'(Intermediate Computations)'!EF23</f>
        <v>May 2020</v>
      </c>
      <c r="DV24" s="4" t="str">
        <f>'(Intermediate Computations)'!EG23</f>
        <v>Jun 2020</v>
      </c>
      <c r="DW24" s="4" t="str">
        <f>'(Intermediate Computations)'!EH23</f>
        <v>Jul 2020</v>
      </c>
      <c r="DX24" s="4" t="str">
        <f>'(Intermediate Computations)'!EI23</f>
        <v>Aug 2020</v>
      </c>
      <c r="DY24" s="4" t="str">
        <f>'(Intermediate Computations)'!EJ23</f>
        <v>Sep 2020</v>
      </c>
      <c r="DZ24" s="4" t="str">
        <f>'(Intermediate Computations)'!EK23</f>
        <v>Oct 2020</v>
      </c>
      <c r="EA24" s="4" t="str">
        <f>'(Intermediate Computations)'!EL23</f>
        <v>Nov 2020</v>
      </c>
      <c r="EB24" s="4" t="str">
        <f>'(Intermediate Computations)'!EM23</f>
        <v>Dec 2020</v>
      </c>
    </row>
    <row r="25" spans="1:132" ht="12.75" customHeight="1">
      <c r="A25" s="4">
        <f>'(Intermediate Computations)'!B20</f>
        <v>40179</v>
      </c>
      <c r="B25" s="4">
        <f>'(Intermediate Computations)'!C20</f>
        <v>40210</v>
      </c>
      <c r="C25" s="4">
        <f>'(Intermediate Computations)'!D20</f>
        <v>40238</v>
      </c>
      <c r="D25" s="4">
        <f>'(Intermediate Computations)'!E20</f>
        <v>40269</v>
      </c>
      <c r="E25" s="4">
        <f>'(Intermediate Computations)'!F20</f>
        <v>40299</v>
      </c>
      <c r="F25" s="4">
        <f>'(Intermediate Computations)'!G20</f>
        <v>40330</v>
      </c>
      <c r="G25" s="4">
        <f>'(Intermediate Computations)'!H20</f>
        <v>40360</v>
      </c>
      <c r="H25" s="4">
        <f>'(Intermediate Computations)'!I20</f>
        <v>40391</v>
      </c>
      <c r="I25" s="4">
        <f>'(Intermediate Computations)'!J20</f>
        <v>40422</v>
      </c>
      <c r="J25" s="4">
        <f>'(Intermediate Computations)'!K20</f>
        <v>40452</v>
      </c>
      <c r="K25" s="4">
        <f>'(Intermediate Computations)'!L20</f>
        <v>40483</v>
      </c>
      <c r="L25" s="4">
        <f>'(Intermediate Computations)'!M20</f>
        <v>40513</v>
      </c>
      <c r="M25" s="4">
        <f>'(Intermediate Computations)'!O20</f>
        <v>40544</v>
      </c>
      <c r="N25" s="4">
        <f>'(Intermediate Computations)'!P20</f>
        <v>40575</v>
      </c>
      <c r="O25" s="4">
        <f>'(Intermediate Computations)'!Q20</f>
        <v>40603</v>
      </c>
      <c r="P25" s="4">
        <f>'(Intermediate Computations)'!R20</f>
        <v>40634</v>
      </c>
      <c r="Q25" s="4">
        <f>'(Intermediate Computations)'!S20</f>
        <v>40664</v>
      </c>
      <c r="R25" s="4">
        <f>'(Intermediate Computations)'!T20</f>
        <v>40695</v>
      </c>
      <c r="S25" s="4">
        <f>'(Intermediate Computations)'!U20</f>
        <v>40725</v>
      </c>
      <c r="T25" s="4">
        <f>'(Intermediate Computations)'!V20</f>
        <v>40756</v>
      </c>
      <c r="U25" s="4">
        <f>'(Intermediate Computations)'!W20</f>
        <v>40787</v>
      </c>
      <c r="V25" s="4">
        <f>'(Intermediate Computations)'!X20</f>
        <v>40817</v>
      </c>
      <c r="W25" s="4">
        <f>'(Intermediate Computations)'!Y20</f>
        <v>40848</v>
      </c>
      <c r="X25" s="4">
        <f>'(Intermediate Computations)'!Z20</f>
        <v>40878</v>
      </c>
      <c r="Y25" s="4">
        <f>'(Intermediate Computations)'!AB20</f>
        <v>40909</v>
      </c>
      <c r="Z25" s="4">
        <f>'(Intermediate Computations)'!AC20</f>
        <v>40940</v>
      </c>
      <c r="AA25" s="4">
        <f>'(Intermediate Computations)'!AD20</f>
        <v>40969</v>
      </c>
      <c r="AB25" s="4">
        <f>'(Intermediate Computations)'!AE20</f>
        <v>41000</v>
      </c>
      <c r="AC25" s="4">
        <f>'(Intermediate Computations)'!AF20</f>
        <v>41030</v>
      </c>
      <c r="AD25" s="4">
        <f>'(Intermediate Computations)'!AG20</f>
        <v>41061</v>
      </c>
      <c r="AE25" s="4">
        <f>'(Intermediate Computations)'!AH20</f>
        <v>41091</v>
      </c>
      <c r="AF25" s="4">
        <f>'(Intermediate Computations)'!AI20</f>
        <v>41122</v>
      </c>
      <c r="AG25" s="4">
        <f>'(Intermediate Computations)'!AJ20</f>
        <v>41153</v>
      </c>
      <c r="AH25" s="4">
        <f>'(Intermediate Computations)'!AK20</f>
        <v>41183</v>
      </c>
      <c r="AI25" s="4">
        <f>'(Intermediate Computations)'!AL20</f>
        <v>41214</v>
      </c>
      <c r="AJ25" s="4">
        <f>'(Intermediate Computations)'!AM20</f>
        <v>41244</v>
      </c>
      <c r="AK25" s="4">
        <f>'(Intermediate Computations)'!AO20</f>
        <v>41275</v>
      </c>
      <c r="AL25" s="4">
        <f>'(Intermediate Computations)'!AP20</f>
        <v>41306</v>
      </c>
      <c r="AM25" s="4">
        <f>'(Intermediate Computations)'!AQ20</f>
        <v>41334</v>
      </c>
      <c r="AN25" s="4">
        <f>'(Intermediate Computations)'!AR20</f>
        <v>41365</v>
      </c>
      <c r="AO25" s="4">
        <f>'(Intermediate Computations)'!AS20</f>
        <v>41395</v>
      </c>
      <c r="AP25" s="4">
        <f>'(Intermediate Computations)'!AT20</f>
        <v>41426</v>
      </c>
      <c r="AQ25" s="4">
        <f>'(Intermediate Computations)'!AU20</f>
        <v>41456</v>
      </c>
      <c r="AR25" s="4">
        <f>'(Intermediate Computations)'!AV20</f>
        <v>41487</v>
      </c>
      <c r="AS25" s="4">
        <f>'(Intermediate Computations)'!AW20</f>
        <v>41518</v>
      </c>
      <c r="AT25" s="4">
        <f>'(Intermediate Computations)'!AX20</f>
        <v>41548</v>
      </c>
      <c r="AU25" s="4">
        <f>'(Intermediate Computations)'!AY20</f>
        <v>41579</v>
      </c>
      <c r="AV25" s="4">
        <f>'(Intermediate Computations)'!AZ20</f>
        <v>41609</v>
      </c>
      <c r="AW25" s="4">
        <f>'(Intermediate Computations)'!BB20</f>
        <v>41640</v>
      </c>
      <c r="AX25" s="4">
        <f>'(Intermediate Computations)'!BC20</f>
        <v>41671</v>
      </c>
      <c r="AY25" s="4">
        <f>'(Intermediate Computations)'!BD20</f>
        <v>41699</v>
      </c>
      <c r="AZ25" s="4">
        <f>'(Intermediate Computations)'!BE20</f>
        <v>41730</v>
      </c>
      <c r="BA25" s="4">
        <f>'(Intermediate Computations)'!BF20</f>
        <v>41760</v>
      </c>
      <c r="BB25" s="4">
        <f>'(Intermediate Computations)'!BG20</f>
        <v>41791</v>
      </c>
      <c r="BC25" s="4">
        <f>'(Intermediate Computations)'!BH20</f>
        <v>41821</v>
      </c>
      <c r="BD25" s="4">
        <f>'(Intermediate Computations)'!BI20</f>
        <v>41852</v>
      </c>
      <c r="BE25" s="4">
        <f>'(Intermediate Computations)'!BJ20</f>
        <v>41883</v>
      </c>
      <c r="BF25" s="4">
        <f>'(Intermediate Computations)'!BK20</f>
        <v>41913</v>
      </c>
      <c r="BG25" s="4">
        <f>'(Intermediate Computations)'!BL20</f>
        <v>41944</v>
      </c>
      <c r="BH25" s="4">
        <f>'(Intermediate Computations)'!BM20</f>
        <v>41974</v>
      </c>
      <c r="BI25" s="4">
        <f>'(Intermediate Computations)'!BO20</f>
        <v>42005</v>
      </c>
      <c r="BJ25" s="4">
        <f>'(Intermediate Computations)'!BP20</f>
        <v>42036</v>
      </c>
      <c r="BK25" s="4">
        <f>'(Intermediate Computations)'!BQ20</f>
        <v>42064</v>
      </c>
      <c r="BL25" s="4">
        <f>'(Intermediate Computations)'!BR20</f>
        <v>42095</v>
      </c>
      <c r="BM25" s="4">
        <f>'(Intermediate Computations)'!BS20</f>
        <v>42125</v>
      </c>
      <c r="BN25" s="4">
        <f>'(Intermediate Computations)'!BT20</f>
        <v>42156</v>
      </c>
      <c r="BO25" s="4">
        <f>'(Intermediate Computations)'!BU20</f>
        <v>42186</v>
      </c>
      <c r="BP25" s="4">
        <f>'(Intermediate Computations)'!BV20</f>
        <v>42217</v>
      </c>
      <c r="BQ25" s="4">
        <f>'(Intermediate Computations)'!BW20</f>
        <v>42248</v>
      </c>
      <c r="BR25" s="4">
        <f>'(Intermediate Computations)'!BX20</f>
        <v>42278</v>
      </c>
      <c r="BS25" s="4">
        <f>'(Intermediate Computations)'!BY20</f>
        <v>42309</v>
      </c>
      <c r="BT25" s="4">
        <f>'(Intermediate Computations)'!BZ20</f>
        <v>42339</v>
      </c>
      <c r="BU25" s="4">
        <f>'(Intermediate Computations)'!CB20</f>
        <v>42370</v>
      </c>
      <c r="BV25" s="4">
        <f>'(Intermediate Computations)'!CC20</f>
        <v>42401</v>
      </c>
      <c r="BW25" s="4">
        <f>'(Intermediate Computations)'!CD20</f>
        <v>42430</v>
      </c>
      <c r="BX25" s="4">
        <f>'(Intermediate Computations)'!CE20</f>
        <v>42461</v>
      </c>
      <c r="BY25" s="4">
        <f>'(Intermediate Computations)'!CF20</f>
        <v>42491</v>
      </c>
      <c r="BZ25" s="4">
        <f>'(Intermediate Computations)'!CG20</f>
        <v>42522</v>
      </c>
      <c r="CA25" s="4">
        <f>'(Intermediate Computations)'!CH20</f>
        <v>42552</v>
      </c>
      <c r="CB25" s="4">
        <f>'(Intermediate Computations)'!CI20</f>
        <v>42583</v>
      </c>
      <c r="CC25" s="4">
        <f>'(Intermediate Computations)'!CJ20</f>
        <v>42614</v>
      </c>
      <c r="CD25" s="4">
        <f>'(Intermediate Computations)'!CK20</f>
        <v>42644</v>
      </c>
      <c r="CE25" s="4">
        <f>'(Intermediate Computations)'!CL20</f>
        <v>42675</v>
      </c>
      <c r="CF25" s="4">
        <f>'(Intermediate Computations)'!CM20</f>
        <v>42705</v>
      </c>
      <c r="CG25" s="4">
        <f>'(Intermediate Computations)'!CO20</f>
        <v>42736</v>
      </c>
      <c r="CH25" s="4">
        <f>'(Intermediate Computations)'!CP20</f>
        <v>42767</v>
      </c>
      <c r="CI25" s="4">
        <f>'(Intermediate Computations)'!CQ20</f>
        <v>42795</v>
      </c>
      <c r="CJ25" s="4">
        <f>'(Intermediate Computations)'!CR20</f>
        <v>42826</v>
      </c>
      <c r="CK25" s="4">
        <f>'(Intermediate Computations)'!CS20</f>
        <v>42856</v>
      </c>
      <c r="CL25" s="4">
        <f>'(Intermediate Computations)'!CT20</f>
        <v>42887</v>
      </c>
      <c r="CM25" s="4">
        <f>'(Intermediate Computations)'!CU20</f>
        <v>42917</v>
      </c>
      <c r="CN25" s="4">
        <f>'(Intermediate Computations)'!CV20</f>
        <v>42948</v>
      </c>
      <c r="CO25" s="4">
        <f>'(Intermediate Computations)'!CW20</f>
        <v>42979</v>
      </c>
      <c r="CP25" s="4">
        <f>'(Intermediate Computations)'!CX20</f>
        <v>43009</v>
      </c>
      <c r="CQ25" s="4">
        <f>'(Intermediate Computations)'!CY20</f>
        <v>43040</v>
      </c>
      <c r="CR25" s="4">
        <f>'(Intermediate Computations)'!CZ20</f>
        <v>43070</v>
      </c>
      <c r="CS25" s="4">
        <f>'(Intermediate Computations)'!DB20</f>
        <v>43101</v>
      </c>
      <c r="CT25" s="4">
        <f>'(Intermediate Computations)'!DC20</f>
        <v>43132</v>
      </c>
      <c r="CU25" s="4">
        <f>'(Intermediate Computations)'!DD20</f>
        <v>43160</v>
      </c>
      <c r="CV25" s="4">
        <f>'(Intermediate Computations)'!DE20</f>
        <v>43191</v>
      </c>
      <c r="CW25" s="4">
        <f>'(Intermediate Computations)'!DF20</f>
        <v>43221</v>
      </c>
      <c r="CX25" s="4">
        <f>'(Intermediate Computations)'!DG20</f>
        <v>43252</v>
      </c>
      <c r="CY25" s="4">
        <f>'(Intermediate Computations)'!DH20</f>
        <v>43282</v>
      </c>
      <c r="CZ25" s="4">
        <f>'(Intermediate Computations)'!DI20</f>
        <v>43313</v>
      </c>
      <c r="DA25" s="4">
        <f>'(Intermediate Computations)'!DJ20</f>
        <v>43344</v>
      </c>
      <c r="DB25" s="4">
        <f>'(Intermediate Computations)'!DK20</f>
        <v>43374</v>
      </c>
      <c r="DC25" s="4">
        <f>'(Intermediate Computations)'!DL20</f>
        <v>43405</v>
      </c>
      <c r="DD25" s="4">
        <f>'(Intermediate Computations)'!DM20</f>
        <v>43435</v>
      </c>
      <c r="DE25" s="4">
        <f>'(Intermediate Computations)'!DO20</f>
        <v>43466</v>
      </c>
      <c r="DF25" s="4">
        <f>'(Intermediate Computations)'!DP20</f>
        <v>43497</v>
      </c>
      <c r="DG25" s="4">
        <f>'(Intermediate Computations)'!DQ20</f>
        <v>43525</v>
      </c>
      <c r="DH25" s="4">
        <f>'(Intermediate Computations)'!DR20</f>
        <v>43556</v>
      </c>
      <c r="DI25" s="4">
        <f>'(Intermediate Computations)'!DS20</f>
        <v>43586</v>
      </c>
      <c r="DJ25" s="4">
        <f>'(Intermediate Computations)'!DT20</f>
        <v>43617</v>
      </c>
      <c r="DK25" s="4">
        <f>'(Intermediate Computations)'!DU20</f>
        <v>43647</v>
      </c>
      <c r="DL25" s="4">
        <f>'(Intermediate Computations)'!DV20</f>
        <v>43678</v>
      </c>
      <c r="DM25" s="4">
        <f>'(Intermediate Computations)'!DW20</f>
        <v>43709</v>
      </c>
      <c r="DN25" s="4">
        <f>'(Intermediate Computations)'!DX20</f>
        <v>43739</v>
      </c>
      <c r="DO25" s="4">
        <f>'(Intermediate Computations)'!DY20</f>
        <v>43770</v>
      </c>
      <c r="DP25" s="4">
        <f>'(Intermediate Computations)'!DZ20</f>
        <v>43800</v>
      </c>
      <c r="DQ25" s="4">
        <f>'(Intermediate Computations)'!EB20</f>
        <v>43831</v>
      </c>
      <c r="DR25" s="4">
        <f>'(Intermediate Computations)'!EC20</f>
        <v>43862</v>
      </c>
      <c r="DS25" s="4">
        <f>'(Intermediate Computations)'!ED20</f>
        <v>43891</v>
      </c>
      <c r="DT25" s="4">
        <f>'(Intermediate Computations)'!EE20</f>
        <v>43922</v>
      </c>
      <c r="DU25" s="4">
        <f>'(Intermediate Computations)'!EF20</f>
        <v>43952</v>
      </c>
      <c r="DV25" s="4">
        <f>'(Intermediate Computations)'!EG20</f>
        <v>43983</v>
      </c>
      <c r="DW25" s="4">
        <f>'(Intermediate Computations)'!EH20</f>
        <v>44013</v>
      </c>
      <c r="DX25" s="4">
        <f>'(Intermediate Computations)'!EI20</f>
        <v>44044</v>
      </c>
      <c r="DY25" s="4">
        <f>'(Intermediate Computations)'!EJ20</f>
        <v>44075</v>
      </c>
      <c r="DZ25" s="4">
        <f>'(Intermediate Computations)'!EK20</f>
        <v>44105</v>
      </c>
      <c r="EA25" s="4">
        <f>'(Intermediate Computations)'!EL20</f>
        <v>44136</v>
      </c>
      <c r="EB25" s="4">
        <f>'(Intermediate Computations)'!EM20</f>
        <v>44166</v>
      </c>
    </row>
    <row r="26" spans="1:132" ht="12.75" customHeight="1">
      <c r="A26" s="64">
        <f>'Trial 1'!B12</f>
        <v>728000</v>
      </c>
      <c r="B26" s="64">
        <f ca="1">'Trial 1'!C12</f>
        <v>727810.40317063918</v>
      </c>
      <c r="C26" s="64">
        <f ca="1">'Trial 1'!D12</f>
        <v>727576.31080806244</v>
      </c>
      <c r="D26" s="64">
        <f ca="1">'Trial 1'!E12</f>
        <v>727284.78413849452</v>
      </c>
      <c r="E26" s="64">
        <f ca="1">'Trial 1'!F12</f>
        <v>727076.78615873237</v>
      </c>
      <c r="F26" s="64">
        <f ca="1">'Trial 1'!G12</f>
        <v>726824.94649658422</v>
      </c>
      <c r="G26" s="64">
        <f ca="1">'Trial 1'!H12</f>
        <v>726638.2662053887</v>
      </c>
      <c r="H26" s="64">
        <f ca="1">'Trial 1'!I12</f>
        <v>726427.21278407983</v>
      </c>
      <c r="I26" s="64">
        <f ca="1">'Trial 1'!J12</f>
        <v>726248.798131797</v>
      </c>
      <c r="J26" s="64">
        <f ca="1">'Trial 1'!K12</f>
        <v>726043.26664490078</v>
      </c>
      <c r="K26" s="64">
        <f ca="1">'Trial 1'!L12</f>
        <v>725852.90993858629</v>
      </c>
      <c r="L26" s="64">
        <f ca="1">'Trial 1'!M12</f>
        <v>725644.14326477726</v>
      </c>
      <c r="M26" s="64">
        <f ca="1">'Trial 1'!O12</f>
        <v>725351.1999588348</v>
      </c>
      <c r="N26" s="64">
        <f ca="1">'Trial 1'!P12</f>
        <v>725070.48994304868</v>
      </c>
      <c r="O26" s="64">
        <f ca="1">'Trial 1'!Q12</f>
        <v>724819.12380366016</v>
      </c>
      <c r="P26" s="64">
        <f ca="1">'Trial 1'!R12</f>
        <v>724567.08637568483</v>
      </c>
      <c r="Q26" s="64">
        <f ca="1">'Trial 1'!S12</f>
        <v>724293.25064747944</v>
      </c>
      <c r="R26" s="64">
        <f ca="1">'Trial 1'!T12</f>
        <v>723977.15279210056</v>
      </c>
      <c r="S26" s="64">
        <f ca="1">'Trial 1'!U12</f>
        <v>723711.30625500577</v>
      </c>
      <c r="T26" s="64">
        <f ca="1">'Trial 1'!V12</f>
        <v>723455.13152707415</v>
      </c>
      <c r="U26" s="64">
        <f ca="1">'Trial 1'!W12</f>
        <v>723178.24194294447</v>
      </c>
      <c r="V26" s="64">
        <f ca="1">'Trial 1'!X12</f>
        <v>722970.93105235929</v>
      </c>
      <c r="W26" s="64">
        <f ca="1">'Trial 1'!Y12</f>
        <v>722682.61842231103</v>
      </c>
      <c r="X26" s="64">
        <f ca="1">'Trial 1'!Z12</f>
        <v>722478.37118376</v>
      </c>
      <c r="Y26" s="64">
        <f ca="1">'Trial 1'!AB12</f>
        <v>722271.49227123847</v>
      </c>
      <c r="Z26" s="64">
        <f ca="1">'Trial 1'!AC12</f>
        <v>722010.37705147895</v>
      </c>
      <c r="AA26" s="64">
        <f ca="1">'Trial 1'!AD12</f>
        <v>721746.79102301423</v>
      </c>
      <c r="AB26" s="64">
        <f ca="1">'Trial 1'!AE12</f>
        <v>721477.56714265037</v>
      </c>
      <c r="AC26" s="64">
        <f ca="1">'Trial 1'!AF12</f>
        <v>721159.86900232197</v>
      </c>
      <c r="AD26" s="64">
        <f ca="1">'Trial 1'!AG12</f>
        <v>720851.44796227454</v>
      </c>
      <c r="AE26" s="64">
        <f ca="1">'Trial 1'!AH12</f>
        <v>720648.09335192898</v>
      </c>
      <c r="AF26" s="64">
        <f ca="1">'Trial 1'!AI12</f>
        <v>720415.65861845273</v>
      </c>
      <c r="AG26" s="64">
        <f ca="1">'Trial 1'!AJ12</f>
        <v>720099.10469941434</v>
      </c>
      <c r="AH26" s="64">
        <f ca="1">'Trial 1'!AK12</f>
        <v>719773.75238823716</v>
      </c>
      <c r="AI26" s="64">
        <f ca="1">'Trial 1'!AL12</f>
        <v>719530.34333893319</v>
      </c>
      <c r="AJ26" s="64">
        <f ca="1">'Trial 1'!AM12</f>
        <v>719217.47650475975</v>
      </c>
      <c r="AK26" s="64">
        <f ca="1">'Trial 1'!AO12</f>
        <v>718937.65905553522</v>
      </c>
      <c r="AL26" s="64">
        <f ca="1">'Trial 1'!AP12</f>
        <v>718608.28471429751</v>
      </c>
      <c r="AM26" s="64">
        <f ca="1">'Trial 1'!AQ12</f>
        <v>718366.81076531182</v>
      </c>
      <c r="AN26" s="64">
        <f ca="1">'Trial 1'!AR12</f>
        <v>718115.86082477868</v>
      </c>
      <c r="AO26" s="64">
        <f ca="1">'Trial 1'!AS12</f>
        <v>717801.51572896598</v>
      </c>
      <c r="AP26" s="64">
        <f ca="1">'Trial 1'!AT12</f>
        <v>717575.59014319512</v>
      </c>
      <c r="AQ26" s="64">
        <f ca="1">'Trial 1'!AU12</f>
        <v>717362.96760337043</v>
      </c>
      <c r="AR26" s="64">
        <f ca="1">'Trial 1'!AV12</f>
        <v>717080.58132110874</v>
      </c>
      <c r="AS26" s="64">
        <f ca="1">'Trial 1'!AW12</f>
        <v>716737.89661322779</v>
      </c>
      <c r="AT26" s="64">
        <f ca="1">'Trial 1'!AX12</f>
        <v>716392.62848686101</v>
      </c>
      <c r="AU26" s="64">
        <f ca="1">'Trial 1'!AY12</f>
        <v>716180.47782506642</v>
      </c>
      <c r="AV26" s="64">
        <f ca="1">'Trial 1'!AZ12</f>
        <v>715948.42326543538</v>
      </c>
      <c r="AW26" s="64">
        <f ca="1">'Trial 1'!BB12</f>
        <v>715679.69478243508</v>
      </c>
      <c r="AX26" s="64">
        <f ca="1">'Trial 1'!BC12</f>
        <v>715401.97715313011</v>
      </c>
      <c r="AY26" s="64">
        <f ca="1">'Trial 1'!BD12</f>
        <v>715113.88407316036</v>
      </c>
      <c r="AZ26" s="64">
        <f ca="1">'Trial 1'!BE12</f>
        <v>714897.71255442535</v>
      </c>
      <c r="BA26" s="64">
        <f ca="1">'Trial 1'!BF12</f>
        <v>714535.03809347318</v>
      </c>
      <c r="BB26" s="64">
        <f ca="1">'Trial 1'!BG12</f>
        <v>714170.53917928878</v>
      </c>
      <c r="BC26" s="64">
        <f ca="1">'Trial 1'!BH12</f>
        <v>713916.9065668172</v>
      </c>
      <c r="BD26" s="64">
        <f ca="1">'Trial 1'!BI12</f>
        <v>713564.14333396754</v>
      </c>
      <c r="BE26" s="64">
        <f ca="1">'Trial 1'!BJ12</f>
        <v>713291.63498066273</v>
      </c>
      <c r="BF26" s="64">
        <f ca="1">'Trial 1'!BK12</f>
        <v>713021.29498885316</v>
      </c>
      <c r="BG26" s="64">
        <f ca="1">'Trial 1'!BL12</f>
        <v>712742.92204431817</v>
      </c>
      <c r="BH26" s="64">
        <f ca="1">'Trial 1'!BM12</f>
        <v>712532.6716666834</v>
      </c>
      <c r="BI26" s="64">
        <f ca="1">'Trial 1'!BO12</f>
        <v>712242.77775886422</v>
      </c>
      <c r="BJ26" s="64">
        <f ca="1">'Trial 1'!BP12</f>
        <v>711925.71744737471</v>
      </c>
      <c r="BK26" s="64">
        <f ca="1">'Trial 1'!BQ12</f>
        <v>711611.71158168593</v>
      </c>
      <c r="BL26" s="64">
        <f ca="1">'Trial 1'!BR12</f>
        <v>711354.60237523401</v>
      </c>
      <c r="BM26" s="64">
        <f ca="1">'Trial 1'!BS12</f>
        <v>711012.06377999124</v>
      </c>
      <c r="BN26" s="64">
        <f ca="1">'Trial 1'!BT12</f>
        <v>710699.14950587391</v>
      </c>
      <c r="BO26" s="64">
        <f ca="1">'Trial 1'!BU12</f>
        <v>710331.41050584079</v>
      </c>
      <c r="BP26" s="64">
        <f ca="1">'Trial 1'!BV12</f>
        <v>710094.99726303236</v>
      </c>
      <c r="BQ26" s="64">
        <f ca="1">'Trial 1'!BW12</f>
        <v>709784.09076156572</v>
      </c>
      <c r="BR26" s="64">
        <f ca="1">'Trial 1'!BX12</f>
        <v>709458.86396835663</v>
      </c>
      <c r="BS26" s="64">
        <f ca="1">'Trial 1'!BY12</f>
        <v>709190.44280401361</v>
      </c>
      <c r="BT26" s="64">
        <f ca="1">'Trial 1'!BZ12</f>
        <v>708886.69618088019</v>
      </c>
      <c r="BU26" s="64">
        <f ca="1">'Trial 1'!CB12</f>
        <v>708595.43414421799</v>
      </c>
      <c r="BV26" s="64">
        <f ca="1">'Trial 1'!CC12</f>
        <v>708256.75792223157</v>
      </c>
      <c r="BW26" s="64">
        <f ca="1">'Trial 1'!CD12</f>
        <v>707964.99810705602</v>
      </c>
      <c r="BX26" s="64">
        <f ca="1">'Trial 1'!CE12</f>
        <v>707664.90877843683</v>
      </c>
      <c r="BY26" s="64">
        <f ca="1">'Trial 1'!CF12</f>
        <v>707252.79889482446</v>
      </c>
      <c r="BZ26" s="64">
        <f ca="1">'Trial 1'!CG12</f>
        <v>706970.45425840898</v>
      </c>
      <c r="CA26" s="64">
        <f ca="1">'Trial 1'!CH12</f>
        <v>706628.42220839683</v>
      </c>
      <c r="CB26" s="64">
        <f ca="1">'Trial 1'!CI12</f>
        <v>706310.25105107401</v>
      </c>
      <c r="CC26" s="64">
        <f ca="1">'Trial 1'!CJ12</f>
        <v>705940.73183932272</v>
      </c>
      <c r="CD26" s="64">
        <f ca="1">'Trial 1'!CK12</f>
        <v>705607.52509748307</v>
      </c>
      <c r="CE26" s="64">
        <f ca="1">'Trial 1'!CL12</f>
        <v>705245.83485150896</v>
      </c>
      <c r="CF26" s="64">
        <f ca="1">'Trial 1'!CM12</f>
        <v>704829.25791451358</v>
      </c>
      <c r="CG26" s="64">
        <f ca="1">'Trial 1'!CO12</f>
        <v>704559.9844430954</v>
      </c>
      <c r="CH26" s="64">
        <f ca="1">'Trial 1'!CP12</f>
        <v>704160.47947178956</v>
      </c>
      <c r="CI26" s="64">
        <f ca="1">'Trial 1'!CQ12</f>
        <v>703786.57403879671</v>
      </c>
      <c r="CJ26" s="64">
        <f ca="1">'Trial 1'!CR12</f>
        <v>703429.98158432101</v>
      </c>
      <c r="CK26" s="64">
        <f ca="1">'Trial 1'!CS12</f>
        <v>703131.11090335704</v>
      </c>
      <c r="CL26" s="64">
        <f ca="1">'Trial 1'!CT12</f>
        <v>702792.42741009593</v>
      </c>
      <c r="CM26" s="64">
        <f ca="1">'Trial 1'!CU12</f>
        <v>702481.90133397281</v>
      </c>
      <c r="CN26" s="64">
        <f ca="1">'Trial 1'!CV12</f>
        <v>702227.29906517174</v>
      </c>
      <c r="CO26" s="64">
        <f ca="1">'Trial 1'!CW12</f>
        <v>701864.05430333328</v>
      </c>
      <c r="CP26" s="64">
        <f ca="1">'Trial 1'!CX12</f>
        <v>701514.94847614109</v>
      </c>
      <c r="CQ26" s="64">
        <f ca="1">'Trial 1'!CY12</f>
        <v>701119.56963910325</v>
      </c>
      <c r="CR26" s="64">
        <f ca="1">'Trial 1'!CZ12</f>
        <v>700833.45140925329</v>
      </c>
      <c r="CS26" s="64">
        <f ca="1">'Trial 1'!DB12</f>
        <v>700550.05581697146</v>
      </c>
      <c r="CT26" s="64">
        <f ca="1">'Trial 1'!DC12</f>
        <v>700133.25676258013</v>
      </c>
      <c r="CU26" s="64">
        <f ca="1">'Trial 1'!DD12</f>
        <v>699784.7296757095</v>
      </c>
      <c r="CV26" s="64">
        <f ca="1">'Trial 1'!DE12</f>
        <v>699459.21936015331</v>
      </c>
      <c r="CW26" s="64">
        <f ca="1">'Trial 1'!DF12</f>
        <v>699130.39245557785</v>
      </c>
      <c r="CX26" s="64">
        <f ca="1">'Trial 1'!DG12</f>
        <v>698840.34463911015</v>
      </c>
      <c r="CY26" s="64">
        <f ca="1">'Trial 1'!DH12</f>
        <v>698559.89014471159</v>
      </c>
      <c r="CZ26" s="64">
        <f ca="1">'Trial 1'!DI12</f>
        <v>698235.05417434487</v>
      </c>
      <c r="DA26" s="64">
        <f ca="1">'Trial 1'!DJ12</f>
        <v>697897.82307676575</v>
      </c>
      <c r="DB26" s="64">
        <f ca="1">'Trial 1'!DK12</f>
        <v>697544.7665245845</v>
      </c>
      <c r="DC26" s="64">
        <f ca="1">'Trial 1'!DL12</f>
        <v>697171.9335379746</v>
      </c>
      <c r="DD26" s="64">
        <f ca="1">'Trial 1'!DM12</f>
        <v>696893.39652194828</v>
      </c>
      <c r="DE26" s="64">
        <f ca="1">'Trial 1'!DO12</f>
        <v>696527.04201697151</v>
      </c>
      <c r="DF26" s="64">
        <f ca="1">'Trial 1'!DP12</f>
        <v>696276.07691826415</v>
      </c>
      <c r="DG26" s="64">
        <f ca="1">'Trial 1'!DQ12</f>
        <v>695969.55106833717</v>
      </c>
      <c r="DH26" s="64">
        <f ca="1">'Trial 1'!DR12</f>
        <v>695709.39715952962</v>
      </c>
      <c r="DI26" s="64">
        <f ca="1">'Trial 1'!DS12</f>
        <v>695442.56621026504</v>
      </c>
      <c r="DJ26" s="64">
        <f ca="1">'Trial 1'!DT12</f>
        <v>695162.84631570615</v>
      </c>
      <c r="DK26" s="64">
        <f ca="1">'Trial 1'!DU12</f>
        <v>694828.35943606298</v>
      </c>
      <c r="DL26" s="64">
        <f ca="1">'Trial 1'!DV12</f>
        <v>694543.06837440131</v>
      </c>
      <c r="DM26" s="64">
        <f ca="1">'Trial 1'!DW12</f>
        <v>694255.60925736278</v>
      </c>
      <c r="DN26" s="64">
        <f ca="1">'Trial 1'!DX12</f>
        <v>693978.49666610523</v>
      </c>
      <c r="DO26" s="64">
        <f ca="1">'Trial 1'!DY12</f>
        <v>693689.62312951719</v>
      </c>
      <c r="DP26" s="64">
        <f ca="1">'Trial 1'!DZ12</f>
        <v>693400.17284221645</v>
      </c>
      <c r="DQ26" s="64">
        <f ca="1">'Trial 1'!EB12</f>
        <v>693035.84882322745</v>
      </c>
      <c r="DR26" s="64">
        <f ca="1">'Trial 1'!EC12</f>
        <v>692680.24170661753</v>
      </c>
      <c r="DS26" s="64">
        <f ca="1">'Trial 1'!ED12</f>
        <v>692410.45254607848</v>
      </c>
      <c r="DT26" s="64">
        <f ca="1">'Trial 1'!EE12</f>
        <v>692083.30141007225</v>
      </c>
      <c r="DU26" s="64">
        <f ca="1">'Trial 1'!EF12</f>
        <v>691746.14778508444</v>
      </c>
      <c r="DV26" s="64">
        <f ca="1">'Trial 1'!EG12</f>
        <v>691386.93272274546</v>
      </c>
      <c r="DW26" s="64">
        <f ca="1">'Trial 1'!EH12</f>
        <v>690956.54646079545</v>
      </c>
      <c r="DX26" s="64">
        <f ca="1">'Trial 1'!EI12</f>
        <v>690556.32039362669</v>
      </c>
      <c r="DY26" s="64">
        <f ca="1">'Trial 1'!EJ12</f>
        <v>690132.21193722752</v>
      </c>
      <c r="DZ26" s="64">
        <f ca="1">'Trial 1'!EK12</f>
        <v>689851.10802909313</v>
      </c>
      <c r="EA26" s="64">
        <f ca="1">'Trial 1'!EL12</f>
        <v>689429.20588491671</v>
      </c>
      <c r="EB26" s="64">
        <f ca="1">'Trial 1'!EM12</f>
        <v>689076.88941004931</v>
      </c>
    </row>
    <row r="27" spans="1:132" ht="12.75" customHeight="1">
      <c r="A27" s="64">
        <f>'Trial 2'!B12</f>
        <v>728000</v>
      </c>
      <c r="B27" s="64">
        <f ca="1">'Trial 2'!C12</f>
        <v>727837.53548085759</v>
      </c>
      <c r="C27" s="64">
        <f ca="1">'Trial 2'!D12</f>
        <v>727564.1717584735</v>
      </c>
      <c r="D27" s="64">
        <f ca="1">'Trial 2'!E12</f>
        <v>727302.33065695618</v>
      </c>
      <c r="E27" s="64">
        <f ca="1">'Trial 2'!F12</f>
        <v>727080.38432065153</v>
      </c>
      <c r="F27" s="64">
        <f ca="1">'Trial 2'!G12</f>
        <v>726876.51466504985</v>
      </c>
      <c r="G27" s="64">
        <f ca="1">'Trial 2'!H12</f>
        <v>726594.58070125489</v>
      </c>
      <c r="H27" s="64">
        <f ca="1">'Trial 2'!I12</f>
        <v>726367.15146212571</v>
      </c>
      <c r="I27" s="64">
        <f ca="1">'Trial 2'!J12</f>
        <v>726136.74647818704</v>
      </c>
      <c r="J27" s="64">
        <f ca="1">'Trial 2'!K12</f>
        <v>725971.86934637302</v>
      </c>
      <c r="K27" s="64">
        <f ca="1">'Trial 2'!L12</f>
        <v>725735.3396024399</v>
      </c>
      <c r="L27" s="64">
        <f ca="1">'Trial 2'!M12</f>
        <v>725494.74708875676</v>
      </c>
      <c r="M27" s="64">
        <f ca="1">'Trial 2'!O12</f>
        <v>725186.73358829657</v>
      </c>
      <c r="N27" s="64">
        <f ca="1">'Trial 2'!P12</f>
        <v>724915.55922783876</v>
      </c>
      <c r="O27" s="64">
        <f ca="1">'Trial 2'!Q12</f>
        <v>724704.97264493781</v>
      </c>
      <c r="P27" s="64">
        <f ca="1">'Trial 2'!R12</f>
        <v>724411.39040945191</v>
      </c>
      <c r="Q27" s="64">
        <f ca="1">'Trial 2'!S12</f>
        <v>724156.18647883204</v>
      </c>
      <c r="R27" s="64">
        <f ca="1">'Trial 2'!T12</f>
        <v>723964.31605369586</v>
      </c>
      <c r="S27" s="64">
        <f ca="1">'Trial 2'!U12</f>
        <v>723664.8885491793</v>
      </c>
      <c r="T27" s="64">
        <f ca="1">'Trial 2'!V12</f>
        <v>723427.69849229616</v>
      </c>
      <c r="U27" s="64">
        <f ca="1">'Trial 2'!W12</f>
        <v>723221.42180673312</v>
      </c>
      <c r="V27" s="64">
        <f ca="1">'Trial 2'!X12</f>
        <v>723025.77362273133</v>
      </c>
      <c r="W27" s="64">
        <f ca="1">'Trial 2'!Y12</f>
        <v>722824.38880703028</v>
      </c>
      <c r="X27" s="64">
        <f ca="1">'Trial 2'!Z12</f>
        <v>722659.34877272882</v>
      </c>
      <c r="Y27" s="64">
        <f ca="1">'Trial 2'!AB12</f>
        <v>722407.21390298626</v>
      </c>
      <c r="Z27" s="64">
        <f ca="1">'Trial 2'!AC12</f>
        <v>722176.93777351384</v>
      </c>
      <c r="AA27" s="64">
        <f ca="1">'Trial 2'!AD12</f>
        <v>721959.94508253806</v>
      </c>
      <c r="AB27" s="64">
        <f ca="1">'Trial 2'!AE12</f>
        <v>721775.63717345451</v>
      </c>
      <c r="AC27" s="64">
        <f ca="1">'Trial 2'!AF12</f>
        <v>721563.45293454581</v>
      </c>
      <c r="AD27" s="64">
        <f ca="1">'Trial 2'!AG12</f>
        <v>721306.24441876949</v>
      </c>
      <c r="AE27" s="64">
        <f ca="1">'Trial 2'!AH12</f>
        <v>720994.17697586457</v>
      </c>
      <c r="AF27" s="64">
        <f ca="1">'Trial 2'!AI12</f>
        <v>720710.55623794778</v>
      </c>
      <c r="AG27" s="64">
        <f ca="1">'Trial 2'!AJ12</f>
        <v>720509.01230419567</v>
      </c>
      <c r="AH27" s="64">
        <f ca="1">'Trial 2'!AK12</f>
        <v>720215.01429206762</v>
      </c>
      <c r="AI27" s="64">
        <f ca="1">'Trial 2'!AL12</f>
        <v>719896.90591055877</v>
      </c>
      <c r="AJ27" s="64">
        <f ca="1">'Trial 2'!AM12</f>
        <v>719656.60153768712</v>
      </c>
      <c r="AK27" s="64">
        <f ca="1">'Trial 2'!AO12</f>
        <v>719358.65522596647</v>
      </c>
      <c r="AL27" s="64">
        <f ca="1">'Trial 2'!AP12</f>
        <v>719077.78864135232</v>
      </c>
      <c r="AM27" s="64">
        <f ca="1">'Trial 2'!AQ12</f>
        <v>718799.235113392</v>
      </c>
      <c r="AN27" s="64">
        <f ca="1">'Trial 2'!AR12</f>
        <v>718505.61163242545</v>
      </c>
      <c r="AO27" s="64">
        <f ca="1">'Trial 2'!AS12</f>
        <v>718243.93588794372</v>
      </c>
      <c r="AP27" s="64">
        <f ca="1">'Trial 2'!AT12</f>
        <v>717920.36720082082</v>
      </c>
      <c r="AQ27" s="64">
        <f ca="1">'Trial 2'!AU12</f>
        <v>717650.21691529138</v>
      </c>
      <c r="AR27" s="64">
        <f ca="1">'Trial 2'!AV12</f>
        <v>717351.06924485078</v>
      </c>
      <c r="AS27" s="64">
        <f ca="1">'Trial 2'!AW12</f>
        <v>717020.46952547878</v>
      </c>
      <c r="AT27" s="64">
        <f ca="1">'Trial 2'!AX12</f>
        <v>716695.88503804523</v>
      </c>
      <c r="AU27" s="64">
        <f ca="1">'Trial 2'!AY12</f>
        <v>716415.42098814598</v>
      </c>
      <c r="AV27" s="64">
        <f ca="1">'Trial 2'!AZ12</f>
        <v>716198.16267180373</v>
      </c>
      <c r="AW27" s="64">
        <f ca="1">'Trial 2'!BB12</f>
        <v>715863.38101898413</v>
      </c>
      <c r="AX27" s="64">
        <f ca="1">'Trial 2'!BC12</f>
        <v>715597.19128096977</v>
      </c>
      <c r="AY27" s="64">
        <f ca="1">'Trial 2'!BD12</f>
        <v>715275.59377190808</v>
      </c>
      <c r="AZ27" s="64">
        <f ca="1">'Trial 2'!BE12</f>
        <v>714957.47682107054</v>
      </c>
      <c r="BA27" s="64">
        <f ca="1">'Trial 2'!BF12</f>
        <v>714687.36299578415</v>
      </c>
      <c r="BB27" s="64">
        <f ca="1">'Trial 2'!BG12</f>
        <v>714454.62911203923</v>
      </c>
      <c r="BC27" s="64">
        <f ca="1">'Trial 2'!BH12</f>
        <v>714225.1791145131</v>
      </c>
      <c r="BD27" s="64">
        <f ca="1">'Trial 2'!BI12</f>
        <v>713902.40619010117</v>
      </c>
      <c r="BE27" s="64">
        <f ca="1">'Trial 2'!BJ12</f>
        <v>713617.66217719042</v>
      </c>
      <c r="BF27" s="64">
        <f ca="1">'Trial 2'!BK12</f>
        <v>713355.09208975569</v>
      </c>
      <c r="BG27" s="64">
        <f ca="1">'Trial 2'!BL12</f>
        <v>713088.48389947205</v>
      </c>
      <c r="BH27" s="64">
        <f ca="1">'Trial 2'!BM12</f>
        <v>712758.05809753225</v>
      </c>
      <c r="BI27" s="64">
        <f ca="1">'Trial 2'!BO12</f>
        <v>712517.31301721931</v>
      </c>
      <c r="BJ27" s="64">
        <f ca="1">'Trial 2'!BP12</f>
        <v>712212.80210500979</v>
      </c>
      <c r="BK27" s="64">
        <f ca="1">'Trial 2'!BQ12</f>
        <v>711888.31294862484</v>
      </c>
      <c r="BL27" s="64">
        <f ca="1">'Trial 2'!BR12</f>
        <v>711547.06197263708</v>
      </c>
      <c r="BM27" s="64">
        <f ca="1">'Trial 2'!BS12</f>
        <v>711203.24446443142</v>
      </c>
      <c r="BN27" s="64">
        <f ca="1">'Trial 2'!BT12</f>
        <v>710898.05339258048</v>
      </c>
      <c r="BO27" s="64">
        <f ca="1">'Trial 2'!BU12</f>
        <v>710561.51586952026</v>
      </c>
      <c r="BP27" s="64">
        <f ca="1">'Trial 2'!BV12</f>
        <v>710285.40482183243</v>
      </c>
      <c r="BQ27" s="64">
        <f ca="1">'Trial 2'!BW12</f>
        <v>709998.00693024544</v>
      </c>
      <c r="BR27" s="64">
        <f ca="1">'Trial 2'!BX12</f>
        <v>709678.99812340911</v>
      </c>
      <c r="BS27" s="64">
        <f ca="1">'Trial 2'!BY12</f>
        <v>709314.11858544475</v>
      </c>
      <c r="BT27" s="64">
        <f ca="1">'Trial 2'!BZ12</f>
        <v>708996.91737152834</v>
      </c>
      <c r="BU27" s="64">
        <f ca="1">'Trial 2'!CB12</f>
        <v>708629.40257147024</v>
      </c>
      <c r="BV27" s="64">
        <f ca="1">'Trial 2'!CC12</f>
        <v>708371.98845965392</v>
      </c>
      <c r="BW27" s="64">
        <f ca="1">'Trial 2'!CD12</f>
        <v>708025.14064990694</v>
      </c>
      <c r="BX27" s="64">
        <f ca="1">'Trial 2'!CE12</f>
        <v>707701.54395076784</v>
      </c>
      <c r="BY27" s="64">
        <f ca="1">'Trial 2'!CF12</f>
        <v>707357.69811280491</v>
      </c>
      <c r="BZ27" s="64">
        <f ca="1">'Trial 2'!CG12</f>
        <v>707081.54474318703</v>
      </c>
      <c r="CA27" s="64">
        <f ca="1">'Trial 2'!CH12</f>
        <v>706797.32626173378</v>
      </c>
      <c r="CB27" s="64">
        <f ca="1">'Trial 2'!CI12</f>
        <v>706474.14475251653</v>
      </c>
      <c r="CC27" s="64">
        <f ca="1">'Trial 2'!CJ12</f>
        <v>706095.79958759563</v>
      </c>
      <c r="CD27" s="64">
        <f ca="1">'Trial 2'!CK12</f>
        <v>705799.78033617768</v>
      </c>
      <c r="CE27" s="64">
        <f ca="1">'Trial 2'!CL12</f>
        <v>705419.7095939368</v>
      </c>
      <c r="CF27" s="64">
        <f ca="1">'Trial 2'!CM12</f>
        <v>705087.82878992183</v>
      </c>
      <c r="CG27" s="64">
        <f ca="1">'Trial 2'!CO12</f>
        <v>704733.77327916166</v>
      </c>
      <c r="CH27" s="64">
        <f ca="1">'Trial 2'!CP12</f>
        <v>704406.19932958181</v>
      </c>
      <c r="CI27" s="64">
        <f ca="1">'Trial 2'!CQ12</f>
        <v>704116.38320830837</v>
      </c>
      <c r="CJ27" s="64">
        <f ca="1">'Trial 2'!CR12</f>
        <v>703737.86476995249</v>
      </c>
      <c r="CK27" s="64">
        <f ca="1">'Trial 2'!CS12</f>
        <v>703390.0187874015</v>
      </c>
      <c r="CL27" s="64">
        <f ca="1">'Trial 2'!CT12</f>
        <v>703041.56924514601</v>
      </c>
      <c r="CM27" s="64">
        <f ca="1">'Trial 2'!CU12</f>
        <v>702720.95133421058</v>
      </c>
      <c r="CN27" s="64">
        <f ca="1">'Trial 2'!CV12</f>
        <v>702394.65903016948</v>
      </c>
      <c r="CO27" s="64">
        <f ca="1">'Trial 2'!CW12</f>
        <v>702073.23975309182</v>
      </c>
      <c r="CP27" s="64">
        <f ca="1">'Trial 2'!CX12</f>
        <v>701756.63395917288</v>
      </c>
      <c r="CQ27" s="64">
        <f ca="1">'Trial 2'!CY12</f>
        <v>701497.89356406208</v>
      </c>
      <c r="CR27" s="64">
        <f ca="1">'Trial 2'!CZ12</f>
        <v>701078.49269732297</v>
      </c>
      <c r="CS27" s="64">
        <f ca="1">'Trial 2'!DB12</f>
        <v>700736.88005517295</v>
      </c>
      <c r="CT27" s="64">
        <f ca="1">'Trial 2'!DC12</f>
        <v>700340.9510306688</v>
      </c>
      <c r="CU27" s="64">
        <f ca="1">'Trial 2'!DD12</f>
        <v>699956.66391954652</v>
      </c>
      <c r="CV27" s="64">
        <f ca="1">'Trial 2'!DE12</f>
        <v>699647.78527679178</v>
      </c>
      <c r="CW27" s="64">
        <f ca="1">'Trial 2'!DF12</f>
        <v>699351.40805250232</v>
      </c>
      <c r="CX27" s="64">
        <f ca="1">'Trial 2'!DG12</f>
        <v>698995.79075261718</v>
      </c>
      <c r="CY27" s="64">
        <f ca="1">'Trial 2'!DH12</f>
        <v>698719.70921634207</v>
      </c>
      <c r="CZ27" s="64">
        <f ca="1">'Trial 2'!DI12</f>
        <v>698408.04659444571</v>
      </c>
      <c r="DA27" s="64">
        <f ca="1">'Trial 2'!DJ12</f>
        <v>698051.50038915745</v>
      </c>
      <c r="DB27" s="64">
        <f ca="1">'Trial 2'!DK12</f>
        <v>697722.68692294089</v>
      </c>
      <c r="DC27" s="64">
        <f ca="1">'Trial 2'!DL12</f>
        <v>697393.51471038978</v>
      </c>
      <c r="DD27" s="64">
        <f ca="1">'Trial 2'!DM12</f>
        <v>697021.20914296154</v>
      </c>
      <c r="DE27" s="64">
        <f ca="1">'Trial 2'!DO12</f>
        <v>696706.39962777449</v>
      </c>
      <c r="DF27" s="64">
        <f ca="1">'Trial 2'!DP12</f>
        <v>696373.58332452888</v>
      </c>
      <c r="DG27" s="64">
        <f ca="1">'Trial 2'!DQ12</f>
        <v>696063.64878425398</v>
      </c>
      <c r="DH27" s="64">
        <f ca="1">'Trial 2'!DR12</f>
        <v>695705.02003851288</v>
      </c>
      <c r="DI27" s="64">
        <f ca="1">'Trial 2'!DS12</f>
        <v>695302.61102186143</v>
      </c>
      <c r="DJ27" s="64">
        <f ca="1">'Trial 2'!DT12</f>
        <v>694925.31644834892</v>
      </c>
      <c r="DK27" s="64">
        <f ca="1">'Trial 2'!DU12</f>
        <v>694578.13343704992</v>
      </c>
      <c r="DL27" s="64">
        <f ca="1">'Trial 2'!DV12</f>
        <v>694246.29393491545</v>
      </c>
      <c r="DM27" s="64">
        <f ca="1">'Trial 2'!DW12</f>
        <v>693975.26883589325</v>
      </c>
      <c r="DN27" s="64">
        <f ca="1">'Trial 2'!DX12</f>
        <v>693656.23989497137</v>
      </c>
      <c r="DO27" s="64">
        <f ca="1">'Trial 2'!DY12</f>
        <v>693268.40304100083</v>
      </c>
      <c r="DP27" s="64">
        <f ca="1">'Trial 2'!DZ12</f>
        <v>692925.7558276112</v>
      </c>
      <c r="DQ27" s="64">
        <f ca="1">'Trial 2'!EB12</f>
        <v>692576.05892125843</v>
      </c>
      <c r="DR27" s="64">
        <f ca="1">'Trial 2'!EC12</f>
        <v>692265.95538350847</v>
      </c>
      <c r="DS27" s="64">
        <f ca="1">'Trial 2'!ED12</f>
        <v>691960.3789272774</v>
      </c>
      <c r="DT27" s="64">
        <f ca="1">'Trial 2'!EE12</f>
        <v>691638.3873199604</v>
      </c>
      <c r="DU27" s="64">
        <f ca="1">'Trial 2'!EF12</f>
        <v>691299.65446193237</v>
      </c>
      <c r="DV27" s="64">
        <f ca="1">'Trial 2'!EG12</f>
        <v>690925.07974100322</v>
      </c>
      <c r="DW27" s="64">
        <f ca="1">'Trial 2'!EH12</f>
        <v>690551.99533812865</v>
      </c>
      <c r="DX27" s="64">
        <f ca="1">'Trial 2'!EI12</f>
        <v>690219.74784438091</v>
      </c>
      <c r="DY27" s="64">
        <f ca="1">'Trial 2'!EJ12</f>
        <v>689923.05956016586</v>
      </c>
      <c r="DZ27" s="64">
        <f ca="1">'Trial 2'!EK12</f>
        <v>689516.55037667428</v>
      </c>
      <c r="EA27" s="64">
        <f ca="1">'Trial 2'!EL12</f>
        <v>689217.22276549123</v>
      </c>
      <c r="EB27" s="64">
        <f ca="1">'Trial 2'!EM12</f>
        <v>688844.70845070691</v>
      </c>
    </row>
    <row r="28" spans="1:132" ht="12.75" customHeight="1">
      <c r="A28" s="64">
        <f>'Trial 3'!B12</f>
        <v>728000</v>
      </c>
      <c r="B28" s="64">
        <f ca="1">'Trial 3'!C12</f>
        <v>727747.16117601679</v>
      </c>
      <c r="C28" s="64">
        <f ca="1">'Trial 3'!D12</f>
        <v>727520.83086101525</v>
      </c>
      <c r="D28" s="64">
        <f ca="1">'Trial 3'!E12</f>
        <v>727302.84514891228</v>
      </c>
      <c r="E28" s="64">
        <f ca="1">'Trial 3'!F12</f>
        <v>727096.38346701628</v>
      </c>
      <c r="F28" s="64">
        <f ca="1">'Trial 3'!G12</f>
        <v>726848.97201333602</v>
      </c>
      <c r="G28" s="64">
        <f ca="1">'Trial 3'!H12</f>
        <v>726612.05691543047</v>
      </c>
      <c r="H28" s="64">
        <f ca="1">'Trial 3'!I12</f>
        <v>726375.70443095092</v>
      </c>
      <c r="I28" s="64">
        <f ca="1">'Trial 3'!J12</f>
        <v>726116.08753611555</v>
      </c>
      <c r="J28" s="64">
        <f ca="1">'Trial 3'!K12</f>
        <v>725886.05699436192</v>
      </c>
      <c r="K28" s="64">
        <f ca="1">'Trial 3'!L12</f>
        <v>725674.13604702929</v>
      </c>
      <c r="L28" s="64">
        <f ca="1">'Trial 3'!M12</f>
        <v>725470.84543311317</v>
      </c>
      <c r="M28" s="64">
        <f ca="1">'Trial 3'!O12</f>
        <v>725302.45128254686</v>
      </c>
      <c r="N28" s="64">
        <f ca="1">'Trial 3'!P12</f>
        <v>725046.67195198196</v>
      </c>
      <c r="O28" s="64">
        <f ca="1">'Trial 3'!Q12</f>
        <v>724803.96770893876</v>
      </c>
      <c r="P28" s="64">
        <f ca="1">'Trial 3'!R12</f>
        <v>724542.07667907211</v>
      </c>
      <c r="Q28" s="64">
        <f ca="1">'Trial 3'!S12</f>
        <v>724253.8399110944</v>
      </c>
      <c r="R28" s="64">
        <f ca="1">'Trial 3'!T12</f>
        <v>724001.73364792357</v>
      </c>
      <c r="S28" s="64">
        <f ca="1">'Trial 3'!U12</f>
        <v>723775.89345181943</v>
      </c>
      <c r="T28" s="64">
        <f ca="1">'Trial 3'!V12</f>
        <v>723552.45520093921</v>
      </c>
      <c r="U28" s="64">
        <f ca="1">'Trial 3'!W12</f>
        <v>723372.17346628534</v>
      </c>
      <c r="V28" s="64">
        <f ca="1">'Trial 3'!X12</f>
        <v>723047.11026882834</v>
      </c>
      <c r="W28" s="64">
        <f ca="1">'Trial 3'!Y12</f>
        <v>722847.13568582712</v>
      </c>
      <c r="X28" s="64">
        <f ca="1">'Trial 3'!Z12</f>
        <v>722611.20661186369</v>
      </c>
      <c r="Y28" s="64">
        <f ca="1">'Trial 3'!AB12</f>
        <v>722295.66241011815</v>
      </c>
      <c r="Z28" s="64">
        <f ca="1">'Trial 3'!AC12</f>
        <v>722040.51905706292</v>
      </c>
      <c r="AA28" s="64">
        <f ca="1">'Trial 3'!AD12</f>
        <v>721816.79943815549</v>
      </c>
      <c r="AB28" s="64">
        <f ca="1">'Trial 3'!AE12</f>
        <v>721538.02397687046</v>
      </c>
      <c r="AC28" s="64">
        <f ca="1">'Trial 3'!AF12</f>
        <v>721308.17661425367</v>
      </c>
      <c r="AD28" s="64">
        <f ca="1">'Trial 3'!AG12</f>
        <v>720973.73913184169</v>
      </c>
      <c r="AE28" s="64">
        <f ca="1">'Trial 3'!AH12</f>
        <v>720635.74581876129</v>
      </c>
      <c r="AF28" s="64">
        <f ca="1">'Trial 3'!AI12</f>
        <v>720404.17886101827</v>
      </c>
      <c r="AG28" s="64">
        <f ca="1">'Trial 3'!AJ12</f>
        <v>720132.44256964349</v>
      </c>
      <c r="AH28" s="64">
        <f ca="1">'Trial 3'!AK12</f>
        <v>719901.97730173718</v>
      </c>
      <c r="AI28" s="64">
        <f ca="1">'Trial 3'!AL12</f>
        <v>719666.81096984679</v>
      </c>
      <c r="AJ28" s="64">
        <f ca="1">'Trial 3'!AM12</f>
        <v>719467.34231138334</v>
      </c>
      <c r="AK28" s="64">
        <f ca="1">'Trial 3'!AO12</f>
        <v>719204.32886943163</v>
      </c>
      <c r="AL28" s="64">
        <f ca="1">'Trial 3'!AP12</f>
        <v>718851.16799881577</v>
      </c>
      <c r="AM28" s="64">
        <f ca="1">'Trial 3'!AQ12</f>
        <v>718592.81545786909</v>
      </c>
      <c r="AN28" s="64">
        <f ca="1">'Trial 3'!AR12</f>
        <v>718301.60883587308</v>
      </c>
      <c r="AO28" s="64">
        <f ca="1">'Trial 3'!AS12</f>
        <v>718061.45414464595</v>
      </c>
      <c r="AP28" s="64">
        <f ca="1">'Trial 3'!AT12</f>
        <v>717875.95922624553</v>
      </c>
      <c r="AQ28" s="64">
        <f ca="1">'Trial 3'!AU12</f>
        <v>717648.79733813321</v>
      </c>
      <c r="AR28" s="64">
        <f ca="1">'Trial 3'!AV12</f>
        <v>717378.38787988829</v>
      </c>
      <c r="AS28" s="64">
        <f ca="1">'Trial 3'!AW12</f>
        <v>717129.75938292965</v>
      </c>
      <c r="AT28" s="64">
        <f ca="1">'Trial 3'!AX12</f>
        <v>716754.59495707403</v>
      </c>
      <c r="AU28" s="64">
        <f ca="1">'Trial 3'!AY12</f>
        <v>716403.53672489407</v>
      </c>
      <c r="AV28" s="64">
        <f ca="1">'Trial 3'!AZ12</f>
        <v>716178.45716010046</v>
      </c>
      <c r="AW28" s="64">
        <f ca="1">'Trial 3'!BB12</f>
        <v>715857.22347223526</v>
      </c>
      <c r="AX28" s="64">
        <f ca="1">'Trial 3'!BC12</f>
        <v>715501.66233199532</v>
      </c>
      <c r="AY28" s="64">
        <f ca="1">'Trial 3'!BD12</f>
        <v>715220.70459449221</v>
      </c>
      <c r="AZ28" s="64">
        <f ca="1">'Trial 3'!BE12</f>
        <v>714880.9679613139</v>
      </c>
      <c r="BA28" s="64">
        <f ca="1">'Trial 3'!BF12</f>
        <v>714603.24424825725</v>
      </c>
      <c r="BB28" s="64">
        <f ca="1">'Trial 3'!BG12</f>
        <v>714256.79937255057</v>
      </c>
      <c r="BC28" s="64">
        <f ca="1">'Trial 3'!BH12</f>
        <v>713932.19826935744</v>
      </c>
      <c r="BD28" s="64">
        <f ca="1">'Trial 3'!BI12</f>
        <v>713705.87297898636</v>
      </c>
      <c r="BE28" s="64">
        <f ca="1">'Trial 3'!BJ12</f>
        <v>713365.54088569281</v>
      </c>
      <c r="BF28" s="64">
        <f ca="1">'Trial 3'!BK12</f>
        <v>713074.61211320153</v>
      </c>
      <c r="BG28" s="64">
        <f ca="1">'Trial 3'!BL12</f>
        <v>712805.10530095769</v>
      </c>
      <c r="BH28" s="64">
        <f ca="1">'Trial 3'!BM12</f>
        <v>712539.38193722547</v>
      </c>
      <c r="BI28" s="64">
        <f ca="1">'Trial 3'!BO12</f>
        <v>712191.69089280826</v>
      </c>
      <c r="BJ28" s="64">
        <f ca="1">'Trial 3'!BP12</f>
        <v>711964.86605444842</v>
      </c>
      <c r="BK28" s="64">
        <f ca="1">'Trial 3'!BQ12</f>
        <v>711719.63921704481</v>
      </c>
      <c r="BL28" s="64">
        <f ca="1">'Trial 3'!BR12</f>
        <v>711393.91163737047</v>
      </c>
      <c r="BM28" s="64">
        <f ca="1">'Trial 3'!BS12</f>
        <v>711085.03829063417</v>
      </c>
      <c r="BN28" s="64">
        <f ca="1">'Trial 3'!BT12</f>
        <v>710822.6045251895</v>
      </c>
      <c r="BO28" s="64">
        <f ca="1">'Trial 3'!BU12</f>
        <v>710455.13457980112</v>
      </c>
      <c r="BP28" s="64">
        <f ca="1">'Trial 3'!BV12</f>
        <v>710187.15660984546</v>
      </c>
      <c r="BQ28" s="64">
        <f ca="1">'Trial 3'!BW12</f>
        <v>709846.45913630247</v>
      </c>
      <c r="BR28" s="64">
        <f ca="1">'Trial 3'!BX12</f>
        <v>709483.23148790246</v>
      </c>
      <c r="BS28" s="64">
        <f ca="1">'Trial 3'!BY12</f>
        <v>709190.9218294085</v>
      </c>
      <c r="BT28" s="64">
        <f ca="1">'Trial 3'!BZ12</f>
        <v>708887.63440504251</v>
      </c>
      <c r="BU28" s="64">
        <f ca="1">'Trial 3'!CB12</f>
        <v>708546.70056768379</v>
      </c>
      <c r="BV28" s="64">
        <f ca="1">'Trial 3'!CC12</f>
        <v>708197.08207079617</v>
      </c>
      <c r="BW28" s="64">
        <f ca="1">'Trial 3'!CD12</f>
        <v>707871.64535714663</v>
      </c>
      <c r="BX28" s="64">
        <f ca="1">'Trial 3'!CE12</f>
        <v>707570.46479345637</v>
      </c>
      <c r="BY28" s="64">
        <f ca="1">'Trial 3'!CF12</f>
        <v>707187.54186889483</v>
      </c>
      <c r="BZ28" s="64">
        <f ca="1">'Trial 3'!CG12</f>
        <v>706834.74925706815</v>
      </c>
      <c r="CA28" s="64">
        <f ca="1">'Trial 3'!CH12</f>
        <v>706479.50246344146</v>
      </c>
      <c r="CB28" s="64">
        <f ca="1">'Trial 3'!CI12</f>
        <v>706200.70794150326</v>
      </c>
      <c r="CC28" s="64">
        <f ca="1">'Trial 3'!CJ12</f>
        <v>705920.43079010921</v>
      </c>
      <c r="CD28" s="64">
        <f ca="1">'Trial 3'!CK12</f>
        <v>705506.16252894478</v>
      </c>
      <c r="CE28" s="64">
        <f ca="1">'Trial 3'!CL12</f>
        <v>705263.41151606746</v>
      </c>
      <c r="CF28" s="64">
        <f ca="1">'Trial 3'!CM12</f>
        <v>704923.82719301607</v>
      </c>
      <c r="CG28" s="64">
        <f ca="1">'Trial 3'!CO12</f>
        <v>704620.6533369961</v>
      </c>
      <c r="CH28" s="64">
        <f ca="1">'Trial 3'!CP12</f>
        <v>704249.59656567464</v>
      </c>
      <c r="CI28" s="64">
        <f ca="1">'Trial 3'!CQ12</f>
        <v>703968.8759983069</v>
      </c>
      <c r="CJ28" s="64">
        <f ca="1">'Trial 3'!CR12</f>
        <v>703643.36568018107</v>
      </c>
      <c r="CK28" s="64">
        <f ca="1">'Trial 3'!CS12</f>
        <v>703275.4188105989</v>
      </c>
      <c r="CL28" s="64">
        <f ca="1">'Trial 3'!CT12</f>
        <v>702938.06062570366</v>
      </c>
      <c r="CM28" s="64">
        <f ca="1">'Trial 3'!CU12</f>
        <v>702638.71706122207</v>
      </c>
      <c r="CN28" s="64">
        <f ca="1">'Trial 3'!CV12</f>
        <v>702305.7704316054</v>
      </c>
      <c r="CO28" s="64">
        <f ca="1">'Trial 3'!CW12</f>
        <v>701939.23527919559</v>
      </c>
      <c r="CP28" s="64">
        <f ca="1">'Trial 3'!CX12</f>
        <v>701641.99514114903</v>
      </c>
      <c r="CQ28" s="64">
        <f ca="1">'Trial 3'!CY12</f>
        <v>701271.37929829885</v>
      </c>
      <c r="CR28" s="64">
        <f ca="1">'Trial 3'!CZ12</f>
        <v>700974.47159997316</v>
      </c>
      <c r="CS28" s="64">
        <f ca="1">'Trial 3'!DB12</f>
        <v>700667.7650349735</v>
      </c>
      <c r="CT28" s="64">
        <f ca="1">'Trial 3'!DC12</f>
        <v>700346.77456846891</v>
      </c>
      <c r="CU28" s="64">
        <f ca="1">'Trial 3'!DD12</f>
        <v>700053.85937011195</v>
      </c>
      <c r="CV28" s="64">
        <f ca="1">'Trial 3'!DE12</f>
        <v>699778.12301816896</v>
      </c>
      <c r="CW28" s="64">
        <f ca="1">'Trial 3'!DF12</f>
        <v>699453.29299674067</v>
      </c>
      <c r="CX28" s="64">
        <f ca="1">'Trial 3'!DG12</f>
        <v>699084.84683303186</v>
      </c>
      <c r="CY28" s="64">
        <f ca="1">'Trial 3'!DH12</f>
        <v>698770.58696462668</v>
      </c>
      <c r="CZ28" s="64">
        <f ca="1">'Trial 3'!DI12</f>
        <v>698505.53689896758</v>
      </c>
      <c r="DA28" s="64">
        <f ca="1">'Trial 3'!DJ12</f>
        <v>698148.95667314681</v>
      </c>
      <c r="DB28" s="64">
        <f ca="1">'Trial 3'!DK12</f>
        <v>697755.45526666741</v>
      </c>
      <c r="DC28" s="64">
        <f ca="1">'Trial 3'!DL12</f>
        <v>697482.75447588461</v>
      </c>
      <c r="DD28" s="64">
        <f ca="1">'Trial 3'!DM12</f>
        <v>697138.81457013998</v>
      </c>
      <c r="DE28" s="64">
        <f ca="1">'Trial 3'!DO12</f>
        <v>696821.63310030696</v>
      </c>
      <c r="DF28" s="64">
        <f ca="1">'Trial 3'!DP12</f>
        <v>696473.92918329826</v>
      </c>
      <c r="DG28" s="64">
        <f ca="1">'Trial 3'!DQ12</f>
        <v>696095.19335644308</v>
      </c>
      <c r="DH28" s="64">
        <f ca="1">'Trial 3'!DR12</f>
        <v>695737.35375586606</v>
      </c>
      <c r="DI28" s="64">
        <f ca="1">'Trial 3'!DS12</f>
        <v>695468.64280801523</v>
      </c>
      <c r="DJ28" s="64">
        <f ca="1">'Trial 3'!DT12</f>
        <v>695136.29512149433</v>
      </c>
      <c r="DK28" s="64">
        <f ca="1">'Trial 3'!DU12</f>
        <v>694834.12254725804</v>
      </c>
      <c r="DL28" s="64">
        <f ca="1">'Trial 3'!DV12</f>
        <v>694495.11568969057</v>
      </c>
      <c r="DM28" s="64">
        <f ca="1">'Trial 3'!DW12</f>
        <v>694223.24065922468</v>
      </c>
      <c r="DN28" s="64">
        <f ca="1">'Trial 3'!DX12</f>
        <v>693916.46096356725</v>
      </c>
      <c r="DO28" s="64">
        <f ca="1">'Trial 3'!DY12</f>
        <v>693563.59735234454</v>
      </c>
      <c r="DP28" s="64">
        <f ca="1">'Trial 3'!DZ12</f>
        <v>693244.6447335874</v>
      </c>
      <c r="DQ28" s="64">
        <f ca="1">'Trial 3'!EB12</f>
        <v>692884.03634123795</v>
      </c>
      <c r="DR28" s="64">
        <f ca="1">'Trial 3'!EC12</f>
        <v>692524.19186632417</v>
      </c>
      <c r="DS28" s="64">
        <f ca="1">'Trial 3'!ED12</f>
        <v>692239.23053523945</v>
      </c>
      <c r="DT28" s="64">
        <f ca="1">'Trial 3'!EE12</f>
        <v>691875.89924964204</v>
      </c>
      <c r="DU28" s="64">
        <f ca="1">'Trial 3'!EF12</f>
        <v>691557.15374464658</v>
      </c>
      <c r="DV28" s="64">
        <f ca="1">'Trial 3'!EG12</f>
        <v>691202.01548125257</v>
      </c>
      <c r="DW28" s="64">
        <f ca="1">'Trial 3'!EH12</f>
        <v>690886.50363970397</v>
      </c>
      <c r="DX28" s="64">
        <f ca="1">'Trial 3'!EI12</f>
        <v>690500.54980802943</v>
      </c>
      <c r="DY28" s="64">
        <f ca="1">'Trial 3'!EJ12</f>
        <v>690143.73667919287</v>
      </c>
      <c r="DZ28" s="64">
        <f ca="1">'Trial 3'!EK12</f>
        <v>689773.31002347579</v>
      </c>
      <c r="EA28" s="64">
        <f ca="1">'Trial 3'!EL12</f>
        <v>689356.58582920686</v>
      </c>
      <c r="EB28" s="64">
        <f ca="1">'Trial 3'!EM12</f>
        <v>688951.80988851422</v>
      </c>
    </row>
    <row r="29" spans="1:132" ht="12.75" customHeight="1">
      <c r="A29" s="64">
        <f>'Trial 4'!B12</f>
        <v>728000</v>
      </c>
      <c r="B29" s="64">
        <f ca="1">'Trial 4'!C12</f>
        <v>727835.23623142228</v>
      </c>
      <c r="C29" s="64">
        <f ca="1">'Trial 4'!D12</f>
        <v>727567.94308250432</v>
      </c>
      <c r="D29" s="64">
        <f ca="1">'Trial 4'!E12</f>
        <v>727351.08595048543</v>
      </c>
      <c r="E29" s="64">
        <f ca="1">'Trial 4'!F12</f>
        <v>727151.31367996777</v>
      </c>
      <c r="F29" s="64">
        <f ca="1">'Trial 4'!G12</f>
        <v>726941.31908330391</v>
      </c>
      <c r="G29" s="64">
        <f ca="1">'Trial 4'!H12</f>
        <v>726730.41338649008</v>
      </c>
      <c r="H29" s="64">
        <f ca="1">'Trial 4'!I12</f>
        <v>726488.92561986926</v>
      </c>
      <c r="I29" s="64">
        <f ca="1">'Trial 4'!J12</f>
        <v>726271.26891594555</v>
      </c>
      <c r="J29" s="64">
        <f ca="1">'Trial 4'!K12</f>
        <v>726016.71298236342</v>
      </c>
      <c r="K29" s="64">
        <f ca="1">'Trial 4'!L12</f>
        <v>725870.68574247381</v>
      </c>
      <c r="L29" s="64">
        <f ca="1">'Trial 4'!M12</f>
        <v>725628.87830552994</v>
      </c>
      <c r="M29" s="64">
        <f ca="1">'Trial 4'!O12</f>
        <v>725374.49158146407</v>
      </c>
      <c r="N29" s="64">
        <f ca="1">'Trial 4'!P12</f>
        <v>725225.27502175141</v>
      </c>
      <c r="O29" s="64">
        <f ca="1">'Trial 4'!Q12</f>
        <v>724967.35696778423</v>
      </c>
      <c r="P29" s="64">
        <f ca="1">'Trial 4'!R12</f>
        <v>724676.33469290647</v>
      </c>
      <c r="Q29" s="64">
        <f ca="1">'Trial 4'!S12</f>
        <v>724500.82801761082</v>
      </c>
      <c r="R29" s="64">
        <f ca="1">'Trial 4'!T12</f>
        <v>724276.90380776126</v>
      </c>
      <c r="S29" s="64">
        <f ca="1">'Trial 4'!U12</f>
        <v>723979.19626626442</v>
      </c>
      <c r="T29" s="64">
        <f ca="1">'Trial 4'!V12</f>
        <v>723793.85841789364</v>
      </c>
      <c r="U29" s="64">
        <f ca="1">'Trial 4'!W12</f>
        <v>723516.07582186896</v>
      </c>
      <c r="V29" s="64">
        <f ca="1">'Trial 4'!X12</f>
        <v>723303.77116328513</v>
      </c>
      <c r="W29" s="64">
        <f ca="1">'Trial 4'!Y12</f>
        <v>723099.01305456564</v>
      </c>
      <c r="X29" s="64">
        <f ca="1">'Trial 4'!Z12</f>
        <v>722847.94137531228</v>
      </c>
      <c r="Y29" s="64">
        <f ca="1">'Trial 4'!AB12</f>
        <v>722541.0442624765</v>
      </c>
      <c r="Z29" s="64">
        <f ca="1">'Trial 4'!AC12</f>
        <v>722345.86108704016</v>
      </c>
      <c r="AA29" s="64">
        <f ca="1">'Trial 4'!AD12</f>
        <v>722090.6252174126</v>
      </c>
      <c r="AB29" s="64">
        <f ca="1">'Trial 4'!AE12</f>
        <v>721861.12311520043</v>
      </c>
      <c r="AC29" s="64">
        <f ca="1">'Trial 4'!AF12</f>
        <v>721517.62769453379</v>
      </c>
      <c r="AD29" s="64">
        <f ca="1">'Trial 4'!AG12</f>
        <v>721288.46999382344</v>
      </c>
      <c r="AE29" s="64">
        <f ca="1">'Trial 4'!AH12</f>
        <v>721028.98656225426</v>
      </c>
      <c r="AF29" s="64">
        <f ca="1">'Trial 4'!AI12</f>
        <v>720699.29553311167</v>
      </c>
      <c r="AG29" s="64">
        <f ca="1">'Trial 4'!AJ12</f>
        <v>720522.01310744754</v>
      </c>
      <c r="AH29" s="64">
        <f ca="1">'Trial 4'!AK12</f>
        <v>720231.07770619902</v>
      </c>
      <c r="AI29" s="64">
        <f ca="1">'Trial 4'!AL12</f>
        <v>719892.10228929599</v>
      </c>
      <c r="AJ29" s="64">
        <f ca="1">'Trial 4'!AM12</f>
        <v>719590.03859768889</v>
      </c>
      <c r="AK29" s="64">
        <f ca="1">'Trial 4'!AO12</f>
        <v>719387.98762653279</v>
      </c>
      <c r="AL29" s="64">
        <f ca="1">'Trial 4'!AP12</f>
        <v>719175.41204732738</v>
      </c>
      <c r="AM29" s="64">
        <f ca="1">'Trial 4'!AQ12</f>
        <v>718862.86965857935</v>
      </c>
      <c r="AN29" s="64">
        <f ca="1">'Trial 4'!AR12</f>
        <v>718538.56539526815</v>
      </c>
      <c r="AO29" s="64">
        <f ca="1">'Trial 4'!AS12</f>
        <v>718233.11571127956</v>
      </c>
      <c r="AP29" s="64">
        <f ca="1">'Trial 4'!AT12</f>
        <v>718000.06535103021</v>
      </c>
      <c r="AQ29" s="64">
        <f ca="1">'Trial 4'!AU12</f>
        <v>717729.20753836946</v>
      </c>
      <c r="AR29" s="64">
        <f ca="1">'Trial 4'!AV12</f>
        <v>717465.10957246367</v>
      </c>
      <c r="AS29" s="64">
        <f ca="1">'Trial 4'!AW12</f>
        <v>717143.12373741972</v>
      </c>
      <c r="AT29" s="64">
        <f ca="1">'Trial 4'!AX12</f>
        <v>716875.97938141378</v>
      </c>
      <c r="AU29" s="64">
        <f ca="1">'Trial 4'!AY12</f>
        <v>716607.24337751674</v>
      </c>
      <c r="AV29" s="64">
        <f ca="1">'Trial 4'!AZ12</f>
        <v>716289.35968547035</v>
      </c>
      <c r="AW29" s="64">
        <f ca="1">'Trial 4'!BB12</f>
        <v>715915.12914021069</v>
      </c>
      <c r="AX29" s="64">
        <f ca="1">'Trial 4'!BC12</f>
        <v>715617.32970874594</v>
      </c>
      <c r="AY29" s="64">
        <f ca="1">'Trial 4'!BD12</f>
        <v>715313.93638503843</v>
      </c>
      <c r="AZ29" s="64">
        <f ca="1">'Trial 4'!BE12</f>
        <v>715012.84035642841</v>
      </c>
      <c r="BA29" s="64">
        <f ca="1">'Trial 4'!BF12</f>
        <v>714640.38484005432</v>
      </c>
      <c r="BB29" s="64">
        <f ca="1">'Trial 4'!BG12</f>
        <v>714292.67405739496</v>
      </c>
      <c r="BC29" s="64">
        <f ca="1">'Trial 4'!BH12</f>
        <v>713990.53950399579</v>
      </c>
      <c r="BD29" s="64">
        <f ca="1">'Trial 4'!BI12</f>
        <v>713673.04522181966</v>
      </c>
      <c r="BE29" s="64">
        <f ca="1">'Trial 4'!BJ12</f>
        <v>713316.53725311277</v>
      </c>
      <c r="BF29" s="64">
        <f ca="1">'Trial 4'!BK12</f>
        <v>713017.32814767724</v>
      </c>
      <c r="BG29" s="64">
        <f ca="1">'Trial 4'!BL12</f>
        <v>712782.03397819772</v>
      </c>
      <c r="BH29" s="64">
        <f ca="1">'Trial 4'!BM12</f>
        <v>712563.71330353292</v>
      </c>
      <c r="BI29" s="64">
        <f ca="1">'Trial 4'!BO12</f>
        <v>712185.47007442929</v>
      </c>
      <c r="BJ29" s="64">
        <f ca="1">'Trial 4'!BP12</f>
        <v>711910.96562690591</v>
      </c>
      <c r="BK29" s="64">
        <f ca="1">'Trial 4'!BQ12</f>
        <v>711622.76793601317</v>
      </c>
      <c r="BL29" s="64">
        <f ca="1">'Trial 4'!BR12</f>
        <v>711307.24633930286</v>
      </c>
      <c r="BM29" s="64">
        <f ca="1">'Trial 4'!BS12</f>
        <v>710964.92462747369</v>
      </c>
      <c r="BN29" s="64">
        <f ca="1">'Trial 4'!BT12</f>
        <v>710605.24205036392</v>
      </c>
      <c r="BO29" s="64">
        <f ca="1">'Trial 4'!BU12</f>
        <v>710197.00499080273</v>
      </c>
      <c r="BP29" s="64">
        <f ca="1">'Trial 4'!BV12</f>
        <v>709893.55380379804</v>
      </c>
      <c r="BQ29" s="64">
        <f ca="1">'Trial 4'!BW12</f>
        <v>709559.77142305265</v>
      </c>
      <c r="BR29" s="64">
        <f ca="1">'Trial 4'!BX12</f>
        <v>709230.90038162493</v>
      </c>
      <c r="BS29" s="64">
        <f ca="1">'Trial 4'!BY12</f>
        <v>708993.39130480506</v>
      </c>
      <c r="BT29" s="64">
        <f ca="1">'Trial 4'!BZ12</f>
        <v>708699.91009116173</v>
      </c>
      <c r="BU29" s="64">
        <f ca="1">'Trial 4'!CB12</f>
        <v>708448.10331922688</v>
      </c>
      <c r="BV29" s="64">
        <f ca="1">'Trial 4'!CC12</f>
        <v>708103.22763894405</v>
      </c>
      <c r="BW29" s="64">
        <f ca="1">'Trial 4'!CD12</f>
        <v>707722.2382683797</v>
      </c>
      <c r="BX29" s="64">
        <f ca="1">'Trial 4'!CE12</f>
        <v>707422.80976055947</v>
      </c>
      <c r="BY29" s="64">
        <f ca="1">'Trial 4'!CF12</f>
        <v>707105.05729678797</v>
      </c>
      <c r="BZ29" s="64">
        <f ca="1">'Trial 4'!CG12</f>
        <v>706725.33623702789</v>
      </c>
      <c r="CA29" s="64">
        <f ca="1">'Trial 4'!CH12</f>
        <v>706420.55859172519</v>
      </c>
      <c r="CB29" s="64">
        <f ca="1">'Trial 4'!CI12</f>
        <v>706152.44689303334</v>
      </c>
      <c r="CC29" s="64">
        <f ca="1">'Trial 4'!CJ12</f>
        <v>705875.67977020214</v>
      </c>
      <c r="CD29" s="64">
        <f ca="1">'Trial 4'!CK12</f>
        <v>705616.44047431368</v>
      </c>
      <c r="CE29" s="64">
        <f ca="1">'Trial 4'!CL12</f>
        <v>705335.65416115022</v>
      </c>
      <c r="CF29" s="64">
        <f ca="1">'Trial 4'!CM12</f>
        <v>704956.45940753457</v>
      </c>
      <c r="CG29" s="64">
        <f ca="1">'Trial 4'!CO12</f>
        <v>704606.48461855284</v>
      </c>
      <c r="CH29" s="64">
        <f ca="1">'Trial 4'!CP12</f>
        <v>704277.90278248023</v>
      </c>
      <c r="CI29" s="64">
        <f ca="1">'Trial 4'!CQ12</f>
        <v>703981.99425781216</v>
      </c>
      <c r="CJ29" s="64">
        <f ca="1">'Trial 4'!CR12</f>
        <v>703661.74613363645</v>
      </c>
      <c r="CK29" s="64">
        <f ca="1">'Trial 4'!CS12</f>
        <v>703357.32126696093</v>
      </c>
      <c r="CL29" s="64">
        <f ca="1">'Trial 4'!CT12</f>
        <v>703042.79085336672</v>
      </c>
      <c r="CM29" s="64">
        <f ca="1">'Trial 4'!CU12</f>
        <v>702712.64552514278</v>
      </c>
      <c r="CN29" s="64">
        <f ca="1">'Trial 4'!CV12</f>
        <v>702400.31624994974</v>
      </c>
      <c r="CO29" s="64">
        <f ca="1">'Trial 4'!CW12</f>
        <v>702042.0414309249</v>
      </c>
      <c r="CP29" s="64">
        <f ca="1">'Trial 4'!CX12</f>
        <v>701730.17375940084</v>
      </c>
      <c r="CQ29" s="64">
        <f ca="1">'Trial 4'!CY12</f>
        <v>701345.13042029901</v>
      </c>
      <c r="CR29" s="64">
        <f ca="1">'Trial 4'!CZ12</f>
        <v>701066.60122317169</v>
      </c>
      <c r="CS29" s="64">
        <f ca="1">'Trial 4'!DB12</f>
        <v>700692.72509235004</v>
      </c>
      <c r="CT29" s="64">
        <f ca="1">'Trial 4'!DC12</f>
        <v>700282.75251471787</v>
      </c>
      <c r="CU29" s="64">
        <f ca="1">'Trial 4'!DD12</f>
        <v>700031.00505596248</v>
      </c>
      <c r="CV29" s="64">
        <f ca="1">'Trial 4'!DE12</f>
        <v>699717.43598682783</v>
      </c>
      <c r="CW29" s="64">
        <f ca="1">'Trial 4'!DF12</f>
        <v>699407.55760894821</v>
      </c>
      <c r="CX29" s="64">
        <f ca="1">'Trial 4'!DG12</f>
        <v>698987.14010459161</v>
      </c>
      <c r="CY29" s="64">
        <f ca="1">'Trial 4'!DH12</f>
        <v>698632.2756749359</v>
      </c>
      <c r="CZ29" s="64">
        <f ca="1">'Trial 4'!DI12</f>
        <v>698298.33204634883</v>
      </c>
      <c r="DA29" s="64">
        <f ca="1">'Trial 4'!DJ12</f>
        <v>697930.07914243662</v>
      </c>
      <c r="DB29" s="64">
        <f ca="1">'Trial 4'!DK12</f>
        <v>697583.35981800966</v>
      </c>
      <c r="DC29" s="64">
        <f ca="1">'Trial 4'!DL12</f>
        <v>697199.34892617806</v>
      </c>
      <c r="DD29" s="64">
        <f ca="1">'Trial 4'!DM12</f>
        <v>696862.89333771565</v>
      </c>
      <c r="DE29" s="64">
        <f ca="1">'Trial 4'!DO12</f>
        <v>696569.3836388014</v>
      </c>
      <c r="DF29" s="64">
        <f ca="1">'Trial 4'!DP12</f>
        <v>696247.06796981499</v>
      </c>
      <c r="DG29" s="64">
        <f ca="1">'Trial 4'!DQ12</f>
        <v>695953.45689173846</v>
      </c>
      <c r="DH29" s="64">
        <f ca="1">'Trial 4'!DR12</f>
        <v>695667.59468211548</v>
      </c>
      <c r="DI29" s="64">
        <f ca="1">'Trial 4'!DS12</f>
        <v>695281.32578676869</v>
      </c>
      <c r="DJ29" s="64">
        <f ca="1">'Trial 4'!DT12</f>
        <v>694936.59545340925</v>
      </c>
      <c r="DK29" s="64">
        <f ca="1">'Trial 4'!DU12</f>
        <v>694581.95707676106</v>
      </c>
      <c r="DL29" s="64">
        <f ca="1">'Trial 4'!DV12</f>
        <v>694213.81219070288</v>
      </c>
      <c r="DM29" s="64">
        <f ca="1">'Trial 4'!DW12</f>
        <v>693815.95981881791</v>
      </c>
      <c r="DN29" s="64">
        <f ca="1">'Trial 4'!DX12</f>
        <v>693424.37493872503</v>
      </c>
      <c r="DO29" s="64">
        <f ca="1">'Trial 4'!DY12</f>
        <v>693069.67661418649</v>
      </c>
      <c r="DP29" s="64">
        <f ca="1">'Trial 4'!DZ12</f>
        <v>692704.97112224775</v>
      </c>
      <c r="DQ29" s="64">
        <f ca="1">'Trial 4'!EB12</f>
        <v>692270.03722013033</v>
      </c>
      <c r="DR29" s="64">
        <f ca="1">'Trial 4'!EC12</f>
        <v>691838.10827544646</v>
      </c>
      <c r="DS29" s="64">
        <f ca="1">'Trial 4'!ED12</f>
        <v>691499.94087979128</v>
      </c>
      <c r="DT29" s="64">
        <f ca="1">'Trial 4'!EE12</f>
        <v>691155.50362841936</v>
      </c>
      <c r="DU29" s="64">
        <f ca="1">'Trial 4'!EF12</f>
        <v>690795.77988905588</v>
      </c>
      <c r="DV29" s="64">
        <f ca="1">'Trial 4'!EG12</f>
        <v>690396.91800322989</v>
      </c>
      <c r="DW29" s="64">
        <f ca="1">'Trial 4'!EH12</f>
        <v>690126.60913871287</v>
      </c>
      <c r="DX29" s="64">
        <f ca="1">'Trial 4'!EI12</f>
        <v>689814.34621971287</v>
      </c>
      <c r="DY29" s="64">
        <f ca="1">'Trial 4'!EJ12</f>
        <v>689526.20965169428</v>
      </c>
      <c r="DZ29" s="64">
        <f ca="1">'Trial 4'!EK12</f>
        <v>689218.05686118267</v>
      </c>
      <c r="EA29" s="64">
        <f ca="1">'Trial 4'!EL12</f>
        <v>688916.82406462741</v>
      </c>
      <c r="EB29" s="64">
        <f ca="1">'Trial 4'!EM12</f>
        <v>688615.01830046147</v>
      </c>
    </row>
    <row r="30" spans="1:132" ht="12.75" customHeight="1">
      <c r="A30" s="64">
        <f>'Trial 5'!B12</f>
        <v>728000</v>
      </c>
      <c r="B30" s="64">
        <f ca="1">'Trial 5'!C12</f>
        <v>727848.83410340163</v>
      </c>
      <c r="C30" s="64">
        <f ca="1">'Trial 5'!D12</f>
        <v>727599.11122668383</v>
      </c>
      <c r="D30" s="64">
        <f ca="1">'Trial 5'!E12</f>
        <v>727428.55445108423</v>
      </c>
      <c r="E30" s="64">
        <f ca="1">'Trial 5'!F12</f>
        <v>727182.55940809054</v>
      </c>
      <c r="F30" s="64">
        <f ca="1">'Trial 5'!G12</f>
        <v>726961.23798333376</v>
      </c>
      <c r="G30" s="64">
        <f ca="1">'Trial 5'!H12</f>
        <v>726714.72060917632</v>
      </c>
      <c r="H30" s="64">
        <f ca="1">'Trial 5'!I12</f>
        <v>726484.44337114191</v>
      </c>
      <c r="I30" s="64">
        <f ca="1">'Trial 5'!J12</f>
        <v>726229.49475686497</v>
      </c>
      <c r="J30" s="64">
        <f ca="1">'Trial 5'!K12</f>
        <v>725976.44266971014</v>
      </c>
      <c r="K30" s="64">
        <f ca="1">'Trial 5'!L12</f>
        <v>725834.52919965063</v>
      </c>
      <c r="L30" s="64">
        <f ca="1">'Trial 5'!M12</f>
        <v>725614.65287137812</v>
      </c>
      <c r="M30" s="64">
        <f ca="1">'Trial 5'!O12</f>
        <v>725393.78366854449</v>
      </c>
      <c r="N30" s="64">
        <f ca="1">'Trial 5'!P12</f>
        <v>725125.77477167943</v>
      </c>
      <c r="O30" s="64">
        <f ca="1">'Trial 5'!Q12</f>
        <v>724941.53010868432</v>
      </c>
      <c r="P30" s="64">
        <f ca="1">'Trial 5'!R12</f>
        <v>724701.69323127856</v>
      </c>
      <c r="Q30" s="64">
        <f ca="1">'Trial 5'!S12</f>
        <v>724459.22185273946</v>
      </c>
      <c r="R30" s="64">
        <f ca="1">'Trial 5'!T12</f>
        <v>724244.94057347521</v>
      </c>
      <c r="S30" s="64">
        <f ca="1">'Trial 5'!U12</f>
        <v>724014.11451817374</v>
      </c>
      <c r="T30" s="64">
        <f ca="1">'Trial 5'!V12</f>
        <v>723737.31422166293</v>
      </c>
      <c r="U30" s="64">
        <f ca="1">'Trial 5'!W12</f>
        <v>723512.81947819307</v>
      </c>
      <c r="V30" s="64">
        <f ca="1">'Trial 5'!X12</f>
        <v>723263.81206819788</v>
      </c>
      <c r="W30" s="64">
        <f ca="1">'Trial 5'!Y12</f>
        <v>723013.09719302517</v>
      </c>
      <c r="X30" s="64">
        <f ca="1">'Trial 5'!Z12</f>
        <v>722752.07534166111</v>
      </c>
      <c r="Y30" s="64">
        <f ca="1">'Trial 5'!AB12</f>
        <v>722483.78577699617</v>
      </c>
      <c r="Z30" s="64">
        <f ca="1">'Trial 5'!AC12</f>
        <v>722195.09717252012</v>
      </c>
      <c r="AA30" s="64">
        <f ca="1">'Trial 5'!AD12</f>
        <v>721941.82928296516</v>
      </c>
      <c r="AB30" s="64">
        <f ca="1">'Trial 5'!AE12</f>
        <v>721676.96680901886</v>
      </c>
      <c r="AC30" s="64">
        <f ca="1">'Trial 5'!AF12</f>
        <v>721370.28406698618</v>
      </c>
      <c r="AD30" s="64">
        <f ca="1">'Trial 5'!AG12</f>
        <v>721059.45824479382</v>
      </c>
      <c r="AE30" s="64">
        <f ca="1">'Trial 5'!AH12</f>
        <v>720762.66680337954</v>
      </c>
      <c r="AF30" s="64">
        <f ca="1">'Trial 5'!AI12</f>
        <v>720419.52432480548</v>
      </c>
      <c r="AG30" s="64">
        <f ca="1">'Trial 5'!AJ12</f>
        <v>720180.50601052959</v>
      </c>
      <c r="AH30" s="64">
        <f ca="1">'Trial 5'!AK12</f>
        <v>719938.57764742523</v>
      </c>
      <c r="AI30" s="64">
        <f ca="1">'Trial 5'!AL12</f>
        <v>719637.72581534577</v>
      </c>
      <c r="AJ30" s="64">
        <f ca="1">'Trial 5'!AM12</f>
        <v>719379.2088841045</v>
      </c>
      <c r="AK30" s="64">
        <f ca="1">'Trial 5'!AO12</f>
        <v>719160.20275391289</v>
      </c>
      <c r="AL30" s="64">
        <f ca="1">'Trial 5'!AP12</f>
        <v>718852.68790194963</v>
      </c>
      <c r="AM30" s="64">
        <f ca="1">'Trial 5'!AQ12</f>
        <v>718545.86640231393</v>
      </c>
      <c r="AN30" s="64">
        <f ca="1">'Trial 5'!AR12</f>
        <v>718218.21705049661</v>
      </c>
      <c r="AO30" s="64">
        <f ca="1">'Trial 5'!AS12</f>
        <v>717941.88350418734</v>
      </c>
      <c r="AP30" s="64">
        <f ca="1">'Trial 5'!AT12</f>
        <v>717748.71181776805</v>
      </c>
      <c r="AQ30" s="64">
        <f ca="1">'Trial 5'!AU12</f>
        <v>717386.08559619682</v>
      </c>
      <c r="AR30" s="64">
        <f ca="1">'Trial 5'!AV12</f>
        <v>717092.66962159844</v>
      </c>
      <c r="AS30" s="64">
        <f ca="1">'Trial 5'!AW12</f>
        <v>716831.88073014317</v>
      </c>
      <c r="AT30" s="64">
        <f ca="1">'Trial 5'!AX12</f>
        <v>716544.26373222983</v>
      </c>
      <c r="AU30" s="64">
        <f ca="1">'Trial 5'!AY12</f>
        <v>716222.70937295596</v>
      </c>
      <c r="AV30" s="64">
        <f ca="1">'Trial 5'!AZ12</f>
        <v>715996.99674077216</v>
      </c>
      <c r="AW30" s="64">
        <f ca="1">'Trial 5'!BB12</f>
        <v>715621.11738131475</v>
      </c>
      <c r="AX30" s="64">
        <f ca="1">'Trial 5'!BC12</f>
        <v>715385.60988612729</v>
      </c>
      <c r="AY30" s="64">
        <f ca="1">'Trial 5'!BD12</f>
        <v>715064.25228220969</v>
      </c>
      <c r="AZ30" s="64">
        <f ca="1">'Trial 5'!BE12</f>
        <v>714762.43168889009</v>
      </c>
      <c r="BA30" s="64">
        <f ca="1">'Trial 5'!BF12</f>
        <v>714467.12909322011</v>
      </c>
      <c r="BB30" s="64">
        <f ca="1">'Trial 5'!BG12</f>
        <v>714213.75942182378</v>
      </c>
      <c r="BC30" s="64">
        <f ca="1">'Trial 5'!BH12</f>
        <v>713869.33750826714</v>
      </c>
      <c r="BD30" s="64">
        <f ca="1">'Trial 5'!BI12</f>
        <v>713645.653783852</v>
      </c>
      <c r="BE30" s="64">
        <f ca="1">'Trial 5'!BJ12</f>
        <v>713383.24635527621</v>
      </c>
      <c r="BF30" s="64">
        <f ca="1">'Trial 5'!BK12</f>
        <v>713033.88244951447</v>
      </c>
      <c r="BG30" s="64">
        <f ca="1">'Trial 5'!BL12</f>
        <v>712772.85188395134</v>
      </c>
      <c r="BH30" s="64">
        <f ca="1">'Trial 5'!BM12</f>
        <v>712504.564218238</v>
      </c>
      <c r="BI30" s="64">
        <f ca="1">'Trial 5'!BO12</f>
        <v>712229.40233433037</v>
      </c>
      <c r="BJ30" s="64">
        <f ca="1">'Trial 5'!BP12</f>
        <v>711862.47554766515</v>
      </c>
      <c r="BK30" s="64">
        <f ca="1">'Trial 5'!BQ12</f>
        <v>711514.72121917689</v>
      </c>
      <c r="BL30" s="64">
        <f ca="1">'Trial 5'!BR12</f>
        <v>711262.15209876839</v>
      </c>
      <c r="BM30" s="64">
        <f ca="1">'Trial 5'!BS12</f>
        <v>710958.55377526698</v>
      </c>
      <c r="BN30" s="64">
        <f ca="1">'Trial 5'!BT12</f>
        <v>710649.85304591281</v>
      </c>
      <c r="BO30" s="64">
        <f ca="1">'Trial 5'!BU12</f>
        <v>710401.55617493042</v>
      </c>
      <c r="BP30" s="64">
        <f ca="1">'Trial 5'!BV12</f>
        <v>710096.03103658976</v>
      </c>
      <c r="BQ30" s="64">
        <f ca="1">'Trial 5'!BW12</f>
        <v>709853.11359774589</v>
      </c>
      <c r="BR30" s="64">
        <f ca="1">'Trial 5'!BX12</f>
        <v>709540.35629513557</v>
      </c>
      <c r="BS30" s="64">
        <f ca="1">'Trial 5'!BY12</f>
        <v>709204.53657685511</v>
      </c>
      <c r="BT30" s="64">
        <f ca="1">'Trial 5'!BZ12</f>
        <v>708828.11739975493</v>
      </c>
      <c r="BU30" s="64">
        <f ca="1">'Trial 5'!CB12</f>
        <v>708486.21146293392</v>
      </c>
      <c r="BV30" s="64">
        <f ca="1">'Trial 5'!CC12</f>
        <v>708132.58120996482</v>
      </c>
      <c r="BW30" s="64">
        <f ca="1">'Trial 5'!CD12</f>
        <v>707849.64837970887</v>
      </c>
      <c r="BX30" s="64">
        <f ca="1">'Trial 5'!CE12</f>
        <v>707486.71008311561</v>
      </c>
      <c r="BY30" s="64">
        <f ca="1">'Trial 5'!CF12</f>
        <v>707240.44586582179</v>
      </c>
      <c r="BZ30" s="64">
        <f ca="1">'Trial 5'!CG12</f>
        <v>706914.43575288227</v>
      </c>
      <c r="CA30" s="64">
        <f ca="1">'Trial 5'!CH12</f>
        <v>706607.01948303799</v>
      </c>
      <c r="CB30" s="64">
        <f ca="1">'Trial 5'!CI12</f>
        <v>706349.18078353733</v>
      </c>
      <c r="CC30" s="64">
        <f ca="1">'Trial 5'!CJ12</f>
        <v>705990.31719910086</v>
      </c>
      <c r="CD30" s="64">
        <f ca="1">'Trial 5'!CK12</f>
        <v>705713.90698212315</v>
      </c>
      <c r="CE30" s="64">
        <f ca="1">'Trial 5'!CL12</f>
        <v>705431.88455312361</v>
      </c>
      <c r="CF30" s="64">
        <f ca="1">'Trial 5'!CM12</f>
        <v>705104.48836257437</v>
      </c>
      <c r="CG30" s="64">
        <f ca="1">'Trial 5'!CO12</f>
        <v>704729.72906151554</v>
      </c>
      <c r="CH30" s="64">
        <f ca="1">'Trial 5'!CP12</f>
        <v>704341.01542364096</v>
      </c>
      <c r="CI30" s="64">
        <f ca="1">'Trial 5'!CQ12</f>
        <v>704044.49572020723</v>
      </c>
      <c r="CJ30" s="64">
        <f ca="1">'Trial 5'!CR12</f>
        <v>703658.9529271659</v>
      </c>
      <c r="CK30" s="64">
        <f ca="1">'Trial 5'!CS12</f>
        <v>703321.65242767334</v>
      </c>
      <c r="CL30" s="64">
        <f ca="1">'Trial 5'!CT12</f>
        <v>702972.50308104977</v>
      </c>
      <c r="CM30" s="64">
        <f ca="1">'Trial 5'!CU12</f>
        <v>702628.22023114352</v>
      </c>
      <c r="CN30" s="64">
        <f ca="1">'Trial 5'!CV12</f>
        <v>702356.9484886002</v>
      </c>
      <c r="CO30" s="64">
        <f ca="1">'Trial 5'!CW12</f>
        <v>702098.70280257612</v>
      </c>
      <c r="CP30" s="64">
        <f ca="1">'Trial 5'!CX12</f>
        <v>701805.82022447011</v>
      </c>
      <c r="CQ30" s="64">
        <f ca="1">'Trial 5'!CY12</f>
        <v>701513.3492093375</v>
      </c>
      <c r="CR30" s="64">
        <f ca="1">'Trial 5'!CZ12</f>
        <v>701206.83839076455</v>
      </c>
      <c r="CS30" s="64">
        <f ca="1">'Trial 5'!DB12</f>
        <v>700875.37781330815</v>
      </c>
      <c r="CT30" s="64">
        <f ca="1">'Trial 5'!DC12</f>
        <v>700469.64298906701</v>
      </c>
      <c r="CU30" s="64">
        <f ca="1">'Trial 5'!DD12</f>
        <v>700125.0297899266</v>
      </c>
      <c r="CV30" s="64">
        <f ca="1">'Trial 5'!DE12</f>
        <v>699841.82795256132</v>
      </c>
      <c r="CW30" s="64">
        <f ca="1">'Trial 5'!DF12</f>
        <v>699489.03736745962</v>
      </c>
      <c r="CX30" s="64">
        <f ca="1">'Trial 5'!DG12</f>
        <v>699089.60289996548</v>
      </c>
      <c r="CY30" s="64">
        <f ca="1">'Trial 5'!DH12</f>
        <v>698730.47234713857</v>
      </c>
      <c r="CZ30" s="64">
        <f ca="1">'Trial 5'!DI12</f>
        <v>698462.16999009368</v>
      </c>
      <c r="DA30" s="64">
        <f ca="1">'Trial 5'!DJ12</f>
        <v>698103.1239748958</v>
      </c>
      <c r="DB30" s="64">
        <f ca="1">'Trial 5'!DK12</f>
        <v>697783.03319797723</v>
      </c>
      <c r="DC30" s="64">
        <f ca="1">'Trial 5'!DL12</f>
        <v>697442.41620984324</v>
      </c>
      <c r="DD30" s="64">
        <f ca="1">'Trial 5'!DM12</f>
        <v>697104.58505518653</v>
      </c>
      <c r="DE30" s="64">
        <f ca="1">'Trial 5'!DO12</f>
        <v>696755.62271515164</v>
      </c>
      <c r="DF30" s="64">
        <f ca="1">'Trial 5'!DP12</f>
        <v>696413.46055796312</v>
      </c>
      <c r="DG30" s="64">
        <f ca="1">'Trial 5'!DQ12</f>
        <v>696001.4344469544</v>
      </c>
      <c r="DH30" s="64">
        <f ca="1">'Trial 5'!DR12</f>
        <v>695713.23856163793</v>
      </c>
      <c r="DI30" s="64">
        <f ca="1">'Trial 5'!DS12</f>
        <v>695369.74429431045</v>
      </c>
      <c r="DJ30" s="64">
        <f ca="1">'Trial 5'!DT12</f>
        <v>695100.87811029784</v>
      </c>
      <c r="DK30" s="64">
        <f ca="1">'Trial 5'!DU12</f>
        <v>694685.48697614192</v>
      </c>
      <c r="DL30" s="64">
        <f ca="1">'Trial 5'!DV12</f>
        <v>694281.90885340562</v>
      </c>
      <c r="DM30" s="64">
        <f ca="1">'Trial 5'!DW12</f>
        <v>693980.21937361662</v>
      </c>
      <c r="DN30" s="64">
        <f ca="1">'Trial 5'!DX12</f>
        <v>693684.62434692553</v>
      </c>
      <c r="DO30" s="64">
        <f ca="1">'Trial 5'!DY12</f>
        <v>693356.20758149296</v>
      </c>
      <c r="DP30" s="64">
        <f ca="1">'Trial 5'!DZ12</f>
        <v>693037.8057173345</v>
      </c>
      <c r="DQ30" s="64">
        <f ca="1">'Trial 5'!EB12</f>
        <v>692669.32128526189</v>
      </c>
      <c r="DR30" s="64">
        <f ca="1">'Trial 5'!EC12</f>
        <v>692393.00910412089</v>
      </c>
      <c r="DS30" s="64">
        <f ca="1">'Trial 5'!ED12</f>
        <v>692090.0843506247</v>
      </c>
      <c r="DT30" s="64">
        <f ca="1">'Trial 5'!EE12</f>
        <v>691713.41268393572</v>
      </c>
      <c r="DU30" s="64">
        <f ca="1">'Trial 5'!EF12</f>
        <v>691344.32753614616</v>
      </c>
      <c r="DV30" s="64">
        <f ca="1">'Trial 5'!EG12</f>
        <v>691025.53485787218</v>
      </c>
      <c r="DW30" s="64">
        <f ca="1">'Trial 5'!EH12</f>
        <v>690611.10248137254</v>
      </c>
      <c r="DX30" s="64">
        <f ca="1">'Trial 5'!EI12</f>
        <v>690330.32490735932</v>
      </c>
      <c r="DY30" s="64">
        <f ca="1">'Trial 5'!EJ12</f>
        <v>689975.62307978794</v>
      </c>
      <c r="DZ30" s="64">
        <f ca="1">'Trial 5'!EK12</f>
        <v>689666.40097645833</v>
      </c>
      <c r="EA30" s="64">
        <f ca="1">'Trial 5'!EL12</f>
        <v>689328.65077469544</v>
      </c>
      <c r="EB30" s="64">
        <f ca="1">'Trial 5'!EM12</f>
        <v>688975.92455140618</v>
      </c>
    </row>
    <row r="31" spans="1:132" ht="12.75" customHeight="1">
      <c r="A31" s="64">
        <f>'Trial 6'!B12</f>
        <v>728000</v>
      </c>
      <c r="B31" s="64">
        <f ca="1">'Trial 6'!C12</f>
        <v>727737.58763140661</v>
      </c>
      <c r="C31" s="64">
        <f ca="1">'Trial 6'!D12</f>
        <v>727564.19721688109</v>
      </c>
      <c r="D31" s="64">
        <f ca="1">'Trial 6'!E12</f>
        <v>727285.65243223531</v>
      </c>
      <c r="E31" s="64">
        <f ca="1">'Trial 6'!F12</f>
        <v>727076.94637309946</v>
      </c>
      <c r="F31" s="64">
        <f ca="1">'Trial 6'!G12</f>
        <v>726806.82615528372</v>
      </c>
      <c r="G31" s="64">
        <f ca="1">'Trial 6'!H12</f>
        <v>726503.37870185915</v>
      </c>
      <c r="H31" s="64">
        <f ca="1">'Trial 6'!I12</f>
        <v>726230.85014740122</v>
      </c>
      <c r="I31" s="64">
        <f ca="1">'Trial 6'!J12</f>
        <v>726077.62155876996</v>
      </c>
      <c r="J31" s="64">
        <f ca="1">'Trial 6'!K12</f>
        <v>725867.4766753196</v>
      </c>
      <c r="K31" s="64">
        <f ca="1">'Trial 6'!L12</f>
        <v>725676.05785492703</v>
      </c>
      <c r="L31" s="64">
        <f ca="1">'Trial 6'!M12</f>
        <v>725455.47906652139</v>
      </c>
      <c r="M31" s="64">
        <f ca="1">'Trial 6'!O12</f>
        <v>725189.62900949968</v>
      </c>
      <c r="N31" s="64">
        <f ca="1">'Trial 6'!P12</f>
        <v>725002.224487709</v>
      </c>
      <c r="O31" s="64">
        <f ca="1">'Trial 6'!Q12</f>
        <v>724709.54215486243</v>
      </c>
      <c r="P31" s="64">
        <f ca="1">'Trial 6'!R12</f>
        <v>724454.73883579846</v>
      </c>
      <c r="Q31" s="64">
        <f ca="1">'Trial 6'!S12</f>
        <v>724213.62255915161</v>
      </c>
      <c r="R31" s="64">
        <f ca="1">'Trial 6'!T12</f>
        <v>723917.54582041071</v>
      </c>
      <c r="S31" s="64">
        <f ca="1">'Trial 6'!U12</f>
        <v>723703.30060392246</v>
      </c>
      <c r="T31" s="64">
        <f ca="1">'Trial 6'!V12</f>
        <v>723480.40634493076</v>
      </c>
      <c r="U31" s="64">
        <f ca="1">'Trial 6'!W12</f>
        <v>723179.47274497291</v>
      </c>
      <c r="V31" s="64">
        <f ca="1">'Trial 6'!X12</f>
        <v>722858.03470812377</v>
      </c>
      <c r="W31" s="64">
        <f ca="1">'Trial 6'!Y12</f>
        <v>722608.12419619178</v>
      </c>
      <c r="X31" s="64">
        <f ca="1">'Trial 6'!Z12</f>
        <v>722344.39425710018</v>
      </c>
      <c r="Y31" s="64">
        <f ca="1">'Trial 6'!AB12</f>
        <v>722103.1682521035</v>
      </c>
      <c r="Z31" s="64">
        <f ca="1">'Trial 6'!AC12</f>
        <v>721832.60647770716</v>
      </c>
      <c r="AA31" s="64">
        <f ca="1">'Trial 6'!AD12</f>
        <v>721503.03900968842</v>
      </c>
      <c r="AB31" s="64">
        <f ca="1">'Trial 6'!AE12</f>
        <v>721237.96882718848</v>
      </c>
      <c r="AC31" s="64">
        <f ca="1">'Trial 6'!AF12</f>
        <v>720953.33148032357</v>
      </c>
      <c r="AD31" s="64">
        <f ca="1">'Trial 6'!AG12</f>
        <v>720644.92614742776</v>
      </c>
      <c r="AE31" s="64">
        <f ca="1">'Trial 6'!AH12</f>
        <v>720472.04494173476</v>
      </c>
      <c r="AF31" s="64">
        <f ca="1">'Trial 6'!AI12</f>
        <v>720179.22142467252</v>
      </c>
      <c r="AG31" s="64">
        <f ca="1">'Trial 6'!AJ12</f>
        <v>719890.15442959988</v>
      </c>
      <c r="AH31" s="64">
        <f ca="1">'Trial 6'!AK12</f>
        <v>719639.62617449358</v>
      </c>
      <c r="AI31" s="64">
        <f ca="1">'Trial 6'!AL12</f>
        <v>719428.95925053302</v>
      </c>
      <c r="AJ31" s="64">
        <f ca="1">'Trial 6'!AM12</f>
        <v>719132.18083494634</v>
      </c>
      <c r="AK31" s="64">
        <f ca="1">'Trial 6'!AO12</f>
        <v>718838.73865451512</v>
      </c>
      <c r="AL31" s="64">
        <f ca="1">'Trial 6'!AP12</f>
        <v>718644.11016071076</v>
      </c>
      <c r="AM31" s="64">
        <f ca="1">'Trial 6'!AQ12</f>
        <v>718344.3244296466</v>
      </c>
      <c r="AN31" s="64">
        <f ca="1">'Trial 6'!AR12</f>
        <v>718044.36643640918</v>
      </c>
      <c r="AO31" s="64">
        <f ca="1">'Trial 6'!AS12</f>
        <v>717758.95393555227</v>
      </c>
      <c r="AP31" s="64">
        <f ca="1">'Trial 6'!AT12</f>
        <v>717418.54287471005</v>
      </c>
      <c r="AQ31" s="64">
        <f ca="1">'Trial 6'!AU12</f>
        <v>717106.72271638236</v>
      </c>
      <c r="AR31" s="64">
        <f ca="1">'Trial 6'!AV12</f>
        <v>716736.57459074142</v>
      </c>
      <c r="AS31" s="64">
        <f ca="1">'Trial 6'!AW12</f>
        <v>716451.54714824562</v>
      </c>
      <c r="AT31" s="64">
        <f ca="1">'Trial 6'!AX12</f>
        <v>716106.16883424018</v>
      </c>
      <c r="AU31" s="64">
        <f ca="1">'Trial 6'!AY12</f>
        <v>715797.87158102181</v>
      </c>
      <c r="AV31" s="64">
        <f ca="1">'Trial 6'!AZ12</f>
        <v>715466.29900548747</v>
      </c>
      <c r="AW31" s="64">
        <f ca="1">'Trial 6'!BB12</f>
        <v>715253.49931880867</v>
      </c>
      <c r="AX31" s="64">
        <f ca="1">'Trial 6'!BC12</f>
        <v>714985.35293573746</v>
      </c>
      <c r="AY31" s="64">
        <f ca="1">'Trial 6'!BD12</f>
        <v>714729.40767370444</v>
      </c>
      <c r="AZ31" s="64">
        <f ca="1">'Trial 6'!BE12</f>
        <v>714365.3390865071</v>
      </c>
      <c r="BA31" s="64">
        <f ca="1">'Trial 6'!BF12</f>
        <v>714141.56412141374</v>
      </c>
      <c r="BB31" s="64">
        <f ca="1">'Trial 6'!BG12</f>
        <v>713818.85149713012</v>
      </c>
      <c r="BC31" s="64">
        <f ca="1">'Trial 6'!BH12</f>
        <v>713516.42666346463</v>
      </c>
      <c r="BD31" s="64">
        <f ca="1">'Trial 6'!BI12</f>
        <v>713235.62448308128</v>
      </c>
      <c r="BE31" s="64">
        <f ca="1">'Trial 6'!BJ12</f>
        <v>712957.32778775506</v>
      </c>
      <c r="BF31" s="64">
        <f ca="1">'Trial 6'!BK12</f>
        <v>712681.34782490588</v>
      </c>
      <c r="BG31" s="64">
        <f ca="1">'Trial 6'!BL12</f>
        <v>712336.94298911036</v>
      </c>
      <c r="BH31" s="64">
        <f ca="1">'Trial 6'!BM12</f>
        <v>711990.88802405528</v>
      </c>
      <c r="BI31" s="64">
        <f ca="1">'Trial 6'!BO12</f>
        <v>711630.474680744</v>
      </c>
      <c r="BJ31" s="64">
        <f ca="1">'Trial 6'!BP12</f>
        <v>711321.14843894145</v>
      </c>
      <c r="BK31" s="64">
        <f ca="1">'Trial 6'!BQ12</f>
        <v>710973.64753438288</v>
      </c>
      <c r="BL31" s="64">
        <f ca="1">'Trial 6'!BR12</f>
        <v>710739.88197933394</v>
      </c>
      <c r="BM31" s="64">
        <f ca="1">'Trial 6'!BS12</f>
        <v>710491.70284468809</v>
      </c>
      <c r="BN31" s="64">
        <f ca="1">'Trial 6'!BT12</f>
        <v>710151.29013160069</v>
      </c>
      <c r="BO31" s="64">
        <f ca="1">'Trial 6'!BU12</f>
        <v>709845.79205589101</v>
      </c>
      <c r="BP31" s="64">
        <f ca="1">'Trial 6'!BV12</f>
        <v>709586.19960709463</v>
      </c>
      <c r="BQ31" s="64">
        <f ca="1">'Trial 6'!BW12</f>
        <v>709288.54211516853</v>
      </c>
      <c r="BR31" s="64">
        <f ca="1">'Trial 6'!BX12</f>
        <v>708964.9068967856</v>
      </c>
      <c r="BS31" s="64">
        <f ca="1">'Trial 6'!BY12</f>
        <v>708654.23785237689</v>
      </c>
      <c r="BT31" s="64">
        <f ca="1">'Trial 6'!BZ12</f>
        <v>708343.36512779735</v>
      </c>
      <c r="BU31" s="64">
        <f ca="1">'Trial 6'!CB12</f>
        <v>707939.81260857091</v>
      </c>
      <c r="BV31" s="64">
        <f ca="1">'Trial 6'!CC12</f>
        <v>707629.43473038403</v>
      </c>
      <c r="BW31" s="64">
        <f ca="1">'Trial 6'!CD12</f>
        <v>707385.8729099707</v>
      </c>
      <c r="BX31" s="64">
        <f ca="1">'Trial 6'!CE12</f>
        <v>707085.06789114373</v>
      </c>
      <c r="BY31" s="64">
        <f ca="1">'Trial 6'!CF12</f>
        <v>706766.80771576543</v>
      </c>
      <c r="BZ31" s="64">
        <f ca="1">'Trial 6'!CG12</f>
        <v>706482.9349911341</v>
      </c>
      <c r="CA31" s="64">
        <f ca="1">'Trial 6'!CH12</f>
        <v>706185.17437129805</v>
      </c>
      <c r="CB31" s="64">
        <f ca="1">'Trial 6'!CI12</f>
        <v>705923.30658271234</v>
      </c>
      <c r="CC31" s="64">
        <f ca="1">'Trial 6'!CJ12</f>
        <v>705514.39316225308</v>
      </c>
      <c r="CD31" s="64">
        <f ca="1">'Trial 6'!CK12</f>
        <v>705156.49768068374</v>
      </c>
      <c r="CE31" s="64">
        <f ca="1">'Trial 6'!CL12</f>
        <v>704773.75870564242</v>
      </c>
      <c r="CF31" s="64">
        <f ca="1">'Trial 6'!CM12</f>
        <v>704429.70437397144</v>
      </c>
      <c r="CG31" s="64">
        <f ca="1">'Trial 6'!CO12</f>
        <v>704088.61101196136</v>
      </c>
      <c r="CH31" s="64">
        <f ca="1">'Trial 6'!CP12</f>
        <v>703777.83498570079</v>
      </c>
      <c r="CI31" s="64">
        <f ca="1">'Trial 6'!CQ12</f>
        <v>703527.81213774346</v>
      </c>
      <c r="CJ31" s="64">
        <f ca="1">'Trial 6'!CR12</f>
        <v>703182.36298505589</v>
      </c>
      <c r="CK31" s="64">
        <f ca="1">'Trial 6'!CS12</f>
        <v>702837.53299653251</v>
      </c>
      <c r="CL31" s="64">
        <f ca="1">'Trial 6'!CT12</f>
        <v>702577.65701098205</v>
      </c>
      <c r="CM31" s="64">
        <f ca="1">'Trial 6'!CU12</f>
        <v>702216.87949440058</v>
      </c>
      <c r="CN31" s="64">
        <f ca="1">'Trial 6'!CV12</f>
        <v>701836.58159447357</v>
      </c>
      <c r="CO31" s="64">
        <f ca="1">'Trial 6'!CW12</f>
        <v>701475.10318730155</v>
      </c>
      <c r="CP31" s="64">
        <f ca="1">'Trial 6'!CX12</f>
        <v>701161.05891008128</v>
      </c>
      <c r="CQ31" s="64">
        <f ca="1">'Trial 6'!CY12</f>
        <v>700825.07340857701</v>
      </c>
      <c r="CR31" s="64">
        <f ca="1">'Trial 6'!CZ12</f>
        <v>700414.83973082947</v>
      </c>
      <c r="CS31" s="64">
        <f ca="1">'Trial 6'!DB12</f>
        <v>700086.69517784088</v>
      </c>
      <c r="CT31" s="64">
        <f ca="1">'Trial 6'!DC12</f>
        <v>699753.38015644846</v>
      </c>
      <c r="CU31" s="64">
        <f ca="1">'Trial 6'!DD12</f>
        <v>699444.48028283869</v>
      </c>
      <c r="CV31" s="64">
        <f ca="1">'Trial 6'!DE12</f>
        <v>699110.52831299393</v>
      </c>
      <c r="CW31" s="64">
        <f ca="1">'Trial 6'!DF12</f>
        <v>698798.28521169547</v>
      </c>
      <c r="CX31" s="64">
        <f ca="1">'Trial 6'!DG12</f>
        <v>698513.38755316171</v>
      </c>
      <c r="CY31" s="64">
        <f ca="1">'Trial 6'!DH12</f>
        <v>698127.37206365366</v>
      </c>
      <c r="CZ31" s="64">
        <f ca="1">'Trial 6'!DI12</f>
        <v>697765.84176463413</v>
      </c>
      <c r="DA31" s="64">
        <f ca="1">'Trial 6'!DJ12</f>
        <v>697459.82548272586</v>
      </c>
      <c r="DB31" s="64">
        <f ca="1">'Trial 6'!DK12</f>
        <v>697109.6197853497</v>
      </c>
      <c r="DC31" s="64">
        <f ca="1">'Trial 6'!DL12</f>
        <v>696862.77403006644</v>
      </c>
      <c r="DD31" s="64">
        <f ca="1">'Trial 6'!DM12</f>
        <v>696532.11906469101</v>
      </c>
      <c r="DE31" s="64">
        <f ca="1">'Trial 6'!DO12</f>
        <v>696183.68155669514</v>
      </c>
      <c r="DF31" s="64">
        <f ca="1">'Trial 6'!DP12</f>
        <v>695804.09945411002</v>
      </c>
      <c r="DG31" s="64">
        <f ca="1">'Trial 6'!DQ12</f>
        <v>695467.13252608606</v>
      </c>
      <c r="DH31" s="64">
        <f ca="1">'Trial 6'!DR12</f>
        <v>695031.14259081648</v>
      </c>
      <c r="DI31" s="64">
        <f ca="1">'Trial 6'!DS12</f>
        <v>694668.82498848392</v>
      </c>
      <c r="DJ31" s="64">
        <f ca="1">'Trial 6'!DT12</f>
        <v>694299.59835945535</v>
      </c>
      <c r="DK31" s="64">
        <f ca="1">'Trial 6'!DU12</f>
        <v>693913.4775063463</v>
      </c>
      <c r="DL31" s="64">
        <f ca="1">'Trial 6'!DV12</f>
        <v>693481.31292004802</v>
      </c>
      <c r="DM31" s="64">
        <f ca="1">'Trial 6'!DW12</f>
        <v>693123.50476813002</v>
      </c>
      <c r="DN31" s="64">
        <f ca="1">'Trial 6'!DX12</f>
        <v>692712.55396985984</v>
      </c>
      <c r="DO31" s="64">
        <f ca="1">'Trial 6'!DY12</f>
        <v>692323.68223623047</v>
      </c>
      <c r="DP31" s="64">
        <f ca="1">'Trial 6'!DZ12</f>
        <v>692052.22457598429</v>
      </c>
      <c r="DQ31" s="64">
        <f ca="1">'Trial 6'!EB12</f>
        <v>691680.74839712796</v>
      </c>
      <c r="DR31" s="64">
        <f ca="1">'Trial 6'!EC12</f>
        <v>691343.76284661621</v>
      </c>
      <c r="DS31" s="64">
        <f ca="1">'Trial 6'!ED12</f>
        <v>690973.05217558809</v>
      </c>
      <c r="DT31" s="64">
        <f ca="1">'Trial 6'!EE12</f>
        <v>690638.10813164199</v>
      </c>
      <c r="DU31" s="64">
        <f ca="1">'Trial 6'!EF12</f>
        <v>690344.22430456185</v>
      </c>
      <c r="DV31" s="64">
        <f ca="1">'Trial 6'!EG12</f>
        <v>690017.76131239033</v>
      </c>
      <c r="DW31" s="64">
        <f ca="1">'Trial 6'!EH12</f>
        <v>689630.15841029596</v>
      </c>
      <c r="DX31" s="64">
        <f ca="1">'Trial 6'!EI12</f>
        <v>689325.97922671947</v>
      </c>
      <c r="DY31" s="64">
        <f ca="1">'Trial 6'!EJ12</f>
        <v>689036.2479620123</v>
      </c>
      <c r="DZ31" s="64">
        <f ca="1">'Trial 6'!EK12</f>
        <v>688680.39638146362</v>
      </c>
      <c r="EA31" s="64">
        <f ca="1">'Trial 6'!EL12</f>
        <v>688314.97148590453</v>
      </c>
      <c r="EB31" s="64">
        <f ca="1">'Trial 6'!EM12</f>
        <v>688030.77672072221</v>
      </c>
    </row>
    <row r="32" spans="1:132" ht="12.75" customHeight="1">
      <c r="A32" s="64">
        <f>'Trial 7'!B12</f>
        <v>728000</v>
      </c>
      <c r="B32" s="64">
        <f ca="1">'Trial 7'!C12</f>
        <v>727834.08279955562</v>
      </c>
      <c r="C32" s="64">
        <f ca="1">'Trial 7'!D12</f>
        <v>727622.81822432135</v>
      </c>
      <c r="D32" s="64">
        <f ca="1">'Trial 7'!E12</f>
        <v>727344.17526529764</v>
      </c>
      <c r="E32" s="64">
        <f ca="1">'Trial 7'!F12</f>
        <v>727035.39165741368</v>
      </c>
      <c r="F32" s="64">
        <f ca="1">'Trial 7'!G12</f>
        <v>726804.58264359483</v>
      </c>
      <c r="G32" s="64">
        <f ca="1">'Trial 7'!H12</f>
        <v>726633.81489958055</v>
      </c>
      <c r="H32" s="64">
        <f ca="1">'Trial 7'!I12</f>
        <v>726421.84016322391</v>
      </c>
      <c r="I32" s="64">
        <f ca="1">'Trial 7'!J12</f>
        <v>726212.68239959585</v>
      </c>
      <c r="J32" s="64">
        <f ca="1">'Trial 7'!K12</f>
        <v>725952.56110457622</v>
      </c>
      <c r="K32" s="64">
        <f ca="1">'Trial 7'!L12</f>
        <v>725780.45606692706</v>
      </c>
      <c r="L32" s="64">
        <f ca="1">'Trial 7'!M12</f>
        <v>725582.54582425789</v>
      </c>
      <c r="M32" s="64">
        <f ca="1">'Trial 7'!O12</f>
        <v>725362.37674885197</v>
      </c>
      <c r="N32" s="64">
        <f ca="1">'Trial 7'!P12</f>
        <v>725149.88722024031</v>
      </c>
      <c r="O32" s="64">
        <f ca="1">'Trial 7'!Q12</f>
        <v>724916.64233493526</v>
      </c>
      <c r="P32" s="64">
        <f ca="1">'Trial 7'!R12</f>
        <v>724770.26858967263</v>
      </c>
      <c r="Q32" s="64">
        <f ca="1">'Trial 7'!S12</f>
        <v>724621.96226375597</v>
      </c>
      <c r="R32" s="64">
        <f ca="1">'Trial 7'!T12</f>
        <v>724381.00367463846</v>
      </c>
      <c r="S32" s="64">
        <f ca="1">'Trial 7'!U12</f>
        <v>724179.40777279809</v>
      </c>
      <c r="T32" s="64">
        <f ca="1">'Trial 7'!V12</f>
        <v>723956.51210688101</v>
      </c>
      <c r="U32" s="64">
        <f ca="1">'Trial 7'!W12</f>
        <v>723699.94711717952</v>
      </c>
      <c r="V32" s="64">
        <f ca="1">'Trial 7'!X12</f>
        <v>723519.45276798354</v>
      </c>
      <c r="W32" s="64">
        <f ca="1">'Trial 7'!Y12</f>
        <v>723223.01228054194</v>
      </c>
      <c r="X32" s="64">
        <f ca="1">'Trial 7'!Z12</f>
        <v>722981.50325050333</v>
      </c>
      <c r="Y32" s="64">
        <f ca="1">'Trial 7'!AB12</f>
        <v>722729.66353252798</v>
      </c>
      <c r="Z32" s="64">
        <f ca="1">'Trial 7'!AC12</f>
        <v>722501.91491654038</v>
      </c>
      <c r="AA32" s="64">
        <f ca="1">'Trial 7'!AD12</f>
        <v>722249.91175980074</v>
      </c>
      <c r="AB32" s="64">
        <f ca="1">'Trial 7'!AE12</f>
        <v>722027.40356599295</v>
      </c>
      <c r="AC32" s="64">
        <f ca="1">'Trial 7'!AF12</f>
        <v>721737.60267528903</v>
      </c>
      <c r="AD32" s="64">
        <f ca="1">'Trial 7'!AG12</f>
        <v>721482.42291890376</v>
      </c>
      <c r="AE32" s="64">
        <f ca="1">'Trial 7'!AH12</f>
        <v>721204.66597933078</v>
      </c>
      <c r="AF32" s="64">
        <f ca="1">'Trial 7'!AI12</f>
        <v>720995.00669667055</v>
      </c>
      <c r="AG32" s="64">
        <f ca="1">'Trial 7'!AJ12</f>
        <v>720731.09082690929</v>
      </c>
      <c r="AH32" s="64">
        <f ca="1">'Trial 7'!AK12</f>
        <v>720522.8647099568</v>
      </c>
      <c r="AI32" s="64">
        <f ca="1">'Trial 7'!AL12</f>
        <v>720320.15704929363</v>
      </c>
      <c r="AJ32" s="64">
        <f ca="1">'Trial 7'!AM12</f>
        <v>720004.74505947449</v>
      </c>
      <c r="AK32" s="64">
        <f ca="1">'Trial 7'!AO12</f>
        <v>719717.63863463106</v>
      </c>
      <c r="AL32" s="64">
        <f ca="1">'Trial 7'!AP12</f>
        <v>719455.72105839557</v>
      </c>
      <c r="AM32" s="64">
        <f ca="1">'Trial 7'!AQ12</f>
        <v>719230.24739419902</v>
      </c>
      <c r="AN32" s="64">
        <f ca="1">'Trial 7'!AR12</f>
        <v>718940.07831166778</v>
      </c>
      <c r="AO32" s="64">
        <f ca="1">'Trial 7'!AS12</f>
        <v>718625.35054848599</v>
      </c>
      <c r="AP32" s="64">
        <f ca="1">'Trial 7'!AT12</f>
        <v>718300.32348833093</v>
      </c>
      <c r="AQ32" s="64">
        <f ca="1">'Trial 7'!AU12</f>
        <v>717996.78484028089</v>
      </c>
      <c r="AR32" s="64">
        <f ca="1">'Trial 7'!AV12</f>
        <v>717725.24136386858</v>
      </c>
      <c r="AS32" s="64">
        <f ca="1">'Trial 7'!AW12</f>
        <v>717363.18401278357</v>
      </c>
      <c r="AT32" s="64">
        <f ca="1">'Trial 7'!AX12</f>
        <v>717069.96863135218</v>
      </c>
      <c r="AU32" s="64">
        <f ca="1">'Trial 7'!AY12</f>
        <v>716797.17913028074</v>
      </c>
      <c r="AV32" s="64">
        <f ca="1">'Trial 7'!AZ12</f>
        <v>716593.53738178837</v>
      </c>
      <c r="AW32" s="64">
        <f ca="1">'Trial 7'!BB12</f>
        <v>716335.42964342912</v>
      </c>
      <c r="AX32" s="64">
        <f ca="1">'Trial 7'!BC12</f>
        <v>716116.22897388309</v>
      </c>
      <c r="AY32" s="64">
        <f ca="1">'Trial 7'!BD12</f>
        <v>715821.91826513514</v>
      </c>
      <c r="AZ32" s="64">
        <f ca="1">'Trial 7'!BE12</f>
        <v>715518.81794542028</v>
      </c>
      <c r="BA32" s="64">
        <f ca="1">'Trial 7'!BF12</f>
        <v>715158.99384498305</v>
      </c>
      <c r="BB32" s="64">
        <f ca="1">'Trial 7'!BG12</f>
        <v>714771.15752613498</v>
      </c>
      <c r="BC32" s="64">
        <f ca="1">'Trial 7'!BH12</f>
        <v>714410.98822085338</v>
      </c>
      <c r="BD32" s="64">
        <f ca="1">'Trial 7'!BI12</f>
        <v>714124.91618484631</v>
      </c>
      <c r="BE32" s="64">
        <f ca="1">'Trial 7'!BJ12</f>
        <v>713767.80527301738</v>
      </c>
      <c r="BF32" s="64">
        <f ca="1">'Trial 7'!BK12</f>
        <v>713373.59259142843</v>
      </c>
      <c r="BG32" s="64">
        <f ca="1">'Trial 7'!BL12</f>
        <v>713148.06490254938</v>
      </c>
      <c r="BH32" s="64">
        <f ca="1">'Trial 7'!BM12</f>
        <v>712872.7736858523</v>
      </c>
      <c r="BI32" s="64">
        <f ca="1">'Trial 7'!BO12</f>
        <v>712631.75601113075</v>
      </c>
      <c r="BJ32" s="64">
        <f ca="1">'Trial 7'!BP12</f>
        <v>712306.42449661589</v>
      </c>
      <c r="BK32" s="64">
        <f ca="1">'Trial 7'!BQ12</f>
        <v>711984.57768401201</v>
      </c>
      <c r="BL32" s="64">
        <f ca="1">'Trial 7'!BR12</f>
        <v>711710.76690456911</v>
      </c>
      <c r="BM32" s="64">
        <f ca="1">'Trial 7'!BS12</f>
        <v>711312.54910126561</v>
      </c>
      <c r="BN32" s="64">
        <f ca="1">'Trial 7'!BT12</f>
        <v>711005.65529430064</v>
      </c>
      <c r="BO32" s="64">
        <f ca="1">'Trial 7'!BU12</f>
        <v>710721.49056791386</v>
      </c>
      <c r="BP32" s="64">
        <f ca="1">'Trial 7'!BV12</f>
        <v>710451.49245437153</v>
      </c>
      <c r="BQ32" s="64">
        <f ca="1">'Trial 7'!BW12</f>
        <v>710114.82359181717</v>
      </c>
      <c r="BR32" s="64">
        <f ca="1">'Trial 7'!BX12</f>
        <v>709802.08218210342</v>
      </c>
      <c r="BS32" s="64">
        <f ca="1">'Trial 7'!BY12</f>
        <v>709475.9920835013</v>
      </c>
      <c r="BT32" s="64">
        <f ca="1">'Trial 7'!BZ12</f>
        <v>709160.18083380617</v>
      </c>
      <c r="BU32" s="64">
        <f ca="1">'Trial 7'!CB12</f>
        <v>708883.77672406344</v>
      </c>
      <c r="BV32" s="64">
        <f ca="1">'Trial 7'!CC12</f>
        <v>708605.20228582982</v>
      </c>
      <c r="BW32" s="64">
        <f ca="1">'Trial 7'!CD12</f>
        <v>708307.71337992384</v>
      </c>
      <c r="BX32" s="64">
        <f ca="1">'Trial 7'!CE12</f>
        <v>707938.53652577521</v>
      </c>
      <c r="BY32" s="64">
        <f ca="1">'Trial 7'!CF12</f>
        <v>707547.5724747983</v>
      </c>
      <c r="BZ32" s="64">
        <f ca="1">'Trial 7'!CG12</f>
        <v>707175.49312788039</v>
      </c>
      <c r="CA32" s="64">
        <f ca="1">'Trial 7'!CH12</f>
        <v>706925.71186232602</v>
      </c>
      <c r="CB32" s="64">
        <f ca="1">'Trial 7'!CI12</f>
        <v>706654.87493495503</v>
      </c>
      <c r="CC32" s="64">
        <f ca="1">'Trial 7'!CJ12</f>
        <v>706400.1839685794</v>
      </c>
      <c r="CD32" s="64">
        <f ca="1">'Trial 7'!CK12</f>
        <v>706086.44420288515</v>
      </c>
      <c r="CE32" s="64">
        <f ca="1">'Trial 7'!CL12</f>
        <v>705723.4818671823</v>
      </c>
      <c r="CF32" s="64">
        <f ca="1">'Trial 7'!CM12</f>
        <v>705417.7586740352</v>
      </c>
      <c r="CG32" s="64">
        <f ca="1">'Trial 7'!CO12</f>
        <v>705048.29153505689</v>
      </c>
      <c r="CH32" s="64">
        <f ca="1">'Trial 7'!CP12</f>
        <v>704643.1925609035</v>
      </c>
      <c r="CI32" s="64">
        <f ca="1">'Trial 7'!CQ12</f>
        <v>704327.98793115094</v>
      </c>
      <c r="CJ32" s="64">
        <f ca="1">'Trial 7'!CR12</f>
        <v>703997.63122184342</v>
      </c>
      <c r="CK32" s="64">
        <f ca="1">'Trial 7'!CS12</f>
        <v>703644.75224174117</v>
      </c>
      <c r="CL32" s="64">
        <f ca="1">'Trial 7'!CT12</f>
        <v>703324.89810556918</v>
      </c>
      <c r="CM32" s="64">
        <f ca="1">'Trial 7'!CU12</f>
        <v>703025.45045299339</v>
      </c>
      <c r="CN32" s="64">
        <f ca="1">'Trial 7'!CV12</f>
        <v>702611.52685138374</v>
      </c>
      <c r="CO32" s="64">
        <f ca="1">'Trial 7'!CW12</f>
        <v>702242.42739950353</v>
      </c>
      <c r="CP32" s="64">
        <f ca="1">'Trial 7'!CX12</f>
        <v>701901.62415009609</v>
      </c>
      <c r="CQ32" s="64">
        <f ca="1">'Trial 7'!CY12</f>
        <v>701630.67515648878</v>
      </c>
      <c r="CR32" s="64">
        <f ca="1">'Trial 7'!CZ12</f>
        <v>701319.12721098738</v>
      </c>
      <c r="CS32" s="64">
        <f ca="1">'Trial 7'!DB12</f>
        <v>700996.78911467036</v>
      </c>
      <c r="CT32" s="64">
        <f ca="1">'Trial 7'!DC12</f>
        <v>700629.30620109465</v>
      </c>
      <c r="CU32" s="64">
        <f ca="1">'Trial 7'!DD12</f>
        <v>700283.40707957477</v>
      </c>
      <c r="CV32" s="64">
        <f ca="1">'Trial 7'!DE12</f>
        <v>700003.66513338825</v>
      </c>
      <c r="CW32" s="64">
        <f ca="1">'Trial 7'!DF12</f>
        <v>699668.0648749168</v>
      </c>
      <c r="CX32" s="64">
        <f ca="1">'Trial 7'!DG12</f>
        <v>699361.65050987899</v>
      </c>
      <c r="CY32" s="64">
        <f ca="1">'Trial 7'!DH12</f>
        <v>698949.07166591636</v>
      </c>
      <c r="CZ32" s="64">
        <f ca="1">'Trial 7'!DI12</f>
        <v>698601.87809929485</v>
      </c>
      <c r="DA32" s="64">
        <f ca="1">'Trial 7'!DJ12</f>
        <v>698291.05930789455</v>
      </c>
      <c r="DB32" s="64">
        <f ca="1">'Trial 7'!DK12</f>
        <v>698037.84822516888</v>
      </c>
      <c r="DC32" s="64">
        <f ca="1">'Trial 7'!DL12</f>
        <v>697748.6288972639</v>
      </c>
      <c r="DD32" s="64">
        <f ca="1">'Trial 7'!DM12</f>
        <v>697493.68363058625</v>
      </c>
      <c r="DE32" s="64">
        <f ca="1">'Trial 7'!DO12</f>
        <v>697120.9574180427</v>
      </c>
      <c r="DF32" s="64">
        <f ca="1">'Trial 7'!DP12</f>
        <v>696855.06205057551</v>
      </c>
      <c r="DG32" s="64">
        <f ca="1">'Trial 7'!DQ12</f>
        <v>696474.94011162838</v>
      </c>
      <c r="DH32" s="64">
        <f ca="1">'Trial 7'!DR12</f>
        <v>696053.12886253861</v>
      </c>
      <c r="DI32" s="64">
        <f ca="1">'Trial 7'!DS12</f>
        <v>695758.69283034722</v>
      </c>
      <c r="DJ32" s="64">
        <f ca="1">'Trial 7'!DT12</f>
        <v>695506.15906386706</v>
      </c>
      <c r="DK32" s="64">
        <f ca="1">'Trial 7'!DU12</f>
        <v>695172.7202958148</v>
      </c>
      <c r="DL32" s="64">
        <f ca="1">'Trial 7'!DV12</f>
        <v>694806.42390836449</v>
      </c>
      <c r="DM32" s="64">
        <f ca="1">'Trial 7'!DW12</f>
        <v>694383.24784582353</v>
      </c>
      <c r="DN32" s="64">
        <f ca="1">'Trial 7'!DX12</f>
        <v>694125.30966887029</v>
      </c>
      <c r="DO32" s="64">
        <f ca="1">'Trial 7'!DY12</f>
        <v>693801.13809068361</v>
      </c>
      <c r="DP32" s="64">
        <f ca="1">'Trial 7'!DZ12</f>
        <v>693543.81867962412</v>
      </c>
      <c r="DQ32" s="64">
        <f ca="1">'Trial 7'!EB12</f>
        <v>693180.56472431624</v>
      </c>
      <c r="DR32" s="64">
        <f ca="1">'Trial 7'!EC12</f>
        <v>692788.54316071572</v>
      </c>
      <c r="DS32" s="64">
        <f ca="1">'Trial 7'!ED12</f>
        <v>692471.5285705647</v>
      </c>
      <c r="DT32" s="64">
        <f ca="1">'Trial 7'!EE12</f>
        <v>692205.13942232158</v>
      </c>
      <c r="DU32" s="64">
        <f ca="1">'Trial 7'!EF12</f>
        <v>691847.11716796539</v>
      </c>
      <c r="DV32" s="64">
        <f ca="1">'Trial 7'!EG12</f>
        <v>691573.73312786862</v>
      </c>
      <c r="DW32" s="64">
        <f ca="1">'Trial 7'!EH12</f>
        <v>691262.81018277514</v>
      </c>
      <c r="DX32" s="64">
        <f ca="1">'Trial 7'!EI12</f>
        <v>690965.76286853594</v>
      </c>
      <c r="DY32" s="64">
        <f ca="1">'Trial 7'!EJ12</f>
        <v>690526.39177933219</v>
      </c>
      <c r="DZ32" s="64">
        <f ca="1">'Trial 7'!EK12</f>
        <v>690182.93727919064</v>
      </c>
      <c r="EA32" s="64">
        <f ca="1">'Trial 7'!EL12</f>
        <v>689842.58763735869</v>
      </c>
      <c r="EB32" s="64">
        <f ca="1">'Trial 7'!EM12</f>
        <v>689445.41667776019</v>
      </c>
    </row>
    <row r="33" spans="1:132" ht="12.75" customHeight="1">
      <c r="A33" s="64">
        <f>'Trial 8'!B12</f>
        <v>728000</v>
      </c>
      <c r="B33" s="64">
        <f ca="1">'Trial 8'!C12</f>
        <v>727786.27849259228</v>
      </c>
      <c r="C33" s="64">
        <f ca="1">'Trial 8'!D12</f>
        <v>727586.02927156864</v>
      </c>
      <c r="D33" s="64">
        <f ca="1">'Trial 8'!E12</f>
        <v>727412.63598777109</v>
      </c>
      <c r="E33" s="64">
        <f ca="1">'Trial 8'!F12</f>
        <v>727167.68390752678</v>
      </c>
      <c r="F33" s="64">
        <f ca="1">'Trial 8'!G12</f>
        <v>726919.87508740998</v>
      </c>
      <c r="G33" s="64">
        <f ca="1">'Trial 8'!H12</f>
        <v>726664.03088507953</v>
      </c>
      <c r="H33" s="64">
        <f ca="1">'Trial 8'!I12</f>
        <v>726469.83104027959</v>
      </c>
      <c r="I33" s="64">
        <f ca="1">'Trial 8'!J12</f>
        <v>726226.36829183786</v>
      </c>
      <c r="J33" s="64">
        <f ca="1">'Trial 8'!K12</f>
        <v>726068.47620987741</v>
      </c>
      <c r="K33" s="64">
        <f ca="1">'Trial 8'!L12</f>
        <v>725818.31976219278</v>
      </c>
      <c r="L33" s="64">
        <f ca="1">'Trial 8'!M12</f>
        <v>725566.18913136632</v>
      </c>
      <c r="M33" s="64">
        <f ca="1">'Trial 8'!O12</f>
        <v>725353.67837536673</v>
      </c>
      <c r="N33" s="64">
        <f ca="1">'Trial 8'!P12</f>
        <v>725069.90595853375</v>
      </c>
      <c r="O33" s="64">
        <f ca="1">'Trial 8'!Q12</f>
        <v>724869.12062727823</v>
      </c>
      <c r="P33" s="64">
        <f ca="1">'Trial 8'!R12</f>
        <v>724557.62749460514</v>
      </c>
      <c r="Q33" s="64">
        <f ca="1">'Trial 8'!S12</f>
        <v>724360.13228718273</v>
      </c>
      <c r="R33" s="64">
        <f ca="1">'Trial 8'!T12</f>
        <v>724116.90100202977</v>
      </c>
      <c r="S33" s="64">
        <f ca="1">'Trial 8'!U12</f>
        <v>723920.61382830888</v>
      </c>
      <c r="T33" s="64">
        <f ca="1">'Trial 8'!V12</f>
        <v>723674.34710814105</v>
      </c>
      <c r="U33" s="64">
        <f ca="1">'Trial 8'!W12</f>
        <v>723452.93302170234</v>
      </c>
      <c r="V33" s="64">
        <f ca="1">'Trial 8'!X12</f>
        <v>723200.0272000191</v>
      </c>
      <c r="W33" s="64">
        <f ca="1">'Trial 8'!Y12</f>
        <v>722900.55951946601</v>
      </c>
      <c r="X33" s="64">
        <f ca="1">'Trial 8'!Z12</f>
        <v>722649.73885828292</v>
      </c>
      <c r="Y33" s="64">
        <f ca="1">'Trial 8'!AB12</f>
        <v>722391.17379125266</v>
      </c>
      <c r="Z33" s="64">
        <f ca="1">'Trial 8'!AC12</f>
        <v>722145.47359971458</v>
      </c>
      <c r="AA33" s="64">
        <f ca="1">'Trial 8'!AD12</f>
        <v>721877.32323913684</v>
      </c>
      <c r="AB33" s="64">
        <f ca="1">'Trial 8'!AE12</f>
        <v>721556.90595683095</v>
      </c>
      <c r="AC33" s="64">
        <f ca="1">'Trial 8'!AF12</f>
        <v>721310.18332542013</v>
      </c>
      <c r="AD33" s="64">
        <f ca="1">'Trial 8'!AG12</f>
        <v>721082.7234487643</v>
      </c>
      <c r="AE33" s="64">
        <f ca="1">'Trial 8'!AH12</f>
        <v>720780.44777137367</v>
      </c>
      <c r="AF33" s="64">
        <f ca="1">'Trial 8'!AI12</f>
        <v>720517.06973644835</v>
      </c>
      <c r="AG33" s="64">
        <f ca="1">'Trial 8'!AJ12</f>
        <v>720239.08249417297</v>
      </c>
      <c r="AH33" s="64">
        <f ca="1">'Trial 8'!AK12</f>
        <v>719995.24839544634</v>
      </c>
      <c r="AI33" s="64">
        <f ca="1">'Trial 8'!AL12</f>
        <v>719779.09755921748</v>
      </c>
      <c r="AJ33" s="64">
        <f ca="1">'Trial 8'!AM12</f>
        <v>719541.3233554305</v>
      </c>
      <c r="AK33" s="64">
        <f ca="1">'Trial 8'!AO12</f>
        <v>719329.96281959233</v>
      </c>
      <c r="AL33" s="64">
        <f ca="1">'Trial 8'!AP12</f>
        <v>719014.30496422027</v>
      </c>
      <c r="AM33" s="64">
        <f ca="1">'Trial 8'!AQ12</f>
        <v>718721.9077312547</v>
      </c>
      <c r="AN33" s="64">
        <f ca="1">'Trial 8'!AR12</f>
        <v>718452.28736149578</v>
      </c>
      <c r="AO33" s="64">
        <f ca="1">'Trial 8'!AS12</f>
        <v>718108.40766811848</v>
      </c>
      <c r="AP33" s="64">
        <f ca="1">'Trial 8'!AT12</f>
        <v>717825.53415681352</v>
      </c>
      <c r="AQ33" s="64">
        <f ca="1">'Trial 8'!AU12</f>
        <v>717559.86499957344</v>
      </c>
      <c r="AR33" s="64">
        <f ca="1">'Trial 8'!AV12</f>
        <v>717347.10058763681</v>
      </c>
      <c r="AS33" s="64">
        <f ca="1">'Trial 8'!AW12</f>
        <v>716980.53602122853</v>
      </c>
      <c r="AT33" s="64">
        <f ca="1">'Trial 8'!AX12</f>
        <v>716773.02908473485</v>
      </c>
      <c r="AU33" s="64">
        <f ca="1">'Trial 8'!AY12</f>
        <v>716399.83526100079</v>
      </c>
      <c r="AV33" s="64">
        <f ca="1">'Trial 8'!AZ12</f>
        <v>716066.1107843417</v>
      </c>
      <c r="AW33" s="64">
        <f ca="1">'Trial 8'!BB12</f>
        <v>715725.33915504813</v>
      </c>
      <c r="AX33" s="64">
        <f ca="1">'Trial 8'!BC12</f>
        <v>715491.86460363341</v>
      </c>
      <c r="AY33" s="64">
        <f ca="1">'Trial 8'!BD12</f>
        <v>715129.14925989858</v>
      </c>
      <c r="AZ33" s="64">
        <f ca="1">'Trial 8'!BE12</f>
        <v>714811.44261358771</v>
      </c>
      <c r="BA33" s="64">
        <f ca="1">'Trial 8'!BF12</f>
        <v>714509.01200365648</v>
      </c>
      <c r="BB33" s="64">
        <f ca="1">'Trial 8'!BG12</f>
        <v>714219.43968768802</v>
      </c>
      <c r="BC33" s="64">
        <f ca="1">'Trial 8'!BH12</f>
        <v>713882.82248823228</v>
      </c>
      <c r="BD33" s="64">
        <f ca="1">'Trial 8'!BI12</f>
        <v>713587.37939814792</v>
      </c>
      <c r="BE33" s="64">
        <f ca="1">'Trial 8'!BJ12</f>
        <v>713304.25844853569</v>
      </c>
      <c r="BF33" s="64">
        <f ca="1">'Trial 8'!BK12</f>
        <v>712914.46923753503</v>
      </c>
      <c r="BG33" s="64">
        <f ca="1">'Trial 8'!BL12</f>
        <v>712637.8219097933</v>
      </c>
      <c r="BH33" s="64">
        <f ca="1">'Trial 8'!BM12</f>
        <v>712355.46677063126</v>
      </c>
      <c r="BI33" s="64">
        <f ca="1">'Trial 8'!BO12</f>
        <v>711957.76575487491</v>
      </c>
      <c r="BJ33" s="64">
        <f ca="1">'Trial 8'!BP12</f>
        <v>711571.59530433884</v>
      </c>
      <c r="BK33" s="64">
        <f ca="1">'Trial 8'!BQ12</f>
        <v>711206.37677617371</v>
      </c>
      <c r="BL33" s="64">
        <f ca="1">'Trial 8'!BR12</f>
        <v>710874.01749264856</v>
      </c>
      <c r="BM33" s="64">
        <f ca="1">'Trial 8'!BS12</f>
        <v>710598.7931215408</v>
      </c>
      <c r="BN33" s="64">
        <f ca="1">'Trial 8'!BT12</f>
        <v>710277.94388759288</v>
      </c>
      <c r="BO33" s="64">
        <f ca="1">'Trial 8'!BU12</f>
        <v>710045.80887803447</v>
      </c>
      <c r="BP33" s="64">
        <f ca="1">'Trial 8'!BV12</f>
        <v>709691.02501597046</v>
      </c>
      <c r="BQ33" s="64">
        <f ca="1">'Trial 8'!BW12</f>
        <v>709281.5117639706</v>
      </c>
      <c r="BR33" s="64">
        <f ca="1">'Trial 8'!BX12</f>
        <v>708953.50839346659</v>
      </c>
      <c r="BS33" s="64">
        <f ca="1">'Trial 8'!BY12</f>
        <v>708632.84767027735</v>
      </c>
      <c r="BT33" s="64">
        <f ca="1">'Trial 8'!BZ12</f>
        <v>708320.55323354073</v>
      </c>
      <c r="BU33" s="64">
        <f ca="1">'Trial 8'!CB12</f>
        <v>707982.23257342284</v>
      </c>
      <c r="BV33" s="64">
        <f ca="1">'Trial 8'!CC12</f>
        <v>707576.54760221753</v>
      </c>
      <c r="BW33" s="64">
        <f ca="1">'Trial 8'!CD12</f>
        <v>707245.02808636439</v>
      </c>
      <c r="BX33" s="64">
        <f ca="1">'Trial 8'!CE12</f>
        <v>706992.96900529531</v>
      </c>
      <c r="BY33" s="64">
        <f ca="1">'Trial 8'!CF12</f>
        <v>706594.57254493691</v>
      </c>
      <c r="BZ33" s="64">
        <f ca="1">'Trial 8'!CG12</f>
        <v>706271.44677705644</v>
      </c>
      <c r="CA33" s="64">
        <f ca="1">'Trial 8'!CH12</f>
        <v>705917.24143065803</v>
      </c>
      <c r="CB33" s="64">
        <f ca="1">'Trial 8'!CI12</f>
        <v>705550.39366604143</v>
      </c>
      <c r="CC33" s="64">
        <f ca="1">'Trial 8'!CJ12</f>
        <v>705245.46039606107</v>
      </c>
      <c r="CD33" s="64">
        <f ca="1">'Trial 8'!CK12</f>
        <v>704866.75542515435</v>
      </c>
      <c r="CE33" s="64">
        <f ca="1">'Trial 8'!CL12</f>
        <v>704548.16119010723</v>
      </c>
      <c r="CF33" s="64">
        <f ca="1">'Trial 8'!CM12</f>
        <v>704223.08889057336</v>
      </c>
      <c r="CG33" s="64">
        <f ca="1">'Trial 8'!CO12</f>
        <v>703840.63024757314</v>
      </c>
      <c r="CH33" s="64">
        <f ca="1">'Trial 8'!CP12</f>
        <v>703462.21024086734</v>
      </c>
      <c r="CI33" s="64">
        <f ca="1">'Trial 8'!CQ12</f>
        <v>703072.45025639096</v>
      </c>
      <c r="CJ33" s="64">
        <f ca="1">'Trial 8'!CR12</f>
        <v>702741.28646974114</v>
      </c>
      <c r="CK33" s="64">
        <f ca="1">'Trial 8'!CS12</f>
        <v>702434.26735236601</v>
      </c>
      <c r="CL33" s="64">
        <f ca="1">'Trial 8'!CT12</f>
        <v>702067.97136350279</v>
      </c>
      <c r="CM33" s="64">
        <f ca="1">'Trial 8'!CU12</f>
        <v>701679.92591291596</v>
      </c>
      <c r="CN33" s="64">
        <f ca="1">'Trial 8'!CV12</f>
        <v>701389.52379867807</v>
      </c>
      <c r="CO33" s="64">
        <f ca="1">'Trial 8'!CW12</f>
        <v>700999.43386752089</v>
      </c>
      <c r="CP33" s="64">
        <f ca="1">'Trial 8'!CX12</f>
        <v>700699.53709891764</v>
      </c>
      <c r="CQ33" s="64">
        <f ca="1">'Trial 8'!CY12</f>
        <v>700379.99854212988</v>
      </c>
      <c r="CR33" s="64">
        <f ca="1">'Trial 8'!CZ12</f>
        <v>700010.24547185667</v>
      </c>
      <c r="CS33" s="64">
        <f ca="1">'Trial 8'!DB12</f>
        <v>699635.45242367638</v>
      </c>
      <c r="CT33" s="64">
        <f ca="1">'Trial 8'!DC12</f>
        <v>699259.30553575279</v>
      </c>
      <c r="CU33" s="64">
        <f ca="1">'Trial 8'!DD12</f>
        <v>698910.792822344</v>
      </c>
      <c r="CV33" s="64">
        <f ca="1">'Trial 8'!DE12</f>
        <v>698532.78942239319</v>
      </c>
      <c r="CW33" s="64">
        <f ca="1">'Trial 8'!DF12</f>
        <v>698146.49889601977</v>
      </c>
      <c r="CX33" s="64">
        <f ca="1">'Trial 8'!DG12</f>
        <v>697815.27766962245</v>
      </c>
      <c r="CY33" s="64">
        <f ca="1">'Trial 8'!DH12</f>
        <v>697406.84056320461</v>
      </c>
      <c r="CZ33" s="64">
        <f ca="1">'Trial 8'!DI12</f>
        <v>697029.31089422759</v>
      </c>
      <c r="DA33" s="64">
        <f ca="1">'Trial 8'!DJ12</f>
        <v>696613.65552123077</v>
      </c>
      <c r="DB33" s="64">
        <f ca="1">'Trial 8'!DK12</f>
        <v>696335.08502136485</v>
      </c>
      <c r="DC33" s="64">
        <f ca="1">'Trial 8'!DL12</f>
        <v>696057.68125165836</v>
      </c>
      <c r="DD33" s="64">
        <f ca="1">'Trial 8'!DM12</f>
        <v>695698.79126735532</v>
      </c>
      <c r="DE33" s="64">
        <f ca="1">'Trial 8'!DO12</f>
        <v>695342.27064614638</v>
      </c>
      <c r="DF33" s="64">
        <f ca="1">'Trial 8'!DP12</f>
        <v>695050.09711277368</v>
      </c>
      <c r="DG33" s="64">
        <f ca="1">'Trial 8'!DQ12</f>
        <v>694730.77538490447</v>
      </c>
      <c r="DH33" s="64">
        <f ca="1">'Trial 8'!DR12</f>
        <v>694387.95459859085</v>
      </c>
      <c r="DI33" s="64">
        <f ca="1">'Trial 8'!DS12</f>
        <v>694057.1891703431</v>
      </c>
      <c r="DJ33" s="64">
        <f ca="1">'Trial 8'!DT12</f>
        <v>693805.84800519526</v>
      </c>
      <c r="DK33" s="64">
        <f ca="1">'Trial 8'!DU12</f>
        <v>693427.59855606582</v>
      </c>
      <c r="DL33" s="64">
        <f ca="1">'Trial 8'!DV12</f>
        <v>693125.59898692858</v>
      </c>
      <c r="DM33" s="64">
        <f ca="1">'Trial 8'!DW12</f>
        <v>692750.75062429439</v>
      </c>
      <c r="DN33" s="64">
        <f ca="1">'Trial 8'!DX12</f>
        <v>692403.10776776518</v>
      </c>
      <c r="DO33" s="64">
        <f ca="1">'Trial 8'!DY12</f>
        <v>692040.32207447127</v>
      </c>
      <c r="DP33" s="64">
        <f ca="1">'Trial 8'!DZ12</f>
        <v>691669.1955201634</v>
      </c>
      <c r="DQ33" s="64">
        <f ca="1">'Trial 8'!EB12</f>
        <v>691310.76687594515</v>
      </c>
      <c r="DR33" s="64">
        <f ca="1">'Trial 8'!EC12</f>
        <v>690936.64775512076</v>
      </c>
      <c r="DS33" s="64">
        <f ca="1">'Trial 8'!ED12</f>
        <v>690553.63500191947</v>
      </c>
      <c r="DT33" s="64">
        <f ca="1">'Trial 8'!EE12</f>
        <v>690157.44738880044</v>
      </c>
      <c r="DU33" s="64">
        <f ca="1">'Trial 8'!EF12</f>
        <v>689794.4707321563</v>
      </c>
      <c r="DV33" s="64">
        <f ca="1">'Trial 8'!EG12</f>
        <v>689537.08879994159</v>
      </c>
      <c r="DW33" s="64">
        <f ca="1">'Trial 8'!EH12</f>
        <v>689131.18800793448</v>
      </c>
      <c r="DX33" s="64">
        <f ca="1">'Trial 8'!EI12</f>
        <v>688825.85914346785</v>
      </c>
      <c r="DY33" s="64">
        <f ca="1">'Trial 8'!EJ12</f>
        <v>688523.89016702445</v>
      </c>
      <c r="DZ33" s="64">
        <f ca="1">'Trial 8'!EK12</f>
        <v>688243.31359480787</v>
      </c>
      <c r="EA33" s="64">
        <f ca="1">'Trial 8'!EL12</f>
        <v>687891.32153678371</v>
      </c>
      <c r="EB33" s="64">
        <f ca="1">'Trial 8'!EM12</f>
        <v>687539.44882883166</v>
      </c>
    </row>
    <row r="34" spans="1:132" ht="12.75" customHeight="1">
      <c r="A34" s="64">
        <f>'(Other Computations)'!B47</f>
        <v>5824000</v>
      </c>
      <c r="B34" s="64">
        <f ca="1">'(Other Computations)'!C47</f>
        <v>5822437.1190858921</v>
      </c>
      <c r="C34" s="64">
        <f ca="1">'(Other Computations)'!D47</f>
        <v>5820601.4124495108</v>
      </c>
      <c r="D34" s="64">
        <f ca="1">'(Other Computations)'!E47</f>
        <v>5818712.0640312359</v>
      </c>
      <c r="E34" s="64">
        <f ca="1">'(Other Computations)'!F47</f>
        <v>5816867.4489724981</v>
      </c>
      <c r="F34" s="64">
        <f ca="1">'(Other Computations)'!G47</f>
        <v>5814984.2741278959</v>
      </c>
      <c r="G34" s="64">
        <f ca="1">'(Other Computations)'!H47</f>
        <v>5813091.2623042604</v>
      </c>
      <c r="H34" s="64">
        <f ca="1">'(Other Computations)'!I47</f>
        <v>5811265.9590190724</v>
      </c>
      <c r="I34" s="64">
        <f ca="1">'(Other Computations)'!J47</f>
        <v>5809519.0680691143</v>
      </c>
      <c r="J34" s="64">
        <f ca="1">'(Other Computations)'!K47</f>
        <v>5807782.862627482</v>
      </c>
      <c r="K34" s="64">
        <f ca="1">'(Other Computations)'!L47</f>
        <v>5806242.434214226</v>
      </c>
      <c r="L34" s="64">
        <f ca="1">'(Other Computations)'!M47</f>
        <v>5804457.4809857002</v>
      </c>
      <c r="M34" s="64">
        <f ca="1">'(Other Computations)'!O47</f>
        <v>5802514.3442134056</v>
      </c>
      <c r="N34" s="64">
        <f ca="1">'(Other Computations)'!P47</f>
        <v>5800605.7885827832</v>
      </c>
      <c r="O34" s="64">
        <f ca="1">'(Other Computations)'!Q47</f>
        <v>5798732.2563510807</v>
      </c>
      <c r="P34" s="64">
        <f ca="1">'(Other Computations)'!R47</f>
        <v>5796681.2163084699</v>
      </c>
      <c r="Q34" s="64">
        <f ca="1">'(Other Computations)'!S47</f>
        <v>5794859.0440178467</v>
      </c>
      <c r="R34" s="64">
        <f ca="1">'(Other Computations)'!T47</f>
        <v>5792880.4973720349</v>
      </c>
      <c r="S34" s="64">
        <f ca="1">'(Other Computations)'!U47</f>
        <v>5790948.7212454723</v>
      </c>
      <c r="T34" s="64">
        <f ca="1">'(Other Computations)'!V47</f>
        <v>5789077.723419819</v>
      </c>
      <c r="U34" s="64">
        <f ca="1">'(Other Computations)'!W47</f>
        <v>5787133.0853998791</v>
      </c>
      <c r="V34" s="64">
        <f ca="1">'(Other Computations)'!X47</f>
        <v>5785188.9128515292</v>
      </c>
      <c r="W34" s="64">
        <f ca="1">'(Other Computations)'!Y47</f>
        <v>5783197.9491589591</v>
      </c>
      <c r="X34" s="64">
        <f ca="1">'(Other Computations)'!Z47</f>
        <v>5781324.5796512114</v>
      </c>
      <c r="Y34" s="64">
        <f ca="1">'(Other Computations)'!AB47</f>
        <v>5779223.2041996997</v>
      </c>
      <c r="Z34" s="64">
        <f ca="1">'(Other Computations)'!AC47</f>
        <v>5777248.7871355778</v>
      </c>
      <c r="AA34" s="64">
        <f ca="1">'(Other Computations)'!AD47</f>
        <v>5775186.2640527114</v>
      </c>
      <c r="AB34" s="64">
        <f ca="1">'(Other Computations)'!AE47</f>
        <v>5773151.596567207</v>
      </c>
      <c r="AC34" s="64">
        <f ca="1">'(Other Computations)'!AF47</f>
        <v>5770920.5277936738</v>
      </c>
      <c r="AD34" s="64">
        <f ca="1">'(Other Computations)'!AG47</f>
        <v>5768689.4322665986</v>
      </c>
      <c r="AE34" s="64">
        <f ca="1">'(Other Computations)'!AH47</f>
        <v>5766526.8282046281</v>
      </c>
      <c r="AF34" s="64">
        <f ca="1">'(Other Computations)'!AI47</f>
        <v>5764340.5114331273</v>
      </c>
      <c r="AG34" s="64">
        <f ca="1">'(Other Computations)'!AJ47</f>
        <v>5762303.406441913</v>
      </c>
      <c r="AH34" s="64">
        <f ca="1">'(Other Computations)'!AK47</f>
        <v>5760218.1386155635</v>
      </c>
      <c r="AI34" s="64">
        <f ca="1">'(Other Computations)'!AL47</f>
        <v>5758152.1021830244</v>
      </c>
      <c r="AJ34" s="64">
        <f ca="1">'(Other Computations)'!AM47</f>
        <v>5755988.9170854753</v>
      </c>
      <c r="AK34" s="64">
        <f ca="1">'(Other Computations)'!AO47</f>
        <v>5753935.173640117</v>
      </c>
      <c r="AL34" s="64">
        <f ca="1">'(Other Computations)'!AP47</f>
        <v>5751679.4774870696</v>
      </c>
      <c r="AM34" s="64">
        <f ca="1">'(Other Computations)'!AQ47</f>
        <v>5749464.0769525664</v>
      </c>
      <c r="AN34" s="64">
        <f ca="1">'(Other Computations)'!AR47</f>
        <v>5747116.595848415</v>
      </c>
      <c r="AO34" s="64">
        <f ca="1">'(Other Computations)'!AS47</f>
        <v>5744774.6171291796</v>
      </c>
      <c r="AP34" s="64">
        <f ca="1">'(Other Computations)'!AT47</f>
        <v>5742665.0942589147</v>
      </c>
      <c r="AQ34" s="64">
        <f ca="1">'(Other Computations)'!AU47</f>
        <v>5740440.6475475989</v>
      </c>
      <c r="AR34" s="64">
        <f ca="1">'(Other Computations)'!AV47</f>
        <v>5738176.7341821576</v>
      </c>
      <c r="AS34" s="64">
        <f ca="1">'(Other Computations)'!AW47</f>
        <v>5735658.3971714573</v>
      </c>
      <c r="AT34" s="64">
        <f ca="1">'(Other Computations)'!AX47</f>
        <v>5733212.5181459514</v>
      </c>
      <c r="AU34" s="64">
        <f ca="1">'(Other Computations)'!AY47</f>
        <v>5730824.2742608823</v>
      </c>
      <c r="AV34" s="64">
        <f ca="1">'(Other Computations)'!AZ47</f>
        <v>5728737.3466952005</v>
      </c>
      <c r="AW34" s="64">
        <f ca="1">'(Other Computations)'!BB47</f>
        <v>5726250.8139124652</v>
      </c>
      <c r="AX34" s="64">
        <f ca="1">'(Other Computations)'!BC47</f>
        <v>5724097.2168742223</v>
      </c>
      <c r="AY34" s="64">
        <f ca="1">'(Other Computations)'!BD47</f>
        <v>5721668.8463055473</v>
      </c>
      <c r="AZ34" s="64">
        <f ca="1">'(Other Computations)'!BE47</f>
        <v>5719207.0290276436</v>
      </c>
      <c r="BA34" s="64">
        <f ca="1">'(Other Computations)'!BF47</f>
        <v>5716742.7292408422</v>
      </c>
      <c r="BB34" s="64">
        <f ca="1">'(Other Computations)'!BG47</f>
        <v>5714197.8498540502</v>
      </c>
      <c r="BC34" s="64">
        <f ca="1">'(Other Computations)'!BH47</f>
        <v>5711744.3983355016</v>
      </c>
      <c r="BD34" s="64">
        <f ca="1">'(Other Computations)'!BI47</f>
        <v>5709439.0415748022</v>
      </c>
      <c r="BE34" s="64">
        <f ca="1">'(Other Computations)'!BJ47</f>
        <v>5707004.013161242</v>
      </c>
      <c r="BF34" s="64">
        <f ca="1">'(Other Computations)'!BK47</f>
        <v>5704471.6194428718</v>
      </c>
      <c r="BG34" s="64">
        <f ca="1">'(Other Computations)'!BL47</f>
        <v>5702314.2269083504</v>
      </c>
      <c r="BH34" s="64">
        <f ca="1">'(Other Computations)'!BM47</f>
        <v>5700117.5177037502</v>
      </c>
      <c r="BI34" s="64">
        <f ca="1">'(Other Computations)'!BO47</f>
        <v>5697586.6505244002</v>
      </c>
      <c r="BJ34" s="64">
        <f ca="1">'(Other Computations)'!BP47</f>
        <v>5695075.9950213004</v>
      </c>
      <c r="BK34" s="64">
        <f ca="1">'(Other Computations)'!BQ47</f>
        <v>5692521.7548971139</v>
      </c>
      <c r="BL34" s="64">
        <f ca="1">'(Other Computations)'!BR47</f>
        <v>5690189.6407998642</v>
      </c>
      <c r="BM34" s="64">
        <f ca="1">'(Other Computations)'!BS47</f>
        <v>5687626.870005291</v>
      </c>
      <c r="BN34" s="64">
        <f ca="1">'(Other Computations)'!BT47</f>
        <v>5685109.7918334156</v>
      </c>
      <c r="BO34" s="64">
        <f ca="1">'(Other Computations)'!BU47</f>
        <v>5682559.7136227349</v>
      </c>
      <c r="BP34" s="64">
        <f ca="1">'(Other Computations)'!BV47</f>
        <v>5680285.860612534</v>
      </c>
      <c r="BQ34" s="64">
        <f ca="1">'(Other Computations)'!BW47</f>
        <v>5677726.3193198685</v>
      </c>
      <c r="BR34" s="64">
        <f ca="1">'(Other Computations)'!BX47</f>
        <v>5675112.8477287851</v>
      </c>
      <c r="BS34" s="64">
        <f ca="1">'(Other Computations)'!BY47</f>
        <v>5672656.4887066819</v>
      </c>
      <c r="BT34" s="64">
        <f ca="1">'(Other Computations)'!BZ47</f>
        <v>5670123.3746435121</v>
      </c>
      <c r="BU34" s="64">
        <f ca="1">'(Other Computations)'!CB47</f>
        <v>5667511.6739715906</v>
      </c>
      <c r="BV34" s="64">
        <f ca="1">'(Other Computations)'!CC47</f>
        <v>5664872.8219200224</v>
      </c>
      <c r="BW34" s="64">
        <f ca="1">'(Other Computations)'!CD47</f>
        <v>5662372.2851384571</v>
      </c>
      <c r="BX34" s="64">
        <f ca="1">'(Other Computations)'!CE47</f>
        <v>5659863.0107885497</v>
      </c>
      <c r="BY34" s="64">
        <f ca="1">'(Other Computations)'!CF47</f>
        <v>5657052.494774634</v>
      </c>
      <c r="BZ34" s="64">
        <f ca="1">'(Other Computations)'!CG47</f>
        <v>5654456.3951446451</v>
      </c>
      <c r="CA34" s="64">
        <f ca="1">'(Other Computations)'!CH47</f>
        <v>5651960.9566726172</v>
      </c>
      <c r="CB34" s="64">
        <f ca="1">'(Other Computations)'!CI47</f>
        <v>5649615.3066053735</v>
      </c>
      <c r="CC34" s="64">
        <f ca="1">'(Other Computations)'!CJ47</f>
        <v>5646982.9967132239</v>
      </c>
      <c r="CD34" s="64">
        <f ca="1">'(Other Computations)'!CK47</f>
        <v>5644353.5127277654</v>
      </c>
      <c r="CE34" s="64">
        <f ca="1">'(Other Computations)'!CL47</f>
        <v>5641741.8964387188</v>
      </c>
      <c r="CF34" s="64">
        <f ca="1">'(Other Computations)'!CM47</f>
        <v>5638972.4136061398</v>
      </c>
      <c r="CG34" s="64">
        <f ca="1">'(Other Computations)'!CO47</f>
        <v>5636228.1575339139</v>
      </c>
      <c r="CH34" s="64">
        <f ca="1">'(Other Computations)'!CP47</f>
        <v>5633318.4313606387</v>
      </c>
      <c r="CI34" s="64">
        <f ca="1">'(Other Computations)'!CQ47</f>
        <v>5630826.5735487156</v>
      </c>
      <c r="CJ34" s="64">
        <f ca="1">'(Other Computations)'!CR47</f>
        <v>5628053.1917718966</v>
      </c>
      <c r="CK34" s="64">
        <f ca="1">'(Other Computations)'!CS47</f>
        <v>5625392.0747866314</v>
      </c>
      <c r="CL34" s="64">
        <f ca="1">'(Other Computations)'!CT47</f>
        <v>5622757.8776954161</v>
      </c>
      <c r="CM34" s="64">
        <f ca="1">'(Other Computations)'!CU47</f>
        <v>5620104.6913460018</v>
      </c>
      <c r="CN34" s="64">
        <f ca="1">'(Other Computations)'!CV47</f>
        <v>5617522.6255100323</v>
      </c>
      <c r="CO34" s="64">
        <f ca="1">'(Other Computations)'!CW47</f>
        <v>5614734.2380234478</v>
      </c>
      <c r="CP34" s="64">
        <f ca="1">'(Other Computations)'!CX47</f>
        <v>5612211.7917194292</v>
      </c>
      <c r="CQ34" s="64">
        <f ca="1">'(Other Computations)'!CY47</f>
        <v>5609583.0692382967</v>
      </c>
      <c r="CR34" s="64">
        <f ca="1">'(Other Computations)'!CZ47</f>
        <v>5606904.0677341586</v>
      </c>
      <c r="CS34" s="64">
        <f ca="1">'(Other Computations)'!DB47</f>
        <v>5604241.7405289635</v>
      </c>
      <c r="CT34" s="64">
        <f ca="1">'(Other Computations)'!DC47</f>
        <v>5601215.3697587978</v>
      </c>
      <c r="CU34" s="64">
        <f ca="1">'(Other Computations)'!DD47</f>
        <v>5598589.9679960143</v>
      </c>
      <c r="CV34" s="64">
        <f ca="1">'(Other Computations)'!DE47</f>
        <v>5596091.3744632788</v>
      </c>
      <c r="CW34" s="64">
        <f ca="1">'(Other Computations)'!DF47</f>
        <v>5593444.5374638606</v>
      </c>
      <c r="CX34" s="64">
        <f ca="1">'(Other Computations)'!DG47</f>
        <v>5590688.040961979</v>
      </c>
      <c r="CY34" s="64">
        <f ca="1">'(Other Computations)'!DH47</f>
        <v>5587896.2186405286</v>
      </c>
      <c r="CZ34" s="64">
        <f ca="1">'(Other Computations)'!DI47</f>
        <v>5585306.1704623569</v>
      </c>
      <c r="DA34" s="64">
        <f ca="1">'(Other Computations)'!DJ47</f>
        <v>5582496.023568254</v>
      </c>
      <c r="DB34" s="64">
        <f ca="1">'(Other Computations)'!DK47</f>
        <v>5579871.8547620634</v>
      </c>
      <c r="DC34" s="64">
        <f ca="1">'(Other Computations)'!DL47</f>
        <v>5577359.0520392591</v>
      </c>
      <c r="DD34" s="64">
        <f ca="1">'(Other Computations)'!DM47</f>
        <v>5574745.4925905839</v>
      </c>
      <c r="DE34" s="64">
        <f ca="1">'(Other Computations)'!DO47</f>
        <v>5572026.9907198912</v>
      </c>
      <c r="DF34" s="64">
        <f ca="1">'(Other Computations)'!DP47</f>
        <v>5569493.3765713293</v>
      </c>
      <c r="DG34" s="64">
        <f ca="1">'(Other Computations)'!DQ47</f>
        <v>5566756.1325703459</v>
      </c>
      <c r="DH34" s="64">
        <f ca="1">'(Other Computations)'!DR47</f>
        <v>5564004.8302496085</v>
      </c>
      <c r="DI34" s="64">
        <f ca="1">'(Other Computations)'!DS47</f>
        <v>5561349.5971103953</v>
      </c>
      <c r="DJ34" s="64">
        <f ca="1">'(Other Computations)'!DT47</f>
        <v>5558873.5368777746</v>
      </c>
      <c r="DK34" s="64">
        <f ca="1">'(Other Computations)'!DU47</f>
        <v>5556021.8558315011</v>
      </c>
      <c r="DL34" s="64">
        <f ca="1">'(Other Computations)'!DV47</f>
        <v>5553193.5348584568</v>
      </c>
      <c r="DM34" s="64">
        <f ca="1">'(Other Computations)'!DW47</f>
        <v>5550507.8011831632</v>
      </c>
      <c r="DN34" s="64">
        <f ca="1">'(Other Computations)'!DX47</f>
        <v>5547901.1682167901</v>
      </c>
      <c r="DO34" s="64">
        <f ca="1">'(Other Computations)'!DY47</f>
        <v>5545112.6501199268</v>
      </c>
      <c r="DP34" s="64">
        <f ca="1">'(Other Computations)'!DZ47</f>
        <v>5542578.5890187686</v>
      </c>
      <c r="DQ34" s="64">
        <f ca="1">'(Other Computations)'!EB47</f>
        <v>5539607.3825885048</v>
      </c>
      <c r="DR34" s="64">
        <f ca="1">'(Other Computations)'!EC47</f>
        <v>5536770.4600984706</v>
      </c>
      <c r="DS34" s="64">
        <f ca="1">'(Other Computations)'!ED47</f>
        <v>5534198.3029870829</v>
      </c>
      <c r="DT34" s="64">
        <f ca="1">'(Other Computations)'!EE47</f>
        <v>5531467.1992347939</v>
      </c>
      <c r="DU34" s="64">
        <f ca="1">'(Other Computations)'!EF47</f>
        <v>5528728.8756215489</v>
      </c>
      <c r="DV34" s="64">
        <f ca="1">'(Other Computations)'!EG47</f>
        <v>5526065.0640463028</v>
      </c>
      <c r="DW34" s="64">
        <f ca="1">'(Other Computations)'!EH47</f>
        <v>5523156.9136597198</v>
      </c>
      <c r="DX34" s="64">
        <f ca="1">'(Other Computations)'!EI47</f>
        <v>5520538.8904118324</v>
      </c>
      <c r="DY34" s="64">
        <f ca="1">'(Other Computations)'!EJ47</f>
        <v>5517787.3708164375</v>
      </c>
      <c r="DZ34" s="64">
        <f ca="1">'(Other Computations)'!EK47</f>
        <v>5515132.073522347</v>
      </c>
      <c r="EA34" s="64">
        <f ca="1">'(Other Computations)'!EL47</f>
        <v>5512297.3699789848</v>
      </c>
      <c r="EB34" s="64">
        <f ca="1">'(Other Computations)'!EM47</f>
        <v>5509479.992828452</v>
      </c>
    </row>
    <row r="35" spans="1:132" ht="12.75" customHeight="1">
      <c r="A35" s="4" t="str">
        <f>'(Intermediate Computations)'!B29</f>
        <v>Jan 2010</v>
      </c>
      <c r="B35" s="4" t="str">
        <f>'(Intermediate Computations)'!C29</f>
        <v>Feb 2010</v>
      </c>
      <c r="C35" s="4" t="str">
        <f>'(Intermediate Computations)'!D29</f>
        <v>Mar 2010</v>
      </c>
      <c r="D35" s="4" t="str">
        <f>'(Intermediate Computations)'!E29</f>
        <v>Apr 2010</v>
      </c>
      <c r="E35" s="4" t="str">
        <f>'(Intermediate Computations)'!F29</f>
        <v>May 2010</v>
      </c>
      <c r="F35" s="4" t="str">
        <f>'(Intermediate Computations)'!G29</f>
        <v>Jun 2010</v>
      </c>
      <c r="G35" s="4" t="str">
        <f>'(Intermediate Computations)'!H29</f>
        <v>Jul 2010</v>
      </c>
      <c r="H35" s="4" t="str">
        <f>'(Intermediate Computations)'!I29</f>
        <v>Aug 2010</v>
      </c>
      <c r="I35" s="4" t="str">
        <f>'(Intermediate Computations)'!J29</f>
        <v>Sep 2010</v>
      </c>
      <c r="J35" s="4" t="str">
        <f>'(Intermediate Computations)'!K29</f>
        <v>Oct 2010</v>
      </c>
      <c r="K35" s="4" t="str">
        <f>'(Intermediate Computations)'!L29</f>
        <v>Nov 2010</v>
      </c>
      <c r="L35" s="4" t="str">
        <f>'(Intermediate Computations)'!M29</f>
        <v>Dec 2010</v>
      </c>
      <c r="M35" s="4" t="str">
        <f>'(Intermediate Computations)'!O29</f>
        <v>Jan 2011</v>
      </c>
      <c r="N35" s="4" t="str">
        <f>'(Intermediate Computations)'!P29</f>
        <v>Feb 2011</v>
      </c>
      <c r="O35" s="4" t="str">
        <f>'(Intermediate Computations)'!Q29</f>
        <v>Mar 2011</v>
      </c>
      <c r="P35" s="4" t="str">
        <f>'(Intermediate Computations)'!R29</f>
        <v>Apr 2011</v>
      </c>
      <c r="Q35" s="4" t="str">
        <f>'(Intermediate Computations)'!S29</f>
        <v>May 2011</v>
      </c>
      <c r="R35" s="4" t="str">
        <f>'(Intermediate Computations)'!T29</f>
        <v>Jun 2011</v>
      </c>
      <c r="S35" s="4" t="str">
        <f>'(Intermediate Computations)'!U29</f>
        <v>Jul 2011</v>
      </c>
      <c r="T35" s="4" t="str">
        <f>'(Intermediate Computations)'!V29</f>
        <v>Aug 2011</v>
      </c>
      <c r="U35" s="4" t="str">
        <f>'(Intermediate Computations)'!W29</f>
        <v>Sep 2011</v>
      </c>
      <c r="V35" s="4" t="str">
        <f>'(Intermediate Computations)'!X29</f>
        <v>Oct 2011</v>
      </c>
      <c r="W35" s="4" t="str">
        <f>'(Intermediate Computations)'!Y29</f>
        <v>Nov 2011</v>
      </c>
      <c r="X35" s="4" t="str">
        <f>'(Intermediate Computations)'!Z29</f>
        <v>Dec 2011</v>
      </c>
      <c r="Y35" s="4" t="str">
        <f>'(Intermediate Computations)'!AB29</f>
        <v>Jan 2012</v>
      </c>
      <c r="Z35" s="4" t="str">
        <f>'(Intermediate Computations)'!AC29</f>
        <v>Feb 2012</v>
      </c>
      <c r="AA35" s="4" t="str">
        <f>'(Intermediate Computations)'!AD29</f>
        <v>Mar 2012</v>
      </c>
      <c r="AB35" s="4" t="str">
        <f>'(Intermediate Computations)'!AE29</f>
        <v>Apr 2012</v>
      </c>
      <c r="AC35" s="4" t="str">
        <f>'(Intermediate Computations)'!AF29</f>
        <v>May 2012</v>
      </c>
      <c r="AD35" s="4" t="str">
        <f>'(Intermediate Computations)'!AG29</f>
        <v>Jun 2012</v>
      </c>
      <c r="AE35" s="4" t="str">
        <f>'(Intermediate Computations)'!AH29</f>
        <v>Jul 2012</v>
      </c>
      <c r="AF35" s="4" t="str">
        <f>'(Intermediate Computations)'!AI29</f>
        <v>Aug 2012</v>
      </c>
      <c r="AG35" s="4" t="str">
        <f>'(Intermediate Computations)'!AJ29</f>
        <v>Sep 2012</v>
      </c>
      <c r="AH35" s="4" t="str">
        <f>'(Intermediate Computations)'!AK29</f>
        <v>Oct 2012</v>
      </c>
      <c r="AI35" s="4" t="str">
        <f>'(Intermediate Computations)'!AL29</f>
        <v>Nov 2012</v>
      </c>
      <c r="AJ35" s="4" t="str">
        <f>'(Intermediate Computations)'!AM29</f>
        <v>Dec 2012</v>
      </c>
      <c r="AK35" s="4" t="str">
        <f>'(Intermediate Computations)'!AO29</f>
        <v>Jan 2013</v>
      </c>
      <c r="AL35" s="4" t="str">
        <f>'(Intermediate Computations)'!AP29</f>
        <v>Feb 2013</v>
      </c>
      <c r="AM35" s="4" t="str">
        <f>'(Intermediate Computations)'!AQ29</f>
        <v>Mar 2013</v>
      </c>
      <c r="AN35" s="4" t="str">
        <f>'(Intermediate Computations)'!AR29</f>
        <v>Apr 2013</v>
      </c>
      <c r="AO35" s="4" t="str">
        <f>'(Intermediate Computations)'!AS29</f>
        <v>May 2013</v>
      </c>
      <c r="AP35" s="4" t="str">
        <f>'(Intermediate Computations)'!AT29</f>
        <v>Jun 2013</v>
      </c>
      <c r="AQ35" s="4" t="str">
        <f>'(Intermediate Computations)'!AU29</f>
        <v>Jul 2013</v>
      </c>
      <c r="AR35" s="4" t="str">
        <f>'(Intermediate Computations)'!AV29</f>
        <v>Aug 2013</v>
      </c>
      <c r="AS35" s="4" t="str">
        <f>'(Intermediate Computations)'!AW29</f>
        <v>Sep 2013</v>
      </c>
      <c r="AT35" s="4" t="str">
        <f>'(Intermediate Computations)'!AX29</f>
        <v>Oct 2013</v>
      </c>
      <c r="AU35" s="4" t="str">
        <f>'(Intermediate Computations)'!AY29</f>
        <v>Nov 2013</v>
      </c>
      <c r="AV35" s="4" t="str">
        <f>'(Intermediate Computations)'!AZ29</f>
        <v>Dec 2013</v>
      </c>
      <c r="AW35" s="4" t="str">
        <f>'(Intermediate Computations)'!BB29</f>
        <v>Jan 2014</v>
      </c>
      <c r="AX35" s="4" t="str">
        <f>'(Intermediate Computations)'!BC29</f>
        <v>Feb 2014</v>
      </c>
      <c r="AY35" s="4" t="str">
        <f>'(Intermediate Computations)'!BD29</f>
        <v>Mar 2014</v>
      </c>
      <c r="AZ35" s="4" t="str">
        <f>'(Intermediate Computations)'!BE29</f>
        <v>Apr 2014</v>
      </c>
      <c r="BA35" s="4" t="str">
        <f>'(Intermediate Computations)'!BF29</f>
        <v>May 2014</v>
      </c>
      <c r="BB35" s="4" t="str">
        <f>'(Intermediate Computations)'!BG29</f>
        <v>Jun 2014</v>
      </c>
      <c r="BC35" s="4" t="str">
        <f>'(Intermediate Computations)'!BH29</f>
        <v>Jul 2014</v>
      </c>
      <c r="BD35" s="4" t="str">
        <f>'(Intermediate Computations)'!BI29</f>
        <v>Aug 2014</v>
      </c>
      <c r="BE35" s="4" t="str">
        <f>'(Intermediate Computations)'!BJ29</f>
        <v>Sep 2014</v>
      </c>
      <c r="BF35" s="4" t="str">
        <f>'(Intermediate Computations)'!BK29</f>
        <v>Oct 2014</v>
      </c>
      <c r="BG35" s="4" t="str">
        <f>'(Intermediate Computations)'!BL29</f>
        <v>Nov 2014</v>
      </c>
      <c r="BH35" s="4" t="str">
        <f>'(Intermediate Computations)'!BM29</f>
        <v>Dec 2014</v>
      </c>
      <c r="BI35" s="4" t="str">
        <f>'(Intermediate Computations)'!BO29</f>
        <v>Jan 2015</v>
      </c>
      <c r="BJ35" s="4" t="str">
        <f>'(Intermediate Computations)'!BP29</f>
        <v>Feb 2015</v>
      </c>
      <c r="BK35" s="4" t="str">
        <f>'(Intermediate Computations)'!BQ29</f>
        <v>Mar 2015</v>
      </c>
      <c r="BL35" s="4" t="str">
        <f>'(Intermediate Computations)'!BR29</f>
        <v>Apr 2015</v>
      </c>
      <c r="BM35" s="4" t="str">
        <f>'(Intermediate Computations)'!BS29</f>
        <v>May 2015</v>
      </c>
      <c r="BN35" s="4" t="str">
        <f>'(Intermediate Computations)'!BT29</f>
        <v>Jun 2015</v>
      </c>
      <c r="BO35" s="4" t="str">
        <f>'(Intermediate Computations)'!BU29</f>
        <v>Jul 2015</v>
      </c>
      <c r="BP35" s="4" t="str">
        <f>'(Intermediate Computations)'!BV29</f>
        <v>Aug 2015</v>
      </c>
      <c r="BQ35" s="4" t="str">
        <f>'(Intermediate Computations)'!BW29</f>
        <v>Sep 2015</v>
      </c>
      <c r="BR35" s="4" t="str">
        <f>'(Intermediate Computations)'!BX29</f>
        <v>Oct 2015</v>
      </c>
      <c r="BS35" s="4" t="str">
        <f>'(Intermediate Computations)'!BY29</f>
        <v>Nov 2015</v>
      </c>
      <c r="BT35" s="4" t="str">
        <f>'(Intermediate Computations)'!BZ29</f>
        <v>Dec 2015</v>
      </c>
      <c r="BU35" s="4" t="str">
        <f>'(Intermediate Computations)'!CB29</f>
        <v>Jan 2016</v>
      </c>
      <c r="BV35" s="4" t="str">
        <f>'(Intermediate Computations)'!CC29</f>
        <v>Feb 2016</v>
      </c>
      <c r="BW35" s="4" t="str">
        <f>'(Intermediate Computations)'!CD29</f>
        <v>Mar 2016</v>
      </c>
      <c r="BX35" s="4" t="str">
        <f>'(Intermediate Computations)'!CE29</f>
        <v>Apr 2016</v>
      </c>
      <c r="BY35" s="4" t="str">
        <f>'(Intermediate Computations)'!CF29</f>
        <v>May 2016</v>
      </c>
      <c r="BZ35" s="4" t="str">
        <f>'(Intermediate Computations)'!CG29</f>
        <v>Jun 2016</v>
      </c>
      <c r="CA35" s="4" t="str">
        <f>'(Intermediate Computations)'!CH29</f>
        <v>Jul 2016</v>
      </c>
      <c r="CB35" s="4" t="str">
        <f>'(Intermediate Computations)'!CI29</f>
        <v>Aug 2016</v>
      </c>
      <c r="CC35" s="4" t="str">
        <f>'(Intermediate Computations)'!CJ29</f>
        <v>Sep 2016</v>
      </c>
      <c r="CD35" s="4" t="str">
        <f>'(Intermediate Computations)'!CK29</f>
        <v>Oct 2016</v>
      </c>
      <c r="CE35" s="4" t="str">
        <f>'(Intermediate Computations)'!CL29</f>
        <v>Nov 2016</v>
      </c>
      <c r="CF35" s="4" t="str">
        <f>'(Intermediate Computations)'!CM29</f>
        <v>Dec 2016</v>
      </c>
      <c r="CG35" s="4" t="str">
        <f>'(Intermediate Computations)'!CO29</f>
        <v>Jan 2017</v>
      </c>
      <c r="CH35" s="4" t="str">
        <f>'(Intermediate Computations)'!CP29</f>
        <v>Feb 2017</v>
      </c>
      <c r="CI35" s="4" t="str">
        <f>'(Intermediate Computations)'!CQ29</f>
        <v>Mar 2017</v>
      </c>
      <c r="CJ35" s="4" t="str">
        <f>'(Intermediate Computations)'!CR29</f>
        <v>Apr 2017</v>
      </c>
      <c r="CK35" s="4" t="str">
        <f>'(Intermediate Computations)'!CS29</f>
        <v>May 2017</v>
      </c>
      <c r="CL35" s="4" t="str">
        <f>'(Intermediate Computations)'!CT29</f>
        <v>Jun 2017</v>
      </c>
      <c r="CM35" s="4" t="str">
        <f>'(Intermediate Computations)'!CU29</f>
        <v>Jul 2017</v>
      </c>
      <c r="CN35" s="4" t="str">
        <f>'(Intermediate Computations)'!CV29</f>
        <v>Aug 2017</v>
      </c>
      <c r="CO35" s="4" t="str">
        <f>'(Intermediate Computations)'!CW29</f>
        <v>Sep 2017</v>
      </c>
      <c r="CP35" s="4" t="str">
        <f>'(Intermediate Computations)'!CX29</f>
        <v>Oct 2017</v>
      </c>
      <c r="CQ35" s="4" t="str">
        <f>'(Intermediate Computations)'!CY29</f>
        <v>Nov 2017</v>
      </c>
      <c r="CR35" s="4" t="str">
        <f>'(Intermediate Computations)'!CZ29</f>
        <v>Dec 2017</v>
      </c>
      <c r="CS35" s="4" t="str">
        <f>'(Intermediate Computations)'!DB29</f>
        <v>Jan 2018</v>
      </c>
      <c r="CT35" s="4" t="str">
        <f>'(Intermediate Computations)'!DC29</f>
        <v>Feb 2018</v>
      </c>
      <c r="CU35" s="4" t="str">
        <f>'(Intermediate Computations)'!DD29</f>
        <v>Mar 2018</v>
      </c>
      <c r="CV35" s="4" t="str">
        <f>'(Intermediate Computations)'!DE29</f>
        <v>Apr 2018</v>
      </c>
      <c r="CW35" s="4" t="str">
        <f>'(Intermediate Computations)'!DF29</f>
        <v>May 2018</v>
      </c>
      <c r="CX35" s="4" t="str">
        <f>'(Intermediate Computations)'!DG29</f>
        <v>Jun 2018</v>
      </c>
      <c r="CY35" s="4" t="str">
        <f>'(Intermediate Computations)'!DH29</f>
        <v>Jul 2018</v>
      </c>
      <c r="CZ35" s="4" t="str">
        <f>'(Intermediate Computations)'!DI29</f>
        <v>Aug 2018</v>
      </c>
      <c r="DA35" s="4" t="str">
        <f>'(Intermediate Computations)'!DJ29</f>
        <v>Sep 2018</v>
      </c>
      <c r="DB35" s="4" t="str">
        <f>'(Intermediate Computations)'!DK29</f>
        <v>Oct 2018</v>
      </c>
      <c r="DC35" s="4" t="str">
        <f>'(Intermediate Computations)'!DL29</f>
        <v>Nov 2018</v>
      </c>
      <c r="DD35" s="4" t="str">
        <f>'(Intermediate Computations)'!DM29</f>
        <v>Dec 2018</v>
      </c>
      <c r="DE35" s="4" t="str">
        <f>'(Intermediate Computations)'!DO29</f>
        <v>Jan 2019</v>
      </c>
      <c r="DF35" s="4" t="str">
        <f>'(Intermediate Computations)'!DP29</f>
        <v>Feb 2019</v>
      </c>
      <c r="DG35" s="4" t="str">
        <f>'(Intermediate Computations)'!DQ29</f>
        <v>Mar 2019</v>
      </c>
      <c r="DH35" s="4" t="str">
        <f>'(Intermediate Computations)'!DR29</f>
        <v>Apr 2019</v>
      </c>
      <c r="DI35" s="4" t="str">
        <f>'(Intermediate Computations)'!DS29</f>
        <v>May 2019</v>
      </c>
      <c r="DJ35" s="4" t="str">
        <f>'(Intermediate Computations)'!DT29</f>
        <v>Jun 2019</v>
      </c>
      <c r="DK35" s="4" t="str">
        <f>'(Intermediate Computations)'!DU29</f>
        <v>Jul 2019</v>
      </c>
      <c r="DL35" s="4" t="str">
        <f>'(Intermediate Computations)'!DV29</f>
        <v>Aug 2019</v>
      </c>
      <c r="DM35" s="4" t="str">
        <f>'(Intermediate Computations)'!DW29</f>
        <v>Sep 2019</v>
      </c>
      <c r="DN35" s="4" t="str">
        <f>'(Intermediate Computations)'!DX29</f>
        <v>Oct 2019</v>
      </c>
      <c r="DO35" s="4" t="str">
        <f>'(Intermediate Computations)'!DY29</f>
        <v>Nov 2019</v>
      </c>
      <c r="DP35" s="4" t="str">
        <f>'(Intermediate Computations)'!DZ29</f>
        <v>Dec 2019</v>
      </c>
      <c r="DQ35" s="4" t="str">
        <f>'(Intermediate Computations)'!EB29</f>
        <v>Jan 2020</v>
      </c>
      <c r="DR35" s="4" t="str">
        <f>'(Intermediate Computations)'!EC29</f>
        <v>Feb 2020</v>
      </c>
      <c r="DS35" s="4" t="str">
        <f>'(Intermediate Computations)'!ED29</f>
        <v>Mar 2020</v>
      </c>
      <c r="DT35" s="4" t="str">
        <f>'(Intermediate Computations)'!EE29</f>
        <v>Apr 2020</v>
      </c>
      <c r="DU35" s="4" t="str">
        <f>'(Intermediate Computations)'!EF29</f>
        <v>May 2020</v>
      </c>
      <c r="DV35" s="4" t="str">
        <f>'(Intermediate Computations)'!EG29</f>
        <v>Jun 2020</v>
      </c>
      <c r="DW35" s="4" t="str">
        <f>'(Intermediate Computations)'!EH29</f>
        <v>Jul 2020</v>
      </c>
      <c r="DX35" s="4" t="str">
        <f>'(Intermediate Computations)'!EI29</f>
        <v>Aug 2020</v>
      </c>
      <c r="DY35" s="4" t="str">
        <f>'(Intermediate Computations)'!EJ29</f>
        <v>Sep 2020</v>
      </c>
      <c r="DZ35" s="4" t="str">
        <f>'(Intermediate Computations)'!EK29</f>
        <v>Oct 2020</v>
      </c>
      <c r="EA35" s="4" t="str">
        <f>'(Intermediate Computations)'!EL29</f>
        <v>Nov 2020</v>
      </c>
      <c r="EB35" s="4" t="str">
        <f>'(Intermediate Computations)'!EM29</f>
        <v>Dec 2020</v>
      </c>
    </row>
    <row r="36" spans="1:132" ht="12.75" customHeight="1">
      <c r="A36" s="4">
        <f>'(Intermediate Computations)'!B26</f>
        <v>40179</v>
      </c>
      <c r="B36" s="4">
        <f>'(Intermediate Computations)'!C26</f>
        <v>40210</v>
      </c>
      <c r="C36" s="4">
        <f>'(Intermediate Computations)'!D26</f>
        <v>40238</v>
      </c>
      <c r="D36" s="4">
        <f>'(Intermediate Computations)'!E26</f>
        <v>40269</v>
      </c>
      <c r="E36" s="4">
        <f>'(Intermediate Computations)'!F26</f>
        <v>40299</v>
      </c>
      <c r="F36" s="4">
        <f>'(Intermediate Computations)'!G26</f>
        <v>40330</v>
      </c>
      <c r="G36" s="4">
        <f>'(Intermediate Computations)'!H26</f>
        <v>40360</v>
      </c>
      <c r="H36" s="4">
        <f>'(Intermediate Computations)'!I26</f>
        <v>40391</v>
      </c>
      <c r="I36" s="4">
        <f>'(Intermediate Computations)'!J26</f>
        <v>40422</v>
      </c>
      <c r="J36" s="4">
        <f>'(Intermediate Computations)'!K26</f>
        <v>40452</v>
      </c>
      <c r="K36" s="4">
        <f>'(Intermediate Computations)'!L26</f>
        <v>40483</v>
      </c>
      <c r="L36" s="4">
        <f>'(Intermediate Computations)'!M26</f>
        <v>40513</v>
      </c>
      <c r="M36" s="4">
        <f>'(Intermediate Computations)'!O26</f>
        <v>40544</v>
      </c>
      <c r="N36" s="4">
        <f>'(Intermediate Computations)'!P26</f>
        <v>40575</v>
      </c>
      <c r="O36" s="4">
        <f>'(Intermediate Computations)'!Q26</f>
        <v>40603</v>
      </c>
      <c r="P36" s="4">
        <f>'(Intermediate Computations)'!R26</f>
        <v>40634</v>
      </c>
      <c r="Q36" s="4">
        <f>'(Intermediate Computations)'!S26</f>
        <v>40664</v>
      </c>
      <c r="R36" s="4">
        <f>'(Intermediate Computations)'!T26</f>
        <v>40695</v>
      </c>
      <c r="S36" s="4">
        <f>'(Intermediate Computations)'!U26</f>
        <v>40725</v>
      </c>
      <c r="T36" s="4">
        <f>'(Intermediate Computations)'!V26</f>
        <v>40756</v>
      </c>
      <c r="U36" s="4">
        <f>'(Intermediate Computations)'!W26</f>
        <v>40787</v>
      </c>
      <c r="V36" s="4">
        <f>'(Intermediate Computations)'!X26</f>
        <v>40817</v>
      </c>
      <c r="W36" s="4">
        <f>'(Intermediate Computations)'!Y26</f>
        <v>40848</v>
      </c>
      <c r="X36" s="4">
        <f>'(Intermediate Computations)'!Z26</f>
        <v>40878</v>
      </c>
      <c r="Y36" s="4">
        <f>'(Intermediate Computations)'!AB26</f>
        <v>40909</v>
      </c>
      <c r="Z36" s="4">
        <f>'(Intermediate Computations)'!AC26</f>
        <v>40940</v>
      </c>
      <c r="AA36" s="4">
        <f>'(Intermediate Computations)'!AD26</f>
        <v>40969</v>
      </c>
      <c r="AB36" s="4">
        <f>'(Intermediate Computations)'!AE26</f>
        <v>41000</v>
      </c>
      <c r="AC36" s="4">
        <f>'(Intermediate Computations)'!AF26</f>
        <v>41030</v>
      </c>
      <c r="AD36" s="4">
        <f>'(Intermediate Computations)'!AG26</f>
        <v>41061</v>
      </c>
      <c r="AE36" s="4">
        <f>'(Intermediate Computations)'!AH26</f>
        <v>41091</v>
      </c>
      <c r="AF36" s="4">
        <f>'(Intermediate Computations)'!AI26</f>
        <v>41122</v>
      </c>
      <c r="AG36" s="4">
        <f>'(Intermediate Computations)'!AJ26</f>
        <v>41153</v>
      </c>
      <c r="AH36" s="4">
        <f>'(Intermediate Computations)'!AK26</f>
        <v>41183</v>
      </c>
      <c r="AI36" s="4">
        <f>'(Intermediate Computations)'!AL26</f>
        <v>41214</v>
      </c>
      <c r="AJ36" s="4">
        <f>'(Intermediate Computations)'!AM26</f>
        <v>41244</v>
      </c>
      <c r="AK36" s="4">
        <f>'(Intermediate Computations)'!AO26</f>
        <v>41275</v>
      </c>
      <c r="AL36" s="4">
        <f>'(Intermediate Computations)'!AP26</f>
        <v>41306</v>
      </c>
      <c r="AM36" s="4">
        <f>'(Intermediate Computations)'!AQ26</f>
        <v>41334</v>
      </c>
      <c r="AN36" s="4">
        <f>'(Intermediate Computations)'!AR26</f>
        <v>41365</v>
      </c>
      <c r="AO36" s="4">
        <f>'(Intermediate Computations)'!AS26</f>
        <v>41395</v>
      </c>
      <c r="AP36" s="4">
        <f>'(Intermediate Computations)'!AT26</f>
        <v>41426</v>
      </c>
      <c r="AQ36" s="4">
        <f>'(Intermediate Computations)'!AU26</f>
        <v>41456</v>
      </c>
      <c r="AR36" s="4">
        <f>'(Intermediate Computations)'!AV26</f>
        <v>41487</v>
      </c>
      <c r="AS36" s="4">
        <f>'(Intermediate Computations)'!AW26</f>
        <v>41518</v>
      </c>
      <c r="AT36" s="4">
        <f>'(Intermediate Computations)'!AX26</f>
        <v>41548</v>
      </c>
      <c r="AU36" s="4">
        <f>'(Intermediate Computations)'!AY26</f>
        <v>41579</v>
      </c>
      <c r="AV36" s="4">
        <f>'(Intermediate Computations)'!AZ26</f>
        <v>41609</v>
      </c>
      <c r="AW36" s="4">
        <f>'(Intermediate Computations)'!BB26</f>
        <v>41640</v>
      </c>
      <c r="AX36" s="4">
        <f>'(Intermediate Computations)'!BC26</f>
        <v>41671</v>
      </c>
      <c r="AY36" s="4">
        <f>'(Intermediate Computations)'!BD26</f>
        <v>41699</v>
      </c>
      <c r="AZ36" s="4">
        <f>'(Intermediate Computations)'!BE26</f>
        <v>41730</v>
      </c>
      <c r="BA36" s="4">
        <f>'(Intermediate Computations)'!BF26</f>
        <v>41760</v>
      </c>
      <c r="BB36" s="4">
        <f>'(Intermediate Computations)'!BG26</f>
        <v>41791</v>
      </c>
      <c r="BC36" s="4">
        <f>'(Intermediate Computations)'!BH26</f>
        <v>41821</v>
      </c>
      <c r="BD36" s="4">
        <f>'(Intermediate Computations)'!BI26</f>
        <v>41852</v>
      </c>
      <c r="BE36" s="4">
        <f>'(Intermediate Computations)'!BJ26</f>
        <v>41883</v>
      </c>
      <c r="BF36" s="4">
        <f>'(Intermediate Computations)'!BK26</f>
        <v>41913</v>
      </c>
      <c r="BG36" s="4">
        <f>'(Intermediate Computations)'!BL26</f>
        <v>41944</v>
      </c>
      <c r="BH36" s="4">
        <f>'(Intermediate Computations)'!BM26</f>
        <v>41974</v>
      </c>
      <c r="BI36" s="4">
        <f>'(Intermediate Computations)'!BO26</f>
        <v>42005</v>
      </c>
      <c r="BJ36" s="4">
        <f>'(Intermediate Computations)'!BP26</f>
        <v>42036</v>
      </c>
      <c r="BK36" s="4">
        <f>'(Intermediate Computations)'!BQ26</f>
        <v>42064</v>
      </c>
      <c r="BL36" s="4">
        <f>'(Intermediate Computations)'!BR26</f>
        <v>42095</v>
      </c>
      <c r="BM36" s="4">
        <f>'(Intermediate Computations)'!BS26</f>
        <v>42125</v>
      </c>
      <c r="BN36" s="4">
        <f>'(Intermediate Computations)'!BT26</f>
        <v>42156</v>
      </c>
      <c r="BO36" s="4">
        <f>'(Intermediate Computations)'!BU26</f>
        <v>42186</v>
      </c>
      <c r="BP36" s="4">
        <f>'(Intermediate Computations)'!BV26</f>
        <v>42217</v>
      </c>
      <c r="BQ36" s="4">
        <f>'(Intermediate Computations)'!BW26</f>
        <v>42248</v>
      </c>
      <c r="BR36" s="4">
        <f>'(Intermediate Computations)'!BX26</f>
        <v>42278</v>
      </c>
      <c r="BS36" s="4">
        <f>'(Intermediate Computations)'!BY26</f>
        <v>42309</v>
      </c>
      <c r="BT36" s="4">
        <f>'(Intermediate Computations)'!BZ26</f>
        <v>42339</v>
      </c>
      <c r="BU36" s="4">
        <f>'(Intermediate Computations)'!CB26</f>
        <v>42370</v>
      </c>
      <c r="BV36" s="4">
        <f>'(Intermediate Computations)'!CC26</f>
        <v>42401</v>
      </c>
      <c r="BW36" s="4">
        <f>'(Intermediate Computations)'!CD26</f>
        <v>42430</v>
      </c>
      <c r="BX36" s="4">
        <f>'(Intermediate Computations)'!CE26</f>
        <v>42461</v>
      </c>
      <c r="BY36" s="4">
        <f>'(Intermediate Computations)'!CF26</f>
        <v>42491</v>
      </c>
      <c r="BZ36" s="4">
        <f>'(Intermediate Computations)'!CG26</f>
        <v>42522</v>
      </c>
      <c r="CA36" s="4">
        <f>'(Intermediate Computations)'!CH26</f>
        <v>42552</v>
      </c>
      <c r="CB36" s="4">
        <f>'(Intermediate Computations)'!CI26</f>
        <v>42583</v>
      </c>
      <c r="CC36" s="4">
        <f>'(Intermediate Computations)'!CJ26</f>
        <v>42614</v>
      </c>
      <c r="CD36" s="4">
        <f>'(Intermediate Computations)'!CK26</f>
        <v>42644</v>
      </c>
      <c r="CE36" s="4">
        <f>'(Intermediate Computations)'!CL26</f>
        <v>42675</v>
      </c>
      <c r="CF36" s="4">
        <f>'(Intermediate Computations)'!CM26</f>
        <v>42705</v>
      </c>
      <c r="CG36" s="4">
        <f>'(Intermediate Computations)'!CO26</f>
        <v>42736</v>
      </c>
      <c r="CH36" s="4">
        <f>'(Intermediate Computations)'!CP26</f>
        <v>42767</v>
      </c>
      <c r="CI36" s="4">
        <f>'(Intermediate Computations)'!CQ26</f>
        <v>42795</v>
      </c>
      <c r="CJ36" s="4">
        <f>'(Intermediate Computations)'!CR26</f>
        <v>42826</v>
      </c>
      <c r="CK36" s="4">
        <f>'(Intermediate Computations)'!CS26</f>
        <v>42856</v>
      </c>
      <c r="CL36" s="4">
        <f>'(Intermediate Computations)'!CT26</f>
        <v>42887</v>
      </c>
      <c r="CM36" s="4">
        <f>'(Intermediate Computations)'!CU26</f>
        <v>42917</v>
      </c>
      <c r="CN36" s="4">
        <f>'(Intermediate Computations)'!CV26</f>
        <v>42948</v>
      </c>
      <c r="CO36" s="4">
        <f>'(Intermediate Computations)'!CW26</f>
        <v>42979</v>
      </c>
      <c r="CP36" s="4">
        <f>'(Intermediate Computations)'!CX26</f>
        <v>43009</v>
      </c>
      <c r="CQ36" s="4">
        <f>'(Intermediate Computations)'!CY26</f>
        <v>43040</v>
      </c>
      <c r="CR36" s="4">
        <f>'(Intermediate Computations)'!CZ26</f>
        <v>43070</v>
      </c>
      <c r="CS36" s="4">
        <f>'(Intermediate Computations)'!DB26</f>
        <v>43101</v>
      </c>
      <c r="CT36" s="4">
        <f>'(Intermediate Computations)'!DC26</f>
        <v>43132</v>
      </c>
      <c r="CU36" s="4">
        <f>'(Intermediate Computations)'!DD26</f>
        <v>43160</v>
      </c>
      <c r="CV36" s="4">
        <f>'(Intermediate Computations)'!DE26</f>
        <v>43191</v>
      </c>
      <c r="CW36" s="4">
        <f>'(Intermediate Computations)'!DF26</f>
        <v>43221</v>
      </c>
      <c r="CX36" s="4">
        <f>'(Intermediate Computations)'!DG26</f>
        <v>43252</v>
      </c>
      <c r="CY36" s="4">
        <f>'(Intermediate Computations)'!DH26</f>
        <v>43282</v>
      </c>
      <c r="CZ36" s="4">
        <f>'(Intermediate Computations)'!DI26</f>
        <v>43313</v>
      </c>
      <c r="DA36" s="4">
        <f>'(Intermediate Computations)'!DJ26</f>
        <v>43344</v>
      </c>
      <c r="DB36" s="4">
        <f>'(Intermediate Computations)'!DK26</f>
        <v>43374</v>
      </c>
      <c r="DC36" s="4">
        <f>'(Intermediate Computations)'!DL26</f>
        <v>43405</v>
      </c>
      <c r="DD36" s="4">
        <f>'(Intermediate Computations)'!DM26</f>
        <v>43435</v>
      </c>
      <c r="DE36" s="4">
        <f>'(Intermediate Computations)'!DO26</f>
        <v>43466</v>
      </c>
      <c r="DF36" s="4">
        <f>'(Intermediate Computations)'!DP26</f>
        <v>43497</v>
      </c>
      <c r="DG36" s="4">
        <f>'(Intermediate Computations)'!DQ26</f>
        <v>43525</v>
      </c>
      <c r="DH36" s="4">
        <f>'(Intermediate Computations)'!DR26</f>
        <v>43556</v>
      </c>
      <c r="DI36" s="4">
        <f>'(Intermediate Computations)'!DS26</f>
        <v>43586</v>
      </c>
      <c r="DJ36" s="4">
        <f>'(Intermediate Computations)'!DT26</f>
        <v>43617</v>
      </c>
      <c r="DK36" s="4">
        <f>'(Intermediate Computations)'!DU26</f>
        <v>43647</v>
      </c>
      <c r="DL36" s="4">
        <f>'(Intermediate Computations)'!DV26</f>
        <v>43678</v>
      </c>
      <c r="DM36" s="4">
        <f>'(Intermediate Computations)'!DW26</f>
        <v>43709</v>
      </c>
      <c r="DN36" s="4">
        <f>'(Intermediate Computations)'!DX26</f>
        <v>43739</v>
      </c>
      <c r="DO36" s="4">
        <f>'(Intermediate Computations)'!DY26</f>
        <v>43770</v>
      </c>
      <c r="DP36" s="4">
        <f>'(Intermediate Computations)'!DZ26</f>
        <v>43800</v>
      </c>
      <c r="DQ36" s="4">
        <f>'(Intermediate Computations)'!EB26</f>
        <v>43831</v>
      </c>
      <c r="DR36" s="4">
        <f>'(Intermediate Computations)'!EC26</f>
        <v>43862</v>
      </c>
      <c r="DS36" s="4">
        <f>'(Intermediate Computations)'!ED26</f>
        <v>43891</v>
      </c>
      <c r="DT36" s="4">
        <f>'(Intermediate Computations)'!EE26</f>
        <v>43922</v>
      </c>
      <c r="DU36" s="4">
        <f>'(Intermediate Computations)'!EF26</f>
        <v>43952</v>
      </c>
      <c r="DV36" s="4">
        <f>'(Intermediate Computations)'!EG26</f>
        <v>43983</v>
      </c>
      <c r="DW36" s="4">
        <f>'(Intermediate Computations)'!EH26</f>
        <v>44013</v>
      </c>
      <c r="DX36" s="4">
        <f>'(Intermediate Computations)'!EI26</f>
        <v>44044</v>
      </c>
      <c r="DY36" s="4">
        <f>'(Intermediate Computations)'!EJ26</f>
        <v>44075</v>
      </c>
      <c r="DZ36" s="4">
        <f>'(Intermediate Computations)'!EK26</f>
        <v>44105</v>
      </c>
      <c r="EA36" s="4">
        <f>'(Intermediate Computations)'!EL26</f>
        <v>44136</v>
      </c>
      <c r="EB36" s="4">
        <f>'(Intermediate Computations)'!EM26</f>
        <v>44166</v>
      </c>
    </row>
    <row r="37" spans="1:132" ht="12.75" customHeight="1">
      <c r="A37" s="64">
        <f>'(Other Computations)'!B50</f>
        <v>933333.33333333337</v>
      </c>
      <c r="B37" s="64">
        <f ca="1">'(Other Computations)'!C50</f>
        <v>933090.26047517848</v>
      </c>
      <c r="C37" s="64">
        <f ca="1">'(Other Computations)'!D50</f>
        <v>932790.14206161851</v>
      </c>
      <c r="D37" s="64">
        <f ca="1">'(Other Computations)'!E50</f>
        <v>932416.38992114679</v>
      </c>
      <c r="E37" s="64">
        <f ca="1">'(Other Computations)'!F50</f>
        <v>932149.72584452864</v>
      </c>
      <c r="F37" s="64">
        <f ca="1">'(Other Computations)'!G50</f>
        <v>931826.85448280023</v>
      </c>
      <c r="G37" s="64">
        <f ca="1">'(Other Computations)'!H50</f>
        <v>931587.52077613934</v>
      </c>
      <c r="H37" s="64">
        <f ca="1">'(Other Computations)'!I50</f>
        <v>931316.93946676899</v>
      </c>
      <c r="I37" s="64">
        <f ca="1">'(Other Computations)'!J50</f>
        <v>931088.20273307303</v>
      </c>
      <c r="J37" s="64">
        <f ca="1">'(Other Computations)'!K50</f>
        <v>930824.70082679589</v>
      </c>
      <c r="K37" s="64">
        <f ca="1">'(Other Computations)'!L50</f>
        <v>930580.65376741823</v>
      </c>
      <c r="L37" s="64">
        <f ca="1">'(Other Computations)'!M50</f>
        <v>930313.00418561185</v>
      </c>
      <c r="M37" s="64">
        <f ca="1">'(Other Computations)'!O50</f>
        <v>929937.43584466004</v>
      </c>
      <c r="N37" s="64">
        <f ca="1">'(Other Computations)'!P50</f>
        <v>929577.55120903673</v>
      </c>
      <c r="O37" s="64">
        <f ca="1">'(Other Computations)'!Q50</f>
        <v>929255.28692776943</v>
      </c>
      <c r="P37" s="64">
        <f ca="1">'(Other Computations)'!R50</f>
        <v>928932.16202010878</v>
      </c>
      <c r="Q37" s="64">
        <f ca="1">'(Other Computations)'!S50</f>
        <v>928581.09057369153</v>
      </c>
      <c r="R37" s="64">
        <f ca="1">'(Other Computations)'!T50</f>
        <v>928175.83691294945</v>
      </c>
      <c r="S37" s="64">
        <f ca="1">'(Other Computations)'!U50</f>
        <v>927835.00801923813</v>
      </c>
      <c r="T37" s="64">
        <f ca="1">'(Other Computations)'!V50</f>
        <v>927506.57888086431</v>
      </c>
      <c r="U37" s="64">
        <f ca="1">'(Other Computations)'!W50</f>
        <v>927151.59223454422</v>
      </c>
      <c r="V37" s="64">
        <f ca="1">'(Other Computations)'!X50</f>
        <v>926885.80904148624</v>
      </c>
      <c r="W37" s="64">
        <f ca="1">'(Other Computations)'!Y50</f>
        <v>926516.17746450135</v>
      </c>
      <c r="X37" s="64">
        <f ca="1">'(Other Computations)'!Z50</f>
        <v>926254.32203046151</v>
      </c>
      <c r="Y37" s="64">
        <f ca="1">'(Other Computations)'!AB50</f>
        <v>925989.09265543392</v>
      </c>
      <c r="Z37" s="64">
        <f ca="1">'(Other Computations)'!AC50</f>
        <v>925654.32955317805</v>
      </c>
      <c r="AA37" s="64">
        <f ca="1">'(Other Computations)'!AD50</f>
        <v>925316.39874745405</v>
      </c>
      <c r="AB37" s="64">
        <f ca="1">'(Other Computations)'!AE50</f>
        <v>924971.23992647475</v>
      </c>
      <c r="AC37" s="64">
        <f ca="1">'(Other Computations)'!AF50</f>
        <v>924563.93461836153</v>
      </c>
      <c r="AD37" s="64">
        <f ca="1">'(Other Computations)'!AG50</f>
        <v>924168.52302855707</v>
      </c>
      <c r="AE37" s="64">
        <f ca="1">'(Other Computations)'!AH50</f>
        <v>923907.81198965257</v>
      </c>
      <c r="AF37" s="64">
        <f ca="1">'(Other Computations)'!AI50</f>
        <v>923609.81874160608</v>
      </c>
      <c r="AG37" s="64">
        <f ca="1">'(Other Computations)'!AJ50</f>
        <v>923203.98038386449</v>
      </c>
      <c r="AH37" s="64">
        <f ca="1">'(Other Computations)'!AK50</f>
        <v>922786.86203620152</v>
      </c>
      <c r="AI37" s="64">
        <f ca="1">'(Other Computations)'!AL50</f>
        <v>922474.79915247846</v>
      </c>
      <c r="AJ37" s="64">
        <f ca="1">'(Other Computations)'!AM50</f>
        <v>922073.68782661506</v>
      </c>
      <c r="AK37" s="64">
        <f ca="1">'(Other Computations)'!AO50</f>
        <v>921714.94750709645</v>
      </c>
      <c r="AL37" s="64">
        <f ca="1">'(Other Computations)'!AP50</f>
        <v>921292.67271063779</v>
      </c>
      <c r="AM37" s="64">
        <f ca="1">'(Other Computations)'!AQ50</f>
        <v>920983.09072475869</v>
      </c>
      <c r="AN37" s="64">
        <f ca="1">'(Other Computations)'!AR50</f>
        <v>920661.36003176752</v>
      </c>
      <c r="AO37" s="64">
        <f ca="1">'(Other Computations)'!AS50</f>
        <v>920258.35349867435</v>
      </c>
      <c r="AP37" s="64">
        <f ca="1">'(Other Computations)'!AT50</f>
        <v>919968.7053117886</v>
      </c>
      <c r="AQ37" s="64">
        <f ca="1">'(Other Computations)'!AU50</f>
        <v>919696.11231201328</v>
      </c>
      <c r="AR37" s="64">
        <f ca="1">'(Other Computations)'!AV50</f>
        <v>919334.07861680607</v>
      </c>
      <c r="AS37" s="64">
        <f ca="1">'(Other Computations)'!AW50</f>
        <v>918894.73924772791</v>
      </c>
      <c r="AT37" s="64">
        <f ca="1">'(Other Computations)'!AX50</f>
        <v>918452.08780366788</v>
      </c>
      <c r="AU37" s="64">
        <f ca="1">'(Other Computations)'!AY50</f>
        <v>918180.09977572621</v>
      </c>
      <c r="AV37" s="64">
        <f ca="1">'(Other Computations)'!AZ50</f>
        <v>917882.59393004538</v>
      </c>
      <c r="AW37" s="64">
        <f ca="1">'(Other Computations)'!BB50</f>
        <v>917538.07023389114</v>
      </c>
      <c r="AX37" s="64">
        <f ca="1">'(Other Computations)'!BC50</f>
        <v>917182.02199119236</v>
      </c>
      <c r="AY37" s="64">
        <f ca="1">'(Other Computations)'!BD50</f>
        <v>916812.67188866704</v>
      </c>
      <c r="AZ37" s="64">
        <f ca="1">'(Other Computations)'!BE50</f>
        <v>916535.52891592996</v>
      </c>
      <c r="BA37" s="64">
        <f ca="1">'(Other Computations)'!BF50</f>
        <v>916070.56165829895</v>
      </c>
      <c r="BB37" s="64">
        <f ca="1">'(Other Computations)'!BG50</f>
        <v>915603.25535806257</v>
      </c>
      <c r="BC37" s="64">
        <f ca="1">'(Other Computations)'!BH50</f>
        <v>915278.08534207323</v>
      </c>
      <c r="BD37" s="64">
        <f ca="1">'(Other Computations)'!BI50</f>
        <v>914825.8247871378</v>
      </c>
      <c r="BE37" s="64">
        <f ca="1">'(Other Computations)'!BJ50</f>
        <v>914476.45510341367</v>
      </c>
      <c r="BF37" s="64">
        <f ca="1">'(Other Computations)'!BK50</f>
        <v>914129.86537032446</v>
      </c>
      <c r="BG37" s="64">
        <f ca="1">'(Other Computations)'!BL50</f>
        <v>913772.97697989503</v>
      </c>
      <c r="BH37" s="64">
        <f ca="1">'(Other Computations)'!BM50</f>
        <v>913503.42521369667</v>
      </c>
      <c r="BI37" s="64">
        <f ca="1">'(Other Computations)'!BO50</f>
        <v>913131.76635751815</v>
      </c>
      <c r="BJ37" s="64">
        <f ca="1">'(Other Computations)'!BP50</f>
        <v>912725.27877868549</v>
      </c>
      <c r="BK37" s="64">
        <f ca="1">'(Other Computations)'!BQ50</f>
        <v>912322.70715600764</v>
      </c>
      <c r="BL37" s="64">
        <f ca="1">'(Other Computations)'!BR50</f>
        <v>911993.07996824873</v>
      </c>
      <c r="BM37" s="64">
        <f ca="1">'(Other Computations)'!BS50</f>
        <v>911553.92792306573</v>
      </c>
      <c r="BN37" s="64">
        <f ca="1">'(Other Computations)'!BT50</f>
        <v>911152.75577676145</v>
      </c>
      <c r="BO37" s="64">
        <f ca="1">'(Other Computations)'!BU50</f>
        <v>910681.29552030866</v>
      </c>
      <c r="BP37" s="64">
        <f ca="1">'(Other Computations)'!BV50</f>
        <v>910378.20161927224</v>
      </c>
      <c r="BQ37" s="64">
        <f ca="1">'(Other Computations)'!BW50</f>
        <v>909979.60354046884</v>
      </c>
      <c r="BR37" s="64">
        <f ca="1">'(Other Computations)'!BX50</f>
        <v>909562.64611327765</v>
      </c>
      <c r="BS37" s="64">
        <f ca="1">'(Other Computations)'!BY50</f>
        <v>909218.51641540206</v>
      </c>
      <c r="BT37" s="64">
        <f ca="1">'(Other Computations)'!BZ50</f>
        <v>908829.09766779514</v>
      </c>
      <c r="BU37" s="64">
        <f ca="1">'(Other Computations)'!CB50</f>
        <v>908455.68480027944</v>
      </c>
      <c r="BV37" s="64">
        <f ca="1">'(Other Computations)'!CC50</f>
        <v>908021.48451568151</v>
      </c>
      <c r="BW37" s="64">
        <f ca="1">'(Other Computations)'!CD50</f>
        <v>907647.43347058457</v>
      </c>
      <c r="BX37" s="64">
        <f ca="1">'(Other Computations)'!CE50</f>
        <v>907262.70356209844</v>
      </c>
      <c r="BY37" s="64">
        <f ca="1">'(Other Computations)'!CF50</f>
        <v>906734.35755746718</v>
      </c>
      <c r="BZ37" s="64">
        <f ca="1">'(Other Computations)'!CG50</f>
        <v>906372.37725437048</v>
      </c>
      <c r="CA37" s="64">
        <f ca="1">'(Other Computations)'!CH50</f>
        <v>905933.87462614977</v>
      </c>
      <c r="CB37" s="64">
        <f ca="1">'(Other Computations)'!CI50</f>
        <v>905525.96288599225</v>
      </c>
      <c r="CC37" s="64">
        <f ca="1">'(Other Computations)'!CJ50</f>
        <v>905052.22030682396</v>
      </c>
      <c r="CD37" s="64">
        <f ca="1">'(Other Computations)'!CK50</f>
        <v>904625.03217626037</v>
      </c>
      <c r="CE37" s="64">
        <f ca="1">'(Other Computations)'!CL50</f>
        <v>904161.32673270372</v>
      </c>
      <c r="CF37" s="64">
        <f ca="1">'(Other Computations)'!CM50</f>
        <v>903627.25373655581</v>
      </c>
      <c r="CG37" s="64">
        <f ca="1">'(Other Computations)'!CO50</f>
        <v>903282.03133730183</v>
      </c>
      <c r="CH37" s="64">
        <f ca="1">'(Other Computations)'!CP50</f>
        <v>902769.84547665331</v>
      </c>
      <c r="CI37" s="64">
        <f ca="1">'(Other Computations)'!CQ50</f>
        <v>902290.47953691881</v>
      </c>
      <c r="CJ37" s="64">
        <f ca="1">'(Other Computations)'!CR50</f>
        <v>901833.3097234884</v>
      </c>
      <c r="CK37" s="64">
        <f ca="1">'(Other Computations)'!CS50</f>
        <v>901450.14218379103</v>
      </c>
      <c r="CL37" s="64">
        <f ca="1">'(Other Computations)'!CT50</f>
        <v>901015.93257704598</v>
      </c>
      <c r="CM37" s="64">
        <f ca="1">'(Other Computations)'!CU50</f>
        <v>900617.82222304202</v>
      </c>
      <c r="CN37" s="64">
        <f ca="1">'(Other Computations)'!CV50</f>
        <v>900291.40905791242</v>
      </c>
      <c r="CO37" s="64">
        <f ca="1">'(Other Computations)'!CW50</f>
        <v>899825.71064529906</v>
      </c>
      <c r="CP37" s="64">
        <f ca="1">'(Other Computations)'!CX50</f>
        <v>899378.13907197572</v>
      </c>
      <c r="CQ37" s="64">
        <f ca="1">'(Other Computations)'!CY50</f>
        <v>898871.24312705535</v>
      </c>
      <c r="CR37" s="64">
        <f ca="1">'(Other Computations)'!CZ50</f>
        <v>898504.42488365807</v>
      </c>
      <c r="CS37" s="64">
        <f ca="1">'(Other Computations)'!DB50</f>
        <v>898141.09720124549</v>
      </c>
      <c r="CT37" s="64">
        <f ca="1">'(Other Computations)'!DC50</f>
        <v>897606.73943920527</v>
      </c>
      <c r="CU37" s="64">
        <f ca="1">'(Other Computations)'!DD50</f>
        <v>897159.90984065318</v>
      </c>
      <c r="CV37" s="64">
        <f ca="1">'(Other Computations)'!DE50</f>
        <v>896742.58892327338</v>
      </c>
      <c r="CW37" s="64">
        <f ca="1">'(Other Computations)'!DF50</f>
        <v>896321.01596868958</v>
      </c>
      <c r="CX37" s="64">
        <f ca="1">'(Other Computations)'!DG50</f>
        <v>895949.15979373094</v>
      </c>
      <c r="CY37" s="64">
        <f ca="1">'(Other Computations)'!DH50</f>
        <v>895589.60274963023</v>
      </c>
      <c r="CZ37" s="64">
        <f ca="1">'(Other Computations)'!DI50</f>
        <v>895173.14637736522</v>
      </c>
      <c r="DA37" s="64">
        <f ca="1">'(Other Computations)'!DJ50</f>
        <v>894740.79881636635</v>
      </c>
      <c r="DB37" s="64">
        <f ca="1">'(Other Computations)'!DK50</f>
        <v>894288.16221100581</v>
      </c>
      <c r="DC37" s="64">
        <f ca="1">'(Other Computations)'!DL50</f>
        <v>893810.17120253155</v>
      </c>
      <c r="DD37" s="64">
        <f ca="1">'(Other Computations)'!DM50</f>
        <v>893453.07246403617</v>
      </c>
      <c r="DE37" s="64">
        <f ca="1">'(Other Computations)'!DO50</f>
        <v>892983.38720124552</v>
      </c>
      <c r="DF37" s="64">
        <f ca="1">'(Other Computations)'!DP50</f>
        <v>892661.63707469765</v>
      </c>
      <c r="DG37" s="64">
        <f ca="1">'(Other Computations)'!DQ50</f>
        <v>892268.65521581692</v>
      </c>
      <c r="DH37" s="64">
        <f ca="1">'(Other Computations)'!DR50</f>
        <v>891935.12456349947</v>
      </c>
      <c r="DI37" s="64">
        <f ca="1">'(Other Computations)'!DS50</f>
        <v>891593.03360290383</v>
      </c>
      <c r="DJ37" s="64">
        <f ca="1">'(Other Computations)'!DT50</f>
        <v>891234.41835346946</v>
      </c>
      <c r="DK37" s="64">
        <f ca="1">'(Other Computations)'!DU50</f>
        <v>890805.58902059356</v>
      </c>
      <c r="DL37" s="64">
        <f ca="1">'(Other Computations)'!DV50</f>
        <v>890439.8312492324</v>
      </c>
      <c r="DM37" s="64">
        <f ca="1">'(Other Computations)'!DW50</f>
        <v>890071.29391969577</v>
      </c>
      <c r="DN37" s="64">
        <f ca="1">'(Other Computations)'!DX50</f>
        <v>889716.02136680158</v>
      </c>
      <c r="DO37" s="64">
        <f ca="1">'(Other Computations)'!DY50</f>
        <v>889345.67067886819</v>
      </c>
      <c r="DP37" s="64">
        <f ca="1">'(Other Computations)'!DZ50</f>
        <v>888974.58056694409</v>
      </c>
      <c r="DQ37" s="64">
        <f ca="1">'(Other Computations)'!EB50</f>
        <v>888507.49849131715</v>
      </c>
      <c r="DR37" s="64">
        <f ca="1">'(Other Computations)'!EC50</f>
        <v>888051.59193156089</v>
      </c>
      <c r="DS37" s="64">
        <f ca="1">'(Other Computations)'!ED50</f>
        <v>887705.70839240821</v>
      </c>
      <c r="DT37" s="64">
        <f ca="1">'(Other Computations)'!EE50</f>
        <v>887286.28385906701</v>
      </c>
      <c r="DU37" s="64">
        <f ca="1">'(Other Computations)'!EF50</f>
        <v>886854.03562190302</v>
      </c>
      <c r="DV37" s="64">
        <f ca="1">'(Other Computations)'!EG50</f>
        <v>886393.50349069922</v>
      </c>
      <c r="DW37" s="64">
        <f ca="1">'(Other Computations)'!EH50</f>
        <v>885841.72623178898</v>
      </c>
      <c r="DX37" s="64">
        <f ca="1">'(Other Computations)'!EI50</f>
        <v>885328.61588926497</v>
      </c>
      <c r="DY37" s="64">
        <f ca="1">'(Other Computations)'!EJ50</f>
        <v>884784.88709900959</v>
      </c>
      <c r="DZ37" s="64">
        <f ca="1">'(Other Computations)'!EK50</f>
        <v>884424.49747319636</v>
      </c>
      <c r="EA37" s="64">
        <f ca="1">'(Other Computations)'!EL50</f>
        <v>883883.59728835477</v>
      </c>
      <c r="EB37" s="64">
        <f ca="1">'(Other Computations)'!EM50</f>
        <v>883431.90950006316</v>
      </c>
    </row>
    <row r="38" spans="1:132" ht="12.75" customHeight="1">
      <c r="A38" s="64">
        <f>'(Other Computations)'!B51</f>
        <v>933333.33333333337</v>
      </c>
      <c r="B38" s="64">
        <f ca="1">'(Other Computations)'!C51</f>
        <v>933125.04548827896</v>
      </c>
      <c r="C38" s="64">
        <f ca="1">'(Other Computations)'!D51</f>
        <v>932774.57917753013</v>
      </c>
      <c r="D38" s="64">
        <f ca="1">'(Other Computations)'!E51</f>
        <v>932438.88545763609</v>
      </c>
      <c r="E38" s="64">
        <f ca="1">'(Other Computations)'!F51</f>
        <v>932154.33887263015</v>
      </c>
      <c r="F38" s="64">
        <f ca="1">'(Other Computations)'!G51</f>
        <v>931892.96751929459</v>
      </c>
      <c r="G38" s="64">
        <f ca="1">'(Other Computations)'!H51</f>
        <v>931531.51371955755</v>
      </c>
      <c r="H38" s="64">
        <f ca="1">'(Other Computations)'!I51</f>
        <v>931239.93777195597</v>
      </c>
      <c r="I38" s="64">
        <f ca="1">'(Other Computations)'!J51</f>
        <v>930944.54676690639</v>
      </c>
      <c r="J38" s="64">
        <f ca="1">'(Other Computations)'!K51</f>
        <v>930733.1658286833</v>
      </c>
      <c r="K38" s="64">
        <f ca="1">'(Other Computations)'!L51</f>
        <v>930429.92256723065</v>
      </c>
      <c r="L38" s="64">
        <f ca="1">'(Other Computations)'!M51</f>
        <v>930121.47062661126</v>
      </c>
      <c r="M38" s="64">
        <f ca="1">'(Other Computations)'!O51</f>
        <v>929726.58152345708</v>
      </c>
      <c r="N38" s="64">
        <f ca="1">'(Other Computations)'!P51</f>
        <v>929378.92208697274</v>
      </c>
      <c r="O38" s="64">
        <f ca="1">'(Other Computations)'!Q51</f>
        <v>929108.93928838184</v>
      </c>
      <c r="P38" s="64">
        <f ca="1">'(Other Computations)'!R51</f>
        <v>928732.55180698959</v>
      </c>
      <c r="Q38" s="64">
        <f ca="1">'(Other Computations)'!S51</f>
        <v>928405.36728055391</v>
      </c>
      <c r="R38" s="64">
        <f ca="1">'(Other Computations)'!T51</f>
        <v>928159.37955602026</v>
      </c>
      <c r="S38" s="64">
        <f ca="1">'(Other Computations)'!U51</f>
        <v>927775.49813997338</v>
      </c>
      <c r="T38" s="64">
        <f ca="1">'(Other Computations)'!V51</f>
        <v>927471.40832345653</v>
      </c>
      <c r="U38" s="64">
        <f ca="1">'(Other Computations)'!W51</f>
        <v>927206.95103427325</v>
      </c>
      <c r="V38" s="64">
        <f ca="1">'(Other Computations)'!X51</f>
        <v>926956.12002914271</v>
      </c>
      <c r="W38" s="64">
        <f ca="1">'(Other Computations)'!Y51</f>
        <v>926697.93436798744</v>
      </c>
      <c r="X38" s="64">
        <f ca="1">'(Other Computations)'!Z51</f>
        <v>926486.34458042146</v>
      </c>
      <c r="Y38" s="64">
        <f ca="1">'(Other Computations)'!AB51</f>
        <v>926163.09474741819</v>
      </c>
      <c r="Z38" s="64">
        <f ca="1">'(Other Computations)'!AC51</f>
        <v>925867.86894040229</v>
      </c>
      <c r="AA38" s="64">
        <f ca="1">'(Other Computations)'!AD51</f>
        <v>925589.67318274104</v>
      </c>
      <c r="AB38" s="64">
        <f ca="1">'(Other Computations)'!AE51</f>
        <v>925353.38099160837</v>
      </c>
      <c r="AC38" s="64">
        <f ca="1">'(Other Computations)'!AF51</f>
        <v>925081.34991608432</v>
      </c>
      <c r="AD38" s="64">
        <f ca="1">'(Other Computations)'!AG51</f>
        <v>924751.59540867887</v>
      </c>
      <c r="AE38" s="64">
        <f ca="1">'(Other Computations)'!AH51</f>
        <v>924351.50894341606</v>
      </c>
      <c r="AF38" s="64">
        <f ca="1">'(Other Computations)'!AI51</f>
        <v>923987.89261275355</v>
      </c>
      <c r="AG38" s="64">
        <f ca="1">'(Other Computations)'!AJ51</f>
        <v>923729.502954097</v>
      </c>
      <c r="AH38" s="64">
        <f ca="1">'(Other Computations)'!AK51</f>
        <v>923352.58242572774</v>
      </c>
      <c r="AI38" s="64">
        <f ca="1">'(Other Computations)'!AL51</f>
        <v>922944.75116738304</v>
      </c>
      <c r="AJ38" s="64">
        <f ca="1">'(Other Computations)'!AM51</f>
        <v>922636.66863806045</v>
      </c>
      <c r="AK38" s="64">
        <f ca="1">'(Other Computations)'!AO51</f>
        <v>922254.68618713645</v>
      </c>
      <c r="AL38" s="64">
        <f ca="1">'(Other Computations)'!AP51</f>
        <v>921894.60082224652</v>
      </c>
      <c r="AM38" s="64">
        <f ca="1">'(Other Computations)'!AQ51</f>
        <v>921537.48091460508</v>
      </c>
      <c r="AN38" s="64">
        <f ca="1">'(Other Computations)'!AR51</f>
        <v>921161.04055439157</v>
      </c>
      <c r="AO38" s="64">
        <f ca="1">'(Other Computations)'!AS51</f>
        <v>920825.55883069697</v>
      </c>
      <c r="AP38" s="64">
        <f ca="1">'(Other Computations)'!AT51</f>
        <v>920410.72718053951</v>
      </c>
      <c r="AQ38" s="64">
        <f ca="1">'(Other Computations)'!AU51</f>
        <v>920064.38066062995</v>
      </c>
      <c r="AR38" s="64">
        <f ca="1">'(Other Computations)'!AV51</f>
        <v>919680.85800621891</v>
      </c>
      <c r="AS38" s="64">
        <f ca="1">'(Other Computations)'!AW51</f>
        <v>919257.01221215224</v>
      </c>
      <c r="AT38" s="64">
        <f ca="1">'(Other Computations)'!AX51</f>
        <v>918840.87825390405</v>
      </c>
      <c r="AU38" s="64">
        <f ca="1">'(Other Computations)'!AY51</f>
        <v>918481.30895916151</v>
      </c>
      <c r="AV38" s="64">
        <f ca="1">'(Other Computations)'!AZ51</f>
        <v>918202.77265615866</v>
      </c>
      <c r="AW38" s="64">
        <f ca="1">'(Other Computations)'!BB51</f>
        <v>917773.56540895393</v>
      </c>
      <c r="AX38" s="64">
        <f ca="1">'(Other Computations)'!BC51</f>
        <v>917432.29651406372</v>
      </c>
      <c r="AY38" s="64">
        <f ca="1">'(Other Computations)'!BD51</f>
        <v>917019.99201526679</v>
      </c>
      <c r="AZ38" s="64">
        <f ca="1">'(Other Computations)'!BE51</f>
        <v>916612.14977060328</v>
      </c>
      <c r="BA38" s="64">
        <f ca="1">'(Other Computations)'!BF51</f>
        <v>916265.84999459505</v>
      </c>
      <c r="BB38" s="64">
        <f ca="1">'(Other Computations)'!BG51</f>
        <v>915967.47322056314</v>
      </c>
      <c r="BC38" s="64">
        <f ca="1">'(Other Computations)'!BH51</f>
        <v>915673.30655706802</v>
      </c>
      <c r="BD38" s="64">
        <f ca="1">'(Other Computations)'!BI51</f>
        <v>915259.49511551426</v>
      </c>
      <c r="BE38" s="64">
        <f ca="1">'(Other Computations)'!BJ51</f>
        <v>914894.43868870568</v>
      </c>
      <c r="BF38" s="64">
        <f ca="1">'(Other Computations)'!BK51</f>
        <v>914557.8103714817</v>
      </c>
      <c r="BG38" s="64">
        <f ca="1">'(Other Computations)'!BL51</f>
        <v>914216.00499932305</v>
      </c>
      <c r="BH38" s="64">
        <f ca="1">'(Other Computations)'!BM51</f>
        <v>913792.38217632333</v>
      </c>
      <c r="BI38" s="64">
        <f ca="1">'(Other Computations)'!BO51</f>
        <v>913483.73463746067</v>
      </c>
      <c r="BJ38" s="64">
        <f ca="1">'(Other Computations)'!BP51</f>
        <v>913093.33603206382</v>
      </c>
      <c r="BK38" s="64">
        <f ca="1">'(Other Computations)'!BQ51</f>
        <v>912677.32429310877</v>
      </c>
      <c r="BL38" s="64">
        <f ca="1">'(Other Computations)'!BR51</f>
        <v>912239.82304184244</v>
      </c>
      <c r="BM38" s="64">
        <f ca="1">'(Other Computations)'!BS51</f>
        <v>911799.0313646557</v>
      </c>
      <c r="BN38" s="64">
        <f ca="1">'(Other Computations)'!BT51</f>
        <v>911407.7607597186</v>
      </c>
      <c r="BO38" s="64">
        <f ca="1">'(Other Computations)'!BU51</f>
        <v>910976.30239682086</v>
      </c>
      <c r="BP38" s="64">
        <f ca="1">'(Other Computations)'!BV51</f>
        <v>910622.31387414411</v>
      </c>
      <c r="BQ38" s="64">
        <f ca="1">'(Other Computations)'!BW51</f>
        <v>910253.85503877618</v>
      </c>
      <c r="BR38" s="64">
        <f ca="1">'(Other Computations)'!BX51</f>
        <v>909844.86938898603</v>
      </c>
      <c r="BS38" s="64">
        <f ca="1">'(Other Computations)'!BY51</f>
        <v>909377.07510954456</v>
      </c>
      <c r="BT38" s="64">
        <f ca="1">'(Other Computations)'!BZ51</f>
        <v>908970.40688657481</v>
      </c>
      <c r="BU38" s="64">
        <f ca="1">'(Other Computations)'!CB51</f>
        <v>908499.2340659874</v>
      </c>
      <c r="BV38" s="64">
        <f ca="1">'(Other Computations)'!CC51</f>
        <v>908169.2159739153</v>
      </c>
      <c r="BW38" s="64">
        <f ca="1">'(Other Computations)'!CD51</f>
        <v>907724.53929475241</v>
      </c>
      <c r="BX38" s="64">
        <f ca="1">'(Other Computations)'!CE51</f>
        <v>907309.67173175362</v>
      </c>
      <c r="BY38" s="64">
        <f ca="1">'(Other Computations)'!CF51</f>
        <v>906868.84373436519</v>
      </c>
      <c r="BZ38" s="64">
        <f ca="1">'(Other Computations)'!CG51</f>
        <v>906514.80095280381</v>
      </c>
      <c r="CA38" s="64">
        <f ca="1">'(Other Computations)'!CH51</f>
        <v>906150.41828427406</v>
      </c>
      <c r="CB38" s="64">
        <f ca="1">'(Other Computations)'!CI51</f>
        <v>905736.08301604679</v>
      </c>
      <c r="CC38" s="64">
        <f ca="1">'(Other Computations)'!CJ51</f>
        <v>905251.02511230204</v>
      </c>
      <c r="CD38" s="64">
        <f ca="1">'(Other Computations)'!CK51</f>
        <v>904871.51325150987</v>
      </c>
      <c r="CE38" s="64">
        <f ca="1">'(Other Computations)'!CL51</f>
        <v>904384.24306914967</v>
      </c>
      <c r="CF38" s="64">
        <f ca="1">'(Other Computations)'!CM51</f>
        <v>903958.75485887413</v>
      </c>
      <c r="CG38" s="64">
        <f ca="1">'(Other Computations)'!CO51</f>
        <v>903504.83753738669</v>
      </c>
      <c r="CH38" s="64">
        <f ca="1">'(Other Computations)'!CP51</f>
        <v>903084.87093536125</v>
      </c>
      <c r="CI38" s="64">
        <f ca="1">'(Other Computations)'!CQ51</f>
        <v>902713.31180552347</v>
      </c>
      <c r="CJ38" s="64">
        <f ca="1">'(Other Computations)'!CR51</f>
        <v>902228.03175634926</v>
      </c>
      <c r="CK38" s="64">
        <f ca="1">'(Other Computations)'!CS51</f>
        <v>901782.07536846341</v>
      </c>
      <c r="CL38" s="64">
        <f ca="1">'(Other Computations)'!CT51</f>
        <v>901335.34518608463</v>
      </c>
      <c r="CM38" s="64">
        <f ca="1">'(Other Computations)'!CU51</f>
        <v>900924.29658232117</v>
      </c>
      <c r="CN38" s="64">
        <f ca="1">'(Other Computations)'!CV51</f>
        <v>900505.97311560193</v>
      </c>
      <c r="CO38" s="64">
        <f ca="1">'(Other Computations)'!CW51</f>
        <v>900093.8971193484</v>
      </c>
      <c r="CP38" s="64">
        <f ca="1">'(Other Computations)'!CX51</f>
        <v>899687.99225534976</v>
      </c>
      <c r="CQ38" s="64">
        <f ca="1">'(Other Computations)'!CY51</f>
        <v>899356.27380007959</v>
      </c>
      <c r="CR38" s="64">
        <f ca="1">'(Other Computations)'!CZ51</f>
        <v>898818.5803811833</v>
      </c>
      <c r="CS38" s="64">
        <f ca="1">'(Other Computations)'!DB51</f>
        <v>898380.61545534991</v>
      </c>
      <c r="CT38" s="64">
        <f ca="1">'(Other Computations)'!DC51</f>
        <v>897873.014141883</v>
      </c>
      <c r="CU38" s="64">
        <f ca="1">'(Other Computations)'!DD51</f>
        <v>897380.33835839294</v>
      </c>
      <c r="CV38" s="64">
        <f ca="1">'(Other Computations)'!DE51</f>
        <v>896984.34009845101</v>
      </c>
      <c r="CW38" s="64">
        <f ca="1">'(Other Computations)'!DF51</f>
        <v>896604.36929807987</v>
      </c>
      <c r="CX38" s="64">
        <f ca="1">'(Other Computations)'!DG51</f>
        <v>896148.44968284247</v>
      </c>
      <c r="CY38" s="64">
        <f ca="1">'(Other Computations)'!DH51</f>
        <v>895794.49899531039</v>
      </c>
      <c r="CZ38" s="64">
        <f ca="1">'(Other Computations)'!DI51</f>
        <v>895394.93153134058</v>
      </c>
      <c r="DA38" s="64">
        <f ca="1">'(Other Computations)'!DJ51</f>
        <v>894937.82101174025</v>
      </c>
      <c r="DB38" s="64">
        <f ca="1">'(Other Computations)'!DK51</f>
        <v>894516.26528582163</v>
      </c>
      <c r="DC38" s="64">
        <f ca="1">'(Other Computations)'!DL51</f>
        <v>894094.24962870474</v>
      </c>
      <c r="DD38" s="64">
        <f ca="1">'(Other Computations)'!DM51</f>
        <v>893616.9347986686</v>
      </c>
      <c r="DE38" s="64">
        <f ca="1">'(Other Computations)'!DO51</f>
        <v>893213.33285612112</v>
      </c>
      <c r="DF38" s="64">
        <f ca="1">'(Other Computations)'!DP51</f>
        <v>892786.64528785751</v>
      </c>
      <c r="DG38" s="64">
        <f ca="1">'(Other Computations)'!DQ51</f>
        <v>892389.2933131461</v>
      </c>
      <c r="DH38" s="64">
        <f ca="1">'(Other Computations)'!DR51</f>
        <v>891929.51286988833</v>
      </c>
      <c r="DI38" s="64">
        <f ca="1">'(Other Computations)'!DS51</f>
        <v>891413.60387418128</v>
      </c>
      <c r="DJ38" s="64">
        <f ca="1">'(Other Computations)'!DT51</f>
        <v>890929.89288249856</v>
      </c>
      <c r="DK38" s="64">
        <f ca="1">'(Other Computations)'!DU51</f>
        <v>890484.7864577563</v>
      </c>
      <c r="DL38" s="64">
        <f ca="1">'(Other Computations)'!DV51</f>
        <v>890059.35119860945</v>
      </c>
      <c r="DM38" s="64">
        <f ca="1">'(Other Computations)'!DW51</f>
        <v>889711.88312293997</v>
      </c>
      <c r="DN38" s="64">
        <f ca="1">'(Other Computations)'!DX51</f>
        <v>889302.87166021974</v>
      </c>
      <c r="DO38" s="64">
        <f ca="1">'(Other Computations)'!DY51</f>
        <v>888805.64492435998</v>
      </c>
      <c r="DP38" s="64">
        <f ca="1">'(Other Computations)'!DZ51</f>
        <v>888366.3536251426</v>
      </c>
      <c r="DQ38" s="64">
        <f ca="1">'(Other Computations)'!EB51</f>
        <v>887918.02425802359</v>
      </c>
      <c r="DR38" s="64">
        <f ca="1">'(Other Computations)'!EC51</f>
        <v>887520.45561988256</v>
      </c>
      <c r="DS38" s="64">
        <f ca="1">'(Other Computations)'!ED51</f>
        <v>887128.69093240693</v>
      </c>
      <c r="DT38" s="64">
        <f ca="1">'(Other Computations)'!EE51</f>
        <v>886715.88117943634</v>
      </c>
      <c r="DU38" s="64">
        <f ca="1">'(Other Computations)'!EF51</f>
        <v>886281.60828452872</v>
      </c>
      <c r="DV38" s="64">
        <f ca="1">'(Other Computations)'!EG51</f>
        <v>885801.38428333739</v>
      </c>
      <c r="DW38" s="64">
        <f ca="1">'(Other Computations)'!EH51</f>
        <v>885323.07094631868</v>
      </c>
      <c r="DX38" s="64">
        <f ca="1">'(Other Computations)'!EI51</f>
        <v>884897.1126210012</v>
      </c>
      <c r="DY38" s="64">
        <f ca="1">'(Other Computations)'!EJ51</f>
        <v>884516.74302585365</v>
      </c>
      <c r="DZ38" s="64">
        <f ca="1">'(Other Computations)'!EK51</f>
        <v>883995.57740599266</v>
      </c>
      <c r="EA38" s="64">
        <f ca="1">'(Other Computations)'!EL51</f>
        <v>883611.824058322</v>
      </c>
      <c r="EB38" s="64">
        <f ca="1">'(Other Computations)'!EM51</f>
        <v>883134.24160347041</v>
      </c>
    </row>
    <row r="39" spans="1:132" ht="12.75" customHeight="1">
      <c r="A39" s="64">
        <f>'(Other Computations)'!B52</f>
        <v>933333.33333333337</v>
      </c>
      <c r="B39" s="64">
        <f ca="1">'(Other Computations)'!C52</f>
        <v>933009.18099489331</v>
      </c>
      <c r="C39" s="64">
        <f ca="1">'(Other Computations)'!D52</f>
        <v>932719.01392437855</v>
      </c>
      <c r="D39" s="64">
        <f ca="1">'(Other Computations)'!E52</f>
        <v>932439.54506270809</v>
      </c>
      <c r="E39" s="64">
        <f ca="1">'(Other Computations)'!F52</f>
        <v>932174.85059873876</v>
      </c>
      <c r="F39" s="64">
        <f ca="1">'(Other Computations)'!G52</f>
        <v>931857.65642735385</v>
      </c>
      <c r="G39" s="64">
        <f ca="1">'(Other Computations)'!H52</f>
        <v>931553.91912234679</v>
      </c>
      <c r="H39" s="64">
        <f ca="1">'(Other Computations)'!I52</f>
        <v>931250.90311660373</v>
      </c>
      <c r="I39" s="64">
        <f ca="1">'(Other Computations)'!J52</f>
        <v>930918.06094373786</v>
      </c>
      <c r="J39" s="64">
        <f ca="1">'(Other Computations)'!K52</f>
        <v>930623.14999277168</v>
      </c>
      <c r="K39" s="64">
        <f ca="1">'(Other Computations)'!L52</f>
        <v>930351.45647055027</v>
      </c>
      <c r="L39" s="64">
        <f ca="1">'(Other Computations)'!M52</f>
        <v>930090.82747835014</v>
      </c>
      <c r="M39" s="64">
        <f ca="1">'(Other Computations)'!O52</f>
        <v>929874.93754172674</v>
      </c>
      <c r="N39" s="64">
        <f ca="1">'(Other Computations)'!P52</f>
        <v>929547.01532305381</v>
      </c>
      <c r="O39" s="64">
        <f ca="1">'(Other Computations)'!Q52</f>
        <v>929235.85603710089</v>
      </c>
      <c r="P39" s="64">
        <f ca="1">'(Other Computations)'!R52</f>
        <v>928900.09830650268</v>
      </c>
      <c r="Q39" s="64">
        <f ca="1">'(Other Computations)'!S52</f>
        <v>928530.56398858246</v>
      </c>
      <c r="R39" s="64">
        <f ca="1">'(Other Computations)'!T52</f>
        <v>928207.35083067126</v>
      </c>
      <c r="S39" s="64">
        <f ca="1">'(Other Computations)'!U52</f>
        <v>927917.81211771711</v>
      </c>
      <c r="T39" s="64">
        <f ca="1">'(Other Computations)'!V52</f>
        <v>927631.35282171692</v>
      </c>
      <c r="U39" s="64">
        <f ca="1">'(Other Computations)'!W52</f>
        <v>927400.22239267349</v>
      </c>
      <c r="V39" s="64">
        <f ca="1">'(Other Computations)'!X52</f>
        <v>926983.47470362601</v>
      </c>
      <c r="W39" s="64">
        <f ca="1">'(Other Computations)'!Y52</f>
        <v>926727.09703311161</v>
      </c>
      <c r="X39" s="64">
        <f ca="1">'(Other Computations)'!Z52</f>
        <v>926424.62386136374</v>
      </c>
      <c r="Y39" s="64">
        <f ca="1">'(Other Computations)'!AB52</f>
        <v>926020.080012972</v>
      </c>
      <c r="Z39" s="64">
        <f ca="1">'(Other Computations)'!AC52</f>
        <v>925692.97315008065</v>
      </c>
      <c r="AA39" s="64">
        <f ca="1">'(Other Computations)'!AD52</f>
        <v>925406.15312584036</v>
      </c>
      <c r="AB39" s="64">
        <f ca="1">'(Other Computations)'!AE52</f>
        <v>925048.74868829537</v>
      </c>
      <c r="AC39" s="64">
        <f ca="1">'(Other Computations)'!AF52</f>
        <v>924754.07258237642</v>
      </c>
      <c r="AD39" s="64">
        <f ca="1">'(Other Computations)'!AG52</f>
        <v>924325.30657928425</v>
      </c>
      <c r="AE39" s="64">
        <f ca="1">'(Other Computations)'!AH52</f>
        <v>923891.98181892466</v>
      </c>
      <c r="AF39" s="64">
        <f ca="1">'(Other Computations)'!AI52</f>
        <v>923595.10110386962</v>
      </c>
      <c r="AG39" s="64">
        <f ca="1">'(Other Computations)'!AJ52</f>
        <v>923246.72124313272</v>
      </c>
      <c r="AH39" s="64">
        <f ca="1">'(Other Computations)'!AK52</f>
        <v>922951.25295094505</v>
      </c>
      <c r="AI39" s="64">
        <f ca="1">'(Other Computations)'!AL52</f>
        <v>922649.75765364966</v>
      </c>
      <c r="AJ39" s="64">
        <f ca="1">'(Other Computations)'!AM52</f>
        <v>922394.0286043376</v>
      </c>
      <c r="AK39" s="64">
        <f ca="1">'(Other Computations)'!AO52</f>
        <v>922056.83188388671</v>
      </c>
      <c r="AL39" s="64">
        <f ca="1">'(Other Computations)'!AP52</f>
        <v>921604.06153694319</v>
      </c>
      <c r="AM39" s="64">
        <f ca="1">'(Other Computations)'!AQ52</f>
        <v>921272.84033060144</v>
      </c>
      <c r="AN39" s="64">
        <f ca="1">'(Other Computations)'!AR52</f>
        <v>920899.4985075295</v>
      </c>
      <c r="AO39" s="64">
        <f ca="1">'(Other Computations)'!AS52</f>
        <v>920591.60787775111</v>
      </c>
      <c r="AP39" s="64">
        <f ca="1">'(Other Computations)'!AT52</f>
        <v>920353.79387980187</v>
      </c>
      <c r="AQ39" s="64">
        <f ca="1">'(Other Computations)'!AU52</f>
        <v>920062.56068991439</v>
      </c>
      <c r="AR39" s="64">
        <f ca="1">'(Other Computations)'!AV52</f>
        <v>919715.88189729268</v>
      </c>
      <c r="AS39" s="64">
        <f ca="1">'(Other Computations)'!AW52</f>
        <v>919397.12741401233</v>
      </c>
      <c r="AT39" s="64">
        <f ca="1">'(Other Computations)'!AX52</f>
        <v>918916.14738086413</v>
      </c>
      <c r="AU39" s="64">
        <f ca="1">'(Other Computations)'!AY52</f>
        <v>918466.07272422314</v>
      </c>
      <c r="AV39" s="64">
        <f ca="1">'(Other Computations)'!AZ52</f>
        <v>918177.509179616</v>
      </c>
      <c r="AW39" s="64">
        <f ca="1">'(Other Computations)'!BB52</f>
        <v>917765.67111825035</v>
      </c>
      <c r="AX39" s="64">
        <f ca="1">'(Other Computations)'!BC52</f>
        <v>917309.82350255805</v>
      </c>
      <c r="AY39" s="64">
        <f ca="1">'(Other Computations)'!BD52</f>
        <v>916949.62127498991</v>
      </c>
      <c r="AZ39" s="64">
        <f ca="1">'(Other Computations)'!BE52</f>
        <v>916514.06148886401</v>
      </c>
      <c r="BA39" s="64">
        <f ca="1">'(Other Computations)'!BF52</f>
        <v>916158.00544648361</v>
      </c>
      <c r="BB39" s="64">
        <f ca="1">'(Other Computations)'!BG52</f>
        <v>915713.8453494237</v>
      </c>
      <c r="BC39" s="64">
        <f ca="1">'(Other Computations)'!BH52</f>
        <v>915297.69008891983</v>
      </c>
      <c r="BD39" s="64">
        <f ca="1">'(Other Computations)'!BI52</f>
        <v>915007.52946023887</v>
      </c>
      <c r="BE39" s="64">
        <f ca="1">'(Other Computations)'!BJ52</f>
        <v>914571.20626370865</v>
      </c>
      <c r="BF39" s="64">
        <f ca="1">'(Other Computations)'!BK52</f>
        <v>914198.22065795062</v>
      </c>
      <c r="BG39" s="64">
        <f ca="1">'(Other Computations)'!BL52</f>
        <v>913852.69910379185</v>
      </c>
      <c r="BH39" s="64">
        <f ca="1">'(Other Computations)'!BM52</f>
        <v>913512.02812464803</v>
      </c>
      <c r="BI39" s="64">
        <f ca="1">'(Other Computations)'!BO52</f>
        <v>913066.27037539519</v>
      </c>
      <c r="BJ39" s="64">
        <f ca="1">'(Other Computations)'!BP52</f>
        <v>912775.46930057486</v>
      </c>
      <c r="BK39" s="64">
        <f ca="1">'(Other Computations)'!BQ52</f>
        <v>912461.07591928821</v>
      </c>
      <c r="BL39" s="64">
        <f ca="1">'(Other Computations)'!BR52</f>
        <v>912043.47645816719</v>
      </c>
      <c r="BM39" s="64">
        <f ca="1">'(Other Computations)'!BS52</f>
        <v>911647.48498799256</v>
      </c>
      <c r="BN39" s="64">
        <f ca="1">'(Other Computations)'!BT52</f>
        <v>911311.03144255059</v>
      </c>
      <c r="BO39" s="64">
        <f ca="1">'(Other Computations)'!BU52</f>
        <v>910839.91612795019</v>
      </c>
      <c r="BP39" s="64">
        <f ca="1">'(Other Computations)'!BV52</f>
        <v>910496.35462800704</v>
      </c>
      <c r="BQ39" s="64">
        <f ca="1">'(Other Computations)'!BW52</f>
        <v>910059.56299525953</v>
      </c>
      <c r="BR39" s="64">
        <f ca="1">'(Other Computations)'!BX52</f>
        <v>909593.88652295189</v>
      </c>
      <c r="BS39" s="64">
        <f ca="1">'(Other Computations)'!BY52</f>
        <v>909219.13055052364</v>
      </c>
      <c r="BT39" s="64">
        <f ca="1">'(Other Computations)'!BZ52</f>
        <v>908830.30051928526</v>
      </c>
      <c r="BU39" s="64">
        <f ca="1">'(Other Computations)'!CB52</f>
        <v>908393.20585600485</v>
      </c>
      <c r="BV39" s="64">
        <f ca="1">'(Other Computations)'!CC52</f>
        <v>907944.97701384115</v>
      </c>
      <c r="BW39" s="64">
        <f ca="1">'(Other Computations)'!CD52</f>
        <v>907527.7504578802</v>
      </c>
      <c r="BX39" s="64">
        <f ca="1">'(Other Computations)'!CE52</f>
        <v>907141.62153007218</v>
      </c>
      <c r="BY39" s="64">
        <f ca="1">'(Other Computations)'!CF52</f>
        <v>906650.69470371131</v>
      </c>
      <c r="BZ39" s="64">
        <f ca="1">'(Other Computations)'!CG52</f>
        <v>906198.39648342074</v>
      </c>
      <c r="CA39" s="64">
        <f ca="1">'(Other Computations)'!CH52</f>
        <v>905742.95187620691</v>
      </c>
      <c r="CB39" s="64">
        <f ca="1">'(Other Computations)'!CI52</f>
        <v>905385.5230019273</v>
      </c>
      <c r="CC39" s="64">
        <f ca="1">'(Other Computations)'!CJ52</f>
        <v>905026.19332065282</v>
      </c>
      <c r="CD39" s="64">
        <f ca="1">'(Other Computations)'!CK52</f>
        <v>904495.08016531379</v>
      </c>
      <c r="CE39" s="64">
        <f ca="1">'(Other Computations)'!CL52</f>
        <v>904183.86091803515</v>
      </c>
      <c r="CF39" s="64">
        <f ca="1">'(Other Computations)'!CM52</f>
        <v>903748.49640130263</v>
      </c>
      <c r="CG39" s="64">
        <f ca="1">'(Other Computations)'!CO52</f>
        <v>903359.81197050784</v>
      </c>
      <c r="CH39" s="64">
        <f ca="1">'(Other Computations)'!CP52</f>
        <v>902884.09816112125</v>
      </c>
      <c r="CI39" s="64">
        <f ca="1">'(Other Computations)'!CQ52</f>
        <v>902524.19999782939</v>
      </c>
      <c r="CJ39" s="64">
        <f ca="1">'(Other Computations)'!CR52</f>
        <v>902106.87907715514</v>
      </c>
      <c r="CK39" s="64">
        <f ca="1">'(Other Computations)'!CS52</f>
        <v>901635.15232128056</v>
      </c>
      <c r="CL39" s="64">
        <f ca="1">'(Other Computations)'!CT52</f>
        <v>901202.64182782511</v>
      </c>
      <c r="CM39" s="64">
        <f ca="1">'(Other Computations)'!CU52</f>
        <v>900818.86802720779</v>
      </c>
      <c r="CN39" s="64">
        <f ca="1">'(Other Computations)'!CV52</f>
        <v>900392.01337385306</v>
      </c>
      <c r="CO39" s="64">
        <f ca="1">'(Other Computations)'!CW52</f>
        <v>899922.09651178913</v>
      </c>
      <c r="CP39" s="64">
        <f ca="1">'(Other Computations)'!CX52</f>
        <v>899541.01941172953</v>
      </c>
      <c r="CQ39" s="64">
        <f ca="1">'(Other Computations)'!CY52</f>
        <v>899065.87089525489</v>
      </c>
      <c r="CR39" s="64">
        <f ca="1">'(Other Computations)'!CZ52</f>
        <v>898685.21999996551</v>
      </c>
      <c r="CS39" s="64">
        <f ca="1">'(Other Computations)'!DB52</f>
        <v>898292.0064550942</v>
      </c>
      <c r="CT39" s="64">
        <f ca="1">'(Other Computations)'!DC52</f>
        <v>897880.48021598579</v>
      </c>
      <c r="CU39" s="64">
        <f ca="1">'(Other Computations)'!DD52</f>
        <v>897504.94791039987</v>
      </c>
      <c r="CV39" s="64">
        <f ca="1">'(Other Computations)'!DE52</f>
        <v>897151.43976688327</v>
      </c>
      <c r="CW39" s="64">
        <f ca="1">'(Other Computations)'!DF52</f>
        <v>896734.99102146237</v>
      </c>
      <c r="CX39" s="64">
        <f ca="1">'(Other Computations)'!DG52</f>
        <v>896262.62414491258</v>
      </c>
      <c r="CY39" s="64">
        <f ca="1">'(Other Computations)'!DH52</f>
        <v>895859.7268777265</v>
      </c>
      <c r="CZ39" s="64">
        <f ca="1">'(Other Computations)'!DI52</f>
        <v>895519.91910124046</v>
      </c>
      <c r="DA39" s="64">
        <f ca="1">'(Other Computations)'!DJ52</f>
        <v>895062.76496557286</v>
      </c>
      <c r="DB39" s="64">
        <f ca="1">'(Other Computations)'!DK52</f>
        <v>894558.27598290693</v>
      </c>
      <c r="DC39" s="64">
        <f ca="1">'(Other Computations)'!DL52</f>
        <v>894208.65958446742</v>
      </c>
      <c r="DD39" s="64">
        <f ca="1">'(Other Computations)'!DM52</f>
        <v>893767.71098735894</v>
      </c>
      <c r="DE39" s="64">
        <f ca="1">'(Other Computations)'!DO52</f>
        <v>893361.06807731662</v>
      </c>
      <c r="DF39" s="64">
        <f ca="1">'(Other Computations)'!DP52</f>
        <v>892915.29382474127</v>
      </c>
      <c r="DG39" s="64">
        <f ca="1">'(Other Computations)'!DQ52</f>
        <v>892429.73507236294</v>
      </c>
      <c r="DH39" s="64">
        <f ca="1">'(Other Computations)'!DR52</f>
        <v>891970.96635367442</v>
      </c>
      <c r="DI39" s="64">
        <f ca="1">'(Other Computations)'!DS52</f>
        <v>891626.465138481</v>
      </c>
      <c r="DJ39" s="64">
        <f ca="1">'(Other Computations)'!DT52</f>
        <v>891200.3783608902</v>
      </c>
      <c r="DK39" s="64">
        <f ca="1">'(Other Computations)'!DU52</f>
        <v>890812.97762468969</v>
      </c>
      <c r="DL39" s="64">
        <f ca="1">'(Other Computations)'!DV52</f>
        <v>890378.35344832123</v>
      </c>
      <c r="DM39" s="64">
        <f ca="1">'(Other Computations)'!DW52</f>
        <v>890029.79571695463</v>
      </c>
      <c r="DN39" s="64">
        <f ca="1">'(Other Computations)'!DX52</f>
        <v>889636.48841482971</v>
      </c>
      <c r="DO39" s="64">
        <f ca="1">'(Other Computations)'!DY52</f>
        <v>889184.09916967247</v>
      </c>
      <c r="DP39" s="64">
        <f ca="1">'(Other Computations)'!DZ52</f>
        <v>888775.18555588124</v>
      </c>
      <c r="DQ39" s="64">
        <f ca="1">'(Other Computations)'!EB52</f>
        <v>888312.86710415117</v>
      </c>
      <c r="DR39" s="64">
        <f ca="1">'(Other Computations)'!EC52</f>
        <v>887851.52803374897</v>
      </c>
      <c r="DS39" s="64">
        <f ca="1">'(Other Computations)'!ED52</f>
        <v>887486.19299389666</v>
      </c>
      <c r="DT39" s="64">
        <f ca="1">'(Other Computations)'!EE52</f>
        <v>887020.38365338719</v>
      </c>
      <c r="DU39" s="64">
        <f ca="1">'(Other Computations)'!EF52</f>
        <v>886611.73557005962</v>
      </c>
      <c r="DV39" s="64">
        <f ca="1">'(Other Computations)'!EG52</f>
        <v>886156.43010416988</v>
      </c>
      <c r="DW39" s="64">
        <f ca="1">'(Other Computations)'!EH52</f>
        <v>885751.92774321022</v>
      </c>
      <c r="DX39" s="64">
        <f ca="1">'(Other Computations)'!EI52</f>
        <v>885257.11513849918</v>
      </c>
      <c r="DY39" s="64">
        <f ca="1">'(Other Computations)'!EJ52</f>
        <v>884799.66240922152</v>
      </c>
      <c r="DZ39" s="64">
        <f ca="1">'(Other Computations)'!EK52</f>
        <v>884324.75644035358</v>
      </c>
      <c r="EA39" s="64">
        <f ca="1">'(Other Computations)'!EL52</f>
        <v>883790.49465282925</v>
      </c>
      <c r="EB39" s="64">
        <f ca="1">'(Other Computations)'!EM52</f>
        <v>883271.55113912071</v>
      </c>
    </row>
    <row r="40" spans="1:132" ht="12.75" customHeight="1">
      <c r="A40" s="64">
        <f>'(Other Computations)'!B53</f>
        <v>933333.33333333337</v>
      </c>
      <c r="B40" s="64">
        <f ca="1">'(Other Computations)'!C53</f>
        <v>933122.09773259261</v>
      </c>
      <c r="C40" s="64">
        <f ca="1">'(Other Computations)'!D53</f>
        <v>932779.41420833883</v>
      </c>
      <c r="D40" s="64">
        <f ca="1">'(Other Computations)'!E53</f>
        <v>932501.3922442121</v>
      </c>
      <c r="E40" s="64">
        <f ca="1">'(Other Computations)'!F53</f>
        <v>932245.27394867665</v>
      </c>
      <c r="F40" s="64">
        <f ca="1">'(Other Computations)'!G53</f>
        <v>931976.05010679981</v>
      </c>
      <c r="G40" s="64">
        <f ca="1">'(Other Computations)'!H53</f>
        <v>931705.65818780777</v>
      </c>
      <c r="H40" s="64">
        <f ca="1">'(Other Computations)'!I53</f>
        <v>931396.05848701182</v>
      </c>
      <c r="I40" s="64">
        <f ca="1">'(Other Computations)'!J53</f>
        <v>931117.01143069938</v>
      </c>
      <c r="J40" s="64">
        <f ca="1">'(Other Computations)'!K53</f>
        <v>930790.65766969672</v>
      </c>
      <c r="K40" s="64">
        <f ca="1">'(Other Computations)'!L53</f>
        <v>930603.44325958181</v>
      </c>
      <c r="L40" s="64">
        <f ca="1">'(Other Computations)'!M53</f>
        <v>930293.43372503831</v>
      </c>
      <c r="M40" s="64">
        <f ca="1">'(Other Computations)'!O53</f>
        <v>929967.29689931287</v>
      </c>
      <c r="N40" s="64">
        <f ca="1">'(Other Computations)'!P53</f>
        <v>929775.99361762998</v>
      </c>
      <c r="O40" s="64">
        <f ca="1">'(Other Computations)'!Q53</f>
        <v>929445.32944587723</v>
      </c>
      <c r="P40" s="64">
        <f ca="1">'(Other Computations)'!R53</f>
        <v>929072.22396526474</v>
      </c>
      <c r="Q40" s="64">
        <f ca="1">'(Other Computations)'!S53</f>
        <v>928847.21540719341</v>
      </c>
      <c r="R40" s="64">
        <f ca="1">'(Other Computations)'!T53</f>
        <v>928560.13308687333</v>
      </c>
      <c r="S40" s="64">
        <f ca="1">'(Other Computations)'!U53</f>
        <v>928178.45675162098</v>
      </c>
      <c r="T40" s="64">
        <f ca="1">'(Other Computations)'!V53</f>
        <v>927940.84412550461</v>
      </c>
      <c r="U40" s="64">
        <f ca="1">'(Other Computations)'!W53</f>
        <v>927584.71259213961</v>
      </c>
      <c r="V40" s="64">
        <f ca="1">'(Other Computations)'!X53</f>
        <v>927312.52713241684</v>
      </c>
      <c r="W40" s="64">
        <f ca="1">'(Other Computations)'!Y53</f>
        <v>927050.01673662255</v>
      </c>
      <c r="X40" s="64">
        <f ca="1">'(Other Computations)'!Z53</f>
        <v>926728.12996834901</v>
      </c>
      <c r="Y40" s="64">
        <f ca="1">'(Other Computations)'!AB53</f>
        <v>926334.67213138007</v>
      </c>
      <c r="Z40" s="64">
        <f ca="1">'(Other Computations)'!AC53</f>
        <v>926084.43729107711</v>
      </c>
      <c r="AA40" s="64">
        <f ca="1">'(Other Computations)'!AD53</f>
        <v>925757.21181719564</v>
      </c>
      <c r="AB40" s="64">
        <f ca="1">'(Other Computations)'!AE53</f>
        <v>925462.97835282097</v>
      </c>
      <c r="AC40" s="64">
        <f ca="1">'(Other Computations)'!AF53</f>
        <v>925022.59960837662</v>
      </c>
      <c r="AD40" s="64">
        <f ca="1">'(Other Computations)'!AG53</f>
        <v>924728.80768438906</v>
      </c>
      <c r="AE40" s="64">
        <f ca="1">'(Other Computations)'!AH53</f>
        <v>924396.13661827461</v>
      </c>
      <c r="AF40" s="64">
        <f ca="1">'(Other Computations)'!AI53</f>
        <v>923973.45581168158</v>
      </c>
      <c r="AG40" s="64">
        <f ca="1">'(Other Computations)'!AJ53</f>
        <v>923746.1706505738</v>
      </c>
      <c r="AH40" s="64">
        <f ca="1">'(Other Computations)'!AK53</f>
        <v>923373.17654640903</v>
      </c>
      <c r="AI40" s="64">
        <f ca="1">'(Other Computations)'!AL53</f>
        <v>922938.59267858462</v>
      </c>
      <c r="AJ40" s="64">
        <f ca="1">'(Other Computations)'!AM53</f>
        <v>922551.3315354985</v>
      </c>
      <c r="AK40" s="64">
        <f ca="1">'(Other Computations)'!AO53</f>
        <v>922292.29182888812</v>
      </c>
      <c r="AL40" s="64">
        <f ca="1">'(Other Computations)'!AP53</f>
        <v>922019.75903503504</v>
      </c>
      <c r="AM40" s="64">
        <f ca="1">'(Other Computations)'!AQ53</f>
        <v>921619.06366484531</v>
      </c>
      <c r="AN40" s="64">
        <f ca="1">'(Other Computations)'!AR53</f>
        <v>921203.28896829253</v>
      </c>
      <c r="AO40" s="64">
        <f ca="1">'(Other Computations)'!AS53</f>
        <v>920811.68680933269</v>
      </c>
      <c r="AP40" s="64">
        <f ca="1">'(Other Computations)'!AT53</f>
        <v>920512.90429619257</v>
      </c>
      <c r="AQ40" s="64">
        <f ca="1">'(Other Computations)'!AU53</f>
        <v>920165.65069021727</v>
      </c>
      <c r="AR40" s="64">
        <f ca="1">'(Other Computations)'!AV53</f>
        <v>919827.06355444051</v>
      </c>
      <c r="AS40" s="64">
        <f ca="1">'(Other Computations)'!AW53</f>
        <v>919414.2612018201</v>
      </c>
      <c r="AT40" s="64">
        <f ca="1">'(Other Computations)'!AX53</f>
        <v>919071.76843770989</v>
      </c>
      <c r="AU40" s="64">
        <f ca="1">'(Other Computations)'!AY53</f>
        <v>918727.23509938037</v>
      </c>
      <c r="AV40" s="64">
        <f ca="1">'(Other Computations)'!AZ53</f>
        <v>918319.69190444914</v>
      </c>
      <c r="AW40" s="64">
        <f ca="1">'(Other Computations)'!BB53</f>
        <v>917839.90915411618</v>
      </c>
      <c r="AX40" s="64">
        <f ca="1">'(Other Computations)'!BC53</f>
        <v>917458.11501121265</v>
      </c>
      <c r="AY40" s="64">
        <f ca="1">'(Other Computations)'!BD53</f>
        <v>917069.14921158773</v>
      </c>
      <c r="AZ40" s="64">
        <f ca="1">'(Other Computations)'!BE53</f>
        <v>916683.12866208761</v>
      </c>
      <c r="BA40" s="64">
        <f ca="1">'(Other Computations)'!BF53</f>
        <v>916205.62158981327</v>
      </c>
      <c r="BB40" s="64">
        <f ca="1">'(Other Computations)'!BG53</f>
        <v>915759.83853512176</v>
      </c>
      <c r="BC40" s="64">
        <f ca="1">'(Other Computations)'!BH53</f>
        <v>915372.48654358438</v>
      </c>
      <c r="BD40" s="64">
        <f ca="1">'(Other Computations)'!BI53</f>
        <v>914965.44259207649</v>
      </c>
      <c r="BE40" s="64">
        <f ca="1">'(Other Computations)'!BJ53</f>
        <v>914508.38109373429</v>
      </c>
      <c r="BF40" s="64">
        <f ca="1">'(Other Computations)'!BK53</f>
        <v>914124.77967650921</v>
      </c>
      <c r="BG40" s="64">
        <f ca="1">'(Other Computations)'!BL53</f>
        <v>913823.12048486888</v>
      </c>
      <c r="BH40" s="64">
        <f ca="1">'(Other Computations)'!BM53</f>
        <v>913543.2221840166</v>
      </c>
      <c r="BI40" s="64">
        <f ca="1">'(Other Computations)'!BO53</f>
        <v>913058.29496721702</v>
      </c>
      <c r="BJ40" s="64">
        <f ca="1">'(Other Computations)'!BP53</f>
        <v>912706.36618834094</v>
      </c>
      <c r="BK40" s="64">
        <f ca="1">'(Other Computations)'!BQ53</f>
        <v>912336.8819692476</v>
      </c>
      <c r="BL40" s="64">
        <f ca="1">'(Other Computations)'!BR53</f>
        <v>911932.36710167036</v>
      </c>
      <c r="BM40" s="64">
        <f ca="1">'(Other Computations)'!BS53</f>
        <v>911493.49311214569</v>
      </c>
      <c r="BN40" s="64">
        <f ca="1">'(Other Computations)'!BT53</f>
        <v>911032.36160303059</v>
      </c>
      <c r="BO40" s="64">
        <f ca="1">'(Other Computations)'!BU53</f>
        <v>910508.98075743939</v>
      </c>
      <c r="BP40" s="64">
        <f ca="1">'(Other Computations)'!BV53</f>
        <v>910119.94077410002</v>
      </c>
      <c r="BQ40" s="64">
        <f ca="1">'(Other Computations)'!BW53</f>
        <v>909692.01464493922</v>
      </c>
      <c r="BR40" s="64">
        <f ca="1">'(Other Computations)'!BX53</f>
        <v>909270.38510464737</v>
      </c>
      <c r="BS40" s="64">
        <f ca="1">'(Other Computations)'!BY53</f>
        <v>908965.88628821156</v>
      </c>
      <c r="BT40" s="64">
        <f ca="1">'(Other Computations)'!BZ53</f>
        <v>908589.62832200213</v>
      </c>
      <c r="BU40" s="64">
        <f ca="1">'(Other Computations)'!CB53</f>
        <v>908266.79912721389</v>
      </c>
      <c r="BV40" s="64">
        <f ca="1">'(Other Computations)'!CC53</f>
        <v>907824.650819159</v>
      </c>
      <c r="BW40" s="64">
        <f ca="1">'(Other Computations)'!CD53</f>
        <v>907336.20290817902</v>
      </c>
      <c r="BX40" s="64">
        <f ca="1">'(Other Computations)'!CE53</f>
        <v>906952.3202058454</v>
      </c>
      <c r="BY40" s="64">
        <f ca="1">'(Other Computations)'!CF53</f>
        <v>906544.94525229221</v>
      </c>
      <c r="BZ40" s="64">
        <f ca="1">'(Other Computations)'!CG53</f>
        <v>906058.1233808049</v>
      </c>
      <c r="CA40" s="64">
        <f ca="1">'(Other Computations)'!CH53</f>
        <v>905667.38280990405</v>
      </c>
      <c r="CB40" s="64">
        <f ca="1">'(Other Computations)'!CI53</f>
        <v>905323.64986286324</v>
      </c>
      <c r="CC40" s="64">
        <f ca="1">'(Other Computations)'!CJ53</f>
        <v>904968.82021820778</v>
      </c>
      <c r="CD40" s="64">
        <f ca="1">'(Other Computations)'!CK53</f>
        <v>904636.462146556</v>
      </c>
      <c r="CE40" s="64">
        <f ca="1">'(Other Computations)'!CL53</f>
        <v>904276.47969378228</v>
      </c>
      <c r="CF40" s="64">
        <f ca="1">'(Other Computations)'!CM53</f>
        <v>903790.33257376216</v>
      </c>
      <c r="CG40" s="64">
        <f ca="1">'(Other Computations)'!CO53</f>
        <v>903341.64694686257</v>
      </c>
      <c r="CH40" s="64">
        <f ca="1">'(Other Computations)'!CP53</f>
        <v>902920.38818266697</v>
      </c>
      <c r="CI40" s="64">
        <f ca="1">'(Other Computations)'!CQ53</f>
        <v>902541.01827924629</v>
      </c>
      <c r="CJ40" s="64">
        <f ca="1">'(Other Computations)'!CR53</f>
        <v>902130.44376107235</v>
      </c>
      <c r="CK40" s="64">
        <f ca="1">'(Other Computations)'!CS53</f>
        <v>901740.15547046263</v>
      </c>
      <c r="CL40" s="64">
        <f ca="1">'(Other Computations)'!CT53</f>
        <v>901336.91135047015</v>
      </c>
      <c r="CM40" s="64">
        <f ca="1">'(Other Computations)'!CU53</f>
        <v>900913.64810915745</v>
      </c>
      <c r="CN40" s="64">
        <f ca="1">'(Other Computations)'!CV53</f>
        <v>900513.225961474</v>
      </c>
      <c r="CO40" s="64">
        <f ca="1">'(Other Computations)'!CW53</f>
        <v>900053.89927041647</v>
      </c>
      <c r="CP40" s="64">
        <f ca="1">'(Other Computations)'!CX53</f>
        <v>899654.06892230874</v>
      </c>
      <c r="CQ40" s="64">
        <f ca="1">'(Other Computations)'!CY53</f>
        <v>899160.42361576797</v>
      </c>
      <c r="CR40" s="64">
        <f ca="1">'(Other Computations)'!CZ53</f>
        <v>898803.33490150212</v>
      </c>
      <c r="CS40" s="64">
        <f ca="1">'(Other Computations)'!DB53</f>
        <v>898324.0065286539</v>
      </c>
      <c r="CT40" s="64">
        <f ca="1">'(Other Computations)'!DC53</f>
        <v>897798.40065989469</v>
      </c>
      <c r="CU40" s="64">
        <f ca="1">'(Other Computations)'!DD53</f>
        <v>897475.64750764414</v>
      </c>
      <c r="CV40" s="64">
        <f ca="1">'(Other Computations)'!DE53</f>
        <v>897073.63588054851</v>
      </c>
      <c r="CW40" s="64">
        <f ca="1">'(Other Computations)'!DF53</f>
        <v>896676.35590890795</v>
      </c>
      <c r="CX40" s="64">
        <f ca="1">'(Other Computations)'!DG53</f>
        <v>896137.35910845071</v>
      </c>
      <c r="CY40" s="64">
        <f ca="1">'(Other Computations)'!DH53</f>
        <v>895682.40471145627</v>
      </c>
      <c r="CZ40" s="64">
        <f ca="1">'(Other Computations)'!DI53</f>
        <v>895254.27185429342</v>
      </c>
      <c r="DA40" s="64">
        <f ca="1">'(Other Computations)'!DJ53</f>
        <v>894782.1527467136</v>
      </c>
      <c r="DB40" s="64">
        <f ca="1">'(Other Computations)'!DK53</f>
        <v>894337.64079232002</v>
      </c>
      <c r="DC40" s="64">
        <f ca="1">'(Other Computations)'!DL53</f>
        <v>893845.31913612573</v>
      </c>
      <c r="DD40" s="64">
        <f ca="1">'(Other Computations)'!DM53</f>
        <v>893413.96581758407</v>
      </c>
      <c r="DE40" s="64">
        <f ca="1">'(Other Computations)'!DO53</f>
        <v>893037.67133179668</v>
      </c>
      <c r="DF40" s="64">
        <f ca="1">'(Other Computations)'!DP53</f>
        <v>892624.44611514732</v>
      </c>
      <c r="DG40" s="64">
        <f ca="1">'(Other Computations)'!DQ53</f>
        <v>892248.02165607491</v>
      </c>
      <c r="DH40" s="64">
        <f ca="1">'(Other Computations)'!DR53</f>
        <v>891881.53164373781</v>
      </c>
      <c r="DI40" s="64">
        <f ca="1">'(Other Computations)'!DS53</f>
        <v>891386.31511124189</v>
      </c>
      <c r="DJ40" s="64">
        <f ca="1">'(Other Computations)'!DT53</f>
        <v>890944.35314539645</v>
      </c>
      <c r="DK40" s="64">
        <f ca="1">'(Other Computations)'!DU53</f>
        <v>890489.6885599501</v>
      </c>
      <c r="DL40" s="64">
        <f ca="1">'(Other Computations)'!DV53</f>
        <v>890017.70793679857</v>
      </c>
      <c r="DM40" s="64">
        <f ca="1">'(Other Computations)'!DW53</f>
        <v>889507.64079335623</v>
      </c>
      <c r="DN40" s="64">
        <f ca="1">'(Other Computations)'!DX53</f>
        <v>889005.60889580136</v>
      </c>
      <c r="DO40" s="64">
        <f ca="1">'(Other Computations)'!DY53</f>
        <v>888550.86745408515</v>
      </c>
      <c r="DP40" s="64">
        <f ca="1">'(Other Computations)'!DZ53</f>
        <v>888083.29631057393</v>
      </c>
      <c r="DQ40" s="64">
        <f ca="1">'(Other Computations)'!EB53</f>
        <v>887525.68874375685</v>
      </c>
      <c r="DR40" s="64">
        <f ca="1">'(Other Computations)'!EC53</f>
        <v>886971.9336864698</v>
      </c>
      <c r="DS40" s="64">
        <f ca="1">'(Other Computations)'!ED53</f>
        <v>886538.38574332208</v>
      </c>
      <c r="DT40" s="64">
        <f ca="1">'(Other Computations)'!EE53</f>
        <v>886096.79952361446</v>
      </c>
      <c r="DU40" s="64">
        <f ca="1">'(Other Computations)'!EF53</f>
        <v>885635.61524237925</v>
      </c>
      <c r="DV40" s="64">
        <f ca="1">'(Other Computations)'!EG53</f>
        <v>885124.25385029474</v>
      </c>
      <c r="DW40" s="64">
        <f ca="1">'(Other Computations)'!EH53</f>
        <v>884777.7040239909</v>
      </c>
      <c r="DX40" s="64">
        <f ca="1">'(Other Computations)'!EI53</f>
        <v>884377.36694834975</v>
      </c>
      <c r="DY40" s="64">
        <f ca="1">'(Other Computations)'!EJ53</f>
        <v>884007.96109191573</v>
      </c>
      <c r="DZ40" s="64">
        <f ca="1">'(Other Computations)'!EK53</f>
        <v>883612.89341177267</v>
      </c>
      <c r="EA40" s="64">
        <f ca="1">'(Other Computations)'!EL53</f>
        <v>883226.697518753</v>
      </c>
      <c r="EB40" s="64">
        <f ca="1">'(Other Computations)'!EM53</f>
        <v>882839.76705187361</v>
      </c>
    </row>
    <row r="41" spans="1:132" ht="12.75" customHeight="1">
      <c r="A41" s="64">
        <f>'(Other Computations)'!B54</f>
        <v>933333.33333333337</v>
      </c>
      <c r="B41" s="64">
        <f ca="1">'(Other Computations)'!C54</f>
        <v>933139.53090179688</v>
      </c>
      <c r="C41" s="64">
        <f ca="1">'(Other Computations)'!D54</f>
        <v>932819.37336754333</v>
      </c>
      <c r="D41" s="64">
        <f ca="1">'(Other Computations)'!E54</f>
        <v>932600.71083472332</v>
      </c>
      <c r="E41" s="64">
        <f ca="1">'(Other Computations)'!F54</f>
        <v>932285.33257447509</v>
      </c>
      <c r="F41" s="64">
        <f ca="1">'(Other Computations)'!G54</f>
        <v>932001.58715812024</v>
      </c>
      <c r="G41" s="64">
        <f ca="1">'(Other Computations)'!H54</f>
        <v>931685.53924253373</v>
      </c>
      <c r="H41" s="64">
        <f ca="1">'(Other Computations)'!I54</f>
        <v>931390.31201428443</v>
      </c>
      <c r="I41" s="64">
        <f ca="1">'(Other Computations)'!J54</f>
        <v>931063.45481649355</v>
      </c>
      <c r="J41" s="64">
        <f ca="1">'(Other Computations)'!K54</f>
        <v>930739.02906373085</v>
      </c>
      <c r="K41" s="64">
        <f ca="1">'(Other Computations)'!L54</f>
        <v>930557.0887175008</v>
      </c>
      <c r="L41" s="64">
        <f ca="1">'(Other Computations)'!M54</f>
        <v>930275.19598894625</v>
      </c>
      <c r="M41" s="64">
        <f ca="1">'(Other Computations)'!O54</f>
        <v>929992.03034428775</v>
      </c>
      <c r="N41" s="64">
        <f ca="1">'(Other Computations)'!P54</f>
        <v>929648.42919446074</v>
      </c>
      <c r="O41" s="64">
        <f ca="1">'(Other Computations)'!Q54</f>
        <v>929412.21808805678</v>
      </c>
      <c r="P41" s="64">
        <f ca="1">'(Other Computations)'!R54</f>
        <v>929104.73491189559</v>
      </c>
      <c r="Q41" s="64">
        <f ca="1">'(Other Computations)'!S54</f>
        <v>928793.87417017878</v>
      </c>
      <c r="R41" s="64">
        <f ca="1">'(Other Computations)'!T54</f>
        <v>928519.15458137845</v>
      </c>
      <c r="S41" s="64">
        <f ca="1">'(Other Computations)'!U54</f>
        <v>928223.22374124837</v>
      </c>
      <c r="T41" s="64">
        <f ca="1">'(Other Computations)'!V54</f>
        <v>927868.35156623449</v>
      </c>
      <c r="U41" s="64">
        <f ca="1">'(Other Computations)'!W54</f>
        <v>927580.53779255517</v>
      </c>
      <c r="V41" s="64">
        <f ca="1">'(Other Computations)'!X54</f>
        <v>927261.29752333055</v>
      </c>
      <c r="W41" s="64">
        <f ca="1">'(Other Computations)'!Y54</f>
        <v>926939.86819618614</v>
      </c>
      <c r="X41" s="64">
        <f ca="1">'(Other Computations)'!Z54</f>
        <v>926605.22479700146</v>
      </c>
      <c r="Y41" s="64">
        <f ca="1">'(Other Computations)'!AB54</f>
        <v>926261.26381666178</v>
      </c>
      <c r="Z41" s="64">
        <f ca="1">'(Other Computations)'!AC54</f>
        <v>925891.15022117959</v>
      </c>
      <c r="AA41" s="64">
        <f ca="1">'(Other Computations)'!AD54</f>
        <v>925566.44779867318</v>
      </c>
      <c r="AB41" s="64">
        <f ca="1">'(Other Computations)'!AE54</f>
        <v>925226.88052438316</v>
      </c>
      <c r="AC41" s="64">
        <f ca="1">'(Other Computations)'!AF54</f>
        <v>924833.69752177713</v>
      </c>
      <c r="AD41" s="64">
        <f ca="1">'(Other Computations)'!AG54</f>
        <v>924435.20287794073</v>
      </c>
      <c r="AE41" s="64">
        <f ca="1">'(Other Computations)'!AH54</f>
        <v>924054.7010299738</v>
      </c>
      <c r="AF41" s="64">
        <f ca="1">'(Other Computations)'!AI54</f>
        <v>923614.77477539156</v>
      </c>
      <c r="AG41" s="64">
        <f ca="1">'(Other Computations)'!AJ54</f>
        <v>923308.34103914048</v>
      </c>
      <c r="AH41" s="64">
        <f ca="1">'(Other Computations)'!AK54</f>
        <v>922998.17647105793</v>
      </c>
      <c r="AI41" s="64">
        <f ca="1">'(Other Computations)'!AL54</f>
        <v>922612.46899403294</v>
      </c>
      <c r="AJ41" s="64">
        <f ca="1">'(Other Computations)'!AM54</f>
        <v>922281.03703090316</v>
      </c>
      <c r="AK41" s="64">
        <f ca="1">'(Other Computations)'!AO54</f>
        <v>922000.25994091399</v>
      </c>
      <c r="AL41" s="64">
        <f ca="1">'(Other Computations)'!AP54</f>
        <v>921606.01013070461</v>
      </c>
      <c r="AM41" s="64">
        <f ca="1">'(Other Computations)'!AQ54</f>
        <v>921212.64923373575</v>
      </c>
      <c r="AN41" s="64">
        <f ca="1">'(Other Computations)'!AR54</f>
        <v>920792.58596217516</v>
      </c>
      <c r="AO41" s="64">
        <f ca="1">'(Other Computations)'!AS54</f>
        <v>920438.31218485557</v>
      </c>
      <c r="AP41" s="64">
        <f ca="1">'(Other Computations)'!AT54</f>
        <v>920190.65617662575</v>
      </c>
      <c r="AQ41" s="64">
        <f ca="1">'(Other Computations)'!AU54</f>
        <v>919725.75076435483</v>
      </c>
      <c r="AR41" s="64">
        <f ca="1">'(Other Computations)'!AV54</f>
        <v>919349.57643794664</v>
      </c>
      <c r="AS41" s="64">
        <f ca="1">'(Other Computations)'!AW54</f>
        <v>919015.23170531169</v>
      </c>
      <c r="AT41" s="64">
        <f ca="1">'(Other Computations)'!AX54</f>
        <v>918646.49196439714</v>
      </c>
      <c r="AU41" s="64">
        <f ca="1">'(Other Computations)'!AY54</f>
        <v>918234.24278584099</v>
      </c>
      <c r="AV41" s="64">
        <f ca="1">'(Other Computations)'!AZ54</f>
        <v>917944.86761637451</v>
      </c>
      <c r="AW41" s="64">
        <f ca="1">'(Other Computations)'!BB54</f>
        <v>917462.9710016856</v>
      </c>
      <c r="AX41" s="64">
        <f ca="1">'(Other Computations)'!BC54</f>
        <v>917161.03831554775</v>
      </c>
      <c r="AY41" s="64">
        <f ca="1">'(Other Computations)'!BD54</f>
        <v>916749.04138744832</v>
      </c>
      <c r="AZ41" s="64">
        <f ca="1">'(Other Computations)'!BE54</f>
        <v>916362.09190883336</v>
      </c>
      <c r="BA41" s="64">
        <f ca="1">'(Other Computations)'!BF54</f>
        <v>915983.4988374617</v>
      </c>
      <c r="BB41" s="64">
        <f ca="1">'(Other Computations)'!BG54</f>
        <v>915658.665925415</v>
      </c>
      <c r="BC41" s="64">
        <f ca="1">'(Other Computations)'!BH54</f>
        <v>915217.09936957317</v>
      </c>
      <c r="BD41" s="64">
        <f ca="1">'(Other Computations)'!BI54</f>
        <v>914930.32536391285</v>
      </c>
      <c r="BE41" s="64">
        <f ca="1">'(Other Computations)'!BJ54</f>
        <v>914593.90558368736</v>
      </c>
      <c r="BF41" s="64">
        <f ca="1">'(Other Computations)'!BK54</f>
        <v>914146.00314040319</v>
      </c>
      <c r="BG41" s="64">
        <f ca="1">'(Other Computations)'!BL54</f>
        <v>913811.34856916836</v>
      </c>
      <c r="BH41" s="64">
        <f ca="1">'(Other Computations)'!BM54</f>
        <v>913467.39002338203</v>
      </c>
      <c r="BI41" s="64">
        <f ca="1">'(Other Computations)'!BO54</f>
        <v>913114.61837734655</v>
      </c>
      <c r="BJ41" s="64">
        <f ca="1">'(Other Computations)'!BP54</f>
        <v>912644.19942008343</v>
      </c>
      <c r="BK41" s="64">
        <f ca="1">'(Other Computations)'!BQ54</f>
        <v>912198.36053740617</v>
      </c>
      <c r="BL41" s="64">
        <f ca="1">'(Other Computations)'!BR54</f>
        <v>911874.55397278001</v>
      </c>
      <c r="BM41" s="64">
        <f ca="1">'(Other Computations)'!BS54</f>
        <v>911485.32535290637</v>
      </c>
      <c r="BN41" s="64">
        <f ca="1">'(Other Computations)'!BT54</f>
        <v>911089.55518706772</v>
      </c>
      <c r="BO41" s="64">
        <f ca="1">'(Other Computations)'!BU54</f>
        <v>910771.22586529539</v>
      </c>
      <c r="BP41" s="64">
        <f ca="1">'(Other Computations)'!BV54</f>
        <v>910379.52696998685</v>
      </c>
      <c r="BQ41" s="64">
        <f ca="1">'(Other Computations)'!BW54</f>
        <v>910068.09435608448</v>
      </c>
      <c r="BR41" s="64">
        <f ca="1">'(Other Computations)'!BX54</f>
        <v>909667.12345530197</v>
      </c>
      <c r="BS41" s="64">
        <f ca="1">'(Other Computations)'!BY54</f>
        <v>909236.58535494248</v>
      </c>
      <c r="BT41" s="64">
        <f ca="1">'(Other Computations)'!BZ54</f>
        <v>908753.9966663525</v>
      </c>
      <c r="BU41" s="64">
        <f ca="1">'(Other Computations)'!CB54</f>
        <v>908315.65572171006</v>
      </c>
      <c r="BV41" s="64">
        <f ca="1">'(Other Computations)'!CC54</f>
        <v>907862.28360251896</v>
      </c>
      <c r="BW41" s="64">
        <f ca="1">'(Other Computations)'!CD54</f>
        <v>907499.54920475488</v>
      </c>
      <c r="BX41" s="64">
        <f ca="1">'(Other Computations)'!CE54</f>
        <v>907034.24369630206</v>
      </c>
      <c r="BY41" s="64">
        <f ca="1">'(Other Computations)'!CF54</f>
        <v>906718.52034079714</v>
      </c>
      <c r="BZ41" s="64">
        <f ca="1">'(Other Computations)'!CG54</f>
        <v>906300.55865754129</v>
      </c>
      <c r="CA41" s="64">
        <f ca="1">'(Other Computations)'!CH54</f>
        <v>905906.43523466412</v>
      </c>
      <c r="CB41" s="64">
        <f ca="1">'(Other Computations)'!CI54</f>
        <v>905575.87279940676</v>
      </c>
      <c r="CC41" s="64">
        <f ca="1">'(Other Computations)'!CJ54</f>
        <v>905115.7912808985</v>
      </c>
      <c r="CD41" s="64">
        <f ca="1">'(Other Computations)'!CK54</f>
        <v>904761.41920785024</v>
      </c>
      <c r="CE41" s="64">
        <f ca="1">'(Other Computations)'!CL54</f>
        <v>904399.85199118406</v>
      </c>
      <c r="CF41" s="64">
        <f ca="1">'(Other Computations)'!CM54</f>
        <v>903980.11328535166</v>
      </c>
      <c r="CG41" s="64">
        <f ca="1">'(Other Computations)'!CO54</f>
        <v>903499.65264296858</v>
      </c>
      <c r="CH41" s="64">
        <f ca="1">'(Other Computations)'!CP54</f>
        <v>903001.30182518065</v>
      </c>
      <c r="CI41" s="64">
        <f ca="1">'(Other Computations)'!CQ54</f>
        <v>902621.14835924003</v>
      </c>
      <c r="CJ41" s="64">
        <f ca="1">'(Other Computations)'!CR54</f>
        <v>902126.86272713577</v>
      </c>
      <c r="CK41" s="64">
        <f ca="1">'(Other Computations)'!CS54</f>
        <v>901694.42618932482</v>
      </c>
      <c r="CL41" s="64">
        <f ca="1">'(Other Computations)'!CT54</f>
        <v>901246.79882185871</v>
      </c>
      <c r="CM41" s="64">
        <f ca="1">'(Other Computations)'!CU54</f>
        <v>900805.41055274813</v>
      </c>
      <c r="CN41" s="64">
        <f ca="1">'(Other Computations)'!CV54</f>
        <v>900457.62626743608</v>
      </c>
      <c r="CO41" s="64">
        <f ca="1">'(Other Computations)'!CW54</f>
        <v>900126.54205458472</v>
      </c>
      <c r="CP41" s="64">
        <f ca="1">'(Other Computations)'!CX54</f>
        <v>899751.05156983342</v>
      </c>
      <c r="CQ41" s="64">
        <f ca="1">'(Other Computations)'!CY54</f>
        <v>899376.08872991987</v>
      </c>
      <c r="CR41" s="64">
        <f ca="1">'(Other Computations)'!CZ54</f>
        <v>898983.12614200579</v>
      </c>
      <c r="CS41" s="64">
        <f ca="1">'(Other Computations)'!DB54</f>
        <v>898558.17668372835</v>
      </c>
      <c r="CT41" s="64">
        <f ca="1">'(Other Computations)'!DC54</f>
        <v>898038.0038321371</v>
      </c>
      <c r="CU41" s="64">
        <f ca="1">'(Other Computations)'!DD54</f>
        <v>897596.19203836739</v>
      </c>
      <c r="CV41" s="64">
        <f ca="1">'(Other Computations)'!DE54</f>
        <v>897233.11275969399</v>
      </c>
      <c r="CW41" s="64">
        <f ca="1">'(Other Computations)'!DF54</f>
        <v>896780.81713776872</v>
      </c>
      <c r="CX41" s="64">
        <f ca="1">'(Other Computations)'!DG54</f>
        <v>896268.72166662244</v>
      </c>
      <c r="CY41" s="64">
        <f ca="1">'(Other Computations)'!DH54</f>
        <v>895808.29788094677</v>
      </c>
      <c r="CZ41" s="64">
        <f ca="1">'(Other Computations)'!DI54</f>
        <v>895464.32050012005</v>
      </c>
      <c r="DA41" s="64">
        <f ca="1">'(Other Computations)'!DJ54</f>
        <v>895004.00509602018</v>
      </c>
      <c r="DB41" s="64">
        <f ca="1">'(Other Computations)'!DK54</f>
        <v>894593.63230509905</v>
      </c>
      <c r="DC41" s="64">
        <f ca="1">'(Other Computations)'!DL54</f>
        <v>894156.94385877333</v>
      </c>
      <c r="DD41" s="64">
        <f ca="1">'(Other Computations)'!DM54</f>
        <v>893723.82699382887</v>
      </c>
      <c r="DE41" s="64">
        <f ca="1">'(Other Computations)'!DO54</f>
        <v>893276.43937839952</v>
      </c>
      <c r="DF41" s="64">
        <f ca="1">'(Other Computations)'!DP54</f>
        <v>892837.76994610648</v>
      </c>
      <c r="DG41" s="64">
        <f ca="1">'(Other Computations)'!DQ54</f>
        <v>892309.53134224913</v>
      </c>
      <c r="DH41" s="64">
        <f ca="1">'(Other Computations)'!DR54</f>
        <v>891940.04943799728</v>
      </c>
      <c r="DI41" s="64">
        <f ca="1">'(Other Computations)'!DS54</f>
        <v>891499.67217219283</v>
      </c>
      <c r="DJ41" s="64">
        <f ca="1">'(Other Computations)'!DT54</f>
        <v>891154.97193627921</v>
      </c>
      <c r="DK41" s="64">
        <f ca="1">'(Other Computations)'!DU54</f>
        <v>890622.41920018196</v>
      </c>
      <c r="DL41" s="64">
        <f ca="1">'(Other Computations)'!DV54</f>
        <v>890105.01135051996</v>
      </c>
      <c r="DM41" s="64">
        <f ca="1">'(Other Computations)'!DW54</f>
        <v>889718.22996617516</v>
      </c>
      <c r="DN41" s="64">
        <f ca="1">'(Other Computations)'!DX54</f>
        <v>889339.26198323781</v>
      </c>
      <c r="DO41" s="64">
        <f ca="1">'(Other Computations)'!DY54</f>
        <v>888918.21484806784</v>
      </c>
      <c r="DP41" s="64">
        <f ca="1">'(Other Computations)'!DZ54</f>
        <v>888510.007329916</v>
      </c>
      <c r="DQ41" s="64">
        <f ca="1">'(Other Computations)'!EB54</f>
        <v>888037.59139136132</v>
      </c>
      <c r="DR41" s="64">
        <f ca="1">'(Other Computations)'!EC54</f>
        <v>887683.34500528313</v>
      </c>
      <c r="DS41" s="64">
        <f ca="1">'(Other Computations)'!ED54</f>
        <v>887294.97993669834</v>
      </c>
      <c r="DT41" s="64">
        <f ca="1">'(Other Computations)'!EE54</f>
        <v>886812.06754350732</v>
      </c>
      <c r="DU41" s="64">
        <f ca="1">'(Other Computations)'!EF54</f>
        <v>886338.88145659759</v>
      </c>
      <c r="DV41" s="64">
        <f ca="1">'(Other Computations)'!EG54</f>
        <v>885930.17289470788</v>
      </c>
      <c r="DW41" s="64">
        <f ca="1">'(Other Computations)'!EH54</f>
        <v>885398.84933509293</v>
      </c>
      <c r="DX41" s="64">
        <f ca="1">'(Other Computations)'!EI54</f>
        <v>885038.87808635808</v>
      </c>
      <c r="DY41" s="64">
        <f ca="1">'(Other Computations)'!EJ54</f>
        <v>884584.13215357426</v>
      </c>
      <c r="DZ41" s="64">
        <f ca="1">'(Other Computations)'!EK54</f>
        <v>884187.69355956197</v>
      </c>
      <c r="EA41" s="64">
        <f ca="1">'(Other Computations)'!EL54</f>
        <v>883754.6804803788</v>
      </c>
      <c r="EB41" s="64">
        <f ca="1">'(Other Computations)'!EM54</f>
        <v>883302.46737359767</v>
      </c>
    </row>
    <row r="42" spans="1:132" ht="12.75" customHeight="1">
      <c r="A42" s="64">
        <f>'(Other Computations)'!B55</f>
        <v>933333.33333333337</v>
      </c>
      <c r="B42" s="64">
        <f ca="1">'(Other Computations)'!C55</f>
        <v>932996.90721975209</v>
      </c>
      <c r="C42" s="64">
        <f ca="1">'(Other Computations)'!D55</f>
        <v>932774.61181651417</v>
      </c>
      <c r="D42" s="64">
        <f ca="1">'(Other Computations)'!E55</f>
        <v>932417.5031182504</v>
      </c>
      <c r="E42" s="64">
        <f ca="1">'(Other Computations)'!F55</f>
        <v>932149.93124756345</v>
      </c>
      <c r="F42" s="64">
        <f ca="1">'(Other Computations)'!G55</f>
        <v>931803.6232760048</v>
      </c>
      <c r="G42" s="64">
        <f ca="1">'(Other Computations)'!H55</f>
        <v>931414.58807930653</v>
      </c>
      <c r="H42" s="64">
        <f ca="1">'(Other Computations)'!I55</f>
        <v>931065.1924966682</v>
      </c>
      <c r="I42" s="64">
        <f ca="1">'(Other Computations)'!J55</f>
        <v>930868.74558816652</v>
      </c>
      <c r="J42" s="64">
        <f ca="1">'(Other Computations)'!K55</f>
        <v>930599.32907092257</v>
      </c>
      <c r="K42" s="64">
        <f ca="1">'(Other Computations)'!L55</f>
        <v>930353.92032682942</v>
      </c>
      <c r="L42" s="64">
        <f ca="1">'(Other Computations)'!M55</f>
        <v>930071.12700836069</v>
      </c>
      <c r="M42" s="64">
        <f ca="1">'(Other Computations)'!O55</f>
        <v>929730.29360192269</v>
      </c>
      <c r="N42" s="64">
        <f ca="1">'(Other Computations)'!P55</f>
        <v>929490.03139449866</v>
      </c>
      <c r="O42" s="64">
        <f ca="1">'(Other Computations)'!Q55</f>
        <v>929114.79763443896</v>
      </c>
      <c r="P42" s="64">
        <f ca="1">'(Other Computations)'!R55</f>
        <v>928788.12671256217</v>
      </c>
      <c r="Q42" s="64">
        <f ca="1">'(Other Computations)'!S55</f>
        <v>928479.00328096363</v>
      </c>
      <c r="R42" s="64">
        <f ca="1">'(Other Computations)'!T55</f>
        <v>928099.41771847522</v>
      </c>
      <c r="S42" s="64">
        <f ca="1">'(Other Computations)'!U55</f>
        <v>927824.74436400307</v>
      </c>
      <c r="T42" s="64">
        <f ca="1">'(Other Computations)'!V55</f>
        <v>927538.98249350092</v>
      </c>
      <c r="U42" s="64">
        <f ca="1">'(Other Computations)'!W55</f>
        <v>927153.17018586269</v>
      </c>
      <c r="V42" s="64">
        <f ca="1">'(Other Computations)'!X55</f>
        <v>926741.07013862021</v>
      </c>
      <c r="W42" s="64">
        <f ca="1">'(Other Computations)'!Y55</f>
        <v>926420.67204639968</v>
      </c>
      <c r="X42" s="64">
        <f ca="1">'(Other Computations)'!Z55</f>
        <v>926082.55673987197</v>
      </c>
      <c r="Y42" s="64">
        <f ca="1">'(Other Computations)'!AB55</f>
        <v>925773.29263090191</v>
      </c>
      <c r="Z42" s="64">
        <f ca="1">'(Other Computations)'!AC55</f>
        <v>925426.41856116301</v>
      </c>
      <c r="AA42" s="64">
        <f ca="1">'(Other Computations)'!AD55</f>
        <v>925003.89616626711</v>
      </c>
      <c r="AB42" s="64">
        <f ca="1">'(Other Computations)'!AE55</f>
        <v>924664.06259895954</v>
      </c>
      <c r="AC42" s="64">
        <f ca="1">'(Other Computations)'!AF55</f>
        <v>924299.14292349166</v>
      </c>
      <c r="AD42" s="64">
        <f ca="1">'(Other Computations)'!AG55</f>
        <v>923903.75147106126</v>
      </c>
      <c r="AE42" s="64">
        <f ca="1">'(Other Computations)'!AH55</f>
        <v>923682.10889965994</v>
      </c>
      <c r="AF42" s="64">
        <f ca="1">'(Other Computations)'!AI55</f>
        <v>923306.69413419557</v>
      </c>
      <c r="AG42" s="64">
        <f ca="1">'(Other Computations)'!AJ55</f>
        <v>922936.09542256396</v>
      </c>
      <c r="AH42" s="64">
        <f ca="1">'(Other Computations)'!AK55</f>
        <v>922614.90535191481</v>
      </c>
      <c r="AI42" s="64">
        <f ca="1">'(Other Computations)'!AL55</f>
        <v>922344.81955196534</v>
      </c>
      <c r="AJ42" s="64">
        <f ca="1">'(Other Computations)'!AM55</f>
        <v>921964.33440377738</v>
      </c>
      <c r="AK42" s="64">
        <f ca="1">'(Other Computations)'!AO55</f>
        <v>921588.12648014759</v>
      </c>
      <c r="AL42" s="64">
        <f ca="1">'(Other Computations)'!AP55</f>
        <v>921338.60277014202</v>
      </c>
      <c r="AM42" s="64">
        <f ca="1">'(Other Computations)'!AQ55</f>
        <v>920954.26208929054</v>
      </c>
      <c r="AN42" s="64">
        <f ca="1">'(Other Computations)'!AR55</f>
        <v>920569.70055949898</v>
      </c>
      <c r="AO42" s="64">
        <f ca="1">'(Other Computations)'!AS55</f>
        <v>920203.78709686187</v>
      </c>
      <c r="AP42" s="64">
        <f ca="1">'(Other Computations)'!AT55</f>
        <v>919767.36265988462</v>
      </c>
      <c r="AQ42" s="64">
        <f ca="1">'(Other Computations)'!AU55</f>
        <v>919367.59322613117</v>
      </c>
      <c r="AR42" s="64">
        <f ca="1">'(Other Computations)'!AV55</f>
        <v>918893.04434710438</v>
      </c>
      <c r="AS42" s="64">
        <f ca="1">'(Other Computations)'!AW55</f>
        <v>918527.62454903277</v>
      </c>
      <c r="AT42" s="64">
        <f ca="1">'(Other Computations)'!AX55</f>
        <v>918084.83183876937</v>
      </c>
      <c r="AU42" s="64">
        <f ca="1">'(Other Computations)'!AY55</f>
        <v>917689.57895002794</v>
      </c>
      <c r="AV42" s="64">
        <f ca="1">'(Other Computations)'!AZ55</f>
        <v>917264.48590447113</v>
      </c>
      <c r="AW42" s="64">
        <f ca="1">'(Other Computations)'!BB55</f>
        <v>916991.66579334438</v>
      </c>
      <c r="AX42" s="64">
        <f ca="1">'(Other Computations)'!BC55</f>
        <v>916647.88837915054</v>
      </c>
      <c r="AY42" s="64">
        <f ca="1">'(Other Computations)'!BD55</f>
        <v>916319.7534278261</v>
      </c>
      <c r="AZ42" s="64">
        <f ca="1">'(Other Computations)'!BE55</f>
        <v>915852.99882885523</v>
      </c>
      <c r="BA42" s="64">
        <f ca="1">'(Other Computations)'!BF55</f>
        <v>915566.10784796625</v>
      </c>
      <c r="BB42" s="64">
        <f ca="1">'(Other Computations)'!BG55</f>
        <v>915152.37371426937</v>
      </c>
      <c r="BC42" s="64">
        <f ca="1">'(Other Computations)'!BH55</f>
        <v>914764.64956854435</v>
      </c>
      <c r="BD42" s="64">
        <f ca="1">'(Other Computations)'!BI55</f>
        <v>914404.64677318104</v>
      </c>
      <c r="BE42" s="64">
        <f ca="1">'(Other Computations)'!BJ55</f>
        <v>914047.85613814753</v>
      </c>
      <c r="BF42" s="64">
        <f ca="1">'(Other Computations)'!BK55</f>
        <v>913694.03567295626</v>
      </c>
      <c r="BG42" s="64">
        <f ca="1">'(Other Computations)'!BL55</f>
        <v>913252.49101167987</v>
      </c>
      <c r="BH42" s="64">
        <f ca="1">'(Other Computations)'!BM55</f>
        <v>912808.83080007089</v>
      </c>
      <c r="BI42" s="64">
        <f ca="1">'(Other Computations)'!BO55</f>
        <v>912346.76241121022</v>
      </c>
      <c r="BJ42" s="64">
        <f ca="1">'(Other Computations)'!BP55</f>
        <v>911950.19030633522</v>
      </c>
      <c r="BK42" s="64">
        <f ca="1">'(Other Computations)'!BQ55</f>
        <v>911504.67632613191</v>
      </c>
      <c r="BL42" s="64">
        <f ca="1">'(Other Computations)'!BR55</f>
        <v>911204.97689658194</v>
      </c>
      <c r="BM42" s="64">
        <f ca="1">'(Other Computations)'!BS55</f>
        <v>910886.79851883091</v>
      </c>
      <c r="BN42" s="64">
        <f ca="1">'(Other Computations)'!BT55</f>
        <v>910450.37196359062</v>
      </c>
      <c r="BO42" s="64">
        <f ca="1">'(Other Computations)'!BU55</f>
        <v>910058.7077639628</v>
      </c>
      <c r="BP42" s="64">
        <f ca="1">'(Other Computations)'!BV55</f>
        <v>909725.89693217259</v>
      </c>
      <c r="BQ42" s="64">
        <f ca="1">'(Other Computations)'!BW55</f>
        <v>909344.28476303653</v>
      </c>
      <c r="BR42" s="64">
        <f ca="1">'(Other Computations)'!BX55</f>
        <v>908929.36781639175</v>
      </c>
      <c r="BS42" s="64">
        <f ca="1">'(Other Computations)'!BY55</f>
        <v>908531.07416971389</v>
      </c>
      <c r="BT42" s="64">
        <f ca="1">'(Other Computations)'!BZ55</f>
        <v>908132.51939461194</v>
      </c>
      <c r="BU42" s="64">
        <f ca="1">'(Other Computations)'!CB55</f>
        <v>907615.14436996263</v>
      </c>
      <c r="BV42" s="64">
        <f ca="1">'(Other Computations)'!CC55</f>
        <v>907217.22401331284</v>
      </c>
      <c r="BW42" s="64">
        <f ca="1">'(Other Computations)'!CD55</f>
        <v>906904.96526919317</v>
      </c>
      <c r="BX42" s="64">
        <f ca="1">'(Other Computations)'!CE55</f>
        <v>906519.31780915859</v>
      </c>
      <c r="BY42" s="64">
        <f ca="1">'(Other Computations)'!CF55</f>
        <v>906111.29194328899</v>
      </c>
      <c r="BZ42" s="64">
        <f ca="1">'(Other Computations)'!CG55</f>
        <v>905747.35255273606</v>
      </c>
      <c r="CA42" s="64">
        <f ca="1">'(Other Computations)'!CH55</f>
        <v>905365.60816833074</v>
      </c>
      <c r="CB42" s="64">
        <f ca="1">'(Other Computations)'!CI55</f>
        <v>905029.88023424649</v>
      </c>
      <c r="CC42" s="64">
        <f ca="1">'(Other Computations)'!CJ55</f>
        <v>904505.63225929881</v>
      </c>
      <c r="CD42" s="64">
        <f ca="1">'(Other Computations)'!CK55</f>
        <v>904046.79189831251</v>
      </c>
      <c r="CE42" s="64">
        <f ca="1">'(Other Computations)'!CL55</f>
        <v>903556.10090466973</v>
      </c>
      <c r="CF42" s="64">
        <f ca="1">'(Other Computations)'!CM55</f>
        <v>903115.00560765562</v>
      </c>
      <c r="CG42" s="64">
        <f ca="1">'(Other Computations)'!CO55</f>
        <v>902677.70642559149</v>
      </c>
      <c r="CH42" s="64">
        <f ca="1">'(Other Computations)'!CP55</f>
        <v>902279.27562269336</v>
      </c>
      <c r="CI42" s="64">
        <f ca="1">'(Other Computations)'!CQ55</f>
        <v>901958.73350992741</v>
      </c>
      <c r="CJ42" s="64">
        <f ca="1">'(Other Computations)'!CR55</f>
        <v>901515.84998084081</v>
      </c>
      <c r="CK42" s="64">
        <f ca="1">'(Other Computations)'!CS55</f>
        <v>901073.76025196479</v>
      </c>
      <c r="CL42" s="64">
        <f ca="1">'(Other Computations)'!CT55</f>
        <v>900740.5859115154</v>
      </c>
      <c r="CM42" s="64">
        <f ca="1">'(Other Computations)'!CU55</f>
        <v>900278.0506338469</v>
      </c>
      <c r="CN42" s="64">
        <f ca="1">'(Other Computations)'!CV55</f>
        <v>899790.48922368407</v>
      </c>
      <c r="CO42" s="64">
        <f ca="1">'(Other Computations)'!CW55</f>
        <v>899327.05536833522</v>
      </c>
      <c r="CP42" s="64">
        <f ca="1">'(Other Computations)'!CX55</f>
        <v>898924.43450010417</v>
      </c>
      <c r="CQ42" s="64">
        <f ca="1">'(Other Computations)'!CY55</f>
        <v>898493.68385714991</v>
      </c>
      <c r="CR42" s="64">
        <f ca="1">'(Other Computations)'!CZ55</f>
        <v>897967.7432446531</v>
      </c>
      <c r="CS42" s="64">
        <f ca="1">'(Other Computations)'!DB55</f>
        <v>897547.04509979603</v>
      </c>
      <c r="CT42" s="64">
        <f ca="1">'(Other Computations)'!DC55</f>
        <v>897119.71814929286</v>
      </c>
      <c r="CU42" s="64">
        <f ca="1">'(Other Computations)'!DD55</f>
        <v>896723.69267030596</v>
      </c>
      <c r="CV42" s="64">
        <f ca="1">'(Other Computations)'!DE55</f>
        <v>896295.54911922303</v>
      </c>
      <c r="CW42" s="64">
        <f ca="1">'(Other Computations)'!DF55</f>
        <v>895895.23745089164</v>
      </c>
      <c r="CX42" s="64">
        <f ca="1">'(Other Computations)'!DG55</f>
        <v>895529.98404251493</v>
      </c>
      <c r="CY42" s="64">
        <f ca="1">'(Other Computations)'!DH55</f>
        <v>895035.09238929953</v>
      </c>
      <c r="CZ42" s="64">
        <f ca="1">'(Other Computations)'!DI55</f>
        <v>894571.59200594109</v>
      </c>
      <c r="DA42" s="64">
        <f ca="1">'(Other Computations)'!DJ55</f>
        <v>894179.26343939209</v>
      </c>
      <c r="DB42" s="64">
        <f ca="1">'(Other Computations)'!DK55</f>
        <v>893730.28177608934</v>
      </c>
      <c r="DC42" s="64">
        <f ca="1">'(Other Computations)'!DL55</f>
        <v>893413.81285905954</v>
      </c>
      <c r="DD42" s="64">
        <f ca="1">'(Other Computations)'!DM55</f>
        <v>892989.89623678336</v>
      </c>
      <c r="DE42" s="64">
        <f ca="1">'(Other Computations)'!DO55</f>
        <v>892543.18148294243</v>
      </c>
      <c r="DF42" s="64">
        <f ca="1">'(Other Computations)'!DP55</f>
        <v>892056.5377616795</v>
      </c>
      <c r="DG42" s="64">
        <f ca="1">'(Other Computations)'!DQ55</f>
        <v>891624.52887959755</v>
      </c>
      <c r="DH42" s="64">
        <f ca="1">'(Other Computations)'!DR55</f>
        <v>891065.56742412364</v>
      </c>
      <c r="DI42" s="64">
        <f ca="1">'(Other Computations)'!DS55</f>
        <v>890601.05767754349</v>
      </c>
      <c r="DJ42" s="64">
        <f ca="1">'(Other Computations)'!DT55</f>
        <v>890127.69020442991</v>
      </c>
      <c r="DK42" s="64">
        <f ca="1">'(Other Computations)'!DU55</f>
        <v>889632.66346967476</v>
      </c>
      <c r="DL42" s="64">
        <f ca="1">'(Other Computations)'!DV55</f>
        <v>889078.60630775383</v>
      </c>
      <c r="DM42" s="64">
        <f ca="1">'(Other Computations)'!DW55</f>
        <v>888619.87790785893</v>
      </c>
      <c r="DN42" s="64">
        <f ca="1">'(Other Computations)'!DX55</f>
        <v>888093.01791007665</v>
      </c>
      <c r="DO42" s="64">
        <f ca="1">'(Other Computations)'!DY55</f>
        <v>887594.46440542361</v>
      </c>
      <c r="DP42" s="64">
        <f ca="1">'(Other Computations)'!DZ55</f>
        <v>887246.44176408241</v>
      </c>
      <c r="DQ42" s="64">
        <f ca="1">'(Other Computations)'!EB55</f>
        <v>886770.19025272818</v>
      </c>
      <c r="DR42" s="64">
        <f ca="1">'(Other Computations)'!EC55</f>
        <v>886338.15749566176</v>
      </c>
      <c r="DS42" s="64">
        <f ca="1">'(Other Computations)'!ED55</f>
        <v>885862.88740460004</v>
      </c>
      <c r="DT42" s="64">
        <f ca="1">'(Other Computations)'!EE55</f>
        <v>885433.47196364356</v>
      </c>
      <c r="DU42" s="64">
        <f ca="1">'(Other Computations)'!EF55</f>
        <v>885056.69782636128</v>
      </c>
      <c r="DV42" s="64">
        <f ca="1">'(Other Computations)'!EG55</f>
        <v>884638.15552870557</v>
      </c>
      <c r="DW42" s="64">
        <f ca="1">'(Other Computations)'!EH55</f>
        <v>884141.22873114864</v>
      </c>
      <c r="DX42" s="64">
        <f ca="1">'(Other Computations)'!EI55</f>
        <v>883751.25541887106</v>
      </c>
      <c r="DY42" s="64">
        <f ca="1">'(Other Computations)'!EJ55</f>
        <v>883379.80507950287</v>
      </c>
      <c r="DZ42" s="64">
        <f ca="1">'(Other Computations)'!EK55</f>
        <v>882923.58510444057</v>
      </c>
      <c r="EA42" s="64">
        <f ca="1">'(Other Computations)'!EL55</f>
        <v>882455.09164859552</v>
      </c>
      <c r="EB42" s="64">
        <f ca="1">'(Other Computations)'!EM55</f>
        <v>882090.7393855413</v>
      </c>
    </row>
    <row r="43" spans="1:132" ht="12.75" customHeight="1">
      <c r="A43" s="64">
        <f>'(Other Computations)'!B56</f>
        <v>933333.33333333337</v>
      </c>
      <c r="B43" s="64">
        <f ca="1">'(Other Computations)'!C56</f>
        <v>933120.61897378915</v>
      </c>
      <c r="C43" s="64">
        <f ca="1">'(Other Computations)'!D56</f>
        <v>932849.76695425808</v>
      </c>
      <c r="D43" s="64">
        <f ca="1">'(Other Computations)'!E56</f>
        <v>932492.53239140718</v>
      </c>
      <c r="E43" s="64">
        <f ca="1">'(Other Computations)'!F56</f>
        <v>932096.65597104316</v>
      </c>
      <c r="F43" s="64">
        <f ca="1">'(Other Computations)'!G56</f>
        <v>931800.74697896768</v>
      </c>
      <c r="G43" s="64">
        <f ca="1">'(Other Computations)'!H56</f>
        <v>931581.81397382112</v>
      </c>
      <c r="H43" s="64">
        <f ca="1">'(Other Computations)'!I56</f>
        <v>931310.05149131268</v>
      </c>
      <c r="I43" s="64">
        <f ca="1">'(Other Computations)'!J56</f>
        <v>931041.90051230241</v>
      </c>
      <c r="J43" s="64">
        <f ca="1">'(Other Computations)'!K56</f>
        <v>930708.41167253361</v>
      </c>
      <c r="K43" s="64">
        <f ca="1">'(Other Computations)'!L56</f>
        <v>930487.76418836799</v>
      </c>
      <c r="L43" s="64">
        <f ca="1">'(Other Computations)'!M56</f>
        <v>930234.03310802288</v>
      </c>
      <c r="M43" s="64">
        <f ca="1">'(Other Computations)'!O56</f>
        <v>929951.76506263076</v>
      </c>
      <c r="N43" s="64">
        <f ca="1">'(Other Computations)'!P56</f>
        <v>929679.3425900517</v>
      </c>
      <c r="O43" s="64">
        <f ca="1">'(Other Computations)'!Q56</f>
        <v>929380.31068581436</v>
      </c>
      <c r="P43" s="64">
        <f ca="1">'(Other Computations)'!R56</f>
        <v>929192.65203804185</v>
      </c>
      <c r="Q43" s="64">
        <f ca="1">'(Other Computations)'!S56</f>
        <v>929002.51572276396</v>
      </c>
      <c r="R43" s="64">
        <f ca="1">'(Other Computations)'!T56</f>
        <v>928693.59445466462</v>
      </c>
      <c r="S43" s="64">
        <f ca="1">'(Other Computations)'!U56</f>
        <v>928435.13817025395</v>
      </c>
      <c r="T43" s="64">
        <f ca="1">'(Other Computations)'!V56</f>
        <v>928149.37449600128</v>
      </c>
      <c r="U43" s="64">
        <f ca="1">'(Other Computations)'!W56</f>
        <v>927820.44502202503</v>
      </c>
      <c r="V43" s="64">
        <f ca="1">'(Other Computations)'!X56</f>
        <v>927589.04201023525</v>
      </c>
      <c r="W43" s="64">
        <f ca="1">'(Other Computations)'!Y56</f>
        <v>927208.99010325887</v>
      </c>
      <c r="X43" s="64">
        <f ca="1">'(Other Computations)'!Z56</f>
        <v>926899.36314167094</v>
      </c>
      <c r="Y43" s="64">
        <f ca="1">'(Other Computations)'!AB56</f>
        <v>926576.49170836911</v>
      </c>
      <c r="Z43" s="64">
        <f ca="1">'(Other Computations)'!AC56</f>
        <v>926284.50630325684</v>
      </c>
      <c r="AA43" s="64">
        <f ca="1">'(Other Computations)'!AD56</f>
        <v>925961.4253330779</v>
      </c>
      <c r="AB43" s="64">
        <f ca="1">'(Other Computations)'!AE56</f>
        <v>925676.15841793967</v>
      </c>
      <c r="AC43" s="64">
        <f ca="1">'(Other Computations)'!AF56</f>
        <v>925304.61881447316</v>
      </c>
      <c r="AD43" s="64">
        <f ca="1">'(Other Computations)'!AG56</f>
        <v>924977.46528064588</v>
      </c>
      <c r="AE43" s="64">
        <f ca="1">'(Other Computations)'!AH56</f>
        <v>924621.36664016766</v>
      </c>
      <c r="AF43" s="64">
        <f ca="1">'(Other Computations)'!AI56</f>
        <v>924352.57268803916</v>
      </c>
      <c r="AG43" s="64">
        <f ca="1">'(Other Computations)'!AJ56</f>
        <v>924014.21900885808</v>
      </c>
      <c r="AH43" s="64">
        <f ca="1">'(Other Computations)'!AK56</f>
        <v>923747.26244866254</v>
      </c>
      <c r="AI43" s="64">
        <f ca="1">'(Other Computations)'!AL56</f>
        <v>923487.38083242776</v>
      </c>
      <c r="AJ43" s="64">
        <f ca="1">'(Other Computations)'!AM56</f>
        <v>923083.00648650574</v>
      </c>
      <c r="AK43" s="64">
        <f ca="1">'(Other Computations)'!AO56</f>
        <v>922714.92132645007</v>
      </c>
      <c r="AL43" s="64">
        <f ca="1">'(Other Computations)'!AP56</f>
        <v>922379.12956204556</v>
      </c>
      <c r="AM43" s="64">
        <f ca="1">'(Other Computations)'!AQ56</f>
        <v>922090.06076179352</v>
      </c>
      <c r="AN43" s="64">
        <f ca="1">'(Other Computations)'!AR56</f>
        <v>921718.04911752278</v>
      </c>
      <c r="AO43" s="64">
        <f ca="1">'(Other Computations)'!AS56</f>
        <v>921314.55198523845</v>
      </c>
      <c r="AP43" s="64">
        <f ca="1">'(Other Computations)'!AT56</f>
        <v>920897.85062606528</v>
      </c>
      <c r="AQ43" s="64">
        <f ca="1">'(Other Computations)'!AU56</f>
        <v>920508.6985131806</v>
      </c>
      <c r="AR43" s="64">
        <f ca="1">'(Other Computations)'!AV56</f>
        <v>920160.56585111353</v>
      </c>
      <c r="AS43" s="64">
        <f ca="1">'(Other Computations)'!AW56</f>
        <v>919696.38975997898</v>
      </c>
      <c r="AT43" s="64">
        <f ca="1">'(Other Computations)'!AX56</f>
        <v>919320.47260429768</v>
      </c>
      <c r="AU43" s="64">
        <f ca="1">'(Other Computations)'!AY56</f>
        <v>918970.74247471883</v>
      </c>
      <c r="AV43" s="64">
        <f ca="1">'(Other Computations)'!AZ56</f>
        <v>918709.66330998507</v>
      </c>
      <c r="AW43" s="64">
        <f ca="1">'(Other Computations)'!BB56</f>
        <v>918378.75595311425</v>
      </c>
      <c r="AX43" s="64">
        <f ca="1">'(Other Computations)'!BC56</f>
        <v>918097.72945369629</v>
      </c>
      <c r="AY43" s="64">
        <f ca="1">'(Other Computations)'!BD56</f>
        <v>917720.40803222451</v>
      </c>
      <c r="AZ43" s="64">
        <f ca="1">'(Other Computations)'!BE56</f>
        <v>917331.81787874398</v>
      </c>
      <c r="BA43" s="64">
        <f ca="1">'(Other Computations)'!BF56</f>
        <v>916870.50492946536</v>
      </c>
      <c r="BB43" s="64">
        <f ca="1">'(Other Computations)'!BG56</f>
        <v>916373.27887966018</v>
      </c>
      <c r="BC43" s="64">
        <f ca="1">'(Other Computations)'!BH56</f>
        <v>915911.52336006844</v>
      </c>
      <c r="BD43" s="64">
        <f ca="1">'(Other Computations)'!BI56</f>
        <v>915544.76433954656</v>
      </c>
      <c r="BE43" s="64">
        <f ca="1">'(Other Computations)'!BJ56</f>
        <v>915086.92983720172</v>
      </c>
      <c r="BF43" s="64">
        <f ca="1">'(Other Computations)'!BK56</f>
        <v>914581.52896336978</v>
      </c>
      <c r="BG43" s="64">
        <f ca="1">'(Other Computations)'!BL56</f>
        <v>914292.39090070431</v>
      </c>
      <c r="BH43" s="64">
        <f ca="1">'(Other Computations)'!BM56</f>
        <v>913939.45344340033</v>
      </c>
      <c r="BI43" s="64">
        <f ca="1">'(Other Computations)'!BO56</f>
        <v>913630.45642452664</v>
      </c>
      <c r="BJ43" s="64">
        <f ca="1">'(Other Computations)'!BP56</f>
        <v>913213.36473925109</v>
      </c>
      <c r="BK43" s="64">
        <f ca="1">'(Other Computations)'!BQ56</f>
        <v>912800.74062052811</v>
      </c>
      <c r="BL43" s="64">
        <f ca="1">'(Other Computations)'!BR56</f>
        <v>912449.70115970389</v>
      </c>
      <c r="BM43" s="64">
        <f ca="1">'(Other Computations)'!BS56</f>
        <v>911939.16551444307</v>
      </c>
      <c r="BN43" s="64">
        <f ca="1">'(Other Computations)'!BT56</f>
        <v>911545.71191576996</v>
      </c>
      <c r="BO43" s="64">
        <f ca="1">'(Other Computations)'!BU56</f>
        <v>911181.3981639921</v>
      </c>
      <c r="BP43" s="64">
        <f ca="1">'(Other Computations)'!BV56</f>
        <v>910835.24673637375</v>
      </c>
      <c r="BQ43" s="64">
        <f ca="1">'(Other Computations)'!BW56</f>
        <v>910403.61998950911</v>
      </c>
      <c r="BR43" s="64">
        <f ca="1">'(Other Computations)'!BX56</f>
        <v>910002.66946423519</v>
      </c>
      <c r="BS43" s="64">
        <f ca="1">'(Other Computations)'!BY56</f>
        <v>909584.605235258</v>
      </c>
      <c r="BT43" s="64">
        <f ca="1">'(Other Computations)'!BZ56</f>
        <v>909179.71901770018</v>
      </c>
      <c r="BU43" s="64">
        <f ca="1">'(Other Computations)'!CB56</f>
        <v>908825.35477444029</v>
      </c>
      <c r="BV43" s="64">
        <f ca="1">'(Other Computations)'!CC56</f>
        <v>908468.20805875608</v>
      </c>
      <c r="BW43" s="64">
        <f ca="1">'(Other Computations)'!CD56</f>
        <v>908086.8120255433</v>
      </c>
      <c r="BX43" s="64">
        <f ca="1">'(Other Computations)'!CE56</f>
        <v>907613.50836637837</v>
      </c>
      <c r="BY43" s="64">
        <f ca="1">'(Other Computations)'!CF56</f>
        <v>907112.27240358759</v>
      </c>
      <c r="BZ43" s="64">
        <f ca="1">'(Other Computations)'!CG56</f>
        <v>906635.24759984668</v>
      </c>
      <c r="CA43" s="64">
        <f ca="1">'(Other Computations)'!CH56</f>
        <v>906315.01520811021</v>
      </c>
      <c r="CB43" s="64">
        <f ca="1">'(Other Computations)'!CI56</f>
        <v>905967.78837814741</v>
      </c>
      <c r="CC43" s="64">
        <f ca="1">'(Other Computations)'!CJ56</f>
        <v>905641.2614981787</v>
      </c>
      <c r="CD43" s="64">
        <f ca="1">'(Other Computations)'!CK56</f>
        <v>905239.03102933988</v>
      </c>
      <c r="CE43" s="64">
        <f ca="1">'(Other Computations)'!CL56</f>
        <v>904773.69470151572</v>
      </c>
      <c r="CF43" s="64">
        <f ca="1">'(Other Computations)'!CM56</f>
        <v>904381.74188978865</v>
      </c>
      <c r="CG43" s="64">
        <f ca="1">'(Other Computations)'!CO56</f>
        <v>903908.06607058574</v>
      </c>
      <c r="CH43" s="64">
        <f ca="1">'(Other Computations)'!CP56</f>
        <v>903388.70841141476</v>
      </c>
      <c r="CI43" s="64">
        <f ca="1">'(Other Computations)'!CQ56</f>
        <v>902984.5999117319</v>
      </c>
      <c r="CJ43" s="64">
        <f ca="1">'(Other Computations)'!CR56</f>
        <v>902561.06566902995</v>
      </c>
      <c r="CK43" s="64">
        <f ca="1">'(Other Computations)'!CS56</f>
        <v>902108.656720181</v>
      </c>
      <c r="CL43" s="64">
        <f ca="1">'(Other Computations)'!CT56</f>
        <v>901698.58731483226</v>
      </c>
      <c r="CM43" s="64">
        <f ca="1">'(Other Computations)'!CU56</f>
        <v>901314.68006794015</v>
      </c>
      <c r="CN43" s="64">
        <f ca="1">'(Other Computations)'!CV56</f>
        <v>900784.00878382532</v>
      </c>
      <c r="CO43" s="64">
        <f ca="1">'(Other Computations)'!CW56</f>
        <v>900310.80435833777</v>
      </c>
      <c r="CP43" s="64">
        <f ca="1">'(Other Computations)'!CX56</f>
        <v>899873.87711550773</v>
      </c>
      <c r="CQ43" s="64">
        <f ca="1">'(Other Computations)'!CY56</f>
        <v>899526.50661088305</v>
      </c>
      <c r="CR43" s="64">
        <f ca="1">'(Other Computations)'!CZ56</f>
        <v>899127.08616793249</v>
      </c>
      <c r="CS43" s="64">
        <f ca="1">'(Other Computations)'!DB56</f>
        <v>898713.83219829528</v>
      </c>
      <c r="CT43" s="64">
        <f ca="1">'(Other Computations)'!DC56</f>
        <v>898242.70025781356</v>
      </c>
      <c r="CU43" s="64">
        <f ca="1">'(Other Computations)'!DD56</f>
        <v>897799.23984560871</v>
      </c>
      <c r="CV43" s="64">
        <f ca="1">'(Other Computations)'!DE56</f>
        <v>897440.59632485663</v>
      </c>
      <c r="CW43" s="64">
        <f ca="1">'(Other Computations)'!DF56</f>
        <v>897010.3395832266</v>
      </c>
      <c r="CX43" s="64">
        <f ca="1">'(Other Computations)'!DG56</f>
        <v>896617.50065369101</v>
      </c>
      <c r="CY43" s="64">
        <f ca="1">'(Other Computations)'!DH56</f>
        <v>896088.55341784144</v>
      </c>
      <c r="CZ43" s="64">
        <f ca="1">'(Other Computations)'!DI56</f>
        <v>895643.43346063432</v>
      </c>
      <c r="DA43" s="64">
        <f ca="1">'(Other Computations)'!DJ56</f>
        <v>895244.94783063408</v>
      </c>
      <c r="DB43" s="64">
        <f ca="1">'(Other Computations)'!DK56</f>
        <v>894920.31823739596</v>
      </c>
      <c r="DC43" s="64">
        <f ca="1">'(Other Computations)'!DL56</f>
        <v>894549.52422726131</v>
      </c>
      <c r="DD43" s="64">
        <f ca="1">'(Other Computations)'!DM56</f>
        <v>894222.67132126447</v>
      </c>
      <c r="DE43" s="64">
        <f ca="1">'(Other Computations)'!DO56</f>
        <v>893744.81720261881</v>
      </c>
      <c r="DF43" s="64">
        <f ca="1">'(Other Computations)'!DP56</f>
        <v>893403.92570586607</v>
      </c>
      <c r="DG43" s="64">
        <f ca="1">'(Other Computations)'!DQ56</f>
        <v>892916.58988670306</v>
      </c>
      <c r="DH43" s="64">
        <f ca="1">'(Other Computations)'!DR56</f>
        <v>892375.80623402388</v>
      </c>
      <c r="DI43" s="64">
        <f ca="1">'(Other Computations)'!DS56</f>
        <v>891998.32414147083</v>
      </c>
      <c r="DJ43" s="64">
        <f ca="1">'(Other Computations)'!DT56</f>
        <v>891674.56290239363</v>
      </c>
      <c r="DK43" s="64">
        <f ca="1">'(Other Computations)'!DU56</f>
        <v>891247.07730232668</v>
      </c>
      <c r="DL43" s="64">
        <f ca="1">'(Other Computations)'!DV56</f>
        <v>890777.46654918522</v>
      </c>
      <c r="DM43" s="64">
        <f ca="1">'(Other Computations)'!DW56</f>
        <v>890234.93313567119</v>
      </c>
      <c r="DN43" s="64">
        <f ca="1">'(Other Computations)'!DX56</f>
        <v>889904.24316521827</v>
      </c>
      <c r="DO43" s="64">
        <f ca="1">'(Other Computations)'!DY56</f>
        <v>889488.63857779943</v>
      </c>
      <c r="DP43" s="64">
        <f ca="1">'(Other Computations)'!DZ56</f>
        <v>889158.74189695402</v>
      </c>
      <c r="DQ43" s="64">
        <f ca="1">'(Other Computations)'!EB56</f>
        <v>888693.03169784136</v>
      </c>
      <c r="DR43" s="64">
        <f ca="1">'(Other Computations)'!EC56</f>
        <v>888190.43994963553</v>
      </c>
      <c r="DS43" s="64">
        <f ca="1">'(Other Computations)'!ED56</f>
        <v>887784.01098790346</v>
      </c>
      <c r="DT43" s="64">
        <f ca="1">'(Other Computations)'!EE56</f>
        <v>887442.48643887381</v>
      </c>
      <c r="DU43" s="64">
        <f ca="1">'(Other Computations)'!EF56</f>
        <v>886983.48354867357</v>
      </c>
      <c r="DV43" s="64">
        <f ca="1">'(Other Computations)'!EG56</f>
        <v>886632.99118957506</v>
      </c>
      <c r="DW43" s="64">
        <f ca="1">'(Other Computations)'!EH56</f>
        <v>886234.37202919892</v>
      </c>
      <c r="DX43" s="64">
        <f ca="1">'(Other Computations)'!EI56</f>
        <v>885853.54213914857</v>
      </c>
      <c r="DY43" s="64">
        <f ca="1">'(Other Computations)'!EJ56</f>
        <v>885290.24587093864</v>
      </c>
      <c r="DZ43" s="64">
        <f ca="1">'(Other Computations)'!EK56</f>
        <v>884849.91958870587</v>
      </c>
      <c r="EA43" s="64">
        <f ca="1">'(Other Computations)'!EL56</f>
        <v>884413.57389404951</v>
      </c>
      <c r="EB43" s="64">
        <f ca="1">'(Other Computations)'!EM56</f>
        <v>883904.38035610283</v>
      </c>
    </row>
    <row r="44" spans="1:132" ht="12.75" customHeight="1">
      <c r="A44" s="64">
        <f>'(Other Computations)'!B57</f>
        <v>933333.33333333337</v>
      </c>
      <c r="B44" s="64">
        <f ca="1">'(Other Computations)'!C57</f>
        <v>933059.33140075929</v>
      </c>
      <c r="C44" s="64">
        <f ca="1">'(Other Computations)'!D57</f>
        <v>932802.60163021612</v>
      </c>
      <c r="D44" s="64">
        <f ca="1">'(Other Computations)'!E57</f>
        <v>932580.30254842446</v>
      </c>
      <c r="E44" s="64">
        <f ca="1">'(Other Computations)'!F57</f>
        <v>932266.26141990616</v>
      </c>
      <c r="F44" s="64">
        <f ca="1">'(Other Computations)'!G57</f>
        <v>931948.5578043717</v>
      </c>
      <c r="G44" s="64">
        <f ca="1">'(Other Computations)'!H57</f>
        <v>931620.55241676862</v>
      </c>
      <c r="H44" s="64">
        <f ca="1">'(Other Computations)'!I57</f>
        <v>931371.57825676864</v>
      </c>
      <c r="I44" s="64">
        <f ca="1">'(Other Computations)'!J57</f>
        <v>931059.44652799726</v>
      </c>
      <c r="J44" s="64">
        <f ca="1">'(Other Computations)'!K57</f>
        <v>930857.0207818941</v>
      </c>
      <c r="K44" s="64">
        <f ca="1">'(Other Computations)'!L57</f>
        <v>930536.30738742661</v>
      </c>
      <c r="L44" s="64">
        <f ca="1">'(Other Computations)'!M57</f>
        <v>930213.0629889312</v>
      </c>
      <c r="M44" s="64">
        <f ca="1">'(Other Computations)'!O57</f>
        <v>929940.61330175225</v>
      </c>
      <c r="N44" s="64">
        <f ca="1">'(Other Computations)'!P57</f>
        <v>929576.8025109407</v>
      </c>
      <c r="O44" s="64">
        <f ca="1">'(Other Computations)'!Q57</f>
        <v>929319.38541958749</v>
      </c>
      <c r="P44" s="64">
        <f ca="1">'(Other Computations)'!R57</f>
        <v>928920.03524949378</v>
      </c>
      <c r="Q44" s="64">
        <f ca="1">'(Other Computations)'!S57</f>
        <v>928666.83626561891</v>
      </c>
      <c r="R44" s="64">
        <f ca="1">'(Other Computations)'!T57</f>
        <v>928355.00128465355</v>
      </c>
      <c r="S44" s="64">
        <f ca="1">'(Other Computations)'!U57</f>
        <v>928103.35106193437</v>
      </c>
      <c r="T44" s="64">
        <f ca="1">'(Other Computations)'!V57</f>
        <v>927787.62449761666</v>
      </c>
      <c r="U44" s="64">
        <f ca="1">'(Other Computations)'!W57</f>
        <v>927503.76028423372</v>
      </c>
      <c r="V44" s="64">
        <f ca="1">'(Other Computations)'!X57</f>
        <v>927179.52205130656</v>
      </c>
      <c r="W44" s="64">
        <f ca="1">'(Other Computations)'!Y57</f>
        <v>926795.58912752045</v>
      </c>
      <c r="X44" s="64">
        <f ca="1">'(Other Computations)'!Z57</f>
        <v>926474.02417728573</v>
      </c>
      <c r="Y44" s="64">
        <f ca="1">'(Other Computations)'!AB57</f>
        <v>926142.53050160594</v>
      </c>
      <c r="Z44" s="64">
        <f ca="1">'(Other Computations)'!AC57</f>
        <v>925827.53025604435</v>
      </c>
      <c r="AA44" s="64">
        <f ca="1">'(Other Computations)'!AD57</f>
        <v>925483.74774248316</v>
      </c>
      <c r="AB44" s="64">
        <f ca="1">'(Other Computations)'!AE57</f>
        <v>925072.95635491144</v>
      </c>
      <c r="AC44" s="64">
        <f ca="1">'(Other Computations)'!AF57</f>
        <v>924756.64528900012</v>
      </c>
      <c r="AD44" s="64">
        <f ca="1">'(Other Computations)'!AG57</f>
        <v>924465.03006251832</v>
      </c>
      <c r="AE44" s="64">
        <f ca="1">'(Other Computations)'!AH57</f>
        <v>924077.49714278674</v>
      </c>
      <c r="AF44" s="64">
        <f ca="1">'(Other Computations)'!AI57</f>
        <v>923739.83299544652</v>
      </c>
      <c r="AG44" s="64">
        <f ca="1">'(Other Computations)'!AJ57</f>
        <v>923383.43909509352</v>
      </c>
      <c r="AH44" s="64">
        <f ca="1">'(Other Computations)'!AK57</f>
        <v>923070.83127621317</v>
      </c>
      <c r="AI44" s="64">
        <f ca="1">'(Other Computations)'!AL57</f>
        <v>922793.71481950954</v>
      </c>
      <c r="AJ44" s="64">
        <f ca="1">'(Other Computations)'!AM57</f>
        <v>922488.87609670579</v>
      </c>
      <c r="AK44" s="64">
        <f ca="1">'(Other Computations)'!AO57</f>
        <v>922217.90105075936</v>
      </c>
      <c r="AL44" s="64">
        <f ca="1">'(Other Computations)'!AP57</f>
        <v>921813.21149259002</v>
      </c>
      <c r="AM44" s="64">
        <f ca="1">'(Other Computations)'!AQ57</f>
        <v>921438.34324519825</v>
      </c>
      <c r="AN44" s="64">
        <f ca="1">'(Other Computations)'!AR57</f>
        <v>921092.6761044818</v>
      </c>
      <c r="AO44" s="64">
        <f ca="1">'(Other Computations)'!AS57</f>
        <v>920651.80470271595</v>
      </c>
      <c r="AP44" s="64">
        <f ca="1">'(Other Computations)'!AT57</f>
        <v>920289.14635488915</v>
      </c>
      <c r="AQ44" s="64">
        <f ca="1">'(Other Computations)'!AU57</f>
        <v>919948.54487124796</v>
      </c>
      <c r="AR44" s="64">
        <f ca="1">'(Other Computations)'!AV57</f>
        <v>919675.76998414972</v>
      </c>
      <c r="AS44" s="64">
        <f ca="1">'(Other Computations)'!AW57</f>
        <v>919205.81541183149</v>
      </c>
      <c r="AT44" s="64">
        <f ca="1">'(Other Computations)'!AX57</f>
        <v>918939.78087786515</v>
      </c>
      <c r="AU44" s="64">
        <f ca="1">'(Other Computations)'!AY57</f>
        <v>918461.32725769328</v>
      </c>
      <c r="AV44" s="64">
        <f ca="1">'(Other Computations)'!AZ57</f>
        <v>918033.47536454059</v>
      </c>
      <c r="AW44" s="64">
        <f ca="1">'(Other Computations)'!BB57</f>
        <v>917596.58866031806</v>
      </c>
      <c r="AX44" s="64">
        <f ca="1">'(Other Computations)'!BC57</f>
        <v>917297.26231235045</v>
      </c>
      <c r="AY44" s="64">
        <f ca="1">'(Other Computations)'!BD57</f>
        <v>916832.24264089565</v>
      </c>
      <c r="AZ44" s="64">
        <f ca="1">'(Other Computations)'!BE57</f>
        <v>916424.92642767658</v>
      </c>
      <c r="BA44" s="64">
        <f ca="1">'(Other Computations)'!BF57</f>
        <v>916037.19487648259</v>
      </c>
      <c r="BB44" s="64">
        <f ca="1">'(Other Computations)'!BG57</f>
        <v>915665.94831754873</v>
      </c>
      <c r="BC44" s="64">
        <f ca="1">'(Other Computations)'!BH57</f>
        <v>915234.38780542603</v>
      </c>
      <c r="BD44" s="64">
        <f ca="1">'(Other Computations)'!BI57</f>
        <v>914855.6146130102</v>
      </c>
      <c r="BE44" s="64">
        <f ca="1">'(Other Computations)'!BJ57</f>
        <v>914492.63903658418</v>
      </c>
      <c r="BF44" s="64">
        <f ca="1">'(Other Computations)'!BK57</f>
        <v>913992.90927889105</v>
      </c>
      <c r="BG44" s="64">
        <f ca="1">'(Other Computations)'!BL57</f>
        <v>913638.23321768362</v>
      </c>
      <c r="BH44" s="64">
        <f ca="1">'(Other Computations)'!BM57</f>
        <v>913276.23944952723</v>
      </c>
      <c r="BI44" s="64">
        <f ca="1">'(Other Computations)'!BO57</f>
        <v>912766.36635240365</v>
      </c>
      <c r="BJ44" s="64">
        <f ca="1">'(Other Computations)'!BP57</f>
        <v>912271.27603120368</v>
      </c>
      <c r="BK44" s="64">
        <f ca="1">'(Other Computations)'!BQ57</f>
        <v>911803.04714894062</v>
      </c>
      <c r="BL44" s="64">
        <f ca="1">'(Other Computations)'!BR57</f>
        <v>911376.94550339563</v>
      </c>
      <c r="BM44" s="64">
        <f ca="1">'(Other Computations)'!BS57</f>
        <v>911024.09374556504</v>
      </c>
      <c r="BN44" s="64">
        <f ca="1">'(Other Computations)'!BT57</f>
        <v>910612.74857383699</v>
      </c>
      <c r="BO44" s="64">
        <f ca="1">'(Other Computations)'!BU57</f>
        <v>910315.13958722365</v>
      </c>
      <c r="BP44" s="64">
        <f ca="1">'(Other Computations)'!BV57</f>
        <v>909860.28848201339</v>
      </c>
      <c r="BQ44" s="64">
        <f ca="1">'(Other Computations)'!BW57</f>
        <v>909335.27149226994</v>
      </c>
      <c r="BR44" s="64">
        <f ca="1">'(Other Computations)'!BX57</f>
        <v>908914.75435059809</v>
      </c>
      <c r="BS44" s="64">
        <f ca="1">'(Other Computations)'!BY57</f>
        <v>908503.65085932985</v>
      </c>
      <c r="BT44" s="64">
        <f ca="1">'(Other Computations)'!BZ57</f>
        <v>908103.27337633423</v>
      </c>
      <c r="BU44" s="64">
        <f ca="1">'(Other Computations)'!CB57</f>
        <v>907669.52894028567</v>
      </c>
      <c r="BV44" s="64">
        <f ca="1">'(Other Computations)'!CC57</f>
        <v>907149.42000284302</v>
      </c>
      <c r="BW44" s="64">
        <f ca="1">'(Other Computations)'!CD57</f>
        <v>906724.3949825184</v>
      </c>
      <c r="BX44" s="64">
        <f ca="1">'(Other Computations)'!CE57</f>
        <v>906401.24231448106</v>
      </c>
      <c r="BY44" s="64">
        <f ca="1">'(Other Computations)'!CF57</f>
        <v>905890.47762171389</v>
      </c>
      <c r="BZ44" s="64">
        <f ca="1">'(Other Computations)'!CG57</f>
        <v>905476.21381673892</v>
      </c>
      <c r="CA44" s="64">
        <f ca="1">'(Other Computations)'!CH57</f>
        <v>905022.10439827945</v>
      </c>
      <c r="CB44" s="64">
        <f ca="1">'(Other Computations)'!CI57</f>
        <v>904551.78675133514</v>
      </c>
      <c r="CC44" s="64">
        <f ca="1">'(Other Computations)'!CJ57</f>
        <v>904160.8466616167</v>
      </c>
      <c r="CD44" s="64">
        <f ca="1">'(Other Computations)'!CK57</f>
        <v>903675.32746814657</v>
      </c>
      <c r="CE44" s="64">
        <f ca="1">'(Other Computations)'!CL57</f>
        <v>903266.87332065019</v>
      </c>
      <c r="CF44" s="64">
        <f ca="1">'(Other Computations)'!CM57</f>
        <v>902850.11396227346</v>
      </c>
      <c r="CG44" s="64">
        <f ca="1">'(Other Computations)'!CO57</f>
        <v>902359.78236868349</v>
      </c>
      <c r="CH44" s="64">
        <f ca="1">'(Other Computations)'!CP57</f>
        <v>901874.62851393246</v>
      </c>
      <c r="CI44" s="64">
        <f ca="1">'(Other Computations)'!CQ57</f>
        <v>901374.93622614222</v>
      </c>
      <c r="CJ44" s="64">
        <f ca="1">'(Other Computations)'!CR57</f>
        <v>900950.36726889887</v>
      </c>
      <c r="CK44" s="64">
        <f ca="1">'(Other Computations)'!CS57</f>
        <v>900556.75301585381</v>
      </c>
      <c r="CL44" s="64">
        <f ca="1">'(Other Computations)'!CT57</f>
        <v>900087.14277372148</v>
      </c>
      <c r="CM44" s="64">
        <f ca="1">'(Other Computations)'!CU57</f>
        <v>899589.64860630245</v>
      </c>
      <c r="CN44" s="64">
        <f ca="1">'(Other Computations)'!CV57</f>
        <v>899217.33820343332</v>
      </c>
      <c r="CO44" s="64">
        <f ca="1">'(Other Computations)'!CW57</f>
        <v>898717.22290707799</v>
      </c>
      <c r="CP44" s="64">
        <f ca="1">'(Other Computations)'!CX57</f>
        <v>898332.73987040727</v>
      </c>
      <c r="CQ44" s="64">
        <f ca="1">'(Other Computations)'!CY57</f>
        <v>897923.07505401259</v>
      </c>
      <c r="CR44" s="64">
        <f ca="1">'(Other Computations)'!CZ57</f>
        <v>897449.03265622642</v>
      </c>
      <c r="CS44" s="64">
        <f ca="1">'(Other Computations)'!DB57</f>
        <v>896968.52874830295</v>
      </c>
      <c r="CT44" s="64">
        <f ca="1">'(Other Computations)'!DC57</f>
        <v>896486.289148401</v>
      </c>
      <c r="CU44" s="64">
        <f ca="1">'(Other Computations)'!DD57</f>
        <v>896039.47797736409</v>
      </c>
      <c r="CV44" s="64">
        <f ca="1">'(Other Computations)'!DE57</f>
        <v>895554.85823383741</v>
      </c>
      <c r="CW44" s="64">
        <f ca="1">'(Other Computations)'!DF57</f>
        <v>895059.61396925605</v>
      </c>
      <c r="CX44" s="64">
        <f ca="1">'(Other Computations)'!DG57</f>
        <v>894634.97137131076</v>
      </c>
      <c r="CY44" s="64">
        <f ca="1">'(Other Computations)'!DH57</f>
        <v>894111.33405539044</v>
      </c>
      <c r="CZ44" s="64">
        <f ca="1">'(Other Computations)'!DI57</f>
        <v>893627.32165926613</v>
      </c>
      <c r="DA44" s="64">
        <f ca="1">'(Other Computations)'!DJ57</f>
        <v>893094.43015542405</v>
      </c>
      <c r="DB44" s="64">
        <f ca="1">'(Other Computations)'!DK57</f>
        <v>892737.28848892928</v>
      </c>
      <c r="DC44" s="64">
        <f ca="1">'(Other Computations)'!DL57</f>
        <v>892381.64263033122</v>
      </c>
      <c r="DD44" s="64">
        <f ca="1">'(Other Computations)'!DM57</f>
        <v>891921.52726584009</v>
      </c>
      <c r="DE44" s="64">
        <f ca="1">'(Other Computations)'!DO57</f>
        <v>891464.44954634144</v>
      </c>
      <c r="DF44" s="64">
        <f ca="1">'(Other Computations)'!DP57</f>
        <v>891089.86809329956</v>
      </c>
      <c r="DG44" s="64">
        <f ca="1">'(Other Computations)'!DQ57</f>
        <v>890680.48126269795</v>
      </c>
      <c r="DH44" s="64">
        <f ca="1">'(Other Computations)'!DR57</f>
        <v>890240.96743409079</v>
      </c>
      <c r="DI44" s="64">
        <f ca="1">'(Other Computations)'!DS57</f>
        <v>889816.90919274755</v>
      </c>
      <c r="DJ44" s="64">
        <f ca="1">'(Other Computations)'!DT57</f>
        <v>889494.67692973744</v>
      </c>
      <c r="DK44" s="64">
        <f ca="1">'(Other Computations)'!DU57</f>
        <v>889009.74173854582</v>
      </c>
      <c r="DL44" s="64">
        <f ca="1">'(Other Computations)'!DV57</f>
        <v>888622.56280375458</v>
      </c>
      <c r="DM44" s="64">
        <f ca="1">'(Other Computations)'!DW57</f>
        <v>888141.98797986459</v>
      </c>
      <c r="DN44" s="64">
        <f ca="1">'(Other Computations)'!DX57</f>
        <v>887696.29200995539</v>
      </c>
      <c r="DO44" s="64">
        <f ca="1">'(Other Computations)'!DY57</f>
        <v>887231.18214675796</v>
      </c>
      <c r="DP44" s="64">
        <f ca="1">'(Other Computations)'!DZ57</f>
        <v>886755.37887200434</v>
      </c>
      <c r="DQ44" s="64">
        <f ca="1">'(Other Computations)'!EB57</f>
        <v>886295.8549691604</v>
      </c>
      <c r="DR44" s="64">
        <f ca="1">'(Other Computations)'!EC57</f>
        <v>885816.21507066756</v>
      </c>
      <c r="DS44" s="64">
        <f ca="1">'(Other Computations)'!ED57</f>
        <v>885325.17307938391</v>
      </c>
      <c r="DT44" s="64">
        <f ca="1">'(Other Computations)'!EE57</f>
        <v>884817.24024205178</v>
      </c>
      <c r="DU44" s="64">
        <f ca="1">'(Other Computations)'!EF57</f>
        <v>884351.88555404649</v>
      </c>
      <c r="DV44" s="64">
        <f ca="1">'(Other Computations)'!EG57</f>
        <v>884021.90871787374</v>
      </c>
      <c r="DW44" s="64">
        <f ca="1">'(Other Computations)'!EH57</f>
        <v>883501.52308709547</v>
      </c>
      <c r="DX44" s="64">
        <f ca="1">'(Other Computations)'!EI57</f>
        <v>883110.07582495874</v>
      </c>
      <c r="DY44" s="64">
        <f ca="1">'(Other Computations)'!EJ57</f>
        <v>882722.93611156975</v>
      </c>
      <c r="DZ44" s="64">
        <f ca="1">'(Other Computations)'!EK57</f>
        <v>882363.22255744599</v>
      </c>
      <c r="EA44" s="64">
        <f ca="1">'(Other Computations)'!EL57</f>
        <v>881911.95068818424</v>
      </c>
      <c r="EB44" s="64">
        <f ca="1">'(Other Computations)'!EM57</f>
        <v>881460.83183183544</v>
      </c>
    </row>
    <row r="45" spans="1:132" ht="12.75" customHeight="1">
      <c r="A45" s="64">
        <f>'(Other Computations)'!B58</f>
        <v>7466666.666666666</v>
      </c>
      <c r="B45" s="64">
        <f ca="1">'(Other Computations)'!C58</f>
        <v>7464662.9731870405</v>
      </c>
      <c r="C45" s="64">
        <f ca="1">'(Other Computations)'!D58</f>
        <v>7462309.5031403983</v>
      </c>
      <c r="D45" s="64">
        <f ca="1">'(Other Computations)'!E58</f>
        <v>7459887.2615785087</v>
      </c>
      <c r="E45" s="64">
        <f ca="1">'(Other Computations)'!F58</f>
        <v>7457522.3704775609</v>
      </c>
      <c r="F45" s="64">
        <f ca="1">'(Other Computations)'!G58</f>
        <v>7455108.0437537115</v>
      </c>
      <c r="G45" s="64">
        <f ca="1">'(Other Computations)'!H58</f>
        <v>7452681.1055182815</v>
      </c>
      <c r="H45" s="64">
        <f ca="1">'(Other Computations)'!I58</f>
        <v>7450340.9731013756</v>
      </c>
      <c r="I45" s="64">
        <f ca="1">'(Other Computations)'!J58</f>
        <v>7448101.3693193756</v>
      </c>
      <c r="J45" s="64">
        <f ca="1">'(Other Computations)'!K58</f>
        <v>7445875.4649070287</v>
      </c>
      <c r="K45" s="64">
        <f ca="1">'(Other Computations)'!L58</f>
        <v>7443900.5566849057</v>
      </c>
      <c r="L45" s="64">
        <f ca="1">'(Other Computations)'!M58</f>
        <v>7441612.155109873</v>
      </c>
      <c r="M45" s="64">
        <f ca="1">'(Other Computations)'!O58</f>
        <v>7439120.9541197503</v>
      </c>
      <c r="N45" s="64">
        <f ca="1">'(Other Computations)'!P58</f>
        <v>7436674.0879266448</v>
      </c>
      <c r="O45" s="64">
        <f ca="1">'(Other Computations)'!Q58</f>
        <v>7434272.1235270267</v>
      </c>
      <c r="P45" s="64">
        <f ca="1">'(Other Computations)'!R58</f>
        <v>7431642.5850108592</v>
      </c>
      <c r="Q45" s="64">
        <f ca="1">'(Other Computations)'!S58</f>
        <v>7429306.4666895466</v>
      </c>
      <c r="R45" s="64">
        <f ca="1">'(Other Computations)'!T58</f>
        <v>7426769.8684256859</v>
      </c>
      <c r="S45" s="64">
        <f ca="1">'(Other Computations)'!U58</f>
        <v>7424293.2323659901</v>
      </c>
      <c r="T45" s="64">
        <f ca="1">'(Other Computations)'!V58</f>
        <v>7421894.5172048956</v>
      </c>
      <c r="U45" s="64">
        <f ca="1">'(Other Computations)'!W58</f>
        <v>7419401.391538308</v>
      </c>
      <c r="V45" s="64">
        <f ca="1">'(Other Computations)'!X58</f>
        <v>7416908.8626301652</v>
      </c>
      <c r="W45" s="64">
        <f ca="1">'(Other Computations)'!Y58</f>
        <v>7414356.3450755877</v>
      </c>
      <c r="X45" s="64">
        <f ca="1">'(Other Computations)'!Z58</f>
        <v>7411954.5892964257</v>
      </c>
      <c r="Y45" s="64">
        <f ca="1">'(Other Computations)'!AB58</f>
        <v>7409260.518204743</v>
      </c>
      <c r="Z45" s="64">
        <f ca="1">'(Other Computations)'!AC58</f>
        <v>7406729.2142763808</v>
      </c>
      <c r="AA45" s="64">
        <f ca="1">'(Other Computations)'!AD58</f>
        <v>7404084.9539137324</v>
      </c>
      <c r="AB45" s="64">
        <f ca="1">'(Other Computations)'!AE58</f>
        <v>7401476.405855394</v>
      </c>
      <c r="AC45" s="64">
        <f ca="1">'(Other Computations)'!AF58</f>
        <v>7398616.0612739408</v>
      </c>
      <c r="AD45" s="64">
        <f ca="1">'(Other Computations)'!AG58</f>
        <v>7395755.682393075</v>
      </c>
      <c r="AE45" s="64">
        <f ca="1">'(Other Computations)'!AH58</f>
        <v>7392983.1130828569</v>
      </c>
      <c r="AF45" s="64">
        <f ca="1">'(Other Computations)'!AI58</f>
        <v>7390180.142862984</v>
      </c>
      <c r="AG45" s="64">
        <f ca="1">'(Other Computations)'!AJ58</f>
        <v>7387568.4697973253</v>
      </c>
      <c r="AH45" s="64">
        <f ca="1">'(Other Computations)'!AK58</f>
        <v>7384895.0495071318</v>
      </c>
      <c r="AI45" s="64">
        <f ca="1">'(Other Computations)'!AL58</f>
        <v>7382246.2848500321</v>
      </c>
      <c r="AJ45" s="64">
        <f ca="1">'(Other Computations)'!AM58</f>
        <v>7379472.9706224045</v>
      </c>
      <c r="AK45" s="64">
        <f ca="1">'(Other Computations)'!AO58</f>
        <v>7376839.9662052784</v>
      </c>
      <c r="AL45" s="64">
        <f ca="1">'(Other Computations)'!AP58</f>
        <v>7373948.0480603445</v>
      </c>
      <c r="AM45" s="64">
        <f ca="1">'(Other Computations)'!AQ58</f>
        <v>7371107.7909648288</v>
      </c>
      <c r="AN45" s="64">
        <f ca="1">'(Other Computations)'!AR58</f>
        <v>7368098.1998056602</v>
      </c>
      <c r="AO45" s="64">
        <f ca="1">'(Other Computations)'!AS58</f>
        <v>7365095.6629861267</v>
      </c>
      <c r="AP45" s="64">
        <f ca="1">'(Other Computations)'!AT58</f>
        <v>7362391.1464857878</v>
      </c>
      <c r="AQ45" s="64">
        <f ca="1">'(Other Computations)'!AU58</f>
        <v>7359539.29172769</v>
      </c>
      <c r="AR45" s="64">
        <f ca="1">'(Other Computations)'!AV58</f>
        <v>7356636.8386950726</v>
      </c>
      <c r="AS45" s="64">
        <f ca="1">'(Other Computations)'!AW58</f>
        <v>7353408.2015018677</v>
      </c>
      <c r="AT45" s="64">
        <f ca="1">'(Other Computations)'!AX58</f>
        <v>7350272.4591614753</v>
      </c>
      <c r="AU45" s="64">
        <f ca="1">'(Other Computations)'!AY58</f>
        <v>7347210.6080267727</v>
      </c>
      <c r="AV45" s="64">
        <f ca="1">'(Other Computations)'!AZ58</f>
        <v>7344535.0598656395</v>
      </c>
      <c r="AW45" s="64">
        <f ca="1">'(Other Computations)'!BB58</f>
        <v>7341347.1973236743</v>
      </c>
      <c r="AX45" s="64">
        <f ca="1">'(Other Computations)'!BC58</f>
        <v>7338586.1754797716</v>
      </c>
      <c r="AY45" s="64">
        <f ca="1">'(Other Computations)'!BD58</f>
        <v>7335472.8798789065</v>
      </c>
      <c r="AZ45" s="64">
        <f ca="1">'(Other Computations)'!BE58</f>
        <v>7332316.7038815934</v>
      </c>
      <c r="BA45" s="64">
        <f ca="1">'(Other Computations)'!BF58</f>
        <v>7329157.3451805664</v>
      </c>
      <c r="BB45" s="64">
        <f ca="1">'(Other Computations)'!BG58</f>
        <v>7325894.6793000642</v>
      </c>
      <c r="BC45" s="64">
        <f ca="1">'(Other Computations)'!BH58</f>
        <v>7322749.228635259</v>
      </c>
      <c r="BD45" s="64">
        <f ca="1">'(Other Computations)'!BI58</f>
        <v>7319793.643044618</v>
      </c>
      <c r="BE45" s="64">
        <f ca="1">'(Other Computations)'!BJ58</f>
        <v>7316671.8117451835</v>
      </c>
      <c r="BF45" s="64">
        <f ca="1">'(Other Computations)'!BK58</f>
        <v>7313425.1531318864</v>
      </c>
      <c r="BG45" s="64">
        <f ca="1">'(Other Computations)'!BL58</f>
        <v>7310659.2652671151</v>
      </c>
      <c r="BH45" s="64">
        <f ca="1">'(Other Computations)'!BM58</f>
        <v>7307842.9714150652</v>
      </c>
      <c r="BI45" s="64">
        <f ca="1">'(Other Computations)'!BO58</f>
        <v>7304598.2699030787</v>
      </c>
      <c r="BJ45" s="64">
        <f ca="1">'(Other Computations)'!BP58</f>
        <v>7301379.4807965392</v>
      </c>
      <c r="BK45" s="64">
        <f ca="1">'(Other Computations)'!BQ58</f>
        <v>7298104.8139706589</v>
      </c>
      <c r="BL45" s="64">
        <f ca="1">'(Other Computations)'!BR58</f>
        <v>7295114.9241023902</v>
      </c>
      <c r="BM45" s="64">
        <f ca="1">'(Other Computations)'!BS58</f>
        <v>7291829.3205196047</v>
      </c>
      <c r="BN45" s="64">
        <f ca="1">'(Other Computations)'!BT58</f>
        <v>7288602.2972223256</v>
      </c>
      <c r="BO45" s="64">
        <f ca="1">'(Other Computations)'!BU58</f>
        <v>7285332.9661829928</v>
      </c>
      <c r="BP45" s="64">
        <f ca="1">'(Other Computations)'!BV58</f>
        <v>7282417.7700160695</v>
      </c>
      <c r="BQ45" s="64">
        <f ca="1">'(Other Computations)'!BW58</f>
        <v>7279136.3068203432</v>
      </c>
      <c r="BR45" s="64">
        <f ca="1">'(Other Computations)'!BX58</f>
        <v>7275785.7022163896</v>
      </c>
      <c r="BS45" s="64">
        <f ca="1">'(Other Computations)'!BY58</f>
        <v>7272636.5239829263</v>
      </c>
      <c r="BT45" s="64">
        <f ca="1">'(Other Computations)'!BZ58</f>
        <v>7269388.9418506566</v>
      </c>
      <c r="BU45" s="64">
        <f ca="1">'(Other Computations)'!CB58</f>
        <v>7266040.6076558847</v>
      </c>
      <c r="BV45" s="64">
        <f ca="1">'(Other Computations)'!CC58</f>
        <v>7262657.4640000276</v>
      </c>
      <c r="BW45" s="64">
        <f ca="1">'(Other Computations)'!CD58</f>
        <v>7259451.6476134062</v>
      </c>
      <c r="BX45" s="64">
        <f ca="1">'(Other Computations)'!CE58</f>
        <v>7256234.6292160898</v>
      </c>
      <c r="BY45" s="64">
        <f ca="1">'(Other Computations)'!CF58</f>
        <v>7252631.4035572242</v>
      </c>
      <c r="BZ45" s="64">
        <f ca="1">'(Other Computations)'!CG58</f>
        <v>7249303.0706982631</v>
      </c>
      <c r="CA45" s="64">
        <f ca="1">'(Other Computations)'!CH58</f>
        <v>7246103.7906059194</v>
      </c>
      <c r="CB45" s="64">
        <f ca="1">'(Other Computations)'!CI58</f>
        <v>7243096.5469299657</v>
      </c>
      <c r="CC45" s="64">
        <f ca="1">'(Other Computations)'!CJ58</f>
        <v>7239721.7906579794</v>
      </c>
      <c r="CD45" s="64">
        <f ca="1">'(Other Computations)'!CK58</f>
        <v>7236350.6573432898</v>
      </c>
      <c r="CE45" s="64">
        <f ca="1">'(Other Computations)'!CL58</f>
        <v>7233002.4313316913</v>
      </c>
      <c r="CF45" s="64">
        <f ca="1">'(Other Computations)'!CM58</f>
        <v>7229451.8123155637</v>
      </c>
      <c r="CG45" s="64">
        <f ca="1">'(Other Computations)'!CO58</f>
        <v>7225933.5352998869</v>
      </c>
      <c r="CH45" s="64">
        <f ca="1">'(Other Computations)'!CP58</f>
        <v>7222203.117129025</v>
      </c>
      <c r="CI45" s="64">
        <f ca="1">'(Other Computations)'!CQ58</f>
        <v>7219008.4276265595</v>
      </c>
      <c r="CJ45" s="64">
        <f ca="1">'(Other Computations)'!CR58</f>
        <v>7215452.8099639695</v>
      </c>
      <c r="CK45" s="64">
        <f ca="1">'(Other Computations)'!CS58</f>
        <v>7212041.1215213211</v>
      </c>
      <c r="CL45" s="64">
        <f ca="1">'(Other Computations)'!CT58</f>
        <v>7208663.9457633533</v>
      </c>
      <c r="CM45" s="64">
        <f ca="1">'(Other Computations)'!CU58</f>
        <v>7205262.4248025659</v>
      </c>
      <c r="CN45" s="64">
        <f ca="1">'(Other Computations)'!CV58</f>
        <v>7201952.0839872202</v>
      </c>
      <c r="CO45" s="64">
        <f ca="1">'(Other Computations)'!CW58</f>
        <v>7198377.2282351889</v>
      </c>
      <c r="CP45" s="64">
        <f ca="1">'(Other Computations)'!CX58</f>
        <v>7195143.3227172159</v>
      </c>
      <c r="CQ45" s="64">
        <f ca="1">'(Other Computations)'!CY58</f>
        <v>7191773.165690124</v>
      </c>
      <c r="CR45" s="64">
        <f ca="1">'(Other Computations)'!CZ58</f>
        <v>7188338.5483771274</v>
      </c>
      <c r="CS45" s="64">
        <f ca="1">'(Other Computations)'!DB58</f>
        <v>7184925.3083704663</v>
      </c>
      <c r="CT45" s="64">
        <f ca="1">'(Other Computations)'!DC58</f>
        <v>7181045.3458446134</v>
      </c>
      <c r="CU45" s="64">
        <f ca="1">'(Other Computations)'!DD58</f>
        <v>7177679.4461487364</v>
      </c>
      <c r="CV45" s="64">
        <f ca="1">'(Other Computations)'!DE58</f>
        <v>7174476.1211067671</v>
      </c>
      <c r="CW45" s="64">
        <f ca="1">'(Other Computations)'!DF58</f>
        <v>7171082.7403382827</v>
      </c>
      <c r="CX45" s="64">
        <f ca="1">'(Other Computations)'!DG58</f>
        <v>7167548.7704640757</v>
      </c>
      <c r="CY45" s="64">
        <f ca="1">'(Other Computations)'!DH58</f>
        <v>7163969.5110776015</v>
      </c>
      <c r="CZ45" s="64">
        <f ca="1">'(Other Computations)'!DI58</f>
        <v>7160648.9364902014</v>
      </c>
      <c r="DA45" s="64">
        <f ca="1">'(Other Computations)'!DJ58</f>
        <v>7157046.1840618635</v>
      </c>
      <c r="DB45" s="64">
        <f ca="1">'(Other Computations)'!DK58</f>
        <v>7153681.8650795678</v>
      </c>
      <c r="DC45" s="64">
        <f ca="1">'(Other Computations)'!DL58</f>
        <v>7150460.3231272548</v>
      </c>
      <c r="DD45" s="64">
        <f ca="1">'(Other Computations)'!DM58</f>
        <v>7147109.6058853641</v>
      </c>
      <c r="DE45" s="64">
        <f ca="1">'(Other Computations)'!DO58</f>
        <v>7143624.3470767839</v>
      </c>
      <c r="DF45" s="64">
        <f ca="1">'(Other Computations)'!DP58</f>
        <v>7140376.1238093954</v>
      </c>
      <c r="DG45" s="64">
        <f ca="1">'(Other Computations)'!DQ58</f>
        <v>7136866.8366286485</v>
      </c>
      <c r="DH45" s="64">
        <f ca="1">'(Other Computations)'!DR58</f>
        <v>7133339.525961034</v>
      </c>
      <c r="DI45" s="64">
        <f ca="1">'(Other Computations)'!DS58</f>
        <v>7129935.3809107626</v>
      </c>
      <c r="DJ45" s="64">
        <f ca="1">'(Other Computations)'!DT58</f>
        <v>7126760.9447150957</v>
      </c>
      <c r="DK45" s="64">
        <f ca="1">'(Other Computations)'!DU58</f>
        <v>7123104.9433737192</v>
      </c>
      <c r="DL45" s="64">
        <f ca="1">'(Other Computations)'!DV58</f>
        <v>7119478.8908441747</v>
      </c>
      <c r="DM45" s="64">
        <f ca="1">'(Other Computations)'!DW58</f>
        <v>7116035.6425425168</v>
      </c>
      <c r="DN45" s="64">
        <f ca="1">'(Other Computations)'!DX58</f>
        <v>7112693.8054061402</v>
      </c>
      <c r="DO45" s="64">
        <f ca="1">'(Other Computations)'!DY58</f>
        <v>7109118.782205035</v>
      </c>
      <c r="DP45" s="64">
        <f ca="1">'(Other Computations)'!DZ58</f>
        <v>7105869.9859214993</v>
      </c>
      <c r="DQ45" s="64">
        <f ca="1">'(Other Computations)'!EB58</f>
        <v>7102060.7469083397</v>
      </c>
      <c r="DR45" s="64">
        <f ca="1">'(Other Computations)'!EC58</f>
        <v>7098423.6667929096</v>
      </c>
      <c r="DS45" s="64">
        <f ca="1">'(Other Computations)'!ED58</f>
        <v>7095126.0294706197</v>
      </c>
      <c r="DT45" s="64">
        <f ca="1">'(Other Computations)'!EE58</f>
        <v>7091624.6144035822</v>
      </c>
      <c r="DU45" s="64">
        <f ca="1">'(Other Computations)'!EF58</f>
        <v>7088113.9431045493</v>
      </c>
      <c r="DV45" s="64">
        <f ca="1">'(Other Computations)'!EG58</f>
        <v>7084698.8000593632</v>
      </c>
      <c r="DW45" s="64">
        <f ca="1">'(Other Computations)'!EH58</f>
        <v>7080970.4021278452</v>
      </c>
      <c r="DX45" s="64">
        <f ca="1">'(Other Computations)'!EI58</f>
        <v>7077613.9620664511</v>
      </c>
      <c r="DY45" s="64">
        <f ca="1">'(Other Computations)'!EJ58</f>
        <v>7074086.3728415854</v>
      </c>
      <c r="DZ45" s="64">
        <f ca="1">'(Other Computations)'!EK58</f>
        <v>7070682.1455414696</v>
      </c>
      <c r="EA45" s="64">
        <f ca="1">'(Other Computations)'!EL58</f>
        <v>7067047.9102294678</v>
      </c>
      <c r="EB45" s="64">
        <f ca="1">'(Other Computations)'!EM58</f>
        <v>7063435.8882416058</v>
      </c>
    </row>
    <row r="46" spans="1:132" ht="12.75" customHeight="1">
      <c r="A46" s="4" t="str">
        <f>'(Intermediate Computations)'!B35</f>
        <v>Jan 2010</v>
      </c>
      <c r="B46" s="4" t="str">
        <f>'(Intermediate Computations)'!C35</f>
        <v>Feb 2010</v>
      </c>
      <c r="C46" s="4" t="str">
        <f>'(Intermediate Computations)'!D35</f>
        <v>Mar 2010</v>
      </c>
      <c r="D46" s="4" t="str">
        <f>'(Intermediate Computations)'!E35</f>
        <v>Apr 2010</v>
      </c>
      <c r="E46" s="4" t="str">
        <f>'(Intermediate Computations)'!F35</f>
        <v>May 2010</v>
      </c>
      <c r="F46" s="4" t="str">
        <f>'(Intermediate Computations)'!G35</f>
        <v>Jun 2010</v>
      </c>
      <c r="G46" s="4" t="str">
        <f>'(Intermediate Computations)'!H35</f>
        <v>Jul 2010</v>
      </c>
      <c r="H46" s="4" t="str">
        <f>'(Intermediate Computations)'!I35</f>
        <v>Aug 2010</v>
      </c>
      <c r="I46" s="4" t="str">
        <f>'(Intermediate Computations)'!J35</f>
        <v>Sep 2010</v>
      </c>
      <c r="J46" s="4" t="str">
        <f>'(Intermediate Computations)'!K35</f>
        <v>Oct 2010</v>
      </c>
      <c r="K46" s="4" t="str">
        <f>'(Intermediate Computations)'!L35</f>
        <v>Nov 2010</v>
      </c>
      <c r="L46" s="4" t="str">
        <f>'(Intermediate Computations)'!M35</f>
        <v>Dec 2010</v>
      </c>
      <c r="M46" s="4" t="str">
        <f>'(Intermediate Computations)'!O35</f>
        <v>Jan 2011</v>
      </c>
      <c r="N46" s="4" t="str">
        <f>'(Intermediate Computations)'!P35</f>
        <v>Feb 2011</v>
      </c>
      <c r="O46" s="4" t="str">
        <f>'(Intermediate Computations)'!Q35</f>
        <v>Mar 2011</v>
      </c>
      <c r="P46" s="4" t="str">
        <f>'(Intermediate Computations)'!R35</f>
        <v>Apr 2011</v>
      </c>
      <c r="Q46" s="4" t="str">
        <f>'(Intermediate Computations)'!S35</f>
        <v>May 2011</v>
      </c>
      <c r="R46" s="4" t="str">
        <f>'(Intermediate Computations)'!T35</f>
        <v>Jun 2011</v>
      </c>
      <c r="S46" s="4" t="str">
        <f>'(Intermediate Computations)'!U35</f>
        <v>Jul 2011</v>
      </c>
      <c r="T46" s="4" t="str">
        <f>'(Intermediate Computations)'!V35</f>
        <v>Aug 2011</v>
      </c>
      <c r="U46" s="4" t="str">
        <f>'(Intermediate Computations)'!W35</f>
        <v>Sep 2011</v>
      </c>
      <c r="V46" s="4" t="str">
        <f>'(Intermediate Computations)'!X35</f>
        <v>Oct 2011</v>
      </c>
      <c r="W46" s="4" t="str">
        <f>'(Intermediate Computations)'!Y35</f>
        <v>Nov 2011</v>
      </c>
      <c r="X46" s="4" t="str">
        <f>'(Intermediate Computations)'!Z35</f>
        <v>Dec 2011</v>
      </c>
      <c r="Y46" s="4" t="str">
        <f>'(Intermediate Computations)'!AB35</f>
        <v>Jan 2012</v>
      </c>
      <c r="Z46" s="4" t="str">
        <f>'(Intermediate Computations)'!AC35</f>
        <v>Feb 2012</v>
      </c>
      <c r="AA46" s="4" t="str">
        <f>'(Intermediate Computations)'!AD35</f>
        <v>Mar 2012</v>
      </c>
      <c r="AB46" s="4" t="str">
        <f>'(Intermediate Computations)'!AE35</f>
        <v>Apr 2012</v>
      </c>
      <c r="AC46" s="4" t="str">
        <f>'(Intermediate Computations)'!AF35</f>
        <v>May 2012</v>
      </c>
      <c r="AD46" s="4" t="str">
        <f>'(Intermediate Computations)'!AG35</f>
        <v>Jun 2012</v>
      </c>
      <c r="AE46" s="4" t="str">
        <f>'(Intermediate Computations)'!AH35</f>
        <v>Jul 2012</v>
      </c>
      <c r="AF46" s="4" t="str">
        <f>'(Intermediate Computations)'!AI35</f>
        <v>Aug 2012</v>
      </c>
      <c r="AG46" s="4" t="str">
        <f>'(Intermediate Computations)'!AJ35</f>
        <v>Sep 2012</v>
      </c>
      <c r="AH46" s="4" t="str">
        <f>'(Intermediate Computations)'!AK35</f>
        <v>Oct 2012</v>
      </c>
      <c r="AI46" s="4" t="str">
        <f>'(Intermediate Computations)'!AL35</f>
        <v>Nov 2012</v>
      </c>
      <c r="AJ46" s="4" t="str">
        <f>'(Intermediate Computations)'!AM35</f>
        <v>Dec 2012</v>
      </c>
      <c r="AK46" s="4" t="str">
        <f>'(Intermediate Computations)'!AO35</f>
        <v>Jan 2013</v>
      </c>
      <c r="AL46" s="4" t="str">
        <f>'(Intermediate Computations)'!AP35</f>
        <v>Feb 2013</v>
      </c>
      <c r="AM46" s="4" t="str">
        <f>'(Intermediate Computations)'!AQ35</f>
        <v>Mar 2013</v>
      </c>
      <c r="AN46" s="4" t="str">
        <f>'(Intermediate Computations)'!AR35</f>
        <v>Apr 2013</v>
      </c>
      <c r="AO46" s="4" t="str">
        <f>'(Intermediate Computations)'!AS35</f>
        <v>May 2013</v>
      </c>
      <c r="AP46" s="4" t="str">
        <f>'(Intermediate Computations)'!AT35</f>
        <v>Jun 2013</v>
      </c>
      <c r="AQ46" s="4" t="str">
        <f>'(Intermediate Computations)'!AU35</f>
        <v>Jul 2013</v>
      </c>
      <c r="AR46" s="4" t="str">
        <f>'(Intermediate Computations)'!AV35</f>
        <v>Aug 2013</v>
      </c>
      <c r="AS46" s="4" t="str">
        <f>'(Intermediate Computations)'!AW35</f>
        <v>Sep 2013</v>
      </c>
      <c r="AT46" s="4" t="str">
        <f>'(Intermediate Computations)'!AX35</f>
        <v>Oct 2013</v>
      </c>
      <c r="AU46" s="4" t="str">
        <f>'(Intermediate Computations)'!AY35</f>
        <v>Nov 2013</v>
      </c>
      <c r="AV46" s="4" t="str">
        <f>'(Intermediate Computations)'!AZ35</f>
        <v>Dec 2013</v>
      </c>
      <c r="AW46" s="4" t="str">
        <f>'(Intermediate Computations)'!BB35</f>
        <v>Jan 2014</v>
      </c>
      <c r="AX46" s="4" t="str">
        <f>'(Intermediate Computations)'!BC35</f>
        <v>Feb 2014</v>
      </c>
      <c r="AY46" s="4" t="str">
        <f>'(Intermediate Computations)'!BD35</f>
        <v>Mar 2014</v>
      </c>
      <c r="AZ46" s="4" t="str">
        <f>'(Intermediate Computations)'!BE35</f>
        <v>Apr 2014</v>
      </c>
      <c r="BA46" s="4" t="str">
        <f>'(Intermediate Computations)'!BF35</f>
        <v>May 2014</v>
      </c>
      <c r="BB46" s="4" t="str">
        <f>'(Intermediate Computations)'!BG35</f>
        <v>Jun 2014</v>
      </c>
      <c r="BC46" s="4" t="str">
        <f>'(Intermediate Computations)'!BH35</f>
        <v>Jul 2014</v>
      </c>
      <c r="BD46" s="4" t="str">
        <f>'(Intermediate Computations)'!BI35</f>
        <v>Aug 2014</v>
      </c>
      <c r="BE46" s="4" t="str">
        <f>'(Intermediate Computations)'!BJ35</f>
        <v>Sep 2014</v>
      </c>
      <c r="BF46" s="4" t="str">
        <f>'(Intermediate Computations)'!BK35</f>
        <v>Oct 2014</v>
      </c>
      <c r="BG46" s="4" t="str">
        <f>'(Intermediate Computations)'!BL35</f>
        <v>Nov 2014</v>
      </c>
      <c r="BH46" s="4" t="str">
        <f>'(Intermediate Computations)'!BM35</f>
        <v>Dec 2014</v>
      </c>
      <c r="BI46" s="4" t="str">
        <f>'(Intermediate Computations)'!BO35</f>
        <v>Jan 2015</v>
      </c>
      <c r="BJ46" s="4" t="str">
        <f>'(Intermediate Computations)'!BP35</f>
        <v>Feb 2015</v>
      </c>
      <c r="BK46" s="4" t="str">
        <f>'(Intermediate Computations)'!BQ35</f>
        <v>Mar 2015</v>
      </c>
      <c r="BL46" s="4" t="str">
        <f>'(Intermediate Computations)'!BR35</f>
        <v>Apr 2015</v>
      </c>
      <c r="BM46" s="4" t="str">
        <f>'(Intermediate Computations)'!BS35</f>
        <v>May 2015</v>
      </c>
      <c r="BN46" s="4" t="str">
        <f>'(Intermediate Computations)'!BT35</f>
        <v>Jun 2015</v>
      </c>
      <c r="BO46" s="4" t="str">
        <f>'(Intermediate Computations)'!BU35</f>
        <v>Jul 2015</v>
      </c>
      <c r="BP46" s="4" t="str">
        <f>'(Intermediate Computations)'!BV35</f>
        <v>Aug 2015</v>
      </c>
      <c r="BQ46" s="4" t="str">
        <f>'(Intermediate Computations)'!BW35</f>
        <v>Sep 2015</v>
      </c>
      <c r="BR46" s="4" t="str">
        <f>'(Intermediate Computations)'!BX35</f>
        <v>Oct 2015</v>
      </c>
      <c r="BS46" s="4" t="str">
        <f>'(Intermediate Computations)'!BY35</f>
        <v>Nov 2015</v>
      </c>
      <c r="BT46" s="4" t="str">
        <f>'(Intermediate Computations)'!BZ35</f>
        <v>Dec 2015</v>
      </c>
      <c r="BU46" s="4" t="str">
        <f>'(Intermediate Computations)'!CB35</f>
        <v>Jan 2016</v>
      </c>
      <c r="BV46" s="4" t="str">
        <f>'(Intermediate Computations)'!CC35</f>
        <v>Feb 2016</v>
      </c>
      <c r="BW46" s="4" t="str">
        <f>'(Intermediate Computations)'!CD35</f>
        <v>Mar 2016</v>
      </c>
      <c r="BX46" s="4" t="str">
        <f>'(Intermediate Computations)'!CE35</f>
        <v>Apr 2016</v>
      </c>
      <c r="BY46" s="4" t="str">
        <f>'(Intermediate Computations)'!CF35</f>
        <v>May 2016</v>
      </c>
      <c r="BZ46" s="4" t="str">
        <f>'(Intermediate Computations)'!CG35</f>
        <v>Jun 2016</v>
      </c>
      <c r="CA46" s="4" t="str">
        <f>'(Intermediate Computations)'!CH35</f>
        <v>Jul 2016</v>
      </c>
      <c r="CB46" s="4" t="str">
        <f>'(Intermediate Computations)'!CI35</f>
        <v>Aug 2016</v>
      </c>
      <c r="CC46" s="4" t="str">
        <f>'(Intermediate Computations)'!CJ35</f>
        <v>Sep 2016</v>
      </c>
      <c r="CD46" s="4" t="str">
        <f>'(Intermediate Computations)'!CK35</f>
        <v>Oct 2016</v>
      </c>
      <c r="CE46" s="4" t="str">
        <f>'(Intermediate Computations)'!CL35</f>
        <v>Nov 2016</v>
      </c>
      <c r="CF46" s="4" t="str">
        <f>'(Intermediate Computations)'!CM35</f>
        <v>Dec 2016</v>
      </c>
      <c r="CG46" s="4" t="str">
        <f>'(Intermediate Computations)'!CO35</f>
        <v>Jan 2017</v>
      </c>
      <c r="CH46" s="4" t="str">
        <f>'(Intermediate Computations)'!CP35</f>
        <v>Feb 2017</v>
      </c>
      <c r="CI46" s="4" t="str">
        <f>'(Intermediate Computations)'!CQ35</f>
        <v>Mar 2017</v>
      </c>
      <c r="CJ46" s="4" t="str">
        <f>'(Intermediate Computations)'!CR35</f>
        <v>Apr 2017</v>
      </c>
      <c r="CK46" s="4" t="str">
        <f>'(Intermediate Computations)'!CS35</f>
        <v>May 2017</v>
      </c>
      <c r="CL46" s="4" t="str">
        <f>'(Intermediate Computations)'!CT35</f>
        <v>Jun 2017</v>
      </c>
      <c r="CM46" s="4" t="str">
        <f>'(Intermediate Computations)'!CU35</f>
        <v>Jul 2017</v>
      </c>
      <c r="CN46" s="4" t="str">
        <f>'(Intermediate Computations)'!CV35</f>
        <v>Aug 2017</v>
      </c>
      <c r="CO46" s="4" t="str">
        <f>'(Intermediate Computations)'!CW35</f>
        <v>Sep 2017</v>
      </c>
      <c r="CP46" s="4" t="str">
        <f>'(Intermediate Computations)'!CX35</f>
        <v>Oct 2017</v>
      </c>
      <c r="CQ46" s="4" t="str">
        <f>'(Intermediate Computations)'!CY35</f>
        <v>Nov 2017</v>
      </c>
      <c r="CR46" s="4" t="str">
        <f>'(Intermediate Computations)'!CZ35</f>
        <v>Dec 2017</v>
      </c>
      <c r="CS46" s="4" t="str">
        <f>'(Intermediate Computations)'!DB35</f>
        <v>Jan 2018</v>
      </c>
      <c r="CT46" s="4" t="str">
        <f>'(Intermediate Computations)'!DC35</f>
        <v>Feb 2018</v>
      </c>
      <c r="CU46" s="4" t="str">
        <f>'(Intermediate Computations)'!DD35</f>
        <v>Mar 2018</v>
      </c>
      <c r="CV46" s="4" t="str">
        <f>'(Intermediate Computations)'!DE35</f>
        <v>Apr 2018</v>
      </c>
      <c r="CW46" s="4" t="str">
        <f>'(Intermediate Computations)'!DF35</f>
        <v>May 2018</v>
      </c>
      <c r="CX46" s="4" t="str">
        <f>'(Intermediate Computations)'!DG35</f>
        <v>Jun 2018</v>
      </c>
      <c r="CY46" s="4" t="str">
        <f>'(Intermediate Computations)'!DH35</f>
        <v>Jul 2018</v>
      </c>
      <c r="CZ46" s="4" t="str">
        <f>'(Intermediate Computations)'!DI35</f>
        <v>Aug 2018</v>
      </c>
      <c r="DA46" s="4" t="str">
        <f>'(Intermediate Computations)'!DJ35</f>
        <v>Sep 2018</v>
      </c>
      <c r="DB46" s="4" t="str">
        <f>'(Intermediate Computations)'!DK35</f>
        <v>Oct 2018</v>
      </c>
      <c r="DC46" s="4" t="str">
        <f>'(Intermediate Computations)'!DL35</f>
        <v>Nov 2018</v>
      </c>
      <c r="DD46" s="4" t="str">
        <f>'(Intermediate Computations)'!DM35</f>
        <v>Dec 2018</v>
      </c>
      <c r="DE46" s="4" t="str">
        <f>'(Intermediate Computations)'!DO35</f>
        <v>Jan 2019</v>
      </c>
      <c r="DF46" s="4" t="str">
        <f>'(Intermediate Computations)'!DP35</f>
        <v>Feb 2019</v>
      </c>
      <c r="DG46" s="4" t="str">
        <f>'(Intermediate Computations)'!DQ35</f>
        <v>Mar 2019</v>
      </c>
      <c r="DH46" s="4" t="str">
        <f>'(Intermediate Computations)'!DR35</f>
        <v>Apr 2019</v>
      </c>
      <c r="DI46" s="4" t="str">
        <f>'(Intermediate Computations)'!DS35</f>
        <v>May 2019</v>
      </c>
      <c r="DJ46" s="4" t="str">
        <f>'(Intermediate Computations)'!DT35</f>
        <v>Jun 2019</v>
      </c>
      <c r="DK46" s="4" t="str">
        <f>'(Intermediate Computations)'!DU35</f>
        <v>Jul 2019</v>
      </c>
      <c r="DL46" s="4" t="str">
        <f>'(Intermediate Computations)'!DV35</f>
        <v>Aug 2019</v>
      </c>
      <c r="DM46" s="4" t="str">
        <f>'(Intermediate Computations)'!DW35</f>
        <v>Sep 2019</v>
      </c>
      <c r="DN46" s="4" t="str">
        <f>'(Intermediate Computations)'!DX35</f>
        <v>Oct 2019</v>
      </c>
      <c r="DO46" s="4" t="str">
        <f>'(Intermediate Computations)'!DY35</f>
        <v>Nov 2019</v>
      </c>
      <c r="DP46" s="4" t="str">
        <f>'(Intermediate Computations)'!DZ35</f>
        <v>Dec 2019</v>
      </c>
      <c r="DQ46" s="4" t="str">
        <f>'(Intermediate Computations)'!EB35</f>
        <v>Jan 2020</v>
      </c>
      <c r="DR46" s="4" t="str">
        <f>'(Intermediate Computations)'!EC35</f>
        <v>Feb 2020</v>
      </c>
      <c r="DS46" s="4" t="str">
        <f>'(Intermediate Computations)'!ED35</f>
        <v>Mar 2020</v>
      </c>
      <c r="DT46" s="4" t="str">
        <f>'(Intermediate Computations)'!EE35</f>
        <v>Apr 2020</v>
      </c>
      <c r="DU46" s="4" t="str">
        <f>'(Intermediate Computations)'!EF35</f>
        <v>May 2020</v>
      </c>
      <c r="DV46" s="4" t="str">
        <f>'(Intermediate Computations)'!EG35</f>
        <v>Jun 2020</v>
      </c>
      <c r="DW46" s="4" t="str">
        <f>'(Intermediate Computations)'!EH35</f>
        <v>Jul 2020</v>
      </c>
      <c r="DX46" s="4" t="str">
        <f>'(Intermediate Computations)'!EI35</f>
        <v>Aug 2020</v>
      </c>
      <c r="DY46" s="4" t="str">
        <f>'(Intermediate Computations)'!EJ35</f>
        <v>Sep 2020</v>
      </c>
      <c r="DZ46" s="4" t="str">
        <f>'(Intermediate Computations)'!EK35</f>
        <v>Oct 2020</v>
      </c>
      <c r="EA46" s="4" t="str">
        <f>'(Intermediate Computations)'!EL35</f>
        <v>Nov 2020</v>
      </c>
      <c r="EB46" s="4" t="str">
        <f>'(Intermediate Computations)'!EM35</f>
        <v>Dec 2020</v>
      </c>
    </row>
    <row r="47" spans="1:132" ht="12.75" customHeight="1">
      <c r="A47" s="4">
        <f>'(Intermediate Computations)'!B32</f>
        <v>40179</v>
      </c>
      <c r="B47" s="4">
        <f>'(Intermediate Computations)'!C32</f>
        <v>40210</v>
      </c>
      <c r="C47" s="4">
        <f>'(Intermediate Computations)'!D32</f>
        <v>40238</v>
      </c>
      <c r="D47" s="4">
        <f>'(Intermediate Computations)'!E32</f>
        <v>40269</v>
      </c>
      <c r="E47" s="4">
        <f>'(Intermediate Computations)'!F32</f>
        <v>40299</v>
      </c>
      <c r="F47" s="4">
        <f>'(Intermediate Computations)'!G32</f>
        <v>40330</v>
      </c>
      <c r="G47" s="4">
        <f>'(Intermediate Computations)'!H32</f>
        <v>40360</v>
      </c>
      <c r="H47" s="4">
        <f>'(Intermediate Computations)'!I32</f>
        <v>40391</v>
      </c>
      <c r="I47" s="4">
        <f>'(Intermediate Computations)'!J32</f>
        <v>40422</v>
      </c>
      <c r="J47" s="4">
        <f>'(Intermediate Computations)'!K32</f>
        <v>40452</v>
      </c>
      <c r="K47" s="4">
        <f>'(Intermediate Computations)'!L32</f>
        <v>40483</v>
      </c>
      <c r="L47" s="4">
        <f>'(Intermediate Computations)'!M32</f>
        <v>40513</v>
      </c>
      <c r="M47" s="4">
        <f>'(Intermediate Computations)'!O32</f>
        <v>40544</v>
      </c>
      <c r="N47" s="4">
        <f>'(Intermediate Computations)'!P32</f>
        <v>40575</v>
      </c>
      <c r="O47" s="4">
        <f>'(Intermediate Computations)'!Q32</f>
        <v>40603</v>
      </c>
      <c r="P47" s="4">
        <f>'(Intermediate Computations)'!R32</f>
        <v>40634</v>
      </c>
      <c r="Q47" s="4">
        <f>'(Intermediate Computations)'!S32</f>
        <v>40664</v>
      </c>
      <c r="R47" s="4">
        <f>'(Intermediate Computations)'!T32</f>
        <v>40695</v>
      </c>
      <c r="S47" s="4">
        <f>'(Intermediate Computations)'!U32</f>
        <v>40725</v>
      </c>
      <c r="T47" s="4">
        <f>'(Intermediate Computations)'!V32</f>
        <v>40756</v>
      </c>
      <c r="U47" s="4">
        <f>'(Intermediate Computations)'!W32</f>
        <v>40787</v>
      </c>
      <c r="V47" s="4">
        <f>'(Intermediate Computations)'!X32</f>
        <v>40817</v>
      </c>
      <c r="W47" s="4">
        <f>'(Intermediate Computations)'!Y32</f>
        <v>40848</v>
      </c>
      <c r="X47" s="4">
        <f>'(Intermediate Computations)'!Z32</f>
        <v>40878</v>
      </c>
      <c r="Y47" s="4">
        <f>'(Intermediate Computations)'!AB32</f>
        <v>40909</v>
      </c>
      <c r="Z47" s="4">
        <f>'(Intermediate Computations)'!AC32</f>
        <v>40940</v>
      </c>
      <c r="AA47" s="4">
        <f>'(Intermediate Computations)'!AD32</f>
        <v>40969</v>
      </c>
      <c r="AB47" s="4">
        <f>'(Intermediate Computations)'!AE32</f>
        <v>41000</v>
      </c>
      <c r="AC47" s="4">
        <f>'(Intermediate Computations)'!AF32</f>
        <v>41030</v>
      </c>
      <c r="AD47" s="4">
        <f>'(Intermediate Computations)'!AG32</f>
        <v>41061</v>
      </c>
      <c r="AE47" s="4">
        <f>'(Intermediate Computations)'!AH32</f>
        <v>41091</v>
      </c>
      <c r="AF47" s="4">
        <f>'(Intermediate Computations)'!AI32</f>
        <v>41122</v>
      </c>
      <c r="AG47" s="4">
        <f>'(Intermediate Computations)'!AJ32</f>
        <v>41153</v>
      </c>
      <c r="AH47" s="4">
        <f>'(Intermediate Computations)'!AK32</f>
        <v>41183</v>
      </c>
      <c r="AI47" s="4">
        <f>'(Intermediate Computations)'!AL32</f>
        <v>41214</v>
      </c>
      <c r="AJ47" s="4">
        <f>'(Intermediate Computations)'!AM32</f>
        <v>41244</v>
      </c>
      <c r="AK47" s="4">
        <f>'(Intermediate Computations)'!AO32</f>
        <v>41275</v>
      </c>
      <c r="AL47" s="4">
        <f>'(Intermediate Computations)'!AP32</f>
        <v>41306</v>
      </c>
      <c r="AM47" s="4">
        <f>'(Intermediate Computations)'!AQ32</f>
        <v>41334</v>
      </c>
      <c r="AN47" s="4">
        <f>'(Intermediate Computations)'!AR32</f>
        <v>41365</v>
      </c>
      <c r="AO47" s="4">
        <f>'(Intermediate Computations)'!AS32</f>
        <v>41395</v>
      </c>
      <c r="AP47" s="4">
        <f>'(Intermediate Computations)'!AT32</f>
        <v>41426</v>
      </c>
      <c r="AQ47" s="4">
        <f>'(Intermediate Computations)'!AU32</f>
        <v>41456</v>
      </c>
      <c r="AR47" s="4">
        <f>'(Intermediate Computations)'!AV32</f>
        <v>41487</v>
      </c>
      <c r="AS47" s="4">
        <f>'(Intermediate Computations)'!AW32</f>
        <v>41518</v>
      </c>
      <c r="AT47" s="4">
        <f>'(Intermediate Computations)'!AX32</f>
        <v>41548</v>
      </c>
      <c r="AU47" s="4">
        <f>'(Intermediate Computations)'!AY32</f>
        <v>41579</v>
      </c>
      <c r="AV47" s="4">
        <f>'(Intermediate Computations)'!AZ32</f>
        <v>41609</v>
      </c>
      <c r="AW47" s="4">
        <f>'(Intermediate Computations)'!BB32</f>
        <v>41640</v>
      </c>
      <c r="AX47" s="4">
        <f>'(Intermediate Computations)'!BC32</f>
        <v>41671</v>
      </c>
      <c r="AY47" s="4">
        <f>'(Intermediate Computations)'!BD32</f>
        <v>41699</v>
      </c>
      <c r="AZ47" s="4">
        <f>'(Intermediate Computations)'!BE32</f>
        <v>41730</v>
      </c>
      <c r="BA47" s="4">
        <f>'(Intermediate Computations)'!BF32</f>
        <v>41760</v>
      </c>
      <c r="BB47" s="4">
        <f>'(Intermediate Computations)'!BG32</f>
        <v>41791</v>
      </c>
      <c r="BC47" s="4">
        <f>'(Intermediate Computations)'!BH32</f>
        <v>41821</v>
      </c>
      <c r="BD47" s="4">
        <f>'(Intermediate Computations)'!BI32</f>
        <v>41852</v>
      </c>
      <c r="BE47" s="4">
        <f>'(Intermediate Computations)'!BJ32</f>
        <v>41883</v>
      </c>
      <c r="BF47" s="4">
        <f>'(Intermediate Computations)'!BK32</f>
        <v>41913</v>
      </c>
      <c r="BG47" s="4">
        <f>'(Intermediate Computations)'!BL32</f>
        <v>41944</v>
      </c>
      <c r="BH47" s="4">
        <f>'(Intermediate Computations)'!BM32</f>
        <v>41974</v>
      </c>
      <c r="BI47" s="4">
        <f>'(Intermediate Computations)'!BO32</f>
        <v>42005</v>
      </c>
      <c r="BJ47" s="4">
        <f>'(Intermediate Computations)'!BP32</f>
        <v>42036</v>
      </c>
      <c r="BK47" s="4">
        <f>'(Intermediate Computations)'!BQ32</f>
        <v>42064</v>
      </c>
      <c r="BL47" s="4">
        <f>'(Intermediate Computations)'!BR32</f>
        <v>42095</v>
      </c>
      <c r="BM47" s="4">
        <f>'(Intermediate Computations)'!BS32</f>
        <v>42125</v>
      </c>
      <c r="BN47" s="4">
        <f>'(Intermediate Computations)'!BT32</f>
        <v>42156</v>
      </c>
      <c r="BO47" s="4">
        <f>'(Intermediate Computations)'!BU32</f>
        <v>42186</v>
      </c>
      <c r="BP47" s="4">
        <f>'(Intermediate Computations)'!BV32</f>
        <v>42217</v>
      </c>
      <c r="BQ47" s="4">
        <f>'(Intermediate Computations)'!BW32</f>
        <v>42248</v>
      </c>
      <c r="BR47" s="4">
        <f>'(Intermediate Computations)'!BX32</f>
        <v>42278</v>
      </c>
      <c r="BS47" s="4">
        <f>'(Intermediate Computations)'!BY32</f>
        <v>42309</v>
      </c>
      <c r="BT47" s="4">
        <f>'(Intermediate Computations)'!BZ32</f>
        <v>42339</v>
      </c>
      <c r="BU47" s="4">
        <f>'(Intermediate Computations)'!CB32</f>
        <v>42370</v>
      </c>
      <c r="BV47" s="4">
        <f>'(Intermediate Computations)'!CC32</f>
        <v>42401</v>
      </c>
      <c r="BW47" s="4">
        <f>'(Intermediate Computations)'!CD32</f>
        <v>42430</v>
      </c>
      <c r="BX47" s="4">
        <f>'(Intermediate Computations)'!CE32</f>
        <v>42461</v>
      </c>
      <c r="BY47" s="4">
        <f>'(Intermediate Computations)'!CF32</f>
        <v>42491</v>
      </c>
      <c r="BZ47" s="4">
        <f>'(Intermediate Computations)'!CG32</f>
        <v>42522</v>
      </c>
      <c r="CA47" s="4">
        <f>'(Intermediate Computations)'!CH32</f>
        <v>42552</v>
      </c>
      <c r="CB47" s="4">
        <f>'(Intermediate Computations)'!CI32</f>
        <v>42583</v>
      </c>
      <c r="CC47" s="4">
        <f>'(Intermediate Computations)'!CJ32</f>
        <v>42614</v>
      </c>
      <c r="CD47" s="4">
        <f>'(Intermediate Computations)'!CK32</f>
        <v>42644</v>
      </c>
      <c r="CE47" s="4">
        <f>'(Intermediate Computations)'!CL32</f>
        <v>42675</v>
      </c>
      <c r="CF47" s="4">
        <f>'(Intermediate Computations)'!CM32</f>
        <v>42705</v>
      </c>
      <c r="CG47" s="4">
        <f>'(Intermediate Computations)'!CO32</f>
        <v>42736</v>
      </c>
      <c r="CH47" s="4">
        <f>'(Intermediate Computations)'!CP32</f>
        <v>42767</v>
      </c>
      <c r="CI47" s="4">
        <f>'(Intermediate Computations)'!CQ32</f>
        <v>42795</v>
      </c>
      <c r="CJ47" s="4">
        <f>'(Intermediate Computations)'!CR32</f>
        <v>42826</v>
      </c>
      <c r="CK47" s="4">
        <f>'(Intermediate Computations)'!CS32</f>
        <v>42856</v>
      </c>
      <c r="CL47" s="4">
        <f>'(Intermediate Computations)'!CT32</f>
        <v>42887</v>
      </c>
      <c r="CM47" s="4">
        <f>'(Intermediate Computations)'!CU32</f>
        <v>42917</v>
      </c>
      <c r="CN47" s="4">
        <f>'(Intermediate Computations)'!CV32</f>
        <v>42948</v>
      </c>
      <c r="CO47" s="4">
        <f>'(Intermediate Computations)'!CW32</f>
        <v>42979</v>
      </c>
      <c r="CP47" s="4">
        <f>'(Intermediate Computations)'!CX32</f>
        <v>43009</v>
      </c>
      <c r="CQ47" s="4">
        <f>'(Intermediate Computations)'!CY32</f>
        <v>43040</v>
      </c>
      <c r="CR47" s="4">
        <f>'(Intermediate Computations)'!CZ32</f>
        <v>43070</v>
      </c>
      <c r="CS47" s="4">
        <f>'(Intermediate Computations)'!DB32</f>
        <v>43101</v>
      </c>
      <c r="CT47" s="4">
        <f>'(Intermediate Computations)'!DC32</f>
        <v>43132</v>
      </c>
      <c r="CU47" s="4">
        <f>'(Intermediate Computations)'!DD32</f>
        <v>43160</v>
      </c>
      <c r="CV47" s="4">
        <f>'(Intermediate Computations)'!DE32</f>
        <v>43191</v>
      </c>
      <c r="CW47" s="4">
        <f>'(Intermediate Computations)'!DF32</f>
        <v>43221</v>
      </c>
      <c r="CX47" s="4">
        <f>'(Intermediate Computations)'!DG32</f>
        <v>43252</v>
      </c>
      <c r="CY47" s="4">
        <f>'(Intermediate Computations)'!DH32</f>
        <v>43282</v>
      </c>
      <c r="CZ47" s="4">
        <f>'(Intermediate Computations)'!DI32</f>
        <v>43313</v>
      </c>
      <c r="DA47" s="4">
        <f>'(Intermediate Computations)'!DJ32</f>
        <v>43344</v>
      </c>
      <c r="DB47" s="4">
        <f>'(Intermediate Computations)'!DK32</f>
        <v>43374</v>
      </c>
      <c r="DC47" s="4">
        <f>'(Intermediate Computations)'!DL32</f>
        <v>43405</v>
      </c>
      <c r="DD47" s="4">
        <f>'(Intermediate Computations)'!DM32</f>
        <v>43435</v>
      </c>
      <c r="DE47" s="4">
        <f>'(Intermediate Computations)'!DO32</f>
        <v>43466</v>
      </c>
      <c r="DF47" s="4">
        <f>'(Intermediate Computations)'!DP32</f>
        <v>43497</v>
      </c>
      <c r="DG47" s="4">
        <f>'(Intermediate Computations)'!DQ32</f>
        <v>43525</v>
      </c>
      <c r="DH47" s="4">
        <f>'(Intermediate Computations)'!DR32</f>
        <v>43556</v>
      </c>
      <c r="DI47" s="4">
        <f>'(Intermediate Computations)'!DS32</f>
        <v>43586</v>
      </c>
      <c r="DJ47" s="4">
        <f>'(Intermediate Computations)'!DT32</f>
        <v>43617</v>
      </c>
      <c r="DK47" s="4">
        <f>'(Intermediate Computations)'!DU32</f>
        <v>43647</v>
      </c>
      <c r="DL47" s="4">
        <f>'(Intermediate Computations)'!DV32</f>
        <v>43678</v>
      </c>
      <c r="DM47" s="4">
        <f>'(Intermediate Computations)'!DW32</f>
        <v>43709</v>
      </c>
      <c r="DN47" s="4">
        <f>'(Intermediate Computations)'!DX32</f>
        <v>43739</v>
      </c>
      <c r="DO47" s="4">
        <f>'(Intermediate Computations)'!DY32</f>
        <v>43770</v>
      </c>
      <c r="DP47" s="4">
        <f>'(Intermediate Computations)'!DZ32</f>
        <v>43800</v>
      </c>
      <c r="DQ47" s="4">
        <f>'(Intermediate Computations)'!EB32</f>
        <v>43831</v>
      </c>
      <c r="DR47" s="4">
        <f>'(Intermediate Computations)'!EC32</f>
        <v>43862</v>
      </c>
      <c r="DS47" s="4">
        <f>'(Intermediate Computations)'!ED32</f>
        <v>43891</v>
      </c>
      <c r="DT47" s="4">
        <f>'(Intermediate Computations)'!EE32</f>
        <v>43922</v>
      </c>
      <c r="DU47" s="4">
        <f>'(Intermediate Computations)'!EF32</f>
        <v>43952</v>
      </c>
      <c r="DV47" s="4">
        <f>'(Intermediate Computations)'!EG32</f>
        <v>43983</v>
      </c>
      <c r="DW47" s="4">
        <f>'(Intermediate Computations)'!EH32</f>
        <v>44013</v>
      </c>
      <c r="DX47" s="4">
        <f>'(Intermediate Computations)'!EI32</f>
        <v>44044</v>
      </c>
      <c r="DY47" s="4">
        <f>'(Intermediate Computations)'!EJ32</f>
        <v>44075</v>
      </c>
      <c r="DZ47" s="4">
        <f>'(Intermediate Computations)'!EK32</f>
        <v>44105</v>
      </c>
      <c r="EA47" s="4">
        <f>'(Intermediate Computations)'!EL32</f>
        <v>44136</v>
      </c>
      <c r="EB47" s="4">
        <f>'(Intermediate Computations)'!EM32</f>
        <v>44166</v>
      </c>
    </row>
    <row r="48" spans="1:132" ht="12.75" customHeight="1">
      <c r="A48" s="64">
        <f ca="1">'Trial 1'!B35</f>
        <v>845827.1043975628</v>
      </c>
      <c r="B48" s="64">
        <f ca="1">'Trial 1'!C35</f>
        <v>825047.63159358792</v>
      </c>
      <c r="C48" s="64">
        <f ca="1">'Trial 1'!D35</f>
        <v>798239.37149181846</v>
      </c>
      <c r="D48" s="64">
        <f ca="1">'Trial 1'!E35</f>
        <v>836417.32233860448</v>
      </c>
      <c r="E48" s="64">
        <f ca="1">'Trial 1'!F35</f>
        <v>815916.03562229068</v>
      </c>
      <c r="F48" s="64">
        <f ca="1">'Trial 1'!G35</f>
        <v>845666.72008489422</v>
      </c>
      <c r="G48" s="64">
        <f ca="1">'Trial 1'!H35</f>
        <v>834178.24940283503</v>
      </c>
      <c r="H48" s="64">
        <f ca="1">'Trial 1'!I35</f>
        <v>848971.71533624083</v>
      </c>
      <c r="I48" s="64">
        <f ca="1">'Trial 1'!J35</f>
        <v>836227.5164733096</v>
      </c>
      <c r="J48" s="64">
        <f ca="1">'Trial 1'!K35</f>
        <v>842967.75945084833</v>
      </c>
      <c r="K48" s="64">
        <f ca="1">'Trial 1'!L35</f>
        <v>834226.80431711557</v>
      </c>
      <c r="L48" s="64">
        <f ca="1">'Trial 1'!M35</f>
        <v>795108.40144295536</v>
      </c>
      <c r="M48" s="64">
        <f ca="1">'Trial 1'!O35</f>
        <v>800378.96702024795</v>
      </c>
      <c r="N48" s="64">
        <f ca="1">'Trial 1'!P35</f>
        <v>813562.40995280165</v>
      </c>
      <c r="O48" s="64">
        <f ca="1">'Trial 1'!Q35</f>
        <v>812930.32016993908</v>
      </c>
      <c r="P48" s="64">
        <f ca="1">'Trial 1'!R35</f>
        <v>802546.44130990317</v>
      </c>
      <c r="Q48" s="64">
        <f ca="1">'Trial 1'!S35</f>
        <v>782689.77270654554</v>
      </c>
      <c r="R48" s="64">
        <f ca="1">'Trial 1'!T35</f>
        <v>805477.43517685693</v>
      </c>
      <c r="S48" s="64">
        <f ca="1">'Trial 1'!U35</f>
        <v>809600.51820466504</v>
      </c>
      <c r="T48" s="64">
        <f ca="1">'Trial 1'!V35</f>
        <v>799711.3862056128</v>
      </c>
      <c r="U48" s="64">
        <f ca="1">'Trial 1'!W35</f>
        <v>831469.64273367054</v>
      </c>
      <c r="V48" s="64">
        <f ca="1">'Trial 1'!X35</f>
        <v>793818.44132690656</v>
      </c>
      <c r="W48" s="64">
        <f ca="1">'Trial 1'!Y35</f>
        <v>832248.22121017112</v>
      </c>
      <c r="X48" s="64">
        <f ca="1">'Trial 1'!Z35</f>
        <v>830771.74702051654</v>
      </c>
      <c r="Y48" s="64">
        <f ca="1">'Trial 1'!AB35</f>
        <v>805474.37584333459</v>
      </c>
      <c r="Z48" s="64">
        <f ca="1">'Trial 1'!AC35</f>
        <v>803999.23949252383</v>
      </c>
      <c r="AA48" s="64">
        <f ca="1">'Trial 1'!AD35</f>
        <v>801059.22319492779</v>
      </c>
      <c r="AB48" s="64">
        <f ca="1">'Trial 1'!AE35</f>
        <v>778341.32900570694</v>
      </c>
      <c r="AC48" s="64">
        <f ca="1">'Trial 1'!AF35</f>
        <v>782215.76228874002</v>
      </c>
      <c r="AD48" s="64">
        <f ca="1">'Trial 1'!AG35</f>
        <v>830312.54902293533</v>
      </c>
      <c r="AE48" s="64">
        <f ca="1">'Trial 1'!AH35</f>
        <v>816630.24269291072</v>
      </c>
      <c r="AF48" s="64">
        <f ca="1">'Trial 1'!AI35</f>
        <v>777508.00995462656</v>
      </c>
      <c r="AG48" s="64">
        <f ca="1">'Trial 1'!AJ35</f>
        <v>773041.37522520404</v>
      </c>
      <c r="AH48" s="64">
        <f ca="1">'Trial 1'!AK35</f>
        <v>810444.22389591683</v>
      </c>
      <c r="AI48" s="64">
        <f ca="1">'Trial 1'!AL35</f>
        <v>778074.72184166347</v>
      </c>
      <c r="AJ48" s="64">
        <f ca="1">'Trial 1'!AM35</f>
        <v>792927.17279991321</v>
      </c>
      <c r="AK48" s="64">
        <f ca="1">'Trial 1'!AO35</f>
        <v>769696.02078198292</v>
      </c>
      <c r="AL48" s="64">
        <f ca="1">'Trial 1'!AP35</f>
        <v>809843.15779414529</v>
      </c>
      <c r="AM48" s="64">
        <f ca="1">'Trial 1'!AQ35</f>
        <v>805160.04124793492</v>
      </c>
      <c r="AN48" s="64">
        <f ca="1">'Trial 1'!AR35</f>
        <v>775579.00811821269</v>
      </c>
      <c r="AO48" s="64">
        <f ca="1">'Trial 1'!AS35</f>
        <v>815985.0062197888</v>
      </c>
      <c r="AP48" s="64">
        <f ca="1">'Trial 1'!AT35</f>
        <v>821835.22539269098</v>
      </c>
      <c r="AQ48" s="64">
        <f ca="1">'Trial 1'!AU35</f>
        <v>789363.98203743703</v>
      </c>
      <c r="AR48" s="64">
        <f ca="1">'Trial 1'!AV35</f>
        <v>761171.90574866638</v>
      </c>
      <c r="AS48" s="64">
        <f ca="1">'Trial 1'!AW35</f>
        <v>759540.21938611043</v>
      </c>
      <c r="AT48" s="64">
        <f ca="1">'Trial 1'!AX35</f>
        <v>820536.39774466248</v>
      </c>
      <c r="AU48" s="64">
        <f ca="1">'Trial 1'!AY35</f>
        <v>811077.9953306386</v>
      </c>
      <c r="AV48" s="64">
        <f ca="1">'Trial 1'!AZ35</f>
        <v>793854.06331451575</v>
      </c>
      <c r="AW48" s="64">
        <f ca="1">'Trial 1'!BB35</f>
        <v>789360.70286231942</v>
      </c>
      <c r="AX48" s="64">
        <f ca="1">'Trial 1'!BC35</f>
        <v>784215.98508206941</v>
      </c>
      <c r="AY48" s="64">
        <f ca="1">'Trial 1'!BD35</f>
        <v>817041.20170330268</v>
      </c>
      <c r="AZ48" s="64">
        <f ca="1">'Trial 1'!BE35</f>
        <v>749147.31616874516</v>
      </c>
      <c r="BA48" s="64">
        <f ca="1">'Trial 1'!BF35</f>
        <v>747840.29357322154</v>
      </c>
      <c r="BB48" s="64">
        <f ca="1">'Trial 1'!BG35</f>
        <v>798542.04960188561</v>
      </c>
      <c r="BC48" s="64">
        <f ca="1">'Trial 1'!BH35</f>
        <v>752464.28556531074</v>
      </c>
      <c r="BD48" s="64">
        <f ca="1">'Trial 1'!BI35</f>
        <v>789052.73864644358</v>
      </c>
      <c r="BE48" s="64">
        <f ca="1">'Trial 1'!BJ35</f>
        <v>789704.15119128989</v>
      </c>
      <c r="BF48" s="64">
        <f ca="1">'Trial 1'!BK35</f>
        <v>785650.04481572751</v>
      </c>
      <c r="BG48" s="64">
        <f ca="1">'Trial 1'!BL35</f>
        <v>816734.34114848927</v>
      </c>
      <c r="BH48" s="64">
        <f ca="1">'Trial 1'!BM35</f>
        <v>779706.2369894454</v>
      </c>
      <c r="BI48" s="64">
        <f ca="1">'Trial 1'!BO35</f>
        <v>766796.237977757</v>
      </c>
      <c r="BJ48" s="64">
        <f ca="1">'Trial 1'!BP35</f>
        <v>767799.4946146803</v>
      </c>
      <c r="BK48" s="64">
        <f ca="1">'Trial 1'!BQ35</f>
        <v>793656.91956279415</v>
      </c>
      <c r="BL48" s="64">
        <f ca="1">'Trial 1'!BR35</f>
        <v>753898.34370236867</v>
      </c>
      <c r="BM48" s="64">
        <f ca="1">'Trial 1'!BS35</f>
        <v>767131.9552535339</v>
      </c>
      <c r="BN48" s="64">
        <f ca="1">'Trial 1'!BT35</f>
        <v>741427.0634537586</v>
      </c>
      <c r="BO48" s="64">
        <f ca="1">'Trial 1'!BU35</f>
        <v>801567.49114719243</v>
      </c>
      <c r="BP48" s="64">
        <f ca="1">'Trial 1'!BV35</f>
        <v>766882.89325003058</v>
      </c>
      <c r="BQ48" s="64">
        <f ca="1">'Trial 1'!BW35</f>
        <v>759874.92975161807</v>
      </c>
      <c r="BR48" s="64">
        <f ca="1">'Trial 1'!BX35</f>
        <v>785675.95487805398</v>
      </c>
      <c r="BS48" s="64">
        <f ca="1">'Trial 1'!BY35</f>
        <v>769027.76727689814</v>
      </c>
      <c r="BT48" s="64">
        <f ca="1">'Trial 1'!BZ35</f>
        <v>774400.46536213346</v>
      </c>
      <c r="BU48" s="64">
        <f ca="1">'Trial 1'!CB35</f>
        <v>752143.58234503178</v>
      </c>
      <c r="BV48" s="64">
        <f ca="1">'Trial 1'!CC35</f>
        <v>773363.10828076571</v>
      </c>
      <c r="BW48" s="64">
        <f ca="1">'Trial 1'!CD35</f>
        <v>769144.66641556693</v>
      </c>
      <c r="BX48" s="64">
        <f ca="1">'Trial 1'!CE35</f>
        <v>717058.14189482771</v>
      </c>
      <c r="BY48" s="64">
        <f ca="1">'Trial 1'!CF35</f>
        <v>776421.44844265818</v>
      </c>
      <c r="BZ48" s="64">
        <f ca="1">'Trial 1'!CG35</f>
        <v>748511.43109491339</v>
      </c>
      <c r="CA48" s="64">
        <f ca="1">'Trial 1'!CH35</f>
        <v>759085.64816942578</v>
      </c>
      <c r="CB48" s="64">
        <f ca="1">'Trial 1'!CI35</f>
        <v>734978.6343853958</v>
      </c>
      <c r="CC48" s="64">
        <f ca="1">'Trial 1'!CJ35</f>
        <v>751264.4933039333</v>
      </c>
      <c r="CD48" s="64">
        <f ca="1">'Trial 1'!CK35</f>
        <v>737691.0724958767</v>
      </c>
      <c r="CE48" s="64">
        <f ca="1">'Trial 1'!CL35</f>
        <v>711895.04811945779</v>
      </c>
      <c r="CF48" s="64">
        <f ca="1">'Trial 1'!CM35</f>
        <v>779347.19000513095</v>
      </c>
      <c r="CG48" s="64">
        <f ca="1">'Trial 1'!CO35</f>
        <v>718895.12150384008</v>
      </c>
      <c r="CH48" s="64">
        <f ca="1">'Trial 1'!CP35</f>
        <v>730198.10717224085</v>
      </c>
      <c r="CI48" s="64">
        <f ca="1">'Trial 1'!CQ35</f>
        <v>737709.3467019581</v>
      </c>
      <c r="CJ48" s="64">
        <f ca="1">'Trial 1'!CR35</f>
        <v>763892.99543243169</v>
      </c>
      <c r="CK48" s="64">
        <f ca="1">'Trial 1'!CS35</f>
        <v>745134.68375557964</v>
      </c>
      <c r="CL48" s="64">
        <f ca="1">'Trial 1'!CT35</f>
        <v>757696.20513561124</v>
      </c>
      <c r="CM48" s="64">
        <f ca="1">'Trial 1'!CU35</f>
        <v>783109.082776375</v>
      </c>
      <c r="CN48" s="64">
        <f ca="1">'Trial 1'!CV35</f>
        <v>732639.98051708832</v>
      </c>
      <c r="CO48" s="64">
        <f ca="1">'Trial 1'!CW35</f>
        <v>738699.94424889935</v>
      </c>
      <c r="CP48" s="64">
        <f ca="1">'Trial 1'!CX35</f>
        <v>716895.59890064329</v>
      </c>
      <c r="CQ48" s="64">
        <f ca="1">'Trial 1'!CY35</f>
        <v>766816.67550402775</v>
      </c>
      <c r="CR48" s="64">
        <f ca="1">'Trial 1'!CZ35</f>
        <v>767706.45921512588</v>
      </c>
      <c r="CS48" s="64">
        <f ca="1">'Trial 1'!DB35</f>
        <v>705772.30286678125</v>
      </c>
      <c r="CT48" s="64">
        <f ca="1">'Trial 1'!DC35</f>
        <v>736748.08396044606</v>
      </c>
      <c r="CU48" s="64">
        <f ca="1">'Trial 1'!DD35</f>
        <v>746924.37958392338</v>
      </c>
      <c r="CV48" s="64">
        <f ca="1">'Trial 1'!DE35</f>
        <v>744976.32527309028</v>
      </c>
      <c r="CW48" s="64">
        <f ca="1">'Trial 1'!DF35</f>
        <v>762452.792983577</v>
      </c>
      <c r="CX48" s="64">
        <f ca="1">'Trial 1'!DG35</f>
        <v>766508.6239174793</v>
      </c>
      <c r="CY48" s="64">
        <f ca="1">'Trial 1'!DH35</f>
        <v>745665.30873424106</v>
      </c>
      <c r="CZ48" s="64">
        <f ca="1">'Trial 1'!DI35</f>
        <v>739528.02441776742</v>
      </c>
      <c r="DA48" s="64">
        <f ca="1">'Trial 1'!DJ35</f>
        <v>731791.62088656856</v>
      </c>
      <c r="DB48" s="64">
        <f ca="1">'Trial 1'!DK35</f>
        <v>722211.39916026406</v>
      </c>
      <c r="DC48" s="64">
        <f ca="1">'Trial 1'!DL35</f>
        <v>765254.62534419051</v>
      </c>
      <c r="DD48" s="64">
        <f ca="1">'Trial 1'!DM35</f>
        <v>724366.37785942329</v>
      </c>
      <c r="DE48" s="64">
        <f ca="1">'Trial 1'!DO35</f>
        <v>777153.34164399758</v>
      </c>
      <c r="DF48" s="64">
        <f ca="1">'Trial 1'!DP35</f>
        <v>751188.16787764092</v>
      </c>
      <c r="DG48" s="64">
        <f ca="1">'Trial 1'!DQ35</f>
        <v>772197.62038153829</v>
      </c>
      <c r="DH48" s="64">
        <f ca="1">'Trial 1'!DR35</f>
        <v>768782.37874907209</v>
      </c>
      <c r="DI48" s="64">
        <f ca="1">'Trial 1'!DS35</f>
        <v>762491.54380652413</v>
      </c>
      <c r="DJ48" s="64">
        <f ca="1">'Trial 1'!DT35</f>
        <v>736855.85851813364</v>
      </c>
      <c r="DK48" s="64">
        <f ca="1">'Trial 1'!DU35</f>
        <v>759132.79133059515</v>
      </c>
      <c r="DL48" s="64">
        <f ca="1">'Trial 1'!DV35</f>
        <v>757766.39261605311</v>
      </c>
      <c r="DM48" s="64">
        <f ca="1">'Trial 1'!DW35</f>
        <v>762173.17487777316</v>
      </c>
      <c r="DN48" s="64">
        <f ca="1">'Trial 1'!DX35</f>
        <v>756389.77371076914</v>
      </c>
      <c r="DO48" s="64">
        <f ca="1">'Trial 1'!DY35</f>
        <v>755753.23038617882</v>
      </c>
      <c r="DP48" s="64">
        <f ca="1">'Trial 1'!DZ35</f>
        <v>720825.03334125213</v>
      </c>
      <c r="DQ48" s="64">
        <f ca="1">'Trial 1'!EB35</f>
        <v>724381.13697907876</v>
      </c>
      <c r="DR48" s="64">
        <f ca="1">'Trial 1'!EC35</f>
        <v>763533.51783661626</v>
      </c>
      <c r="DS48" s="64">
        <f ca="1">'Trial 1'!ED35</f>
        <v>736712.8763895937</v>
      </c>
      <c r="DT48" s="64">
        <f ca="1">'Trial 1'!EE35</f>
        <v>731676.91848003922</v>
      </c>
      <c r="DU48" s="64">
        <f ca="1">'Trial 1'!EF35</f>
        <v>721062.46838854335</v>
      </c>
      <c r="DV48" s="64">
        <f ca="1">'Trial 1'!EG35</f>
        <v>687753.69028301642</v>
      </c>
      <c r="DW48" s="64">
        <f ca="1">'Trial 1'!EH35</f>
        <v>701122.00292316137</v>
      </c>
      <c r="DX48" s="64">
        <f ca="1">'Trial 1'!EI35</f>
        <v>689586.25139734137</v>
      </c>
      <c r="DY48" s="64">
        <f ca="1">'Trial 1'!EJ35</f>
        <v>755044.62180624634</v>
      </c>
      <c r="DZ48" s="64">
        <f ca="1">'Trial 1'!EK35</f>
        <v>689700.43093020318</v>
      </c>
      <c r="EA48" s="64">
        <f ca="1">'Trial 1'!EL35</f>
        <v>721275.99350337766</v>
      </c>
      <c r="EB48" s="64">
        <f ca="1">'Trial 1'!EM35</f>
        <v>705946.61514738016</v>
      </c>
    </row>
    <row r="49" spans="1:132" ht="12.75" customHeight="1">
      <c r="A49" s="64">
        <f ca="1">'Trial 2'!B35</f>
        <v>858349.70911376493</v>
      </c>
      <c r="B49" s="64">
        <f ca="1">'Trial 2'!C35</f>
        <v>806957.17361868906</v>
      </c>
      <c r="C49" s="64">
        <f ca="1">'Trial 2'!D35</f>
        <v>811924.84001567343</v>
      </c>
      <c r="D49" s="64">
        <f ca="1">'Trial 2'!E35</f>
        <v>830002.11485548166</v>
      </c>
      <c r="E49" s="64">
        <f ca="1">'Trial 2'!F35</f>
        <v>838060.65167183976</v>
      </c>
      <c r="F49" s="64">
        <f ca="1">'Trial 2'!G35</f>
        <v>801769.59961394535</v>
      </c>
      <c r="G49" s="64">
        <f ca="1">'Trial 2'!H35</f>
        <v>826564.17258300865</v>
      </c>
      <c r="H49" s="64">
        <f ca="1">'Trial 2'!I35</f>
        <v>824899.17595409381</v>
      </c>
      <c r="I49" s="64">
        <f ca="1">'Trial 2'!J35</f>
        <v>854847.40900659433</v>
      </c>
      <c r="J49" s="64">
        <f ca="1">'Trial 2'!K35</f>
        <v>821565.5917057466</v>
      </c>
      <c r="K49" s="64">
        <f ca="1">'Trial 2'!L35</f>
        <v>819387.22394426994</v>
      </c>
      <c r="L49" s="64">
        <f ca="1">'Trial 2'!M35</f>
        <v>787961.39349110762</v>
      </c>
      <c r="M49" s="64">
        <f ca="1">'Trial 2'!O35</f>
        <v>804569.18438910774</v>
      </c>
      <c r="N49" s="64">
        <f ca="1">'Trial 2'!P35</f>
        <v>832185.11459423462</v>
      </c>
      <c r="O49" s="64">
        <f ca="1">'Trial 2'!Q35</f>
        <v>793609.44598715566</v>
      </c>
      <c r="P49" s="64">
        <f ca="1">'Trial 2'!R35</f>
        <v>810946.1222901342</v>
      </c>
      <c r="Q49" s="64">
        <f ca="1">'Trial 2'!S35</f>
        <v>839849.78644842294</v>
      </c>
      <c r="R49" s="64">
        <f ca="1">'Trial 2'!T35</f>
        <v>789962.06977915543</v>
      </c>
      <c r="S49" s="64">
        <f ca="1">'Trial 2'!U35</f>
        <v>818303.16419390298</v>
      </c>
      <c r="T49" s="64">
        <f ca="1">'Trial 2'!V35</f>
        <v>832266.78421747824</v>
      </c>
      <c r="U49" s="64">
        <f ca="1">'Trial 2'!W35</f>
        <v>836907.7891872722</v>
      </c>
      <c r="V49" s="64">
        <f ca="1">'Trial 2'!X35</f>
        <v>834009.28201324272</v>
      </c>
      <c r="W49" s="64">
        <f ca="1">'Trial 2'!Y35</f>
        <v>850525.61084424926</v>
      </c>
      <c r="X49" s="64">
        <f ca="1">'Trial 2'!Z35</f>
        <v>810116.40469923487</v>
      </c>
      <c r="Y49" s="64">
        <f ca="1">'Trial 2'!AB35</f>
        <v>819881.80422170484</v>
      </c>
      <c r="Z49" s="64">
        <f ca="1">'Trial 2'!AC35</f>
        <v>825717.3961823706</v>
      </c>
      <c r="AA49" s="64">
        <f ca="1">'Trial 2'!AD35</f>
        <v>840524.48437499115</v>
      </c>
      <c r="AB49" s="64">
        <f ca="1">'Trial 2'!AE35</f>
        <v>827422.19380294788</v>
      </c>
      <c r="AC49" s="64">
        <f ca="1">'Trial 2'!AF35</f>
        <v>806369.72725012235</v>
      </c>
      <c r="AD49" s="64">
        <f ca="1">'Trial 2'!AG35</f>
        <v>780720.46791404823</v>
      </c>
      <c r="AE49" s="64">
        <f ca="1">'Trial 2'!AH35</f>
        <v>793449.62990489777</v>
      </c>
      <c r="AF49" s="64">
        <f ca="1">'Trial 2'!AI35</f>
        <v>830967.61549639772</v>
      </c>
      <c r="AG49" s="64">
        <f ca="1">'Trial 2'!AJ35</f>
        <v>788038.11274117208</v>
      </c>
      <c r="AH49" s="64">
        <f ca="1">'Trial 2'!AK35</f>
        <v>776533.32942161884</v>
      </c>
      <c r="AI49" s="64">
        <f ca="1">'Trial 2'!AL35</f>
        <v>812035.04061124951</v>
      </c>
      <c r="AJ49" s="64">
        <f ca="1">'Trial 2'!AM35</f>
        <v>785122.98630540981</v>
      </c>
      <c r="AK49" s="64">
        <f ca="1">'Trial 2'!AO35</f>
        <v>792623.95482676558</v>
      </c>
      <c r="AL49" s="64">
        <f ca="1">'Trial 2'!AP35</f>
        <v>793331.43407132244</v>
      </c>
      <c r="AM49" s="64">
        <f ca="1">'Trial 2'!AQ35</f>
        <v>786018.95123775862</v>
      </c>
      <c r="AN49" s="64">
        <f ca="1">'Trial 2'!AR35</f>
        <v>800387.62002434954</v>
      </c>
      <c r="AO49" s="64">
        <f ca="1">'Trial 2'!AS35</f>
        <v>771486.16477400984</v>
      </c>
      <c r="AP49" s="64">
        <f ca="1">'Trial 2'!AT35</f>
        <v>795725.98001308658</v>
      </c>
      <c r="AQ49" s="64">
        <f ca="1">'Trial 2'!AU35</f>
        <v>781996.22507264139</v>
      </c>
      <c r="AR49" s="64">
        <f ca="1">'Trial 2'!AV35</f>
        <v>767096.37214219815</v>
      </c>
      <c r="AS49" s="64">
        <f ca="1">'Trial 2'!AW35</f>
        <v>769448.78724281571</v>
      </c>
      <c r="AT49" s="64">
        <f ca="1">'Trial 2'!AX35</f>
        <v>789395.93214657158</v>
      </c>
      <c r="AU49" s="64">
        <f ca="1">'Trial 2'!AY35</f>
        <v>818208.23987813771</v>
      </c>
      <c r="AV49" s="64">
        <f ca="1">'Trial 2'!AZ35</f>
        <v>763688.1636624682</v>
      </c>
      <c r="AW49" s="64">
        <f ca="1">'Trial 2'!BB35</f>
        <v>794916.7632484826</v>
      </c>
      <c r="AX49" s="64">
        <f ca="1">'Trial 2'!BC35</f>
        <v>769002.67694718821</v>
      </c>
      <c r="AY49" s="64">
        <f ca="1">'Trial 2'!BD35</f>
        <v>770196.78393641592</v>
      </c>
      <c r="AZ49" s="64">
        <f ca="1">'Trial 2'!BE35</f>
        <v>791944.23040762555</v>
      </c>
      <c r="BA49" s="64">
        <f ca="1">'Trial 2'!BF35</f>
        <v>808850.21134310949</v>
      </c>
      <c r="BB49" s="64">
        <f ca="1">'Trial 2'!BG35</f>
        <v>810067.47436232551</v>
      </c>
      <c r="BC49" s="64">
        <f ca="1">'Trial 2'!BH35</f>
        <v>766701.18759770354</v>
      </c>
      <c r="BD49" s="64">
        <f ca="1">'Trial 2'!BI35</f>
        <v>783839.18146442936</v>
      </c>
      <c r="BE49" s="64">
        <f ca="1">'Trial 2'!BJ35</f>
        <v>793708.2444880876</v>
      </c>
      <c r="BF49" s="64">
        <f ca="1">'Trial 2'!BK35</f>
        <v>791507.87639438733</v>
      </c>
      <c r="BG49" s="64">
        <f ca="1">'Trial 2'!BL35</f>
        <v>761711.7887194308</v>
      </c>
      <c r="BH49" s="64">
        <f ca="1">'Trial 2'!BM35</f>
        <v>802679.26818575675</v>
      </c>
      <c r="BI49" s="64">
        <f ca="1">'Trial 2'!BO35</f>
        <v>772940.23669458216</v>
      </c>
      <c r="BJ49" s="64">
        <f ca="1">'Trial 2'!BP35</f>
        <v>763329.11000825046</v>
      </c>
      <c r="BK49" s="64">
        <f ca="1">'Trial 2'!BQ35</f>
        <v>755176.87383723736</v>
      </c>
      <c r="BL49" s="64">
        <f ca="1">'Trial 2'!BR35</f>
        <v>753554.81925459893</v>
      </c>
      <c r="BM49" s="64">
        <f ca="1">'Trial 2'!BS35</f>
        <v>770941.61358730798</v>
      </c>
      <c r="BN49" s="64">
        <f ca="1">'Trial 2'!BT35</f>
        <v>756082.75011652277</v>
      </c>
      <c r="BO49" s="64">
        <f ca="1">'Trial 2'!BU35</f>
        <v>783540.43423318618</v>
      </c>
      <c r="BP49" s="64">
        <f ca="1">'Trial 2'!BV35</f>
        <v>777977.13314167631</v>
      </c>
      <c r="BQ49" s="64">
        <f ca="1">'Trial 2'!BW35</f>
        <v>763019.02111431176</v>
      </c>
      <c r="BR49" s="64">
        <f ca="1">'Trial 2'!BX35</f>
        <v>741438.92879007722</v>
      </c>
      <c r="BS49" s="64">
        <f ca="1">'Trial 2'!BY35</f>
        <v>762976.51484044909</v>
      </c>
      <c r="BT49" s="64">
        <f ca="1">'Trial 2'!BZ35</f>
        <v>739348.19147510338</v>
      </c>
      <c r="BU49" s="64">
        <f ca="1">'Trial 2'!CB35</f>
        <v>789692.72092002444</v>
      </c>
      <c r="BV49" s="64">
        <f ca="1">'Trial 2'!CC35</f>
        <v>748085.61147529504</v>
      </c>
      <c r="BW49" s="64">
        <f ca="1">'Trial 2'!CD35</f>
        <v>758372.21661517059</v>
      </c>
      <c r="BX49" s="64">
        <f ca="1">'Trial 2'!CE35</f>
        <v>748611.59267192159</v>
      </c>
      <c r="BY49" s="64">
        <f ca="1">'Trial 2'!CF35</f>
        <v>779413.44237226667</v>
      </c>
      <c r="BZ49" s="64">
        <f ca="1">'Trial 2'!CG35</f>
        <v>775337.04028207238</v>
      </c>
      <c r="CA49" s="64">
        <f ca="1">'Trial 2'!CH35</f>
        <v>756989.7217224614</v>
      </c>
      <c r="CB49" s="64">
        <f ca="1">'Trial 2'!CI35</f>
        <v>731115.23766792112</v>
      </c>
      <c r="CC49" s="64">
        <f ca="1">'Trial 2'!CJ35</f>
        <v>768626.75522710441</v>
      </c>
      <c r="CD49" s="64">
        <f ca="1">'Trial 2'!CK35</f>
        <v>729454.24760181841</v>
      </c>
      <c r="CE49" s="64">
        <f ca="1">'Trial 2'!CL35</f>
        <v>751208.4873699476</v>
      </c>
      <c r="CF49" s="64">
        <f ca="1">'Trial 2'!CM35</f>
        <v>740548.51912339113</v>
      </c>
      <c r="CG49" s="64">
        <f ca="1">'Trial 2'!CO35</f>
        <v>752316.86080823676</v>
      </c>
      <c r="CH49" s="64">
        <f ca="1">'Trial 2'!CP35</f>
        <v>769323.58419375459</v>
      </c>
      <c r="CI49" s="64">
        <f ca="1">'Trial 2'!CQ35</f>
        <v>728012.49410279526</v>
      </c>
      <c r="CJ49" s="64">
        <f ca="1">'Trial 2'!CR35</f>
        <v>741683.73211744439</v>
      </c>
      <c r="CK49" s="64">
        <f ca="1">'Trial 2'!CS35</f>
        <v>740959.20971210615</v>
      </c>
      <c r="CL49" s="64">
        <f ca="1">'Trial 2'!CT35</f>
        <v>753357.84783125983</v>
      </c>
      <c r="CM49" s="64">
        <f ca="1">'Trial 2'!CU35</f>
        <v>750327.84856340825</v>
      </c>
      <c r="CN49" s="64">
        <f ca="1">'Trial 2'!CV35</f>
        <v>752158.61446433014</v>
      </c>
      <c r="CO49" s="64">
        <f ca="1">'Trial 2'!CW35</f>
        <v>753968.14607982629</v>
      </c>
      <c r="CP49" s="64">
        <f ca="1">'Trial 2'!CX35</f>
        <v>780269.34835808293</v>
      </c>
      <c r="CQ49" s="64">
        <f ca="1">'Trial 2'!CY35</f>
        <v>705786.6429974077</v>
      </c>
      <c r="CR49" s="64">
        <f ca="1">'Trial 2'!CZ35</f>
        <v>741151.20708116784</v>
      </c>
      <c r="CS49" s="64">
        <f ca="1">'Trial 2'!DB35</f>
        <v>715644.14260725467</v>
      </c>
      <c r="CT49" s="64">
        <f ca="1">'Trial 2'!DC35</f>
        <v>720509.73208547442</v>
      </c>
      <c r="CU49" s="64">
        <f ca="1">'Trial 2'!DD35</f>
        <v>754820.96477929305</v>
      </c>
      <c r="CV49" s="64">
        <f ca="1">'Trial 2'!DE35</f>
        <v>760194.85196482239</v>
      </c>
      <c r="CW49" s="64">
        <f ca="1">'Trial 2'!DF35</f>
        <v>732473.30781262496</v>
      </c>
      <c r="CX49" s="64">
        <f ca="1">'Trial 2'!DG35</f>
        <v>768726.2021713109</v>
      </c>
      <c r="CY49" s="64">
        <f ca="1">'Trial 2'!DH35</f>
        <v>751950.21196618641</v>
      </c>
      <c r="CZ49" s="64">
        <f ca="1">'Trial 2'!DI35</f>
        <v>730835.14447520778</v>
      </c>
      <c r="DA49" s="64">
        <f ca="1">'Trial 2'!DJ35</f>
        <v>743177.75968103798</v>
      </c>
      <c r="DB49" s="64">
        <f ca="1">'Trial 2'!DK35</f>
        <v>742590.62872374745</v>
      </c>
      <c r="DC49" s="64">
        <f ca="1">'Trial 2'!DL35</f>
        <v>722260.91081571335</v>
      </c>
      <c r="DD49" s="64">
        <f ca="1">'Trial 2'!DM35</f>
        <v>748320.23548155697</v>
      </c>
      <c r="DE49" s="64">
        <f ca="1">'Trial 2'!DO35</f>
        <v>739605.80828121991</v>
      </c>
      <c r="DF49" s="64">
        <f ca="1">'Trial 2'!DP35</f>
        <v>749739.93439176865</v>
      </c>
      <c r="DG49" s="64">
        <f ca="1">'Trial 2'!DQ35</f>
        <v>726868.33374033647</v>
      </c>
      <c r="DH49" s="64">
        <f ca="1">'Trial 2'!DR35</f>
        <v>706202.27441535506</v>
      </c>
      <c r="DI49" s="64">
        <f ca="1">'Trial 2'!DS35</f>
        <v>717277.64686839283</v>
      </c>
      <c r="DJ49" s="64">
        <f ca="1">'Trial 2'!DT35</f>
        <v>730691.57997527614</v>
      </c>
      <c r="DK49" s="64">
        <f ca="1">'Trial 2'!DU35</f>
        <v>737328.09316488041</v>
      </c>
      <c r="DL49" s="64">
        <f ca="1">'Trial 2'!DV35</f>
        <v>764970.84395759786</v>
      </c>
      <c r="DM49" s="64">
        <f ca="1">'Trial 2'!DW35</f>
        <v>742467.75654364866</v>
      </c>
      <c r="DN49" s="64">
        <f ca="1">'Trial 2'!DX35</f>
        <v>710301.24675070087</v>
      </c>
      <c r="DO49" s="64">
        <f ca="1">'Trial 2'!DY35</f>
        <v>730660.7772061188</v>
      </c>
      <c r="DP49" s="64">
        <f ca="1">'Trial 2'!DZ35</f>
        <v>726967.78146228928</v>
      </c>
      <c r="DQ49" s="64">
        <f ca="1">'Trial 2'!EB35</f>
        <v>744793.31452725409</v>
      </c>
      <c r="DR49" s="64">
        <f ca="1">'Trial 2'!EC35</f>
        <v>746485.16812867241</v>
      </c>
      <c r="DS49" s="64">
        <f ca="1">'Trial 2'!ED35</f>
        <v>738517.17986301368</v>
      </c>
      <c r="DT49" s="64">
        <f ca="1">'Trial 2'!EE35</f>
        <v>730377.63901269226</v>
      </c>
      <c r="DU49" s="64">
        <f ca="1">'Trial 2'!EF35</f>
        <v>713400.96785566327</v>
      </c>
      <c r="DV49" s="64">
        <f ca="1">'Trial 2'!EG35</f>
        <v>713608.58295660687</v>
      </c>
      <c r="DW49" s="64">
        <f ca="1">'Trial 2'!EH35</f>
        <v>731978.07383201073</v>
      </c>
      <c r="DX49" s="64">
        <f ca="1">'Trial 2'!EI35</f>
        <v>747964.05836789624</v>
      </c>
      <c r="DY49" s="64">
        <f ca="1">'Trial 2'!EJ35</f>
        <v>696897.1198759015</v>
      </c>
      <c r="DZ49" s="64">
        <f ca="1">'Trial 2'!EK35</f>
        <v>745844.3722445498</v>
      </c>
      <c r="EA49" s="64">
        <f ca="1">'Trial 2'!EL35</f>
        <v>711682.14031176199</v>
      </c>
      <c r="EB49" s="64">
        <f ca="1">'Trial 2'!EM35</f>
        <v>722495.52192828443</v>
      </c>
    </row>
    <row r="50" spans="1:132" ht="12.75" customHeight="1">
      <c r="A50" s="64">
        <f ca="1">'Trial 3'!B35</f>
        <v>816638.49149492197</v>
      </c>
      <c r="B50" s="64">
        <f ca="1">'Trial 3'!C35</f>
        <v>828549.03560956754</v>
      </c>
      <c r="C50" s="64">
        <f ca="1">'Trial 3'!D35</f>
        <v>832110.22372299631</v>
      </c>
      <c r="D50" s="64">
        <f ca="1">'Trial 3'!E35</f>
        <v>837149.53803376865</v>
      </c>
      <c r="E50" s="64">
        <f ca="1">'Trial 3'!F35</f>
        <v>817984.94890015863</v>
      </c>
      <c r="F50" s="64">
        <f ca="1">'Trial 3'!G35</f>
        <v>822512.22662479768</v>
      </c>
      <c r="G50" s="64">
        <f ca="1">'Trial 3'!H35</f>
        <v>822468.15705483628</v>
      </c>
      <c r="H50" s="64">
        <f ca="1">'Trial 3'!I35</f>
        <v>811427.72088488296</v>
      </c>
      <c r="I50" s="64">
        <f ca="1">'Trial 3'!J35</f>
        <v>824750.11859593203</v>
      </c>
      <c r="J50" s="64">
        <f ca="1">'Trial 3'!K35</f>
        <v>832813.48199306114</v>
      </c>
      <c r="K50" s="64">
        <f ca="1">'Trial 3'!L35</f>
        <v>836525.01927852351</v>
      </c>
      <c r="L50" s="64">
        <f ca="1">'Trial 3'!M35</f>
        <v>852370.45029394794</v>
      </c>
      <c r="M50" s="64">
        <f ca="1">'Trial 3'!O35</f>
        <v>811822.93881949212</v>
      </c>
      <c r="N50" s="64">
        <f ca="1">'Trial 3'!P35</f>
        <v>817529.67238000047</v>
      </c>
      <c r="O50" s="64">
        <f ca="1">'Trial 3'!Q35</f>
        <v>808363.07302173111</v>
      </c>
      <c r="P50" s="64">
        <f ca="1">'Trial 3'!R35</f>
        <v>795867.74385521433</v>
      </c>
      <c r="Q50" s="64">
        <f ca="1">'Trial 3'!S35</f>
        <v>812173.82714054361</v>
      </c>
      <c r="R50" s="64">
        <f ca="1">'Trial 3'!T35</f>
        <v>823973.41416717053</v>
      </c>
      <c r="S50" s="64">
        <f ca="1">'Trial 3'!U35</f>
        <v>824792.46555763704</v>
      </c>
      <c r="T50" s="64">
        <f ca="1">'Trial 3'!V35</f>
        <v>844424.39836609119</v>
      </c>
      <c r="U50" s="64">
        <f ca="1">'Trial 3'!W35</f>
        <v>777371.05433557357</v>
      </c>
      <c r="V50" s="64">
        <f ca="1">'Trial 3'!X35</f>
        <v>834687.51331846183</v>
      </c>
      <c r="W50" s="64">
        <f ca="1">'Trial 3'!Y35</f>
        <v>817836.75520388177</v>
      </c>
      <c r="X50" s="64">
        <f ca="1">'Trial 3'!Z35</f>
        <v>780788.83844034676</v>
      </c>
      <c r="Y50" s="64">
        <f ca="1">'Trial 3'!AB35</f>
        <v>808261.60937208333</v>
      </c>
      <c r="Z50" s="64">
        <f ca="1">'Trial 3'!AC35</f>
        <v>822437.76442358119</v>
      </c>
      <c r="AA50" s="64">
        <f ca="1">'Trial 3'!AD35</f>
        <v>796740.55560964171</v>
      </c>
      <c r="AB50" s="64">
        <f ca="1">'Trial 3'!AE35</f>
        <v>818965.35055746918</v>
      </c>
      <c r="AC50" s="64">
        <f ca="1">'Trial 3'!AF35</f>
        <v>770398.31146920205</v>
      </c>
      <c r="AD50" s="64">
        <f ca="1">'Trial 3'!AG35</f>
        <v>768328.39284984767</v>
      </c>
      <c r="AE50" s="64">
        <f ca="1">'Trial 3'!AH35</f>
        <v>817014.92439909093</v>
      </c>
      <c r="AF50" s="64">
        <f ca="1">'Trial 3'!AI35</f>
        <v>798178.35123857704</v>
      </c>
      <c r="AG50" s="64">
        <f ca="1">'Trial 3'!AJ35</f>
        <v>816878.13605558383</v>
      </c>
      <c r="AH50" s="64">
        <f ca="1">'Trial 3'!AK35</f>
        <v>814412.94592458755</v>
      </c>
      <c r="AI50" s="64">
        <f ca="1">'Trial 3'!AL35</f>
        <v>830587.29990132444</v>
      </c>
      <c r="AJ50" s="64">
        <f ca="1">'Trial 3'!AM35</f>
        <v>801003.20924200234</v>
      </c>
      <c r="AK50" s="64">
        <f ca="1">'Trial 3'!AO35</f>
        <v>759059.50698423013</v>
      </c>
      <c r="AL50" s="64">
        <f ca="1">'Trial 3'!AP35</f>
        <v>802364.42725390871</v>
      </c>
      <c r="AM50" s="64">
        <f ca="1">'Trial 3'!AQ35</f>
        <v>786869.78402470611</v>
      </c>
      <c r="AN50" s="64">
        <f ca="1">'Trial 3'!AR35</f>
        <v>810058.87178732047</v>
      </c>
      <c r="AO50" s="64">
        <f ca="1">'Trial 3'!AS35</f>
        <v>834978.56861600548</v>
      </c>
      <c r="AP50" s="64">
        <f ca="1">'Trial 3'!AT35</f>
        <v>815509.84552031988</v>
      </c>
      <c r="AQ50" s="64">
        <f ca="1">'Trial 3'!AU35</f>
        <v>795258.1953460857</v>
      </c>
      <c r="AR50" s="64">
        <f ca="1">'Trial 3'!AV35</f>
        <v>804964.26791636774</v>
      </c>
      <c r="AS50" s="64">
        <f ca="1">'Trial 3'!AW35</f>
        <v>746244.31548064749</v>
      </c>
      <c r="AT50" s="64">
        <f ca="1">'Trial 3'!AX35</f>
        <v>756889.27099011128</v>
      </c>
      <c r="AU50" s="64">
        <f ca="1">'Trial 3'!AY35</f>
        <v>814583.19666564639</v>
      </c>
      <c r="AV50" s="64">
        <f ca="1">'Trial 3'!AZ35</f>
        <v>769915.80708798242</v>
      </c>
      <c r="AW50" s="64">
        <f ca="1">'Trial 3'!BB35</f>
        <v>753660.52946901671</v>
      </c>
      <c r="AX50" s="64">
        <f ca="1">'Trial 3'!BC35</f>
        <v>787637.02157803543</v>
      </c>
      <c r="AY50" s="64">
        <f ca="1">'Trial 3'!BD35</f>
        <v>760148.09826968587</v>
      </c>
      <c r="AZ50" s="64">
        <f ca="1">'Trial 3'!BE35</f>
        <v>788333.88623191684</v>
      </c>
      <c r="BA50" s="64">
        <f ca="1">'Trial 3'!BF35</f>
        <v>756260.37050492631</v>
      </c>
      <c r="BB50" s="64">
        <f ca="1">'Trial 3'!BG35</f>
        <v>765897.95156801364</v>
      </c>
      <c r="BC50" s="64">
        <f ca="1">'Trial 3'!BH35</f>
        <v>810839.86376377335</v>
      </c>
      <c r="BD50" s="64">
        <f ca="1">'Trial 3'!BI35</f>
        <v>757931.17870933877</v>
      </c>
      <c r="BE50" s="64">
        <f ca="1">'Trial 3'!BJ35</f>
        <v>780296.38819082838</v>
      </c>
      <c r="BF50" s="64">
        <f ca="1">'Trial 3'!BK35</f>
        <v>789810.46116079122</v>
      </c>
      <c r="BG50" s="64">
        <f ca="1">'Trial 3'!BL35</f>
        <v>791211.1466119996</v>
      </c>
      <c r="BH50" s="64">
        <f ca="1">'Trial 3'!BM35</f>
        <v>753039.23839362536</v>
      </c>
      <c r="BI50" s="64">
        <f ca="1">'Trial 3'!BO35</f>
        <v>808377.88344006939</v>
      </c>
      <c r="BJ50" s="64">
        <f ca="1">'Trial 3'!BP35</f>
        <v>799593.85203737777</v>
      </c>
      <c r="BK50" s="64">
        <f ca="1">'Trial 3'!BQ35</f>
        <v>762125.26991570287</v>
      </c>
      <c r="BL50" s="64">
        <f ca="1">'Trial 3'!BR35</f>
        <v>769486.54719531536</v>
      </c>
      <c r="BM50" s="64">
        <f ca="1">'Trial 3'!BS35</f>
        <v>790524.20862886996</v>
      </c>
      <c r="BN50" s="64">
        <f ca="1">'Trial 3'!BT35</f>
        <v>741709.51818641147</v>
      </c>
      <c r="BO50" s="64">
        <f ca="1">'Trial 3'!BU35</f>
        <v>787157.776148409</v>
      </c>
      <c r="BP50" s="64">
        <f ca="1">'Trial 3'!BV35</f>
        <v>753251.36683890969</v>
      </c>
      <c r="BQ50" s="64">
        <f ca="1">'Trial 3'!BW35</f>
        <v>742416.03296452668</v>
      </c>
      <c r="BR50" s="64">
        <f ca="1">'Trial 3'!BX35</f>
        <v>774681.73644879216</v>
      </c>
      <c r="BS50" s="64">
        <f ca="1">'Trial 3'!BY35</f>
        <v>769240.31930470851</v>
      </c>
      <c r="BT50" s="64">
        <f ca="1">'Trial 3'!BZ35</f>
        <v>751476.22173833055</v>
      </c>
      <c r="BU50" s="64">
        <f ca="1">'Trial 3'!CB35</f>
        <v>747030.82267709228</v>
      </c>
      <c r="BV50" s="64">
        <f ca="1">'Trial 3'!CC35</f>
        <v>757743.4168678975</v>
      </c>
      <c r="BW50" s="64">
        <f ca="1">'Trial 3'!CD35</f>
        <v>768521.33644697547</v>
      </c>
      <c r="BX50" s="64">
        <f ca="1">'Trial 3'!CE35</f>
        <v>730407.96404015401</v>
      </c>
      <c r="BY50" s="64">
        <f ca="1">'Trial 3'!CF35</f>
        <v>743823.33539912</v>
      </c>
      <c r="BZ50" s="64">
        <f ca="1">'Trial 3'!CG35</f>
        <v>742238.33788642578</v>
      </c>
      <c r="CA50" s="64">
        <f ca="1">'Trial 3'!CH35</f>
        <v>777068.55713553063</v>
      </c>
      <c r="CB50" s="64">
        <f ca="1">'Trial 3'!CI35</f>
        <v>776026.83774311806</v>
      </c>
      <c r="CC50" s="64">
        <f ca="1">'Trial 3'!CJ35</f>
        <v>713825.4573985961</v>
      </c>
      <c r="CD50" s="64">
        <f ca="1">'Trial 3'!CK35</f>
        <v>792456.15114498488</v>
      </c>
      <c r="CE50" s="64">
        <f ca="1">'Trial 3'!CL35</f>
        <v>747452.63489431294</v>
      </c>
      <c r="CF50" s="64">
        <f ca="1">'Trial 3'!CM35</f>
        <v>763822.10131518997</v>
      </c>
      <c r="CG50" s="64">
        <f ca="1">'Trial 3'!CO35</f>
        <v>732102.84059131693</v>
      </c>
      <c r="CH50" s="64">
        <f ca="1">'Trial 3'!CP35</f>
        <v>773320.75937606872</v>
      </c>
      <c r="CI50" s="64">
        <f ca="1">'Trial 3'!CQ35</f>
        <v>752288.66855509777</v>
      </c>
      <c r="CJ50" s="64">
        <f ca="1">'Trial 3'!CR35</f>
        <v>732285.24696231622</v>
      </c>
      <c r="CK50" s="64">
        <f ca="1">'Trial 3'!CS35</f>
        <v>745931.37467730057</v>
      </c>
      <c r="CL50" s="64">
        <f ca="1">'Trial 3'!CT35</f>
        <v>763044.07360559434</v>
      </c>
      <c r="CM50" s="64">
        <f ca="1">'Trial 3'!CU35</f>
        <v>747151.19281951722</v>
      </c>
      <c r="CN50" s="64">
        <f ca="1">'Trial 3'!CV35</f>
        <v>731221.94303086109</v>
      </c>
      <c r="CO50" s="64">
        <f ca="1">'Trial 3'!CW35</f>
        <v>762734.3404903129</v>
      </c>
      <c r="CP50" s="64">
        <f ca="1">'Trial 3'!CX35</f>
        <v>728487.55348087719</v>
      </c>
      <c r="CQ50" s="64">
        <f ca="1">'Trial 3'!CY35</f>
        <v>762031.54859107046</v>
      </c>
      <c r="CR50" s="64">
        <f ca="1">'Trial 3'!CZ35</f>
        <v>757128.34384630457</v>
      </c>
      <c r="CS50" s="64">
        <f ca="1">'Trial 3'!DB35</f>
        <v>750142.56037607056</v>
      </c>
      <c r="CT50" s="64">
        <f ca="1">'Trial 3'!DC35</f>
        <v>762688.85020506929</v>
      </c>
      <c r="CU50" s="64">
        <f ca="1">'Trial 3'!DD35</f>
        <v>770242.01624441508</v>
      </c>
      <c r="CV50" s="64">
        <f ca="1">'Trial 3'!DE35</f>
        <v>747229.89141537447</v>
      </c>
      <c r="CW50" s="64">
        <f ca="1">'Trial 3'!DF35</f>
        <v>726682.91546354862</v>
      </c>
      <c r="CX50" s="64">
        <f ca="1">'Trial 3'!DG35</f>
        <v>751219.60795791482</v>
      </c>
      <c r="CY50" s="64">
        <f ca="1">'Trial 3'!DH35</f>
        <v>773528.927342774</v>
      </c>
      <c r="CZ50" s="64">
        <f ca="1">'Trial 3'!DI35</f>
        <v>730944.43026091531</v>
      </c>
      <c r="DA50" s="64">
        <f ca="1">'Trial 3'!DJ35</f>
        <v>713446.73120584514</v>
      </c>
      <c r="DB50" s="64">
        <f ca="1">'Trial 3'!DK35</f>
        <v>768696.37254467118</v>
      </c>
      <c r="DC50" s="64">
        <f ca="1">'Trial 3'!DL35</f>
        <v>735467.1646253973</v>
      </c>
      <c r="DD50" s="64">
        <f ca="1">'Trial 3'!DM35</f>
        <v>747376.2633721059</v>
      </c>
      <c r="DE50" s="64">
        <f ca="1">'Trial 3'!DO35</f>
        <v>732882.33715019969</v>
      </c>
      <c r="DF50" s="64">
        <f ca="1">'Trial 3'!DP35</f>
        <v>718114.14296853973</v>
      </c>
      <c r="DG50" s="64">
        <f ca="1">'Trial 3'!DQ35</f>
        <v>727272.99634450488</v>
      </c>
      <c r="DH50" s="64">
        <f ca="1">'Trial 3'!DR35</f>
        <v>767950.52888405707</v>
      </c>
      <c r="DI50" s="64">
        <f ca="1">'Trial 3'!DS35</f>
        <v>738235.22520578874</v>
      </c>
      <c r="DJ50" s="64">
        <f ca="1">'Trial 3'!DT35</f>
        <v>751736.11332868843</v>
      </c>
      <c r="DK50" s="64">
        <f ca="1">'Trial 3'!DU35</f>
        <v>734348.27413202182</v>
      </c>
      <c r="DL50" s="64">
        <f ca="1">'Trial 3'!DV35</f>
        <v>764897.57015635341</v>
      </c>
      <c r="DM50" s="64">
        <f ca="1">'Trial 3'!DW35</f>
        <v>748439.16695196985</v>
      </c>
      <c r="DN50" s="64">
        <f ca="1">'Trial 3'!DX35</f>
        <v>726776.36015821935</v>
      </c>
      <c r="DO50" s="64">
        <f ca="1">'Trial 3'!DY35</f>
        <v>741975.19820484438</v>
      </c>
      <c r="DP50" s="64">
        <f ca="1">'Trial 3'!DZ35</f>
        <v>722340.54293306603</v>
      </c>
      <c r="DQ50" s="64">
        <f ca="1">'Trial 3'!EB35</f>
        <v>722230.80175935384</v>
      </c>
      <c r="DR50" s="64">
        <f ca="1">'Trial 3'!EC35</f>
        <v>756330.91368691635</v>
      </c>
      <c r="DS50" s="64">
        <f ca="1">'Trial 3'!ED35</f>
        <v>719794.83041047084</v>
      </c>
      <c r="DT50" s="64">
        <f ca="1">'Trial 3'!EE35</f>
        <v>739907.07365547144</v>
      </c>
      <c r="DU50" s="64">
        <f ca="1">'Trial 3'!EF35</f>
        <v>722701.76784976141</v>
      </c>
      <c r="DV50" s="64">
        <f ca="1">'Trial 3'!EG35</f>
        <v>740535.58015869465</v>
      </c>
      <c r="DW50" s="64">
        <f ca="1">'Trial 3'!EH35</f>
        <v>707619.39004723763</v>
      </c>
      <c r="DX50" s="64">
        <f ca="1">'Trial 3'!EI35</f>
        <v>720574.13259854924</v>
      </c>
      <c r="DY50" s="64">
        <f ca="1">'Trial 3'!EJ35</f>
        <v>713833.5136167478</v>
      </c>
      <c r="DZ50" s="64">
        <f ca="1">'Trial 3'!EK35</f>
        <v>691990.51293159381</v>
      </c>
      <c r="EA50" s="64">
        <f ca="1">'Trial 3'!EL35</f>
        <v>696970.82971777429</v>
      </c>
      <c r="EB50" s="64">
        <f ca="1">'Trial 3'!EM35</f>
        <v>708854.28355423699</v>
      </c>
    </row>
    <row r="51" spans="1:132" ht="12.75" customHeight="1">
      <c r="A51" s="64">
        <f ca="1">'Trial 4'!B35</f>
        <v>857288.51706666627</v>
      </c>
      <c r="B51" s="64">
        <f ca="1">'Trial 4'!C35</f>
        <v>809756.02900122607</v>
      </c>
      <c r="C51" s="64">
        <f ca="1">'Trial 4'!D35</f>
        <v>832691.50712271</v>
      </c>
      <c r="D51" s="64">
        <f ca="1">'Trial 4'!E35</f>
        <v>840298.80585144239</v>
      </c>
      <c r="E51" s="64">
        <f ca="1">'Trial 4'!F35</f>
        <v>835324.69087303244</v>
      </c>
      <c r="F51" s="64">
        <f ca="1">'Trial 4'!G35</f>
        <v>834634.95926967915</v>
      </c>
      <c r="G51" s="64">
        <f ca="1">'Trial 4'!H35</f>
        <v>820249.76590126241</v>
      </c>
      <c r="H51" s="64">
        <f ca="1">'Trial 4'!I35</f>
        <v>830939.11821452365</v>
      </c>
      <c r="I51" s="64">
        <f ca="1">'Trial 4'!J35</f>
        <v>813629.65746976144</v>
      </c>
      <c r="J51" s="64">
        <f ca="1">'Trial 4'!K35</f>
        <v>863393.47002831532</v>
      </c>
      <c r="K51" s="64">
        <f ca="1">'Trial 4'!L35</f>
        <v>819000.01082391618</v>
      </c>
      <c r="L51" s="64">
        <f ca="1">'Trial 4'!M35</f>
        <v>812884.17646388186</v>
      </c>
      <c r="M51" s="64">
        <f ca="1">'Trial 4'!O35</f>
        <v>861098.11549348629</v>
      </c>
      <c r="N51" s="64">
        <f ca="1">'Trial 4'!P35</f>
        <v>810736.89178663504</v>
      </c>
      <c r="O51" s="64">
        <f ca="1">'Trial 4'!Q35</f>
        <v>795127.35642538941</v>
      </c>
      <c r="P51" s="64">
        <f ca="1">'Trial 4'!R35</f>
        <v>848069.14305957861</v>
      </c>
      <c r="Q51" s="64">
        <f ca="1">'Trial 4'!S35</f>
        <v>825497.58009197481</v>
      </c>
      <c r="R51" s="64">
        <f ca="1">'Trial 4'!T35</f>
        <v>791156.6523960433</v>
      </c>
      <c r="S51" s="64">
        <f ca="1">'Trial 4'!U35</f>
        <v>842637.91134971578</v>
      </c>
      <c r="T51" s="64">
        <f ca="1">'Trial 4'!V35</f>
        <v>799733.4921140885</v>
      </c>
      <c r="U51" s="64">
        <f ca="1">'Trial 4'!W35</f>
        <v>829597.94709193578</v>
      </c>
      <c r="V51" s="64">
        <f ca="1">'Trial 4'!X35</f>
        <v>832808.78464648745</v>
      </c>
      <c r="W51" s="64">
        <f ca="1">'Trial 4'!Y35</f>
        <v>811170.78015814663</v>
      </c>
      <c r="X51" s="64">
        <f ca="1">'Trial 4'!Z35</f>
        <v>785083.30865951476</v>
      </c>
      <c r="Y51" s="64">
        <f ca="1">'Trial 4'!AB35</f>
        <v>836250.12962232891</v>
      </c>
      <c r="Z51" s="64">
        <f ca="1">'Trial 4'!AC35</f>
        <v>808283.26669376239</v>
      </c>
      <c r="AA51" s="64">
        <f ca="1">'Trial 4'!AD35</f>
        <v>819833.16464229708</v>
      </c>
      <c r="AB51" s="64">
        <f ca="1">'Trial 4'!AE35</f>
        <v>766926.6303528701</v>
      </c>
      <c r="AC51" s="64">
        <f ca="1">'Trial 4'!AF35</f>
        <v>819257.50697286602</v>
      </c>
      <c r="AD51" s="64">
        <f ca="1">'Trial 4'!AG35</f>
        <v>804967.22388320079</v>
      </c>
      <c r="AE51" s="64">
        <f ca="1">'Trial 4'!AH35</f>
        <v>772231.04624478251</v>
      </c>
      <c r="AF51" s="64">
        <f ca="1">'Trial 4'!AI35</f>
        <v>842150.79781288712</v>
      </c>
      <c r="AG51" s="64">
        <f ca="1">'Trial 4'!AJ35</f>
        <v>789468.29315126396</v>
      </c>
      <c r="AH51" s="64">
        <f ca="1">'Trial 4'!AK35</f>
        <v>766922.98412964377</v>
      </c>
      <c r="AI51" s="64">
        <f ca="1">'Trial 4'!AL35</f>
        <v>783524.58116759686</v>
      </c>
      <c r="AJ51" s="64">
        <f ca="1">'Trial 4'!AM35</f>
        <v>829297.03715577663</v>
      </c>
      <c r="AK51" s="64">
        <f ca="1">'Trial 4'!AO35</f>
        <v>824180.48604176845</v>
      </c>
      <c r="AL51" s="64">
        <f ca="1">'Trial 4'!AP35</f>
        <v>777769.42576671275</v>
      </c>
      <c r="AM51" s="64">
        <f ca="1">'Trial 4'!AQ35</f>
        <v>771940.17290584755</v>
      </c>
      <c r="AN51" s="64">
        <f ca="1">'Trial 4'!AR35</f>
        <v>780226.51174274029</v>
      </c>
      <c r="AO51" s="64">
        <f ca="1">'Trial 4'!AS35</f>
        <v>813249.98207886913</v>
      </c>
      <c r="AP51" s="64">
        <f ca="1">'Trial 4'!AT35</f>
        <v>795501.60614508262</v>
      </c>
      <c r="AQ51" s="64">
        <f ca="1">'Trial 4'!AU35</f>
        <v>798274.28181060089</v>
      </c>
      <c r="AR51" s="64">
        <f ca="1">'Trial 4'!AV35</f>
        <v>771218.21661110711</v>
      </c>
      <c r="AS51" s="64">
        <f ca="1">'Trial 4'!AW35</f>
        <v>796116.86612212902</v>
      </c>
      <c r="AT51" s="64">
        <f ca="1">'Trial 4'!AX35</f>
        <v>795039.7666390877</v>
      </c>
      <c r="AU51" s="64">
        <f ca="1">'Trial 4'!AY35</f>
        <v>772011.68492414523</v>
      </c>
      <c r="AV51" s="64">
        <f ca="1">'Trial 4'!AZ35</f>
        <v>745597.9017845674</v>
      </c>
      <c r="AW51" s="64">
        <f ca="1">'Trial 4'!BB35</f>
        <v>780394.01770885219</v>
      </c>
      <c r="AX51" s="64">
        <f ca="1">'Trial 4'!BC35</f>
        <v>777430.42714622966</v>
      </c>
      <c r="AY51" s="64">
        <f ca="1">'Trial 4'!BD35</f>
        <v>778101.75139155879</v>
      </c>
      <c r="AZ51" s="64">
        <f ca="1">'Trial 4'!BE35</f>
        <v>744780.58264333813</v>
      </c>
      <c r="BA51" s="64">
        <f ca="1">'Trial 4'!BF35</f>
        <v>755723.72190088034</v>
      </c>
      <c r="BB51" s="64">
        <f ca="1">'Trial 4'!BG35</f>
        <v>776313.12158166023</v>
      </c>
      <c r="BC51" s="64">
        <f ca="1">'Trial 4'!BH35</f>
        <v>768836.6640007376</v>
      </c>
      <c r="BD51" s="64">
        <f ca="1">'Trial 4'!BI35</f>
        <v>750423.30318888661</v>
      </c>
      <c r="BE51" s="64">
        <f ca="1">'Trial 4'!BJ35</f>
        <v>776411.87089269178</v>
      </c>
      <c r="BF51" s="64">
        <f ca="1">'Trial 4'!BK35</f>
        <v>805527.47068597272</v>
      </c>
      <c r="BG51" s="64">
        <f ca="1">'Trial 4'!BL35</f>
        <v>813059.73217804066</v>
      </c>
      <c r="BH51" s="64">
        <f ca="1">'Trial 4'!BM35</f>
        <v>738969.42413618288</v>
      </c>
      <c r="BI51" s="64">
        <f ca="1">'Trial 4'!BO35</f>
        <v>786363.93457182404</v>
      </c>
      <c r="BJ51" s="64">
        <f ca="1">'Trial 4'!BP35</f>
        <v>779692.04731474642</v>
      </c>
      <c r="BK51" s="64">
        <f ca="1">'Trial 4'!BQ35</f>
        <v>766711.52964142745</v>
      </c>
      <c r="BL51" s="64">
        <f ca="1">'Trial 4'!BR35</f>
        <v>753937.73087278195</v>
      </c>
      <c r="BM51" s="64">
        <f ca="1">'Trial 4'!BS35</f>
        <v>745486.14983069163</v>
      </c>
      <c r="BN51" s="64">
        <f ca="1">'Trial 4'!BT35</f>
        <v>722615.25719021156</v>
      </c>
      <c r="BO51" s="64">
        <f ca="1">'Trial 4'!BU35</f>
        <v>770454.58675524441</v>
      </c>
      <c r="BP51" s="64">
        <f ca="1">'Trial 4'!BV35</f>
        <v>756066.53427619359</v>
      </c>
      <c r="BQ51" s="64">
        <f ca="1">'Trial 4'!BW35</f>
        <v>757905.38013986312</v>
      </c>
      <c r="BR51" s="64">
        <f ca="1">'Trial 4'!BX35</f>
        <v>799650.81118776894</v>
      </c>
      <c r="BS51" s="64">
        <f ca="1">'Trial 4'!BY35</f>
        <v>773513.01845280675</v>
      </c>
      <c r="BT51" s="64">
        <f ca="1">'Trial 4'!BZ35</f>
        <v>792371.11819823587</v>
      </c>
      <c r="BU51" s="64">
        <f ca="1">'Trial 4'!CB35</f>
        <v>749093.40822746733</v>
      </c>
      <c r="BV51" s="64">
        <f ca="1">'Trial 4'!CC35</f>
        <v>731983.40286636224</v>
      </c>
      <c r="BW51" s="64">
        <f ca="1">'Trial 4'!CD35</f>
        <v>769138.43006808811</v>
      </c>
      <c r="BX51" s="64">
        <f ca="1">'Trial 4'!CE35</f>
        <v>760297.33692670672</v>
      </c>
      <c r="BY51" s="64">
        <f ca="1">'Trial 4'!CF35</f>
        <v>731289.07151684968</v>
      </c>
      <c r="BZ51" s="64">
        <f ca="1">'Trial 4'!CG35</f>
        <v>765391.51785650617</v>
      </c>
      <c r="CA51" s="64">
        <f ca="1">'Trial 4'!CH35</f>
        <v>781923.52187521046</v>
      </c>
      <c r="CB51" s="64">
        <f ca="1">'Trial 4'!CI35</f>
        <v>777584.97778689687</v>
      </c>
      <c r="CC51" s="64">
        <f ca="1">'Trial 4'!CJ35</f>
        <v>785319.91442355618</v>
      </c>
      <c r="CD51" s="64">
        <f ca="1">'Trial 4'!CK35</f>
        <v>775042.77914800495</v>
      </c>
      <c r="CE51" s="64">
        <f ca="1">'Trial 4'!CL35</f>
        <v>729263.51648652053</v>
      </c>
      <c r="CF51" s="64">
        <f ca="1">'Trial 4'!CM35</f>
        <v>742263.50688991393</v>
      </c>
      <c r="CG51" s="64">
        <f ca="1">'Trial 4'!CO35</f>
        <v>751688.49183645297</v>
      </c>
      <c r="CH51" s="64">
        <f ca="1">'Trial 4'!CP35</f>
        <v>766347.22295121977</v>
      </c>
      <c r="CI51" s="64">
        <f ca="1">'Trial 4'!CQ35</f>
        <v>754734.19173663494</v>
      </c>
      <c r="CJ51" s="64">
        <f ca="1">'Trial 4'!CR35</f>
        <v>761626.6591415765</v>
      </c>
      <c r="CK51" s="64">
        <f ca="1">'Trial 4'!CS35</f>
        <v>756572.27227315493</v>
      </c>
      <c r="CL51" s="64">
        <f ca="1">'Trial 4'!CT35</f>
        <v>748962.14447788801</v>
      </c>
      <c r="CM51" s="64">
        <f ca="1">'Trial 4'!CU35</f>
        <v>756761.67494311871</v>
      </c>
      <c r="CN51" s="64">
        <f ca="1">'Trial 4'!CV35</f>
        <v>735155.61718076642</v>
      </c>
      <c r="CO51" s="64">
        <f ca="1">'Trial 4'!CW35</f>
        <v>756114.97395162075</v>
      </c>
      <c r="CP51" s="64">
        <f ca="1">'Trial 4'!CX35</f>
        <v>721941.75856761436</v>
      </c>
      <c r="CQ51" s="64">
        <f ca="1">'Trial 4'!CY35</f>
        <v>770608.48648005084</v>
      </c>
      <c r="CR51" s="64">
        <f ca="1">'Trial 4'!CZ35</f>
        <v>726245.12067616149</v>
      </c>
      <c r="CS51" s="64">
        <f ca="1">'Trial 4'!DB35</f>
        <v>709105.89377533749</v>
      </c>
      <c r="CT51" s="64">
        <f ca="1">'Trial 4'!DC35</f>
        <v>781607.2658496974</v>
      </c>
      <c r="CU51" s="64">
        <f ca="1">'Trial 4'!DD35</f>
        <v>752751.461753204</v>
      </c>
      <c r="CV51" s="64">
        <f ca="1">'Trial 4'!DE35</f>
        <v>754052.84608992783</v>
      </c>
      <c r="CW51" s="64">
        <f ca="1">'Trial 4'!DF35</f>
        <v>702637.50774430856</v>
      </c>
      <c r="CX51" s="64">
        <f ca="1">'Trial 4'!DG35</f>
        <v>732353.77619045321</v>
      </c>
      <c r="CY51" s="64">
        <f ca="1">'Trial 4'!DH35</f>
        <v>741554.57613282104</v>
      </c>
      <c r="CZ51" s="64">
        <f ca="1">'Trial 4'!DI35</f>
        <v>725291.39312556246</v>
      </c>
      <c r="DA51" s="64">
        <f ca="1">'Trial 4'!DJ35</f>
        <v>734757.84916503483</v>
      </c>
      <c r="DB51" s="64">
        <f ca="1">'Trial 4'!DK35</f>
        <v>717101.84456235834</v>
      </c>
      <c r="DC51" s="64">
        <f ca="1">'Trial 4'!DL35</f>
        <v>738558.12446114619</v>
      </c>
      <c r="DD51" s="64">
        <f ca="1">'Trial 4'!DM35</f>
        <v>757947.95093413326</v>
      </c>
      <c r="DE51" s="64">
        <f ca="1">'Trial 4'!DO35</f>
        <v>744276.59333803912</v>
      </c>
      <c r="DF51" s="64">
        <f ca="1">'Trial 4'!DP35</f>
        <v>757111.64084907086</v>
      </c>
      <c r="DG51" s="64">
        <f ca="1">'Trial 4'!DQ35</f>
        <v>760311.61721472314</v>
      </c>
      <c r="DH51" s="64">
        <f ca="1">'Trial 4'!DR35</f>
        <v>713603.57994520979</v>
      </c>
      <c r="DI51" s="64">
        <f ca="1">'Trial 4'!DS35</f>
        <v>732280.00740687444</v>
      </c>
      <c r="DJ51" s="64">
        <f ca="1">'Trial 4'!DT35</f>
        <v>727265.10238472442</v>
      </c>
      <c r="DK51" s="64">
        <f ca="1">'Trial 4'!DU35</f>
        <v>720576.66422541987</v>
      </c>
      <c r="DL51" s="64">
        <f ca="1">'Trial 4'!DV35</f>
        <v>706393.53629755275</v>
      </c>
      <c r="DM51" s="64">
        <f ca="1">'Trial 4'!DW35</f>
        <v>708776.1576736162</v>
      </c>
      <c r="DN51" s="64">
        <f ca="1">'Trial 4'!DX35</f>
        <v>725298.68987797236</v>
      </c>
      <c r="DO51" s="64">
        <f ca="1">'Trial 4'!DY35</f>
        <v>720225.25579004933</v>
      </c>
      <c r="DP51" s="64">
        <f ca="1">'Trial 4'!DZ35</f>
        <v>687344.57225643692</v>
      </c>
      <c r="DQ51" s="64">
        <f ca="1">'Trial 4'!EB35</f>
        <v>688173.86812043539</v>
      </c>
      <c r="DR51" s="64">
        <f ca="1">'Trial 4'!EC35</f>
        <v>730894.67415328161</v>
      </c>
      <c r="DS51" s="64">
        <f ca="1">'Trial 4'!ED35</f>
        <v>727567.34664856445</v>
      </c>
      <c r="DT51" s="64">
        <f ca="1">'Trial 4'!EE35</f>
        <v>720070.45827893715</v>
      </c>
      <c r="DU51" s="64">
        <f ca="1">'Trial 4'!EF35</f>
        <v>701545.51409197331</v>
      </c>
      <c r="DV51" s="64">
        <f ca="1">'Trial 4'!EG35</f>
        <v>760366.31638091069</v>
      </c>
      <c r="DW51" s="64">
        <f ca="1">'Trial 4'!EH35</f>
        <v>740656.35679316579</v>
      </c>
      <c r="DX51" s="64">
        <f ca="1">'Trial 4'!EI35</f>
        <v>751391.25863211427</v>
      </c>
      <c r="DY51" s="64">
        <f ca="1">'Trial 4'!EJ35</f>
        <v>741783.59624041582</v>
      </c>
      <c r="DZ51" s="64">
        <f ca="1">'Trial 4'!EK35</f>
        <v>744582.37192469311</v>
      </c>
      <c r="EA51" s="64">
        <f ca="1">'Trial 4'!EL35</f>
        <v>743931.7294421863</v>
      </c>
      <c r="EB51" s="64">
        <f ca="1">'Trial 4'!EM35</f>
        <v>731188.92111363274</v>
      </c>
    </row>
    <row r="52" spans="1:132" ht="12.75" customHeight="1">
      <c r="A52" s="64">
        <f ca="1">'Trial 5'!B35</f>
        <v>863564.45798019785</v>
      </c>
      <c r="B52" s="64">
        <f ca="1">'Trial 5'!C35</f>
        <v>817882.81857051188</v>
      </c>
      <c r="C52" s="64">
        <f ca="1">'Trial 5'!D35</f>
        <v>854100.86155233544</v>
      </c>
      <c r="D52" s="64">
        <f ca="1">'Trial 5'!E35</f>
        <v>819064.53714535467</v>
      </c>
      <c r="E52" s="64">
        <f ca="1">'Trial 5'!F35</f>
        <v>830136.9826867081</v>
      </c>
      <c r="F52" s="64">
        <f ca="1">'Trial 5'!G35</f>
        <v>818224.33754696243</v>
      </c>
      <c r="G52" s="64">
        <f ca="1">'Trial 5'!H35</f>
        <v>825403.73707279505</v>
      </c>
      <c r="H52" s="64">
        <f ca="1">'Trial 5'!I35</f>
        <v>813721.72080958204</v>
      </c>
      <c r="I52" s="64">
        <f ca="1">'Trial 5'!J35</f>
        <v>814270.1838219167</v>
      </c>
      <c r="J52" s="64">
        <f ca="1">'Trial 5'!K35</f>
        <v>865240.50442090433</v>
      </c>
      <c r="K52" s="64">
        <f ca="1">'Trial 5'!L35</f>
        <v>829075.70643784583</v>
      </c>
      <c r="L52" s="64">
        <f ca="1">'Trial 5'!M35</f>
        <v>828335.56391187233</v>
      </c>
      <c r="M52" s="64">
        <f ca="1">'Trial 5'!O35</f>
        <v>806295.61640657543</v>
      </c>
      <c r="N52" s="64">
        <f ca="1">'Trial 5'!P35</f>
        <v>844612.43088904314</v>
      </c>
      <c r="O52" s="64">
        <f ca="1">'Trial 5'!Q35</f>
        <v>818718.27467003593</v>
      </c>
      <c r="P52" s="64">
        <f ca="1">'Trial 5'!R35</f>
        <v>817194.86789383949</v>
      </c>
      <c r="Q52" s="64">
        <f ca="1">'Trial 5'!S35</f>
        <v>829894.82220206002</v>
      </c>
      <c r="R52" s="64">
        <f ca="1">'Trial 5'!T35</f>
        <v>821984.05213454377</v>
      </c>
      <c r="S52" s="64">
        <f ca="1">'Trial 5'!U35</f>
        <v>800469.24073626508</v>
      </c>
      <c r="T52" s="64">
        <f ca="1">'Trial 5'!V35</f>
        <v>824255.39304166124</v>
      </c>
      <c r="U52" s="64">
        <f ca="1">'Trial 5'!W35</f>
        <v>812654.04087167641</v>
      </c>
      <c r="V52" s="64">
        <f ca="1">'Trial 5'!X35</f>
        <v>811546.73975133791</v>
      </c>
      <c r="W52" s="64">
        <f ca="1">'Trial 5'!Y35</f>
        <v>806468.24448971113</v>
      </c>
      <c r="X52" s="64">
        <f ca="1">'Trial 5'!Z35</f>
        <v>802779.271874725</v>
      </c>
      <c r="Y52" s="64">
        <f ca="1">'Trial 5'!AB35</f>
        <v>793020.36944306875</v>
      </c>
      <c r="Z52" s="64">
        <f ca="1">'Trial 5'!AC35</f>
        <v>808998.27811889048</v>
      </c>
      <c r="AA52" s="64">
        <f ca="1">'Trial 5'!AD35</f>
        <v>803322.22905425739</v>
      </c>
      <c r="AB52" s="64">
        <f ca="1">'Trial 5'!AE35</f>
        <v>783680.99958622875</v>
      </c>
      <c r="AC52" s="64">
        <f ca="1">'Trial 5'!AF35</f>
        <v>781375.62574068317</v>
      </c>
      <c r="AD52" s="64">
        <f ca="1">'Trial 5'!AG35</f>
        <v>787454.53760985658</v>
      </c>
      <c r="AE52" s="64">
        <f ca="1">'Trial 5'!AH35</f>
        <v>765681.24938034581</v>
      </c>
      <c r="AF52" s="64">
        <f ca="1">'Trial 5'!AI35</f>
        <v>813298.62972501002</v>
      </c>
      <c r="AG52" s="64">
        <f ca="1">'Trial 5'!AJ35</f>
        <v>811649.0965294115</v>
      </c>
      <c r="AH52" s="64">
        <f ca="1">'Trial 5'!AK35</f>
        <v>784143.48474206147</v>
      </c>
      <c r="AI52" s="64">
        <f ca="1">'Trial 5'!AL35</f>
        <v>803296.9622673277</v>
      </c>
      <c r="AJ52" s="64">
        <f ca="1">'Trial 5'!AM35</f>
        <v>821201.28463479422</v>
      </c>
      <c r="AK52" s="64">
        <f ca="1">'Trial 5'!AO35</f>
        <v>780070.32826554624</v>
      </c>
      <c r="AL52" s="64">
        <f ca="1">'Trial 5'!AP35</f>
        <v>779996.08722192293</v>
      </c>
      <c r="AM52" s="64">
        <f ca="1">'Trial 5'!AQ35</f>
        <v>769989.87147193193</v>
      </c>
      <c r="AN52" s="64">
        <f ca="1">'Trial 5'!AR35</f>
        <v>793254.02612711978</v>
      </c>
      <c r="AO52" s="64">
        <f ca="1">'Trial 5'!AS35</f>
        <v>831282.1492221175</v>
      </c>
      <c r="AP52" s="64">
        <f ca="1">'Trial 5'!AT35</f>
        <v>752824.70775910479</v>
      </c>
      <c r="AQ52" s="64">
        <f ca="1">'Trial 5'!AU35</f>
        <v>784302.99325739581</v>
      </c>
      <c r="AR52" s="64">
        <f ca="1">'Trial 5'!AV35</f>
        <v>798985.47268934164</v>
      </c>
      <c r="AS52" s="64">
        <f ca="1">'Trial 5'!AW35</f>
        <v>786268.9249760547</v>
      </c>
      <c r="AT52" s="64">
        <f ca="1">'Trial 5'!AX35</f>
        <v>770236.78768416867</v>
      </c>
      <c r="AU52" s="64">
        <f ca="1">'Trial 5'!AY35</f>
        <v>814059.18177792022</v>
      </c>
      <c r="AV52" s="64">
        <f ca="1">'Trial 5'!AZ35</f>
        <v>744462.08632835746</v>
      </c>
      <c r="AW52" s="64">
        <f ca="1">'Trial 5'!BB35</f>
        <v>808767.20399204793</v>
      </c>
      <c r="AX52" s="64">
        <f ca="1">'Trial 5'!BC35</f>
        <v>768842.14419975155</v>
      </c>
      <c r="AY52" s="64">
        <f ca="1">'Trial 5'!BD35</f>
        <v>777447.22908608231</v>
      </c>
      <c r="AZ52" s="64">
        <f ca="1">'Trial 5'!BE35</f>
        <v>780068.58621503029</v>
      </c>
      <c r="BA52" s="64">
        <f ca="1">'Trial 5'!BF35</f>
        <v>799043.65050065669</v>
      </c>
      <c r="BB52" s="64">
        <f ca="1">'Trial 5'!BG35</f>
        <v>756694.70582236478</v>
      </c>
      <c r="BC52" s="64">
        <f ca="1">'Trial 5'!BH35</f>
        <v>811978.45733184193</v>
      </c>
      <c r="BD52" s="64">
        <f ca="1">'Trial 5'!BI35</f>
        <v>793819.20448272419</v>
      </c>
      <c r="BE52" s="64">
        <f ca="1">'Trial 5'!BJ35</f>
        <v>753349.02600138553</v>
      </c>
      <c r="BF52" s="64">
        <f ca="1">'Trial 5'!BK35</f>
        <v>793670.35749585635</v>
      </c>
      <c r="BG52" s="64">
        <f ca="1">'Trial 5'!BL35</f>
        <v>789986.27208610706</v>
      </c>
      <c r="BH52" s="64">
        <f ca="1">'Trial 5'!BM35</f>
        <v>786469.59745060233</v>
      </c>
      <c r="BI52" s="64">
        <f ca="1">'Trial 5'!BO35</f>
        <v>743763.79376261227</v>
      </c>
      <c r="BJ52" s="64">
        <f ca="1">'Trial 5'!BP35</f>
        <v>752142.20165626321</v>
      </c>
      <c r="BK52" s="64">
        <f ca="1">'Trial 5'!BQ35</f>
        <v>795627.99727197876</v>
      </c>
      <c r="BL52" s="64">
        <f ca="1">'Trial 5'!BR35</f>
        <v>771752.25081826781</v>
      </c>
      <c r="BM52" s="64">
        <f ca="1">'Trial 5'!BS35</f>
        <v>769008.06565101014</v>
      </c>
      <c r="BN52" s="64">
        <f ca="1">'Trial 5'!BT35</f>
        <v>796490.99934905081</v>
      </c>
      <c r="BO52" s="64">
        <f ca="1">'Trial 5'!BU35</f>
        <v>769759.62355421321</v>
      </c>
      <c r="BP52" s="64">
        <f ca="1">'Trial 5'!BV35</f>
        <v>798263.78596514405</v>
      </c>
      <c r="BQ52" s="64">
        <f ca="1">'Trial 5'!BW35</f>
        <v>765718.57007437537</v>
      </c>
      <c r="BR52" s="64">
        <f ca="1">'Trial 5'!BX35</f>
        <v>754673.40732589352</v>
      </c>
      <c r="BS52" s="64">
        <f ca="1">'Trial 5'!BY35</f>
        <v>735504.65746253368</v>
      </c>
      <c r="BT52" s="64">
        <f ca="1">'Trial 5'!BZ35</f>
        <v>750951.25659509725</v>
      </c>
      <c r="BU52" s="64">
        <f ca="1">'Trial 5'!CB35</f>
        <v>745101.69281293009</v>
      </c>
      <c r="BV52" s="64">
        <f ca="1">'Trial 5'!CC35</f>
        <v>777277.90040744527</v>
      </c>
      <c r="BW52" s="64">
        <f ca="1">'Trial 5'!CD35</f>
        <v>739989.5661617486</v>
      </c>
      <c r="BX52" s="64">
        <f ca="1">'Trial 5'!CE35</f>
        <v>793373.83571452636</v>
      </c>
      <c r="BY52" s="64">
        <f ca="1">'Trial 5'!CF35</f>
        <v>756252.31436868745</v>
      </c>
      <c r="BZ52" s="64">
        <f ca="1">'Trial 5'!CG35</f>
        <v>764416.12642177765</v>
      </c>
      <c r="CA52" s="64">
        <f ca="1">'Trial 5'!CH35</f>
        <v>786903.95854202064</v>
      </c>
      <c r="CB52" s="64">
        <f ca="1">'Trial 5'!CI35</f>
        <v>739946.52613644779</v>
      </c>
      <c r="CC52" s="64">
        <f ca="1">'Trial 5'!CJ35</f>
        <v>777541.84498354269</v>
      </c>
      <c r="CD52" s="64">
        <f ca="1">'Trial 5'!CK35</f>
        <v>774597.22120801231</v>
      </c>
      <c r="CE52" s="64">
        <f ca="1">'Trial 5'!CL35</f>
        <v>753293.91789153649</v>
      </c>
      <c r="CF52" s="64">
        <f ca="1">'Trial 5'!CM35</f>
        <v>731014.28202746192</v>
      </c>
      <c r="CG52" s="64">
        <f ca="1">'Trial 5'!CO35</f>
        <v>724093.35823931394</v>
      </c>
      <c r="CH52" s="64">
        <f ca="1">'Trial 5'!CP35</f>
        <v>766146.05408657226</v>
      </c>
      <c r="CI52" s="64">
        <f ca="1">'Trial 5'!CQ35</f>
        <v>724678.32080170128</v>
      </c>
      <c r="CJ52" s="64">
        <f ca="1">'Trial 5'!CR35</f>
        <v>746449.70911520079</v>
      </c>
      <c r="CK52" s="64">
        <f ca="1">'Trial 5'!CS35</f>
        <v>740548.57390151906</v>
      </c>
      <c r="CL52" s="64">
        <f ca="1">'Trial 5'!CT35</f>
        <v>742347.02194203145</v>
      </c>
      <c r="CM52" s="64">
        <f ca="1">'Trial 5'!CU35</f>
        <v>775603.067840409</v>
      </c>
      <c r="CN52" s="64">
        <f ca="1">'Trial 5'!CV35</f>
        <v>781267.30964094808</v>
      </c>
      <c r="CO52" s="64">
        <f ca="1">'Trial 5'!CW35</f>
        <v>764949.96754412889</v>
      </c>
      <c r="CP52" s="64">
        <f ca="1">'Trial 5'!CX35</f>
        <v>764764.42920097348</v>
      </c>
      <c r="CQ52" s="64">
        <f ca="1">'Trial 5'!CY35</f>
        <v>757909.55708086025</v>
      </c>
      <c r="CR52" s="64">
        <f ca="1">'Trial 5'!CZ35</f>
        <v>746001.32116214244</v>
      </c>
      <c r="CS52" s="64">
        <f ca="1">'Trial 5'!DB35</f>
        <v>711295.95011087717</v>
      </c>
      <c r="CT52" s="64">
        <f ca="1">'Trial 5'!DC35</f>
        <v>738985.75807505636</v>
      </c>
      <c r="CU52" s="64">
        <f ca="1">'Trial 5'!DD35</f>
        <v>766887.65171596361</v>
      </c>
      <c r="CV52" s="64">
        <f ca="1">'Trial 5'!DE35</f>
        <v>734406.68886658864</v>
      </c>
      <c r="CW52" s="64">
        <f ca="1">'Trial 5'!DF35</f>
        <v>712426.44752510753</v>
      </c>
      <c r="CX52" s="64">
        <f ca="1">'Trial 5'!DG35</f>
        <v>730516.1588233785</v>
      </c>
      <c r="CY52" s="64">
        <f ca="1">'Trial 5'!DH35</f>
        <v>771976.44078334281</v>
      </c>
      <c r="CZ52" s="64">
        <f ca="1">'Trial 5'!DI35</f>
        <v>729750.77502415481</v>
      </c>
      <c r="DA52" s="64">
        <f ca="1">'Trial 5'!DJ35</f>
        <v>747269.80036441016</v>
      </c>
      <c r="DB52" s="64">
        <f ca="1">'Trial 5'!DK35</f>
        <v>737385.79162785318</v>
      </c>
      <c r="DC52" s="64">
        <f ca="1">'Trial 5'!DL35</f>
        <v>738234.87247877882</v>
      </c>
      <c r="DD52" s="64">
        <f ca="1">'Trial 5'!DM35</f>
        <v>732664.2854392695</v>
      </c>
      <c r="DE52" s="64">
        <f ca="1">'Trial 5'!DO35</f>
        <v>735355.44375288452</v>
      </c>
      <c r="DF52" s="64">
        <f ca="1">'Trial 5'!DP35</f>
        <v>702671.8725574495</v>
      </c>
      <c r="DG52" s="64">
        <f ca="1">'Trial 5'!DQ35</f>
        <v>759296.04581160296</v>
      </c>
      <c r="DH52" s="64">
        <f ca="1">'Trial 5'!DR35</f>
        <v>733404.23374837567</v>
      </c>
      <c r="DI52" s="64">
        <f ca="1">'Trial 5'!DS35</f>
        <v>767407.5872432926</v>
      </c>
      <c r="DJ52" s="64">
        <f ca="1">'Trial 5'!DT35</f>
        <v>699435.98694128043</v>
      </c>
      <c r="DK52" s="64">
        <f ca="1">'Trial 5'!DU35</f>
        <v>704355.59332184598</v>
      </c>
      <c r="DL52" s="64">
        <f ca="1">'Trial 5'!DV35</f>
        <v>750863.71298640745</v>
      </c>
      <c r="DM52" s="64">
        <f ca="1">'Trial 5'!DW35</f>
        <v>753289.75610873487</v>
      </c>
      <c r="DN52" s="64">
        <f ca="1">'Trial 5'!DX35</f>
        <v>737762.29332207004</v>
      </c>
      <c r="DO52" s="64">
        <f ca="1">'Trial 5'!DY35</f>
        <v>741963.50831339951</v>
      </c>
      <c r="DP52" s="64">
        <f ca="1">'Trial 5'!DZ35</f>
        <v>718440.26945024065</v>
      </c>
      <c r="DQ52" s="64">
        <f ca="1">'Trial 5'!EB35</f>
        <v>760508.89240321342</v>
      </c>
      <c r="DR52" s="64">
        <f ca="1">'Trial 5'!EC35</f>
        <v>747871.92031474051</v>
      </c>
      <c r="DS52" s="64">
        <f ca="1">'Trial 5'!ED35</f>
        <v>713446.5183879527</v>
      </c>
      <c r="DT52" s="64">
        <f ca="1">'Trial 5'!EE35</f>
        <v>716465.07625601324</v>
      </c>
      <c r="DU52" s="64">
        <f ca="1">'Trial 5'!EF35</f>
        <v>739203.79917630064</v>
      </c>
      <c r="DV52" s="64">
        <f ca="1">'Trial 5'!EG35</f>
        <v>694653.69143331877</v>
      </c>
      <c r="DW52" s="64">
        <f ca="1">'Trial 5'!EH35</f>
        <v>755809.19979054469</v>
      </c>
      <c r="DX52" s="64">
        <f ca="1">'Trial 5'!EI35</f>
        <v>721330.34228417592</v>
      </c>
      <c r="DY52" s="64">
        <f ca="1">'Trial 5'!EJ35</f>
        <v>741866.2383091558</v>
      </c>
      <c r="DZ52" s="64">
        <f ca="1">'Trial 5'!EK35</f>
        <v>728302.98505363788</v>
      </c>
      <c r="EA52" s="64">
        <f ca="1">'Trial 5'!EL35</f>
        <v>720957.96203916555</v>
      </c>
      <c r="EB52" s="64">
        <f ca="1">'Trial 5'!EM35</f>
        <v>737331.42750006833</v>
      </c>
    </row>
    <row r="53" spans="1:132" ht="12.75" customHeight="1">
      <c r="A53" s="64">
        <f ca="1">'Trial 6'!B35</f>
        <v>812219.93244408118</v>
      </c>
      <c r="B53" s="64">
        <f ca="1">'Trial 6'!C35</f>
        <v>852970.56205409206</v>
      </c>
      <c r="C53" s="64">
        <f ca="1">'Trial 6'!D35</f>
        <v>804215.4804415683</v>
      </c>
      <c r="D53" s="64">
        <f ca="1">'Trial 6'!E35</f>
        <v>836091.62967094092</v>
      </c>
      <c r="E53" s="64">
        <f ca="1">'Trial 6'!F35</f>
        <v>807479.06148644898</v>
      </c>
      <c r="F53" s="64">
        <f ca="1">'Trial 6'!G35</f>
        <v>791750.9524646448</v>
      </c>
      <c r="G53" s="64">
        <f ca="1">'Trial 6'!H35</f>
        <v>805632.1783295091</v>
      </c>
      <c r="H53" s="64">
        <f ca="1">'Trial 6'!I35</f>
        <v>860344.30543607299</v>
      </c>
      <c r="I53" s="64">
        <f ca="1">'Trial 6'!J35</f>
        <v>833878.79938033875</v>
      </c>
      <c r="J53" s="64">
        <f ca="1">'Trial 6'!K35</f>
        <v>842252.18119740824</v>
      </c>
      <c r="K53" s="64">
        <f ca="1">'Trial 6'!L35</f>
        <v>828548.32567809615</v>
      </c>
      <c r="L53" s="64">
        <f ca="1">'Trial 6'!M35</f>
        <v>807371.10069067171</v>
      </c>
      <c r="M53" s="64">
        <f ca="1">'Trial 6'!O35</f>
        <v>843235.89892928617</v>
      </c>
      <c r="N53" s="64">
        <f ca="1">'Trial 6'!P35</f>
        <v>794405.87777300191</v>
      </c>
      <c r="O53" s="64">
        <f ca="1">'Trial 6'!Q35</f>
        <v>811513.26575879427</v>
      </c>
      <c r="P53" s="64">
        <f ca="1">'Trial 6'!R35</f>
        <v>817503.691337105</v>
      </c>
      <c r="Q53" s="64">
        <f ca="1">'Trial 6'!S35</f>
        <v>791828.20078511711</v>
      </c>
      <c r="R53" s="64">
        <f ca="1">'Trial 6'!T35</f>
        <v>829217.01010852039</v>
      </c>
      <c r="S53" s="64">
        <f ca="1">'Trial 6'!U35</f>
        <v>824950.47098322178</v>
      </c>
      <c r="T53" s="64">
        <f ca="1">'Trial 6'!V35</f>
        <v>788646.55174371763</v>
      </c>
      <c r="U53" s="64">
        <f ca="1">'Trial 6'!W35</f>
        <v>778797.15317856823</v>
      </c>
      <c r="V53" s="64">
        <f ca="1">'Trial 6'!X35</f>
        <v>811397.75693920848</v>
      </c>
      <c r="W53" s="64">
        <f ca="1">'Trial 6'!Y35</f>
        <v>804699.1616964183</v>
      </c>
      <c r="X53" s="64">
        <f ca="1">'Trial 6'!Z35</f>
        <v>814747.47751065495</v>
      </c>
      <c r="Y53" s="64">
        <f ca="1">'Trial 6'!AB35</f>
        <v>800898.6275249063</v>
      </c>
      <c r="Z53" s="64">
        <f ca="1">'Trial 6'!AC35</f>
        <v>773318.35639862472</v>
      </c>
      <c r="AA53" s="64">
        <f ca="1">'Trial 6'!AD35</f>
        <v>802663.81193555903</v>
      </c>
      <c r="AB53" s="64">
        <f ca="1">'Trial 6'!AE35</f>
        <v>793292.97943053395</v>
      </c>
      <c r="AC53" s="64">
        <f ca="1">'Trial 6'!AF35</f>
        <v>781958.22004856041</v>
      </c>
      <c r="AD53" s="64">
        <f ca="1">'Trial 6'!AG35</f>
        <v>844112.42576659855</v>
      </c>
      <c r="AE53" s="64">
        <f ca="1">'Trial 6'!AH35</f>
        <v>788532.79333248793</v>
      </c>
      <c r="AF53" s="64">
        <f ca="1">'Trial 6'!AI35</f>
        <v>789891.15794683108</v>
      </c>
      <c r="AG53" s="64">
        <f ca="1">'Trial 6'!AJ35</f>
        <v>807307.66998885467</v>
      </c>
      <c r="AH53" s="64">
        <f ca="1">'Trial 6'!AK35</f>
        <v>825384.01737011515</v>
      </c>
      <c r="AI53" s="64">
        <f ca="1">'Trial 6'!AL35</f>
        <v>785370.16620429768</v>
      </c>
      <c r="AJ53" s="64">
        <f ca="1">'Trial 6'!AM35</f>
        <v>786529.48189704481</v>
      </c>
      <c r="AK53" s="64">
        <f ca="1">'Trial 6'!AO35</f>
        <v>831759.59087812656</v>
      </c>
      <c r="AL53" s="64">
        <f ca="1">'Trial 6'!AP35</f>
        <v>782975.95766358997</v>
      </c>
      <c r="AM53" s="64">
        <f ca="1">'Trial 6'!AQ35</f>
        <v>782512.11136434565</v>
      </c>
      <c r="AN53" s="64">
        <f ca="1">'Trial 6'!AR35</f>
        <v>788840.85401012085</v>
      </c>
      <c r="AO53" s="64">
        <f ca="1">'Trial 6'!AS35</f>
        <v>763090.98978504329</v>
      </c>
      <c r="AP53" s="64">
        <f ca="1">'Trial 6'!AT35</f>
        <v>775850.36650863511</v>
      </c>
      <c r="AQ53" s="64">
        <f ca="1">'Trial 6'!AU35</f>
        <v>748529.99677647487</v>
      </c>
      <c r="AR53" s="64">
        <f ca="1">'Trial 6'!AV35</f>
        <v>787341.91704132163</v>
      </c>
      <c r="AS53" s="64">
        <f ca="1">'Trial 6'!AW35</f>
        <v>759122.24885420164</v>
      </c>
      <c r="AT53" s="64">
        <f ca="1">'Trial 6'!AX35</f>
        <v>775793.79189186718</v>
      </c>
      <c r="AU53" s="64">
        <f ca="1">'Trial 6'!AY35</f>
        <v>764656.08254958561</v>
      </c>
      <c r="AV53" s="64">
        <f ca="1">'Trial 6'!AZ35</f>
        <v>819049.24589884526</v>
      </c>
      <c r="AW53" s="64">
        <f ca="1">'Trial 6'!BB35</f>
        <v>793231.79668354907</v>
      </c>
      <c r="AX53" s="64">
        <f ca="1">'Trial 6'!BC35</f>
        <v>798519.30590234429</v>
      </c>
      <c r="AY53" s="64">
        <f ca="1">'Trial 6'!BD35</f>
        <v>748288.09779830067</v>
      </c>
      <c r="AZ53" s="64">
        <f ca="1">'Trial 6'!BE35</f>
        <v>812572.24570882402</v>
      </c>
      <c r="BA53" s="64">
        <f ca="1">'Trial 6'!BF35</f>
        <v>766621.81971710303</v>
      </c>
      <c r="BB53" s="64">
        <f ca="1">'Trial 6'!BG35</f>
        <v>775571.68125327409</v>
      </c>
      <c r="BC53" s="64">
        <f ca="1">'Trial 6'!BH35</f>
        <v>785163.64323773794</v>
      </c>
      <c r="BD53" s="64">
        <f ca="1">'Trial 6'!BI35</f>
        <v>785960.01816112234</v>
      </c>
      <c r="BE53" s="64">
        <f ca="1">'Trial 6'!BJ35</f>
        <v>786672.48866930557</v>
      </c>
      <c r="BF53" s="64">
        <f ca="1">'Trial 6'!BK35</f>
        <v>754737.95761345373</v>
      </c>
      <c r="BG53" s="64">
        <f ca="1">'Trial 6'!BL35</f>
        <v>753534.8148324528</v>
      </c>
      <c r="BH53" s="64">
        <f ca="1">'Trial 6'!BM35</f>
        <v>746464.210810213</v>
      </c>
      <c r="BI53" s="64">
        <f ca="1">'Trial 6'!BO35</f>
        <v>769580.80465620256</v>
      </c>
      <c r="BJ53" s="64">
        <f ca="1">'Trial 6'!BP35</f>
        <v>751565.15743314638</v>
      </c>
      <c r="BK53" s="64">
        <f ca="1">'Trial 6'!BQ35</f>
        <v>803612.88168815873</v>
      </c>
      <c r="BL53" s="64">
        <f ca="1">'Trial 6'!BR35</f>
        <v>796660.7609062054</v>
      </c>
      <c r="BM53" s="64">
        <f ca="1">'Trial 6'!BS35</f>
        <v>753773.23863233149</v>
      </c>
      <c r="BN53" s="64">
        <f ca="1">'Trial 6'!BT35</f>
        <v>769451.26009756222</v>
      </c>
      <c r="BO53" s="64">
        <f ca="1">'Trial 6'!BU35</f>
        <v>790246.80831948586</v>
      </c>
      <c r="BP53" s="64">
        <f ca="1">'Trial 6'!BV35</f>
        <v>772345.51604319771</v>
      </c>
      <c r="BQ53" s="64">
        <f ca="1">'Trial 6'!BW35</f>
        <v>759974.18397092097</v>
      </c>
      <c r="BR53" s="64">
        <f ca="1">'Trial 6'!BX35</f>
        <v>765543.65501237754</v>
      </c>
      <c r="BS53" s="64">
        <f ca="1">'Trial 6'!BY35</f>
        <v>765051.35513300484</v>
      </c>
      <c r="BT53" s="64">
        <f ca="1">'Trial 6'!BZ35</f>
        <v>721877.51052085159</v>
      </c>
      <c r="BU53" s="64">
        <f ca="1">'Trial 6'!CB35</f>
        <v>764363.81597602856</v>
      </c>
      <c r="BV53" s="64">
        <f ca="1">'Trial 6'!CC35</f>
        <v>794804.07613021845</v>
      </c>
      <c r="BW53" s="64">
        <f ca="1">'Trial 6'!CD35</f>
        <v>768071.87965674943</v>
      </c>
      <c r="BX53" s="64">
        <f ca="1">'Trial 6'!CE35</f>
        <v>759630.00609610137</v>
      </c>
      <c r="BY53" s="64">
        <f ca="1">'Trial 6'!CF35</f>
        <v>775093.11134421546</v>
      </c>
      <c r="BZ53" s="64">
        <f ca="1">'Trial 6'!CG35</f>
        <v>768319.37416682357</v>
      </c>
      <c r="CA53" s="64">
        <f ca="1">'Trial 6'!CH35</f>
        <v>784503.55189800193</v>
      </c>
      <c r="CB53" s="64">
        <f ca="1">'Trial 6'!CI35</f>
        <v>716300.60925306217</v>
      </c>
      <c r="CC53" s="64">
        <f ca="1">'Trial 6'!CJ35</f>
        <v>739323.10230423149</v>
      </c>
      <c r="CD53" s="64">
        <f ca="1">'Trial 6'!CK35</f>
        <v>727398.03418690653</v>
      </c>
      <c r="CE53" s="64">
        <f ca="1">'Trial 6'!CL35</f>
        <v>744761.79397957667</v>
      </c>
      <c r="CF53" s="64">
        <f ca="1">'Trial 6'!CM35</f>
        <v>745687.3000645492</v>
      </c>
      <c r="CG53" s="64">
        <f ca="1">'Trial 6'!CO35</f>
        <v>759242.617382269</v>
      </c>
      <c r="CH53" s="64">
        <f ca="1">'Trial 6'!CP35</f>
        <v>786884.11502693384</v>
      </c>
      <c r="CI53" s="64">
        <f ca="1">'Trial 6'!CQ35</f>
        <v>742520.66303875425</v>
      </c>
      <c r="CJ53" s="64">
        <f ca="1">'Trial 6'!CR35</f>
        <v>742363.54758546187</v>
      </c>
      <c r="CK53" s="64">
        <f ca="1">'Trial 6'!CS35</f>
        <v>781130.99769018788</v>
      </c>
      <c r="CL53" s="64">
        <f ca="1">'Trial 6'!CT35</f>
        <v>734227.88595084602</v>
      </c>
      <c r="CM53" s="64">
        <f ca="1">'Trial 6'!CU35</f>
        <v>724755.9429752453</v>
      </c>
      <c r="CN53" s="64">
        <f ca="1">'Trial 6'!CV35</f>
        <v>732954.30129809666</v>
      </c>
      <c r="CO53" s="64">
        <f ca="1">'Trial 6'!CW35</f>
        <v>754383.54280513665</v>
      </c>
      <c r="CP53" s="64">
        <f ca="1">'Trial 6'!CX35</f>
        <v>743854.20303659106</v>
      </c>
      <c r="CQ53" s="64">
        <f ca="1">'Trial 6'!CY35</f>
        <v>709155.06335828442</v>
      </c>
      <c r="CR53" s="64">
        <f ca="1">'Trial 6'!CZ35</f>
        <v>746516.41109609453</v>
      </c>
      <c r="CS53" s="64">
        <f ca="1">'Trial 6'!DB35</f>
        <v>743709.34291867039</v>
      </c>
      <c r="CT53" s="64">
        <f ca="1">'Trial 6'!DC35</f>
        <v>754550.54571402178</v>
      </c>
      <c r="CU53" s="64">
        <f ca="1">'Trial 6'!DD35</f>
        <v>742592.01428043528</v>
      </c>
      <c r="CV53" s="64">
        <f ca="1">'Trial 6'!DE35</f>
        <v>752183.34851992154</v>
      </c>
      <c r="CW53" s="64">
        <f ca="1">'Trial 6'!DF35</f>
        <v>764404.01043526584</v>
      </c>
      <c r="CX53" s="64">
        <f ca="1">'Trial 6'!DG35</f>
        <v>717368.98888498289</v>
      </c>
      <c r="CY53" s="64">
        <f ca="1">'Trial 6'!DH35</f>
        <v>728174.95438025019</v>
      </c>
      <c r="CZ53" s="64">
        <f ca="1">'Trial 6'!DI35</f>
        <v>753333.30804830848</v>
      </c>
      <c r="DA53" s="64">
        <f ca="1">'Trial 6'!DJ35</f>
        <v>732545.86465039803</v>
      </c>
      <c r="DB53" s="64">
        <f ca="1">'Trial 6'!DK35</f>
        <v>779801.47164537932</v>
      </c>
      <c r="DC53" s="64">
        <f ca="1">'Trial 6'!DL35</f>
        <v>740803.82883964607</v>
      </c>
      <c r="DD53" s="64">
        <f ca="1">'Trial 6'!DM35</f>
        <v>732172.5848540453</v>
      </c>
      <c r="DE53" s="64">
        <f ca="1">'Trial 6'!DO35</f>
        <v>717351.4418282999</v>
      </c>
      <c r="DF53" s="64">
        <f ca="1">'Trial 6'!DP35</f>
        <v>736533.34021217527</v>
      </c>
      <c r="DG53" s="64">
        <f ca="1">'Trial 6'!DQ35</f>
        <v>690398.40490900911</v>
      </c>
      <c r="DH53" s="64">
        <f ca="1">'Trial 6'!DR35</f>
        <v>723842.0586552762</v>
      </c>
      <c r="DI53" s="64">
        <f ca="1">'Trial 6'!DS35</f>
        <v>720188.76735664706</v>
      </c>
      <c r="DJ53" s="64">
        <f ca="1">'Trial 6'!DT35</f>
        <v>711918.06569256599</v>
      </c>
      <c r="DK53" s="64">
        <f ca="1">'Trial 6'!DU35</f>
        <v>690172.08517813811</v>
      </c>
      <c r="DL53" s="64">
        <f ca="1">'Trial 6'!DV35</f>
        <v>723936.38234558387</v>
      </c>
      <c r="DM53" s="64">
        <f ca="1">'Trial 6'!DW35</f>
        <v>698950.27870624152</v>
      </c>
      <c r="DN53" s="64">
        <f ca="1">'Trial 6'!DX35</f>
        <v>708613.75623496121</v>
      </c>
      <c r="DO53" s="64">
        <f ca="1">'Trial 6'!DY35</f>
        <v>762306.31352259172</v>
      </c>
      <c r="DP53" s="64">
        <f ca="1">'Trial 6'!DZ35</f>
        <v>715795.89767655742</v>
      </c>
      <c r="DQ53" s="64">
        <f ca="1">'Trial 6'!EB35</f>
        <v>731238.39770882542</v>
      </c>
      <c r="DR53" s="64">
        <f ca="1">'Trial 6'!EC35</f>
        <v>715240.92471342965</v>
      </c>
      <c r="DS53" s="64">
        <f ca="1">'Trial 6'!ED35</f>
        <v>731273.32866028149</v>
      </c>
      <c r="DT53" s="64">
        <f ca="1">'Trial 6'!EE35</f>
        <v>749794.78254204371</v>
      </c>
      <c r="DU53" s="64">
        <f ca="1">'Trial 6'!EF35</f>
        <v>734381.47067030112</v>
      </c>
      <c r="DV53" s="64">
        <f ca="1">'Trial 6'!EG35</f>
        <v>705744.5084081986</v>
      </c>
      <c r="DW53" s="64">
        <f ca="1">'Trial 6'!EH35</f>
        <v>743750.83631121845</v>
      </c>
      <c r="DX53" s="64">
        <f ca="1">'Trial 6'!EI35</f>
        <v>750029.13324633462</v>
      </c>
      <c r="DY53" s="64">
        <f ca="1">'Trial 6'!EJ35</f>
        <v>719140.61405708303</v>
      </c>
      <c r="DZ53" s="64">
        <f ca="1">'Trial 6'!EK35</f>
        <v>714265.94100023108</v>
      </c>
      <c r="EA53" s="64">
        <f ca="1">'Trial 6'!EL35</f>
        <v>751288.27694907447</v>
      </c>
      <c r="EB53" s="64">
        <f ca="1">'Trial 6'!EM35</f>
        <v>703398.97759189096</v>
      </c>
    </row>
    <row r="54" spans="1:132" ht="12.75" customHeight="1">
      <c r="A54" s="64">
        <f ca="1">'Trial 7'!B35</f>
        <v>856756.16389740992</v>
      </c>
      <c r="B54" s="64">
        <f ca="1">'Trial 7'!C35</f>
        <v>835613.89194261271</v>
      </c>
      <c r="C54" s="64">
        <f ca="1">'Trial 7'!D35</f>
        <v>804245.32432793046</v>
      </c>
      <c r="D54" s="64">
        <f ca="1">'Trial 7'!E35</f>
        <v>789977.02106035908</v>
      </c>
      <c r="E54" s="64">
        <f ca="1">'Trial 7'!F35</f>
        <v>825569.41882387002</v>
      </c>
      <c r="F54" s="64">
        <f ca="1">'Trial 7'!G35</f>
        <v>852984.86512621201</v>
      </c>
      <c r="G54" s="64">
        <f ca="1">'Trial 7'!H35</f>
        <v>833747.32027080085</v>
      </c>
      <c r="H54" s="64">
        <f ca="1">'Trial 7'!I35</f>
        <v>834775.69904759421</v>
      </c>
      <c r="I54" s="64">
        <f ca="1">'Trial 7'!J35</f>
        <v>810985.91819553485</v>
      </c>
      <c r="J54" s="64">
        <f ca="1">'Trial 7'!K35</f>
        <v>851275.3173729087</v>
      </c>
      <c r="K54" s="64">
        <f ca="1">'Trial 7'!L35</f>
        <v>839144.57526412664</v>
      </c>
      <c r="L54" s="64">
        <f ca="1">'Trial 7'!M35</f>
        <v>828617.53676686657</v>
      </c>
      <c r="M54" s="64">
        <f ca="1">'Trial 7'!O35</f>
        <v>831879.67493418849</v>
      </c>
      <c r="N54" s="64">
        <f ca="1">'Trial 7'!P35</f>
        <v>822027.85706460034</v>
      </c>
      <c r="O54" s="64">
        <f ca="1">'Trial 7'!Q35</f>
        <v>861823.19748770585</v>
      </c>
      <c r="P54" s="64">
        <f ca="1">'Trial 7'!R35</f>
        <v>860743.57853800931</v>
      </c>
      <c r="Q54" s="64">
        <f ca="1">'Trial 7'!S35</f>
        <v>817790.85920700058</v>
      </c>
      <c r="R54" s="64">
        <f ca="1">'Trial 7'!T35</f>
        <v>835649.33206680324</v>
      </c>
      <c r="S54" s="64">
        <f ca="1">'Trial 7'!U35</f>
        <v>825560.21543928387</v>
      </c>
      <c r="T54" s="64">
        <f ca="1">'Trial 7'!V35</f>
        <v>809734.76386453549</v>
      </c>
      <c r="U54" s="64">
        <f ca="1">'Trial 7'!W35</f>
        <v>844515.36077770835</v>
      </c>
      <c r="V54" s="64">
        <f ca="1">'Trial 7'!X35</f>
        <v>790770.35549875104</v>
      </c>
      <c r="W54" s="64">
        <f ca="1">'Trial 7'!Y35</f>
        <v>815743.28393158724</v>
      </c>
      <c r="X54" s="64">
        <f ca="1">'Trial 7'!Z35</f>
        <v>810665.64715300291</v>
      </c>
      <c r="Y54" s="64">
        <f ca="1">'Trial 7'!AB35</f>
        <v>821461.74586794467</v>
      </c>
      <c r="Z54" s="64">
        <f ca="1">'Trial 7'!AC35</f>
        <v>809975.35703882889</v>
      </c>
      <c r="AA54" s="64">
        <f ca="1">'Trial 7'!AD35</f>
        <v>823265.33588333486</v>
      </c>
      <c r="AB54" s="64">
        <f ca="1">'Trial 7'!AE35</f>
        <v>791921.90117000183</v>
      </c>
      <c r="AC54" s="64">
        <f ca="1">'Trial 7'!AF35</f>
        <v>807529.34663663246</v>
      </c>
      <c r="AD54" s="64">
        <f ca="1">'Trial 7'!AG35</f>
        <v>796781.954708479</v>
      </c>
      <c r="AE54" s="64">
        <f ca="1">'Trial 7'!AH35</f>
        <v>827855.54387392045</v>
      </c>
      <c r="AF54" s="64">
        <f ca="1">'Trial 7'!AI35</f>
        <v>802545.24818286893</v>
      </c>
      <c r="AG54" s="64">
        <f ca="1">'Trial 7'!AJ35</f>
        <v>827909.85733847471</v>
      </c>
      <c r="AH54" s="64">
        <f ca="1">'Trial 7'!AK35</f>
        <v>830189.88060414104</v>
      </c>
      <c r="AI54" s="64">
        <f ca="1">'Trial 7'!AL35</f>
        <v>777912.61630048067</v>
      </c>
      <c r="AJ54" s="64">
        <f ca="1">'Trial 7'!AM35</f>
        <v>790572.34886646352</v>
      </c>
      <c r="AK54" s="64">
        <f ca="1">'Trial 7'!AO35</f>
        <v>801829.88614081882</v>
      </c>
      <c r="AL54" s="64">
        <f ca="1">'Trial 7'!AP35</f>
        <v>818314.36147131876</v>
      </c>
      <c r="AM54" s="64">
        <f ca="1">'Trial 7'!AQ35</f>
        <v>788165.8688243184</v>
      </c>
      <c r="AN54" s="64">
        <f ca="1">'Trial 7'!AR35</f>
        <v>776459.08149514475</v>
      </c>
      <c r="AO54" s="64">
        <f ca="1">'Trial 7'!AS35</f>
        <v>771302.06268288661</v>
      </c>
      <c r="AP54" s="64">
        <f ca="1">'Trial 7'!AT35</f>
        <v>780803.08998757333</v>
      </c>
      <c r="AQ54" s="64">
        <f ca="1">'Trial 7'!AU35</f>
        <v>795180.9401690365</v>
      </c>
      <c r="AR54" s="64">
        <f ca="1">'Trial 7'!AV35</f>
        <v>753057.17304268328</v>
      </c>
      <c r="AS54" s="64">
        <f ca="1">'Trial 7'!AW35</f>
        <v>784366.21371470892</v>
      </c>
      <c r="AT54" s="64">
        <f ca="1">'Trial 7'!AX35</f>
        <v>793417.62595590437</v>
      </c>
      <c r="AU54" s="64">
        <f ca="1">'Trial 7'!AY35</f>
        <v>824982.24317055359</v>
      </c>
      <c r="AV54" s="64">
        <f ca="1">'Trial 7'!AZ35</f>
        <v>799583.01483650797</v>
      </c>
      <c r="AW54" s="64">
        <f ca="1">'Trial 7'!BB35</f>
        <v>817209.21616266121</v>
      </c>
      <c r="AX54" s="64">
        <f ca="1">'Trial 7'!BC35</f>
        <v>782262.01772385766</v>
      </c>
      <c r="AY54" s="64">
        <f ca="1">'Trial 7'!BD35</f>
        <v>777827.95277923567</v>
      </c>
      <c r="AZ54" s="64">
        <f ca="1">'Trial 7'!BE35</f>
        <v>751259.15613844746</v>
      </c>
      <c r="BA54" s="64">
        <f ca="1">'Trial 7'!BF35</f>
        <v>737869.12699958764</v>
      </c>
      <c r="BB54" s="64">
        <f ca="1">'Trial 7'!BG35</f>
        <v>750141.29182664596</v>
      </c>
      <c r="BC54" s="64">
        <f ca="1">'Trial 7'!BH35</f>
        <v>783878.27597219113</v>
      </c>
      <c r="BD54" s="64">
        <f ca="1">'Trial 7'!BI35</f>
        <v>750724.343495421</v>
      </c>
      <c r="BE54" s="64">
        <f ca="1">'Trial 7'!BJ35</f>
        <v>733142.61525768333</v>
      </c>
      <c r="BF54" s="64">
        <f ca="1">'Trial 7'!BK35</f>
        <v>810491.82640380727</v>
      </c>
      <c r="BG54" s="64">
        <f ca="1">'Trial 7'!BL35</f>
        <v>787234.90627125103</v>
      </c>
      <c r="BH54" s="64">
        <f ca="1">'Trial 7'!BM35</f>
        <v>802700.52664888429</v>
      </c>
      <c r="BI54" s="64">
        <f ca="1">'Trial 7'!BO35</f>
        <v>763477.44972533255</v>
      </c>
      <c r="BJ54" s="64">
        <f ca="1">'Trial 7'!BP35</f>
        <v>764668.68199896754</v>
      </c>
      <c r="BK54" s="64">
        <f ca="1">'Trial 7'!BQ35</f>
        <v>786426.53472381143</v>
      </c>
      <c r="BL54" s="64">
        <f ca="1">'Trial 7'!BR35</f>
        <v>728656.86886578833</v>
      </c>
      <c r="BM54" s="64">
        <f ca="1">'Trial 7'!BS35</f>
        <v>770295.8699921323</v>
      </c>
      <c r="BN54" s="64">
        <f ca="1">'Trial 7'!BT35</f>
        <v>780392.7612757535</v>
      </c>
      <c r="BO54" s="64">
        <f ca="1">'Trial 7'!BU35</f>
        <v>786566.88422138535</v>
      </c>
      <c r="BP54" s="64">
        <f ca="1">'Trial 7'!BV35</f>
        <v>755449.61786508246</v>
      </c>
      <c r="BQ54" s="64">
        <f ca="1">'Trial 7'!BW35</f>
        <v>766061.43089091626</v>
      </c>
      <c r="BR54" s="64">
        <f ca="1">'Trial 7'!BX35</f>
        <v>759499.54703245719</v>
      </c>
      <c r="BS54" s="64">
        <f ca="1">'Trial 7'!BY35</f>
        <v>763825.56691444234</v>
      </c>
      <c r="BT54" s="64">
        <f ca="1">'Trial 7'!BZ35</f>
        <v>781608.59144414717</v>
      </c>
      <c r="BU54" s="64">
        <f ca="1">'Trial 7'!CB35</f>
        <v>780252.53712814103</v>
      </c>
      <c r="BV54" s="64">
        <f ca="1">'Trial 7'!CC35</f>
        <v>771165.63610214775</v>
      </c>
      <c r="BW54" s="64">
        <f ca="1">'Trial 7'!CD35</f>
        <v>737697.49472617044</v>
      </c>
      <c r="BX54" s="64">
        <f ca="1">'Trial 7'!CE35</f>
        <v>727168.56176170276</v>
      </c>
      <c r="BY54" s="64">
        <f ca="1">'Trial 7'!CF35</f>
        <v>735383.34305684397</v>
      </c>
      <c r="BZ54" s="64">
        <f ca="1">'Trial 7'!CG35</f>
        <v>791351.58657469961</v>
      </c>
      <c r="CA54" s="64">
        <f ca="1">'Trial 7'!CH35</f>
        <v>781313.35642148508</v>
      </c>
      <c r="CB54" s="64">
        <f ca="1">'Trial 7'!CI35</f>
        <v>788418.11158939393</v>
      </c>
      <c r="CC54" s="64">
        <f ca="1">'Trial 7'!CJ35</f>
        <v>760838.2927161979</v>
      </c>
      <c r="CD54" s="64">
        <f ca="1">'Trial 7'!CK35</f>
        <v>737717.95301264571</v>
      </c>
      <c r="CE54" s="64">
        <f ca="1">'Trial 7'!CL35</f>
        <v>763670.68247975281</v>
      </c>
      <c r="CF54" s="64">
        <f ca="1">'Trial 7'!CM35</f>
        <v>733858.4469767306</v>
      </c>
      <c r="CG54" s="64">
        <f ca="1">'Trial 7'!CO35</f>
        <v>716939.30876902665</v>
      </c>
      <c r="CH54" s="64">
        <f ca="1">'Trial 7'!CP35</f>
        <v>757909.64852559648</v>
      </c>
      <c r="CI54" s="64">
        <f ca="1">'Trial 7'!CQ35</f>
        <v>750512.27253903809</v>
      </c>
      <c r="CJ54" s="64">
        <f ca="1">'Trial 7'!CR35</f>
        <v>739693.84408338566</v>
      </c>
      <c r="CK54" s="64">
        <f ca="1">'Trial 7'!CS35</f>
        <v>754483.67079463741</v>
      </c>
      <c r="CL54" s="64">
        <f ca="1">'Trial 7'!CT35</f>
        <v>763491.97843369027</v>
      </c>
      <c r="CM54" s="64">
        <f ca="1">'Trial 7'!CU35</f>
        <v>710273.01778658794</v>
      </c>
      <c r="CN54" s="64">
        <f ca="1">'Trial 7'!CV35</f>
        <v>730430.41560829349</v>
      </c>
      <c r="CO54" s="64">
        <f ca="1">'Trial 7'!CW35</f>
        <v>743016.99693952163</v>
      </c>
      <c r="CP54" s="64">
        <f ca="1">'Trial 7'!CX35</f>
        <v>774820.49545063439</v>
      </c>
      <c r="CQ54" s="64">
        <f ca="1">'Trial 7'!CY35</f>
        <v>755735.14714868867</v>
      </c>
      <c r="CR54" s="64">
        <f ca="1">'Trial 7'!CZ35</f>
        <v>750355.65709852136</v>
      </c>
      <c r="CS54" s="64">
        <f ca="1">'Trial 7'!DB35</f>
        <v>729106.33362488972</v>
      </c>
      <c r="CT54" s="64">
        <f ca="1">'Trial 7'!DC35</f>
        <v>738596.95186408854</v>
      </c>
      <c r="CU54" s="64">
        <f ca="1">'Trial 7'!DD35</f>
        <v>768687.5723748561</v>
      </c>
      <c r="CV54" s="64">
        <f ca="1">'Trial 7'!DE35</f>
        <v>742548.16933803272</v>
      </c>
      <c r="CW54" s="64">
        <f ca="1">'Trial 7'!DF35</f>
        <v>755588.32495040901</v>
      </c>
      <c r="CX54" s="64">
        <f ca="1">'Trial 7'!DG35</f>
        <v>706196.49574784434</v>
      </c>
      <c r="CY54" s="64">
        <f ca="1">'Trial 7'!DH35</f>
        <v>735845.36882327998</v>
      </c>
      <c r="CZ54" s="64">
        <f ca="1">'Trial 7'!DI35</f>
        <v>752188.60666055453</v>
      </c>
      <c r="DA54" s="64">
        <f ca="1">'Trial 7'!DJ35</f>
        <v>778378.2942648991</v>
      </c>
      <c r="DB54" s="64">
        <f ca="1">'Trial 7'!DK35</f>
        <v>761434.47458890278</v>
      </c>
      <c r="DC54" s="64">
        <f ca="1">'Trial 7'!DL35</f>
        <v>776882.47806838492</v>
      </c>
      <c r="DD54" s="64">
        <f ca="1">'Trial 7'!DM35</f>
        <v>722195.18860882125</v>
      </c>
      <c r="DE54" s="64">
        <f ca="1">'Trial 7'!DO35</f>
        <v>771023.87837162742</v>
      </c>
      <c r="DF54" s="64">
        <f ca="1">'Trial 7'!DP35</f>
        <v>717963.03080719162</v>
      </c>
      <c r="DG54" s="64">
        <f ca="1">'Trial 7'!DQ35</f>
        <v>698234.47492221277</v>
      </c>
      <c r="DH54" s="64">
        <f ca="1">'Trial 7'!DR35</f>
        <v>756482.25291494536</v>
      </c>
      <c r="DI54" s="64">
        <f ca="1">'Trial 7'!DS35</f>
        <v>775444.2780736729</v>
      </c>
      <c r="DJ54" s="64">
        <f ca="1">'Trial 7'!DT35</f>
        <v>737779.74687829672</v>
      </c>
      <c r="DK54" s="64">
        <f ca="1">'Trial 7'!DU35</f>
        <v>722187.20617139118</v>
      </c>
      <c r="DL54" s="64">
        <f ca="1">'Trial 7'!DV35</f>
        <v>695465.43768415332</v>
      </c>
      <c r="DM54" s="64">
        <f ca="1">'Trial 7'!DW35</f>
        <v>771186.54377260094</v>
      </c>
      <c r="DN54" s="64">
        <f ca="1">'Trial 7'!DX35</f>
        <v>740286.59169442812</v>
      </c>
      <c r="DO54" s="64">
        <f ca="1">'Trial 7'!DY35</f>
        <v>770725.83347344142</v>
      </c>
      <c r="DP54" s="64">
        <f ca="1">'Trial 7'!DZ35</f>
        <v>721503.07021638623</v>
      </c>
      <c r="DQ54" s="64">
        <f ca="1">'Trial 7'!EB35</f>
        <v>707760.00234373426</v>
      </c>
      <c r="DR54" s="64">
        <f ca="1">'Trial 7'!EC35</f>
        <v>741876.0137260881</v>
      </c>
      <c r="DS54" s="64">
        <f ca="1">'Trial 7'!ED35</f>
        <v>764835.17333722208</v>
      </c>
      <c r="DT54" s="64">
        <f ca="1">'Trial 7'!EE35</f>
        <v>722201.44596677565</v>
      </c>
      <c r="DU54" s="64">
        <f ca="1">'Trial 7'!EF35</f>
        <v>760806.23427320237</v>
      </c>
      <c r="DV54" s="64">
        <f ca="1">'Trial 7'!EG35</f>
        <v>743130.09345415363</v>
      </c>
      <c r="DW54" s="64">
        <f ca="1">'Trial 7'!EH35</f>
        <v>749135.61161108979</v>
      </c>
      <c r="DX54" s="64">
        <f ca="1">'Trial 7'!EI35</f>
        <v>683066.88558355416</v>
      </c>
      <c r="DY54" s="64">
        <f ca="1">'Trial 7'!EJ35</f>
        <v>726772.78426713578</v>
      </c>
      <c r="DZ54" s="64">
        <f ca="1">'Trial 7'!EK35</f>
        <v>727765.46951243165</v>
      </c>
      <c r="EA54" s="64">
        <f ca="1">'Trial 7'!EL35</f>
        <v>701103.90023324755</v>
      </c>
      <c r="EB54" s="64">
        <f ca="1">'Trial 7'!EM35</f>
        <v>702885.37510531547</v>
      </c>
    </row>
    <row r="55" spans="1:132" ht="12.75" customHeight="1">
      <c r="A55" s="64">
        <f ca="1">'Trial 8'!B35</f>
        <v>834692.6376066528</v>
      </c>
      <c r="B55" s="64">
        <f ca="1">'Trial 8'!C35</f>
        <v>840636.61400523584</v>
      </c>
      <c r="C55" s="64">
        <f ca="1">'Trial 8'!D35</f>
        <v>852774.93218523392</v>
      </c>
      <c r="D55" s="64">
        <f ca="1">'Trial 8'!E35</f>
        <v>819525.49628182699</v>
      </c>
      <c r="E55" s="64">
        <f ca="1">'Trial 8'!F35</f>
        <v>817892.95982751588</v>
      </c>
      <c r="F55" s="64">
        <f ca="1">'Trial 8'!G35</f>
        <v>813866.61826725991</v>
      </c>
      <c r="G55" s="64">
        <f ca="1">'Trial 8'!H35</f>
        <v>841989.85481677635</v>
      </c>
      <c r="H55" s="64">
        <f ca="1">'Trial 8'!I35</f>
        <v>819004.15589906205</v>
      </c>
      <c r="I55" s="64">
        <f ca="1">'Trial 8'!J35</f>
        <v>858186.17793086322</v>
      </c>
      <c r="J55" s="64">
        <f ca="1">'Trial 8'!K35</f>
        <v>815400.19877359469</v>
      </c>
      <c r="K55" s="64">
        <f ca="1">'Trial 8'!L35</f>
        <v>814168.3239290599</v>
      </c>
      <c r="L55" s="64">
        <f ca="1">'Trial 8'!M35</f>
        <v>832131.17560452642</v>
      </c>
      <c r="M55" s="64">
        <f ca="1">'Trial 8'!O35</f>
        <v>798968.72860959056</v>
      </c>
      <c r="N55" s="64">
        <f ca="1">'Trial 8'!P35</f>
        <v>836906.64962376934</v>
      </c>
      <c r="O55" s="64">
        <f ca="1">'Trial 8'!Q35</f>
        <v>785553.32418586977</v>
      </c>
      <c r="P55" s="64">
        <f ca="1">'Trial 8'!R35</f>
        <v>837768.40105454775</v>
      </c>
      <c r="Q55" s="64">
        <f ca="1">'Trial 8'!S35</f>
        <v>816406.24311808555</v>
      </c>
      <c r="R55" s="64">
        <f ca="1">'Trial 8'!T35</f>
        <v>837760.92110576236</v>
      </c>
      <c r="S55" s="64">
        <f ca="1">'Trial 8'!U35</f>
        <v>814441.78790757654</v>
      </c>
      <c r="T55" s="64">
        <f ca="1">'Trial 8'!V35</f>
        <v>825596.50767976337</v>
      </c>
      <c r="U55" s="64">
        <f ca="1">'Trial 8'!W35</f>
        <v>810777.99643047026</v>
      </c>
      <c r="V55" s="64">
        <f ca="1">'Trial 8'!X35</f>
        <v>788963.66948830069</v>
      </c>
      <c r="W55" s="64">
        <f ca="1">'Trial 8'!Y35</f>
        <v>811032.20704303239</v>
      </c>
      <c r="X55" s="64">
        <f ca="1">'Trial 8'!Z35</f>
        <v>807136.30093257071</v>
      </c>
      <c r="Y55" s="64">
        <f ca="1">'Trial 8'!AB35</f>
        <v>812742.44209944038</v>
      </c>
      <c r="Z55" s="64">
        <f ca="1">'Trial 8'!AC35</f>
        <v>802065.82537403412</v>
      </c>
      <c r="AA55" s="64">
        <f ca="1">'Trial 8'!AD35</f>
        <v>777598.8482166559</v>
      </c>
      <c r="AB55" s="64">
        <f ca="1">'Trial 8'!AE35</f>
        <v>811200.97262684035</v>
      </c>
      <c r="AC55" s="64">
        <f ca="1">'Trial 8'!AF35</f>
        <v>819775.16375554446</v>
      </c>
      <c r="AD55" s="64">
        <f ca="1">'Trial 8'!AG35</f>
        <v>784953.17895915313</v>
      </c>
      <c r="AE55" s="64">
        <f ca="1">'Trial 8'!AH35</f>
        <v>802518.40410028643</v>
      </c>
      <c r="AF55" s="64">
        <f ca="1">'Trial 8'!AI35</f>
        <v>795438.02886835253</v>
      </c>
      <c r="AG55" s="64">
        <f ca="1">'Trial 8'!AJ35</f>
        <v>810844.62429817754</v>
      </c>
      <c r="AH55" s="64">
        <f ca="1">'Trial 8'!AK35</f>
        <v>823308.90686291701</v>
      </c>
      <c r="AI55" s="64">
        <f ca="1">'Trial 8'!AL35</f>
        <v>813051.77461017692</v>
      </c>
      <c r="AJ55" s="64">
        <f ca="1">'Trial 8'!AM35</f>
        <v>824937.85955600615</v>
      </c>
      <c r="AK55" s="64">
        <f ca="1">'Trial 8'!AO35</f>
        <v>776529.66010977759</v>
      </c>
      <c r="AL55" s="64">
        <f ca="1">'Trial 8'!AP35</f>
        <v>786860.64243155916</v>
      </c>
      <c r="AM55" s="64">
        <f ca="1">'Trial 8'!AQ35</f>
        <v>796998.17258728389</v>
      </c>
      <c r="AN55" s="64">
        <f ca="1">'Trial 8'!AR35</f>
        <v>762378.97146877472</v>
      </c>
      <c r="AO55" s="64">
        <f ca="1">'Trial 8'!AS35</f>
        <v>790094.79948506108</v>
      </c>
      <c r="AP55" s="64">
        <f ca="1">'Trial 8'!AT35</f>
        <v>797672.61224407086</v>
      </c>
      <c r="AQ55" s="64">
        <f ca="1">'Trial 8'!AU35</f>
        <v>821749.58551587863</v>
      </c>
      <c r="AR55" s="64">
        <f ca="1">'Trial 8'!AV35</f>
        <v>750492.12394957582</v>
      </c>
      <c r="AS55" s="64">
        <f ca="1">'Trial 8'!AW35</f>
        <v>823433.38318397058</v>
      </c>
      <c r="AT55" s="64">
        <f ca="1">'Trial 8'!AX35</f>
        <v>746696.47761600243</v>
      </c>
      <c r="AU55" s="64">
        <f ca="1">'Trial 8'!AY35</f>
        <v>764434.64572273311</v>
      </c>
      <c r="AV55" s="64">
        <f ca="1">'Trial 8'!AZ35</f>
        <v>760754.26184444712</v>
      </c>
      <c r="AW55" s="64">
        <f ca="1">'Trial 8'!BB35</f>
        <v>809839.10339196527</v>
      </c>
      <c r="AX55" s="64">
        <f ca="1">'Trial 8'!BC35</f>
        <v>749890.18058862153</v>
      </c>
      <c r="AY55" s="64">
        <f ca="1">'Trial 8'!BD35</f>
        <v>770198.40588200814</v>
      </c>
      <c r="AZ55" s="64">
        <f ca="1">'Trial 8'!BE35</f>
        <v>776841.56799783243</v>
      </c>
      <c r="BA55" s="64">
        <f ca="1">'Trial 8'!BF35</f>
        <v>782388.43366028427</v>
      </c>
      <c r="BB55" s="64">
        <f ca="1">'Trial 8'!BG35</f>
        <v>760304.16395337472</v>
      </c>
      <c r="BC55" s="64">
        <f ca="1">'Trial 8'!BH35</f>
        <v>778876.03853572311</v>
      </c>
      <c r="BD55" s="64">
        <f ca="1">'Trial 8'!BI35</f>
        <v>784184.40709963115</v>
      </c>
      <c r="BE55" s="64">
        <f ca="1">'Trial 8'!BJ35</f>
        <v>734589.92626703694</v>
      </c>
      <c r="BF55" s="64">
        <f ca="1">'Trial 8'!BK35</f>
        <v>786309.52724422771</v>
      </c>
      <c r="BG55" s="64">
        <f ca="1">'Trial 8'!BL35</f>
        <v>783320.47668136319</v>
      </c>
      <c r="BH55" s="64">
        <f ca="1">'Trial 8'!BM35</f>
        <v>729721.92448503233</v>
      </c>
      <c r="BI55" s="64">
        <f ca="1">'Trial 8'!BO35</f>
        <v>734533.85072043422</v>
      </c>
      <c r="BJ55" s="64">
        <f ca="1">'Trial 8'!BP35</f>
        <v>743708.87841648678</v>
      </c>
      <c r="BK55" s="64">
        <f ca="1">'Trial 8'!BQ35</f>
        <v>758406.45475276047</v>
      </c>
      <c r="BL55" s="64">
        <f ca="1">'Trial 8'!BR35</f>
        <v>784350.31268437812</v>
      </c>
      <c r="BM55" s="64">
        <f ca="1">'Trial 8'!BS35</f>
        <v>762939.8319234713</v>
      </c>
      <c r="BN55" s="64">
        <f ca="1">'Trial 8'!BT35</f>
        <v>803473.51339305297</v>
      </c>
      <c r="BO55" s="64">
        <f ca="1">'Trial 8'!BU35</f>
        <v>746568.74171153281</v>
      </c>
      <c r="BP55" s="64">
        <f ca="1">'Trial 8'!BV35</f>
        <v>720854.17217437841</v>
      </c>
      <c r="BQ55" s="64">
        <f ca="1">'Trial 8'!BW35</f>
        <v>757949.10049039661</v>
      </c>
      <c r="BR55" s="64">
        <f ca="1">'Trial 8'!BX35</f>
        <v>760917.49749401503</v>
      </c>
      <c r="BS55" s="64">
        <f ca="1">'Trial 8'!BY35</f>
        <v>764367.75698092429</v>
      </c>
      <c r="BT55" s="64">
        <f ca="1">'Trial 8'!BZ35</f>
        <v>751955.27639886574</v>
      </c>
      <c r="BU55" s="64">
        <f ca="1">'Trial 8'!CB35</f>
        <v>720430.31146094878</v>
      </c>
      <c r="BV55" s="64">
        <f ca="1">'Trial 8'!CC35</f>
        <v>754140.41268596984</v>
      </c>
      <c r="BW55" s="64">
        <f ca="1">'Trial 8'!CD35</f>
        <v>790389.43448907521</v>
      </c>
      <c r="BX55" s="64">
        <f ca="1">'Trial 8'!CE35</f>
        <v>722525.95291830366</v>
      </c>
      <c r="BY55" s="64">
        <f ca="1">'Trial 8'!CF35</f>
        <v>756755.5078307084</v>
      </c>
      <c r="BZ55" s="64">
        <f ca="1">'Trial 8'!CG35</f>
        <v>741996.82317132945</v>
      </c>
      <c r="CA55" s="64">
        <f ca="1">'Trial 8'!CH35</f>
        <v>735707.75149834016</v>
      </c>
      <c r="CB55" s="64">
        <f ca="1">'Trial 8'!CI35</f>
        <v>763813.35445269849</v>
      </c>
      <c r="CC55" s="64">
        <f ca="1">'Trial 8'!CJ35</f>
        <v>729373.93701236777</v>
      </c>
      <c r="CD55" s="64">
        <f ca="1">'Trial 8'!CK35</f>
        <v>756631.83436946233</v>
      </c>
      <c r="CE55" s="64">
        <f ca="1">'Trial 8'!CL35</f>
        <v>753233.50430501532</v>
      </c>
      <c r="CF55" s="64">
        <f ca="1">'Trial 8'!CM35</f>
        <v>726330.74026988621</v>
      </c>
      <c r="CG55" s="64">
        <f ca="1">'Trial 8'!CO35</f>
        <v>727704.39465831756</v>
      </c>
      <c r="CH55" s="64">
        <f ca="1">'Trial 8'!CP35</f>
        <v>721985.40490945941</v>
      </c>
      <c r="CI55" s="64">
        <f ca="1">'Trial 8'!CQ35</f>
        <v>748530.11161853618</v>
      </c>
      <c r="CJ55" s="64">
        <f ca="1">'Trial 8'!CR35</f>
        <v>759249.2361726606</v>
      </c>
      <c r="CK55" s="64">
        <f ca="1">'Trial 8'!CS35</f>
        <v>731497.06584820768</v>
      </c>
      <c r="CL55" s="64">
        <f ca="1">'Trial 8'!CT35</f>
        <v>720989.24250285013</v>
      </c>
      <c r="CM55" s="64">
        <f ca="1">'Trial 8'!CU35</f>
        <v>765557.9035734362</v>
      </c>
      <c r="CN55" s="64">
        <f ca="1">'Trial 8'!CV35</f>
        <v>719175.83151551255</v>
      </c>
      <c r="CO55" s="64">
        <f ca="1">'Trial 8'!CW35</f>
        <v>760303.32970563695</v>
      </c>
      <c r="CP55" s="64">
        <f ca="1">'Trial 8'!CX35</f>
        <v>750853.40596832719</v>
      </c>
      <c r="CQ55" s="64">
        <f ca="1">'Trial 8'!CY35</f>
        <v>727267.81185100845</v>
      </c>
      <c r="CR55" s="64">
        <f ca="1">'Trial 8'!CZ35</f>
        <v>724467.62580376607</v>
      </c>
      <c r="CS55" s="64">
        <f ca="1">'Trial 8'!DB35</f>
        <v>723362.27278358385</v>
      </c>
      <c r="CT55" s="64">
        <f ca="1">'Trial 8'!DC35</f>
        <v>735634.2675751145</v>
      </c>
      <c r="CU55" s="64">
        <f ca="1">'Trial 8'!DD35</f>
        <v>721576.3703077418</v>
      </c>
      <c r="CV55" s="64">
        <f ca="1">'Trial 8'!DE35</f>
        <v>717266.92298454873</v>
      </c>
      <c r="CW55" s="64">
        <f ca="1">'Trial 8'!DF35</f>
        <v>742188.27870895609</v>
      </c>
      <c r="CX55" s="64">
        <f ca="1">'Trial 8'!DG35</f>
        <v>706125.53763999522</v>
      </c>
      <c r="CY55" s="64">
        <f ca="1">'Trial 8'!DH35</f>
        <v>719866.87145062198</v>
      </c>
      <c r="CZ55" s="64">
        <f ca="1">'Trial 8'!DI35</f>
        <v>701786.38027610304</v>
      </c>
      <c r="DA55" s="64">
        <f ca="1">'Trial 8'!DJ35</f>
        <v>764523.43021729786</v>
      </c>
      <c r="DB55" s="64">
        <f ca="1">'Trial 8'!DK35</f>
        <v>764704.77939364885</v>
      </c>
      <c r="DC55" s="64">
        <f ca="1">'Trial 8'!DL35</f>
        <v>726740.11141353112</v>
      </c>
      <c r="DD55" s="64">
        <f ca="1">'Trial 8'!DM35</f>
        <v>727373.54824633012</v>
      </c>
      <c r="DE55" s="64">
        <f ca="1">'Trial 8'!DO35</f>
        <v>756615.12645125156</v>
      </c>
      <c r="DF55" s="64">
        <f ca="1">'Trial 8'!DP35</f>
        <v>743710.60907670215</v>
      </c>
      <c r="DG55" s="64">
        <f ca="1">'Trial 8'!DQ35</f>
        <v>732455.50296413177</v>
      </c>
      <c r="DH55" s="64">
        <f ca="1">'Trial 8'!DR35</f>
        <v>737580.0005505319</v>
      </c>
      <c r="DI55" s="64">
        <f ca="1">'Trial 8'!DS35</f>
        <v>773813.29450908734</v>
      </c>
      <c r="DJ55" s="64">
        <f ca="1">'Trial 8'!DT35</f>
        <v>714918.00810076145</v>
      </c>
      <c r="DK55" s="64">
        <f ca="1">'Trial 8'!DU35</f>
        <v>749625.32521371322</v>
      </c>
      <c r="DL55" s="64">
        <f ca="1">'Trial 8'!DV35</f>
        <v>715615.62620335689</v>
      </c>
      <c r="DM55" s="64">
        <f ca="1">'Trial 8'!DW35</f>
        <v>727691.4388125448</v>
      </c>
      <c r="DN55" s="64">
        <f ca="1">'Trial 8'!DX35</f>
        <v>720256.74125888955</v>
      </c>
      <c r="DO55" s="64">
        <f ca="1">'Trial 8'!DY35</f>
        <v>715942.00323543779</v>
      </c>
      <c r="DP55" s="64">
        <f ca="1">'Trial 8'!DZ35</f>
        <v>721326.77384819125</v>
      </c>
      <c r="DQ55" s="64">
        <f ca="1">'Trial 8'!EB35</f>
        <v>713625.49151175481</v>
      </c>
      <c r="DR55" s="64">
        <f ca="1">'Trial 8'!EC35</f>
        <v>709041.09820854757</v>
      </c>
      <c r="DS55" s="64">
        <f ca="1">'Trial 8'!ED35</f>
        <v>702469.35163980408</v>
      </c>
      <c r="DT55" s="64">
        <f ca="1">'Trial 8'!EE35</f>
        <v>717289.55256012862</v>
      </c>
      <c r="DU55" s="64">
        <f ca="1">'Trial 8'!EF35</f>
        <v>765560.22453185963</v>
      </c>
      <c r="DV55" s="64">
        <f ca="1">'Trial 8'!EG35</f>
        <v>696683.08163771324</v>
      </c>
      <c r="DW55" s="64">
        <f ca="1">'Trial 8'!EH35</f>
        <v>742580.50871787674</v>
      </c>
      <c r="DX55" s="64">
        <f ca="1">'Trial 8'!EI35</f>
        <v>743739.77900493052</v>
      </c>
      <c r="DY55" s="64">
        <f ca="1">'Trial 8'!EJ35</f>
        <v>753226.05662702757</v>
      </c>
      <c r="DZ55" s="64">
        <f ca="1">'Trial 8'!EK35</f>
        <v>719905.34962321899</v>
      </c>
      <c r="EA55" s="64">
        <f ca="1">'Trial 8'!EL35</f>
        <v>719509.16240262974</v>
      </c>
      <c r="EB55" s="64">
        <f ca="1">'Trial 8'!EM35</f>
        <v>719836.74278870842</v>
      </c>
    </row>
    <row r="56" spans="1:132" ht="12.75" customHeight="1">
      <c r="A56" s="64">
        <f ca="1">'(Other Computations)'!B72</f>
        <v>6745337.0140012577</v>
      </c>
      <c r="B56" s="64">
        <f ca="1">'(Other Computations)'!C72</f>
        <v>6617413.7563955234</v>
      </c>
      <c r="C56" s="64">
        <f ca="1">'(Other Computations)'!D72</f>
        <v>6590302.5408602655</v>
      </c>
      <c r="D56" s="64">
        <f ca="1">'(Other Computations)'!E72</f>
        <v>6608526.4652377786</v>
      </c>
      <c r="E56" s="64">
        <f ca="1">'(Other Computations)'!F72</f>
        <v>6588364.7498918651</v>
      </c>
      <c r="F56" s="64">
        <f ca="1">'(Other Computations)'!G72</f>
        <v>6581410.2789983954</v>
      </c>
      <c r="G56" s="64">
        <f ca="1">'(Other Computations)'!H72</f>
        <v>6610233.4354318241</v>
      </c>
      <c r="H56" s="64">
        <f ca="1">'(Other Computations)'!I72</f>
        <v>6644083.6115820529</v>
      </c>
      <c r="I56" s="64">
        <f ca="1">'(Other Computations)'!J72</f>
        <v>6646775.7808742505</v>
      </c>
      <c r="J56" s="64">
        <f ca="1">'(Other Computations)'!K72</f>
        <v>6734908.5049427878</v>
      </c>
      <c r="K56" s="64">
        <f ca="1">'(Other Computations)'!L72</f>
        <v>6620075.9896729542</v>
      </c>
      <c r="L56" s="64">
        <f ca="1">'(Other Computations)'!M72</f>
        <v>6544779.798665829</v>
      </c>
      <c r="M56" s="64">
        <f ca="1">'(Other Computations)'!O72</f>
        <v>6558249.1246019751</v>
      </c>
      <c r="N56" s="64">
        <f ca="1">'(Other Computations)'!P72</f>
        <v>6571966.9040640863</v>
      </c>
      <c r="O56" s="64">
        <f ca="1">'(Other Computations)'!Q72</f>
        <v>6487638.2577066207</v>
      </c>
      <c r="P56" s="64">
        <f ca="1">'(Other Computations)'!R72</f>
        <v>6590639.9893383319</v>
      </c>
      <c r="Q56" s="64">
        <f ca="1">'(Other Computations)'!S72</f>
        <v>6516131.0916997502</v>
      </c>
      <c r="R56" s="64">
        <f ca="1">'(Other Computations)'!T72</f>
        <v>6535180.886934856</v>
      </c>
      <c r="S56" s="64">
        <f ca="1">'(Other Computations)'!U72</f>
        <v>6560755.7743722685</v>
      </c>
      <c r="T56" s="64">
        <f ca="1">'(Other Computations)'!V72</f>
        <v>6524369.2772329487</v>
      </c>
      <c r="U56" s="64">
        <f ca="1">'(Other Computations)'!W72</f>
        <v>6522090.984606876</v>
      </c>
      <c r="V56" s="64">
        <f ca="1">'(Other Computations)'!X72</f>
        <v>6498002.5429826966</v>
      </c>
      <c r="W56" s="64">
        <f ca="1">'(Other Computations)'!Y72</f>
        <v>6549724.2645771978</v>
      </c>
      <c r="X56" s="64">
        <f ca="1">'(Other Computations)'!Z72</f>
        <v>6442088.9962905664</v>
      </c>
      <c r="Y56" s="64">
        <f ca="1">'(Other Computations)'!AB72</f>
        <v>6497991.103994811</v>
      </c>
      <c r="Z56" s="64">
        <f ca="1">'(Other Computations)'!AC72</f>
        <v>6454795.483722616</v>
      </c>
      <c r="AA56" s="64">
        <f ca="1">'(Other Computations)'!AD72</f>
        <v>6465007.6529116649</v>
      </c>
      <c r="AB56" s="64">
        <f ca="1">'(Other Computations)'!AE72</f>
        <v>6371752.3565325998</v>
      </c>
      <c r="AC56" s="64">
        <f ca="1">'(Other Computations)'!AF72</f>
        <v>6368879.6641623508</v>
      </c>
      <c r="AD56" s="64">
        <f ca="1">'(Other Computations)'!AG72</f>
        <v>6397630.73071412</v>
      </c>
      <c r="AE56" s="64">
        <f ca="1">'(Other Computations)'!AH72</f>
        <v>6383913.8339287229</v>
      </c>
      <c r="AF56" s="64">
        <f ca="1">'(Other Computations)'!AI72</f>
        <v>6449977.8392255511</v>
      </c>
      <c r="AG56" s="64">
        <f ca="1">'(Other Computations)'!AJ72</f>
        <v>6425137.1653281432</v>
      </c>
      <c r="AH56" s="64">
        <f ca="1">'(Other Computations)'!AK72</f>
        <v>6431339.7729510022</v>
      </c>
      <c r="AI56" s="64">
        <f ca="1">'(Other Computations)'!AL72</f>
        <v>6383853.1629041163</v>
      </c>
      <c r="AJ56" s="64">
        <f ca="1">'(Other Computations)'!AM72</f>
        <v>6431591.3804574106</v>
      </c>
      <c r="AK56" s="64">
        <f ca="1">'(Other Computations)'!AO72</f>
        <v>6335749.4340290166</v>
      </c>
      <c r="AL56" s="64">
        <f ca="1">'(Other Computations)'!AP72</f>
        <v>6351455.4936744794</v>
      </c>
      <c r="AM56" s="64">
        <f ca="1">'(Other Computations)'!AQ72</f>
        <v>6287654.9736641273</v>
      </c>
      <c r="AN56" s="64">
        <f ca="1">'(Other Computations)'!AR72</f>
        <v>6287184.944773783</v>
      </c>
      <c r="AO56" s="64">
        <f ca="1">'(Other Computations)'!AS72</f>
        <v>6391469.7228637813</v>
      </c>
      <c r="AP56" s="64">
        <f ca="1">'(Other Computations)'!AT72</f>
        <v>6335723.4335705638</v>
      </c>
      <c r="AQ56" s="64">
        <f ca="1">'(Other Computations)'!AU72</f>
        <v>6314656.1999855507</v>
      </c>
      <c r="AR56" s="64">
        <f ca="1">'(Other Computations)'!AV72</f>
        <v>6194327.4491412612</v>
      </c>
      <c r="AS56" s="64">
        <f ca="1">'(Other Computations)'!AW72</f>
        <v>6224540.9589606375</v>
      </c>
      <c r="AT56" s="64">
        <f ca="1">'(Other Computations)'!AX72</f>
        <v>6248006.0506683756</v>
      </c>
      <c r="AU56" s="64">
        <f ca="1">'(Other Computations)'!AY72</f>
        <v>6384013.2700193608</v>
      </c>
      <c r="AV56" s="64">
        <f ca="1">'(Other Computations)'!AZ72</f>
        <v>6196904.5447576912</v>
      </c>
      <c r="AW56" s="64">
        <f ca="1">'(Other Computations)'!BB72</f>
        <v>6347379.3335188944</v>
      </c>
      <c r="AX56" s="64">
        <f ca="1">'(Other Computations)'!BC72</f>
        <v>6217799.7591680968</v>
      </c>
      <c r="AY56" s="64">
        <f ca="1">'(Other Computations)'!BD72</f>
        <v>6199249.5208465904</v>
      </c>
      <c r="AZ56" s="64">
        <f ca="1">'(Other Computations)'!BE72</f>
        <v>6194947.5715117594</v>
      </c>
      <c r="BA56" s="64">
        <f ca="1">'(Other Computations)'!BF72</f>
        <v>6154597.6281997692</v>
      </c>
      <c r="BB56" s="64">
        <f ca="1">'(Other Computations)'!BG72</f>
        <v>6193532.4399695452</v>
      </c>
      <c r="BC56" s="64">
        <f ca="1">'(Other Computations)'!BH72</f>
        <v>6258738.4160050191</v>
      </c>
      <c r="BD56" s="64">
        <f ca="1">'(Other Computations)'!BI72</f>
        <v>6195934.3752479982</v>
      </c>
      <c r="BE56" s="64">
        <f ca="1">'(Other Computations)'!BJ72</f>
        <v>6147874.7109583085</v>
      </c>
      <c r="BF56" s="64">
        <f ca="1">'(Other Computations)'!BK72</f>
        <v>6317705.5218142234</v>
      </c>
      <c r="BG56" s="64">
        <f ca="1">'(Other Computations)'!BL72</f>
        <v>6296793.4785291348</v>
      </c>
      <c r="BH56" s="64">
        <f ca="1">'(Other Computations)'!BM72</f>
        <v>6139750.4270997429</v>
      </c>
      <c r="BI56" s="64">
        <f ca="1">'(Other Computations)'!BO72</f>
        <v>6145834.191548815</v>
      </c>
      <c r="BJ56" s="64">
        <f ca="1">'(Other Computations)'!BP72</f>
        <v>6122499.4234799184</v>
      </c>
      <c r="BK56" s="64">
        <f ca="1">'(Other Computations)'!BQ72</f>
        <v>6221744.4613938723</v>
      </c>
      <c r="BL56" s="64">
        <f ca="1">'(Other Computations)'!BR72</f>
        <v>6112297.6342997048</v>
      </c>
      <c r="BM56" s="64">
        <f ca="1">'(Other Computations)'!BS72</f>
        <v>6130100.9334993493</v>
      </c>
      <c r="BN56" s="64">
        <f ca="1">'(Other Computations)'!BT72</f>
        <v>6111643.1230623238</v>
      </c>
      <c r="BO56" s="64">
        <f ca="1">'(Other Computations)'!BU72</f>
        <v>6235862.3460906493</v>
      </c>
      <c r="BP56" s="64">
        <f ca="1">'(Other Computations)'!BV72</f>
        <v>6101091.0195546132</v>
      </c>
      <c r="BQ56" s="64">
        <f ca="1">'(Other Computations)'!BW72</f>
        <v>6072918.649396929</v>
      </c>
      <c r="BR56" s="64">
        <f ca="1">'(Other Computations)'!BX72</f>
        <v>6142081.5381694352</v>
      </c>
      <c r="BS56" s="64">
        <f ca="1">'(Other Computations)'!BY72</f>
        <v>6103506.9563657669</v>
      </c>
      <c r="BT56" s="64">
        <f ca="1">'(Other Computations)'!BZ72</f>
        <v>6063988.6317327637</v>
      </c>
      <c r="BU56" s="64">
        <f ca="1">'(Other Computations)'!CB72</f>
        <v>6048108.8915476641</v>
      </c>
      <c r="BV56" s="64">
        <f ca="1">'(Other Computations)'!CC72</f>
        <v>6108563.5648161015</v>
      </c>
      <c r="BW56" s="64">
        <f ca="1">'(Other Computations)'!CD72</f>
        <v>6101325.0245795455</v>
      </c>
      <c r="BX56" s="64">
        <f ca="1">'(Other Computations)'!CE72</f>
        <v>5959073.3920242433</v>
      </c>
      <c r="BY56" s="64">
        <f ca="1">'(Other Computations)'!CF72</f>
        <v>6054431.5743313488</v>
      </c>
      <c r="BZ56" s="64">
        <f ca="1">'(Other Computations)'!CG72</f>
        <v>6097562.2374545485</v>
      </c>
      <c r="CA56" s="64">
        <f ca="1">'(Other Computations)'!CH72</f>
        <v>6163496.0672624763</v>
      </c>
      <c r="CB56" s="64">
        <f ca="1">'(Other Computations)'!CI72</f>
        <v>6028184.2890149336</v>
      </c>
      <c r="CC56" s="64">
        <f ca="1">'(Other Computations)'!CJ72</f>
        <v>6026113.7973695295</v>
      </c>
      <c r="CD56" s="64">
        <f ca="1">'(Other Computations)'!CK72</f>
        <v>6030989.2931677122</v>
      </c>
      <c r="CE56" s="64">
        <f ca="1">'(Other Computations)'!CL72</f>
        <v>5954779.5855261199</v>
      </c>
      <c r="CF56" s="64">
        <f ca="1">'(Other Computations)'!CM72</f>
        <v>5962872.0866722539</v>
      </c>
      <c r="CG56" s="64">
        <f ca="1">'(Other Computations)'!CO72</f>
        <v>5882982.9937887741</v>
      </c>
      <c r="CH56" s="64">
        <f ca="1">'(Other Computations)'!CP72</f>
        <v>6072114.8962418456</v>
      </c>
      <c r="CI56" s="64">
        <f ca="1">'(Other Computations)'!CQ72</f>
        <v>5938986.0690945163</v>
      </c>
      <c r="CJ56" s="64">
        <f ca="1">'(Other Computations)'!CR72</f>
        <v>5987244.970610477</v>
      </c>
      <c r="CK56" s="64">
        <f ca="1">'(Other Computations)'!CS72</f>
        <v>5996257.8486526934</v>
      </c>
      <c r="CL56" s="64">
        <f ca="1">'(Other Computations)'!CT72</f>
        <v>5984116.3998797713</v>
      </c>
      <c r="CM56" s="64">
        <f ca="1">'(Other Computations)'!CU72</f>
        <v>6013539.7312780973</v>
      </c>
      <c r="CN56" s="64">
        <f ca="1">'(Other Computations)'!CV72</f>
        <v>5915004.013255897</v>
      </c>
      <c r="CO56" s="64">
        <f ca="1">'(Other Computations)'!CW72</f>
        <v>6034171.2417650837</v>
      </c>
      <c r="CP56" s="64">
        <f ca="1">'(Other Computations)'!CX72</f>
        <v>5981886.7929637441</v>
      </c>
      <c r="CQ56" s="64">
        <f ca="1">'(Other Computations)'!CY72</f>
        <v>5955310.9330113987</v>
      </c>
      <c r="CR56" s="64">
        <f ca="1">'(Other Computations)'!CZ72</f>
        <v>5959572.1459792843</v>
      </c>
      <c r="CS56" s="64">
        <f ca="1">'(Other Computations)'!DB72</f>
        <v>5788138.7990634656</v>
      </c>
      <c r="CT56" s="64">
        <f ca="1">'(Other Computations)'!DC72</f>
        <v>5969321.4553289693</v>
      </c>
      <c r="CU56" s="64">
        <f ca="1">'(Other Computations)'!DD72</f>
        <v>6024482.4310398325</v>
      </c>
      <c r="CV56" s="64">
        <f ca="1">'(Other Computations)'!DE72</f>
        <v>5952859.0444523068</v>
      </c>
      <c r="CW56" s="64">
        <f ca="1">'(Other Computations)'!DF72</f>
        <v>5898853.585623797</v>
      </c>
      <c r="CX56" s="64">
        <f ca="1">'(Other Computations)'!DG72</f>
        <v>5879015.3913333593</v>
      </c>
      <c r="CY56" s="64">
        <f ca="1">'(Other Computations)'!DH72</f>
        <v>5968562.6596135171</v>
      </c>
      <c r="CZ56" s="64">
        <f ca="1">'(Other Computations)'!DI72</f>
        <v>5863658.062288573</v>
      </c>
      <c r="DA56" s="64">
        <f ca="1">'(Other Computations)'!DJ72</f>
        <v>5945891.3504354917</v>
      </c>
      <c r="DB56" s="64">
        <f ca="1">'(Other Computations)'!DK72</f>
        <v>5993926.7622468248</v>
      </c>
      <c r="DC56" s="64">
        <f ca="1">'(Other Computations)'!DL72</f>
        <v>5944202.1160467882</v>
      </c>
      <c r="DD56" s="64">
        <f ca="1">'(Other Computations)'!DM72</f>
        <v>5892416.4347956851</v>
      </c>
      <c r="DE56" s="64">
        <f ca="1">'(Other Computations)'!DO72</f>
        <v>5974263.9708175194</v>
      </c>
      <c r="DF56" s="64">
        <f ca="1">'(Other Computations)'!DP72</f>
        <v>5877032.7387405382</v>
      </c>
      <c r="DG56" s="64">
        <f ca="1">'(Other Computations)'!DQ72</f>
        <v>5867034.9962880583</v>
      </c>
      <c r="DH56" s="64">
        <f ca="1">'(Other Computations)'!DR72</f>
        <v>5907847.3078628229</v>
      </c>
      <c r="DI56" s="64">
        <f ca="1">'(Other Computations)'!DS72</f>
        <v>5987138.3504702803</v>
      </c>
      <c r="DJ56" s="64">
        <f ca="1">'(Other Computations)'!DT72</f>
        <v>5810600.461819727</v>
      </c>
      <c r="DK56" s="64">
        <f ca="1">'(Other Computations)'!DU72</f>
        <v>5817726.0327380067</v>
      </c>
      <c r="DL56" s="64">
        <f ca="1">'(Other Computations)'!DV72</f>
        <v>5879909.5022470588</v>
      </c>
      <c r="DM56" s="64">
        <f ca="1">'(Other Computations)'!DW72</f>
        <v>5912974.2734471289</v>
      </c>
      <c r="DN56" s="64">
        <f ca="1">'(Other Computations)'!DX72</f>
        <v>5825685.453008011</v>
      </c>
      <c r="DO56" s="64">
        <f ca="1">'(Other Computations)'!DY72</f>
        <v>5939552.1201320607</v>
      </c>
      <c r="DP56" s="64">
        <f ca="1">'(Other Computations)'!DZ72</f>
        <v>5734543.9411844201</v>
      </c>
      <c r="DQ56" s="64">
        <f ca="1">'(Other Computations)'!EB72</f>
        <v>5792711.9053536505</v>
      </c>
      <c r="DR56" s="64">
        <f ca="1">'(Other Computations)'!EC72</f>
        <v>5911274.2307682931</v>
      </c>
      <c r="DS56" s="64">
        <f ca="1">'(Other Computations)'!ED72</f>
        <v>5834616.6053369036</v>
      </c>
      <c r="DT56" s="64">
        <f ca="1">'(Other Computations)'!EE72</f>
        <v>5827782.9467521012</v>
      </c>
      <c r="DU56" s="64">
        <f ca="1">'(Other Computations)'!EF72</f>
        <v>5858662.4468376059</v>
      </c>
      <c r="DV56" s="64">
        <f ca="1">'(Other Computations)'!EG72</f>
        <v>5742475.5447126124</v>
      </c>
      <c r="DW56" s="64">
        <f ca="1">'(Other Computations)'!EH72</f>
        <v>5872651.9800263057</v>
      </c>
      <c r="DX56" s="64">
        <f ca="1">'(Other Computations)'!EI72</f>
        <v>5807681.8411148963</v>
      </c>
      <c r="DY56" s="64">
        <f ca="1">'(Other Computations)'!EJ72</f>
        <v>5848564.5447997134</v>
      </c>
      <c r="DZ56" s="64">
        <f ca="1">'(Other Computations)'!EK72</f>
        <v>5762357.4332205597</v>
      </c>
      <c r="EA56" s="64">
        <f ca="1">'(Other Computations)'!EL72</f>
        <v>5766719.9945992175</v>
      </c>
      <c r="EB56" s="64">
        <f ca="1">'(Other Computations)'!EM72</f>
        <v>5731937.8647295181</v>
      </c>
    </row>
    <row r="57" spans="1:132" ht="12.75" customHeight="1">
      <c r="A57" s="4" t="str">
        <f>'(Intermediate Computations)'!B41</f>
        <v>Jan 2010</v>
      </c>
      <c r="B57" s="4" t="str">
        <f>'(Intermediate Computations)'!C41</f>
        <v>Feb 2010</v>
      </c>
      <c r="C57" s="4" t="str">
        <f>'(Intermediate Computations)'!D41</f>
        <v>Mar 2010</v>
      </c>
      <c r="D57" s="4" t="str">
        <f>'(Intermediate Computations)'!E41</f>
        <v>Apr 2010</v>
      </c>
      <c r="E57" s="4" t="str">
        <f>'(Intermediate Computations)'!F41</f>
        <v>May 2010</v>
      </c>
      <c r="F57" s="4" t="str">
        <f>'(Intermediate Computations)'!G41</f>
        <v>Jun 2010</v>
      </c>
      <c r="G57" s="4" t="str">
        <f>'(Intermediate Computations)'!H41</f>
        <v>Jul 2010</v>
      </c>
      <c r="H57" s="4" t="str">
        <f>'(Intermediate Computations)'!I41</f>
        <v>Aug 2010</v>
      </c>
      <c r="I57" s="4" t="str">
        <f>'(Intermediate Computations)'!J41</f>
        <v>Sep 2010</v>
      </c>
      <c r="J57" s="4" t="str">
        <f>'(Intermediate Computations)'!K41</f>
        <v>Oct 2010</v>
      </c>
      <c r="K57" s="4" t="str">
        <f>'(Intermediate Computations)'!L41</f>
        <v>Nov 2010</v>
      </c>
      <c r="L57" s="4" t="str">
        <f>'(Intermediate Computations)'!M41</f>
        <v>Dec 2010</v>
      </c>
      <c r="M57" s="4" t="str">
        <f>'(Intermediate Computations)'!O41</f>
        <v>Jan 2011</v>
      </c>
      <c r="N57" s="4" t="str">
        <f>'(Intermediate Computations)'!P41</f>
        <v>Feb 2011</v>
      </c>
      <c r="O57" s="4" t="str">
        <f>'(Intermediate Computations)'!Q41</f>
        <v>Mar 2011</v>
      </c>
      <c r="P57" s="4" t="str">
        <f>'(Intermediate Computations)'!R41</f>
        <v>Apr 2011</v>
      </c>
      <c r="Q57" s="4" t="str">
        <f>'(Intermediate Computations)'!S41</f>
        <v>May 2011</v>
      </c>
      <c r="R57" s="4" t="str">
        <f>'(Intermediate Computations)'!T41</f>
        <v>Jun 2011</v>
      </c>
      <c r="S57" s="4" t="str">
        <f>'(Intermediate Computations)'!U41</f>
        <v>Jul 2011</v>
      </c>
      <c r="T57" s="4" t="str">
        <f>'(Intermediate Computations)'!V41</f>
        <v>Aug 2011</v>
      </c>
      <c r="U57" s="4" t="str">
        <f>'(Intermediate Computations)'!W41</f>
        <v>Sep 2011</v>
      </c>
      <c r="V57" s="4" t="str">
        <f>'(Intermediate Computations)'!X41</f>
        <v>Oct 2011</v>
      </c>
      <c r="W57" s="4" t="str">
        <f>'(Intermediate Computations)'!Y41</f>
        <v>Nov 2011</v>
      </c>
      <c r="X57" s="4" t="str">
        <f>'(Intermediate Computations)'!Z41</f>
        <v>Dec 2011</v>
      </c>
      <c r="Y57" s="4" t="str">
        <f>'(Intermediate Computations)'!AB41</f>
        <v>Jan 2012</v>
      </c>
      <c r="Z57" s="4" t="str">
        <f>'(Intermediate Computations)'!AC41</f>
        <v>Feb 2012</v>
      </c>
      <c r="AA57" s="4" t="str">
        <f>'(Intermediate Computations)'!AD41</f>
        <v>Mar 2012</v>
      </c>
      <c r="AB57" s="4" t="str">
        <f>'(Intermediate Computations)'!AE41</f>
        <v>Apr 2012</v>
      </c>
      <c r="AC57" s="4" t="str">
        <f>'(Intermediate Computations)'!AF41</f>
        <v>May 2012</v>
      </c>
      <c r="AD57" s="4" t="str">
        <f>'(Intermediate Computations)'!AG41</f>
        <v>Jun 2012</v>
      </c>
      <c r="AE57" s="4" t="str">
        <f>'(Intermediate Computations)'!AH41</f>
        <v>Jul 2012</v>
      </c>
      <c r="AF57" s="4" t="str">
        <f>'(Intermediate Computations)'!AI41</f>
        <v>Aug 2012</v>
      </c>
      <c r="AG57" s="4" t="str">
        <f>'(Intermediate Computations)'!AJ41</f>
        <v>Sep 2012</v>
      </c>
      <c r="AH57" s="4" t="str">
        <f>'(Intermediate Computations)'!AK41</f>
        <v>Oct 2012</v>
      </c>
      <c r="AI57" s="4" t="str">
        <f>'(Intermediate Computations)'!AL41</f>
        <v>Nov 2012</v>
      </c>
      <c r="AJ57" s="4" t="str">
        <f>'(Intermediate Computations)'!AM41</f>
        <v>Dec 2012</v>
      </c>
      <c r="AK57" s="4" t="str">
        <f>'(Intermediate Computations)'!AO41</f>
        <v>Jan 2013</v>
      </c>
      <c r="AL57" s="4" t="str">
        <f>'(Intermediate Computations)'!AP41</f>
        <v>Feb 2013</v>
      </c>
      <c r="AM57" s="4" t="str">
        <f>'(Intermediate Computations)'!AQ41</f>
        <v>Mar 2013</v>
      </c>
      <c r="AN57" s="4" t="str">
        <f>'(Intermediate Computations)'!AR41</f>
        <v>Apr 2013</v>
      </c>
      <c r="AO57" s="4" t="str">
        <f>'(Intermediate Computations)'!AS41</f>
        <v>May 2013</v>
      </c>
      <c r="AP57" s="4" t="str">
        <f>'(Intermediate Computations)'!AT41</f>
        <v>Jun 2013</v>
      </c>
      <c r="AQ57" s="4" t="str">
        <f>'(Intermediate Computations)'!AU41</f>
        <v>Jul 2013</v>
      </c>
      <c r="AR57" s="4" t="str">
        <f>'(Intermediate Computations)'!AV41</f>
        <v>Aug 2013</v>
      </c>
      <c r="AS57" s="4" t="str">
        <f>'(Intermediate Computations)'!AW41</f>
        <v>Sep 2013</v>
      </c>
      <c r="AT57" s="4" t="str">
        <f>'(Intermediate Computations)'!AX41</f>
        <v>Oct 2013</v>
      </c>
      <c r="AU57" s="4" t="str">
        <f>'(Intermediate Computations)'!AY41</f>
        <v>Nov 2013</v>
      </c>
      <c r="AV57" s="4" t="str">
        <f>'(Intermediate Computations)'!AZ41</f>
        <v>Dec 2013</v>
      </c>
      <c r="AW57" s="4" t="str">
        <f>'(Intermediate Computations)'!BB41</f>
        <v>Jan 2014</v>
      </c>
      <c r="AX57" s="4" t="str">
        <f>'(Intermediate Computations)'!BC41</f>
        <v>Feb 2014</v>
      </c>
      <c r="AY57" s="4" t="str">
        <f>'(Intermediate Computations)'!BD41</f>
        <v>Mar 2014</v>
      </c>
      <c r="AZ57" s="4" t="str">
        <f>'(Intermediate Computations)'!BE41</f>
        <v>Apr 2014</v>
      </c>
      <c r="BA57" s="4" t="str">
        <f>'(Intermediate Computations)'!BF41</f>
        <v>May 2014</v>
      </c>
      <c r="BB57" s="4" t="str">
        <f>'(Intermediate Computations)'!BG41</f>
        <v>Jun 2014</v>
      </c>
      <c r="BC57" s="4" t="str">
        <f>'(Intermediate Computations)'!BH41</f>
        <v>Jul 2014</v>
      </c>
      <c r="BD57" s="4" t="str">
        <f>'(Intermediate Computations)'!BI41</f>
        <v>Aug 2014</v>
      </c>
      <c r="BE57" s="4" t="str">
        <f>'(Intermediate Computations)'!BJ41</f>
        <v>Sep 2014</v>
      </c>
      <c r="BF57" s="4" t="str">
        <f>'(Intermediate Computations)'!BK41</f>
        <v>Oct 2014</v>
      </c>
      <c r="BG57" s="4" t="str">
        <f>'(Intermediate Computations)'!BL41</f>
        <v>Nov 2014</v>
      </c>
      <c r="BH57" s="4" t="str">
        <f>'(Intermediate Computations)'!BM41</f>
        <v>Dec 2014</v>
      </c>
      <c r="BI57" s="4" t="str">
        <f>'(Intermediate Computations)'!BO41</f>
        <v>Jan 2015</v>
      </c>
      <c r="BJ57" s="4" t="str">
        <f>'(Intermediate Computations)'!BP41</f>
        <v>Feb 2015</v>
      </c>
      <c r="BK57" s="4" t="str">
        <f>'(Intermediate Computations)'!BQ41</f>
        <v>Mar 2015</v>
      </c>
      <c r="BL57" s="4" t="str">
        <f>'(Intermediate Computations)'!BR41</f>
        <v>Apr 2015</v>
      </c>
      <c r="BM57" s="4" t="str">
        <f>'(Intermediate Computations)'!BS41</f>
        <v>May 2015</v>
      </c>
      <c r="BN57" s="4" t="str">
        <f>'(Intermediate Computations)'!BT41</f>
        <v>Jun 2015</v>
      </c>
      <c r="BO57" s="4" t="str">
        <f>'(Intermediate Computations)'!BU41</f>
        <v>Jul 2015</v>
      </c>
      <c r="BP57" s="4" t="str">
        <f>'(Intermediate Computations)'!BV41</f>
        <v>Aug 2015</v>
      </c>
      <c r="BQ57" s="4" t="str">
        <f>'(Intermediate Computations)'!BW41</f>
        <v>Sep 2015</v>
      </c>
      <c r="BR57" s="4" t="str">
        <f>'(Intermediate Computations)'!BX41</f>
        <v>Oct 2015</v>
      </c>
      <c r="BS57" s="4" t="str">
        <f>'(Intermediate Computations)'!BY41</f>
        <v>Nov 2015</v>
      </c>
      <c r="BT57" s="4" t="str">
        <f>'(Intermediate Computations)'!BZ41</f>
        <v>Dec 2015</v>
      </c>
      <c r="BU57" s="4" t="str">
        <f>'(Intermediate Computations)'!CB41</f>
        <v>Jan 2016</v>
      </c>
      <c r="BV57" s="4" t="str">
        <f>'(Intermediate Computations)'!CC41</f>
        <v>Feb 2016</v>
      </c>
      <c r="BW57" s="4" t="str">
        <f>'(Intermediate Computations)'!CD41</f>
        <v>Mar 2016</v>
      </c>
      <c r="BX57" s="4" t="str">
        <f>'(Intermediate Computations)'!CE41</f>
        <v>Apr 2016</v>
      </c>
      <c r="BY57" s="4" t="str">
        <f>'(Intermediate Computations)'!CF41</f>
        <v>May 2016</v>
      </c>
      <c r="BZ57" s="4" t="str">
        <f>'(Intermediate Computations)'!CG41</f>
        <v>Jun 2016</v>
      </c>
      <c r="CA57" s="4" t="str">
        <f>'(Intermediate Computations)'!CH41</f>
        <v>Jul 2016</v>
      </c>
      <c r="CB57" s="4" t="str">
        <f>'(Intermediate Computations)'!CI41</f>
        <v>Aug 2016</v>
      </c>
      <c r="CC57" s="4" t="str">
        <f>'(Intermediate Computations)'!CJ41</f>
        <v>Sep 2016</v>
      </c>
      <c r="CD57" s="4" t="str">
        <f>'(Intermediate Computations)'!CK41</f>
        <v>Oct 2016</v>
      </c>
      <c r="CE57" s="4" t="str">
        <f>'(Intermediate Computations)'!CL41</f>
        <v>Nov 2016</v>
      </c>
      <c r="CF57" s="4" t="str">
        <f>'(Intermediate Computations)'!CM41</f>
        <v>Dec 2016</v>
      </c>
      <c r="CG57" s="4" t="str">
        <f>'(Intermediate Computations)'!CO41</f>
        <v>Jan 2017</v>
      </c>
      <c r="CH57" s="4" t="str">
        <f>'(Intermediate Computations)'!CP41</f>
        <v>Feb 2017</v>
      </c>
      <c r="CI57" s="4" t="str">
        <f>'(Intermediate Computations)'!CQ41</f>
        <v>Mar 2017</v>
      </c>
      <c r="CJ57" s="4" t="str">
        <f>'(Intermediate Computations)'!CR41</f>
        <v>Apr 2017</v>
      </c>
      <c r="CK57" s="4" t="str">
        <f>'(Intermediate Computations)'!CS41</f>
        <v>May 2017</v>
      </c>
      <c r="CL57" s="4" t="str">
        <f>'(Intermediate Computations)'!CT41</f>
        <v>Jun 2017</v>
      </c>
      <c r="CM57" s="4" t="str">
        <f>'(Intermediate Computations)'!CU41</f>
        <v>Jul 2017</v>
      </c>
      <c r="CN57" s="4" t="str">
        <f>'(Intermediate Computations)'!CV41</f>
        <v>Aug 2017</v>
      </c>
      <c r="CO57" s="4" t="str">
        <f>'(Intermediate Computations)'!CW41</f>
        <v>Sep 2017</v>
      </c>
      <c r="CP57" s="4" t="str">
        <f>'(Intermediate Computations)'!CX41</f>
        <v>Oct 2017</v>
      </c>
      <c r="CQ57" s="4" t="str">
        <f>'(Intermediate Computations)'!CY41</f>
        <v>Nov 2017</v>
      </c>
      <c r="CR57" s="4" t="str">
        <f>'(Intermediate Computations)'!CZ41</f>
        <v>Dec 2017</v>
      </c>
      <c r="CS57" s="4" t="str">
        <f>'(Intermediate Computations)'!DB41</f>
        <v>Jan 2018</v>
      </c>
      <c r="CT57" s="4" t="str">
        <f>'(Intermediate Computations)'!DC41</f>
        <v>Feb 2018</v>
      </c>
      <c r="CU57" s="4" t="str">
        <f>'(Intermediate Computations)'!DD41</f>
        <v>Mar 2018</v>
      </c>
      <c r="CV57" s="4" t="str">
        <f>'(Intermediate Computations)'!DE41</f>
        <v>Apr 2018</v>
      </c>
      <c r="CW57" s="4" t="str">
        <f>'(Intermediate Computations)'!DF41</f>
        <v>May 2018</v>
      </c>
      <c r="CX57" s="4" t="str">
        <f>'(Intermediate Computations)'!DG41</f>
        <v>Jun 2018</v>
      </c>
      <c r="CY57" s="4" t="str">
        <f>'(Intermediate Computations)'!DH41</f>
        <v>Jul 2018</v>
      </c>
      <c r="CZ57" s="4" t="str">
        <f>'(Intermediate Computations)'!DI41</f>
        <v>Aug 2018</v>
      </c>
      <c r="DA57" s="4" t="str">
        <f>'(Intermediate Computations)'!DJ41</f>
        <v>Sep 2018</v>
      </c>
      <c r="DB57" s="4" t="str">
        <f>'(Intermediate Computations)'!DK41</f>
        <v>Oct 2018</v>
      </c>
      <c r="DC57" s="4" t="str">
        <f>'(Intermediate Computations)'!DL41</f>
        <v>Nov 2018</v>
      </c>
      <c r="DD57" s="4" t="str">
        <f>'(Intermediate Computations)'!DM41</f>
        <v>Dec 2018</v>
      </c>
      <c r="DE57" s="4" t="str">
        <f>'(Intermediate Computations)'!DO41</f>
        <v>Jan 2019</v>
      </c>
      <c r="DF57" s="4" t="str">
        <f>'(Intermediate Computations)'!DP41</f>
        <v>Feb 2019</v>
      </c>
      <c r="DG57" s="4" t="str">
        <f>'(Intermediate Computations)'!DQ41</f>
        <v>Mar 2019</v>
      </c>
      <c r="DH57" s="4" t="str">
        <f>'(Intermediate Computations)'!DR41</f>
        <v>Apr 2019</v>
      </c>
      <c r="DI57" s="4" t="str">
        <f>'(Intermediate Computations)'!DS41</f>
        <v>May 2019</v>
      </c>
      <c r="DJ57" s="4" t="str">
        <f>'(Intermediate Computations)'!DT41</f>
        <v>Jun 2019</v>
      </c>
      <c r="DK57" s="4" t="str">
        <f>'(Intermediate Computations)'!DU41</f>
        <v>Jul 2019</v>
      </c>
      <c r="DL57" s="4" t="str">
        <f>'(Intermediate Computations)'!DV41</f>
        <v>Aug 2019</v>
      </c>
      <c r="DM57" s="4" t="str">
        <f>'(Intermediate Computations)'!DW41</f>
        <v>Sep 2019</v>
      </c>
      <c r="DN57" s="4" t="str">
        <f>'(Intermediate Computations)'!DX41</f>
        <v>Oct 2019</v>
      </c>
      <c r="DO57" s="4" t="str">
        <f>'(Intermediate Computations)'!DY41</f>
        <v>Nov 2019</v>
      </c>
      <c r="DP57" s="4" t="str">
        <f>'(Intermediate Computations)'!DZ41</f>
        <v>Dec 2019</v>
      </c>
      <c r="DQ57" s="4" t="str">
        <f>'(Intermediate Computations)'!EB41</f>
        <v>Jan 2020</v>
      </c>
      <c r="DR57" s="4" t="str">
        <f>'(Intermediate Computations)'!EC41</f>
        <v>Feb 2020</v>
      </c>
      <c r="DS57" s="4" t="str">
        <f>'(Intermediate Computations)'!ED41</f>
        <v>Mar 2020</v>
      </c>
      <c r="DT57" s="4" t="str">
        <f>'(Intermediate Computations)'!EE41</f>
        <v>Apr 2020</v>
      </c>
      <c r="DU57" s="4" t="str">
        <f>'(Intermediate Computations)'!EF41</f>
        <v>May 2020</v>
      </c>
      <c r="DV57" s="4" t="str">
        <f>'(Intermediate Computations)'!EG41</f>
        <v>Jun 2020</v>
      </c>
      <c r="DW57" s="4" t="str">
        <f>'(Intermediate Computations)'!EH41</f>
        <v>Jul 2020</v>
      </c>
      <c r="DX57" s="4" t="str">
        <f>'(Intermediate Computations)'!EI41</f>
        <v>Aug 2020</v>
      </c>
      <c r="DY57" s="4" t="str">
        <f>'(Intermediate Computations)'!EJ41</f>
        <v>Sep 2020</v>
      </c>
      <c r="DZ57" s="4" t="str">
        <f>'(Intermediate Computations)'!EK41</f>
        <v>Oct 2020</v>
      </c>
      <c r="EA57" s="4" t="str">
        <f>'(Intermediate Computations)'!EL41</f>
        <v>Nov 2020</v>
      </c>
      <c r="EB57" s="4" t="str">
        <f>'(Intermediate Computations)'!EM41</f>
        <v>Dec 2020</v>
      </c>
    </row>
    <row r="58" spans="1:132" ht="12.75" customHeight="1">
      <c r="A58" s="4">
        <f>'(Intermediate Computations)'!B38</f>
        <v>40179</v>
      </c>
      <c r="B58" s="4">
        <f>'(Intermediate Computations)'!C38</f>
        <v>40210</v>
      </c>
      <c r="C58" s="4">
        <f>'(Intermediate Computations)'!D38</f>
        <v>40238</v>
      </c>
      <c r="D58" s="4">
        <f>'(Intermediate Computations)'!E38</f>
        <v>40269</v>
      </c>
      <c r="E58" s="4">
        <f>'(Intermediate Computations)'!F38</f>
        <v>40299</v>
      </c>
      <c r="F58" s="4">
        <f>'(Intermediate Computations)'!G38</f>
        <v>40330</v>
      </c>
      <c r="G58" s="4">
        <f>'(Intermediate Computations)'!H38</f>
        <v>40360</v>
      </c>
      <c r="H58" s="4">
        <f>'(Intermediate Computations)'!I38</f>
        <v>40391</v>
      </c>
      <c r="I58" s="4">
        <f>'(Intermediate Computations)'!J38</f>
        <v>40422</v>
      </c>
      <c r="J58" s="4">
        <f>'(Intermediate Computations)'!K38</f>
        <v>40452</v>
      </c>
      <c r="K58" s="4">
        <f>'(Intermediate Computations)'!L38</f>
        <v>40483</v>
      </c>
      <c r="L58" s="4">
        <f>'(Intermediate Computations)'!M38</f>
        <v>40513</v>
      </c>
      <c r="M58" s="4">
        <f>'(Intermediate Computations)'!O38</f>
        <v>40544</v>
      </c>
      <c r="N58" s="4">
        <f>'(Intermediate Computations)'!P38</f>
        <v>40575</v>
      </c>
      <c r="O58" s="4">
        <f>'(Intermediate Computations)'!Q38</f>
        <v>40603</v>
      </c>
      <c r="P58" s="4">
        <f>'(Intermediate Computations)'!R38</f>
        <v>40634</v>
      </c>
      <c r="Q58" s="4">
        <f>'(Intermediate Computations)'!S38</f>
        <v>40664</v>
      </c>
      <c r="R58" s="4">
        <f>'(Intermediate Computations)'!T38</f>
        <v>40695</v>
      </c>
      <c r="S58" s="4">
        <f>'(Intermediate Computations)'!U38</f>
        <v>40725</v>
      </c>
      <c r="T58" s="4">
        <f>'(Intermediate Computations)'!V38</f>
        <v>40756</v>
      </c>
      <c r="U58" s="4">
        <f>'(Intermediate Computations)'!W38</f>
        <v>40787</v>
      </c>
      <c r="V58" s="4">
        <f>'(Intermediate Computations)'!X38</f>
        <v>40817</v>
      </c>
      <c r="W58" s="4">
        <f>'(Intermediate Computations)'!Y38</f>
        <v>40848</v>
      </c>
      <c r="X58" s="4">
        <f>'(Intermediate Computations)'!Z38</f>
        <v>40878</v>
      </c>
      <c r="Y58" s="4">
        <f>'(Intermediate Computations)'!AB38</f>
        <v>40909</v>
      </c>
      <c r="Z58" s="4">
        <f>'(Intermediate Computations)'!AC38</f>
        <v>40940</v>
      </c>
      <c r="AA58" s="4">
        <f>'(Intermediate Computations)'!AD38</f>
        <v>40969</v>
      </c>
      <c r="AB58" s="4">
        <f>'(Intermediate Computations)'!AE38</f>
        <v>41000</v>
      </c>
      <c r="AC58" s="4">
        <f>'(Intermediate Computations)'!AF38</f>
        <v>41030</v>
      </c>
      <c r="AD58" s="4">
        <f>'(Intermediate Computations)'!AG38</f>
        <v>41061</v>
      </c>
      <c r="AE58" s="4">
        <f>'(Intermediate Computations)'!AH38</f>
        <v>41091</v>
      </c>
      <c r="AF58" s="4">
        <f>'(Intermediate Computations)'!AI38</f>
        <v>41122</v>
      </c>
      <c r="AG58" s="4">
        <f>'(Intermediate Computations)'!AJ38</f>
        <v>41153</v>
      </c>
      <c r="AH58" s="4">
        <f>'(Intermediate Computations)'!AK38</f>
        <v>41183</v>
      </c>
      <c r="AI58" s="4">
        <f>'(Intermediate Computations)'!AL38</f>
        <v>41214</v>
      </c>
      <c r="AJ58" s="4">
        <f>'(Intermediate Computations)'!AM38</f>
        <v>41244</v>
      </c>
      <c r="AK58" s="4">
        <f>'(Intermediate Computations)'!AO38</f>
        <v>41275</v>
      </c>
      <c r="AL58" s="4">
        <f>'(Intermediate Computations)'!AP38</f>
        <v>41306</v>
      </c>
      <c r="AM58" s="4">
        <f>'(Intermediate Computations)'!AQ38</f>
        <v>41334</v>
      </c>
      <c r="AN58" s="4">
        <f>'(Intermediate Computations)'!AR38</f>
        <v>41365</v>
      </c>
      <c r="AO58" s="4">
        <f>'(Intermediate Computations)'!AS38</f>
        <v>41395</v>
      </c>
      <c r="AP58" s="4">
        <f>'(Intermediate Computations)'!AT38</f>
        <v>41426</v>
      </c>
      <c r="AQ58" s="4">
        <f>'(Intermediate Computations)'!AU38</f>
        <v>41456</v>
      </c>
      <c r="AR58" s="4">
        <f>'(Intermediate Computations)'!AV38</f>
        <v>41487</v>
      </c>
      <c r="AS58" s="4">
        <f>'(Intermediate Computations)'!AW38</f>
        <v>41518</v>
      </c>
      <c r="AT58" s="4">
        <f>'(Intermediate Computations)'!AX38</f>
        <v>41548</v>
      </c>
      <c r="AU58" s="4">
        <f>'(Intermediate Computations)'!AY38</f>
        <v>41579</v>
      </c>
      <c r="AV58" s="4">
        <f>'(Intermediate Computations)'!AZ38</f>
        <v>41609</v>
      </c>
      <c r="AW58" s="4">
        <f>'(Intermediate Computations)'!BB38</f>
        <v>41640</v>
      </c>
      <c r="AX58" s="4">
        <f>'(Intermediate Computations)'!BC38</f>
        <v>41671</v>
      </c>
      <c r="AY58" s="4">
        <f>'(Intermediate Computations)'!BD38</f>
        <v>41699</v>
      </c>
      <c r="AZ58" s="4">
        <f>'(Intermediate Computations)'!BE38</f>
        <v>41730</v>
      </c>
      <c r="BA58" s="4">
        <f>'(Intermediate Computations)'!BF38</f>
        <v>41760</v>
      </c>
      <c r="BB58" s="4">
        <f>'(Intermediate Computations)'!BG38</f>
        <v>41791</v>
      </c>
      <c r="BC58" s="4">
        <f>'(Intermediate Computations)'!BH38</f>
        <v>41821</v>
      </c>
      <c r="BD58" s="4">
        <f>'(Intermediate Computations)'!BI38</f>
        <v>41852</v>
      </c>
      <c r="BE58" s="4">
        <f>'(Intermediate Computations)'!BJ38</f>
        <v>41883</v>
      </c>
      <c r="BF58" s="4">
        <f>'(Intermediate Computations)'!BK38</f>
        <v>41913</v>
      </c>
      <c r="BG58" s="4">
        <f>'(Intermediate Computations)'!BL38</f>
        <v>41944</v>
      </c>
      <c r="BH58" s="4">
        <f>'(Intermediate Computations)'!BM38</f>
        <v>41974</v>
      </c>
      <c r="BI58" s="4">
        <f>'(Intermediate Computations)'!BO38</f>
        <v>42005</v>
      </c>
      <c r="BJ58" s="4">
        <f>'(Intermediate Computations)'!BP38</f>
        <v>42036</v>
      </c>
      <c r="BK58" s="4">
        <f>'(Intermediate Computations)'!BQ38</f>
        <v>42064</v>
      </c>
      <c r="BL58" s="4">
        <f>'(Intermediate Computations)'!BR38</f>
        <v>42095</v>
      </c>
      <c r="BM58" s="4">
        <f>'(Intermediate Computations)'!BS38</f>
        <v>42125</v>
      </c>
      <c r="BN58" s="4">
        <f>'(Intermediate Computations)'!BT38</f>
        <v>42156</v>
      </c>
      <c r="BO58" s="4">
        <f>'(Intermediate Computations)'!BU38</f>
        <v>42186</v>
      </c>
      <c r="BP58" s="4">
        <f>'(Intermediate Computations)'!BV38</f>
        <v>42217</v>
      </c>
      <c r="BQ58" s="4">
        <f>'(Intermediate Computations)'!BW38</f>
        <v>42248</v>
      </c>
      <c r="BR58" s="4">
        <f>'(Intermediate Computations)'!BX38</f>
        <v>42278</v>
      </c>
      <c r="BS58" s="4">
        <f>'(Intermediate Computations)'!BY38</f>
        <v>42309</v>
      </c>
      <c r="BT58" s="4">
        <f>'(Intermediate Computations)'!BZ38</f>
        <v>42339</v>
      </c>
      <c r="BU58" s="4">
        <f>'(Intermediate Computations)'!CB38</f>
        <v>42370</v>
      </c>
      <c r="BV58" s="4">
        <f>'(Intermediate Computations)'!CC38</f>
        <v>42401</v>
      </c>
      <c r="BW58" s="4">
        <f>'(Intermediate Computations)'!CD38</f>
        <v>42430</v>
      </c>
      <c r="BX58" s="4">
        <f>'(Intermediate Computations)'!CE38</f>
        <v>42461</v>
      </c>
      <c r="BY58" s="4">
        <f>'(Intermediate Computations)'!CF38</f>
        <v>42491</v>
      </c>
      <c r="BZ58" s="4">
        <f>'(Intermediate Computations)'!CG38</f>
        <v>42522</v>
      </c>
      <c r="CA58" s="4">
        <f>'(Intermediate Computations)'!CH38</f>
        <v>42552</v>
      </c>
      <c r="CB58" s="4">
        <f>'(Intermediate Computations)'!CI38</f>
        <v>42583</v>
      </c>
      <c r="CC58" s="4">
        <f>'(Intermediate Computations)'!CJ38</f>
        <v>42614</v>
      </c>
      <c r="CD58" s="4">
        <f>'(Intermediate Computations)'!CK38</f>
        <v>42644</v>
      </c>
      <c r="CE58" s="4">
        <f>'(Intermediate Computations)'!CL38</f>
        <v>42675</v>
      </c>
      <c r="CF58" s="4">
        <f>'(Intermediate Computations)'!CM38</f>
        <v>42705</v>
      </c>
      <c r="CG58" s="4">
        <f>'(Intermediate Computations)'!CO38</f>
        <v>42736</v>
      </c>
      <c r="CH58" s="4">
        <f>'(Intermediate Computations)'!CP38</f>
        <v>42767</v>
      </c>
      <c r="CI58" s="4">
        <f>'(Intermediate Computations)'!CQ38</f>
        <v>42795</v>
      </c>
      <c r="CJ58" s="4">
        <f>'(Intermediate Computations)'!CR38</f>
        <v>42826</v>
      </c>
      <c r="CK58" s="4">
        <f>'(Intermediate Computations)'!CS38</f>
        <v>42856</v>
      </c>
      <c r="CL58" s="4">
        <f>'(Intermediate Computations)'!CT38</f>
        <v>42887</v>
      </c>
      <c r="CM58" s="4">
        <f>'(Intermediate Computations)'!CU38</f>
        <v>42917</v>
      </c>
      <c r="CN58" s="4">
        <f>'(Intermediate Computations)'!CV38</f>
        <v>42948</v>
      </c>
      <c r="CO58" s="4">
        <f>'(Intermediate Computations)'!CW38</f>
        <v>42979</v>
      </c>
      <c r="CP58" s="4">
        <f>'(Intermediate Computations)'!CX38</f>
        <v>43009</v>
      </c>
      <c r="CQ58" s="4">
        <f>'(Intermediate Computations)'!CY38</f>
        <v>43040</v>
      </c>
      <c r="CR58" s="4">
        <f>'(Intermediate Computations)'!CZ38</f>
        <v>43070</v>
      </c>
      <c r="CS58" s="4">
        <f>'(Intermediate Computations)'!DB38</f>
        <v>43101</v>
      </c>
      <c r="CT58" s="4">
        <f>'(Intermediate Computations)'!DC38</f>
        <v>43132</v>
      </c>
      <c r="CU58" s="4">
        <f>'(Intermediate Computations)'!DD38</f>
        <v>43160</v>
      </c>
      <c r="CV58" s="4">
        <f>'(Intermediate Computations)'!DE38</f>
        <v>43191</v>
      </c>
      <c r="CW58" s="4">
        <f>'(Intermediate Computations)'!DF38</f>
        <v>43221</v>
      </c>
      <c r="CX58" s="4">
        <f>'(Intermediate Computations)'!DG38</f>
        <v>43252</v>
      </c>
      <c r="CY58" s="4">
        <f>'(Intermediate Computations)'!DH38</f>
        <v>43282</v>
      </c>
      <c r="CZ58" s="4">
        <f>'(Intermediate Computations)'!DI38</f>
        <v>43313</v>
      </c>
      <c r="DA58" s="4">
        <f>'(Intermediate Computations)'!DJ38</f>
        <v>43344</v>
      </c>
      <c r="DB58" s="4">
        <f>'(Intermediate Computations)'!DK38</f>
        <v>43374</v>
      </c>
      <c r="DC58" s="4">
        <f>'(Intermediate Computations)'!DL38</f>
        <v>43405</v>
      </c>
      <c r="DD58" s="4">
        <f>'(Intermediate Computations)'!DM38</f>
        <v>43435</v>
      </c>
      <c r="DE58" s="4">
        <f>'(Intermediate Computations)'!DO38</f>
        <v>43466</v>
      </c>
      <c r="DF58" s="4">
        <f>'(Intermediate Computations)'!DP38</f>
        <v>43497</v>
      </c>
      <c r="DG58" s="4">
        <f>'(Intermediate Computations)'!DQ38</f>
        <v>43525</v>
      </c>
      <c r="DH58" s="4">
        <f>'(Intermediate Computations)'!DR38</f>
        <v>43556</v>
      </c>
      <c r="DI58" s="4">
        <f>'(Intermediate Computations)'!DS38</f>
        <v>43586</v>
      </c>
      <c r="DJ58" s="4">
        <f>'(Intermediate Computations)'!DT38</f>
        <v>43617</v>
      </c>
      <c r="DK58" s="4">
        <f>'(Intermediate Computations)'!DU38</f>
        <v>43647</v>
      </c>
      <c r="DL58" s="4">
        <f>'(Intermediate Computations)'!DV38</f>
        <v>43678</v>
      </c>
      <c r="DM58" s="4">
        <f>'(Intermediate Computations)'!DW38</f>
        <v>43709</v>
      </c>
      <c r="DN58" s="4">
        <f>'(Intermediate Computations)'!DX38</f>
        <v>43739</v>
      </c>
      <c r="DO58" s="4">
        <f>'(Intermediate Computations)'!DY38</f>
        <v>43770</v>
      </c>
      <c r="DP58" s="4">
        <f>'(Intermediate Computations)'!DZ38</f>
        <v>43800</v>
      </c>
      <c r="DQ58" s="4">
        <f>'(Intermediate Computations)'!EB38</f>
        <v>43831</v>
      </c>
      <c r="DR58" s="4">
        <f>'(Intermediate Computations)'!EC38</f>
        <v>43862</v>
      </c>
      <c r="DS58" s="4">
        <f>'(Intermediate Computations)'!ED38</f>
        <v>43891</v>
      </c>
      <c r="DT58" s="4">
        <f>'(Intermediate Computations)'!EE38</f>
        <v>43922</v>
      </c>
      <c r="DU58" s="4">
        <f>'(Intermediate Computations)'!EF38</f>
        <v>43952</v>
      </c>
      <c r="DV58" s="4">
        <f>'(Intermediate Computations)'!EG38</f>
        <v>43983</v>
      </c>
      <c r="DW58" s="4">
        <f>'(Intermediate Computations)'!EH38</f>
        <v>44013</v>
      </c>
      <c r="DX58" s="4">
        <f>'(Intermediate Computations)'!EI38</f>
        <v>44044</v>
      </c>
      <c r="DY58" s="4">
        <f>'(Intermediate Computations)'!EJ38</f>
        <v>44075</v>
      </c>
      <c r="DZ58" s="4">
        <f>'(Intermediate Computations)'!EK38</f>
        <v>44105</v>
      </c>
      <c r="EA58" s="4">
        <f>'(Intermediate Computations)'!EL38</f>
        <v>44136</v>
      </c>
      <c r="EB58" s="4">
        <f>'(Intermediate Computations)'!EM38</f>
        <v>44166</v>
      </c>
    </row>
    <row r="59" spans="1:132" ht="12.75" customHeight="1">
      <c r="A59" s="64">
        <f ca="1">'Trial 1'!B44</f>
        <v>1187491.1015203279</v>
      </c>
      <c r="B59" s="64">
        <f ca="1">'Trial 1'!C44</f>
        <v>1157806.1403717923</v>
      </c>
      <c r="C59" s="64">
        <f ca="1">'Trial 1'!D44</f>
        <v>1119508.6259406931</v>
      </c>
      <c r="D59" s="64">
        <f ca="1">'Trial 1'!E44</f>
        <v>1174048.5557218159</v>
      </c>
      <c r="E59" s="64">
        <f ca="1">'Trial 1'!F44</f>
        <v>1144761.003269939</v>
      </c>
      <c r="F59" s="64">
        <f ca="1">'Trial 1'!G44</f>
        <v>1187261.9810736584</v>
      </c>
      <c r="G59" s="64">
        <f ca="1">'Trial 1'!H44</f>
        <v>1170849.8800992882</v>
      </c>
      <c r="H59" s="64">
        <f ca="1">'Trial 1'!I44</f>
        <v>1191983.4028612964</v>
      </c>
      <c r="I59" s="64">
        <f ca="1">'Trial 1'!J44</f>
        <v>1173777.4044856804</v>
      </c>
      <c r="J59" s="64">
        <f ca="1">'Trial 1'!K44</f>
        <v>1183406.3230250215</v>
      </c>
      <c r="K59" s="64">
        <f ca="1">'Trial 1'!L44</f>
        <v>1170919.2442625461</v>
      </c>
      <c r="L59" s="64">
        <f ca="1">'Trial 1'!M44</f>
        <v>1115035.8115851744</v>
      </c>
      <c r="M59" s="64">
        <f ca="1">'Trial 1'!O44</f>
        <v>1122565.1909813066</v>
      </c>
      <c r="N59" s="64">
        <f ca="1">'Trial 1'!P44</f>
        <v>1141398.6808849548</v>
      </c>
      <c r="O59" s="64">
        <f ca="1">'Trial 1'!Q44</f>
        <v>1140495.6954808654</v>
      </c>
      <c r="P59" s="64">
        <f ca="1">'Trial 1'!R44</f>
        <v>1125661.5828236712</v>
      </c>
      <c r="Q59" s="64">
        <f ca="1">'Trial 1'!S44</f>
        <v>1097294.9133903033</v>
      </c>
      <c r="R59" s="64">
        <f ca="1">'Trial 1'!T44</f>
        <v>1129848.7169193195</v>
      </c>
      <c r="S59" s="64">
        <f ca="1">'Trial 1'!U44</f>
        <v>1135738.8355304739</v>
      </c>
      <c r="T59" s="64">
        <f ca="1">'Trial 1'!V44</f>
        <v>1121611.5041032564</v>
      </c>
      <c r="U59" s="64">
        <f ca="1">'Trial 1'!W44</f>
        <v>1166980.4420004818</v>
      </c>
      <c r="V59" s="64">
        <f ca="1">'Trial 1'!X44</f>
        <v>1113193.0114193903</v>
      </c>
      <c r="W59" s="64">
        <f ca="1">'Trial 1'!Y44</f>
        <v>1168092.6969669112</v>
      </c>
      <c r="X59" s="64">
        <f ca="1">'Trial 1'!Z44</f>
        <v>1165983.4481245475</v>
      </c>
      <c r="Y59" s="64">
        <f ca="1">'Trial 1'!AB44</f>
        <v>1129844.3464428589</v>
      </c>
      <c r="Z59" s="64">
        <f ca="1">'Trial 1'!AC44</f>
        <v>1127737.0087988435</v>
      </c>
      <c r="AA59" s="64">
        <f ca="1">'Trial 1'!AD44</f>
        <v>1123536.9855165635</v>
      </c>
      <c r="AB59" s="64">
        <f ca="1">'Trial 1'!AE44</f>
        <v>1091082.8509605338</v>
      </c>
      <c r="AC59" s="64">
        <f ca="1">'Trial 1'!AF44</f>
        <v>1096617.7556505811</v>
      </c>
      <c r="AD59" s="64">
        <f ca="1">'Trial 1'!AG44</f>
        <v>1165327.4509851458</v>
      </c>
      <c r="AE59" s="64">
        <f ca="1">'Trial 1'!AH44</f>
        <v>1145781.2990851107</v>
      </c>
      <c r="AF59" s="64">
        <f ca="1">'Trial 1'!AI44</f>
        <v>1089892.3951732761</v>
      </c>
      <c r="AG59" s="64">
        <f ca="1">'Trial 1'!AJ44</f>
        <v>1083511.4884169581</v>
      </c>
      <c r="AH59" s="64">
        <f ca="1">'Trial 1'!AK44</f>
        <v>1136944.1293751192</v>
      </c>
      <c r="AI59" s="64">
        <f ca="1">'Trial 1'!AL44</f>
        <v>1090701.9835833288</v>
      </c>
      <c r="AJ59" s="64">
        <f ca="1">'Trial 1'!AM44</f>
        <v>1111919.7706665427</v>
      </c>
      <c r="AK59" s="64">
        <f ca="1">'Trial 1'!AO44</f>
        <v>1078732.410640928</v>
      </c>
      <c r="AL59" s="64">
        <f ca="1">'Trial 1'!AP44</f>
        <v>1136085.4635154456</v>
      </c>
      <c r="AM59" s="64">
        <f ca="1">'Trial 1'!AQ44</f>
        <v>1129395.2970208593</v>
      </c>
      <c r="AN59" s="64">
        <f ca="1">'Trial 1'!AR44</f>
        <v>1087136.6782641134</v>
      </c>
      <c r="AO59" s="64">
        <f ca="1">'Trial 1'!AS44</f>
        <v>1144859.5326949365</v>
      </c>
      <c r="AP59" s="64">
        <f ca="1">'Trial 1'!AT44</f>
        <v>1153216.9886562251</v>
      </c>
      <c r="AQ59" s="64">
        <f ca="1">'Trial 1'!AU44</f>
        <v>1106829.4981487195</v>
      </c>
      <c r="AR59" s="64">
        <f ca="1">'Trial 1'!AV44</f>
        <v>1066555.1034504757</v>
      </c>
      <c r="AS59" s="64">
        <f ca="1">'Trial 1'!AW44</f>
        <v>1064224.1229325386</v>
      </c>
      <c r="AT59" s="64">
        <f ca="1">'Trial 1'!AX44</f>
        <v>1151361.5205876131</v>
      </c>
      <c r="AU59" s="64">
        <f ca="1">'Trial 1'!AY44</f>
        <v>1137849.5171390076</v>
      </c>
      <c r="AV59" s="64">
        <f ca="1">'Trial 1'!AZ44</f>
        <v>1113243.8999731177</v>
      </c>
      <c r="AW59" s="64">
        <f ca="1">'Trial 1'!BB44</f>
        <v>1106824.8136128373</v>
      </c>
      <c r="AX59" s="64">
        <f ca="1">'Trial 1'!BC44</f>
        <v>1099475.2167839087</v>
      </c>
      <c r="AY59" s="64">
        <f ca="1">'Trial 1'!BD44</f>
        <v>1146368.3833856706</v>
      </c>
      <c r="AZ59" s="64">
        <f ca="1">'Trial 1'!BE44</f>
        <v>1049377.1183363027</v>
      </c>
      <c r="BA59" s="64">
        <f ca="1">'Trial 1'!BF44</f>
        <v>1047509.9431998403</v>
      </c>
      <c r="BB59" s="64">
        <f ca="1">'Trial 1'!BG44</f>
        <v>1119941.0232407891</v>
      </c>
      <c r="BC59" s="64">
        <f ca="1">'Trial 1'!BH44</f>
        <v>1054115.646045682</v>
      </c>
      <c r="BD59" s="64">
        <f ca="1">'Trial 1'!BI44</f>
        <v>1106384.8647330147</v>
      </c>
      <c r="BE59" s="64">
        <f ca="1">'Trial 1'!BJ44</f>
        <v>1107315.4540827952</v>
      </c>
      <c r="BF59" s="64">
        <f ca="1">'Trial 1'!BK44</f>
        <v>1101523.8735462774</v>
      </c>
      <c r="BG59" s="64">
        <f ca="1">'Trial 1'!BL44</f>
        <v>1145930.0111645085</v>
      </c>
      <c r="BH59" s="64">
        <f ca="1">'Trial 1'!BM44</f>
        <v>1093032.7195087315</v>
      </c>
      <c r="BI59" s="64">
        <f ca="1">'Trial 1'!BO44</f>
        <v>1074589.8637777481</v>
      </c>
      <c r="BJ59" s="64">
        <f ca="1">'Trial 1'!BP44</f>
        <v>1076023.0875447814</v>
      </c>
      <c r="BK59" s="64">
        <f ca="1">'Trial 1'!BQ44</f>
        <v>1112962.266042087</v>
      </c>
      <c r="BL59" s="64">
        <f ca="1">'Trial 1'!BR44</f>
        <v>1056164.3005271934</v>
      </c>
      <c r="BM59" s="64">
        <f ca="1">'Trial 1'!BS44</f>
        <v>1075069.4598860007</v>
      </c>
      <c r="BN59" s="64">
        <f ca="1">'Trial 1'!BT44</f>
        <v>1038348.1858863218</v>
      </c>
      <c r="BO59" s="64">
        <f ca="1">'Trial 1'!BU44</f>
        <v>1124263.0825912273</v>
      </c>
      <c r="BP59" s="64">
        <f ca="1">'Trial 1'!BV44</f>
        <v>1074713.6570238532</v>
      </c>
      <c r="BQ59" s="64">
        <f ca="1">'Trial 1'!BW44</f>
        <v>1064702.2805975496</v>
      </c>
      <c r="BR59" s="64">
        <f ca="1">'Trial 1'!BX44</f>
        <v>1101560.8879210295</v>
      </c>
      <c r="BS59" s="64">
        <f ca="1">'Trial 1'!BY44</f>
        <v>1077777.7627765213</v>
      </c>
      <c r="BT59" s="64">
        <f ca="1">'Trial 1'!BZ44</f>
        <v>1085453.0457554287</v>
      </c>
      <c r="BU59" s="64">
        <f ca="1">'Trial 1'!CB44</f>
        <v>1053657.4985881406</v>
      </c>
      <c r="BV59" s="64">
        <f ca="1">'Trial 1'!CC44</f>
        <v>1083971.1070677605</v>
      </c>
      <c r="BW59" s="64">
        <f ca="1">'Trial 1'!CD44</f>
        <v>1077944.7615460481</v>
      </c>
      <c r="BX59" s="64">
        <f ca="1">'Trial 1'!CE44</f>
        <v>1003535.4408021348</v>
      </c>
      <c r="BY59" s="64">
        <f ca="1">'Trial 1'!CF44</f>
        <v>1088340.1644418926</v>
      </c>
      <c r="BZ59" s="64">
        <f ca="1">'Trial 1'!CG44</f>
        <v>1048468.7110879716</v>
      </c>
      <c r="CA59" s="64">
        <f ca="1">'Trial 1'!CH44</f>
        <v>1063574.735480132</v>
      </c>
      <c r="CB59" s="64">
        <f ca="1">'Trial 1'!CI44</f>
        <v>1029136.1443600892</v>
      </c>
      <c r="CC59" s="64">
        <f ca="1">'Trial 1'!CJ44</f>
        <v>1052401.657100857</v>
      </c>
      <c r="CD59" s="64">
        <f ca="1">'Trial 1'!CK44</f>
        <v>1033011.0559464906</v>
      </c>
      <c r="CE59" s="64">
        <f ca="1">'Trial 1'!CL44</f>
        <v>996159.59255160636</v>
      </c>
      <c r="CF59" s="64">
        <f ca="1">'Trial 1'!CM44</f>
        <v>1092519.7952454251</v>
      </c>
      <c r="CG59" s="64">
        <f ca="1">'Trial 1'!CO44</f>
        <v>1006159.6973864381</v>
      </c>
      <c r="CH59" s="64">
        <f ca="1">'Trial 1'!CP44</f>
        <v>1022306.8197698679</v>
      </c>
      <c r="CI59" s="64">
        <f ca="1">'Trial 1'!CQ44</f>
        <v>1033037.1619551781</v>
      </c>
      <c r="CJ59" s="64">
        <f ca="1">'Trial 1'!CR44</f>
        <v>1070442.3744272834</v>
      </c>
      <c r="CK59" s="64">
        <f ca="1">'Trial 1'!CS44</f>
        <v>1043644.7863174947</v>
      </c>
      <c r="CL59" s="64">
        <f ca="1">'Trial 1'!CT44</f>
        <v>1061589.8168603971</v>
      </c>
      <c r="CM59" s="64">
        <f ca="1">'Trial 1'!CU44</f>
        <v>1097893.9277757739</v>
      </c>
      <c r="CN59" s="64">
        <f ca="1">'Trial 1'!CV44</f>
        <v>1025795.2102625071</v>
      </c>
      <c r="CO59" s="64">
        <f ca="1">'Trial 1'!CW44</f>
        <v>1034452.3013079514</v>
      </c>
      <c r="CP59" s="64">
        <f ca="1">'Trial 1'!CX44</f>
        <v>1003303.2365247285</v>
      </c>
      <c r="CQ59" s="64">
        <f ca="1">'Trial 1'!CY44</f>
        <v>1074619.0602438492</v>
      </c>
      <c r="CR59" s="64">
        <f ca="1">'Trial 1'!CZ44</f>
        <v>1075890.1798311323</v>
      </c>
      <c r="CS59" s="64">
        <f ca="1">'Trial 1'!DB44</f>
        <v>987412.81361921143</v>
      </c>
      <c r="CT59" s="64">
        <f ca="1">'Trial 1'!DC44</f>
        <v>1031663.9294673039</v>
      </c>
      <c r="CU59" s="64">
        <f ca="1">'Trial 1'!DD44</f>
        <v>1046201.4946437001</v>
      </c>
      <c r="CV59" s="64">
        <f ca="1">'Trial 1'!DE44</f>
        <v>1043418.5599139385</v>
      </c>
      <c r="CW59" s="64">
        <f ca="1">'Trial 1'!DF44</f>
        <v>1068384.942357491</v>
      </c>
      <c r="CX59" s="64">
        <f ca="1">'Trial 1'!DG44</f>
        <v>1074178.98654878</v>
      </c>
      <c r="CY59" s="64">
        <f ca="1">'Trial 1'!DH44</f>
        <v>1044402.8220012967</v>
      </c>
      <c r="CZ59" s="64">
        <f ca="1">'Trial 1'!DI44</f>
        <v>1035635.272977763</v>
      </c>
      <c r="DA59" s="64">
        <f ca="1">'Trial 1'!DJ44</f>
        <v>1024583.2679331931</v>
      </c>
      <c r="DB59" s="64">
        <f ca="1">'Trial 1'!DK44</f>
        <v>1010897.2368956154</v>
      </c>
      <c r="DC59" s="64">
        <f ca="1">'Trial 1'!DL44</f>
        <v>1072387.5600155103</v>
      </c>
      <c r="DD59" s="64">
        <f ca="1">'Trial 1'!DM44</f>
        <v>1013975.7778944143</v>
      </c>
      <c r="DE59" s="64">
        <f ca="1">'Trial 1'!DO44</f>
        <v>1089385.7261580918</v>
      </c>
      <c r="DF59" s="64">
        <f ca="1">'Trial 1'!DP44</f>
        <v>1052292.6207775823</v>
      </c>
      <c r="DG59" s="64">
        <f ca="1">'Trial 1'!DQ44</f>
        <v>1082306.1243545786</v>
      </c>
      <c r="DH59" s="64">
        <f ca="1">'Trial 1'!DR44</f>
        <v>1077427.2077367697</v>
      </c>
      <c r="DI59" s="64">
        <f ca="1">'Trial 1'!DS44</f>
        <v>1068440.3006759868</v>
      </c>
      <c r="DJ59" s="64">
        <f ca="1">'Trial 1'!DT44</f>
        <v>1031817.8931211433</v>
      </c>
      <c r="DK59" s="64">
        <f ca="1">'Trial 1'!DU44</f>
        <v>1063642.0828532311</v>
      </c>
      <c r="DL59" s="64">
        <f ca="1">'Trial 1'!DV44</f>
        <v>1061690.0846895997</v>
      </c>
      <c r="DM59" s="64">
        <f ca="1">'Trial 1'!DW44</f>
        <v>1067985.4879206284</v>
      </c>
      <c r="DN59" s="64">
        <f ca="1">'Trial 1'!DX44</f>
        <v>1059723.4862534797</v>
      </c>
      <c r="DO59" s="64">
        <f ca="1">'Trial 1'!DY44</f>
        <v>1058814.1386469221</v>
      </c>
      <c r="DP59" s="64">
        <f ca="1">'Trial 1'!DZ44</f>
        <v>1008916.7142970267</v>
      </c>
      <c r="DQ59" s="64">
        <f ca="1">'Trial 1'!EB44</f>
        <v>1013996.8623510649</v>
      </c>
      <c r="DR59" s="64">
        <f ca="1">'Trial 1'!EC44</f>
        <v>1069928.8350046899</v>
      </c>
      <c r="DS59" s="64">
        <f ca="1">'Trial 1'!ED44</f>
        <v>1031613.6329375148</v>
      </c>
      <c r="DT59" s="64">
        <f ca="1">'Trial 1'!EE44</f>
        <v>1024419.407352437</v>
      </c>
      <c r="DU59" s="64">
        <f ca="1">'Trial 1'!EF44</f>
        <v>1009255.9072217287</v>
      </c>
      <c r="DV59" s="64">
        <f ca="1">'Trial 1'!EG44</f>
        <v>961671.93849954719</v>
      </c>
      <c r="DW59" s="64">
        <f ca="1">'Trial 1'!EH44</f>
        <v>980769.52798546862</v>
      </c>
      <c r="DX59" s="64">
        <f ca="1">'Trial 1'!EI44</f>
        <v>964289.88294858288</v>
      </c>
      <c r="DY59" s="64">
        <f ca="1">'Trial 1'!EJ44</f>
        <v>1057801.8406755901</v>
      </c>
      <c r="DZ59" s="64">
        <f ca="1">'Trial 1'!EK44</f>
        <v>964452.99656695686</v>
      </c>
      <c r="EA59" s="64">
        <f ca="1">'Trial 1'!EL44</f>
        <v>1009560.9431000632</v>
      </c>
      <c r="EB59" s="64">
        <f ca="1">'Trial 1'!EM44</f>
        <v>987661.83116292406</v>
      </c>
    </row>
    <row r="60" spans="1:132" ht="12.75" customHeight="1">
      <c r="A60" s="64">
        <f ca="1">'Trial 2'!B44</f>
        <v>1205380.536829188</v>
      </c>
      <c r="B60" s="64">
        <f ca="1">'Trial 2'!C44</f>
        <v>1131962.6289790797</v>
      </c>
      <c r="C60" s="64">
        <f ca="1">'Trial 2'!D44</f>
        <v>1139059.295260486</v>
      </c>
      <c r="D60" s="64">
        <f ca="1">'Trial 2'!E44</f>
        <v>1164883.9736030691</v>
      </c>
      <c r="E60" s="64">
        <f ca="1">'Trial 2'!F44</f>
        <v>1176396.1690550093</v>
      </c>
      <c r="F60" s="64">
        <f ca="1">'Trial 2'!G44</f>
        <v>1124551.8089723028</v>
      </c>
      <c r="G60" s="64">
        <f ca="1">'Trial 2'!H44</f>
        <v>1159972.6274995361</v>
      </c>
      <c r="H60" s="64">
        <f ca="1">'Trial 2'!I44</f>
        <v>1157594.0608868008</v>
      </c>
      <c r="I60" s="64">
        <f ca="1">'Trial 2'!J44</f>
        <v>1200377.2509618015</v>
      </c>
      <c r="J60" s="64">
        <f ca="1">'Trial 2'!K44</f>
        <v>1152831.7976748762</v>
      </c>
      <c r="K60" s="64">
        <f ca="1">'Trial 2'!L44</f>
        <v>1149719.8437299095</v>
      </c>
      <c r="L60" s="64">
        <f ca="1">'Trial 2'!M44</f>
        <v>1104825.8002253918</v>
      </c>
      <c r="M60" s="64">
        <f ca="1">'Trial 2'!O44</f>
        <v>1128551.2157939635</v>
      </c>
      <c r="N60" s="64">
        <f ca="1">'Trial 2'!P44</f>
        <v>1168002.5446584304</v>
      </c>
      <c r="O60" s="64">
        <f ca="1">'Trial 2'!Q44</f>
        <v>1112894.4466483176</v>
      </c>
      <c r="P60" s="64">
        <f ca="1">'Trial 2'!R44</f>
        <v>1137661.1270811441</v>
      </c>
      <c r="Q60" s="64">
        <f ca="1">'Trial 2'!S44</f>
        <v>1178952.0758786995</v>
      </c>
      <c r="R60" s="64">
        <f ca="1">'Trial 2'!T44</f>
        <v>1107683.9092083173</v>
      </c>
      <c r="S60" s="64">
        <f ca="1">'Trial 2'!U44</f>
        <v>1148171.186943671</v>
      </c>
      <c r="T60" s="64">
        <f ca="1">'Trial 2'!V44</f>
        <v>1168119.2155487784</v>
      </c>
      <c r="U60" s="64">
        <f ca="1">'Trial 2'!W44</f>
        <v>1174749.2226484842</v>
      </c>
      <c r="V60" s="64">
        <f ca="1">'Trial 2'!X44</f>
        <v>1170608.4981141563</v>
      </c>
      <c r="W60" s="64">
        <f ca="1">'Trial 2'!Y44</f>
        <v>1194203.2535870229</v>
      </c>
      <c r="X60" s="64">
        <f ca="1">'Trial 2'!Z44</f>
        <v>1136475.8162370021</v>
      </c>
      <c r="Y60" s="64">
        <f ca="1">'Trial 2'!AB44</f>
        <v>1150426.3869833879</v>
      </c>
      <c r="Z60" s="64">
        <f ca="1">'Trial 2'!AC44</f>
        <v>1158762.9469271961</v>
      </c>
      <c r="AA60" s="64">
        <f ca="1">'Trial 2'!AD44</f>
        <v>1179915.9300595112</v>
      </c>
      <c r="AB60" s="64">
        <f ca="1">'Trial 2'!AE44</f>
        <v>1161198.3720994494</v>
      </c>
      <c r="AC60" s="64">
        <f ca="1">'Trial 2'!AF44</f>
        <v>1131123.4198811271</v>
      </c>
      <c r="AD60" s="64">
        <f ca="1">'Trial 2'!AG44</f>
        <v>1094481.6208295927</v>
      </c>
      <c r="AE60" s="64">
        <f ca="1">'Trial 2'!AH44</f>
        <v>1112666.1379593778</v>
      </c>
      <c r="AF60" s="64">
        <f ca="1">'Trial 2'!AI44</f>
        <v>1166263.2602329492</v>
      </c>
      <c r="AG60" s="64">
        <f ca="1">'Trial 2'!AJ44</f>
        <v>1104935.3991540554</v>
      </c>
      <c r="AH60" s="64">
        <f ca="1">'Trial 2'!AK44</f>
        <v>1088499.9944118364</v>
      </c>
      <c r="AI60" s="64">
        <f ca="1">'Trial 2'!AL44</f>
        <v>1139216.7246827374</v>
      </c>
      <c r="AJ60" s="64">
        <f ca="1">'Trial 2'!AM44</f>
        <v>1100770.9328172521</v>
      </c>
      <c r="AK60" s="64">
        <f ca="1">'Trial 2'!AO44</f>
        <v>1111486.6021334745</v>
      </c>
      <c r="AL60" s="64">
        <f ca="1">'Trial 2'!AP44</f>
        <v>1112497.2867685559</v>
      </c>
      <c r="AM60" s="64">
        <f ca="1">'Trial 2'!AQ44</f>
        <v>1102050.8827206076</v>
      </c>
      <c r="AN60" s="64">
        <f ca="1">'Trial 2'!AR44</f>
        <v>1122577.5524157374</v>
      </c>
      <c r="AO60" s="64">
        <f ca="1">'Trial 2'!AS44</f>
        <v>1081289.7592009665</v>
      </c>
      <c r="AP60" s="64">
        <f ca="1">'Trial 2'!AT44</f>
        <v>1115918.0666853618</v>
      </c>
      <c r="AQ60" s="64">
        <f ca="1">'Trial 2'!AU44</f>
        <v>1096304.1310561544</v>
      </c>
      <c r="AR60" s="64">
        <f ca="1">'Trial 2'!AV44</f>
        <v>1075018.6268698068</v>
      </c>
      <c r="AS60" s="64">
        <f ca="1">'Trial 2'!AW44</f>
        <v>1078379.2198706891</v>
      </c>
      <c r="AT60" s="64">
        <f ca="1">'Trial 2'!AX44</f>
        <v>1106875.1411617689</v>
      </c>
      <c r="AU60" s="64">
        <f ca="1">'Trial 2'!AY44</f>
        <v>1148035.5807782919</v>
      </c>
      <c r="AV60" s="64">
        <f ca="1">'Trial 2'!AZ44</f>
        <v>1070149.7576130498</v>
      </c>
      <c r="AW60" s="64">
        <f ca="1">'Trial 2'!BB44</f>
        <v>1114762.0427359275</v>
      </c>
      <c r="AX60" s="64">
        <f ca="1">'Trial 2'!BC44</f>
        <v>1077741.9194483641</v>
      </c>
      <c r="AY60" s="64">
        <f ca="1">'Trial 2'!BD44</f>
        <v>1079447.7865758322</v>
      </c>
      <c r="AZ60" s="64">
        <f ca="1">'Trial 2'!BE44</f>
        <v>1110515.5672489889</v>
      </c>
      <c r="BA60" s="64">
        <f ca="1">'Trial 2'!BF44</f>
        <v>1134666.9685853946</v>
      </c>
      <c r="BB60" s="64">
        <f ca="1">'Trial 2'!BG44</f>
        <v>1136405.9157557031</v>
      </c>
      <c r="BC60" s="64">
        <f ca="1">'Trial 2'!BH44</f>
        <v>1074454.0775205288</v>
      </c>
      <c r="BD60" s="64">
        <f ca="1">'Trial 2'!BI44</f>
        <v>1098936.9259015657</v>
      </c>
      <c r="BE60" s="64">
        <f ca="1">'Trial 2'!BJ44</f>
        <v>1113035.5873639346</v>
      </c>
      <c r="BF60" s="64">
        <f ca="1">'Trial 2'!BK44</f>
        <v>1109892.2043729343</v>
      </c>
      <c r="BG60" s="64">
        <f ca="1">'Trial 2'!BL44</f>
        <v>1067326.3648372821</v>
      </c>
      <c r="BH60" s="64">
        <f ca="1">'Trial 2'!BM44</f>
        <v>1125851.335503462</v>
      </c>
      <c r="BI60" s="64">
        <f ca="1">'Trial 2'!BO44</f>
        <v>1083367.0048017839</v>
      </c>
      <c r="BJ60" s="64">
        <f ca="1">'Trial 2'!BP44</f>
        <v>1069636.8238213102</v>
      </c>
      <c r="BK60" s="64">
        <f ca="1">'Trial 2'!BQ44</f>
        <v>1057990.7721484343</v>
      </c>
      <c r="BL60" s="64">
        <f ca="1">'Trial 2'!BR44</f>
        <v>1055673.5513160937</v>
      </c>
      <c r="BM60" s="64">
        <f ca="1">'Trial 2'!BS44</f>
        <v>1080511.8289342495</v>
      </c>
      <c r="BN60" s="64">
        <f ca="1">'Trial 2'!BT44</f>
        <v>1059284.8811188422</v>
      </c>
      <c r="BO60" s="64">
        <f ca="1">'Trial 2'!BU44</f>
        <v>1098510.144142647</v>
      </c>
      <c r="BP60" s="64">
        <f ca="1">'Trial 2'!BV44</f>
        <v>1090562.5711547758</v>
      </c>
      <c r="BQ60" s="64">
        <f ca="1">'Trial 2'!BW44</f>
        <v>1069193.839687112</v>
      </c>
      <c r="BR60" s="64">
        <f ca="1">'Trial 2'!BX44</f>
        <v>1038365.136366777</v>
      </c>
      <c r="BS60" s="64">
        <f ca="1">'Trial 2'!BY44</f>
        <v>1069133.1164387369</v>
      </c>
      <c r="BT60" s="64">
        <f ca="1">'Trial 2'!BZ44</f>
        <v>1035378.3687739572</v>
      </c>
      <c r="BU60" s="64">
        <f ca="1">'Trial 2'!CB44</f>
        <v>1107299.1251238445</v>
      </c>
      <c r="BV60" s="64">
        <f ca="1">'Trial 2'!CC44</f>
        <v>1047860.3973456596</v>
      </c>
      <c r="BW60" s="64">
        <f ca="1">'Trial 2'!CD44</f>
        <v>1062555.5475454817</v>
      </c>
      <c r="BX60" s="64">
        <f ca="1">'Trial 2'!CE44</f>
        <v>1048611.799055126</v>
      </c>
      <c r="BY60" s="64">
        <f ca="1">'Trial 2'!CF44</f>
        <v>1092614.4414841905</v>
      </c>
      <c r="BZ60" s="64">
        <f ca="1">'Trial 2'!CG44</f>
        <v>1086791.0099267701</v>
      </c>
      <c r="CA60" s="64">
        <f ca="1">'Trial 2'!CH44</f>
        <v>1060580.5548416115</v>
      </c>
      <c r="CB60" s="64">
        <f ca="1">'Trial 2'!CI44</f>
        <v>1023617.0061922683</v>
      </c>
      <c r="CC60" s="64">
        <f ca="1">'Trial 2'!CJ44</f>
        <v>1077204.8884196731</v>
      </c>
      <c r="CD60" s="64">
        <f ca="1">'Trial 2'!CK44</f>
        <v>1021244.163240693</v>
      </c>
      <c r="CE60" s="64">
        <f ca="1">'Trial 2'!CL44</f>
        <v>1052321.6486237347</v>
      </c>
      <c r="CF60" s="64">
        <f ca="1">'Trial 2'!CM44</f>
        <v>1037093.1225572254</v>
      </c>
      <c r="CG60" s="64">
        <f ca="1">'Trial 2'!CO44</f>
        <v>1053905.0392498621</v>
      </c>
      <c r="CH60" s="64">
        <f ca="1">'Trial 2'!CP44</f>
        <v>1078200.3583720303</v>
      </c>
      <c r="CI60" s="64">
        <f ca="1">'Trial 2'!CQ44</f>
        <v>1019184.5153849456</v>
      </c>
      <c r="CJ60" s="64">
        <f ca="1">'Trial 2'!CR44</f>
        <v>1038714.8554058729</v>
      </c>
      <c r="CK60" s="64">
        <f ca="1">'Trial 2'!CS44</f>
        <v>1037679.8233982468</v>
      </c>
      <c r="CL60" s="64">
        <f ca="1">'Trial 2'!CT44</f>
        <v>1055392.1635684664</v>
      </c>
      <c r="CM60" s="64">
        <f ca="1">'Trial 2'!CU44</f>
        <v>1051063.5931858213</v>
      </c>
      <c r="CN60" s="64">
        <f ca="1">'Trial 2'!CV44</f>
        <v>1053678.9730442811</v>
      </c>
      <c r="CO60" s="64">
        <f ca="1">'Trial 2'!CW44</f>
        <v>1056264.0182092756</v>
      </c>
      <c r="CP60" s="64">
        <f ca="1">'Trial 2'!CX44</f>
        <v>1093837.1643210708</v>
      </c>
      <c r="CQ60" s="64">
        <f ca="1">'Trial 2'!CY44</f>
        <v>987433.29952010629</v>
      </c>
      <c r="CR60" s="64">
        <f ca="1">'Trial 2'!CZ44</f>
        <v>1037954.1053540492</v>
      </c>
      <c r="CS60" s="64">
        <f ca="1">'Trial 2'!DB44</f>
        <v>1001515.4418198876</v>
      </c>
      <c r="CT60" s="64">
        <f ca="1">'Trial 2'!DC44</f>
        <v>1008466.2839316301</v>
      </c>
      <c r="CU60" s="64">
        <f ca="1">'Trial 2'!DD44</f>
        <v>1057482.3306370853</v>
      </c>
      <c r="CV60" s="64">
        <f ca="1">'Trial 2'!DE44</f>
        <v>1065159.3123306986</v>
      </c>
      <c r="CW60" s="64">
        <f ca="1">'Trial 2'!DF44</f>
        <v>1025557.1063989879</v>
      </c>
      <c r="CX60" s="64">
        <f ca="1">'Trial 2'!DG44</f>
        <v>1077346.9554828252</v>
      </c>
      <c r="CY60" s="64">
        <f ca="1">'Trial 2'!DH44</f>
        <v>1053381.2551897902</v>
      </c>
      <c r="CZ60" s="64">
        <f ca="1">'Trial 2'!DI44</f>
        <v>1023216.8730598206</v>
      </c>
      <c r="DA60" s="64">
        <f ca="1">'Trial 2'!DJ44</f>
        <v>1040849.1804967208</v>
      </c>
      <c r="DB60" s="64">
        <f ca="1">'Trial 2'!DK44</f>
        <v>1040010.4219863059</v>
      </c>
      <c r="DC60" s="64">
        <f ca="1">'Trial 2'!DL44</f>
        <v>1010967.9678319714</v>
      </c>
      <c r="DD60" s="64">
        <f ca="1">'Trial 2'!DM44</f>
        <v>1048195.5744974624</v>
      </c>
      <c r="DE60" s="64">
        <f ca="1">'Trial 2'!DO44</f>
        <v>1035746.3927826952</v>
      </c>
      <c r="DF60" s="64">
        <f ca="1">'Trial 2'!DP44</f>
        <v>1050223.7157977647</v>
      </c>
      <c r="DG60" s="64">
        <f ca="1">'Trial 2'!DQ44</f>
        <v>1017550.0005814329</v>
      </c>
      <c r="DH60" s="64">
        <f ca="1">'Trial 2'!DR44</f>
        <v>988027.05868860253</v>
      </c>
      <c r="DI60" s="64">
        <f ca="1">'Trial 2'!DS44</f>
        <v>1003849.0193357993</v>
      </c>
      <c r="DJ60" s="64">
        <f ca="1">'Trial 2'!DT44</f>
        <v>1023011.7809170611</v>
      </c>
      <c r="DK60" s="64">
        <f ca="1">'Trial 2'!DU44</f>
        <v>1032492.5140450674</v>
      </c>
      <c r="DL60" s="64">
        <f ca="1">'Trial 2'!DV44</f>
        <v>1071982.1580346636</v>
      </c>
      <c r="DM60" s="64">
        <f ca="1">'Trial 2'!DW44</f>
        <v>1039834.8903004505</v>
      </c>
      <c r="DN60" s="64">
        <f ca="1">'Trial 2'!DX44</f>
        <v>993882.73345338227</v>
      </c>
      <c r="DO60" s="64">
        <f ca="1">'Trial 2'!DY44</f>
        <v>1022967.7769611221</v>
      </c>
      <c r="DP60" s="64">
        <f ca="1">'Trial 2'!DZ44</f>
        <v>1017692.0687556514</v>
      </c>
      <c r="DQ60" s="64">
        <f ca="1">'Trial 2'!EB44</f>
        <v>1043157.1159913153</v>
      </c>
      <c r="DR60" s="64">
        <f ca="1">'Trial 2'!EC44</f>
        <v>1045574.0497076273</v>
      </c>
      <c r="DS60" s="64">
        <f ca="1">'Trial 2'!ED44</f>
        <v>1034191.2093281148</v>
      </c>
      <c r="DT60" s="64">
        <f ca="1">'Trial 2'!EE44</f>
        <v>1022563.2938276556</v>
      </c>
      <c r="DU60" s="64">
        <f ca="1">'Trial 2'!EF44</f>
        <v>998310.90646047133</v>
      </c>
      <c r="DV60" s="64">
        <f ca="1">'Trial 2'!EG44</f>
        <v>998607.49946181942</v>
      </c>
      <c r="DW60" s="64">
        <f ca="1">'Trial 2'!EH44</f>
        <v>1024849.6292838248</v>
      </c>
      <c r="DX60" s="64">
        <f ca="1">'Trial 2'!EI44</f>
        <v>1047686.7500493757</v>
      </c>
      <c r="DY60" s="64">
        <f ca="1">'Trial 2'!EJ44</f>
        <v>974733.98077509739</v>
      </c>
      <c r="DZ60" s="64">
        <f ca="1">'Trial 2'!EK44</f>
        <v>1044658.6270160235</v>
      </c>
      <c r="EA60" s="64">
        <f ca="1">'Trial 2'!EL44</f>
        <v>995855.43854061235</v>
      </c>
      <c r="EB60" s="64">
        <f ca="1">'Trial 2'!EM44</f>
        <v>1011303.1265642158</v>
      </c>
    </row>
    <row r="61" spans="1:132" ht="12.75" customHeight="1">
      <c r="A61" s="64">
        <f ca="1">'Trial 3'!B44</f>
        <v>1145793.0830879838</v>
      </c>
      <c r="B61" s="64">
        <f ca="1">'Trial 3'!C44</f>
        <v>1162808.146108906</v>
      </c>
      <c r="C61" s="64">
        <f ca="1">'Trial 3'!D44</f>
        <v>1167895.5576995185</v>
      </c>
      <c r="D61" s="64">
        <f ca="1">'Trial 3'!E44</f>
        <v>1175094.5781434791</v>
      </c>
      <c r="E61" s="64">
        <f ca="1">'Trial 3'!F44</f>
        <v>1147716.5936668932</v>
      </c>
      <c r="F61" s="64">
        <f ca="1">'Trial 3'!G44</f>
        <v>1154184.1332735205</v>
      </c>
      <c r="G61" s="64">
        <f ca="1">'Trial 3'!H44</f>
        <v>1154121.1767450043</v>
      </c>
      <c r="H61" s="64">
        <f ca="1">'Trial 3'!I44</f>
        <v>1138349.1250736422</v>
      </c>
      <c r="I61" s="64">
        <f ca="1">'Trial 3'!J44</f>
        <v>1157381.1218037123</v>
      </c>
      <c r="J61" s="64">
        <f ca="1">'Trial 3'!K44</f>
        <v>1168900.2123710397</v>
      </c>
      <c r="K61" s="64">
        <f ca="1">'Trial 3'!L44</f>
        <v>1174202.4084931288</v>
      </c>
      <c r="L61" s="64">
        <f ca="1">'Trial 3'!M44</f>
        <v>1196838.7385151638</v>
      </c>
      <c r="M61" s="64">
        <f ca="1">'Trial 3'!O44</f>
        <v>1138913.7221230839</v>
      </c>
      <c r="N61" s="64">
        <f ca="1">'Trial 3'!P44</f>
        <v>1147066.198638096</v>
      </c>
      <c r="O61" s="64">
        <f ca="1">'Trial 3'!Q44</f>
        <v>1133971.0566977111</v>
      </c>
      <c r="P61" s="64">
        <f ca="1">'Trial 3'!R44</f>
        <v>1116120.5864598299</v>
      </c>
      <c r="Q61" s="64">
        <f ca="1">'Trial 3'!S44</f>
        <v>1139414.9911531575</v>
      </c>
      <c r="R61" s="64">
        <f ca="1">'Trial 3'!T44</f>
        <v>1156271.5440483389</v>
      </c>
      <c r="S61" s="64">
        <f ca="1">'Trial 3'!U44</f>
        <v>1157441.6174632909</v>
      </c>
      <c r="T61" s="64">
        <f ca="1">'Trial 3'!V44</f>
        <v>1185487.2357610827</v>
      </c>
      <c r="U61" s="64">
        <f ca="1">'Trial 3'!W44</f>
        <v>1089696.7442889146</v>
      </c>
      <c r="V61" s="64">
        <f ca="1">'Trial 3'!X44</f>
        <v>1171577.399978755</v>
      </c>
      <c r="W61" s="64">
        <f ca="1">'Trial 3'!Y44</f>
        <v>1147504.8883864977</v>
      </c>
      <c r="X61" s="64">
        <f ca="1">'Trial 3'!Z44</f>
        <v>1094579.2930100192</v>
      </c>
      <c r="Y61" s="64">
        <f ca="1">'Trial 3'!AB44</f>
        <v>1133826.1086267857</v>
      </c>
      <c r="Z61" s="64">
        <f ca="1">'Trial 3'!AC44</f>
        <v>1154077.758700354</v>
      </c>
      <c r="AA61" s="64">
        <f ca="1">'Trial 3'!AD44</f>
        <v>1117367.4603947264</v>
      </c>
      <c r="AB61" s="64">
        <f ca="1">'Trial 3'!AE44</f>
        <v>1149117.1674630512</v>
      </c>
      <c r="AC61" s="64">
        <f ca="1">'Trial 3'!AF44</f>
        <v>1079735.6830512411</v>
      </c>
      <c r="AD61" s="64">
        <f ca="1">'Trial 3'!AG44</f>
        <v>1076778.6564521634</v>
      </c>
      <c r="AE61" s="64">
        <f ca="1">'Trial 3'!AH44</f>
        <v>1146330.8443796537</v>
      </c>
      <c r="AF61" s="64">
        <f ca="1">'Trial 3'!AI44</f>
        <v>1119421.4541503482</v>
      </c>
      <c r="AG61" s="64">
        <f ca="1">'Trial 3'!AJ44</f>
        <v>1146135.4324603579</v>
      </c>
      <c r="AH61" s="64">
        <f ca="1">'Trial 3'!AK44</f>
        <v>1142613.7322732203</v>
      </c>
      <c r="AI61" s="64">
        <f ca="1">'Trial 3'!AL44</f>
        <v>1165719.9522399872</v>
      </c>
      <c r="AJ61" s="64">
        <f ca="1">'Trial 3'!AM44</f>
        <v>1123456.9655838129</v>
      </c>
      <c r="AK61" s="64">
        <f ca="1">'Trial 3'!AO44</f>
        <v>1063537.3909298526</v>
      </c>
      <c r="AL61" s="64">
        <f ca="1">'Trial 3'!AP44</f>
        <v>1125401.5627436792</v>
      </c>
      <c r="AM61" s="64">
        <f ca="1">'Trial 3'!AQ44</f>
        <v>1103266.3581305325</v>
      </c>
      <c r="AN61" s="64">
        <f ca="1">'Trial 3'!AR44</f>
        <v>1136393.6263628388</v>
      </c>
      <c r="AO61" s="64">
        <f ca="1">'Trial 3'!AS44</f>
        <v>1171993.1932609603</v>
      </c>
      <c r="AP61" s="64">
        <f ca="1">'Trial 3'!AT44</f>
        <v>1144180.7316956951</v>
      </c>
      <c r="AQ61" s="64">
        <f ca="1">'Trial 3'!AU44</f>
        <v>1115249.8028753605</v>
      </c>
      <c r="AR61" s="64">
        <f ca="1">'Trial 3'!AV44</f>
        <v>1129115.6208329063</v>
      </c>
      <c r="AS61" s="64">
        <f ca="1">'Trial 3'!AW44</f>
        <v>1045229.9744961632</v>
      </c>
      <c r="AT61" s="64">
        <f ca="1">'Trial 3'!AX44</f>
        <v>1060437.053795397</v>
      </c>
      <c r="AU61" s="64">
        <f ca="1">'Trial 3'!AY44</f>
        <v>1142856.9476175902</v>
      </c>
      <c r="AV61" s="64">
        <f ca="1">'Trial 3'!AZ44</f>
        <v>1079046.39107807</v>
      </c>
      <c r="AW61" s="64">
        <f ca="1">'Trial 3'!BB44</f>
        <v>1055824.5659081191</v>
      </c>
      <c r="AX61" s="64">
        <f ca="1">'Trial 3'!BC44</f>
        <v>1104362.4117781459</v>
      </c>
      <c r="AY61" s="64">
        <f ca="1">'Trial 3'!BD44</f>
        <v>1065092.5213376465</v>
      </c>
      <c r="AZ61" s="64">
        <f ca="1">'Trial 3'!BE44</f>
        <v>1105357.9327122623</v>
      </c>
      <c r="BA61" s="64">
        <f ca="1">'Trial 3'!BF44</f>
        <v>1059538.6245308472</v>
      </c>
      <c r="BB61" s="64">
        <f ca="1">'Trial 3'!BG44</f>
        <v>1073306.5974781148</v>
      </c>
      <c r="BC61" s="64">
        <f ca="1">'Trial 3'!BH44</f>
        <v>1137509.3291863429</v>
      </c>
      <c r="BD61" s="64">
        <f ca="1">'Trial 3'!BI44</f>
        <v>1061925.4933942936</v>
      </c>
      <c r="BE61" s="64">
        <f ca="1">'Trial 3'!BJ44</f>
        <v>1093875.7926535644</v>
      </c>
      <c r="BF61" s="64">
        <f ca="1">'Trial 3'!BK44</f>
        <v>1107467.325467797</v>
      </c>
      <c r="BG61" s="64">
        <f ca="1">'Trial 3'!BL44</f>
        <v>1109468.3046838089</v>
      </c>
      <c r="BH61" s="64">
        <f ca="1">'Trial 3'!BM44</f>
        <v>1054937.0072289887</v>
      </c>
      <c r="BI61" s="64">
        <f ca="1">'Trial 3'!BO44</f>
        <v>1133992.2144381944</v>
      </c>
      <c r="BJ61" s="64">
        <f ca="1">'Trial 3'!BP44</f>
        <v>1121443.5981486349</v>
      </c>
      <c r="BK61" s="64">
        <f ca="1">'Trial 3'!BQ44</f>
        <v>1067917.0522605279</v>
      </c>
      <c r="BL61" s="64">
        <f ca="1">'Trial 3'!BR44</f>
        <v>1078433.1626599743</v>
      </c>
      <c r="BM61" s="64">
        <f ca="1">'Trial 3'!BS44</f>
        <v>1108486.9647079094</v>
      </c>
      <c r="BN61" s="64">
        <f ca="1">'Trial 3'!BT44</f>
        <v>1038751.6926472546</v>
      </c>
      <c r="BO61" s="64">
        <f ca="1">'Trial 3'!BU44</f>
        <v>1103677.7754501081</v>
      </c>
      <c r="BP61" s="64">
        <f ca="1">'Trial 3'!BV44</f>
        <v>1055240.0478651091</v>
      </c>
      <c r="BQ61" s="64">
        <f ca="1">'Trial 3'!BW44</f>
        <v>1039760.9994731334</v>
      </c>
      <c r="BR61" s="64">
        <f ca="1">'Trial 3'!BX44</f>
        <v>1085854.8615935126</v>
      </c>
      <c r="BS61" s="64">
        <f ca="1">'Trial 3'!BY44</f>
        <v>1078081.4085305359</v>
      </c>
      <c r="BT61" s="64">
        <f ca="1">'Trial 3'!BZ44</f>
        <v>1052704.1262928532</v>
      </c>
      <c r="BU61" s="64">
        <f ca="1">'Trial 3'!CB44</f>
        <v>1046353.5562053699</v>
      </c>
      <c r="BV61" s="64">
        <f ca="1">'Trial 3'!CC44</f>
        <v>1061657.2621922346</v>
      </c>
      <c r="BW61" s="64">
        <f ca="1">'Trial 3'!CD44</f>
        <v>1077054.2901623459</v>
      </c>
      <c r="BX61" s="64">
        <f ca="1">'Trial 3'!CE44</f>
        <v>1022606.6152954582</v>
      </c>
      <c r="BY61" s="64">
        <f ca="1">'Trial 3'!CF44</f>
        <v>1041771.4315225524</v>
      </c>
      <c r="BZ61" s="64">
        <f ca="1">'Trial 3'!CG44</f>
        <v>1039507.1493615606</v>
      </c>
      <c r="CA61" s="64">
        <f ca="1">'Trial 3'!CH44</f>
        <v>1089264.6054317104</v>
      </c>
      <c r="CB61" s="64">
        <f ca="1">'Trial 3'!CI44</f>
        <v>1087776.4348711211</v>
      </c>
      <c r="CC61" s="64">
        <f ca="1">'Trial 3'!CJ44</f>
        <v>998917.32009323256</v>
      </c>
      <c r="CD61" s="64">
        <f ca="1">'Trial 3'!CK44</f>
        <v>1111246.8825880736</v>
      </c>
      <c r="CE61" s="64">
        <f ca="1">'Trial 3'!CL44</f>
        <v>1046956.1450871137</v>
      </c>
      <c r="CF61" s="64">
        <f ca="1">'Trial 3'!CM44</f>
        <v>1070341.0971169381</v>
      </c>
      <c r="CG61" s="64">
        <f ca="1">'Trial 3'!CO44</f>
        <v>1025027.8675114053</v>
      </c>
      <c r="CH61" s="64">
        <f ca="1">'Trial 3'!CP44</f>
        <v>1083910.6086324791</v>
      </c>
      <c r="CI61" s="64">
        <f ca="1">'Trial 3'!CQ44</f>
        <v>1053864.7646025207</v>
      </c>
      <c r="CJ61" s="64">
        <f ca="1">'Trial 3'!CR44</f>
        <v>1025288.4480414042</v>
      </c>
      <c r="CK61" s="64">
        <f ca="1">'Trial 3'!CS44</f>
        <v>1044782.9162056675</v>
      </c>
      <c r="CL61" s="64">
        <f ca="1">'Trial 3'!CT44</f>
        <v>1069229.6289603729</v>
      </c>
      <c r="CM61" s="64">
        <f ca="1">'Trial 3'!CU44</f>
        <v>1046525.5135516913</v>
      </c>
      <c r="CN61" s="64">
        <f ca="1">'Trial 3'!CV44</f>
        <v>1023769.4424250396</v>
      </c>
      <c r="CO61" s="64">
        <f ca="1">'Trial 3'!CW44</f>
        <v>1068787.1530813994</v>
      </c>
      <c r="CP61" s="64">
        <f ca="1">'Trial 3'!CX44</f>
        <v>1019863.1716393483</v>
      </c>
      <c r="CQ61" s="64">
        <f ca="1">'Trial 3'!CY44</f>
        <v>1067783.1646539101</v>
      </c>
      <c r="CR61" s="64">
        <f ca="1">'Trial 3'!CZ44</f>
        <v>1060778.5864471018</v>
      </c>
      <c r="CS61" s="64">
        <f ca="1">'Trial 3'!DB44</f>
        <v>1050798.8957753389</v>
      </c>
      <c r="CT61" s="64">
        <f ca="1">'Trial 3'!DC44</f>
        <v>1068722.1669596229</v>
      </c>
      <c r="CU61" s="64">
        <f ca="1">'Trial 3'!DD44</f>
        <v>1079512.4041586882</v>
      </c>
      <c r="CV61" s="64">
        <f ca="1">'Trial 3'!DE44</f>
        <v>1046637.9401172015</v>
      </c>
      <c r="CW61" s="64">
        <f ca="1">'Trial 3'!DF44</f>
        <v>1017285.117328879</v>
      </c>
      <c r="CX61" s="64">
        <f ca="1">'Trial 3'!DG44</f>
        <v>1052337.5351779736</v>
      </c>
      <c r="CY61" s="64">
        <f ca="1">'Trial 3'!DH44</f>
        <v>1084207.991442058</v>
      </c>
      <c r="CZ61" s="64">
        <f ca="1">'Trial 3'!DI44</f>
        <v>1023372.9956108314</v>
      </c>
      <c r="DA61" s="64">
        <f ca="1">'Trial 3'!DJ44</f>
        <v>998376.2826750169</v>
      </c>
      <c r="DB61" s="64">
        <f ca="1">'Trial 3'!DK44</f>
        <v>1077304.3417304826</v>
      </c>
      <c r="DC61" s="64">
        <f ca="1">'Trial 3'!DL44</f>
        <v>1029834.0447029485</v>
      </c>
      <c r="DD61" s="64">
        <f ca="1">'Trial 3'!DM44</f>
        <v>1046847.0429125322</v>
      </c>
      <c r="DE61" s="64">
        <f ca="1">'Trial 3'!DO44</f>
        <v>1026141.4340240947</v>
      </c>
      <c r="DF61" s="64">
        <f ca="1">'Trial 3'!DP44</f>
        <v>1005044.0137645806</v>
      </c>
      <c r="DG61" s="64">
        <f ca="1">'Trial 3'!DQ44</f>
        <v>1018128.0900159593</v>
      </c>
      <c r="DH61" s="64">
        <f ca="1">'Trial 3'!DR44</f>
        <v>1076238.8507867481</v>
      </c>
      <c r="DI61" s="64">
        <f ca="1">'Trial 3'!DS44</f>
        <v>1033788.4169606506</v>
      </c>
      <c r="DJ61" s="64">
        <f ca="1">'Trial 3'!DT44</f>
        <v>1053075.3999933645</v>
      </c>
      <c r="DK61" s="64">
        <f ca="1">'Trial 3'!DU44</f>
        <v>1028235.6297124123</v>
      </c>
      <c r="DL61" s="64">
        <f ca="1">'Trial 3'!DV44</f>
        <v>1071877.481175743</v>
      </c>
      <c r="DM61" s="64">
        <f ca="1">'Trial 3'!DW44</f>
        <v>1048365.4765980522</v>
      </c>
      <c r="DN61" s="64">
        <f ca="1">'Trial 3'!DX44</f>
        <v>1017418.6097498371</v>
      </c>
      <c r="DO61" s="64">
        <f ca="1">'Trial 3'!DY44</f>
        <v>1039131.2355307301</v>
      </c>
      <c r="DP61" s="64">
        <f ca="1">'Trial 3'!DZ44</f>
        <v>1011081.7279996182</v>
      </c>
      <c r="DQ61" s="64">
        <f ca="1">'Trial 3'!EB44</f>
        <v>1010924.954894315</v>
      </c>
      <c r="DR61" s="64">
        <f ca="1">'Trial 3'!EC44</f>
        <v>1059639.4005051185</v>
      </c>
      <c r="DS61" s="64">
        <f ca="1">'Trial 3'!ED44</f>
        <v>1007444.9958244822</v>
      </c>
      <c r="DT61" s="64">
        <f ca="1">'Trial 3'!EE44</f>
        <v>1036176.7718887688</v>
      </c>
      <c r="DU61" s="64">
        <f ca="1">'Trial 3'!EF44</f>
        <v>1011597.7635948972</v>
      </c>
      <c r="DV61" s="64">
        <f ca="1">'Trial 3'!EG44</f>
        <v>1037074.6383219447</v>
      </c>
      <c r="DW61" s="64">
        <f ca="1">'Trial 3'!EH44</f>
        <v>990051.50959129189</v>
      </c>
      <c r="DX61" s="64">
        <f ca="1">'Trial 3'!EI44</f>
        <v>1008558.2846645941</v>
      </c>
      <c r="DY61" s="64">
        <f ca="1">'Trial 3'!EJ44</f>
        <v>998928.82897630637</v>
      </c>
      <c r="DZ61" s="64">
        <f ca="1">'Trial 3'!EK44</f>
        <v>967724.5422832293</v>
      </c>
      <c r="EA61" s="64">
        <f ca="1">'Trial 3'!EL44</f>
        <v>974839.28054920142</v>
      </c>
      <c r="EB61" s="64">
        <f ca="1">'Trial 3'!EM44</f>
        <v>991815.64317271963</v>
      </c>
    </row>
    <row r="62" spans="1:132" ht="12.75" customHeight="1">
      <c r="A62" s="64">
        <f ca="1">'Trial 4'!B44</f>
        <v>1203864.5481904757</v>
      </c>
      <c r="B62" s="64">
        <f ca="1">'Trial 4'!C44</f>
        <v>1135960.9938112753</v>
      </c>
      <c r="C62" s="64">
        <f ca="1">'Trial 4'!D44</f>
        <v>1168725.9625562525</v>
      </c>
      <c r="D62" s="64">
        <f ca="1">'Trial 4'!E44</f>
        <v>1179593.5321687271</v>
      </c>
      <c r="E62" s="64">
        <f ca="1">'Trial 4'!F44</f>
        <v>1172487.6536281416</v>
      </c>
      <c r="F62" s="64">
        <f ca="1">'Trial 4'!G44</f>
        <v>1171502.3227662083</v>
      </c>
      <c r="G62" s="64">
        <f ca="1">'Trial 4'!H44</f>
        <v>1150952.0465256129</v>
      </c>
      <c r="H62" s="64">
        <f ca="1">'Trial 4'!I44</f>
        <v>1166222.5498302719</v>
      </c>
      <c r="I62" s="64">
        <f ca="1">'Trial 4'!J44</f>
        <v>1141494.7487663259</v>
      </c>
      <c r="J62" s="64">
        <f ca="1">'Trial 4'!K44</f>
        <v>1212585.9095642599</v>
      </c>
      <c r="K62" s="64">
        <f ca="1">'Trial 4'!L44</f>
        <v>1149166.682129404</v>
      </c>
      <c r="L62" s="64">
        <f ca="1">'Trial 4'!M44</f>
        <v>1140429.7759007837</v>
      </c>
      <c r="M62" s="64">
        <f ca="1">'Trial 4'!O44</f>
        <v>1209306.8316573615</v>
      </c>
      <c r="N62" s="64">
        <f ca="1">'Trial 4'!P44</f>
        <v>1137362.2263618596</v>
      </c>
      <c r="O62" s="64">
        <f ca="1">'Trial 4'!Q44</f>
        <v>1115062.8901315087</v>
      </c>
      <c r="P62" s="64">
        <f ca="1">'Trial 4'!R44</f>
        <v>1190694.0138946362</v>
      </c>
      <c r="Q62" s="64">
        <f ca="1">'Trial 4'!S44</f>
        <v>1158448.9239409163</v>
      </c>
      <c r="R62" s="64">
        <f ca="1">'Trial 4'!T44</f>
        <v>1109390.4558038714</v>
      </c>
      <c r="S62" s="64">
        <f ca="1">'Trial 4'!U44</f>
        <v>1182935.1114519751</v>
      </c>
      <c r="T62" s="64">
        <f ca="1">'Trial 4'!V44</f>
        <v>1121643.0839725074</v>
      </c>
      <c r="U62" s="64">
        <f ca="1">'Trial 4'!W44</f>
        <v>1164306.5910837178</v>
      </c>
      <c r="V62" s="64">
        <f ca="1">'Trial 4'!X44</f>
        <v>1168893.5018759344</v>
      </c>
      <c r="W62" s="64">
        <f ca="1">'Trial 4'!Y44</f>
        <v>1137982.0668925904</v>
      </c>
      <c r="X62" s="64">
        <f ca="1">'Trial 4'!Z44</f>
        <v>1100714.2504659735</v>
      </c>
      <c r="Y62" s="64">
        <f ca="1">'Trial 4'!AB44</f>
        <v>1173809.7089842793</v>
      </c>
      <c r="Z62" s="64">
        <f ca="1">'Trial 4'!AC44</f>
        <v>1133857.0476577559</v>
      </c>
      <c r="AA62" s="64">
        <f ca="1">'Trial 4'!AD44</f>
        <v>1150356.9018699483</v>
      </c>
      <c r="AB62" s="64">
        <f ca="1">'Trial 4'!AE44</f>
        <v>1074776.1385993382</v>
      </c>
      <c r="AC62" s="64">
        <f ca="1">'Trial 4'!AF44</f>
        <v>1149534.533770761</v>
      </c>
      <c r="AD62" s="64">
        <f ca="1">'Trial 4'!AG44</f>
        <v>1129119.8436426679</v>
      </c>
      <c r="AE62" s="64">
        <f ca="1">'Trial 4'!AH44</f>
        <v>1082353.8755877845</v>
      </c>
      <c r="AF62" s="64">
        <f ca="1">'Trial 4'!AI44</f>
        <v>1182239.234970791</v>
      </c>
      <c r="AG62" s="64">
        <f ca="1">'Trial 4'!AJ44</f>
        <v>1106978.5140256153</v>
      </c>
      <c r="AH62" s="64">
        <f ca="1">'Trial 4'!AK44</f>
        <v>1074770.9297090149</v>
      </c>
      <c r="AI62" s="64">
        <f ca="1">'Trial 4'!AL44</f>
        <v>1098487.4969060908</v>
      </c>
      <c r="AJ62" s="64">
        <f ca="1">'Trial 4'!AM44</f>
        <v>1163876.7197463475</v>
      </c>
      <c r="AK62" s="64">
        <f ca="1">'Trial 4'!AO44</f>
        <v>1156567.3610120502</v>
      </c>
      <c r="AL62" s="64">
        <f ca="1">'Trial 4'!AP44</f>
        <v>1090265.8463333992</v>
      </c>
      <c r="AM62" s="64">
        <f ca="1">'Trial 4'!AQ44</f>
        <v>1081938.3422464489</v>
      </c>
      <c r="AN62" s="64">
        <f ca="1">'Trial 4'!AR44</f>
        <v>1093775.9691562958</v>
      </c>
      <c r="AO62" s="64">
        <f ca="1">'Trial 4'!AS44</f>
        <v>1140952.3553507654</v>
      </c>
      <c r="AP62" s="64">
        <f ca="1">'Trial 4'!AT44</f>
        <v>1115597.5325882132</v>
      </c>
      <c r="AQ62" s="64">
        <f ca="1">'Trial 4'!AU44</f>
        <v>1119558.497824668</v>
      </c>
      <c r="AR62" s="64">
        <f ca="1">'Trial 4'!AV44</f>
        <v>1080906.9761111054</v>
      </c>
      <c r="AS62" s="64">
        <f ca="1">'Trial 4'!AW44</f>
        <v>1116476.4754125653</v>
      </c>
      <c r="AT62" s="64">
        <f ca="1">'Trial 4'!AX44</f>
        <v>1114937.7618653635</v>
      </c>
      <c r="AU62" s="64">
        <f ca="1">'Trial 4'!AY44</f>
        <v>1082040.5022725884</v>
      </c>
      <c r="AV62" s="64">
        <f ca="1">'Trial 4'!AZ44</f>
        <v>1044306.5263589058</v>
      </c>
      <c r="AW62" s="64">
        <f ca="1">'Trial 4'!BB44</f>
        <v>1094015.2633935984</v>
      </c>
      <c r="AX62" s="64">
        <f ca="1">'Trial 4'!BC44</f>
        <v>1089781.5625898519</v>
      </c>
      <c r="AY62" s="64">
        <f ca="1">'Trial 4'!BD44</f>
        <v>1090740.5972260365</v>
      </c>
      <c r="AZ62" s="64">
        <f ca="1">'Trial 4'!BE44</f>
        <v>1043138.9275857212</v>
      </c>
      <c r="BA62" s="64">
        <f ca="1">'Trial 4'!BF44</f>
        <v>1058771.9836679243</v>
      </c>
      <c r="BB62" s="64">
        <f ca="1">'Trial 4'!BG44</f>
        <v>1088185.4117833241</v>
      </c>
      <c r="BC62" s="64">
        <f ca="1">'Trial 4'!BH44</f>
        <v>1077504.7580962919</v>
      </c>
      <c r="BD62" s="64">
        <f ca="1">'Trial 4'!BI44</f>
        <v>1051199.9569365047</v>
      </c>
      <c r="BE62" s="64">
        <f ca="1">'Trial 4'!BJ44</f>
        <v>1088326.4822276549</v>
      </c>
      <c r="BF62" s="64">
        <f ca="1">'Trial 4'!BK44</f>
        <v>1129920.1962180564</v>
      </c>
      <c r="BG62" s="64">
        <f ca="1">'Trial 4'!BL44</f>
        <v>1140680.5697781534</v>
      </c>
      <c r="BH62" s="64">
        <f ca="1">'Trial 4'!BM44</f>
        <v>1034837.2725754993</v>
      </c>
      <c r="BI62" s="64">
        <f ca="1">'Trial 4'!BO44</f>
        <v>1102543.7160549867</v>
      </c>
      <c r="BJ62" s="64">
        <f ca="1">'Trial 4'!BP44</f>
        <v>1093012.448544876</v>
      </c>
      <c r="BK62" s="64">
        <f ca="1">'Trial 4'!BQ44</f>
        <v>1074468.8518687058</v>
      </c>
      <c r="BL62" s="64">
        <f ca="1">'Trial 4'!BR44</f>
        <v>1056220.567913498</v>
      </c>
      <c r="BM62" s="64">
        <f ca="1">'Trial 4'!BS44</f>
        <v>1044146.8807105118</v>
      </c>
      <c r="BN62" s="64">
        <f ca="1">'Trial 4'!BT44</f>
        <v>1011474.1769383976</v>
      </c>
      <c r="BO62" s="64">
        <f ca="1">'Trial 4'!BU44</f>
        <v>1079816.0763170158</v>
      </c>
      <c r="BP62" s="64">
        <f ca="1">'Trial 4'!BV44</f>
        <v>1059261.7156326575</v>
      </c>
      <c r="BQ62" s="64">
        <f ca="1">'Trial 4'!BW44</f>
        <v>1061888.6382950426</v>
      </c>
      <c r="BR62" s="64">
        <f ca="1">'Trial 4'!BX44</f>
        <v>1121524.9683634795</v>
      </c>
      <c r="BS62" s="64">
        <f ca="1">'Trial 4'!BY44</f>
        <v>1084185.2644563906</v>
      </c>
      <c r="BT62" s="64">
        <f ca="1">'Trial 4'!BZ44</f>
        <v>1111125.4069498607</v>
      </c>
      <c r="BU62" s="64">
        <f ca="1">'Trial 4'!CB44</f>
        <v>1049300.10699162</v>
      </c>
      <c r="BV62" s="64">
        <f ca="1">'Trial 4'!CC44</f>
        <v>1024857.2421900412</v>
      </c>
      <c r="BW62" s="64">
        <f ca="1">'Trial 4'!CD44</f>
        <v>1077935.8524782211</v>
      </c>
      <c r="BX62" s="64">
        <f ca="1">'Trial 4'!CE44</f>
        <v>1065305.7194191047</v>
      </c>
      <c r="BY62" s="64">
        <f ca="1">'Trial 4'!CF44</f>
        <v>1023865.3402621663</v>
      </c>
      <c r="BZ62" s="64">
        <f ca="1">'Trial 4'!CG44</f>
        <v>1072583.1207473897</v>
      </c>
      <c r="CA62" s="64">
        <f ca="1">'Trial 4'!CH44</f>
        <v>1096200.2693455387</v>
      </c>
      <c r="CB62" s="64">
        <f ca="1">'Trial 4'!CI44</f>
        <v>1090002.3492193765</v>
      </c>
      <c r="CC62" s="64">
        <f ca="1">'Trial 4'!CJ44</f>
        <v>1101052.2587003184</v>
      </c>
      <c r="CD62" s="64">
        <f ca="1">'Trial 4'!CK44</f>
        <v>1086370.6368781023</v>
      </c>
      <c r="CE62" s="64">
        <f ca="1">'Trial 4'!CL44</f>
        <v>1020971.6902188389</v>
      </c>
      <c r="CF62" s="64">
        <f ca="1">'Trial 4'!CM44</f>
        <v>1039543.1050808295</v>
      </c>
      <c r="CG62" s="64">
        <f ca="1">'Trial 4'!CO44</f>
        <v>1053007.369290171</v>
      </c>
      <c r="CH62" s="64">
        <f ca="1">'Trial 4'!CP44</f>
        <v>1073948.4137398377</v>
      </c>
      <c r="CI62" s="64">
        <f ca="1">'Trial 4'!CQ44</f>
        <v>1057358.3691475738</v>
      </c>
      <c r="CJ62" s="64">
        <f ca="1">'Trial 4'!CR44</f>
        <v>1067204.751154633</v>
      </c>
      <c r="CK62" s="64">
        <f ca="1">'Trial 4'!CS44</f>
        <v>1059984.1984854594</v>
      </c>
      <c r="CL62" s="64">
        <f ca="1">'Trial 4'!CT44</f>
        <v>1049112.5873493638</v>
      </c>
      <c r="CM62" s="64">
        <f ca="1">'Trial 4'!CU44</f>
        <v>1060254.7737282647</v>
      </c>
      <c r="CN62" s="64">
        <f ca="1">'Trial 4'!CV44</f>
        <v>1029388.9769249045</v>
      </c>
      <c r="CO62" s="64">
        <f ca="1">'Trial 4'!CW44</f>
        <v>1059330.915168982</v>
      </c>
      <c r="CP62" s="64">
        <f ca="1">'Trial 4'!CX44</f>
        <v>1010512.0360489729</v>
      </c>
      <c r="CQ62" s="64">
        <f ca="1">'Trial 4'!CY44</f>
        <v>1080035.9330667392</v>
      </c>
      <c r="CR62" s="64">
        <f ca="1">'Trial 4'!CZ44</f>
        <v>1016659.6962040402</v>
      </c>
      <c r="CS62" s="64">
        <f ca="1">'Trial 4'!DB44</f>
        <v>992175.08634572022</v>
      </c>
      <c r="CT62" s="64">
        <f ca="1">'Trial 4'!DC44</f>
        <v>1095748.4750233772</v>
      </c>
      <c r="CU62" s="64">
        <f ca="1">'Trial 4'!DD44</f>
        <v>1054525.8977426724</v>
      </c>
      <c r="CV62" s="64">
        <f ca="1">'Trial 4'!DE44</f>
        <v>1056385.0182237064</v>
      </c>
      <c r="CW62" s="64">
        <f ca="1">'Trial 4'!DF44</f>
        <v>982934.53487282177</v>
      </c>
      <c r="CX62" s="64">
        <f ca="1">'Trial 4'!DG44</f>
        <v>1025386.3469387427</v>
      </c>
      <c r="CY62" s="64">
        <f ca="1">'Trial 4'!DH44</f>
        <v>1038530.346856411</v>
      </c>
      <c r="CZ62" s="64">
        <f ca="1">'Trial 4'!DI44</f>
        <v>1015297.228274613</v>
      </c>
      <c r="DA62" s="64">
        <f ca="1">'Trial 4'!DJ44</f>
        <v>1028820.7369024307</v>
      </c>
      <c r="DB62" s="64">
        <f ca="1">'Trial 4'!DK44</f>
        <v>1003597.8731843213</v>
      </c>
      <c r="DC62" s="64">
        <f ca="1">'Trial 4'!DL44</f>
        <v>1034249.7016111612</v>
      </c>
      <c r="DD62" s="64">
        <f ca="1">'Trial 4'!DM44</f>
        <v>1061949.4537154285</v>
      </c>
      <c r="DE62" s="64">
        <f ca="1">'Trial 4'!DO44</f>
        <v>1042418.9428638655</v>
      </c>
      <c r="DF62" s="64">
        <f ca="1">'Trial 4'!DP44</f>
        <v>1060754.7250224822</v>
      </c>
      <c r="DG62" s="64">
        <f ca="1">'Trial 4'!DQ44</f>
        <v>1065326.1198305569</v>
      </c>
      <c r="DH62" s="64">
        <f ca="1">'Trial 4'!DR44</f>
        <v>998600.35230268061</v>
      </c>
      <c r="DI62" s="64">
        <f ca="1">'Trial 4'!DS44</f>
        <v>1025280.9629622016</v>
      </c>
      <c r="DJ62" s="64">
        <f ca="1">'Trial 4'!DT44</f>
        <v>1018116.8129305587</v>
      </c>
      <c r="DK62" s="64">
        <f ca="1">'Trial 4'!DU44</f>
        <v>1008561.9012744093</v>
      </c>
      <c r="DL62" s="64">
        <f ca="1">'Trial 4'!DV44</f>
        <v>988300.28994888486</v>
      </c>
      <c r="DM62" s="64">
        <f ca="1">'Trial 4'!DW44</f>
        <v>991704.03477183264</v>
      </c>
      <c r="DN62" s="64">
        <f ca="1">'Trial 4'!DX44</f>
        <v>1015307.6522066273</v>
      </c>
      <c r="DO62" s="64">
        <f ca="1">'Trial 4'!DY44</f>
        <v>1008059.88922388</v>
      </c>
      <c r="DP62" s="64">
        <f ca="1">'Trial 4'!DZ44</f>
        <v>961087.48417586216</v>
      </c>
      <c r="DQ62" s="64">
        <f ca="1">'Trial 4'!EB44</f>
        <v>962272.19255300297</v>
      </c>
      <c r="DR62" s="64">
        <f ca="1">'Trial 4'!EC44</f>
        <v>1023301.9154570689</v>
      </c>
      <c r="DS62" s="64">
        <f ca="1">'Trial 4'!ED44</f>
        <v>1018548.5904503301</v>
      </c>
      <c r="DT62" s="64">
        <f ca="1">'Trial 4'!EE44</f>
        <v>1007838.7499222911</v>
      </c>
      <c r="DU62" s="64">
        <f ca="1">'Trial 4'!EF44</f>
        <v>981374.54394091421</v>
      </c>
      <c r="DV62" s="64">
        <f ca="1">'Trial 4'!EG44</f>
        <v>1065404.261496539</v>
      </c>
      <c r="DW62" s="64">
        <f ca="1">'Trial 4'!EH44</f>
        <v>1037247.1763711892</v>
      </c>
      <c r="DX62" s="64">
        <f ca="1">'Trial 4'!EI44</f>
        <v>1052582.75042683</v>
      </c>
      <c r="DY62" s="64">
        <f ca="1">'Trial 4'!EJ44</f>
        <v>1038857.5184386892</v>
      </c>
      <c r="DZ62" s="64">
        <f ca="1">'Trial 4'!EK44</f>
        <v>1042855.7694162283</v>
      </c>
      <c r="EA62" s="64">
        <f ca="1">'Trial 4'!EL44</f>
        <v>1041926.2801555044</v>
      </c>
      <c r="EB62" s="64">
        <f ca="1">'Trial 4'!EM44</f>
        <v>1023722.2682575706</v>
      </c>
    </row>
    <row r="63" spans="1:132" ht="12.75" customHeight="1">
      <c r="A63" s="64">
        <f ca="1">'Trial 5'!B44</f>
        <v>1212830.1780669494</v>
      </c>
      <c r="B63" s="64">
        <f ca="1">'Trial 5'!C44</f>
        <v>1147570.6931959693</v>
      </c>
      <c r="C63" s="64">
        <f ca="1">'Trial 5'!D44</f>
        <v>1199310.7545985745</v>
      </c>
      <c r="D63" s="64">
        <f ca="1">'Trial 5'!E44</f>
        <v>1149258.8625886019</v>
      </c>
      <c r="E63" s="64">
        <f ca="1">'Trial 5'!F44</f>
        <v>1165076.6419333925</v>
      </c>
      <c r="F63" s="64">
        <f ca="1">'Trial 5'!G44</f>
        <v>1148058.5774480416</v>
      </c>
      <c r="G63" s="64">
        <f ca="1">'Trial 5'!H44</f>
        <v>1158314.8624849452</v>
      </c>
      <c r="H63" s="64">
        <f ca="1">'Trial 5'!I44</f>
        <v>1141626.2678232125</v>
      </c>
      <c r="I63" s="64">
        <f ca="1">'Trial 5'!J44</f>
        <v>1142409.7864122619</v>
      </c>
      <c r="J63" s="64">
        <f ca="1">'Trial 5'!K44</f>
        <v>1215224.5301251016</v>
      </c>
      <c r="K63" s="64">
        <f ca="1">'Trial 5'!L44</f>
        <v>1163560.5330064464</v>
      </c>
      <c r="L63" s="64">
        <f ca="1">'Trial 5'!M44</f>
        <v>1162503.1865407701</v>
      </c>
      <c r="M63" s="64">
        <f ca="1">'Trial 5'!O44</f>
        <v>1131017.5472474888</v>
      </c>
      <c r="N63" s="64">
        <f ca="1">'Trial 5'!P44</f>
        <v>1185755.8536510139</v>
      </c>
      <c r="O63" s="64">
        <f ca="1">'Trial 5'!Q44</f>
        <v>1148764.2019095751</v>
      </c>
      <c r="P63" s="64">
        <f ca="1">'Trial 5'!R44</f>
        <v>1146587.9065150088</v>
      </c>
      <c r="Q63" s="64">
        <f ca="1">'Trial 5'!S44</f>
        <v>1164730.6983838952</v>
      </c>
      <c r="R63" s="64">
        <f ca="1">'Trial 5'!T44</f>
        <v>1153429.5982874434</v>
      </c>
      <c r="S63" s="64">
        <f ca="1">'Trial 5'!U44</f>
        <v>1122694.1534327597</v>
      </c>
      <c r="T63" s="64">
        <f ca="1">'Trial 5'!V44</f>
        <v>1156674.371011897</v>
      </c>
      <c r="U63" s="64">
        <f ca="1">'Trial 5'!W44</f>
        <v>1140101.0107690615</v>
      </c>
      <c r="V63" s="64">
        <f ca="1">'Trial 5'!X44</f>
        <v>1138519.1520257208</v>
      </c>
      <c r="W63" s="64">
        <f ca="1">'Trial 5'!Y44</f>
        <v>1131264.1587948254</v>
      </c>
      <c r="X63" s="64">
        <f ca="1">'Trial 5'!Z44</f>
        <v>1125994.1979162737</v>
      </c>
      <c r="Y63" s="64">
        <f ca="1">'Trial 5'!AB44</f>
        <v>1112052.9087281935</v>
      </c>
      <c r="Z63" s="64">
        <f ca="1">'Trial 5'!AC44</f>
        <v>1134878.4925507959</v>
      </c>
      <c r="AA63" s="64">
        <f ca="1">'Trial 5'!AD44</f>
        <v>1126769.8510298915</v>
      </c>
      <c r="AB63" s="64">
        <f ca="1">'Trial 5'!AE44</f>
        <v>1098710.9517898506</v>
      </c>
      <c r="AC63" s="64">
        <f ca="1">'Trial 5'!AF44</f>
        <v>1095417.5605819284</v>
      </c>
      <c r="AD63" s="64">
        <f ca="1">'Trial 5'!AG44</f>
        <v>1104101.7203950332</v>
      </c>
      <c r="AE63" s="64">
        <f ca="1">'Trial 5'!AH44</f>
        <v>1072997.0229243035</v>
      </c>
      <c r="AF63" s="64">
        <f ca="1">'Trial 5'!AI44</f>
        <v>1141021.8519881095</v>
      </c>
      <c r="AG63" s="64">
        <f ca="1">'Trial 5'!AJ44</f>
        <v>1138665.3759943973</v>
      </c>
      <c r="AH63" s="64">
        <f ca="1">'Trial 5'!AK44</f>
        <v>1099371.6448696116</v>
      </c>
      <c r="AI63" s="64">
        <f ca="1">'Trial 5'!AL44</f>
        <v>1126733.755619992</v>
      </c>
      <c r="AJ63" s="64">
        <f ca="1">'Trial 5'!AM44</f>
        <v>1152311.359002087</v>
      </c>
      <c r="AK63" s="64">
        <f ca="1">'Trial 5'!AO44</f>
        <v>1093552.8499031614</v>
      </c>
      <c r="AL63" s="64">
        <f ca="1">'Trial 5'!AP44</f>
        <v>1093446.7912694137</v>
      </c>
      <c r="AM63" s="64">
        <f ca="1">'Trial 5'!AQ44</f>
        <v>1079152.1973408551</v>
      </c>
      <c r="AN63" s="64">
        <f ca="1">'Trial 5'!AR44</f>
        <v>1112386.7039911235</v>
      </c>
      <c r="AO63" s="64">
        <f ca="1">'Trial 5'!AS44</f>
        <v>1166712.5941268345</v>
      </c>
      <c r="AP63" s="64">
        <f ca="1">'Trial 5'!AT44</f>
        <v>1054630.5348939593</v>
      </c>
      <c r="AQ63" s="64">
        <f ca="1">'Trial 5'!AU44</f>
        <v>1099599.514177232</v>
      </c>
      <c r="AR63" s="64">
        <f ca="1">'Trial 5'!AV44</f>
        <v>1120574.4847942975</v>
      </c>
      <c r="AS63" s="64">
        <f ca="1">'Trial 5'!AW44</f>
        <v>1102407.9880610306</v>
      </c>
      <c r="AT63" s="64">
        <f ca="1">'Trial 5'!AX44</f>
        <v>1079504.9347869076</v>
      </c>
      <c r="AU63" s="64">
        <f ca="1">'Trial 5'!AY44</f>
        <v>1142108.3549208385</v>
      </c>
      <c r="AV63" s="64">
        <f ca="1">'Trial 5'!AZ44</f>
        <v>1042683.9328500344</v>
      </c>
      <c r="AW63" s="64">
        <f ca="1">'Trial 5'!BB44</f>
        <v>1134548.3866553067</v>
      </c>
      <c r="AX63" s="64">
        <f ca="1">'Trial 5'!BC44</f>
        <v>1077512.586952026</v>
      </c>
      <c r="AY63" s="64">
        <f ca="1">'Trial 5'!BD44</f>
        <v>1089805.56536107</v>
      </c>
      <c r="AZ63" s="64">
        <f ca="1">'Trial 5'!BE44</f>
        <v>1093550.3612595671</v>
      </c>
      <c r="BA63" s="64">
        <f ca="1">'Trial 5'!BF44</f>
        <v>1120657.595953319</v>
      </c>
      <c r="BB63" s="64">
        <f ca="1">'Trial 5'!BG44</f>
        <v>1060159.1035557592</v>
      </c>
      <c r="BC63" s="64">
        <f ca="1">'Trial 5'!BH44</f>
        <v>1139135.8914264408</v>
      </c>
      <c r="BD63" s="64">
        <f ca="1">'Trial 5'!BI44</f>
        <v>1113194.101641987</v>
      </c>
      <c r="BE63" s="64">
        <f ca="1">'Trial 5'!BJ44</f>
        <v>1055379.5609543603</v>
      </c>
      <c r="BF63" s="64">
        <f ca="1">'Trial 5'!BK44</f>
        <v>1112981.4630893187</v>
      </c>
      <c r="BG63" s="64">
        <f ca="1">'Trial 5'!BL44</f>
        <v>1107718.483932534</v>
      </c>
      <c r="BH63" s="64">
        <f ca="1">'Trial 5'!BM44</f>
        <v>1102694.66302467</v>
      </c>
      <c r="BI63" s="64">
        <f ca="1">'Trial 5'!BO44</f>
        <v>1041686.3720418272</v>
      </c>
      <c r="BJ63" s="64">
        <f ca="1">'Trial 5'!BP44</f>
        <v>1053655.5261756142</v>
      </c>
      <c r="BK63" s="64">
        <f ca="1">'Trial 5'!BQ44</f>
        <v>1115778.0913409221</v>
      </c>
      <c r="BL63" s="64">
        <f ca="1">'Trial 5'!BR44</f>
        <v>1081669.882121335</v>
      </c>
      <c r="BM63" s="64">
        <f ca="1">'Trial 5'!BS44</f>
        <v>1077749.6175966812</v>
      </c>
      <c r="BN63" s="64">
        <f ca="1">'Trial 5'!BT44</f>
        <v>1117010.951451025</v>
      </c>
      <c r="BO63" s="64">
        <f ca="1">'Trial 5'!BU44</f>
        <v>1078823.2717441141</v>
      </c>
      <c r="BP63" s="64">
        <f ca="1">'Trial 5'!BV44</f>
        <v>1119543.5037597297</v>
      </c>
      <c r="BQ63" s="64">
        <f ca="1">'Trial 5'!BW44</f>
        <v>1073050.3382014886</v>
      </c>
      <c r="BR63" s="64">
        <f ca="1">'Trial 5'!BX44</f>
        <v>1057271.5342750859</v>
      </c>
      <c r="BS63" s="64">
        <f ca="1">'Trial 5'!BY44</f>
        <v>1029887.6058988576</v>
      </c>
      <c r="BT63" s="64">
        <f ca="1">'Trial 5'!BZ44</f>
        <v>1051954.1760882342</v>
      </c>
      <c r="BU63" s="64">
        <f ca="1">'Trial 5'!CB44</f>
        <v>1043597.656399424</v>
      </c>
      <c r="BV63" s="64">
        <f ca="1">'Trial 5'!CC44</f>
        <v>1089563.6672487312</v>
      </c>
      <c r="BW63" s="64">
        <f ca="1">'Trial 5'!CD44</f>
        <v>1036294.6183263075</v>
      </c>
      <c r="BX63" s="64">
        <f ca="1">'Trial 5'!CE44</f>
        <v>1112557.8605445614</v>
      </c>
      <c r="BY63" s="64">
        <f ca="1">'Trial 5'!CF44</f>
        <v>1059527.1157647916</v>
      </c>
      <c r="BZ63" s="64">
        <f ca="1">'Trial 5'!CG44</f>
        <v>1071189.7044120634</v>
      </c>
      <c r="CA63" s="64">
        <f ca="1">'Trial 5'!CH44</f>
        <v>1103315.1788695534</v>
      </c>
      <c r="CB63" s="64">
        <f ca="1">'Trial 5'!CI44</f>
        <v>1036233.1325758778</v>
      </c>
      <c r="CC63" s="64">
        <f ca="1">'Trial 5'!CJ44</f>
        <v>1089940.7309288706</v>
      </c>
      <c r="CD63" s="64">
        <f ca="1">'Trial 5'!CK44</f>
        <v>1085734.1255352558</v>
      </c>
      <c r="CE63" s="64">
        <f ca="1">'Trial 5'!CL44</f>
        <v>1055300.8350831473</v>
      </c>
      <c r="CF63" s="64">
        <f ca="1">'Trial 5'!CM44</f>
        <v>1023472.7838487551</v>
      </c>
      <c r="CG63" s="64">
        <f ca="1">'Trial 5'!CO44</f>
        <v>1013585.7498656866</v>
      </c>
      <c r="CH63" s="64">
        <f ca="1">'Trial 5'!CP44</f>
        <v>1073661.0296474842</v>
      </c>
      <c r="CI63" s="64">
        <f ca="1">'Trial 5'!CQ44</f>
        <v>1014421.4106690971</v>
      </c>
      <c r="CJ63" s="64">
        <f ca="1">'Trial 5'!CR44</f>
        <v>1045523.3939740963</v>
      </c>
      <c r="CK63" s="64">
        <f ca="1">'Trial 5'!CS44</f>
        <v>1037093.2008116938</v>
      </c>
      <c r="CL63" s="64">
        <f ca="1">'Trial 5'!CT44</f>
        <v>1039662.4122981402</v>
      </c>
      <c r="CM63" s="64">
        <f ca="1">'Trial 5'!CU44</f>
        <v>1087171.0492958224</v>
      </c>
      <c r="CN63" s="64">
        <f ca="1">'Trial 5'!CV44</f>
        <v>1095262.8232965926</v>
      </c>
      <c r="CO63" s="64">
        <f ca="1">'Trial 5'!CW44</f>
        <v>1071952.3345868508</v>
      </c>
      <c r="CP63" s="64">
        <f ca="1">'Trial 5'!CX44</f>
        <v>1071687.2798109145</v>
      </c>
      <c r="CQ63" s="64">
        <f ca="1">'Trial 5'!CY44</f>
        <v>1061894.6053536099</v>
      </c>
      <c r="CR63" s="64">
        <f ca="1">'Trial 5'!CZ44</f>
        <v>1044882.8397554416</v>
      </c>
      <c r="CS63" s="64">
        <f ca="1">'Trial 5'!DB44</f>
        <v>995303.73825363407</v>
      </c>
      <c r="CT63" s="64">
        <f ca="1">'Trial 5'!DC44</f>
        <v>1034860.6067738901</v>
      </c>
      <c r="CU63" s="64">
        <f ca="1">'Trial 5'!DD44</f>
        <v>1074720.4548323289</v>
      </c>
      <c r="CV63" s="64">
        <f ca="1">'Trial 5'!DE44</f>
        <v>1028319.0793332218</v>
      </c>
      <c r="CW63" s="64">
        <f ca="1">'Trial 5'!DF44</f>
        <v>996918.73455967742</v>
      </c>
      <c r="CX63" s="64">
        <f ca="1">'Trial 5'!DG44</f>
        <v>1022761.1792714932</v>
      </c>
      <c r="CY63" s="64">
        <f ca="1">'Trial 5'!DH44</f>
        <v>1081990.1535000135</v>
      </c>
      <c r="CZ63" s="64">
        <f ca="1">'Trial 5'!DI44</f>
        <v>1021667.7738440306</v>
      </c>
      <c r="DA63" s="64">
        <f ca="1">'Trial 5'!DJ44</f>
        <v>1046694.9529015383</v>
      </c>
      <c r="DB63" s="64">
        <f ca="1">'Trial 5'!DK44</f>
        <v>1032574.9404207426</v>
      </c>
      <c r="DC63" s="64">
        <f ca="1">'Trial 5'!DL44</f>
        <v>1033787.9130649221</v>
      </c>
      <c r="DD63" s="64">
        <f ca="1">'Trial 5'!DM44</f>
        <v>1025829.9315799087</v>
      </c>
      <c r="DE63" s="64">
        <f ca="1">'Trial 5'!DO44</f>
        <v>1029674.4434565017</v>
      </c>
      <c r="DF63" s="64">
        <f ca="1">'Trial 5'!DP44</f>
        <v>982983.62746302306</v>
      </c>
      <c r="DG63" s="64">
        <f ca="1">'Trial 5'!DQ44</f>
        <v>1063875.3035403851</v>
      </c>
      <c r="DH63" s="64">
        <f ca="1">'Trial 5'!DR44</f>
        <v>1026887.0005929177</v>
      </c>
      <c r="DI63" s="64">
        <f ca="1">'Trial 5'!DS44</f>
        <v>1075463.2198713704</v>
      </c>
      <c r="DJ63" s="64">
        <f ca="1">'Trial 5'!DT44</f>
        <v>978360.93372563866</v>
      </c>
      <c r="DK63" s="64">
        <f ca="1">'Trial 5'!DU44</f>
        <v>985388.9428407324</v>
      </c>
      <c r="DL63" s="64">
        <f ca="1">'Trial 5'!DV44</f>
        <v>1051829.1137901058</v>
      </c>
      <c r="DM63" s="64">
        <f ca="1">'Trial 5'!DW44</f>
        <v>1055294.8896791451</v>
      </c>
      <c r="DN63" s="64">
        <f ca="1">'Trial 5'!DX44</f>
        <v>1033112.7999839096</v>
      </c>
      <c r="DO63" s="64">
        <f ca="1">'Trial 5'!DY44</f>
        <v>1039114.5356858089</v>
      </c>
      <c r="DP63" s="64">
        <f ca="1">'Trial 5'!DZ44</f>
        <v>1005509.908738439</v>
      </c>
      <c r="DQ63" s="64">
        <f ca="1">'Trial 5'!EB44</f>
        <v>1065607.9415284002</v>
      </c>
      <c r="DR63" s="64">
        <f ca="1">'Trial 5'!EC44</f>
        <v>1047555.124259153</v>
      </c>
      <c r="DS63" s="64">
        <f ca="1">'Trial 5'!ED44</f>
        <v>998375.97864945629</v>
      </c>
      <c r="DT63" s="64">
        <f ca="1">'Trial 5'!EE44</f>
        <v>1002688.204175257</v>
      </c>
      <c r="DU63" s="64">
        <f ca="1">'Trial 5'!EF44</f>
        <v>1035172.0940613819</v>
      </c>
      <c r="DV63" s="64">
        <f ca="1">'Trial 5'!EG44</f>
        <v>971529.08299997926</v>
      </c>
      <c r="DW63" s="64">
        <f ca="1">'Trial 5'!EH44</f>
        <v>1058894.0949388733</v>
      </c>
      <c r="DX63" s="64">
        <f ca="1">'Trial 5'!EI44</f>
        <v>1009638.5842154894</v>
      </c>
      <c r="DY63" s="64">
        <f ca="1">'Trial 5'!EJ44</f>
        <v>1038975.5785368892</v>
      </c>
      <c r="DZ63" s="64">
        <f ca="1">'Trial 5'!EK44</f>
        <v>1019599.502457578</v>
      </c>
      <c r="EA63" s="64">
        <f ca="1">'Trial 5'!EL44</f>
        <v>1009106.6124369031</v>
      </c>
      <c r="EB63" s="64">
        <f ca="1">'Trial 5'!EM44</f>
        <v>1032497.2773810501</v>
      </c>
    </row>
    <row r="64" spans="1:132" ht="12.75" customHeight="1">
      <c r="A64" s="64">
        <f ca="1">'Trial 6'!B44</f>
        <v>1139480.855872497</v>
      </c>
      <c r="B64" s="64">
        <f ca="1">'Trial 6'!C44</f>
        <v>1197696.0410296554</v>
      </c>
      <c r="C64" s="64">
        <f ca="1">'Trial 6'!D44</f>
        <v>1128045.9244403357</v>
      </c>
      <c r="D64" s="64">
        <f ca="1">'Trial 6'!E44</f>
        <v>1173583.2804822966</v>
      </c>
      <c r="E64" s="64">
        <f ca="1">'Trial 6'!F44</f>
        <v>1132708.1830758795</v>
      </c>
      <c r="F64" s="64">
        <f ca="1">'Trial 6'!G44</f>
        <v>1110239.4559018735</v>
      </c>
      <c r="G64" s="64">
        <f ca="1">'Trial 6'!H44</f>
        <v>1130069.7785659654</v>
      </c>
      <c r="H64" s="64">
        <f ca="1">'Trial 6'!I44</f>
        <v>1208229.960146771</v>
      </c>
      <c r="I64" s="64">
        <f ca="1">'Trial 6'!J44</f>
        <v>1170422.0943528649</v>
      </c>
      <c r="J64" s="64">
        <f ca="1">'Trial 6'!K44</f>
        <v>1182384.0683772499</v>
      </c>
      <c r="K64" s="64">
        <f ca="1">'Trial 6'!L44</f>
        <v>1162807.1319210897</v>
      </c>
      <c r="L64" s="64">
        <f ca="1">'Trial 6'!M44</f>
        <v>1132553.9533676263</v>
      </c>
      <c r="M64" s="64">
        <f ca="1">'Trial 6'!O44</f>
        <v>1183789.3794227897</v>
      </c>
      <c r="N64" s="64">
        <f ca="1">'Trial 6'!P44</f>
        <v>1114032.2063423838</v>
      </c>
      <c r="O64" s="64">
        <f ca="1">'Trial 6'!Q44</f>
        <v>1138471.3320363727</v>
      </c>
      <c r="P64" s="64">
        <f ca="1">'Trial 6'!R44</f>
        <v>1147029.0828625311</v>
      </c>
      <c r="Q64" s="64">
        <f ca="1">'Trial 6'!S44</f>
        <v>1110349.8106454054</v>
      </c>
      <c r="R64" s="64">
        <f ca="1">'Trial 6'!T44</f>
        <v>1163762.3953931243</v>
      </c>
      <c r="S64" s="64">
        <f ca="1">'Trial 6'!U44</f>
        <v>1157667.3394998407</v>
      </c>
      <c r="T64" s="64">
        <f ca="1">'Trial 6'!V44</f>
        <v>1105804.5977291204</v>
      </c>
      <c r="U64" s="64">
        <f ca="1">'Trial 6'!W44</f>
        <v>1091734.0283503355</v>
      </c>
      <c r="V64" s="64">
        <f ca="1">'Trial 6'!X44</f>
        <v>1138306.3194369646</v>
      </c>
      <c r="W64" s="64">
        <f ca="1">'Trial 6'!Y44</f>
        <v>1128736.89766155</v>
      </c>
      <c r="X64" s="64">
        <f ca="1">'Trial 6'!Z44</f>
        <v>1143091.634539031</v>
      </c>
      <c r="Y64" s="64">
        <f ca="1">'Trial 6'!AB44</f>
        <v>1123307.5631308185</v>
      </c>
      <c r="Z64" s="64">
        <f ca="1">'Trial 6'!AC44</f>
        <v>1083907.1758075592</v>
      </c>
      <c r="AA64" s="64">
        <f ca="1">'Trial 6'!AD44</f>
        <v>1125829.2551460366</v>
      </c>
      <c r="AB64" s="64">
        <f ca="1">'Trial 6'!AE44</f>
        <v>1112442.3515674295</v>
      </c>
      <c r="AC64" s="64">
        <f ca="1">'Trial 6'!AF44</f>
        <v>1096249.8381646101</v>
      </c>
      <c r="AD64" s="64">
        <f ca="1">'Trial 6'!AG44</f>
        <v>1185041.5606189503</v>
      </c>
      <c r="AE64" s="64">
        <f ca="1">'Trial 6'!AH44</f>
        <v>1105642.085713078</v>
      </c>
      <c r="AF64" s="64">
        <f ca="1">'Trial 6'!AI44</f>
        <v>1107582.606590711</v>
      </c>
      <c r="AG64" s="64">
        <f ca="1">'Trial 6'!AJ44</f>
        <v>1132463.3380793163</v>
      </c>
      <c r="AH64" s="64">
        <f ca="1">'Trial 6'!AK44</f>
        <v>1158286.6914811169</v>
      </c>
      <c r="AI64" s="64">
        <f ca="1">'Trial 6'!AL44</f>
        <v>1101124.0469585205</v>
      </c>
      <c r="AJ64" s="64">
        <f ca="1">'Trial 6'!AM44</f>
        <v>1102780.2122338735</v>
      </c>
      <c r="AK64" s="64">
        <f ca="1">'Trial 6'!AO44</f>
        <v>1167394.653635419</v>
      </c>
      <c r="AL64" s="64">
        <f ca="1">'Trial 6'!AP44</f>
        <v>1097703.7490432237</v>
      </c>
      <c r="AM64" s="64">
        <f ca="1">'Trial 6'!AQ44</f>
        <v>1097041.1114728746</v>
      </c>
      <c r="AN64" s="64">
        <f ca="1">'Trial 6'!AR44</f>
        <v>1106082.1723954107</v>
      </c>
      <c r="AO64" s="64">
        <f ca="1">'Trial 6'!AS44</f>
        <v>1069296.6520738713</v>
      </c>
      <c r="AP64" s="64">
        <f ca="1">'Trial 6'!AT44</f>
        <v>1087524.3331075739</v>
      </c>
      <c r="AQ64" s="64">
        <f ca="1">'Trial 6'!AU44</f>
        <v>1048495.2334902022</v>
      </c>
      <c r="AR64" s="64">
        <f ca="1">'Trial 6'!AV44</f>
        <v>1103940.8338685548</v>
      </c>
      <c r="AS64" s="64">
        <f ca="1">'Trial 6'!AW44</f>
        <v>1063627.0221726689</v>
      </c>
      <c r="AT64" s="64">
        <f ca="1">'Trial 6'!AX44</f>
        <v>1087443.512226477</v>
      </c>
      <c r="AU64" s="64">
        <f ca="1">'Trial 6'!AY44</f>
        <v>1071532.4988803605</v>
      </c>
      <c r="AV64" s="64">
        <f ca="1">'Trial 6'!AZ44</f>
        <v>1149237.0179507313</v>
      </c>
      <c r="AW64" s="64">
        <f ca="1">'Trial 6'!BB44</f>
        <v>1112354.9476431652</v>
      </c>
      <c r="AX64" s="64">
        <f ca="1">'Trial 6'!BC44</f>
        <v>1119908.5322414443</v>
      </c>
      <c r="AY64" s="64">
        <f ca="1">'Trial 6'!BD44</f>
        <v>1048149.6635213819</v>
      </c>
      <c r="AZ64" s="64">
        <f ca="1">'Trial 6'!BE44</f>
        <v>1139984.1605364152</v>
      </c>
      <c r="BA64" s="64">
        <f ca="1">'Trial 6'!BF44</f>
        <v>1074340.6948339567</v>
      </c>
      <c r="BB64" s="64">
        <f ca="1">'Trial 6'!BG44</f>
        <v>1087126.2113142011</v>
      </c>
      <c r="BC64" s="64">
        <f ca="1">'Trial 6'!BH44</f>
        <v>1100829.0141491494</v>
      </c>
      <c r="BD64" s="64">
        <f ca="1">'Trial 6'!BI44</f>
        <v>1101966.6926111272</v>
      </c>
      <c r="BE64" s="64">
        <f ca="1">'Trial 6'!BJ44</f>
        <v>1102984.5076228175</v>
      </c>
      <c r="BF64" s="64">
        <f ca="1">'Trial 6'!BK44</f>
        <v>1057363.7489716006</v>
      </c>
      <c r="BG64" s="64">
        <f ca="1">'Trial 6'!BL44</f>
        <v>1055644.9735701706</v>
      </c>
      <c r="BH64" s="64">
        <f ca="1">'Trial 6'!BM44</f>
        <v>1045544.1106812566</v>
      </c>
      <c r="BI64" s="64">
        <f ca="1">'Trial 6'!BO44</f>
        <v>1078567.8161755274</v>
      </c>
      <c r="BJ64" s="64">
        <f ca="1">'Trial 6'!BP44</f>
        <v>1052831.1772854473</v>
      </c>
      <c r="BK64" s="64">
        <f ca="1">'Trial 6'!BQ44</f>
        <v>1127185.069078322</v>
      </c>
      <c r="BL64" s="64">
        <f ca="1">'Trial 6'!BR44</f>
        <v>1117253.4679612459</v>
      </c>
      <c r="BM64" s="64">
        <f ca="1">'Trial 6'!BS44</f>
        <v>1055985.5789985687</v>
      </c>
      <c r="BN64" s="64">
        <f ca="1">'Trial 6'!BT44</f>
        <v>1078382.752520327</v>
      </c>
      <c r="BO64" s="64">
        <f ca="1">'Trial 6'!BU44</f>
        <v>1108090.6785516464</v>
      </c>
      <c r="BP64" s="64">
        <f ca="1">'Trial 6'!BV44</f>
        <v>1082517.4038712347</v>
      </c>
      <c r="BQ64" s="64">
        <f ca="1">'Trial 6'!BW44</f>
        <v>1064844.0723394109</v>
      </c>
      <c r="BR64" s="64">
        <f ca="1">'Trial 6'!BX44</f>
        <v>1072800.4595414917</v>
      </c>
      <c r="BS64" s="64">
        <f ca="1">'Trial 6'!BY44</f>
        <v>1072097.1739995307</v>
      </c>
      <c r="BT64" s="64">
        <f ca="1">'Trial 6'!BZ44</f>
        <v>1010420.2531250261</v>
      </c>
      <c r="BU64" s="64">
        <f ca="1">'Trial 6'!CB44</f>
        <v>1071114.9752038503</v>
      </c>
      <c r="BV64" s="64">
        <f ca="1">'Trial 6'!CC44</f>
        <v>1114601.0611384073</v>
      </c>
      <c r="BW64" s="64">
        <f ca="1">'Trial 6'!CD44</f>
        <v>1076412.2090334515</v>
      </c>
      <c r="BX64" s="64">
        <f ca="1">'Trial 6'!CE44</f>
        <v>1064352.3896610972</v>
      </c>
      <c r="BY64" s="64">
        <f ca="1">'Trial 6'!CF44</f>
        <v>1086442.5400155459</v>
      </c>
      <c r="BZ64" s="64">
        <f ca="1">'Trial 6'!CG44</f>
        <v>1076765.7726192719</v>
      </c>
      <c r="CA64" s="64">
        <f ca="1">'Trial 6'!CH44</f>
        <v>1099886.0265209551</v>
      </c>
      <c r="CB64" s="64">
        <f ca="1">'Trial 6'!CI44</f>
        <v>1002453.2513138984</v>
      </c>
      <c r="CC64" s="64">
        <f ca="1">'Trial 6'!CJ44</f>
        <v>1035342.5271012831</v>
      </c>
      <c r="CD64" s="64">
        <f ca="1">'Trial 6'!CK44</f>
        <v>1018306.7155051046</v>
      </c>
      <c r="CE64" s="64">
        <f ca="1">'Trial 6'!CL44</f>
        <v>1043112.0866374905</v>
      </c>
      <c r="CF64" s="64">
        <f ca="1">'Trial 6'!CM44</f>
        <v>1044434.2381874513</v>
      </c>
      <c r="CG64" s="64">
        <f ca="1">'Trial 6'!CO44</f>
        <v>1063798.9772127653</v>
      </c>
      <c r="CH64" s="64">
        <f ca="1">'Trial 6'!CP44</f>
        <v>1103286.8309908579</v>
      </c>
      <c r="CI64" s="64">
        <f ca="1">'Trial 6'!CQ44</f>
        <v>1039910.4710077441</v>
      </c>
      <c r="CJ64" s="64">
        <f ca="1">'Trial 6'!CR44</f>
        <v>1039686.0203601837</v>
      </c>
      <c r="CK64" s="64">
        <f ca="1">'Trial 6'!CS44</f>
        <v>1095068.0919383636</v>
      </c>
      <c r="CL64" s="64">
        <f ca="1">'Trial 6'!CT44</f>
        <v>1028063.6465964467</v>
      </c>
      <c r="CM64" s="64">
        <f ca="1">'Trial 6'!CU44</f>
        <v>1014532.2994884457</v>
      </c>
      <c r="CN64" s="64">
        <f ca="1">'Trial 6'!CV44</f>
        <v>1026244.2399496619</v>
      </c>
      <c r="CO64" s="64">
        <f ca="1">'Trial 6'!CW44</f>
        <v>1056857.4421025761</v>
      </c>
      <c r="CP64" s="64">
        <f ca="1">'Trial 6'!CX44</f>
        <v>1041815.528147511</v>
      </c>
      <c r="CQ64" s="64">
        <f ca="1">'Trial 6'!CY44</f>
        <v>992245.32860707305</v>
      </c>
      <c r="CR64" s="64">
        <f ca="1">'Trial 6'!CZ44</f>
        <v>1045618.6825182304</v>
      </c>
      <c r="CS64" s="64">
        <f ca="1">'Trial 6'!DB44</f>
        <v>1041608.5851219102</v>
      </c>
      <c r="CT64" s="64">
        <f ca="1">'Trial 6'!DC44</f>
        <v>1057096.0176866979</v>
      </c>
      <c r="CU64" s="64">
        <f ca="1">'Trial 6'!DD44</f>
        <v>1040012.4013530029</v>
      </c>
      <c r="CV64" s="64">
        <f ca="1">'Trial 6'!DE44</f>
        <v>1053714.3074094118</v>
      </c>
      <c r="CW64" s="64">
        <f ca="1">'Trial 6'!DF44</f>
        <v>1071172.3958599037</v>
      </c>
      <c r="CX64" s="64">
        <f ca="1">'Trial 6'!DG44</f>
        <v>1003979.5079309279</v>
      </c>
      <c r="CY64" s="64">
        <f ca="1">'Trial 6'!DH44</f>
        <v>1019416.6014955955</v>
      </c>
      <c r="CZ64" s="64">
        <f ca="1">'Trial 6'!DI44</f>
        <v>1055357.1067356789</v>
      </c>
      <c r="DA64" s="64">
        <f ca="1">'Trial 6'!DJ44</f>
        <v>1025660.7590243781</v>
      </c>
      <c r="DB64" s="64">
        <f ca="1">'Trial 6'!DK44</f>
        <v>1093168.7690172086</v>
      </c>
      <c r="DC64" s="64">
        <f ca="1">'Trial 6'!DL44</f>
        <v>1037457.8507233039</v>
      </c>
      <c r="DD64" s="64">
        <f ca="1">'Trial 6'!DM44</f>
        <v>1025127.5021724456</v>
      </c>
      <c r="DE64" s="64">
        <f ca="1">'Trial 6'!DO44</f>
        <v>1003954.4407070952</v>
      </c>
      <c r="DF64" s="64">
        <f ca="1">'Trial 6'!DP44</f>
        <v>1031357.15268406</v>
      </c>
      <c r="DG64" s="64">
        <f ca="1">'Trial 6'!DQ44</f>
        <v>965450.10225096543</v>
      </c>
      <c r="DH64" s="64">
        <f ca="1">'Trial 6'!DR44</f>
        <v>1013226.7504599184</v>
      </c>
      <c r="DI64" s="64">
        <f ca="1">'Trial 6'!DS44</f>
        <v>1008007.7628904481</v>
      </c>
      <c r="DJ64" s="64">
        <f ca="1">'Trial 6'!DT44</f>
        <v>996192.47479890368</v>
      </c>
      <c r="DK64" s="64">
        <f ca="1">'Trial 6'!DU44</f>
        <v>965126.788349721</v>
      </c>
      <c r="DL64" s="64">
        <f ca="1">'Trial 6'!DV44</f>
        <v>1013361.4985889293</v>
      </c>
      <c r="DM64" s="64">
        <f ca="1">'Trial 6'!DW44</f>
        <v>977667.06481844024</v>
      </c>
      <c r="DN64" s="64">
        <f ca="1">'Trial 6'!DX44</f>
        <v>991472.03271661128</v>
      </c>
      <c r="DO64" s="64">
        <f ca="1">'Trial 6'!DY44</f>
        <v>1068175.6859846548</v>
      </c>
      <c r="DP64" s="64">
        <f ca="1">'Trial 6'!DZ44</f>
        <v>1001732.2347760344</v>
      </c>
      <c r="DQ64" s="64">
        <f ca="1">'Trial 6'!EB44</f>
        <v>1023792.9491078459</v>
      </c>
      <c r="DR64" s="64">
        <f ca="1">'Trial 6'!EC44</f>
        <v>1000939.4162572804</v>
      </c>
      <c r="DS64" s="64">
        <f ca="1">'Trial 6'!ED44</f>
        <v>1023842.8504670687</v>
      </c>
      <c r="DT64" s="64">
        <f ca="1">'Trial 6'!EE44</f>
        <v>1050302.0702981576</v>
      </c>
      <c r="DU64" s="64">
        <f ca="1">'Trial 6'!EF44</f>
        <v>1028283.0533385254</v>
      </c>
      <c r="DV64" s="64">
        <f ca="1">'Trial 6'!EG44</f>
        <v>987373.10724980757</v>
      </c>
      <c r="DW64" s="64">
        <f ca="1">'Trial 6'!EH44</f>
        <v>1041667.8613969788</v>
      </c>
      <c r="DX64" s="64">
        <f ca="1">'Trial 6'!EI44</f>
        <v>1050636.8570185732</v>
      </c>
      <c r="DY64" s="64">
        <f ca="1">'Trial 6'!EJ44</f>
        <v>1006510.4010339283</v>
      </c>
      <c r="DZ64" s="64">
        <f ca="1">'Trial 6'!EK44</f>
        <v>999546.58238128247</v>
      </c>
      <c r="EA64" s="64">
        <f ca="1">'Trial 6'!EL44</f>
        <v>1052435.6337367732</v>
      </c>
      <c r="EB64" s="64">
        <f ca="1">'Trial 6'!EM44</f>
        <v>984022.34894079657</v>
      </c>
    </row>
    <row r="65" spans="1:132" ht="12.75" customHeight="1">
      <c r="A65" s="64">
        <f ca="1">'Trial 7'!B44</f>
        <v>1203104.0436629667</v>
      </c>
      <c r="B65" s="64">
        <f ca="1">'Trial 7'!C44</f>
        <v>1172900.7980132562</v>
      </c>
      <c r="C65" s="64">
        <f ca="1">'Trial 7'!D44</f>
        <v>1128088.5585637102</v>
      </c>
      <c r="D65" s="64">
        <f ca="1">'Trial 7'!E44</f>
        <v>1107705.2681814653</v>
      </c>
      <c r="E65" s="64">
        <f ca="1">'Trial 7'!F44</f>
        <v>1158551.5507007667</v>
      </c>
      <c r="F65" s="64">
        <f ca="1">'Trial 7'!G44</f>
        <v>1197716.4739898266</v>
      </c>
      <c r="G65" s="64">
        <f ca="1">'Trial 7'!H44</f>
        <v>1170234.267053525</v>
      </c>
      <c r="H65" s="64">
        <f ca="1">'Trial 7'!I44</f>
        <v>1171703.3795918012</v>
      </c>
      <c r="I65" s="64">
        <f ca="1">'Trial 7'!J44</f>
        <v>1137717.9783745736</v>
      </c>
      <c r="J65" s="64">
        <f ca="1">'Trial 7'!K44</f>
        <v>1195274.262913679</v>
      </c>
      <c r="K65" s="64">
        <f ca="1">'Trial 7'!L44</f>
        <v>1177944.6313297048</v>
      </c>
      <c r="L65" s="64">
        <f ca="1">'Trial 7'!M44</f>
        <v>1162906.0049050476</v>
      </c>
      <c r="M65" s="64">
        <f ca="1">'Trial 7'!O44</f>
        <v>1167566.2022869359</v>
      </c>
      <c r="N65" s="64">
        <f ca="1">'Trial 7'!P44</f>
        <v>1153492.1767589529</v>
      </c>
      <c r="O65" s="64">
        <f ca="1">'Trial 7'!Q44</f>
        <v>1210342.663077675</v>
      </c>
      <c r="P65" s="64">
        <f ca="1">'Trial 7'!R44</f>
        <v>1208800.3502923942</v>
      </c>
      <c r="Q65" s="64">
        <f ca="1">'Trial 7'!S44</f>
        <v>1147439.3226766675</v>
      </c>
      <c r="R65" s="64">
        <f ca="1">'Trial 7'!T44</f>
        <v>1172951.4267620998</v>
      </c>
      <c r="S65" s="64">
        <f ca="1">'Trial 7'!U44</f>
        <v>1158538.4030085008</v>
      </c>
      <c r="T65" s="64">
        <f ca="1">'Trial 7'!V44</f>
        <v>1135930.6150445745</v>
      </c>
      <c r="U65" s="64">
        <f ca="1">'Trial 7'!W44</f>
        <v>1185617.1820633928</v>
      </c>
      <c r="V65" s="64">
        <f ca="1">'Trial 7'!X44</f>
        <v>1108838.6030934539</v>
      </c>
      <c r="W65" s="64">
        <f ca="1">'Trial 7'!Y44</f>
        <v>1144514.2151403627</v>
      </c>
      <c r="X65" s="64">
        <f ca="1">'Trial 7'!Z44</f>
        <v>1137260.4483138137</v>
      </c>
      <c r="Y65" s="64">
        <f ca="1">'Trial 7'!AB44</f>
        <v>1152683.4464780162</v>
      </c>
      <c r="Z65" s="64">
        <f ca="1">'Trial 7'!AC44</f>
        <v>1136274.3195792793</v>
      </c>
      <c r="AA65" s="64">
        <f ca="1">'Trial 7'!AD44</f>
        <v>1155260.0036428594</v>
      </c>
      <c r="AB65" s="64">
        <f ca="1">'Trial 7'!AE44</f>
        <v>1110483.6683380979</v>
      </c>
      <c r="AC65" s="64">
        <f ca="1">'Trial 7'!AF44</f>
        <v>1132780.019004713</v>
      </c>
      <c r="AD65" s="64">
        <f ca="1">'Trial 7'!AG44</f>
        <v>1117426.6019644937</v>
      </c>
      <c r="AE65" s="64">
        <f ca="1">'Trial 7'!AH44</f>
        <v>1161817.4436294101</v>
      </c>
      <c r="AF65" s="64">
        <f ca="1">'Trial 7'!AI44</f>
        <v>1125659.8783564793</v>
      </c>
      <c r="AG65" s="64">
        <f ca="1">'Trial 7'!AJ44</f>
        <v>1161895.034293059</v>
      </c>
      <c r="AH65" s="64">
        <f ca="1">'Trial 7'!AK44</f>
        <v>1165152.2103868681</v>
      </c>
      <c r="AI65" s="64">
        <f ca="1">'Trial 7'!AL44</f>
        <v>1090470.4042387819</v>
      </c>
      <c r="AJ65" s="64">
        <f ca="1">'Trial 7'!AM44</f>
        <v>1108555.7364759003</v>
      </c>
      <c r="AK65" s="64">
        <f ca="1">'Trial 7'!AO44</f>
        <v>1124637.932582122</v>
      </c>
      <c r="AL65" s="64">
        <f ca="1">'Trial 7'!AP44</f>
        <v>1148187.1830542649</v>
      </c>
      <c r="AM65" s="64">
        <f ca="1">'Trial 7'!AQ44</f>
        <v>1105117.9078442643</v>
      </c>
      <c r="AN65" s="64">
        <f ca="1">'Trial 7'!AR44</f>
        <v>1088393.925945445</v>
      </c>
      <c r="AO65" s="64">
        <f ca="1">'Trial 7'!AS44</f>
        <v>1081026.7562136475</v>
      </c>
      <c r="AP65" s="64">
        <f ca="1">'Trial 7'!AT44</f>
        <v>1094599.6523632</v>
      </c>
      <c r="AQ65" s="64">
        <f ca="1">'Trial 7'!AU44</f>
        <v>1115139.4383367188</v>
      </c>
      <c r="AR65" s="64">
        <f ca="1">'Trial 7'!AV44</f>
        <v>1054962.6281562143</v>
      </c>
      <c r="AS65" s="64">
        <f ca="1">'Trial 7'!AW44</f>
        <v>1099689.8291162509</v>
      </c>
      <c r="AT65" s="64">
        <f ca="1">'Trial 7'!AX44</f>
        <v>1112620.4180322443</v>
      </c>
      <c r="AU65" s="64">
        <f ca="1">'Trial 7'!AY44</f>
        <v>1157712.7283388861</v>
      </c>
      <c r="AV65" s="64">
        <f ca="1">'Trial 7'!AZ44</f>
        <v>1121428.1164331066</v>
      </c>
      <c r="AW65" s="64">
        <f ca="1">'Trial 7'!BB44</f>
        <v>1146608.404041897</v>
      </c>
      <c r="AX65" s="64">
        <f ca="1">'Trial 7'!BC44</f>
        <v>1096683.8348436062</v>
      </c>
      <c r="AY65" s="64">
        <f ca="1">'Trial 7'!BD44</f>
        <v>1090349.4563512891</v>
      </c>
      <c r="AZ65" s="64">
        <f ca="1">'Trial 7'!BE44</f>
        <v>1052394.0325787344</v>
      </c>
      <c r="BA65" s="64">
        <f ca="1">'Trial 7'!BF44</f>
        <v>1033265.4195232204</v>
      </c>
      <c r="BB65" s="64">
        <f ca="1">'Trial 7'!BG44</f>
        <v>1050797.0835618752</v>
      </c>
      <c r="BC65" s="64">
        <f ca="1">'Trial 7'!BH44</f>
        <v>1098992.7751983684</v>
      </c>
      <c r="BD65" s="64">
        <f ca="1">'Trial 7'!BI44</f>
        <v>1051630.0145172682</v>
      </c>
      <c r="BE65" s="64">
        <f ca="1">'Trial 7'!BJ44</f>
        <v>1026513.2598919285</v>
      </c>
      <c r="BF65" s="64">
        <f ca="1">'Trial 7'!BK44</f>
        <v>1137012.1329578198</v>
      </c>
      <c r="BG65" s="64">
        <f ca="1">'Trial 7'!BL44</f>
        <v>1103787.9613398823</v>
      </c>
      <c r="BH65" s="64">
        <f ca="1">'Trial 7'!BM44</f>
        <v>1125881.7047365014</v>
      </c>
      <c r="BI65" s="64">
        <f ca="1">'Trial 7'!BO44</f>
        <v>1069848.7377028561</v>
      </c>
      <c r="BJ65" s="64">
        <f ca="1">'Trial 7'!BP44</f>
        <v>1071550.4980937631</v>
      </c>
      <c r="BK65" s="64">
        <f ca="1">'Trial 7'!BQ44</f>
        <v>1102633.1448435402</v>
      </c>
      <c r="BL65" s="64">
        <f ca="1">'Trial 7'!BR44</f>
        <v>1020105.05076065</v>
      </c>
      <c r="BM65" s="64">
        <f ca="1">'Trial 7'!BS44</f>
        <v>1079589.3380839985</v>
      </c>
      <c r="BN65" s="64">
        <f ca="1">'Trial 7'!BT44</f>
        <v>1094013.4684891717</v>
      </c>
      <c r="BO65" s="64">
        <f ca="1">'Trial 7'!BU44</f>
        <v>1102833.6441257887</v>
      </c>
      <c r="BP65" s="64">
        <f ca="1">'Trial 7'!BV44</f>
        <v>1058380.4064739274</v>
      </c>
      <c r="BQ65" s="64">
        <f ca="1">'Trial 7'!BW44</f>
        <v>1073540.1393679755</v>
      </c>
      <c r="BR65" s="64">
        <f ca="1">'Trial 7'!BX44</f>
        <v>1064166.019570177</v>
      </c>
      <c r="BS65" s="64">
        <f ca="1">'Trial 7'!BY44</f>
        <v>1070346.0479730128</v>
      </c>
      <c r="BT65" s="64">
        <f ca="1">'Trial 7'!BZ44</f>
        <v>1095750.3687297341</v>
      </c>
      <c r="BU65" s="64">
        <f ca="1">'Trial 7'!CB44</f>
        <v>1093813.1482782967</v>
      </c>
      <c r="BV65" s="64">
        <f ca="1">'Trial 7'!CC44</f>
        <v>1080831.8610983063</v>
      </c>
      <c r="BW65" s="64">
        <f ca="1">'Trial 7'!CD44</f>
        <v>1033020.2305611959</v>
      </c>
      <c r="BX65" s="64">
        <f ca="1">'Trial 7'!CE44</f>
        <v>1017978.8977548135</v>
      </c>
      <c r="BY65" s="64">
        <f ca="1">'Trial 7'!CF44</f>
        <v>1029714.2996050152</v>
      </c>
      <c r="BZ65" s="64">
        <f ca="1">'Trial 7'!CG44</f>
        <v>1109668.9332019519</v>
      </c>
      <c r="CA65" s="64">
        <f ca="1">'Trial 7'!CH44</f>
        <v>1095328.6044116453</v>
      </c>
      <c r="CB65" s="64">
        <f ca="1">'Trial 7'!CI44</f>
        <v>1105478.254651515</v>
      </c>
      <c r="CC65" s="64">
        <f ca="1">'Trial 7'!CJ44</f>
        <v>1066078.5134040923</v>
      </c>
      <c r="CD65" s="64">
        <f ca="1">'Trial 7'!CK44</f>
        <v>1033049.456684732</v>
      </c>
      <c r="CE65" s="64">
        <f ca="1">'Trial 7'!CL44</f>
        <v>1070124.784494885</v>
      </c>
      <c r="CF65" s="64">
        <f ca="1">'Trial 7'!CM44</f>
        <v>1027535.8766334247</v>
      </c>
      <c r="CG65" s="64">
        <f ca="1">'Trial 7'!CO44</f>
        <v>1003365.6791938477</v>
      </c>
      <c r="CH65" s="64">
        <f ca="1">'Trial 7'!CP44</f>
        <v>1061894.7359889473</v>
      </c>
      <c r="CI65" s="64">
        <f ca="1">'Trial 7'!CQ44</f>
        <v>1051327.0560081496</v>
      </c>
      <c r="CJ65" s="64">
        <f ca="1">'Trial 7'!CR44</f>
        <v>1035872.1582143604</v>
      </c>
      <c r="CK65" s="64">
        <f ca="1">'Trial 7'!CS44</f>
        <v>1057000.4820875772</v>
      </c>
      <c r="CL65" s="64">
        <f ca="1">'Trial 7'!CT44</f>
        <v>1069869.4930005099</v>
      </c>
      <c r="CM65" s="64">
        <f ca="1">'Trial 7'!CU44</f>
        <v>993842.40636179224</v>
      </c>
      <c r="CN65" s="64">
        <f ca="1">'Trial 7'!CV44</f>
        <v>1022638.6889642287</v>
      </c>
      <c r="CO65" s="64">
        <f ca="1">'Trial 7'!CW44</f>
        <v>1040619.5194374118</v>
      </c>
      <c r="CP65" s="64">
        <f ca="1">'Trial 7'!CX44</f>
        <v>1086053.0887390014</v>
      </c>
      <c r="CQ65" s="64">
        <f ca="1">'Trial 7'!CY44</f>
        <v>1058788.3054505077</v>
      </c>
      <c r="CR65" s="64">
        <f ca="1">'Trial 7'!CZ44</f>
        <v>1051103.3196645544</v>
      </c>
      <c r="CS65" s="64">
        <f ca="1">'Trial 7'!DB44</f>
        <v>1020747.1432736519</v>
      </c>
      <c r="CT65" s="64">
        <f ca="1">'Trial 7'!DC44</f>
        <v>1034305.1693296502</v>
      </c>
      <c r="CU65" s="64">
        <f ca="1">'Trial 7'!DD44</f>
        <v>1077291.7700593183</v>
      </c>
      <c r="CV65" s="64">
        <f ca="1">'Trial 7'!DE44</f>
        <v>1039949.7657209992</v>
      </c>
      <c r="CW65" s="64">
        <f ca="1">'Trial 7'!DF44</f>
        <v>1058578.5594529652</v>
      </c>
      <c r="CX65" s="64">
        <f ca="1">'Trial 7'!DG44</f>
        <v>988018.80344930151</v>
      </c>
      <c r="CY65" s="64">
        <f ca="1">'Trial 7'!DH44</f>
        <v>1030374.3364142095</v>
      </c>
      <c r="CZ65" s="64">
        <f ca="1">'Trial 7'!DI44</f>
        <v>1053721.8190388875</v>
      </c>
      <c r="DA65" s="64">
        <f ca="1">'Trial 7'!DJ44</f>
        <v>1091135.6584736654</v>
      </c>
      <c r="DB65" s="64">
        <f ca="1">'Trial 7'!DK44</f>
        <v>1066930.2017936707</v>
      </c>
      <c r="DC65" s="64">
        <f ca="1">'Trial 7'!DL44</f>
        <v>1088998.7781929309</v>
      </c>
      <c r="DD65" s="64">
        <f ca="1">'Trial 7'!DM44</f>
        <v>1010874.0789649828</v>
      </c>
      <c r="DE65" s="64">
        <f ca="1">'Trial 7'!DO44</f>
        <v>1080629.3500547057</v>
      </c>
      <c r="DF65" s="64">
        <f ca="1">'Trial 7'!DP44</f>
        <v>1004828.1392483689</v>
      </c>
      <c r="DG65" s="64">
        <f ca="1">'Trial 7'!DQ44</f>
        <v>976644.48798411351</v>
      </c>
      <c r="DH65" s="64">
        <f ca="1">'Trial 7'!DR44</f>
        <v>1059855.5994023029</v>
      </c>
      <c r="DI65" s="64">
        <f ca="1">'Trial 7'!DS44</f>
        <v>1086944.2067719137</v>
      </c>
      <c r="DJ65" s="64">
        <f ca="1">'Trial 7'!DT44</f>
        <v>1033137.733635662</v>
      </c>
      <c r="DK65" s="64">
        <f ca="1">'Trial 7'!DU44</f>
        <v>1010862.6754829397</v>
      </c>
      <c r="DL65" s="64">
        <f ca="1">'Trial 7'!DV44</f>
        <v>972688.72050117131</v>
      </c>
      <c r="DM65" s="64">
        <f ca="1">'Trial 7'!DW44</f>
        <v>1080861.7291989538</v>
      </c>
      <c r="DN65" s="64">
        <f ca="1">'Trial 7'!DX44</f>
        <v>1036718.9405158497</v>
      </c>
      <c r="DO65" s="64">
        <f ca="1">'Trial 7'!DY44</f>
        <v>1080203.5716287259</v>
      </c>
      <c r="DP65" s="64">
        <f ca="1">'Trial 7'!DZ44</f>
        <v>1009885.3384043614</v>
      </c>
      <c r="DQ65" s="64">
        <f ca="1">'Trial 7'!EB44</f>
        <v>990252.3843005728</v>
      </c>
      <c r="DR65" s="64">
        <f ca="1">'Trial 7'!EC44</f>
        <v>1038989.5434182212</v>
      </c>
      <c r="DS65" s="64">
        <f ca="1">'Trial 7'!ED44</f>
        <v>1071788.3428626982</v>
      </c>
      <c r="DT65" s="64">
        <f ca="1">'Trial 7'!EE44</f>
        <v>1010883.0180477748</v>
      </c>
      <c r="DU65" s="64">
        <f ca="1">'Trial 7'!EF44</f>
        <v>1066032.7156283844</v>
      </c>
      <c r="DV65" s="64">
        <f ca="1">'Trial 7'!EG44</f>
        <v>1040781.0858868862</v>
      </c>
      <c r="DW65" s="64">
        <f ca="1">'Trial 7'!EH44</f>
        <v>1049360.3975396522</v>
      </c>
      <c r="DX65" s="64">
        <f ca="1">'Trial 7'!EI44</f>
        <v>954976.50321460119</v>
      </c>
      <c r="DY65" s="64">
        <f ca="1">'Trial 7'!EJ44</f>
        <v>1017413.5013340035</v>
      </c>
      <c r="DZ65" s="64">
        <f ca="1">'Trial 7'!EK44</f>
        <v>1018831.6231129976</v>
      </c>
      <c r="EA65" s="64">
        <f ca="1">'Trial 7'!EL44</f>
        <v>980743.66699987743</v>
      </c>
      <c r="EB65" s="64">
        <f ca="1">'Trial 7'!EM44</f>
        <v>983288.63110283157</v>
      </c>
    </row>
    <row r="66" spans="1:132" ht="12.75" customHeight="1">
      <c r="A66" s="64">
        <f ca="1">'Trial 8'!B44</f>
        <v>1171584.7203904565</v>
      </c>
      <c r="B66" s="64">
        <f ca="1">'Trial 8'!C44</f>
        <v>1180076.1152455751</v>
      </c>
      <c r="C66" s="64">
        <f ca="1">'Trial 8'!D44</f>
        <v>1197416.5697884294</v>
      </c>
      <c r="D66" s="64">
        <f ca="1">'Trial 8'!E44</f>
        <v>1149917.3756407052</v>
      </c>
      <c r="E66" s="64">
        <f ca="1">'Trial 8'!F44</f>
        <v>1147585.180705975</v>
      </c>
      <c r="F66" s="64">
        <f ca="1">'Trial 8'!G44</f>
        <v>1141833.2641913237</v>
      </c>
      <c r="G66" s="64">
        <f ca="1">'Trial 8'!H44</f>
        <v>1182009.3164049187</v>
      </c>
      <c r="H66" s="64">
        <f ca="1">'Trial 8'!I44</f>
        <v>1149172.6036653267</v>
      </c>
      <c r="I66" s="64">
        <f ca="1">'Trial 8'!J44</f>
        <v>1205146.9208536141</v>
      </c>
      <c r="J66" s="64">
        <f ca="1">'Trial 8'!K44</f>
        <v>1144024.0934860876</v>
      </c>
      <c r="K66" s="64">
        <f ca="1">'Trial 8'!L44</f>
        <v>1142264.2722796095</v>
      </c>
      <c r="L66" s="64">
        <f ca="1">'Trial 8'!M44</f>
        <v>1167925.4889588472</v>
      </c>
      <c r="M66" s="64">
        <f ca="1">'Trial 8'!O44</f>
        <v>1120550.5646803675</v>
      </c>
      <c r="N66" s="64">
        <f ca="1">'Trial 8'!P44</f>
        <v>1174747.5947006228</v>
      </c>
      <c r="O66" s="64">
        <f ca="1">'Trial 8'!Q44</f>
        <v>1101385.7012179091</v>
      </c>
      <c r="P66" s="64">
        <f ca="1">'Trial 8'!R44</f>
        <v>1175978.6681731634</v>
      </c>
      <c r="Q66" s="64">
        <f ca="1">'Trial 8'!S44</f>
        <v>1145461.2996925032</v>
      </c>
      <c r="R66" s="64">
        <f ca="1">'Trial 8'!T44</f>
        <v>1175967.9825320414</v>
      </c>
      <c r="S66" s="64">
        <f ca="1">'Trial 8'!U44</f>
        <v>1142654.9351060616</v>
      </c>
      <c r="T66" s="64">
        <f ca="1">'Trial 8'!V44</f>
        <v>1158590.2490663286</v>
      </c>
      <c r="U66" s="64">
        <f ca="1">'Trial 8'!W44</f>
        <v>1137420.9472816242</v>
      </c>
      <c r="V66" s="64">
        <f ca="1">'Trial 8'!X44</f>
        <v>1106257.6230785248</v>
      </c>
      <c r="W66" s="64">
        <f ca="1">'Trial 8'!Y44</f>
        <v>1137784.1052995701</v>
      </c>
      <c r="X66" s="64">
        <f ca="1">'Trial 8'!Z44</f>
        <v>1132218.5251417677</v>
      </c>
      <c r="Y66" s="64">
        <f ca="1">'Trial 8'!AB44</f>
        <v>1140227.2982372958</v>
      </c>
      <c r="Z66" s="64">
        <f ca="1">'Trial 8'!AC44</f>
        <v>1124974.9886295726</v>
      </c>
      <c r="AA66" s="64">
        <f ca="1">'Trial 8'!AD44</f>
        <v>1090022.1641190322</v>
      </c>
      <c r="AB66" s="64">
        <f ca="1">'Trial 8'!AE44</f>
        <v>1138025.1989907243</v>
      </c>
      <c r="AC66" s="64">
        <f ca="1">'Trial 8'!AF44</f>
        <v>1150274.0434603016</v>
      </c>
      <c r="AD66" s="64">
        <f ca="1">'Trial 8'!AG44</f>
        <v>1100528.3508940283</v>
      </c>
      <c r="AE66" s="64">
        <f ca="1">'Trial 8'!AH44</f>
        <v>1125621.529667076</v>
      </c>
      <c r="AF66" s="64">
        <f ca="1">'Trial 8'!AI44</f>
        <v>1115506.7079071703</v>
      </c>
      <c r="AG66" s="64">
        <f ca="1">'Trial 8'!AJ44</f>
        <v>1137516.1299497774</v>
      </c>
      <c r="AH66" s="64">
        <f ca="1">'Trial 8'!AK44</f>
        <v>1155322.2478994052</v>
      </c>
      <c r="AI66" s="64">
        <f ca="1">'Trial 8'!AL44</f>
        <v>1140669.2018240623</v>
      </c>
      <c r="AJ66" s="64">
        <f ca="1">'Trial 8'!AM44</f>
        <v>1157649.3231752468</v>
      </c>
      <c r="AK66" s="64">
        <f ca="1">'Trial 8'!AO44</f>
        <v>1088494.7525377774</v>
      </c>
      <c r="AL66" s="64">
        <f ca="1">'Trial 8'!AP44</f>
        <v>1103253.2987117511</v>
      </c>
      <c r="AM66" s="64">
        <f ca="1">'Trial 8'!AQ44</f>
        <v>1117735.4846485008</v>
      </c>
      <c r="AN66" s="64">
        <f ca="1">'Trial 8'!AR44</f>
        <v>1068279.4830506307</v>
      </c>
      <c r="AO66" s="64">
        <f ca="1">'Trial 8'!AS44</f>
        <v>1107873.5230738968</v>
      </c>
      <c r="AP66" s="64">
        <f ca="1">'Trial 8'!AT44</f>
        <v>1118698.9698724821</v>
      </c>
      <c r="AQ66" s="64">
        <f ca="1">'Trial 8'!AU44</f>
        <v>1153094.6459750647</v>
      </c>
      <c r="AR66" s="64">
        <f ca="1">'Trial 8'!AV44</f>
        <v>1051298.2723089179</v>
      </c>
      <c r="AS66" s="64">
        <f ca="1">'Trial 8'!AW44</f>
        <v>1155500.071215196</v>
      </c>
      <c r="AT66" s="64">
        <f ca="1">'Trial 8'!AX44</f>
        <v>1045875.9204038131</v>
      </c>
      <c r="AU66" s="64">
        <f ca="1">'Trial 8'!AY44</f>
        <v>1071216.1605562854</v>
      </c>
      <c r="AV66" s="64">
        <f ca="1">'Trial 8'!AZ44</f>
        <v>1065958.4693015912</v>
      </c>
      <c r="AW66" s="64">
        <f ca="1">'Trial 8'!BB44</f>
        <v>1136079.6715123313</v>
      </c>
      <c r="AX66" s="64">
        <f ca="1">'Trial 8'!BC44</f>
        <v>1050438.3532218402</v>
      </c>
      <c r="AY66" s="64">
        <f ca="1">'Trial 8'!BD44</f>
        <v>1079450.103640964</v>
      </c>
      <c r="AZ66" s="64">
        <f ca="1">'Trial 8'!BE44</f>
        <v>1088940.3352349987</v>
      </c>
      <c r="BA66" s="64">
        <f ca="1">'Trial 8'!BF44</f>
        <v>1096864.4290385013</v>
      </c>
      <c r="BB66" s="64">
        <f ca="1">'Trial 8'!BG44</f>
        <v>1065315.472314345</v>
      </c>
      <c r="BC66" s="64">
        <f ca="1">'Trial 8'!BH44</f>
        <v>1091846.7217176997</v>
      </c>
      <c r="BD66" s="64">
        <f ca="1">'Trial 8'!BI44</f>
        <v>1099430.1053804255</v>
      </c>
      <c r="BE66" s="64">
        <f ca="1">'Trial 8'!BJ44</f>
        <v>1028580.847048148</v>
      </c>
      <c r="BF66" s="64">
        <f ca="1">'Trial 8'!BK44</f>
        <v>1102465.9913012777</v>
      </c>
      <c r="BG66" s="64">
        <f ca="1">'Trial 8'!BL44</f>
        <v>1098195.919068614</v>
      </c>
      <c r="BH66" s="64">
        <f ca="1">'Trial 8'!BM44</f>
        <v>1021626.5587881414</v>
      </c>
      <c r="BI66" s="64">
        <f ca="1">'Trial 8'!BO44</f>
        <v>1028500.7391244299</v>
      </c>
      <c r="BJ66" s="64">
        <f ca="1">'Trial 8'!BP44</f>
        <v>1041607.9215473621</v>
      </c>
      <c r="BK66" s="64">
        <f ca="1">'Trial 8'!BQ44</f>
        <v>1062604.4591706102</v>
      </c>
      <c r="BL66" s="64">
        <f ca="1">'Trial 8'!BR44</f>
        <v>1099667.1133586355</v>
      </c>
      <c r="BM66" s="64">
        <f ca="1">'Trial 8'!BS44</f>
        <v>1069080.7122716256</v>
      </c>
      <c r="BN66" s="64">
        <f ca="1">'Trial 8'!BT44</f>
        <v>1126985.9715138853</v>
      </c>
      <c r="BO66" s="64">
        <f ca="1">'Trial 8'!BU44</f>
        <v>1045693.4405402851</v>
      </c>
      <c r="BP66" s="64">
        <f ca="1">'Trial 8'!BV44</f>
        <v>1008958.3412014931</v>
      </c>
      <c r="BQ66" s="64">
        <f ca="1">'Trial 8'!BW44</f>
        <v>1061951.0959386618</v>
      </c>
      <c r="BR66" s="64">
        <f ca="1">'Trial 8'!BX44</f>
        <v>1066191.6630866881</v>
      </c>
      <c r="BS66" s="64">
        <f ca="1">'Trial 8'!BY44</f>
        <v>1071120.6052108442</v>
      </c>
      <c r="BT66" s="64">
        <f ca="1">'Trial 8'!BZ44</f>
        <v>1053388.4900936177</v>
      </c>
      <c r="BU66" s="64">
        <f ca="1">'Trial 8'!CB44</f>
        <v>1008352.8258965935</v>
      </c>
      <c r="BV66" s="64">
        <f ca="1">'Trial 8'!CC44</f>
        <v>1056510.1133609093</v>
      </c>
      <c r="BW66" s="64">
        <f ca="1">'Trial 8'!CD44</f>
        <v>1108294.4302224885</v>
      </c>
      <c r="BX66" s="64">
        <f ca="1">'Trial 8'!CE44</f>
        <v>1011346.5994071005</v>
      </c>
      <c r="BY66" s="64">
        <f ca="1">'Trial 8'!CF44</f>
        <v>1060245.9635676786</v>
      </c>
      <c r="BZ66" s="64">
        <f ca="1">'Trial 8'!CG44</f>
        <v>1039162.1283399945</v>
      </c>
      <c r="CA66" s="64">
        <f ca="1">'Trial 8'!CH44</f>
        <v>1030177.740235724</v>
      </c>
      <c r="CB66" s="64">
        <f ca="1">'Trial 8'!CI44</f>
        <v>1070328.6015990931</v>
      </c>
      <c r="CC66" s="64">
        <f ca="1">'Trial 8'!CJ44</f>
        <v>1021129.4338271919</v>
      </c>
      <c r="CD66" s="64">
        <f ca="1">'Trial 8'!CK44</f>
        <v>1060069.2871944699</v>
      </c>
      <c r="CE66" s="64">
        <f ca="1">'Trial 8'!CL44</f>
        <v>1055214.5299595457</v>
      </c>
      <c r="CF66" s="64">
        <f ca="1">'Trial 8'!CM44</f>
        <v>1016782.0099093613</v>
      </c>
      <c r="CG66" s="64">
        <f ca="1">'Trial 8'!CO44</f>
        <v>1018744.3733214061</v>
      </c>
      <c r="CH66" s="64">
        <f ca="1">'Trial 8'!CP44</f>
        <v>1010574.3879658944</v>
      </c>
      <c r="CI66" s="64">
        <f ca="1">'Trial 8'!CQ44</f>
        <v>1048495.3975502898</v>
      </c>
      <c r="CJ66" s="64">
        <f ca="1">'Trial 8'!CR44</f>
        <v>1063808.4326276104</v>
      </c>
      <c r="CK66" s="64">
        <f ca="1">'Trial 8'!CS44</f>
        <v>1024162.4750212491</v>
      </c>
      <c r="CL66" s="64">
        <f ca="1">'Trial 8'!CT44</f>
        <v>1009151.2988135954</v>
      </c>
      <c r="CM66" s="64">
        <f ca="1">'Trial 8'!CU44</f>
        <v>1072820.8146287184</v>
      </c>
      <c r="CN66" s="64">
        <f ca="1">'Trial 8'!CV44</f>
        <v>1006560.7116888274</v>
      </c>
      <c r="CO66" s="64">
        <f ca="1">'Trial 8'!CW44</f>
        <v>1065314.2805318623</v>
      </c>
      <c r="CP66" s="64">
        <f ca="1">'Trial 8'!CX44</f>
        <v>1051814.3894785626</v>
      </c>
      <c r="CQ66" s="64">
        <f ca="1">'Trial 8'!CY44</f>
        <v>1018120.6835966787</v>
      </c>
      <c r="CR66" s="64">
        <f ca="1">'Trial 8'!CZ44</f>
        <v>1014120.4178149039</v>
      </c>
      <c r="CS66" s="64">
        <f ca="1">'Trial 8'!DB44</f>
        <v>1012541.3420717864</v>
      </c>
      <c r="CT66" s="64">
        <f ca="1">'Trial 8'!DC44</f>
        <v>1030072.7632025445</v>
      </c>
      <c r="CU66" s="64">
        <f ca="1">'Trial 8'!DD44</f>
        <v>1009990.0528205836</v>
      </c>
      <c r="CV66" s="64">
        <f ca="1">'Trial 8'!DE44</f>
        <v>1003833.6995017362</v>
      </c>
      <c r="CW66" s="64">
        <f ca="1">'Trial 8'!DF44</f>
        <v>1039435.6362508897</v>
      </c>
      <c r="CX66" s="64">
        <f ca="1">'Trial 8'!DG44</f>
        <v>987917.43472380273</v>
      </c>
      <c r="CY66" s="64">
        <f ca="1">'Trial 8'!DH44</f>
        <v>1007547.9115961267</v>
      </c>
      <c r="CZ66" s="64">
        <f ca="1">'Trial 8'!DI44</f>
        <v>981718.63848967105</v>
      </c>
      <c r="DA66" s="64">
        <f ca="1">'Trial 8'!DJ44</f>
        <v>1071342.9955485207</v>
      </c>
      <c r="DB66" s="64">
        <f ca="1">'Trial 8'!DK44</f>
        <v>1071602.0658004507</v>
      </c>
      <c r="DC66" s="64">
        <f ca="1">'Trial 8'!DL44</f>
        <v>1017366.825828854</v>
      </c>
      <c r="DD66" s="64">
        <f ca="1">'Trial 8'!DM44</f>
        <v>1018271.7355899954</v>
      </c>
      <c r="DE66" s="64">
        <f ca="1">'Trial 8'!DO44</f>
        <v>1060045.4187398832</v>
      </c>
      <c r="DF66" s="64">
        <f ca="1">'Trial 8'!DP44</f>
        <v>1041610.3939190983</v>
      </c>
      <c r="DG66" s="64">
        <f ca="1">'Trial 8'!DQ44</f>
        <v>1025531.6709011407</v>
      </c>
      <c r="DH66" s="64">
        <f ca="1">'Trial 8'!DR44</f>
        <v>1032852.3817388552</v>
      </c>
      <c r="DI66" s="64">
        <f ca="1">'Trial 8'!DS44</f>
        <v>1084614.2302510771</v>
      </c>
      <c r="DJ66" s="64">
        <f ca="1">'Trial 8'!DT44</f>
        <v>1000478.1068106117</v>
      </c>
      <c r="DK66" s="64">
        <f ca="1">'Trial 8'!DU44</f>
        <v>1050059.9884005426</v>
      </c>
      <c r="DL66" s="64">
        <f ca="1">'Trial 8'!DV44</f>
        <v>1001474.7041000337</v>
      </c>
      <c r="DM66" s="64">
        <f ca="1">'Trial 8'!DW44</f>
        <v>1018725.8649703021</v>
      </c>
      <c r="DN66" s="64">
        <f ca="1">'Trial 8'!DX44</f>
        <v>1008104.8684650803</v>
      </c>
      <c r="DO66" s="64">
        <f ca="1">'Trial 8'!DY44</f>
        <v>1001940.9570030064</v>
      </c>
      <c r="DP66" s="64">
        <f ca="1">'Trial 8'!DZ44</f>
        <v>1009633.4864497969</v>
      </c>
      <c r="DQ66" s="64">
        <f ca="1">'Trial 8'!EB44</f>
        <v>998631.65454060223</v>
      </c>
      <c r="DR66" s="64">
        <f ca="1">'Trial 8'!EC44</f>
        <v>992082.52125030605</v>
      </c>
      <c r="DS66" s="64">
        <f ca="1">'Trial 8'!ED44</f>
        <v>982694.31186638691</v>
      </c>
      <c r="DT66" s="64">
        <f ca="1">'Trial 8'!EE44</f>
        <v>1003866.0274668505</v>
      </c>
      <c r="DU66" s="64">
        <f ca="1">'Trial 8'!EF44</f>
        <v>1072824.130283609</v>
      </c>
      <c r="DV66" s="64">
        <f ca="1">'Trial 8'!EG44</f>
        <v>974428.21186339983</v>
      </c>
      <c r="DW66" s="64">
        <f ca="1">'Trial 8'!EH44</f>
        <v>1039995.9648350619</v>
      </c>
      <c r="DX66" s="64">
        <f ca="1">'Trial 8'!EI44</f>
        <v>1041652.0652451388</v>
      </c>
      <c r="DY66" s="64">
        <f ca="1">'Trial 8'!EJ44</f>
        <v>1055203.8904195633</v>
      </c>
      <c r="DZ66" s="64">
        <f ca="1">'Trial 8'!EK44</f>
        <v>1007602.8804141224</v>
      </c>
      <c r="EA66" s="64">
        <f ca="1">'Trial 8'!EL44</f>
        <v>1007036.8986704234</v>
      </c>
      <c r="EB66" s="64">
        <f ca="1">'Trial 8'!EM44</f>
        <v>1007504.8706505358</v>
      </c>
    </row>
    <row r="67" spans="1:132" ht="12.75" customHeight="1">
      <c r="A67" s="64">
        <f ca="1">'(Other Computations)'!B83</f>
        <v>9469529.0676208436</v>
      </c>
      <c r="B67" s="64">
        <f ca="1">'(Other Computations)'!C83</f>
        <v>9286781.5567555092</v>
      </c>
      <c r="C67" s="64">
        <f ca="1">'(Other Computations)'!D83</f>
        <v>9248051.2488479987</v>
      </c>
      <c r="D67" s="64">
        <f ca="1">'(Other Computations)'!E83</f>
        <v>9274085.42653016</v>
      </c>
      <c r="E67" s="64">
        <f ca="1">'(Other Computations)'!F83</f>
        <v>9245282.9760359973</v>
      </c>
      <c r="F67" s="64">
        <f ca="1">'(Other Computations)'!G83</f>
        <v>9235348.0176167563</v>
      </c>
      <c r="G67" s="64">
        <f ca="1">'(Other Computations)'!H83</f>
        <v>9276523.9553787969</v>
      </c>
      <c r="H67" s="64">
        <f ca="1">'(Other Computations)'!I83</f>
        <v>9324881.3498791233</v>
      </c>
      <c r="I67" s="64">
        <f ca="1">'(Other Computations)'!J83</f>
        <v>9328727.3060108349</v>
      </c>
      <c r="J67" s="64">
        <f ca="1">'(Other Computations)'!K83</f>
        <v>9454631.1975373141</v>
      </c>
      <c r="K67" s="64">
        <f ca="1">'(Other Computations)'!L83</f>
        <v>9290584.7471518405</v>
      </c>
      <c r="L67" s="64">
        <f ca="1">'(Other Computations)'!M83</f>
        <v>9183018.7599988058</v>
      </c>
      <c r="M67" s="64">
        <f ca="1">'(Other Computations)'!O83</f>
        <v>9202260.654193297</v>
      </c>
      <c r="N67" s="64">
        <f ca="1">'(Other Computations)'!P83</f>
        <v>9221857.4819963146</v>
      </c>
      <c r="O67" s="64">
        <f ca="1">'(Other Computations)'!Q83</f>
        <v>9101387.9871999342</v>
      </c>
      <c r="P67" s="64">
        <f ca="1">'(Other Computations)'!R83</f>
        <v>9248533.3181023784</v>
      </c>
      <c r="Q67" s="64">
        <f ca="1">'(Other Computations)'!S83</f>
        <v>9142092.0357615501</v>
      </c>
      <c r="R67" s="64">
        <f ca="1">'(Other Computations)'!T83</f>
        <v>9169306.0289545562</v>
      </c>
      <c r="S67" s="64">
        <f ca="1">'(Other Computations)'!U83</f>
        <v>9205841.5824365728</v>
      </c>
      <c r="T67" s="64">
        <f ca="1">'(Other Computations)'!V83</f>
        <v>9153860.8722375445</v>
      </c>
      <c r="U67" s="64">
        <f ca="1">'(Other Computations)'!W83</f>
        <v>9150606.168486014</v>
      </c>
      <c r="V67" s="64">
        <f ca="1">'(Other Computations)'!X83</f>
        <v>9116194.1090229005</v>
      </c>
      <c r="W67" s="64">
        <f ca="1">'(Other Computations)'!Y83</f>
        <v>9190082.2827293314</v>
      </c>
      <c r="X67" s="64">
        <f ca="1">'(Other Computations)'!Z83</f>
        <v>9036317.6137484293</v>
      </c>
      <c r="Y67" s="64">
        <f ca="1">'(Other Computations)'!AB83</f>
        <v>9116177.7676116358</v>
      </c>
      <c r="Z67" s="64">
        <f ca="1">'(Other Computations)'!AC83</f>
        <v>9054469.7386513557</v>
      </c>
      <c r="AA67" s="64">
        <f ca="1">'(Other Computations)'!AD83</f>
        <v>9069058.5517785698</v>
      </c>
      <c r="AB67" s="64">
        <f ca="1">'(Other Computations)'!AE83</f>
        <v>8935836.6998084746</v>
      </c>
      <c r="AC67" s="64">
        <f ca="1">'(Other Computations)'!AF83</f>
        <v>8931732.8535652626</v>
      </c>
      <c r="AD67" s="64">
        <f ca="1">'(Other Computations)'!AG83</f>
        <v>8972805.8057820741</v>
      </c>
      <c r="AE67" s="64">
        <f ca="1">'(Other Computations)'!AH83</f>
        <v>8953210.2389457952</v>
      </c>
      <c r="AF67" s="64">
        <f ca="1">'(Other Computations)'!AI83</f>
        <v>9047587.3893698342</v>
      </c>
      <c r="AG67" s="64">
        <f ca="1">'(Other Computations)'!AJ83</f>
        <v>9012100.7123735361</v>
      </c>
      <c r="AH67" s="64">
        <f ca="1">'(Other Computations)'!AK83</f>
        <v>9020961.5804061927</v>
      </c>
      <c r="AI67" s="64">
        <f ca="1">'(Other Computations)'!AL83</f>
        <v>8953123.5660535023</v>
      </c>
      <c r="AJ67" s="64">
        <f ca="1">'(Other Computations)'!AM83</f>
        <v>9021321.0197010636</v>
      </c>
      <c r="AK67" s="64">
        <f ca="1">'(Other Computations)'!AO83</f>
        <v>8884403.9533747844</v>
      </c>
      <c r="AL67" s="64">
        <f ca="1">'(Other Computations)'!AP83</f>
        <v>8906841.1814397331</v>
      </c>
      <c r="AM67" s="64">
        <f ca="1">'(Other Computations)'!AQ83</f>
        <v>8815697.5814249441</v>
      </c>
      <c r="AN67" s="64">
        <f ca="1">'(Other Computations)'!AR83</f>
        <v>8815026.1115815956</v>
      </c>
      <c r="AO67" s="64">
        <f ca="1">'(Other Computations)'!AS83</f>
        <v>8964004.3659958784</v>
      </c>
      <c r="AP67" s="64">
        <f ca="1">'(Other Computations)'!AT83</f>
        <v>8884366.8098627105</v>
      </c>
      <c r="AQ67" s="64">
        <f ca="1">'(Other Computations)'!AU83</f>
        <v>8854270.7618841212</v>
      </c>
      <c r="AR67" s="64">
        <f ca="1">'(Other Computations)'!AV83</f>
        <v>8682372.5463922787</v>
      </c>
      <c r="AS67" s="64">
        <f ca="1">'(Other Computations)'!AW83</f>
        <v>8725534.7032771017</v>
      </c>
      <c r="AT67" s="64">
        <f ca="1">'(Other Computations)'!AX83</f>
        <v>8759056.2628595848</v>
      </c>
      <c r="AU67" s="64">
        <f ca="1">'(Other Computations)'!AY83</f>
        <v>8953352.2905038483</v>
      </c>
      <c r="AV67" s="64">
        <f ca="1">'(Other Computations)'!AZ83</f>
        <v>8686054.1115586068</v>
      </c>
      <c r="AW67" s="64">
        <f ca="1">'(Other Computations)'!BB83</f>
        <v>8901018.0955031831</v>
      </c>
      <c r="AX67" s="64">
        <f ca="1">'(Other Computations)'!BC83</f>
        <v>8715904.4178591855</v>
      </c>
      <c r="AY67" s="64">
        <f ca="1">'(Other Computations)'!BD83</f>
        <v>8689404.0773998909</v>
      </c>
      <c r="AZ67" s="64">
        <f ca="1">'(Other Computations)'!BE83</f>
        <v>8683258.4354929905</v>
      </c>
      <c r="BA67" s="64">
        <f ca="1">'(Other Computations)'!BF83</f>
        <v>8625615.6593330037</v>
      </c>
      <c r="BB67" s="64">
        <f ca="1">'(Other Computations)'!BG83</f>
        <v>8681236.819004111</v>
      </c>
      <c r="BC67" s="64">
        <f ca="1">'(Other Computations)'!BH83</f>
        <v>8774388.2133405041</v>
      </c>
      <c r="BD67" s="64">
        <f ca="1">'(Other Computations)'!BI83</f>
        <v>8684668.1551161874</v>
      </c>
      <c r="BE67" s="64">
        <f ca="1">'(Other Computations)'!BJ83</f>
        <v>8616011.4918452036</v>
      </c>
      <c r="BF67" s="64">
        <f ca="1">'(Other Computations)'!BK83</f>
        <v>8858626.9359250814</v>
      </c>
      <c r="BG67" s="64">
        <f ca="1">'(Other Computations)'!BL83</f>
        <v>8828752.5883749537</v>
      </c>
      <c r="BH67" s="64">
        <f ca="1">'(Other Computations)'!BM83</f>
        <v>8604405.3720472492</v>
      </c>
      <c r="BI67" s="64">
        <f ca="1">'(Other Computations)'!BO83</f>
        <v>8613096.4641173538</v>
      </c>
      <c r="BJ67" s="64">
        <f ca="1">'(Other Computations)'!BP83</f>
        <v>8579761.0811617896</v>
      </c>
      <c r="BK67" s="64">
        <f ca="1">'(Other Computations)'!BQ83</f>
        <v>8721539.7067531496</v>
      </c>
      <c r="BL67" s="64">
        <f ca="1">'(Other Computations)'!BR83</f>
        <v>8565187.0966186263</v>
      </c>
      <c r="BM67" s="64">
        <f ca="1">'(Other Computations)'!BS83</f>
        <v>8590620.3811895438</v>
      </c>
      <c r="BN67" s="64">
        <f ca="1">'(Other Computations)'!BT83</f>
        <v>8564252.0805652253</v>
      </c>
      <c r="BO67" s="64">
        <f ca="1">'(Other Computations)'!BU83</f>
        <v>8741708.1134628318</v>
      </c>
      <c r="BP67" s="64">
        <f ca="1">'(Other Computations)'!BV83</f>
        <v>8549177.6469827797</v>
      </c>
      <c r="BQ67" s="64">
        <f ca="1">'(Other Computations)'!BW83</f>
        <v>8508931.4039003737</v>
      </c>
      <c r="BR67" s="64">
        <f ca="1">'(Other Computations)'!BX83</f>
        <v>8607735.5307182409</v>
      </c>
      <c r="BS67" s="64">
        <f ca="1">'(Other Computations)'!BY83</f>
        <v>8552628.9852844309</v>
      </c>
      <c r="BT67" s="64">
        <f ca="1">'(Other Computations)'!BZ83</f>
        <v>8496174.2358087115</v>
      </c>
      <c r="BU67" s="64">
        <f ca="1">'(Other Computations)'!CB83</f>
        <v>8473488.89268714</v>
      </c>
      <c r="BV67" s="64">
        <f ca="1">'(Other Computations)'!CC83</f>
        <v>8559852.7116420511</v>
      </c>
      <c r="BW67" s="64">
        <f ca="1">'(Other Computations)'!CD83</f>
        <v>8549511.9398755394</v>
      </c>
      <c r="BX67" s="64">
        <f ca="1">'(Other Computations)'!CE83</f>
        <v>8346295.3219393957</v>
      </c>
      <c r="BY67" s="64">
        <f ca="1">'(Other Computations)'!CF83</f>
        <v>8482521.2966638319</v>
      </c>
      <c r="BZ67" s="64">
        <f ca="1">'(Other Computations)'!CG83</f>
        <v>8544136.529696973</v>
      </c>
      <c r="CA67" s="64">
        <f ca="1">'(Other Computations)'!CH83</f>
        <v>8638327.7151368707</v>
      </c>
      <c r="CB67" s="64">
        <f ca="1">'(Other Computations)'!CI83</f>
        <v>8445025.1747832391</v>
      </c>
      <c r="CC67" s="64">
        <f ca="1">'(Other Computations)'!CJ83</f>
        <v>8442067.3295755181</v>
      </c>
      <c r="CD67" s="64">
        <f ca="1">'(Other Computations)'!CK83</f>
        <v>8449032.3235729225</v>
      </c>
      <c r="CE67" s="64">
        <f ca="1">'(Other Computations)'!CL83</f>
        <v>8340161.3126563616</v>
      </c>
      <c r="CF67" s="64">
        <f ca="1">'(Other Computations)'!CM83</f>
        <v>8351722.0285794102</v>
      </c>
      <c r="CG67" s="64">
        <f ca="1">'(Other Computations)'!CO83</f>
        <v>8237594.7530315816</v>
      </c>
      <c r="CH67" s="64">
        <f ca="1">'(Other Computations)'!CP83</f>
        <v>8507783.1851073988</v>
      </c>
      <c r="CI67" s="64">
        <f ca="1">'(Other Computations)'!CQ83</f>
        <v>8317599.1463254979</v>
      </c>
      <c r="CJ67" s="64">
        <f ca="1">'(Other Computations)'!CR83</f>
        <v>8386540.4342054445</v>
      </c>
      <c r="CK67" s="64">
        <f ca="1">'(Other Computations)'!CS83</f>
        <v>8399415.9742657505</v>
      </c>
      <c r="CL67" s="64">
        <f ca="1">'(Other Computations)'!CT83</f>
        <v>8382071.0474472921</v>
      </c>
      <c r="CM67" s="64">
        <f ca="1">'(Other Computations)'!CU83</f>
        <v>8424104.3780163303</v>
      </c>
      <c r="CN67" s="64">
        <f ca="1">'(Other Computations)'!CV83</f>
        <v>8283339.0665560439</v>
      </c>
      <c r="CO67" s="64">
        <f ca="1">'(Other Computations)'!CW83</f>
        <v>8453577.9644263089</v>
      </c>
      <c r="CP67" s="64">
        <f ca="1">'(Other Computations)'!CX83</f>
        <v>8378885.8947101096</v>
      </c>
      <c r="CQ67" s="64">
        <f ca="1">'(Other Computations)'!CY83</f>
        <v>8340920.380492474</v>
      </c>
      <c r="CR67" s="64">
        <f ca="1">'(Other Computations)'!CZ83</f>
        <v>8347007.8275894551</v>
      </c>
      <c r="CS67" s="64">
        <f ca="1">'(Other Computations)'!DB83</f>
        <v>8102103.0462811403</v>
      </c>
      <c r="CT67" s="64">
        <f ca="1">'(Other Computations)'!DC83</f>
        <v>8360935.4123747163</v>
      </c>
      <c r="CU67" s="64">
        <f ca="1">'(Other Computations)'!DD83</f>
        <v>8439736.8062473796</v>
      </c>
      <c r="CV67" s="64">
        <f ca="1">'(Other Computations)'!DE83</f>
        <v>8337417.6825509127</v>
      </c>
      <c r="CW67" s="64">
        <f ca="1">'(Other Computations)'!DF83</f>
        <v>8260267.0270816153</v>
      </c>
      <c r="CX67" s="64">
        <f ca="1">'(Other Computations)'!DG83</f>
        <v>8231926.7495238474</v>
      </c>
      <c r="CY67" s="64">
        <f ca="1">'(Other Computations)'!DH83</f>
        <v>8359851.4184955014</v>
      </c>
      <c r="CZ67" s="64">
        <f ca="1">'(Other Computations)'!DI83</f>
        <v>8209987.7080312958</v>
      </c>
      <c r="DA67" s="64">
        <f ca="1">'(Other Computations)'!DJ83</f>
        <v>8327463.833955463</v>
      </c>
      <c r="DB67" s="64">
        <f ca="1">'(Other Computations)'!DK83</f>
        <v>8396085.8508287985</v>
      </c>
      <c r="DC67" s="64">
        <f ca="1">'(Other Computations)'!DL83</f>
        <v>8325050.6419716021</v>
      </c>
      <c r="DD67" s="64">
        <f ca="1">'(Other Computations)'!DM83</f>
        <v>8251071.09732717</v>
      </c>
      <c r="DE67" s="64">
        <f ca="1">'(Other Computations)'!DO83</f>
        <v>8367996.1487869322</v>
      </c>
      <c r="DF67" s="64">
        <f ca="1">'(Other Computations)'!DP83</f>
        <v>8229094.38867696</v>
      </c>
      <c r="DG67" s="64">
        <f ca="1">'(Other Computations)'!DQ83</f>
        <v>8214811.8994591329</v>
      </c>
      <c r="DH67" s="64">
        <f ca="1">'(Other Computations)'!DR83</f>
        <v>8273115.2017087964</v>
      </c>
      <c r="DI67" s="64">
        <f ca="1">'(Other Computations)'!DS83</f>
        <v>8386388.1197194476</v>
      </c>
      <c r="DJ67" s="64">
        <f ca="1">'(Other Computations)'!DT83</f>
        <v>8134191.1359329438</v>
      </c>
      <c r="DK67" s="64">
        <f ca="1">'(Other Computations)'!DU83</f>
        <v>8144370.5229590554</v>
      </c>
      <c r="DL67" s="64">
        <f ca="1">'(Other Computations)'!DV83</f>
        <v>8233204.0508291312</v>
      </c>
      <c r="DM67" s="64">
        <f ca="1">'(Other Computations)'!DW83</f>
        <v>8280439.4382578051</v>
      </c>
      <c r="DN67" s="64">
        <f ca="1">'(Other Computations)'!DX83</f>
        <v>8155741.1233447772</v>
      </c>
      <c r="DO67" s="64">
        <f ca="1">'(Other Computations)'!DY83</f>
        <v>8318407.7906648507</v>
      </c>
      <c r="DP67" s="64">
        <f ca="1">'(Other Computations)'!DZ83</f>
        <v>8025538.9635967901</v>
      </c>
      <c r="DQ67" s="64">
        <f ca="1">'(Other Computations)'!EB83</f>
        <v>8108636.0552671198</v>
      </c>
      <c r="DR67" s="64">
        <f ca="1">'(Other Computations)'!EC83</f>
        <v>8278010.8058594652</v>
      </c>
      <c r="DS67" s="64">
        <f ca="1">'(Other Computations)'!ED83</f>
        <v>8168499.9123860523</v>
      </c>
      <c r="DT67" s="64">
        <f ca="1">'(Other Computations)'!EE83</f>
        <v>8158737.5429791929</v>
      </c>
      <c r="DU67" s="64">
        <f ca="1">'(Other Computations)'!EF83</f>
        <v>8202851.1145299124</v>
      </c>
      <c r="DV67" s="64">
        <f ca="1">'(Other Computations)'!EG83</f>
        <v>8036869.8257799232</v>
      </c>
      <c r="DW67" s="64">
        <f ca="1">'(Other Computations)'!EH83</f>
        <v>8222836.1619423395</v>
      </c>
      <c r="DX67" s="64">
        <f ca="1">'(Other Computations)'!EI83</f>
        <v>8130021.6777831847</v>
      </c>
      <c r="DY67" s="64">
        <f ca="1">'(Other Computations)'!EJ83</f>
        <v>8188425.5401900681</v>
      </c>
      <c r="DZ67" s="64">
        <f ca="1">'(Other Computations)'!EK83</f>
        <v>8065272.5236484194</v>
      </c>
      <c r="EA67" s="64">
        <f ca="1">'(Other Computations)'!EL83</f>
        <v>8071504.7541893581</v>
      </c>
      <c r="EB67" s="64">
        <f ca="1">'(Other Computations)'!EM83</f>
        <v>8021815.9972326439</v>
      </c>
    </row>
    <row r="68" spans="1:132" ht="12.75" customHeight="1">
      <c r="A68" s="4" t="str">
        <f>'(Intermediate Computations)'!B47</f>
        <v>Jan 2010</v>
      </c>
      <c r="B68" s="4" t="str">
        <f>'(Intermediate Computations)'!C47</f>
        <v>Feb 2010</v>
      </c>
      <c r="C68" s="4" t="str">
        <f>'(Intermediate Computations)'!D47</f>
        <v>Mar 2010</v>
      </c>
      <c r="D68" s="4" t="str">
        <f>'(Intermediate Computations)'!E47</f>
        <v>Apr 2010</v>
      </c>
      <c r="E68" s="4" t="str">
        <f>'(Intermediate Computations)'!F47</f>
        <v>May 2010</v>
      </c>
      <c r="F68" s="4" t="str">
        <f>'(Intermediate Computations)'!G47</f>
        <v>Jun 2010</v>
      </c>
      <c r="G68" s="4" t="str">
        <f>'(Intermediate Computations)'!H47</f>
        <v>Jul 2010</v>
      </c>
      <c r="H68" s="4" t="str">
        <f>'(Intermediate Computations)'!I47</f>
        <v>Aug 2010</v>
      </c>
      <c r="I68" s="4" t="str">
        <f>'(Intermediate Computations)'!J47</f>
        <v>Sep 2010</v>
      </c>
      <c r="J68" s="4" t="str">
        <f>'(Intermediate Computations)'!K47</f>
        <v>Oct 2010</v>
      </c>
      <c r="K68" s="4" t="str">
        <f>'(Intermediate Computations)'!L47</f>
        <v>Nov 2010</v>
      </c>
      <c r="L68" s="4" t="str">
        <f>'(Intermediate Computations)'!M47</f>
        <v>Dec 2010</v>
      </c>
      <c r="M68" s="4" t="str">
        <f>'(Intermediate Computations)'!O47</f>
        <v>Jan 2011</v>
      </c>
      <c r="N68" s="4" t="str">
        <f>'(Intermediate Computations)'!P47</f>
        <v>Feb 2011</v>
      </c>
      <c r="O68" s="4" t="str">
        <f>'(Intermediate Computations)'!Q47</f>
        <v>Mar 2011</v>
      </c>
      <c r="P68" s="4" t="str">
        <f>'(Intermediate Computations)'!R47</f>
        <v>Apr 2011</v>
      </c>
      <c r="Q68" s="4" t="str">
        <f>'(Intermediate Computations)'!S47</f>
        <v>May 2011</v>
      </c>
      <c r="R68" s="4" t="str">
        <f>'(Intermediate Computations)'!T47</f>
        <v>Jun 2011</v>
      </c>
      <c r="S68" s="4" t="str">
        <f>'(Intermediate Computations)'!U47</f>
        <v>Jul 2011</v>
      </c>
      <c r="T68" s="4" t="str">
        <f>'(Intermediate Computations)'!V47</f>
        <v>Aug 2011</v>
      </c>
      <c r="U68" s="4" t="str">
        <f>'(Intermediate Computations)'!W47</f>
        <v>Sep 2011</v>
      </c>
      <c r="V68" s="4" t="str">
        <f>'(Intermediate Computations)'!X47</f>
        <v>Oct 2011</v>
      </c>
      <c r="W68" s="4" t="str">
        <f>'(Intermediate Computations)'!Y47</f>
        <v>Nov 2011</v>
      </c>
      <c r="X68" s="4" t="str">
        <f>'(Intermediate Computations)'!Z47</f>
        <v>Dec 2011</v>
      </c>
      <c r="Y68" s="4" t="str">
        <f>'(Intermediate Computations)'!AB47</f>
        <v>Jan 2012</v>
      </c>
      <c r="Z68" s="4" t="str">
        <f>'(Intermediate Computations)'!AC47</f>
        <v>Feb 2012</v>
      </c>
      <c r="AA68" s="4" t="str">
        <f>'(Intermediate Computations)'!AD47</f>
        <v>Mar 2012</v>
      </c>
      <c r="AB68" s="4" t="str">
        <f>'(Intermediate Computations)'!AE47</f>
        <v>Apr 2012</v>
      </c>
      <c r="AC68" s="4" t="str">
        <f>'(Intermediate Computations)'!AF47</f>
        <v>May 2012</v>
      </c>
      <c r="AD68" s="4" t="str">
        <f>'(Intermediate Computations)'!AG47</f>
        <v>Jun 2012</v>
      </c>
      <c r="AE68" s="4" t="str">
        <f>'(Intermediate Computations)'!AH47</f>
        <v>Jul 2012</v>
      </c>
      <c r="AF68" s="4" t="str">
        <f>'(Intermediate Computations)'!AI47</f>
        <v>Aug 2012</v>
      </c>
      <c r="AG68" s="4" t="str">
        <f>'(Intermediate Computations)'!AJ47</f>
        <v>Sep 2012</v>
      </c>
      <c r="AH68" s="4" t="str">
        <f>'(Intermediate Computations)'!AK47</f>
        <v>Oct 2012</v>
      </c>
      <c r="AI68" s="4" t="str">
        <f>'(Intermediate Computations)'!AL47</f>
        <v>Nov 2012</v>
      </c>
      <c r="AJ68" s="4" t="str">
        <f>'(Intermediate Computations)'!AM47</f>
        <v>Dec 2012</v>
      </c>
      <c r="AK68" s="4" t="str">
        <f>'(Intermediate Computations)'!AO47</f>
        <v>Jan 2013</v>
      </c>
      <c r="AL68" s="4" t="str">
        <f>'(Intermediate Computations)'!AP47</f>
        <v>Feb 2013</v>
      </c>
      <c r="AM68" s="4" t="str">
        <f>'(Intermediate Computations)'!AQ47</f>
        <v>Mar 2013</v>
      </c>
      <c r="AN68" s="4" t="str">
        <f>'(Intermediate Computations)'!AR47</f>
        <v>Apr 2013</v>
      </c>
      <c r="AO68" s="4" t="str">
        <f>'(Intermediate Computations)'!AS47</f>
        <v>May 2013</v>
      </c>
      <c r="AP68" s="4" t="str">
        <f>'(Intermediate Computations)'!AT47</f>
        <v>Jun 2013</v>
      </c>
      <c r="AQ68" s="4" t="str">
        <f>'(Intermediate Computations)'!AU47</f>
        <v>Jul 2013</v>
      </c>
      <c r="AR68" s="4" t="str">
        <f>'(Intermediate Computations)'!AV47</f>
        <v>Aug 2013</v>
      </c>
      <c r="AS68" s="4" t="str">
        <f>'(Intermediate Computations)'!AW47</f>
        <v>Sep 2013</v>
      </c>
      <c r="AT68" s="4" t="str">
        <f>'(Intermediate Computations)'!AX47</f>
        <v>Oct 2013</v>
      </c>
      <c r="AU68" s="4" t="str">
        <f>'(Intermediate Computations)'!AY47</f>
        <v>Nov 2013</v>
      </c>
      <c r="AV68" s="4" t="str">
        <f>'(Intermediate Computations)'!AZ47</f>
        <v>Dec 2013</v>
      </c>
      <c r="AW68" s="4" t="str">
        <f>'(Intermediate Computations)'!BB47</f>
        <v>Jan 2014</v>
      </c>
      <c r="AX68" s="4" t="str">
        <f>'(Intermediate Computations)'!BC47</f>
        <v>Feb 2014</v>
      </c>
      <c r="AY68" s="4" t="str">
        <f>'(Intermediate Computations)'!BD47</f>
        <v>Mar 2014</v>
      </c>
      <c r="AZ68" s="4" t="str">
        <f>'(Intermediate Computations)'!BE47</f>
        <v>Apr 2014</v>
      </c>
      <c r="BA68" s="4" t="str">
        <f>'(Intermediate Computations)'!BF47</f>
        <v>May 2014</v>
      </c>
      <c r="BB68" s="4" t="str">
        <f>'(Intermediate Computations)'!BG47</f>
        <v>Jun 2014</v>
      </c>
      <c r="BC68" s="4" t="str">
        <f>'(Intermediate Computations)'!BH47</f>
        <v>Jul 2014</v>
      </c>
      <c r="BD68" s="4" t="str">
        <f>'(Intermediate Computations)'!BI47</f>
        <v>Aug 2014</v>
      </c>
      <c r="BE68" s="4" t="str">
        <f>'(Intermediate Computations)'!BJ47</f>
        <v>Sep 2014</v>
      </c>
      <c r="BF68" s="4" t="str">
        <f>'(Intermediate Computations)'!BK47</f>
        <v>Oct 2014</v>
      </c>
      <c r="BG68" s="4" t="str">
        <f>'(Intermediate Computations)'!BL47</f>
        <v>Nov 2014</v>
      </c>
      <c r="BH68" s="4" t="str">
        <f>'(Intermediate Computations)'!BM47</f>
        <v>Dec 2014</v>
      </c>
      <c r="BI68" s="4" t="str">
        <f>'(Intermediate Computations)'!BO47</f>
        <v>Jan 2015</v>
      </c>
      <c r="BJ68" s="4" t="str">
        <f>'(Intermediate Computations)'!BP47</f>
        <v>Feb 2015</v>
      </c>
      <c r="BK68" s="4" t="str">
        <f>'(Intermediate Computations)'!BQ47</f>
        <v>Mar 2015</v>
      </c>
      <c r="BL68" s="4" t="str">
        <f>'(Intermediate Computations)'!BR47</f>
        <v>Apr 2015</v>
      </c>
      <c r="BM68" s="4" t="str">
        <f>'(Intermediate Computations)'!BS47</f>
        <v>May 2015</v>
      </c>
      <c r="BN68" s="4" t="str">
        <f>'(Intermediate Computations)'!BT47</f>
        <v>Jun 2015</v>
      </c>
      <c r="BO68" s="4" t="str">
        <f>'(Intermediate Computations)'!BU47</f>
        <v>Jul 2015</v>
      </c>
      <c r="BP68" s="4" t="str">
        <f>'(Intermediate Computations)'!BV47</f>
        <v>Aug 2015</v>
      </c>
      <c r="BQ68" s="4" t="str">
        <f>'(Intermediate Computations)'!BW47</f>
        <v>Sep 2015</v>
      </c>
      <c r="BR68" s="4" t="str">
        <f>'(Intermediate Computations)'!BX47</f>
        <v>Oct 2015</v>
      </c>
      <c r="BS68" s="4" t="str">
        <f>'(Intermediate Computations)'!BY47</f>
        <v>Nov 2015</v>
      </c>
      <c r="BT68" s="4" t="str">
        <f>'(Intermediate Computations)'!BZ47</f>
        <v>Dec 2015</v>
      </c>
      <c r="BU68" s="4" t="str">
        <f>'(Intermediate Computations)'!CB47</f>
        <v>Jan 2016</v>
      </c>
      <c r="BV68" s="4" t="str">
        <f>'(Intermediate Computations)'!CC47</f>
        <v>Feb 2016</v>
      </c>
      <c r="BW68" s="4" t="str">
        <f>'(Intermediate Computations)'!CD47</f>
        <v>Mar 2016</v>
      </c>
      <c r="BX68" s="4" t="str">
        <f>'(Intermediate Computations)'!CE47</f>
        <v>Apr 2016</v>
      </c>
      <c r="BY68" s="4" t="str">
        <f>'(Intermediate Computations)'!CF47</f>
        <v>May 2016</v>
      </c>
      <c r="BZ68" s="4" t="str">
        <f>'(Intermediate Computations)'!CG47</f>
        <v>Jun 2016</v>
      </c>
      <c r="CA68" s="4" t="str">
        <f>'(Intermediate Computations)'!CH47</f>
        <v>Jul 2016</v>
      </c>
      <c r="CB68" s="4" t="str">
        <f>'(Intermediate Computations)'!CI47</f>
        <v>Aug 2016</v>
      </c>
      <c r="CC68" s="4" t="str">
        <f>'(Intermediate Computations)'!CJ47</f>
        <v>Sep 2016</v>
      </c>
      <c r="CD68" s="4" t="str">
        <f>'(Intermediate Computations)'!CK47</f>
        <v>Oct 2016</v>
      </c>
      <c r="CE68" s="4" t="str">
        <f>'(Intermediate Computations)'!CL47</f>
        <v>Nov 2016</v>
      </c>
      <c r="CF68" s="4" t="str">
        <f>'(Intermediate Computations)'!CM47</f>
        <v>Dec 2016</v>
      </c>
      <c r="CG68" s="4" t="str">
        <f>'(Intermediate Computations)'!CO47</f>
        <v>Jan 2017</v>
      </c>
      <c r="CH68" s="4" t="str">
        <f>'(Intermediate Computations)'!CP47</f>
        <v>Feb 2017</v>
      </c>
      <c r="CI68" s="4" t="str">
        <f>'(Intermediate Computations)'!CQ47</f>
        <v>Mar 2017</v>
      </c>
      <c r="CJ68" s="4" t="str">
        <f>'(Intermediate Computations)'!CR47</f>
        <v>Apr 2017</v>
      </c>
      <c r="CK68" s="4" t="str">
        <f>'(Intermediate Computations)'!CS47</f>
        <v>May 2017</v>
      </c>
      <c r="CL68" s="4" t="str">
        <f>'(Intermediate Computations)'!CT47</f>
        <v>Jun 2017</v>
      </c>
      <c r="CM68" s="4" t="str">
        <f>'(Intermediate Computations)'!CU47</f>
        <v>Jul 2017</v>
      </c>
      <c r="CN68" s="4" t="str">
        <f>'(Intermediate Computations)'!CV47</f>
        <v>Aug 2017</v>
      </c>
      <c r="CO68" s="4" t="str">
        <f>'(Intermediate Computations)'!CW47</f>
        <v>Sep 2017</v>
      </c>
      <c r="CP68" s="4" t="str">
        <f>'(Intermediate Computations)'!CX47</f>
        <v>Oct 2017</v>
      </c>
      <c r="CQ68" s="4" t="str">
        <f>'(Intermediate Computations)'!CY47</f>
        <v>Nov 2017</v>
      </c>
      <c r="CR68" s="4" t="str">
        <f>'(Intermediate Computations)'!CZ47</f>
        <v>Dec 2017</v>
      </c>
      <c r="CS68" s="4" t="str">
        <f>'(Intermediate Computations)'!DB47</f>
        <v>Jan 2018</v>
      </c>
      <c r="CT68" s="4" t="str">
        <f>'(Intermediate Computations)'!DC47</f>
        <v>Feb 2018</v>
      </c>
      <c r="CU68" s="4" t="str">
        <f>'(Intermediate Computations)'!DD47</f>
        <v>Mar 2018</v>
      </c>
      <c r="CV68" s="4" t="str">
        <f>'(Intermediate Computations)'!DE47</f>
        <v>Apr 2018</v>
      </c>
      <c r="CW68" s="4" t="str">
        <f>'(Intermediate Computations)'!DF47</f>
        <v>May 2018</v>
      </c>
      <c r="CX68" s="4" t="str">
        <f>'(Intermediate Computations)'!DG47</f>
        <v>Jun 2018</v>
      </c>
      <c r="CY68" s="4" t="str">
        <f>'(Intermediate Computations)'!DH47</f>
        <v>Jul 2018</v>
      </c>
      <c r="CZ68" s="4" t="str">
        <f>'(Intermediate Computations)'!DI47</f>
        <v>Aug 2018</v>
      </c>
      <c r="DA68" s="4" t="str">
        <f>'(Intermediate Computations)'!DJ47</f>
        <v>Sep 2018</v>
      </c>
      <c r="DB68" s="4" t="str">
        <f>'(Intermediate Computations)'!DK47</f>
        <v>Oct 2018</v>
      </c>
      <c r="DC68" s="4" t="str">
        <f>'(Intermediate Computations)'!DL47</f>
        <v>Nov 2018</v>
      </c>
      <c r="DD68" s="4" t="str">
        <f>'(Intermediate Computations)'!DM47</f>
        <v>Dec 2018</v>
      </c>
      <c r="DE68" s="4" t="str">
        <f>'(Intermediate Computations)'!DO47</f>
        <v>Jan 2019</v>
      </c>
      <c r="DF68" s="4" t="str">
        <f>'(Intermediate Computations)'!DP47</f>
        <v>Feb 2019</v>
      </c>
      <c r="DG68" s="4" t="str">
        <f>'(Intermediate Computations)'!DQ47</f>
        <v>Mar 2019</v>
      </c>
      <c r="DH68" s="4" t="str">
        <f>'(Intermediate Computations)'!DR47</f>
        <v>Apr 2019</v>
      </c>
      <c r="DI68" s="4" t="str">
        <f>'(Intermediate Computations)'!DS47</f>
        <v>May 2019</v>
      </c>
      <c r="DJ68" s="4" t="str">
        <f>'(Intermediate Computations)'!DT47</f>
        <v>Jun 2019</v>
      </c>
      <c r="DK68" s="4" t="str">
        <f>'(Intermediate Computations)'!DU47</f>
        <v>Jul 2019</v>
      </c>
      <c r="DL68" s="4" t="str">
        <f>'(Intermediate Computations)'!DV47</f>
        <v>Aug 2019</v>
      </c>
      <c r="DM68" s="4" t="str">
        <f>'(Intermediate Computations)'!DW47</f>
        <v>Sep 2019</v>
      </c>
      <c r="DN68" s="4" t="str">
        <f>'(Intermediate Computations)'!DX47</f>
        <v>Oct 2019</v>
      </c>
      <c r="DO68" s="4" t="str">
        <f>'(Intermediate Computations)'!DY47</f>
        <v>Nov 2019</v>
      </c>
      <c r="DP68" s="4" t="str">
        <f>'(Intermediate Computations)'!DZ47</f>
        <v>Dec 2019</v>
      </c>
      <c r="DQ68" s="4" t="str">
        <f>'(Intermediate Computations)'!EB47</f>
        <v>Jan 2020</v>
      </c>
      <c r="DR68" s="4" t="str">
        <f>'(Intermediate Computations)'!EC47</f>
        <v>Feb 2020</v>
      </c>
      <c r="DS68" s="4" t="str">
        <f>'(Intermediate Computations)'!ED47</f>
        <v>Mar 2020</v>
      </c>
      <c r="DT68" s="4" t="str">
        <f>'(Intermediate Computations)'!EE47</f>
        <v>Apr 2020</v>
      </c>
      <c r="DU68" s="4" t="str">
        <f>'(Intermediate Computations)'!EF47</f>
        <v>May 2020</v>
      </c>
      <c r="DV68" s="4" t="str">
        <f>'(Intermediate Computations)'!EG47</f>
        <v>Jun 2020</v>
      </c>
      <c r="DW68" s="4" t="str">
        <f>'(Intermediate Computations)'!EH47</f>
        <v>Jul 2020</v>
      </c>
      <c r="DX68" s="4" t="str">
        <f>'(Intermediate Computations)'!EI47</f>
        <v>Aug 2020</v>
      </c>
      <c r="DY68" s="4" t="str">
        <f>'(Intermediate Computations)'!EJ47</f>
        <v>Sep 2020</v>
      </c>
      <c r="DZ68" s="4" t="str">
        <f>'(Intermediate Computations)'!EK47</f>
        <v>Oct 2020</v>
      </c>
      <c r="EA68" s="4" t="str">
        <f>'(Intermediate Computations)'!EL47</f>
        <v>Nov 2020</v>
      </c>
      <c r="EB68" s="4" t="str">
        <f>'(Intermediate Computations)'!EM47</f>
        <v>Dec 2020</v>
      </c>
    </row>
    <row r="69" spans="1:132" ht="12.75" customHeight="1">
      <c r="A69" s="4">
        <f>'(Intermediate Computations)'!B44</f>
        <v>40179</v>
      </c>
      <c r="B69" s="4">
        <f>'(Intermediate Computations)'!C44</f>
        <v>40210</v>
      </c>
      <c r="C69" s="4">
        <f>'(Intermediate Computations)'!D44</f>
        <v>40238</v>
      </c>
      <c r="D69" s="4">
        <f>'(Intermediate Computations)'!E44</f>
        <v>40269</v>
      </c>
      <c r="E69" s="4">
        <f>'(Intermediate Computations)'!F44</f>
        <v>40299</v>
      </c>
      <c r="F69" s="4">
        <f>'(Intermediate Computations)'!G44</f>
        <v>40330</v>
      </c>
      <c r="G69" s="4">
        <f>'(Intermediate Computations)'!H44</f>
        <v>40360</v>
      </c>
      <c r="H69" s="4">
        <f>'(Intermediate Computations)'!I44</f>
        <v>40391</v>
      </c>
      <c r="I69" s="4">
        <f>'(Intermediate Computations)'!J44</f>
        <v>40422</v>
      </c>
      <c r="J69" s="4">
        <f>'(Intermediate Computations)'!K44</f>
        <v>40452</v>
      </c>
      <c r="K69" s="4">
        <f>'(Intermediate Computations)'!L44</f>
        <v>40483</v>
      </c>
      <c r="L69" s="4">
        <f>'(Intermediate Computations)'!M44</f>
        <v>40513</v>
      </c>
      <c r="M69" s="4">
        <f>'(Intermediate Computations)'!O44</f>
        <v>40544</v>
      </c>
      <c r="N69" s="4">
        <f>'(Intermediate Computations)'!P44</f>
        <v>40575</v>
      </c>
      <c r="O69" s="4">
        <f>'(Intermediate Computations)'!Q44</f>
        <v>40603</v>
      </c>
      <c r="P69" s="4">
        <f>'(Intermediate Computations)'!R44</f>
        <v>40634</v>
      </c>
      <c r="Q69" s="4">
        <f>'(Intermediate Computations)'!S44</f>
        <v>40664</v>
      </c>
      <c r="R69" s="4">
        <f>'(Intermediate Computations)'!T44</f>
        <v>40695</v>
      </c>
      <c r="S69" s="4">
        <f>'(Intermediate Computations)'!U44</f>
        <v>40725</v>
      </c>
      <c r="T69" s="4">
        <f>'(Intermediate Computations)'!V44</f>
        <v>40756</v>
      </c>
      <c r="U69" s="4">
        <f>'(Intermediate Computations)'!W44</f>
        <v>40787</v>
      </c>
      <c r="V69" s="4">
        <f>'(Intermediate Computations)'!X44</f>
        <v>40817</v>
      </c>
      <c r="W69" s="4">
        <f>'(Intermediate Computations)'!Y44</f>
        <v>40848</v>
      </c>
      <c r="X69" s="4">
        <f>'(Intermediate Computations)'!Z44</f>
        <v>40878</v>
      </c>
      <c r="Y69" s="4">
        <f>'(Intermediate Computations)'!AB44</f>
        <v>40909</v>
      </c>
      <c r="Z69" s="4">
        <f>'(Intermediate Computations)'!AC44</f>
        <v>40940</v>
      </c>
      <c r="AA69" s="4">
        <f>'(Intermediate Computations)'!AD44</f>
        <v>40969</v>
      </c>
      <c r="AB69" s="4">
        <f>'(Intermediate Computations)'!AE44</f>
        <v>41000</v>
      </c>
      <c r="AC69" s="4">
        <f>'(Intermediate Computations)'!AF44</f>
        <v>41030</v>
      </c>
      <c r="AD69" s="4">
        <f>'(Intermediate Computations)'!AG44</f>
        <v>41061</v>
      </c>
      <c r="AE69" s="4">
        <f>'(Intermediate Computations)'!AH44</f>
        <v>41091</v>
      </c>
      <c r="AF69" s="4">
        <f>'(Intermediate Computations)'!AI44</f>
        <v>41122</v>
      </c>
      <c r="AG69" s="4">
        <f>'(Intermediate Computations)'!AJ44</f>
        <v>41153</v>
      </c>
      <c r="AH69" s="4">
        <f>'(Intermediate Computations)'!AK44</f>
        <v>41183</v>
      </c>
      <c r="AI69" s="4">
        <f>'(Intermediate Computations)'!AL44</f>
        <v>41214</v>
      </c>
      <c r="AJ69" s="4">
        <f>'(Intermediate Computations)'!AM44</f>
        <v>41244</v>
      </c>
      <c r="AK69" s="4">
        <f>'(Intermediate Computations)'!AO44</f>
        <v>41275</v>
      </c>
      <c r="AL69" s="4">
        <f>'(Intermediate Computations)'!AP44</f>
        <v>41306</v>
      </c>
      <c r="AM69" s="4">
        <f>'(Intermediate Computations)'!AQ44</f>
        <v>41334</v>
      </c>
      <c r="AN69" s="4">
        <f>'(Intermediate Computations)'!AR44</f>
        <v>41365</v>
      </c>
      <c r="AO69" s="4">
        <f>'(Intermediate Computations)'!AS44</f>
        <v>41395</v>
      </c>
      <c r="AP69" s="4">
        <f>'(Intermediate Computations)'!AT44</f>
        <v>41426</v>
      </c>
      <c r="AQ69" s="4">
        <f>'(Intermediate Computations)'!AU44</f>
        <v>41456</v>
      </c>
      <c r="AR69" s="4">
        <f>'(Intermediate Computations)'!AV44</f>
        <v>41487</v>
      </c>
      <c r="AS69" s="4">
        <f>'(Intermediate Computations)'!AW44</f>
        <v>41518</v>
      </c>
      <c r="AT69" s="4">
        <f>'(Intermediate Computations)'!AX44</f>
        <v>41548</v>
      </c>
      <c r="AU69" s="4">
        <f>'(Intermediate Computations)'!AY44</f>
        <v>41579</v>
      </c>
      <c r="AV69" s="4">
        <f>'(Intermediate Computations)'!AZ44</f>
        <v>41609</v>
      </c>
      <c r="AW69" s="4">
        <f>'(Intermediate Computations)'!BB44</f>
        <v>41640</v>
      </c>
      <c r="AX69" s="4">
        <f>'(Intermediate Computations)'!BC44</f>
        <v>41671</v>
      </c>
      <c r="AY69" s="4">
        <f>'(Intermediate Computations)'!BD44</f>
        <v>41699</v>
      </c>
      <c r="AZ69" s="4">
        <f>'(Intermediate Computations)'!BE44</f>
        <v>41730</v>
      </c>
      <c r="BA69" s="4">
        <f>'(Intermediate Computations)'!BF44</f>
        <v>41760</v>
      </c>
      <c r="BB69" s="4">
        <f>'(Intermediate Computations)'!BG44</f>
        <v>41791</v>
      </c>
      <c r="BC69" s="4">
        <f>'(Intermediate Computations)'!BH44</f>
        <v>41821</v>
      </c>
      <c r="BD69" s="4">
        <f>'(Intermediate Computations)'!BI44</f>
        <v>41852</v>
      </c>
      <c r="BE69" s="4">
        <f>'(Intermediate Computations)'!BJ44</f>
        <v>41883</v>
      </c>
      <c r="BF69" s="4">
        <f>'(Intermediate Computations)'!BK44</f>
        <v>41913</v>
      </c>
      <c r="BG69" s="4">
        <f>'(Intermediate Computations)'!BL44</f>
        <v>41944</v>
      </c>
      <c r="BH69" s="4">
        <f>'(Intermediate Computations)'!BM44</f>
        <v>41974</v>
      </c>
      <c r="BI69" s="4">
        <f>'(Intermediate Computations)'!BO44</f>
        <v>42005</v>
      </c>
      <c r="BJ69" s="4">
        <f>'(Intermediate Computations)'!BP44</f>
        <v>42036</v>
      </c>
      <c r="BK69" s="4">
        <f>'(Intermediate Computations)'!BQ44</f>
        <v>42064</v>
      </c>
      <c r="BL69" s="4">
        <f>'(Intermediate Computations)'!BR44</f>
        <v>42095</v>
      </c>
      <c r="BM69" s="4">
        <f>'(Intermediate Computations)'!BS44</f>
        <v>42125</v>
      </c>
      <c r="BN69" s="4">
        <f>'(Intermediate Computations)'!BT44</f>
        <v>42156</v>
      </c>
      <c r="BO69" s="4">
        <f>'(Intermediate Computations)'!BU44</f>
        <v>42186</v>
      </c>
      <c r="BP69" s="4">
        <f>'(Intermediate Computations)'!BV44</f>
        <v>42217</v>
      </c>
      <c r="BQ69" s="4">
        <f>'(Intermediate Computations)'!BW44</f>
        <v>42248</v>
      </c>
      <c r="BR69" s="4">
        <f>'(Intermediate Computations)'!BX44</f>
        <v>42278</v>
      </c>
      <c r="BS69" s="4">
        <f>'(Intermediate Computations)'!BY44</f>
        <v>42309</v>
      </c>
      <c r="BT69" s="4">
        <f>'(Intermediate Computations)'!BZ44</f>
        <v>42339</v>
      </c>
      <c r="BU69" s="4">
        <f>'(Intermediate Computations)'!CB44</f>
        <v>42370</v>
      </c>
      <c r="BV69" s="4">
        <f>'(Intermediate Computations)'!CC44</f>
        <v>42401</v>
      </c>
      <c r="BW69" s="4">
        <f>'(Intermediate Computations)'!CD44</f>
        <v>42430</v>
      </c>
      <c r="BX69" s="4">
        <f>'(Intermediate Computations)'!CE44</f>
        <v>42461</v>
      </c>
      <c r="BY69" s="4">
        <f>'(Intermediate Computations)'!CF44</f>
        <v>42491</v>
      </c>
      <c r="BZ69" s="4">
        <f>'(Intermediate Computations)'!CG44</f>
        <v>42522</v>
      </c>
      <c r="CA69" s="4">
        <f>'(Intermediate Computations)'!CH44</f>
        <v>42552</v>
      </c>
      <c r="CB69" s="4">
        <f>'(Intermediate Computations)'!CI44</f>
        <v>42583</v>
      </c>
      <c r="CC69" s="4">
        <f>'(Intermediate Computations)'!CJ44</f>
        <v>42614</v>
      </c>
      <c r="CD69" s="4">
        <f>'(Intermediate Computations)'!CK44</f>
        <v>42644</v>
      </c>
      <c r="CE69" s="4">
        <f>'(Intermediate Computations)'!CL44</f>
        <v>42675</v>
      </c>
      <c r="CF69" s="4">
        <f>'(Intermediate Computations)'!CM44</f>
        <v>42705</v>
      </c>
      <c r="CG69" s="4">
        <f>'(Intermediate Computations)'!CO44</f>
        <v>42736</v>
      </c>
      <c r="CH69" s="4">
        <f>'(Intermediate Computations)'!CP44</f>
        <v>42767</v>
      </c>
      <c r="CI69" s="4">
        <f>'(Intermediate Computations)'!CQ44</f>
        <v>42795</v>
      </c>
      <c r="CJ69" s="4">
        <f>'(Intermediate Computations)'!CR44</f>
        <v>42826</v>
      </c>
      <c r="CK69" s="4">
        <f>'(Intermediate Computations)'!CS44</f>
        <v>42856</v>
      </c>
      <c r="CL69" s="4">
        <f>'(Intermediate Computations)'!CT44</f>
        <v>42887</v>
      </c>
      <c r="CM69" s="4">
        <f>'(Intermediate Computations)'!CU44</f>
        <v>42917</v>
      </c>
      <c r="CN69" s="4">
        <f>'(Intermediate Computations)'!CV44</f>
        <v>42948</v>
      </c>
      <c r="CO69" s="4">
        <f>'(Intermediate Computations)'!CW44</f>
        <v>42979</v>
      </c>
      <c r="CP69" s="4">
        <f>'(Intermediate Computations)'!CX44</f>
        <v>43009</v>
      </c>
      <c r="CQ69" s="4">
        <f>'(Intermediate Computations)'!CY44</f>
        <v>43040</v>
      </c>
      <c r="CR69" s="4">
        <f>'(Intermediate Computations)'!CZ44</f>
        <v>43070</v>
      </c>
      <c r="CS69" s="4">
        <f>'(Intermediate Computations)'!DB44</f>
        <v>43101</v>
      </c>
      <c r="CT69" s="4">
        <f>'(Intermediate Computations)'!DC44</f>
        <v>43132</v>
      </c>
      <c r="CU69" s="4">
        <f>'(Intermediate Computations)'!DD44</f>
        <v>43160</v>
      </c>
      <c r="CV69" s="4">
        <f>'(Intermediate Computations)'!DE44</f>
        <v>43191</v>
      </c>
      <c r="CW69" s="4">
        <f>'(Intermediate Computations)'!DF44</f>
        <v>43221</v>
      </c>
      <c r="CX69" s="4">
        <f>'(Intermediate Computations)'!DG44</f>
        <v>43252</v>
      </c>
      <c r="CY69" s="4">
        <f>'(Intermediate Computations)'!DH44</f>
        <v>43282</v>
      </c>
      <c r="CZ69" s="4">
        <f>'(Intermediate Computations)'!DI44</f>
        <v>43313</v>
      </c>
      <c r="DA69" s="4">
        <f>'(Intermediate Computations)'!DJ44</f>
        <v>43344</v>
      </c>
      <c r="DB69" s="4">
        <f>'(Intermediate Computations)'!DK44</f>
        <v>43374</v>
      </c>
      <c r="DC69" s="4">
        <f>'(Intermediate Computations)'!DL44</f>
        <v>43405</v>
      </c>
      <c r="DD69" s="4">
        <f>'(Intermediate Computations)'!DM44</f>
        <v>43435</v>
      </c>
      <c r="DE69" s="4">
        <f>'(Intermediate Computations)'!DO44</f>
        <v>43466</v>
      </c>
      <c r="DF69" s="4">
        <f>'(Intermediate Computations)'!DP44</f>
        <v>43497</v>
      </c>
      <c r="DG69" s="4">
        <f>'(Intermediate Computations)'!DQ44</f>
        <v>43525</v>
      </c>
      <c r="DH69" s="4">
        <f>'(Intermediate Computations)'!DR44</f>
        <v>43556</v>
      </c>
      <c r="DI69" s="4">
        <f>'(Intermediate Computations)'!DS44</f>
        <v>43586</v>
      </c>
      <c r="DJ69" s="4">
        <f>'(Intermediate Computations)'!DT44</f>
        <v>43617</v>
      </c>
      <c r="DK69" s="4">
        <f>'(Intermediate Computations)'!DU44</f>
        <v>43647</v>
      </c>
      <c r="DL69" s="4">
        <f>'(Intermediate Computations)'!DV44</f>
        <v>43678</v>
      </c>
      <c r="DM69" s="4">
        <f>'(Intermediate Computations)'!DW44</f>
        <v>43709</v>
      </c>
      <c r="DN69" s="4">
        <f>'(Intermediate Computations)'!DX44</f>
        <v>43739</v>
      </c>
      <c r="DO69" s="4">
        <f>'(Intermediate Computations)'!DY44</f>
        <v>43770</v>
      </c>
      <c r="DP69" s="4">
        <f>'(Intermediate Computations)'!DZ44</f>
        <v>43800</v>
      </c>
      <c r="DQ69" s="4">
        <f>'(Intermediate Computations)'!EB44</f>
        <v>43831</v>
      </c>
      <c r="DR69" s="4">
        <f>'(Intermediate Computations)'!EC44</f>
        <v>43862</v>
      </c>
      <c r="DS69" s="4">
        <f>'(Intermediate Computations)'!ED44</f>
        <v>43891</v>
      </c>
      <c r="DT69" s="4">
        <f>'(Intermediate Computations)'!EE44</f>
        <v>43922</v>
      </c>
      <c r="DU69" s="4">
        <f>'(Intermediate Computations)'!EF44</f>
        <v>43952</v>
      </c>
      <c r="DV69" s="4">
        <f>'(Intermediate Computations)'!EG44</f>
        <v>43983</v>
      </c>
      <c r="DW69" s="4">
        <f>'(Intermediate Computations)'!EH44</f>
        <v>44013</v>
      </c>
      <c r="DX69" s="4">
        <f>'(Intermediate Computations)'!EI44</f>
        <v>44044</v>
      </c>
      <c r="DY69" s="4">
        <f>'(Intermediate Computations)'!EJ44</f>
        <v>44075</v>
      </c>
      <c r="DZ69" s="4">
        <f>'(Intermediate Computations)'!EK44</f>
        <v>44105</v>
      </c>
      <c r="EA69" s="4">
        <f>'(Intermediate Computations)'!EL44</f>
        <v>44136</v>
      </c>
      <c r="EB69" s="4">
        <f>'(Intermediate Computations)'!EM44</f>
        <v>44166</v>
      </c>
    </row>
    <row r="70" spans="1:132" ht="12.75" customHeight="1">
      <c r="A70" s="64">
        <f>'Trial 1'!B45</f>
        <v>1166666.6666666667</v>
      </c>
      <c r="B70" s="64">
        <f>'Trial 1'!C45</f>
        <v>1166666.6666666667</v>
      </c>
      <c r="C70" s="64">
        <f ca="1">'Trial 1'!D45</f>
        <v>1166624.9484645091</v>
      </c>
      <c r="D70" s="64">
        <f ca="1">'Trial 1'!E45</f>
        <v>1166533.9598228948</v>
      </c>
      <c r="E70" s="64">
        <f ca="1">'Trial 1'!F45</f>
        <v>1166406.6124841543</v>
      </c>
      <c r="F70" s="64">
        <f ca="1">'Trial 1'!G45</f>
        <v>1166235.3428814153</v>
      </c>
      <c r="G70" s="64">
        <f ca="1">'Trial 1'!H45</f>
        <v>1166028.5190855104</v>
      </c>
      <c r="H70" s="64">
        <f ca="1">'Trial 1'!I45</f>
        <v>1165786.0091641361</v>
      </c>
      <c r="I70" s="64">
        <f ca="1">'Trial 1'!J45</f>
        <v>1165511.7797183353</v>
      </c>
      <c r="J70" s="64">
        <f ca="1">'Trial 1'!K45</f>
        <v>1165200.9394912578</v>
      </c>
      <c r="K70" s="64">
        <f ca="1">'Trial 1'!L45</f>
        <v>1164869.4872243362</v>
      </c>
      <c r="L70" s="64">
        <f ca="1">'Trial 1'!M45</f>
        <v>1164504.2838367359</v>
      </c>
      <c r="M70" s="64">
        <f ca="1">'Trial 1'!O45</f>
        <v>1164100.3052826149</v>
      </c>
      <c r="N70" s="64">
        <f ca="1">'Trial 1'!P45</f>
        <v>1163667.1883153743</v>
      </c>
      <c r="O70" s="64">
        <f ca="1">'Trial 1'!Q45</f>
        <v>1163214.2593693493</v>
      </c>
      <c r="P70" s="64">
        <f ca="1">'Trial 1'!R45</f>
        <v>1162723.4965343971</v>
      </c>
      <c r="Q70" s="64">
        <f ca="1">'Trial 1'!S45</f>
        <v>1162215.8878297976</v>
      </c>
      <c r="R70" s="64">
        <f ca="1">'Trial 1'!T45</f>
        <v>1161689.7990497167</v>
      </c>
      <c r="S70" s="64">
        <f ca="1">'Trial 1'!U45</f>
        <v>1161140.5153251672</v>
      </c>
      <c r="T70" s="64">
        <f ca="1">'Trial 1'!V45</f>
        <v>1160566.9204677951</v>
      </c>
      <c r="U70" s="64">
        <f ca="1">'Trial 1'!W45</f>
        <v>1159973.7944756872</v>
      </c>
      <c r="V70" s="64">
        <f ca="1">'Trial 1'!X45</f>
        <v>1159352.2936929034</v>
      </c>
      <c r="W70" s="64">
        <f ca="1">'Trial 1'!Y45</f>
        <v>1158710.6321887667</v>
      </c>
      <c r="X70" s="64">
        <f ca="1">'Trial 1'!Z45</f>
        <v>1158039.6855170163</v>
      </c>
      <c r="Y70" s="64">
        <f ca="1">'Trial 1'!AB45</f>
        <v>1157344.5159539555</v>
      </c>
      <c r="Z70" s="64">
        <f ca="1">'Trial 1'!AC45</f>
        <v>1156624.2076498636</v>
      </c>
      <c r="AA70" s="64">
        <f ca="1">'Trial 1'!AD45</f>
        <v>1155884.4215614193</v>
      </c>
      <c r="AB70" s="64">
        <f ca="1">'Trial 1'!AE45</f>
        <v>1155134.7588012165</v>
      </c>
      <c r="AC70" s="64">
        <f ca="1">'Trial 1'!AF45</f>
        <v>1154365.4850236243</v>
      </c>
      <c r="AD70" s="64">
        <f ca="1">'Trial 1'!AG45</f>
        <v>1153577.0793610911</v>
      </c>
      <c r="AE70" s="64">
        <f ca="1">'Trial 1'!AH45</f>
        <v>1152771.1726145123</v>
      </c>
      <c r="AF70" s="64">
        <f ca="1">'Trial 1'!AI45</f>
        <v>1151959.8802249068</v>
      </c>
      <c r="AG70" s="64">
        <f ca="1">'Trial 1'!AJ45</f>
        <v>1151144.0609474469</v>
      </c>
      <c r="AH70" s="64">
        <f ca="1">'Trial 1'!AK45</f>
        <v>1150309.1145956609</v>
      </c>
      <c r="AI70" s="64">
        <f ca="1">'Trial 1'!AL45</f>
        <v>1149457.7555284037</v>
      </c>
      <c r="AJ70" s="64">
        <f ca="1">'Trial 1'!AM45</f>
        <v>1148597.3666182095</v>
      </c>
      <c r="AK70" s="64">
        <f ca="1">'Trial 1'!AO45</f>
        <v>1147720.2655597248</v>
      </c>
      <c r="AL70" s="64">
        <f ca="1">'Trial 1'!AP45</f>
        <v>1146837.7985679915</v>
      </c>
      <c r="AM70" s="64">
        <f ca="1">'Trial 1'!AQ45</f>
        <v>1145951.9662100822</v>
      </c>
      <c r="AN70" s="64">
        <f ca="1">'Trial 1'!AR45</f>
        <v>1145056.2148554986</v>
      </c>
      <c r="AO70" s="64">
        <f ca="1">'Trial 1'!AS45</f>
        <v>1144145.9263588449</v>
      </c>
      <c r="AP70" s="64">
        <f ca="1">'Trial 1'!AT45</f>
        <v>1143220.4292851568</v>
      </c>
      <c r="AQ70" s="64">
        <f ca="1">'Trial 1'!AU45</f>
        <v>1142282.5127371533</v>
      </c>
      <c r="AR70" s="64">
        <f ca="1">'Trial 1'!AV45</f>
        <v>1141342.9741215906</v>
      </c>
      <c r="AS70" s="64">
        <f ca="1">'Trial 1'!AW45</f>
        <v>1140400.9332545374</v>
      </c>
      <c r="AT70" s="64">
        <f ca="1">'Trial 1'!AX45</f>
        <v>1139452.1190902474</v>
      </c>
      <c r="AU70" s="64">
        <f ca="1">'Trial 1'!AY45</f>
        <v>1138491.0200464569</v>
      </c>
      <c r="AV70" s="64">
        <f ca="1">'Trial 1'!AZ45</f>
        <v>1137521.5651068417</v>
      </c>
      <c r="AW70" s="64">
        <f ca="1">'Trial 1'!BB45</f>
        <v>1136541.037140436</v>
      </c>
      <c r="AX70" s="64">
        <f ca="1">'Trial 1'!BC45</f>
        <v>1135551.6380468016</v>
      </c>
      <c r="AY70" s="64">
        <f ca="1">'Trial 1'!BD45</f>
        <v>1134558.9626726918</v>
      </c>
      <c r="AZ70" s="64">
        <f ca="1">'Trial 1'!BE45</f>
        <v>1133549.3483574702</v>
      </c>
      <c r="BA70" s="64">
        <f ca="1">'Trial 1'!BF45</f>
        <v>1132538.8583256069</v>
      </c>
      <c r="BB70" s="64">
        <f ca="1">'Trial 1'!BG45</f>
        <v>1131527.8795522468</v>
      </c>
      <c r="BC70" s="64">
        <f ca="1">'Trial 1'!BH45</f>
        <v>1130503.5267643037</v>
      </c>
      <c r="BD70" s="64">
        <f ca="1">'Trial 1'!BI45</f>
        <v>1129480.0170963306</v>
      </c>
      <c r="BE70" s="64">
        <f ca="1">'Trial 1'!BJ45</f>
        <v>1128454.4049832961</v>
      </c>
      <c r="BF70" s="64">
        <f ca="1">'Trial 1'!BK45</f>
        <v>1127429.2864261507</v>
      </c>
      <c r="BG70" s="64">
        <f ca="1">'Trial 1'!BL45</f>
        <v>1126388.705678202</v>
      </c>
      <c r="BH70" s="64">
        <f ca="1">'Trial 1'!BM45</f>
        <v>1125354.8983306258</v>
      </c>
      <c r="BI70" s="64">
        <f ca="1">'Trial 1'!BO45</f>
        <v>1124321.4069955074</v>
      </c>
      <c r="BJ70" s="64">
        <f ca="1">'Trial 1'!BP45</f>
        <v>1123279.6326609575</v>
      </c>
      <c r="BK70" s="64">
        <f ca="1">'Trial 1'!BQ45</f>
        <v>1122238.3604949124</v>
      </c>
      <c r="BL70" s="64">
        <f ca="1">'Trial 1'!BR45</f>
        <v>1121194.7613727341</v>
      </c>
      <c r="BM70" s="64">
        <f ca="1">'Trial 1'!BS45</f>
        <v>1120150.4206746777</v>
      </c>
      <c r="BN70" s="64">
        <f ca="1">'Trial 1'!BT45</f>
        <v>1119098.0670781862</v>
      </c>
      <c r="BO70" s="64">
        <f ca="1">'Trial 1'!BU45</f>
        <v>1118048.4518250148</v>
      </c>
      <c r="BP70" s="64">
        <f ca="1">'Trial 1'!BV45</f>
        <v>1116997.9360849331</v>
      </c>
      <c r="BQ70" s="64">
        <f ca="1">'Trial 1'!BW45</f>
        <v>1115944.9755707828</v>
      </c>
      <c r="BR70" s="64">
        <f ca="1">'Trial 1'!BX45</f>
        <v>1114897.4482390664</v>
      </c>
      <c r="BS70" s="64">
        <f ca="1">'Trial 1'!BY45</f>
        <v>1113838.983138347</v>
      </c>
      <c r="BT70" s="64">
        <f ca="1">'Trial 1'!BZ45</f>
        <v>1112773.1444095196</v>
      </c>
      <c r="BU70" s="64">
        <f ca="1">'Trial 1'!CB45</f>
        <v>1111707.0400169315</v>
      </c>
      <c r="BV70" s="64">
        <f ca="1">'Trial 1'!CC45</f>
        <v>1110635.5581369849</v>
      </c>
      <c r="BW70" s="64">
        <f ca="1">'Trial 1'!CD45</f>
        <v>1109565.3361254509</v>
      </c>
      <c r="BX70" s="64">
        <f ca="1">'Trial 1'!CE45</f>
        <v>1108495.4132882373</v>
      </c>
      <c r="BY70" s="64">
        <f ca="1">'Trial 1'!CF45</f>
        <v>1107426.6118790929</v>
      </c>
      <c r="BZ70" s="64">
        <f ca="1">'Trial 1'!CG45</f>
        <v>1106356.6923730918</v>
      </c>
      <c r="CA70" s="64">
        <f ca="1">'Trial 1'!CH45</f>
        <v>1105278.8107313977</v>
      </c>
      <c r="CB70" s="64">
        <f ca="1">'Trial 1'!CI45</f>
        <v>1104192.5622943183</v>
      </c>
      <c r="CC70" s="64">
        <f ca="1">'Trial 1'!CJ45</f>
        <v>1103117.975465799</v>
      </c>
      <c r="CD70" s="64">
        <f ca="1">'Trial 1'!CK45</f>
        <v>1102049.417989454</v>
      </c>
      <c r="CE70" s="64">
        <f ca="1">'Trial 1'!CL45</f>
        <v>1100976.9381172531</v>
      </c>
      <c r="CF70" s="64">
        <f ca="1">'Trial 1'!CM45</f>
        <v>1099903.5848732141</v>
      </c>
      <c r="CG70" s="64">
        <f ca="1">'Trial 1'!CO45</f>
        <v>1098834.6499480035</v>
      </c>
      <c r="CH70" s="64">
        <f ca="1">'Trial 1'!CP45</f>
        <v>1097772.6054059705</v>
      </c>
      <c r="CI70" s="64">
        <f ca="1">'Trial 1'!CQ45</f>
        <v>1096717.4151169283</v>
      </c>
      <c r="CJ70" s="64">
        <f ca="1">'Trial 1'!CR45</f>
        <v>1095658.9785285341</v>
      </c>
      <c r="CK70" s="64">
        <f ca="1">'Trial 1'!CS45</f>
        <v>1094610.3592229327</v>
      </c>
      <c r="CL70" s="64">
        <f ca="1">'Trial 1'!CT45</f>
        <v>1093561.4909101576</v>
      </c>
      <c r="CM70" s="64">
        <f ca="1">'Trial 1'!CU45</f>
        <v>1092505.7094888329</v>
      </c>
      <c r="CN70" s="64">
        <f ca="1">'Trial 1'!CV45</f>
        <v>1091451.1939888955</v>
      </c>
      <c r="CO70" s="64">
        <f ca="1">'Trial 1'!CW45</f>
        <v>1090402.2497617642</v>
      </c>
      <c r="CP70" s="64">
        <f ca="1">'Trial 1'!CX45</f>
        <v>1089354.8741751339</v>
      </c>
      <c r="CQ70" s="64">
        <f ca="1">'Trial 1'!CY45</f>
        <v>1088303.5611293002</v>
      </c>
      <c r="CR70" s="64">
        <f ca="1">'Trial 1'!CZ45</f>
        <v>1087256.3634184503</v>
      </c>
      <c r="CS70" s="64">
        <f ca="1">'Trial 1'!DB45</f>
        <v>1086213.4729960309</v>
      </c>
      <c r="CT70" s="64">
        <f ca="1">'Trial 1'!DC45</f>
        <v>1085172.4222925333</v>
      </c>
      <c r="CU70" s="64">
        <f ca="1">'Trial 1'!DD45</f>
        <v>1084127.4483328923</v>
      </c>
      <c r="CV70" s="64">
        <f ca="1">'Trial 1'!DE45</f>
        <v>1083090.6122487779</v>
      </c>
      <c r="CW70" s="64">
        <f ca="1">'Trial 1'!DF45</f>
        <v>1082057.6689453099</v>
      </c>
      <c r="CX70" s="64">
        <f ca="1">'Trial 1'!DG45</f>
        <v>1081027.9979802652</v>
      </c>
      <c r="CY70" s="64">
        <f ca="1">'Trial 1'!DH45</f>
        <v>1080000.466465143</v>
      </c>
      <c r="CZ70" s="64">
        <f ca="1">'Trial 1'!DI45</f>
        <v>1078976.8174109017</v>
      </c>
      <c r="DA70" s="64">
        <f ca="1">'Trial 1'!DJ45</f>
        <v>1077951.8313494688</v>
      </c>
      <c r="DB70" s="64">
        <f ca="1">'Trial 1'!DK45</f>
        <v>1076927.8446770373</v>
      </c>
      <c r="DC70" s="64">
        <f ca="1">'Trial 1'!DL45</f>
        <v>1075901.5511857343</v>
      </c>
      <c r="DD70" s="64">
        <f ca="1">'Trial 1'!DM45</f>
        <v>1074883.0862513124</v>
      </c>
      <c r="DE70" s="64">
        <f ca="1">'Trial 1'!DO45</f>
        <v>1073857.2899579485</v>
      </c>
      <c r="DF70" s="64">
        <f ca="1">'Trial 1'!DP45</f>
        <v>1072842.8105097336</v>
      </c>
      <c r="DG70" s="64">
        <f ca="1">'Trial 1'!DQ45</f>
        <v>1071832.1721818959</v>
      </c>
      <c r="DH70" s="64">
        <f ca="1">'Trial 1'!DR45</f>
        <v>1070831.1909428828</v>
      </c>
      <c r="DI70" s="64">
        <f ca="1">'Trial 1'!DS45</f>
        <v>1069839.361201046</v>
      </c>
      <c r="DJ70" s="64">
        <f ca="1">'Trial 1'!DT45</f>
        <v>1068849.3194023885</v>
      </c>
      <c r="DK70" s="64">
        <f ca="1">'Trial 1'!DU45</f>
        <v>1067857.2758706242</v>
      </c>
      <c r="DL70" s="64">
        <f ca="1">'Trial 1'!DV45</f>
        <v>1066879.3320595715</v>
      </c>
      <c r="DM70" s="64">
        <f ca="1">'Trial 1'!DW45</f>
        <v>1065899.3399494349</v>
      </c>
      <c r="DN70" s="64">
        <f ca="1">'Trial 1'!DX45</f>
        <v>1064920.0963887032</v>
      </c>
      <c r="DO70" s="64">
        <f ca="1">'Trial 1'!DY45</f>
        <v>1063952.6015494245</v>
      </c>
      <c r="DP70" s="64">
        <f ca="1">'Trial 1'!DZ45</f>
        <v>1062986.1614016509</v>
      </c>
      <c r="DQ70" s="64">
        <f ca="1">'Trial 1'!EB45</f>
        <v>1062027.2732445742</v>
      </c>
      <c r="DR70" s="64">
        <f ca="1">'Trial 1'!EC45</f>
        <v>1061075.3872571816</v>
      </c>
      <c r="DS70" s="64">
        <f ca="1">'Trial 1'!ED45</f>
        <v>1060136.3155361516</v>
      </c>
      <c r="DT70" s="64">
        <f ca="1">'Trial 1'!EE45</f>
        <v>1059199.9652778306</v>
      </c>
      <c r="DU70" s="64">
        <f ca="1">'Trial 1'!EF45</f>
        <v>1058268.0446047438</v>
      </c>
      <c r="DV70" s="64">
        <f ca="1">'Trial 1'!EG45</f>
        <v>1057338.4416649991</v>
      </c>
      <c r="DW70" s="64">
        <f ca="1">'Trial 1'!EH45</f>
        <v>1056417.7942157867</v>
      </c>
      <c r="DX70" s="64">
        <f ca="1">'Trial 1'!EI45</f>
        <v>1055503.2130421028</v>
      </c>
      <c r="DY70" s="64">
        <f ca="1">'Trial 1'!EJ45</f>
        <v>1054594.968301665</v>
      </c>
      <c r="DZ70" s="64">
        <f ca="1">'Trial 1'!EK45</f>
        <v>1053686.5482590196</v>
      </c>
      <c r="EA70" s="64">
        <f ca="1">'Trial 1'!EL45</f>
        <v>1052775.4366610835</v>
      </c>
      <c r="EB70" s="64">
        <f ca="1">'Trial 1'!EM45</f>
        <v>1051876.0889527923</v>
      </c>
    </row>
    <row r="71" spans="1:132" ht="12.75" customHeight="1">
      <c r="A71" s="64">
        <f>'Trial 2'!B45</f>
        <v>1166666.6666666667</v>
      </c>
      <c r="B71" s="64">
        <f>'Trial 2'!C45</f>
        <v>1166666.6666666667</v>
      </c>
      <c r="C71" s="64">
        <f ca="1">'Trial 2'!D45</f>
        <v>1166626.3611092512</v>
      </c>
      <c r="D71" s="64">
        <f ca="1">'Trial 2'!E45</f>
        <v>1166536.1904517098</v>
      </c>
      <c r="E71" s="64">
        <f ca="1">'Trial 2'!F45</f>
        <v>1166418.9528475243</v>
      </c>
      <c r="F71" s="64">
        <f ca="1">'Trial 2'!G45</f>
        <v>1166263.8269559965</v>
      </c>
      <c r="G71" s="64">
        <f ca="1">'Trial 2'!H45</f>
        <v>1166068.6087938594</v>
      </c>
      <c r="H71" s="64">
        <f ca="1">'Trial 2'!I45</f>
        <v>1165834.8429121787</v>
      </c>
      <c r="I71" s="64">
        <f ca="1">'Trial 2'!J45</f>
        <v>1165573.1905922235</v>
      </c>
      <c r="J71" s="64">
        <f ca="1">'Trial 2'!K45</f>
        <v>1165277.2846082503</v>
      </c>
      <c r="K71" s="64">
        <f ca="1">'Trial 2'!L45</f>
        <v>1164948.1662916141</v>
      </c>
      <c r="L71" s="64">
        <f ca="1">'Trial 2'!M45</f>
        <v>1164587.2729040999</v>
      </c>
      <c r="M71" s="64">
        <f ca="1">'Trial 2'!O45</f>
        <v>1164202.3676654876</v>
      </c>
      <c r="N71" s="64">
        <f ca="1">'Trial 2'!P45</f>
        <v>1163799.6714009317</v>
      </c>
      <c r="O71" s="64">
        <f ca="1">'Trial 2'!Q45</f>
        <v>1163367.9200491793</v>
      </c>
      <c r="P71" s="64">
        <f ca="1">'Trial 2'!R45</f>
        <v>1162901.5524043888</v>
      </c>
      <c r="Q71" s="64">
        <f ca="1">'Trial 2'!S45</f>
        <v>1162410.5477745894</v>
      </c>
      <c r="R71" s="64">
        <f ca="1">'Trial 2'!T45</f>
        <v>1161900.085214522</v>
      </c>
      <c r="S71" s="64">
        <f ca="1">'Trial 2'!U45</f>
        <v>1161364.5133049232</v>
      </c>
      <c r="T71" s="64">
        <f ca="1">'Trial 2'!V45</f>
        <v>1160802.5953536513</v>
      </c>
      <c r="U71" s="64">
        <f ca="1">'Trial 2'!W45</f>
        <v>1160223.0601609661</v>
      </c>
      <c r="V71" s="64">
        <f ca="1">'Trial 2'!X45</f>
        <v>1159624.8338844022</v>
      </c>
      <c r="W71" s="64">
        <f ca="1">'Trial 2'!Y45</f>
        <v>1159010.2019797349</v>
      </c>
      <c r="X71" s="64">
        <f ca="1">'Trial 2'!Z45</f>
        <v>1158369.7912768822</v>
      </c>
      <c r="Y71" s="64">
        <f ca="1">'Trial 2'!AB45</f>
        <v>1157712.9689685155</v>
      </c>
      <c r="Z71" s="64">
        <f ca="1">'Trial 2'!AC45</f>
        <v>1157030.6627568498</v>
      </c>
      <c r="AA71" s="64">
        <f ca="1">'Trial 2'!AD45</f>
        <v>1156339.942928968</v>
      </c>
      <c r="AB71" s="64">
        <f ca="1">'Trial 2'!AE45</f>
        <v>1155623.2568055796</v>
      </c>
      <c r="AC71" s="64">
        <f ca="1">'Trial 2'!AF45</f>
        <v>1154886.39564872</v>
      </c>
      <c r="AD71" s="64">
        <f ca="1">'Trial 2'!AG45</f>
        <v>1154134.9782669516</v>
      </c>
      <c r="AE71" s="64">
        <f ca="1">'Trial 2'!AH45</f>
        <v>1153358.8769105279</v>
      </c>
      <c r="AF71" s="64">
        <f ca="1">'Trial 2'!AI45</f>
        <v>1152560.4556708643</v>
      </c>
      <c r="AG71" s="64">
        <f ca="1">'Trial 2'!AJ45</f>
        <v>1151742.7219643043</v>
      </c>
      <c r="AH71" s="64">
        <f ca="1">'Trial 2'!AK45</f>
        <v>1150907.0833080024</v>
      </c>
      <c r="AI71" s="64">
        <f ca="1">'Trial 2'!AL45</f>
        <v>1150055.3963559277</v>
      </c>
      <c r="AJ71" s="64">
        <f ca="1">'Trial 2'!AM45</f>
        <v>1149185.4025866373</v>
      </c>
      <c r="AK71" s="64">
        <f ca="1">'Trial 2'!AO45</f>
        <v>1148291.0687605443</v>
      </c>
      <c r="AL71" s="64">
        <f ca="1">'Trial 2'!AP45</f>
        <v>1147374.0855593472</v>
      </c>
      <c r="AM71" s="64">
        <f ca="1">'Trial 2'!AQ45</f>
        <v>1146455.2400971754</v>
      </c>
      <c r="AN71" s="64">
        <f ca="1">'Trial 2'!AR45</f>
        <v>1145529.6059126982</v>
      </c>
      <c r="AO71" s="64">
        <f ca="1">'Trial 2'!AS45</f>
        <v>1144593.450622272</v>
      </c>
      <c r="AP71" s="64">
        <f ca="1">'Trial 2'!AT45</f>
        <v>1143653.5952724665</v>
      </c>
      <c r="AQ71" s="64">
        <f ca="1">'Trial 2'!AU45</f>
        <v>1142702.7344879189</v>
      </c>
      <c r="AR71" s="64">
        <f ca="1">'Trial 2'!AV45</f>
        <v>1141743.0641908555</v>
      </c>
      <c r="AS71" s="64">
        <f ca="1">'Trial 2'!AW45</f>
        <v>1140779.7149815748</v>
      </c>
      <c r="AT71" s="64">
        <f ca="1">'Trial 2'!AX45</f>
        <v>1139806.2604272536</v>
      </c>
      <c r="AU71" s="64">
        <f ca="1">'Trial 2'!AY45</f>
        <v>1138825.9061098318</v>
      </c>
      <c r="AV71" s="64">
        <f ca="1">'Trial 2'!AZ45</f>
        <v>1137842.2317495891</v>
      </c>
      <c r="AW71" s="64">
        <f ca="1">'Trial 2'!BB45</f>
        <v>1136858.7861698298</v>
      </c>
      <c r="AX71" s="64">
        <f ca="1">'Trial 2'!BC45</f>
        <v>1135865.7510777717</v>
      </c>
      <c r="AY71" s="64">
        <f ca="1">'Trial 2'!BD45</f>
        <v>1134868.8411965396</v>
      </c>
      <c r="AZ71" s="64">
        <f ca="1">'Trial 2'!BE45</f>
        <v>1133866.0175266601</v>
      </c>
      <c r="BA71" s="64">
        <f ca="1">'Trial 2'!BF45</f>
        <v>1132854.599513317</v>
      </c>
      <c r="BB71" s="64">
        <f ca="1">'Trial 2'!BG45</f>
        <v>1131844.5434101939</v>
      </c>
      <c r="BC71" s="64">
        <f ca="1">'Trial 2'!BH45</f>
        <v>1130816.5531294337</v>
      </c>
      <c r="BD71" s="64">
        <f ca="1">'Trial 2'!BI45</f>
        <v>1129784.8536803736</v>
      </c>
      <c r="BE71" s="64">
        <f ca="1">'Trial 2'!BJ45</f>
        <v>1128741.9287082716</v>
      </c>
      <c r="BF71" s="64">
        <f ca="1">'Trial 2'!BK45</f>
        <v>1127691.5862275076</v>
      </c>
      <c r="BG71" s="64">
        <f ca="1">'Trial 2'!BL45</f>
        <v>1126631.9402118204</v>
      </c>
      <c r="BH71" s="64">
        <f ca="1">'Trial 2'!BM45</f>
        <v>1125568.8021263946</v>
      </c>
      <c r="BI71" s="64">
        <f ca="1">'Trial 2'!BO45</f>
        <v>1124496.3926946437</v>
      </c>
      <c r="BJ71" s="64">
        <f ca="1">'Trial 2'!BP45</f>
        <v>1123421.5481847164</v>
      </c>
      <c r="BK71" s="64">
        <f ca="1">'Trial 2'!BQ45</f>
        <v>1122332.2811379463</v>
      </c>
      <c r="BL71" s="64">
        <f ca="1">'Trial 2'!BR45</f>
        <v>1121240.1309521848</v>
      </c>
      <c r="BM71" s="64">
        <f ca="1">'Trial 2'!BS45</f>
        <v>1120143.5526945814</v>
      </c>
      <c r="BN71" s="64">
        <f ca="1">'Trial 2'!BT45</f>
        <v>1119052.1144675862</v>
      </c>
      <c r="BO71" s="64">
        <f ca="1">'Trial 2'!BU45</f>
        <v>1117960.145518105</v>
      </c>
      <c r="BP71" s="64">
        <f ca="1">'Trial 2'!BV45</f>
        <v>1116877.9565737175</v>
      </c>
      <c r="BQ71" s="64">
        <f ca="1">'Trial 2'!BW45</f>
        <v>1115794.6466880923</v>
      </c>
      <c r="BR71" s="64">
        <f ca="1">'Trial 2'!BX45</f>
        <v>1114713.5259840044</v>
      </c>
      <c r="BS71" s="64">
        <f ca="1">'Trial 2'!BY45</f>
        <v>1113628.0814949838</v>
      </c>
      <c r="BT71" s="64">
        <f ca="1">'Trial 2'!BZ45</f>
        <v>1112551.2665170559</v>
      </c>
      <c r="BU71" s="64">
        <f ca="1">'Trial 2'!CB45</f>
        <v>1111479.3796279065</v>
      </c>
      <c r="BV71" s="64">
        <f ca="1">'Trial 2'!CC45</f>
        <v>1110408.3222242224</v>
      </c>
      <c r="BW71" s="64">
        <f ca="1">'Trial 2'!CD45</f>
        <v>1109329.237927808</v>
      </c>
      <c r="BX71" s="64">
        <f ca="1">'Trial 2'!CE45</f>
        <v>1108252.7354550089</v>
      </c>
      <c r="BY71" s="64">
        <f ca="1">'Trial 2'!CF45</f>
        <v>1107170.4560431065</v>
      </c>
      <c r="BZ71" s="64">
        <f ca="1">'Trial 2'!CG45</f>
        <v>1106097.3304050264</v>
      </c>
      <c r="CA71" s="64">
        <f ca="1">'Trial 2'!CH45</f>
        <v>1105025.1856842833</v>
      </c>
      <c r="CB71" s="64">
        <f ca="1">'Trial 2'!CI45</f>
        <v>1103952.8081154202</v>
      </c>
      <c r="CC71" s="64">
        <f ca="1">'Trial 2'!CJ45</f>
        <v>1102888.0338461148</v>
      </c>
      <c r="CD71" s="64">
        <f ca="1">'Trial 2'!CK45</f>
        <v>1101814.924354506</v>
      </c>
      <c r="CE71" s="64">
        <f ca="1">'Trial 2'!CL45</f>
        <v>1100735.939243187</v>
      </c>
      <c r="CF71" s="64">
        <f ca="1">'Trial 2'!CM45</f>
        <v>1099660.8579935248</v>
      </c>
      <c r="CG71" s="64">
        <f ca="1">'Trial 2'!CO45</f>
        <v>1098588.6321040967</v>
      </c>
      <c r="CH71" s="64">
        <f ca="1">'Trial 2'!CP45</f>
        <v>1097511.5882829826</v>
      </c>
      <c r="CI71" s="64">
        <f ca="1">'Trial 2'!CQ45</f>
        <v>1096434.6124029097</v>
      </c>
      <c r="CJ71" s="64">
        <f ca="1">'Trial 2'!CR45</f>
        <v>1095364.0881249029</v>
      </c>
      <c r="CK71" s="64">
        <f ca="1">'Trial 2'!CS45</f>
        <v>1094299.9041190529</v>
      </c>
      <c r="CL71" s="64">
        <f ca="1">'Trial 2'!CT45</f>
        <v>1093237.2241325963</v>
      </c>
      <c r="CM71" s="64">
        <f ca="1">'Trial 2'!CU45</f>
        <v>1092168.4981704089</v>
      </c>
      <c r="CN71" s="64">
        <f ca="1">'Trial 2'!CV45</f>
        <v>1091094.2338313612</v>
      </c>
      <c r="CO71" s="64">
        <f ca="1">'Trial 2'!CW45</f>
        <v>1090024.0960257698</v>
      </c>
      <c r="CP71" s="64">
        <f ca="1">'Trial 2'!CX45</f>
        <v>1088955.1641333513</v>
      </c>
      <c r="CQ71" s="64">
        <f ca="1">'Trial 2'!CY45</f>
        <v>1087886.3809476434</v>
      </c>
      <c r="CR71" s="64">
        <f ca="1">'Trial 2'!CZ45</f>
        <v>1086817.5435420251</v>
      </c>
      <c r="CS71" s="64">
        <f ca="1">'Trial 2'!DB45</f>
        <v>1085740.7198416735</v>
      </c>
      <c r="CT71" s="64">
        <f ca="1">'Trial 2'!DC45</f>
        <v>1084655.2577159184</v>
      </c>
      <c r="CU71" s="64">
        <f ca="1">'Trial 2'!DD45</f>
        <v>1083570.6557383004</v>
      </c>
      <c r="CV71" s="64">
        <f ca="1">'Trial 2'!DE45</f>
        <v>1082496.7638817972</v>
      </c>
      <c r="CW71" s="64">
        <f ca="1">'Trial 2'!DF45</f>
        <v>1081413.9683956669</v>
      </c>
      <c r="CX71" s="64">
        <f ca="1">'Trial 2'!DG45</f>
        <v>1080340.0704425743</v>
      </c>
      <c r="CY71" s="64">
        <f ca="1">'Trial 2'!DH45</f>
        <v>1079265.0392099132</v>
      </c>
      <c r="CZ71" s="64">
        <f ca="1">'Trial 2'!DI45</f>
        <v>1078190.1208949639</v>
      </c>
      <c r="DA71" s="64">
        <f ca="1">'Trial 2'!DJ45</f>
        <v>1077126.3606390266</v>
      </c>
      <c r="DB71" s="64">
        <f ca="1">'Trial 2'!DK45</f>
        <v>1076053.348291463</v>
      </c>
      <c r="DC71" s="64">
        <f ca="1">'Trial 2'!DL45</f>
        <v>1074973.8433253397</v>
      </c>
      <c r="DD71" s="64">
        <f ca="1">'Trial 2'!DM45</f>
        <v>1073897.7981678497</v>
      </c>
      <c r="DE71" s="64">
        <f ca="1">'Trial 2'!DO45</f>
        <v>1072818.3934656659</v>
      </c>
      <c r="DF71" s="64">
        <f ca="1">'Trial 2'!DP45</f>
        <v>1071736.6510963298</v>
      </c>
      <c r="DG71" s="64">
        <f ca="1">'Trial 2'!DQ45</f>
        <v>1070656.5671256762</v>
      </c>
      <c r="DH71" s="64">
        <f ca="1">'Trial 2'!DR45</f>
        <v>1069570.4849820551</v>
      </c>
      <c r="DI71" s="64">
        <f ca="1">'Trial 2'!DS45</f>
        <v>1068491.9280457553</v>
      </c>
      <c r="DJ71" s="64">
        <f ca="1">'Trial 2'!DT45</f>
        <v>1067405.4042907557</v>
      </c>
      <c r="DK71" s="64">
        <f ca="1">'Trial 2'!DU45</f>
        <v>1066327.5702788194</v>
      </c>
      <c r="DL71" s="64">
        <f ca="1">'Trial 2'!DV45</f>
        <v>1065247.9050574745</v>
      </c>
      <c r="DM71" s="64">
        <f ca="1">'Trial 2'!DW45</f>
        <v>1064176.6987437273</v>
      </c>
      <c r="DN71" s="64">
        <f ca="1">'Trial 2'!DX45</f>
        <v>1063103.0031011712</v>
      </c>
      <c r="DO71" s="64">
        <f ca="1">'Trial 2'!DY45</f>
        <v>1062041.9449325679</v>
      </c>
      <c r="DP71" s="64">
        <f ca="1">'Trial 2'!DZ45</f>
        <v>1060980.6907815833</v>
      </c>
      <c r="DQ71" s="64">
        <f ca="1">'Trial 2'!EB45</f>
        <v>1059934.3854753918</v>
      </c>
      <c r="DR71" s="64">
        <f ca="1">'Trial 2'!EC45</f>
        <v>1058901.102114408</v>
      </c>
      <c r="DS71" s="64">
        <f ca="1">'Trial 2'!ED45</f>
        <v>1057874.9930535711</v>
      </c>
      <c r="DT71" s="64">
        <f ca="1">'Trial 2'!EE45</f>
        <v>1056843.8282963147</v>
      </c>
      <c r="DU71" s="64">
        <f ca="1">'Trial 2'!EF45</f>
        <v>1055816.8699892852</v>
      </c>
      <c r="DV71" s="64">
        <f ca="1">'Trial 2'!EG45</f>
        <v>1054797.541111107</v>
      </c>
      <c r="DW71" s="64">
        <f ca="1">'Trial 2'!EH45</f>
        <v>1053784.543590202</v>
      </c>
      <c r="DX71" s="64">
        <f ca="1">'Trial 2'!EI45</f>
        <v>1052779.2037045835</v>
      </c>
      <c r="DY71" s="64">
        <f ca="1">'Trial 2'!EJ45</f>
        <v>1051779.3473498856</v>
      </c>
      <c r="DZ71" s="64">
        <f ca="1">'Trial 2'!EK45</f>
        <v>1050785.5806688969</v>
      </c>
      <c r="EA71" s="64">
        <f ca="1">'Trial 2'!EL45</f>
        <v>1049803.6215339743</v>
      </c>
      <c r="EB71" s="64">
        <f ca="1">'Trial 2'!EM45</f>
        <v>1048820.3259737971</v>
      </c>
    </row>
    <row r="72" spans="1:132" ht="12.75" customHeight="1">
      <c r="A72" s="64">
        <f>'Trial 3'!B45</f>
        <v>1166666.6666666667</v>
      </c>
      <c r="B72" s="64">
        <f>'Trial 3'!C45</f>
        <v>1166666.6666666667</v>
      </c>
      <c r="C72" s="64">
        <f ca="1">'Trial 3'!D45</f>
        <v>1166619.6583751403</v>
      </c>
      <c r="D72" s="64">
        <f ca="1">'Trial 3'!E45</f>
        <v>1166533.8921753413</v>
      </c>
      <c r="E72" s="64">
        <f ca="1">'Trial 3'!F45</f>
        <v>1166413.6076389011</v>
      </c>
      <c r="F72" s="64">
        <f ca="1">'Trial 3'!G45</f>
        <v>1166263.8337285726</v>
      </c>
      <c r="G72" s="64">
        <f ca="1">'Trial 3'!H45</f>
        <v>1166077.9813549467</v>
      </c>
      <c r="H72" s="64">
        <f ca="1">'Trial 3'!I45</f>
        <v>1165860.2089895725</v>
      </c>
      <c r="I72" s="64">
        <f ca="1">'Trial 3'!J45</f>
        <v>1165607.1500898602</v>
      </c>
      <c r="J72" s="64">
        <f ca="1">'Trial 3'!K45</f>
        <v>1165317.7657109108</v>
      </c>
      <c r="K72" s="64">
        <f ca="1">'Trial 3'!L45</f>
        <v>1164987.4619095754</v>
      </c>
      <c r="L72" s="64">
        <f ca="1">'Trial 3'!M45</f>
        <v>1164639.0445847753</v>
      </c>
      <c r="M72" s="64">
        <f ca="1">'Trial 3'!O45</f>
        <v>1164260.9972656022</v>
      </c>
      <c r="N72" s="64">
        <f ca="1">'Trial 3'!P45</f>
        <v>1163855.8972113114</v>
      </c>
      <c r="O72" s="64">
        <f ca="1">'Trial 3'!Q45</f>
        <v>1163426.3899074583</v>
      </c>
      <c r="P72" s="64">
        <f ca="1">'Trial 3'!R45</f>
        <v>1162970.9864838454</v>
      </c>
      <c r="Q72" s="64">
        <f ca="1">'Trial 3'!S45</f>
        <v>1162497.3369522591</v>
      </c>
      <c r="R72" s="64">
        <f ca="1">'Trial 3'!T45</f>
        <v>1162009.0564931324</v>
      </c>
      <c r="S72" s="64">
        <f ca="1">'Trial 3'!U45</f>
        <v>1161500.5622075438</v>
      </c>
      <c r="T72" s="64">
        <f ca="1">'Trial 3'!V45</f>
        <v>1160977.2678415114</v>
      </c>
      <c r="U72" s="64">
        <f ca="1">'Trial 3'!W45</f>
        <v>1160425.2389666189</v>
      </c>
      <c r="V72" s="64">
        <f ca="1">'Trial 3'!X45</f>
        <v>1159856.0139947771</v>
      </c>
      <c r="W72" s="64">
        <f ca="1">'Trial 3'!Y45</f>
        <v>1159269.6949464984</v>
      </c>
      <c r="X72" s="64">
        <f ca="1">'Trial 3'!Z45</f>
        <v>1158671.1866328332</v>
      </c>
      <c r="Y72" s="64">
        <f ca="1">'Trial 3'!AB45</f>
        <v>1158057.1535632331</v>
      </c>
      <c r="Z72" s="64">
        <f ca="1">'Trial 3'!AC45</f>
        <v>1157415.3457149537</v>
      </c>
      <c r="AA72" s="64">
        <f ca="1">'Trial 3'!AD45</f>
        <v>1156755.3677086914</v>
      </c>
      <c r="AB72" s="64">
        <f ca="1">'Trial 3'!AE45</f>
        <v>1156082.7042473631</v>
      </c>
      <c r="AC72" s="64">
        <f ca="1">'Trial 3'!AF45</f>
        <v>1155401.827718403</v>
      </c>
      <c r="AD72" s="64">
        <f ca="1">'Trial 3'!AG45</f>
        <v>1154689.4041743688</v>
      </c>
      <c r="AE72" s="64">
        <f ca="1">'Trial 3'!AH45</f>
        <v>1153962.7917497877</v>
      </c>
      <c r="AF72" s="64">
        <f ca="1">'Trial 3'!AI45</f>
        <v>1153207.9451349883</v>
      </c>
      <c r="AG72" s="64">
        <f ca="1">'Trial 3'!AJ45</f>
        <v>1152437.9242345698</v>
      </c>
      <c r="AH72" s="64">
        <f ca="1">'Trial 3'!AK45</f>
        <v>1151651.037082891</v>
      </c>
      <c r="AI72" s="64">
        <f ca="1">'Trial 3'!AL45</f>
        <v>1150853.2110165805</v>
      </c>
      <c r="AJ72" s="64">
        <f ca="1">'Trial 3'!AM45</f>
        <v>1150038.6127140822</v>
      </c>
      <c r="AK72" s="64">
        <f ca="1">'Trial 3'!AO45</f>
        <v>1149213.3899040509</v>
      </c>
      <c r="AL72" s="64">
        <f ca="1">'Trial 3'!AP45</f>
        <v>1148364.4653941626</v>
      </c>
      <c r="AM72" s="64">
        <f ca="1">'Trial 3'!AQ45</f>
        <v>1147490.9790553958</v>
      </c>
      <c r="AN72" s="64">
        <f ca="1">'Trial 3'!AR45</f>
        <v>1146609.556438199</v>
      </c>
      <c r="AO72" s="64">
        <f ca="1">'Trial 3'!AS45</f>
        <v>1145715.3698086834</v>
      </c>
      <c r="AP72" s="64">
        <f ca="1">'Trial 3'!AT45</f>
        <v>1144816.2861230134</v>
      </c>
      <c r="AQ72" s="64">
        <f ca="1">'Trial 3'!AU45</f>
        <v>1143905.9003358048</v>
      </c>
      <c r="AR72" s="64">
        <f ca="1">'Trial 3'!AV45</f>
        <v>1142979.7748502598</v>
      </c>
      <c r="AS72" s="64">
        <f ca="1">'Trial 3'!AW45</f>
        <v>1142051.0502341974</v>
      </c>
      <c r="AT72" s="64">
        <f ca="1">'Trial 3'!AX45</f>
        <v>1141115.2676359285</v>
      </c>
      <c r="AU72" s="64">
        <f ca="1">'Trial 3'!AY45</f>
        <v>1140170.5739704331</v>
      </c>
      <c r="AV72" s="64">
        <f ca="1">'Trial 3'!AZ45</f>
        <v>1139217.7904533397</v>
      </c>
      <c r="AW72" s="64">
        <f ca="1">'Trial 3'!BB45</f>
        <v>1138254.738628631</v>
      </c>
      <c r="AX72" s="64">
        <f ca="1">'Trial 3'!BC45</f>
        <v>1137289.8474141995</v>
      </c>
      <c r="AY72" s="64">
        <f ca="1">'Trial 3'!BD45</f>
        <v>1136313.4313858317</v>
      </c>
      <c r="AZ72" s="64">
        <f ca="1">'Trial 3'!BE45</f>
        <v>1135321.1146822232</v>
      </c>
      <c r="BA72" s="64">
        <f ca="1">'Trial 3'!BF45</f>
        <v>1134325.2768657459</v>
      </c>
      <c r="BB72" s="64">
        <f ca="1">'Trial 3'!BG45</f>
        <v>1133334.6862594862</v>
      </c>
      <c r="BC72" s="64">
        <f ca="1">'Trial 3'!BH45</f>
        <v>1132337.5624063786</v>
      </c>
      <c r="BD72" s="64">
        <f ca="1">'Trial 3'!BI45</f>
        <v>1131328.6872235495</v>
      </c>
      <c r="BE72" s="64">
        <f ca="1">'Trial 3'!BJ45</f>
        <v>1130305.8156790657</v>
      </c>
      <c r="BF72" s="64">
        <f ca="1">'Trial 3'!BK45</f>
        <v>1129272.4572415571</v>
      </c>
      <c r="BG72" s="64">
        <f ca="1">'Trial 3'!BL45</f>
        <v>1128227.5598766615</v>
      </c>
      <c r="BH72" s="64">
        <f ca="1">'Trial 3'!BM45</f>
        <v>1127190.0768436319</v>
      </c>
      <c r="BI72" s="64">
        <f ca="1">'Trial 3'!BO45</f>
        <v>1126146.2061683903</v>
      </c>
      <c r="BJ72" s="64">
        <f ca="1">'Trial 3'!BP45</f>
        <v>1125102.4796858255</v>
      </c>
      <c r="BK72" s="64">
        <f ca="1">'Trial 3'!BQ45</f>
        <v>1124054.7557362614</v>
      </c>
      <c r="BL72" s="64">
        <f ca="1">'Trial 3'!BR45</f>
        <v>1123002.1506356895</v>
      </c>
      <c r="BM72" s="64">
        <f ca="1">'Trial 3'!BS45</f>
        <v>1121953.0616660849</v>
      </c>
      <c r="BN72" s="64">
        <f ca="1">'Trial 3'!BT45</f>
        <v>1120906.4006153494</v>
      </c>
      <c r="BO72" s="64">
        <f ca="1">'Trial 3'!BU45</f>
        <v>1119852.076695329</v>
      </c>
      <c r="BP72" s="64">
        <f ca="1">'Trial 3'!BV45</f>
        <v>1118794.8491336231</v>
      </c>
      <c r="BQ72" s="64">
        <f ca="1">'Trial 3'!BW45</f>
        <v>1117743.2542780552</v>
      </c>
      <c r="BR72" s="64">
        <f ca="1">'Trial 3'!BX45</f>
        <v>1116682.9314968144</v>
      </c>
      <c r="BS72" s="64">
        <f ca="1">'Trial 3'!BY45</f>
        <v>1115629.2497993708</v>
      </c>
      <c r="BT72" s="64">
        <f ca="1">'Trial 3'!BZ45</f>
        <v>1114564.1508736061</v>
      </c>
      <c r="BU72" s="64">
        <f ca="1">'Trial 3'!CB45</f>
        <v>1113503.9813187334</v>
      </c>
      <c r="BV72" s="64">
        <f ca="1">'Trial 3'!CC45</f>
        <v>1112435.3034306841</v>
      </c>
      <c r="BW72" s="64">
        <f ca="1">'Trial 3'!CD45</f>
        <v>1111355.6579806516</v>
      </c>
      <c r="BX72" s="64">
        <f ca="1">'Trial 3'!CE45</f>
        <v>1110275.0532974703</v>
      </c>
      <c r="BY72" s="64">
        <f ca="1">'Trial 3'!CF45</f>
        <v>1109194.0842031594</v>
      </c>
      <c r="BZ72" s="64">
        <f ca="1">'Trial 3'!CG45</f>
        <v>1108117.1901676541</v>
      </c>
      <c r="CA72" s="64">
        <f ca="1">'Trial 3'!CH45</f>
        <v>1107034.1935835809</v>
      </c>
      <c r="CB72" s="64">
        <f ca="1">'Trial 3'!CI45</f>
        <v>1105944.4968079187</v>
      </c>
      <c r="CC72" s="64">
        <f ca="1">'Trial 3'!CJ45</f>
        <v>1104849.0727953885</v>
      </c>
      <c r="CD72" s="64">
        <f ca="1">'Trial 3'!CK45</f>
        <v>1103762.7011347765</v>
      </c>
      <c r="CE72" s="64">
        <f ca="1">'Trial 3'!CL45</f>
        <v>1102674.5144587576</v>
      </c>
      <c r="CF72" s="64">
        <f ca="1">'Trial 3'!CM45</f>
        <v>1101591.2236190275</v>
      </c>
      <c r="CG72" s="64">
        <f ca="1">'Trial 3'!CO45</f>
        <v>1100516.8287561408</v>
      </c>
      <c r="CH72" s="64">
        <f ca="1">'Trial 3'!CP45</f>
        <v>1099451.7982686362</v>
      </c>
      <c r="CI72" s="64">
        <f ca="1">'Trial 3'!CQ45</f>
        <v>1098387.1862915806</v>
      </c>
      <c r="CJ72" s="64">
        <f ca="1">'Trial 3'!CR45</f>
        <v>1097334.3217184932</v>
      </c>
      <c r="CK72" s="64">
        <f ca="1">'Trial 3'!CS45</f>
        <v>1096280.548592804</v>
      </c>
      <c r="CL72" s="64">
        <f ca="1">'Trial 3'!CT45</f>
        <v>1095226.9137183048</v>
      </c>
      <c r="CM72" s="64">
        <f ca="1">'Trial 3'!CU45</f>
        <v>1094177.1149651108</v>
      </c>
      <c r="CN72" s="64">
        <f ca="1">'Trial 3'!CV45</f>
        <v>1093138.0032655753</v>
      </c>
      <c r="CO72" s="64">
        <f ca="1">'Trial 3'!CW45</f>
        <v>1092099.2088917154</v>
      </c>
      <c r="CP72" s="64">
        <f ca="1">'Trial 3'!CX45</f>
        <v>1091056.6956208546</v>
      </c>
      <c r="CQ72" s="64">
        <f ca="1">'Trial 3'!CY45</f>
        <v>1090020.2503469258</v>
      </c>
      <c r="CR72" s="64">
        <f ca="1">'Trial 3'!CZ45</f>
        <v>1088989.6497256528</v>
      </c>
      <c r="CS72" s="64">
        <f ca="1">'Trial 3'!DB45</f>
        <v>1087950.7017197099</v>
      </c>
      <c r="CT72" s="64">
        <f ca="1">'Trial 3'!DC45</f>
        <v>1086918.7474095239</v>
      </c>
      <c r="CU72" s="64">
        <f ca="1">'Trial 3'!DD45</f>
        <v>1085894.4109691526</v>
      </c>
      <c r="CV72" s="64">
        <f ca="1">'Trial 3'!DE45</f>
        <v>1084866.6925377385</v>
      </c>
      <c r="CW72" s="64">
        <f ca="1">'Trial 3'!DF45</f>
        <v>1083833.8901450366</v>
      </c>
      <c r="CX72" s="64">
        <f ca="1">'Trial 3'!DG45</f>
        <v>1082803.7142093356</v>
      </c>
      <c r="CY72" s="64">
        <f ca="1">'Trial 3'!DH45</f>
        <v>1081765.538830912</v>
      </c>
      <c r="CZ72" s="64">
        <f ca="1">'Trial 3'!DI45</f>
        <v>1080733.4780291279</v>
      </c>
      <c r="DA72" s="64">
        <f ca="1">'Trial 3'!DJ45</f>
        <v>1079698.8130090374</v>
      </c>
      <c r="DB72" s="64">
        <f ca="1">'Trial 3'!DK45</f>
        <v>1078657.2554846087</v>
      </c>
      <c r="DC72" s="64">
        <f ca="1">'Trial 3'!DL45</f>
        <v>1077623.0098860112</v>
      </c>
      <c r="DD72" s="64">
        <f ca="1">'Trial 3'!DM45</f>
        <v>1076599.4372048306</v>
      </c>
      <c r="DE72" s="64">
        <f ca="1">'Trial 3'!DO45</f>
        <v>1075579.5697286846</v>
      </c>
      <c r="DF72" s="64">
        <f ca="1">'Trial 3'!DP45</f>
        <v>1074555.5416223567</v>
      </c>
      <c r="DG72" s="64">
        <f ca="1">'Trial 3'!DQ45</f>
        <v>1073536.9393491824</v>
      </c>
      <c r="DH72" s="64">
        <f ca="1">'Trial 3'!DR45</f>
        <v>1072529.948631339</v>
      </c>
      <c r="DI72" s="64">
        <f ca="1">'Trial 3'!DS45</f>
        <v>1071521.1196509199</v>
      </c>
      <c r="DJ72" s="64">
        <f ca="1">'Trial 3'!DT45</f>
        <v>1070513.7167973353</v>
      </c>
      <c r="DK72" s="64">
        <f ca="1">'Trial 3'!DU45</f>
        <v>1069504.375189821</v>
      </c>
      <c r="DL72" s="64">
        <f ca="1">'Trial 3'!DV45</f>
        <v>1068502.646398121</v>
      </c>
      <c r="DM72" s="64">
        <f ca="1">'Trial 3'!DW45</f>
        <v>1067510.8638221791</v>
      </c>
      <c r="DN72" s="64">
        <f ca="1">'Trial 3'!DX45</f>
        <v>1066513.7176912613</v>
      </c>
      <c r="DO72" s="64">
        <f ca="1">'Trial 3'!DY45</f>
        <v>1065515.5311464227</v>
      </c>
      <c r="DP72" s="64">
        <f ca="1">'Trial 3'!DZ45</f>
        <v>1064521.6488794496</v>
      </c>
      <c r="DQ72" s="64">
        <f ca="1">'Trial 3'!EB45</f>
        <v>1063533.1260798993</v>
      </c>
      <c r="DR72" s="64">
        <f ca="1">'Trial 3'!EC45</f>
        <v>1062544.4957518007</v>
      </c>
      <c r="DS72" s="64">
        <f ca="1">'Trial 3'!ED45</f>
        <v>1061553.1954737024</v>
      </c>
      <c r="DT72" s="64">
        <f ca="1">'Trial 3'!EE45</f>
        <v>1060552.5290460843</v>
      </c>
      <c r="DU72" s="64">
        <f ca="1">'Trial 3'!EF45</f>
        <v>1059560.4807027525</v>
      </c>
      <c r="DV72" s="64">
        <f ca="1">'Trial 3'!EG45</f>
        <v>1058569.4816330527</v>
      </c>
      <c r="DW72" s="64">
        <f ca="1">'Trial 3'!EH45</f>
        <v>1057580.3946085896</v>
      </c>
      <c r="DX72" s="64">
        <f ca="1">'Trial 3'!EI45</f>
        <v>1056590.3524910912</v>
      </c>
      <c r="DY72" s="64">
        <f ca="1">'Trial 3'!EJ45</f>
        <v>1055602.6405876987</v>
      </c>
      <c r="DZ72" s="64">
        <f ca="1">'Trial 3'!EK45</f>
        <v>1054614.1556104061</v>
      </c>
      <c r="EA72" s="64">
        <f ca="1">'Trial 3'!EL45</f>
        <v>1053624.2446695932</v>
      </c>
      <c r="EB72" s="64">
        <f ca="1">'Trial 3'!EM45</f>
        <v>1052642.7122857231</v>
      </c>
    </row>
    <row r="73" spans="1:132" ht="12.75" customHeight="1">
      <c r="A73" s="64">
        <f>'Trial 4'!B45</f>
        <v>1166666.6666666667</v>
      </c>
      <c r="B73" s="64">
        <f>'Trial 4'!C45</f>
        <v>1166666.6666666667</v>
      </c>
      <c r="C73" s="64">
        <f ca="1">'Trial 4'!D45</f>
        <v>1166626.4388585049</v>
      </c>
      <c r="D73" s="64">
        <f ca="1">'Trial 4'!E45</f>
        <v>1166545.3147721326</v>
      </c>
      <c r="E73" s="64">
        <f ca="1">'Trial 4'!F45</f>
        <v>1166430.5840228845</v>
      </c>
      <c r="F73" s="64">
        <f ca="1">'Trial 4'!G45</f>
        <v>1166275.5968207226</v>
      </c>
      <c r="G73" s="64">
        <f ca="1">'Trial 4'!H45</f>
        <v>1166085.516667689</v>
      </c>
      <c r="H73" s="64">
        <f ca="1">'Trial 4'!I45</f>
        <v>1165858.7758846788</v>
      </c>
      <c r="I73" s="64">
        <f ca="1">'Trial 4'!J45</f>
        <v>1165601.2644151726</v>
      </c>
      <c r="J73" s="64">
        <f ca="1">'Trial 4'!K45</f>
        <v>1165323.5879255712</v>
      </c>
      <c r="K73" s="64">
        <f ca="1">'Trial 4'!L45</f>
        <v>1165009.7381239205</v>
      </c>
      <c r="L73" s="64">
        <f ca="1">'Trial 4'!M45</f>
        <v>1164669.8942653793</v>
      </c>
      <c r="M73" s="64">
        <f ca="1">'Trial 4'!O45</f>
        <v>1164303.1113435817</v>
      </c>
      <c r="N73" s="64">
        <f ca="1">'Trial 4'!P45</f>
        <v>1163898.2008090862</v>
      </c>
      <c r="O73" s="64">
        <f ca="1">'Trial 4'!Q45</f>
        <v>1163463.9181079515</v>
      </c>
      <c r="P73" s="64">
        <f ca="1">'Trial 4'!R45</f>
        <v>1162995.0357923738</v>
      </c>
      <c r="Q73" s="64">
        <f ca="1">'Trial 4'!S45</f>
        <v>1162506.0831366114</v>
      </c>
      <c r="R73" s="64">
        <f ca="1">'Trial 4'!T45</f>
        <v>1161993.5497377079</v>
      </c>
      <c r="S73" s="64">
        <f ca="1">'Trial 4'!U45</f>
        <v>1161448.5852959773</v>
      </c>
      <c r="T73" s="64">
        <f ca="1">'Trial 4'!V45</f>
        <v>1160884.7122855172</v>
      </c>
      <c r="U73" s="64">
        <f ca="1">'Trial 4'!W45</f>
        <v>1160292.3455983973</v>
      </c>
      <c r="V73" s="64">
        <f ca="1">'Trial 4'!X45</f>
        <v>1159679.0272057564</v>
      </c>
      <c r="W73" s="64">
        <f ca="1">'Trial 4'!Y45</f>
        <v>1159041.1006250712</v>
      </c>
      <c r="X73" s="64">
        <f ca="1">'Trial 4'!Z45</f>
        <v>1158389.3368152636</v>
      </c>
      <c r="Y73" s="64">
        <f ca="1">'Trial 4'!AB45</f>
        <v>1157710.1847620048</v>
      </c>
      <c r="Z73" s="64">
        <f ca="1">'Trial 4'!AC45</f>
        <v>1157009.2501863684</v>
      </c>
      <c r="AA73" s="64">
        <f ca="1">'Trial 4'!AD45</f>
        <v>1156284.567816477</v>
      </c>
      <c r="AB73" s="64">
        <f ca="1">'Trial 4'!AE45</f>
        <v>1155540.3911339988</v>
      </c>
      <c r="AC73" s="64">
        <f ca="1">'Trial 4'!AF45</f>
        <v>1154785.5763024436</v>
      </c>
      <c r="AD73" s="64">
        <f ca="1">'Trial 4'!AG45</f>
        <v>1154012.4274470375</v>
      </c>
      <c r="AE73" s="64">
        <f ca="1">'Trial 4'!AH45</f>
        <v>1153212.881125028</v>
      </c>
      <c r="AF73" s="64">
        <f ca="1">'Trial 4'!AI45</f>
        <v>1152389.7297029714</v>
      </c>
      <c r="AG73" s="64">
        <f ca="1">'Trial 4'!AJ45</f>
        <v>1151549.1228993449</v>
      </c>
      <c r="AH73" s="64">
        <f ca="1">'Trial 4'!AK45</f>
        <v>1150693.9205506262</v>
      </c>
      <c r="AI73" s="64">
        <f ca="1">'Trial 4'!AL45</f>
        <v>1149820.0573158669</v>
      </c>
      <c r="AJ73" s="64">
        <f ca="1">'Trial 4'!AM45</f>
        <v>1148921.9806789425</v>
      </c>
      <c r="AK73" s="64">
        <f ca="1">'Trial 4'!AO45</f>
        <v>1148006.3715910034</v>
      </c>
      <c r="AL73" s="64">
        <f ca="1">'Trial 4'!AP45</f>
        <v>1147074.5443079683</v>
      </c>
      <c r="AM73" s="64">
        <f ca="1">'Trial 4'!AQ45</f>
        <v>1146134.0496874978</v>
      </c>
      <c r="AN73" s="64">
        <f ca="1">'Trial 4'!AR45</f>
        <v>1145185.2873505219</v>
      </c>
      <c r="AO73" s="64">
        <f ca="1">'Trial 4'!AS45</f>
        <v>1144217.2517763462</v>
      </c>
      <c r="AP73" s="64">
        <f ca="1">'Trial 4'!AT45</f>
        <v>1143245.4222766657</v>
      </c>
      <c r="AQ73" s="64">
        <f ca="1">'Trial 4'!AU45</f>
        <v>1142264.7533545534</v>
      </c>
      <c r="AR73" s="64">
        <f ca="1">'Trial 4'!AV45</f>
        <v>1141265.8268481982</v>
      </c>
      <c r="AS73" s="64">
        <f ca="1">'Trial 4'!AW45</f>
        <v>1140259.7719058911</v>
      </c>
      <c r="AT73" s="64">
        <f ca="1">'Trial 4'!AX45</f>
        <v>1139251.7845464407</v>
      </c>
      <c r="AU73" s="64">
        <f ca="1">'Trial 4'!AY45</f>
        <v>1138233.9847842259</v>
      </c>
      <c r="AV73" s="64">
        <f ca="1">'Trial 4'!AZ45</f>
        <v>1137201.5356047011</v>
      </c>
      <c r="AW73" s="64">
        <f ca="1">'Trial 4'!BB45</f>
        <v>1136150.2434164116</v>
      </c>
      <c r="AX73" s="64">
        <f ca="1">'Trial 4'!BC45</f>
        <v>1135089.6990232458</v>
      </c>
      <c r="AY73" s="64">
        <f ca="1">'Trial 4'!BD45</f>
        <v>1134015.4685980303</v>
      </c>
      <c r="AZ73" s="64">
        <f ca="1">'Trial 4'!BE45</f>
        <v>1132934.0019769408</v>
      </c>
      <c r="BA73" s="64">
        <f ca="1">'Trial 4'!BF45</f>
        <v>1131847.1052244077</v>
      </c>
      <c r="BB73" s="64">
        <f ca="1">'Trial 4'!BG45</f>
        <v>1130753.1779789624</v>
      </c>
      <c r="BC73" s="64">
        <f ca="1">'Trial 4'!BH45</f>
        <v>1129646.4540277815</v>
      </c>
      <c r="BD73" s="64">
        <f ca="1">'Trial 4'!BI45</f>
        <v>1128544.8708961371</v>
      </c>
      <c r="BE73" s="64">
        <f ca="1">'Trial 4'!BJ45</f>
        <v>1127436.1248461623</v>
      </c>
      <c r="BF73" s="64">
        <f ca="1">'Trial 4'!BK45</f>
        <v>1126321.2880946472</v>
      </c>
      <c r="BG73" s="64">
        <f ca="1">'Trial 4'!BL45</f>
        <v>1125212.4329724438</v>
      </c>
      <c r="BH73" s="64">
        <f ca="1">'Trial 4'!BM45</f>
        <v>1124102.0728570574</v>
      </c>
      <c r="BI73" s="64">
        <f ca="1">'Trial 4'!BO45</f>
        <v>1122983.5745706372</v>
      </c>
      <c r="BJ73" s="64">
        <f ca="1">'Trial 4'!BP45</f>
        <v>1121861.0910621535</v>
      </c>
      <c r="BK73" s="64">
        <f ca="1">'Trial 4'!BQ45</f>
        <v>1120730.0954846954</v>
      </c>
      <c r="BL73" s="64">
        <f ca="1">'Trial 4'!BR45</f>
        <v>1119592.5131744624</v>
      </c>
      <c r="BM73" s="64">
        <f ca="1">'Trial 4'!BS45</f>
        <v>1118449.873156006</v>
      </c>
      <c r="BN73" s="64">
        <f ca="1">'Trial 4'!BT45</f>
        <v>1117316.4163559175</v>
      </c>
      <c r="BO73" s="64">
        <f ca="1">'Trial 4'!BU45</f>
        <v>1116179.0921340897</v>
      </c>
      <c r="BP73" s="64">
        <f ca="1">'Trial 4'!BV45</f>
        <v>1115034.8933805432</v>
      </c>
      <c r="BQ73" s="64">
        <f ca="1">'Trial 4'!BW45</f>
        <v>1113894.0633103577</v>
      </c>
      <c r="BR73" s="64">
        <f ca="1">'Trial 4'!BX45</f>
        <v>1112756.5229122865</v>
      </c>
      <c r="BS73" s="64">
        <f ca="1">'Trial 4'!BY45</f>
        <v>1111618.5847512793</v>
      </c>
      <c r="BT73" s="64">
        <f ca="1">'Trial 4'!BZ45</f>
        <v>1110487.4255265489</v>
      </c>
      <c r="BU73" s="64">
        <f ca="1">'Trial 4'!CB45</f>
        <v>1109354.4078105555</v>
      </c>
      <c r="BV73" s="64">
        <f ca="1">'Trial 4'!CC45</f>
        <v>1108217.7074598088</v>
      </c>
      <c r="BW73" s="64">
        <f ca="1">'Trial 4'!CD45</f>
        <v>1107085.8533209944</v>
      </c>
      <c r="BX73" s="64">
        <f ca="1">'Trial 4'!CE45</f>
        <v>1105953.2235833905</v>
      </c>
      <c r="BY73" s="64">
        <f ca="1">'Trial 4'!CF45</f>
        <v>1104813.3879755351</v>
      </c>
      <c r="BZ73" s="64">
        <f ca="1">'Trial 4'!CG45</f>
        <v>1103679.462052966</v>
      </c>
      <c r="CA73" s="64">
        <f ca="1">'Trial 4'!CH45</f>
        <v>1102553.9501337244</v>
      </c>
      <c r="CB73" s="64">
        <f ca="1">'Trial 4'!CI45</f>
        <v>1101439.152011263</v>
      </c>
      <c r="CC73" s="64">
        <f ca="1">'Trial 4'!CJ45</f>
        <v>1100322.1814635636</v>
      </c>
      <c r="CD73" s="64">
        <f ca="1">'Trial 4'!CK45</f>
        <v>1099208.9352612305</v>
      </c>
      <c r="CE73" s="64">
        <f ca="1">'Trial 4'!CL45</f>
        <v>1098100.1956637395</v>
      </c>
      <c r="CF73" s="64">
        <f ca="1">'Trial 4'!CM45</f>
        <v>1096989.1244705084</v>
      </c>
      <c r="CG73" s="64">
        <f ca="1">'Trial 4'!CO45</f>
        <v>1095877.9433666114</v>
      </c>
      <c r="CH73" s="64">
        <f ca="1">'Trial 4'!CP45</f>
        <v>1094773.6414140551</v>
      </c>
      <c r="CI73" s="64">
        <f ca="1">'Trial 4'!CQ45</f>
        <v>1093659.2463959889</v>
      </c>
      <c r="CJ73" s="64">
        <f ca="1">'Trial 4'!CR45</f>
        <v>1092540.267718348</v>
      </c>
      <c r="CK73" s="64">
        <f ca="1">'Trial 4'!CS45</f>
        <v>1091430.3916343539</v>
      </c>
      <c r="CL73" s="64">
        <f ca="1">'Trial 4'!CT45</f>
        <v>1090317.7501247397</v>
      </c>
      <c r="CM73" s="64">
        <f ca="1">'Trial 4'!CU45</f>
        <v>1089211.0299123065</v>
      </c>
      <c r="CN73" s="64">
        <f ca="1">'Trial 4'!CV45</f>
        <v>1088104.2495158792</v>
      </c>
      <c r="CO73" s="64">
        <f ca="1">'Trial 4'!CW45</f>
        <v>1086993.3803385834</v>
      </c>
      <c r="CP73" s="64">
        <f ca="1">'Trial 4'!CX45</f>
        <v>1085883.8327397828</v>
      </c>
      <c r="CQ73" s="64">
        <f ca="1">'Trial 4'!CY45</f>
        <v>1084770.2344134971</v>
      </c>
      <c r="CR73" s="64">
        <f ca="1">'Trial 4'!CZ45</f>
        <v>1083657.8896536739</v>
      </c>
      <c r="CS73" s="64">
        <f ca="1">'Trial 4'!DB45</f>
        <v>1082550.0259741158</v>
      </c>
      <c r="CT73" s="64">
        <f ca="1">'Trial 4'!DC45</f>
        <v>1081438.366934832</v>
      </c>
      <c r="CU73" s="64">
        <f ca="1">'Trial 4'!DD45</f>
        <v>1080328.5309901922</v>
      </c>
      <c r="CV73" s="64">
        <f ca="1">'Trial 4'!DE45</f>
        <v>1079219.6473266163</v>
      </c>
      <c r="CW73" s="64">
        <f ca="1">'Trial 4'!DF45</f>
        <v>1078110.0739666135</v>
      </c>
      <c r="CX73" s="64">
        <f ca="1">'Trial 4'!DG45</f>
        <v>1077002.704960197</v>
      </c>
      <c r="CY73" s="64">
        <f ca="1">'Trial 4'!DH45</f>
        <v>1075897.7668047689</v>
      </c>
      <c r="CZ73" s="64">
        <f ca="1">'Trial 4'!DI45</f>
        <v>1074801.046728255</v>
      </c>
      <c r="DA73" s="64">
        <f ca="1">'Trial 4'!DJ45</f>
        <v>1073713.8208183686</v>
      </c>
      <c r="DB73" s="64">
        <f ca="1">'Trial 4'!DK45</f>
        <v>1072633.5688529124</v>
      </c>
      <c r="DC73" s="64">
        <f ca="1">'Trial 4'!DL45</f>
        <v>1071557.7639746745</v>
      </c>
      <c r="DD73" s="64">
        <f ca="1">'Trial 4'!DM45</f>
        <v>1070478.0303467936</v>
      </c>
      <c r="DE73" s="64">
        <f ca="1">'Trial 4'!DO45</f>
        <v>1069395.6686472113</v>
      </c>
      <c r="DF73" s="64">
        <f ca="1">'Trial 4'!DP45</f>
        <v>1068315.9593979667</v>
      </c>
      <c r="DG73" s="64">
        <f ca="1">'Trial 4'!DQ45</f>
        <v>1067241.2398427522</v>
      </c>
      <c r="DH73" s="64">
        <f ca="1">'Trial 4'!DR45</f>
        <v>1066160.4511302251</v>
      </c>
      <c r="DI73" s="64">
        <f ca="1">'Trial 4'!DS45</f>
        <v>1065088.0864542476</v>
      </c>
      <c r="DJ73" s="64">
        <f ca="1">'Trial 4'!DT45</f>
        <v>1064018.3629299561</v>
      </c>
      <c r="DK73" s="64">
        <f ca="1">'Trial 4'!DU45</f>
        <v>1062961.789075268</v>
      </c>
      <c r="DL73" s="64">
        <f ca="1">'Trial 4'!DV45</f>
        <v>1061914.5147429921</v>
      </c>
      <c r="DM73" s="64">
        <f ca="1">'Trial 4'!DW45</f>
        <v>1060870.9552897564</v>
      </c>
      <c r="DN73" s="64">
        <f ca="1">'Trial 4'!DX45</f>
        <v>1059831.3769356275</v>
      </c>
      <c r="DO73" s="64">
        <f ca="1">'Trial 4'!DY45</f>
        <v>1058794.2202815847</v>
      </c>
      <c r="DP73" s="64">
        <f ca="1">'Trial 4'!DZ45</f>
        <v>1057763.1414979103</v>
      </c>
      <c r="DQ73" s="64">
        <f ca="1">'Trial 4'!EB45</f>
        <v>1056741.6105845144</v>
      </c>
      <c r="DR73" s="64">
        <f ca="1">'Trial 4'!EC45</f>
        <v>1055728.2258580329</v>
      </c>
      <c r="DS73" s="64">
        <f ca="1">'Trial 4'!ED45</f>
        <v>1054708.5868181535</v>
      </c>
      <c r="DT73" s="64">
        <f ca="1">'Trial 4'!EE45</f>
        <v>1053686.4274146084</v>
      </c>
      <c r="DU73" s="64">
        <f ca="1">'Trial 4'!EF45</f>
        <v>1052676.3457215845</v>
      </c>
      <c r="DV73" s="64">
        <f ca="1">'Trial 4'!EG45</f>
        <v>1051671.4204402941</v>
      </c>
      <c r="DW73" s="64">
        <f ca="1">'Trial 4'!EH45</f>
        <v>1050673.0222203778</v>
      </c>
      <c r="DX73" s="64">
        <f ca="1">'Trial 4'!EI45</f>
        <v>1049683.4567675879</v>
      </c>
      <c r="DY73" s="64">
        <f ca="1">'Trial 4'!EJ45</f>
        <v>1048709.018136024</v>
      </c>
      <c r="DZ73" s="64">
        <f ca="1">'Trial 4'!EK45</f>
        <v>1047743.7135975836</v>
      </c>
      <c r="EA73" s="64">
        <f ca="1">'Trial 4'!EL45</f>
        <v>1046777.3387389358</v>
      </c>
      <c r="EB73" s="64">
        <f ca="1">'Trial 4'!EM45</f>
        <v>1045819.1401179644</v>
      </c>
    </row>
    <row r="74" spans="1:132" ht="12.75" customHeight="1">
      <c r="A74" s="64">
        <f>'Trial 5'!B45</f>
        <v>1166666.6666666667</v>
      </c>
      <c r="B74" s="64">
        <f>'Trial 5'!C45</f>
        <v>1166666.6666666667</v>
      </c>
      <c r="C74" s="64">
        <f ca="1">'Trial 5'!D45</f>
        <v>1166617.6665582524</v>
      </c>
      <c r="D74" s="64">
        <f ca="1">'Trial 5'!E45</f>
        <v>1166533.1425108886</v>
      </c>
      <c r="E74" s="64">
        <f ca="1">'Trial 5'!F45</f>
        <v>1166414.2577927727</v>
      </c>
      <c r="F74" s="64">
        <f ca="1">'Trial 5'!G45</f>
        <v>1166265.8530456566</v>
      </c>
      <c r="G74" s="64">
        <f ca="1">'Trial 5'!H45</f>
        <v>1166086.7719940008</v>
      </c>
      <c r="H74" s="64">
        <f ca="1">'Trial 5'!I45</f>
        <v>1165870.878419169</v>
      </c>
      <c r="I74" s="64">
        <f ca="1">'Trial 5'!J45</f>
        <v>1165619.8637295095</v>
      </c>
      <c r="J74" s="64">
        <f ca="1">'Trial 5'!K45</f>
        <v>1165341.9813367426</v>
      </c>
      <c r="K74" s="64">
        <f ca="1">'Trial 5'!L45</f>
        <v>1165035.8972485815</v>
      </c>
      <c r="L74" s="64">
        <f ca="1">'Trial 5'!M45</f>
        <v>1164691.4730688063</v>
      </c>
      <c r="M74" s="64">
        <f ca="1">'Trial 5'!O45</f>
        <v>1164325.5916897431</v>
      </c>
      <c r="N74" s="64">
        <f ca="1">'Trial 5'!P45</f>
        <v>1163940.1226696994</v>
      </c>
      <c r="O74" s="64">
        <f ca="1">'Trial 5'!Q45</f>
        <v>1163520.8905063155</v>
      </c>
      <c r="P74" s="64">
        <f ca="1">'Trial 5'!R45</f>
        <v>1163069.8146581352</v>
      </c>
      <c r="Q74" s="64">
        <f ca="1">'Trial 5'!S45</f>
        <v>1162597.1743646404</v>
      </c>
      <c r="R74" s="64">
        <f ca="1">'Trial 5'!T45</f>
        <v>1162092.2070054968</v>
      </c>
      <c r="S74" s="64">
        <f ca="1">'Trial 5'!U45</f>
        <v>1161557.5164289654</v>
      </c>
      <c r="T74" s="64">
        <f ca="1">'Trial 5'!V45</f>
        <v>1161003.0246602362</v>
      </c>
      <c r="U74" s="64">
        <f ca="1">'Trial 5'!W45</f>
        <v>1160420.3260446552</v>
      </c>
      <c r="V74" s="64">
        <f ca="1">'Trial 5'!X45</f>
        <v>1159810.1574123735</v>
      </c>
      <c r="W74" s="64">
        <f ca="1">'Trial 5'!Y45</f>
        <v>1159184.7683225428</v>
      </c>
      <c r="X74" s="64">
        <f ca="1">'Trial 5'!Z45</f>
        <v>1158542.483360765</v>
      </c>
      <c r="Y74" s="64">
        <f ca="1">'Trial 5'!AB45</f>
        <v>1157881.8510987598</v>
      </c>
      <c r="Z74" s="64">
        <f ca="1">'Trial 5'!AC45</f>
        <v>1157206.4785746227</v>
      </c>
      <c r="AA74" s="64">
        <f ca="1">'Trial 5'!AD45</f>
        <v>1156523.2474001199</v>
      </c>
      <c r="AB74" s="64">
        <f ca="1">'Trial 5'!AE45</f>
        <v>1155818.5812916541</v>
      </c>
      <c r="AC74" s="64">
        <f ca="1">'Trial 5'!AF45</f>
        <v>1155097.5246441066</v>
      </c>
      <c r="AD74" s="64">
        <f ca="1">'Trial 5'!AG45</f>
        <v>1154359.4774112417</v>
      </c>
      <c r="AE74" s="64">
        <f ca="1">'Trial 5'!AH45</f>
        <v>1153608.8525361477</v>
      </c>
      <c r="AF74" s="64">
        <f ca="1">'Trial 5'!AI45</f>
        <v>1152840.6238041855</v>
      </c>
      <c r="AG74" s="64">
        <f ca="1">'Trial 5'!AJ45</f>
        <v>1152052.8635168558</v>
      </c>
      <c r="AH74" s="64">
        <f ca="1">'Trial 5'!AK45</f>
        <v>1151252.095386463</v>
      </c>
      <c r="AI74" s="64">
        <f ca="1">'Trial 5'!AL45</f>
        <v>1150441.8649763828</v>
      </c>
      <c r="AJ74" s="64">
        <f ca="1">'Trial 5'!AM45</f>
        <v>1149611.2027131908</v>
      </c>
      <c r="AK74" s="64">
        <f ca="1">'Trial 5'!AO45</f>
        <v>1148772.5151493095</v>
      </c>
      <c r="AL74" s="64">
        <f ca="1">'Trial 5'!AP45</f>
        <v>1147924.2254939759</v>
      </c>
      <c r="AM74" s="64">
        <f ca="1">'Trial 5'!AQ45</f>
        <v>1147063.2559550195</v>
      </c>
      <c r="AN74" s="64">
        <f ca="1">'Trial 5'!AR45</f>
        <v>1146198.348025667</v>
      </c>
      <c r="AO74" s="64">
        <f ca="1">'Trial 5'!AS45</f>
        <v>1145332.8167809318</v>
      </c>
      <c r="AP74" s="64">
        <f ca="1">'Trial 5'!AT45</f>
        <v>1144456.2932182425</v>
      </c>
      <c r="AQ74" s="64">
        <f ca="1">'Trial 5'!AU45</f>
        <v>1143570.196981617</v>
      </c>
      <c r="AR74" s="64">
        <f ca="1">'Trial 5'!AV45</f>
        <v>1142679.207332555</v>
      </c>
      <c r="AS74" s="64">
        <f ca="1">'Trial 5'!AW45</f>
        <v>1141769.8411288217</v>
      </c>
      <c r="AT74" s="64">
        <f ca="1">'Trial 5'!AX45</f>
        <v>1140843.9533710375</v>
      </c>
      <c r="AU74" s="64">
        <f ca="1">'Trial 5'!AY45</f>
        <v>1139900.9473289168</v>
      </c>
      <c r="AV74" s="64">
        <f ca="1">'Trial 5'!AZ45</f>
        <v>1138946.7490882869</v>
      </c>
      <c r="AW74" s="64">
        <f ca="1">'Trial 5'!BB45</f>
        <v>1137976.053749491</v>
      </c>
      <c r="AX74" s="64">
        <f ca="1">'Trial 5'!BC45</f>
        <v>1137000.9967299467</v>
      </c>
      <c r="AY74" s="64">
        <f ca="1">'Trial 5'!BD45</f>
        <v>1136028.7173590823</v>
      </c>
      <c r="AZ74" s="64">
        <f ca="1">'Trial 5'!BE45</f>
        <v>1135048.3022075619</v>
      </c>
      <c r="BA74" s="64">
        <f ca="1">'Trial 5'!BF45</f>
        <v>1134056.1851910015</v>
      </c>
      <c r="BB74" s="64">
        <f ca="1">'Trial 5'!BG45</f>
        <v>1133059.3453174508</v>
      </c>
      <c r="BC74" s="64">
        <f ca="1">'Trial 5'!BH45</f>
        <v>1132060.5371356951</v>
      </c>
      <c r="BD74" s="64">
        <f ca="1">'Trial 5'!BI45</f>
        <v>1131054.6621622704</v>
      </c>
      <c r="BE74" s="64">
        <f ca="1">'Trial 5'!BJ45</f>
        <v>1130037.3848338299</v>
      </c>
      <c r="BF74" s="64">
        <f ca="1">'Trial 5'!BK45</f>
        <v>1129025.8599463133</v>
      </c>
      <c r="BG74" s="64">
        <f ca="1">'Trial 5'!BL45</f>
        <v>1128009.5609140487</v>
      </c>
      <c r="BH74" s="64">
        <f ca="1">'Trial 5'!BM45</f>
        <v>1126995.9945318864</v>
      </c>
      <c r="BI74" s="64">
        <f ca="1">'Trial 5'!BO45</f>
        <v>1125977.1517505138</v>
      </c>
      <c r="BJ74" s="64">
        <f ca="1">'Trial 5'!BP45</f>
        <v>1124953.9723947516</v>
      </c>
      <c r="BK74" s="64">
        <f ca="1">'Trial 5'!BQ45</f>
        <v>1123933.0393039035</v>
      </c>
      <c r="BL74" s="64">
        <f ca="1">'Trial 5'!BR45</f>
        <v>1122915.0321856935</v>
      </c>
      <c r="BM74" s="64">
        <f ca="1">'Trial 5'!BS45</f>
        <v>1121894.366929367</v>
      </c>
      <c r="BN74" s="64">
        <f ca="1">'Trial 5'!BT45</f>
        <v>1120875.571117074</v>
      </c>
      <c r="BO74" s="64">
        <f ca="1">'Trial 5'!BU45</f>
        <v>1119850.9946085068</v>
      </c>
      <c r="BP74" s="64">
        <f ca="1">'Trial 5'!BV45</f>
        <v>1118829.7931681594</v>
      </c>
      <c r="BQ74" s="64">
        <f ca="1">'Trial 5'!BW45</f>
        <v>1117811.1882616929</v>
      </c>
      <c r="BR74" s="64">
        <f ca="1">'Trial 5'!BX45</f>
        <v>1116788.4990153341</v>
      </c>
      <c r="BS74" s="64">
        <f ca="1">'Trial 5'!BY45</f>
        <v>1115755.7634215273</v>
      </c>
      <c r="BT74" s="64">
        <f ca="1">'Trial 5'!BZ45</f>
        <v>1114711.4178707076</v>
      </c>
      <c r="BU74" s="64">
        <f ca="1">'Trial 5'!CB45</f>
        <v>1113659.92559868</v>
      </c>
      <c r="BV74" s="64">
        <f ca="1">'Trial 5'!CC45</f>
        <v>1112605.8183651087</v>
      </c>
      <c r="BW74" s="64">
        <f ca="1">'Trial 5'!CD45</f>
        <v>1111539.7505124458</v>
      </c>
      <c r="BX74" s="64">
        <f ca="1">'Trial 5'!CE45</f>
        <v>1110465.8509735221</v>
      </c>
      <c r="BY74" s="64">
        <f ca="1">'Trial 5'!CF45</f>
        <v>1109390.7176379336</v>
      </c>
      <c r="BZ74" s="64">
        <f ca="1">'Trial 5'!CG45</f>
        <v>1108302.4651973872</v>
      </c>
      <c r="CA74" s="64">
        <f ca="1">'Trial 5'!CH45</f>
        <v>1107214.6032317416</v>
      </c>
      <c r="CB74" s="64">
        <f ca="1">'Trial 5'!CI45</f>
        <v>1106126.3353342796</v>
      </c>
      <c r="CC74" s="64">
        <f ca="1">'Trial 5'!CJ45</f>
        <v>1105035.187642578</v>
      </c>
      <c r="CD74" s="64">
        <f ca="1">'Trial 5'!CK45</f>
        <v>1103949.6935791415</v>
      </c>
      <c r="CE74" s="64">
        <f ca="1">'Trial 5'!CL45</f>
        <v>1102857.3305232232</v>
      </c>
      <c r="CF74" s="64">
        <f ca="1">'Trial 5'!CM45</f>
        <v>1101759.9532983047</v>
      </c>
      <c r="CG74" s="64">
        <f ca="1">'Trial 5'!CO45</f>
        <v>1100663.1065454716</v>
      </c>
      <c r="CH74" s="64">
        <f ca="1">'Trial 5'!CP45</f>
        <v>1099561.6384264664</v>
      </c>
      <c r="CI74" s="64">
        <f ca="1">'Trial 5'!CQ45</f>
        <v>1098461.2156748143</v>
      </c>
      <c r="CJ74" s="64">
        <f ca="1">'Trial 5'!CR45</f>
        <v>1097364.498679711</v>
      </c>
      <c r="CK74" s="64">
        <f ca="1">'Trial 5'!CS45</f>
        <v>1096274.9197607138</v>
      </c>
      <c r="CL74" s="64">
        <f ca="1">'Trial 5'!CT45</f>
        <v>1095176.0217662952</v>
      </c>
      <c r="CM74" s="64">
        <f ca="1">'Trial 5'!CU45</f>
        <v>1094087.625655689</v>
      </c>
      <c r="CN74" s="64">
        <f ca="1">'Trial 5'!CV45</f>
        <v>1092999.1082247491</v>
      </c>
      <c r="CO74" s="64">
        <f ca="1">'Trial 5'!CW45</f>
        <v>1091914.2057523555</v>
      </c>
      <c r="CP74" s="64">
        <f ca="1">'Trial 5'!CX45</f>
        <v>1090834.0859239057</v>
      </c>
      <c r="CQ74" s="64">
        <f ca="1">'Trial 5'!CY45</f>
        <v>1089755.8803681408</v>
      </c>
      <c r="CR74" s="64">
        <f ca="1">'Trial 5'!CZ45</f>
        <v>1088669.1504985283</v>
      </c>
      <c r="CS74" s="64">
        <f ca="1">'Trial 5'!DB45</f>
        <v>1087590.0755938727</v>
      </c>
      <c r="CT74" s="64">
        <f ca="1">'Trial 5'!DC45</f>
        <v>1086515.4997224654</v>
      </c>
      <c r="CU74" s="64">
        <f ca="1">'Trial 5'!DD45</f>
        <v>1085439.7032274937</v>
      </c>
      <c r="CV74" s="64">
        <f ca="1">'Trial 5'!DE45</f>
        <v>1084374.2717991041</v>
      </c>
      <c r="CW74" s="64">
        <f ca="1">'Trial 5'!DF45</f>
        <v>1083314.3936740891</v>
      </c>
      <c r="CX74" s="64">
        <f ca="1">'Trial 5'!DG45</f>
        <v>1082262.5583787442</v>
      </c>
      <c r="CY74" s="64">
        <f ca="1">'Trial 5'!DH45</f>
        <v>1081201.9413063184</v>
      </c>
      <c r="CZ74" s="64">
        <f ca="1">'Trial 5'!DI45</f>
        <v>1080147.3482767995</v>
      </c>
      <c r="DA74" s="64">
        <f ca="1">'Trial 5'!DJ45</f>
        <v>1079090.6671493596</v>
      </c>
      <c r="DB74" s="64">
        <f ca="1">'Trial 5'!DK45</f>
        <v>1078032.9436118009</v>
      </c>
      <c r="DC74" s="64">
        <f ca="1">'Trial 5'!DL45</f>
        <v>1076975.4710057976</v>
      </c>
      <c r="DD74" s="64">
        <f ca="1">'Trial 5'!DM45</f>
        <v>1075926.7278297604</v>
      </c>
      <c r="DE74" s="64">
        <f ca="1">'Trial 5'!DO45</f>
        <v>1074884.6570765607</v>
      </c>
      <c r="DF74" s="64">
        <f ca="1">'Trial 5'!DP45</f>
        <v>1073844.5904047536</v>
      </c>
      <c r="DG74" s="64">
        <f ca="1">'Trial 5'!DQ45</f>
        <v>1072812.0135569316</v>
      </c>
      <c r="DH74" s="64">
        <f ca="1">'Trial 5'!DR45</f>
        <v>1071776.6423829962</v>
      </c>
      <c r="DI74" s="64">
        <f ca="1">'Trial 5'!DS45</f>
        <v>1070743.7509641857</v>
      </c>
      <c r="DJ74" s="64">
        <f ca="1">'Trial 5'!DT45</f>
        <v>1069706.6413745161</v>
      </c>
      <c r="DK74" s="64">
        <f ca="1">'Trial 5'!DU45</f>
        <v>1068662.5530760989</v>
      </c>
      <c r="DL74" s="64">
        <f ca="1">'Trial 5'!DV45</f>
        <v>1067612.3450447267</v>
      </c>
      <c r="DM74" s="64">
        <f ca="1">'Trial 5'!DW45</f>
        <v>1066573.0322391449</v>
      </c>
      <c r="DN74" s="64">
        <f ca="1">'Trial 5'!DX45</f>
        <v>1065536.1658933854</v>
      </c>
      <c r="DO74" s="64">
        <f ca="1">'Trial 5'!DY45</f>
        <v>1064497.6190964107</v>
      </c>
      <c r="DP74" s="64">
        <f ca="1">'Trial 5'!DZ45</f>
        <v>1063464.1798948788</v>
      </c>
      <c r="DQ74" s="64">
        <f ca="1">'Trial 5'!EB45</f>
        <v>1062438.2421707639</v>
      </c>
      <c r="DR74" s="64">
        <f ca="1">'Trial 5'!EC45</f>
        <v>1061408.8829526368</v>
      </c>
      <c r="DS74" s="64">
        <f ca="1">'Trial 5'!ED45</f>
        <v>1060386.1036826707</v>
      </c>
      <c r="DT74" s="64">
        <f ca="1">'Trial 5'!EE45</f>
        <v>1059366.4519492006</v>
      </c>
      <c r="DU74" s="64">
        <f ca="1">'Trial 5'!EF45</f>
        <v>1058351.4386116643</v>
      </c>
      <c r="DV74" s="64">
        <f ca="1">'Trial 5'!EG45</f>
        <v>1057339.2428095883</v>
      </c>
      <c r="DW74" s="64">
        <f ca="1">'Trial 5'!EH45</f>
        <v>1056328.6501470862</v>
      </c>
      <c r="DX74" s="64">
        <f ca="1">'Trial 5'!EI45</f>
        <v>1055317.6226542392</v>
      </c>
      <c r="DY74" s="64">
        <f ca="1">'Trial 5'!EJ45</f>
        <v>1054321.5489040515</v>
      </c>
      <c r="DZ74" s="64">
        <f ca="1">'Trial 5'!EK45</f>
        <v>1053326.5189272601</v>
      </c>
      <c r="EA74" s="64">
        <f ca="1">'Trial 5'!EL45</f>
        <v>1052336.5590116249</v>
      </c>
      <c r="EB74" s="64">
        <f ca="1">'Trial 5'!EM45</f>
        <v>1051344.6806255328</v>
      </c>
    </row>
    <row r="75" spans="1:132" ht="12.75" customHeight="1">
      <c r="A75" s="64">
        <f>'Trial 6'!B45</f>
        <v>1166666.6666666667</v>
      </c>
      <c r="B75" s="64">
        <f>'Trial 6'!C45</f>
        <v>1166666.6666666667</v>
      </c>
      <c r="C75" s="64">
        <f ca="1">'Trial 6'!D45</f>
        <v>1166626.1874757465</v>
      </c>
      <c r="D75" s="64">
        <f ca="1">'Trial 6'!E45</f>
        <v>1166556.0008058392</v>
      </c>
      <c r="E75" s="64">
        <f ca="1">'Trial 6'!F45</f>
        <v>1166448.818418866</v>
      </c>
      <c r="F75" s="64">
        <f ca="1">'Trial 6'!G45</f>
        <v>1166302.001312854</v>
      </c>
      <c r="G75" s="64">
        <f ca="1">'Trial 6'!H45</f>
        <v>1166123.3871485337</v>
      </c>
      <c r="H75" s="64">
        <f ca="1">'Trial 6'!I45</f>
        <v>1165906.7804763261</v>
      </c>
      <c r="I75" s="64">
        <f ca="1">'Trial 6'!J45</f>
        <v>1165661.3440286901</v>
      </c>
      <c r="J75" s="64">
        <f ca="1">'Trial 6'!K45</f>
        <v>1165382.4069916804</v>
      </c>
      <c r="K75" s="64">
        <f ca="1">'Trial 6'!L45</f>
        <v>1165070.0296333949</v>
      </c>
      <c r="L75" s="64">
        <f ca="1">'Trial 6'!M45</f>
        <v>1164721.1448657515</v>
      </c>
      <c r="M75" s="64">
        <f ca="1">'Trial 6'!O45</f>
        <v>1164338.6562788298</v>
      </c>
      <c r="N75" s="64">
        <f ca="1">'Trial 6'!P45</f>
        <v>1163927.0946134489</v>
      </c>
      <c r="O75" s="64">
        <f ca="1">'Trial 6'!Q45</f>
        <v>1163482.1467265589</v>
      </c>
      <c r="P75" s="64">
        <f ca="1">'Trial 6'!R45</f>
        <v>1163012.3132431556</v>
      </c>
      <c r="Q75" s="64">
        <f ca="1">'Trial 6'!S45</f>
        <v>1162518.067223835</v>
      </c>
      <c r="R75" s="64">
        <f ca="1">'Trial 6'!T45</f>
        <v>1161999.3189466184</v>
      </c>
      <c r="S75" s="64">
        <f ca="1">'Trial 6'!U45</f>
        <v>1161448.2712124104</v>
      </c>
      <c r="T75" s="64">
        <f ca="1">'Trial 6'!V45</f>
        <v>1160873.4044440836</v>
      </c>
      <c r="U75" s="64">
        <f ca="1">'Trial 6'!W45</f>
        <v>1160278.6417967251</v>
      </c>
      <c r="V75" s="64">
        <f ca="1">'Trial 6'!X45</f>
        <v>1159669.3460799125</v>
      </c>
      <c r="W75" s="64">
        <f ca="1">'Trial 6'!Y45</f>
        <v>1159042.2885031106</v>
      </c>
      <c r="X75" s="64">
        <f ca="1">'Trial 6'!Z45</f>
        <v>1158399.8537166193</v>
      </c>
      <c r="Y75" s="64">
        <f ca="1">'Trial 6'!AB45</f>
        <v>1157746.2113977361</v>
      </c>
      <c r="Z75" s="64">
        <f ca="1">'Trial 6'!AC45</f>
        <v>1157065.7996107924</v>
      </c>
      <c r="AA75" s="64">
        <f ca="1">'Trial 6'!AD45</f>
        <v>1156354.028137044</v>
      </c>
      <c r="AB75" s="64">
        <f ca="1">'Trial 6'!AE45</f>
        <v>1155611.9183901427</v>
      </c>
      <c r="AC75" s="64">
        <f ca="1">'Trial 6'!AF45</f>
        <v>1154853.2229049187</v>
      </c>
      <c r="AD75" s="64">
        <f ca="1">'Trial 6'!AG45</f>
        <v>1154071.4924081352</v>
      </c>
      <c r="AE75" s="64">
        <f ca="1">'Trial 6'!AH45</f>
        <v>1153281.1165367172</v>
      </c>
      <c r="AF75" s="64">
        <f ca="1">'Trial 6'!AI45</f>
        <v>1152476.3155566864</v>
      </c>
      <c r="AG75" s="64">
        <f ca="1">'Trial 6'!AJ45</f>
        <v>1151647.6018371216</v>
      </c>
      <c r="AH75" s="64">
        <f ca="1">'Trial 6'!AK45</f>
        <v>1150805.8102502145</v>
      </c>
      <c r="AI75" s="64">
        <f ca="1">'Trial 6'!AL45</f>
        <v>1149943.9630524979</v>
      </c>
      <c r="AJ75" s="64">
        <f ca="1">'Trial 6'!AM45</f>
        <v>1149059.9355642174</v>
      </c>
      <c r="AK75" s="64">
        <f ca="1">'Trial 6'!AO45</f>
        <v>1148159.624778393</v>
      </c>
      <c r="AL75" s="64">
        <f ca="1">'Trial 6'!AP45</f>
        <v>1147249.6311807854</v>
      </c>
      <c r="AM75" s="64">
        <f ca="1">'Trial 6'!AQ45</f>
        <v>1146325.7203894418</v>
      </c>
      <c r="AN75" s="64">
        <f ca="1">'Trial 6'!AR45</f>
        <v>1145390.0466948429</v>
      </c>
      <c r="AO75" s="64">
        <f ca="1">'Trial 6'!AS45</f>
        <v>1144445.7465277903</v>
      </c>
      <c r="AP75" s="64">
        <f ca="1">'Trial 6'!AT45</f>
        <v>1143493.1430353164</v>
      </c>
      <c r="AQ75" s="64">
        <f ca="1">'Trial 6'!AU45</f>
        <v>1142532.9896646163</v>
      </c>
      <c r="AR75" s="64">
        <f ca="1">'Trial 6'!AV45</f>
        <v>1141566.6597490024</v>
      </c>
      <c r="AS75" s="64">
        <f ca="1">'Trial 6'!AW45</f>
        <v>1140579.2723900769</v>
      </c>
      <c r="AT75" s="64">
        <f ca="1">'Trial 6'!AX45</f>
        <v>1139585.7203827729</v>
      </c>
      <c r="AU75" s="64">
        <f ca="1">'Trial 6'!AY45</f>
        <v>1138576.8861753861</v>
      </c>
      <c r="AV75" s="64">
        <f ca="1">'Trial 6'!AZ45</f>
        <v>1137569.2264280396</v>
      </c>
      <c r="AW75" s="64">
        <f ca="1">'Trial 6'!BB45</f>
        <v>1136560.8810309614</v>
      </c>
      <c r="AX75" s="64">
        <f ca="1">'Trial 6'!BC45</f>
        <v>1135547.6071293254</v>
      </c>
      <c r="AY75" s="64">
        <f ca="1">'Trial 6'!BD45</f>
        <v>1134527.1537316095</v>
      </c>
      <c r="AZ75" s="64">
        <f ca="1">'Trial 6'!BE45</f>
        <v>1133509.5961837377</v>
      </c>
      <c r="BA75" s="64">
        <f ca="1">'Trial 6'!BF45</f>
        <v>1132494.9018399352</v>
      </c>
      <c r="BB75" s="64">
        <f ca="1">'Trial 6'!BG45</f>
        <v>1131475.0436448285</v>
      </c>
      <c r="BC75" s="64">
        <f ca="1">'Trial 6'!BH45</f>
        <v>1130447.7086834279</v>
      </c>
      <c r="BD75" s="64">
        <f ca="1">'Trial 6'!BI45</f>
        <v>1129418.8037777045</v>
      </c>
      <c r="BE75" s="64">
        <f ca="1">'Trial 6'!BJ45</f>
        <v>1128386.9107806326</v>
      </c>
      <c r="BF75" s="64">
        <f ca="1">'Trial 6'!BK45</f>
        <v>1127339.6965431841</v>
      </c>
      <c r="BG75" s="64">
        <f ca="1">'Trial 6'!BL45</f>
        <v>1126285.0177870353</v>
      </c>
      <c r="BH75" s="64">
        <f ca="1">'Trial 6'!BM45</f>
        <v>1125222.9178787114</v>
      </c>
      <c r="BI75" s="64">
        <f ca="1">'Trial 6'!BO45</f>
        <v>1124160.0367105936</v>
      </c>
      <c r="BJ75" s="64">
        <f ca="1">'Trial 6'!BP45</f>
        <v>1123100.0775896332</v>
      </c>
      <c r="BK75" s="64">
        <f ca="1">'Trial 6'!BQ45</f>
        <v>1122038.4965523558</v>
      </c>
      <c r="BL75" s="64">
        <f ca="1">'Trial 6'!BR45</f>
        <v>1120975.6971313704</v>
      </c>
      <c r="BM75" s="64">
        <f ca="1">'Trial 6'!BS45</f>
        <v>1119909.6274472349</v>
      </c>
      <c r="BN75" s="64">
        <f ca="1">'Trial 6'!BT45</f>
        <v>1118846.6707978228</v>
      </c>
      <c r="BO75" s="64">
        <f ca="1">'Trial 6'!BU45</f>
        <v>1117777.987102537</v>
      </c>
      <c r="BP75" s="64">
        <f ca="1">'Trial 6'!BV45</f>
        <v>1116706.3683345329</v>
      </c>
      <c r="BQ75" s="64">
        <f ca="1">'Trial 6'!BW45</f>
        <v>1115641.9596609054</v>
      </c>
      <c r="BR75" s="64">
        <f ca="1">'Trial 6'!BX45</f>
        <v>1114580.9421521944</v>
      </c>
      <c r="BS75" s="64">
        <f ca="1">'Trial 6'!BY45</f>
        <v>1113517.9410531679</v>
      </c>
      <c r="BT75" s="64">
        <f ca="1">'Trial 6'!BZ45</f>
        <v>1112440.647427635</v>
      </c>
      <c r="BU75" s="64">
        <f ca="1">'Trial 6'!CB45</f>
        <v>1111352.8158920957</v>
      </c>
      <c r="BV75" s="64">
        <f ca="1">'Trial 6'!CC45</f>
        <v>1110274.408946451</v>
      </c>
      <c r="BW75" s="64">
        <f ca="1">'Trial 6'!CD45</f>
        <v>1109201.8581234773</v>
      </c>
      <c r="BX75" s="64">
        <f ca="1">'Trial 6'!CE45</f>
        <v>1108127.9934518961</v>
      </c>
      <c r="BY75" s="64">
        <f ca="1">'Trial 6'!CF45</f>
        <v>1107044.542243382</v>
      </c>
      <c r="BZ75" s="64">
        <f ca="1">'Trial 6'!CG45</f>
        <v>1105964.9166686956</v>
      </c>
      <c r="CA75" s="64">
        <f ca="1">'Trial 6'!CH45</f>
        <v>1104886.1859703204</v>
      </c>
      <c r="CB75" s="64">
        <f ca="1">'Trial 6'!CI45</f>
        <v>1103816.9696195789</v>
      </c>
      <c r="CC75" s="64">
        <f ca="1">'Trial 6'!CJ45</f>
        <v>1102750.3069461109</v>
      </c>
      <c r="CD75" s="64">
        <f ca="1">'Trial 6'!CK45</f>
        <v>1101691.6182261636</v>
      </c>
      <c r="CE75" s="64">
        <f ca="1">'Trial 6'!CL45</f>
        <v>1100638.970994635</v>
      </c>
      <c r="CF75" s="64">
        <f ca="1">'Trial 6'!CM45</f>
        <v>1099581.0085236067</v>
      </c>
      <c r="CG75" s="64">
        <f ca="1">'Trial 6'!CO45</f>
        <v>1098511.255840068</v>
      </c>
      <c r="CH75" s="64">
        <f ca="1">'Trial 6'!CP45</f>
        <v>1097450.620664696</v>
      </c>
      <c r="CI75" s="64">
        <f ca="1">'Trial 6'!CQ45</f>
        <v>1096381.7767512319</v>
      </c>
      <c r="CJ75" s="64">
        <f ca="1">'Trial 6'!CR45</f>
        <v>1095305.8997260269</v>
      </c>
      <c r="CK75" s="64">
        <f ca="1">'Trial 6'!CS45</f>
        <v>1094225.3745989699</v>
      </c>
      <c r="CL75" s="64">
        <f ca="1">'Trial 6'!CT45</f>
        <v>1093146.6525833369</v>
      </c>
      <c r="CM75" s="64">
        <f ca="1">'Trial 6'!CU45</f>
        <v>1092066.3542192783</v>
      </c>
      <c r="CN75" s="64">
        <f ca="1">'Trial 6'!CV45</f>
        <v>1090987.6924863604</v>
      </c>
      <c r="CO75" s="64">
        <f ca="1">'Trial 6'!CW45</f>
        <v>1089910.8411726751</v>
      </c>
      <c r="CP75" s="64">
        <f ca="1">'Trial 6'!CX45</f>
        <v>1088827.5718945942</v>
      </c>
      <c r="CQ75" s="64">
        <f ca="1">'Trial 6'!CY45</f>
        <v>1087757.8428921811</v>
      </c>
      <c r="CR75" s="64">
        <f ca="1">'Trial 6'!CZ45</f>
        <v>1086691.7884818551</v>
      </c>
      <c r="CS75" s="64">
        <f ca="1">'Trial 6'!DB45</f>
        <v>1085621.2027864519</v>
      </c>
      <c r="CT75" s="64">
        <f ca="1">'Trial 6'!DC45</f>
        <v>1084553.1546611888</v>
      </c>
      <c r="CU75" s="64">
        <f ca="1">'Trial 6'!DD45</f>
        <v>1083492.0395564355</v>
      </c>
      <c r="CV75" s="64">
        <f ca="1">'Trial 6'!DE45</f>
        <v>1082427.0684490616</v>
      </c>
      <c r="CW75" s="64">
        <f ca="1">'Trial 6'!DF45</f>
        <v>1081360.7943708573</v>
      </c>
      <c r="CX75" s="64">
        <f ca="1">'Trial 6'!DG45</f>
        <v>1080296.7892142457</v>
      </c>
      <c r="CY75" s="64">
        <f ca="1">'Trial 6'!DH45</f>
        <v>1079244.4418822199</v>
      </c>
      <c r="CZ75" s="64">
        <f ca="1">'Trial 6'!DI45</f>
        <v>1078196.4900212772</v>
      </c>
      <c r="DA75" s="64">
        <f ca="1">'Trial 6'!DJ45</f>
        <v>1077141.1211186468</v>
      </c>
      <c r="DB75" s="64">
        <f ca="1">'Trial 6'!DK45</f>
        <v>1076090.1184739217</v>
      </c>
      <c r="DC75" s="64">
        <f ca="1">'Trial 6'!DL45</f>
        <v>1075041.9158068516</v>
      </c>
      <c r="DD75" s="64">
        <f ca="1">'Trial 6'!DM45</f>
        <v>1074006.5585046215</v>
      </c>
      <c r="DE75" s="64">
        <f ca="1">'Trial 6'!DO45</f>
        <v>1072966.8862922371</v>
      </c>
      <c r="DF75" s="64">
        <f ca="1">'Trial 6'!DP45</f>
        <v>1071926.3834680733</v>
      </c>
      <c r="DG75" s="64">
        <f ca="1">'Trial 6'!DQ45</f>
        <v>1070887.4659127633</v>
      </c>
      <c r="DH75" s="64">
        <f ca="1">'Trial 6'!DR45</f>
        <v>1069860.8498577576</v>
      </c>
      <c r="DI75" s="64">
        <f ca="1">'Trial 6'!DS45</f>
        <v>1068832.9437098736</v>
      </c>
      <c r="DJ75" s="64">
        <f ca="1">'Trial 6'!DT45</f>
        <v>1067802.678707018</v>
      </c>
      <c r="DK75" s="64">
        <f ca="1">'Trial 6'!DU45</f>
        <v>1066776.702643136</v>
      </c>
      <c r="DL75" s="64">
        <f ca="1">'Trial 6'!DV45</f>
        <v>1065762.6667128464</v>
      </c>
      <c r="DM75" s="64">
        <f ca="1">'Trial 6'!DW45</f>
        <v>1064742.3950150751</v>
      </c>
      <c r="DN75" s="64">
        <f ca="1">'Trial 6'!DX45</f>
        <v>1063732.8546452937</v>
      </c>
      <c r="DO75" s="64">
        <f ca="1">'Trial 6'!DY45</f>
        <v>1062728.469999342</v>
      </c>
      <c r="DP75" s="64">
        <f ca="1">'Trial 6'!DZ45</f>
        <v>1061724.722254585</v>
      </c>
      <c r="DQ75" s="64">
        <f ca="1">'Trial 6'!EB45</f>
        <v>1060734.9362934313</v>
      </c>
      <c r="DR75" s="64">
        <f ca="1">'Trial 6'!EC45</f>
        <v>1059751.4446368928</v>
      </c>
      <c r="DS75" s="64">
        <f ca="1">'Trial 6'!ED45</f>
        <v>1058760.3768938417</v>
      </c>
      <c r="DT75" s="64">
        <f ca="1">'Trial 6'!EE45</f>
        <v>1057768.005961631</v>
      </c>
      <c r="DU75" s="64">
        <f ca="1">'Trial 6'!EF45</f>
        <v>1056790.7641399216</v>
      </c>
      <c r="DV75" s="64">
        <f ca="1">'Trial 6'!EG45</f>
        <v>1055809.7615000554</v>
      </c>
      <c r="DW75" s="64">
        <f ca="1">'Trial 6'!EH45</f>
        <v>1054831.0591994761</v>
      </c>
      <c r="DX75" s="64">
        <f ca="1">'Trial 6'!EI45</f>
        <v>1053863.6312221461</v>
      </c>
      <c r="DY75" s="64">
        <f ca="1">'Trial 6'!EJ45</f>
        <v>1052906.8569613658</v>
      </c>
      <c r="DZ75" s="64">
        <f ca="1">'Trial 6'!EK45</f>
        <v>1051956.6925390288</v>
      </c>
      <c r="EA75" s="64">
        <f ca="1">'Trial 6'!EL45</f>
        <v>1051007.9920773895</v>
      </c>
      <c r="EB75" s="64">
        <f ca="1">'Trial 6'!EM45</f>
        <v>1050063.192671736</v>
      </c>
    </row>
    <row r="76" spans="1:132" ht="12.75" customHeight="1">
      <c r="A76" s="64">
        <f>'Trial 7'!B45</f>
        <v>1166666.6666666667</v>
      </c>
      <c r="B76" s="64">
        <f>'Trial 7'!C45</f>
        <v>1166666.6666666667</v>
      </c>
      <c r="C76" s="64">
        <f ca="1">'Trial 7'!D45</f>
        <v>1166635.2752574326</v>
      </c>
      <c r="D76" s="64">
        <f ca="1">'Trial 7'!E45</f>
        <v>1166562.8612444997</v>
      </c>
      <c r="E76" s="64">
        <f ca="1">'Trial 7'!F45</f>
        <v>1166446.521719011</v>
      </c>
      <c r="F76" s="64">
        <f ca="1">'Trial 7'!G45</f>
        <v>1166292.0753525763</v>
      </c>
      <c r="G76" s="64">
        <f ca="1">'Trial 7'!H45</f>
        <v>1166103.5444238822</v>
      </c>
      <c r="H76" s="64">
        <f ca="1">'Trial 7'!I45</f>
        <v>1165875.9843125709</v>
      </c>
      <c r="I76" s="64">
        <f ca="1">'Trial 7'!J45</f>
        <v>1165626.4858303762</v>
      </c>
      <c r="J76" s="64">
        <f ca="1">'Trial 7'!K45</f>
        <v>1165340.0519337947</v>
      </c>
      <c r="K76" s="64">
        <f ca="1">'Trial 7'!L45</f>
        <v>1165011.5876583855</v>
      </c>
      <c r="L76" s="64">
        <f ca="1">'Trial 7'!M45</f>
        <v>1164660.3226261013</v>
      </c>
      <c r="M76" s="64">
        <f ca="1">'Trial 7'!O45</f>
        <v>1164279.9730761941</v>
      </c>
      <c r="N76" s="64">
        <f ca="1">'Trial 7'!P45</f>
        <v>1163869.796409558</v>
      </c>
      <c r="O76" s="64">
        <f ca="1">'Trial 7'!Q45</f>
        <v>1163440.4575567297</v>
      </c>
      <c r="P76" s="64">
        <f ca="1">'Trial 7'!R45</f>
        <v>1162990.7530225506</v>
      </c>
      <c r="Q76" s="64">
        <f ca="1">'Trial 7'!S45</f>
        <v>1162521.1258084904</v>
      </c>
      <c r="R76" s="64">
        <f ca="1">'Trial 7'!T45</f>
        <v>1162031.7908407776</v>
      </c>
      <c r="S76" s="64">
        <f ca="1">'Trial 7'!U45</f>
        <v>1161522.8552372581</v>
      </c>
      <c r="T76" s="64">
        <f ca="1">'Trial 7'!V45</f>
        <v>1160992.4227734874</v>
      </c>
      <c r="U76" s="64">
        <f ca="1">'Trial 7'!W45</f>
        <v>1160442.3089684034</v>
      </c>
      <c r="V76" s="64">
        <f ca="1">'Trial 7'!X45</f>
        <v>1159870.6117471401</v>
      </c>
      <c r="W76" s="64">
        <f ca="1">'Trial 7'!Y45</f>
        <v>1159279.234597675</v>
      </c>
      <c r="X76" s="64">
        <f ca="1">'Trial 7'!Z45</f>
        <v>1158665.7417569626</v>
      </c>
      <c r="Y76" s="64">
        <f ca="1">'Trial 7'!AB45</f>
        <v>1158020.5908810112</v>
      </c>
      <c r="Z76" s="64">
        <f ca="1">'Trial 7'!AC45</f>
        <v>1157358.68888273</v>
      </c>
      <c r="AA76" s="64">
        <f ca="1">'Trial 7'!AD45</f>
        <v>1156684.544758498</v>
      </c>
      <c r="AB76" s="64">
        <f ca="1">'Trial 7'!AE45</f>
        <v>1155991.0870455962</v>
      </c>
      <c r="AC76" s="64">
        <f ca="1">'Trial 7'!AF45</f>
        <v>1155278.7603638349</v>
      </c>
      <c r="AD76" s="64">
        <f ca="1">'Trial 7'!AG45</f>
        <v>1154542.6940757562</v>
      </c>
      <c r="AE76" s="64">
        <f ca="1">'Trial 7'!AH45</f>
        <v>1153786.5120323952</v>
      </c>
      <c r="AF76" s="64">
        <f ca="1">'Trial 7'!AI45</f>
        <v>1153020.6442180777</v>
      </c>
      <c r="AG76" s="64">
        <f ca="1">'Trial 7'!AJ45</f>
        <v>1152234.0913477119</v>
      </c>
      <c r="AH76" s="64">
        <f ca="1">'Trial 7'!AK45</f>
        <v>1151436.0293942716</v>
      </c>
      <c r="AI76" s="64">
        <f ca="1">'Trial 7'!AL45</f>
        <v>1150615.762000704</v>
      </c>
      <c r="AJ76" s="64">
        <f ca="1">'Trial 7'!AM45</f>
        <v>1149785.9312442166</v>
      </c>
      <c r="AK76" s="64">
        <f ca="1">'Trial 7'!AO45</f>
        <v>1148942.4589841815</v>
      </c>
      <c r="AL76" s="64">
        <f ca="1">'Trial 7'!AP45</f>
        <v>1148087.6622819165</v>
      </c>
      <c r="AM76" s="64">
        <f ca="1">'Trial 7'!AQ45</f>
        <v>1147223.3974959706</v>
      </c>
      <c r="AN76" s="64">
        <f ca="1">'Trial 7'!AR45</f>
        <v>1146334.0230685372</v>
      </c>
      <c r="AO76" s="64">
        <f ca="1">'Trial 7'!AS45</f>
        <v>1145440.4517142589</v>
      </c>
      <c r="AP76" s="64">
        <f ca="1">'Trial 7'!AT45</f>
        <v>1144546.3344301968</v>
      </c>
      <c r="AQ76" s="64">
        <f ca="1">'Trial 7'!AU45</f>
        <v>1143648.1453157831</v>
      </c>
      <c r="AR76" s="64">
        <f ca="1">'Trial 7'!AV45</f>
        <v>1142733.9229603312</v>
      </c>
      <c r="AS76" s="64">
        <f ca="1">'Trial 7'!AW45</f>
        <v>1141810.309775562</v>
      </c>
      <c r="AT76" s="64">
        <f ca="1">'Trial 7'!AX45</f>
        <v>1140873.5392206949</v>
      </c>
      <c r="AU76" s="64">
        <f ca="1">'Trial 7'!AY45</f>
        <v>1139921.057016551</v>
      </c>
      <c r="AV76" s="64">
        <f ca="1">'Trial 7'!AZ45</f>
        <v>1138949.8058836323</v>
      </c>
      <c r="AW76" s="64">
        <f ca="1">'Trial 7'!BB45</f>
        <v>1137969.4095838226</v>
      </c>
      <c r="AX76" s="64">
        <f ca="1">'Trial 7'!BC45</f>
        <v>1136985.9897861551</v>
      </c>
      <c r="AY76" s="64">
        <f ca="1">'Trial 7'!BD45</f>
        <v>1135995.8045680635</v>
      </c>
      <c r="AZ76" s="64">
        <f ca="1">'Trial 7'!BE45</f>
        <v>1134997.3494877215</v>
      </c>
      <c r="BA76" s="64">
        <f ca="1">'Trial 7'!BF45</f>
        <v>1133992.511915378</v>
      </c>
      <c r="BB76" s="64">
        <f ca="1">'Trial 7'!BG45</f>
        <v>1132982.5545471807</v>
      </c>
      <c r="BC76" s="64">
        <f ca="1">'Trial 7'!BH45</f>
        <v>1131963.7404348503</v>
      </c>
      <c r="BD76" s="64">
        <f ca="1">'Trial 7'!BI45</f>
        <v>1130937.7434475592</v>
      </c>
      <c r="BE76" s="64">
        <f ca="1">'Trial 7'!BJ45</f>
        <v>1129900.6562930434</v>
      </c>
      <c r="BF76" s="64">
        <f ca="1">'Trial 7'!BK45</f>
        <v>1128855.025603089</v>
      </c>
      <c r="BG76" s="64">
        <f ca="1">'Trial 7'!BL45</f>
        <v>1127800.5947349179</v>
      </c>
      <c r="BH76" s="64">
        <f ca="1">'Trial 7'!BM45</f>
        <v>1126739.341042683</v>
      </c>
      <c r="BI76" s="64">
        <f ca="1">'Trial 7'!BO45</f>
        <v>1125676.8756107024</v>
      </c>
      <c r="BJ76" s="64">
        <f ca="1">'Trial 7'!BP45</f>
        <v>1124618.9028270168</v>
      </c>
      <c r="BK76" s="64">
        <f ca="1">'Trial 7'!BQ45</f>
        <v>1123554.3556807858</v>
      </c>
      <c r="BL76" s="64">
        <f ca="1">'Trial 7'!BR45</f>
        <v>1122483.3071582001</v>
      </c>
      <c r="BM76" s="64">
        <f ca="1">'Trial 7'!BS45</f>
        <v>1121408.8165390657</v>
      </c>
      <c r="BN76" s="64">
        <f ca="1">'Trial 7'!BT45</f>
        <v>1120322.0311576689</v>
      </c>
      <c r="BO76" s="64">
        <f ca="1">'Trial 7'!BU45</f>
        <v>1119241.7844002652</v>
      </c>
      <c r="BP76" s="64">
        <f ca="1">'Trial 7'!BV45</f>
        <v>1118154.5454929452</v>
      </c>
      <c r="BQ76" s="64">
        <f ca="1">'Trial 7'!BW45</f>
        <v>1117064.553221216</v>
      </c>
      <c r="BR76" s="64">
        <f ca="1">'Trial 7'!BX45</f>
        <v>1115965.5036950023</v>
      </c>
      <c r="BS76" s="64">
        <f ca="1">'Trial 7'!BY45</f>
        <v>1114863.7321003277</v>
      </c>
      <c r="BT76" s="64">
        <f ca="1">'Trial 7'!BZ45</f>
        <v>1113761.5415674886</v>
      </c>
      <c r="BU76" s="64">
        <f ca="1">'Trial 7'!CB45</f>
        <v>1112665.8436369156</v>
      </c>
      <c r="BV76" s="64">
        <f ca="1">'Trial 7'!CC45</f>
        <v>1111576.3437605838</v>
      </c>
      <c r="BW76" s="64">
        <f ca="1">'Trial 7'!CD45</f>
        <v>1110489.3905503731</v>
      </c>
      <c r="BX76" s="64">
        <f ca="1">'Trial 7'!CE45</f>
        <v>1109405.2164425093</v>
      </c>
      <c r="BY76" s="64">
        <f ca="1">'Trial 7'!CF45</f>
        <v>1108313.2149328303</v>
      </c>
      <c r="BZ76" s="64">
        <f ca="1">'Trial 7'!CG45</f>
        <v>1107222.2974457028</v>
      </c>
      <c r="CA76" s="64">
        <f ca="1">'Trial 7'!CH45</f>
        <v>1106130.1042057746</v>
      </c>
      <c r="CB76" s="64">
        <f ca="1">'Trial 7'!CI45</f>
        <v>1105040.3404171832</v>
      </c>
      <c r="CC76" s="64">
        <f ca="1">'Trial 7'!CJ45</f>
        <v>1103958.0821935502</v>
      </c>
      <c r="CD76" s="64">
        <f ca="1">'Trial 7'!CK45</f>
        <v>1102871.629477947</v>
      </c>
      <c r="CE76" s="64">
        <f ca="1">'Trial 7'!CL45</f>
        <v>1101795.5001707547</v>
      </c>
      <c r="CF76" s="64">
        <f ca="1">'Trial 7'!CM45</f>
        <v>1100721.614302126</v>
      </c>
      <c r="CG76" s="64">
        <f ca="1">'Trial 7'!CO45</f>
        <v>1099643.5159069907</v>
      </c>
      <c r="CH76" s="64">
        <f ca="1">'Trial 7'!CP45</f>
        <v>1098558.708622189</v>
      </c>
      <c r="CI76" s="64">
        <f ca="1">'Trial 7'!CQ45</f>
        <v>1097469.25933537</v>
      </c>
      <c r="CJ76" s="64">
        <f ca="1">'Trial 7'!CR45</f>
        <v>1096387.6870488592</v>
      </c>
      <c r="CK76" s="64">
        <f ca="1">'Trial 7'!CS45</f>
        <v>1095301.696566704</v>
      </c>
      <c r="CL76" s="64">
        <f ca="1">'Trial 7'!CT45</f>
        <v>1094218.5878955391</v>
      </c>
      <c r="CM76" s="64">
        <f ca="1">'Trial 7'!CU45</f>
        <v>1093126.5739656652</v>
      </c>
      <c r="CN76" s="64">
        <f ca="1">'Trial 7'!CV45</f>
        <v>1092038.0186565584</v>
      </c>
      <c r="CO76" s="64">
        <f ca="1">'Trial 7'!CW45</f>
        <v>1090952.5691598204</v>
      </c>
      <c r="CP76" s="64">
        <f ca="1">'Trial 7'!CX45</f>
        <v>1089871.9143687917</v>
      </c>
      <c r="CQ76" s="64">
        <f ca="1">'Trial 7'!CY45</f>
        <v>1088796.6454686536</v>
      </c>
      <c r="CR76" s="64">
        <f ca="1">'Trial 7'!CZ45</f>
        <v>1087727.4061621616</v>
      </c>
      <c r="CS76" s="64">
        <f ca="1">'Trial 7'!DB45</f>
        <v>1086667.385305644</v>
      </c>
      <c r="CT76" s="64">
        <f ca="1">'Trial 7'!DC45</f>
        <v>1085615.8519340791</v>
      </c>
      <c r="CU76" s="64">
        <f ca="1">'Trial 7'!DD45</f>
        <v>1084568.4386422739</v>
      </c>
      <c r="CV76" s="64">
        <f ca="1">'Trial 7'!DE45</f>
        <v>1083532.1686338487</v>
      </c>
      <c r="CW76" s="64">
        <f ca="1">'Trial 7'!DF45</f>
        <v>1082497.5807217169</v>
      </c>
      <c r="CX76" s="64">
        <f ca="1">'Trial 7'!DG45</f>
        <v>1081464.8616368636</v>
      </c>
      <c r="CY76" s="64">
        <f ca="1">'Trial 7'!DH45</f>
        <v>1080434.7713129667</v>
      </c>
      <c r="CZ76" s="64">
        <f ca="1">'Trial 7'!DI45</f>
        <v>1079410.0646101965</v>
      </c>
      <c r="DA76" s="64">
        <f ca="1">'Trial 7'!DJ45</f>
        <v>1078386.3902900175</v>
      </c>
      <c r="DB76" s="64">
        <f ca="1">'Trial 7'!DK45</f>
        <v>1077373.3844632246</v>
      </c>
      <c r="DC76" s="64">
        <f ca="1">'Trial 7'!DL45</f>
        <v>1076357.9703204974</v>
      </c>
      <c r="DD76" s="64">
        <f ca="1">'Trial 7'!DM45</f>
        <v>1075340.4644282965</v>
      </c>
      <c r="DE76" s="64">
        <f ca="1">'Trial 7'!DO45</f>
        <v>1074332.0884107482</v>
      </c>
      <c r="DF76" s="64">
        <f ca="1">'Trial 7'!DP45</f>
        <v>1073323.4139191795</v>
      </c>
      <c r="DG76" s="64">
        <f ca="1">'Trial 7'!DQ45</f>
        <v>1072316.974800603</v>
      </c>
      <c r="DH76" s="64">
        <f ca="1">'Trial 7'!DR45</f>
        <v>1071309.2450948614</v>
      </c>
      <c r="DI76" s="64">
        <f ca="1">'Trial 7'!DS45</f>
        <v>1070296.4370142373</v>
      </c>
      <c r="DJ76" s="64">
        <f ca="1">'Trial 7'!DT45</f>
        <v>1069282.6699960495</v>
      </c>
      <c r="DK76" s="64">
        <f ca="1">'Trial 7'!DU45</f>
        <v>1068273.3898632703</v>
      </c>
      <c r="DL76" s="64">
        <f ca="1">'Trial 7'!DV45</f>
        <v>1067271.5739839752</v>
      </c>
      <c r="DM76" s="64">
        <f ca="1">'Trial 7'!DW45</f>
        <v>1066265.383658608</v>
      </c>
      <c r="DN76" s="64">
        <f ca="1">'Trial 7'!DX45</f>
        <v>1065260.2072537774</v>
      </c>
      <c r="DO76" s="64">
        <f ca="1">'Trial 7'!DY45</f>
        <v>1064270.1309640044</v>
      </c>
      <c r="DP76" s="64">
        <f ca="1">'Trial 7'!DZ45</f>
        <v>1063276.6433839358</v>
      </c>
      <c r="DQ76" s="64">
        <f ca="1">'Trial 7'!EB45</f>
        <v>1062282.6365275022</v>
      </c>
      <c r="DR76" s="64">
        <f ca="1">'Trial 7'!EC45</f>
        <v>1061294.3165203084</v>
      </c>
      <c r="DS76" s="64">
        <f ca="1">'Trial 7'!ED45</f>
        <v>1060311.4800321879</v>
      </c>
      <c r="DT76" s="64">
        <f ca="1">'Trial 7'!EE45</f>
        <v>1059330.0340079544</v>
      </c>
      <c r="DU76" s="64">
        <f ca="1">'Trial 7'!EF45</f>
        <v>1058348.626302565</v>
      </c>
      <c r="DV76" s="64">
        <f ca="1">'Trial 7'!EG45</f>
        <v>1057365.806804355</v>
      </c>
      <c r="DW76" s="64">
        <f ca="1">'Trial 7'!EH45</f>
        <v>1056383.6163380358</v>
      </c>
      <c r="DX76" s="64">
        <f ca="1">'Trial 7'!EI45</f>
        <v>1055396.6247768011</v>
      </c>
      <c r="DY76" s="64">
        <f ca="1">'Trial 7'!EJ45</f>
        <v>1054403.7200596321</v>
      </c>
      <c r="DZ76" s="64">
        <f ca="1">'Trial 7'!EK45</f>
        <v>1053416.7317529931</v>
      </c>
      <c r="EA76" s="64">
        <f ca="1">'Trial 7'!EL45</f>
        <v>1052437.5774744386</v>
      </c>
      <c r="EB76" s="64">
        <f ca="1">'Trial 7'!EM45</f>
        <v>1051472.9303168925</v>
      </c>
    </row>
    <row r="77" spans="1:132" ht="12.75" customHeight="1">
      <c r="A77" s="64">
        <f>'Trial 8'!B45</f>
        <v>1166666.6666666667</v>
      </c>
      <c r="B77" s="64">
        <f>'Trial 8'!C45</f>
        <v>1166666.6666666667</v>
      </c>
      <c r="C77" s="64">
        <f ca="1">'Trial 8'!D45</f>
        <v>1166627.4075513419</v>
      </c>
      <c r="D77" s="64">
        <f ca="1">'Trial 8'!E45</f>
        <v>1166548.5349931361</v>
      </c>
      <c r="E77" s="64">
        <f ca="1">'Trial 8'!F45</f>
        <v>1166424.9933896784</v>
      </c>
      <c r="F77" s="64">
        <f ca="1">'Trial 8'!G45</f>
        <v>1166261.5331707357</v>
      </c>
      <c r="G77" s="64">
        <f ca="1">'Trial 8'!H45</f>
        <v>1166062.8447213999</v>
      </c>
      <c r="H77" s="64">
        <f ca="1">'Trial 8'!I45</f>
        <v>1165827.2236401455</v>
      </c>
      <c r="I77" s="64">
        <f ca="1">'Trial 8'!J45</f>
        <v>1165555.7957726098</v>
      </c>
      <c r="J77" s="64">
        <f ca="1">'Trial 8'!K45</f>
        <v>1165255.4073201609</v>
      </c>
      <c r="K77" s="64">
        <f ca="1">'Trial 8'!L45</f>
        <v>1164919.8968046189</v>
      </c>
      <c r="L77" s="64">
        <f ca="1">'Trial 8'!M45</f>
        <v>1164542.3087333369</v>
      </c>
      <c r="M77" s="64">
        <f ca="1">'Trial 8'!O45</f>
        <v>1164139.6322145187</v>
      </c>
      <c r="N77" s="64">
        <f ca="1">'Trial 8'!P45</f>
        <v>1163708.4328280832</v>
      </c>
      <c r="O77" s="64">
        <f ca="1">'Trial 8'!Q45</f>
        <v>1163255.0978117303</v>
      </c>
      <c r="P77" s="64">
        <f ca="1">'Trial 8'!R45</f>
        <v>1162773.1588615195</v>
      </c>
      <c r="Q77" s="64">
        <f ca="1">'Trial 8'!S45</f>
        <v>1162254.9501178314</v>
      </c>
      <c r="R77" s="64">
        <f ca="1">'Trial 8'!T45</f>
        <v>1161711.0134639007</v>
      </c>
      <c r="S77" s="64">
        <f ca="1">'Trial 8'!U45</f>
        <v>1161137.5880488176</v>
      </c>
      <c r="T77" s="64">
        <f ca="1">'Trial 8'!V45</f>
        <v>1160536.0257320206</v>
      </c>
      <c r="U77" s="64">
        <f ca="1">'Trial 8'!W45</f>
        <v>1159911.0849482387</v>
      </c>
      <c r="V77" s="64">
        <f ca="1">'Trial 8'!X45</f>
        <v>1159258.1794147235</v>
      </c>
      <c r="W77" s="64">
        <f ca="1">'Trial 8'!Y45</f>
        <v>1158594.0890207693</v>
      </c>
      <c r="X77" s="64">
        <f ca="1">'Trial 8'!Z45</f>
        <v>1157916.0819584599</v>
      </c>
      <c r="Y77" s="64">
        <f ca="1">'Trial 8'!AB45</f>
        <v>1157224.6245234441</v>
      </c>
      <c r="Z77" s="64">
        <f ca="1">'Trial 8'!AC45</f>
        <v>1156513.5052269371</v>
      </c>
      <c r="AA77" s="64">
        <f ca="1">'Trial 8'!AD45</f>
        <v>1155791.8442493302</v>
      </c>
      <c r="AB77" s="64">
        <f ca="1">'Trial 8'!AE45</f>
        <v>1155048.9807862346</v>
      </c>
      <c r="AC77" s="64">
        <f ca="1">'Trial 8'!AF45</f>
        <v>1154281.7281372824</v>
      </c>
      <c r="AD77" s="64">
        <f ca="1">'Trial 8'!AG45</f>
        <v>1153500.0045888526</v>
      </c>
      <c r="AE77" s="64">
        <f ca="1">'Trial 8'!AH45</f>
        <v>1152694.4178144403</v>
      </c>
      <c r="AF77" s="64">
        <f ca="1">'Trial 8'!AI45</f>
        <v>1151864.5844011067</v>
      </c>
      <c r="AG77" s="64">
        <f ca="1">'Trial 8'!AJ45</f>
        <v>1151012.6796169442</v>
      </c>
      <c r="AH77" s="64">
        <f ca="1">'Trial 8'!AK45</f>
        <v>1150148.3176523347</v>
      </c>
      <c r="AI77" s="64">
        <f ca="1">'Trial 8'!AL45</f>
        <v>1149264.4462050362</v>
      </c>
      <c r="AJ77" s="64">
        <f ca="1">'Trial 8'!AM45</f>
        <v>1148364.7530234284</v>
      </c>
      <c r="AK77" s="64">
        <f ca="1">'Trial 8'!AO45</f>
        <v>1147454.2764955577</v>
      </c>
      <c r="AL77" s="64">
        <f ca="1">'Trial 8'!AP45</f>
        <v>1146527.2514113728</v>
      </c>
      <c r="AM77" s="64">
        <f ca="1">'Trial 8'!AQ45</f>
        <v>1145590.0743542756</v>
      </c>
      <c r="AN77" s="64">
        <f ca="1">'Trial 8'!AR45</f>
        <v>1144650.3718092216</v>
      </c>
      <c r="AO77" s="64">
        <f ca="1">'Trial 8'!AS45</f>
        <v>1143698.7781173484</v>
      </c>
      <c r="AP77" s="64">
        <f ca="1">'Trial 8'!AT45</f>
        <v>1142741.0927591843</v>
      </c>
      <c r="AQ77" s="64">
        <f ca="1">'Trial 8'!AU45</f>
        <v>1141764.9322531736</v>
      </c>
      <c r="AR77" s="64">
        <f ca="1">'Trial 8'!AV45</f>
        <v>1140772.7763082115</v>
      </c>
      <c r="AS77" s="64">
        <f ca="1">'Trial 8'!AW45</f>
        <v>1139770.3969257732</v>
      </c>
      <c r="AT77" s="64">
        <f ca="1">'Trial 8'!AX45</f>
        <v>1138761.5635315294</v>
      </c>
      <c r="AU77" s="64">
        <f ca="1">'Trial 8'!AY45</f>
        <v>1137742.2138672052</v>
      </c>
      <c r="AV77" s="64">
        <f ca="1">'Trial 8'!AZ45</f>
        <v>1136719.1231416259</v>
      </c>
      <c r="AW77" s="64">
        <f ca="1">'Trial 8'!BB45</f>
        <v>1135682.9646250184</v>
      </c>
      <c r="AX77" s="64">
        <f ca="1">'Trial 8'!BC45</f>
        <v>1134642.6649587059</v>
      </c>
      <c r="AY77" s="64">
        <f ca="1">'Trial 8'!BD45</f>
        <v>1133601.4502480901</v>
      </c>
      <c r="AZ77" s="64">
        <f ca="1">'Trial 8'!BE45</f>
        <v>1132549.4975477464</v>
      </c>
      <c r="BA77" s="64">
        <f ca="1">'Trial 8'!BF45</f>
        <v>1131489.0186127245</v>
      </c>
      <c r="BB77" s="64">
        <f ca="1">'Trial 8'!BG45</f>
        <v>1130422.5976426546</v>
      </c>
      <c r="BC77" s="64">
        <f ca="1">'Trial 8'!BH45</f>
        <v>1129348.3613346124</v>
      </c>
      <c r="BD77" s="64">
        <f ca="1">'Trial 8'!BI45</f>
        <v>1128267.9330577126</v>
      </c>
      <c r="BE77" s="64">
        <f ca="1">'Trial 8'!BJ45</f>
        <v>1127181.8934490914</v>
      </c>
      <c r="BF77" s="64">
        <f ca="1">'Trial 8'!BK45</f>
        <v>1126101.159443585</v>
      </c>
      <c r="BG77" s="64">
        <f ca="1">'Trial 8'!BL45</f>
        <v>1125011.3553765875</v>
      </c>
      <c r="BH77" s="64">
        <f ca="1">'Trial 8'!BM45</f>
        <v>1123911.7941434761</v>
      </c>
      <c r="BI77" s="64">
        <f ca="1">'Trial 8'!BO45</f>
        <v>1122801.5603263061</v>
      </c>
      <c r="BJ77" s="64">
        <f ca="1">'Trial 8'!BP45</f>
        <v>1121686.0878962602</v>
      </c>
      <c r="BK77" s="64">
        <f ca="1">'Trial 8'!BQ45</f>
        <v>1120573.6172920661</v>
      </c>
      <c r="BL77" s="64">
        <f ca="1">'Trial 8'!BR45</f>
        <v>1119460.0341456658</v>
      </c>
      <c r="BM77" s="64">
        <f ca="1">'Trial 8'!BS45</f>
        <v>1118355.5307152271</v>
      </c>
      <c r="BN77" s="64">
        <f ca="1">'Trial 8'!BT45</f>
        <v>1117238.7840172802</v>
      </c>
      <c r="BO77" s="64">
        <f ca="1">'Trial 8'!BU45</f>
        <v>1116127.4828235889</v>
      </c>
      <c r="BP77" s="64">
        <f ca="1">'Trial 8'!BV45</f>
        <v>1115020.5373393008</v>
      </c>
      <c r="BQ77" s="64">
        <f ca="1">'Trial 8'!BW45</f>
        <v>1113916.3064017354</v>
      </c>
      <c r="BR77" s="64">
        <f ca="1">'Trial 8'!BX45</f>
        <v>1112807.9917131148</v>
      </c>
      <c r="BS77" s="64">
        <f ca="1">'Trial 8'!BY45</f>
        <v>1111689.0456206426</v>
      </c>
      <c r="BT77" s="64">
        <f ca="1">'Trial 8'!BZ45</f>
        <v>1110567.2166298938</v>
      </c>
      <c r="BU77" s="64">
        <f ca="1">'Trial 8'!CB45</f>
        <v>1109443.3553980237</v>
      </c>
      <c r="BV77" s="64">
        <f ca="1">'Trial 8'!CC45</f>
        <v>1108318.2453589516</v>
      </c>
      <c r="BW77" s="64">
        <f ca="1">'Trial 8'!CD45</f>
        <v>1107194.7134086019</v>
      </c>
      <c r="BX77" s="64">
        <f ca="1">'Trial 8'!CE45</f>
        <v>1106067.0955655759</v>
      </c>
      <c r="BY77" s="64">
        <f ca="1">'Trial 8'!CF45</f>
        <v>1104938.6918444852</v>
      </c>
      <c r="BZ77" s="64">
        <f ca="1">'Trial 8'!CG45</f>
        <v>1103818.2007289752</v>
      </c>
      <c r="CA77" s="64">
        <f ca="1">'Trial 8'!CH45</f>
        <v>1102699.4543936593</v>
      </c>
      <c r="CB77" s="64">
        <f ca="1">'Trial 8'!CI45</f>
        <v>1101573.7513691375</v>
      </c>
      <c r="CC77" s="64">
        <f ca="1">'Trial 8'!CJ45</f>
        <v>1100455.3571704275</v>
      </c>
      <c r="CD77" s="64">
        <f ca="1">'Trial 8'!CK45</f>
        <v>1099342.1960241364</v>
      </c>
      <c r="CE77" s="64">
        <f ca="1">'Trial 8'!CL45</f>
        <v>1098233.0581442881</v>
      </c>
      <c r="CF77" s="64">
        <f ca="1">'Trial 8'!CM45</f>
        <v>1097118.751057256</v>
      </c>
      <c r="CG77" s="64">
        <f ca="1">'Trial 8'!CO45</f>
        <v>1095994.5825449948</v>
      </c>
      <c r="CH77" s="64">
        <f ca="1">'Trial 8'!CP45</f>
        <v>1094883.7707560065</v>
      </c>
      <c r="CI77" s="64">
        <f ca="1">'Trial 8'!CQ45</f>
        <v>1093772.0881683014</v>
      </c>
      <c r="CJ77" s="64">
        <f ca="1">'Trial 8'!CR45</f>
        <v>1092664.0086612066</v>
      </c>
      <c r="CK77" s="64">
        <f ca="1">'Trial 8'!CS45</f>
        <v>1091561.3397042449</v>
      </c>
      <c r="CL77" s="64">
        <f ca="1">'Trial 8'!CT45</f>
        <v>1090457.1013000954</v>
      </c>
      <c r="CM77" s="64">
        <f ca="1">'Trial 8'!CU45</f>
        <v>1089351.7624059692</v>
      </c>
      <c r="CN77" s="64">
        <f ca="1">'Trial 8'!CV45</f>
        <v>1088246.8955641091</v>
      </c>
      <c r="CO77" s="64">
        <f ca="1">'Trial 8'!CW45</f>
        <v>1087149.7617544422</v>
      </c>
      <c r="CP77" s="64">
        <f ca="1">'Trial 8'!CX45</f>
        <v>1086047.7188833544</v>
      </c>
      <c r="CQ77" s="64">
        <f ca="1">'Trial 8'!CY45</f>
        <v>1084942.6036823778</v>
      </c>
      <c r="CR77" s="64">
        <f ca="1">'Trial 8'!CZ45</f>
        <v>1083841.1537810466</v>
      </c>
      <c r="CS77" s="64">
        <f ca="1">'Trial 8'!DB45</f>
        <v>1082754.0257111469</v>
      </c>
      <c r="CT77" s="64">
        <f ca="1">'Trial 8'!DC45</f>
        <v>1081678.5449595088</v>
      </c>
      <c r="CU77" s="64">
        <f ca="1">'Trial 8'!DD45</f>
        <v>1080606.4064490818</v>
      </c>
      <c r="CV77" s="64">
        <f ca="1">'Trial 8'!DE45</f>
        <v>1079536.6350382052</v>
      </c>
      <c r="CW77" s="64">
        <f ca="1">'Trial 8'!DF45</f>
        <v>1078479.5837891754</v>
      </c>
      <c r="CX77" s="64">
        <f ca="1">'Trial 8'!DG45</f>
        <v>1077416.4158482167</v>
      </c>
      <c r="CY77" s="64">
        <f ca="1">'Trial 8'!DH45</f>
        <v>1076355.5993934588</v>
      </c>
      <c r="CZ77" s="64">
        <f ca="1">'Trial 8'!DI45</f>
        <v>1075292.8619296646</v>
      </c>
      <c r="DA77" s="64">
        <f ca="1">'Trial 8'!DJ45</f>
        <v>1074242.0390976716</v>
      </c>
      <c r="DB77" s="64">
        <f ca="1">'Trial 8'!DK45</f>
        <v>1073203.8557098154</v>
      </c>
      <c r="DC77" s="64">
        <f ca="1">'Trial 8'!DL45</f>
        <v>1072169.9411725837</v>
      </c>
      <c r="DD77" s="64">
        <f ca="1">'Trial 8'!DM45</f>
        <v>1071141.9170489635</v>
      </c>
      <c r="DE77" s="64">
        <f ca="1">'Trial 8'!DO45</f>
        <v>1070118.4506560948</v>
      </c>
      <c r="DF77" s="64">
        <f ca="1">'Trial 8'!DP45</f>
        <v>1069097.1317970292</v>
      </c>
      <c r="DG77" s="64">
        <f ca="1">'Trial 8'!DQ45</f>
        <v>1068077.8078419939</v>
      </c>
      <c r="DH77" s="64">
        <f ca="1">'Trial 8'!DR45</f>
        <v>1067070.9048528248</v>
      </c>
      <c r="DI77" s="64">
        <f ca="1">'Trial 8'!DS45</f>
        <v>1066066.4251831416</v>
      </c>
      <c r="DJ77" s="64">
        <f ca="1">'Trial 8'!DT45</f>
        <v>1065065.2386946618</v>
      </c>
      <c r="DK77" s="64">
        <f ca="1">'Trial 8'!DU45</f>
        <v>1064079.0431800717</v>
      </c>
      <c r="DL77" s="64">
        <f ca="1">'Trial 8'!DV45</f>
        <v>1063102.1090157833</v>
      </c>
      <c r="DM77" s="64">
        <f ca="1">'Trial 8'!DW45</f>
        <v>1062131.6546532866</v>
      </c>
      <c r="DN77" s="64">
        <f ca="1">'Trial 8'!DX45</f>
        <v>1061175.4000656109</v>
      </c>
      <c r="DO77" s="64">
        <f ca="1">'Trial 8'!DY45</f>
        <v>1060221.0779951834</v>
      </c>
      <c r="DP77" s="64">
        <f ca="1">'Trial 8'!DZ45</f>
        <v>1059263.2994497067</v>
      </c>
      <c r="DQ77" s="64">
        <f ca="1">'Trial 8'!EB45</f>
        <v>1058311.3228357455</v>
      </c>
      <c r="DR77" s="64">
        <f ca="1">'Trial 8'!EC45</f>
        <v>1057355.3360611328</v>
      </c>
      <c r="DS77" s="64">
        <f ca="1">'Trial 8'!ED45</f>
        <v>1056400.5470120292</v>
      </c>
      <c r="DT77" s="64">
        <f ca="1">'Trial 8'!EE45</f>
        <v>1055444.5994141961</v>
      </c>
      <c r="DU77" s="64">
        <f ca="1">'Trial 8'!EF45</f>
        <v>1054485.1499985326</v>
      </c>
      <c r="DV77" s="64">
        <f ca="1">'Trial 8'!EG45</f>
        <v>1053530.477969738</v>
      </c>
      <c r="DW77" s="64">
        <f ca="1">'Trial 8'!EH45</f>
        <v>1052587.0000800265</v>
      </c>
      <c r="DX77" s="64">
        <f ca="1">'Trial 8'!EI45</f>
        <v>1051640.9253643595</v>
      </c>
      <c r="DY77" s="64">
        <f ca="1">'Trial 8'!EJ45</f>
        <v>1050696.4676697452</v>
      </c>
      <c r="DZ77" s="64">
        <f ca="1">'Trial 8'!EK45</f>
        <v>1049757.0009380844</v>
      </c>
      <c r="EA77" s="64">
        <f ca="1">'Trial 8'!EL45</f>
        <v>1048821.1014310056</v>
      </c>
      <c r="EB77" s="64">
        <f ca="1">'Trial 8'!EM45</f>
        <v>1047886.4528914376</v>
      </c>
    </row>
    <row r="78" spans="1:132" ht="12.75" customHeight="1">
      <c r="A78" s="64">
        <f>'(Other Computations)'!B94</f>
        <v>9333333.333333334</v>
      </c>
      <c r="B78" s="64">
        <f>'(Other Computations)'!C94</f>
        <v>9333333.333333334</v>
      </c>
      <c r="C78" s="64">
        <f ca="1">'(Other Computations)'!D94</f>
        <v>9333003.9436501805</v>
      </c>
      <c r="D78" s="64">
        <f ca="1">'(Other Computations)'!E94</f>
        <v>9332349.8967764415</v>
      </c>
      <c r="E78" s="64">
        <f ca="1">'(Other Computations)'!F94</f>
        <v>9331404.3483137935</v>
      </c>
      <c r="F78" s="64">
        <f ca="1">'(Other Computations)'!G94</f>
        <v>9330160.0632685293</v>
      </c>
      <c r="G78" s="64">
        <f ca="1">'(Other Computations)'!H94</f>
        <v>9328637.1741898227</v>
      </c>
      <c r="H78" s="64">
        <f ca="1">'(Other Computations)'!I94</f>
        <v>9326820.7037987765</v>
      </c>
      <c r="I78" s="64">
        <f ca="1">'(Other Computations)'!J94</f>
        <v>9324756.874176776</v>
      </c>
      <c r="J78" s="64">
        <f ca="1">'(Other Computations)'!K94</f>
        <v>9322439.4253183678</v>
      </c>
      <c r="K78" s="64">
        <f ca="1">'(Other Computations)'!L94</f>
        <v>9319852.2648944277</v>
      </c>
      <c r="L78" s="64">
        <f ca="1">'(Other Computations)'!M94</f>
        <v>9317015.7448849864</v>
      </c>
      <c r="M78" s="64">
        <f ca="1">'(Other Computations)'!O94</f>
        <v>9313950.6348165721</v>
      </c>
      <c r="N78" s="64">
        <f ca="1">'(Other Computations)'!P94</f>
        <v>9310666.4042574931</v>
      </c>
      <c r="O78" s="64">
        <f ca="1">'(Other Computations)'!Q94</f>
        <v>9307171.080035273</v>
      </c>
      <c r="P78" s="64">
        <f ca="1">'(Other Computations)'!R94</f>
        <v>9303437.1110003646</v>
      </c>
      <c r="Q78" s="64">
        <f ca="1">'(Other Computations)'!S94</f>
        <v>9299521.1732080542</v>
      </c>
      <c r="R78" s="64">
        <f ca="1">'(Other Computations)'!T94</f>
        <v>9295426.8207518738</v>
      </c>
      <c r="S78" s="64">
        <f ca="1">'(Other Computations)'!U94</f>
        <v>9291120.4070610628</v>
      </c>
      <c r="T78" s="64">
        <f ca="1">'(Other Computations)'!V94</f>
        <v>9286636.3735583015</v>
      </c>
      <c r="U78" s="64">
        <f ca="1">'(Other Computations)'!W94</f>
        <v>9281966.8009596914</v>
      </c>
      <c r="V78" s="64">
        <f ca="1">'(Other Computations)'!X94</f>
        <v>9277120.4634319879</v>
      </c>
      <c r="W78" s="64">
        <f ca="1">'(Other Computations)'!Y94</f>
        <v>9272132.0101841688</v>
      </c>
      <c r="X78" s="64">
        <f ca="1">'(Other Computations)'!Z94</f>
        <v>9266994.161034802</v>
      </c>
      <c r="Y78" s="64">
        <f ca="1">'(Other Computations)'!AB94</f>
        <v>9261698.1011486612</v>
      </c>
      <c r="Z78" s="64">
        <f ca="1">'(Other Computations)'!AC94</f>
        <v>9256223.9386031181</v>
      </c>
      <c r="AA78" s="64">
        <f ca="1">'(Other Computations)'!AD94</f>
        <v>9250617.9645605478</v>
      </c>
      <c r="AB78" s="64">
        <f ca="1">'(Other Computations)'!AE94</f>
        <v>9244851.6785017848</v>
      </c>
      <c r="AC78" s="64">
        <f ca="1">'(Other Computations)'!AF94</f>
        <v>9238950.5207433328</v>
      </c>
      <c r="AD78" s="64">
        <f ca="1">'(Other Computations)'!AG94</f>
        <v>9232887.5577334352</v>
      </c>
      <c r="AE78" s="64">
        <f ca="1">'(Other Computations)'!AH94</f>
        <v>9226676.6213195566</v>
      </c>
      <c r="AF78" s="64">
        <f ca="1">'(Other Computations)'!AI94</f>
        <v>9220320.1787137873</v>
      </c>
      <c r="AG78" s="64">
        <f ca="1">'(Other Computations)'!AJ94</f>
        <v>9213821.0663643014</v>
      </c>
      <c r="AH78" s="64">
        <f ca="1">'(Other Computations)'!AK94</f>
        <v>9207203.4082204644</v>
      </c>
      <c r="AI78" s="64">
        <f ca="1">'(Other Computations)'!AL94</f>
        <v>9200452.4564513993</v>
      </c>
      <c r="AJ78" s="64">
        <f ca="1">'(Other Computations)'!AM94</f>
        <v>9193565.185142925</v>
      </c>
      <c r="AK78" s="64">
        <f ca="1">'(Other Computations)'!AO94</f>
        <v>9186559.9712227639</v>
      </c>
      <c r="AL78" s="64">
        <f ca="1">'(Other Computations)'!AP94</f>
        <v>9179439.6641975194</v>
      </c>
      <c r="AM78" s="64">
        <f ca="1">'(Other Computations)'!AQ94</f>
        <v>9172234.6832448598</v>
      </c>
      <c r="AN78" s="64">
        <f ca="1">'(Other Computations)'!AR94</f>
        <v>9164953.4541551862</v>
      </c>
      <c r="AO78" s="64">
        <f ca="1">'(Other Computations)'!AS94</f>
        <v>9157589.7917064745</v>
      </c>
      <c r="AP78" s="64">
        <f ca="1">'(Other Computations)'!AT94</f>
        <v>9150172.5964002423</v>
      </c>
      <c r="AQ78" s="64">
        <f ca="1">'(Other Computations)'!AU94</f>
        <v>9142672.165130619</v>
      </c>
      <c r="AR78" s="64">
        <f ca="1">'(Other Computations)'!AV94</f>
        <v>9135084.2063610032</v>
      </c>
      <c r="AS78" s="64">
        <f ca="1">'(Other Computations)'!AW94</f>
        <v>9127421.2905964348</v>
      </c>
      <c r="AT78" s="64">
        <f ca="1">'(Other Computations)'!AX94</f>
        <v>9119690.2082059048</v>
      </c>
      <c r="AU78" s="64">
        <f ca="1">'(Other Computations)'!AY94</f>
        <v>9111862.5892990083</v>
      </c>
      <c r="AV78" s="64">
        <f ca="1">'(Other Computations)'!AZ94</f>
        <v>9103968.0274560563</v>
      </c>
      <c r="AW78" s="64">
        <f ca="1">'(Other Computations)'!BB94</f>
        <v>9095994.1143446025</v>
      </c>
      <c r="AX78" s="64">
        <f ca="1">'(Other Computations)'!BC94</f>
        <v>9087974.1941661518</v>
      </c>
      <c r="AY78" s="64">
        <f ca="1">'(Other Computations)'!BD94</f>
        <v>9079909.8297599386</v>
      </c>
      <c r="AZ78" s="64">
        <f ca="1">'(Other Computations)'!BE94</f>
        <v>9071775.2279700618</v>
      </c>
      <c r="BA78" s="64">
        <f ca="1">'(Other Computations)'!BF94</f>
        <v>9063598.4574881177</v>
      </c>
      <c r="BB78" s="64">
        <f ca="1">'(Other Computations)'!BG94</f>
        <v>9055399.8283530027</v>
      </c>
      <c r="BC78" s="64">
        <f ca="1">'(Other Computations)'!BH94</f>
        <v>9047124.4439164829</v>
      </c>
      <c r="BD78" s="64">
        <f ca="1">'(Other Computations)'!BI94</f>
        <v>9038817.5713416375</v>
      </c>
      <c r="BE78" s="64">
        <f ca="1">'(Other Computations)'!BJ94</f>
        <v>9030445.119573392</v>
      </c>
      <c r="BF78" s="64">
        <f ca="1">'(Other Computations)'!BK94</f>
        <v>9022036.3595260344</v>
      </c>
      <c r="BG78" s="64">
        <f ca="1">'(Other Computations)'!BL94</f>
        <v>9013567.1675517187</v>
      </c>
      <c r="BH78" s="64">
        <f ca="1">'(Other Computations)'!BM94</f>
        <v>9005085.8977544662</v>
      </c>
      <c r="BI78" s="64">
        <f ca="1">'(Other Computations)'!BO94</f>
        <v>8996563.2048272938</v>
      </c>
      <c r="BJ78" s="64">
        <f ca="1">'(Other Computations)'!BP94</f>
        <v>8988023.792301314</v>
      </c>
      <c r="BK78" s="64">
        <f ca="1">'(Other Computations)'!BQ94</f>
        <v>8979455.001682926</v>
      </c>
      <c r="BL78" s="64">
        <f ca="1">'(Other Computations)'!BR94</f>
        <v>8970863.6267559994</v>
      </c>
      <c r="BM78" s="64">
        <f ca="1">'(Other Computations)'!BS94</f>
        <v>8962265.2498222459</v>
      </c>
      <c r="BN78" s="64">
        <f ca="1">'(Other Computations)'!BT94</f>
        <v>8953656.0556068849</v>
      </c>
      <c r="BO78" s="64">
        <f ca="1">'(Other Computations)'!BU94</f>
        <v>8945038.015107438</v>
      </c>
      <c r="BP78" s="64">
        <f ca="1">'(Other Computations)'!BV94</f>
        <v>8936416.879507754</v>
      </c>
      <c r="BQ78" s="64">
        <f ca="1">'(Other Computations)'!BW94</f>
        <v>8927810.9473928362</v>
      </c>
      <c r="BR78" s="64">
        <f ca="1">'(Other Computations)'!BX94</f>
        <v>8919193.3652078174</v>
      </c>
      <c r="BS78" s="64">
        <f ca="1">'(Other Computations)'!BY94</f>
        <v>8910541.3813796453</v>
      </c>
      <c r="BT78" s="64">
        <f ca="1">'(Other Computations)'!BZ94</f>
        <v>8901856.8108224571</v>
      </c>
      <c r="BU78" s="64">
        <f ca="1">'(Other Computations)'!CB94</f>
        <v>8893166.7492998429</v>
      </c>
      <c r="BV78" s="64">
        <f ca="1">'(Other Computations)'!CC94</f>
        <v>8884471.707682794</v>
      </c>
      <c r="BW78" s="64">
        <f ca="1">'(Other Computations)'!CD94</f>
        <v>8875761.797949804</v>
      </c>
      <c r="BX78" s="64">
        <f ca="1">'(Other Computations)'!CE94</f>
        <v>8867042.5820576102</v>
      </c>
      <c r="BY78" s="64">
        <f ca="1">'(Other Computations)'!CF94</f>
        <v>8858291.7067595255</v>
      </c>
      <c r="BZ78" s="64">
        <f ca="1">'(Other Computations)'!CG94</f>
        <v>8849558.555039499</v>
      </c>
      <c r="CA78" s="64">
        <f ca="1">'(Other Computations)'!CH94</f>
        <v>8840822.4879344814</v>
      </c>
      <c r="CB78" s="64">
        <f ca="1">'(Other Computations)'!CI94</f>
        <v>8832086.4159690998</v>
      </c>
      <c r="CC78" s="64">
        <f ca="1">'(Other Computations)'!CJ94</f>
        <v>8823376.1975235324</v>
      </c>
      <c r="CD78" s="64">
        <f ca="1">'(Other Computations)'!CK94</f>
        <v>8814691.1160473544</v>
      </c>
      <c r="CE78" s="64">
        <f ca="1">'(Other Computations)'!CL94</f>
        <v>8806012.4473158363</v>
      </c>
      <c r="CF78" s="64">
        <f ca="1">'(Other Computations)'!CM94</f>
        <v>8797326.1181375682</v>
      </c>
      <c r="CG78" s="64">
        <f ca="1">'(Other Computations)'!CO94</f>
        <v>8788630.5150123779</v>
      </c>
      <c r="CH78" s="64">
        <f ca="1">'(Other Computations)'!CP94</f>
        <v>8779964.3718410041</v>
      </c>
      <c r="CI78" s="64">
        <f ca="1">'(Other Computations)'!CQ94</f>
        <v>8771282.800137125</v>
      </c>
      <c r="CJ78" s="64">
        <f ca="1">'(Other Computations)'!CR94</f>
        <v>8762619.7502060812</v>
      </c>
      <c r="CK78" s="64">
        <f ca="1">'(Other Computations)'!CS94</f>
        <v>8753984.5341997761</v>
      </c>
      <c r="CL78" s="64">
        <f ca="1">'(Other Computations)'!CT94</f>
        <v>8745341.7424310651</v>
      </c>
      <c r="CM78" s="64">
        <f ca="1">'(Other Computations)'!CU94</f>
        <v>8736694.6687832624</v>
      </c>
      <c r="CN78" s="64">
        <f ca="1">'(Other Computations)'!CV94</f>
        <v>8728059.3955334872</v>
      </c>
      <c r="CO78" s="64">
        <f ca="1">'(Other Computations)'!CW94</f>
        <v>8719446.312857125</v>
      </c>
      <c r="CP78" s="64">
        <f ca="1">'(Other Computations)'!CX94</f>
        <v>8710831.8577397689</v>
      </c>
      <c r="CQ78" s="64">
        <f ca="1">'(Other Computations)'!CY94</f>
        <v>8702233.3992487211</v>
      </c>
      <c r="CR78" s="64">
        <f ca="1">'(Other Computations)'!CZ94</f>
        <v>8693650.9452633932</v>
      </c>
      <c r="CS78" s="64">
        <f ca="1">'(Other Computations)'!DB94</f>
        <v>8685087.6099286452</v>
      </c>
      <c r="CT78" s="64">
        <f ca="1">'(Other Computations)'!DC94</f>
        <v>8676547.8456300497</v>
      </c>
      <c r="CU78" s="64">
        <f ca="1">'(Other Computations)'!DD94</f>
        <v>8668027.6339058224</v>
      </c>
      <c r="CV78" s="64">
        <f ca="1">'(Other Computations)'!DE94</f>
        <v>8659543.8599151485</v>
      </c>
      <c r="CW78" s="64">
        <f ca="1">'(Other Computations)'!DF94</f>
        <v>8651067.9540084638</v>
      </c>
      <c r="CX78" s="64">
        <f ca="1">'(Other Computations)'!DG94</f>
        <v>8642615.1126704421</v>
      </c>
      <c r="CY78" s="64">
        <f ca="1">'(Other Computations)'!DH94</f>
        <v>8634165.5652057007</v>
      </c>
      <c r="CZ78" s="64">
        <f ca="1">'(Other Computations)'!DI94</f>
        <v>8625748.2279011868</v>
      </c>
      <c r="DA78" s="64">
        <f ca="1">'(Other Computations)'!DJ94</f>
        <v>8617351.0434715971</v>
      </c>
      <c r="DB78" s="64">
        <f ca="1">'(Other Computations)'!DK94</f>
        <v>8608972.3195647839</v>
      </c>
      <c r="DC78" s="64">
        <f ca="1">'(Other Computations)'!DL94</f>
        <v>8600601.4666774888</v>
      </c>
      <c r="DD78" s="64">
        <f ca="1">'(Other Computations)'!DM94</f>
        <v>8592274.0197824277</v>
      </c>
      <c r="DE78" s="64">
        <f ca="1">'(Other Computations)'!DO94</f>
        <v>8583953.0042351503</v>
      </c>
      <c r="DF78" s="64">
        <f ca="1">'(Other Computations)'!DP94</f>
        <v>8575642.4822154231</v>
      </c>
      <c r="DG78" s="64">
        <f ca="1">'(Other Computations)'!DQ94</f>
        <v>8567361.1806117985</v>
      </c>
      <c r="DH78" s="64">
        <f ca="1">'(Other Computations)'!DR94</f>
        <v>8559109.7178749423</v>
      </c>
      <c r="DI78" s="64">
        <f ca="1">'(Other Computations)'!DS94</f>
        <v>8550880.0522234067</v>
      </c>
      <c r="DJ78" s="64">
        <f ca="1">'(Other Computations)'!DT94</f>
        <v>8542644.032192681</v>
      </c>
      <c r="DK78" s="64">
        <f ca="1">'(Other Computations)'!DU94</f>
        <v>8534442.6991771106</v>
      </c>
      <c r="DL78" s="64">
        <f ca="1">'(Other Computations)'!DV94</f>
        <v>8526293.0930154901</v>
      </c>
      <c r="DM78" s="64">
        <f ca="1">'(Other Computations)'!DW94</f>
        <v>8518170.3233712111</v>
      </c>
      <c r="DN78" s="64">
        <f ca="1">'(Other Computations)'!DX94</f>
        <v>8510072.8219748307</v>
      </c>
      <c r="DO78" s="64">
        <f ca="1">'(Other Computations)'!DY94</f>
        <v>8502021.5959649403</v>
      </c>
      <c r="DP78" s="64">
        <f ca="1">'(Other Computations)'!DZ94</f>
        <v>8493980.4875437003</v>
      </c>
      <c r="DQ78" s="64">
        <f ca="1">'(Other Computations)'!EB94</f>
        <v>8486003.5332118236</v>
      </c>
      <c r="DR78" s="64">
        <f ca="1">'(Other Computations)'!EC94</f>
        <v>8478059.1911523938</v>
      </c>
      <c r="DS78" s="64">
        <f ca="1">'(Other Computations)'!ED94</f>
        <v>8470131.5985023081</v>
      </c>
      <c r="DT78" s="64">
        <f ca="1">'(Other Computations)'!EE94</f>
        <v>8462191.8413678203</v>
      </c>
      <c r="DU78" s="64">
        <f ca="1">'(Other Computations)'!EF94</f>
        <v>8454297.7200710494</v>
      </c>
      <c r="DV78" s="64">
        <f ca="1">'(Other Computations)'!EG94</f>
        <v>8446422.1739331894</v>
      </c>
      <c r="DW78" s="64">
        <f ca="1">'(Other Computations)'!EH94</f>
        <v>8438586.0803995803</v>
      </c>
      <c r="DX78" s="64">
        <f ca="1">'(Other Computations)'!EI94</f>
        <v>8430775.0300229117</v>
      </c>
      <c r="DY78" s="64">
        <f ca="1">'(Other Computations)'!EJ94</f>
        <v>8423014.5679700691</v>
      </c>
      <c r="DZ78" s="64">
        <f ca="1">'(Other Computations)'!EK94</f>
        <v>8415286.9422932714</v>
      </c>
      <c r="EA78" s="64">
        <f ca="1">'(Other Computations)'!EL94</f>
        <v>8407583.8715980463</v>
      </c>
      <c r="EB78" s="64">
        <f ca="1">'(Other Computations)'!EM94</f>
        <v>8399925.5238358751</v>
      </c>
    </row>
    <row r="79" spans="1:132" ht="12.75" customHeight="1">
      <c r="A79" s="4" t="str">
        <f>'(Intermediate Computations)'!B53</f>
        <v>Jan 2010</v>
      </c>
      <c r="B79" s="4" t="str">
        <f>'(Intermediate Computations)'!C53</f>
        <v>Feb 2010</v>
      </c>
      <c r="C79" s="4" t="str">
        <f>'(Intermediate Computations)'!D53</f>
        <v>Mar 2010</v>
      </c>
      <c r="D79" s="4" t="str">
        <f>'(Intermediate Computations)'!E53</f>
        <v>Apr 2010</v>
      </c>
      <c r="E79" s="4" t="str">
        <f>'(Intermediate Computations)'!F53</f>
        <v>May 2010</v>
      </c>
      <c r="F79" s="4" t="str">
        <f>'(Intermediate Computations)'!G53</f>
        <v>Jun 2010</v>
      </c>
      <c r="G79" s="4" t="str">
        <f>'(Intermediate Computations)'!H53</f>
        <v>Jul 2010</v>
      </c>
      <c r="H79" s="4" t="str">
        <f>'(Intermediate Computations)'!I53</f>
        <v>Aug 2010</v>
      </c>
      <c r="I79" s="4" t="str">
        <f>'(Intermediate Computations)'!J53</f>
        <v>Sep 2010</v>
      </c>
      <c r="J79" s="4" t="str">
        <f>'(Intermediate Computations)'!K53</f>
        <v>Oct 2010</v>
      </c>
      <c r="K79" s="4" t="str">
        <f>'(Intermediate Computations)'!L53</f>
        <v>Nov 2010</v>
      </c>
      <c r="L79" s="4" t="str">
        <f>'(Intermediate Computations)'!M53</f>
        <v>Dec 2010</v>
      </c>
      <c r="M79" s="4" t="str">
        <f>'(Intermediate Computations)'!O53</f>
        <v>Jan 2011</v>
      </c>
      <c r="N79" s="4" t="str">
        <f>'(Intermediate Computations)'!P53</f>
        <v>Feb 2011</v>
      </c>
      <c r="O79" s="4" t="str">
        <f>'(Intermediate Computations)'!Q53</f>
        <v>Mar 2011</v>
      </c>
      <c r="P79" s="4" t="str">
        <f>'(Intermediate Computations)'!R53</f>
        <v>Apr 2011</v>
      </c>
      <c r="Q79" s="4" t="str">
        <f>'(Intermediate Computations)'!S53</f>
        <v>May 2011</v>
      </c>
      <c r="R79" s="4" t="str">
        <f>'(Intermediate Computations)'!T53</f>
        <v>Jun 2011</v>
      </c>
      <c r="S79" s="4" t="str">
        <f>'(Intermediate Computations)'!U53</f>
        <v>Jul 2011</v>
      </c>
      <c r="T79" s="4" t="str">
        <f>'(Intermediate Computations)'!V53</f>
        <v>Aug 2011</v>
      </c>
      <c r="U79" s="4" t="str">
        <f>'(Intermediate Computations)'!W53</f>
        <v>Sep 2011</v>
      </c>
      <c r="V79" s="4" t="str">
        <f>'(Intermediate Computations)'!X53</f>
        <v>Oct 2011</v>
      </c>
      <c r="W79" s="4" t="str">
        <f>'(Intermediate Computations)'!Y53</f>
        <v>Nov 2011</v>
      </c>
      <c r="X79" s="4" t="str">
        <f>'(Intermediate Computations)'!Z53</f>
        <v>Dec 2011</v>
      </c>
      <c r="Y79" s="4" t="str">
        <f>'(Intermediate Computations)'!AB53</f>
        <v>Jan 2012</v>
      </c>
      <c r="Z79" s="4" t="str">
        <f>'(Intermediate Computations)'!AC53</f>
        <v>Feb 2012</v>
      </c>
      <c r="AA79" s="4" t="str">
        <f>'(Intermediate Computations)'!AD53</f>
        <v>Mar 2012</v>
      </c>
      <c r="AB79" s="4" t="str">
        <f>'(Intermediate Computations)'!AE53</f>
        <v>Apr 2012</v>
      </c>
      <c r="AC79" s="4" t="str">
        <f>'(Intermediate Computations)'!AF53</f>
        <v>May 2012</v>
      </c>
      <c r="AD79" s="4" t="str">
        <f>'(Intermediate Computations)'!AG53</f>
        <v>Jun 2012</v>
      </c>
      <c r="AE79" s="4" t="str">
        <f>'(Intermediate Computations)'!AH53</f>
        <v>Jul 2012</v>
      </c>
      <c r="AF79" s="4" t="str">
        <f>'(Intermediate Computations)'!AI53</f>
        <v>Aug 2012</v>
      </c>
      <c r="AG79" s="4" t="str">
        <f>'(Intermediate Computations)'!AJ53</f>
        <v>Sep 2012</v>
      </c>
      <c r="AH79" s="4" t="str">
        <f>'(Intermediate Computations)'!AK53</f>
        <v>Oct 2012</v>
      </c>
      <c r="AI79" s="4" t="str">
        <f>'(Intermediate Computations)'!AL53</f>
        <v>Nov 2012</v>
      </c>
      <c r="AJ79" s="4" t="str">
        <f>'(Intermediate Computations)'!AM53</f>
        <v>Dec 2012</v>
      </c>
      <c r="AK79" s="4" t="str">
        <f>'(Intermediate Computations)'!AO53</f>
        <v>Jan 2013</v>
      </c>
      <c r="AL79" s="4" t="str">
        <f>'(Intermediate Computations)'!AP53</f>
        <v>Feb 2013</v>
      </c>
      <c r="AM79" s="4" t="str">
        <f>'(Intermediate Computations)'!AQ53</f>
        <v>Mar 2013</v>
      </c>
      <c r="AN79" s="4" t="str">
        <f>'(Intermediate Computations)'!AR53</f>
        <v>Apr 2013</v>
      </c>
      <c r="AO79" s="4" t="str">
        <f>'(Intermediate Computations)'!AS53</f>
        <v>May 2013</v>
      </c>
      <c r="AP79" s="4" t="str">
        <f>'(Intermediate Computations)'!AT53</f>
        <v>Jun 2013</v>
      </c>
      <c r="AQ79" s="4" t="str">
        <f>'(Intermediate Computations)'!AU53</f>
        <v>Jul 2013</v>
      </c>
      <c r="AR79" s="4" t="str">
        <f>'(Intermediate Computations)'!AV53</f>
        <v>Aug 2013</v>
      </c>
      <c r="AS79" s="4" t="str">
        <f>'(Intermediate Computations)'!AW53</f>
        <v>Sep 2013</v>
      </c>
      <c r="AT79" s="4" t="str">
        <f>'(Intermediate Computations)'!AX53</f>
        <v>Oct 2013</v>
      </c>
      <c r="AU79" s="4" t="str">
        <f>'(Intermediate Computations)'!AY53</f>
        <v>Nov 2013</v>
      </c>
      <c r="AV79" s="4" t="str">
        <f>'(Intermediate Computations)'!AZ53</f>
        <v>Dec 2013</v>
      </c>
      <c r="AW79" s="4" t="str">
        <f>'(Intermediate Computations)'!BB53</f>
        <v>Jan 2014</v>
      </c>
      <c r="AX79" s="4" t="str">
        <f>'(Intermediate Computations)'!BC53</f>
        <v>Feb 2014</v>
      </c>
      <c r="AY79" s="4" t="str">
        <f>'(Intermediate Computations)'!BD53</f>
        <v>Mar 2014</v>
      </c>
      <c r="AZ79" s="4" t="str">
        <f>'(Intermediate Computations)'!BE53</f>
        <v>Apr 2014</v>
      </c>
      <c r="BA79" s="4" t="str">
        <f>'(Intermediate Computations)'!BF53</f>
        <v>May 2014</v>
      </c>
      <c r="BB79" s="4" t="str">
        <f>'(Intermediate Computations)'!BG53</f>
        <v>Jun 2014</v>
      </c>
      <c r="BC79" s="4" t="str">
        <f>'(Intermediate Computations)'!BH53</f>
        <v>Jul 2014</v>
      </c>
      <c r="BD79" s="4" t="str">
        <f>'(Intermediate Computations)'!BI53</f>
        <v>Aug 2014</v>
      </c>
      <c r="BE79" s="4" t="str">
        <f>'(Intermediate Computations)'!BJ53</f>
        <v>Sep 2014</v>
      </c>
      <c r="BF79" s="4" t="str">
        <f>'(Intermediate Computations)'!BK53</f>
        <v>Oct 2014</v>
      </c>
      <c r="BG79" s="4" t="str">
        <f>'(Intermediate Computations)'!BL53</f>
        <v>Nov 2014</v>
      </c>
      <c r="BH79" s="4" t="str">
        <f>'(Intermediate Computations)'!BM53</f>
        <v>Dec 2014</v>
      </c>
      <c r="BI79" s="4" t="str">
        <f>'(Intermediate Computations)'!BO53</f>
        <v>Jan 2015</v>
      </c>
      <c r="BJ79" s="4" t="str">
        <f>'(Intermediate Computations)'!BP53</f>
        <v>Feb 2015</v>
      </c>
      <c r="BK79" s="4" t="str">
        <f>'(Intermediate Computations)'!BQ53</f>
        <v>Mar 2015</v>
      </c>
      <c r="BL79" s="4" t="str">
        <f>'(Intermediate Computations)'!BR53</f>
        <v>Apr 2015</v>
      </c>
      <c r="BM79" s="4" t="str">
        <f>'(Intermediate Computations)'!BS53</f>
        <v>May 2015</v>
      </c>
      <c r="BN79" s="4" t="str">
        <f>'(Intermediate Computations)'!BT53</f>
        <v>Jun 2015</v>
      </c>
      <c r="BO79" s="4" t="str">
        <f>'(Intermediate Computations)'!BU53</f>
        <v>Jul 2015</v>
      </c>
      <c r="BP79" s="4" t="str">
        <f>'(Intermediate Computations)'!BV53</f>
        <v>Aug 2015</v>
      </c>
      <c r="BQ79" s="4" t="str">
        <f>'(Intermediate Computations)'!BW53</f>
        <v>Sep 2015</v>
      </c>
      <c r="BR79" s="4" t="str">
        <f>'(Intermediate Computations)'!BX53</f>
        <v>Oct 2015</v>
      </c>
      <c r="BS79" s="4" t="str">
        <f>'(Intermediate Computations)'!BY53</f>
        <v>Nov 2015</v>
      </c>
      <c r="BT79" s="4" t="str">
        <f>'(Intermediate Computations)'!BZ53</f>
        <v>Dec 2015</v>
      </c>
      <c r="BU79" s="4" t="str">
        <f>'(Intermediate Computations)'!CB53</f>
        <v>Jan 2016</v>
      </c>
      <c r="BV79" s="4" t="str">
        <f>'(Intermediate Computations)'!CC53</f>
        <v>Feb 2016</v>
      </c>
      <c r="BW79" s="4" t="str">
        <f>'(Intermediate Computations)'!CD53</f>
        <v>Mar 2016</v>
      </c>
      <c r="BX79" s="4" t="str">
        <f>'(Intermediate Computations)'!CE53</f>
        <v>Apr 2016</v>
      </c>
      <c r="BY79" s="4" t="str">
        <f>'(Intermediate Computations)'!CF53</f>
        <v>May 2016</v>
      </c>
      <c r="BZ79" s="4" t="str">
        <f>'(Intermediate Computations)'!CG53</f>
        <v>Jun 2016</v>
      </c>
      <c r="CA79" s="4" t="str">
        <f>'(Intermediate Computations)'!CH53</f>
        <v>Jul 2016</v>
      </c>
      <c r="CB79" s="4" t="str">
        <f>'(Intermediate Computations)'!CI53</f>
        <v>Aug 2016</v>
      </c>
      <c r="CC79" s="4" t="str">
        <f>'(Intermediate Computations)'!CJ53</f>
        <v>Sep 2016</v>
      </c>
      <c r="CD79" s="4" t="str">
        <f>'(Intermediate Computations)'!CK53</f>
        <v>Oct 2016</v>
      </c>
      <c r="CE79" s="4" t="str">
        <f>'(Intermediate Computations)'!CL53</f>
        <v>Nov 2016</v>
      </c>
      <c r="CF79" s="4" t="str">
        <f>'(Intermediate Computations)'!CM53</f>
        <v>Dec 2016</v>
      </c>
      <c r="CG79" s="4" t="str">
        <f>'(Intermediate Computations)'!CO53</f>
        <v>Jan 2017</v>
      </c>
      <c r="CH79" s="4" t="str">
        <f>'(Intermediate Computations)'!CP53</f>
        <v>Feb 2017</v>
      </c>
      <c r="CI79" s="4" t="str">
        <f>'(Intermediate Computations)'!CQ53</f>
        <v>Mar 2017</v>
      </c>
      <c r="CJ79" s="4" t="str">
        <f>'(Intermediate Computations)'!CR53</f>
        <v>Apr 2017</v>
      </c>
      <c r="CK79" s="4" t="str">
        <f>'(Intermediate Computations)'!CS53</f>
        <v>May 2017</v>
      </c>
      <c r="CL79" s="4" t="str">
        <f>'(Intermediate Computations)'!CT53</f>
        <v>Jun 2017</v>
      </c>
      <c r="CM79" s="4" t="str">
        <f>'(Intermediate Computations)'!CU53</f>
        <v>Jul 2017</v>
      </c>
      <c r="CN79" s="4" t="str">
        <f>'(Intermediate Computations)'!CV53</f>
        <v>Aug 2017</v>
      </c>
      <c r="CO79" s="4" t="str">
        <f>'(Intermediate Computations)'!CW53</f>
        <v>Sep 2017</v>
      </c>
      <c r="CP79" s="4" t="str">
        <f>'(Intermediate Computations)'!CX53</f>
        <v>Oct 2017</v>
      </c>
      <c r="CQ79" s="4" t="str">
        <f>'(Intermediate Computations)'!CY53</f>
        <v>Nov 2017</v>
      </c>
      <c r="CR79" s="4" t="str">
        <f>'(Intermediate Computations)'!CZ53</f>
        <v>Dec 2017</v>
      </c>
      <c r="CS79" s="4" t="str">
        <f>'(Intermediate Computations)'!DB53</f>
        <v>Jan 2018</v>
      </c>
      <c r="CT79" s="4" t="str">
        <f>'(Intermediate Computations)'!DC53</f>
        <v>Feb 2018</v>
      </c>
      <c r="CU79" s="4" t="str">
        <f>'(Intermediate Computations)'!DD53</f>
        <v>Mar 2018</v>
      </c>
      <c r="CV79" s="4" t="str">
        <f>'(Intermediate Computations)'!DE53</f>
        <v>Apr 2018</v>
      </c>
      <c r="CW79" s="4" t="str">
        <f>'(Intermediate Computations)'!DF53</f>
        <v>May 2018</v>
      </c>
      <c r="CX79" s="4" t="str">
        <f>'(Intermediate Computations)'!DG53</f>
        <v>Jun 2018</v>
      </c>
      <c r="CY79" s="4" t="str">
        <f>'(Intermediate Computations)'!DH53</f>
        <v>Jul 2018</v>
      </c>
      <c r="CZ79" s="4" t="str">
        <f>'(Intermediate Computations)'!DI53</f>
        <v>Aug 2018</v>
      </c>
      <c r="DA79" s="4" t="str">
        <f>'(Intermediate Computations)'!DJ53</f>
        <v>Sep 2018</v>
      </c>
      <c r="DB79" s="4" t="str">
        <f>'(Intermediate Computations)'!DK53</f>
        <v>Oct 2018</v>
      </c>
      <c r="DC79" s="4" t="str">
        <f>'(Intermediate Computations)'!DL53</f>
        <v>Nov 2018</v>
      </c>
      <c r="DD79" s="4" t="str">
        <f>'(Intermediate Computations)'!DM53</f>
        <v>Dec 2018</v>
      </c>
      <c r="DE79" s="4" t="str">
        <f>'(Intermediate Computations)'!DO53</f>
        <v>Jan 2019</v>
      </c>
      <c r="DF79" s="4" t="str">
        <f>'(Intermediate Computations)'!DP53</f>
        <v>Feb 2019</v>
      </c>
      <c r="DG79" s="4" t="str">
        <f>'(Intermediate Computations)'!DQ53</f>
        <v>Mar 2019</v>
      </c>
      <c r="DH79" s="4" t="str">
        <f>'(Intermediate Computations)'!DR53</f>
        <v>Apr 2019</v>
      </c>
      <c r="DI79" s="4" t="str">
        <f>'(Intermediate Computations)'!DS53</f>
        <v>May 2019</v>
      </c>
      <c r="DJ79" s="4" t="str">
        <f>'(Intermediate Computations)'!DT53</f>
        <v>Jun 2019</v>
      </c>
      <c r="DK79" s="4" t="str">
        <f>'(Intermediate Computations)'!DU53</f>
        <v>Jul 2019</v>
      </c>
      <c r="DL79" s="4" t="str">
        <f>'(Intermediate Computations)'!DV53</f>
        <v>Aug 2019</v>
      </c>
      <c r="DM79" s="4" t="str">
        <f>'(Intermediate Computations)'!DW53</f>
        <v>Sep 2019</v>
      </c>
      <c r="DN79" s="4" t="str">
        <f>'(Intermediate Computations)'!DX53</f>
        <v>Oct 2019</v>
      </c>
      <c r="DO79" s="4" t="str">
        <f>'(Intermediate Computations)'!DY53</f>
        <v>Nov 2019</v>
      </c>
      <c r="DP79" s="4" t="str">
        <f>'(Intermediate Computations)'!DZ53</f>
        <v>Dec 2019</v>
      </c>
      <c r="DQ79" s="4" t="str">
        <f>'(Intermediate Computations)'!EB53</f>
        <v>Jan 2020</v>
      </c>
      <c r="DR79" s="4" t="str">
        <f>'(Intermediate Computations)'!EC53</f>
        <v>Feb 2020</v>
      </c>
      <c r="DS79" s="4" t="str">
        <f>'(Intermediate Computations)'!ED53</f>
        <v>Mar 2020</v>
      </c>
      <c r="DT79" s="4" t="str">
        <f>'(Intermediate Computations)'!EE53</f>
        <v>Apr 2020</v>
      </c>
      <c r="DU79" s="4" t="str">
        <f>'(Intermediate Computations)'!EF53</f>
        <v>May 2020</v>
      </c>
      <c r="DV79" s="4" t="str">
        <f>'(Intermediate Computations)'!EG53</f>
        <v>Jun 2020</v>
      </c>
      <c r="DW79" s="4" t="str">
        <f>'(Intermediate Computations)'!EH53</f>
        <v>Jul 2020</v>
      </c>
      <c r="DX79" s="4" t="str">
        <f>'(Intermediate Computations)'!EI53</f>
        <v>Aug 2020</v>
      </c>
      <c r="DY79" s="4" t="str">
        <f>'(Intermediate Computations)'!EJ53</f>
        <v>Sep 2020</v>
      </c>
      <c r="DZ79" s="4" t="str">
        <f>'(Intermediate Computations)'!EK53</f>
        <v>Oct 2020</v>
      </c>
      <c r="EA79" s="4" t="str">
        <f>'(Intermediate Computations)'!EL53</f>
        <v>Nov 2020</v>
      </c>
      <c r="EB79" s="4" t="str">
        <f>'(Intermediate Computations)'!EM53</f>
        <v>Dec 2020</v>
      </c>
    </row>
    <row r="80" spans="1:132" ht="12.75" customHeight="1">
      <c r="A80" s="4">
        <f>'(Intermediate Computations)'!B50</f>
        <v>40179</v>
      </c>
      <c r="B80" s="4">
        <f>'(Intermediate Computations)'!C50</f>
        <v>40210</v>
      </c>
      <c r="C80" s="4">
        <f>'(Intermediate Computations)'!D50</f>
        <v>40238</v>
      </c>
      <c r="D80" s="4">
        <f>'(Intermediate Computations)'!E50</f>
        <v>40269</v>
      </c>
      <c r="E80" s="4">
        <f>'(Intermediate Computations)'!F50</f>
        <v>40299</v>
      </c>
      <c r="F80" s="4">
        <f>'(Intermediate Computations)'!G50</f>
        <v>40330</v>
      </c>
      <c r="G80" s="4">
        <f>'(Intermediate Computations)'!H50</f>
        <v>40360</v>
      </c>
      <c r="H80" s="4">
        <f>'(Intermediate Computations)'!I50</f>
        <v>40391</v>
      </c>
      <c r="I80" s="4">
        <f>'(Intermediate Computations)'!J50</f>
        <v>40422</v>
      </c>
      <c r="J80" s="4">
        <f>'(Intermediate Computations)'!K50</f>
        <v>40452</v>
      </c>
      <c r="K80" s="4">
        <f>'(Intermediate Computations)'!L50</f>
        <v>40483</v>
      </c>
      <c r="L80" s="4">
        <f>'(Intermediate Computations)'!M50</f>
        <v>40513</v>
      </c>
      <c r="M80" s="4">
        <f>'(Intermediate Computations)'!O50</f>
        <v>40544</v>
      </c>
      <c r="N80" s="4">
        <f>'(Intermediate Computations)'!P50</f>
        <v>40575</v>
      </c>
      <c r="O80" s="4">
        <f>'(Intermediate Computations)'!Q50</f>
        <v>40603</v>
      </c>
      <c r="P80" s="4">
        <f>'(Intermediate Computations)'!R50</f>
        <v>40634</v>
      </c>
      <c r="Q80" s="4">
        <f>'(Intermediate Computations)'!S50</f>
        <v>40664</v>
      </c>
      <c r="R80" s="4">
        <f>'(Intermediate Computations)'!T50</f>
        <v>40695</v>
      </c>
      <c r="S80" s="4">
        <f>'(Intermediate Computations)'!U50</f>
        <v>40725</v>
      </c>
      <c r="T80" s="4">
        <f>'(Intermediate Computations)'!V50</f>
        <v>40756</v>
      </c>
      <c r="U80" s="4">
        <f>'(Intermediate Computations)'!W50</f>
        <v>40787</v>
      </c>
      <c r="V80" s="4">
        <f>'(Intermediate Computations)'!X50</f>
        <v>40817</v>
      </c>
      <c r="W80" s="4">
        <f>'(Intermediate Computations)'!Y50</f>
        <v>40848</v>
      </c>
      <c r="X80" s="4">
        <f>'(Intermediate Computations)'!Z50</f>
        <v>40878</v>
      </c>
      <c r="Y80" s="4">
        <f>'(Intermediate Computations)'!AB50</f>
        <v>40909</v>
      </c>
      <c r="Z80" s="4">
        <f>'(Intermediate Computations)'!AC50</f>
        <v>40940</v>
      </c>
      <c r="AA80" s="4">
        <f>'(Intermediate Computations)'!AD50</f>
        <v>40969</v>
      </c>
      <c r="AB80" s="4">
        <f>'(Intermediate Computations)'!AE50</f>
        <v>41000</v>
      </c>
      <c r="AC80" s="4">
        <f>'(Intermediate Computations)'!AF50</f>
        <v>41030</v>
      </c>
      <c r="AD80" s="4">
        <f>'(Intermediate Computations)'!AG50</f>
        <v>41061</v>
      </c>
      <c r="AE80" s="4">
        <f>'(Intermediate Computations)'!AH50</f>
        <v>41091</v>
      </c>
      <c r="AF80" s="4">
        <f>'(Intermediate Computations)'!AI50</f>
        <v>41122</v>
      </c>
      <c r="AG80" s="4">
        <f>'(Intermediate Computations)'!AJ50</f>
        <v>41153</v>
      </c>
      <c r="AH80" s="4">
        <f>'(Intermediate Computations)'!AK50</f>
        <v>41183</v>
      </c>
      <c r="AI80" s="4">
        <f>'(Intermediate Computations)'!AL50</f>
        <v>41214</v>
      </c>
      <c r="AJ80" s="4">
        <f>'(Intermediate Computations)'!AM50</f>
        <v>41244</v>
      </c>
      <c r="AK80" s="4">
        <f>'(Intermediate Computations)'!AO50</f>
        <v>41275</v>
      </c>
      <c r="AL80" s="4">
        <f>'(Intermediate Computations)'!AP50</f>
        <v>41306</v>
      </c>
      <c r="AM80" s="4">
        <f>'(Intermediate Computations)'!AQ50</f>
        <v>41334</v>
      </c>
      <c r="AN80" s="4">
        <f>'(Intermediate Computations)'!AR50</f>
        <v>41365</v>
      </c>
      <c r="AO80" s="4">
        <f>'(Intermediate Computations)'!AS50</f>
        <v>41395</v>
      </c>
      <c r="AP80" s="4">
        <f>'(Intermediate Computations)'!AT50</f>
        <v>41426</v>
      </c>
      <c r="AQ80" s="4">
        <f>'(Intermediate Computations)'!AU50</f>
        <v>41456</v>
      </c>
      <c r="AR80" s="4">
        <f>'(Intermediate Computations)'!AV50</f>
        <v>41487</v>
      </c>
      <c r="AS80" s="4">
        <f>'(Intermediate Computations)'!AW50</f>
        <v>41518</v>
      </c>
      <c r="AT80" s="4">
        <f>'(Intermediate Computations)'!AX50</f>
        <v>41548</v>
      </c>
      <c r="AU80" s="4">
        <f>'(Intermediate Computations)'!AY50</f>
        <v>41579</v>
      </c>
      <c r="AV80" s="4">
        <f>'(Intermediate Computations)'!AZ50</f>
        <v>41609</v>
      </c>
      <c r="AW80" s="4">
        <f>'(Intermediate Computations)'!BB50</f>
        <v>41640</v>
      </c>
      <c r="AX80" s="4">
        <f>'(Intermediate Computations)'!BC50</f>
        <v>41671</v>
      </c>
      <c r="AY80" s="4">
        <f>'(Intermediate Computations)'!BD50</f>
        <v>41699</v>
      </c>
      <c r="AZ80" s="4">
        <f>'(Intermediate Computations)'!BE50</f>
        <v>41730</v>
      </c>
      <c r="BA80" s="4">
        <f>'(Intermediate Computations)'!BF50</f>
        <v>41760</v>
      </c>
      <c r="BB80" s="4">
        <f>'(Intermediate Computations)'!BG50</f>
        <v>41791</v>
      </c>
      <c r="BC80" s="4">
        <f>'(Intermediate Computations)'!BH50</f>
        <v>41821</v>
      </c>
      <c r="BD80" s="4">
        <f>'(Intermediate Computations)'!BI50</f>
        <v>41852</v>
      </c>
      <c r="BE80" s="4">
        <f>'(Intermediate Computations)'!BJ50</f>
        <v>41883</v>
      </c>
      <c r="BF80" s="4">
        <f>'(Intermediate Computations)'!BK50</f>
        <v>41913</v>
      </c>
      <c r="BG80" s="4">
        <f>'(Intermediate Computations)'!BL50</f>
        <v>41944</v>
      </c>
      <c r="BH80" s="4">
        <f>'(Intermediate Computations)'!BM50</f>
        <v>41974</v>
      </c>
      <c r="BI80" s="4">
        <f>'(Intermediate Computations)'!BO50</f>
        <v>42005</v>
      </c>
      <c r="BJ80" s="4">
        <f>'(Intermediate Computations)'!BP50</f>
        <v>42036</v>
      </c>
      <c r="BK80" s="4">
        <f>'(Intermediate Computations)'!BQ50</f>
        <v>42064</v>
      </c>
      <c r="BL80" s="4">
        <f>'(Intermediate Computations)'!BR50</f>
        <v>42095</v>
      </c>
      <c r="BM80" s="4">
        <f>'(Intermediate Computations)'!BS50</f>
        <v>42125</v>
      </c>
      <c r="BN80" s="4">
        <f>'(Intermediate Computations)'!BT50</f>
        <v>42156</v>
      </c>
      <c r="BO80" s="4">
        <f>'(Intermediate Computations)'!BU50</f>
        <v>42186</v>
      </c>
      <c r="BP80" s="4">
        <f>'(Intermediate Computations)'!BV50</f>
        <v>42217</v>
      </c>
      <c r="BQ80" s="4">
        <f>'(Intermediate Computations)'!BW50</f>
        <v>42248</v>
      </c>
      <c r="BR80" s="4">
        <f>'(Intermediate Computations)'!BX50</f>
        <v>42278</v>
      </c>
      <c r="BS80" s="4">
        <f>'(Intermediate Computations)'!BY50</f>
        <v>42309</v>
      </c>
      <c r="BT80" s="4">
        <f>'(Intermediate Computations)'!BZ50</f>
        <v>42339</v>
      </c>
      <c r="BU80" s="4">
        <f>'(Intermediate Computations)'!CB50</f>
        <v>42370</v>
      </c>
      <c r="BV80" s="4">
        <f>'(Intermediate Computations)'!CC50</f>
        <v>42401</v>
      </c>
      <c r="BW80" s="4">
        <f>'(Intermediate Computations)'!CD50</f>
        <v>42430</v>
      </c>
      <c r="BX80" s="4">
        <f>'(Intermediate Computations)'!CE50</f>
        <v>42461</v>
      </c>
      <c r="BY80" s="4">
        <f>'(Intermediate Computations)'!CF50</f>
        <v>42491</v>
      </c>
      <c r="BZ80" s="4">
        <f>'(Intermediate Computations)'!CG50</f>
        <v>42522</v>
      </c>
      <c r="CA80" s="4">
        <f>'(Intermediate Computations)'!CH50</f>
        <v>42552</v>
      </c>
      <c r="CB80" s="4">
        <f>'(Intermediate Computations)'!CI50</f>
        <v>42583</v>
      </c>
      <c r="CC80" s="4">
        <f>'(Intermediate Computations)'!CJ50</f>
        <v>42614</v>
      </c>
      <c r="CD80" s="4">
        <f>'(Intermediate Computations)'!CK50</f>
        <v>42644</v>
      </c>
      <c r="CE80" s="4">
        <f>'(Intermediate Computations)'!CL50</f>
        <v>42675</v>
      </c>
      <c r="CF80" s="4">
        <f>'(Intermediate Computations)'!CM50</f>
        <v>42705</v>
      </c>
      <c r="CG80" s="4">
        <f>'(Intermediate Computations)'!CO50</f>
        <v>42736</v>
      </c>
      <c r="CH80" s="4">
        <f>'(Intermediate Computations)'!CP50</f>
        <v>42767</v>
      </c>
      <c r="CI80" s="4">
        <f>'(Intermediate Computations)'!CQ50</f>
        <v>42795</v>
      </c>
      <c r="CJ80" s="4">
        <f>'(Intermediate Computations)'!CR50</f>
        <v>42826</v>
      </c>
      <c r="CK80" s="4">
        <f>'(Intermediate Computations)'!CS50</f>
        <v>42856</v>
      </c>
      <c r="CL80" s="4">
        <f>'(Intermediate Computations)'!CT50</f>
        <v>42887</v>
      </c>
      <c r="CM80" s="4">
        <f>'(Intermediate Computations)'!CU50</f>
        <v>42917</v>
      </c>
      <c r="CN80" s="4">
        <f>'(Intermediate Computations)'!CV50</f>
        <v>42948</v>
      </c>
      <c r="CO80" s="4">
        <f>'(Intermediate Computations)'!CW50</f>
        <v>42979</v>
      </c>
      <c r="CP80" s="4">
        <f>'(Intermediate Computations)'!CX50</f>
        <v>43009</v>
      </c>
      <c r="CQ80" s="4">
        <f>'(Intermediate Computations)'!CY50</f>
        <v>43040</v>
      </c>
      <c r="CR80" s="4">
        <f>'(Intermediate Computations)'!CZ50</f>
        <v>43070</v>
      </c>
      <c r="CS80" s="4">
        <f>'(Intermediate Computations)'!DB50</f>
        <v>43101</v>
      </c>
      <c r="CT80" s="4">
        <f>'(Intermediate Computations)'!DC50</f>
        <v>43132</v>
      </c>
      <c r="CU80" s="4">
        <f>'(Intermediate Computations)'!DD50</f>
        <v>43160</v>
      </c>
      <c r="CV80" s="4">
        <f>'(Intermediate Computations)'!DE50</f>
        <v>43191</v>
      </c>
      <c r="CW80" s="4">
        <f>'(Intermediate Computations)'!DF50</f>
        <v>43221</v>
      </c>
      <c r="CX80" s="4">
        <f>'(Intermediate Computations)'!DG50</f>
        <v>43252</v>
      </c>
      <c r="CY80" s="4">
        <f>'(Intermediate Computations)'!DH50</f>
        <v>43282</v>
      </c>
      <c r="CZ80" s="4">
        <f>'(Intermediate Computations)'!DI50</f>
        <v>43313</v>
      </c>
      <c r="DA80" s="4">
        <f>'(Intermediate Computations)'!DJ50</f>
        <v>43344</v>
      </c>
      <c r="DB80" s="4">
        <f>'(Intermediate Computations)'!DK50</f>
        <v>43374</v>
      </c>
      <c r="DC80" s="4">
        <f>'(Intermediate Computations)'!DL50</f>
        <v>43405</v>
      </c>
      <c r="DD80" s="4">
        <f>'(Intermediate Computations)'!DM50</f>
        <v>43435</v>
      </c>
      <c r="DE80" s="4">
        <f>'(Intermediate Computations)'!DO50</f>
        <v>43466</v>
      </c>
      <c r="DF80" s="4">
        <f>'(Intermediate Computations)'!DP50</f>
        <v>43497</v>
      </c>
      <c r="DG80" s="4">
        <f>'(Intermediate Computations)'!DQ50</f>
        <v>43525</v>
      </c>
      <c r="DH80" s="4">
        <f>'(Intermediate Computations)'!DR50</f>
        <v>43556</v>
      </c>
      <c r="DI80" s="4">
        <f>'(Intermediate Computations)'!DS50</f>
        <v>43586</v>
      </c>
      <c r="DJ80" s="4">
        <f>'(Intermediate Computations)'!DT50</f>
        <v>43617</v>
      </c>
      <c r="DK80" s="4">
        <f>'(Intermediate Computations)'!DU50</f>
        <v>43647</v>
      </c>
      <c r="DL80" s="4">
        <f>'(Intermediate Computations)'!DV50</f>
        <v>43678</v>
      </c>
      <c r="DM80" s="4">
        <f>'(Intermediate Computations)'!DW50</f>
        <v>43709</v>
      </c>
      <c r="DN80" s="4">
        <f>'(Intermediate Computations)'!DX50</f>
        <v>43739</v>
      </c>
      <c r="DO80" s="4">
        <f>'(Intermediate Computations)'!DY50</f>
        <v>43770</v>
      </c>
      <c r="DP80" s="4">
        <f>'(Intermediate Computations)'!DZ50</f>
        <v>43800</v>
      </c>
      <c r="DQ80" s="4">
        <f>'(Intermediate Computations)'!EB50</f>
        <v>43831</v>
      </c>
      <c r="DR80" s="4">
        <f>'(Intermediate Computations)'!EC50</f>
        <v>43862</v>
      </c>
      <c r="DS80" s="4">
        <f>'(Intermediate Computations)'!ED50</f>
        <v>43891</v>
      </c>
      <c r="DT80" s="4">
        <f>'(Intermediate Computations)'!EE50</f>
        <v>43922</v>
      </c>
      <c r="DU80" s="4">
        <f>'(Intermediate Computations)'!EF50</f>
        <v>43952</v>
      </c>
      <c r="DV80" s="4">
        <f>'(Intermediate Computations)'!EG50</f>
        <v>43983</v>
      </c>
      <c r="DW80" s="4">
        <f>'(Intermediate Computations)'!EH50</f>
        <v>44013</v>
      </c>
      <c r="DX80" s="4">
        <f>'(Intermediate Computations)'!EI50</f>
        <v>44044</v>
      </c>
      <c r="DY80" s="4">
        <f>'(Intermediate Computations)'!EJ50</f>
        <v>44075</v>
      </c>
      <c r="DZ80" s="4">
        <f>'(Intermediate Computations)'!EK50</f>
        <v>44105</v>
      </c>
      <c r="EA80" s="4">
        <f>'(Intermediate Computations)'!EL50</f>
        <v>44136</v>
      </c>
      <c r="EB80" s="4">
        <f>'(Intermediate Computations)'!EM50</f>
        <v>44166</v>
      </c>
    </row>
    <row r="81" spans="1:132" ht="12.75" customHeight="1">
      <c r="A81" s="65">
        <f>'Trial 1'!B28</f>
        <v>140</v>
      </c>
      <c r="B81" s="65">
        <f>'Trial 1'!C28</f>
        <v>140</v>
      </c>
      <c r="C81" s="65">
        <f ca="1">'Trial 1'!D28</f>
        <v>139.99386999502892</v>
      </c>
      <c r="D81" s="65">
        <f ca="1">'Trial 1'!E28</f>
        <v>139.98050096567911</v>
      </c>
      <c r="E81" s="65">
        <f ca="1">'Trial 1'!F28</f>
        <v>139.96179109289673</v>
      </c>
      <c r="F81" s="65">
        <f ca="1">'Trial 1'!G28</f>
        <v>139.93662997832442</v>
      </c>
      <c r="G81" s="65">
        <f ca="1">'Trial 1'!H28</f>
        <v>139.90624836189218</v>
      </c>
      <c r="H81" s="65">
        <f ca="1">'Trial 1'!I28</f>
        <v>139.87062804984751</v>
      </c>
      <c r="I81" s="65">
        <f ca="1">'Trial 1'!J28</f>
        <v>139.83035311962084</v>
      </c>
      <c r="J81" s="65">
        <f ca="1">'Trial 1'!K28</f>
        <v>139.78470630656756</v>
      </c>
      <c r="K81" s="65">
        <f ca="1">'Trial 1'!L28</f>
        <v>139.73603947303408</v>
      </c>
      <c r="L81" s="65">
        <f ca="1">'Trial 1'!M28</f>
        <v>139.68242366082248</v>
      </c>
      <c r="M81" s="65">
        <f ca="1">'Trial 1'!O28</f>
        <v>139.62312254618212</v>
      </c>
      <c r="N81" s="65">
        <f ca="1">'Trial 1'!P28</f>
        <v>139.559553549985</v>
      </c>
      <c r="O81" s="65">
        <f ca="1">'Trial 1'!Q28</f>
        <v>139.49308817298692</v>
      </c>
      <c r="P81" s="65">
        <f ca="1">'Trial 1'!R28</f>
        <v>139.42108103930332</v>
      </c>
      <c r="Q81" s="65">
        <f ca="1">'Trial 1'!S28</f>
        <v>139.34661652277126</v>
      </c>
      <c r="R81" s="65">
        <f ca="1">'Trial 1'!T28</f>
        <v>139.26945603248222</v>
      </c>
      <c r="S81" s="65">
        <f ca="1">'Trial 1'!U28</f>
        <v>139.18890874497109</v>
      </c>
      <c r="T81" s="65">
        <f ca="1">'Trial 1'!V28</f>
        <v>139.10481250213212</v>
      </c>
      <c r="U81" s="65">
        <f ca="1">'Trial 1'!W28</f>
        <v>139.01787088529659</v>
      </c>
      <c r="V81" s="65">
        <f ca="1">'Trial 1'!X28</f>
        <v>138.92678728881702</v>
      </c>
      <c r="W81" s="65">
        <f ca="1">'Trial 1'!Y28</f>
        <v>138.83276954850791</v>
      </c>
      <c r="X81" s="65">
        <f ca="1">'Trial 1'!Z28</f>
        <v>138.73448018357195</v>
      </c>
      <c r="Y81" s="65">
        <f ca="1">'Trial 1'!AB28</f>
        <v>138.63266441319587</v>
      </c>
      <c r="Z81" s="65">
        <f ca="1">'Trial 1'!AC28</f>
        <v>138.5271899043158</v>
      </c>
      <c r="AA81" s="65">
        <f ca="1">'Trial 1'!AD28</f>
        <v>138.41888947203927</v>
      </c>
      <c r="AB81" s="65">
        <f ca="1">'Trial 1'!AE28</f>
        <v>138.30917367058353</v>
      </c>
      <c r="AC81" s="65">
        <f ca="1">'Trial 1'!AF28</f>
        <v>138.19661578702284</v>
      </c>
      <c r="AD81" s="65">
        <f ca="1">'Trial 1'!AG28</f>
        <v>138.0812880256031</v>
      </c>
      <c r="AE81" s="65">
        <f ca="1">'Trial 1'!AH28</f>
        <v>137.96343150028133</v>
      </c>
      <c r="AF81" s="65">
        <f ca="1">'Trial 1'!AI28</f>
        <v>137.84482488432849</v>
      </c>
      <c r="AG81" s="65">
        <f ca="1">'Trial 1'!AJ28</f>
        <v>137.72559522657869</v>
      </c>
      <c r="AH81" s="65">
        <f ca="1">'Trial 1'!AK28</f>
        <v>137.60360279134412</v>
      </c>
      <c r="AI81" s="65">
        <f ca="1">'Trial 1'!AL28</f>
        <v>137.47924746210845</v>
      </c>
      <c r="AJ81" s="65">
        <f ca="1">'Trial 1'!AM28</f>
        <v>137.35361330650997</v>
      </c>
      <c r="AK81" s="65">
        <f ca="1">'Trial 1'!AO28</f>
        <v>137.22557559398183</v>
      </c>
      <c r="AL81" s="65">
        <f ca="1">'Trial 1'!AP28</f>
        <v>137.09679904144099</v>
      </c>
      <c r="AM81" s="65">
        <f ca="1">'Trial 1'!AQ28</f>
        <v>136.96757790421356</v>
      </c>
      <c r="AN81" s="65">
        <f ca="1">'Trial 1'!AR28</f>
        <v>136.83695283782004</v>
      </c>
      <c r="AO81" s="65">
        <f ca="1">'Trial 1'!AS28</f>
        <v>136.70424858368074</v>
      </c>
      <c r="AP81" s="65">
        <f ca="1">'Trial 1'!AT28</f>
        <v>136.56936842585534</v>
      </c>
      <c r="AQ81" s="65">
        <f ca="1">'Trial 1'!AU28</f>
        <v>136.43272259194052</v>
      </c>
      <c r="AR81" s="65">
        <f ca="1">'Trial 1'!AV28</f>
        <v>136.29589394027343</v>
      </c>
      <c r="AS81" s="65">
        <f ca="1">'Trial 1'!AW28</f>
        <v>136.15875436266555</v>
      </c>
      <c r="AT81" s="65">
        <f ca="1">'Trial 1'!AX28</f>
        <v>136.02067931363857</v>
      </c>
      <c r="AU81" s="65">
        <f ca="1">'Trial 1'!AY28</f>
        <v>135.88086297895842</v>
      </c>
      <c r="AV81" s="65">
        <f ca="1">'Trial 1'!AZ28</f>
        <v>135.73988194965523</v>
      </c>
      <c r="AW81" s="65">
        <f ca="1">'Trial 1'!BB28</f>
        <v>135.59733972086715</v>
      </c>
      <c r="AX81" s="65">
        <f ca="1">'Trial 1'!BC28</f>
        <v>135.45355989731354</v>
      </c>
      <c r="AY81" s="65">
        <f ca="1">'Trial 1'!BD28</f>
        <v>135.30936236146792</v>
      </c>
      <c r="AZ81" s="65">
        <f ca="1">'Trial 1'!BE28</f>
        <v>135.16274898181121</v>
      </c>
      <c r="BA81" s="65">
        <f ca="1">'Trial 1'!BF28</f>
        <v>135.01607136940686</v>
      </c>
      <c r="BB81" s="65">
        <f ca="1">'Trial 1'!BG28</f>
        <v>134.8693867498306</v>
      </c>
      <c r="BC81" s="65">
        <f ca="1">'Trial 1'!BH28</f>
        <v>134.72081124383232</v>
      </c>
      <c r="BD81" s="65">
        <f ca="1">'Trial 1'!BI28</f>
        <v>134.57242528485307</v>
      </c>
      <c r="BE81" s="65">
        <f ca="1">'Trial 1'!BJ28</f>
        <v>134.42379865635112</v>
      </c>
      <c r="BF81" s="65">
        <f ca="1">'Trial 1'!BK28</f>
        <v>134.27531150707421</v>
      </c>
      <c r="BG81" s="65">
        <f ca="1">'Trial 1'!BL28</f>
        <v>134.12463202118761</v>
      </c>
      <c r="BH81" s="65">
        <f ca="1">'Trial 1'!BM28</f>
        <v>133.9750115014167</v>
      </c>
      <c r="BI81" s="65">
        <f ca="1">'Trial 1'!BO28</f>
        <v>133.82550628582399</v>
      </c>
      <c r="BJ81" s="65">
        <f ca="1">'Trial 1'!BP28</f>
        <v>133.67486036404713</v>
      </c>
      <c r="BK81" s="65">
        <f ca="1">'Trial 1'!BQ28</f>
        <v>133.52435816646545</v>
      </c>
      <c r="BL81" s="65">
        <f ca="1">'Trial 1'!BR28</f>
        <v>133.37358679477026</v>
      </c>
      <c r="BM81" s="65">
        <f ca="1">'Trial 1'!BS28</f>
        <v>133.22277833445784</v>
      </c>
      <c r="BN81" s="65">
        <f ca="1">'Trial 1'!BT28</f>
        <v>133.07087135838324</v>
      </c>
      <c r="BO81" s="65">
        <f ca="1">'Trial 1'!BU28</f>
        <v>132.91943658587854</v>
      </c>
      <c r="BP81" s="65">
        <f ca="1">'Trial 1'!BV28</f>
        <v>132.76794291268553</v>
      </c>
      <c r="BQ81" s="65">
        <f ca="1">'Trial 1'!BW28</f>
        <v>132.61616529358923</v>
      </c>
      <c r="BR81" s="65">
        <f ca="1">'Trial 1'!BX28</f>
        <v>132.46525399218046</v>
      </c>
      <c r="BS81" s="65">
        <f ca="1">'Trial 1'!BY28</f>
        <v>132.312819870531</v>
      </c>
      <c r="BT81" s="65">
        <f ca="1">'Trial 1'!BZ28</f>
        <v>132.15938403387324</v>
      </c>
      <c r="BU81" s="65">
        <f ca="1">'Trial 1'!CB28</f>
        <v>132.00598426382237</v>
      </c>
      <c r="BV81" s="65">
        <f ca="1">'Trial 1'!CC28</f>
        <v>131.85187517384895</v>
      </c>
      <c r="BW81" s="65">
        <f ca="1">'Trial 1'!CD28</f>
        <v>131.69802545196922</v>
      </c>
      <c r="BX81" s="65">
        <f ca="1">'Trial 1'!CE28</f>
        <v>131.54429513797342</v>
      </c>
      <c r="BY81" s="65">
        <f ca="1">'Trial 1'!CF28</f>
        <v>131.39080431408038</v>
      </c>
      <c r="BZ81" s="65">
        <f ca="1">'Trial 1'!CG28</f>
        <v>131.23722659933361</v>
      </c>
      <c r="CA81" s="65">
        <f ca="1">'Trial 1'!CH28</f>
        <v>131.08256461996575</v>
      </c>
      <c r="CB81" s="65">
        <f ca="1">'Trial 1'!CI28</f>
        <v>130.92676016229143</v>
      </c>
      <c r="CC81" s="65">
        <f ca="1">'Trial 1'!CJ28</f>
        <v>130.77273268780053</v>
      </c>
      <c r="CD81" s="65">
        <f ca="1">'Trial 1'!CK28</f>
        <v>130.61966084415621</v>
      </c>
      <c r="CE81" s="65">
        <f ca="1">'Trial 1'!CL28</f>
        <v>130.46609449355765</v>
      </c>
      <c r="CF81" s="65">
        <f ca="1">'Trial 1'!CM28</f>
        <v>130.31247818032267</v>
      </c>
      <c r="CG81" s="65">
        <f ca="1">'Trial 1'!CO28</f>
        <v>130.15958278944376</v>
      </c>
      <c r="CH81" s="65">
        <f ca="1">'Trial 1'!CP28</f>
        <v>130.0077680905506</v>
      </c>
      <c r="CI81" s="65">
        <f ca="1">'Trial 1'!CQ28</f>
        <v>129.85702840074612</v>
      </c>
      <c r="CJ81" s="65">
        <f ca="1">'Trial 1'!CR28</f>
        <v>129.70589278914363</v>
      </c>
      <c r="CK81" s="65">
        <f ca="1">'Trial 1'!CS28</f>
        <v>129.55626314042621</v>
      </c>
      <c r="CL81" s="65">
        <f ca="1">'Trial 1'!CT28</f>
        <v>129.40667367432411</v>
      </c>
      <c r="CM81" s="65">
        <f ca="1">'Trial 1'!CU28</f>
        <v>129.25615462158964</v>
      </c>
      <c r="CN81" s="65">
        <f ca="1">'Trial 1'!CV28</f>
        <v>129.10589658830068</v>
      </c>
      <c r="CO81" s="65">
        <f ca="1">'Trial 1'!CW28</f>
        <v>128.95652586097253</v>
      </c>
      <c r="CP81" s="65">
        <f ca="1">'Trial 1'!CX28</f>
        <v>128.8074597858498</v>
      </c>
      <c r="CQ81" s="65">
        <f ca="1">'Trial 1'!CY28</f>
        <v>128.65789738557234</v>
      </c>
      <c r="CR81" s="65">
        <f ca="1">'Trial 1'!CZ28</f>
        <v>128.50901001337738</v>
      </c>
      <c r="CS81" s="65">
        <f ca="1">'Trial 1'!DB28</f>
        <v>128.36082525693433</v>
      </c>
      <c r="CT81" s="65">
        <f ca="1">'Trial 1'!DC28</f>
        <v>128.21298401065789</v>
      </c>
      <c r="CU81" s="65">
        <f ca="1">'Trial 1'!DD28</f>
        <v>128.06464833095544</v>
      </c>
      <c r="CV81" s="65">
        <f ca="1">'Trial 1'!DE28</f>
        <v>127.91757151475197</v>
      </c>
      <c r="CW81" s="65">
        <f ca="1">'Trial 1'!DF28</f>
        <v>127.77113598074973</v>
      </c>
      <c r="CX81" s="65">
        <f ca="1">'Trial 1'!DG28</f>
        <v>127.62525121622505</v>
      </c>
      <c r="CY81" s="65">
        <f ca="1">'Trial 1'!DH28</f>
        <v>127.47975229968903</v>
      </c>
      <c r="CZ81" s="65">
        <f ca="1">'Trial 1'!DI28</f>
        <v>127.33489219265904</v>
      </c>
      <c r="DA81" s="65">
        <f ca="1">'Trial 1'!DJ28</f>
        <v>127.1899123658288</v>
      </c>
      <c r="DB81" s="65">
        <f ca="1">'Trial 1'!DK28</f>
        <v>127.0451521210156</v>
      </c>
      <c r="DC81" s="65">
        <f ca="1">'Trial 1'!DL28</f>
        <v>126.90013115351553</v>
      </c>
      <c r="DD81" s="65">
        <f ca="1">'Trial 1'!DM28</f>
        <v>126.75632112772628</v>
      </c>
      <c r="DE81" s="65">
        <f ca="1">'Trial 1'!DO28</f>
        <v>126.61152048176794</v>
      </c>
      <c r="DF81" s="65">
        <f ca="1">'Trial 1'!DP28</f>
        <v>126.46843654975923</v>
      </c>
      <c r="DG81" s="65">
        <f ca="1">'Trial 1'!DQ28</f>
        <v>126.32598338456604</v>
      </c>
      <c r="DH81" s="65">
        <f ca="1">'Trial 1'!DR28</f>
        <v>126.18500459922431</v>
      </c>
      <c r="DI81" s="65">
        <f ca="1">'Trial 1'!DS28</f>
        <v>126.04542601409995</v>
      </c>
      <c r="DJ81" s="65">
        <f ca="1">'Trial 1'!DT28</f>
        <v>125.90617848457303</v>
      </c>
      <c r="DK81" s="65">
        <f ca="1">'Trial 1'!DU28</f>
        <v>125.76671193653627</v>
      </c>
      <c r="DL81" s="65">
        <f ca="1">'Trial 1'!DV28</f>
        <v>125.62936182999945</v>
      </c>
      <c r="DM81" s="65">
        <f ca="1">'Trial 1'!DW28</f>
        <v>125.49178504539164</v>
      </c>
      <c r="DN81" s="65">
        <f ca="1">'Trial 1'!DX28</f>
        <v>125.35438708749601</v>
      </c>
      <c r="DO81" s="65">
        <f ca="1">'Trial 1'!DY28</f>
        <v>125.21876268919051</v>
      </c>
      <c r="DP81" s="65">
        <f ca="1">'Trial 1'!DZ28</f>
        <v>125.08336044947359</v>
      </c>
      <c r="DQ81" s="65">
        <f ca="1">'Trial 1'!EB28</f>
        <v>124.94912193343833</v>
      </c>
      <c r="DR81" s="65">
        <f ca="1">'Trial 1'!EC28</f>
        <v>124.81596672728396</v>
      </c>
      <c r="DS81" s="65">
        <f ca="1">'Trial 1'!ED28</f>
        <v>124.68473647906919</v>
      </c>
      <c r="DT81" s="65">
        <f ca="1">'Trial 1'!EE28</f>
        <v>124.55396755912992</v>
      </c>
      <c r="DU81" s="65">
        <f ca="1">'Trial 1'!EF28</f>
        <v>124.42390702566186</v>
      </c>
      <c r="DV81" s="65">
        <f ca="1">'Trial 1'!EG28</f>
        <v>124.29424836759711</v>
      </c>
      <c r="DW81" s="65">
        <f ca="1">'Trial 1'!EH28</f>
        <v>124.16595272578185</v>
      </c>
      <c r="DX81" s="65">
        <f ca="1">'Trial 1'!EI28</f>
        <v>124.03860077921152</v>
      </c>
      <c r="DY81" s="65">
        <f ca="1">'Trial 1'!EJ28</f>
        <v>123.91223099608814</v>
      </c>
      <c r="DZ81" s="65">
        <f ca="1">'Trial 1'!EK28</f>
        <v>123.78589970547998</v>
      </c>
      <c r="EA81" s="65">
        <f ca="1">'Trial 1'!EL28</f>
        <v>123.6592422686486</v>
      </c>
      <c r="EB81" s="65">
        <f ca="1">'Trial 1'!EM28</f>
        <v>123.53435144478514</v>
      </c>
    </row>
    <row r="82" spans="1:132" ht="12.75" customHeight="1">
      <c r="A82" s="65">
        <f>'Trial 2'!B28</f>
        <v>140</v>
      </c>
      <c r="B82" s="65">
        <f>'Trial 2'!C28</f>
        <v>140</v>
      </c>
      <c r="C82" s="65">
        <f ca="1">'Trial 2'!D28</f>
        <v>139.99407756621432</v>
      </c>
      <c r="D82" s="65">
        <f ca="1">'Trial 2'!E28</f>
        <v>139.9808287063469</v>
      </c>
      <c r="E82" s="65">
        <f ca="1">'Trial 2'!F28</f>
        <v>139.96360425815863</v>
      </c>
      <c r="F82" s="65">
        <f ca="1">'Trial 2'!G28</f>
        <v>139.9408149368476</v>
      </c>
      <c r="G82" s="65">
        <f ca="1">'Trial 2'!H28</f>
        <v>139.91213797035363</v>
      </c>
      <c r="H82" s="65">
        <f ca="1">'Trial 2'!I28</f>
        <v>139.87780154197279</v>
      </c>
      <c r="I82" s="65">
        <f ca="1">'Trial 2'!J28</f>
        <v>139.83937334359592</v>
      </c>
      <c r="J82" s="65">
        <f ca="1">'Trial 2'!K28</f>
        <v>139.7959191194316</v>
      </c>
      <c r="K82" s="65">
        <f ca="1">'Trial 2'!L28</f>
        <v>139.74759330150718</v>
      </c>
      <c r="L82" s="65">
        <f ca="1">'Trial 2'!M28</f>
        <v>139.6946085521669</v>
      </c>
      <c r="M82" s="65">
        <f ca="1">'Trial 2'!O28</f>
        <v>139.6381068065582</v>
      </c>
      <c r="N82" s="65">
        <f ca="1">'Trial 2'!P28</f>
        <v>139.57900318997474</v>
      </c>
      <c r="O82" s="65">
        <f ca="1">'Trial 2'!Q28</f>
        <v>139.51564448390104</v>
      </c>
      <c r="P82" s="65">
        <f ca="1">'Trial 2'!R28</f>
        <v>139.44721560742272</v>
      </c>
      <c r="Q82" s="65">
        <f ca="1">'Trial 2'!S28</f>
        <v>139.37518408874172</v>
      </c>
      <c r="R82" s="65">
        <f ca="1">'Trial 2'!T28</f>
        <v>139.30031212102023</v>
      </c>
      <c r="S82" s="65">
        <f ca="1">'Trial 2'!U28</f>
        <v>139.221771345826</v>
      </c>
      <c r="T82" s="65">
        <f ca="1">'Trial 2'!V28</f>
        <v>139.13938195677449</v>
      </c>
      <c r="U82" s="65">
        <f ca="1">'Trial 2'!W28</f>
        <v>139.0544273694492</v>
      </c>
      <c r="V82" s="65">
        <f ca="1">'Trial 2'!X28</f>
        <v>138.96675146416135</v>
      </c>
      <c r="W82" s="65">
        <f ca="1">'Trial 2'!Y28</f>
        <v>138.8766913309251</v>
      </c>
      <c r="X82" s="65">
        <f ca="1">'Trial 2'!Z28</f>
        <v>138.78287268087286</v>
      </c>
      <c r="Y82" s="65">
        <f ca="1">'Trial 2'!AB28</f>
        <v>138.68667233270466</v>
      </c>
      <c r="Z82" s="65">
        <f ca="1">'Trial 2'!AC28</f>
        <v>138.58676045168659</v>
      </c>
      <c r="AA82" s="65">
        <f ca="1">'Trial 2'!AD28</f>
        <v>138.485644043571</v>
      </c>
      <c r="AB82" s="65">
        <f ca="1">'Trial 2'!AE28</f>
        <v>138.38074882511023</v>
      </c>
      <c r="AC82" s="65">
        <f ca="1">'Trial 2'!AF28</f>
        <v>138.27292661581427</v>
      </c>
      <c r="AD82" s="65">
        <f ca="1">'Trial 2'!AG28</f>
        <v>138.16300357622509</v>
      </c>
      <c r="AE82" s="65">
        <f ca="1">'Trial 2'!AH28</f>
        <v>138.04949569882015</v>
      </c>
      <c r="AF82" s="65">
        <f ca="1">'Trial 2'!AI28</f>
        <v>137.9327519163368</v>
      </c>
      <c r="AG82" s="65">
        <f ca="1">'Trial 2'!AJ28</f>
        <v>137.81321537542206</v>
      </c>
      <c r="AH82" s="65">
        <f ca="1">'Trial 2'!AK28</f>
        <v>137.69109441935188</v>
      </c>
      <c r="AI82" s="65">
        <f ca="1">'Trial 2'!AL28</f>
        <v>137.56666315830361</v>
      </c>
      <c r="AJ82" s="65">
        <f ca="1">'Trial 2'!AM28</f>
        <v>137.43959226481456</v>
      </c>
      <c r="AK82" s="65">
        <f ca="1">'Trial 2'!AO28</f>
        <v>137.30899927706338</v>
      </c>
      <c r="AL82" s="65">
        <f ca="1">'Trial 2'!AP28</f>
        <v>137.17513436042711</v>
      </c>
      <c r="AM82" s="65">
        <f ca="1">'Trial 2'!AQ28</f>
        <v>137.04104622385157</v>
      </c>
      <c r="AN82" s="65">
        <f ca="1">'Trial 2'!AR28</f>
        <v>136.90601388556834</v>
      </c>
      <c r="AO82" s="65">
        <f ca="1">'Trial 2'!AS28</f>
        <v>136.76949170782095</v>
      </c>
      <c r="AP82" s="65">
        <f ca="1">'Trial 2'!AT28</f>
        <v>136.63248043200031</v>
      </c>
      <c r="AQ82" s="65">
        <f ca="1">'Trial 2'!AU28</f>
        <v>136.49391094354971</v>
      </c>
      <c r="AR82" s="65">
        <f ca="1">'Trial 2'!AV28</f>
        <v>136.3541063309051</v>
      </c>
      <c r="AS82" s="65">
        <f ca="1">'Trial 2'!AW28</f>
        <v>136.21381925454199</v>
      </c>
      <c r="AT82" s="65">
        <f ca="1">'Trial 2'!AX28</f>
        <v>136.07210966133638</v>
      </c>
      <c r="AU82" s="65">
        <f ca="1">'Trial 2'!AY28</f>
        <v>135.92944824417521</v>
      </c>
      <c r="AV82" s="65">
        <f ca="1">'Trial 2'!AZ28</f>
        <v>135.7863601743995</v>
      </c>
      <c r="AW82" s="65">
        <f ca="1">'Trial 2'!BB28</f>
        <v>135.64336576839617</v>
      </c>
      <c r="AX82" s="65">
        <f ca="1">'Trial 2'!BC28</f>
        <v>135.4990287163759</v>
      </c>
      <c r="AY82" s="65">
        <f ca="1">'Trial 2'!BD28</f>
        <v>135.3541865353578</v>
      </c>
      <c r="AZ82" s="65">
        <f ca="1">'Trial 2'!BE28</f>
        <v>135.20854175412086</v>
      </c>
      <c r="BA82" s="65">
        <f ca="1">'Trial 2'!BF28</f>
        <v>135.06170321295687</v>
      </c>
      <c r="BB82" s="65">
        <f ca="1">'Trial 2'!BG28</f>
        <v>134.91512841765993</v>
      </c>
      <c r="BC82" s="65">
        <f ca="1">'Trial 2'!BH28</f>
        <v>134.76599567485977</v>
      </c>
      <c r="BD82" s="65">
        <f ca="1">'Trial 2'!BI28</f>
        <v>134.61638698449966</v>
      </c>
      <c r="BE82" s="65">
        <f ca="1">'Trial 2'!BJ28</f>
        <v>134.46520413653681</v>
      </c>
      <c r="BF82" s="65">
        <f ca="1">'Trial 2'!BK28</f>
        <v>134.31300516773888</v>
      </c>
      <c r="BG82" s="65">
        <f ca="1">'Trial 2'!BL28</f>
        <v>134.15951543518585</v>
      </c>
      <c r="BH82" s="65">
        <f ca="1">'Trial 2'!BM28</f>
        <v>134.0055854843356</v>
      </c>
      <c r="BI82" s="65">
        <f ca="1">'Trial 2'!BO28</f>
        <v>133.850371509827</v>
      </c>
      <c r="BJ82" s="65">
        <f ca="1">'Trial 2'!BP28</f>
        <v>133.69487353411614</v>
      </c>
      <c r="BK82" s="65">
        <f ca="1">'Trial 2'!BQ28</f>
        <v>133.53734092416289</v>
      </c>
      <c r="BL82" s="65">
        <f ca="1">'Trial 2'!BR28</f>
        <v>133.37946078095183</v>
      </c>
      <c r="BM82" s="65">
        <f ca="1">'Trial 2'!BS28</f>
        <v>133.22100812493369</v>
      </c>
      <c r="BN82" s="65">
        <f ca="1">'Trial 2'!BT28</f>
        <v>133.06338093500833</v>
      </c>
      <c r="BO82" s="65">
        <f ca="1">'Trial 2'!BU28</f>
        <v>132.9057512515773</v>
      </c>
      <c r="BP82" s="65">
        <f ca="1">'Trial 2'!BV28</f>
        <v>132.74962472890891</v>
      </c>
      <c r="BQ82" s="65">
        <f ca="1">'Trial 2'!BW28</f>
        <v>132.59340981282273</v>
      </c>
      <c r="BR82" s="65">
        <f ca="1">'Trial 2'!BX28</f>
        <v>132.43759001190082</v>
      </c>
      <c r="BS82" s="65">
        <f ca="1">'Trial 2'!BY28</f>
        <v>132.28121506246907</v>
      </c>
      <c r="BT82" s="65">
        <f ca="1">'Trial 2'!BZ28</f>
        <v>132.12617552458806</v>
      </c>
      <c r="BU82" s="65">
        <f ca="1">'Trial 2'!CB28</f>
        <v>131.97193104954042</v>
      </c>
      <c r="BV82" s="65">
        <f ca="1">'Trial 2'!CC28</f>
        <v>131.81788367827079</v>
      </c>
      <c r="BW82" s="65">
        <f ca="1">'Trial 2'!CD28</f>
        <v>131.66274192717643</v>
      </c>
      <c r="BX82" s="65">
        <f ca="1">'Trial 2'!CE28</f>
        <v>131.50805359753264</v>
      </c>
      <c r="BY82" s="65">
        <f ca="1">'Trial 2'!CF28</f>
        <v>131.35259997405984</v>
      </c>
      <c r="BZ82" s="65">
        <f ca="1">'Trial 2'!CG28</f>
        <v>131.19855830266798</v>
      </c>
      <c r="CA82" s="65">
        <f ca="1">'Trial 2'!CH28</f>
        <v>131.0447367956275</v>
      </c>
      <c r="CB82" s="65">
        <f ca="1">'Trial 2'!CI28</f>
        <v>130.89095863852506</v>
      </c>
      <c r="CC82" s="65">
        <f ca="1">'Trial 2'!CJ28</f>
        <v>130.73836587902991</v>
      </c>
      <c r="CD82" s="65">
        <f ca="1">'Trial 2'!CK28</f>
        <v>130.58463582896496</v>
      </c>
      <c r="CE82" s="65">
        <f ca="1">'Trial 2'!CL28</f>
        <v>130.43012752592068</v>
      </c>
      <c r="CF82" s="65">
        <f ca="1">'Trial 2'!CM28</f>
        <v>130.2762659896168</v>
      </c>
      <c r="CG82" s="65">
        <f ca="1">'Trial 2'!CO28</f>
        <v>130.12289833057156</v>
      </c>
      <c r="CH82" s="65">
        <f ca="1">'Trial 2'!CP28</f>
        <v>129.96890704519407</v>
      </c>
      <c r="CI82" s="65">
        <f ca="1">'Trial 2'!CQ28</f>
        <v>129.81500393882763</v>
      </c>
      <c r="CJ82" s="65">
        <f ca="1">'Trial 2'!CR28</f>
        <v>129.66211839807565</v>
      </c>
      <c r="CK82" s="65">
        <f ca="1">'Trial 2'!CS28</f>
        <v>129.51023380035068</v>
      </c>
      <c r="CL82" s="65">
        <f ca="1">'Trial 2'!CT28</f>
        <v>129.35864585883539</v>
      </c>
      <c r="CM82" s="65">
        <f ca="1">'Trial 2'!CU28</f>
        <v>129.20625582058568</v>
      </c>
      <c r="CN82" s="65">
        <f ca="1">'Trial 2'!CV28</f>
        <v>129.05313799303138</v>
      </c>
      <c r="CO82" s="65">
        <f ca="1">'Trial 2'!CW28</f>
        <v>128.90069882347609</v>
      </c>
      <c r="CP82" s="65">
        <f ca="1">'Trial 2'!CX28</f>
        <v>128.74851319209372</v>
      </c>
      <c r="CQ82" s="65">
        <f ca="1">'Trial 2'!CY28</f>
        <v>128.59642724839176</v>
      </c>
      <c r="CR82" s="65">
        <f ca="1">'Trial 2'!CZ28</f>
        <v>128.44441145830095</v>
      </c>
      <c r="CS82" s="65">
        <f ca="1">'Trial 2'!DB28</f>
        <v>128.29131250138781</v>
      </c>
      <c r="CT82" s="65">
        <f ca="1">'Trial 2'!DC28</f>
        <v>128.13703613237155</v>
      </c>
      <c r="CU82" s="65">
        <f ca="1">'Trial 2'!DD28</f>
        <v>127.98296364631872</v>
      </c>
      <c r="CV82" s="65">
        <f ca="1">'Trial 2'!DE28</f>
        <v>127.83052651958002</v>
      </c>
      <c r="CW82" s="65">
        <f ca="1">'Trial 2'!DF28</f>
        <v>127.67687374447118</v>
      </c>
      <c r="CX82" s="65">
        <f ca="1">'Trial 2'!DG28</f>
        <v>127.52459236105885</v>
      </c>
      <c r="CY82" s="65">
        <f ca="1">'Trial 2'!DH28</f>
        <v>127.37222444032616</v>
      </c>
      <c r="CZ82" s="65">
        <f ca="1">'Trial 2'!DI28</f>
        <v>127.21995101993318</v>
      </c>
      <c r="DA82" s="65">
        <f ca="1">'Trial 2'!DJ28</f>
        <v>127.06937617359421</v>
      </c>
      <c r="DB82" s="65">
        <f ca="1">'Trial 2'!DK28</f>
        <v>126.91753514088836</v>
      </c>
      <c r="DC82" s="65">
        <f ca="1">'Trial 2'!DL28</f>
        <v>126.76482916511971</v>
      </c>
      <c r="DD82" s="65">
        <f ca="1">'Trial 2'!DM28</f>
        <v>126.61270348433833</v>
      </c>
      <c r="DE82" s="65">
        <f ca="1">'Trial 2'!DO28</f>
        <v>126.46016789856876</v>
      </c>
      <c r="DF82" s="65">
        <f ca="1">'Trial 2'!DP28</f>
        <v>126.30737087277272</v>
      </c>
      <c r="DG82" s="65">
        <f ca="1">'Trial 2'!DQ28</f>
        <v>126.15489237638631</v>
      </c>
      <c r="DH82" s="65">
        <f ca="1">'Trial 2'!DR28</f>
        <v>126.00162126586213</v>
      </c>
      <c r="DI82" s="65">
        <f ca="1">'Trial 2'!DS28</f>
        <v>125.84951978155054</v>
      </c>
      <c r="DJ82" s="65">
        <f ca="1">'Trial 2'!DT28</f>
        <v>125.69634008755662</v>
      </c>
      <c r="DK82" s="65">
        <f ca="1">'Trial 2'!DU28</f>
        <v>125.54449843100433</v>
      </c>
      <c r="DL82" s="65">
        <f ca="1">'Trial 2'!DV28</f>
        <v>125.39246838398411</v>
      </c>
      <c r="DM82" s="65">
        <f ca="1">'Trial 2'!DW28</f>
        <v>125.24174196957604</v>
      </c>
      <c r="DN82" s="65">
        <f ca="1">'Trial 2'!DX28</f>
        <v>125.09073123534391</v>
      </c>
      <c r="DO82" s="65">
        <f ca="1">'Trial 2'!DY28</f>
        <v>124.94162892861337</v>
      </c>
      <c r="DP82" s="65">
        <f ca="1">'Trial 2'!DZ28</f>
        <v>124.79257398209862</v>
      </c>
      <c r="DQ82" s="65">
        <f ca="1">'Trial 2'!EB28</f>
        <v>124.64576098038958</v>
      </c>
      <c r="DR82" s="65">
        <f ca="1">'Trial 2'!EC28</f>
        <v>124.5009095068007</v>
      </c>
      <c r="DS82" s="65">
        <f ca="1">'Trial 2'!ED28</f>
        <v>124.35717127131106</v>
      </c>
      <c r="DT82" s="65">
        <f ca="1">'Trial 2'!EE28</f>
        <v>124.21277393593937</v>
      </c>
      <c r="DU82" s="65">
        <f ca="1">'Trial 2'!EF28</f>
        <v>124.06905917023431</v>
      </c>
      <c r="DV82" s="65">
        <f ca="1">'Trial 2'!EG28</f>
        <v>123.9265221976309</v>
      </c>
      <c r="DW82" s="65">
        <f ca="1">'Trial 2'!EH28</f>
        <v>123.78497431328626</v>
      </c>
      <c r="DX82" s="65">
        <f ca="1">'Trial 2'!EI28</f>
        <v>123.64460688502257</v>
      </c>
      <c r="DY82" s="65">
        <f ca="1">'Trial 2'!EJ28</f>
        <v>123.50510441933488</v>
      </c>
      <c r="DZ82" s="65">
        <f ca="1">'Trial 2'!EK28</f>
        <v>123.36655404001559</v>
      </c>
      <c r="EA82" s="65">
        <f ca="1">'Trial 2'!EL28</f>
        <v>123.22978264732642</v>
      </c>
      <c r="EB82" s="65">
        <f ca="1">'Trial 2'!EM28</f>
        <v>123.09288707782132</v>
      </c>
    </row>
    <row r="83" spans="1:132" ht="12.75" customHeight="1">
      <c r="A83" s="65">
        <f>'Trial 3'!B28</f>
        <v>140</v>
      </c>
      <c r="B83" s="65">
        <f>'Trial 3'!C28</f>
        <v>140</v>
      </c>
      <c r="C83" s="65">
        <f ca="1">'Trial 3'!D28</f>
        <v>139.99309268024362</v>
      </c>
      <c r="D83" s="65">
        <f ca="1">'Trial 3'!E28</f>
        <v>139.98049109923699</v>
      </c>
      <c r="E83" s="65">
        <f ca="1">'Trial 3'!F28</f>
        <v>139.9628190015728</v>
      </c>
      <c r="F83" s="65">
        <f ca="1">'Trial 3'!G28</f>
        <v>139.94081615742709</v>
      </c>
      <c r="G83" s="65">
        <f ca="1">'Trial 3'!H28</f>
        <v>139.9135153060887</v>
      </c>
      <c r="H83" s="65">
        <f ca="1">'Trial 3'!I28</f>
        <v>139.88152854855622</v>
      </c>
      <c r="I83" s="65">
        <f ca="1">'Trial 3'!J28</f>
        <v>139.84436241085001</v>
      </c>
      <c r="J83" s="65">
        <f ca="1">'Trial 3'!K28</f>
        <v>139.80186559625997</v>
      </c>
      <c r="K83" s="65">
        <f ca="1">'Trial 3'!L28</f>
        <v>139.75336471422389</v>
      </c>
      <c r="L83" s="65">
        <f ca="1">'Trial 3'!M28</f>
        <v>139.7022117256007</v>
      </c>
      <c r="M83" s="65">
        <f ca="1">'Trial 3'!O28</f>
        <v>139.64671604250319</v>
      </c>
      <c r="N83" s="65">
        <f ca="1">'Trial 3'!P28</f>
        <v>139.58725778164512</v>
      </c>
      <c r="O83" s="65">
        <f ca="1">'Trial 3'!Q28</f>
        <v>139.52422704311621</v>
      </c>
      <c r="P83" s="65">
        <f ca="1">'Trial 3'!R28</f>
        <v>139.45740666147157</v>
      </c>
      <c r="Q83" s="65">
        <f ca="1">'Trial 3'!S28</f>
        <v>139.38792173258537</v>
      </c>
      <c r="R83" s="65">
        <f ca="1">'Trial 3'!T28</f>
        <v>139.31630450408832</v>
      </c>
      <c r="S83" s="65">
        <f ca="1">'Trial 3'!U28</f>
        <v>139.24173641265472</v>
      </c>
      <c r="T83" s="65">
        <f ca="1">'Trial 3'!V28</f>
        <v>139.16501385295552</v>
      </c>
      <c r="U83" s="65">
        <f ca="1">'Trial 3'!W28</f>
        <v>139.08409225537747</v>
      </c>
      <c r="V83" s="65">
        <f ca="1">'Trial 3'!X28</f>
        <v>139.00066750684203</v>
      </c>
      <c r="W83" s="65">
        <f ca="1">'Trial 3'!Y28</f>
        <v>138.91475604718394</v>
      </c>
      <c r="X83" s="65">
        <f ca="1">'Trial 3'!Z28</f>
        <v>138.82707931767465</v>
      </c>
      <c r="Y83" s="65">
        <f ca="1">'Trial 3'!AB28</f>
        <v>138.7371490144962</v>
      </c>
      <c r="Z83" s="65">
        <f ca="1">'Trial 3'!AC28</f>
        <v>138.64316872276638</v>
      </c>
      <c r="AA83" s="65">
        <f ca="1">'Trial 3'!AD28</f>
        <v>138.5465499982634</v>
      </c>
      <c r="AB83" s="65">
        <f ca="1">'Trial 3'!AE28</f>
        <v>138.4480992853259</v>
      </c>
      <c r="AC83" s="65">
        <f ca="1">'Trial 3'!AF28</f>
        <v>138.34847415814866</v>
      </c>
      <c r="AD83" s="65">
        <f ca="1">'Trial 3'!AG28</f>
        <v>138.24425240250088</v>
      </c>
      <c r="AE83" s="65">
        <f ca="1">'Trial 3'!AH28</f>
        <v>138.13798280693189</v>
      </c>
      <c r="AF83" s="65">
        <f ca="1">'Trial 3'!AI28</f>
        <v>138.02760666771749</v>
      </c>
      <c r="AG83" s="65">
        <f ca="1">'Trial 3'!AJ28</f>
        <v>137.91504177078878</v>
      </c>
      <c r="AH83" s="65">
        <f ca="1">'Trial 3'!AK28</f>
        <v>137.80004159460151</v>
      </c>
      <c r="AI83" s="65">
        <f ca="1">'Trial 3'!AL28</f>
        <v>137.68347703162596</v>
      </c>
      <c r="AJ83" s="65">
        <f ca="1">'Trial 3'!AM28</f>
        <v>137.5644941692959</v>
      </c>
      <c r="AK83" s="65">
        <f ca="1">'Trial 3'!AO28</f>
        <v>137.44399603801546</v>
      </c>
      <c r="AL83" s="65">
        <f ca="1">'Trial 3'!AP28</f>
        <v>137.32006701919767</v>
      </c>
      <c r="AM83" s="65">
        <f ca="1">'Trial 3'!AQ28</f>
        <v>137.1925832304575</v>
      </c>
      <c r="AN83" s="65">
        <f ca="1">'Trial 3'!AR28</f>
        <v>137.06398354408583</v>
      </c>
      <c r="AO83" s="65">
        <f ca="1">'Trial 3'!AS28</f>
        <v>136.93356175304453</v>
      </c>
      <c r="AP83" s="65">
        <f ca="1">'Trial 3'!AT28</f>
        <v>136.80247209298375</v>
      </c>
      <c r="AQ83" s="65">
        <f ca="1">'Trial 3'!AU28</f>
        <v>136.66977722712201</v>
      </c>
      <c r="AR83" s="65">
        <f ca="1">'Trial 3'!AV28</f>
        <v>136.53482854307637</v>
      </c>
      <c r="AS83" s="65">
        <f ca="1">'Trial 3'!AW28</f>
        <v>136.39955246932459</v>
      </c>
      <c r="AT83" s="65">
        <f ca="1">'Trial 3'!AX28</f>
        <v>136.26329685856311</v>
      </c>
      <c r="AU83" s="65">
        <f ca="1">'Trial 3'!AY28</f>
        <v>136.12579149368872</v>
      </c>
      <c r="AV83" s="65">
        <f ca="1">'Trial 3'!AZ28</f>
        <v>135.98715786412754</v>
      </c>
      <c r="AW83" s="65">
        <f ca="1">'Trial 3'!BB28</f>
        <v>135.84707823734558</v>
      </c>
      <c r="AX83" s="65">
        <f ca="1">'Trial 3'!BC28</f>
        <v>135.70678775450466</v>
      </c>
      <c r="AY83" s="65">
        <f ca="1">'Trial 3'!BD28</f>
        <v>135.56486959667291</v>
      </c>
      <c r="AZ83" s="65">
        <f ca="1">'Trial 3'!BE28</f>
        <v>135.42068478771995</v>
      </c>
      <c r="BA83" s="65">
        <f ca="1">'Trial 3'!BF28</f>
        <v>135.27604643196744</v>
      </c>
      <c r="BB83" s="65">
        <f ca="1">'Trial 3'!BG28</f>
        <v>135.13223819469147</v>
      </c>
      <c r="BC83" s="65">
        <f ca="1">'Trial 3'!BH28</f>
        <v>134.98753698000081</v>
      </c>
      <c r="BD83" s="65">
        <f ca="1">'Trial 3'!BI28</f>
        <v>134.8411805609457</v>
      </c>
      <c r="BE83" s="65">
        <f ca="1">'Trial 3'!BJ28</f>
        <v>134.69284197049333</v>
      </c>
      <c r="BF83" s="65">
        <f ca="1">'Trial 3'!BK28</f>
        <v>134.54303590692342</v>
      </c>
      <c r="BG83" s="65">
        <f ca="1">'Trial 3'!BL28</f>
        <v>134.39160983473877</v>
      </c>
      <c r="BH83" s="65">
        <f ca="1">'Trial 3'!BM28</f>
        <v>134.2413357980858</v>
      </c>
      <c r="BI83" s="65">
        <f ca="1">'Trial 3'!BO28</f>
        <v>134.09019638472842</v>
      </c>
      <c r="BJ83" s="65">
        <f ca="1">'Trial 3'!BP28</f>
        <v>133.93914713028468</v>
      </c>
      <c r="BK83" s="65">
        <f ca="1">'Trial 3'!BQ28</f>
        <v>133.78758327849826</v>
      </c>
      <c r="BL83" s="65">
        <f ca="1">'Trial 3'!BR28</f>
        <v>133.6353764469045</v>
      </c>
      <c r="BM83" s="65">
        <f ca="1">'Trial 3'!BS28</f>
        <v>133.48375413582033</v>
      </c>
      <c r="BN83" s="65">
        <f ca="1">'Trial 3'!BT28</f>
        <v>133.33255754424704</v>
      </c>
      <c r="BO83" s="65">
        <f ca="1">'Trial 3'!BU28</f>
        <v>133.18031316196664</v>
      </c>
      <c r="BP83" s="65">
        <f ca="1">'Trial 3'!BV28</f>
        <v>133.02771687886977</v>
      </c>
      <c r="BQ83" s="65">
        <f ca="1">'Trial 3'!BW28</f>
        <v>132.87601561090432</v>
      </c>
      <c r="BR83" s="65">
        <f ca="1">'Trial 3'!BX28</f>
        <v>132.72311284401241</v>
      </c>
      <c r="BS83" s="65">
        <f ca="1">'Trial 3'!BY28</f>
        <v>132.57125286672292</v>
      </c>
      <c r="BT83" s="65">
        <f ca="1">'Trial 3'!BZ28</f>
        <v>132.4177999821753</v>
      </c>
      <c r="BU83" s="65">
        <f ca="1">'Trial 3'!CB28</f>
        <v>132.26514068028115</v>
      </c>
      <c r="BV83" s="65">
        <f ca="1">'Trial 3'!CC28</f>
        <v>132.11131426101588</v>
      </c>
      <c r="BW83" s="65">
        <f ca="1">'Trial 3'!CD28</f>
        <v>131.95596285193204</v>
      </c>
      <c r="BX83" s="65">
        <f ca="1">'Trial 3'!CE28</f>
        <v>131.80054737081042</v>
      </c>
      <c r="BY83" s="65">
        <f ca="1">'Trial 3'!CF28</f>
        <v>131.64515489470608</v>
      </c>
      <c r="BZ83" s="65">
        <f ca="1">'Trial 3'!CG28</f>
        <v>131.49043306262766</v>
      </c>
      <c r="CA83" s="65">
        <f ca="1">'Trial 3'!CH28</f>
        <v>131.33489788792662</v>
      </c>
      <c r="CB83" s="65">
        <f ca="1">'Trial 3'!CI28</f>
        <v>131.17846290778064</v>
      </c>
      <c r="CC83" s="65">
        <f ca="1">'Trial 3'!CJ28</f>
        <v>131.02127064395583</v>
      </c>
      <c r="CD83" s="65">
        <f ca="1">'Trial 3'!CK28</f>
        <v>130.86547568475467</v>
      </c>
      <c r="CE83" s="65">
        <f ca="1">'Trial 3'!CL28</f>
        <v>130.70949396567758</v>
      </c>
      <c r="CF83" s="65">
        <f ca="1">'Trial 3'!CM28</f>
        <v>130.5543035405174</v>
      </c>
      <c r="CG83" s="65">
        <f ca="1">'Trial 3'!CO28</f>
        <v>130.4004869246865</v>
      </c>
      <c r="CH83" s="65">
        <f ca="1">'Trial 3'!CP28</f>
        <v>130.24811181537459</v>
      </c>
      <c r="CI83" s="65">
        <f ca="1">'Trial 3'!CQ28</f>
        <v>130.09587477923549</v>
      </c>
      <c r="CJ83" s="65">
        <f ca="1">'Trial 3'!CR28</f>
        <v>129.94542554573471</v>
      </c>
      <c r="CK83" s="65">
        <f ca="1">'Trial 3'!CS28</f>
        <v>129.79492065520733</v>
      </c>
      <c r="CL83" s="65">
        <f ca="1">'Trial 3'!CT28</f>
        <v>129.64451260559738</v>
      </c>
      <c r="CM83" s="65">
        <f ca="1">'Trial 3'!CU28</f>
        <v>129.49473967329263</v>
      </c>
      <c r="CN83" s="65">
        <f ca="1">'Trial 3'!CV28</f>
        <v>129.34659867645559</v>
      </c>
      <c r="CO83" s="65">
        <f ca="1">'Trial 3'!CW28</f>
        <v>129.19857986994862</v>
      </c>
      <c r="CP83" s="65">
        <f ca="1">'Trial 3'!CX28</f>
        <v>129.0500959497285</v>
      </c>
      <c r="CQ83" s="65">
        <f ca="1">'Trial 3'!CY28</f>
        <v>128.90257095282973</v>
      </c>
      <c r="CR83" s="65">
        <f ca="1">'Trial 3'!CZ28</f>
        <v>128.75597193551533</v>
      </c>
      <c r="CS83" s="65">
        <f ca="1">'Trial 3'!DB28</f>
        <v>128.60823433949244</v>
      </c>
      <c r="CT83" s="65">
        <f ca="1">'Trial 3'!DC28</f>
        <v>128.46158962685794</v>
      </c>
      <c r="CU83" s="65">
        <f ca="1">'Trial 3'!DD28</f>
        <v>128.31612801068809</v>
      </c>
      <c r="CV83" s="65">
        <f ca="1">'Trial 3'!DE28</f>
        <v>128.17024969339872</v>
      </c>
      <c r="CW83" s="65">
        <f ca="1">'Trial 3'!DF28</f>
        <v>128.02370742593916</v>
      </c>
      <c r="CX83" s="65">
        <f ca="1">'Trial 3'!DG28</f>
        <v>127.87762215499765</v>
      </c>
      <c r="CY83" s="65">
        <f ca="1">'Trial 3'!DH28</f>
        <v>127.73044940102473</v>
      </c>
      <c r="CZ83" s="65">
        <f ca="1">'Trial 3'!DI28</f>
        <v>127.58424049733927</v>
      </c>
      <c r="DA83" s="65">
        <f ca="1">'Trial 3'!DJ28</f>
        <v>127.43772820343344</v>
      </c>
      <c r="DB83" s="65">
        <f ca="1">'Trial 3'!DK28</f>
        <v>127.29028965869502</v>
      </c>
      <c r="DC83" s="65">
        <f ca="1">'Trial 3'!DL28</f>
        <v>127.1439884268221</v>
      </c>
      <c r="DD83" s="65">
        <f ca="1">'Trial 3'!DM28</f>
        <v>126.99931201838089</v>
      </c>
      <c r="DE83" s="65">
        <f ca="1">'Trial 3'!DO28</f>
        <v>126.85524779764405</v>
      </c>
      <c r="DF83" s="65">
        <f ca="1">'Trial 3'!DP28</f>
        <v>126.71065332723698</v>
      </c>
      <c r="DG83" s="65">
        <f ca="1">'Trial 3'!DQ28</f>
        <v>126.56692045663621</v>
      </c>
      <c r="DH83" s="65">
        <f ca="1">'Trial 3'!DR28</f>
        <v>126.42494656376302</v>
      </c>
      <c r="DI83" s="65">
        <f ca="1">'Trial 3'!DS28</f>
        <v>126.28277865948365</v>
      </c>
      <c r="DJ83" s="65">
        <f ca="1">'Trial 3'!DT28</f>
        <v>126.14089042652839</v>
      </c>
      <c r="DK83" s="65">
        <f ca="1">'Trial 3'!DU28</f>
        <v>125.99879336537924</v>
      </c>
      <c r="DL83" s="65">
        <f ca="1">'Trial 3'!DV28</f>
        <v>125.85787318772591</v>
      </c>
      <c r="DM83" s="65">
        <f ca="1">'Trial 3'!DW28</f>
        <v>125.71846770088223</v>
      </c>
      <c r="DN83" s="65">
        <f ca="1">'Trial 3'!DX28</f>
        <v>125.57835546445165</v>
      </c>
      <c r="DO83" s="65">
        <f ca="1">'Trial 3'!DY28</f>
        <v>125.4381636125411</v>
      </c>
      <c r="DP83" s="65">
        <f ca="1">'Trial 3'!DZ28</f>
        <v>125.29866704955559</v>
      </c>
      <c r="DQ83" s="65">
        <f ca="1">'Trial 3'!EB28</f>
        <v>125.16001829179889</v>
      </c>
      <c r="DR83" s="65">
        <f ca="1">'Trial 3'!EC28</f>
        <v>125.02142422696224</v>
      </c>
      <c r="DS83" s="65">
        <f ca="1">'Trial 3'!ED28</f>
        <v>124.88251322615623</v>
      </c>
      <c r="DT83" s="65">
        <f ca="1">'Trial 3'!EE28</f>
        <v>124.74231474538088</v>
      </c>
      <c r="DU83" s="65">
        <f ca="1">'Trial 3'!EF28</f>
        <v>124.60343544439829</v>
      </c>
      <c r="DV83" s="65">
        <f ca="1">'Trial 3'!EG28</f>
        <v>124.4647778433332</v>
      </c>
      <c r="DW83" s="65">
        <f ca="1">'Trial 3'!EH28</f>
        <v>124.32646667209799</v>
      </c>
      <c r="DX83" s="65">
        <f ca="1">'Trial 3'!EI28</f>
        <v>124.18808625656976</v>
      </c>
      <c r="DY83" s="65">
        <f ca="1">'Trial 3'!EJ28</f>
        <v>124.05011231848958</v>
      </c>
      <c r="DZ83" s="65">
        <f ca="1">'Trial 3'!EK28</f>
        <v>123.91209505549452</v>
      </c>
      <c r="EA83" s="65">
        <f ca="1">'Trial 3'!EL28</f>
        <v>123.77393976539346</v>
      </c>
      <c r="EB83" s="65">
        <f ca="1">'Trial 3'!EM28</f>
        <v>123.63706595870104</v>
      </c>
    </row>
    <row r="84" spans="1:132" ht="12.75" customHeight="1">
      <c r="A84" s="65">
        <f>'Trial 4'!B28</f>
        <v>140</v>
      </c>
      <c r="B84" s="65">
        <f>'Trial 4'!C28</f>
        <v>140</v>
      </c>
      <c r="C84" s="65">
        <f ca="1">'Trial 4'!D28</f>
        <v>139.99408899053486</v>
      </c>
      <c r="D84" s="65">
        <f ca="1">'Trial 4'!E28</f>
        <v>139.98216939986301</v>
      </c>
      <c r="E84" s="65">
        <f ca="1">'Trial 4'!F28</f>
        <v>139.96531314739775</v>
      </c>
      <c r="F84" s="65">
        <f ca="1">'Trial 4'!G28</f>
        <v>139.94254399249226</v>
      </c>
      <c r="G84" s="65">
        <f ca="1">'Trial 4'!H28</f>
        <v>139.91462169970669</v>
      </c>
      <c r="H84" s="65">
        <f ca="1">'Trial 4'!I28</f>
        <v>139.88131705861704</v>
      </c>
      <c r="I84" s="65">
        <f ca="1">'Trial 4'!J28</f>
        <v>139.84349669564125</v>
      </c>
      <c r="J84" s="65">
        <f ca="1">'Trial 4'!K28</f>
        <v>139.80271995563655</v>
      </c>
      <c r="K84" s="65">
        <f ca="1">'Trial 4'!L28</f>
        <v>139.75663609622521</v>
      </c>
      <c r="L84" s="65">
        <f ca="1">'Trial 4'!M28</f>
        <v>139.70674202245141</v>
      </c>
      <c r="M84" s="65">
        <f ca="1">'Trial 4'!O28</f>
        <v>139.65290024672842</v>
      </c>
      <c r="N84" s="65">
        <f ca="1">'Trial 4'!P28</f>
        <v>139.59346875490357</v>
      </c>
      <c r="O84" s="65">
        <f ca="1">'Trial 4'!Q28</f>
        <v>139.52973545771238</v>
      </c>
      <c r="P84" s="65">
        <f ca="1">'Trial 4'!R28</f>
        <v>139.46093430834537</v>
      </c>
      <c r="Q84" s="65">
        <f ca="1">'Trial 4'!S28</f>
        <v>139.38920107173709</v>
      </c>
      <c r="R84" s="65">
        <f ca="1">'Trial 4'!T28</f>
        <v>139.31402172024039</v>
      </c>
      <c r="S84" s="65">
        <f ca="1">'Trial 4'!U28</f>
        <v>139.23409834495021</v>
      </c>
      <c r="T84" s="65">
        <f ca="1">'Trial 4'!V28</f>
        <v>139.15141855573924</v>
      </c>
      <c r="U84" s="65">
        <f ca="1">'Trial 4'!W28</f>
        <v>139.06457665897341</v>
      </c>
      <c r="V84" s="65">
        <f ca="1">'Trial 4'!X28</f>
        <v>138.9746819223428</v>
      </c>
      <c r="W84" s="65">
        <f ca="1">'Trial 4'!Y28</f>
        <v>138.88119934995163</v>
      </c>
      <c r="X84" s="65">
        <f ca="1">'Trial 4'!Z28</f>
        <v>138.78571189012141</v>
      </c>
      <c r="Y84" s="65">
        <f ca="1">'Trial 4'!AB28</f>
        <v>138.68623214304279</v>
      </c>
      <c r="Z84" s="65">
        <f ca="1">'Trial 4'!AC28</f>
        <v>138.58358496688115</v>
      </c>
      <c r="AA84" s="65">
        <f ca="1">'Trial 4'!AD28</f>
        <v>138.47748391853438</v>
      </c>
      <c r="AB84" s="65">
        <f ca="1">'Trial 4'!AE28</f>
        <v>138.36855518789599</v>
      </c>
      <c r="AC84" s="65">
        <f ca="1">'Trial 4'!AF28</f>
        <v>138.25809997235493</v>
      </c>
      <c r="AD84" s="65">
        <f ca="1">'Trial 4'!AG28</f>
        <v>138.14499070451123</v>
      </c>
      <c r="AE84" s="65">
        <f ca="1">'Trial 4'!AH28</f>
        <v>138.02804646504777</v>
      </c>
      <c r="AF84" s="65">
        <f ca="1">'Trial 4'!AI28</f>
        <v>137.90767915745474</v>
      </c>
      <c r="AG84" s="65">
        <f ca="1">'Trial 4'!AJ28</f>
        <v>137.78479287885415</v>
      </c>
      <c r="AH84" s="65">
        <f ca="1">'Trial 4'!AK28</f>
        <v>137.65980886937652</v>
      </c>
      <c r="AI84" s="65">
        <f ca="1">'Trial 4'!AL28</f>
        <v>137.53213280249761</v>
      </c>
      <c r="AJ84" s="65">
        <f ca="1">'Trial 4'!AM28</f>
        <v>137.40095266984315</v>
      </c>
      <c r="AK84" s="65">
        <f ca="1">'Trial 4'!AO28</f>
        <v>137.26725016642825</v>
      </c>
      <c r="AL84" s="65">
        <f ca="1">'Trial 4'!AP28</f>
        <v>137.1312198901573</v>
      </c>
      <c r="AM84" s="65">
        <f ca="1">'Trial 4'!AQ28</f>
        <v>136.99397029686793</v>
      </c>
      <c r="AN84" s="65">
        <f ca="1">'Trial 4'!AR28</f>
        <v>136.85556133574838</v>
      </c>
      <c r="AO84" s="65">
        <f ca="1">'Trial 4'!AS28</f>
        <v>136.71438193562503</v>
      </c>
      <c r="AP84" s="65">
        <f ca="1">'Trial 4'!AT28</f>
        <v>136.57270179366475</v>
      </c>
      <c r="AQ84" s="65">
        <f ca="1">'Trial 4'!AU28</f>
        <v>136.42978291848203</v>
      </c>
      <c r="AR84" s="65">
        <f ca="1">'Trial 4'!AV28</f>
        <v>136.28424735153965</v>
      </c>
      <c r="AS84" s="65">
        <f ca="1">'Trial 4'!AW28</f>
        <v>136.13772681526774</v>
      </c>
      <c r="AT84" s="65">
        <f ca="1">'Trial 4'!AX28</f>
        <v>135.99098333037</v>
      </c>
      <c r="AU84" s="65">
        <f ca="1">'Trial 4'!AY28</f>
        <v>135.84286415532185</v>
      </c>
      <c r="AV84" s="65">
        <f ca="1">'Trial 4'!AZ28</f>
        <v>135.69266266580351</v>
      </c>
      <c r="AW84" s="65">
        <f ca="1">'Trial 4'!BB28</f>
        <v>135.53976685238624</v>
      </c>
      <c r="AX84" s="65">
        <f ca="1">'Trial 4'!BC28</f>
        <v>135.38558225821276</v>
      </c>
      <c r="AY84" s="65">
        <f ca="1">'Trial 4'!BD28</f>
        <v>135.22946151511871</v>
      </c>
      <c r="AZ84" s="65">
        <f ca="1">'Trial 4'!BE28</f>
        <v>135.0723498902849</v>
      </c>
      <c r="BA84" s="65">
        <f ca="1">'Trial 4'!BF28</f>
        <v>134.91451276825185</v>
      </c>
      <c r="BB84" s="65">
        <f ca="1">'Trial 4'!BG28</f>
        <v>134.75571714677082</v>
      </c>
      <c r="BC84" s="65">
        <f ca="1">'Trial 4'!BH28</f>
        <v>134.59512098662239</v>
      </c>
      <c r="BD84" s="65">
        <f ca="1">'Trial 4'!BI28</f>
        <v>134.43534852077272</v>
      </c>
      <c r="BE84" s="65">
        <f ca="1">'Trial 4'!BJ28</f>
        <v>134.27460128768828</v>
      </c>
      <c r="BF84" s="65">
        <f ca="1">'Trial 4'!BK28</f>
        <v>134.11303712904109</v>
      </c>
      <c r="BG84" s="65">
        <f ca="1">'Trial 4'!BL28</f>
        <v>133.95242138751709</v>
      </c>
      <c r="BH84" s="65">
        <f ca="1">'Trial 4'!BM28</f>
        <v>133.79166015724769</v>
      </c>
      <c r="BI84" s="65">
        <f ca="1">'Trial 4'!BO28</f>
        <v>133.62978492824553</v>
      </c>
      <c r="BJ84" s="65">
        <f ca="1">'Trial 4'!BP28</f>
        <v>133.46740348194456</v>
      </c>
      <c r="BK84" s="65">
        <f ca="1">'Trial 4'!BQ28</f>
        <v>133.3038554086755</v>
      </c>
      <c r="BL84" s="65">
        <f ca="1">'Trial 4'!BR28</f>
        <v>133.13942300157674</v>
      </c>
      <c r="BM84" s="65">
        <f ca="1">'Trial 4'!BS28</f>
        <v>132.97433048610475</v>
      </c>
      <c r="BN84" s="65">
        <f ca="1">'Trial 4'!BT28</f>
        <v>132.81065778469852</v>
      </c>
      <c r="BO84" s="65">
        <f ca="1">'Trial 4'!BU28</f>
        <v>132.64649956020517</v>
      </c>
      <c r="BP84" s="65">
        <f ca="1">'Trial 4'!BV28</f>
        <v>132.48141761059438</v>
      </c>
      <c r="BQ84" s="65">
        <f ca="1">'Trial 4'!BW28</f>
        <v>132.3169076234733</v>
      </c>
      <c r="BR84" s="65">
        <f ca="1">'Trial 4'!BX28</f>
        <v>132.15295816336692</v>
      </c>
      <c r="BS84" s="65">
        <f ca="1">'Trial 4'!BY28</f>
        <v>131.98903136403541</v>
      </c>
      <c r="BT84" s="65">
        <f ca="1">'Trial 4'!BZ28</f>
        <v>131.8261743816721</v>
      </c>
      <c r="BU84" s="65">
        <f ca="1">'Trial 4'!CB28</f>
        <v>131.66312728206196</v>
      </c>
      <c r="BV84" s="65">
        <f ca="1">'Trial 4'!CC28</f>
        <v>131.49962447819965</v>
      </c>
      <c r="BW84" s="65">
        <f ca="1">'Trial 4'!CD28</f>
        <v>131.33690999706056</v>
      </c>
      <c r="BX84" s="65">
        <f ca="1">'Trial 4'!CE28</f>
        <v>131.17416417152702</v>
      </c>
      <c r="BY84" s="65">
        <f ca="1">'Trial 4'!CF28</f>
        <v>131.01045003592091</v>
      </c>
      <c r="BZ84" s="65">
        <f ca="1">'Trial 4'!CG28</f>
        <v>130.84767972354797</v>
      </c>
      <c r="CA84" s="65">
        <f ca="1">'Trial 4'!CH28</f>
        <v>130.68621787772511</v>
      </c>
      <c r="CB84" s="65">
        <f ca="1">'Trial 4'!CI28</f>
        <v>130.52639907641148</v>
      </c>
      <c r="CC84" s="65">
        <f ca="1">'Trial 4'!CJ28</f>
        <v>130.3663455200516</v>
      </c>
      <c r="CD84" s="65">
        <f ca="1">'Trial 4'!CK28</f>
        <v>130.20691634316475</v>
      </c>
      <c r="CE84" s="65">
        <f ca="1">'Trial 4'!CL28</f>
        <v>130.04822528615085</v>
      </c>
      <c r="CF84" s="65">
        <f ca="1">'Trial 4'!CM28</f>
        <v>129.88927641627839</v>
      </c>
      <c r="CG84" s="65">
        <f ca="1">'Trial 4'!CO28</f>
        <v>129.73039342669657</v>
      </c>
      <c r="CH84" s="65">
        <f ca="1">'Trial 4'!CP28</f>
        <v>129.57259374163127</v>
      </c>
      <c r="CI84" s="65">
        <f ca="1">'Trial 4'!CQ28</f>
        <v>129.41340671843366</v>
      </c>
      <c r="CJ84" s="65">
        <f ca="1">'Trial 4'!CR28</f>
        <v>129.25363489724026</v>
      </c>
      <c r="CK84" s="65">
        <f ca="1">'Trial 4'!CS28</f>
        <v>129.09527001582074</v>
      </c>
      <c r="CL84" s="65">
        <f ca="1">'Trial 4'!CT28</f>
        <v>128.93658487327866</v>
      </c>
      <c r="CM84" s="65">
        <f ca="1">'Trial 4'!CU28</f>
        <v>128.77884324536765</v>
      </c>
      <c r="CN84" s="65">
        <f ca="1">'Trial 4'!CV28</f>
        <v>128.6211747649227</v>
      </c>
      <c r="CO84" s="65">
        <f ca="1">'Trial 4'!CW28</f>
        <v>128.46299360691575</v>
      </c>
      <c r="CP84" s="65">
        <f ca="1">'Trial 4'!CX28</f>
        <v>128.30508670416967</v>
      </c>
      <c r="CQ84" s="65">
        <f ca="1">'Trial 4'!CY28</f>
        <v>128.14667294645304</v>
      </c>
      <c r="CR84" s="65">
        <f ca="1">'Trial 4'!CZ28</f>
        <v>127.98852360814865</v>
      </c>
      <c r="CS84" s="65">
        <f ca="1">'Trial 4'!DB28</f>
        <v>127.83110762599192</v>
      </c>
      <c r="CT84" s="65">
        <f ca="1">'Trial 4'!DC28</f>
        <v>127.67322196612588</v>
      </c>
      <c r="CU84" s="65">
        <f ca="1">'Trial 4'!DD28</f>
        <v>127.51568316918127</v>
      </c>
      <c r="CV84" s="65">
        <f ca="1">'Trial 4'!DE28</f>
        <v>127.3583645425346</v>
      </c>
      <c r="CW84" s="65">
        <f ca="1">'Trial 4'!DF28</f>
        <v>127.20102745823176</v>
      </c>
      <c r="CX84" s="65">
        <f ca="1">'Trial 4'!DG28</f>
        <v>127.04409219389102</v>
      </c>
      <c r="CY84" s="65">
        <f ca="1">'Trial 4'!DH28</f>
        <v>126.88759139790938</v>
      </c>
      <c r="CZ84" s="65">
        <f ca="1">'Trial 4'!DI28</f>
        <v>126.73236502812054</v>
      </c>
      <c r="DA84" s="65">
        <f ca="1">'Trial 4'!DJ28</f>
        <v>126.57859762336831</v>
      </c>
      <c r="DB84" s="65">
        <f ca="1">'Trial 4'!DK28</f>
        <v>126.42592257335066</v>
      </c>
      <c r="DC84" s="65">
        <f ca="1">'Trial 4'!DL28</f>
        <v>126.27397252634071</v>
      </c>
      <c r="DD84" s="65">
        <f ca="1">'Trial 4'!DM28</f>
        <v>126.12153163578554</v>
      </c>
      <c r="DE84" s="65">
        <f ca="1">'Trial 4'!DO28</f>
        <v>125.96878874468889</v>
      </c>
      <c r="DF84" s="65">
        <f ca="1">'Trial 4'!DP28</f>
        <v>125.81650991338337</v>
      </c>
      <c r="DG84" s="65">
        <f ca="1">'Trial 4'!DQ28</f>
        <v>125.66503380356525</v>
      </c>
      <c r="DH84" s="65">
        <f ca="1">'Trial 4'!DR28</f>
        <v>125.51275608616643</v>
      </c>
      <c r="DI84" s="65">
        <f ca="1">'Trial 4'!DS28</f>
        <v>125.36177861957252</v>
      </c>
      <c r="DJ84" s="65">
        <f ca="1">'Trial 4'!DT28</f>
        <v>125.21126220055035</v>
      </c>
      <c r="DK84" s="65">
        <f ca="1">'Trial 4'!DU28</f>
        <v>125.06272983465796</v>
      </c>
      <c r="DL84" s="65">
        <f ca="1">'Trial 4'!DV28</f>
        <v>124.91562233826519</v>
      </c>
      <c r="DM84" s="65">
        <f ca="1">'Trial 4'!DW28</f>
        <v>124.76912948535461</v>
      </c>
      <c r="DN84" s="65">
        <f ca="1">'Trial 4'!DX28</f>
        <v>124.62328937402727</v>
      </c>
      <c r="DO84" s="65">
        <f ca="1">'Trial 4'!DY28</f>
        <v>124.47787556181837</v>
      </c>
      <c r="DP84" s="65">
        <f ca="1">'Trial 4'!DZ28</f>
        <v>124.33341731870568</v>
      </c>
      <c r="DQ84" s="65">
        <f ca="1">'Trial 4'!EB28</f>
        <v>124.1904166236525</v>
      </c>
      <c r="DR84" s="65">
        <f ca="1">'Trial 4'!EC28</f>
        <v>124.04866956894686</v>
      </c>
      <c r="DS84" s="65">
        <f ca="1">'Trial 4'!ED28</f>
        <v>123.90608994269495</v>
      </c>
      <c r="DT84" s="65">
        <f ca="1">'Trial 4'!EE28</f>
        <v>123.76321856423093</v>
      </c>
      <c r="DU84" s="65">
        <f ca="1">'Trial 4'!EF28</f>
        <v>123.62216881782501</v>
      </c>
      <c r="DV84" s="65">
        <f ca="1">'Trial 4'!EG28</f>
        <v>123.48193771263905</v>
      </c>
      <c r="DW84" s="65">
        <f ca="1">'Trial 4'!EH28</f>
        <v>123.34272302247668</v>
      </c>
      <c r="DX84" s="65">
        <f ca="1">'Trial 4'!EI28</f>
        <v>123.20485772637035</v>
      </c>
      <c r="DY84" s="65">
        <f ca="1">'Trial 4'!EJ28</f>
        <v>123.06925174474878</v>
      </c>
      <c r="DZ84" s="65">
        <f ca="1">'Trial 4'!EK28</f>
        <v>122.93503672141564</v>
      </c>
      <c r="EA84" s="65">
        <f ca="1">'Trial 4'!EL28</f>
        <v>122.80073546754433</v>
      </c>
      <c r="EB84" s="65">
        <f ca="1">'Trial 4'!EM28</f>
        <v>122.66768528263069</v>
      </c>
    </row>
    <row r="85" spans="1:132" ht="12.75" customHeight="1">
      <c r="A85" s="65">
        <f>'Trial 5'!B28</f>
        <v>140</v>
      </c>
      <c r="B85" s="65">
        <f>'Trial 5'!C28</f>
        <v>140</v>
      </c>
      <c r="C85" s="65">
        <f ca="1">'Trial 5'!D28</f>
        <v>139.9928000069298</v>
      </c>
      <c r="D85" s="65">
        <f ca="1">'Trial 5'!E28</f>
        <v>139.98038097401061</v>
      </c>
      <c r="E85" s="65">
        <f ca="1">'Trial 5'!F28</f>
        <v>139.96291457270084</v>
      </c>
      <c r="F85" s="65">
        <f ca="1">'Trial 5'!G28</f>
        <v>139.94111289493574</v>
      </c>
      <c r="G85" s="65">
        <f ca="1">'Trial 5'!H28</f>
        <v>139.91480690632383</v>
      </c>
      <c r="H85" s="65">
        <f ca="1">'Trial 5'!I28</f>
        <v>139.88309602886378</v>
      </c>
      <c r="I85" s="65">
        <f ca="1">'Trial 5'!J28</f>
        <v>139.84623000958786</v>
      </c>
      <c r="J85" s="65">
        <f ca="1">'Trial 5'!K28</f>
        <v>139.80542271243115</v>
      </c>
      <c r="K85" s="65">
        <f ca="1">'Trial 5'!L28</f>
        <v>139.76047934690064</v>
      </c>
      <c r="L85" s="65">
        <f ca="1">'Trial 5'!M28</f>
        <v>139.70991187070572</v>
      </c>
      <c r="M85" s="65">
        <f ca="1">'Trial 5'!O28</f>
        <v>139.65620201705497</v>
      </c>
      <c r="N85" s="65">
        <f ca="1">'Trial 5'!P28</f>
        <v>139.5996256461836</v>
      </c>
      <c r="O85" s="65">
        <f ca="1">'Trial 5'!Q28</f>
        <v>139.53810189692388</v>
      </c>
      <c r="P85" s="65">
        <f ca="1">'Trial 5'!R28</f>
        <v>139.47191449274868</v>
      </c>
      <c r="Q85" s="65">
        <f ca="1">'Trial 5'!S28</f>
        <v>139.40257489164242</v>
      </c>
      <c r="R85" s="65">
        <f ca="1">'Trial 5'!T28</f>
        <v>139.32850407305165</v>
      </c>
      <c r="S85" s="65">
        <f ca="1">'Trial 5'!U28</f>
        <v>139.25008639447066</v>
      </c>
      <c r="T85" s="65">
        <f ca="1">'Trial 5'!V28</f>
        <v>139.16878069248915</v>
      </c>
      <c r="U85" s="65">
        <f ca="1">'Trial 5'!W28</f>
        <v>139.08335443556916</v>
      </c>
      <c r="V85" s="65">
        <f ca="1">'Trial 5'!X28</f>
        <v>138.9939178203166</v>
      </c>
      <c r="W85" s="65">
        <f ca="1">'Trial 5'!Y28</f>
        <v>138.90227109134227</v>
      </c>
      <c r="X85" s="65">
        <f ca="1">'Trial 5'!Z28</f>
        <v>138.80816981796841</v>
      </c>
      <c r="Y85" s="65">
        <f ca="1">'Trial 5'!AB28</f>
        <v>138.7114025643487</v>
      </c>
      <c r="Z85" s="65">
        <f ca="1">'Trial 5'!AC28</f>
        <v>138.61250038172105</v>
      </c>
      <c r="AA85" s="65">
        <f ca="1">'Trial 5'!AD28</f>
        <v>138.51247463434871</v>
      </c>
      <c r="AB85" s="65">
        <f ca="1">'Trial 5'!AE28</f>
        <v>138.40933440192043</v>
      </c>
      <c r="AC85" s="65">
        <f ca="1">'Trial 5'!AF28</f>
        <v>138.30382167935537</v>
      </c>
      <c r="AD85" s="65">
        <f ca="1">'Trial 5'!AG28</f>
        <v>138.19585007866073</v>
      </c>
      <c r="AE85" s="65">
        <f ca="1">'Trial 5'!AH28</f>
        <v>138.08606862598464</v>
      </c>
      <c r="AF85" s="65">
        <f ca="1">'Trial 5'!AI28</f>
        <v>137.97374155372313</v>
      </c>
      <c r="AG85" s="65">
        <f ca="1">'Trial 5'!AJ28</f>
        <v>137.85858789585538</v>
      </c>
      <c r="AH85" s="65">
        <f ca="1">'Trial 5'!AK28</f>
        <v>137.74156620865975</v>
      </c>
      <c r="AI85" s="65">
        <f ca="1">'Trial 5'!AL28</f>
        <v>137.62319789403008</v>
      </c>
      <c r="AJ85" s="65">
        <f ca="1">'Trial 5'!AM28</f>
        <v>137.50187596503096</v>
      </c>
      <c r="AK85" s="65">
        <f ca="1">'Trial 5'!AO28</f>
        <v>137.37942116945612</v>
      </c>
      <c r="AL85" s="65">
        <f ca="1">'Trial 5'!AP28</f>
        <v>137.25560360500185</v>
      </c>
      <c r="AM85" s="65">
        <f ca="1">'Trial 5'!AQ28</f>
        <v>137.12997348867989</v>
      </c>
      <c r="AN85" s="65">
        <f ca="1">'Trial 5'!AR28</f>
        <v>137.00381337726643</v>
      </c>
      <c r="AO85" s="65">
        <f ca="1">'Trial 5'!AS28</f>
        <v>136.87760998335776</v>
      </c>
      <c r="AP85" s="65">
        <f ca="1">'Trial 5'!AT28</f>
        <v>136.74984480485946</v>
      </c>
      <c r="AQ85" s="65">
        <f ca="1">'Trial 5'!AU28</f>
        <v>136.62072717164858</v>
      </c>
      <c r="AR85" s="65">
        <f ca="1">'Trial 5'!AV28</f>
        <v>136.49094376974966</v>
      </c>
      <c r="AS85" s="65">
        <f ca="1">'Trial 5'!AW28</f>
        <v>136.358520751627</v>
      </c>
      <c r="AT85" s="65">
        <f ca="1">'Trial 5'!AX28</f>
        <v>136.22373159969658</v>
      </c>
      <c r="AU85" s="65">
        <f ca="1">'Trial 5'!AY28</f>
        <v>136.08649065862457</v>
      </c>
      <c r="AV85" s="65">
        <f ca="1">'Trial 5'!AZ28</f>
        <v>135.94766734875557</v>
      </c>
      <c r="AW85" s="65">
        <f ca="1">'Trial 5'!BB28</f>
        <v>135.80648646663366</v>
      </c>
      <c r="AX85" s="65">
        <f ca="1">'Trial 5'!BC28</f>
        <v>135.66472606873054</v>
      </c>
      <c r="AY85" s="65">
        <f ca="1">'Trial 5'!BD28</f>
        <v>135.52343194966451</v>
      </c>
      <c r="AZ85" s="65">
        <f ca="1">'Trial 5'!BE28</f>
        <v>135.38100749221408</v>
      </c>
      <c r="BA85" s="65">
        <f ca="1">'Trial 5'!BF28</f>
        <v>135.23693205644614</v>
      </c>
      <c r="BB85" s="65">
        <f ca="1">'Trial 5'!BG28</f>
        <v>135.09222803801265</v>
      </c>
      <c r="BC85" s="65">
        <f ca="1">'Trial 5'!BH28</f>
        <v>134.94729925644606</v>
      </c>
      <c r="BD85" s="65">
        <f ca="1">'Trial 5'!BI28</f>
        <v>134.80140068739848</v>
      </c>
      <c r="BE85" s="65">
        <f ca="1">'Trial 5'!BJ28</f>
        <v>134.65389931793271</v>
      </c>
      <c r="BF85" s="65">
        <f ca="1">'Trial 5'!BK28</f>
        <v>134.50730485445328</v>
      </c>
      <c r="BG85" s="65">
        <f ca="1">'Trial 5'!BL28</f>
        <v>134.36007838640421</v>
      </c>
      <c r="BH85" s="65">
        <f ca="1">'Trial 5'!BM28</f>
        <v>134.213318081908</v>
      </c>
      <c r="BI85" s="65">
        <f ca="1">'Trial 5'!BO28</f>
        <v>134.06585357784581</v>
      </c>
      <c r="BJ85" s="65">
        <f ca="1">'Trial 5'!BP28</f>
        <v>133.91782303070897</v>
      </c>
      <c r="BK85" s="65">
        <f ca="1">'Trial 5'!BQ28</f>
        <v>133.77018907638399</v>
      </c>
      <c r="BL85" s="65">
        <f ca="1">'Trial 5'!BR28</f>
        <v>133.62305126538118</v>
      </c>
      <c r="BM85" s="65">
        <f ca="1">'Trial 5'!BS28</f>
        <v>133.47559401567258</v>
      </c>
      <c r="BN85" s="65">
        <f ca="1">'Trial 5'!BT28</f>
        <v>133.32847919620778</v>
      </c>
      <c r="BO85" s="65">
        <f ca="1">'Trial 5'!BU28</f>
        <v>133.18058974492357</v>
      </c>
      <c r="BP85" s="65">
        <f ca="1">'Trial 5'!BV28</f>
        <v>133.03326337943821</v>
      </c>
      <c r="BQ85" s="65">
        <f ca="1">'Trial 5'!BW28</f>
        <v>132.88638649965196</v>
      </c>
      <c r="BR85" s="65">
        <f ca="1">'Trial 5'!BX28</f>
        <v>132.73898388657702</v>
      </c>
      <c r="BS85" s="65">
        <f ca="1">'Trial 5'!BY28</f>
        <v>132.59018584117374</v>
      </c>
      <c r="BT85" s="65">
        <f ca="1">'Trial 5'!BZ28</f>
        <v>132.4397651435203</v>
      </c>
      <c r="BU85" s="65">
        <f ca="1">'Trial 5'!CB28</f>
        <v>132.28837421060851</v>
      </c>
      <c r="BV85" s="65">
        <f ca="1">'Trial 5'!CC28</f>
        <v>132.13667504827745</v>
      </c>
      <c r="BW85" s="65">
        <f ca="1">'Trial 5'!CD28</f>
        <v>131.98330469056557</v>
      </c>
      <c r="BX85" s="65">
        <f ca="1">'Trial 5'!CE28</f>
        <v>131.82886654569751</v>
      </c>
      <c r="BY85" s="65">
        <f ca="1">'Trial 5'!CF28</f>
        <v>131.67432372721183</v>
      </c>
      <c r="BZ85" s="65">
        <f ca="1">'Trial 5'!CG28</f>
        <v>131.51794338553458</v>
      </c>
      <c r="CA85" s="65">
        <f ca="1">'Trial 5'!CH28</f>
        <v>131.36169650802077</v>
      </c>
      <c r="CB85" s="65">
        <f ca="1">'Trial 5'!CI28</f>
        <v>131.20546719961195</v>
      </c>
      <c r="CC85" s="65">
        <f ca="1">'Trial 5'!CJ28</f>
        <v>131.04889511322577</v>
      </c>
      <c r="CD85" s="65">
        <f ca="1">'Trial 5'!CK28</f>
        <v>130.89322436141572</v>
      </c>
      <c r="CE85" s="65">
        <f ca="1">'Trial 5'!CL28</f>
        <v>130.73662988918753</v>
      </c>
      <c r="CF85" s="65">
        <f ca="1">'Trial 5'!CM28</f>
        <v>130.57938263983834</v>
      </c>
      <c r="CG85" s="65">
        <f ca="1">'Trial 5'!CO28</f>
        <v>130.42229091197305</v>
      </c>
      <c r="CH85" s="65">
        <f ca="1">'Trial 5'!CP28</f>
        <v>130.26460441534385</v>
      </c>
      <c r="CI85" s="65">
        <f ca="1">'Trial 5'!CQ28</f>
        <v>130.10714894950038</v>
      </c>
      <c r="CJ85" s="65">
        <f ca="1">'Trial 5'!CR28</f>
        <v>129.95031198267887</v>
      </c>
      <c r="CK85" s="65">
        <f ca="1">'Trial 5'!CS28</f>
        <v>129.79459310463008</v>
      </c>
      <c r="CL85" s="65">
        <f ca="1">'Trial 5'!CT28</f>
        <v>129.63759611304383</v>
      </c>
      <c r="CM85" s="65">
        <f ca="1">'Trial 5'!CU28</f>
        <v>129.48220686154195</v>
      </c>
      <c r="CN85" s="65">
        <f ca="1">'Trial 5'!CV28</f>
        <v>129.32687860424244</v>
      </c>
      <c r="CO85" s="65">
        <f ca="1">'Trial 5'!CW28</f>
        <v>129.17215510279058</v>
      </c>
      <c r="CP85" s="65">
        <f ca="1">'Trial 5'!CX28</f>
        <v>129.01820603784003</v>
      </c>
      <c r="CQ85" s="65">
        <f ca="1">'Trial 5'!CY28</f>
        <v>128.86461382268766</v>
      </c>
      <c r="CR85" s="65">
        <f ca="1">'Trial 5'!CZ28</f>
        <v>128.70986000713086</v>
      </c>
      <c r="CS85" s="65">
        <f ca="1">'Trial 5'!DB28</f>
        <v>128.5562982478373</v>
      </c>
      <c r="CT85" s="65">
        <f ca="1">'Trial 5'!DC28</f>
        <v>128.40346908305492</v>
      </c>
      <c r="CU85" s="65">
        <f ca="1">'Trial 5'!DD28</f>
        <v>128.25054058095722</v>
      </c>
      <c r="CV85" s="65">
        <f ca="1">'Trial 5'!DE28</f>
        <v>128.09919706265183</v>
      </c>
      <c r="CW85" s="65">
        <f ca="1">'Trial 5'!DF28</f>
        <v>127.94873834512013</v>
      </c>
      <c r="CX85" s="65">
        <f ca="1">'Trial 5'!DG28</f>
        <v>127.79952579347376</v>
      </c>
      <c r="CY85" s="65">
        <f ca="1">'Trial 5'!DH28</f>
        <v>127.64911391881952</v>
      </c>
      <c r="CZ85" s="65">
        <f ca="1">'Trial 5'!DI28</f>
        <v>127.49965447635914</v>
      </c>
      <c r="DA85" s="65">
        <f ca="1">'Trial 5'!DJ28</f>
        <v>127.34996847595366</v>
      </c>
      <c r="DB85" s="65">
        <f ca="1">'Trial 5'!DK28</f>
        <v>127.20020787511855</v>
      </c>
      <c r="DC85" s="65">
        <f ca="1">'Trial 5'!DL28</f>
        <v>127.05056050158137</v>
      </c>
      <c r="DD85" s="65">
        <f ca="1">'Trial 5'!DM28</f>
        <v>126.9022574565963</v>
      </c>
      <c r="DE85" s="65">
        <f ca="1">'Trial 5'!DO28</f>
        <v>126.7549993534068</v>
      </c>
      <c r="DF85" s="65">
        <f ca="1">'Trial 5'!DP28</f>
        <v>126.60810787171243</v>
      </c>
      <c r="DG85" s="65">
        <f ca="1">'Trial 5'!DQ28</f>
        <v>126.46237904137611</v>
      </c>
      <c r="DH85" s="65">
        <f ca="1">'Trial 5'!DR28</f>
        <v>126.31631957630997</v>
      </c>
      <c r="DI85" s="65">
        <f ca="1">'Trial 5'!DS28</f>
        <v>126.1706948973125</v>
      </c>
      <c r="DJ85" s="65">
        <f ca="1">'Trial 5'!DT28</f>
        <v>126.02453281308364</v>
      </c>
      <c r="DK85" s="65">
        <f ca="1">'Trial 5'!DU28</f>
        <v>125.87743296577021</v>
      </c>
      <c r="DL85" s="65">
        <f ca="1">'Trial 5'!DV28</f>
        <v>125.72952030415811</v>
      </c>
      <c r="DM85" s="65">
        <f ca="1">'Trial 5'!DW28</f>
        <v>125.58326301012767</v>
      </c>
      <c r="DN85" s="65">
        <f ca="1">'Trial 5'!DX28</f>
        <v>125.43743491466618</v>
      </c>
      <c r="DO85" s="65">
        <f ca="1">'Trial 5'!DY28</f>
        <v>125.29143727258379</v>
      </c>
      <c r="DP85" s="65">
        <f ca="1">'Trial 5'!DZ28</f>
        <v>125.14625420762538</v>
      </c>
      <c r="DQ85" s="65">
        <f ca="1">'Trial 5'!EB28</f>
        <v>125.00223223660375</v>
      </c>
      <c r="DR85" s="65">
        <f ca="1">'Trial 5'!EC28</f>
        <v>124.85778741166953</v>
      </c>
      <c r="DS85" s="65">
        <f ca="1">'Trial 5'!ED28</f>
        <v>124.71436928385539</v>
      </c>
      <c r="DT85" s="65">
        <f ca="1">'Trial 5'!EE28</f>
        <v>124.57147693151623</v>
      </c>
      <c r="DU85" s="65">
        <f ca="1">'Trial 5'!EF28</f>
        <v>124.42932886113474</v>
      </c>
      <c r="DV85" s="65">
        <f ca="1">'Trial 5'!EG28</f>
        <v>124.28766076642272</v>
      </c>
      <c r="DW85" s="65">
        <f ca="1">'Trial 5'!EH28</f>
        <v>124.14629634102275</v>
      </c>
      <c r="DX85" s="65">
        <f ca="1">'Trial 5'!EI28</f>
        <v>124.00494009515376</v>
      </c>
      <c r="DY85" s="65">
        <f ca="1">'Trial 5'!EJ28</f>
        <v>123.86582039598962</v>
      </c>
      <c r="DZ85" s="65">
        <f ca="1">'Trial 5'!EK28</f>
        <v>123.72692186176674</v>
      </c>
      <c r="EA85" s="65">
        <f ca="1">'Trial 5'!EL28</f>
        <v>123.58882712692909</v>
      </c>
      <c r="EB85" s="65">
        <f ca="1">'Trial 5'!EM28</f>
        <v>123.4505239274708</v>
      </c>
    </row>
    <row r="86" spans="1:132" ht="12.75" customHeight="1">
      <c r="A86" s="65">
        <f>'Trial 6'!B28</f>
        <v>140</v>
      </c>
      <c r="B86" s="65">
        <f>'Trial 6'!C28</f>
        <v>140</v>
      </c>
      <c r="C86" s="65">
        <f ca="1">'Trial 6'!D28</f>
        <v>139.99405205285331</v>
      </c>
      <c r="D86" s="65">
        <f ca="1">'Trial 6'!E28</f>
        <v>139.98373957245744</v>
      </c>
      <c r="E86" s="65">
        <f ca="1">'Trial 6'!F28</f>
        <v>139.96799226401424</v>
      </c>
      <c r="F86" s="65">
        <f ca="1">'Trial 6'!G28</f>
        <v>139.94642323106376</v>
      </c>
      <c r="G86" s="65">
        <f ca="1">'Trial 6'!H28</f>
        <v>139.92018510668029</v>
      </c>
      <c r="H86" s="65">
        <f ca="1">'Trial 6'!I28</f>
        <v>139.88836863150408</v>
      </c>
      <c r="I86" s="65">
        <f ca="1">'Trial 6'!J28</f>
        <v>139.85232127094164</v>
      </c>
      <c r="J86" s="65">
        <f ca="1">'Trial 6'!K28</f>
        <v>139.81135795818432</v>
      </c>
      <c r="K86" s="65">
        <f ca="1">'Trial 6'!L28</f>
        <v>139.76548892198031</v>
      </c>
      <c r="L86" s="65">
        <f ca="1">'Trial 6'!M28</f>
        <v>139.7142650827428</v>
      </c>
      <c r="M86" s="65">
        <f ca="1">'Trial 6'!O28</f>
        <v>139.65811465867125</v>
      </c>
      <c r="N86" s="65">
        <f ca="1">'Trial 6'!P28</f>
        <v>139.59770486440905</v>
      </c>
      <c r="O86" s="65">
        <f ca="1">'Trial 6'!Q28</f>
        <v>139.5324038289977</v>
      </c>
      <c r="P86" s="65">
        <f ca="1">'Trial 6'!R28</f>
        <v>139.46346192303434</v>
      </c>
      <c r="Q86" s="65">
        <f ca="1">'Trial 6'!S28</f>
        <v>139.39095024958809</v>
      </c>
      <c r="R86" s="65">
        <f ca="1">'Trial 6'!T28</f>
        <v>139.31485729829996</v>
      </c>
      <c r="S86" s="65">
        <f ca="1">'Trial 6'!U28</f>
        <v>139.23403985496665</v>
      </c>
      <c r="T86" s="65">
        <f ca="1">'Trial 6'!V28</f>
        <v>139.14974522655064</v>
      </c>
      <c r="U86" s="65">
        <f ca="1">'Trial 6'!W28</f>
        <v>139.0625512185741</v>
      </c>
      <c r="V86" s="65">
        <f ca="1">'Trial 6'!X28</f>
        <v>138.9732467953055</v>
      </c>
      <c r="W86" s="65">
        <f ca="1">'Trial 6'!Y28</f>
        <v>138.88135942920889</v>
      </c>
      <c r="X86" s="65">
        <f ca="1">'Trial 6'!Z28</f>
        <v>138.78724075473673</v>
      </c>
      <c r="Y86" s="65">
        <f ca="1">'Trial 6'!AB28</f>
        <v>138.691504262303</v>
      </c>
      <c r="Z86" s="65">
        <f ca="1">'Trial 6'!AC28</f>
        <v>138.59186745099737</v>
      </c>
      <c r="AA86" s="65">
        <f ca="1">'Trial 6'!AD28</f>
        <v>138.48765887856163</v>
      </c>
      <c r="AB86" s="65">
        <f ca="1">'Trial 6'!AE28</f>
        <v>138.37903086961592</v>
      </c>
      <c r="AC86" s="65">
        <f ca="1">'Trial 6'!AF28</f>
        <v>138.26800358535121</v>
      </c>
      <c r="AD86" s="65">
        <f ca="1">'Trial 6'!AG28</f>
        <v>138.15363266701556</v>
      </c>
      <c r="AE86" s="65">
        <f ca="1">'Trial 6'!AH28</f>
        <v>138.03803097887504</v>
      </c>
      <c r="AF86" s="65">
        <f ca="1">'Trial 6'!AI28</f>
        <v>137.92035212894837</v>
      </c>
      <c r="AG86" s="65">
        <f ca="1">'Trial 6'!AJ28</f>
        <v>137.79920638144011</v>
      </c>
      <c r="AH86" s="65">
        <f ca="1">'Trial 6'!AK28</f>
        <v>137.6761847682543</v>
      </c>
      <c r="AI86" s="65">
        <f ca="1">'Trial 6'!AL28</f>
        <v>137.55026581517367</v>
      </c>
      <c r="AJ86" s="65">
        <f ca="1">'Trial 6'!AM28</f>
        <v>137.42114008791833</v>
      </c>
      <c r="AK86" s="65">
        <f ca="1">'Trial 6'!AO28</f>
        <v>137.28967421866986</v>
      </c>
      <c r="AL86" s="65">
        <f ca="1">'Trial 6'!AP28</f>
        <v>137.15683748928953</v>
      </c>
      <c r="AM86" s="65">
        <f ca="1">'Trial 6'!AQ28</f>
        <v>137.02201077744351</v>
      </c>
      <c r="AN86" s="65">
        <f ca="1">'Trial 6'!AR28</f>
        <v>136.88551146327003</v>
      </c>
      <c r="AO86" s="65">
        <f ca="1">'Trial 6'!AS28</f>
        <v>136.74780064335852</v>
      </c>
      <c r="AP86" s="65">
        <f ca="1">'Trial 6'!AT28</f>
        <v>136.60892700315623</v>
      </c>
      <c r="AQ86" s="65">
        <f ca="1">'Trial 6'!AU28</f>
        <v>136.46900221826846</v>
      </c>
      <c r="AR86" s="65">
        <f ca="1">'Trial 6'!AV28</f>
        <v>136.3282286747916</v>
      </c>
      <c r="AS86" s="65">
        <f ca="1">'Trial 6'!AW28</f>
        <v>136.18442833846601</v>
      </c>
      <c r="AT86" s="65">
        <f ca="1">'Trial 6'!AX28</f>
        <v>136.03978401156968</v>
      </c>
      <c r="AU86" s="65">
        <f ca="1">'Trial 6'!AY28</f>
        <v>135.89296199687965</v>
      </c>
      <c r="AV86" s="65">
        <f ca="1">'Trial 6'!AZ28</f>
        <v>135.74637304518043</v>
      </c>
      <c r="AW86" s="65">
        <f ca="1">'Trial 6'!BB28</f>
        <v>135.599745498532</v>
      </c>
      <c r="AX86" s="65">
        <f ca="1">'Trial 6'!BC28</f>
        <v>135.45245913639806</v>
      </c>
      <c r="AY86" s="65">
        <f ca="1">'Trial 6'!BD28</f>
        <v>135.30418555906277</v>
      </c>
      <c r="AZ86" s="65">
        <f ca="1">'Trial 6'!BE28</f>
        <v>135.15639996598875</v>
      </c>
      <c r="BA86" s="65">
        <f ca="1">'Trial 6'!BF28</f>
        <v>135.0090979636569</v>
      </c>
      <c r="BB86" s="65">
        <f ca="1">'Trial 6'!BG28</f>
        <v>134.86110581693788</v>
      </c>
      <c r="BC86" s="65">
        <f ca="1">'Trial 6'!BH28</f>
        <v>134.71208617219369</v>
      </c>
      <c r="BD86" s="65">
        <f ca="1">'Trial 6'!BI28</f>
        <v>134.56290382412362</v>
      </c>
      <c r="BE86" s="65">
        <f ca="1">'Trial 6'!BJ28</f>
        <v>134.41335204729967</v>
      </c>
      <c r="BF86" s="65">
        <f ca="1">'Trial 6'!BK28</f>
        <v>134.26162859041966</v>
      </c>
      <c r="BG86" s="65">
        <f ca="1">'Trial 6'!BL28</f>
        <v>134.10888344070915</v>
      </c>
      <c r="BH86" s="65">
        <f ca="1">'Trial 6'!BM28</f>
        <v>133.95512395683113</v>
      </c>
      <c r="BI86" s="65">
        <f ca="1">'Trial 6'!BO28</f>
        <v>133.8013214131386</v>
      </c>
      <c r="BJ86" s="65">
        <f ca="1">'Trial 6'!BP28</f>
        <v>133.64801739226758</v>
      </c>
      <c r="BK86" s="65">
        <f ca="1">'Trial 6'!BQ28</f>
        <v>133.4945482960043</v>
      </c>
      <c r="BL86" s="65">
        <f ca="1">'Trial 6'!BR28</f>
        <v>133.34097358928017</v>
      </c>
      <c r="BM86" s="65">
        <f ca="1">'Trial 6'!BS28</f>
        <v>133.18699407988427</v>
      </c>
      <c r="BN86" s="65">
        <f ca="1">'Trial 6'!BT28</f>
        <v>133.0335424983563</v>
      </c>
      <c r="BO86" s="65">
        <f ca="1">'Trial 6'!BU28</f>
        <v>132.87932827371034</v>
      </c>
      <c r="BP86" s="65">
        <f ca="1">'Trial 6'!BV28</f>
        <v>132.72475974529954</v>
      </c>
      <c r="BQ86" s="65">
        <f ca="1">'Trial 6'!BW28</f>
        <v>132.57131827787541</v>
      </c>
      <c r="BR86" s="65">
        <f ca="1">'Trial 6'!BX28</f>
        <v>132.41844629497439</v>
      </c>
      <c r="BS86" s="65">
        <f ca="1">'Trial 6'!BY28</f>
        <v>132.26535952159827</v>
      </c>
      <c r="BT86" s="65">
        <f ca="1">'Trial 6'!BZ28</f>
        <v>132.11026245179951</v>
      </c>
      <c r="BU86" s="65">
        <f ca="1">'Trial 6'!CB28</f>
        <v>131.95370412960574</v>
      </c>
      <c r="BV86" s="65">
        <f ca="1">'Trial 6'!CC28</f>
        <v>131.79859735496404</v>
      </c>
      <c r="BW86" s="65">
        <f ca="1">'Trial 6'!CD28</f>
        <v>131.64442124424747</v>
      </c>
      <c r="BX86" s="65">
        <f ca="1">'Trial 6'!CE28</f>
        <v>131.4901300519094</v>
      </c>
      <c r="BY86" s="65">
        <f ca="1">'Trial 6'!CF28</f>
        <v>131.33451791386659</v>
      </c>
      <c r="BZ86" s="65">
        <f ca="1">'Trial 6'!CG28</f>
        <v>131.1795409500277</v>
      </c>
      <c r="CA86" s="65">
        <f ca="1">'Trial 6'!CH28</f>
        <v>131.02477187560291</v>
      </c>
      <c r="CB86" s="65">
        <f ca="1">'Trial 6'!CI28</f>
        <v>130.87146697822865</v>
      </c>
      <c r="CC86" s="65">
        <f ca="1">'Trial 6'!CJ28</f>
        <v>130.71861140654704</v>
      </c>
      <c r="CD86" s="65">
        <f ca="1">'Trial 6'!CK28</f>
        <v>130.56699482038238</v>
      </c>
      <c r="CE86" s="65">
        <f ca="1">'Trial 6'!CL28</f>
        <v>130.41633522480302</v>
      </c>
      <c r="CF86" s="65">
        <f ca="1">'Trial 6'!CM28</f>
        <v>130.2649780598434</v>
      </c>
      <c r="CG86" s="65">
        <f ca="1">'Trial 6'!CO28</f>
        <v>130.11198077495337</v>
      </c>
      <c r="CH86" s="65">
        <f ca="1">'Trial 6'!CP28</f>
        <v>129.96038884103993</v>
      </c>
      <c r="CI86" s="65">
        <f ca="1">'Trial 6'!CQ28</f>
        <v>129.80767899351514</v>
      </c>
      <c r="CJ86" s="65">
        <f ca="1">'Trial 6'!CR28</f>
        <v>129.65402302854193</v>
      </c>
      <c r="CK86" s="65">
        <f ca="1">'Trial 6'!CS28</f>
        <v>129.4997686720624</v>
      </c>
      <c r="CL86" s="65">
        <f ca="1">'Trial 6'!CT28</f>
        <v>129.34585520896181</v>
      </c>
      <c r="CM86" s="65">
        <f ca="1">'Trial 6'!CU28</f>
        <v>129.19179078753197</v>
      </c>
      <c r="CN86" s="65">
        <f ca="1">'Trial 6'!CV28</f>
        <v>129.03804303690319</v>
      </c>
      <c r="CO86" s="65">
        <f ca="1">'Trial 6'!CW28</f>
        <v>128.88463714770768</v>
      </c>
      <c r="CP86" s="65">
        <f ca="1">'Trial 6'!CX28</f>
        <v>128.73037614181575</v>
      </c>
      <c r="CQ86" s="65">
        <f ca="1">'Trial 6'!CY28</f>
        <v>128.57816312902412</v>
      </c>
      <c r="CR86" s="65">
        <f ca="1">'Trial 6'!CZ28</f>
        <v>128.42656250445057</v>
      </c>
      <c r="CS86" s="65">
        <f ca="1">'Trial 6'!DB28</f>
        <v>128.27438088500207</v>
      </c>
      <c r="CT86" s="65">
        <f ca="1">'Trial 6'!DC28</f>
        <v>128.12264620418065</v>
      </c>
      <c r="CU86" s="65">
        <f ca="1">'Trial 6'!DD28</f>
        <v>127.97199714496294</v>
      </c>
      <c r="CV86" s="65">
        <f ca="1">'Trial 6'!DE28</f>
        <v>127.82086513495203</v>
      </c>
      <c r="CW86" s="65">
        <f ca="1">'Trial 6'!DF28</f>
        <v>127.66962138855747</v>
      </c>
      <c r="CX86" s="65">
        <f ca="1">'Trial 6'!DG28</f>
        <v>127.51878491933715</v>
      </c>
      <c r="CY86" s="65">
        <f ca="1">'Trial 6'!DH28</f>
        <v>127.36971947688181</v>
      </c>
      <c r="CZ86" s="65">
        <f ca="1">'Trial 6'!DI28</f>
        <v>127.2213692489054</v>
      </c>
      <c r="DA86" s="65">
        <f ca="1">'Trial 6'!DJ28</f>
        <v>127.07201821535953</v>
      </c>
      <c r="DB86" s="65">
        <f ca="1">'Trial 6'!DK28</f>
        <v>126.92337793478899</v>
      </c>
      <c r="DC86" s="65">
        <f ca="1">'Trial 6'!DL28</f>
        <v>126.77522057430215</v>
      </c>
      <c r="DD86" s="65">
        <f ca="1">'Trial 6'!DM28</f>
        <v>126.62900419361503</v>
      </c>
      <c r="DE86" s="65">
        <f ca="1">'Trial 6'!DO28</f>
        <v>126.48223679695109</v>
      </c>
      <c r="DF86" s="65">
        <f ca="1">'Trial 6'!DP28</f>
        <v>126.33542425592917</v>
      </c>
      <c r="DG86" s="65">
        <f ca="1">'Trial 6'!DQ28</f>
        <v>126.18891708347134</v>
      </c>
      <c r="DH86" s="65">
        <f ca="1">'Trial 6'!DR28</f>
        <v>126.04426996764064</v>
      </c>
      <c r="DI86" s="65">
        <f ca="1">'Trial 6'!DS28</f>
        <v>125.89950999966845</v>
      </c>
      <c r="DJ86" s="65">
        <f ca="1">'Trial 6'!DT28</f>
        <v>125.75448206292056</v>
      </c>
      <c r="DK86" s="65">
        <f ca="1">'Trial 6'!DU28</f>
        <v>125.61015038124935</v>
      </c>
      <c r="DL86" s="65">
        <f ca="1">'Trial 6'!DV28</f>
        <v>125.46762411387634</v>
      </c>
      <c r="DM86" s="65">
        <f ca="1">'Trial 6'!DW28</f>
        <v>125.3242666226914</v>
      </c>
      <c r="DN86" s="65">
        <f ca="1">'Trial 6'!DX28</f>
        <v>125.18253818215105</v>
      </c>
      <c r="DO86" s="65">
        <f ca="1">'Trial 6'!DY28</f>
        <v>125.04162957602544</v>
      </c>
      <c r="DP86" s="65">
        <f ca="1">'Trial 6'!DZ28</f>
        <v>124.90088523766974</v>
      </c>
      <c r="DQ86" s="65">
        <f ca="1">'Trial 6'!EB28</f>
        <v>124.76223614459566</v>
      </c>
      <c r="DR86" s="65">
        <f ca="1">'Trial 6'!EC28</f>
        <v>124.62457000858706</v>
      </c>
      <c r="DS86" s="65">
        <f ca="1">'Trial 6'!ED28</f>
        <v>124.48587637678479</v>
      </c>
      <c r="DT86" s="65">
        <f ca="1">'Trial 6'!EE28</f>
        <v>124.34706433169819</v>
      </c>
      <c r="DU86" s="65">
        <f ca="1">'Trial 6'!EF28</f>
        <v>124.21051415921161</v>
      </c>
      <c r="DV86" s="65">
        <f ca="1">'Trial 6'!EG28</f>
        <v>124.0734885178927</v>
      </c>
      <c r="DW86" s="65">
        <f ca="1">'Trial 6'!EH28</f>
        <v>123.93686522772568</v>
      </c>
      <c r="DX86" s="65">
        <f ca="1">'Trial 6'!EI28</f>
        <v>123.8019434196197</v>
      </c>
      <c r="DY86" s="65">
        <f ca="1">'Trial 6'!EJ28</f>
        <v>123.66863225907903</v>
      </c>
      <c r="DZ86" s="65">
        <f ca="1">'Trial 6'!EK28</f>
        <v>123.5363453461552</v>
      </c>
      <c r="EA86" s="65">
        <f ca="1">'Trial 6'!EL28</f>
        <v>123.4043370718253</v>
      </c>
      <c r="EB86" s="65">
        <f ca="1">'Trial 6'!EM28</f>
        <v>123.27295981232899</v>
      </c>
    </row>
    <row r="87" spans="1:132" ht="12.75" customHeight="1">
      <c r="A87" s="65">
        <f>'Trial 7'!B28</f>
        <v>140</v>
      </c>
      <c r="B87" s="65">
        <f>'Trial 7'!C28</f>
        <v>140</v>
      </c>
      <c r="C87" s="65">
        <f ca="1">'Trial 7'!D28</f>
        <v>139.99538739414771</v>
      </c>
      <c r="D87" s="65">
        <f ca="1">'Trial 7'!E28</f>
        <v>139.98474749674997</v>
      </c>
      <c r="E87" s="65">
        <f ca="1">'Trial 7'!F28</f>
        <v>139.9676545624863</v>
      </c>
      <c r="F87" s="65">
        <f ca="1">'Trial 7'!G28</f>
        <v>139.94496456086117</v>
      </c>
      <c r="G87" s="65">
        <f ca="1">'Trial 7'!H28</f>
        <v>139.917269534215</v>
      </c>
      <c r="H87" s="65">
        <f ca="1">'Trial 7'!I28</f>
        <v>139.88384409057875</v>
      </c>
      <c r="I87" s="65">
        <f ca="1">'Trial 7'!J28</f>
        <v>139.84720054041861</v>
      </c>
      <c r="J87" s="65">
        <f ca="1">'Trial 7'!K28</f>
        <v>139.80513658635024</v>
      </c>
      <c r="K87" s="65">
        <f ca="1">'Trial 7'!L28</f>
        <v>139.75690523897489</v>
      </c>
      <c r="L87" s="65">
        <f ca="1">'Trial 7'!M28</f>
        <v>139.70533314040711</v>
      </c>
      <c r="M87" s="65">
        <f ca="1">'Trial 7'!O28</f>
        <v>139.64949850963066</v>
      </c>
      <c r="N87" s="65">
        <f ca="1">'Trial 7'!P28</f>
        <v>139.58929381525684</v>
      </c>
      <c r="O87" s="65">
        <f ca="1">'Trial 7'!Q28</f>
        <v>139.52628714809583</v>
      </c>
      <c r="P87" s="65">
        <f ca="1">'Trial 7'!R28</f>
        <v>139.46030306272735</v>
      </c>
      <c r="Q87" s="65">
        <f ca="1">'Trial 7'!S28</f>
        <v>139.39140801157757</v>
      </c>
      <c r="R87" s="65">
        <f ca="1">'Trial 7'!T28</f>
        <v>139.31963496952267</v>
      </c>
      <c r="S87" s="65">
        <f ca="1">'Trial 7'!U28</f>
        <v>139.24500110514541</v>
      </c>
      <c r="T87" s="65">
        <f ca="1">'Trial 7'!V28</f>
        <v>139.16722946313655</v>
      </c>
      <c r="U87" s="65">
        <f ca="1">'Trial 7'!W28</f>
        <v>139.08658818640095</v>
      </c>
      <c r="V87" s="65">
        <f ca="1">'Trial 7'!X28</f>
        <v>139.00279957629243</v>
      </c>
      <c r="W87" s="65">
        <f ca="1">'Trial 7'!Y28</f>
        <v>138.91614472817201</v>
      </c>
      <c r="X87" s="65">
        <f ca="1">'Trial 7'!Z28</f>
        <v>138.8262677184095</v>
      </c>
      <c r="Y87" s="65">
        <f ca="1">'Trial 7'!AB28</f>
        <v>138.73176974276257</v>
      </c>
      <c r="Z87" s="65">
        <f ca="1">'Trial 7'!AC28</f>
        <v>138.63484086400899</v>
      </c>
      <c r="AA87" s="65">
        <f ca="1">'Trial 7'!AD28</f>
        <v>138.5361443633598</v>
      </c>
      <c r="AB87" s="65">
        <f ca="1">'Trial 7'!AE28</f>
        <v>138.43464397533828</v>
      </c>
      <c r="AC87" s="65">
        <f ca="1">'Trial 7'!AF28</f>
        <v>138.33040669075268</v>
      </c>
      <c r="AD87" s="65">
        <f ca="1">'Trial 7'!AG28</f>
        <v>138.22271970630825</v>
      </c>
      <c r="AE87" s="65">
        <f ca="1">'Trial 7'!AH28</f>
        <v>138.11211667796167</v>
      </c>
      <c r="AF87" s="65">
        <f ca="1">'Trial 7'!AI28</f>
        <v>138.00012935755788</v>
      </c>
      <c r="AG87" s="65">
        <f ca="1">'Trial 7'!AJ28</f>
        <v>137.88514585716024</v>
      </c>
      <c r="AH87" s="65">
        <f ca="1">'Trial 7'!AK28</f>
        <v>137.76851377730418</v>
      </c>
      <c r="AI87" s="65">
        <f ca="1">'Trial 7'!AL28</f>
        <v>137.64866611029245</v>
      </c>
      <c r="AJ87" s="65">
        <f ca="1">'Trial 7'!AM28</f>
        <v>137.52745848760361</v>
      </c>
      <c r="AK87" s="65">
        <f ca="1">'Trial 7'!AO28</f>
        <v>137.40429438388347</v>
      </c>
      <c r="AL87" s="65">
        <f ca="1">'Trial 7'!AP28</f>
        <v>137.27951502745148</v>
      </c>
      <c r="AM87" s="65">
        <f ca="1">'Trial 7'!AQ28</f>
        <v>137.15339394230944</v>
      </c>
      <c r="AN87" s="65">
        <f ca="1">'Trial 7'!AR28</f>
        <v>137.02364015607552</v>
      </c>
      <c r="AO87" s="65">
        <f ca="1">'Trial 7'!AS28</f>
        <v>136.89332042513504</v>
      </c>
      <c r="AP87" s="65">
        <f ca="1">'Trial 7'!AT28</f>
        <v>136.76297067913595</v>
      </c>
      <c r="AQ87" s="65">
        <f ca="1">'Trial 7'!AU28</f>
        <v>136.63207511186172</v>
      </c>
      <c r="AR87" s="65">
        <f ca="1">'Trial 7'!AV28</f>
        <v>136.49888252544207</v>
      </c>
      <c r="AS87" s="65">
        <f ca="1">'Trial 7'!AW28</f>
        <v>136.36436751360563</v>
      </c>
      <c r="AT87" s="65">
        <f ca="1">'Trial 7'!AX28</f>
        <v>136.22797975839609</v>
      </c>
      <c r="AU87" s="65">
        <f ca="1">'Trial 7'!AY28</f>
        <v>136.08934676985157</v>
      </c>
      <c r="AV87" s="65">
        <f ca="1">'Trial 7'!AZ28</f>
        <v>135.94802264233425</v>
      </c>
      <c r="AW87" s="65">
        <f ca="1">'Trial 7'!BB28</f>
        <v>135.80541815119489</v>
      </c>
      <c r="AX87" s="65">
        <f ca="1">'Trial 7'!BC28</f>
        <v>135.66243062307308</v>
      </c>
      <c r="AY87" s="65">
        <f ca="1">'Trial 7'!BD28</f>
        <v>135.51851325708762</v>
      </c>
      <c r="AZ87" s="65">
        <f ca="1">'Trial 7'!BE28</f>
        <v>135.37344698770534</v>
      </c>
      <c r="BA87" s="65">
        <f ca="1">'Trial 7'!BF28</f>
        <v>135.22750914756273</v>
      </c>
      <c r="BB87" s="65">
        <f ca="1">'Trial 7'!BG28</f>
        <v>135.08088550215038</v>
      </c>
      <c r="BC87" s="65">
        <f ca="1">'Trial 7'!BH28</f>
        <v>134.93303035799119</v>
      </c>
      <c r="BD87" s="65">
        <f ca="1">'Trial 7'!BI28</f>
        <v>134.7841897198212</v>
      </c>
      <c r="BE87" s="65">
        <f ca="1">'Trial 7'!BJ28</f>
        <v>134.63379325838196</v>
      </c>
      <c r="BF87" s="65">
        <f ca="1">'Trial 7'!BK28</f>
        <v>134.48221467414751</v>
      </c>
      <c r="BG87" s="65">
        <f ca="1">'Trial 7'!BL28</f>
        <v>134.32941759839758</v>
      </c>
      <c r="BH87" s="65">
        <f ca="1">'Trial 7'!BM28</f>
        <v>134.17569223902726</v>
      </c>
      <c r="BI87" s="65">
        <f ca="1">'Trial 7'!BO28</f>
        <v>134.02185970303594</v>
      </c>
      <c r="BJ87" s="65">
        <f ca="1">'Trial 7'!BP28</f>
        <v>133.86875418946119</v>
      </c>
      <c r="BK87" s="65">
        <f ca="1">'Trial 7'!BQ28</f>
        <v>133.71475877133295</v>
      </c>
      <c r="BL87" s="65">
        <f ca="1">'Trial 7'!BR28</f>
        <v>133.55988504288254</v>
      </c>
      <c r="BM87" s="65">
        <f ca="1">'Trial 7'!BS28</f>
        <v>133.40458080457583</v>
      </c>
      <c r="BN87" s="65">
        <f ca="1">'Trial 7'!BT28</f>
        <v>133.24755376753075</v>
      </c>
      <c r="BO87" s="65">
        <f ca="1">'Trial 7'!BU28</f>
        <v>133.091555563772</v>
      </c>
      <c r="BP87" s="65">
        <f ca="1">'Trial 7'!BV28</f>
        <v>132.93461044146881</v>
      </c>
      <c r="BQ87" s="65">
        <f ca="1">'Trial 7'!BW28</f>
        <v>132.77733812933184</v>
      </c>
      <c r="BR87" s="65">
        <f ca="1">'Trial 7'!BX28</f>
        <v>132.61881901733858</v>
      </c>
      <c r="BS87" s="65">
        <f ca="1">'Trial 7'!BY28</f>
        <v>132.45997876291113</v>
      </c>
      <c r="BT87" s="65">
        <f ca="1">'Trial 7'!BZ28</f>
        <v>132.30115401085249</v>
      </c>
      <c r="BU87" s="65">
        <f ca="1">'Trial 7'!CB28</f>
        <v>132.14335356837449</v>
      </c>
      <c r="BV87" s="65">
        <f ca="1">'Trial 7'!CC28</f>
        <v>131.98653428342968</v>
      </c>
      <c r="BW87" s="65">
        <f ca="1">'Trial 7'!CD28</f>
        <v>131.83016335801665</v>
      </c>
      <c r="BX87" s="65">
        <f ca="1">'Trial 7'!CE28</f>
        <v>131.67427475726913</v>
      </c>
      <c r="BY87" s="65">
        <f ca="1">'Trial 7'!CF28</f>
        <v>131.51732181988885</v>
      </c>
      <c r="BZ87" s="65">
        <f ca="1">'Trial 7'!CG28</f>
        <v>131.36060467358672</v>
      </c>
      <c r="CA87" s="65">
        <f ca="1">'Trial 7'!CH28</f>
        <v>131.20377943624024</v>
      </c>
      <c r="CB87" s="65">
        <f ca="1">'Trial 7'!CI28</f>
        <v>131.0473864811452</v>
      </c>
      <c r="CC87" s="65">
        <f ca="1">'Trial 7'!CJ28</f>
        <v>130.89216561204222</v>
      </c>
      <c r="CD87" s="65">
        <f ca="1">'Trial 7'!CK28</f>
        <v>130.73641149007832</v>
      </c>
      <c r="CE87" s="65">
        <f ca="1">'Trial 7'!CL28</f>
        <v>130.58223983756685</v>
      </c>
      <c r="CF87" s="65">
        <f ca="1">'Trial 7'!CM28</f>
        <v>130.42847293158283</v>
      </c>
      <c r="CG87" s="65">
        <f ca="1">'Trial 7'!CO28</f>
        <v>130.27417033979796</v>
      </c>
      <c r="CH87" s="65">
        <f ca="1">'Trial 7'!CP28</f>
        <v>130.11896890125772</v>
      </c>
      <c r="CI87" s="65">
        <f ca="1">'Trial 7'!CQ28</f>
        <v>129.96317018432021</v>
      </c>
      <c r="CJ87" s="65">
        <f ca="1">'Trial 7'!CR28</f>
        <v>129.80859736722027</v>
      </c>
      <c r="CK87" s="65">
        <f ca="1">'Trial 7'!CS28</f>
        <v>129.65346004299562</v>
      </c>
      <c r="CL87" s="65">
        <f ca="1">'Trial 7'!CT28</f>
        <v>129.49882117090908</v>
      </c>
      <c r="CM87" s="65">
        <f ca="1">'Trial 7'!CU28</f>
        <v>129.34296514680435</v>
      </c>
      <c r="CN87" s="65">
        <f ca="1">'Trial 7'!CV28</f>
        <v>129.18769182154617</v>
      </c>
      <c r="CO87" s="65">
        <f ca="1">'Trial 7'!CW28</f>
        <v>129.03294965382929</v>
      </c>
      <c r="CP87" s="65">
        <f ca="1">'Trial 7'!CX28</f>
        <v>128.87898413812025</v>
      </c>
      <c r="CQ87" s="65">
        <f ca="1">'Trial 7'!CY28</f>
        <v>128.72588092999817</v>
      </c>
      <c r="CR87" s="65">
        <f ca="1">'Trial 7'!CZ28</f>
        <v>128.5737332533663</v>
      </c>
      <c r="CS87" s="65">
        <f ca="1">'Trial 7'!DB28</f>
        <v>128.42300436068447</v>
      </c>
      <c r="CT87" s="65">
        <f ca="1">'Trial 7'!DC28</f>
        <v>128.27358727501442</v>
      </c>
      <c r="CU87" s="65">
        <f ca="1">'Trial 7'!DD28</f>
        <v>128.12484642208702</v>
      </c>
      <c r="CV87" s="65">
        <f ca="1">'Trial 7'!DE28</f>
        <v>127.97780230180867</v>
      </c>
      <c r="CW87" s="65">
        <f ca="1">'Trial 7'!DF28</f>
        <v>127.83107898455015</v>
      </c>
      <c r="CX87" s="65">
        <f ca="1">'Trial 7'!DG28</f>
        <v>127.68470338401821</v>
      </c>
      <c r="CY87" s="65">
        <f ca="1">'Trial 7'!DH28</f>
        <v>127.53878567588013</v>
      </c>
      <c r="CZ87" s="65">
        <f ca="1">'Trial 7'!DI28</f>
        <v>127.39372578262866</v>
      </c>
      <c r="DA87" s="65">
        <f ca="1">'Trial 7'!DJ28</f>
        <v>127.2488911412263</v>
      </c>
      <c r="DB87" s="65">
        <f ca="1">'Trial 7'!DK28</f>
        <v>127.10568110559004</v>
      </c>
      <c r="DC87" s="65">
        <f ca="1">'Trial 7'!DL28</f>
        <v>126.96219574669182</v>
      </c>
      <c r="DD87" s="65">
        <f ca="1">'Trial 7'!DM28</f>
        <v>126.81848103813228</v>
      </c>
      <c r="DE87" s="65">
        <f ca="1">'Trial 7'!DO28</f>
        <v>126.67616617952643</v>
      </c>
      <c r="DF87" s="65">
        <f ca="1">'Trial 7'!DP28</f>
        <v>126.53388170382614</v>
      </c>
      <c r="DG87" s="65">
        <f ca="1">'Trial 7'!DQ28</f>
        <v>126.39199524094725</v>
      </c>
      <c r="DH87" s="65">
        <f ca="1">'Trial 7'!DR28</f>
        <v>126.24999474165899</v>
      </c>
      <c r="DI87" s="65">
        <f ca="1">'Trial 7'!DS28</f>
        <v>126.10733046431741</v>
      </c>
      <c r="DJ87" s="65">
        <f ca="1">'Trial 7'!DT28</f>
        <v>125.96460027646762</v>
      </c>
      <c r="DK87" s="65">
        <f ca="1">'Trial 7'!DU28</f>
        <v>125.82259411630238</v>
      </c>
      <c r="DL87" s="65">
        <f ca="1">'Trial 7'!DV28</f>
        <v>125.68174338684575</v>
      </c>
      <c r="DM87" s="65">
        <f ca="1">'Trial 7'!DW28</f>
        <v>125.54033034815767</v>
      </c>
      <c r="DN87" s="65">
        <f ca="1">'Trial 7'!DX28</f>
        <v>125.39913651625507</v>
      </c>
      <c r="DO87" s="65">
        <f ca="1">'Trial 7'!DY28</f>
        <v>125.26020413836984</v>
      </c>
      <c r="DP87" s="65">
        <f ca="1">'Trial 7'!DZ28</f>
        <v>125.12084817910231</v>
      </c>
      <c r="DQ87" s="65">
        <f ca="1">'Trial 7'!EB28</f>
        <v>124.98148789075896</v>
      </c>
      <c r="DR87" s="65">
        <f ca="1">'Trial 7'!EC28</f>
        <v>124.84302265375315</v>
      </c>
      <c r="DS87" s="65">
        <f ca="1">'Trial 7'!ED28</f>
        <v>124.70542241166309</v>
      </c>
      <c r="DT87" s="65">
        <f ca="1">'Trial 7'!EE28</f>
        <v>124.56809345471763</v>
      </c>
      <c r="DU87" s="65">
        <f ca="1">'Trial 7'!EF28</f>
        <v>124.43083954785133</v>
      </c>
      <c r="DV87" s="65">
        <f ca="1">'Trial 7'!EG28</f>
        <v>124.29345037444234</v>
      </c>
      <c r="DW87" s="65">
        <f ca="1">'Trial 7'!EH28</f>
        <v>124.15622142879521</v>
      </c>
      <c r="DX87" s="65">
        <f ca="1">'Trial 7'!EI28</f>
        <v>124.0183659442135</v>
      </c>
      <c r="DY87" s="65">
        <f ca="1">'Trial 7'!EJ28</f>
        <v>123.87972296070048</v>
      </c>
      <c r="DZ87" s="65">
        <f ca="1">'Trial 7'!EK28</f>
        <v>123.74200562265305</v>
      </c>
      <c r="EA87" s="65">
        <f ca="1">'Trial 7'!EL28</f>
        <v>123.6054909760433</v>
      </c>
      <c r="EB87" s="65">
        <f ca="1">'Trial 7'!EM28</f>
        <v>123.47114435041772</v>
      </c>
    </row>
    <row r="88" spans="1:132" ht="12.75" customHeight="1">
      <c r="A88" s="65">
        <f>'Trial 8'!B28</f>
        <v>140</v>
      </c>
      <c r="B88" s="65">
        <f>'Trial 8'!C28</f>
        <v>140</v>
      </c>
      <c r="C88" s="65">
        <f ca="1">'Trial 8'!D28</f>
        <v>139.99423132834104</v>
      </c>
      <c r="D88" s="65">
        <f ca="1">'Trial 8'!E28</f>
        <v>139.98264255440515</v>
      </c>
      <c r="E88" s="65">
        <f ca="1">'Trial 8'!F28</f>
        <v>139.96449163223213</v>
      </c>
      <c r="F88" s="65">
        <f ca="1">'Trial 8'!G28</f>
        <v>139.94047761429374</v>
      </c>
      <c r="G88" s="65">
        <f ca="1">'Trial 8'!H28</f>
        <v>139.91129077591282</v>
      </c>
      <c r="H88" s="65">
        <f ca="1">'Trial 8'!I28</f>
        <v>139.87668185465492</v>
      </c>
      <c r="I88" s="65">
        <f ca="1">'Trial 8'!J28</f>
        <v>139.83681758199927</v>
      </c>
      <c r="J88" s="65">
        <f ca="1">'Trial 8'!K28</f>
        <v>139.79270516556252</v>
      </c>
      <c r="K88" s="65">
        <f ca="1">'Trial 8'!L28</f>
        <v>139.74344076460076</v>
      </c>
      <c r="L88" s="65">
        <f ca="1">'Trial 8'!M28</f>
        <v>139.68800423985428</v>
      </c>
      <c r="M88" s="65">
        <f ca="1">'Trial 8'!O28</f>
        <v>139.62889311678433</v>
      </c>
      <c r="N88" s="65">
        <f ca="1">'Trial 8'!P28</f>
        <v>139.56560441449744</v>
      </c>
      <c r="O88" s="65">
        <f ca="1">'Trial 8'!Q28</f>
        <v>139.49907792296847</v>
      </c>
      <c r="P88" s="65">
        <f ca="1">'Trial 8'!R28</f>
        <v>139.42836515978658</v>
      </c>
      <c r="Q88" s="65">
        <f ca="1">'Trial 8'!S28</f>
        <v>139.35234216003985</v>
      </c>
      <c r="R88" s="65">
        <f ca="1">'Trial 8'!T28</f>
        <v>139.27255916280481</v>
      </c>
      <c r="S88" s="65">
        <f ca="1">'Trial 8'!U28</f>
        <v>139.18846579104826</v>
      </c>
      <c r="T88" s="65">
        <f ca="1">'Trial 8'!V28</f>
        <v>139.10026260788786</v>
      </c>
      <c r="U88" s="65">
        <f ca="1">'Trial 8'!W28</f>
        <v>139.00865028742825</v>
      </c>
      <c r="V88" s="65">
        <f ca="1">'Trial 8'!X28</f>
        <v>138.91295748537399</v>
      </c>
      <c r="W88" s="65">
        <f ca="1">'Trial 8'!Y28</f>
        <v>138.81564943226741</v>
      </c>
      <c r="X88" s="65">
        <f ca="1">'Trial 8'!Z28</f>
        <v>138.71632654062356</v>
      </c>
      <c r="Y88" s="65">
        <f ca="1">'Trial 8'!AB28</f>
        <v>138.6150587529236</v>
      </c>
      <c r="Z88" s="65">
        <f ca="1">'Trial 8'!AC28</f>
        <v>138.51093605267894</v>
      </c>
      <c r="AA88" s="65">
        <f ca="1">'Trial 8'!AD28</f>
        <v>138.40529849715958</v>
      </c>
      <c r="AB88" s="65">
        <f ca="1">'Trial 8'!AE28</f>
        <v>138.29658331390479</v>
      </c>
      <c r="AC88" s="65">
        <f ca="1">'Trial 8'!AF28</f>
        <v>138.18432496173943</v>
      </c>
      <c r="AD88" s="65">
        <f ca="1">'Trial 8'!AG28</f>
        <v>138.06998050984251</v>
      </c>
      <c r="AE88" s="65">
        <f ca="1">'Trial 8'!AH28</f>
        <v>137.9521739917524</v>
      </c>
      <c r="AF88" s="65">
        <f ca="1">'Trial 8'!AI28</f>
        <v>137.83085138513948</v>
      </c>
      <c r="AG88" s="65">
        <f ca="1">'Trial 8'!AJ28</f>
        <v>137.70633394745417</v>
      </c>
      <c r="AH88" s="65">
        <f ca="1">'Trial 8'!AK28</f>
        <v>137.58003352851199</v>
      </c>
      <c r="AI88" s="65">
        <f ca="1">'Trial 8'!AL28</f>
        <v>137.45091780683109</v>
      </c>
      <c r="AJ88" s="65">
        <f ca="1">'Trial 8'!AM28</f>
        <v>137.31952942226559</v>
      </c>
      <c r="AK88" s="65">
        <f ca="1">'Trial 8'!AO28</f>
        <v>137.18660869592611</v>
      </c>
      <c r="AL88" s="65">
        <f ca="1">'Trial 8'!AP28</f>
        <v>137.05131221600993</v>
      </c>
      <c r="AM88" s="65">
        <f ca="1">'Trial 8'!AQ28</f>
        <v>136.91457920582445</v>
      </c>
      <c r="AN88" s="65">
        <f ca="1">'Trial 8'!AR28</f>
        <v>136.77752855245242</v>
      </c>
      <c r="AO88" s="65">
        <f ca="1">'Trial 8'!AS28</f>
        <v>136.63878911925843</v>
      </c>
      <c r="AP88" s="65">
        <f ca="1">'Trial 8'!AT28</f>
        <v>136.49921197913636</v>
      </c>
      <c r="AQ88" s="65">
        <f ca="1">'Trial 8'!AU28</f>
        <v>136.3569845525524</v>
      </c>
      <c r="AR88" s="65">
        <f ca="1">'Trial 8'!AV28</f>
        <v>136.21247197861197</v>
      </c>
      <c r="AS88" s="65">
        <f ca="1">'Trial 8'!AW28</f>
        <v>136.06652126700408</v>
      </c>
      <c r="AT88" s="65">
        <f ca="1">'Trial 8'!AX28</f>
        <v>135.9196857229829</v>
      </c>
      <c r="AU88" s="65">
        <f ca="1">'Trial 8'!AY28</f>
        <v>135.77137184814538</v>
      </c>
      <c r="AV88" s="65">
        <f ca="1">'Trial 8'!AZ28</f>
        <v>135.62257274746668</v>
      </c>
      <c r="AW88" s="65">
        <f ca="1">'Trial 8'!BB28</f>
        <v>135.47192442286595</v>
      </c>
      <c r="AX88" s="65">
        <f ca="1">'Trial 8'!BC28</f>
        <v>135.32073468565764</v>
      </c>
      <c r="AY88" s="65">
        <f ca="1">'Trial 8'!BD28</f>
        <v>135.16947648355128</v>
      </c>
      <c r="AZ88" s="65">
        <f ca="1">'Trial 8'!BE28</f>
        <v>135.01671353680649</v>
      </c>
      <c r="BA88" s="65">
        <f ca="1">'Trial 8'!BF28</f>
        <v>134.86277074206586</v>
      </c>
      <c r="BB88" s="65">
        <f ca="1">'Trial 8'!BG28</f>
        <v>134.70802725116835</v>
      </c>
      <c r="BC88" s="65">
        <f ca="1">'Trial 8'!BH28</f>
        <v>134.55221015986663</v>
      </c>
      <c r="BD88" s="65">
        <f ca="1">'Trial 8'!BI28</f>
        <v>134.39555796039284</v>
      </c>
      <c r="BE88" s="65">
        <f ca="1">'Trial 8'!BJ28</f>
        <v>134.23815654800285</v>
      </c>
      <c r="BF88" s="65">
        <f ca="1">'Trial 8'!BK28</f>
        <v>134.08160253388337</v>
      </c>
      <c r="BG88" s="65">
        <f ca="1">'Trial 8'!BL28</f>
        <v>133.92379513971647</v>
      </c>
      <c r="BH88" s="65">
        <f ca="1">'Trial 8'!BM28</f>
        <v>133.76463513963785</v>
      </c>
      <c r="BI88" s="65">
        <f ca="1">'Trial 8'!BO28</f>
        <v>133.60399001510231</v>
      </c>
      <c r="BJ88" s="65">
        <f ca="1">'Trial 8'!BP28</f>
        <v>133.44265484552488</v>
      </c>
      <c r="BK88" s="65">
        <f ca="1">'Trial 8'!BQ28</f>
        <v>133.28183407458843</v>
      </c>
      <c r="BL88" s="65">
        <f ca="1">'Trial 8'!BR28</f>
        <v>133.12092707372901</v>
      </c>
      <c r="BM88" s="65">
        <f ca="1">'Trial 8'!BS28</f>
        <v>132.9614225686457</v>
      </c>
      <c r="BN88" s="65">
        <f ca="1">'Trial 8'!BT28</f>
        <v>132.80020724847279</v>
      </c>
      <c r="BO88" s="65">
        <f ca="1">'Trial 8'!BU28</f>
        <v>132.63986449037728</v>
      </c>
      <c r="BP88" s="65">
        <f ca="1">'Trial 8'!BV28</f>
        <v>132.4802351846088</v>
      </c>
      <c r="BQ88" s="65">
        <f ca="1">'Trial 8'!BW28</f>
        <v>132.32107984060659</v>
      </c>
      <c r="BR88" s="65">
        <f ca="1">'Trial 8'!BX28</f>
        <v>132.16140663374489</v>
      </c>
      <c r="BS88" s="65">
        <f ca="1">'Trial 8'!BY28</f>
        <v>132.00026095045149</v>
      </c>
      <c r="BT88" s="65">
        <f ca="1">'Trial 8'!BZ28</f>
        <v>131.83877413310711</v>
      </c>
      <c r="BU88" s="65">
        <f ca="1">'Trial 8'!CB28</f>
        <v>131.67707074781617</v>
      </c>
      <c r="BV88" s="65">
        <f ca="1">'Trial 8'!CC28</f>
        <v>131.51526546127636</v>
      </c>
      <c r="BW88" s="65">
        <f ca="1">'Trial 8'!CD28</f>
        <v>131.35377078776193</v>
      </c>
      <c r="BX88" s="65">
        <f ca="1">'Trial 8'!CE28</f>
        <v>131.19176115073202</v>
      </c>
      <c r="BY88" s="65">
        <f ca="1">'Trial 8'!CF28</f>
        <v>131.02971809146541</v>
      </c>
      <c r="BZ88" s="65">
        <f ca="1">'Trial 8'!CG28</f>
        <v>130.86890956836908</v>
      </c>
      <c r="CA88" s="65">
        <f ca="1">'Trial 8'!CH28</f>
        <v>130.7084364209052</v>
      </c>
      <c r="CB88" s="65">
        <f ca="1">'Trial 8'!CI28</f>
        <v>130.54703093468072</v>
      </c>
      <c r="CC88" s="65">
        <f ca="1">'Trial 8'!CJ28</f>
        <v>130.38677189273716</v>
      </c>
      <c r="CD88" s="65">
        <f ca="1">'Trial 8'!CK28</f>
        <v>130.22735654453803</v>
      </c>
      <c r="CE88" s="65">
        <f ca="1">'Trial 8'!CL28</f>
        <v>130.06860843459583</v>
      </c>
      <c r="CF88" s="65">
        <f ca="1">'Trial 8'!CM28</f>
        <v>129.90918885522009</v>
      </c>
      <c r="CG88" s="65">
        <f ca="1">'Trial 8'!CO28</f>
        <v>129.74841516258923</v>
      </c>
      <c r="CH88" s="65">
        <f ca="1">'Trial 8'!CP28</f>
        <v>129.58966798074093</v>
      </c>
      <c r="CI88" s="65">
        <f ca="1">'Trial 8'!CQ28</f>
        <v>129.43087562838565</v>
      </c>
      <c r="CJ88" s="65">
        <f ca="1">'Trial 8'!CR28</f>
        <v>129.2726892877329</v>
      </c>
      <c r="CK88" s="65">
        <f ca="1">'Trial 8'!CS28</f>
        <v>129.1153717266543</v>
      </c>
      <c r="CL88" s="65">
        <f ca="1">'Trial 8'!CT28</f>
        <v>128.95790710145496</v>
      </c>
      <c r="CM88" s="65">
        <f ca="1">'Trial 8'!CU28</f>
        <v>128.80036376222282</v>
      </c>
      <c r="CN88" s="65">
        <f ca="1">'Trial 8'!CV28</f>
        <v>128.64297051350519</v>
      </c>
      <c r="CO88" s="65">
        <f ca="1">'Trial 8'!CW28</f>
        <v>128.48678321304621</v>
      </c>
      <c r="CP88" s="65">
        <f ca="1">'Trial 8'!CX28</f>
        <v>128.32996312262316</v>
      </c>
      <c r="CQ88" s="65">
        <f ca="1">'Trial 8'!CY28</f>
        <v>128.1727776069651</v>
      </c>
      <c r="CR88" s="65">
        <f ca="1">'Trial 8'!CZ28</f>
        <v>128.01620623646363</v>
      </c>
      <c r="CS88" s="65">
        <f ca="1">'Trial 8'!DB28</f>
        <v>127.86179749401934</v>
      </c>
      <c r="CT88" s="65">
        <f ca="1">'Trial 8'!DC28</f>
        <v>127.70916162262607</v>
      </c>
      <c r="CU88" s="65">
        <f ca="1">'Trial 8'!DD28</f>
        <v>127.5570909953977</v>
      </c>
      <c r="CV88" s="65">
        <f ca="1">'Trial 8'!DE28</f>
        <v>127.40544360888777</v>
      </c>
      <c r="CW88" s="65">
        <f ca="1">'Trial 8'!DF28</f>
        <v>127.25572303975247</v>
      </c>
      <c r="CX88" s="65">
        <f ca="1">'Trial 8'!DG28</f>
        <v>127.10519244592226</v>
      </c>
      <c r="CY88" s="65">
        <f ca="1">'Trial 8'!DH28</f>
        <v>126.95508186010665</v>
      </c>
      <c r="CZ88" s="65">
        <f ca="1">'Trial 8'!DI28</f>
        <v>126.80477062728544</v>
      </c>
      <c r="DA88" s="65">
        <f ca="1">'Trial 8'!DJ28</f>
        <v>126.65626737648944</v>
      </c>
      <c r="DB88" s="65">
        <f ca="1">'Trial 8'!DK28</f>
        <v>126.50967633163857</v>
      </c>
      <c r="DC88" s="65">
        <f ca="1">'Trial 8'!DL28</f>
        <v>126.36378153773079</v>
      </c>
      <c r="DD88" s="65">
        <f ca="1">'Trial 8'!DM28</f>
        <v>126.2188178366365</v>
      </c>
      <c r="DE88" s="65">
        <f ca="1">'Trial 8'!DO28</f>
        <v>126.07459125436192</v>
      </c>
      <c r="DF88" s="65">
        <f ca="1">'Trial 8'!DP28</f>
        <v>125.93075159753579</v>
      </c>
      <c r="DG88" s="65">
        <f ca="1">'Trial 8'!DQ28</f>
        <v>125.78727636954346</v>
      </c>
      <c r="DH88" s="65">
        <f ca="1">'Trial 8'!DR28</f>
        <v>125.64567747396205</v>
      </c>
      <c r="DI88" s="65">
        <f ca="1">'Trial 8'!DS28</f>
        <v>125.50450391890088</v>
      </c>
      <c r="DJ88" s="65">
        <f ca="1">'Trial 8'!DT28</f>
        <v>125.36388144369283</v>
      </c>
      <c r="DK88" s="65">
        <f ca="1">'Trial 8'!DU28</f>
        <v>125.22550565955051</v>
      </c>
      <c r="DL88" s="65">
        <f ca="1">'Trial 8'!DV28</f>
        <v>125.08854468504022</v>
      </c>
      <c r="DM88" s="65">
        <f ca="1">'Trial 8'!DW28</f>
        <v>124.95259444553686</v>
      </c>
      <c r="DN88" s="65">
        <f ca="1">'Trial 8'!DX28</f>
        <v>124.81877316011193</v>
      </c>
      <c r="DO88" s="65">
        <f ca="1">'Trial 8'!DY28</f>
        <v>124.68530184497379</v>
      </c>
      <c r="DP88" s="65">
        <f ca="1">'Trial 8'!DZ28</f>
        <v>124.55139918763071</v>
      </c>
      <c r="DQ88" s="65">
        <f ca="1">'Trial 8'!EB28</f>
        <v>124.41840652723364</v>
      </c>
      <c r="DR88" s="65">
        <f ca="1">'Trial 8'!EC28</f>
        <v>124.28490172365278</v>
      </c>
      <c r="DS88" s="65">
        <f ca="1">'Trial 8'!ED28</f>
        <v>124.15163910802549</v>
      </c>
      <c r="DT88" s="65">
        <f ca="1">'Trial 8'!EE28</f>
        <v>124.01827703993546</v>
      </c>
      <c r="DU88" s="65">
        <f ca="1">'Trial 8'!EF28</f>
        <v>123.88447595434849</v>
      </c>
      <c r="DV88" s="65">
        <f ca="1">'Trial 8'!EG28</f>
        <v>123.75143462596438</v>
      </c>
      <c r="DW88" s="65">
        <f ca="1">'Trial 8'!EH28</f>
        <v>123.62008151532437</v>
      </c>
      <c r="DX88" s="65">
        <f ca="1">'Trial 8'!EI28</f>
        <v>123.48841914857573</v>
      </c>
      <c r="DY88" s="65">
        <f ca="1">'Trial 8'!EJ28</f>
        <v>123.35705734842936</v>
      </c>
      <c r="DZ88" s="65">
        <f ca="1">'Trial 8'!EK28</f>
        <v>123.22648404605582</v>
      </c>
      <c r="EA88" s="65">
        <f ca="1">'Trial 8'!EL28</f>
        <v>123.09649259886729</v>
      </c>
      <c r="EB88" s="65">
        <f ca="1">'Trial 8'!EM28</f>
        <v>122.9667473249004</v>
      </c>
    </row>
    <row r="89" spans="1:132" ht="12.75" customHeight="1">
      <c r="A89" s="65">
        <f>'(Other Computations)'!B105</f>
        <v>1120</v>
      </c>
      <c r="B89" s="65">
        <f>'(Other Computations)'!C105</f>
        <v>1120</v>
      </c>
      <c r="C89" s="65">
        <f ca="1">'(Other Computations)'!D105</f>
        <v>1119.9516000142937</v>
      </c>
      <c r="D89" s="65">
        <f ca="1">'(Other Computations)'!E105</f>
        <v>1119.8555007687492</v>
      </c>
      <c r="E89" s="65">
        <f ca="1">'(Other Computations)'!F105</f>
        <v>1119.7165805314594</v>
      </c>
      <c r="F89" s="65">
        <f ca="1">'(Other Computations)'!G105</f>
        <v>1119.5337833662456</v>
      </c>
      <c r="G89" s="65">
        <f ca="1">'(Other Computations)'!H105</f>
        <v>1119.3100756611732</v>
      </c>
      <c r="H89" s="65">
        <f ca="1">'(Other Computations)'!I105</f>
        <v>1119.043265804595</v>
      </c>
      <c r="I89" s="65">
        <f ca="1">'(Other Computations)'!J105</f>
        <v>1118.7401549726553</v>
      </c>
      <c r="J89" s="65">
        <f ca="1">'(Other Computations)'!K105</f>
        <v>1118.3998334004239</v>
      </c>
      <c r="K89" s="65">
        <f ca="1">'(Other Computations)'!L105</f>
        <v>1118.0199478574471</v>
      </c>
      <c r="L89" s="65">
        <f ca="1">'(Other Computations)'!M105</f>
        <v>1117.6035002947513</v>
      </c>
      <c r="M89" s="65">
        <f ca="1">'(Other Computations)'!O105</f>
        <v>1117.1535539441131</v>
      </c>
      <c r="N89" s="65">
        <f ca="1">'(Other Computations)'!P105</f>
        <v>1116.6715120168553</v>
      </c>
      <c r="O89" s="65">
        <f ca="1">'(Other Computations)'!Q105</f>
        <v>1116.1585659547027</v>
      </c>
      <c r="P89" s="65">
        <f ca="1">'(Other Computations)'!R105</f>
        <v>1115.61068225484</v>
      </c>
      <c r="Q89" s="65">
        <f ca="1">'(Other Computations)'!S105</f>
        <v>1115.0361987286833</v>
      </c>
      <c r="R89" s="65">
        <f ca="1">'(Other Computations)'!T105</f>
        <v>1114.4356498815102</v>
      </c>
      <c r="S89" s="65">
        <f ca="1">'(Other Computations)'!U105</f>
        <v>1113.8041079940331</v>
      </c>
      <c r="T89" s="65">
        <f ca="1">'(Other Computations)'!V105</f>
        <v>1113.1466448576655</v>
      </c>
      <c r="U89" s="65">
        <f ca="1">'(Other Computations)'!W105</f>
        <v>1112.462111297069</v>
      </c>
      <c r="V89" s="65">
        <f ca="1">'(Other Computations)'!X105</f>
        <v>1111.7518098594517</v>
      </c>
      <c r="W89" s="65">
        <f ca="1">'(Other Computations)'!Y105</f>
        <v>1111.0208409575591</v>
      </c>
      <c r="X89" s="65">
        <f ca="1">'(Other Computations)'!Z105</f>
        <v>1110.2681489039792</v>
      </c>
      <c r="Y89" s="65">
        <f ca="1">'(Other Computations)'!AB105</f>
        <v>1109.4924532257774</v>
      </c>
      <c r="Z89" s="65">
        <f ca="1">'(Other Computations)'!AC105</f>
        <v>1108.6908487950564</v>
      </c>
      <c r="AA89" s="65">
        <f ca="1">'(Other Computations)'!AD105</f>
        <v>1107.8701438058376</v>
      </c>
      <c r="AB89" s="65">
        <f ca="1">'(Other Computations)'!AE105</f>
        <v>1107.0261695296952</v>
      </c>
      <c r="AC89" s="65">
        <f ca="1">'(Other Computations)'!AF105</f>
        <v>1106.1626734505394</v>
      </c>
      <c r="AD89" s="65">
        <f ca="1">'(Other Computations)'!AG105</f>
        <v>1105.2757176706675</v>
      </c>
      <c r="AE89" s="65">
        <f ca="1">'(Other Computations)'!AH105</f>
        <v>1104.3673467456549</v>
      </c>
      <c r="AF89" s="65">
        <f ca="1">'(Other Computations)'!AI105</f>
        <v>1103.4379370512063</v>
      </c>
      <c r="AG89" s="65">
        <f ca="1">'(Other Computations)'!AJ105</f>
        <v>1102.4879193335537</v>
      </c>
      <c r="AH89" s="65">
        <f ca="1">'(Other Computations)'!AK105</f>
        <v>1101.5208459574042</v>
      </c>
      <c r="AI89" s="65">
        <f ca="1">'(Other Computations)'!AL105</f>
        <v>1100.534568080863</v>
      </c>
      <c r="AJ89" s="65">
        <f ca="1">'(Other Computations)'!AM105</f>
        <v>1099.528656373282</v>
      </c>
      <c r="AK89" s="65">
        <f ca="1">'(Other Computations)'!AO105</f>
        <v>1098.5058195434244</v>
      </c>
      <c r="AL89" s="65">
        <f ca="1">'(Other Computations)'!AP105</f>
        <v>1097.4664886489759</v>
      </c>
      <c r="AM89" s="65">
        <f ca="1">'(Other Computations)'!AQ105</f>
        <v>1096.4151350696479</v>
      </c>
      <c r="AN89" s="65">
        <f ca="1">'(Other Computations)'!AR105</f>
        <v>1095.3530051522871</v>
      </c>
      <c r="AO89" s="65">
        <f ca="1">'(Other Computations)'!AS105</f>
        <v>1094.279204151281</v>
      </c>
      <c r="AP89" s="65">
        <f ca="1">'(Other Computations)'!AT105</f>
        <v>1093.197977210792</v>
      </c>
      <c r="AQ89" s="65">
        <f ca="1">'(Other Computations)'!AU105</f>
        <v>1092.1049827354254</v>
      </c>
      <c r="AR89" s="65">
        <f ca="1">'(Other Computations)'!AV105</f>
        <v>1090.9996031143901</v>
      </c>
      <c r="AS89" s="65">
        <f ca="1">'(Other Computations)'!AW105</f>
        <v>1089.8836907725026</v>
      </c>
      <c r="AT89" s="65">
        <f ca="1">'(Other Computations)'!AX105</f>
        <v>1088.7582502565533</v>
      </c>
      <c r="AU89" s="65">
        <f ca="1">'(Other Computations)'!AY105</f>
        <v>1087.6191381456454</v>
      </c>
      <c r="AV89" s="65">
        <f ca="1">'(Other Computations)'!AZ105</f>
        <v>1086.4706984377226</v>
      </c>
      <c r="AW89" s="65">
        <f ca="1">'(Other Computations)'!BB105</f>
        <v>1085.3111251182218</v>
      </c>
      <c r="AX89" s="65">
        <f ca="1">'(Other Computations)'!BC105</f>
        <v>1084.1453091402661</v>
      </c>
      <c r="AY89" s="65">
        <f ca="1">'(Other Computations)'!BD105</f>
        <v>1082.9734872579836</v>
      </c>
      <c r="AZ89" s="65">
        <f ca="1">'(Other Computations)'!BE105</f>
        <v>1081.7918933966516</v>
      </c>
      <c r="BA89" s="65">
        <f ca="1">'(Other Computations)'!BF105</f>
        <v>1080.6046436923145</v>
      </c>
      <c r="BB89" s="65">
        <f ca="1">'(Other Computations)'!BG105</f>
        <v>1079.4147171172222</v>
      </c>
      <c r="BC89" s="65">
        <f ca="1">'(Other Computations)'!BH105</f>
        <v>1078.2140908318129</v>
      </c>
      <c r="BD89" s="65">
        <f ca="1">'(Other Computations)'!BI105</f>
        <v>1077.0093935428072</v>
      </c>
      <c r="BE89" s="65">
        <f ca="1">'(Other Computations)'!BJ105</f>
        <v>1075.7956472226865</v>
      </c>
      <c r="BF89" s="65">
        <f ca="1">'(Other Computations)'!BK105</f>
        <v>1074.5771403636813</v>
      </c>
      <c r="BG89" s="65">
        <f ca="1">'(Other Computations)'!BL105</f>
        <v>1073.3503532438569</v>
      </c>
      <c r="BH89" s="65">
        <f ca="1">'(Other Computations)'!BM105</f>
        <v>1072.1223623584901</v>
      </c>
      <c r="BI89" s="65">
        <f ca="1">'(Other Computations)'!BO105</f>
        <v>1070.8888838177475</v>
      </c>
      <c r="BJ89" s="65">
        <f ca="1">'(Other Computations)'!BP105</f>
        <v>1069.6535339683551</v>
      </c>
      <c r="BK89" s="65">
        <f ca="1">'(Other Computations)'!BQ105</f>
        <v>1068.4144679961119</v>
      </c>
      <c r="BL89" s="65">
        <f ca="1">'(Other Computations)'!BR105</f>
        <v>1067.1726839954763</v>
      </c>
      <c r="BM89" s="65">
        <f ca="1">'(Other Computations)'!BS105</f>
        <v>1065.9304625500949</v>
      </c>
      <c r="BN89" s="65">
        <f ca="1">'(Other Computations)'!BT105</f>
        <v>1064.6872503329048</v>
      </c>
      <c r="BO89" s="65">
        <f ca="1">'(Other Computations)'!BU105</f>
        <v>1063.4433386324108</v>
      </c>
      <c r="BP89" s="65">
        <f ca="1">'(Other Computations)'!BV105</f>
        <v>1062.1995708818738</v>
      </c>
      <c r="BQ89" s="65">
        <f ca="1">'(Other Computations)'!BW105</f>
        <v>1060.9586210882555</v>
      </c>
      <c r="BR89" s="65">
        <f ca="1">'(Other Computations)'!BX105</f>
        <v>1059.7165708440955</v>
      </c>
      <c r="BS89" s="65">
        <f ca="1">'(Other Computations)'!BY105</f>
        <v>1058.4701042398931</v>
      </c>
      <c r="BT89" s="65">
        <f ca="1">'(Other Computations)'!BZ105</f>
        <v>1057.2194896615881</v>
      </c>
      <c r="BU89" s="65">
        <f ca="1">'(Other Computations)'!CB105</f>
        <v>1055.9686859321109</v>
      </c>
      <c r="BV89" s="65">
        <f ca="1">'(Other Computations)'!CC105</f>
        <v>1054.7177697392829</v>
      </c>
      <c r="BW89" s="65">
        <f ca="1">'(Other Computations)'!CD105</f>
        <v>1053.4653003087299</v>
      </c>
      <c r="BX89" s="65">
        <f ca="1">'(Other Computations)'!CE105</f>
        <v>1052.2120927834517</v>
      </c>
      <c r="BY89" s="65">
        <f ca="1">'(Other Computations)'!CF105</f>
        <v>1050.9548907711999</v>
      </c>
      <c r="BZ89" s="65">
        <f ca="1">'(Other Computations)'!CG105</f>
        <v>1049.7008962656953</v>
      </c>
      <c r="CA89" s="65">
        <f ca="1">'(Other Computations)'!CH105</f>
        <v>1048.4471014220142</v>
      </c>
      <c r="CB89" s="65">
        <f ca="1">'(Other Computations)'!CI105</f>
        <v>1047.1939323786751</v>
      </c>
      <c r="CC89" s="65">
        <f ca="1">'(Other Computations)'!CJ105</f>
        <v>1045.9451587553901</v>
      </c>
      <c r="CD89" s="65">
        <f ca="1">'(Other Computations)'!CK105</f>
        <v>1044.7006759174551</v>
      </c>
      <c r="CE89" s="65">
        <f ca="1">'(Other Computations)'!CL105</f>
        <v>1043.4577546574601</v>
      </c>
      <c r="CF89" s="65">
        <f ca="1">'(Other Computations)'!CM105</f>
        <v>1042.2143466132197</v>
      </c>
      <c r="CG89" s="65">
        <f ca="1">'(Other Computations)'!CO105</f>
        <v>1040.9702186607119</v>
      </c>
      <c r="CH89" s="65">
        <f ca="1">'(Other Computations)'!CP105</f>
        <v>1039.7310108311331</v>
      </c>
      <c r="CI89" s="65">
        <f ca="1">'(Other Computations)'!CQ105</f>
        <v>1038.4901875929643</v>
      </c>
      <c r="CJ89" s="65">
        <f ca="1">'(Other Computations)'!CR105</f>
        <v>1037.2526932963683</v>
      </c>
      <c r="CK89" s="65">
        <f ca="1">'(Other Computations)'!CS105</f>
        <v>1036.0198811581472</v>
      </c>
      <c r="CL89" s="65">
        <f ca="1">'(Other Computations)'!CT105</f>
        <v>1034.7865966064053</v>
      </c>
      <c r="CM89" s="65">
        <f ca="1">'(Other Computations)'!CU105</f>
        <v>1033.5533199189367</v>
      </c>
      <c r="CN89" s="65">
        <f ca="1">'(Other Computations)'!CV105</f>
        <v>1032.3223919989075</v>
      </c>
      <c r="CO89" s="65">
        <f ca="1">'(Other Computations)'!CW105</f>
        <v>1031.0953232786869</v>
      </c>
      <c r="CP89" s="65">
        <f ca="1">'(Other Computations)'!CX105</f>
        <v>1029.8686850722409</v>
      </c>
      <c r="CQ89" s="65">
        <f ca="1">'(Other Computations)'!CY105</f>
        <v>1028.645004021922</v>
      </c>
      <c r="CR89" s="65">
        <f ca="1">'(Other Computations)'!CZ105</f>
        <v>1027.4242790167536</v>
      </c>
      <c r="CS89" s="65">
        <f ca="1">'(Other Computations)'!DB105</f>
        <v>1026.2069607113497</v>
      </c>
      <c r="CT89" s="65">
        <f ca="1">'(Other Computations)'!DC105</f>
        <v>1024.9936959208892</v>
      </c>
      <c r="CU89" s="65">
        <f ca="1">'(Other Computations)'!DD105</f>
        <v>1023.7838983005485</v>
      </c>
      <c r="CV89" s="65">
        <f ca="1">'(Other Computations)'!DE105</f>
        <v>1022.5800203785655</v>
      </c>
      <c r="CW89" s="65">
        <f ca="1">'(Other Computations)'!DF105</f>
        <v>1021.3779063673721</v>
      </c>
      <c r="CX89" s="65">
        <f ca="1">'(Other Computations)'!DG105</f>
        <v>1020.179764468924</v>
      </c>
      <c r="CY89" s="65">
        <f ca="1">'(Other Computations)'!DH105</f>
        <v>1018.9827184706373</v>
      </c>
      <c r="CZ89" s="65">
        <f ca="1">'(Other Computations)'!DI105</f>
        <v>1017.7909688732306</v>
      </c>
      <c r="DA89" s="65">
        <f ca="1">'(Other Computations)'!DJ105</f>
        <v>1016.6027595752537</v>
      </c>
      <c r="DB89" s="65">
        <f ca="1">'(Other Computations)'!DK105</f>
        <v>1015.4178427410858</v>
      </c>
      <c r="DC89" s="65">
        <f ca="1">'(Other Computations)'!DL105</f>
        <v>1014.2346796321041</v>
      </c>
      <c r="DD89" s="65">
        <f ca="1">'(Other Computations)'!DM105</f>
        <v>1013.0584287912112</v>
      </c>
      <c r="DE89" s="65">
        <f ca="1">'(Other Computations)'!DO105</f>
        <v>1011.8837185069159</v>
      </c>
      <c r="DF89" s="65">
        <f ca="1">'(Other Computations)'!DP105</f>
        <v>1010.7111360921558</v>
      </c>
      <c r="DG89" s="65">
        <f ca="1">'(Other Computations)'!DQ105</f>
        <v>1009.5433977564921</v>
      </c>
      <c r="DH89" s="65">
        <f ca="1">'(Other Computations)'!DR105</f>
        <v>1008.3805902745876</v>
      </c>
      <c r="DI89" s="65">
        <f ca="1">'(Other Computations)'!DS105</f>
        <v>1007.221542354906</v>
      </c>
      <c r="DJ89" s="65">
        <f ca="1">'(Other Computations)'!DT105</f>
        <v>1006.0621677953732</v>
      </c>
      <c r="DK89" s="65">
        <f ca="1">'(Other Computations)'!DU105</f>
        <v>1004.9084166904503</v>
      </c>
      <c r="DL89" s="65">
        <f ca="1">'(Other Computations)'!DV105</f>
        <v>1003.762758229895</v>
      </c>
      <c r="DM89" s="65">
        <f ca="1">'(Other Computations)'!DW105</f>
        <v>1002.6215786277181</v>
      </c>
      <c r="DN89" s="65">
        <f ca="1">'(Other Computations)'!DX105</f>
        <v>1001.4846459345031</v>
      </c>
      <c r="DO89" s="65">
        <f ca="1">'(Other Computations)'!DY105</f>
        <v>1000.3550036241163</v>
      </c>
      <c r="DP89" s="65">
        <f ca="1">'(Other Computations)'!DZ105</f>
        <v>999.22740561186163</v>
      </c>
      <c r="DQ89" s="65">
        <f ca="1">'(Other Computations)'!EB105</f>
        <v>998.10968062847132</v>
      </c>
      <c r="DR89" s="65">
        <f ca="1">'(Other Computations)'!EC105</f>
        <v>996.99725182765621</v>
      </c>
      <c r="DS89" s="65">
        <f ca="1">'(Other Computations)'!ED105</f>
        <v>995.88781809956015</v>
      </c>
      <c r="DT89" s="65">
        <f ca="1">'(Other Computations)'!EE105</f>
        <v>994.77718656254865</v>
      </c>
      <c r="DU89" s="65">
        <f ca="1">'(Other Computations)'!EF105</f>
        <v>993.6737289806656</v>
      </c>
      <c r="DV89" s="65">
        <f ca="1">'(Other Computations)'!EG105</f>
        <v>992.57352040592241</v>
      </c>
      <c r="DW89" s="65">
        <f ca="1">'(Other Computations)'!EH105</f>
        <v>991.47958124651075</v>
      </c>
      <c r="DX89" s="65">
        <f ca="1">'(Other Computations)'!EI105</f>
        <v>990.38982025473695</v>
      </c>
      <c r="DY89" s="65">
        <f ca="1">'(Other Computations)'!EJ105</f>
        <v>989.30793244285996</v>
      </c>
      <c r="DZ89" s="65">
        <f ca="1">'(Other Computations)'!EK105</f>
        <v>988.23134239903663</v>
      </c>
      <c r="EA89" s="65">
        <f ca="1">'(Other Computations)'!EL105</f>
        <v>987.15884792257782</v>
      </c>
      <c r="EB89" s="65">
        <f ca="1">'(Other Computations)'!EM105</f>
        <v>986.09336517905615</v>
      </c>
    </row>
    <row r="90" spans="1:132" ht="12.75" customHeight="1">
      <c r="A90" s="4" t="str">
        <f>'(Intermediate Computations)'!B59</f>
        <v>Jan 2010</v>
      </c>
      <c r="B90" s="4" t="str">
        <f>'(Intermediate Computations)'!C59</f>
        <v>Feb 2010</v>
      </c>
      <c r="C90" s="4" t="str">
        <f>'(Intermediate Computations)'!D59</f>
        <v>Mar 2010</v>
      </c>
      <c r="D90" s="4" t="str">
        <f>'(Intermediate Computations)'!E59</f>
        <v>Apr 2010</v>
      </c>
      <c r="E90" s="4" t="str">
        <f>'(Intermediate Computations)'!F59</f>
        <v>May 2010</v>
      </c>
      <c r="F90" s="4" t="str">
        <f>'(Intermediate Computations)'!G59</f>
        <v>Jun 2010</v>
      </c>
      <c r="G90" s="4" t="str">
        <f>'(Intermediate Computations)'!H59</f>
        <v>Jul 2010</v>
      </c>
      <c r="H90" s="4" t="str">
        <f>'(Intermediate Computations)'!I59</f>
        <v>Aug 2010</v>
      </c>
      <c r="I90" s="4" t="str">
        <f>'(Intermediate Computations)'!J59</f>
        <v>Sep 2010</v>
      </c>
      <c r="J90" s="4" t="str">
        <f>'(Intermediate Computations)'!K59</f>
        <v>Oct 2010</v>
      </c>
      <c r="K90" s="4" t="str">
        <f>'(Intermediate Computations)'!L59</f>
        <v>Nov 2010</v>
      </c>
      <c r="L90" s="4" t="str">
        <f>'(Intermediate Computations)'!M59</f>
        <v>Dec 2010</v>
      </c>
      <c r="M90" s="4" t="str">
        <f>'(Intermediate Computations)'!O59</f>
        <v>Jan 2011</v>
      </c>
      <c r="N90" s="4" t="str">
        <f>'(Intermediate Computations)'!P59</f>
        <v>Feb 2011</v>
      </c>
      <c r="O90" s="4" t="str">
        <f>'(Intermediate Computations)'!Q59</f>
        <v>Mar 2011</v>
      </c>
      <c r="P90" s="4" t="str">
        <f>'(Intermediate Computations)'!R59</f>
        <v>Apr 2011</v>
      </c>
      <c r="Q90" s="4" t="str">
        <f>'(Intermediate Computations)'!S59</f>
        <v>May 2011</v>
      </c>
      <c r="R90" s="4" t="str">
        <f>'(Intermediate Computations)'!T59</f>
        <v>Jun 2011</v>
      </c>
      <c r="S90" s="4" t="str">
        <f>'(Intermediate Computations)'!U59</f>
        <v>Jul 2011</v>
      </c>
      <c r="T90" s="4" t="str">
        <f>'(Intermediate Computations)'!V59</f>
        <v>Aug 2011</v>
      </c>
      <c r="U90" s="4" t="str">
        <f>'(Intermediate Computations)'!W59</f>
        <v>Sep 2011</v>
      </c>
      <c r="V90" s="4" t="str">
        <f>'(Intermediate Computations)'!X59</f>
        <v>Oct 2011</v>
      </c>
      <c r="W90" s="4" t="str">
        <f>'(Intermediate Computations)'!Y59</f>
        <v>Nov 2011</v>
      </c>
      <c r="X90" s="4" t="str">
        <f>'(Intermediate Computations)'!Z59</f>
        <v>Dec 2011</v>
      </c>
      <c r="Y90" s="4" t="str">
        <f>'(Intermediate Computations)'!AB59</f>
        <v>Jan 2012</v>
      </c>
      <c r="Z90" s="4" t="str">
        <f>'(Intermediate Computations)'!AC59</f>
        <v>Feb 2012</v>
      </c>
      <c r="AA90" s="4" t="str">
        <f>'(Intermediate Computations)'!AD59</f>
        <v>Mar 2012</v>
      </c>
      <c r="AB90" s="4" t="str">
        <f>'(Intermediate Computations)'!AE59</f>
        <v>Apr 2012</v>
      </c>
      <c r="AC90" s="4" t="str">
        <f>'(Intermediate Computations)'!AF59</f>
        <v>May 2012</v>
      </c>
      <c r="AD90" s="4" t="str">
        <f>'(Intermediate Computations)'!AG59</f>
        <v>Jun 2012</v>
      </c>
      <c r="AE90" s="4" t="str">
        <f>'(Intermediate Computations)'!AH59</f>
        <v>Jul 2012</v>
      </c>
      <c r="AF90" s="4" t="str">
        <f>'(Intermediate Computations)'!AI59</f>
        <v>Aug 2012</v>
      </c>
      <c r="AG90" s="4" t="str">
        <f>'(Intermediate Computations)'!AJ59</f>
        <v>Sep 2012</v>
      </c>
      <c r="AH90" s="4" t="str">
        <f>'(Intermediate Computations)'!AK59</f>
        <v>Oct 2012</v>
      </c>
      <c r="AI90" s="4" t="str">
        <f>'(Intermediate Computations)'!AL59</f>
        <v>Nov 2012</v>
      </c>
      <c r="AJ90" s="4" t="str">
        <f>'(Intermediate Computations)'!AM59</f>
        <v>Dec 2012</v>
      </c>
      <c r="AK90" s="4" t="str">
        <f>'(Intermediate Computations)'!AO59</f>
        <v>Jan 2013</v>
      </c>
      <c r="AL90" s="4" t="str">
        <f>'(Intermediate Computations)'!AP59</f>
        <v>Feb 2013</v>
      </c>
      <c r="AM90" s="4" t="str">
        <f>'(Intermediate Computations)'!AQ59</f>
        <v>Mar 2013</v>
      </c>
      <c r="AN90" s="4" t="str">
        <f>'(Intermediate Computations)'!AR59</f>
        <v>Apr 2013</v>
      </c>
      <c r="AO90" s="4" t="str">
        <f>'(Intermediate Computations)'!AS59</f>
        <v>May 2013</v>
      </c>
      <c r="AP90" s="4" t="str">
        <f>'(Intermediate Computations)'!AT59</f>
        <v>Jun 2013</v>
      </c>
      <c r="AQ90" s="4" t="str">
        <f>'(Intermediate Computations)'!AU59</f>
        <v>Jul 2013</v>
      </c>
      <c r="AR90" s="4" t="str">
        <f>'(Intermediate Computations)'!AV59</f>
        <v>Aug 2013</v>
      </c>
      <c r="AS90" s="4" t="str">
        <f>'(Intermediate Computations)'!AW59</f>
        <v>Sep 2013</v>
      </c>
      <c r="AT90" s="4" t="str">
        <f>'(Intermediate Computations)'!AX59</f>
        <v>Oct 2013</v>
      </c>
      <c r="AU90" s="4" t="str">
        <f>'(Intermediate Computations)'!AY59</f>
        <v>Nov 2013</v>
      </c>
      <c r="AV90" s="4" t="str">
        <f>'(Intermediate Computations)'!AZ59</f>
        <v>Dec 2013</v>
      </c>
      <c r="AW90" s="4" t="str">
        <f>'(Intermediate Computations)'!BB59</f>
        <v>Jan 2014</v>
      </c>
      <c r="AX90" s="4" t="str">
        <f>'(Intermediate Computations)'!BC59</f>
        <v>Feb 2014</v>
      </c>
      <c r="AY90" s="4" t="str">
        <f>'(Intermediate Computations)'!BD59</f>
        <v>Mar 2014</v>
      </c>
      <c r="AZ90" s="4" t="str">
        <f>'(Intermediate Computations)'!BE59</f>
        <v>Apr 2014</v>
      </c>
      <c r="BA90" s="4" t="str">
        <f>'(Intermediate Computations)'!BF59</f>
        <v>May 2014</v>
      </c>
      <c r="BB90" s="4" t="str">
        <f>'(Intermediate Computations)'!BG59</f>
        <v>Jun 2014</v>
      </c>
      <c r="BC90" s="4" t="str">
        <f>'(Intermediate Computations)'!BH59</f>
        <v>Jul 2014</v>
      </c>
      <c r="BD90" s="4" t="str">
        <f>'(Intermediate Computations)'!BI59</f>
        <v>Aug 2014</v>
      </c>
      <c r="BE90" s="4" t="str">
        <f>'(Intermediate Computations)'!BJ59</f>
        <v>Sep 2014</v>
      </c>
      <c r="BF90" s="4" t="str">
        <f>'(Intermediate Computations)'!BK59</f>
        <v>Oct 2014</v>
      </c>
      <c r="BG90" s="4" t="str">
        <f>'(Intermediate Computations)'!BL59</f>
        <v>Nov 2014</v>
      </c>
      <c r="BH90" s="4" t="str">
        <f>'(Intermediate Computations)'!BM59</f>
        <v>Dec 2014</v>
      </c>
      <c r="BI90" s="4" t="str">
        <f>'(Intermediate Computations)'!BO59</f>
        <v>Jan 2015</v>
      </c>
      <c r="BJ90" s="4" t="str">
        <f>'(Intermediate Computations)'!BP59</f>
        <v>Feb 2015</v>
      </c>
      <c r="BK90" s="4" t="str">
        <f>'(Intermediate Computations)'!BQ59</f>
        <v>Mar 2015</v>
      </c>
      <c r="BL90" s="4" t="str">
        <f>'(Intermediate Computations)'!BR59</f>
        <v>Apr 2015</v>
      </c>
      <c r="BM90" s="4" t="str">
        <f>'(Intermediate Computations)'!BS59</f>
        <v>May 2015</v>
      </c>
      <c r="BN90" s="4" t="str">
        <f>'(Intermediate Computations)'!BT59</f>
        <v>Jun 2015</v>
      </c>
      <c r="BO90" s="4" t="str">
        <f>'(Intermediate Computations)'!BU59</f>
        <v>Jul 2015</v>
      </c>
      <c r="BP90" s="4" t="str">
        <f>'(Intermediate Computations)'!BV59</f>
        <v>Aug 2015</v>
      </c>
      <c r="BQ90" s="4" t="str">
        <f>'(Intermediate Computations)'!BW59</f>
        <v>Sep 2015</v>
      </c>
      <c r="BR90" s="4" t="str">
        <f>'(Intermediate Computations)'!BX59</f>
        <v>Oct 2015</v>
      </c>
      <c r="BS90" s="4" t="str">
        <f>'(Intermediate Computations)'!BY59</f>
        <v>Nov 2015</v>
      </c>
      <c r="BT90" s="4" t="str">
        <f>'(Intermediate Computations)'!BZ59</f>
        <v>Dec 2015</v>
      </c>
      <c r="BU90" s="4" t="str">
        <f>'(Intermediate Computations)'!CB59</f>
        <v>Jan 2016</v>
      </c>
      <c r="BV90" s="4" t="str">
        <f>'(Intermediate Computations)'!CC59</f>
        <v>Feb 2016</v>
      </c>
      <c r="BW90" s="4" t="str">
        <f>'(Intermediate Computations)'!CD59</f>
        <v>Mar 2016</v>
      </c>
      <c r="BX90" s="4" t="str">
        <f>'(Intermediate Computations)'!CE59</f>
        <v>Apr 2016</v>
      </c>
      <c r="BY90" s="4" t="str">
        <f>'(Intermediate Computations)'!CF59</f>
        <v>May 2016</v>
      </c>
      <c r="BZ90" s="4" t="str">
        <f>'(Intermediate Computations)'!CG59</f>
        <v>Jun 2016</v>
      </c>
      <c r="CA90" s="4" t="str">
        <f>'(Intermediate Computations)'!CH59</f>
        <v>Jul 2016</v>
      </c>
      <c r="CB90" s="4" t="str">
        <f>'(Intermediate Computations)'!CI59</f>
        <v>Aug 2016</v>
      </c>
      <c r="CC90" s="4" t="str">
        <f>'(Intermediate Computations)'!CJ59</f>
        <v>Sep 2016</v>
      </c>
      <c r="CD90" s="4" t="str">
        <f>'(Intermediate Computations)'!CK59</f>
        <v>Oct 2016</v>
      </c>
      <c r="CE90" s="4" t="str">
        <f>'(Intermediate Computations)'!CL59</f>
        <v>Nov 2016</v>
      </c>
      <c r="CF90" s="4" t="str">
        <f>'(Intermediate Computations)'!CM59</f>
        <v>Dec 2016</v>
      </c>
      <c r="CG90" s="4" t="str">
        <f>'(Intermediate Computations)'!CO59</f>
        <v>Jan 2017</v>
      </c>
      <c r="CH90" s="4" t="str">
        <f>'(Intermediate Computations)'!CP59</f>
        <v>Feb 2017</v>
      </c>
      <c r="CI90" s="4" t="str">
        <f>'(Intermediate Computations)'!CQ59</f>
        <v>Mar 2017</v>
      </c>
      <c r="CJ90" s="4" t="str">
        <f>'(Intermediate Computations)'!CR59</f>
        <v>Apr 2017</v>
      </c>
      <c r="CK90" s="4" t="str">
        <f>'(Intermediate Computations)'!CS59</f>
        <v>May 2017</v>
      </c>
      <c r="CL90" s="4" t="str">
        <f>'(Intermediate Computations)'!CT59</f>
        <v>Jun 2017</v>
      </c>
      <c r="CM90" s="4" t="str">
        <f>'(Intermediate Computations)'!CU59</f>
        <v>Jul 2017</v>
      </c>
      <c r="CN90" s="4" t="str">
        <f>'(Intermediate Computations)'!CV59</f>
        <v>Aug 2017</v>
      </c>
      <c r="CO90" s="4" t="str">
        <f>'(Intermediate Computations)'!CW59</f>
        <v>Sep 2017</v>
      </c>
      <c r="CP90" s="4" t="str">
        <f>'(Intermediate Computations)'!CX59</f>
        <v>Oct 2017</v>
      </c>
      <c r="CQ90" s="4" t="str">
        <f>'(Intermediate Computations)'!CY59</f>
        <v>Nov 2017</v>
      </c>
      <c r="CR90" s="4" t="str">
        <f>'(Intermediate Computations)'!CZ59</f>
        <v>Dec 2017</v>
      </c>
      <c r="CS90" s="4" t="str">
        <f>'(Intermediate Computations)'!DB59</f>
        <v>Jan 2018</v>
      </c>
      <c r="CT90" s="4" t="str">
        <f>'(Intermediate Computations)'!DC59</f>
        <v>Feb 2018</v>
      </c>
      <c r="CU90" s="4" t="str">
        <f>'(Intermediate Computations)'!DD59</f>
        <v>Mar 2018</v>
      </c>
      <c r="CV90" s="4" t="str">
        <f>'(Intermediate Computations)'!DE59</f>
        <v>Apr 2018</v>
      </c>
      <c r="CW90" s="4" t="str">
        <f>'(Intermediate Computations)'!DF59</f>
        <v>May 2018</v>
      </c>
      <c r="CX90" s="4" t="str">
        <f>'(Intermediate Computations)'!DG59</f>
        <v>Jun 2018</v>
      </c>
      <c r="CY90" s="4" t="str">
        <f>'(Intermediate Computations)'!DH59</f>
        <v>Jul 2018</v>
      </c>
      <c r="CZ90" s="4" t="str">
        <f>'(Intermediate Computations)'!DI59</f>
        <v>Aug 2018</v>
      </c>
      <c r="DA90" s="4" t="str">
        <f>'(Intermediate Computations)'!DJ59</f>
        <v>Sep 2018</v>
      </c>
      <c r="DB90" s="4" t="str">
        <f>'(Intermediate Computations)'!DK59</f>
        <v>Oct 2018</v>
      </c>
      <c r="DC90" s="4" t="str">
        <f>'(Intermediate Computations)'!DL59</f>
        <v>Nov 2018</v>
      </c>
      <c r="DD90" s="4" t="str">
        <f>'(Intermediate Computations)'!DM59</f>
        <v>Dec 2018</v>
      </c>
      <c r="DE90" s="4" t="str">
        <f>'(Intermediate Computations)'!DO59</f>
        <v>Jan 2019</v>
      </c>
      <c r="DF90" s="4" t="str">
        <f>'(Intermediate Computations)'!DP59</f>
        <v>Feb 2019</v>
      </c>
      <c r="DG90" s="4" t="str">
        <f>'(Intermediate Computations)'!DQ59</f>
        <v>Mar 2019</v>
      </c>
      <c r="DH90" s="4" t="str">
        <f>'(Intermediate Computations)'!DR59</f>
        <v>Apr 2019</v>
      </c>
      <c r="DI90" s="4" t="str">
        <f>'(Intermediate Computations)'!DS59</f>
        <v>May 2019</v>
      </c>
      <c r="DJ90" s="4" t="str">
        <f>'(Intermediate Computations)'!DT59</f>
        <v>Jun 2019</v>
      </c>
      <c r="DK90" s="4" t="str">
        <f>'(Intermediate Computations)'!DU59</f>
        <v>Jul 2019</v>
      </c>
      <c r="DL90" s="4" t="str">
        <f>'(Intermediate Computations)'!DV59</f>
        <v>Aug 2019</v>
      </c>
      <c r="DM90" s="4" t="str">
        <f>'(Intermediate Computations)'!DW59</f>
        <v>Sep 2019</v>
      </c>
      <c r="DN90" s="4" t="str">
        <f>'(Intermediate Computations)'!DX59</f>
        <v>Oct 2019</v>
      </c>
      <c r="DO90" s="4" t="str">
        <f>'(Intermediate Computations)'!DY59</f>
        <v>Nov 2019</v>
      </c>
      <c r="DP90" s="4" t="str">
        <f>'(Intermediate Computations)'!DZ59</f>
        <v>Dec 2019</v>
      </c>
      <c r="DQ90" s="4" t="str">
        <f>'(Intermediate Computations)'!EB59</f>
        <v>Jan 2020</v>
      </c>
      <c r="DR90" s="4" t="str">
        <f>'(Intermediate Computations)'!EC59</f>
        <v>Feb 2020</v>
      </c>
      <c r="DS90" s="4" t="str">
        <f>'(Intermediate Computations)'!ED59</f>
        <v>Mar 2020</v>
      </c>
      <c r="DT90" s="4" t="str">
        <f>'(Intermediate Computations)'!EE59</f>
        <v>Apr 2020</v>
      </c>
      <c r="DU90" s="4" t="str">
        <f>'(Intermediate Computations)'!EF59</f>
        <v>May 2020</v>
      </c>
      <c r="DV90" s="4" t="str">
        <f>'(Intermediate Computations)'!EG59</f>
        <v>Jun 2020</v>
      </c>
      <c r="DW90" s="4" t="str">
        <f>'(Intermediate Computations)'!EH59</f>
        <v>Jul 2020</v>
      </c>
      <c r="DX90" s="4" t="str">
        <f>'(Intermediate Computations)'!EI59</f>
        <v>Aug 2020</v>
      </c>
      <c r="DY90" s="4" t="str">
        <f>'(Intermediate Computations)'!EJ59</f>
        <v>Sep 2020</v>
      </c>
      <c r="DZ90" s="4" t="str">
        <f>'(Intermediate Computations)'!EK59</f>
        <v>Oct 2020</v>
      </c>
      <c r="EA90" s="4" t="str">
        <f>'(Intermediate Computations)'!EL59</f>
        <v>Nov 2020</v>
      </c>
      <c r="EB90" s="4" t="str">
        <f>'(Intermediate Computations)'!EM59</f>
        <v>Dec 2020</v>
      </c>
    </row>
    <row r="91" spans="1:132" ht="12.75" customHeight="1">
      <c r="A91" s="4">
        <f>'(Intermediate Computations)'!B56</f>
        <v>40179</v>
      </c>
      <c r="B91" s="4">
        <f>'(Intermediate Computations)'!C56</f>
        <v>40210</v>
      </c>
      <c r="C91" s="4">
        <f>'(Intermediate Computations)'!D56</f>
        <v>40238</v>
      </c>
      <c r="D91" s="4">
        <f>'(Intermediate Computations)'!E56</f>
        <v>40269</v>
      </c>
      <c r="E91" s="4">
        <f>'(Intermediate Computations)'!F56</f>
        <v>40299</v>
      </c>
      <c r="F91" s="4">
        <f>'(Intermediate Computations)'!G56</f>
        <v>40330</v>
      </c>
      <c r="G91" s="4">
        <f>'(Intermediate Computations)'!H56</f>
        <v>40360</v>
      </c>
      <c r="H91" s="4">
        <f>'(Intermediate Computations)'!I56</f>
        <v>40391</v>
      </c>
      <c r="I91" s="4">
        <f>'(Intermediate Computations)'!J56</f>
        <v>40422</v>
      </c>
      <c r="J91" s="4">
        <f>'(Intermediate Computations)'!K56</f>
        <v>40452</v>
      </c>
      <c r="K91" s="4">
        <f>'(Intermediate Computations)'!L56</f>
        <v>40483</v>
      </c>
      <c r="L91" s="4">
        <f>'(Intermediate Computations)'!M56</f>
        <v>40513</v>
      </c>
      <c r="M91" s="4">
        <f>'(Intermediate Computations)'!O56</f>
        <v>40544</v>
      </c>
      <c r="N91" s="4">
        <f>'(Intermediate Computations)'!P56</f>
        <v>40575</v>
      </c>
      <c r="O91" s="4">
        <f>'(Intermediate Computations)'!Q56</f>
        <v>40603</v>
      </c>
      <c r="P91" s="4">
        <f>'(Intermediate Computations)'!R56</f>
        <v>40634</v>
      </c>
      <c r="Q91" s="4">
        <f>'(Intermediate Computations)'!S56</f>
        <v>40664</v>
      </c>
      <c r="R91" s="4">
        <f>'(Intermediate Computations)'!T56</f>
        <v>40695</v>
      </c>
      <c r="S91" s="4">
        <f>'(Intermediate Computations)'!U56</f>
        <v>40725</v>
      </c>
      <c r="T91" s="4">
        <f>'(Intermediate Computations)'!V56</f>
        <v>40756</v>
      </c>
      <c r="U91" s="4">
        <f>'(Intermediate Computations)'!W56</f>
        <v>40787</v>
      </c>
      <c r="V91" s="4">
        <f>'(Intermediate Computations)'!X56</f>
        <v>40817</v>
      </c>
      <c r="W91" s="4">
        <f>'(Intermediate Computations)'!Y56</f>
        <v>40848</v>
      </c>
      <c r="X91" s="4">
        <f>'(Intermediate Computations)'!Z56</f>
        <v>40878</v>
      </c>
      <c r="Y91" s="4">
        <f>'(Intermediate Computations)'!AB56</f>
        <v>40909</v>
      </c>
      <c r="Z91" s="4">
        <f>'(Intermediate Computations)'!AC56</f>
        <v>40940</v>
      </c>
      <c r="AA91" s="4">
        <f>'(Intermediate Computations)'!AD56</f>
        <v>40969</v>
      </c>
      <c r="AB91" s="4">
        <f>'(Intermediate Computations)'!AE56</f>
        <v>41000</v>
      </c>
      <c r="AC91" s="4">
        <f>'(Intermediate Computations)'!AF56</f>
        <v>41030</v>
      </c>
      <c r="AD91" s="4">
        <f>'(Intermediate Computations)'!AG56</f>
        <v>41061</v>
      </c>
      <c r="AE91" s="4">
        <f>'(Intermediate Computations)'!AH56</f>
        <v>41091</v>
      </c>
      <c r="AF91" s="4">
        <f>'(Intermediate Computations)'!AI56</f>
        <v>41122</v>
      </c>
      <c r="AG91" s="4">
        <f>'(Intermediate Computations)'!AJ56</f>
        <v>41153</v>
      </c>
      <c r="AH91" s="4">
        <f>'(Intermediate Computations)'!AK56</f>
        <v>41183</v>
      </c>
      <c r="AI91" s="4">
        <f>'(Intermediate Computations)'!AL56</f>
        <v>41214</v>
      </c>
      <c r="AJ91" s="4">
        <f>'(Intermediate Computations)'!AM56</f>
        <v>41244</v>
      </c>
      <c r="AK91" s="4">
        <f>'(Intermediate Computations)'!AO56</f>
        <v>41275</v>
      </c>
      <c r="AL91" s="4">
        <f>'(Intermediate Computations)'!AP56</f>
        <v>41306</v>
      </c>
      <c r="AM91" s="4">
        <f>'(Intermediate Computations)'!AQ56</f>
        <v>41334</v>
      </c>
      <c r="AN91" s="4">
        <f>'(Intermediate Computations)'!AR56</f>
        <v>41365</v>
      </c>
      <c r="AO91" s="4">
        <f>'(Intermediate Computations)'!AS56</f>
        <v>41395</v>
      </c>
      <c r="AP91" s="4">
        <f>'(Intermediate Computations)'!AT56</f>
        <v>41426</v>
      </c>
      <c r="AQ91" s="4">
        <f>'(Intermediate Computations)'!AU56</f>
        <v>41456</v>
      </c>
      <c r="AR91" s="4">
        <f>'(Intermediate Computations)'!AV56</f>
        <v>41487</v>
      </c>
      <c r="AS91" s="4">
        <f>'(Intermediate Computations)'!AW56</f>
        <v>41518</v>
      </c>
      <c r="AT91" s="4">
        <f>'(Intermediate Computations)'!AX56</f>
        <v>41548</v>
      </c>
      <c r="AU91" s="4">
        <f>'(Intermediate Computations)'!AY56</f>
        <v>41579</v>
      </c>
      <c r="AV91" s="4">
        <f>'(Intermediate Computations)'!AZ56</f>
        <v>41609</v>
      </c>
      <c r="AW91" s="4">
        <f>'(Intermediate Computations)'!BB56</f>
        <v>41640</v>
      </c>
      <c r="AX91" s="4">
        <f>'(Intermediate Computations)'!BC56</f>
        <v>41671</v>
      </c>
      <c r="AY91" s="4">
        <f>'(Intermediate Computations)'!BD56</f>
        <v>41699</v>
      </c>
      <c r="AZ91" s="4">
        <f>'(Intermediate Computations)'!BE56</f>
        <v>41730</v>
      </c>
      <c r="BA91" s="4">
        <f>'(Intermediate Computations)'!BF56</f>
        <v>41760</v>
      </c>
      <c r="BB91" s="4">
        <f>'(Intermediate Computations)'!BG56</f>
        <v>41791</v>
      </c>
      <c r="BC91" s="4">
        <f>'(Intermediate Computations)'!BH56</f>
        <v>41821</v>
      </c>
      <c r="BD91" s="4">
        <f>'(Intermediate Computations)'!BI56</f>
        <v>41852</v>
      </c>
      <c r="BE91" s="4">
        <f>'(Intermediate Computations)'!BJ56</f>
        <v>41883</v>
      </c>
      <c r="BF91" s="4">
        <f>'(Intermediate Computations)'!BK56</f>
        <v>41913</v>
      </c>
      <c r="BG91" s="4">
        <f>'(Intermediate Computations)'!BL56</f>
        <v>41944</v>
      </c>
      <c r="BH91" s="4">
        <f>'(Intermediate Computations)'!BM56</f>
        <v>41974</v>
      </c>
      <c r="BI91" s="4">
        <f>'(Intermediate Computations)'!BO56</f>
        <v>42005</v>
      </c>
      <c r="BJ91" s="4">
        <f>'(Intermediate Computations)'!BP56</f>
        <v>42036</v>
      </c>
      <c r="BK91" s="4">
        <f>'(Intermediate Computations)'!BQ56</f>
        <v>42064</v>
      </c>
      <c r="BL91" s="4">
        <f>'(Intermediate Computations)'!BR56</f>
        <v>42095</v>
      </c>
      <c r="BM91" s="4">
        <f>'(Intermediate Computations)'!BS56</f>
        <v>42125</v>
      </c>
      <c r="BN91" s="4">
        <f>'(Intermediate Computations)'!BT56</f>
        <v>42156</v>
      </c>
      <c r="BO91" s="4">
        <f>'(Intermediate Computations)'!BU56</f>
        <v>42186</v>
      </c>
      <c r="BP91" s="4">
        <f>'(Intermediate Computations)'!BV56</f>
        <v>42217</v>
      </c>
      <c r="BQ91" s="4">
        <f>'(Intermediate Computations)'!BW56</f>
        <v>42248</v>
      </c>
      <c r="BR91" s="4">
        <f>'(Intermediate Computations)'!BX56</f>
        <v>42278</v>
      </c>
      <c r="BS91" s="4">
        <f>'(Intermediate Computations)'!BY56</f>
        <v>42309</v>
      </c>
      <c r="BT91" s="4">
        <f>'(Intermediate Computations)'!BZ56</f>
        <v>42339</v>
      </c>
      <c r="BU91" s="4">
        <f>'(Intermediate Computations)'!CB56</f>
        <v>42370</v>
      </c>
      <c r="BV91" s="4">
        <f>'(Intermediate Computations)'!CC56</f>
        <v>42401</v>
      </c>
      <c r="BW91" s="4">
        <f>'(Intermediate Computations)'!CD56</f>
        <v>42430</v>
      </c>
      <c r="BX91" s="4">
        <f>'(Intermediate Computations)'!CE56</f>
        <v>42461</v>
      </c>
      <c r="BY91" s="4">
        <f>'(Intermediate Computations)'!CF56</f>
        <v>42491</v>
      </c>
      <c r="BZ91" s="4">
        <f>'(Intermediate Computations)'!CG56</f>
        <v>42522</v>
      </c>
      <c r="CA91" s="4">
        <f>'(Intermediate Computations)'!CH56</f>
        <v>42552</v>
      </c>
      <c r="CB91" s="4">
        <f>'(Intermediate Computations)'!CI56</f>
        <v>42583</v>
      </c>
      <c r="CC91" s="4">
        <f>'(Intermediate Computations)'!CJ56</f>
        <v>42614</v>
      </c>
      <c r="CD91" s="4">
        <f>'(Intermediate Computations)'!CK56</f>
        <v>42644</v>
      </c>
      <c r="CE91" s="4">
        <f>'(Intermediate Computations)'!CL56</f>
        <v>42675</v>
      </c>
      <c r="CF91" s="4">
        <f>'(Intermediate Computations)'!CM56</f>
        <v>42705</v>
      </c>
      <c r="CG91" s="4">
        <f>'(Intermediate Computations)'!CO56</f>
        <v>42736</v>
      </c>
      <c r="CH91" s="4">
        <f>'(Intermediate Computations)'!CP56</f>
        <v>42767</v>
      </c>
      <c r="CI91" s="4">
        <f>'(Intermediate Computations)'!CQ56</f>
        <v>42795</v>
      </c>
      <c r="CJ91" s="4">
        <f>'(Intermediate Computations)'!CR56</f>
        <v>42826</v>
      </c>
      <c r="CK91" s="4">
        <f>'(Intermediate Computations)'!CS56</f>
        <v>42856</v>
      </c>
      <c r="CL91" s="4">
        <f>'(Intermediate Computations)'!CT56</f>
        <v>42887</v>
      </c>
      <c r="CM91" s="4">
        <f>'(Intermediate Computations)'!CU56</f>
        <v>42917</v>
      </c>
      <c r="CN91" s="4">
        <f>'(Intermediate Computations)'!CV56</f>
        <v>42948</v>
      </c>
      <c r="CO91" s="4">
        <f>'(Intermediate Computations)'!CW56</f>
        <v>42979</v>
      </c>
      <c r="CP91" s="4">
        <f>'(Intermediate Computations)'!CX56</f>
        <v>43009</v>
      </c>
      <c r="CQ91" s="4">
        <f>'(Intermediate Computations)'!CY56</f>
        <v>43040</v>
      </c>
      <c r="CR91" s="4">
        <f>'(Intermediate Computations)'!CZ56</f>
        <v>43070</v>
      </c>
      <c r="CS91" s="4">
        <f>'(Intermediate Computations)'!DB56</f>
        <v>43101</v>
      </c>
      <c r="CT91" s="4">
        <f>'(Intermediate Computations)'!DC56</f>
        <v>43132</v>
      </c>
      <c r="CU91" s="4">
        <f>'(Intermediate Computations)'!DD56</f>
        <v>43160</v>
      </c>
      <c r="CV91" s="4">
        <f>'(Intermediate Computations)'!DE56</f>
        <v>43191</v>
      </c>
      <c r="CW91" s="4">
        <f>'(Intermediate Computations)'!DF56</f>
        <v>43221</v>
      </c>
      <c r="CX91" s="4">
        <f>'(Intermediate Computations)'!DG56</f>
        <v>43252</v>
      </c>
      <c r="CY91" s="4">
        <f>'(Intermediate Computations)'!DH56</f>
        <v>43282</v>
      </c>
      <c r="CZ91" s="4">
        <f>'(Intermediate Computations)'!DI56</f>
        <v>43313</v>
      </c>
      <c r="DA91" s="4">
        <f>'(Intermediate Computations)'!DJ56</f>
        <v>43344</v>
      </c>
      <c r="DB91" s="4">
        <f>'(Intermediate Computations)'!DK56</f>
        <v>43374</v>
      </c>
      <c r="DC91" s="4">
        <f>'(Intermediate Computations)'!DL56</f>
        <v>43405</v>
      </c>
      <c r="DD91" s="4">
        <f>'(Intermediate Computations)'!DM56</f>
        <v>43435</v>
      </c>
      <c r="DE91" s="4">
        <f>'(Intermediate Computations)'!DO56</f>
        <v>43466</v>
      </c>
      <c r="DF91" s="4">
        <f>'(Intermediate Computations)'!DP56</f>
        <v>43497</v>
      </c>
      <c r="DG91" s="4">
        <f>'(Intermediate Computations)'!DQ56</f>
        <v>43525</v>
      </c>
      <c r="DH91" s="4">
        <f>'(Intermediate Computations)'!DR56</f>
        <v>43556</v>
      </c>
      <c r="DI91" s="4">
        <f>'(Intermediate Computations)'!DS56</f>
        <v>43586</v>
      </c>
      <c r="DJ91" s="4">
        <f>'(Intermediate Computations)'!DT56</f>
        <v>43617</v>
      </c>
      <c r="DK91" s="4">
        <f>'(Intermediate Computations)'!DU56</f>
        <v>43647</v>
      </c>
      <c r="DL91" s="4">
        <f>'(Intermediate Computations)'!DV56</f>
        <v>43678</v>
      </c>
      <c r="DM91" s="4">
        <f>'(Intermediate Computations)'!DW56</f>
        <v>43709</v>
      </c>
      <c r="DN91" s="4">
        <f>'(Intermediate Computations)'!DX56</f>
        <v>43739</v>
      </c>
      <c r="DO91" s="4">
        <f>'(Intermediate Computations)'!DY56</f>
        <v>43770</v>
      </c>
      <c r="DP91" s="4">
        <f>'(Intermediate Computations)'!DZ56</f>
        <v>43800</v>
      </c>
      <c r="DQ91" s="4">
        <f>'(Intermediate Computations)'!EB56</f>
        <v>43831</v>
      </c>
      <c r="DR91" s="4">
        <f>'(Intermediate Computations)'!EC56</f>
        <v>43862</v>
      </c>
      <c r="DS91" s="4">
        <f>'(Intermediate Computations)'!ED56</f>
        <v>43891</v>
      </c>
      <c r="DT91" s="4">
        <f>'(Intermediate Computations)'!EE56</f>
        <v>43922</v>
      </c>
      <c r="DU91" s="4">
        <f>'(Intermediate Computations)'!EF56</f>
        <v>43952</v>
      </c>
      <c r="DV91" s="4">
        <f>'(Intermediate Computations)'!EG56</f>
        <v>43983</v>
      </c>
      <c r="DW91" s="4">
        <f>'(Intermediate Computations)'!EH56</f>
        <v>44013</v>
      </c>
      <c r="DX91" s="4">
        <f>'(Intermediate Computations)'!EI56</f>
        <v>44044</v>
      </c>
      <c r="DY91" s="4">
        <f>'(Intermediate Computations)'!EJ56</f>
        <v>44075</v>
      </c>
      <c r="DZ91" s="4">
        <f>'(Intermediate Computations)'!EK56</f>
        <v>44105</v>
      </c>
      <c r="EA91" s="4">
        <f>'(Intermediate Computations)'!EL56</f>
        <v>44136</v>
      </c>
      <c r="EB91" s="4">
        <f>'(Intermediate Computations)'!EM56</f>
        <v>44166</v>
      </c>
    </row>
    <row r="92" spans="1:132" ht="12.75" customHeight="1">
      <c r="A92" s="65">
        <f>'Trial 1'!B29</f>
        <v>140</v>
      </c>
      <c r="B92" s="65">
        <f ca="1">'Trial 1'!C29</f>
        <v>139.64691171366613</v>
      </c>
      <c r="C92" s="65">
        <f ca="1">'Trial 1'!D29</f>
        <v>139.22381390447993</v>
      </c>
      <c r="D92" s="65">
        <f ca="1">'Trial 1'!E29</f>
        <v>138.90281229341426</v>
      </c>
      <c r="E92" s="65">
        <f ca="1">'Trial 1'!F29</f>
        <v>138.51251089353093</v>
      </c>
      <c r="F92" s="65">
        <f ca="1">'Trial 1'!G29</f>
        <v>138.18664887182817</v>
      </c>
      <c r="G92" s="65">
        <f ca="1">'Trial 1'!H29</f>
        <v>137.85451838811974</v>
      </c>
      <c r="H92" s="65">
        <f ca="1">'Trial 1'!I29</f>
        <v>137.55079206879046</v>
      </c>
      <c r="I92" s="65">
        <f ca="1">'Trial 1'!J29</f>
        <v>137.20109668775169</v>
      </c>
      <c r="J92" s="65">
        <f ca="1">'Trial 1'!K29</f>
        <v>136.98149669503928</v>
      </c>
      <c r="K92" s="65">
        <f ca="1">'Trial 1'!L29</f>
        <v>136.64776868964589</v>
      </c>
      <c r="L92" s="65">
        <f ca="1">'Trial 1'!M29</f>
        <v>136.2666794575382</v>
      </c>
      <c r="M92" s="65">
        <f ca="1">'Trial 1'!O29</f>
        <v>135.96154836522879</v>
      </c>
      <c r="N92" s="65">
        <f ca="1">'Trial 1'!P29</f>
        <v>135.73114783489515</v>
      </c>
      <c r="O92" s="65">
        <f ca="1">'Trial 1'!Q29</f>
        <v>135.34547727281165</v>
      </c>
      <c r="P92" s="65">
        <f ca="1">'Trial 1'!R29</f>
        <v>135.1319248870567</v>
      </c>
      <c r="Q92" s="65">
        <f ca="1">'Trial 1'!S29</f>
        <v>134.9021722821229</v>
      </c>
      <c r="R92" s="65">
        <f ca="1">'Trial 1'!T29</f>
        <v>134.62993227184117</v>
      </c>
      <c r="S92" s="65">
        <f ca="1">'Trial 1'!U29</f>
        <v>134.34496515744652</v>
      </c>
      <c r="T92" s="65">
        <f ca="1">'Trial 1'!V29</f>
        <v>134.09697537240493</v>
      </c>
      <c r="U92" s="65">
        <f ca="1">'Trial 1'!W29</f>
        <v>133.77145572807322</v>
      </c>
      <c r="V92" s="65">
        <f ca="1">'Trial 1'!X29</f>
        <v>133.51136544701185</v>
      </c>
      <c r="W92" s="65">
        <f ca="1">'Trial 1'!Y29</f>
        <v>133.17130212819691</v>
      </c>
      <c r="X92" s="65">
        <f ca="1">'Trial 1'!Z29</f>
        <v>132.86989180991054</v>
      </c>
      <c r="Y92" s="65">
        <f ca="1">'Trial 1'!AB29</f>
        <v>132.55733270170373</v>
      </c>
      <c r="Z92" s="65">
        <f ca="1">'Trial 1'!AC29</f>
        <v>132.28908500518784</v>
      </c>
      <c r="AA92" s="65">
        <f ca="1">'Trial 1'!AD29</f>
        <v>132.09925930818866</v>
      </c>
      <c r="AB92" s="65">
        <f ca="1">'Trial 1'!AE29</f>
        <v>131.82583957748818</v>
      </c>
      <c r="AC92" s="65">
        <f ca="1">'Trial 1'!AF29</f>
        <v>131.55373672924594</v>
      </c>
      <c r="AD92" s="65">
        <f ca="1">'Trial 1'!AG29</f>
        <v>131.29275216706858</v>
      </c>
      <c r="AE92" s="65">
        <f ca="1">'Trial 1'!AH29</f>
        <v>131.13169042139731</v>
      </c>
      <c r="AF92" s="65">
        <f ca="1">'Trial 1'!AI29</f>
        <v>130.97719659794015</v>
      </c>
      <c r="AG92" s="65">
        <f ca="1">'Trial 1'!AJ29</f>
        <v>130.6988309570676</v>
      </c>
      <c r="AH92" s="65">
        <f ca="1">'Trial 1'!AK29</f>
        <v>130.44073582737002</v>
      </c>
      <c r="AI92" s="65">
        <f ca="1">'Trial 1'!AL29</f>
        <v>130.24272009963573</v>
      </c>
      <c r="AJ92" s="65">
        <f ca="1">'Trial 1'!AM29</f>
        <v>129.97864106488919</v>
      </c>
      <c r="AK92" s="65">
        <f ca="1">'Trial 1'!AO29</f>
        <v>129.80804616762885</v>
      </c>
      <c r="AL92" s="65">
        <f ca="1">'Trial 1'!AP29</f>
        <v>129.65366153714149</v>
      </c>
      <c r="AM92" s="65">
        <f ca="1">'Trial 1'!AQ29</f>
        <v>129.4435740799471</v>
      </c>
      <c r="AN92" s="65">
        <f ca="1">'Trial 1'!AR29</f>
        <v>129.19318779939718</v>
      </c>
      <c r="AO92" s="65">
        <f ca="1">'Trial 1'!AS29</f>
        <v>128.93515149293762</v>
      </c>
      <c r="AP92" s="65">
        <f ca="1">'Trial 1'!AT29</f>
        <v>128.69856839236081</v>
      </c>
      <c r="AQ92" s="65">
        <f ca="1">'Trial 1'!AU29</f>
        <v>128.55139225591549</v>
      </c>
      <c r="AR92" s="65">
        <f ca="1">'Trial 1'!AV29</f>
        <v>128.39665427005872</v>
      </c>
      <c r="AS92" s="65">
        <f ca="1">'Trial 1'!AW29</f>
        <v>128.20563153871132</v>
      </c>
      <c r="AT92" s="65">
        <f ca="1">'Trial 1'!AX29</f>
        <v>127.96725843606251</v>
      </c>
      <c r="AU92" s="65">
        <f ca="1">'Trial 1'!AY29</f>
        <v>127.76035569109422</v>
      </c>
      <c r="AV92" s="65">
        <f ca="1">'Trial 1'!AZ29</f>
        <v>127.52944957146144</v>
      </c>
      <c r="AW92" s="65">
        <f ca="1">'Trial 1'!BB29</f>
        <v>127.31562188417874</v>
      </c>
      <c r="AX92" s="65">
        <f ca="1">'Trial 1'!BC29</f>
        <v>127.1477818326059</v>
      </c>
      <c r="AY92" s="65">
        <f ca="1">'Trial 1'!BD29</f>
        <v>126.86443169324046</v>
      </c>
      <c r="AZ92" s="65">
        <f ca="1">'Trial 1'!BE29</f>
        <v>126.71411850732045</v>
      </c>
      <c r="BA92" s="65">
        <f ca="1">'Trial 1'!BF29</f>
        <v>126.56703728181444</v>
      </c>
      <c r="BB92" s="65">
        <f ca="1">'Trial 1'!BG29</f>
        <v>126.31143760432904</v>
      </c>
      <c r="BC92" s="65">
        <f ca="1">'Trial 1'!BH29</f>
        <v>126.17378000662751</v>
      </c>
      <c r="BD92" s="65">
        <f ca="1">'Trial 1'!BI29</f>
        <v>126.0115314831416</v>
      </c>
      <c r="BE92" s="65">
        <f ca="1">'Trial 1'!BJ29</f>
        <v>125.87093885800097</v>
      </c>
      <c r="BF92" s="65">
        <f ca="1">'Trial 1'!BK29</f>
        <v>125.59617312000684</v>
      </c>
      <c r="BG92" s="65">
        <f ca="1">'Trial 1'!BL29</f>
        <v>125.50649008238405</v>
      </c>
      <c r="BH92" s="65">
        <f ca="1">'Trial 1'!BM29</f>
        <v>125.36351108327624</v>
      </c>
      <c r="BI92" s="65">
        <f ca="1">'Trial 1'!BO29</f>
        <v>125.14830119147763</v>
      </c>
      <c r="BJ92" s="65">
        <f ca="1">'Trial 1'!BP29</f>
        <v>125.00593378334226</v>
      </c>
      <c r="BK92" s="65">
        <f ca="1">'Trial 1'!BQ29</f>
        <v>124.83992715682328</v>
      </c>
      <c r="BL92" s="65">
        <f ca="1">'Trial 1'!BR29</f>
        <v>124.68701948077484</v>
      </c>
      <c r="BM92" s="65">
        <f ca="1">'Trial 1'!BS29</f>
        <v>124.47293651256017</v>
      </c>
      <c r="BN92" s="65">
        <f ca="1">'Trial 1'!BT29</f>
        <v>124.34822846211213</v>
      </c>
      <c r="BO92" s="65">
        <f ca="1">'Trial 1'!BU29</f>
        <v>124.19340100996136</v>
      </c>
      <c r="BP92" s="65">
        <f ca="1">'Trial 1'!BV29</f>
        <v>124.02555205273961</v>
      </c>
      <c r="BQ92" s="65">
        <f ca="1">'Trial 1'!BW29</f>
        <v>123.92367433244496</v>
      </c>
      <c r="BR92" s="65">
        <f ca="1">'Trial 1'!BX29</f>
        <v>123.68504858517166</v>
      </c>
      <c r="BS92" s="65">
        <f ca="1">'Trial 1'!BY29</f>
        <v>123.47491567904316</v>
      </c>
      <c r="BT92" s="65">
        <f ca="1">'Trial 1'!BZ29</f>
        <v>123.32355727894371</v>
      </c>
      <c r="BU92" s="65">
        <f ca="1">'Trial 1'!CB29</f>
        <v>123.12930068135383</v>
      </c>
      <c r="BV92" s="65">
        <f ca="1">'Trial 1'!CC29</f>
        <v>122.99013119357578</v>
      </c>
      <c r="BW92" s="65">
        <f ca="1">'Trial 1'!CD29</f>
        <v>122.84315936581142</v>
      </c>
      <c r="BX92" s="65">
        <f ca="1">'Trial 1'!CE29</f>
        <v>122.70322368173443</v>
      </c>
      <c r="BY92" s="65">
        <f ca="1">'Trial 1'!CF29</f>
        <v>122.54472794466596</v>
      </c>
      <c r="BZ92" s="65">
        <f ca="1">'Trial 1'!CG29</f>
        <v>122.3286965877448</v>
      </c>
      <c r="CA92" s="65">
        <f ca="1">'Trial 1'!CH29</f>
        <v>122.10822785792418</v>
      </c>
      <c r="CB92" s="65">
        <f ca="1">'Trial 1'!CI29</f>
        <v>122.05477763161556</v>
      </c>
      <c r="CC92" s="65">
        <f ca="1">'Trial 1'!CJ29</f>
        <v>121.9557944938885</v>
      </c>
      <c r="CD92" s="65">
        <f ca="1">'Trial 1'!CK29</f>
        <v>121.77423904967952</v>
      </c>
      <c r="CE92" s="65">
        <f ca="1">'Trial 1'!CL29</f>
        <v>121.6177948512222</v>
      </c>
      <c r="CF92" s="65">
        <f ca="1">'Trial 1'!CM29</f>
        <v>121.50570366569734</v>
      </c>
      <c r="CG92" s="65">
        <f ca="1">'Trial 1'!CO29</f>
        <v>121.41505613319751</v>
      </c>
      <c r="CH92" s="65">
        <f ca="1">'Trial 1'!CP29</f>
        <v>121.32516195781248</v>
      </c>
      <c r="CI92" s="65">
        <f ca="1">'Trial 1'!CQ29</f>
        <v>121.15161717244305</v>
      </c>
      <c r="CJ92" s="65">
        <f ca="1">'Trial 1'!CR29</f>
        <v>121.08722502302017</v>
      </c>
      <c r="CK92" s="65">
        <f ca="1">'Trial 1'!CS29</f>
        <v>120.93990989294598</v>
      </c>
      <c r="CL92" s="65">
        <f ca="1">'Trial 1'!CT29</f>
        <v>120.73677623681962</v>
      </c>
      <c r="CM92" s="65">
        <f ca="1">'Trial 1'!CU29</f>
        <v>120.60129190414578</v>
      </c>
      <c r="CN92" s="65">
        <f ca="1">'Trial 1'!CV29</f>
        <v>120.50214269419877</v>
      </c>
      <c r="CO92" s="65">
        <f ca="1">'Trial 1'!CW29</f>
        <v>120.37031993390255</v>
      </c>
      <c r="CP92" s="65">
        <f ca="1">'Trial 1'!CX29</f>
        <v>120.1926655298679</v>
      </c>
      <c r="CQ92" s="65">
        <f ca="1">'Trial 1'!CY29</f>
        <v>120.08198474714301</v>
      </c>
      <c r="CR92" s="65">
        <f ca="1">'Trial 1'!CZ29</f>
        <v>119.97356804225753</v>
      </c>
      <c r="CS92" s="65">
        <f ca="1">'Trial 1'!DB29</f>
        <v>119.84516947141182</v>
      </c>
      <c r="CT92" s="65">
        <f ca="1">'Trial 1'!DC29</f>
        <v>119.66884885979574</v>
      </c>
      <c r="CU92" s="65">
        <f ca="1">'Trial 1'!DD29</f>
        <v>119.5930237176362</v>
      </c>
      <c r="CV92" s="65">
        <f ca="1">'Trial 1'!DE29</f>
        <v>119.48288475622329</v>
      </c>
      <c r="CW92" s="65">
        <f ca="1">'Trial 1'!DF29</f>
        <v>119.36817354412806</v>
      </c>
      <c r="CX92" s="65">
        <f ca="1">'Trial 1'!DG29</f>
        <v>119.24451362375028</v>
      </c>
      <c r="CY92" s="65">
        <f ca="1">'Trial 1'!DH29</f>
        <v>119.13581013476178</v>
      </c>
      <c r="CZ92" s="65">
        <f ca="1">'Trial 1'!DI29</f>
        <v>118.98405416723753</v>
      </c>
      <c r="DA92" s="65">
        <f ca="1">'Trial 1'!DJ29</f>
        <v>118.85172226458855</v>
      </c>
      <c r="DB92" s="65">
        <f ca="1">'Trial 1'!DK29</f>
        <v>118.69194439301162</v>
      </c>
      <c r="DC92" s="65">
        <f ca="1">'Trial 1'!DL29</f>
        <v>118.61667366805453</v>
      </c>
      <c r="DD92" s="65">
        <f ca="1">'Trial 1'!DM29</f>
        <v>118.41580392052606</v>
      </c>
      <c r="DE92" s="65">
        <f ca="1">'Trial 1'!DO29</f>
        <v>118.36988599806649</v>
      </c>
      <c r="DF92" s="65">
        <f ca="1">'Trial 1'!DP29</f>
        <v>118.26313423463192</v>
      </c>
      <c r="DG92" s="65">
        <f ca="1">'Trial 1'!DQ29</f>
        <v>118.20560534888253</v>
      </c>
      <c r="DH92" s="65">
        <f ca="1">'Trial 1'!DR29</f>
        <v>118.14527809606038</v>
      </c>
      <c r="DI92" s="65">
        <f ca="1">'Trial 1'!DS29</f>
        <v>118.02476831335004</v>
      </c>
      <c r="DJ92" s="65">
        <f ca="1">'Trial 1'!DT29</f>
        <v>117.87290531765548</v>
      </c>
      <c r="DK92" s="65">
        <f ca="1">'Trial 1'!DU29</f>
        <v>117.85534580001597</v>
      </c>
      <c r="DL92" s="65">
        <f ca="1">'Trial 1'!DV29</f>
        <v>117.70493903658915</v>
      </c>
      <c r="DM92" s="65">
        <f ca="1">'Trial 1'!DW29</f>
        <v>117.57766267060371</v>
      </c>
      <c r="DN92" s="65">
        <f ca="1">'Trial 1'!DX29</f>
        <v>117.54242174509962</v>
      </c>
      <c r="DO92" s="65">
        <f ca="1">'Trial 1'!DY29</f>
        <v>117.41959368149607</v>
      </c>
      <c r="DP92" s="65">
        <f ca="1">'Trial 1'!DZ29</f>
        <v>117.35122192584271</v>
      </c>
      <c r="DQ92" s="65">
        <f ca="1">'Trial 1'!EB29</f>
        <v>117.27938205894677</v>
      </c>
      <c r="DR92" s="65">
        <f ca="1">'Trial 1'!EC29</f>
        <v>117.25710443011275</v>
      </c>
      <c r="DS92" s="65">
        <f ca="1">'Trial 1'!ED29</f>
        <v>117.15244669056678</v>
      </c>
      <c r="DT92" s="65">
        <f ca="1">'Trial 1'!EE29</f>
        <v>117.06248083136964</v>
      </c>
      <c r="DU92" s="65">
        <f ca="1">'Trial 1'!EF29</f>
        <v>116.95556832113235</v>
      </c>
      <c r="DV92" s="65">
        <f ca="1">'Trial 1'!EG29</f>
        <v>116.90441939903859</v>
      </c>
      <c r="DW92" s="65">
        <f ca="1">'Trial 1'!EH29</f>
        <v>116.83048060333095</v>
      </c>
      <c r="DX92" s="65">
        <f ca="1">'Trial 1'!EI29</f>
        <v>116.7597012713051</v>
      </c>
      <c r="DY92" s="65">
        <f ca="1">'Trial 1'!EJ29</f>
        <v>116.63554865705818</v>
      </c>
      <c r="DZ92" s="65">
        <f ca="1">'Trial 1'!EK29</f>
        <v>116.49043134399211</v>
      </c>
      <c r="EA92" s="65">
        <f ca="1">'Trial 1'!EL29</f>
        <v>116.46553081411339</v>
      </c>
      <c r="EB92" s="65">
        <f ca="1">'Trial 1'!EM29</f>
        <v>116.41275060692854</v>
      </c>
    </row>
    <row r="93" spans="1:132" ht="12.75" customHeight="1">
      <c r="A93" s="65">
        <f>'Trial 2'!B29</f>
        <v>140</v>
      </c>
      <c r="B93" s="65">
        <f ca="1">'Trial 2'!C29</f>
        <v>139.65886781394494</v>
      </c>
      <c r="C93" s="65">
        <f ca="1">'Trial 2'!D29</f>
        <v>139.23094323785108</v>
      </c>
      <c r="D93" s="65">
        <f ca="1">'Trial 2'!E29</f>
        <v>138.98870049070251</v>
      </c>
      <c r="E93" s="65">
        <f ca="1">'Trial 2'!F29</f>
        <v>138.65093935064439</v>
      </c>
      <c r="F93" s="65">
        <f ca="1">'Trial 2'!G29</f>
        <v>138.28902166679453</v>
      </c>
      <c r="G93" s="65">
        <f ca="1">'Trial 2'!H29</f>
        <v>137.93435969561784</v>
      </c>
      <c r="H93" s="65">
        <f ca="1">'Trial 2'!I29</f>
        <v>137.66433731546616</v>
      </c>
      <c r="I93" s="65">
        <f ca="1">'Trial 2'!J29</f>
        <v>137.33641003173065</v>
      </c>
      <c r="J93" s="65">
        <f ca="1">'Trial 2'!K29</f>
        <v>137.01235200698426</v>
      </c>
      <c r="K93" s="65">
        <f ca="1">'Trial 2'!L29</f>
        <v>136.69567173950662</v>
      </c>
      <c r="L93" s="65">
        <f ca="1">'Trial 2'!M29</f>
        <v>136.4401080051056</v>
      </c>
      <c r="M93" s="65">
        <f ca="1">'Trial 2'!O29</f>
        <v>136.23373849135129</v>
      </c>
      <c r="N93" s="65">
        <f ca="1">'Trial 2'!P29</f>
        <v>135.92954172012898</v>
      </c>
      <c r="O93" s="65">
        <f ca="1">'Trial 2'!Q29</f>
        <v>135.57414119874991</v>
      </c>
      <c r="P93" s="65">
        <f ca="1">'Trial 2'!R29</f>
        <v>135.29820013139681</v>
      </c>
      <c r="Q93" s="65">
        <f ca="1">'Trial 2'!S29</f>
        <v>135.06255874798396</v>
      </c>
      <c r="R93" s="65">
        <f ca="1">'Trial 2'!T29</f>
        <v>134.77636346983309</v>
      </c>
      <c r="S93" s="65">
        <f ca="1">'Trial 2'!U29</f>
        <v>134.47614253645929</v>
      </c>
      <c r="T93" s="65">
        <f ca="1">'Trial 2'!V29</f>
        <v>134.24599772683882</v>
      </c>
      <c r="U93" s="65">
        <f ca="1">'Trial 2'!W29</f>
        <v>134.00429522486871</v>
      </c>
      <c r="V93" s="65">
        <f ca="1">'Trial 2'!X29</f>
        <v>133.77928778975334</v>
      </c>
      <c r="W93" s="65">
        <f ca="1">'Trial 2'!Y29</f>
        <v>133.47273708791667</v>
      </c>
      <c r="X93" s="65">
        <f ca="1">'Trial 2'!Z29</f>
        <v>133.24173262638482</v>
      </c>
      <c r="Y93" s="65">
        <f ca="1">'Trial 2'!AB29</f>
        <v>132.93174798606316</v>
      </c>
      <c r="Z93" s="65">
        <f ca="1">'Trial 2'!AC29</f>
        <v>132.76245534422918</v>
      </c>
      <c r="AA93" s="65">
        <f ca="1">'Trial 2'!AD29</f>
        <v>132.44367946023138</v>
      </c>
      <c r="AB93" s="65">
        <f ca="1">'Trial 2'!AE29</f>
        <v>132.17018956966362</v>
      </c>
      <c r="AC93" s="65">
        <f ca="1">'Trial 2'!AF29</f>
        <v>131.94135953547817</v>
      </c>
      <c r="AD93" s="65">
        <f ca="1">'Trial 2'!AG29</f>
        <v>131.62494983770122</v>
      </c>
      <c r="AE93" s="65">
        <f ca="1">'Trial 2'!AH29</f>
        <v>131.32505382777833</v>
      </c>
      <c r="AF93" s="65">
        <f ca="1">'Trial 2'!AI29</f>
        <v>131.04744715964824</v>
      </c>
      <c r="AG93" s="65">
        <f ca="1">'Trial 2'!AJ29</f>
        <v>130.77904830578044</v>
      </c>
      <c r="AH93" s="65">
        <f ca="1">'Trial 2'!AK29</f>
        <v>130.52385378297177</v>
      </c>
      <c r="AI93" s="65">
        <f ca="1">'Trial 2'!AL29</f>
        <v>130.24737969333452</v>
      </c>
      <c r="AJ93" s="65">
        <f ca="1">'Trial 2'!AM29</f>
        <v>129.9174361703457</v>
      </c>
      <c r="AK93" s="65">
        <f ca="1">'Trial 2'!AO29</f>
        <v>129.59838007881407</v>
      </c>
      <c r="AL93" s="65">
        <f ca="1">'Trial 2'!AP29</f>
        <v>129.4516576936756</v>
      </c>
      <c r="AM93" s="65">
        <f ca="1">'Trial 2'!AQ29</f>
        <v>129.26318353873737</v>
      </c>
      <c r="AN93" s="65">
        <f ca="1">'Trial 2'!AR29</f>
        <v>129.04233644731846</v>
      </c>
      <c r="AO93" s="65">
        <f ca="1">'Trial 2'!AS29</f>
        <v>128.87764222055233</v>
      </c>
      <c r="AP93" s="65">
        <f ca="1">'Trial 2'!AT29</f>
        <v>128.65087789724578</v>
      </c>
      <c r="AQ93" s="65">
        <f ca="1">'Trial 2'!AU29</f>
        <v>128.44116525522082</v>
      </c>
      <c r="AR93" s="65">
        <f ca="1">'Trial 2'!AV29</f>
        <v>128.27357073239014</v>
      </c>
      <c r="AS93" s="65">
        <f ca="1">'Trial 2'!AW29</f>
        <v>128.05134668589864</v>
      </c>
      <c r="AT93" s="65">
        <f ca="1">'Trial 2'!AX29</f>
        <v>127.85481203285242</v>
      </c>
      <c r="AU93" s="65">
        <f ca="1">'Trial 2'!AY29</f>
        <v>127.68757542509431</v>
      </c>
      <c r="AV93" s="65">
        <f ca="1">'Trial 2'!AZ29</f>
        <v>127.54988238860682</v>
      </c>
      <c r="AW93" s="65">
        <f ca="1">'Trial 2'!BB29</f>
        <v>127.32955157202974</v>
      </c>
      <c r="AX93" s="65">
        <f ca="1">'Trial 2'!BC29</f>
        <v>127.15611908973344</v>
      </c>
      <c r="AY93" s="65">
        <f ca="1">'Trial 2'!BD29</f>
        <v>126.96504713611014</v>
      </c>
      <c r="AZ93" s="65">
        <f ca="1">'Trial 2'!BE29</f>
        <v>126.75064178307566</v>
      </c>
      <c r="BA93" s="65">
        <f ca="1">'Trial 2'!BF29</f>
        <v>126.61899500385292</v>
      </c>
      <c r="BB93" s="65">
        <f ca="1">'Trial 2'!BG29</f>
        <v>126.32508243237071</v>
      </c>
      <c r="BC93" s="65">
        <f ca="1">'Trial 2'!BH29</f>
        <v>126.14853511011705</v>
      </c>
      <c r="BD93" s="65">
        <f ca="1">'Trial 2'!BI29</f>
        <v>125.9082549418391</v>
      </c>
      <c r="BE93" s="65">
        <f ca="1">'Trial 2'!BJ29</f>
        <v>125.69854353377531</v>
      </c>
      <c r="BF93" s="65">
        <f ca="1">'Trial 2'!BK29</f>
        <v>125.47199657268452</v>
      </c>
      <c r="BG93" s="65">
        <f ca="1">'Trial 2'!BL29</f>
        <v>125.29315026621094</v>
      </c>
      <c r="BH93" s="65">
        <f ca="1">'Trial 2'!BM29</f>
        <v>125.06526055264079</v>
      </c>
      <c r="BI93" s="65">
        <f ca="1">'Trial 2'!BO29</f>
        <v>124.89368810888217</v>
      </c>
      <c r="BJ93" s="65">
        <f ca="1">'Trial 2'!BP29</f>
        <v>124.62099520080899</v>
      </c>
      <c r="BK93" s="65">
        <f ca="1">'Trial 2'!BQ29</f>
        <v>124.44344467520617</v>
      </c>
      <c r="BL93" s="65">
        <f ca="1">'Trial 2'!BR29</f>
        <v>124.2525877943069</v>
      </c>
      <c r="BM93" s="65">
        <f ca="1">'Trial 2'!BS29</f>
        <v>124.14168198523318</v>
      </c>
      <c r="BN93" s="65">
        <f ca="1">'Trial 2'!BT29</f>
        <v>123.98391116938141</v>
      </c>
      <c r="BO93" s="65">
        <f ca="1">'Trial 2'!BU29</f>
        <v>123.91286354587794</v>
      </c>
      <c r="BP93" s="65">
        <f ca="1">'Trial 2'!BV29</f>
        <v>123.75164556234527</v>
      </c>
      <c r="BQ93" s="65">
        <f ca="1">'Trial 2'!BW29</f>
        <v>123.61818927972105</v>
      </c>
      <c r="BR93" s="65">
        <f ca="1">'Trial 2'!BX29</f>
        <v>123.43039292463267</v>
      </c>
      <c r="BS93" s="65">
        <f ca="1">'Trial 2'!BY29</f>
        <v>123.35093768052306</v>
      </c>
      <c r="BT93" s="65">
        <f ca="1">'Trial 2'!BZ29</f>
        <v>123.24169376184317</v>
      </c>
      <c r="BU93" s="65">
        <f ca="1">'Trial 2'!CB29</f>
        <v>123.09880246440986</v>
      </c>
      <c r="BV93" s="65">
        <f ca="1">'Trial 2'!CC29</f>
        <v>122.88171881523503</v>
      </c>
      <c r="BW93" s="65">
        <f ca="1">'Trial 2'!CD29</f>
        <v>122.75269413969359</v>
      </c>
      <c r="BX93" s="65">
        <f ca="1">'Trial 2'!CE29</f>
        <v>122.55392488549931</v>
      </c>
      <c r="BY93" s="65">
        <f ca="1">'Trial 2'!CF29</f>
        <v>122.47979970188818</v>
      </c>
      <c r="BZ93" s="65">
        <f ca="1">'Trial 2'!CG29</f>
        <v>122.33843949713618</v>
      </c>
      <c r="CA93" s="65">
        <f ca="1">'Trial 2'!CH29</f>
        <v>122.18711494652653</v>
      </c>
      <c r="CB93" s="65">
        <f ca="1">'Trial 2'!CI29</f>
        <v>122.1016156916041</v>
      </c>
      <c r="CC93" s="65">
        <f ca="1">'Trial 2'!CJ29</f>
        <v>121.88351499528872</v>
      </c>
      <c r="CD93" s="65">
        <f ca="1">'Trial 2'!CK29</f>
        <v>121.68495757361396</v>
      </c>
      <c r="CE93" s="65">
        <f ca="1">'Trial 2'!CL29</f>
        <v>121.56770303481696</v>
      </c>
      <c r="CF93" s="65">
        <f ca="1">'Trial 2'!CM29</f>
        <v>121.44228882861135</v>
      </c>
      <c r="CG93" s="65">
        <f ca="1">'Trial 2'!CO29</f>
        <v>121.25300029282876</v>
      </c>
      <c r="CH93" s="65">
        <f ca="1">'Trial 2'!CP29</f>
        <v>121.10408811848704</v>
      </c>
      <c r="CI93" s="65">
        <f ca="1">'Trial 2'!CQ29</f>
        <v>121.00879679151386</v>
      </c>
      <c r="CJ93" s="65">
        <f ca="1">'Trial 2'!CR29</f>
        <v>120.91356556911795</v>
      </c>
      <c r="CK93" s="65">
        <f ca="1">'Trial 2'!CS29</f>
        <v>120.77876836907011</v>
      </c>
      <c r="CL93" s="65">
        <f ca="1">'Trial 2'!CT29</f>
        <v>120.58097965565227</v>
      </c>
      <c r="CM93" s="65">
        <f ca="1">'Trial 2'!CU29</f>
        <v>120.38666895345813</v>
      </c>
      <c r="CN93" s="65">
        <f ca="1">'Trial 2'!CV29</f>
        <v>120.27264182664683</v>
      </c>
      <c r="CO93" s="65">
        <f ca="1">'Trial 2'!CW29</f>
        <v>120.13480645585182</v>
      </c>
      <c r="CP93" s="65">
        <f ca="1">'Trial 2'!CX29</f>
        <v>119.98836283486003</v>
      </c>
      <c r="CQ93" s="65">
        <f ca="1">'Trial 2'!CY29</f>
        <v>119.84031773916153</v>
      </c>
      <c r="CR93" s="65">
        <f ca="1">'Trial 2'!CZ29</f>
        <v>119.62591154010335</v>
      </c>
      <c r="CS93" s="65">
        <f ca="1">'Trial 2'!DB29</f>
        <v>119.40499364605174</v>
      </c>
      <c r="CT93" s="65">
        <f ca="1">'Trial 2'!DC29</f>
        <v>119.26246093572898</v>
      </c>
      <c r="CU93" s="65">
        <f ca="1">'Trial 2'!DD29</f>
        <v>119.20258514616961</v>
      </c>
      <c r="CV93" s="65">
        <f ca="1">'Trial 2'!DE29</f>
        <v>118.98012667331129</v>
      </c>
      <c r="CW93" s="65">
        <f ca="1">'Trial 2'!DF29</f>
        <v>118.90546605992101</v>
      </c>
      <c r="CX93" s="65">
        <f ca="1">'Trial 2'!DG29</f>
        <v>118.74820012685605</v>
      </c>
      <c r="CY93" s="65">
        <f ca="1">'Trial 2'!DH29</f>
        <v>118.60127542568974</v>
      </c>
      <c r="CZ93" s="65">
        <f ca="1">'Trial 2'!DI29</f>
        <v>118.54683987080845</v>
      </c>
      <c r="DA93" s="65">
        <f ca="1">'Trial 2'!DJ29</f>
        <v>118.32333268973734</v>
      </c>
      <c r="DB93" s="65">
        <f ca="1">'Trial 2'!DK29</f>
        <v>118.12167093661419</v>
      </c>
      <c r="DC93" s="65">
        <f ca="1">'Trial 2'!DL29</f>
        <v>118.00238995211234</v>
      </c>
      <c r="DD93" s="65">
        <f ca="1">'Trial 2'!DM29</f>
        <v>117.82665374401083</v>
      </c>
      <c r="DE93" s="65">
        <f ca="1">'Trial 2'!DO29</f>
        <v>117.65905921271745</v>
      </c>
      <c r="DF93" s="65">
        <f ca="1">'Trial 2'!DP29</f>
        <v>117.52460948091574</v>
      </c>
      <c r="DG93" s="65">
        <f ca="1">'Trial 2'!DQ29</f>
        <v>117.32647641019345</v>
      </c>
      <c r="DH93" s="65">
        <f ca="1">'Trial 2'!DR29</f>
        <v>117.24057576951472</v>
      </c>
      <c r="DI93" s="65">
        <f ca="1">'Trial 2'!DS29</f>
        <v>117.02636940750078</v>
      </c>
      <c r="DJ93" s="65">
        <f ca="1">'Trial 2'!DT29</f>
        <v>116.95026067014433</v>
      </c>
      <c r="DK93" s="65">
        <f ca="1">'Trial 2'!DU29</f>
        <v>116.78756772263996</v>
      </c>
      <c r="DL93" s="65">
        <f ca="1">'Trial 2'!DV29</f>
        <v>116.71062691407951</v>
      </c>
      <c r="DM93" s="65">
        <f ca="1">'Trial 2'!DW29</f>
        <v>116.54352367780507</v>
      </c>
      <c r="DN93" s="65">
        <f ca="1">'Trial 2'!DX29</f>
        <v>116.50243836766474</v>
      </c>
      <c r="DO93" s="65">
        <f ca="1">'Trial 2'!DY29</f>
        <v>116.35606400936354</v>
      </c>
      <c r="DP93" s="65">
        <f ca="1">'Trial 2'!DZ29</f>
        <v>116.33614508365827</v>
      </c>
      <c r="DQ93" s="65">
        <f ca="1">'Trial 2'!EB29</f>
        <v>116.30231610166967</v>
      </c>
      <c r="DR93" s="65">
        <f ca="1">'Trial 2'!EC29</f>
        <v>116.22158714259807</v>
      </c>
      <c r="DS93" s="65">
        <f ca="1">'Trial 2'!ED29</f>
        <v>116.03988475390152</v>
      </c>
      <c r="DT93" s="65">
        <f ca="1">'Trial 2'!EE29</f>
        <v>115.93480343132845</v>
      </c>
      <c r="DU93" s="65">
        <f ca="1">'Trial 2'!EF29</f>
        <v>115.85892954827816</v>
      </c>
      <c r="DV93" s="65">
        <f ca="1">'Trial 2'!EG29</f>
        <v>115.77336405937906</v>
      </c>
      <c r="DW93" s="65">
        <f ca="1">'Trial 2'!EH29</f>
        <v>115.6998104452977</v>
      </c>
      <c r="DX93" s="65">
        <f ca="1">'Trial 2'!EI29</f>
        <v>115.60926486141209</v>
      </c>
      <c r="DY93" s="65">
        <f ca="1">'Trial 2'!EJ29</f>
        <v>115.52460257054369</v>
      </c>
      <c r="DZ93" s="65">
        <f ca="1">'Trial 2'!EK29</f>
        <v>115.48852182111908</v>
      </c>
      <c r="EA93" s="65">
        <f ca="1">'Trial 2'!EL29</f>
        <v>115.34459784383279</v>
      </c>
      <c r="EB93" s="65">
        <f ca="1">'Trial 2'!EM29</f>
        <v>115.26231941237876</v>
      </c>
    </row>
    <row r="94" spans="1:132" ht="12.75" customHeight="1">
      <c r="A94" s="65">
        <f>'Trial 3'!B29</f>
        <v>140</v>
      </c>
      <c r="B94" s="65">
        <f ca="1">'Trial 3'!C29</f>
        <v>139.60213838203262</v>
      </c>
      <c r="C94" s="65">
        <f ca="1">'Trial 3'!D29</f>
        <v>139.26724161426225</v>
      </c>
      <c r="D94" s="65">
        <f ca="1">'Trial 3'!E29</f>
        <v>138.96257827378051</v>
      </c>
      <c r="E94" s="65">
        <f ca="1">'Trial 3'!F29</f>
        <v>138.69545517878109</v>
      </c>
      <c r="F94" s="65">
        <f ca="1">'Trial 3'!G29</f>
        <v>138.36828712033517</v>
      </c>
      <c r="G94" s="65">
        <f ca="1">'Trial 3'!H29</f>
        <v>138.07107807221766</v>
      </c>
      <c r="H94" s="65">
        <f ca="1">'Trial 3'!I29</f>
        <v>137.740759016678</v>
      </c>
      <c r="I94" s="65">
        <f ca="1">'Trial 3'!J29</f>
        <v>137.39654589046344</v>
      </c>
      <c r="J94" s="65">
        <f ca="1">'Trial 3'!K29</f>
        <v>137.00821479098161</v>
      </c>
      <c r="K94" s="65">
        <f ca="1">'Trial 3'!L29</f>
        <v>136.80695256952762</v>
      </c>
      <c r="L94" s="65">
        <f ca="1">'Trial 3'!M29</f>
        <v>136.50566037918335</v>
      </c>
      <c r="M94" s="65">
        <f ca="1">'Trial 3'!O29</f>
        <v>136.22192021707889</v>
      </c>
      <c r="N94" s="65">
        <f ca="1">'Trial 3'!P29</f>
        <v>135.95668724237922</v>
      </c>
      <c r="O94" s="65">
        <f ca="1">'Trial 3'!Q29</f>
        <v>135.67537306038483</v>
      </c>
      <c r="P94" s="65">
        <f ca="1">'Trial 3'!R29</f>
        <v>135.45507475762588</v>
      </c>
      <c r="Q94" s="65">
        <f ca="1">'Trial 3'!S29</f>
        <v>135.2627693711562</v>
      </c>
      <c r="R94" s="65">
        <f ca="1">'Trial 3'!T29</f>
        <v>135.02118243751318</v>
      </c>
      <c r="S94" s="65">
        <f ca="1">'Trial 3'!U29</f>
        <v>134.82251697398198</v>
      </c>
      <c r="T94" s="65">
        <f ca="1">'Trial 3'!V29</f>
        <v>134.50392983245897</v>
      </c>
      <c r="U94" s="65">
        <f ca="1">'Trial 3'!W29</f>
        <v>134.27882673973633</v>
      </c>
      <c r="V94" s="65">
        <f ca="1">'Trial 3'!X29</f>
        <v>134.05216743053651</v>
      </c>
      <c r="W94" s="65">
        <f ca="1">'Trial 3'!Y29</f>
        <v>133.86457642744784</v>
      </c>
      <c r="X94" s="65">
        <f ca="1">'Trial 3'!Z29</f>
        <v>133.64709385459582</v>
      </c>
      <c r="Y94" s="65">
        <f ca="1">'Trial 3'!AB29</f>
        <v>133.32388421085852</v>
      </c>
      <c r="Z94" s="65">
        <f ca="1">'Trial 3'!AC29</f>
        <v>133.07793019139487</v>
      </c>
      <c r="AA94" s="65">
        <f ca="1">'Trial 3'!AD29</f>
        <v>132.87578893306267</v>
      </c>
      <c r="AB94" s="65">
        <f ca="1">'Trial 3'!AE29</f>
        <v>132.70969195991694</v>
      </c>
      <c r="AC94" s="65">
        <f ca="1">'Trial 3'!AF29</f>
        <v>132.34530103283689</v>
      </c>
      <c r="AD94" s="65">
        <f ca="1">'Trial 3'!AG29</f>
        <v>132.12312369772727</v>
      </c>
      <c r="AE94" s="65">
        <f ca="1">'Trial 3'!AH29</f>
        <v>131.78031718818244</v>
      </c>
      <c r="AF94" s="65">
        <f ca="1">'Trial 3'!AI29</f>
        <v>131.54386860462341</v>
      </c>
      <c r="AG94" s="65">
        <f ca="1">'Trial 3'!AJ29</f>
        <v>131.29103162240293</v>
      </c>
      <c r="AH94" s="65">
        <f ca="1">'Trial 3'!AK29</f>
        <v>131.08592276720969</v>
      </c>
      <c r="AI94" s="65">
        <f ca="1">'Trial 3'!AL29</f>
        <v>130.83006416141458</v>
      </c>
      <c r="AJ94" s="65">
        <f ca="1">'Trial 3'!AM29</f>
        <v>130.6238018075428</v>
      </c>
      <c r="AK94" s="65">
        <f ca="1">'Trial 3'!AO29</f>
        <v>130.30568455411137</v>
      </c>
      <c r="AL94" s="65">
        <f ca="1">'Trial 3'!AP29</f>
        <v>129.97700078776387</v>
      </c>
      <c r="AM94" s="65">
        <f ca="1">'Trial 3'!AQ29</f>
        <v>129.78524129544917</v>
      </c>
      <c r="AN94" s="65">
        <f ca="1">'Trial 3'!AR29</f>
        <v>129.55168838010698</v>
      </c>
      <c r="AO94" s="65">
        <f ca="1">'Trial 3'!AS29</f>
        <v>129.38279733354409</v>
      </c>
      <c r="AP94" s="65">
        <f ca="1">'Trial 3'!AT29</f>
        <v>129.15924781934757</v>
      </c>
      <c r="AQ94" s="65">
        <f ca="1">'Trial 3'!AU29</f>
        <v>128.89673302609378</v>
      </c>
      <c r="AR94" s="65">
        <f ca="1">'Trial 3'!AV29</f>
        <v>128.74292669497305</v>
      </c>
      <c r="AS94" s="65">
        <f ca="1">'Trial 3'!AW29</f>
        <v>128.55122928946355</v>
      </c>
      <c r="AT94" s="65">
        <f ca="1">'Trial 3'!AX29</f>
        <v>128.34298784179862</v>
      </c>
      <c r="AU94" s="65">
        <f ca="1">'Trial 3'!AY29</f>
        <v>128.14049443096377</v>
      </c>
      <c r="AV94" s="65">
        <f ca="1">'Trial 3'!AZ29</f>
        <v>127.91857136148741</v>
      </c>
      <c r="AW94" s="65">
        <f ca="1">'Trial 3'!BB29</f>
        <v>127.76634642570849</v>
      </c>
      <c r="AX94" s="65">
        <f ca="1">'Trial 3'!BC29</f>
        <v>127.53230186339594</v>
      </c>
      <c r="AY94" s="65">
        <f ca="1">'Trial 3'!BD29</f>
        <v>127.25982460098292</v>
      </c>
      <c r="AZ94" s="65">
        <f ca="1">'Trial 3'!BE29</f>
        <v>127.08951549637517</v>
      </c>
      <c r="BA94" s="65">
        <f ca="1">'Trial 3'!BF29</f>
        <v>126.99269196487177</v>
      </c>
      <c r="BB94" s="65">
        <f ca="1">'Trial 3'!BG29</f>
        <v>126.79744822851002</v>
      </c>
      <c r="BC94" s="65">
        <f ca="1">'Trial 3'!BH29</f>
        <v>126.55740724242594</v>
      </c>
      <c r="BD94" s="65">
        <f ca="1">'Trial 3'!BI29</f>
        <v>126.29687775088856</v>
      </c>
      <c r="BE94" s="65">
        <f ca="1">'Trial 3'!BJ29</f>
        <v>126.06401270886671</v>
      </c>
      <c r="BF94" s="65">
        <f ca="1">'Trial 3'!BK29</f>
        <v>125.82089414908809</v>
      </c>
      <c r="BG94" s="65">
        <f ca="1">'Trial 3'!BL29</f>
        <v>125.7358253235281</v>
      </c>
      <c r="BH94" s="65">
        <f ca="1">'Trial 3'!BM29</f>
        <v>125.53570558869983</v>
      </c>
      <c r="BI94" s="65">
        <f ca="1">'Trial 3'!BO29</f>
        <v>125.38975932876913</v>
      </c>
      <c r="BJ94" s="65">
        <f ca="1">'Trial 3'!BP29</f>
        <v>125.20906926738674</v>
      </c>
      <c r="BK94" s="65">
        <f ca="1">'Trial 3'!BQ29</f>
        <v>125.02046977869848</v>
      </c>
      <c r="BL94" s="65">
        <f ca="1">'Trial 3'!BR29</f>
        <v>124.90193132845658</v>
      </c>
      <c r="BM94" s="65">
        <f ca="1">'Trial 3'!BS29</f>
        <v>124.77483046119821</v>
      </c>
      <c r="BN94" s="65">
        <f ca="1">'Trial 3'!BT29</f>
        <v>124.56328112489599</v>
      </c>
      <c r="BO94" s="65">
        <f ca="1">'Trial 3'!BU29</f>
        <v>124.39076725558685</v>
      </c>
      <c r="BP94" s="65">
        <f ca="1">'Trial 3'!BV29</f>
        <v>124.28972384405967</v>
      </c>
      <c r="BQ94" s="65">
        <f ca="1">'Trial 3'!BW29</f>
        <v>124.06881623793085</v>
      </c>
      <c r="BR94" s="65">
        <f ca="1">'Trial 3'!BX29</f>
        <v>123.97597815213844</v>
      </c>
      <c r="BS94" s="65">
        <f ca="1">'Trial 3'!BY29</f>
        <v>123.73236671677992</v>
      </c>
      <c r="BT94" s="65">
        <f ca="1">'Trial 3'!BZ29</f>
        <v>123.62462419307273</v>
      </c>
      <c r="BU94" s="65">
        <f ca="1">'Trial 3'!CB29</f>
        <v>123.40473893060094</v>
      </c>
      <c r="BV94" s="65">
        <f ca="1">'Trial 3'!CC29</f>
        <v>123.1630730977877</v>
      </c>
      <c r="BW94" s="65">
        <f ca="1">'Trial 3'!CD29</f>
        <v>123.00403113932656</v>
      </c>
      <c r="BX94" s="65">
        <f ca="1">'Trial 3'!CE29</f>
        <v>122.84994074720119</v>
      </c>
      <c r="BY94" s="65">
        <f ca="1">'Trial 3'!CF29</f>
        <v>122.73317736698888</v>
      </c>
      <c r="BZ94" s="65">
        <f ca="1">'Trial 3'!CG29</f>
        <v>122.5316069998469</v>
      </c>
      <c r="CA94" s="65">
        <f ca="1">'Trial 3'!CH29</f>
        <v>122.3242430315179</v>
      </c>
      <c r="CB94" s="65">
        <f ca="1">'Trial 3'!CI29</f>
        <v>122.12418851147153</v>
      </c>
      <c r="CC94" s="65">
        <f ca="1">'Trial 3'!CJ29</f>
        <v>122.04748099396896</v>
      </c>
      <c r="CD94" s="65">
        <f ca="1">'Trial 3'!CK29</f>
        <v>121.88092866591411</v>
      </c>
      <c r="CE94" s="65">
        <f ca="1">'Trial 3'!CL29</f>
        <v>121.770525476451</v>
      </c>
      <c r="CF94" s="65">
        <f ca="1">'Trial 3'!CM29</f>
        <v>121.6944664686587</v>
      </c>
      <c r="CG94" s="65">
        <f ca="1">'Trial 3'!CO29</f>
        <v>121.6236806283196</v>
      </c>
      <c r="CH94" s="65">
        <f ca="1">'Trial 3'!CP29</f>
        <v>121.47925853376303</v>
      </c>
      <c r="CI94" s="65">
        <f ca="1">'Trial 3'!CQ29</f>
        <v>121.42999892959045</v>
      </c>
      <c r="CJ94" s="65">
        <f ca="1">'Trial 3'!CR29</f>
        <v>121.27634385135769</v>
      </c>
      <c r="CK94" s="65">
        <f ca="1">'Trial 3'!CS29</f>
        <v>121.13141699767404</v>
      </c>
      <c r="CL94" s="65">
        <f ca="1">'Trial 3'!CT29</f>
        <v>121.01759170484331</v>
      </c>
      <c r="CM94" s="65">
        <f ca="1">'Trial 3'!CU29</f>
        <v>120.96181825547961</v>
      </c>
      <c r="CN94" s="65">
        <f ca="1">'Trial 3'!CV29</f>
        <v>120.82071542165424</v>
      </c>
      <c r="CO94" s="65">
        <f ca="1">'Trial 3'!CW29</f>
        <v>120.6459060652702</v>
      </c>
      <c r="CP94" s="65">
        <f ca="1">'Trial 3'!CX29</f>
        <v>120.55265612836031</v>
      </c>
      <c r="CQ94" s="65">
        <f ca="1">'Trial 3'!CY29</f>
        <v>120.45846755552053</v>
      </c>
      <c r="CR94" s="65">
        <f ca="1">'Trial 3'!CZ29</f>
        <v>120.24628640459684</v>
      </c>
      <c r="CS94" s="65">
        <f ca="1">'Trial 3'!DB29</f>
        <v>120.16149889174605</v>
      </c>
      <c r="CT94" s="65">
        <f ca="1">'Trial 3'!DC29</f>
        <v>120.08300053547461</v>
      </c>
      <c r="CU94" s="65">
        <f ca="1">'Trial 3'!DD29</f>
        <v>119.91353693481952</v>
      </c>
      <c r="CV94" s="65">
        <f ca="1">'Trial 3'!DE29</f>
        <v>119.72941508772794</v>
      </c>
      <c r="CW94" s="65">
        <f ca="1">'Trial 3'!DF29</f>
        <v>119.60919581970848</v>
      </c>
      <c r="CX94" s="65">
        <f ca="1">'Trial 3'!DG29</f>
        <v>119.40047152615689</v>
      </c>
      <c r="CY94" s="65">
        <f ca="1">'Trial 3'!DH29</f>
        <v>119.30881654874236</v>
      </c>
      <c r="CZ94" s="65">
        <f ca="1">'Trial 3'!DI29</f>
        <v>119.14513236836378</v>
      </c>
      <c r="DA94" s="65">
        <f ca="1">'Trial 3'!DJ29</f>
        <v>118.94526802650078</v>
      </c>
      <c r="DB94" s="65">
        <f ca="1">'Trial 3'!DK29</f>
        <v>118.86333870281504</v>
      </c>
      <c r="DC94" s="65">
        <f ca="1">'Trial 3'!DL29</f>
        <v>118.81062730060799</v>
      </c>
      <c r="DD94" s="65">
        <f ca="1">'Trial 3'!DM29</f>
        <v>118.70121290393938</v>
      </c>
      <c r="DE94" s="65">
        <f ca="1">'Trial 3'!DO29</f>
        <v>118.52660630219651</v>
      </c>
      <c r="DF94" s="65">
        <f ca="1">'Trial 3'!DP29</f>
        <v>118.43163998063221</v>
      </c>
      <c r="DG94" s="65">
        <f ca="1">'Trial 3'!DQ29</f>
        <v>118.38922422713993</v>
      </c>
      <c r="DH94" s="65">
        <f ca="1">'Trial 3'!DR29</f>
        <v>118.23607527727167</v>
      </c>
      <c r="DI94" s="65">
        <f ca="1">'Trial 3'!DS29</f>
        <v>118.11001644126023</v>
      </c>
      <c r="DJ94" s="65">
        <f ca="1">'Trial 3'!DT29</f>
        <v>117.9560997043377</v>
      </c>
      <c r="DK94" s="65">
        <f ca="1">'Trial 3'!DU29</f>
        <v>117.88179113254763</v>
      </c>
      <c r="DL94" s="65">
        <f ca="1">'Trial 3'!DV29</f>
        <v>117.82811714552989</v>
      </c>
      <c r="DM94" s="65">
        <f ca="1">'Trial 3'!DW29</f>
        <v>117.64800288248104</v>
      </c>
      <c r="DN94" s="65">
        <f ca="1">'Trial 3'!DX29</f>
        <v>117.50330479440424</v>
      </c>
      <c r="DO94" s="65">
        <f ca="1">'Trial 3'!DY29</f>
        <v>117.4031615845754</v>
      </c>
      <c r="DP94" s="65">
        <f ca="1">'Trial 3'!DZ29</f>
        <v>117.31249860276965</v>
      </c>
      <c r="DQ94" s="65">
        <f ca="1">'Trial 3'!EB29</f>
        <v>117.17700015720742</v>
      </c>
      <c r="DR94" s="65">
        <f ca="1">'Trial 3'!EC29</f>
        <v>117.02015058053637</v>
      </c>
      <c r="DS94" s="65">
        <f ca="1">'Trial 3'!ED29</f>
        <v>116.80708073349584</v>
      </c>
      <c r="DT94" s="65">
        <f ca="1">'Trial 3'!EE29</f>
        <v>116.74286700878318</v>
      </c>
      <c r="DU94" s="65">
        <f ca="1">'Trial 3'!EF29</f>
        <v>116.61675762304944</v>
      </c>
      <c r="DV94" s="65">
        <f ca="1">'Trial 3'!EG29</f>
        <v>116.49805438018593</v>
      </c>
      <c r="DW94" s="65">
        <f ca="1">'Trial 3'!EH29</f>
        <v>116.3557547376718</v>
      </c>
      <c r="DX94" s="65">
        <f ca="1">'Trial 3'!EI29</f>
        <v>116.2407874231512</v>
      </c>
      <c r="DY94" s="65">
        <f ca="1">'Trial 3'!EJ29</f>
        <v>116.10031796997401</v>
      </c>
      <c r="DZ94" s="65">
        <f ca="1">'Trial 3'!EK29</f>
        <v>115.95435034567421</v>
      </c>
      <c r="EA94" s="65">
        <f ca="1">'Trial 3'!EL29</f>
        <v>115.89000849991019</v>
      </c>
      <c r="EB94" s="65">
        <f ca="1">'Trial 3'!EM29</f>
        <v>115.77667101864957</v>
      </c>
    </row>
    <row r="95" spans="1:132" ht="12.75" customHeight="1">
      <c r="A95" s="65">
        <f>'Trial 4'!B29</f>
        <v>140</v>
      </c>
      <c r="B95" s="65">
        <f ca="1">'Trial 4'!C29</f>
        <v>139.65952585480787</v>
      </c>
      <c r="C95" s="65">
        <f ca="1">'Trial 4'!D29</f>
        <v>139.30752056783558</v>
      </c>
      <c r="D95" s="65">
        <f ca="1">'Trial 4'!E29</f>
        <v>139.01124925786351</v>
      </c>
      <c r="E95" s="65">
        <f ca="1">'Trial 4'!F29</f>
        <v>138.65380982484217</v>
      </c>
      <c r="F95" s="65">
        <f ca="1">'Trial 4'!G29</f>
        <v>138.3342199280429</v>
      </c>
      <c r="G95" s="65">
        <f ca="1">'Trial 4'!H29</f>
        <v>137.99627437294325</v>
      </c>
      <c r="H95" s="65">
        <f ca="1">'Trial 4'!I29</f>
        <v>137.7028641512116</v>
      </c>
      <c r="I95" s="65">
        <f ca="1">'Trial 4'!J29</f>
        <v>137.49475647137064</v>
      </c>
      <c r="J95" s="65">
        <f ca="1">'Trial 4'!K29</f>
        <v>137.14828965354369</v>
      </c>
      <c r="K95" s="65">
        <f ca="1">'Trial 4'!L29</f>
        <v>136.88273744685455</v>
      </c>
      <c r="L95" s="65">
        <f ca="1">'Trial 4'!M29</f>
        <v>136.60545574080703</v>
      </c>
      <c r="M95" s="65">
        <f ca="1">'Trial 4'!O29</f>
        <v>136.22964631761721</v>
      </c>
      <c r="N95" s="65">
        <f ca="1">'Trial 4'!P29</f>
        <v>135.92243083669112</v>
      </c>
      <c r="O95" s="65">
        <f ca="1">'Trial 4'!Q29</f>
        <v>135.56678925417305</v>
      </c>
      <c r="P95" s="65">
        <f ca="1">'Trial 4'!R29</f>
        <v>135.32909987970908</v>
      </c>
      <c r="Q95" s="65">
        <f ca="1">'Trial 4'!S29</f>
        <v>135.05887042552658</v>
      </c>
      <c r="R95" s="65">
        <f ca="1">'Trial 4'!T29</f>
        <v>134.71043530352563</v>
      </c>
      <c r="S95" s="65">
        <f ca="1">'Trial 4'!U29</f>
        <v>134.47174248639837</v>
      </c>
      <c r="T95" s="65">
        <f ca="1">'Trial 4'!V29</f>
        <v>134.1493253020266</v>
      </c>
      <c r="U95" s="65">
        <f ca="1">'Trial 4'!W29</f>
        <v>133.88663982904981</v>
      </c>
      <c r="V95" s="65">
        <f ca="1">'Trial 4'!X29</f>
        <v>133.59008575261154</v>
      </c>
      <c r="W95" s="65">
        <f ca="1">'Trial 4'!Y29</f>
        <v>133.38112166373142</v>
      </c>
      <c r="X95" s="65">
        <f ca="1">'Trial 4'!Z29</f>
        <v>133.05567845839303</v>
      </c>
      <c r="Y95" s="65">
        <f ca="1">'Trial 4'!AB29</f>
        <v>132.77375479613309</v>
      </c>
      <c r="Z95" s="65">
        <f ca="1">'Trial 4'!AC29</f>
        <v>132.47216458210698</v>
      </c>
      <c r="AA95" s="65">
        <f ca="1">'Trial 4'!AD29</f>
        <v>132.20318903376278</v>
      </c>
      <c r="AB95" s="65">
        <f ca="1">'Trial 4'!AE29</f>
        <v>132.00633477272982</v>
      </c>
      <c r="AC95" s="65">
        <f ca="1">'Trial 4'!AF29</f>
        <v>131.74300614455765</v>
      </c>
      <c r="AD95" s="65">
        <f ca="1">'Trial 4'!AG29</f>
        <v>131.40900251141588</v>
      </c>
      <c r="AE95" s="65">
        <f ca="1">'Trial 4'!AH29</f>
        <v>131.09488954768858</v>
      </c>
      <c r="AF95" s="65">
        <f ca="1">'Trial 4'!AI29</f>
        <v>130.82942951006027</v>
      </c>
      <c r="AG95" s="65">
        <f ca="1">'Trial 4'!AJ29</f>
        <v>130.58571393294267</v>
      </c>
      <c r="AH95" s="65">
        <f ca="1">'Trial 4'!AK29</f>
        <v>130.30566741715086</v>
      </c>
      <c r="AI95" s="65">
        <f ca="1">'Trial 4'!AL29</f>
        <v>129.9761571616009</v>
      </c>
      <c r="AJ95" s="65">
        <f ca="1">'Trial 4'!AM29</f>
        <v>129.69968847314576</v>
      </c>
      <c r="AK95" s="65">
        <f ca="1">'Trial 4'!AO29</f>
        <v>129.43190625322129</v>
      </c>
      <c r="AL95" s="65">
        <f ca="1">'Trial 4'!AP29</f>
        <v>129.22564331668926</v>
      </c>
      <c r="AM95" s="65">
        <f ca="1">'Trial 4'!AQ29</f>
        <v>129.02161413638126</v>
      </c>
      <c r="AN95" s="65">
        <f ca="1">'Trial 4'!AR29</f>
        <v>128.72362788864339</v>
      </c>
      <c r="AO95" s="65">
        <f ca="1">'Trial 4'!AS29</f>
        <v>128.55360575871228</v>
      </c>
      <c r="AP95" s="65">
        <f ca="1">'Trial 4'!AT29</f>
        <v>128.34057458313978</v>
      </c>
      <c r="AQ95" s="65">
        <f ca="1">'Trial 4'!AU29</f>
        <v>128.04693426260133</v>
      </c>
      <c r="AR95" s="65">
        <f ca="1">'Trial 4'!AV29</f>
        <v>127.84466446227778</v>
      </c>
      <c r="AS95" s="65">
        <f ca="1">'Trial 4'!AW29</f>
        <v>127.68530208515774</v>
      </c>
      <c r="AT95" s="65">
        <f ca="1">'Trial 4'!AX29</f>
        <v>127.45931884759695</v>
      </c>
      <c r="AU95" s="65">
        <f ca="1">'Trial 4'!AY29</f>
        <v>127.1912583590652</v>
      </c>
      <c r="AV95" s="65">
        <f ca="1">'Trial 4'!AZ29</f>
        <v>126.88586381296884</v>
      </c>
      <c r="AW95" s="65">
        <f ca="1">'Trial 4'!BB29</f>
        <v>126.65873422799442</v>
      </c>
      <c r="AX95" s="65">
        <f ca="1">'Trial 4'!BC29</f>
        <v>126.3930274559949</v>
      </c>
      <c r="AY95" s="65">
        <f ca="1">'Trial 4'!BD29</f>
        <v>126.17983192469102</v>
      </c>
      <c r="AZ95" s="65">
        <f ca="1">'Trial 4'!BE29</f>
        <v>125.98093166118237</v>
      </c>
      <c r="BA95" s="65">
        <f ca="1">'Trial 4'!BF29</f>
        <v>125.76788497094475</v>
      </c>
      <c r="BB95" s="65">
        <f ca="1">'Trial 4'!BG29</f>
        <v>125.5053783222212</v>
      </c>
      <c r="BC95" s="65">
        <f ca="1">'Trial 4'!BH29</f>
        <v>125.39222695368163</v>
      </c>
      <c r="BD95" s="65">
        <f ca="1">'Trial 4'!BI29</f>
        <v>125.17630789510861</v>
      </c>
      <c r="BE95" s="65">
        <f ca="1">'Trial 4'!BJ29</f>
        <v>124.96850574960948</v>
      </c>
      <c r="BF95" s="65">
        <f ca="1">'Trial 4'!BK29</f>
        <v>124.86157041725829</v>
      </c>
      <c r="BG95" s="65">
        <f ca="1">'Trial 4'!BL29</f>
        <v>124.69257452399887</v>
      </c>
      <c r="BH95" s="65">
        <f ca="1">'Trial 4'!BM29</f>
        <v>124.46764696672358</v>
      </c>
      <c r="BI95" s="65">
        <f ca="1">'Trial 4'!BO29</f>
        <v>124.27661362131008</v>
      </c>
      <c r="BJ95" s="65">
        <f ca="1">'Trial 4'!BP29</f>
        <v>124.04703446164693</v>
      </c>
      <c r="BK95" s="65">
        <f ca="1">'Trial 4'!BQ29</f>
        <v>123.8325487597873</v>
      </c>
      <c r="BL95" s="65">
        <f ca="1">'Trial 4'!BR29</f>
        <v>123.63009411038905</v>
      </c>
      <c r="BM95" s="65">
        <f ca="1">'Trial 4'!BS29</f>
        <v>123.54678288510658</v>
      </c>
      <c r="BN95" s="65">
        <f ca="1">'Trial 4'!BT29</f>
        <v>123.35514405388196</v>
      </c>
      <c r="BO95" s="65">
        <f ca="1">'Trial 4'!BU29</f>
        <v>123.13777926262368</v>
      </c>
      <c r="BP95" s="65">
        <f ca="1">'Trial 4'!BV29</f>
        <v>123.00564235242065</v>
      </c>
      <c r="BQ95" s="65">
        <f ca="1">'Trial 4'!BW29</f>
        <v>122.87341872134522</v>
      </c>
      <c r="BR95" s="65">
        <f ca="1">'Trial 4'!BX29</f>
        <v>122.71077452187207</v>
      </c>
      <c r="BS95" s="65">
        <f ca="1">'Trial 4'!BY29</f>
        <v>122.60846917990874</v>
      </c>
      <c r="BT95" s="65">
        <f ca="1">'Trial 4'!BZ29</f>
        <v>122.43466144412758</v>
      </c>
      <c r="BU95" s="65">
        <f ca="1">'Trial 4'!CB29</f>
        <v>122.24536577959292</v>
      </c>
      <c r="BV95" s="65">
        <f ca="1">'Trial 4'!CC29</f>
        <v>122.12727036458783</v>
      </c>
      <c r="BW95" s="65">
        <f ca="1">'Trial 4'!CD29</f>
        <v>121.96275044632939</v>
      </c>
      <c r="BX95" s="65">
        <f ca="1">'Trial 4'!CE29</f>
        <v>121.74422996061519</v>
      </c>
      <c r="BY95" s="65">
        <f ca="1">'Trial 4'!CF29</f>
        <v>121.63488004323915</v>
      </c>
      <c r="BZ95" s="65">
        <f ca="1">'Trial 4'!CG29</f>
        <v>121.54747740415195</v>
      </c>
      <c r="CA95" s="65">
        <f ca="1">'Trial 4'!CH29</f>
        <v>121.48065492206</v>
      </c>
      <c r="CB95" s="65">
        <f ca="1">'Trial 4'!CI29</f>
        <v>121.30731423008208</v>
      </c>
      <c r="CC95" s="65">
        <f ca="1">'Trial 4'!CJ29</f>
        <v>121.18322493136876</v>
      </c>
      <c r="CD95" s="65">
        <f ca="1">'Trial 4'!CK29</f>
        <v>121.06631145916477</v>
      </c>
      <c r="CE95" s="65">
        <f ca="1">'Trial 4'!CL29</f>
        <v>120.89277038149653</v>
      </c>
      <c r="CF95" s="65">
        <f ca="1">'Trial 4'!CM29</f>
        <v>120.73761621636558</v>
      </c>
      <c r="CG95" s="65">
        <f ca="1">'Trial 4'!CO29</f>
        <v>120.64113156693513</v>
      </c>
      <c r="CH95" s="65">
        <f ca="1">'Trial 4'!CP29</f>
        <v>120.40342120544923</v>
      </c>
      <c r="CI95" s="65">
        <f ca="1">'Trial 4'!CQ29</f>
        <v>120.21054981769343</v>
      </c>
      <c r="CJ95" s="65">
        <f ca="1">'Trial 4'!CR29</f>
        <v>120.13181772747635</v>
      </c>
      <c r="CK95" s="65">
        <f ca="1">'Trial 4'!CS29</f>
        <v>119.95500580539699</v>
      </c>
      <c r="CL95" s="65">
        <f ca="1">'Trial 4'!CT29</f>
        <v>119.85066710560474</v>
      </c>
      <c r="CM95" s="65">
        <f ca="1">'Trial 4'!CU29</f>
        <v>119.69713877173837</v>
      </c>
      <c r="CN95" s="65">
        <f ca="1">'Trial 4'!CV29</f>
        <v>119.50994006372146</v>
      </c>
      <c r="CO95" s="65">
        <f ca="1">'Trial 4'!CW29</f>
        <v>119.36755600874248</v>
      </c>
      <c r="CP95" s="65">
        <f ca="1">'Trial 4'!CX29</f>
        <v>119.18045425969174</v>
      </c>
      <c r="CQ95" s="65">
        <f ca="1">'Trial 4'!CY29</f>
        <v>119.03727106012046</v>
      </c>
      <c r="CR95" s="65">
        <f ca="1">'Trial 4'!CZ29</f>
        <v>118.92136303592108</v>
      </c>
      <c r="CS95" s="65">
        <f ca="1">'Trial 4'!DB29</f>
        <v>118.73689361770805</v>
      </c>
      <c r="CT95" s="65">
        <f ca="1">'Trial 4'!DC29</f>
        <v>118.59898726211676</v>
      </c>
      <c r="CU95" s="65">
        <f ca="1">'Trial 4'!DD29</f>
        <v>118.45413027433268</v>
      </c>
      <c r="CV95" s="65">
        <f ca="1">'Trial 4'!DE29</f>
        <v>118.29574848669131</v>
      </c>
      <c r="CW95" s="65">
        <f ca="1">'Trial 4'!DF29</f>
        <v>118.16155623220452</v>
      </c>
      <c r="CX95" s="65">
        <f ca="1">'Trial 4'!DG29</f>
        <v>118.02964634534835</v>
      </c>
      <c r="CY95" s="65">
        <f ca="1">'Trial 4'!DH29</f>
        <v>117.94655249807278</v>
      </c>
      <c r="CZ95" s="65">
        <f ca="1">'Trial 4'!DI29</f>
        <v>117.87536251439194</v>
      </c>
      <c r="DA95" s="65">
        <f ca="1">'Trial 4'!DJ29</f>
        <v>117.78451474235155</v>
      </c>
      <c r="DB95" s="65">
        <f ca="1">'Trial 4'!DK29</f>
        <v>117.67359986557754</v>
      </c>
      <c r="DC95" s="65">
        <f ca="1">'Trial 4'!DL29</f>
        <v>117.49337723036298</v>
      </c>
      <c r="DD95" s="65">
        <f ca="1">'Trial 4'!DM29</f>
        <v>117.32354110861867</v>
      </c>
      <c r="DE95" s="65">
        <f ca="1">'Trial 4'!DO29</f>
        <v>117.19752806149056</v>
      </c>
      <c r="DF95" s="65">
        <f ca="1">'Trial 4'!DP29</f>
        <v>117.09148598785997</v>
      </c>
      <c r="DG95" s="65">
        <f ca="1">'Trial 4'!DQ29</f>
        <v>116.8938372813935</v>
      </c>
      <c r="DH95" s="65">
        <f ca="1">'Trial 4'!DR29</f>
        <v>116.81645401035655</v>
      </c>
      <c r="DI95" s="65">
        <f ca="1">'Trial 4'!DS29</f>
        <v>116.69203288389606</v>
      </c>
      <c r="DJ95" s="65">
        <f ca="1">'Trial 4'!DT29</f>
        <v>116.65579792514878</v>
      </c>
      <c r="DK95" s="65">
        <f ca="1">'Trial 4'!DU29</f>
        <v>116.58933804243493</v>
      </c>
      <c r="DL95" s="65">
        <f ca="1">'Trial 4'!DV29</f>
        <v>116.47763401061596</v>
      </c>
      <c r="DM95" s="65">
        <f ca="1">'Trial 4'!DW29</f>
        <v>116.36873907289991</v>
      </c>
      <c r="DN95" s="65">
        <f ca="1">'Trial 4'!DX29</f>
        <v>116.24745379079459</v>
      </c>
      <c r="DO95" s="65">
        <f ca="1">'Trial 4'!DY29</f>
        <v>116.15708075852788</v>
      </c>
      <c r="DP95" s="65">
        <f ca="1">'Trial 4'!DZ29</f>
        <v>116.09657728364164</v>
      </c>
      <c r="DQ95" s="65">
        <f ca="1">'Trial 4'!EB29</f>
        <v>116.02578627260799</v>
      </c>
      <c r="DR95" s="65">
        <f ca="1">'Trial 4'!EC29</f>
        <v>115.83608309683645</v>
      </c>
      <c r="DS95" s="65">
        <f ca="1">'Trial 4'!ED29</f>
        <v>115.67669854316722</v>
      </c>
      <c r="DT95" s="65">
        <f ca="1">'Trial 4'!EE29</f>
        <v>115.63875317125074</v>
      </c>
      <c r="DU95" s="65">
        <f ca="1">'Trial 4'!EF29</f>
        <v>115.54485715911392</v>
      </c>
      <c r="DV95" s="65">
        <f ca="1">'Trial 4'!EG29</f>
        <v>115.46317155928622</v>
      </c>
      <c r="DW95" s="65">
        <f ca="1">'Trial 4'!EH29</f>
        <v>115.40168196675197</v>
      </c>
      <c r="DX95" s="65">
        <f ca="1">'Trial 4'!EI29</f>
        <v>115.39395318496834</v>
      </c>
      <c r="DY95" s="65">
        <f ca="1">'Trial 4'!EJ29</f>
        <v>115.3384664007601</v>
      </c>
      <c r="DZ95" s="65">
        <f ca="1">'Trial 4'!EK29</f>
        <v>115.199284498428</v>
      </c>
      <c r="EA95" s="65">
        <f ca="1">'Trial 4'!EL29</f>
        <v>115.13704481651828</v>
      </c>
      <c r="EB95" s="65">
        <f ca="1">'Trial 4'!EM29</f>
        <v>115.06638111922672</v>
      </c>
    </row>
    <row r="96" spans="1:132" ht="12.75" customHeight="1">
      <c r="A96" s="65">
        <f>'Trial 5'!B29</f>
        <v>140</v>
      </c>
      <c r="B96" s="65">
        <f ca="1">'Trial 5'!C29</f>
        <v>139.58528039915629</v>
      </c>
      <c r="C96" s="65">
        <f ca="1">'Trial 5'!D29</f>
        <v>139.27746371078479</v>
      </c>
      <c r="D96" s="65">
        <f ca="1">'Trial 5'!E29</f>
        <v>138.97431625856765</v>
      </c>
      <c r="E96" s="65">
        <f ca="1">'Trial 5'!F29</f>
        <v>138.70713793343049</v>
      </c>
      <c r="F96" s="65">
        <f ca="1">'Trial 5'!G29</f>
        <v>138.42588795089046</v>
      </c>
      <c r="G96" s="65">
        <f ca="1">'Trial 5'!H29</f>
        <v>138.08826036462446</v>
      </c>
      <c r="H96" s="65">
        <f ca="1">'Trial 5'!I29</f>
        <v>137.75961331857104</v>
      </c>
      <c r="I96" s="65">
        <f ca="1">'Trial 5'!J29</f>
        <v>137.49572969336199</v>
      </c>
      <c r="J96" s="65">
        <f ca="1">'Trial 5'!K29</f>
        <v>137.21668485787433</v>
      </c>
      <c r="K96" s="65">
        <f ca="1">'Trial 5'!L29</f>
        <v>136.84779271807301</v>
      </c>
      <c r="L96" s="65">
        <f ca="1">'Trial 5'!M29</f>
        <v>136.61622430042274</v>
      </c>
      <c r="M96" s="65">
        <f ca="1">'Trial 5'!O29</f>
        <v>136.39740305486396</v>
      </c>
      <c r="N96" s="65">
        <f ca="1">'Trial 5'!P29</f>
        <v>136.05585768882364</v>
      </c>
      <c r="O96" s="65">
        <f ca="1">'Trial 5'!Q29</f>
        <v>135.72570741643281</v>
      </c>
      <c r="P96" s="65">
        <f ca="1">'Trial 5'!R29</f>
        <v>135.47795346902788</v>
      </c>
      <c r="Q96" s="65">
        <f ca="1">'Trial 5'!S29</f>
        <v>135.13609574081369</v>
      </c>
      <c r="R96" s="65">
        <f ca="1">'Trial 5'!T29</f>
        <v>134.81164578678684</v>
      </c>
      <c r="S96" s="65">
        <f ca="1">'Trial 5'!U29</f>
        <v>134.56687796033509</v>
      </c>
      <c r="T96" s="65">
        <f ca="1">'Trial 5'!V29</f>
        <v>134.2482282938972</v>
      </c>
      <c r="U96" s="65">
        <f ca="1">'Trial 5'!W29</f>
        <v>133.93180539702141</v>
      </c>
      <c r="V96" s="65">
        <f ca="1">'Trial 5'!X29</f>
        <v>133.71506623139553</v>
      </c>
      <c r="W96" s="65">
        <f ca="1">'Trial 5'!Y29</f>
        <v>133.48203774500689</v>
      </c>
      <c r="X96" s="65">
        <f ca="1">'Trial 5'!Z29</f>
        <v>133.23437600947386</v>
      </c>
      <c r="Y96" s="65">
        <f ca="1">'Trial 5'!AB29</f>
        <v>133.01463684499595</v>
      </c>
      <c r="Z96" s="65">
        <f ca="1">'Trial 5'!AC29</f>
        <v>132.851017333074</v>
      </c>
      <c r="AA96" s="65">
        <f ca="1">'Trial 5'!AD29</f>
        <v>132.57159724647934</v>
      </c>
      <c r="AB96" s="65">
        <f ca="1">'Trial 5'!AE29</f>
        <v>132.33180158217266</v>
      </c>
      <c r="AC96" s="65">
        <f ca="1">'Trial 5'!AF29</f>
        <v>132.08465747934352</v>
      </c>
      <c r="AD96" s="65">
        <f ca="1">'Trial 5'!AG29</f>
        <v>131.87243840451774</v>
      </c>
      <c r="AE96" s="65">
        <f ca="1">'Trial 5'!AH29</f>
        <v>131.6160292637214</v>
      </c>
      <c r="AF96" s="65">
        <f ca="1">'Trial 5'!AI29</f>
        <v>131.34089086054144</v>
      </c>
      <c r="AG96" s="65">
        <f ca="1">'Trial 5'!AJ29</f>
        <v>131.11813871338765</v>
      </c>
      <c r="AH96" s="65">
        <f ca="1">'Trial 5'!AK29</f>
        <v>130.92355128599183</v>
      </c>
      <c r="AI96" s="65">
        <f ca="1">'Trial 5'!AL29</f>
        <v>130.63505478368029</v>
      </c>
      <c r="AJ96" s="65">
        <f ca="1">'Trial 5'!AM29</f>
        <v>130.44847973992043</v>
      </c>
      <c r="AK96" s="65">
        <f ca="1">'Trial 5'!AO29</f>
        <v>130.24752945689076</v>
      </c>
      <c r="AL96" s="65">
        <f ca="1">'Trial 5'!AP29</f>
        <v>130.01930890485727</v>
      </c>
      <c r="AM96" s="65">
        <f ca="1">'Trial 5'!AQ29</f>
        <v>129.86315107126407</v>
      </c>
      <c r="AN96" s="65">
        <f ca="1">'Trial 5'!AR29</f>
        <v>129.73449788812701</v>
      </c>
      <c r="AO96" s="65">
        <f ca="1">'Trial 5'!AS29</f>
        <v>129.51833570185565</v>
      </c>
      <c r="AP96" s="65">
        <f ca="1">'Trial 5'!AT29</f>
        <v>129.31266913191288</v>
      </c>
      <c r="AQ96" s="65">
        <f ca="1">'Trial 5'!AU29</f>
        <v>129.14520322227131</v>
      </c>
      <c r="AR96" s="65">
        <f ca="1">'Trial 5'!AV29</f>
        <v>128.86337792588358</v>
      </c>
      <c r="AS96" s="65">
        <f ca="1">'Trial 5'!AW29</f>
        <v>128.59466560043447</v>
      </c>
      <c r="AT96" s="65">
        <f ca="1">'Trial 5'!AX29</f>
        <v>128.31865339394875</v>
      </c>
      <c r="AU96" s="65">
        <f ca="1">'Trial 5'!AY29</f>
        <v>128.09026801016969</v>
      </c>
      <c r="AV96" s="65">
        <f ca="1">'Trial 5'!AZ29</f>
        <v>127.81564853853286</v>
      </c>
      <c r="AW96" s="65">
        <f ca="1">'Trial 5'!BB29</f>
        <v>127.64108754741397</v>
      </c>
      <c r="AX96" s="65">
        <f ca="1">'Trial 5'!BC29</f>
        <v>127.52618481052687</v>
      </c>
      <c r="AY96" s="65">
        <f ca="1">'Trial 5'!BD29</f>
        <v>127.31978320051998</v>
      </c>
      <c r="AZ96" s="65">
        <f ca="1">'Trial 5'!BE29</f>
        <v>127.08226239198038</v>
      </c>
      <c r="BA96" s="65">
        <f ca="1">'Trial 5'!BF29</f>
        <v>126.90198059467721</v>
      </c>
      <c r="BB96" s="65">
        <f ca="1">'Trial 5'!BG29</f>
        <v>126.74433021977734</v>
      </c>
      <c r="BC96" s="65">
        <f ca="1">'Trial 5'!BH29</f>
        <v>126.54354167930626</v>
      </c>
      <c r="BD96" s="65">
        <f ca="1">'Trial 5'!BI29</f>
        <v>126.30532180617082</v>
      </c>
      <c r="BE96" s="65">
        <f ca="1">'Trial 5'!BJ29</f>
        <v>126.21005822151666</v>
      </c>
      <c r="BF96" s="65">
        <f ca="1">'Trial 5'!BK29</f>
        <v>126.02706029482668</v>
      </c>
      <c r="BG96" s="65">
        <f ca="1">'Trial 5'!BL29</f>
        <v>125.90668484742213</v>
      </c>
      <c r="BH96" s="65">
        <f ca="1">'Trial 5'!BM29</f>
        <v>125.71936264792686</v>
      </c>
      <c r="BI96" s="65">
        <f ca="1">'Trial 5'!BO29</f>
        <v>125.53929406276394</v>
      </c>
      <c r="BJ96" s="65">
        <f ca="1">'Trial 5'!BP29</f>
        <v>125.41410726158982</v>
      </c>
      <c r="BK96" s="65">
        <f ca="1">'Trial 5'!BQ29</f>
        <v>125.29505116262177</v>
      </c>
      <c r="BL96" s="65">
        <f ca="1">'Trial 5'!BR29</f>
        <v>125.12951368216645</v>
      </c>
      <c r="BM96" s="65">
        <f ca="1">'Trial 5'!BS29</f>
        <v>125.00178041449999</v>
      </c>
      <c r="BN96" s="65">
        <f ca="1">'Trial 5'!BT29</f>
        <v>124.81004680223647</v>
      </c>
      <c r="BO96" s="65">
        <f ca="1">'Trial 5'!BU29</f>
        <v>124.6945910929678</v>
      </c>
      <c r="BP96" s="65">
        <f ca="1">'Trial 5'!BV29</f>
        <v>124.57315510374977</v>
      </c>
      <c r="BQ96" s="65">
        <f ca="1">'Trial 5'!BW29</f>
        <v>124.39599598653592</v>
      </c>
      <c r="BR96" s="65">
        <f ca="1">'Trial 5'!BX29</f>
        <v>124.16821647134762</v>
      </c>
      <c r="BS96" s="65">
        <f ca="1">'Trial 5'!BY29</f>
        <v>123.92595365633603</v>
      </c>
      <c r="BT96" s="65">
        <f ca="1">'Trial 5'!BZ29</f>
        <v>123.7196474078016</v>
      </c>
      <c r="BU96" s="65">
        <f ca="1">'Trial 5'!CB29</f>
        <v>123.5505024603403</v>
      </c>
      <c r="BV96" s="65">
        <f ca="1">'Trial 5'!CC29</f>
        <v>123.30254244407388</v>
      </c>
      <c r="BW96" s="65">
        <f ca="1">'Trial 5'!CD29</f>
        <v>123.08766754616536</v>
      </c>
      <c r="BX96" s="65">
        <f ca="1">'Trial 5'!CE29</f>
        <v>122.92720020092241</v>
      </c>
      <c r="BY96" s="65">
        <f ca="1">'Trial 5'!CF29</f>
        <v>122.66681604660198</v>
      </c>
      <c r="BZ96" s="65">
        <f ca="1">'Trial 5'!CG29</f>
        <v>122.5181232407394</v>
      </c>
      <c r="CA96" s="65">
        <f ca="1">'Trial 5'!CH29</f>
        <v>122.36288834367249</v>
      </c>
      <c r="CB96" s="65">
        <f ca="1">'Trial 5'!CI29</f>
        <v>122.18691502376858</v>
      </c>
      <c r="CC96" s="65">
        <f ca="1">'Trial 5'!CJ29</f>
        <v>122.08225980896771</v>
      </c>
      <c r="CD96" s="65">
        <f ca="1">'Trial 5'!CK29</f>
        <v>121.87338276107205</v>
      </c>
      <c r="CE96" s="65">
        <f ca="1">'Trial 5'!CL29</f>
        <v>121.67918832667441</v>
      </c>
      <c r="CF96" s="65">
        <f ca="1">'Trial 5'!CM29</f>
        <v>121.53089911479822</v>
      </c>
      <c r="CG96" s="65">
        <f ca="1">'Trial 5'!CO29</f>
        <v>121.33954870613077</v>
      </c>
      <c r="CH96" s="65">
        <f ca="1">'Trial 5'!CP29</f>
        <v>121.19516958275989</v>
      </c>
      <c r="CI96" s="65">
        <f ca="1">'Trial 5'!CQ29</f>
        <v>121.07333966058128</v>
      </c>
      <c r="CJ96" s="65">
        <f ca="1">'Trial 5'!CR29</f>
        <v>120.98090460706925</v>
      </c>
      <c r="CK96" s="65">
        <f ca="1">'Trial 5'!CS29</f>
        <v>120.75156638926251</v>
      </c>
      <c r="CL96" s="65">
        <f ca="1">'Trial 5'!CT29</f>
        <v>120.68717522653607</v>
      </c>
      <c r="CM96" s="65">
        <f ca="1">'Trial 5'!CU29</f>
        <v>120.53529924108911</v>
      </c>
      <c r="CN96" s="65">
        <f ca="1">'Trial 5'!CV29</f>
        <v>120.41480492061604</v>
      </c>
      <c r="CO96" s="65">
        <f ca="1">'Trial 5'!CW29</f>
        <v>120.30468896163953</v>
      </c>
      <c r="CP96" s="65">
        <f ca="1">'Trial 5'!CX29</f>
        <v>120.17129444506277</v>
      </c>
      <c r="CQ96" s="65">
        <f ca="1">'Trial 5'!CY29</f>
        <v>119.95079404661637</v>
      </c>
      <c r="CR96" s="65">
        <f ca="1">'Trial 5'!CZ29</f>
        <v>119.86470267182185</v>
      </c>
      <c r="CS96" s="65">
        <f ca="1">'Trial 5'!DB29</f>
        <v>119.75333835637196</v>
      </c>
      <c r="CT96" s="65">
        <f ca="1">'Trial 5'!DC29</f>
        <v>119.59478736222746</v>
      </c>
      <c r="CU96" s="65">
        <f ca="1">'Trial 5'!DD29</f>
        <v>119.53315392656658</v>
      </c>
      <c r="CV96" s="65">
        <f ca="1">'Trial 5'!DE29</f>
        <v>119.43277493282675</v>
      </c>
      <c r="CW96" s="65">
        <f ca="1">'Trial 5'!DF29</f>
        <v>119.35409537028926</v>
      </c>
      <c r="CX96" s="65">
        <f ca="1">'Trial 5'!DG29</f>
        <v>119.13580181338966</v>
      </c>
      <c r="CY96" s="65">
        <f ca="1">'Trial 5'!DH29</f>
        <v>119.04025003310169</v>
      </c>
      <c r="CZ96" s="65">
        <f ca="1">'Trial 5'!DI29</f>
        <v>118.87774085300342</v>
      </c>
      <c r="DA96" s="65">
        <f ca="1">'Trial 5'!DJ29</f>
        <v>118.7237578678515</v>
      </c>
      <c r="DB96" s="65">
        <f ca="1">'Trial 5'!DK29</f>
        <v>118.58051915937699</v>
      </c>
      <c r="DC96" s="65">
        <f ca="1">'Trial 5'!DL29</f>
        <v>118.50830511044124</v>
      </c>
      <c r="DD96" s="65">
        <f ca="1">'Trial 5'!DM29</f>
        <v>118.42019071288107</v>
      </c>
      <c r="DE96" s="65">
        <f ca="1">'Trial 5'!DO29</f>
        <v>118.29405000781117</v>
      </c>
      <c r="DF96" s="65">
        <f ca="1">'Trial 5'!DP29</f>
        <v>118.2141272443401</v>
      </c>
      <c r="DG96" s="65">
        <f ca="1">'Trial 5'!DQ29</f>
        <v>118.04935385356589</v>
      </c>
      <c r="DH96" s="65">
        <f ca="1">'Trial 5'!DR29</f>
        <v>117.92833806605613</v>
      </c>
      <c r="DI96" s="65">
        <f ca="1">'Trial 5'!DS29</f>
        <v>117.75175884572998</v>
      </c>
      <c r="DJ96" s="65">
        <f ca="1">'Trial 5'!DT29</f>
        <v>117.55158160783013</v>
      </c>
      <c r="DK96" s="65">
        <f ca="1">'Trial 5'!DU29</f>
        <v>117.35766365691332</v>
      </c>
      <c r="DL96" s="65">
        <f ca="1">'Trial 5'!DV29</f>
        <v>117.3051001680046</v>
      </c>
      <c r="DM96" s="65">
        <f ca="1">'Trial 5'!DW29</f>
        <v>117.18356471154645</v>
      </c>
      <c r="DN96" s="65">
        <f ca="1">'Trial 5'!DX29</f>
        <v>117.0279707307205</v>
      </c>
      <c r="DO96" s="65">
        <f ca="1">'Trial 5'!DY29</f>
        <v>116.92889273097869</v>
      </c>
      <c r="DP96" s="65">
        <f ca="1">'Trial 5'!DZ29</f>
        <v>116.85058867677981</v>
      </c>
      <c r="DQ96" s="65">
        <f ca="1">'Trial 5'!EB29</f>
        <v>116.68221032039344</v>
      </c>
      <c r="DR96" s="65">
        <f ca="1">'Trial 5'!EC29</f>
        <v>116.59690324957513</v>
      </c>
      <c r="DS96" s="65">
        <f ca="1">'Trial 5'!ED29</f>
        <v>116.48376978911949</v>
      </c>
      <c r="DT96" s="65">
        <f ca="1">'Trial 5'!EE29</f>
        <v>116.38374807754198</v>
      </c>
      <c r="DU96" s="65">
        <f ca="1">'Trial 5'!EF29</f>
        <v>116.26924660572239</v>
      </c>
      <c r="DV96" s="65">
        <f ca="1">'Trial 5'!EG29</f>
        <v>116.14506986338404</v>
      </c>
      <c r="DW96" s="65">
        <f ca="1">'Trial 5'!EH29</f>
        <v>116.00417657896894</v>
      </c>
      <c r="DX96" s="65">
        <f ca="1">'Trial 5'!EI29</f>
        <v>115.99164542329936</v>
      </c>
      <c r="DY96" s="65">
        <f ca="1">'Trial 5'!EJ29</f>
        <v>115.86526482475224</v>
      </c>
      <c r="DZ96" s="65">
        <f ca="1">'Trial 5'!EK29</f>
        <v>115.77266513511788</v>
      </c>
      <c r="EA96" s="65">
        <f ca="1">'Trial 5'!EL29</f>
        <v>115.62256283813153</v>
      </c>
      <c r="EB96" s="65">
        <f ca="1">'Trial 5'!EM29</f>
        <v>115.54321524756584</v>
      </c>
    </row>
    <row r="97" spans="1:132" ht="12.75" customHeight="1">
      <c r="A97" s="65">
        <f>'Trial 6'!B29</f>
        <v>140</v>
      </c>
      <c r="B97" s="65">
        <f ca="1">'Trial 6'!C29</f>
        <v>139.65739824435079</v>
      </c>
      <c r="C97" s="65">
        <f ca="1">'Trial 6'!D29</f>
        <v>139.40005318205056</v>
      </c>
      <c r="D97" s="65">
        <f ca="1">'Trial 6'!E29</f>
        <v>139.07669460612948</v>
      </c>
      <c r="E97" s="65">
        <f ca="1">'Trial 6'!F29</f>
        <v>138.72561596606687</v>
      </c>
      <c r="F97" s="65">
        <f ca="1">'Trial 6'!G29</f>
        <v>138.4351072665763</v>
      </c>
      <c r="G97" s="65">
        <f ca="1">'Trial 6'!H29</f>
        <v>138.08755613653037</v>
      </c>
      <c r="H97" s="65">
        <f ca="1">'Trial 6'!I29</f>
        <v>137.81204066310823</v>
      </c>
      <c r="I97" s="65">
        <f ca="1">'Trial 6'!J29</f>
        <v>137.49283445611991</v>
      </c>
      <c r="J97" s="65">
        <f ca="1">'Trial 6'!K29</f>
        <v>137.16930147283395</v>
      </c>
      <c r="K97" s="65">
        <f ca="1">'Trial 6'!L29</f>
        <v>136.81499578189957</v>
      </c>
      <c r="L97" s="65">
        <f ca="1">'Trial 6'!M29</f>
        <v>136.48000065622142</v>
      </c>
      <c r="M97" s="65">
        <f ca="1">'Trial 6'!O29</f>
        <v>136.17851050916858</v>
      </c>
      <c r="N97" s="65">
        <f ca="1">'Trial 6'!P29</f>
        <v>135.83636522471576</v>
      </c>
      <c r="O97" s="65">
        <f ca="1">'Trial 6'!Q29</f>
        <v>135.56135004550856</v>
      </c>
      <c r="P97" s="65">
        <f ca="1">'Trial 6'!R29</f>
        <v>135.28678953252933</v>
      </c>
      <c r="Q97" s="65">
        <f ca="1">'Trial 6'!S29</f>
        <v>135.00799625539088</v>
      </c>
      <c r="R97" s="65">
        <f ca="1">'Trial 6'!T29</f>
        <v>134.65977256230192</v>
      </c>
      <c r="S97" s="65">
        <f ca="1">'Trial 6'!U29</f>
        <v>134.37866925820393</v>
      </c>
      <c r="T97" s="65">
        <f ca="1">'Trial 6'!V29</f>
        <v>134.12737036710189</v>
      </c>
      <c r="U97" s="65">
        <f ca="1">'Trial 6'!W29</f>
        <v>133.91861643830296</v>
      </c>
      <c r="V97" s="65">
        <f ca="1">'Trial 6'!X29</f>
        <v>133.68053450813971</v>
      </c>
      <c r="W97" s="65">
        <f ca="1">'Trial 6'!Y29</f>
        <v>133.46012377961222</v>
      </c>
      <c r="X97" s="65">
        <f ca="1">'Trial 6'!Z29</f>
        <v>133.27281879055431</v>
      </c>
      <c r="Y97" s="65">
        <f ca="1">'Trial 6'!AB29</f>
        <v>132.9524239310991</v>
      </c>
      <c r="Z97" s="65">
        <f ca="1">'Trial 6'!AC29</f>
        <v>132.58945367869941</v>
      </c>
      <c r="AA97" s="65">
        <f ca="1">'Trial 6'!AD29</f>
        <v>132.23068556328815</v>
      </c>
      <c r="AB97" s="65">
        <f ca="1">'Trial 6'!AE29</f>
        <v>131.9838592959687</v>
      </c>
      <c r="AC97" s="65">
        <f ca="1">'Trial 6'!AF29</f>
        <v>131.68023868921722</v>
      </c>
      <c r="AD97" s="65">
        <f ca="1">'Trial 6'!AG29</f>
        <v>131.49497543012129</v>
      </c>
      <c r="AE97" s="65">
        <f ca="1">'Trial 6'!AH29</f>
        <v>131.25972922309842</v>
      </c>
      <c r="AF97" s="65">
        <f ca="1">'Trial 6'!AI29</f>
        <v>130.94235707247381</v>
      </c>
      <c r="AG97" s="65">
        <f ca="1">'Trial 6'!AJ29</f>
        <v>130.71316146193772</v>
      </c>
      <c r="AH97" s="65">
        <f ca="1">'Trial 6'!AK29</f>
        <v>130.42325307080949</v>
      </c>
      <c r="AI97" s="65">
        <f ca="1">'Trial 6'!AL29</f>
        <v>130.11262392526578</v>
      </c>
      <c r="AJ97" s="65">
        <f ca="1">'Trial 6'!AM29</f>
        <v>129.84870601920645</v>
      </c>
      <c r="AK97" s="65">
        <f ca="1">'Trial 6'!AO29</f>
        <v>129.63827860636269</v>
      </c>
      <c r="AL97" s="65">
        <f ca="1">'Trial 6'!AP29</f>
        <v>129.39081888695904</v>
      </c>
      <c r="AM97" s="65">
        <f ca="1">'Trial 6'!AQ29</f>
        <v>129.1596502810512</v>
      </c>
      <c r="AN97" s="65">
        <f ca="1">'Trial 6'!AR29</f>
        <v>128.95336823636606</v>
      </c>
      <c r="AO97" s="65">
        <f ca="1">'Trial 6'!AS29</f>
        <v>128.74867896770593</v>
      </c>
      <c r="AP97" s="65">
        <f ca="1">'Trial 6'!AT29</f>
        <v>128.54925939362084</v>
      </c>
      <c r="AQ97" s="65">
        <f ca="1">'Trial 6'!AU29</f>
        <v>128.36044611400123</v>
      </c>
      <c r="AR97" s="65">
        <f ca="1">'Trial 6'!AV29</f>
        <v>128.04532930243664</v>
      </c>
      <c r="AS97" s="65">
        <f ca="1">'Trial 6'!AW29</f>
        <v>127.85291510923734</v>
      </c>
      <c r="AT97" s="65">
        <f ca="1">'Trial 6'!AX29</f>
        <v>127.58283596542444</v>
      </c>
      <c r="AU97" s="65">
        <f ca="1">'Trial 6'!AY29</f>
        <v>127.44943837900546</v>
      </c>
      <c r="AV97" s="65">
        <f ca="1">'Trial 6'!AZ29</f>
        <v>127.30062635822995</v>
      </c>
      <c r="AW97" s="65">
        <f ca="1">'Trial 6'!BB29</f>
        <v>127.11605103961713</v>
      </c>
      <c r="AX97" s="65">
        <f ca="1">'Trial 6'!BC29</f>
        <v>126.9119010818858</v>
      </c>
      <c r="AY97" s="65">
        <f ca="1">'Trial 6'!BD29</f>
        <v>126.79173539799973</v>
      </c>
      <c r="AZ97" s="65">
        <f ca="1">'Trial 6'!BE29</f>
        <v>126.67180463167314</v>
      </c>
      <c r="BA97" s="65">
        <f ca="1">'Trial 6'!BF29</f>
        <v>126.48475031264134</v>
      </c>
      <c r="BB97" s="65">
        <f ca="1">'Trial 6'!BG29</f>
        <v>126.27757427967259</v>
      </c>
      <c r="BC97" s="65">
        <f ca="1">'Trial 6'!BH29</f>
        <v>126.11918292335771</v>
      </c>
      <c r="BD97" s="65">
        <f ca="1">'Trial 6'!BI29</f>
        <v>125.94872147906382</v>
      </c>
      <c r="BE97" s="65">
        <f ca="1">'Trial 6'!BJ29</f>
        <v>125.67408093101133</v>
      </c>
      <c r="BF97" s="65">
        <f ca="1">'Trial 6'!BK29</f>
        <v>125.46350796709386</v>
      </c>
      <c r="BG97" s="65">
        <f ca="1">'Trial 6'!BL29</f>
        <v>125.25233716933533</v>
      </c>
      <c r="BH97" s="65">
        <f ca="1">'Trial 6'!BM29</f>
        <v>125.09609744014142</v>
      </c>
      <c r="BI97" s="65">
        <f ca="1">'Trial 6'!BO29</f>
        <v>124.97100981096739</v>
      </c>
      <c r="BJ97" s="65">
        <f ca="1">'Trial 6'!BP29</f>
        <v>124.80819744750335</v>
      </c>
      <c r="BK97" s="65">
        <f ca="1">'Trial 6'!BQ29</f>
        <v>124.64864518869487</v>
      </c>
      <c r="BL97" s="65">
        <f ca="1">'Trial 6'!BR29</f>
        <v>124.47175384807721</v>
      </c>
      <c r="BM97" s="65">
        <f ca="1">'Trial 6'!BS29</f>
        <v>124.34818298387259</v>
      </c>
      <c r="BN97" s="65">
        <f ca="1">'Trial 6'!BT29</f>
        <v>124.1508031587488</v>
      </c>
      <c r="BO97" s="65">
        <f ca="1">'Trial 6'!BU29</f>
        <v>123.97618103724834</v>
      </c>
      <c r="BP97" s="65">
        <f ca="1">'Trial 6'!BV29</f>
        <v>123.88653122166997</v>
      </c>
      <c r="BQ97" s="65">
        <f ca="1">'Trial 6'!BW29</f>
        <v>123.76589206277676</v>
      </c>
      <c r="BR97" s="65">
        <f ca="1">'Trial 6'!BX29</f>
        <v>123.60064814851034</v>
      </c>
      <c r="BS97" s="65">
        <f ca="1">'Trial 6'!BY29</f>
        <v>123.33176830118997</v>
      </c>
      <c r="BT97" s="65">
        <f ca="1">'Trial 6'!BZ29</f>
        <v>123.09250309343871</v>
      </c>
      <c r="BU97" s="65">
        <f ca="1">'Trial 6'!CB29</f>
        <v>123.01955391024396</v>
      </c>
      <c r="BV97" s="65">
        <f ca="1">'Trial 6'!CC29</f>
        <v>122.91805337768963</v>
      </c>
      <c r="BW97" s="65">
        <f ca="1">'Trial 6'!CD29</f>
        <v>122.75724856557494</v>
      </c>
      <c r="BX97" s="65">
        <f ca="1">'Trial 6'!CE29</f>
        <v>122.52687090064261</v>
      </c>
      <c r="BY97" s="65">
        <f ca="1">'Trial 6'!CF29</f>
        <v>122.40784479674612</v>
      </c>
      <c r="BZ97" s="65">
        <f ca="1">'Trial 6'!CG29</f>
        <v>122.2648422631602</v>
      </c>
      <c r="CA97" s="65">
        <f ca="1">'Trial 6'!CH29</f>
        <v>122.19440978684572</v>
      </c>
      <c r="CB97" s="65">
        <f ca="1">'Trial 6'!CI29</f>
        <v>122.0669860493673</v>
      </c>
      <c r="CC97" s="65">
        <f ca="1">'Trial 6'!CJ29</f>
        <v>121.98549604346195</v>
      </c>
      <c r="CD97" s="65">
        <f ca="1">'Trial 6'!CK29</f>
        <v>121.889002115011</v>
      </c>
      <c r="CE97" s="65">
        <f ca="1">'Trial 6'!CL29</f>
        <v>121.69816252312854</v>
      </c>
      <c r="CF97" s="65">
        <f ca="1">'Trial 6'!CM29</f>
        <v>121.45233445017779</v>
      </c>
      <c r="CG97" s="65">
        <f ca="1">'Trial 6'!CO29</f>
        <v>121.38028538153937</v>
      </c>
      <c r="CH97" s="65">
        <f ca="1">'Trial 6'!CP29</f>
        <v>121.16430162361277</v>
      </c>
      <c r="CI97" s="65">
        <f ca="1">'Trial 6'!CQ29</f>
        <v>120.95709541105822</v>
      </c>
      <c r="CJ97" s="65">
        <f ca="1">'Trial 6'!CR29</f>
        <v>120.76897209532183</v>
      </c>
      <c r="CK97" s="65">
        <f ca="1">'Trial 6'!CS29</f>
        <v>120.63435319746773</v>
      </c>
      <c r="CL97" s="65">
        <f ca="1">'Trial 6'!CT29</f>
        <v>120.47174453460272</v>
      </c>
      <c r="CM97" s="65">
        <f ca="1">'Trial 6'!CU29</f>
        <v>120.33592035131424</v>
      </c>
      <c r="CN97" s="65">
        <f ca="1">'Trial 6'!CV29</f>
        <v>120.20186381924093</v>
      </c>
      <c r="CO97" s="65">
        <f ca="1">'Trial 6'!CW29</f>
        <v>119.99920320833296</v>
      </c>
      <c r="CP97" s="65">
        <f ca="1">'Trial 6'!CX29</f>
        <v>119.96290660501693</v>
      </c>
      <c r="CQ97" s="65">
        <f ca="1">'Trial 6'!CY29</f>
        <v>119.84596715358794</v>
      </c>
      <c r="CR97" s="65">
        <f ca="1">'Trial 6'!CZ29</f>
        <v>119.66090122421733</v>
      </c>
      <c r="CS97" s="65">
        <f ca="1">'Trial 6'!DB29</f>
        <v>119.53446326968866</v>
      </c>
      <c r="CT97" s="65">
        <f ca="1">'Trial 6'!DC29</f>
        <v>119.44526039324026</v>
      </c>
      <c r="CU97" s="65">
        <f ca="1">'Trial 6'!DD29</f>
        <v>119.26679336833402</v>
      </c>
      <c r="CV97" s="65">
        <f ca="1">'Trial 6'!DE29</f>
        <v>119.10922534262579</v>
      </c>
      <c r="CW97" s="65">
        <f ca="1">'Trial 6'!DF29</f>
        <v>118.98144076146697</v>
      </c>
      <c r="CX97" s="65">
        <f ca="1">'Trial 6'!DG29</f>
        <v>118.93261543390932</v>
      </c>
      <c r="CY97" s="65">
        <f ca="1">'Trial 6'!DH29</f>
        <v>118.82474634544032</v>
      </c>
      <c r="CZ97" s="65">
        <f ca="1">'Trial 6'!DI29</f>
        <v>118.61874971666325</v>
      </c>
      <c r="DA97" s="65">
        <f ca="1">'Trial 6'!DJ29</f>
        <v>118.51033805449603</v>
      </c>
      <c r="DB97" s="65">
        <f ca="1">'Trial 6'!DK29</f>
        <v>118.38951397074753</v>
      </c>
      <c r="DC97" s="65">
        <f ca="1">'Trial 6'!DL29</f>
        <v>118.35315704672409</v>
      </c>
      <c r="DD97" s="65">
        <f ca="1">'Trial 6'!DM29</f>
        <v>118.17520214577168</v>
      </c>
      <c r="DE97" s="65">
        <f ca="1">'Trial 6'!DO29</f>
        <v>118.02583443408858</v>
      </c>
      <c r="DF97" s="65">
        <f ca="1">'Trial 6'!DP29</f>
        <v>117.89661112235832</v>
      </c>
      <c r="DG97" s="65">
        <f ca="1">'Trial 6'!DQ29</f>
        <v>117.85724321162319</v>
      </c>
      <c r="DH97" s="65">
        <f ca="1">'Trial 6'!DR29</f>
        <v>117.7060958124426</v>
      </c>
      <c r="DI97" s="65">
        <f ca="1">'Trial 6'!DS29</f>
        <v>117.54590084298987</v>
      </c>
      <c r="DJ97" s="65">
        <f ca="1">'Trial 6'!DT29</f>
        <v>117.44097719865893</v>
      </c>
      <c r="DK97" s="65">
        <f ca="1">'Trial 6'!DU29</f>
        <v>117.40063738056335</v>
      </c>
      <c r="DL97" s="65">
        <f ca="1">'Trial 6'!DV29</f>
        <v>117.21023262162362</v>
      </c>
      <c r="DM97" s="65">
        <f ca="1">'Trial 6'!DW29</f>
        <v>117.16070844756726</v>
      </c>
      <c r="DN97" s="65">
        <f ca="1">'Trial 6'!DX29</f>
        <v>117.06620246931624</v>
      </c>
      <c r="DO97" s="65">
        <f ca="1">'Trial 6'!DY29</f>
        <v>116.93475568673689</v>
      </c>
      <c r="DP97" s="65">
        <f ca="1">'Trial 6'!DZ29</f>
        <v>116.91469747660257</v>
      </c>
      <c r="DQ97" s="65">
        <f ca="1">'Trial 6'!EB29</f>
        <v>116.83266671050012</v>
      </c>
      <c r="DR97" s="65">
        <f ca="1">'Trial 6'!EC29</f>
        <v>116.6358168167767</v>
      </c>
      <c r="DS97" s="65">
        <f ca="1">'Trial 6'!ED29</f>
        <v>116.49030257979705</v>
      </c>
      <c r="DT97" s="65">
        <f ca="1">'Trial 6'!EE29</f>
        <v>116.48177439647145</v>
      </c>
      <c r="DU97" s="65">
        <f ca="1">'Trial 6'!EF29</f>
        <v>116.31783721924195</v>
      </c>
      <c r="DV97" s="65">
        <f ca="1">'Trial 6'!EG29</f>
        <v>116.20398700427225</v>
      </c>
      <c r="DW97" s="65">
        <f ca="1">'Trial 6'!EH29</f>
        <v>116.16536908082206</v>
      </c>
      <c r="DX97" s="65">
        <f ca="1">'Trial 6'!EI29</f>
        <v>116.12322057247728</v>
      </c>
      <c r="DY97" s="65">
        <f ca="1">'Trial 6'!EJ29</f>
        <v>116.0489060746667</v>
      </c>
      <c r="DZ97" s="65">
        <f ca="1">'Trial 6'!EK29</f>
        <v>115.93266874475263</v>
      </c>
      <c r="EA97" s="65">
        <f ca="1">'Trial 6'!EL29</f>
        <v>115.83700692483816</v>
      </c>
      <c r="EB97" s="65">
        <f ca="1">'Trial 6'!EM29</f>
        <v>115.74212914338131</v>
      </c>
    </row>
    <row r="98" spans="1:132" ht="12.75" customHeight="1">
      <c r="A98" s="65">
        <f>'Trial 7'!B29</f>
        <v>140</v>
      </c>
      <c r="B98" s="65">
        <f ca="1">'Trial 7'!C29</f>
        <v>139.73431390290804</v>
      </c>
      <c r="C98" s="65">
        <f ca="1">'Trial 7'!D29</f>
        <v>139.38252930403868</v>
      </c>
      <c r="D98" s="65">
        <f ca="1">'Trial 7'!E29</f>
        <v>139.00019448316215</v>
      </c>
      <c r="E98" s="65">
        <f ca="1">'Trial 7'!F29</f>
        <v>138.66071046887907</v>
      </c>
      <c r="F98" s="65">
        <f ca="1">'Trial 7'!G29</f>
        <v>138.34973102604195</v>
      </c>
      <c r="G98" s="65">
        <f ca="1">'Trial 7'!H29</f>
        <v>137.99196398076649</v>
      </c>
      <c r="H98" s="65">
        <f ca="1">'Trial 7'!I29</f>
        <v>137.77317560135569</v>
      </c>
      <c r="I98" s="65">
        <f ca="1">'Trial 7'!J29</f>
        <v>137.42431678608003</v>
      </c>
      <c r="J98" s="65">
        <f ca="1">'Trial 7'!K29</f>
        <v>137.02701097752978</v>
      </c>
      <c r="K98" s="65">
        <f ca="1">'Trial 7'!L29</f>
        <v>136.78635236147045</v>
      </c>
      <c r="L98" s="65">
        <f ca="1">'Trial 7'!M29</f>
        <v>136.48925840768445</v>
      </c>
      <c r="M98" s="65">
        <f ca="1">'Trial 7'!O29</f>
        <v>136.18170811369842</v>
      </c>
      <c r="N98" s="65">
        <f ca="1">'Trial 7'!P29</f>
        <v>135.96010978678279</v>
      </c>
      <c r="O98" s="65">
        <f ca="1">'Trial 7'!Q29</f>
        <v>135.72560383087068</v>
      </c>
      <c r="P98" s="65">
        <f ca="1">'Trial 7'!R29</f>
        <v>135.49194811649974</v>
      </c>
      <c r="Q98" s="65">
        <f ca="1">'Trial 7'!S29</f>
        <v>135.25728078921603</v>
      </c>
      <c r="R98" s="65">
        <f ca="1">'Trial 7'!T29</f>
        <v>135.02072438139288</v>
      </c>
      <c r="S98" s="65">
        <f ca="1">'Trial 7'!U29</f>
        <v>134.76535452543513</v>
      </c>
      <c r="T98" s="65">
        <f ca="1">'Trial 7'!V29</f>
        <v>134.52229192316531</v>
      </c>
      <c r="U98" s="65">
        <f ca="1">'Trial 7'!W29</f>
        <v>134.26036424415133</v>
      </c>
      <c r="V98" s="65">
        <f ca="1">'Trial 7'!X29</f>
        <v>134.01148032455671</v>
      </c>
      <c r="W98" s="65">
        <f ca="1">'Trial 7'!Y29</f>
        <v>133.73922896585097</v>
      </c>
      <c r="X98" s="65">
        <f ca="1">'Trial 7'!Z29</f>
        <v>133.38318432114642</v>
      </c>
      <c r="Y98" s="65">
        <f ca="1">'Trial 7'!AB29</f>
        <v>133.14866632655637</v>
      </c>
      <c r="Z98" s="65">
        <f ca="1">'Trial 7'!AC29</f>
        <v>132.94992242661499</v>
      </c>
      <c r="AA98" s="65">
        <f ca="1">'Trial 7'!AD29</f>
        <v>132.68972201332016</v>
      </c>
      <c r="AB98" s="65">
        <f ca="1">'Trial 7'!AE29</f>
        <v>132.43057638320741</v>
      </c>
      <c r="AC98" s="65">
        <f ca="1">'Trial 7'!AF29</f>
        <v>132.12763638675341</v>
      </c>
      <c r="AD98" s="65">
        <f ca="1">'Trial 7'!AG29</f>
        <v>131.85198527354507</v>
      </c>
      <c r="AE98" s="65">
        <f ca="1">'Trial 7'!AH29</f>
        <v>131.66164702270291</v>
      </c>
      <c r="AF98" s="65">
        <f ca="1">'Trial 7'!AI29</f>
        <v>131.37707973465416</v>
      </c>
      <c r="AG98" s="65">
        <f ca="1">'Trial 7'!AJ29</f>
        <v>131.16713805745118</v>
      </c>
      <c r="AH98" s="65">
        <f ca="1">'Trial 7'!AK29</f>
        <v>130.86528815742872</v>
      </c>
      <c r="AI98" s="65">
        <f ca="1">'Trial 7'!AL29</f>
        <v>130.66710704341486</v>
      </c>
      <c r="AJ98" s="65">
        <f ca="1">'Trial 7'!AM29</f>
        <v>130.43320611332297</v>
      </c>
      <c r="AK98" s="65">
        <f ca="1">'Trial 7'!AO29</f>
        <v>130.21700345340176</v>
      </c>
      <c r="AL98" s="65">
        <f ca="1">'Trial 7'!AP29</f>
        <v>130.0149405232691</v>
      </c>
      <c r="AM98" s="65">
        <f ca="1">'Trial 7'!AQ29</f>
        <v>129.67957585523502</v>
      </c>
      <c r="AN98" s="65">
        <f ca="1">'Trial 7'!AR29</f>
        <v>129.51722365390435</v>
      </c>
      <c r="AO98" s="65">
        <f ca="1">'Trial 7'!AS29</f>
        <v>129.38517505558633</v>
      </c>
      <c r="AP98" s="65">
        <f ca="1">'Trial 7'!AT29</f>
        <v>129.22338600414045</v>
      </c>
      <c r="AQ98" s="65">
        <f ca="1">'Trial 7'!AU29</f>
        <v>128.96018213408908</v>
      </c>
      <c r="AR98" s="65">
        <f ca="1">'Trial 7'!AV29</f>
        <v>128.75081784366259</v>
      </c>
      <c r="AS98" s="65">
        <f ca="1">'Trial 7'!AW29</f>
        <v>128.50843281353681</v>
      </c>
      <c r="AT98" s="65">
        <f ca="1">'Trial 7'!AX29</f>
        <v>128.24271961823183</v>
      </c>
      <c r="AU98" s="65">
        <f ca="1">'Trial 7'!AY29</f>
        <v>127.94907702485376</v>
      </c>
      <c r="AV98" s="65">
        <f ca="1">'Trial 7'!AZ29</f>
        <v>127.73400395270639</v>
      </c>
      <c r="AW98" s="65">
        <f ca="1">'Trial 7'!BB29</f>
        <v>127.56933653137844</v>
      </c>
      <c r="AX98" s="65">
        <f ca="1">'Trial 7'!BC29</f>
        <v>127.37279034230988</v>
      </c>
      <c r="AY98" s="65">
        <f ca="1">'Trial 7'!BD29</f>
        <v>127.16269614066766</v>
      </c>
      <c r="AZ98" s="65">
        <f ca="1">'Trial 7'!BE29</f>
        <v>126.96742739549119</v>
      </c>
      <c r="BA98" s="65">
        <f ca="1">'Trial 7'!BF29</f>
        <v>126.78198717181071</v>
      </c>
      <c r="BB98" s="65">
        <f ca="1">'Trial 7'!BG29</f>
        <v>126.56442919858031</v>
      </c>
      <c r="BC98" s="65">
        <f ca="1">'Trial 7'!BH29</f>
        <v>126.35980959940011</v>
      </c>
      <c r="BD98" s="65">
        <f ca="1">'Trial 7'!BI29</f>
        <v>126.12135354091998</v>
      </c>
      <c r="BE98" s="65">
        <f ca="1">'Trial 7'!BJ29</f>
        <v>125.90286680647736</v>
      </c>
      <c r="BF98" s="65">
        <f ca="1">'Trial 7'!BK29</f>
        <v>125.68110311095114</v>
      </c>
      <c r="BG98" s="65">
        <f ca="1">'Trial 7'!BL29</f>
        <v>125.47483689866755</v>
      </c>
      <c r="BH98" s="65">
        <f ca="1">'Trial 7'!BM29</f>
        <v>125.31493816592808</v>
      </c>
      <c r="BI98" s="65">
        <f ca="1">'Trial 7'!BO29</f>
        <v>125.2029821211302</v>
      </c>
      <c r="BJ98" s="65">
        <f ca="1">'Trial 7'!BP29</f>
        <v>124.99861810527561</v>
      </c>
      <c r="BK98" s="65">
        <f ca="1">'Trial 7'!BQ29</f>
        <v>124.79403201258947</v>
      </c>
      <c r="BL98" s="65">
        <f ca="1">'Trial 7'!BR29</f>
        <v>124.61436091641609</v>
      </c>
      <c r="BM98" s="65">
        <f ca="1">'Trial 7'!BS29</f>
        <v>124.35982347077828</v>
      </c>
      <c r="BN98" s="65">
        <f ca="1">'Trial 7'!BT29</f>
        <v>124.26205723102669</v>
      </c>
      <c r="BO98" s="65">
        <f ca="1">'Trial 7'!BU29</f>
        <v>124.05151651910748</v>
      </c>
      <c r="BP98" s="65">
        <f ca="1">'Trial 7'!BV29</f>
        <v>123.87572526237933</v>
      </c>
      <c r="BQ98" s="65">
        <f ca="1">'Trial 7'!BW29</f>
        <v>123.64663727852043</v>
      </c>
      <c r="BR98" s="65">
        <f ca="1">'Trial 7'!BX29</f>
        <v>123.4696203623174</v>
      </c>
      <c r="BS98" s="65">
        <f ca="1">'Trial 7'!BY29</f>
        <v>123.3116730443333</v>
      </c>
      <c r="BT98" s="65">
        <f ca="1">'Trial 7'!BZ29</f>
        <v>123.21184852412041</v>
      </c>
      <c r="BU98" s="65">
        <f ca="1">'Trial 7'!CB29</f>
        <v>123.11056275555376</v>
      </c>
      <c r="BV98" s="65">
        <f ca="1">'Trial 7'!CC29</f>
        <v>122.97956897963898</v>
      </c>
      <c r="BW98" s="65">
        <f ca="1">'Trial 7'!CD29</f>
        <v>122.85097995495937</v>
      </c>
      <c r="BX98" s="65">
        <f ca="1">'Trial 7'!CE29</f>
        <v>122.63378556416531</v>
      </c>
      <c r="BY98" s="65">
        <f ca="1">'Trial 7'!CF29</f>
        <v>122.49041419288602</v>
      </c>
      <c r="BZ98" s="65">
        <f ca="1">'Trial 7'!CG29</f>
        <v>122.32747100242878</v>
      </c>
      <c r="CA98" s="65">
        <f ca="1">'Trial 7'!CH29</f>
        <v>122.19554522276523</v>
      </c>
      <c r="CB98" s="65">
        <f ca="1">'Trial 7'!CI29</f>
        <v>122.10666442081427</v>
      </c>
      <c r="CC98" s="65">
        <f ca="1">'Trial 7'!CJ29</f>
        <v>121.9207281869223</v>
      </c>
      <c r="CD98" s="65">
        <f ca="1">'Trial 7'!CK29</f>
        <v>121.8561243054175</v>
      </c>
      <c r="CE98" s="65">
        <f ca="1">'Trial 7'!CL29</f>
        <v>121.72526605288716</v>
      </c>
      <c r="CF98" s="65">
        <f ca="1">'Trial 7'!CM29</f>
        <v>121.54064364477415</v>
      </c>
      <c r="CG98" s="65">
        <f ca="1">'Trial 7'!CO29</f>
        <v>121.33456747987961</v>
      </c>
      <c r="CH98" s="65">
        <f ca="1">'Trial 7'!CP29</f>
        <v>121.14496280565716</v>
      </c>
      <c r="CI98" s="65">
        <f ca="1">'Trial 7'!CQ29</f>
        <v>121.05977591936329</v>
      </c>
      <c r="CJ98" s="65">
        <f ca="1">'Trial 7'!CR29</f>
        <v>120.87268749188017</v>
      </c>
      <c r="CK98" s="65">
        <f ca="1">'Trial 7'!CS29</f>
        <v>120.74626101081095</v>
      </c>
      <c r="CL98" s="65">
        <f ca="1">'Trial 7'!CT29</f>
        <v>120.52151418247554</v>
      </c>
      <c r="CM98" s="65">
        <f ca="1">'Trial 7'!CU29</f>
        <v>120.39922161193277</v>
      </c>
      <c r="CN98" s="65">
        <f ca="1">'Trial 7'!CV29</f>
        <v>120.27454296105381</v>
      </c>
      <c r="CO98" s="65">
        <f ca="1">'Trial 7'!CW29</f>
        <v>120.1645359489885</v>
      </c>
      <c r="CP98" s="65">
        <f ca="1">'Trial 7'!CX29</f>
        <v>120.06023935028844</v>
      </c>
      <c r="CQ98" s="65">
        <f ca="1">'Trial 7'!CY29</f>
        <v>119.96217475600277</v>
      </c>
      <c r="CR98" s="65">
        <f ca="1">'Trial 7'!CZ29</f>
        <v>119.89174903489332</v>
      </c>
      <c r="CS98" s="65">
        <f ca="1">'Trial 7'!DB29</f>
        <v>119.81658022608913</v>
      </c>
      <c r="CT98" s="65">
        <f ca="1">'Trial 7'!DC29</f>
        <v>119.70611414639521</v>
      </c>
      <c r="CU98" s="65">
        <f ca="1">'Trial 7'!DD29</f>
        <v>119.65510509405426</v>
      </c>
      <c r="CV98" s="65">
        <f ca="1">'Trial 7'!DE29</f>
        <v>119.52653922771772</v>
      </c>
      <c r="CW98" s="65">
        <f ca="1">'Trial 7'!DF29</f>
        <v>119.39984439391083</v>
      </c>
      <c r="CX98" s="65">
        <f ca="1">'Trial 7'!DG29</f>
        <v>119.2798433952651</v>
      </c>
      <c r="CY98" s="65">
        <f ca="1">'Trial 7'!DH29</f>
        <v>119.18333582459552</v>
      </c>
      <c r="CZ98" s="65">
        <f ca="1">'Trial 7'!DI29</f>
        <v>119.05125043785209</v>
      </c>
      <c r="DA98" s="65">
        <f ca="1">'Trial 7'!DJ29</f>
        <v>118.99999308857754</v>
      </c>
      <c r="DB98" s="65">
        <f ca="1">'Trial 7'!DK29</f>
        <v>118.84092443305286</v>
      </c>
      <c r="DC98" s="65">
        <f ca="1">'Trial 7'!DL29</f>
        <v>118.68422853366228</v>
      </c>
      <c r="DD98" s="65">
        <f ca="1">'Trial 7'!DM29</f>
        <v>118.62114518243588</v>
      </c>
      <c r="DE98" s="65">
        <f ca="1">'Trial 7'!DO29</f>
        <v>118.48058037918979</v>
      </c>
      <c r="DF98" s="65">
        <f ca="1">'Trial 7'!DP29</f>
        <v>118.36122144200236</v>
      </c>
      <c r="DG98" s="65">
        <f ca="1">'Trial 7'!DQ29</f>
        <v>118.21276648194365</v>
      </c>
      <c r="DH98" s="65">
        <f ca="1">'Trial 7'!DR29</f>
        <v>118.0325323667841</v>
      </c>
      <c r="DI98" s="65">
        <f ca="1">'Trial 7'!DS29</f>
        <v>117.88607164416899</v>
      </c>
      <c r="DJ98" s="65">
        <f ca="1">'Trial 7'!DT29</f>
        <v>117.78504545095012</v>
      </c>
      <c r="DK98" s="65">
        <f ca="1">'Trial 7'!DU29</f>
        <v>117.70959209960078</v>
      </c>
      <c r="DL98" s="65">
        <f ca="1">'Trial 7'!DV29</f>
        <v>117.53635235841222</v>
      </c>
      <c r="DM98" s="65">
        <f ca="1">'Trial 7'!DW29</f>
        <v>117.40756563056817</v>
      </c>
      <c r="DN98" s="65">
        <f ca="1">'Trial 7'!DX29</f>
        <v>117.39663155006618</v>
      </c>
      <c r="DO98" s="65">
        <f ca="1">'Trial 7'!DY29</f>
        <v>117.23330088455957</v>
      </c>
      <c r="DP98" s="65">
        <f ca="1">'Trial 7'!DZ29</f>
        <v>117.09369557052527</v>
      </c>
      <c r="DQ98" s="65">
        <f ca="1">'Trial 7'!EB29</f>
        <v>117.00589023922501</v>
      </c>
      <c r="DR98" s="65">
        <f ca="1">'Trial 7'!EC29</f>
        <v>116.9172487093654</v>
      </c>
      <c r="DS98" s="65">
        <f ca="1">'Trial 7'!ED29</f>
        <v>116.79527449160449</v>
      </c>
      <c r="DT98" s="65">
        <f ca="1">'Trial 7'!EE29</f>
        <v>116.66226841921933</v>
      </c>
      <c r="DU98" s="65">
        <f ca="1">'Trial 7'!EF29</f>
        <v>116.51722315949333</v>
      </c>
      <c r="DV98" s="65">
        <f ca="1">'Trial 7'!EG29</f>
        <v>116.38906310516691</v>
      </c>
      <c r="DW98" s="65">
        <f ca="1">'Trial 7'!EH29</f>
        <v>116.21574551688916</v>
      </c>
      <c r="DX98" s="65">
        <f ca="1">'Trial 7'!EI29</f>
        <v>116.03253009386314</v>
      </c>
      <c r="DY98" s="65">
        <f ca="1">'Trial 7'!EJ29</f>
        <v>115.94720428916864</v>
      </c>
      <c r="DZ98" s="65">
        <f ca="1">'Trial 7'!EK29</f>
        <v>115.87876197793113</v>
      </c>
      <c r="EA98" s="65">
        <f ca="1">'Trial 7'!EL29</f>
        <v>115.86712534000955</v>
      </c>
      <c r="EB98" s="65">
        <f ca="1">'Trial 7'!EM29</f>
        <v>115.69220607245704</v>
      </c>
    </row>
    <row r="99" spans="1:132" ht="12.75" customHeight="1">
      <c r="A99" s="65">
        <f>'Trial 8'!B29</f>
        <v>140</v>
      </c>
      <c r="B99" s="65">
        <f ca="1">'Trial 8'!C29</f>
        <v>139.66772451244347</v>
      </c>
      <c r="C99" s="65">
        <f ca="1">'Trial 8'!D29</f>
        <v>139.32671794963304</v>
      </c>
      <c r="D99" s="65">
        <f ca="1">'Trial 8'!E29</f>
        <v>138.9371494372397</v>
      </c>
      <c r="E99" s="65">
        <f ca="1">'Trial 8'!F29</f>
        <v>138.58128419898165</v>
      </c>
      <c r="F99" s="65">
        <f ca="1">'Trial 8'!G29</f>
        <v>138.25931572355304</v>
      </c>
      <c r="G99" s="65">
        <f ca="1">'Trial 8'!H29</f>
        <v>137.91781691145749</v>
      </c>
      <c r="H99" s="65">
        <f ca="1">'Trial 8'!I29</f>
        <v>137.58049974968876</v>
      </c>
      <c r="I99" s="65">
        <f ca="1">'Trial 8'!J29</f>
        <v>137.29594239524187</v>
      </c>
      <c r="J99" s="65">
        <f ca="1">'Trial 8'!K29</f>
        <v>136.9550756701646</v>
      </c>
      <c r="K99" s="65">
        <f ca="1">'Trial 8'!L29</f>
        <v>136.55029693920343</v>
      </c>
      <c r="L99" s="65">
        <f ca="1">'Trial 8'!M29</f>
        <v>136.28320355102565</v>
      </c>
      <c r="M99" s="65">
        <f ca="1">'Trial 8'!O29</f>
        <v>135.98346386506029</v>
      </c>
      <c r="N99" s="65">
        <f ca="1">'Trial 8'!P29</f>
        <v>135.73367850242846</v>
      </c>
      <c r="O99" s="65">
        <f ca="1">'Trial 8'!Q29</f>
        <v>135.42602276369132</v>
      </c>
      <c r="P99" s="65">
        <f ca="1">'Trial 8'!R29</f>
        <v>135.04944037437519</v>
      </c>
      <c r="Q99" s="65">
        <f ca="1">'Trial 8'!S29</f>
        <v>134.7568415193019</v>
      </c>
      <c r="R99" s="65">
        <f ca="1">'Trial 8'!T29</f>
        <v>134.42878094962776</v>
      </c>
      <c r="S99" s="65">
        <f ca="1">'Trial 8'!U29</f>
        <v>134.10796244100916</v>
      </c>
      <c r="T99" s="65">
        <f ca="1">'Trial 8'!V29</f>
        <v>133.82339294941423</v>
      </c>
      <c r="U99" s="65">
        <f ca="1">'Trial 8'!W29</f>
        <v>133.49674488910276</v>
      </c>
      <c r="V99" s="65">
        <f ca="1">'Trial 8'!X29</f>
        <v>133.30801362643393</v>
      </c>
      <c r="W99" s="65">
        <f ca="1">'Trial 8'!Y29</f>
        <v>133.09465087358154</v>
      </c>
      <c r="X99" s="65">
        <f ca="1">'Trial 8'!Z29</f>
        <v>132.8833019691061</v>
      </c>
      <c r="Y99" s="65">
        <f ca="1">'Trial 8'!AB29</f>
        <v>132.61759121883202</v>
      </c>
      <c r="Z99" s="65">
        <f ca="1">'Trial 8'!AC29</f>
        <v>132.42621285476315</v>
      </c>
      <c r="AA99" s="65">
        <f ca="1">'Trial 8'!AD29</f>
        <v>132.1433039416832</v>
      </c>
      <c r="AB99" s="65">
        <f ca="1">'Trial 8'!AE29</f>
        <v>131.83050222917979</v>
      </c>
      <c r="AC99" s="65">
        <f ca="1">'Trial 8'!AF29</f>
        <v>131.59808453247652</v>
      </c>
      <c r="AD99" s="65">
        <f ca="1">'Trial 8'!AG29</f>
        <v>131.28432506785194</v>
      </c>
      <c r="AE99" s="65">
        <f ca="1">'Trial 8'!AH29</f>
        <v>130.96399185084752</v>
      </c>
      <c r="AF99" s="65">
        <f ca="1">'Trial 8'!AI29</f>
        <v>130.6586469744654</v>
      </c>
      <c r="AG99" s="65">
        <f ca="1">'Trial 8'!AJ29</f>
        <v>130.43142981638397</v>
      </c>
      <c r="AH99" s="65">
        <f ca="1">'Trial 8'!AK29</f>
        <v>130.14296795969267</v>
      </c>
      <c r="AI99" s="65">
        <f ca="1">'Trial 8'!AL29</f>
        <v>129.88294685585794</v>
      </c>
      <c r="AJ99" s="65">
        <f ca="1">'Trial 8'!AM29</f>
        <v>129.66329558511126</v>
      </c>
      <c r="AK99" s="65">
        <f ca="1">'Trial 8'!AO29</f>
        <v>129.3935314527541</v>
      </c>
      <c r="AL99" s="65">
        <f ca="1">'Trial 8'!AP29</f>
        <v>129.17549082932706</v>
      </c>
      <c r="AM99" s="65">
        <f ca="1">'Trial 8'!AQ29</f>
        <v>129.02046157159538</v>
      </c>
      <c r="AN99" s="65">
        <f ca="1">'Trial 8'!AR29</f>
        <v>128.78613720047821</v>
      </c>
      <c r="AO99" s="65">
        <f ca="1">'Trial 8'!AS29</f>
        <v>128.59914584822633</v>
      </c>
      <c r="AP99" s="65">
        <f ca="1">'Trial 8'!AT29</f>
        <v>128.30691220790084</v>
      </c>
      <c r="AQ99" s="65">
        <f ca="1">'Trial 8'!AU29</f>
        <v>128.03306029358276</v>
      </c>
      <c r="AR99" s="65">
        <f ca="1">'Trial 8'!AV29</f>
        <v>127.80571098999742</v>
      </c>
      <c r="AS99" s="65">
        <f ca="1">'Trial 8'!AW29</f>
        <v>127.60879393138427</v>
      </c>
      <c r="AT99" s="65">
        <f ca="1">'Trial 8'!AX29</f>
        <v>127.37680653234206</v>
      </c>
      <c r="AU99" s="65">
        <f ca="1">'Trial 8'!AY29</f>
        <v>127.20054364905194</v>
      </c>
      <c r="AV99" s="65">
        <f ca="1">'Trial 8'!AZ29</f>
        <v>126.94522925046473</v>
      </c>
      <c r="AW99" s="65">
        <f ca="1">'Trial 8'!BB29</f>
        <v>126.76339555966642</v>
      </c>
      <c r="AX99" s="65">
        <f ca="1">'Trial 8'!BC29</f>
        <v>126.60826224433065</v>
      </c>
      <c r="AY99" s="65">
        <f ca="1">'Trial 8'!BD29</f>
        <v>126.37033075105229</v>
      </c>
      <c r="AZ99" s="65">
        <f ca="1">'Trial 8'!BE29</f>
        <v>126.14960855974667</v>
      </c>
      <c r="BA99" s="65">
        <f ca="1">'Trial 8'!BF29</f>
        <v>125.94954566636882</v>
      </c>
      <c r="BB99" s="65">
        <f ca="1">'Trial 8'!BG29</f>
        <v>125.73296279218957</v>
      </c>
      <c r="BC99" s="65">
        <f ca="1">'Trial 8'!BH29</f>
        <v>125.52904347017622</v>
      </c>
      <c r="BD99" s="65">
        <f ca="1">'Trial 8'!BI29</f>
        <v>125.32923660672888</v>
      </c>
      <c r="BE99" s="65">
        <f ca="1">'Trial 8'!BJ29</f>
        <v>125.22064533472133</v>
      </c>
      <c r="BF99" s="65">
        <f ca="1">'Trial 8'!BK29</f>
        <v>124.99189662987075</v>
      </c>
      <c r="BG99" s="65">
        <f ca="1">'Trial 8'!BL29</f>
        <v>124.75617913518775</v>
      </c>
      <c r="BH99" s="65">
        <f ca="1">'Trial 8'!BM29</f>
        <v>124.51147596639146</v>
      </c>
      <c r="BI99" s="65">
        <f ca="1">'Trial 8'!BO29</f>
        <v>124.31108424744212</v>
      </c>
      <c r="BJ99" s="65">
        <f ca="1">'Trial 8'!BP29</f>
        <v>124.17937843958573</v>
      </c>
      <c r="BK99" s="65">
        <f ca="1">'Trial 8'!BQ29</f>
        <v>124.0135908250859</v>
      </c>
      <c r="BL99" s="65">
        <f ca="1">'Trial 8'!BR29</f>
        <v>123.93346758093139</v>
      </c>
      <c r="BM99" s="65">
        <f ca="1">'Trial 8'!BS29</f>
        <v>123.67542012668518</v>
      </c>
      <c r="BN99" s="65">
        <f ca="1">'Trial 8'!BT29</f>
        <v>123.56446438217212</v>
      </c>
      <c r="BO99" s="65">
        <f ca="1">'Trial 8'!BU29</f>
        <v>123.44521647811362</v>
      </c>
      <c r="BP99" s="65">
        <f ca="1">'Trial 8'!BV29</f>
        <v>123.3128873700819</v>
      </c>
      <c r="BQ99" s="65">
        <f ca="1">'Trial 8'!BW29</f>
        <v>123.12390312537256</v>
      </c>
      <c r="BR99" s="65">
        <f ca="1">'Trial 8'!BX29</f>
        <v>122.87941527604582</v>
      </c>
      <c r="BS99" s="65">
        <f ca="1">'Trial 8'!BY29</f>
        <v>122.6986202714149</v>
      </c>
      <c r="BT99" s="65">
        <f ca="1">'Trial 8'!BZ29</f>
        <v>122.52465914034869</v>
      </c>
      <c r="BU99" s="65">
        <f ca="1">'Trial 8'!CB29</f>
        <v>122.35708624312252</v>
      </c>
      <c r="BV99" s="65">
        <f ca="1">'Trial 8'!CC29</f>
        <v>122.21317226684599</v>
      </c>
      <c r="BW99" s="65">
        <f ca="1">'Trial 8'!CD29</f>
        <v>122.02201569483958</v>
      </c>
      <c r="BX99" s="65">
        <f ca="1">'Trial 8'!CE29</f>
        <v>121.85808093697575</v>
      </c>
      <c r="BY99" s="65">
        <f ca="1">'Trial 8'!CF29</f>
        <v>121.76714716111724</v>
      </c>
      <c r="BZ99" s="65">
        <f ca="1">'Trial 8'!CG29</f>
        <v>121.6256562744491</v>
      </c>
      <c r="CA99" s="65">
        <f ca="1">'Trial 8'!CH29</f>
        <v>121.41148041437438</v>
      </c>
      <c r="CB99" s="65">
        <f ca="1">'Trial 8'!CI29</f>
        <v>121.3161101187313</v>
      </c>
      <c r="CC99" s="65">
        <f ca="1">'Trial 8'!CJ29</f>
        <v>121.20444783646695</v>
      </c>
      <c r="CD99" s="65">
        <f ca="1">'Trial 8'!CK29</f>
        <v>121.08346541186791</v>
      </c>
      <c r="CE99" s="65">
        <f ca="1">'Trial 8'!CL29</f>
        <v>120.88604066255392</v>
      </c>
      <c r="CF99" s="65">
        <f ca="1">'Trial 8'!CM29</f>
        <v>120.64862415968234</v>
      </c>
      <c r="CG99" s="65">
        <f ca="1">'Trial 8'!CO29</f>
        <v>120.60457748812644</v>
      </c>
      <c r="CH99" s="65">
        <f ca="1">'Trial 8'!CP29</f>
        <v>120.44322848507665</v>
      </c>
      <c r="CI99" s="65">
        <f ca="1">'Trial 8'!CQ29</f>
        <v>120.31934240678795</v>
      </c>
      <c r="CJ99" s="65">
        <f ca="1">'Trial 8'!CR29</f>
        <v>120.21119776960499</v>
      </c>
      <c r="CK99" s="65">
        <f ca="1">'Trial 8'!CS29</f>
        <v>120.04540931517191</v>
      </c>
      <c r="CL99" s="65">
        <f ca="1">'Trial 8'!CT29</f>
        <v>119.88341076168243</v>
      </c>
      <c r="CM99" s="65">
        <f ca="1">'Trial 8'!CU29</f>
        <v>119.73451263608774</v>
      </c>
      <c r="CN99" s="65">
        <f ca="1">'Trial 8'!CV29</f>
        <v>119.64658200706781</v>
      </c>
      <c r="CO99" s="65">
        <f ca="1">'Trial 8'!CW29</f>
        <v>119.45394600467877</v>
      </c>
      <c r="CP99" s="65">
        <f ca="1">'Trial 8'!CX29</f>
        <v>119.27607742071979</v>
      </c>
      <c r="CQ99" s="65">
        <f ca="1">'Trial 8'!CY29</f>
        <v>119.15426666608134</v>
      </c>
      <c r="CR99" s="65">
        <f ca="1">'Trial 8'!CZ29</f>
        <v>119.1222626716728</v>
      </c>
      <c r="CS99" s="65">
        <f ca="1">'Trial 8'!DB29</f>
        <v>119.06997130176697</v>
      </c>
      <c r="CT99" s="65">
        <f ca="1">'Trial 8'!DC29</f>
        <v>118.94989349427219</v>
      </c>
      <c r="CU99" s="65">
        <f ca="1">'Trial 8'!DD29</f>
        <v>118.82220153242515</v>
      </c>
      <c r="CV99" s="65">
        <f ca="1">'Trial 8'!DE29</f>
        <v>118.78153882669488</v>
      </c>
      <c r="CW99" s="65">
        <f ca="1">'Trial 8'!DF29</f>
        <v>118.58516083513254</v>
      </c>
      <c r="CX99" s="65">
        <f ca="1">'Trial 8'!DG29</f>
        <v>118.45882270294283</v>
      </c>
      <c r="CY99" s="65">
        <f ca="1">'Trial 8'!DH29</f>
        <v>118.29715484960487</v>
      </c>
      <c r="CZ99" s="65">
        <f ca="1">'Trial 8'!DI29</f>
        <v>118.25098338143634</v>
      </c>
      <c r="DA99" s="65">
        <f ca="1">'Trial 8'!DJ29</f>
        <v>118.2126231930793</v>
      </c>
      <c r="DB99" s="65">
        <f ca="1">'Trial 8'!DK29</f>
        <v>118.10613620254986</v>
      </c>
      <c r="DC99" s="65">
        <f ca="1">'Trial 8'!DL29</f>
        <v>118.01387235470045</v>
      </c>
      <c r="DD99" s="65">
        <f ca="1">'Trial 8'!DM29</f>
        <v>117.91136669762038</v>
      </c>
      <c r="DE99" s="65">
        <f ca="1">'Trial 8'!DO29</f>
        <v>117.78942702117637</v>
      </c>
      <c r="DF99" s="65">
        <f ca="1">'Trial 8'!DP29</f>
        <v>117.66657846517799</v>
      </c>
      <c r="DG99" s="65">
        <f ca="1">'Trial 8'!DQ29</f>
        <v>117.6311799840542</v>
      </c>
      <c r="DH99" s="65">
        <f ca="1">'Trial 8'!DR29</f>
        <v>117.51408070243858</v>
      </c>
      <c r="DI99" s="65">
        <f ca="1">'Trial 8'!DS29</f>
        <v>117.40464934691725</v>
      </c>
      <c r="DJ99" s="65">
        <f ca="1">'Trial 8'!DT29</f>
        <v>117.39343627709464</v>
      </c>
      <c r="DK99" s="65">
        <f ca="1">'Trial 8'!DU29</f>
        <v>117.33655352775814</v>
      </c>
      <c r="DL99" s="65">
        <f ca="1">'Trial 8'!DV29</f>
        <v>117.25781088964639</v>
      </c>
      <c r="DM99" s="65">
        <f ca="1">'Trial 8'!DW29</f>
        <v>117.24448840506092</v>
      </c>
      <c r="DN99" s="65">
        <f ca="1">'Trial 8'!DX29</f>
        <v>117.13082540815512</v>
      </c>
      <c r="DO99" s="65">
        <f ca="1">'Trial 8'!DY29</f>
        <v>116.972508782012</v>
      </c>
      <c r="DP99" s="65">
        <f ca="1">'Trial 8'!DZ29</f>
        <v>116.89102194875989</v>
      </c>
      <c r="DQ99" s="65">
        <f ca="1">'Trial 8'!EB29</f>
        <v>116.7285298409756</v>
      </c>
      <c r="DR99" s="65">
        <f ca="1">'Trial 8'!EC29</f>
        <v>116.60897506352075</v>
      </c>
      <c r="DS99" s="65">
        <f ca="1">'Trial 8'!ED29</f>
        <v>116.46998398603938</v>
      </c>
      <c r="DT99" s="65">
        <f ca="1">'Trial 8'!EE29</f>
        <v>116.31133451012653</v>
      </c>
      <c r="DU99" s="65">
        <f ca="1">'Trial 8'!EF29</f>
        <v>116.22129543942376</v>
      </c>
      <c r="DV99" s="65">
        <f ca="1">'Trial 8'!EG29</f>
        <v>116.18549545309973</v>
      </c>
      <c r="DW99" s="65">
        <f ca="1">'Trial 8'!EH29</f>
        <v>116.03632919060297</v>
      </c>
      <c r="DX99" s="65">
        <f ca="1">'Trial 8'!EI29</f>
        <v>115.92197946014494</v>
      </c>
      <c r="DY99" s="65">
        <f ca="1">'Trial 8'!EJ29</f>
        <v>115.83603513171319</v>
      </c>
      <c r="DZ99" s="65">
        <f ca="1">'Trial 8'!EK29</f>
        <v>115.73897668799641</v>
      </c>
      <c r="EA99" s="65">
        <f ca="1">'Trial 8'!EL29</f>
        <v>115.62316481837428</v>
      </c>
      <c r="EB99" s="65">
        <f ca="1">'Trial 8'!EM29</f>
        <v>115.57243547453498</v>
      </c>
    </row>
    <row r="100" spans="1:132" ht="12.75" customHeight="1">
      <c r="A100" s="65">
        <f>'(Other Computations)'!B116</f>
        <v>1120</v>
      </c>
      <c r="B100" s="65">
        <f ca="1">'(Other Computations)'!C116</f>
        <v>1117.2121608233103</v>
      </c>
      <c r="C100" s="65">
        <f ca="1">'(Other Computations)'!D116</f>
        <v>1114.4162834709359</v>
      </c>
      <c r="D100" s="65">
        <f ca="1">'(Other Computations)'!E116</f>
        <v>1111.8536951008598</v>
      </c>
      <c r="E100" s="65">
        <f ca="1">'(Other Computations)'!F116</f>
        <v>1109.1874638151569</v>
      </c>
      <c r="F100" s="65">
        <f ca="1">'(Other Computations)'!G116</f>
        <v>1106.6482195540625</v>
      </c>
      <c r="G100" s="65">
        <f ca="1">'(Other Computations)'!H116</f>
        <v>1103.9418279222773</v>
      </c>
      <c r="H100" s="65">
        <f ca="1">'(Other Computations)'!I116</f>
        <v>1101.5840818848699</v>
      </c>
      <c r="I100" s="65">
        <f ca="1">'(Other Computations)'!J116</f>
        <v>1099.1376324121202</v>
      </c>
      <c r="J100" s="65">
        <f ca="1">'(Other Computations)'!K116</f>
        <v>1096.5184261249515</v>
      </c>
      <c r="K100" s="65">
        <f ca="1">'(Other Computations)'!L116</f>
        <v>1094.0325682461812</v>
      </c>
      <c r="L100" s="65">
        <f ca="1">'(Other Computations)'!M116</f>
        <v>1091.6865904979886</v>
      </c>
      <c r="M100" s="65">
        <f ca="1">'(Other Computations)'!O116</f>
        <v>1089.3879389340675</v>
      </c>
      <c r="N100" s="65">
        <f ca="1">'(Other Computations)'!P116</f>
        <v>1087.1258188368452</v>
      </c>
      <c r="O100" s="65">
        <f ca="1">'(Other Computations)'!Q116</f>
        <v>1084.6004648426228</v>
      </c>
      <c r="P100" s="65">
        <f ca="1">'(Other Computations)'!R116</f>
        <v>1082.5204311482207</v>
      </c>
      <c r="Q100" s="65">
        <f ca="1">'(Other Computations)'!S116</f>
        <v>1080.4445851315122</v>
      </c>
      <c r="R100" s="65">
        <f ca="1">'(Other Computations)'!T116</f>
        <v>1078.0588371628223</v>
      </c>
      <c r="S100" s="65">
        <f ca="1">'(Other Computations)'!U116</f>
        <v>1075.9342313392694</v>
      </c>
      <c r="T100" s="65">
        <f ca="1">'(Other Computations)'!V116</f>
        <v>1073.717511767308</v>
      </c>
      <c r="U100" s="65">
        <f ca="1">'(Other Computations)'!W116</f>
        <v>1071.5487484903067</v>
      </c>
      <c r="V100" s="65">
        <f ca="1">'(Other Computations)'!X116</f>
        <v>1069.6480011104391</v>
      </c>
      <c r="W100" s="65">
        <f ca="1">'(Other Computations)'!Y116</f>
        <v>1067.6657786713445</v>
      </c>
      <c r="X100" s="65">
        <f ca="1">'(Other Computations)'!Z116</f>
        <v>1065.5880778395649</v>
      </c>
      <c r="Y100" s="65">
        <f ca="1">'(Other Computations)'!AB116</f>
        <v>1063.3200380162421</v>
      </c>
      <c r="Z100" s="65">
        <f ca="1">'(Other Computations)'!AC116</f>
        <v>1061.4182414160705</v>
      </c>
      <c r="AA100" s="65">
        <f ca="1">'(Other Computations)'!AD116</f>
        <v>1059.2572255000164</v>
      </c>
      <c r="AB100" s="65">
        <f ca="1">'(Other Computations)'!AE116</f>
        <v>1057.2887953703271</v>
      </c>
      <c r="AC100" s="65">
        <f ca="1">'(Other Computations)'!AF116</f>
        <v>1055.0740205299094</v>
      </c>
      <c r="AD100" s="65">
        <f ca="1">'(Other Computations)'!AG116</f>
        <v>1052.953552389949</v>
      </c>
      <c r="AE100" s="65">
        <f ca="1">'(Other Computations)'!AH116</f>
        <v>1050.8333483454171</v>
      </c>
      <c r="AF100" s="65">
        <f ca="1">'(Other Computations)'!AI116</f>
        <v>1048.7169165144069</v>
      </c>
      <c r="AG100" s="65">
        <f ca="1">'(Other Computations)'!AJ116</f>
        <v>1046.7844928673542</v>
      </c>
      <c r="AH100" s="65">
        <f ca="1">'(Other Computations)'!AK116</f>
        <v>1044.711240268625</v>
      </c>
      <c r="AI100" s="65">
        <f ca="1">'(Other Computations)'!AL116</f>
        <v>1042.5940537242045</v>
      </c>
      <c r="AJ100" s="65">
        <f ca="1">'(Other Computations)'!AM116</f>
        <v>1040.6132549734846</v>
      </c>
      <c r="AK100" s="65">
        <f ca="1">'(Other Computations)'!AO116</f>
        <v>1038.6403600231849</v>
      </c>
      <c r="AL100" s="65">
        <f ca="1">'(Other Computations)'!AP116</f>
        <v>1036.9085224796829</v>
      </c>
      <c r="AM100" s="65">
        <f ca="1">'(Other Computations)'!AQ116</f>
        <v>1035.2364518296606</v>
      </c>
      <c r="AN100" s="65">
        <f ca="1">'(Other Computations)'!AR116</f>
        <v>1033.5020674943416</v>
      </c>
      <c r="AO100" s="65">
        <f ca="1">'(Other Computations)'!AS116</f>
        <v>1032.0005323791206</v>
      </c>
      <c r="AP100" s="65">
        <f ca="1">'(Other Computations)'!AT116</f>
        <v>1030.2414954296689</v>
      </c>
      <c r="AQ100" s="65">
        <f ca="1">'(Other Computations)'!AU116</f>
        <v>1028.4351165637759</v>
      </c>
      <c r="AR100" s="65">
        <f ca="1">'(Other Computations)'!AV116</f>
        <v>1026.7230522216798</v>
      </c>
      <c r="AS100" s="65">
        <f ca="1">'(Other Computations)'!AW116</f>
        <v>1025.0583170538241</v>
      </c>
      <c r="AT100" s="65">
        <f ca="1">'(Other Computations)'!AX116</f>
        <v>1023.1453926682575</v>
      </c>
      <c r="AU100" s="65">
        <f ca="1">'(Other Computations)'!AY116</f>
        <v>1021.4690109692983</v>
      </c>
      <c r="AV100" s="65">
        <f ca="1">'(Other Computations)'!AZ116</f>
        <v>1019.6792752344585</v>
      </c>
      <c r="AW100" s="65">
        <f ca="1">'(Other Computations)'!BB116</f>
        <v>1018.1601247879873</v>
      </c>
      <c r="AX100" s="65">
        <f ca="1">'(Other Computations)'!BC116</f>
        <v>1016.6483687207834</v>
      </c>
      <c r="AY100" s="65">
        <f ca="1">'(Other Computations)'!BD116</f>
        <v>1014.9136808452641</v>
      </c>
      <c r="AZ100" s="65">
        <f ca="1">'(Other Computations)'!BE116</f>
        <v>1013.4063104268449</v>
      </c>
      <c r="BA100" s="65">
        <f ca="1">'(Other Computations)'!BF116</f>
        <v>1012.064872966982</v>
      </c>
      <c r="BB100" s="65">
        <f ca="1">'(Other Computations)'!BG116</f>
        <v>1010.2586430776507</v>
      </c>
      <c r="BC100" s="65">
        <f ca="1">'(Other Computations)'!BH116</f>
        <v>1008.8235269850925</v>
      </c>
      <c r="BD100" s="65">
        <f ca="1">'(Other Computations)'!BI116</f>
        <v>1007.0976055038612</v>
      </c>
      <c r="BE100" s="65">
        <f ca="1">'(Other Computations)'!BJ116</f>
        <v>1005.6096521439791</v>
      </c>
      <c r="BF100" s="65">
        <f ca="1">'(Other Computations)'!BK116</f>
        <v>1003.9142022617802</v>
      </c>
      <c r="BG100" s="65">
        <f ca="1">'(Other Computations)'!BL116</f>
        <v>1002.6180782467347</v>
      </c>
      <c r="BH100" s="65">
        <f ca="1">'(Other Computations)'!BM116</f>
        <v>1001.0739984117283</v>
      </c>
      <c r="BI100" s="65">
        <f ca="1">'(Other Computations)'!BO116</f>
        <v>999.73273249274257</v>
      </c>
      <c r="BJ100" s="65">
        <f ca="1">'(Other Computations)'!BP116</f>
        <v>998.28333396713947</v>
      </c>
      <c r="BK100" s="65">
        <f ca="1">'(Other Computations)'!BQ116</f>
        <v>996.88770955950724</v>
      </c>
      <c r="BL100" s="65">
        <f ca="1">'(Other Computations)'!BR116</f>
        <v>995.62072874151852</v>
      </c>
      <c r="BM100" s="65">
        <f ca="1">'(Other Computations)'!BS116</f>
        <v>994.32143883993422</v>
      </c>
      <c r="BN100" s="65">
        <f ca="1">'(Other Computations)'!BT116</f>
        <v>993.03793638445552</v>
      </c>
      <c r="BO100" s="65">
        <f ca="1">'(Other Computations)'!BU116</f>
        <v>991.80231620148709</v>
      </c>
      <c r="BP100" s="65">
        <f ca="1">'(Other Computations)'!BV116</f>
        <v>990.72086276944617</v>
      </c>
      <c r="BQ100" s="65">
        <f ca="1">'(Other Computations)'!BW116</f>
        <v>989.41652702464773</v>
      </c>
      <c r="BR100" s="65">
        <f ca="1">'(Other Computations)'!BX116</f>
        <v>987.92009444203609</v>
      </c>
      <c r="BS100" s="65">
        <f ca="1">'(Other Computations)'!BY116</f>
        <v>986.4347045295292</v>
      </c>
      <c r="BT100" s="65">
        <f ca="1">'(Other Computations)'!BZ116</f>
        <v>985.17319484369671</v>
      </c>
      <c r="BU100" s="65">
        <f ca="1">'(Other Computations)'!CB116</f>
        <v>983.91591322521799</v>
      </c>
      <c r="BV100" s="65">
        <f ca="1">'(Other Computations)'!CC116</f>
        <v>982.57553053943479</v>
      </c>
      <c r="BW100" s="65">
        <f ca="1">'(Other Computations)'!CD116</f>
        <v>981.28054685270013</v>
      </c>
      <c r="BX100" s="65">
        <f ca="1">'(Other Computations)'!CE116</f>
        <v>979.79725687775624</v>
      </c>
      <c r="BY100" s="65">
        <f ca="1">'(Other Computations)'!CF116</f>
        <v>978.72480725413357</v>
      </c>
      <c r="BZ100" s="65">
        <f ca="1">'(Other Computations)'!CG116</f>
        <v>977.4823132696572</v>
      </c>
      <c r="CA100" s="65">
        <f ca="1">'(Other Computations)'!CH116</f>
        <v>976.26456452568652</v>
      </c>
      <c r="CB100" s="65">
        <f ca="1">'(Other Computations)'!CI116</f>
        <v>975.2645716774548</v>
      </c>
      <c r="CC100" s="65">
        <f ca="1">'(Other Computations)'!CJ116</f>
        <v>974.26294729033384</v>
      </c>
      <c r="CD100" s="65">
        <f ca="1">'(Other Computations)'!CK116</f>
        <v>973.10841134174086</v>
      </c>
      <c r="CE100" s="65">
        <f ca="1">'(Other Computations)'!CL116</f>
        <v>971.83745130923069</v>
      </c>
      <c r="CF100" s="65">
        <f ca="1">'(Other Computations)'!CM116</f>
        <v>970.55257654876539</v>
      </c>
      <c r="CG100" s="65">
        <f ca="1">'(Other Computations)'!CO116</f>
        <v>969.59184767695729</v>
      </c>
      <c r="CH100" s="65">
        <f ca="1">'(Other Computations)'!CP116</f>
        <v>968.25959231261845</v>
      </c>
      <c r="CI100" s="65">
        <f ca="1">'(Other Computations)'!CQ116</f>
        <v>967.21051610903157</v>
      </c>
      <c r="CJ100" s="65">
        <f ca="1">'(Other Computations)'!CR116</f>
        <v>966.24271413484826</v>
      </c>
      <c r="CK100" s="65">
        <f ca="1">'(Other Computations)'!CS116</f>
        <v>964.98269097780019</v>
      </c>
      <c r="CL100" s="65">
        <f ca="1">'(Other Computations)'!CT116</f>
        <v>963.74985940821671</v>
      </c>
      <c r="CM100" s="65">
        <f ca="1">'(Other Computations)'!CU116</f>
        <v>962.65187172524577</v>
      </c>
      <c r="CN100" s="65">
        <f ca="1">'(Other Computations)'!CV116</f>
        <v>961.64323371419982</v>
      </c>
      <c r="CO100" s="65">
        <f ca="1">'(Other Computations)'!CW116</f>
        <v>960.44096258740672</v>
      </c>
      <c r="CP100" s="65">
        <f ca="1">'(Other Computations)'!CX116</f>
        <v>959.38465657386791</v>
      </c>
      <c r="CQ100" s="65">
        <f ca="1">'(Other Computations)'!CY116</f>
        <v>958.33124372423401</v>
      </c>
      <c r="CR100" s="65">
        <f ca="1">'(Other Computations)'!CZ116</f>
        <v>957.30674462548416</v>
      </c>
      <c r="CS100" s="65">
        <f ca="1">'(Other Computations)'!DB116</f>
        <v>956.3229087808345</v>
      </c>
      <c r="CT100" s="65">
        <f ca="1">'(Other Computations)'!DC116</f>
        <v>955.30935298925112</v>
      </c>
      <c r="CU100" s="65">
        <f ca="1">'(Other Computations)'!DD116</f>
        <v>954.44052999433802</v>
      </c>
      <c r="CV100" s="65">
        <f ca="1">'(Other Computations)'!DE116</f>
        <v>953.33825333381901</v>
      </c>
      <c r="CW100" s="65">
        <f ca="1">'(Other Computations)'!DF116</f>
        <v>952.36493301676171</v>
      </c>
      <c r="CX100" s="65">
        <f ca="1">'(Other Computations)'!DG116</f>
        <v>951.22991496761836</v>
      </c>
      <c r="CY100" s="65">
        <f ca="1">'(Other Computations)'!DH116</f>
        <v>950.33794166000905</v>
      </c>
      <c r="CZ100" s="65">
        <f ca="1">'(Other Computations)'!DI116</f>
        <v>949.35011330975681</v>
      </c>
      <c r="DA100" s="65">
        <f ca="1">'(Other Computations)'!DJ116</f>
        <v>948.35154992718265</v>
      </c>
      <c r="DB100" s="65">
        <f ca="1">'(Other Computations)'!DK116</f>
        <v>947.26764766374572</v>
      </c>
      <c r="DC100" s="65">
        <f ca="1">'(Other Computations)'!DL116</f>
        <v>946.48263119666581</v>
      </c>
      <c r="DD100" s="65">
        <f ca="1">'(Other Computations)'!DM116</f>
        <v>945.39511641580384</v>
      </c>
      <c r="DE100" s="65">
        <f ca="1">'(Other Computations)'!DO116</f>
        <v>944.34297141673687</v>
      </c>
      <c r="DF100" s="65">
        <f ca="1">'(Other Computations)'!DP116</f>
        <v>943.44940795791865</v>
      </c>
      <c r="DG100" s="65">
        <f ca="1">'(Other Computations)'!DQ116</f>
        <v>942.56568679879638</v>
      </c>
      <c r="DH100" s="65">
        <f ca="1">'(Other Computations)'!DR116</f>
        <v>941.61943010092477</v>
      </c>
      <c r="DI100" s="65">
        <f ca="1">'(Other Computations)'!DS116</f>
        <v>940.44156772581323</v>
      </c>
      <c r="DJ100" s="65">
        <f ca="1">'(Other Computations)'!DT116</f>
        <v>939.60610415182009</v>
      </c>
      <c r="DK100" s="65">
        <f ca="1">'(Other Computations)'!DU116</f>
        <v>938.91848936247402</v>
      </c>
      <c r="DL100" s="65">
        <f ca="1">'(Other Computations)'!DV116</f>
        <v>938.03081314450128</v>
      </c>
      <c r="DM100" s="65">
        <f ca="1">'(Other Computations)'!DW116</f>
        <v>937.13425549853253</v>
      </c>
      <c r="DN100" s="65">
        <f ca="1">'(Other Computations)'!DX116</f>
        <v>936.41724885622125</v>
      </c>
      <c r="DO100" s="65">
        <f ca="1">'(Other Computations)'!DY116</f>
        <v>935.40535811824998</v>
      </c>
      <c r="DP100" s="65">
        <f ca="1">'(Other Computations)'!DZ116</f>
        <v>934.84644656857984</v>
      </c>
      <c r="DQ100" s="65">
        <f ca="1">'(Other Computations)'!EB116</f>
        <v>934.03378170152598</v>
      </c>
      <c r="DR100" s="65">
        <f ca="1">'(Other Computations)'!EC116</f>
        <v>933.09386908932152</v>
      </c>
      <c r="DS100" s="65">
        <f ca="1">'(Other Computations)'!ED116</f>
        <v>931.91544156769169</v>
      </c>
      <c r="DT100" s="65">
        <f ca="1">'(Other Computations)'!EE116</f>
        <v>931.21802984609144</v>
      </c>
      <c r="DU100" s="65">
        <f ca="1">'(Other Computations)'!EF116</f>
        <v>930.30171507545538</v>
      </c>
      <c r="DV100" s="65">
        <f ca="1">'(Other Computations)'!EG116</f>
        <v>929.56262482381271</v>
      </c>
      <c r="DW100" s="65">
        <f ca="1">'(Other Computations)'!EH116</f>
        <v>928.70934812033545</v>
      </c>
      <c r="DX100" s="65">
        <f ca="1">'(Other Computations)'!EI116</f>
        <v>928.07308229062141</v>
      </c>
      <c r="DY100" s="65">
        <f ca="1">'(Other Computations)'!EJ116</f>
        <v>927.29634591863669</v>
      </c>
      <c r="DZ100" s="65">
        <f ca="1">'(Other Computations)'!EK116</f>
        <v>926.4556605550116</v>
      </c>
      <c r="EA100" s="65">
        <f ca="1">'(Other Computations)'!EL116</f>
        <v>925.78704189572818</v>
      </c>
      <c r="EB100" s="65">
        <f ca="1">'(Other Computations)'!EM116</f>
        <v>925.06810809512262</v>
      </c>
    </row>
    <row r="101" spans="1:132" ht="12.75" customHeight="1">
      <c r="A101" s="4" t="str">
        <f>'(Intermediate Computations)'!B65</f>
        <v>Jan 2010</v>
      </c>
      <c r="B101" s="4" t="str">
        <f>'(Intermediate Computations)'!C65</f>
        <v>Feb 2010</v>
      </c>
      <c r="C101" s="4" t="str">
        <f>'(Intermediate Computations)'!D65</f>
        <v>Mar 2010</v>
      </c>
      <c r="D101" s="4" t="str">
        <f>'(Intermediate Computations)'!E65</f>
        <v>Apr 2010</v>
      </c>
      <c r="E101" s="4" t="str">
        <f>'(Intermediate Computations)'!F65</f>
        <v>May 2010</v>
      </c>
      <c r="F101" s="4" t="str">
        <f>'(Intermediate Computations)'!G65</f>
        <v>Jun 2010</v>
      </c>
      <c r="G101" s="4" t="str">
        <f>'(Intermediate Computations)'!H65</f>
        <v>Jul 2010</v>
      </c>
      <c r="H101" s="4" t="str">
        <f>'(Intermediate Computations)'!I65</f>
        <v>Aug 2010</v>
      </c>
      <c r="I101" s="4" t="str">
        <f>'(Intermediate Computations)'!J65</f>
        <v>Sep 2010</v>
      </c>
      <c r="J101" s="4" t="str">
        <f>'(Intermediate Computations)'!K65</f>
        <v>Oct 2010</v>
      </c>
      <c r="K101" s="4" t="str">
        <f>'(Intermediate Computations)'!L65</f>
        <v>Nov 2010</v>
      </c>
      <c r="L101" s="4" t="str">
        <f>'(Intermediate Computations)'!M65</f>
        <v>Dec 2010</v>
      </c>
      <c r="M101" s="4" t="str">
        <f>'(Intermediate Computations)'!O65</f>
        <v>Jan 2011</v>
      </c>
      <c r="N101" s="4" t="str">
        <f>'(Intermediate Computations)'!P65</f>
        <v>Feb 2011</v>
      </c>
      <c r="O101" s="4" t="str">
        <f>'(Intermediate Computations)'!Q65</f>
        <v>Mar 2011</v>
      </c>
      <c r="P101" s="4" t="str">
        <f>'(Intermediate Computations)'!R65</f>
        <v>Apr 2011</v>
      </c>
      <c r="Q101" s="4" t="str">
        <f>'(Intermediate Computations)'!S65</f>
        <v>May 2011</v>
      </c>
      <c r="R101" s="4" t="str">
        <f>'(Intermediate Computations)'!T65</f>
        <v>Jun 2011</v>
      </c>
      <c r="S101" s="4" t="str">
        <f>'(Intermediate Computations)'!U65</f>
        <v>Jul 2011</v>
      </c>
      <c r="T101" s="4" t="str">
        <f>'(Intermediate Computations)'!V65</f>
        <v>Aug 2011</v>
      </c>
      <c r="U101" s="4" t="str">
        <f>'(Intermediate Computations)'!W65</f>
        <v>Sep 2011</v>
      </c>
      <c r="V101" s="4" t="str">
        <f>'(Intermediate Computations)'!X65</f>
        <v>Oct 2011</v>
      </c>
      <c r="W101" s="4" t="str">
        <f>'(Intermediate Computations)'!Y65</f>
        <v>Nov 2011</v>
      </c>
      <c r="X101" s="4" t="str">
        <f>'(Intermediate Computations)'!Z65</f>
        <v>Dec 2011</v>
      </c>
      <c r="Y101" s="4" t="str">
        <f>'(Intermediate Computations)'!AB65</f>
        <v>Jan 2012</v>
      </c>
      <c r="Z101" s="4" t="str">
        <f>'(Intermediate Computations)'!AC65</f>
        <v>Feb 2012</v>
      </c>
      <c r="AA101" s="4" t="str">
        <f>'(Intermediate Computations)'!AD65</f>
        <v>Mar 2012</v>
      </c>
      <c r="AB101" s="4" t="str">
        <f>'(Intermediate Computations)'!AE65</f>
        <v>Apr 2012</v>
      </c>
      <c r="AC101" s="4" t="str">
        <f>'(Intermediate Computations)'!AF65</f>
        <v>May 2012</v>
      </c>
      <c r="AD101" s="4" t="str">
        <f>'(Intermediate Computations)'!AG65</f>
        <v>Jun 2012</v>
      </c>
      <c r="AE101" s="4" t="str">
        <f>'(Intermediate Computations)'!AH65</f>
        <v>Jul 2012</v>
      </c>
      <c r="AF101" s="4" t="str">
        <f>'(Intermediate Computations)'!AI65</f>
        <v>Aug 2012</v>
      </c>
      <c r="AG101" s="4" t="str">
        <f>'(Intermediate Computations)'!AJ65</f>
        <v>Sep 2012</v>
      </c>
      <c r="AH101" s="4" t="str">
        <f>'(Intermediate Computations)'!AK65</f>
        <v>Oct 2012</v>
      </c>
      <c r="AI101" s="4" t="str">
        <f>'(Intermediate Computations)'!AL65</f>
        <v>Nov 2012</v>
      </c>
      <c r="AJ101" s="4" t="str">
        <f>'(Intermediate Computations)'!AM65</f>
        <v>Dec 2012</v>
      </c>
      <c r="AK101" s="4" t="str">
        <f>'(Intermediate Computations)'!AO65</f>
        <v>Jan 2013</v>
      </c>
      <c r="AL101" s="4" t="str">
        <f>'(Intermediate Computations)'!AP65</f>
        <v>Feb 2013</v>
      </c>
      <c r="AM101" s="4" t="str">
        <f>'(Intermediate Computations)'!AQ65</f>
        <v>Mar 2013</v>
      </c>
      <c r="AN101" s="4" t="str">
        <f>'(Intermediate Computations)'!AR65</f>
        <v>Apr 2013</v>
      </c>
      <c r="AO101" s="4" t="str">
        <f>'(Intermediate Computations)'!AS65</f>
        <v>May 2013</v>
      </c>
      <c r="AP101" s="4" t="str">
        <f>'(Intermediate Computations)'!AT65</f>
        <v>Jun 2013</v>
      </c>
      <c r="AQ101" s="4" t="str">
        <f>'(Intermediate Computations)'!AU65</f>
        <v>Jul 2013</v>
      </c>
      <c r="AR101" s="4" t="str">
        <f>'(Intermediate Computations)'!AV65</f>
        <v>Aug 2013</v>
      </c>
      <c r="AS101" s="4" t="str">
        <f>'(Intermediate Computations)'!AW65</f>
        <v>Sep 2013</v>
      </c>
      <c r="AT101" s="4" t="str">
        <f>'(Intermediate Computations)'!AX65</f>
        <v>Oct 2013</v>
      </c>
      <c r="AU101" s="4" t="str">
        <f>'(Intermediate Computations)'!AY65</f>
        <v>Nov 2013</v>
      </c>
      <c r="AV101" s="4" t="str">
        <f>'(Intermediate Computations)'!AZ65</f>
        <v>Dec 2013</v>
      </c>
      <c r="AW101" s="4" t="str">
        <f>'(Intermediate Computations)'!BB65</f>
        <v>Jan 2014</v>
      </c>
      <c r="AX101" s="4" t="str">
        <f>'(Intermediate Computations)'!BC65</f>
        <v>Feb 2014</v>
      </c>
      <c r="AY101" s="4" t="str">
        <f>'(Intermediate Computations)'!BD65</f>
        <v>Mar 2014</v>
      </c>
      <c r="AZ101" s="4" t="str">
        <f>'(Intermediate Computations)'!BE65</f>
        <v>Apr 2014</v>
      </c>
      <c r="BA101" s="4" t="str">
        <f>'(Intermediate Computations)'!BF65</f>
        <v>May 2014</v>
      </c>
      <c r="BB101" s="4" t="str">
        <f>'(Intermediate Computations)'!BG65</f>
        <v>Jun 2014</v>
      </c>
      <c r="BC101" s="4" t="str">
        <f>'(Intermediate Computations)'!BH65</f>
        <v>Jul 2014</v>
      </c>
      <c r="BD101" s="4" t="str">
        <f>'(Intermediate Computations)'!BI65</f>
        <v>Aug 2014</v>
      </c>
      <c r="BE101" s="4" t="str">
        <f>'(Intermediate Computations)'!BJ65</f>
        <v>Sep 2014</v>
      </c>
      <c r="BF101" s="4" t="str">
        <f>'(Intermediate Computations)'!BK65</f>
        <v>Oct 2014</v>
      </c>
      <c r="BG101" s="4" t="str">
        <f>'(Intermediate Computations)'!BL65</f>
        <v>Nov 2014</v>
      </c>
      <c r="BH101" s="4" t="str">
        <f>'(Intermediate Computations)'!BM65</f>
        <v>Dec 2014</v>
      </c>
      <c r="BI101" s="4" t="str">
        <f>'(Intermediate Computations)'!BO65</f>
        <v>Jan 2015</v>
      </c>
      <c r="BJ101" s="4" t="str">
        <f>'(Intermediate Computations)'!BP65</f>
        <v>Feb 2015</v>
      </c>
      <c r="BK101" s="4" t="str">
        <f>'(Intermediate Computations)'!BQ65</f>
        <v>Mar 2015</v>
      </c>
      <c r="BL101" s="4" t="str">
        <f>'(Intermediate Computations)'!BR65</f>
        <v>Apr 2015</v>
      </c>
      <c r="BM101" s="4" t="str">
        <f>'(Intermediate Computations)'!BS65</f>
        <v>May 2015</v>
      </c>
      <c r="BN101" s="4" t="str">
        <f>'(Intermediate Computations)'!BT65</f>
        <v>Jun 2015</v>
      </c>
      <c r="BO101" s="4" t="str">
        <f>'(Intermediate Computations)'!BU65</f>
        <v>Jul 2015</v>
      </c>
      <c r="BP101" s="4" t="str">
        <f>'(Intermediate Computations)'!BV65</f>
        <v>Aug 2015</v>
      </c>
      <c r="BQ101" s="4" t="str">
        <f>'(Intermediate Computations)'!BW65</f>
        <v>Sep 2015</v>
      </c>
      <c r="BR101" s="4" t="str">
        <f>'(Intermediate Computations)'!BX65</f>
        <v>Oct 2015</v>
      </c>
      <c r="BS101" s="4" t="str">
        <f>'(Intermediate Computations)'!BY65</f>
        <v>Nov 2015</v>
      </c>
      <c r="BT101" s="4" t="str">
        <f>'(Intermediate Computations)'!BZ65</f>
        <v>Dec 2015</v>
      </c>
      <c r="BU101" s="4" t="str">
        <f>'(Intermediate Computations)'!CB65</f>
        <v>Jan 2016</v>
      </c>
      <c r="BV101" s="4" t="str">
        <f>'(Intermediate Computations)'!CC65</f>
        <v>Feb 2016</v>
      </c>
      <c r="BW101" s="4" t="str">
        <f>'(Intermediate Computations)'!CD65</f>
        <v>Mar 2016</v>
      </c>
      <c r="BX101" s="4" t="str">
        <f>'(Intermediate Computations)'!CE65</f>
        <v>Apr 2016</v>
      </c>
      <c r="BY101" s="4" t="str">
        <f>'(Intermediate Computations)'!CF65</f>
        <v>May 2016</v>
      </c>
      <c r="BZ101" s="4" t="str">
        <f>'(Intermediate Computations)'!CG65</f>
        <v>Jun 2016</v>
      </c>
      <c r="CA101" s="4" t="str">
        <f>'(Intermediate Computations)'!CH65</f>
        <v>Jul 2016</v>
      </c>
      <c r="CB101" s="4" t="str">
        <f>'(Intermediate Computations)'!CI65</f>
        <v>Aug 2016</v>
      </c>
      <c r="CC101" s="4" t="str">
        <f>'(Intermediate Computations)'!CJ65</f>
        <v>Sep 2016</v>
      </c>
      <c r="CD101" s="4" t="str">
        <f>'(Intermediate Computations)'!CK65</f>
        <v>Oct 2016</v>
      </c>
      <c r="CE101" s="4" t="str">
        <f>'(Intermediate Computations)'!CL65</f>
        <v>Nov 2016</v>
      </c>
      <c r="CF101" s="4" t="str">
        <f>'(Intermediate Computations)'!CM65</f>
        <v>Dec 2016</v>
      </c>
      <c r="CG101" s="4" t="str">
        <f>'(Intermediate Computations)'!CO65</f>
        <v>Jan 2017</v>
      </c>
      <c r="CH101" s="4" t="str">
        <f>'(Intermediate Computations)'!CP65</f>
        <v>Feb 2017</v>
      </c>
      <c r="CI101" s="4" t="str">
        <f>'(Intermediate Computations)'!CQ65</f>
        <v>Mar 2017</v>
      </c>
      <c r="CJ101" s="4" t="str">
        <f>'(Intermediate Computations)'!CR65</f>
        <v>Apr 2017</v>
      </c>
      <c r="CK101" s="4" t="str">
        <f>'(Intermediate Computations)'!CS65</f>
        <v>May 2017</v>
      </c>
      <c r="CL101" s="4" t="str">
        <f>'(Intermediate Computations)'!CT65</f>
        <v>Jun 2017</v>
      </c>
      <c r="CM101" s="4" t="str">
        <f>'(Intermediate Computations)'!CU65</f>
        <v>Jul 2017</v>
      </c>
      <c r="CN101" s="4" t="str">
        <f>'(Intermediate Computations)'!CV65</f>
        <v>Aug 2017</v>
      </c>
      <c r="CO101" s="4" t="str">
        <f>'(Intermediate Computations)'!CW65</f>
        <v>Sep 2017</v>
      </c>
      <c r="CP101" s="4" t="str">
        <f>'(Intermediate Computations)'!CX65</f>
        <v>Oct 2017</v>
      </c>
      <c r="CQ101" s="4" t="str">
        <f>'(Intermediate Computations)'!CY65</f>
        <v>Nov 2017</v>
      </c>
      <c r="CR101" s="4" t="str">
        <f>'(Intermediate Computations)'!CZ65</f>
        <v>Dec 2017</v>
      </c>
      <c r="CS101" s="4" t="str">
        <f>'(Intermediate Computations)'!DB65</f>
        <v>Jan 2018</v>
      </c>
      <c r="CT101" s="4" t="str">
        <f>'(Intermediate Computations)'!DC65</f>
        <v>Feb 2018</v>
      </c>
      <c r="CU101" s="4" t="str">
        <f>'(Intermediate Computations)'!DD65</f>
        <v>Mar 2018</v>
      </c>
      <c r="CV101" s="4" t="str">
        <f>'(Intermediate Computations)'!DE65</f>
        <v>Apr 2018</v>
      </c>
      <c r="CW101" s="4" t="str">
        <f>'(Intermediate Computations)'!DF65</f>
        <v>May 2018</v>
      </c>
      <c r="CX101" s="4" t="str">
        <f>'(Intermediate Computations)'!DG65</f>
        <v>Jun 2018</v>
      </c>
      <c r="CY101" s="4" t="str">
        <f>'(Intermediate Computations)'!DH65</f>
        <v>Jul 2018</v>
      </c>
      <c r="CZ101" s="4" t="str">
        <f>'(Intermediate Computations)'!DI65</f>
        <v>Aug 2018</v>
      </c>
      <c r="DA101" s="4" t="str">
        <f>'(Intermediate Computations)'!DJ65</f>
        <v>Sep 2018</v>
      </c>
      <c r="DB101" s="4" t="str">
        <f>'(Intermediate Computations)'!DK65</f>
        <v>Oct 2018</v>
      </c>
      <c r="DC101" s="4" t="str">
        <f>'(Intermediate Computations)'!DL65</f>
        <v>Nov 2018</v>
      </c>
      <c r="DD101" s="4" t="str">
        <f>'(Intermediate Computations)'!DM65</f>
        <v>Dec 2018</v>
      </c>
      <c r="DE101" s="4" t="str">
        <f>'(Intermediate Computations)'!DO65</f>
        <v>Jan 2019</v>
      </c>
      <c r="DF101" s="4" t="str">
        <f>'(Intermediate Computations)'!DP65</f>
        <v>Feb 2019</v>
      </c>
      <c r="DG101" s="4" t="str">
        <f>'(Intermediate Computations)'!DQ65</f>
        <v>Mar 2019</v>
      </c>
      <c r="DH101" s="4" t="str">
        <f>'(Intermediate Computations)'!DR65</f>
        <v>Apr 2019</v>
      </c>
      <c r="DI101" s="4" t="str">
        <f>'(Intermediate Computations)'!DS65</f>
        <v>May 2019</v>
      </c>
      <c r="DJ101" s="4" t="str">
        <f>'(Intermediate Computations)'!DT65</f>
        <v>Jun 2019</v>
      </c>
      <c r="DK101" s="4" t="str">
        <f>'(Intermediate Computations)'!DU65</f>
        <v>Jul 2019</v>
      </c>
      <c r="DL101" s="4" t="str">
        <f>'(Intermediate Computations)'!DV65</f>
        <v>Aug 2019</v>
      </c>
      <c r="DM101" s="4" t="str">
        <f>'(Intermediate Computations)'!DW65</f>
        <v>Sep 2019</v>
      </c>
      <c r="DN101" s="4" t="str">
        <f>'(Intermediate Computations)'!DX65</f>
        <v>Oct 2019</v>
      </c>
      <c r="DO101" s="4" t="str">
        <f>'(Intermediate Computations)'!DY65</f>
        <v>Nov 2019</v>
      </c>
      <c r="DP101" s="4" t="str">
        <f>'(Intermediate Computations)'!DZ65</f>
        <v>Dec 2019</v>
      </c>
      <c r="DQ101" s="4" t="str">
        <f>'(Intermediate Computations)'!EB65</f>
        <v>Jan 2020</v>
      </c>
      <c r="DR101" s="4" t="str">
        <f>'(Intermediate Computations)'!EC65</f>
        <v>Feb 2020</v>
      </c>
      <c r="DS101" s="4" t="str">
        <f>'(Intermediate Computations)'!ED65</f>
        <v>Mar 2020</v>
      </c>
      <c r="DT101" s="4" t="str">
        <f>'(Intermediate Computations)'!EE65</f>
        <v>Apr 2020</v>
      </c>
      <c r="DU101" s="4" t="str">
        <f>'(Intermediate Computations)'!EF65</f>
        <v>May 2020</v>
      </c>
      <c r="DV101" s="4" t="str">
        <f>'(Intermediate Computations)'!EG65</f>
        <v>Jun 2020</v>
      </c>
      <c r="DW101" s="4" t="str">
        <f>'(Intermediate Computations)'!EH65</f>
        <v>Jul 2020</v>
      </c>
      <c r="DX101" s="4" t="str">
        <f>'(Intermediate Computations)'!EI65</f>
        <v>Aug 2020</v>
      </c>
      <c r="DY101" s="4" t="str">
        <f>'(Intermediate Computations)'!EJ65</f>
        <v>Sep 2020</v>
      </c>
      <c r="DZ101" s="4" t="str">
        <f>'(Intermediate Computations)'!EK65</f>
        <v>Oct 2020</v>
      </c>
      <c r="EA101" s="4" t="str">
        <f>'(Intermediate Computations)'!EL65</f>
        <v>Nov 2020</v>
      </c>
      <c r="EB101" s="4" t="str">
        <f>'(Intermediate Computations)'!EM65</f>
        <v>Dec 2020</v>
      </c>
    </row>
    <row r="102" spans="1:132" ht="12.75" customHeight="1">
      <c r="A102" s="4">
        <f>'(Intermediate Computations)'!B62</f>
        <v>40179</v>
      </c>
      <c r="B102" s="4">
        <f>'(Intermediate Computations)'!C62</f>
        <v>40210</v>
      </c>
      <c r="C102" s="4">
        <f>'(Intermediate Computations)'!D62</f>
        <v>40238</v>
      </c>
      <c r="D102" s="4">
        <f>'(Intermediate Computations)'!E62</f>
        <v>40269</v>
      </c>
      <c r="E102" s="4">
        <f>'(Intermediate Computations)'!F62</f>
        <v>40299</v>
      </c>
      <c r="F102" s="4">
        <f>'(Intermediate Computations)'!G62</f>
        <v>40330</v>
      </c>
      <c r="G102" s="4">
        <f>'(Intermediate Computations)'!H62</f>
        <v>40360</v>
      </c>
      <c r="H102" s="4">
        <f>'(Intermediate Computations)'!I62</f>
        <v>40391</v>
      </c>
      <c r="I102" s="4">
        <f>'(Intermediate Computations)'!J62</f>
        <v>40422</v>
      </c>
      <c r="J102" s="4">
        <f>'(Intermediate Computations)'!K62</f>
        <v>40452</v>
      </c>
      <c r="K102" s="4">
        <f>'(Intermediate Computations)'!L62</f>
        <v>40483</v>
      </c>
      <c r="L102" s="4">
        <f>'(Intermediate Computations)'!M62</f>
        <v>40513</v>
      </c>
      <c r="M102" s="4">
        <f>'(Intermediate Computations)'!O62</f>
        <v>40544</v>
      </c>
      <c r="N102" s="4">
        <f>'(Intermediate Computations)'!P62</f>
        <v>40575</v>
      </c>
      <c r="O102" s="4">
        <f>'(Intermediate Computations)'!Q62</f>
        <v>40603</v>
      </c>
      <c r="P102" s="4">
        <f>'(Intermediate Computations)'!R62</f>
        <v>40634</v>
      </c>
      <c r="Q102" s="4">
        <f>'(Intermediate Computations)'!S62</f>
        <v>40664</v>
      </c>
      <c r="R102" s="4">
        <f>'(Intermediate Computations)'!T62</f>
        <v>40695</v>
      </c>
      <c r="S102" s="4">
        <f>'(Intermediate Computations)'!U62</f>
        <v>40725</v>
      </c>
      <c r="T102" s="4">
        <f>'(Intermediate Computations)'!V62</f>
        <v>40756</v>
      </c>
      <c r="U102" s="4">
        <f>'(Intermediate Computations)'!W62</f>
        <v>40787</v>
      </c>
      <c r="V102" s="4">
        <f>'(Intermediate Computations)'!X62</f>
        <v>40817</v>
      </c>
      <c r="W102" s="4">
        <f>'(Intermediate Computations)'!Y62</f>
        <v>40848</v>
      </c>
      <c r="X102" s="4">
        <f>'(Intermediate Computations)'!Z62</f>
        <v>40878</v>
      </c>
      <c r="Y102" s="4">
        <f>'(Intermediate Computations)'!AB62</f>
        <v>40909</v>
      </c>
      <c r="Z102" s="4">
        <f>'(Intermediate Computations)'!AC62</f>
        <v>40940</v>
      </c>
      <c r="AA102" s="4">
        <f>'(Intermediate Computations)'!AD62</f>
        <v>40969</v>
      </c>
      <c r="AB102" s="4">
        <f>'(Intermediate Computations)'!AE62</f>
        <v>41000</v>
      </c>
      <c r="AC102" s="4">
        <f>'(Intermediate Computations)'!AF62</f>
        <v>41030</v>
      </c>
      <c r="AD102" s="4">
        <f>'(Intermediate Computations)'!AG62</f>
        <v>41061</v>
      </c>
      <c r="AE102" s="4">
        <f>'(Intermediate Computations)'!AH62</f>
        <v>41091</v>
      </c>
      <c r="AF102" s="4">
        <f>'(Intermediate Computations)'!AI62</f>
        <v>41122</v>
      </c>
      <c r="AG102" s="4">
        <f>'(Intermediate Computations)'!AJ62</f>
        <v>41153</v>
      </c>
      <c r="AH102" s="4">
        <f>'(Intermediate Computations)'!AK62</f>
        <v>41183</v>
      </c>
      <c r="AI102" s="4">
        <f>'(Intermediate Computations)'!AL62</f>
        <v>41214</v>
      </c>
      <c r="AJ102" s="4">
        <f>'(Intermediate Computations)'!AM62</f>
        <v>41244</v>
      </c>
      <c r="AK102" s="4">
        <f>'(Intermediate Computations)'!AO62</f>
        <v>41275</v>
      </c>
      <c r="AL102" s="4">
        <f>'(Intermediate Computations)'!AP62</f>
        <v>41306</v>
      </c>
      <c r="AM102" s="4">
        <f>'(Intermediate Computations)'!AQ62</f>
        <v>41334</v>
      </c>
      <c r="AN102" s="4">
        <f>'(Intermediate Computations)'!AR62</f>
        <v>41365</v>
      </c>
      <c r="AO102" s="4">
        <f>'(Intermediate Computations)'!AS62</f>
        <v>41395</v>
      </c>
      <c r="AP102" s="4">
        <f>'(Intermediate Computations)'!AT62</f>
        <v>41426</v>
      </c>
      <c r="AQ102" s="4">
        <f>'(Intermediate Computations)'!AU62</f>
        <v>41456</v>
      </c>
      <c r="AR102" s="4">
        <f>'(Intermediate Computations)'!AV62</f>
        <v>41487</v>
      </c>
      <c r="AS102" s="4">
        <f>'(Intermediate Computations)'!AW62</f>
        <v>41518</v>
      </c>
      <c r="AT102" s="4">
        <f>'(Intermediate Computations)'!AX62</f>
        <v>41548</v>
      </c>
      <c r="AU102" s="4">
        <f>'(Intermediate Computations)'!AY62</f>
        <v>41579</v>
      </c>
      <c r="AV102" s="4">
        <f>'(Intermediate Computations)'!AZ62</f>
        <v>41609</v>
      </c>
      <c r="AW102" s="4">
        <f>'(Intermediate Computations)'!BB62</f>
        <v>41640</v>
      </c>
      <c r="AX102" s="4">
        <f>'(Intermediate Computations)'!BC62</f>
        <v>41671</v>
      </c>
      <c r="AY102" s="4">
        <f>'(Intermediate Computations)'!BD62</f>
        <v>41699</v>
      </c>
      <c r="AZ102" s="4">
        <f>'(Intermediate Computations)'!BE62</f>
        <v>41730</v>
      </c>
      <c r="BA102" s="4">
        <f>'(Intermediate Computations)'!BF62</f>
        <v>41760</v>
      </c>
      <c r="BB102" s="4">
        <f>'(Intermediate Computations)'!BG62</f>
        <v>41791</v>
      </c>
      <c r="BC102" s="4">
        <f>'(Intermediate Computations)'!BH62</f>
        <v>41821</v>
      </c>
      <c r="BD102" s="4">
        <f>'(Intermediate Computations)'!BI62</f>
        <v>41852</v>
      </c>
      <c r="BE102" s="4">
        <f>'(Intermediate Computations)'!BJ62</f>
        <v>41883</v>
      </c>
      <c r="BF102" s="4">
        <f>'(Intermediate Computations)'!BK62</f>
        <v>41913</v>
      </c>
      <c r="BG102" s="4">
        <f>'(Intermediate Computations)'!BL62</f>
        <v>41944</v>
      </c>
      <c r="BH102" s="4">
        <f>'(Intermediate Computations)'!BM62</f>
        <v>41974</v>
      </c>
      <c r="BI102" s="4">
        <f>'(Intermediate Computations)'!BO62</f>
        <v>42005</v>
      </c>
      <c r="BJ102" s="4">
        <f>'(Intermediate Computations)'!BP62</f>
        <v>42036</v>
      </c>
      <c r="BK102" s="4">
        <f>'(Intermediate Computations)'!BQ62</f>
        <v>42064</v>
      </c>
      <c r="BL102" s="4">
        <f>'(Intermediate Computations)'!BR62</f>
        <v>42095</v>
      </c>
      <c r="BM102" s="4">
        <f>'(Intermediate Computations)'!BS62</f>
        <v>42125</v>
      </c>
      <c r="BN102" s="4">
        <f>'(Intermediate Computations)'!BT62</f>
        <v>42156</v>
      </c>
      <c r="BO102" s="4">
        <f>'(Intermediate Computations)'!BU62</f>
        <v>42186</v>
      </c>
      <c r="BP102" s="4">
        <f>'(Intermediate Computations)'!BV62</f>
        <v>42217</v>
      </c>
      <c r="BQ102" s="4">
        <f>'(Intermediate Computations)'!BW62</f>
        <v>42248</v>
      </c>
      <c r="BR102" s="4">
        <f>'(Intermediate Computations)'!BX62</f>
        <v>42278</v>
      </c>
      <c r="BS102" s="4">
        <f>'(Intermediate Computations)'!BY62</f>
        <v>42309</v>
      </c>
      <c r="BT102" s="4">
        <f>'(Intermediate Computations)'!BZ62</f>
        <v>42339</v>
      </c>
      <c r="BU102" s="4">
        <f>'(Intermediate Computations)'!CB62</f>
        <v>42370</v>
      </c>
      <c r="BV102" s="4">
        <f>'(Intermediate Computations)'!CC62</f>
        <v>42401</v>
      </c>
      <c r="BW102" s="4">
        <f>'(Intermediate Computations)'!CD62</f>
        <v>42430</v>
      </c>
      <c r="BX102" s="4">
        <f>'(Intermediate Computations)'!CE62</f>
        <v>42461</v>
      </c>
      <c r="BY102" s="4">
        <f>'(Intermediate Computations)'!CF62</f>
        <v>42491</v>
      </c>
      <c r="BZ102" s="4">
        <f>'(Intermediate Computations)'!CG62</f>
        <v>42522</v>
      </c>
      <c r="CA102" s="4">
        <f>'(Intermediate Computations)'!CH62</f>
        <v>42552</v>
      </c>
      <c r="CB102" s="4">
        <f>'(Intermediate Computations)'!CI62</f>
        <v>42583</v>
      </c>
      <c r="CC102" s="4">
        <f>'(Intermediate Computations)'!CJ62</f>
        <v>42614</v>
      </c>
      <c r="CD102" s="4">
        <f>'(Intermediate Computations)'!CK62</f>
        <v>42644</v>
      </c>
      <c r="CE102" s="4">
        <f>'(Intermediate Computations)'!CL62</f>
        <v>42675</v>
      </c>
      <c r="CF102" s="4">
        <f>'(Intermediate Computations)'!CM62</f>
        <v>42705</v>
      </c>
      <c r="CG102" s="4">
        <f>'(Intermediate Computations)'!CO62</f>
        <v>42736</v>
      </c>
      <c r="CH102" s="4">
        <f>'(Intermediate Computations)'!CP62</f>
        <v>42767</v>
      </c>
      <c r="CI102" s="4">
        <f>'(Intermediate Computations)'!CQ62</f>
        <v>42795</v>
      </c>
      <c r="CJ102" s="4">
        <f>'(Intermediate Computations)'!CR62</f>
        <v>42826</v>
      </c>
      <c r="CK102" s="4">
        <f>'(Intermediate Computations)'!CS62</f>
        <v>42856</v>
      </c>
      <c r="CL102" s="4">
        <f>'(Intermediate Computations)'!CT62</f>
        <v>42887</v>
      </c>
      <c r="CM102" s="4">
        <f>'(Intermediate Computations)'!CU62</f>
        <v>42917</v>
      </c>
      <c r="CN102" s="4">
        <f>'(Intermediate Computations)'!CV62</f>
        <v>42948</v>
      </c>
      <c r="CO102" s="4">
        <f>'(Intermediate Computations)'!CW62</f>
        <v>42979</v>
      </c>
      <c r="CP102" s="4">
        <f>'(Intermediate Computations)'!CX62</f>
        <v>43009</v>
      </c>
      <c r="CQ102" s="4">
        <f>'(Intermediate Computations)'!CY62</f>
        <v>43040</v>
      </c>
      <c r="CR102" s="4">
        <f>'(Intermediate Computations)'!CZ62</f>
        <v>43070</v>
      </c>
      <c r="CS102" s="4">
        <f>'(Intermediate Computations)'!DB62</f>
        <v>43101</v>
      </c>
      <c r="CT102" s="4">
        <f>'(Intermediate Computations)'!DC62</f>
        <v>43132</v>
      </c>
      <c r="CU102" s="4">
        <f>'(Intermediate Computations)'!DD62</f>
        <v>43160</v>
      </c>
      <c r="CV102" s="4">
        <f>'(Intermediate Computations)'!DE62</f>
        <v>43191</v>
      </c>
      <c r="CW102" s="4">
        <f>'(Intermediate Computations)'!DF62</f>
        <v>43221</v>
      </c>
      <c r="CX102" s="4">
        <f>'(Intermediate Computations)'!DG62</f>
        <v>43252</v>
      </c>
      <c r="CY102" s="4">
        <f>'(Intermediate Computations)'!DH62</f>
        <v>43282</v>
      </c>
      <c r="CZ102" s="4">
        <f>'(Intermediate Computations)'!DI62</f>
        <v>43313</v>
      </c>
      <c r="DA102" s="4">
        <f>'(Intermediate Computations)'!DJ62</f>
        <v>43344</v>
      </c>
      <c r="DB102" s="4">
        <f>'(Intermediate Computations)'!DK62</f>
        <v>43374</v>
      </c>
      <c r="DC102" s="4">
        <f>'(Intermediate Computations)'!DL62</f>
        <v>43405</v>
      </c>
      <c r="DD102" s="4">
        <f>'(Intermediate Computations)'!DM62</f>
        <v>43435</v>
      </c>
      <c r="DE102" s="4">
        <f>'(Intermediate Computations)'!DO62</f>
        <v>43466</v>
      </c>
      <c r="DF102" s="4">
        <f>'(Intermediate Computations)'!DP62</f>
        <v>43497</v>
      </c>
      <c r="DG102" s="4">
        <f>'(Intermediate Computations)'!DQ62</f>
        <v>43525</v>
      </c>
      <c r="DH102" s="4">
        <f>'(Intermediate Computations)'!DR62</f>
        <v>43556</v>
      </c>
      <c r="DI102" s="4">
        <f>'(Intermediate Computations)'!DS62</f>
        <v>43586</v>
      </c>
      <c r="DJ102" s="4">
        <f>'(Intermediate Computations)'!DT62</f>
        <v>43617</v>
      </c>
      <c r="DK102" s="4">
        <f>'(Intermediate Computations)'!DU62</f>
        <v>43647</v>
      </c>
      <c r="DL102" s="4">
        <f>'(Intermediate Computations)'!DV62</f>
        <v>43678</v>
      </c>
      <c r="DM102" s="4">
        <f>'(Intermediate Computations)'!DW62</f>
        <v>43709</v>
      </c>
      <c r="DN102" s="4">
        <f>'(Intermediate Computations)'!DX62</f>
        <v>43739</v>
      </c>
      <c r="DO102" s="4">
        <f>'(Intermediate Computations)'!DY62</f>
        <v>43770</v>
      </c>
      <c r="DP102" s="4">
        <f>'(Intermediate Computations)'!DZ62</f>
        <v>43800</v>
      </c>
      <c r="DQ102" s="4">
        <f>'(Intermediate Computations)'!EB62</f>
        <v>43831</v>
      </c>
      <c r="DR102" s="4">
        <f>'(Intermediate Computations)'!EC62</f>
        <v>43862</v>
      </c>
      <c r="DS102" s="4">
        <f>'(Intermediate Computations)'!ED62</f>
        <v>43891</v>
      </c>
      <c r="DT102" s="4">
        <f>'(Intermediate Computations)'!EE62</f>
        <v>43922</v>
      </c>
      <c r="DU102" s="4">
        <f>'(Intermediate Computations)'!EF62</f>
        <v>43952</v>
      </c>
      <c r="DV102" s="4">
        <f>'(Intermediate Computations)'!EG62</f>
        <v>43983</v>
      </c>
      <c r="DW102" s="4">
        <f>'(Intermediate Computations)'!EH62</f>
        <v>44013</v>
      </c>
      <c r="DX102" s="4">
        <f>'(Intermediate Computations)'!EI62</f>
        <v>44044</v>
      </c>
      <c r="DY102" s="4">
        <f>'(Intermediate Computations)'!EJ62</f>
        <v>44075</v>
      </c>
      <c r="DZ102" s="4">
        <f>'(Intermediate Computations)'!EK62</f>
        <v>44105</v>
      </c>
      <c r="EA102" s="4">
        <f>'(Intermediate Computations)'!EL62</f>
        <v>44136</v>
      </c>
      <c r="EB102" s="4">
        <f>'(Intermediate Computations)'!EM62</f>
        <v>44166</v>
      </c>
    </row>
    <row r="103" spans="1:132" ht="12.75" customHeight="1">
      <c r="A103" s="64">
        <f>'Trial 1'!B11</f>
        <v>1166666.6666666667</v>
      </c>
      <c r="B103" s="64">
        <f ca="1">'Trial 1'!C11</f>
        <v>1163724.2642805511</v>
      </c>
      <c r="C103" s="64">
        <f ca="1">'Trial 1'!D11</f>
        <v>1160198.4492039995</v>
      </c>
      <c r="D103" s="64">
        <f ca="1">'Trial 1'!E11</f>
        <v>1157523.4357784521</v>
      </c>
      <c r="E103" s="64">
        <f ca="1">'Trial 1'!F11</f>
        <v>1154270.9241127577</v>
      </c>
      <c r="F103" s="64">
        <f ca="1">'Trial 1'!G11</f>
        <v>1151555.4072652347</v>
      </c>
      <c r="G103" s="64">
        <f ca="1">'Trial 1'!H11</f>
        <v>1148787.6532343312</v>
      </c>
      <c r="H103" s="64">
        <f ca="1">'Trial 1'!I11</f>
        <v>1146256.6005732538</v>
      </c>
      <c r="I103" s="64">
        <f ca="1">'Trial 1'!J11</f>
        <v>1143342.4723979307</v>
      </c>
      <c r="J103" s="64">
        <f ca="1">'Trial 1'!K11</f>
        <v>1141512.4724586606</v>
      </c>
      <c r="K103" s="64">
        <f ca="1">'Trial 1'!L11</f>
        <v>1138731.405747049</v>
      </c>
      <c r="L103" s="64">
        <f ca="1">'Trial 1'!M11</f>
        <v>1135555.6621461518</v>
      </c>
      <c r="M103" s="64">
        <f ca="1">'Trial 1'!O11</f>
        <v>1133012.9030435733</v>
      </c>
      <c r="N103" s="64">
        <f ca="1">'Trial 1'!P11</f>
        <v>1131092.8986241263</v>
      </c>
      <c r="O103" s="64">
        <f ca="1">'Trial 1'!Q11</f>
        <v>1127878.9772734304</v>
      </c>
      <c r="P103" s="64">
        <f ca="1">'Trial 1'!R11</f>
        <v>1126099.3740588056</v>
      </c>
      <c r="Q103" s="64">
        <f ca="1">'Trial 1'!S11</f>
        <v>1124184.7690176908</v>
      </c>
      <c r="R103" s="64">
        <f ca="1">'Trial 1'!T11</f>
        <v>1121916.1022653431</v>
      </c>
      <c r="S103" s="64">
        <f ca="1">'Trial 1'!U11</f>
        <v>1119541.3763120545</v>
      </c>
      <c r="T103" s="64">
        <f ca="1">'Trial 1'!V11</f>
        <v>1117474.7947700412</v>
      </c>
      <c r="U103" s="64">
        <f ca="1">'Trial 1'!W11</f>
        <v>1114762.1310672769</v>
      </c>
      <c r="V103" s="64">
        <f ca="1">'Trial 1'!X11</f>
        <v>1112594.7120584322</v>
      </c>
      <c r="W103" s="64">
        <f ca="1">'Trial 1'!Y11</f>
        <v>1109760.8510683076</v>
      </c>
      <c r="X103" s="64">
        <f ca="1">'Trial 1'!Z11</f>
        <v>1107249.0984159212</v>
      </c>
      <c r="Y103" s="64">
        <f ca="1">'Trial 1'!AB11</f>
        <v>1104644.4391808643</v>
      </c>
      <c r="Z103" s="64">
        <f ca="1">'Trial 1'!AC11</f>
        <v>1102409.0417098987</v>
      </c>
      <c r="AA103" s="64">
        <f ca="1">'Trial 1'!AD11</f>
        <v>1100827.1609015721</v>
      </c>
      <c r="AB103" s="64">
        <f ca="1">'Trial 1'!AE11</f>
        <v>1098548.6631457349</v>
      </c>
      <c r="AC103" s="64">
        <f ca="1">'Trial 1'!AF11</f>
        <v>1096281.1394103828</v>
      </c>
      <c r="AD103" s="64">
        <f ca="1">'Trial 1'!AG11</f>
        <v>1094106.2680589049</v>
      </c>
      <c r="AE103" s="64">
        <f ca="1">'Trial 1'!AH11</f>
        <v>1092764.0868449775</v>
      </c>
      <c r="AF103" s="64">
        <f ca="1">'Trial 1'!AI11</f>
        <v>1091476.6383161678</v>
      </c>
      <c r="AG103" s="64">
        <f ca="1">'Trial 1'!AJ11</f>
        <v>1089156.9246422302</v>
      </c>
      <c r="AH103" s="64">
        <f ca="1">'Trial 1'!AK11</f>
        <v>1087006.1318947501</v>
      </c>
      <c r="AI103" s="64">
        <f ca="1">'Trial 1'!AL11</f>
        <v>1085356.0008302978</v>
      </c>
      <c r="AJ103" s="64">
        <f ca="1">'Trial 1'!AM11</f>
        <v>1083155.3422074099</v>
      </c>
      <c r="AK103" s="64">
        <f ca="1">'Trial 1'!AO11</f>
        <v>1081733.7180635736</v>
      </c>
      <c r="AL103" s="64">
        <f ca="1">'Trial 1'!AP11</f>
        <v>1080447.1794761792</v>
      </c>
      <c r="AM103" s="64">
        <f ca="1">'Trial 1'!AQ11</f>
        <v>1078696.4506662257</v>
      </c>
      <c r="AN103" s="64">
        <f ca="1">'Trial 1'!AR11</f>
        <v>1076609.8983283099</v>
      </c>
      <c r="AO103" s="64">
        <f ca="1">'Trial 1'!AS11</f>
        <v>1074459.5957744801</v>
      </c>
      <c r="AP103" s="64">
        <f ca="1">'Trial 1'!AT11</f>
        <v>1072488.06993634</v>
      </c>
      <c r="AQ103" s="64">
        <f ca="1">'Trial 1'!AU11</f>
        <v>1071261.6021326291</v>
      </c>
      <c r="AR103" s="64">
        <f ca="1">'Trial 1'!AV11</f>
        <v>1069972.118917156</v>
      </c>
      <c r="AS103" s="64">
        <f ca="1">'Trial 1'!AW11</f>
        <v>1068380.2628225943</v>
      </c>
      <c r="AT103" s="64">
        <f ca="1">'Trial 1'!AX11</f>
        <v>1066393.8203005209</v>
      </c>
      <c r="AU103" s="64">
        <f ca="1">'Trial 1'!AY11</f>
        <v>1064669.6307591184</v>
      </c>
      <c r="AV103" s="64">
        <f ca="1">'Trial 1'!AZ11</f>
        <v>1062745.413095512</v>
      </c>
      <c r="AW103" s="64">
        <f ca="1">'Trial 1'!BB11</f>
        <v>1060963.5157014895</v>
      </c>
      <c r="AX103" s="64">
        <f ca="1">'Trial 1'!BC11</f>
        <v>1059564.8486050491</v>
      </c>
      <c r="AY103" s="64">
        <f ca="1">'Trial 1'!BD11</f>
        <v>1057203.5974436705</v>
      </c>
      <c r="AZ103" s="64">
        <f ca="1">'Trial 1'!BE11</f>
        <v>1055950.9875610038</v>
      </c>
      <c r="BA103" s="64">
        <f ca="1">'Trial 1'!BF11</f>
        <v>1054725.3106817871</v>
      </c>
      <c r="BB103" s="64">
        <f ca="1">'Trial 1'!BG11</f>
        <v>1052595.3133694087</v>
      </c>
      <c r="BC103" s="64">
        <f ca="1">'Trial 1'!BH11</f>
        <v>1051448.166721896</v>
      </c>
      <c r="BD103" s="64">
        <f ca="1">'Trial 1'!BI11</f>
        <v>1050096.0956928467</v>
      </c>
      <c r="BE103" s="64">
        <f ca="1">'Trial 1'!BJ11</f>
        <v>1048924.4904833415</v>
      </c>
      <c r="BF103" s="64">
        <f ca="1">'Trial 1'!BK11</f>
        <v>1046634.776000057</v>
      </c>
      <c r="BG103" s="64">
        <f ca="1">'Trial 1'!BL11</f>
        <v>1045887.4173532005</v>
      </c>
      <c r="BH103" s="64">
        <f ca="1">'Trial 1'!BM11</f>
        <v>1044695.9256939687</v>
      </c>
      <c r="BI103" s="64">
        <f ca="1">'Trial 1'!BO11</f>
        <v>1042902.5099289803</v>
      </c>
      <c r="BJ103" s="64">
        <f ca="1">'Trial 1'!BP11</f>
        <v>1041716.1148611855</v>
      </c>
      <c r="BK103" s="64">
        <f ca="1">'Trial 1'!BQ11</f>
        <v>1040332.7263068606</v>
      </c>
      <c r="BL103" s="64">
        <f ca="1">'Trial 1'!BR11</f>
        <v>1039058.4956731236</v>
      </c>
      <c r="BM103" s="64">
        <f ca="1">'Trial 1'!BS11</f>
        <v>1037274.4709380014</v>
      </c>
      <c r="BN103" s="64">
        <f ca="1">'Trial 1'!BT11</f>
        <v>1036235.2371842678</v>
      </c>
      <c r="BO103" s="64">
        <f ca="1">'Trial 1'!BU11</f>
        <v>1034945.0084163448</v>
      </c>
      <c r="BP103" s="64">
        <f ca="1">'Trial 1'!BV11</f>
        <v>1033546.2671061634</v>
      </c>
      <c r="BQ103" s="64">
        <f ca="1">'Trial 1'!BW11</f>
        <v>1032697.286103708</v>
      </c>
      <c r="BR103" s="64">
        <f ca="1">'Trial 1'!BX11</f>
        <v>1030708.7382097638</v>
      </c>
      <c r="BS103" s="64">
        <f ca="1">'Trial 1'!BY11</f>
        <v>1028957.6306586929</v>
      </c>
      <c r="BT103" s="64">
        <f ca="1">'Trial 1'!BZ11</f>
        <v>1027696.3106578643</v>
      </c>
      <c r="BU103" s="64">
        <f ca="1">'Trial 1'!CB11</f>
        <v>1026077.5056779486</v>
      </c>
      <c r="BV103" s="64">
        <f ca="1">'Trial 1'!CC11</f>
        <v>1024917.7599464648</v>
      </c>
      <c r="BW103" s="64">
        <f ca="1">'Trial 1'!CD11</f>
        <v>1023692.9947150951</v>
      </c>
      <c r="BX103" s="64">
        <f ca="1">'Trial 1'!CE11</f>
        <v>1022526.8640144536</v>
      </c>
      <c r="BY103" s="64">
        <f ca="1">'Trial 1'!CF11</f>
        <v>1021206.0662055498</v>
      </c>
      <c r="BZ103" s="64">
        <f ca="1">'Trial 1'!CG11</f>
        <v>1019405.8048978733</v>
      </c>
      <c r="CA103" s="64">
        <f ca="1">'Trial 1'!CH11</f>
        <v>1017568.5654827015</v>
      </c>
      <c r="CB103" s="64">
        <f ca="1">'Trial 1'!CI11</f>
        <v>1017123.1469301297</v>
      </c>
      <c r="CC103" s="64">
        <f ca="1">'Trial 1'!CJ11</f>
        <v>1016298.2874490708</v>
      </c>
      <c r="CD103" s="64">
        <f ca="1">'Trial 1'!CK11</f>
        <v>1014785.3254139961</v>
      </c>
      <c r="CE103" s="64">
        <f ca="1">'Trial 1'!CL11</f>
        <v>1013481.6237601851</v>
      </c>
      <c r="CF103" s="64">
        <f ca="1">'Trial 1'!CM11</f>
        <v>1012547.5305474778</v>
      </c>
      <c r="CG103" s="64">
        <f ca="1">'Trial 1'!CO11</f>
        <v>1011792.1344433125</v>
      </c>
      <c r="CH103" s="64">
        <f ca="1">'Trial 1'!CP11</f>
        <v>1011043.016315104</v>
      </c>
      <c r="CI103" s="64">
        <f ca="1">'Trial 1'!CQ11</f>
        <v>1009596.8097703587</v>
      </c>
      <c r="CJ103" s="64">
        <f ca="1">'Trial 1'!CR11</f>
        <v>1009060.208525168</v>
      </c>
      <c r="CK103" s="64">
        <f ca="1">'Trial 1'!CS11</f>
        <v>1007832.5824412165</v>
      </c>
      <c r="CL103" s="64">
        <f ca="1">'Trial 1'!CT11</f>
        <v>1006139.8019734968</v>
      </c>
      <c r="CM103" s="64">
        <f ca="1">'Trial 1'!CU11</f>
        <v>1005010.7658678815</v>
      </c>
      <c r="CN103" s="64">
        <f ca="1">'Trial 1'!CV11</f>
        <v>1004184.5224516564</v>
      </c>
      <c r="CO103" s="64">
        <f ca="1">'Trial 1'!CW11</f>
        <v>1003085.9994491879</v>
      </c>
      <c r="CP103" s="64">
        <f ca="1">'Trial 1'!CX11</f>
        <v>1001605.5460822325</v>
      </c>
      <c r="CQ103" s="64">
        <f ca="1">'Trial 1'!CY11</f>
        <v>1000683.2062261917</v>
      </c>
      <c r="CR103" s="64">
        <f ca="1">'Trial 1'!CZ11</f>
        <v>999779.73368547938</v>
      </c>
      <c r="CS103" s="64">
        <f ca="1">'Trial 1'!DB11</f>
        <v>998709.74559509847</v>
      </c>
      <c r="CT103" s="64">
        <f ca="1">'Trial 1'!DC11</f>
        <v>997240.40716496448</v>
      </c>
      <c r="CU103" s="64">
        <f ca="1">'Trial 1'!DD11</f>
        <v>996608.53098030167</v>
      </c>
      <c r="CV103" s="64">
        <f ca="1">'Trial 1'!DE11</f>
        <v>995690.70630186063</v>
      </c>
      <c r="CW103" s="64">
        <f ca="1">'Trial 1'!DF11</f>
        <v>994734.77953440044</v>
      </c>
      <c r="CX103" s="64">
        <f ca="1">'Trial 1'!DG11</f>
        <v>993704.280197919</v>
      </c>
      <c r="CY103" s="64">
        <f ca="1">'Trial 1'!DH11</f>
        <v>992798.41778968158</v>
      </c>
      <c r="CZ103" s="64">
        <f ca="1">'Trial 1'!DI11</f>
        <v>991533.78472697933</v>
      </c>
      <c r="DA103" s="64">
        <f ca="1">'Trial 1'!DJ11</f>
        <v>990431.01887157117</v>
      </c>
      <c r="DB103" s="64">
        <f ca="1">'Trial 1'!DK11</f>
        <v>989099.53660843032</v>
      </c>
      <c r="DC103" s="64">
        <f ca="1">'Trial 1'!DL11</f>
        <v>988472.28056712111</v>
      </c>
      <c r="DD103" s="64">
        <f ca="1">'Trial 1'!DM11</f>
        <v>986798.36600438389</v>
      </c>
      <c r="DE103" s="64">
        <f ca="1">'Trial 1'!DO11</f>
        <v>986415.7166505541</v>
      </c>
      <c r="DF103" s="64">
        <f ca="1">'Trial 1'!DP11</f>
        <v>985526.11862193258</v>
      </c>
      <c r="DG103" s="64">
        <f ca="1">'Trial 1'!DQ11</f>
        <v>985046.71124068776</v>
      </c>
      <c r="DH103" s="64">
        <f ca="1">'Trial 1'!DR11</f>
        <v>984543.98413383646</v>
      </c>
      <c r="DI103" s="64">
        <f ca="1">'Trial 1'!DS11</f>
        <v>983539.73594458366</v>
      </c>
      <c r="DJ103" s="64">
        <f ca="1">'Trial 1'!DT11</f>
        <v>982274.21098046238</v>
      </c>
      <c r="DK103" s="64">
        <f ca="1">'Trial 1'!DU11</f>
        <v>982127.88166679977</v>
      </c>
      <c r="DL103" s="64">
        <f ca="1">'Trial 1'!DV11</f>
        <v>980874.49197157624</v>
      </c>
      <c r="DM103" s="64">
        <f ca="1">'Trial 1'!DW11</f>
        <v>979813.8555883643</v>
      </c>
      <c r="DN103" s="64">
        <f ca="1">'Trial 1'!DX11</f>
        <v>979520.18120916351</v>
      </c>
      <c r="DO103" s="64">
        <f ca="1">'Trial 1'!DY11</f>
        <v>978496.61401246721</v>
      </c>
      <c r="DP103" s="64">
        <f ca="1">'Trial 1'!DZ11</f>
        <v>977926.84938202251</v>
      </c>
      <c r="DQ103" s="64">
        <f ca="1">'Trial 1'!EB11</f>
        <v>977328.18382455641</v>
      </c>
      <c r="DR103" s="64">
        <f ca="1">'Trial 1'!EC11</f>
        <v>977142.53691760625</v>
      </c>
      <c r="DS103" s="64">
        <f ca="1">'Trial 1'!ED11</f>
        <v>976270.38908805652</v>
      </c>
      <c r="DT103" s="64">
        <f ca="1">'Trial 1'!EE11</f>
        <v>975520.67359474709</v>
      </c>
      <c r="DU103" s="64">
        <f ca="1">'Trial 1'!EF11</f>
        <v>974629.73600943619</v>
      </c>
      <c r="DV103" s="64">
        <f ca="1">'Trial 1'!EG11</f>
        <v>974203.49499198818</v>
      </c>
      <c r="DW103" s="64">
        <f ca="1">'Trial 1'!EH11</f>
        <v>973587.33836109133</v>
      </c>
      <c r="DX103" s="64">
        <f ca="1">'Trial 1'!EI11</f>
        <v>972997.51059420919</v>
      </c>
      <c r="DY103" s="64">
        <f ca="1">'Trial 1'!EJ11</f>
        <v>971962.90547548491</v>
      </c>
      <c r="DZ103" s="64">
        <f ca="1">'Trial 1'!EK11</f>
        <v>970753.59453326755</v>
      </c>
      <c r="EA103" s="64">
        <f ca="1">'Trial 1'!EL11</f>
        <v>970546.09011761169</v>
      </c>
      <c r="EB103" s="64">
        <f ca="1">'Trial 1'!EM11</f>
        <v>970106.25505773781</v>
      </c>
    </row>
    <row r="104" spans="1:132" ht="12.75" customHeight="1">
      <c r="A104" s="64">
        <f>'Trial 2'!B11</f>
        <v>1166666.6666666667</v>
      </c>
      <c r="B104" s="64">
        <f ca="1">'Trial 2'!C11</f>
        <v>1163823.8984495411</v>
      </c>
      <c r="C104" s="64">
        <f ca="1">'Trial 2'!D11</f>
        <v>1160257.8603154256</v>
      </c>
      <c r="D104" s="64">
        <f ca="1">'Trial 2'!E11</f>
        <v>1158239.1707558543</v>
      </c>
      <c r="E104" s="64">
        <f ca="1">'Trial 2'!F11</f>
        <v>1155424.4945887031</v>
      </c>
      <c r="F104" s="64">
        <f ca="1">'Trial 2'!G11</f>
        <v>1152408.5138899544</v>
      </c>
      <c r="G104" s="64">
        <f ca="1">'Trial 2'!H11</f>
        <v>1149452.997463482</v>
      </c>
      <c r="H104" s="64">
        <f ca="1">'Trial 2'!I11</f>
        <v>1147202.8109622179</v>
      </c>
      <c r="I104" s="64">
        <f ca="1">'Trial 2'!J11</f>
        <v>1144470.0835977555</v>
      </c>
      <c r="J104" s="64">
        <f ca="1">'Trial 2'!K11</f>
        <v>1141769.6000582022</v>
      </c>
      <c r="K104" s="64">
        <f ca="1">'Trial 2'!L11</f>
        <v>1139130.5978292217</v>
      </c>
      <c r="L104" s="64">
        <f ca="1">'Trial 2'!M11</f>
        <v>1137000.9000425467</v>
      </c>
      <c r="M104" s="64">
        <f ca="1">'Trial 2'!O11</f>
        <v>1135281.1540945941</v>
      </c>
      <c r="N104" s="64">
        <f ca="1">'Trial 2'!P11</f>
        <v>1132746.1810010748</v>
      </c>
      <c r="O104" s="64">
        <f ca="1">'Trial 2'!Q11</f>
        <v>1129784.5099895827</v>
      </c>
      <c r="P104" s="64">
        <f ca="1">'Trial 2'!R11</f>
        <v>1127485.0010949734</v>
      </c>
      <c r="Q104" s="64">
        <f ca="1">'Trial 2'!S11</f>
        <v>1125521.3228998664</v>
      </c>
      <c r="R104" s="64">
        <f ca="1">'Trial 2'!T11</f>
        <v>1123136.3622486091</v>
      </c>
      <c r="S104" s="64">
        <f ca="1">'Trial 2'!U11</f>
        <v>1120634.5211371607</v>
      </c>
      <c r="T104" s="64">
        <f ca="1">'Trial 2'!V11</f>
        <v>1118716.6477236568</v>
      </c>
      <c r="U104" s="64">
        <f ca="1">'Trial 2'!W11</f>
        <v>1116702.4602072393</v>
      </c>
      <c r="V104" s="64">
        <f ca="1">'Trial 2'!X11</f>
        <v>1114827.3982479444</v>
      </c>
      <c r="W104" s="64">
        <f ca="1">'Trial 2'!Y11</f>
        <v>1112272.8090659722</v>
      </c>
      <c r="X104" s="64">
        <f ca="1">'Trial 2'!Z11</f>
        <v>1110347.7718865401</v>
      </c>
      <c r="Y104" s="64">
        <f ca="1">'Trial 2'!AB11</f>
        <v>1107764.5665505263</v>
      </c>
      <c r="Z104" s="64">
        <f ca="1">'Trial 2'!AC11</f>
        <v>1106353.7945352432</v>
      </c>
      <c r="AA104" s="64">
        <f ca="1">'Trial 2'!AD11</f>
        <v>1103697.3288352615</v>
      </c>
      <c r="AB104" s="64">
        <f ca="1">'Trial 2'!AE11</f>
        <v>1101418.2464138635</v>
      </c>
      <c r="AC104" s="64">
        <f ca="1">'Trial 2'!AF11</f>
        <v>1099511.329462318</v>
      </c>
      <c r="AD104" s="64">
        <f ca="1">'Trial 2'!AG11</f>
        <v>1096874.5819808436</v>
      </c>
      <c r="AE104" s="64">
        <f ca="1">'Trial 2'!AH11</f>
        <v>1094375.4485648193</v>
      </c>
      <c r="AF104" s="64">
        <f ca="1">'Trial 2'!AI11</f>
        <v>1092062.0596637353</v>
      </c>
      <c r="AG104" s="64">
        <f ca="1">'Trial 2'!AJ11</f>
        <v>1089825.4025481704</v>
      </c>
      <c r="AH104" s="64">
        <f ca="1">'Trial 2'!AK11</f>
        <v>1087698.7815247648</v>
      </c>
      <c r="AI104" s="64">
        <f ca="1">'Trial 2'!AL11</f>
        <v>1085394.8307777876</v>
      </c>
      <c r="AJ104" s="64">
        <f ca="1">'Trial 2'!AM11</f>
        <v>1082645.3014195475</v>
      </c>
      <c r="AK104" s="64">
        <f ca="1">'Trial 2'!AO11</f>
        <v>1079986.500656784</v>
      </c>
      <c r="AL104" s="64">
        <f ca="1">'Trial 2'!AP11</f>
        <v>1078763.8141139634</v>
      </c>
      <c r="AM104" s="64">
        <f ca="1">'Trial 2'!AQ11</f>
        <v>1077193.1961561446</v>
      </c>
      <c r="AN104" s="64">
        <f ca="1">'Trial 2'!AR11</f>
        <v>1075352.8037276538</v>
      </c>
      <c r="AO104" s="64">
        <f ca="1">'Trial 2'!AS11</f>
        <v>1073980.3518379361</v>
      </c>
      <c r="AP104" s="64">
        <f ca="1">'Trial 2'!AT11</f>
        <v>1072090.6491437147</v>
      </c>
      <c r="AQ104" s="64">
        <f ca="1">'Trial 2'!AU11</f>
        <v>1070343.0437935069</v>
      </c>
      <c r="AR104" s="64">
        <f ca="1">'Trial 2'!AV11</f>
        <v>1068946.4227699179</v>
      </c>
      <c r="AS104" s="64">
        <f ca="1">'Trial 2'!AW11</f>
        <v>1067094.5557158219</v>
      </c>
      <c r="AT104" s="64">
        <f ca="1">'Trial 2'!AX11</f>
        <v>1065456.7669404368</v>
      </c>
      <c r="AU104" s="64">
        <f ca="1">'Trial 2'!AY11</f>
        <v>1064063.1285424526</v>
      </c>
      <c r="AV104" s="64">
        <f ca="1">'Trial 2'!AZ11</f>
        <v>1062915.6865717235</v>
      </c>
      <c r="AW104" s="64">
        <f ca="1">'Trial 2'!BB11</f>
        <v>1061079.5964335811</v>
      </c>
      <c r="AX104" s="64">
        <f ca="1">'Trial 2'!BC11</f>
        <v>1059634.3257477786</v>
      </c>
      <c r="AY104" s="64">
        <f ca="1">'Trial 2'!BD11</f>
        <v>1058042.0594675846</v>
      </c>
      <c r="AZ104" s="64">
        <f ca="1">'Trial 2'!BE11</f>
        <v>1056255.3481922972</v>
      </c>
      <c r="BA104" s="64">
        <f ca="1">'Trial 2'!BF11</f>
        <v>1055158.2916987743</v>
      </c>
      <c r="BB104" s="64">
        <f ca="1">'Trial 2'!BG11</f>
        <v>1052709.020269756</v>
      </c>
      <c r="BC104" s="64">
        <f ca="1">'Trial 2'!BH11</f>
        <v>1051237.7925843087</v>
      </c>
      <c r="BD104" s="64">
        <f ca="1">'Trial 2'!BI11</f>
        <v>1049235.4578486593</v>
      </c>
      <c r="BE104" s="64">
        <f ca="1">'Trial 2'!BJ11</f>
        <v>1047487.8627814609</v>
      </c>
      <c r="BF104" s="64">
        <f ca="1">'Trial 2'!BK11</f>
        <v>1045599.9714390376</v>
      </c>
      <c r="BG104" s="64">
        <f ca="1">'Trial 2'!BL11</f>
        <v>1044109.5855517578</v>
      </c>
      <c r="BH104" s="64">
        <f ca="1">'Trial 2'!BM11</f>
        <v>1042210.50460534</v>
      </c>
      <c r="BI104" s="64">
        <f ca="1">'Trial 2'!BO11</f>
        <v>1040780.7342406848</v>
      </c>
      <c r="BJ104" s="64">
        <f ca="1">'Trial 2'!BP11</f>
        <v>1038508.2933400749</v>
      </c>
      <c r="BK104" s="64">
        <f ca="1">'Trial 2'!BQ11</f>
        <v>1037028.7056267181</v>
      </c>
      <c r="BL104" s="64">
        <f ca="1">'Trial 2'!BR11</f>
        <v>1035438.2316192243</v>
      </c>
      <c r="BM104" s="64">
        <f ca="1">'Trial 2'!BS11</f>
        <v>1034514.0165436099</v>
      </c>
      <c r="BN104" s="64">
        <f ca="1">'Trial 2'!BT11</f>
        <v>1033199.2597448452</v>
      </c>
      <c r="BO104" s="64">
        <f ca="1">'Trial 2'!BU11</f>
        <v>1032607.1962156495</v>
      </c>
      <c r="BP104" s="64">
        <f ca="1">'Trial 2'!BV11</f>
        <v>1031263.7130195439</v>
      </c>
      <c r="BQ104" s="64">
        <f ca="1">'Trial 2'!BW11</f>
        <v>1030151.5773310087</v>
      </c>
      <c r="BR104" s="64">
        <f ca="1">'Trial 2'!BX11</f>
        <v>1028586.6077052723</v>
      </c>
      <c r="BS104" s="64">
        <f ca="1">'Trial 2'!BY11</f>
        <v>1027924.4806710255</v>
      </c>
      <c r="BT104" s="64">
        <f ca="1">'Trial 2'!BZ11</f>
        <v>1027014.1146820263</v>
      </c>
      <c r="BU104" s="64">
        <f ca="1">'Trial 2'!CB11</f>
        <v>1025823.3538700822</v>
      </c>
      <c r="BV104" s="64">
        <f ca="1">'Trial 2'!CC11</f>
        <v>1024014.323460292</v>
      </c>
      <c r="BW104" s="64">
        <f ca="1">'Trial 2'!CD11</f>
        <v>1022939.1178307799</v>
      </c>
      <c r="BX104" s="64">
        <f ca="1">'Trial 2'!CE11</f>
        <v>1021282.7073791609</v>
      </c>
      <c r="BY104" s="64">
        <f ca="1">'Trial 2'!CF11</f>
        <v>1020664.997515735</v>
      </c>
      <c r="BZ104" s="64">
        <f ca="1">'Trial 2'!CG11</f>
        <v>1019486.9958094681</v>
      </c>
      <c r="CA104" s="64">
        <f ca="1">'Trial 2'!CH11</f>
        <v>1018225.9578877211</v>
      </c>
      <c r="CB104" s="64">
        <f ca="1">'Trial 2'!CI11</f>
        <v>1017513.4640967008</v>
      </c>
      <c r="CC104" s="64">
        <f ca="1">'Trial 2'!CJ11</f>
        <v>1015695.9582940727</v>
      </c>
      <c r="CD104" s="64">
        <f ca="1">'Trial 2'!CK11</f>
        <v>1014041.3131134496</v>
      </c>
      <c r="CE104" s="64">
        <f ca="1">'Trial 2'!CL11</f>
        <v>1013064.191956808</v>
      </c>
      <c r="CF104" s="64">
        <f ca="1">'Trial 2'!CM11</f>
        <v>1012019.0735717613</v>
      </c>
      <c r="CG104" s="64">
        <f ca="1">'Trial 2'!CO11</f>
        <v>1010441.6691069063</v>
      </c>
      <c r="CH104" s="64">
        <f ca="1">'Trial 2'!CP11</f>
        <v>1009200.7343207253</v>
      </c>
      <c r="CI104" s="64">
        <f ca="1">'Trial 2'!CQ11</f>
        <v>1008406.6399292822</v>
      </c>
      <c r="CJ104" s="64">
        <f ca="1">'Trial 2'!CR11</f>
        <v>1007613.0464093162</v>
      </c>
      <c r="CK104" s="64">
        <f ca="1">'Trial 2'!CS11</f>
        <v>1006489.7364089176</v>
      </c>
      <c r="CL104" s="64">
        <f ca="1">'Trial 2'!CT11</f>
        <v>1004841.4971304355</v>
      </c>
      <c r="CM104" s="64">
        <f ca="1">'Trial 2'!CU11</f>
        <v>1003222.2412788178</v>
      </c>
      <c r="CN104" s="64">
        <f ca="1">'Trial 2'!CV11</f>
        <v>1002272.0152220569</v>
      </c>
      <c r="CO104" s="64">
        <f ca="1">'Trial 2'!CW11</f>
        <v>1001123.3871320984</v>
      </c>
      <c r="CP104" s="64">
        <f ca="1">'Trial 2'!CX11</f>
        <v>999903.02362383355</v>
      </c>
      <c r="CQ104" s="64">
        <f ca="1">'Trial 2'!CY11</f>
        <v>998669.31449301273</v>
      </c>
      <c r="CR104" s="64">
        <f ca="1">'Trial 2'!CZ11</f>
        <v>996882.59616752795</v>
      </c>
      <c r="CS104" s="64">
        <f ca="1">'Trial 2'!DB11</f>
        <v>995041.61371709779</v>
      </c>
      <c r="CT104" s="64">
        <f ca="1">'Trial 2'!DC11</f>
        <v>993853.84113107482</v>
      </c>
      <c r="CU104" s="64">
        <f ca="1">'Trial 2'!DD11</f>
        <v>993354.87621808005</v>
      </c>
      <c r="CV104" s="64">
        <f ca="1">'Trial 2'!DE11</f>
        <v>991501.0556109274</v>
      </c>
      <c r="CW104" s="64">
        <f ca="1">'Trial 2'!DF11</f>
        <v>990878.88383267506</v>
      </c>
      <c r="CX104" s="64">
        <f ca="1">'Trial 2'!DG11</f>
        <v>989568.33439046703</v>
      </c>
      <c r="CY104" s="64">
        <f ca="1">'Trial 2'!DH11</f>
        <v>988343.96188074793</v>
      </c>
      <c r="CZ104" s="64">
        <f ca="1">'Trial 2'!DI11</f>
        <v>987890.33225673717</v>
      </c>
      <c r="DA104" s="64">
        <f ca="1">'Trial 2'!DJ11</f>
        <v>986027.77241447777</v>
      </c>
      <c r="DB104" s="64">
        <f ca="1">'Trial 2'!DK11</f>
        <v>984347.25780511834</v>
      </c>
      <c r="DC104" s="64">
        <f ca="1">'Trial 2'!DL11</f>
        <v>983353.24960093619</v>
      </c>
      <c r="DD104" s="64">
        <f ca="1">'Trial 2'!DM11</f>
        <v>981888.78120009031</v>
      </c>
      <c r="DE104" s="64">
        <f ca="1">'Trial 2'!DO11</f>
        <v>980492.16010597872</v>
      </c>
      <c r="DF104" s="64">
        <f ca="1">'Trial 2'!DP11</f>
        <v>979371.74567429791</v>
      </c>
      <c r="DG104" s="64">
        <f ca="1">'Trial 2'!DQ11</f>
        <v>977720.63675161195</v>
      </c>
      <c r="DH104" s="64">
        <f ca="1">'Trial 2'!DR11</f>
        <v>977004.79807928938</v>
      </c>
      <c r="DI104" s="64">
        <f ca="1">'Trial 2'!DS11</f>
        <v>975219.74506250652</v>
      </c>
      <c r="DJ104" s="64">
        <f ca="1">'Trial 2'!DT11</f>
        <v>974585.50558453612</v>
      </c>
      <c r="DK104" s="64">
        <f ca="1">'Trial 2'!DU11</f>
        <v>973229.73102199961</v>
      </c>
      <c r="DL104" s="64">
        <f ca="1">'Trial 2'!DV11</f>
        <v>972588.55761732918</v>
      </c>
      <c r="DM104" s="64">
        <f ca="1">'Trial 2'!DW11</f>
        <v>971196.03064837563</v>
      </c>
      <c r="DN104" s="64">
        <f ca="1">'Trial 2'!DX11</f>
        <v>970853.65306387283</v>
      </c>
      <c r="DO104" s="64">
        <f ca="1">'Trial 2'!DY11</f>
        <v>969633.86674469616</v>
      </c>
      <c r="DP104" s="64">
        <f ca="1">'Trial 2'!DZ11</f>
        <v>969467.87569715222</v>
      </c>
      <c r="DQ104" s="64">
        <f ca="1">'Trial 2'!EB11</f>
        <v>969185.96751391387</v>
      </c>
      <c r="DR104" s="64">
        <f ca="1">'Trial 2'!EC11</f>
        <v>968513.22618831717</v>
      </c>
      <c r="DS104" s="64">
        <f ca="1">'Trial 2'!ED11</f>
        <v>966999.03961584601</v>
      </c>
      <c r="DT104" s="64">
        <f ca="1">'Trial 2'!EE11</f>
        <v>966123.36192773702</v>
      </c>
      <c r="DU104" s="64">
        <f ca="1">'Trial 2'!EF11</f>
        <v>965491.07956898457</v>
      </c>
      <c r="DV104" s="64">
        <f ca="1">'Trial 2'!EG11</f>
        <v>964778.03382815886</v>
      </c>
      <c r="DW104" s="64">
        <f ca="1">'Trial 2'!EH11</f>
        <v>964165.08704414754</v>
      </c>
      <c r="DX104" s="64">
        <f ca="1">'Trial 2'!EI11</f>
        <v>963410.54051176738</v>
      </c>
      <c r="DY104" s="64">
        <f ca="1">'Trial 2'!EJ11</f>
        <v>962705.02142119757</v>
      </c>
      <c r="DZ104" s="64">
        <f ca="1">'Trial 2'!EK11</f>
        <v>962404.34850932565</v>
      </c>
      <c r="EA104" s="64">
        <f ca="1">'Trial 2'!EL11</f>
        <v>961204.9820319399</v>
      </c>
      <c r="EB104" s="64">
        <f ca="1">'Trial 2'!EM11</f>
        <v>960519.32843648968</v>
      </c>
    </row>
    <row r="105" spans="1:132" ht="12.75" customHeight="1">
      <c r="A105" s="64">
        <f>'Trial 3'!B11</f>
        <v>1166666.6666666667</v>
      </c>
      <c r="B105" s="64">
        <f ca="1">'Trial 3'!C11</f>
        <v>1163351.1531836051</v>
      </c>
      <c r="C105" s="64">
        <f ca="1">'Trial 3'!D11</f>
        <v>1160560.3467855188</v>
      </c>
      <c r="D105" s="64">
        <f ca="1">'Trial 3'!E11</f>
        <v>1158021.4856148374</v>
      </c>
      <c r="E105" s="64">
        <f ca="1">'Trial 3'!F11</f>
        <v>1155795.4598231756</v>
      </c>
      <c r="F105" s="64">
        <f ca="1">'Trial 3'!G11</f>
        <v>1153069.0593361263</v>
      </c>
      <c r="G105" s="64">
        <f ca="1">'Trial 3'!H11</f>
        <v>1150592.3172684805</v>
      </c>
      <c r="H105" s="64">
        <f ca="1">'Trial 3'!I11</f>
        <v>1147839.6584723166</v>
      </c>
      <c r="I105" s="64">
        <f ca="1">'Trial 3'!J11</f>
        <v>1144971.2157538619</v>
      </c>
      <c r="J105" s="64">
        <f ca="1">'Trial 3'!K11</f>
        <v>1141735.12325818</v>
      </c>
      <c r="K105" s="64">
        <f ca="1">'Trial 3'!L11</f>
        <v>1140057.938079397</v>
      </c>
      <c r="L105" s="64">
        <f ca="1">'Trial 3'!M11</f>
        <v>1137547.1698265281</v>
      </c>
      <c r="M105" s="64">
        <f ca="1">'Trial 3'!O11</f>
        <v>1135182.6684756575</v>
      </c>
      <c r="N105" s="64">
        <f ca="1">'Trial 3'!P11</f>
        <v>1132972.3936864936</v>
      </c>
      <c r="O105" s="64">
        <f ca="1">'Trial 3'!Q11</f>
        <v>1130628.1088365403</v>
      </c>
      <c r="P105" s="64">
        <f ca="1">'Trial 3'!R11</f>
        <v>1128792.2896468823</v>
      </c>
      <c r="Q105" s="64">
        <f ca="1">'Trial 3'!S11</f>
        <v>1127189.7447596351</v>
      </c>
      <c r="R105" s="64">
        <f ca="1">'Trial 3'!T11</f>
        <v>1125176.5203126098</v>
      </c>
      <c r="S105" s="64">
        <f ca="1">'Trial 3'!U11</f>
        <v>1123520.9747831831</v>
      </c>
      <c r="T105" s="64">
        <f ca="1">'Trial 3'!V11</f>
        <v>1120866.081937158</v>
      </c>
      <c r="U105" s="64">
        <f ca="1">'Trial 3'!W11</f>
        <v>1118990.2228311361</v>
      </c>
      <c r="V105" s="64">
        <f ca="1">'Trial 3'!X11</f>
        <v>1117101.3952544711</v>
      </c>
      <c r="W105" s="64">
        <f ca="1">'Trial 3'!Y11</f>
        <v>1115538.1368953986</v>
      </c>
      <c r="X105" s="64">
        <f ca="1">'Trial 3'!Z11</f>
        <v>1113725.782121632</v>
      </c>
      <c r="Y105" s="64">
        <f ca="1">'Trial 3'!AB11</f>
        <v>1111032.3684238209</v>
      </c>
      <c r="Z105" s="64">
        <f ca="1">'Trial 3'!AC11</f>
        <v>1108982.7515949572</v>
      </c>
      <c r="AA105" s="64">
        <f ca="1">'Trial 3'!AD11</f>
        <v>1107298.2411088555</v>
      </c>
      <c r="AB105" s="64">
        <f ca="1">'Trial 3'!AE11</f>
        <v>1105914.0996659745</v>
      </c>
      <c r="AC105" s="64">
        <f ca="1">'Trial 3'!AF11</f>
        <v>1102877.508606974</v>
      </c>
      <c r="AD105" s="64">
        <f ca="1">'Trial 3'!AG11</f>
        <v>1101026.0308143939</v>
      </c>
      <c r="AE105" s="64">
        <f ca="1">'Trial 3'!AH11</f>
        <v>1098169.3099015204</v>
      </c>
      <c r="AF105" s="64">
        <f ca="1">'Trial 3'!AI11</f>
        <v>1096198.9050385284</v>
      </c>
      <c r="AG105" s="64">
        <f ca="1">'Trial 3'!AJ11</f>
        <v>1094091.930186691</v>
      </c>
      <c r="AH105" s="64">
        <f ca="1">'Trial 3'!AK11</f>
        <v>1092382.6897267476</v>
      </c>
      <c r="AI105" s="64">
        <f ca="1">'Trial 3'!AL11</f>
        <v>1090250.5346784547</v>
      </c>
      <c r="AJ105" s="64">
        <f ca="1">'Trial 3'!AM11</f>
        <v>1088531.6817295235</v>
      </c>
      <c r="AK105" s="64">
        <f ca="1">'Trial 3'!AO11</f>
        <v>1085880.7046175946</v>
      </c>
      <c r="AL105" s="64">
        <f ca="1">'Trial 3'!AP11</f>
        <v>1083141.6732313654</v>
      </c>
      <c r="AM105" s="64">
        <f ca="1">'Trial 3'!AQ11</f>
        <v>1081543.6774620765</v>
      </c>
      <c r="AN105" s="64">
        <f ca="1">'Trial 3'!AR11</f>
        <v>1079597.4031675581</v>
      </c>
      <c r="AO105" s="64">
        <f ca="1">'Trial 3'!AS11</f>
        <v>1078189.9777795339</v>
      </c>
      <c r="AP105" s="64">
        <f ca="1">'Trial 3'!AT11</f>
        <v>1076327.0651612298</v>
      </c>
      <c r="AQ105" s="64">
        <f ca="1">'Trial 3'!AU11</f>
        <v>1074139.4418841149</v>
      </c>
      <c r="AR105" s="64">
        <f ca="1">'Trial 3'!AV11</f>
        <v>1072857.7224581088</v>
      </c>
      <c r="AS105" s="64">
        <f ca="1">'Trial 3'!AW11</f>
        <v>1071260.2440788629</v>
      </c>
      <c r="AT105" s="64">
        <f ca="1">'Trial 3'!AX11</f>
        <v>1069524.8986816553</v>
      </c>
      <c r="AU105" s="64">
        <f ca="1">'Trial 3'!AY11</f>
        <v>1067837.4535913647</v>
      </c>
      <c r="AV105" s="64">
        <f ca="1">'Trial 3'!AZ11</f>
        <v>1065988.0946790618</v>
      </c>
      <c r="AW105" s="64">
        <f ca="1">'Trial 3'!BB11</f>
        <v>1064719.5535475707</v>
      </c>
      <c r="AX105" s="64">
        <f ca="1">'Trial 3'!BC11</f>
        <v>1062769.1821949661</v>
      </c>
      <c r="AY105" s="64">
        <f ca="1">'Trial 3'!BD11</f>
        <v>1060498.5383415243</v>
      </c>
      <c r="AZ105" s="64">
        <f ca="1">'Trial 3'!BE11</f>
        <v>1059079.2958031264</v>
      </c>
      <c r="BA105" s="64">
        <f ca="1">'Trial 3'!BF11</f>
        <v>1058272.4330405982</v>
      </c>
      <c r="BB105" s="64">
        <f ca="1">'Trial 3'!BG11</f>
        <v>1056645.4019042503</v>
      </c>
      <c r="BC105" s="64">
        <f ca="1">'Trial 3'!BH11</f>
        <v>1054645.0603535494</v>
      </c>
      <c r="BD105" s="64">
        <f ca="1">'Trial 3'!BI11</f>
        <v>1052473.9812574047</v>
      </c>
      <c r="BE105" s="64">
        <f ca="1">'Trial 3'!BJ11</f>
        <v>1050533.439240556</v>
      </c>
      <c r="BF105" s="64">
        <f ca="1">'Trial 3'!BK11</f>
        <v>1048507.4512424008</v>
      </c>
      <c r="BG105" s="64">
        <f ca="1">'Trial 3'!BL11</f>
        <v>1047798.5443627342</v>
      </c>
      <c r="BH105" s="64">
        <f ca="1">'Trial 3'!BM11</f>
        <v>1046130.8799058319</v>
      </c>
      <c r="BI105" s="64">
        <f ca="1">'Trial 3'!BO11</f>
        <v>1044914.6610730761</v>
      </c>
      <c r="BJ105" s="64">
        <f ca="1">'Trial 3'!BP11</f>
        <v>1043408.9105615561</v>
      </c>
      <c r="BK105" s="64">
        <f ca="1">'Trial 3'!BQ11</f>
        <v>1041837.2481558206</v>
      </c>
      <c r="BL105" s="64">
        <f ca="1">'Trial 3'!BR11</f>
        <v>1040849.4277371382</v>
      </c>
      <c r="BM105" s="64">
        <f ca="1">'Trial 3'!BS11</f>
        <v>1039790.2538433184</v>
      </c>
      <c r="BN105" s="64">
        <f ca="1">'Trial 3'!BT11</f>
        <v>1038027.3427074667</v>
      </c>
      <c r="BO105" s="64">
        <f ca="1">'Trial 3'!BU11</f>
        <v>1036589.7271298905</v>
      </c>
      <c r="BP105" s="64">
        <f ca="1">'Trial 3'!BV11</f>
        <v>1035747.6987004973</v>
      </c>
      <c r="BQ105" s="64">
        <f ca="1">'Trial 3'!BW11</f>
        <v>1033906.8019827571</v>
      </c>
      <c r="BR105" s="64">
        <f ca="1">'Trial 3'!BX11</f>
        <v>1033133.1512678203</v>
      </c>
      <c r="BS105" s="64">
        <f ca="1">'Trial 3'!BY11</f>
        <v>1031103.055973166</v>
      </c>
      <c r="BT105" s="64">
        <f ca="1">'Trial 3'!BZ11</f>
        <v>1030205.2016089393</v>
      </c>
      <c r="BU105" s="64">
        <f ca="1">'Trial 3'!CB11</f>
        <v>1028372.8244216745</v>
      </c>
      <c r="BV105" s="64">
        <f ca="1">'Trial 3'!CC11</f>
        <v>1026358.9424815642</v>
      </c>
      <c r="BW105" s="64">
        <f ca="1">'Trial 3'!CD11</f>
        <v>1025033.5928277214</v>
      </c>
      <c r="BX105" s="64">
        <f ca="1">'Trial 3'!CE11</f>
        <v>1023749.5062266765</v>
      </c>
      <c r="BY105" s="64">
        <f ca="1">'Trial 3'!CF11</f>
        <v>1022776.4780582406</v>
      </c>
      <c r="BZ105" s="64">
        <f ca="1">'Trial 3'!CG11</f>
        <v>1021096.7249987242</v>
      </c>
      <c r="CA105" s="64">
        <f ca="1">'Trial 3'!CH11</f>
        <v>1019368.6919293159</v>
      </c>
      <c r="CB105" s="64">
        <f ca="1">'Trial 3'!CI11</f>
        <v>1017701.5709289294</v>
      </c>
      <c r="CC105" s="64">
        <f ca="1">'Trial 3'!CJ11</f>
        <v>1017062.341616408</v>
      </c>
      <c r="CD105" s="64">
        <f ca="1">'Trial 3'!CK11</f>
        <v>1015674.4055492842</v>
      </c>
      <c r="CE105" s="64">
        <f ca="1">'Trial 3'!CL11</f>
        <v>1014754.378970425</v>
      </c>
      <c r="CF105" s="64">
        <f ca="1">'Trial 3'!CM11</f>
        <v>1014120.5539054892</v>
      </c>
      <c r="CG105" s="64">
        <f ca="1">'Trial 3'!CO11</f>
        <v>1013530.6719026633</v>
      </c>
      <c r="CH105" s="64">
        <f ca="1">'Trial 3'!CP11</f>
        <v>1012327.1544480252</v>
      </c>
      <c r="CI105" s="64">
        <f ca="1">'Trial 3'!CQ11</f>
        <v>1011916.6577465871</v>
      </c>
      <c r="CJ105" s="64">
        <f ca="1">'Trial 3'!CR11</f>
        <v>1010636.1987613142</v>
      </c>
      <c r="CK105" s="64">
        <f ca="1">'Trial 3'!CS11</f>
        <v>1009428.4749806169</v>
      </c>
      <c r="CL105" s="64">
        <f ca="1">'Trial 3'!CT11</f>
        <v>1008479.9308736941</v>
      </c>
      <c r="CM105" s="64">
        <f ca="1">'Trial 3'!CU11</f>
        <v>1008015.1521289968</v>
      </c>
      <c r="CN105" s="64">
        <f ca="1">'Trial 3'!CV11</f>
        <v>1006839.2951804521</v>
      </c>
      <c r="CO105" s="64">
        <f ca="1">'Trial 3'!CW11</f>
        <v>1005382.5505439183</v>
      </c>
      <c r="CP105" s="64">
        <f ca="1">'Trial 3'!CX11</f>
        <v>1004605.4677363359</v>
      </c>
      <c r="CQ105" s="64">
        <f ca="1">'Trial 3'!CY11</f>
        <v>1003820.5629626712</v>
      </c>
      <c r="CR105" s="64">
        <f ca="1">'Trial 3'!CZ11</f>
        <v>1002052.3867049738</v>
      </c>
      <c r="CS105" s="64">
        <f ca="1">'Trial 3'!DB11</f>
        <v>1001345.8240978838</v>
      </c>
      <c r="CT105" s="64">
        <f ca="1">'Trial 3'!DC11</f>
        <v>1000691.6711289551</v>
      </c>
      <c r="CU105" s="64">
        <f ca="1">'Trial 3'!DD11</f>
        <v>999279.47445682925</v>
      </c>
      <c r="CV105" s="64">
        <f ca="1">'Trial 3'!DE11</f>
        <v>997745.12573106622</v>
      </c>
      <c r="CW105" s="64">
        <f ca="1">'Trial 3'!DF11</f>
        <v>996743.29849757068</v>
      </c>
      <c r="CX105" s="64">
        <f ca="1">'Trial 3'!DG11</f>
        <v>995003.92938464065</v>
      </c>
      <c r="CY105" s="64">
        <f ca="1">'Trial 3'!DH11</f>
        <v>994240.13790618628</v>
      </c>
      <c r="CZ105" s="64">
        <f ca="1">'Trial 3'!DI11</f>
        <v>992876.10306969821</v>
      </c>
      <c r="DA105" s="64">
        <f ca="1">'Trial 3'!DJ11</f>
        <v>991210.56688750652</v>
      </c>
      <c r="DB105" s="64">
        <f ca="1">'Trial 3'!DK11</f>
        <v>990527.82252345874</v>
      </c>
      <c r="DC105" s="64">
        <f ca="1">'Trial 3'!DL11</f>
        <v>990088.56083839992</v>
      </c>
      <c r="DD105" s="64">
        <f ca="1">'Trial 3'!DM11</f>
        <v>989176.77419949486</v>
      </c>
      <c r="DE105" s="64">
        <f ca="1">'Trial 3'!DO11</f>
        <v>987721.71918497095</v>
      </c>
      <c r="DF105" s="64">
        <f ca="1">'Trial 3'!DP11</f>
        <v>986930.33317193517</v>
      </c>
      <c r="DG105" s="64">
        <f ca="1">'Trial 3'!DQ11</f>
        <v>986576.86855949939</v>
      </c>
      <c r="DH105" s="64">
        <f ca="1">'Trial 3'!DR11</f>
        <v>985300.62731059722</v>
      </c>
      <c r="DI105" s="64">
        <f ca="1">'Trial 3'!DS11</f>
        <v>984250.13701050181</v>
      </c>
      <c r="DJ105" s="64">
        <f ca="1">'Trial 3'!DT11</f>
        <v>982967.49753614748</v>
      </c>
      <c r="DK105" s="64">
        <f ca="1">'Trial 3'!DU11</f>
        <v>982348.25943789701</v>
      </c>
      <c r="DL105" s="64">
        <f ca="1">'Trial 3'!DV11</f>
        <v>981900.97621274914</v>
      </c>
      <c r="DM105" s="64">
        <f ca="1">'Trial 3'!DW11</f>
        <v>980400.02402067522</v>
      </c>
      <c r="DN105" s="64">
        <f ca="1">'Trial 3'!DX11</f>
        <v>979194.20662003546</v>
      </c>
      <c r="DO105" s="64">
        <f ca="1">'Trial 3'!DY11</f>
        <v>978359.67987146159</v>
      </c>
      <c r="DP105" s="64">
        <f ca="1">'Trial 3'!DZ11</f>
        <v>977604.15502308041</v>
      </c>
      <c r="DQ105" s="64">
        <f ca="1">'Trial 3'!EB11</f>
        <v>976475.00131006178</v>
      </c>
      <c r="DR105" s="64">
        <f ca="1">'Trial 3'!EC11</f>
        <v>975167.9215044697</v>
      </c>
      <c r="DS105" s="64">
        <f ca="1">'Trial 3'!ED11</f>
        <v>973392.33944579866</v>
      </c>
      <c r="DT105" s="64">
        <f ca="1">'Trial 3'!EE11</f>
        <v>972857.2250731932</v>
      </c>
      <c r="DU105" s="64">
        <f ca="1">'Trial 3'!EF11</f>
        <v>971806.313525412</v>
      </c>
      <c r="DV105" s="64">
        <f ca="1">'Trial 3'!EG11</f>
        <v>970817.11983488291</v>
      </c>
      <c r="DW105" s="64">
        <f ca="1">'Trial 3'!EH11</f>
        <v>969631.28948059829</v>
      </c>
      <c r="DX105" s="64">
        <f ca="1">'Trial 3'!EI11</f>
        <v>968673.22852626012</v>
      </c>
      <c r="DY105" s="64">
        <f ca="1">'Trial 3'!EJ11</f>
        <v>967502.64974978357</v>
      </c>
      <c r="DZ105" s="64">
        <f ca="1">'Trial 3'!EK11</f>
        <v>966286.25288061844</v>
      </c>
      <c r="EA105" s="64">
        <f ca="1">'Trial 3'!EL11</f>
        <v>965750.07083258498</v>
      </c>
      <c r="EB105" s="64">
        <f ca="1">'Trial 3'!EM11</f>
        <v>964805.59182207973</v>
      </c>
    </row>
    <row r="106" spans="1:132" ht="12.75" customHeight="1">
      <c r="A106" s="64">
        <f>'Trial 4'!B11</f>
        <v>1166666.6666666667</v>
      </c>
      <c r="B106" s="64">
        <f ca="1">'Trial 4'!C11</f>
        <v>1163829.3821233988</v>
      </c>
      <c r="C106" s="64">
        <f ca="1">'Trial 4'!D11</f>
        <v>1160896.0047319632</v>
      </c>
      <c r="D106" s="64">
        <f ca="1">'Trial 4'!E11</f>
        <v>1158427.0771488626</v>
      </c>
      <c r="E106" s="64">
        <f ca="1">'Trial 4'!F11</f>
        <v>1155448.4152070181</v>
      </c>
      <c r="F106" s="64">
        <f ca="1">'Trial 4'!G11</f>
        <v>1152785.1660670242</v>
      </c>
      <c r="G106" s="64">
        <f ca="1">'Trial 4'!H11</f>
        <v>1149968.9531078604</v>
      </c>
      <c r="H106" s="64">
        <f ca="1">'Trial 4'!I11</f>
        <v>1147523.8679267634</v>
      </c>
      <c r="I106" s="64">
        <f ca="1">'Trial 4'!J11</f>
        <v>1145789.6372614221</v>
      </c>
      <c r="J106" s="64">
        <f ca="1">'Trial 4'!K11</f>
        <v>1142902.4137795307</v>
      </c>
      <c r="K106" s="64">
        <f ca="1">'Trial 4'!L11</f>
        <v>1140689.4787237879</v>
      </c>
      <c r="L106" s="64">
        <f ca="1">'Trial 4'!M11</f>
        <v>1138378.7978400586</v>
      </c>
      <c r="M106" s="64">
        <f ca="1">'Trial 4'!O11</f>
        <v>1135247.0526468102</v>
      </c>
      <c r="N106" s="64">
        <f ca="1">'Trial 4'!P11</f>
        <v>1132686.9236390926</v>
      </c>
      <c r="O106" s="64">
        <f ca="1">'Trial 4'!Q11</f>
        <v>1129723.2437847753</v>
      </c>
      <c r="P106" s="64">
        <f ca="1">'Trial 4'!R11</f>
        <v>1127742.4989975756</v>
      </c>
      <c r="Q106" s="64">
        <f ca="1">'Trial 4'!S11</f>
        <v>1125490.5868793882</v>
      </c>
      <c r="R106" s="64">
        <f ca="1">'Trial 4'!T11</f>
        <v>1122586.9608627136</v>
      </c>
      <c r="S106" s="64">
        <f ca="1">'Trial 4'!U11</f>
        <v>1120597.8540533197</v>
      </c>
      <c r="T106" s="64">
        <f ca="1">'Trial 4'!V11</f>
        <v>1117911.0441835551</v>
      </c>
      <c r="U106" s="64">
        <f ca="1">'Trial 4'!W11</f>
        <v>1115721.9985754152</v>
      </c>
      <c r="V106" s="64">
        <f ca="1">'Trial 4'!X11</f>
        <v>1113250.714605096</v>
      </c>
      <c r="W106" s="64">
        <f ca="1">'Trial 4'!Y11</f>
        <v>1111509.3471977618</v>
      </c>
      <c r="X106" s="64">
        <f ca="1">'Trial 4'!Z11</f>
        <v>1108797.3204866087</v>
      </c>
      <c r="Y106" s="64">
        <f ca="1">'Trial 4'!AB11</f>
        <v>1106447.9566344423</v>
      </c>
      <c r="Z106" s="64">
        <f ca="1">'Trial 4'!AC11</f>
        <v>1103934.7048508916</v>
      </c>
      <c r="AA106" s="64">
        <f ca="1">'Trial 4'!AD11</f>
        <v>1101693.2419480232</v>
      </c>
      <c r="AB106" s="64">
        <f ca="1">'Trial 4'!AE11</f>
        <v>1100052.7897727485</v>
      </c>
      <c r="AC106" s="64">
        <f ca="1">'Trial 4'!AF11</f>
        <v>1097858.3845379804</v>
      </c>
      <c r="AD106" s="64">
        <f ca="1">'Trial 4'!AG11</f>
        <v>1095075.0209284658</v>
      </c>
      <c r="AE106" s="64">
        <f ca="1">'Trial 4'!AH11</f>
        <v>1092457.4128974047</v>
      </c>
      <c r="AF106" s="64">
        <f ca="1">'Trial 4'!AI11</f>
        <v>1090245.2459171689</v>
      </c>
      <c r="AG106" s="64">
        <f ca="1">'Trial 4'!AJ11</f>
        <v>1088214.2827745222</v>
      </c>
      <c r="AH106" s="64">
        <f ca="1">'Trial 4'!AK11</f>
        <v>1085880.5618095903</v>
      </c>
      <c r="AI106" s="64">
        <f ca="1">'Trial 4'!AL11</f>
        <v>1083134.6430133407</v>
      </c>
      <c r="AJ106" s="64">
        <f ca="1">'Trial 4'!AM11</f>
        <v>1080830.7372762146</v>
      </c>
      <c r="AK106" s="64">
        <f ca="1">'Trial 4'!AO11</f>
        <v>1078599.2187768442</v>
      </c>
      <c r="AL106" s="64">
        <f ca="1">'Trial 4'!AP11</f>
        <v>1076880.3609724103</v>
      </c>
      <c r="AM106" s="64">
        <f ca="1">'Trial 4'!AQ11</f>
        <v>1075180.1178031771</v>
      </c>
      <c r="AN106" s="64">
        <f ca="1">'Trial 4'!AR11</f>
        <v>1072696.8990720285</v>
      </c>
      <c r="AO106" s="64">
        <f ca="1">'Trial 4'!AS11</f>
        <v>1071280.047989269</v>
      </c>
      <c r="AP106" s="64">
        <f ca="1">'Trial 4'!AT11</f>
        <v>1069504.7881928314</v>
      </c>
      <c r="AQ106" s="64">
        <f ca="1">'Trial 4'!AU11</f>
        <v>1067057.7855216777</v>
      </c>
      <c r="AR106" s="64">
        <f ca="1">'Trial 4'!AV11</f>
        <v>1065372.2038523147</v>
      </c>
      <c r="AS106" s="64">
        <f ca="1">'Trial 4'!AW11</f>
        <v>1064044.1840429811</v>
      </c>
      <c r="AT106" s="64">
        <f ca="1">'Trial 4'!AX11</f>
        <v>1062160.9903966412</v>
      </c>
      <c r="AU106" s="64">
        <f ca="1">'Trial 4'!AY11</f>
        <v>1059927.1529922101</v>
      </c>
      <c r="AV106" s="64">
        <f ca="1">'Trial 4'!AZ11</f>
        <v>1057382.1984414069</v>
      </c>
      <c r="AW106" s="64">
        <f ca="1">'Trial 4'!BB11</f>
        <v>1055489.4518999534</v>
      </c>
      <c r="AX106" s="64">
        <f ca="1">'Trial 4'!BC11</f>
        <v>1053275.2287999575</v>
      </c>
      <c r="AY106" s="64">
        <f ca="1">'Trial 4'!BD11</f>
        <v>1051498.5993724251</v>
      </c>
      <c r="AZ106" s="64">
        <f ca="1">'Trial 4'!BE11</f>
        <v>1049841.0971765197</v>
      </c>
      <c r="BA106" s="64">
        <f ca="1">'Trial 4'!BF11</f>
        <v>1048065.7080912063</v>
      </c>
      <c r="BB106" s="64">
        <f ca="1">'Trial 4'!BG11</f>
        <v>1045878.1526851767</v>
      </c>
      <c r="BC106" s="64">
        <f ca="1">'Trial 4'!BH11</f>
        <v>1044935.2246140136</v>
      </c>
      <c r="BD106" s="64">
        <f ca="1">'Trial 4'!BI11</f>
        <v>1043135.899125905</v>
      </c>
      <c r="BE106" s="64">
        <f ca="1">'Trial 4'!BJ11</f>
        <v>1041404.2145800788</v>
      </c>
      <c r="BF106" s="64">
        <f ca="1">'Trial 4'!BK11</f>
        <v>1040513.0868104857</v>
      </c>
      <c r="BG106" s="64">
        <f ca="1">'Trial 4'!BL11</f>
        <v>1039104.7876999906</v>
      </c>
      <c r="BH106" s="64">
        <f ca="1">'Trial 4'!BM11</f>
        <v>1037230.3913893631</v>
      </c>
      <c r="BI106" s="64">
        <f ca="1">'Trial 4'!BO11</f>
        <v>1035638.4468442505</v>
      </c>
      <c r="BJ106" s="64">
        <f ca="1">'Trial 4'!BP11</f>
        <v>1033725.2871803911</v>
      </c>
      <c r="BK106" s="64">
        <f ca="1">'Trial 4'!BQ11</f>
        <v>1031937.9063315609</v>
      </c>
      <c r="BL106" s="64">
        <f ca="1">'Trial 4'!BR11</f>
        <v>1030250.7842532421</v>
      </c>
      <c r="BM106" s="64">
        <f ca="1">'Trial 4'!BS11</f>
        <v>1029556.5240425548</v>
      </c>
      <c r="BN106" s="64">
        <f ca="1">'Trial 4'!BT11</f>
        <v>1027959.5337823496</v>
      </c>
      <c r="BO106" s="64">
        <f ca="1">'Trial 4'!BU11</f>
        <v>1026148.160521864</v>
      </c>
      <c r="BP106" s="64">
        <f ca="1">'Trial 4'!BV11</f>
        <v>1025047.0196035054</v>
      </c>
      <c r="BQ106" s="64">
        <f ca="1">'Trial 4'!BW11</f>
        <v>1023945.1560112101</v>
      </c>
      <c r="BR106" s="64">
        <f ca="1">'Trial 4'!BX11</f>
        <v>1022589.7876822673</v>
      </c>
      <c r="BS106" s="64">
        <f ca="1">'Trial 4'!BY11</f>
        <v>1021737.2431659062</v>
      </c>
      <c r="BT106" s="64">
        <f ca="1">'Trial 4'!BZ11</f>
        <v>1020288.8453677298</v>
      </c>
      <c r="BU106" s="64">
        <f ca="1">'Trial 4'!CB11</f>
        <v>1018711.3814966076</v>
      </c>
      <c r="BV106" s="64">
        <f ca="1">'Trial 4'!CC11</f>
        <v>1017727.2530382319</v>
      </c>
      <c r="BW106" s="64">
        <f ca="1">'Trial 4'!CD11</f>
        <v>1016356.2537194117</v>
      </c>
      <c r="BX106" s="64">
        <f ca="1">'Trial 4'!CE11</f>
        <v>1014535.2496717933</v>
      </c>
      <c r="BY106" s="64">
        <f ca="1">'Trial 4'!CF11</f>
        <v>1013624.0003603261</v>
      </c>
      <c r="BZ106" s="64">
        <f ca="1">'Trial 4'!CG11</f>
        <v>1012895.6450345996</v>
      </c>
      <c r="CA106" s="64">
        <f ca="1">'Trial 4'!CH11</f>
        <v>1012338.7910171666</v>
      </c>
      <c r="CB106" s="64">
        <f ca="1">'Trial 4'!CI11</f>
        <v>1010894.2852506841</v>
      </c>
      <c r="CC106" s="64">
        <f ca="1">'Trial 4'!CJ11</f>
        <v>1009860.2077614063</v>
      </c>
      <c r="CD106" s="64">
        <f ca="1">'Trial 4'!CK11</f>
        <v>1008885.9288263731</v>
      </c>
      <c r="CE106" s="64">
        <f ca="1">'Trial 4'!CL11</f>
        <v>1007439.7531791377</v>
      </c>
      <c r="CF106" s="64">
        <f ca="1">'Trial 4'!CM11</f>
        <v>1006146.8018030465</v>
      </c>
      <c r="CG106" s="64">
        <f ca="1">'Trial 4'!CO11</f>
        <v>1005342.7630577927</v>
      </c>
      <c r="CH106" s="64">
        <f ca="1">'Trial 4'!CP11</f>
        <v>1003361.8433787436</v>
      </c>
      <c r="CI106" s="64">
        <f ca="1">'Trial 4'!CQ11</f>
        <v>1001754.581814112</v>
      </c>
      <c r="CJ106" s="64">
        <f ca="1">'Trial 4'!CR11</f>
        <v>1001098.4810623028</v>
      </c>
      <c r="CK106" s="64">
        <f ca="1">'Trial 4'!CS11</f>
        <v>999625.0483783083</v>
      </c>
      <c r="CL106" s="64">
        <f ca="1">'Trial 4'!CT11</f>
        <v>998755.55921337288</v>
      </c>
      <c r="CM106" s="64">
        <f ca="1">'Trial 4'!CU11</f>
        <v>997476.15643115307</v>
      </c>
      <c r="CN106" s="64">
        <f ca="1">'Trial 4'!CV11</f>
        <v>995916.16719767882</v>
      </c>
      <c r="CO106" s="64">
        <f ca="1">'Trial 4'!CW11</f>
        <v>994729.63340618741</v>
      </c>
      <c r="CP106" s="64">
        <f ca="1">'Trial 4'!CX11</f>
        <v>993170.45216409781</v>
      </c>
      <c r="CQ106" s="64">
        <f ca="1">'Trial 4'!CY11</f>
        <v>991977.25883433712</v>
      </c>
      <c r="CR106" s="64">
        <f ca="1">'Trial 4'!CZ11</f>
        <v>991011.3586326756</v>
      </c>
      <c r="CS106" s="64">
        <f ca="1">'Trial 4'!DB11</f>
        <v>989474.11348090041</v>
      </c>
      <c r="CT106" s="64">
        <f ca="1">'Trial 4'!DC11</f>
        <v>988324.89385097299</v>
      </c>
      <c r="CU106" s="64">
        <f ca="1">'Trial 4'!DD11</f>
        <v>987117.75228610565</v>
      </c>
      <c r="CV106" s="64">
        <f ca="1">'Trial 4'!DE11</f>
        <v>985797.90405576094</v>
      </c>
      <c r="CW106" s="64">
        <f ca="1">'Trial 4'!DF11</f>
        <v>984679.63526837085</v>
      </c>
      <c r="CX106" s="64">
        <f ca="1">'Trial 4'!DG11</f>
        <v>983580.38621123636</v>
      </c>
      <c r="CY106" s="64">
        <f ca="1">'Trial 4'!DH11</f>
        <v>982887.93748393981</v>
      </c>
      <c r="CZ106" s="64">
        <f ca="1">'Trial 4'!DI11</f>
        <v>982294.68761993281</v>
      </c>
      <c r="DA106" s="64">
        <f ca="1">'Trial 4'!DJ11</f>
        <v>981537.62285292952</v>
      </c>
      <c r="DB106" s="64">
        <f ca="1">'Trial 4'!DK11</f>
        <v>980613.33221314615</v>
      </c>
      <c r="DC106" s="64">
        <f ca="1">'Trial 4'!DL11</f>
        <v>979111.47691969154</v>
      </c>
      <c r="DD106" s="64">
        <f ca="1">'Trial 4'!DM11</f>
        <v>977696.1759051556</v>
      </c>
      <c r="DE106" s="64">
        <f ca="1">'Trial 4'!DO11</f>
        <v>976646.06717908802</v>
      </c>
      <c r="DF106" s="64">
        <f ca="1">'Trial 4'!DP11</f>
        <v>975762.38323216641</v>
      </c>
      <c r="DG106" s="64">
        <f ca="1">'Trial 4'!DQ11</f>
        <v>974115.31067827914</v>
      </c>
      <c r="DH106" s="64">
        <f ca="1">'Trial 4'!DR11</f>
        <v>973470.45008630457</v>
      </c>
      <c r="DI106" s="64">
        <f ca="1">'Trial 4'!DS11</f>
        <v>972433.60736580053</v>
      </c>
      <c r="DJ106" s="64">
        <f ca="1">'Trial 4'!DT11</f>
        <v>972131.64937623974</v>
      </c>
      <c r="DK106" s="64">
        <f ca="1">'Trial 4'!DU11</f>
        <v>971577.81702029111</v>
      </c>
      <c r="DL106" s="64">
        <f ca="1">'Trial 4'!DV11</f>
        <v>970646.9500884664</v>
      </c>
      <c r="DM106" s="64">
        <f ca="1">'Trial 4'!DW11</f>
        <v>969739.49227416597</v>
      </c>
      <c r="DN106" s="64">
        <f ca="1">'Trial 4'!DX11</f>
        <v>968728.78158995498</v>
      </c>
      <c r="DO106" s="64">
        <f ca="1">'Trial 4'!DY11</f>
        <v>967975.67298773245</v>
      </c>
      <c r="DP106" s="64">
        <f ca="1">'Trial 4'!DZ11</f>
        <v>967471.47736368037</v>
      </c>
      <c r="DQ106" s="64">
        <f ca="1">'Trial 4'!EB11</f>
        <v>966881.55227173318</v>
      </c>
      <c r="DR106" s="64">
        <f ca="1">'Trial 4'!EC11</f>
        <v>965300.69247363706</v>
      </c>
      <c r="DS106" s="64">
        <f ca="1">'Trial 4'!ED11</f>
        <v>963972.48785972688</v>
      </c>
      <c r="DT106" s="64">
        <f ca="1">'Trial 4'!EE11</f>
        <v>963656.27642708959</v>
      </c>
      <c r="DU106" s="64">
        <f ca="1">'Trial 4'!EF11</f>
        <v>962873.80965928268</v>
      </c>
      <c r="DV106" s="64">
        <f ca="1">'Trial 4'!EG11</f>
        <v>962193.09632738517</v>
      </c>
      <c r="DW106" s="64">
        <f ca="1">'Trial 4'!EH11</f>
        <v>961680.6830562664</v>
      </c>
      <c r="DX106" s="64">
        <f ca="1">'Trial 4'!EI11</f>
        <v>961616.27654140291</v>
      </c>
      <c r="DY106" s="64">
        <f ca="1">'Trial 4'!EJ11</f>
        <v>961153.88667300076</v>
      </c>
      <c r="DZ106" s="64">
        <f ca="1">'Trial 4'!EK11</f>
        <v>959994.03748689988</v>
      </c>
      <c r="EA106" s="64">
        <f ca="1">'Trial 4'!EL11</f>
        <v>959475.37347098568</v>
      </c>
      <c r="EB106" s="64">
        <f ca="1">'Trial 4'!EM11</f>
        <v>958886.5093268893</v>
      </c>
    </row>
    <row r="107" spans="1:132" ht="12.75" customHeight="1">
      <c r="A107" s="64">
        <f>'Trial 5'!B11</f>
        <v>1166666.6666666667</v>
      </c>
      <c r="B107" s="64">
        <f ca="1">'Trial 5'!C11</f>
        <v>1163210.6699929691</v>
      </c>
      <c r="C107" s="64">
        <f ca="1">'Trial 5'!D11</f>
        <v>1160645.5309232066</v>
      </c>
      <c r="D107" s="64">
        <f ca="1">'Trial 5'!E11</f>
        <v>1158119.3021547303</v>
      </c>
      <c r="E107" s="64">
        <f ca="1">'Trial 5'!F11</f>
        <v>1155892.8161119206</v>
      </c>
      <c r="F107" s="64">
        <f ca="1">'Trial 5'!G11</f>
        <v>1153549.0662574205</v>
      </c>
      <c r="G107" s="64">
        <f ca="1">'Trial 5'!H11</f>
        <v>1150735.503038537</v>
      </c>
      <c r="H107" s="64">
        <f ca="1">'Trial 5'!I11</f>
        <v>1147996.7776547587</v>
      </c>
      <c r="I107" s="64">
        <f ca="1">'Trial 5'!J11</f>
        <v>1145797.7474446835</v>
      </c>
      <c r="J107" s="64">
        <f ca="1">'Trial 5'!K11</f>
        <v>1143472.3738156194</v>
      </c>
      <c r="K107" s="64">
        <f ca="1">'Trial 5'!L11</f>
        <v>1140398.2726506086</v>
      </c>
      <c r="L107" s="64">
        <f ca="1">'Trial 5'!M11</f>
        <v>1138468.5358368561</v>
      </c>
      <c r="M107" s="64">
        <f ca="1">'Trial 5'!O11</f>
        <v>1136645.0254571997</v>
      </c>
      <c r="N107" s="64">
        <f ca="1">'Trial 5'!P11</f>
        <v>1133798.8140735303</v>
      </c>
      <c r="O107" s="64">
        <f ca="1">'Trial 5'!Q11</f>
        <v>1131047.5618036068</v>
      </c>
      <c r="P107" s="64">
        <f ca="1">'Trial 5'!R11</f>
        <v>1128982.9455752324</v>
      </c>
      <c r="Q107" s="64">
        <f ca="1">'Trial 5'!S11</f>
        <v>1126134.1311734475</v>
      </c>
      <c r="R107" s="64">
        <f ca="1">'Trial 5'!T11</f>
        <v>1123430.381556557</v>
      </c>
      <c r="S107" s="64">
        <f ca="1">'Trial 5'!U11</f>
        <v>1121390.6496694591</v>
      </c>
      <c r="T107" s="64">
        <f ca="1">'Trial 5'!V11</f>
        <v>1118735.2357824766</v>
      </c>
      <c r="U107" s="64">
        <f ca="1">'Trial 5'!W11</f>
        <v>1116098.3783085118</v>
      </c>
      <c r="V107" s="64">
        <f ca="1">'Trial 5'!X11</f>
        <v>1114292.2185949627</v>
      </c>
      <c r="W107" s="64">
        <f ca="1">'Trial 5'!Y11</f>
        <v>1112350.314541724</v>
      </c>
      <c r="X107" s="64">
        <f ca="1">'Trial 5'!Z11</f>
        <v>1110286.4667456155</v>
      </c>
      <c r="Y107" s="64">
        <f ca="1">'Trial 5'!AB11</f>
        <v>1108455.3070416329</v>
      </c>
      <c r="Z107" s="64">
        <f ca="1">'Trial 5'!AC11</f>
        <v>1107091.8111089501</v>
      </c>
      <c r="AA107" s="64">
        <f ca="1">'Trial 5'!AD11</f>
        <v>1104763.3103873278</v>
      </c>
      <c r="AB107" s="64">
        <f ca="1">'Trial 5'!AE11</f>
        <v>1102765.0131847721</v>
      </c>
      <c r="AC107" s="64">
        <f ca="1">'Trial 5'!AF11</f>
        <v>1100705.4789945292</v>
      </c>
      <c r="AD107" s="64">
        <f ca="1">'Trial 5'!AG11</f>
        <v>1098936.9867043144</v>
      </c>
      <c r="AE107" s="64">
        <f ca="1">'Trial 5'!AH11</f>
        <v>1096800.2438643449</v>
      </c>
      <c r="AF107" s="64">
        <f ca="1">'Trial 5'!AI11</f>
        <v>1094507.4238378452</v>
      </c>
      <c r="AG107" s="64">
        <f ca="1">'Trial 5'!AJ11</f>
        <v>1092651.1559448971</v>
      </c>
      <c r="AH107" s="64">
        <f ca="1">'Trial 5'!AK11</f>
        <v>1091029.594049932</v>
      </c>
      <c r="AI107" s="64">
        <f ca="1">'Trial 5'!AL11</f>
        <v>1088625.456530669</v>
      </c>
      <c r="AJ107" s="64">
        <f ca="1">'Trial 5'!AM11</f>
        <v>1087070.6644993369</v>
      </c>
      <c r="AK107" s="64">
        <f ca="1">'Trial 5'!AO11</f>
        <v>1085396.0788074229</v>
      </c>
      <c r="AL107" s="64">
        <f ca="1">'Trial 5'!AP11</f>
        <v>1083494.2408738106</v>
      </c>
      <c r="AM107" s="64">
        <f ca="1">'Trial 5'!AQ11</f>
        <v>1082192.9255938672</v>
      </c>
      <c r="AN107" s="64">
        <f ca="1">'Trial 5'!AR11</f>
        <v>1081120.8157343918</v>
      </c>
      <c r="AO107" s="64">
        <f ca="1">'Trial 5'!AS11</f>
        <v>1079319.4641821303</v>
      </c>
      <c r="AP107" s="64">
        <f ca="1">'Trial 5'!AT11</f>
        <v>1077605.576099274</v>
      </c>
      <c r="AQ107" s="64">
        <f ca="1">'Trial 5'!AU11</f>
        <v>1076210.0268522608</v>
      </c>
      <c r="AR107" s="64">
        <f ca="1">'Trial 5'!AV11</f>
        <v>1073861.4827156963</v>
      </c>
      <c r="AS107" s="64">
        <f ca="1">'Trial 5'!AW11</f>
        <v>1071622.2133369539</v>
      </c>
      <c r="AT107" s="64">
        <f ca="1">'Trial 5'!AX11</f>
        <v>1069322.1116162397</v>
      </c>
      <c r="AU107" s="64">
        <f ca="1">'Trial 5'!AY11</f>
        <v>1067418.9000847475</v>
      </c>
      <c r="AV107" s="64">
        <f ca="1">'Trial 5'!AZ11</f>
        <v>1065130.4044877738</v>
      </c>
      <c r="AW107" s="64">
        <f ca="1">'Trial 5'!BB11</f>
        <v>1063675.7295617831</v>
      </c>
      <c r="AX107" s="64">
        <f ca="1">'Trial 5'!BC11</f>
        <v>1062718.2067543906</v>
      </c>
      <c r="AY107" s="64">
        <f ca="1">'Trial 5'!BD11</f>
        <v>1060998.1933376666</v>
      </c>
      <c r="AZ107" s="64">
        <f ca="1">'Trial 5'!BE11</f>
        <v>1059018.8532665032</v>
      </c>
      <c r="BA107" s="64">
        <f ca="1">'Trial 5'!BF11</f>
        <v>1057516.5049556436</v>
      </c>
      <c r="BB107" s="64">
        <f ca="1">'Trial 5'!BG11</f>
        <v>1056202.7518314777</v>
      </c>
      <c r="BC107" s="64">
        <f ca="1">'Trial 5'!BH11</f>
        <v>1054529.5139942188</v>
      </c>
      <c r="BD107" s="64">
        <f ca="1">'Trial 5'!BI11</f>
        <v>1052544.3483847568</v>
      </c>
      <c r="BE107" s="64">
        <f ca="1">'Trial 5'!BJ11</f>
        <v>1051750.4851793055</v>
      </c>
      <c r="BF107" s="64">
        <f ca="1">'Trial 5'!BK11</f>
        <v>1050225.502456889</v>
      </c>
      <c r="BG107" s="64">
        <f ca="1">'Trial 5'!BL11</f>
        <v>1049222.3737285177</v>
      </c>
      <c r="BH107" s="64">
        <f ca="1">'Trial 5'!BM11</f>
        <v>1047661.3553993906</v>
      </c>
      <c r="BI107" s="64">
        <f ca="1">'Trial 5'!BO11</f>
        <v>1046160.7838563661</v>
      </c>
      <c r="BJ107" s="64">
        <f ca="1">'Trial 5'!BP11</f>
        <v>1045117.5605132486</v>
      </c>
      <c r="BK107" s="64">
        <f ca="1">'Trial 5'!BQ11</f>
        <v>1044125.4263551814</v>
      </c>
      <c r="BL107" s="64">
        <f ca="1">'Trial 5'!BR11</f>
        <v>1042745.9473513871</v>
      </c>
      <c r="BM107" s="64">
        <f ca="1">'Trial 5'!BS11</f>
        <v>1041681.5034541666</v>
      </c>
      <c r="BN107" s="64">
        <f ca="1">'Trial 5'!BT11</f>
        <v>1040083.7233519707</v>
      </c>
      <c r="BO107" s="64">
        <f ca="1">'Trial 5'!BU11</f>
        <v>1039121.5924413983</v>
      </c>
      <c r="BP107" s="64">
        <f ca="1">'Trial 5'!BV11</f>
        <v>1038109.6258645813</v>
      </c>
      <c r="BQ107" s="64">
        <f ca="1">'Trial 5'!BW11</f>
        <v>1036633.2998877994</v>
      </c>
      <c r="BR107" s="64">
        <f ca="1">'Trial 5'!BX11</f>
        <v>1034735.1372612301</v>
      </c>
      <c r="BS107" s="64">
        <f ca="1">'Trial 5'!BY11</f>
        <v>1032716.2804694669</v>
      </c>
      <c r="BT107" s="64">
        <f ca="1">'Trial 5'!BZ11</f>
        <v>1030997.0617316801</v>
      </c>
      <c r="BU107" s="64">
        <f ca="1">'Trial 5'!CB11</f>
        <v>1029587.5205028357</v>
      </c>
      <c r="BV107" s="64">
        <f ca="1">'Trial 5'!CC11</f>
        <v>1027521.187033949</v>
      </c>
      <c r="BW107" s="64">
        <f ca="1">'Trial 5'!CD11</f>
        <v>1025730.5628847113</v>
      </c>
      <c r="BX107" s="64">
        <f ca="1">'Trial 5'!CE11</f>
        <v>1024393.3350076868</v>
      </c>
      <c r="BY107" s="64">
        <f ca="1">'Trial 5'!CF11</f>
        <v>1022223.4670550165</v>
      </c>
      <c r="BZ107" s="64">
        <f ca="1">'Trial 5'!CG11</f>
        <v>1020984.3603394951</v>
      </c>
      <c r="CA107" s="64">
        <f ca="1">'Trial 5'!CH11</f>
        <v>1019690.7361972707</v>
      </c>
      <c r="CB107" s="64">
        <f ca="1">'Trial 5'!CI11</f>
        <v>1018224.2918647381</v>
      </c>
      <c r="CC107" s="64">
        <f ca="1">'Trial 5'!CJ11</f>
        <v>1017352.165074731</v>
      </c>
      <c r="CD107" s="64">
        <f ca="1">'Trial 5'!CK11</f>
        <v>1015611.5230089338</v>
      </c>
      <c r="CE107" s="64">
        <f ca="1">'Trial 5'!CL11</f>
        <v>1013993.23605562</v>
      </c>
      <c r="CF107" s="64">
        <f ca="1">'Trial 5'!CM11</f>
        <v>1012757.4926233185</v>
      </c>
      <c r="CG107" s="64">
        <f ca="1">'Trial 5'!CO11</f>
        <v>1011162.9058844232</v>
      </c>
      <c r="CH107" s="64">
        <f ca="1">'Trial 5'!CP11</f>
        <v>1009959.746522999</v>
      </c>
      <c r="CI107" s="64">
        <f ca="1">'Trial 5'!CQ11</f>
        <v>1008944.4971715107</v>
      </c>
      <c r="CJ107" s="64">
        <f ca="1">'Trial 5'!CR11</f>
        <v>1008174.2050589104</v>
      </c>
      <c r="CK107" s="64">
        <f ca="1">'Trial 5'!CS11</f>
        <v>1006263.0532438542</v>
      </c>
      <c r="CL107" s="64">
        <f ca="1">'Trial 5'!CT11</f>
        <v>1005726.460221134</v>
      </c>
      <c r="CM107" s="64">
        <f ca="1">'Trial 5'!CU11</f>
        <v>1004460.827009076</v>
      </c>
      <c r="CN107" s="64">
        <f ca="1">'Trial 5'!CV11</f>
        <v>1003456.7076718003</v>
      </c>
      <c r="CO107" s="64">
        <f ca="1">'Trial 5'!CW11</f>
        <v>1002539.0746803294</v>
      </c>
      <c r="CP107" s="64">
        <f ca="1">'Trial 5'!CX11</f>
        <v>1001427.4537088564</v>
      </c>
      <c r="CQ107" s="64">
        <f ca="1">'Trial 5'!CY11</f>
        <v>999589.95038846973</v>
      </c>
      <c r="CR107" s="64">
        <f ca="1">'Trial 5'!CZ11</f>
        <v>998872.52226518199</v>
      </c>
      <c r="CS107" s="64">
        <f ca="1">'Trial 5'!DB11</f>
        <v>997944.48630309955</v>
      </c>
      <c r="CT107" s="64">
        <f ca="1">'Trial 5'!DC11</f>
        <v>996623.22801856219</v>
      </c>
      <c r="CU107" s="64">
        <f ca="1">'Trial 5'!DD11</f>
        <v>996109.61605472153</v>
      </c>
      <c r="CV107" s="64">
        <f ca="1">'Trial 5'!DE11</f>
        <v>995273.12444022286</v>
      </c>
      <c r="CW107" s="64">
        <f ca="1">'Trial 5'!DF11</f>
        <v>994617.46141907712</v>
      </c>
      <c r="CX107" s="64">
        <f ca="1">'Trial 5'!DG11</f>
        <v>992798.34844491386</v>
      </c>
      <c r="CY107" s="64">
        <f ca="1">'Trial 5'!DH11</f>
        <v>992002.08360918064</v>
      </c>
      <c r="CZ107" s="64">
        <f ca="1">'Trial 5'!DI11</f>
        <v>990647.84044169507</v>
      </c>
      <c r="DA107" s="64">
        <f ca="1">'Trial 5'!DJ11</f>
        <v>989364.64889876253</v>
      </c>
      <c r="DB107" s="64">
        <f ca="1">'Trial 5'!DK11</f>
        <v>988170.99299480824</v>
      </c>
      <c r="DC107" s="64">
        <f ca="1">'Trial 5'!DL11</f>
        <v>987569.20925367705</v>
      </c>
      <c r="DD107" s="64">
        <f ca="1">'Trial 5'!DM11</f>
        <v>986834.92260734225</v>
      </c>
      <c r="DE107" s="64">
        <f ca="1">'Trial 5'!DO11</f>
        <v>985783.75006509305</v>
      </c>
      <c r="DF107" s="64">
        <f ca="1">'Trial 5'!DP11</f>
        <v>985117.72703616763</v>
      </c>
      <c r="DG107" s="64">
        <f ca="1">'Trial 5'!DQ11</f>
        <v>983744.61544638232</v>
      </c>
      <c r="DH107" s="64">
        <f ca="1">'Trial 5'!DR11</f>
        <v>982736.15055046778</v>
      </c>
      <c r="DI107" s="64">
        <f ca="1">'Trial 5'!DS11</f>
        <v>981264.65704774973</v>
      </c>
      <c r="DJ107" s="64">
        <f ca="1">'Trial 5'!DT11</f>
        <v>979596.51339858444</v>
      </c>
      <c r="DK107" s="64">
        <f ca="1">'Trial 5'!DU11</f>
        <v>977980.53047427768</v>
      </c>
      <c r="DL107" s="64">
        <f ca="1">'Trial 5'!DV11</f>
        <v>977542.50140003837</v>
      </c>
      <c r="DM107" s="64">
        <f ca="1">'Trial 5'!DW11</f>
        <v>976529.70592955372</v>
      </c>
      <c r="DN107" s="64">
        <f ca="1">'Trial 5'!DX11</f>
        <v>975233.08942267078</v>
      </c>
      <c r="DO107" s="64">
        <f ca="1">'Trial 5'!DY11</f>
        <v>974407.43942482234</v>
      </c>
      <c r="DP107" s="64">
        <f ca="1">'Trial 5'!DZ11</f>
        <v>973754.90563983179</v>
      </c>
      <c r="DQ107" s="64">
        <f ca="1">'Trial 5'!EB11</f>
        <v>972351.75266994536</v>
      </c>
      <c r="DR107" s="64">
        <f ca="1">'Trial 5'!EC11</f>
        <v>971640.86041312618</v>
      </c>
      <c r="DS107" s="64">
        <f ca="1">'Trial 5'!ED11</f>
        <v>970698.08157599578</v>
      </c>
      <c r="DT107" s="64">
        <f ca="1">'Trial 5'!EE11</f>
        <v>969864.5673128498</v>
      </c>
      <c r="DU107" s="64">
        <f ca="1">'Trial 5'!EF11</f>
        <v>968910.38838101993</v>
      </c>
      <c r="DV107" s="64">
        <f ca="1">'Trial 5'!EG11</f>
        <v>967875.58219486685</v>
      </c>
      <c r="DW107" s="64">
        <f ca="1">'Trial 5'!EH11</f>
        <v>966701.47149140772</v>
      </c>
      <c r="DX107" s="64">
        <f ca="1">'Trial 5'!EI11</f>
        <v>966597.04519416124</v>
      </c>
      <c r="DY107" s="64">
        <f ca="1">'Trial 5'!EJ11</f>
        <v>965543.87353960203</v>
      </c>
      <c r="DZ107" s="64">
        <f ca="1">'Trial 5'!EK11</f>
        <v>964772.20945931575</v>
      </c>
      <c r="EA107" s="64">
        <f ca="1">'Trial 5'!EL11</f>
        <v>963521.35698442941</v>
      </c>
      <c r="EB107" s="64">
        <f ca="1">'Trial 5'!EM11</f>
        <v>962860.12706304877</v>
      </c>
    </row>
    <row r="108" spans="1:132" ht="12.75" customHeight="1">
      <c r="A108" s="64">
        <f>'Trial 6'!B11</f>
        <v>1166666.6666666667</v>
      </c>
      <c r="B108" s="64">
        <f ca="1">'Trial 6'!C11</f>
        <v>1163811.6520362564</v>
      </c>
      <c r="C108" s="64">
        <f ca="1">'Trial 6'!D11</f>
        <v>1161667.1098504213</v>
      </c>
      <c r="D108" s="64">
        <f ca="1">'Trial 6'!E11</f>
        <v>1158972.4550510792</v>
      </c>
      <c r="E108" s="64">
        <f ca="1">'Trial 6'!F11</f>
        <v>1156046.799717224</v>
      </c>
      <c r="F108" s="64">
        <f ca="1">'Trial 6'!G11</f>
        <v>1153625.8938881359</v>
      </c>
      <c r="G108" s="64">
        <f ca="1">'Trial 6'!H11</f>
        <v>1150729.6344710866</v>
      </c>
      <c r="H108" s="64">
        <f ca="1">'Trial 6'!I11</f>
        <v>1148433.6721925687</v>
      </c>
      <c r="I108" s="64">
        <f ca="1">'Trial 6'!J11</f>
        <v>1145773.6204676658</v>
      </c>
      <c r="J108" s="64">
        <f ca="1">'Trial 6'!K11</f>
        <v>1143077.5122736162</v>
      </c>
      <c r="K108" s="64">
        <f ca="1">'Trial 6'!L11</f>
        <v>1140124.9648491631</v>
      </c>
      <c r="L108" s="64">
        <f ca="1">'Trial 6'!M11</f>
        <v>1137333.3388018452</v>
      </c>
      <c r="M108" s="64">
        <f ca="1">'Trial 6'!O11</f>
        <v>1134820.9209097382</v>
      </c>
      <c r="N108" s="64">
        <f ca="1">'Trial 6'!P11</f>
        <v>1131969.7102059647</v>
      </c>
      <c r="O108" s="64">
        <f ca="1">'Trial 6'!Q11</f>
        <v>1129677.9170459046</v>
      </c>
      <c r="P108" s="64">
        <f ca="1">'Trial 6'!R11</f>
        <v>1127389.9127710778</v>
      </c>
      <c r="Q108" s="64">
        <f ca="1">'Trial 6'!S11</f>
        <v>1125066.6354615907</v>
      </c>
      <c r="R108" s="64">
        <f ca="1">'Trial 6'!T11</f>
        <v>1122164.771352516</v>
      </c>
      <c r="S108" s="64">
        <f ca="1">'Trial 6'!U11</f>
        <v>1119822.243818366</v>
      </c>
      <c r="T108" s="64">
        <f ca="1">'Trial 6'!V11</f>
        <v>1117728.0863925158</v>
      </c>
      <c r="U108" s="64">
        <f ca="1">'Trial 6'!W11</f>
        <v>1115988.4703191912</v>
      </c>
      <c r="V108" s="64">
        <f ca="1">'Trial 6'!X11</f>
        <v>1114004.4542344976</v>
      </c>
      <c r="W108" s="64">
        <f ca="1">'Trial 6'!Y11</f>
        <v>1112167.6981634351</v>
      </c>
      <c r="X108" s="64">
        <f ca="1">'Trial 6'!Z11</f>
        <v>1110606.8232546193</v>
      </c>
      <c r="Y108" s="64">
        <f ca="1">'Trial 6'!AB11</f>
        <v>1107936.8660924926</v>
      </c>
      <c r="Z108" s="64">
        <f ca="1">'Trial 6'!AC11</f>
        <v>1104912.1139891618</v>
      </c>
      <c r="AA108" s="64">
        <f ca="1">'Trial 6'!AD11</f>
        <v>1101922.3796940679</v>
      </c>
      <c r="AB108" s="64">
        <f ca="1">'Trial 6'!AE11</f>
        <v>1099865.4941330727</v>
      </c>
      <c r="AC108" s="64">
        <f ca="1">'Trial 6'!AF11</f>
        <v>1097335.3224101437</v>
      </c>
      <c r="AD108" s="64">
        <f ca="1">'Trial 6'!AG11</f>
        <v>1095791.4619176774</v>
      </c>
      <c r="AE108" s="64">
        <f ca="1">'Trial 6'!AH11</f>
        <v>1093831.0768591536</v>
      </c>
      <c r="AF108" s="64">
        <f ca="1">'Trial 6'!AI11</f>
        <v>1091186.3089372816</v>
      </c>
      <c r="AG108" s="64">
        <f ca="1">'Trial 6'!AJ11</f>
        <v>1089276.3455161478</v>
      </c>
      <c r="AH108" s="64">
        <f ca="1">'Trial 6'!AK11</f>
        <v>1086860.4422567459</v>
      </c>
      <c r="AI108" s="64">
        <f ca="1">'Trial 6'!AL11</f>
        <v>1084271.8660438815</v>
      </c>
      <c r="AJ108" s="64">
        <f ca="1">'Trial 6'!AM11</f>
        <v>1082072.5501600539</v>
      </c>
      <c r="AK108" s="64">
        <f ca="1">'Trial 6'!AO11</f>
        <v>1080318.9883863558</v>
      </c>
      <c r="AL108" s="64">
        <f ca="1">'Trial 6'!AP11</f>
        <v>1078256.8240579921</v>
      </c>
      <c r="AM108" s="64">
        <f ca="1">'Trial 6'!AQ11</f>
        <v>1076330.41900876</v>
      </c>
      <c r="AN108" s="64">
        <f ca="1">'Trial 6'!AR11</f>
        <v>1074611.4019697171</v>
      </c>
      <c r="AO108" s="64">
        <f ca="1">'Trial 6'!AS11</f>
        <v>1072905.6580642161</v>
      </c>
      <c r="AP108" s="64">
        <f ca="1">'Trial 6'!AT11</f>
        <v>1071243.8282801737</v>
      </c>
      <c r="AQ108" s="64">
        <f ca="1">'Trial 6'!AU11</f>
        <v>1069670.3842833436</v>
      </c>
      <c r="AR108" s="64">
        <f ca="1">'Trial 6'!AV11</f>
        <v>1067044.4108536385</v>
      </c>
      <c r="AS108" s="64">
        <f ca="1">'Trial 6'!AW11</f>
        <v>1065440.9592436445</v>
      </c>
      <c r="AT108" s="64">
        <f ca="1">'Trial 6'!AX11</f>
        <v>1063190.2997118703</v>
      </c>
      <c r="AU108" s="64">
        <f ca="1">'Trial 6'!AY11</f>
        <v>1062078.6531583788</v>
      </c>
      <c r="AV108" s="64">
        <f ca="1">'Trial 6'!AZ11</f>
        <v>1060838.5529852496</v>
      </c>
      <c r="AW108" s="64">
        <f ca="1">'Trial 6'!BB11</f>
        <v>1059300.4253301427</v>
      </c>
      <c r="AX108" s="64">
        <f ca="1">'Trial 6'!BC11</f>
        <v>1057599.1756823817</v>
      </c>
      <c r="AY108" s="64">
        <f ca="1">'Trial 6'!BD11</f>
        <v>1056597.7949833311</v>
      </c>
      <c r="AZ108" s="64">
        <f ca="1">'Trial 6'!BE11</f>
        <v>1055598.3719306095</v>
      </c>
      <c r="BA108" s="64">
        <f ca="1">'Trial 6'!BF11</f>
        <v>1054039.5859386779</v>
      </c>
      <c r="BB108" s="64">
        <f ca="1">'Trial 6'!BG11</f>
        <v>1052313.1189972716</v>
      </c>
      <c r="BC108" s="64">
        <f ca="1">'Trial 6'!BH11</f>
        <v>1050993.191027981</v>
      </c>
      <c r="BD108" s="64">
        <f ca="1">'Trial 6'!BI11</f>
        <v>1049572.6789921985</v>
      </c>
      <c r="BE108" s="64">
        <f ca="1">'Trial 6'!BJ11</f>
        <v>1047284.0077584278</v>
      </c>
      <c r="BF108" s="64">
        <f ca="1">'Trial 6'!BK11</f>
        <v>1045529.2330591156</v>
      </c>
      <c r="BG108" s="64">
        <f ca="1">'Trial 6'!BL11</f>
        <v>1043769.4764111277</v>
      </c>
      <c r="BH108" s="64">
        <f ca="1">'Trial 6'!BM11</f>
        <v>1042467.4786678451</v>
      </c>
      <c r="BI108" s="64">
        <f ca="1">'Trial 6'!BO11</f>
        <v>1041425.0817580615</v>
      </c>
      <c r="BJ108" s="64">
        <f ca="1">'Trial 6'!BP11</f>
        <v>1040068.3120625279</v>
      </c>
      <c r="BK108" s="64">
        <f ca="1">'Trial 6'!BQ11</f>
        <v>1038738.7099057906</v>
      </c>
      <c r="BL108" s="64">
        <f ca="1">'Trial 6'!BR11</f>
        <v>1037264.6154006434</v>
      </c>
      <c r="BM108" s="64">
        <f ca="1">'Trial 6'!BS11</f>
        <v>1036234.8581989382</v>
      </c>
      <c r="BN108" s="64">
        <f ca="1">'Trial 6'!BT11</f>
        <v>1034590.0263229067</v>
      </c>
      <c r="BO108" s="64">
        <f ca="1">'Trial 6'!BU11</f>
        <v>1033134.8419770695</v>
      </c>
      <c r="BP108" s="64">
        <f ca="1">'Trial 6'!BV11</f>
        <v>1032387.7601805831</v>
      </c>
      <c r="BQ108" s="64">
        <f ca="1">'Trial 6'!BW11</f>
        <v>1031382.4338564731</v>
      </c>
      <c r="BR108" s="64">
        <f ca="1">'Trial 6'!BX11</f>
        <v>1030005.4012375863</v>
      </c>
      <c r="BS108" s="64">
        <f ca="1">'Trial 6'!BY11</f>
        <v>1027764.7358432497</v>
      </c>
      <c r="BT108" s="64">
        <f ca="1">'Trial 6'!BZ11</f>
        <v>1025770.8591119893</v>
      </c>
      <c r="BU108" s="64">
        <f ca="1">'Trial 6'!CB11</f>
        <v>1025162.9492520329</v>
      </c>
      <c r="BV108" s="64">
        <f ca="1">'Trial 6'!CC11</f>
        <v>1024317.1114807469</v>
      </c>
      <c r="BW108" s="64">
        <f ca="1">'Trial 6'!CD11</f>
        <v>1022977.0713797911</v>
      </c>
      <c r="BX108" s="64">
        <f ca="1">'Trial 6'!CE11</f>
        <v>1021057.2575053552</v>
      </c>
      <c r="BY108" s="64">
        <f ca="1">'Trial 6'!CF11</f>
        <v>1020065.3733062176</v>
      </c>
      <c r="BZ108" s="64">
        <f ca="1">'Trial 6'!CG11</f>
        <v>1018873.685526335</v>
      </c>
      <c r="CA108" s="64">
        <f ca="1">'Trial 6'!CH11</f>
        <v>1018286.7482237144</v>
      </c>
      <c r="CB108" s="64">
        <f ca="1">'Trial 6'!CI11</f>
        <v>1017224.8837447275</v>
      </c>
      <c r="CC108" s="64">
        <f ca="1">'Trial 6'!CJ11</f>
        <v>1016545.8003621829</v>
      </c>
      <c r="CD108" s="64">
        <f ca="1">'Trial 6'!CK11</f>
        <v>1015741.6842917582</v>
      </c>
      <c r="CE108" s="64">
        <f ca="1">'Trial 6'!CL11</f>
        <v>1014151.3543594045</v>
      </c>
      <c r="CF108" s="64">
        <f ca="1">'Trial 6'!CM11</f>
        <v>1012102.787084815</v>
      </c>
      <c r="CG108" s="64">
        <f ca="1">'Trial 6'!CO11</f>
        <v>1011502.3781794948</v>
      </c>
      <c r="CH108" s="64">
        <f ca="1">'Trial 6'!CP11</f>
        <v>1009702.5135301064</v>
      </c>
      <c r="CI108" s="64">
        <f ca="1">'Trial 6'!CQ11</f>
        <v>1007975.7950921517</v>
      </c>
      <c r="CJ108" s="64">
        <f ca="1">'Trial 6'!CR11</f>
        <v>1006408.1007943486</v>
      </c>
      <c r="CK108" s="64">
        <f ca="1">'Trial 6'!CS11</f>
        <v>1005286.2766455645</v>
      </c>
      <c r="CL108" s="64">
        <f ca="1">'Trial 6'!CT11</f>
        <v>1003931.2044550227</v>
      </c>
      <c r="CM108" s="64">
        <f ca="1">'Trial 6'!CU11</f>
        <v>1002799.3362609521</v>
      </c>
      <c r="CN108" s="64">
        <f ca="1">'Trial 6'!CV11</f>
        <v>1001682.1984936744</v>
      </c>
      <c r="CO108" s="64">
        <f ca="1">'Trial 6'!CW11</f>
        <v>999993.36006944126</v>
      </c>
      <c r="CP108" s="64">
        <f ca="1">'Trial 6'!CX11</f>
        <v>999690.88837514096</v>
      </c>
      <c r="CQ108" s="64">
        <f ca="1">'Trial 6'!CY11</f>
        <v>998716.39294656611</v>
      </c>
      <c r="CR108" s="64">
        <f ca="1">'Trial 6'!CZ11</f>
        <v>997174.17686847772</v>
      </c>
      <c r="CS108" s="64">
        <f ca="1">'Trial 6'!DB11</f>
        <v>996120.52724740549</v>
      </c>
      <c r="CT108" s="64">
        <f ca="1">'Trial 6'!DC11</f>
        <v>995377.16994366888</v>
      </c>
      <c r="CU108" s="64">
        <f ca="1">'Trial 6'!DD11</f>
        <v>993889.9447361168</v>
      </c>
      <c r="CV108" s="64">
        <f ca="1">'Trial 6'!DE11</f>
        <v>992576.87785521487</v>
      </c>
      <c r="CW108" s="64">
        <f ca="1">'Trial 6'!DF11</f>
        <v>991512.0063455581</v>
      </c>
      <c r="CX108" s="64">
        <f ca="1">'Trial 6'!DG11</f>
        <v>991105.128615911</v>
      </c>
      <c r="CY108" s="64">
        <f ca="1">'Trial 6'!DH11</f>
        <v>990206.21954533597</v>
      </c>
      <c r="CZ108" s="64">
        <f ca="1">'Trial 6'!DI11</f>
        <v>988489.58097219374</v>
      </c>
      <c r="DA108" s="64">
        <f ca="1">'Trial 6'!DJ11</f>
        <v>987586.15045413363</v>
      </c>
      <c r="DB108" s="64">
        <f ca="1">'Trial 6'!DK11</f>
        <v>986579.28308956278</v>
      </c>
      <c r="DC108" s="64">
        <f ca="1">'Trial 6'!DL11</f>
        <v>986276.30872270081</v>
      </c>
      <c r="DD108" s="64">
        <f ca="1">'Trial 6'!DM11</f>
        <v>984793.35121476394</v>
      </c>
      <c r="DE108" s="64">
        <f ca="1">'Trial 6'!DO11</f>
        <v>983548.62028407142</v>
      </c>
      <c r="DF108" s="64">
        <f ca="1">'Trial 6'!DP11</f>
        <v>982471.759352986</v>
      </c>
      <c r="DG108" s="64">
        <f ca="1">'Trial 6'!DQ11</f>
        <v>982143.69343019323</v>
      </c>
      <c r="DH108" s="64">
        <f ca="1">'Trial 6'!DR11</f>
        <v>980884.13177035504</v>
      </c>
      <c r="DI108" s="64">
        <f ca="1">'Trial 6'!DS11</f>
        <v>979549.17369158217</v>
      </c>
      <c r="DJ108" s="64">
        <f ca="1">'Trial 6'!DT11</f>
        <v>978674.8099888243</v>
      </c>
      <c r="DK108" s="64">
        <f ca="1">'Trial 6'!DU11</f>
        <v>978338.64483802801</v>
      </c>
      <c r="DL108" s="64">
        <f ca="1">'Trial 6'!DV11</f>
        <v>976751.93851353019</v>
      </c>
      <c r="DM108" s="64">
        <f ca="1">'Trial 6'!DW11</f>
        <v>976339.23706306051</v>
      </c>
      <c r="DN108" s="64">
        <f ca="1">'Trial 6'!DX11</f>
        <v>975551.68724430201</v>
      </c>
      <c r="DO108" s="64">
        <f ca="1">'Trial 6'!DY11</f>
        <v>974456.297389474</v>
      </c>
      <c r="DP108" s="64">
        <f ca="1">'Trial 6'!DZ11</f>
        <v>974289.1456383547</v>
      </c>
      <c r="DQ108" s="64">
        <f ca="1">'Trial 6'!EB11</f>
        <v>973605.5559208343</v>
      </c>
      <c r="DR108" s="64">
        <f ca="1">'Trial 6'!EC11</f>
        <v>971965.14013980574</v>
      </c>
      <c r="DS108" s="64">
        <f ca="1">'Trial 6'!ED11</f>
        <v>970752.52149830863</v>
      </c>
      <c r="DT108" s="64">
        <f ca="1">'Trial 6'!EE11</f>
        <v>970681.45330392872</v>
      </c>
      <c r="DU108" s="64">
        <f ca="1">'Trial 6'!EF11</f>
        <v>969315.31016034959</v>
      </c>
      <c r="DV108" s="64">
        <f ca="1">'Trial 6'!EG11</f>
        <v>968366.55836893537</v>
      </c>
      <c r="DW108" s="64">
        <f ca="1">'Trial 6'!EH11</f>
        <v>968044.74234018382</v>
      </c>
      <c r="DX108" s="64">
        <f ca="1">'Trial 6'!EI11</f>
        <v>967693.50477064401</v>
      </c>
      <c r="DY108" s="64">
        <f ca="1">'Trial 6'!EJ11</f>
        <v>967074.21728888911</v>
      </c>
      <c r="DZ108" s="64">
        <f ca="1">'Trial 6'!EK11</f>
        <v>966105.57287293859</v>
      </c>
      <c r="EA108" s="64">
        <f ca="1">'Trial 6'!EL11</f>
        <v>965308.39104031806</v>
      </c>
      <c r="EB108" s="64">
        <f ca="1">'Trial 6'!EM11</f>
        <v>964517.74286151084</v>
      </c>
    </row>
    <row r="109" spans="1:132" ht="12.75" customHeight="1">
      <c r="A109" s="64">
        <f>'Trial 7'!B11</f>
        <v>1166666.6666666667</v>
      </c>
      <c r="B109" s="64">
        <f ca="1">'Trial 7'!C11</f>
        <v>1164452.6158575669</v>
      </c>
      <c r="C109" s="64">
        <f ca="1">'Trial 7'!D11</f>
        <v>1161521.0775336558</v>
      </c>
      <c r="D109" s="64">
        <f ca="1">'Trial 7'!E11</f>
        <v>1158334.9540263512</v>
      </c>
      <c r="E109" s="64">
        <f ca="1">'Trial 7'!F11</f>
        <v>1155505.9205739922</v>
      </c>
      <c r="F109" s="64">
        <f ca="1">'Trial 7'!G11</f>
        <v>1152914.4252170164</v>
      </c>
      <c r="G109" s="64">
        <f ca="1">'Trial 7'!H11</f>
        <v>1149933.033173054</v>
      </c>
      <c r="H109" s="64">
        <f ca="1">'Trial 7'!I11</f>
        <v>1148109.796677964</v>
      </c>
      <c r="I109" s="64">
        <f ca="1">'Trial 7'!J11</f>
        <v>1145202.6398840002</v>
      </c>
      <c r="J109" s="64">
        <f ca="1">'Trial 7'!K11</f>
        <v>1141891.7581460814</v>
      </c>
      <c r="K109" s="64">
        <f ca="1">'Trial 7'!L11</f>
        <v>1139886.2696789205</v>
      </c>
      <c r="L109" s="64">
        <f ca="1">'Trial 7'!M11</f>
        <v>1137410.4867307036</v>
      </c>
      <c r="M109" s="64">
        <f ca="1">'Trial 7'!O11</f>
        <v>1134847.5676141535</v>
      </c>
      <c r="N109" s="64">
        <f ca="1">'Trial 7'!P11</f>
        <v>1133000.9148898565</v>
      </c>
      <c r="O109" s="64">
        <f ca="1">'Trial 7'!Q11</f>
        <v>1131046.698590589</v>
      </c>
      <c r="P109" s="64">
        <f ca="1">'Trial 7'!R11</f>
        <v>1129099.5676374978</v>
      </c>
      <c r="Q109" s="64">
        <f ca="1">'Trial 7'!S11</f>
        <v>1127144.0065768</v>
      </c>
      <c r="R109" s="64">
        <f ca="1">'Trial 7'!T11</f>
        <v>1125172.703178274</v>
      </c>
      <c r="S109" s="64">
        <f ca="1">'Trial 7'!U11</f>
        <v>1123044.6210452926</v>
      </c>
      <c r="T109" s="64">
        <f ca="1">'Trial 7'!V11</f>
        <v>1121019.0993597109</v>
      </c>
      <c r="U109" s="64">
        <f ca="1">'Trial 7'!W11</f>
        <v>1118836.368701261</v>
      </c>
      <c r="V109" s="64">
        <f ca="1">'Trial 7'!X11</f>
        <v>1116762.3360379727</v>
      </c>
      <c r="W109" s="64">
        <f ca="1">'Trial 7'!Y11</f>
        <v>1114493.5747154248</v>
      </c>
      <c r="X109" s="64">
        <f ca="1">'Trial 7'!Z11</f>
        <v>1111526.5360095534</v>
      </c>
      <c r="Y109" s="64">
        <f ca="1">'Trial 7'!AB11</f>
        <v>1109572.2193879697</v>
      </c>
      <c r="Z109" s="64">
        <f ca="1">'Trial 7'!AC11</f>
        <v>1107916.0202217915</v>
      </c>
      <c r="AA109" s="64">
        <f ca="1">'Trial 7'!AD11</f>
        <v>1105747.6834443349</v>
      </c>
      <c r="AB109" s="64">
        <f ca="1">'Trial 7'!AE11</f>
        <v>1103588.1365267283</v>
      </c>
      <c r="AC109" s="64">
        <f ca="1">'Trial 7'!AF11</f>
        <v>1101063.6365562784</v>
      </c>
      <c r="AD109" s="64">
        <f ca="1">'Trial 7'!AG11</f>
        <v>1098766.5439462089</v>
      </c>
      <c r="AE109" s="64">
        <f ca="1">'Trial 7'!AH11</f>
        <v>1097180.3918558576</v>
      </c>
      <c r="AF109" s="64">
        <f ca="1">'Trial 7'!AI11</f>
        <v>1094808.9977887848</v>
      </c>
      <c r="AG109" s="64">
        <f ca="1">'Trial 7'!AJ11</f>
        <v>1093059.483812093</v>
      </c>
      <c r="AH109" s="64">
        <f ca="1">'Trial 7'!AK11</f>
        <v>1090544.0679785726</v>
      </c>
      <c r="AI109" s="64">
        <f ca="1">'Trial 7'!AL11</f>
        <v>1088892.5586951238</v>
      </c>
      <c r="AJ109" s="64">
        <f ca="1">'Trial 7'!AM11</f>
        <v>1086943.3842776914</v>
      </c>
      <c r="AK109" s="64">
        <f ca="1">'Trial 7'!AO11</f>
        <v>1085141.6954450146</v>
      </c>
      <c r="AL109" s="64">
        <f ca="1">'Trial 7'!AP11</f>
        <v>1083457.8376939092</v>
      </c>
      <c r="AM109" s="64">
        <f ca="1">'Trial 7'!AQ11</f>
        <v>1080663.1321269586</v>
      </c>
      <c r="AN109" s="64">
        <f ca="1">'Trial 7'!AR11</f>
        <v>1079310.1971158695</v>
      </c>
      <c r="AO109" s="64">
        <f ca="1">'Trial 7'!AS11</f>
        <v>1078209.7921298861</v>
      </c>
      <c r="AP109" s="64">
        <f ca="1">'Trial 7'!AT11</f>
        <v>1076861.5500345037</v>
      </c>
      <c r="AQ109" s="64">
        <f ca="1">'Trial 7'!AU11</f>
        <v>1074668.1844507423</v>
      </c>
      <c r="AR109" s="64">
        <f ca="1">'Trial 7'!AV11</f>
        <v>1072923.4820305214</v>
      </c>
      <c r="AS109" s="64">
        <f ca="1">'Trial 7'!AW11</f>
        <v>1070903.6067794736</v>
      </c>
      <c r="AT109" s="64">
        <f ca="1">'Trial 7'!AX11</f>
        <v>1068689.3301519318</v>
      </c>
      <c r="AU109" s="64">
        <f ca="1">'Trial 7'!AY11</f>
        <v>1066242.3085404481</v>
      </c>
      <c r="AV109" s="64">
        <f ca="1">'Trial 7'!AZ11</f>
        <v>1064450.0329392198</v>
      </c>
      <c r="AW109" s="64">
        <f ca="1">'Trial 7'!BB11</f>
        <v>1063077.8044281537</v>
      </c>
      <c r="AX109" s="64">
        <f ca="1">'Trial 7'!BC11</f>
        <v>1061439.9195192491</v>
      </c>
      <c r="AY109" s="64">
        <f ca="1">'Trial 7'!BD11</f>
        <v>1059689.1345055639</v>
      </c>
      <c r="AZ109" s="64">
        <f ca="1">'Trial 7'!BE11</f>
        <v>1058061.8949624265</v>
      </c>
      <c r="BA109" s="64">
        <f ca="1">'Trial 7'!BF11</f>
        <v>1056516.5597650893</v>
      </c>
      <c r="BB109" s="64">
        <f ca="1">'Trial 7'!BG11</f>
        <v>1054703.5766548358</v>
      </c>
      <c r="BC109" s="64">
        <f ca="1">'Trial 7'!BH11</f>
        <v>1052998.4133283342</v>
      </c>
      <c r="BD109" s="64">
        <f ca="1">'Trial 7'!BI11</f>
        <v>1051011.2795076666</v>
      </c>
      <c r="BE109" s="64">
        <f ca="1">'Trial 7'!BJ11</f>
        <v>1049190.5567206447</v>
      </c>
      <c r="BF109" s="64">
        <f ca="1">'Trial 7'!BK11</f>
        <v>1047342.5259245929</v>
      </c>
      <c r="BG109" s="64">
        <f ca="1">'Trial 7'!BL11</f>
        <v>1045623.6408222297</v>
      </c>
      <c r="BH109" s="64">
        <f ca="1">'Trial 7'!BM11</f>
        <v>1044291.1513827341</v>
      </c>
      <c r="BI109" s="64">
        <f ca="1">'Trial 7'!BO11</f>
        <v>1043358.1843427517</v>
      </c>
      <c r="BJ109" s="64">
        <f ca="1">'Trial 7'!BP11</f>
        <v>1041655.1508772968</v>
      </c>
      <c r="BK109" s="64">
        <f ca="1">'Trial 7'!BQ11</f>
        <v>1039950.2667715789</v>
      </c>
      <c r="BL109" s="64">
        <f ca="1">'Trial 7'!BR11</f>
        <v>1038453.0076368006</v>
      </c>
      <c r="BM109" s="64">
        <f ca="1">'Trial 7'!BS11</f>
        <v>1036331.8622564856</v>
      </c>
      <c r="BN109" s="64">
        <f ca="1">'Trial 7'!BT11</f>
        <v>1035517.1435918891</v>
      </c>
      <c r="BO109" s="64">
        <f ca="1">'Trial 7'!BU11</f>
        <v>1033762.637659229</v>
      </c>
      <c r="BP109" s="64">
        <f ca="1">'Trial 7'!BV11</f>
        <v>1032297.7105198278</v>
      </c>
      <c r="BQ109" s="64">
        <f ca="1">'Trial 7'!BW11</f>
        <v>1030388.6439876703</v>
      </c>
      <c r="BR109" s="64">
        <f ca="1">'Trial 7'!BX11</f>
        <v>1028913.5030193116</v>
      </c>
      <c r="BS109" s="64">
        <f ca="1">'Trial 7'!BY11</f>
        <v>1027597.2753694442</v>
      </c>
      <c r="BT109" s="64">
        <f ca="1">'Trial 7'!BZ11</f>
        <v>1026765.4043676701</v>
      </c>
      <c r="BU109" s="64">
        <f ca="1">'Trial 7'!CB11</f>
        <v>1025921.3562962813</v>
      </c>
      <c r="BV109" s="64">
        <f ca="1">'Trial 7'!CC11</f>
        <v>1024829.7414969915</v>
      </c>
      <c r="BW109" s="64">
        <f ca="1">'Trial 7'!CD11</f>
        <v>1023758.1662913281</v>
      </c>
      <c r="BX109" s="64">
        <f ca="1">'Trial 7'!CE11</f>
        <v>1021948.2130347108</v>
      </c>
      <c r="BY109" s="64">
        <f ca="1">'Trial 7'!CF11</f>
        <v>1020753.4516073834</v>
      </c>
      <c r="BZ109" s="64">
        <f ca="1">'Trial 7'!CG11</f>
        <v>1019395.5916869064</v>
      </c>
      <c r="CA109" s="64">
        <f ca="1">'Trial 7'!CH11</f>
        <v>1018296.2101897103</v>
      </c>
      <c r="CB109" s="64">
        <f ca="1">'Trial 7'!CI11</f>
        <v>1017555.5368401189</v>
      </c>
      <c r="CC109" s="64">
        <f ca="1">'Trial 7'!CJ11</f>
        <v>1016006.0682243526</v>
      </c>
      <c r="CD109" s="64">
        <f ca="1">'Trial 7'!CK11</f>
        <v>1015467.7025451459</v>
      </c>
      <c r="CE109" s="64">
        <f ca="1">'Trial 7'!CL11</f>
        <v>1014377.217107393</v>
      </c>
      <c r="CF109" s="64">
        <f ca="1">'Trial 7'!CM11</f>
        <v>1012838.6970397846</v>
      </c>
      <c r="CG109" s="64">
        <f ca="1">'Trial 7'!CO11</f>
        <v>1011121.3956656634</v>
      </c>
      <c r="CH109" s="64">
        <f ca="1">'Trial 7'!CP11</f>
        <v>1009541.3567138098</v>
      </c>
      <c r="CI109" s="64">
        <f ca="1">'Trial 7'!CQ11</f>
        <v>1008831.4659946942</v>
      </c>
      <c r="CJ109" s="64">
        <f ca="1">'Trial 7'!CR11</f>
        <v>1007272.3957656681</v>
      </c>
      <c r="CK109" s="64">
        <f ca="1">'Trial 7'!CS11</f>
        <v>1006218.841756758</v>
      </c>
      <c r="CL109" s="64">
        <f ca="1">'Trial 7'!CT11</f>
        <v>1004345.9515206295</v>
      </c>
      <c r="CM109" s="64">
        <f ca="1">'Trial 7'!CU11</f>
        <v>1003326.8467661066</v>
      </c>
      <c r="CN109" s="64">
        <f ca="1">'Trial 7'!CV11</f>
        <v>1002287.8580087818</v>
      </c>
      <c r="CO109" s="64">
        <f ca="1">'Trial 7'!CW11</f>
        <v>1001371.1329082375</v>
      </c>
      <c r="CP109" s="64">
        <f ca="1">'Trial 7'!CX11</f>
        <v>1000501.994585737</v>
      </c>
      <c r="CQ109" s="64">
        <f ca="1">'Trial 7'!CY11</f>
        <v>999684.78963335638</v>
      </c>
      <c r="CR109" s="64">
        <f ca="1">'Trial 7'!CZ11</f>
        <v>999097.90862411109</v>
      </c>
      <c r="CS109" s="64">
        <f ca="1">'Trial 7'!DB11</f>
        <v>998471.50188407616</v>
      </c>
      <c r="CT109" s="64">
        <f ca="1">'Trial 7'!DC11</f>
        <v>997550.95121996012</v>
      </c>
      <c r="CU109" s="64">
        <f ca="1">'Trial 7'!DD11</f>
        <v>997125.87578378548</v>
      </c>
      <c r="CV109" s="64">
        <f ca="1">'Trial 7'!DE11</f>
        <v>996054.49356431433</v>
      </c>
      <c r="CW109" s="64">
        <f ca="1">'Trial 7'!DF11</f>
        <v>994998.70328259014</v>
      </c>
      <c r="CX109" s="64">
        <f ca="1">'Trial 7'!DG11</f>
        <v>993998.69496054249</v>
      </c>
      <c r="CY109" s="64">
        <f ca="1">'Trial 7'!DH11</f>
        <v>993194.46520496265</v>
      </c>
      <c r="CZ109" s="64">
        <f ca="1">'Trial 7'!DI11</f>
        <v>992093.75364876736</v>
      </c>
      <c r="DA109" s="64">
        <f ca="1">'Trial 7'!DJ11</f>
        <v>991666.60907147941</v>
      </c>
      <c r="DB109" s="64">
        <f ca="1">'Trial 7'!DK11</f>
        <v>990341.03694210714</v>
      </c>
      <c r="DC109" s="64">
        <f ca="1">'Trial 7'!DL11</f>
        <v>989035.23778051895</v>
      </c>
      <c r="DD109" s="64">
        <f ca="1">'Trial 7'!DM11</f>
        <v>988509.54318696563</v>
      </c>
      <c r="DE109" s="64">
        <f ca="1">'Trial 7'!DO11</f>
        <v>987338.16982658161</v>
      </c>
      <c r="DF109" s="64">
        <f ca="1">'Trial 7'!DP11</f>
        <v>986343.51201668638</v>
      </c>
      <c r="DG109" s="64">
        <f ca="1">'Trial 7'!DQ11</f>
        <v>985106.38734953047</v>
      </c>
      <c r="DH109" s="64">
        <f ca="1">'Trial 7'!DR11</f>
        <v>983604.43638986745</v>
      </c>
      <c r="DI109" s="64">
        <f ca="1">'Trial 7'!DS11</f>
        <v>982383.93036807503</v>
      </c>
      <c r="DJ109" s="64">
        <f ca="1">'Trial 7'!DT11</f>
        <v>981542.0454245843</v>
      </c>
      <c r="DK109" s="64">
        <f ca="1">'Trial 7'!DU11</f>
        <v>980913.26749667327</v>
      </c>
      <c r="DL109" s="64">
        <f ca="1">'Trial 7'!DV11</f>
        <v>979469.60298676847</v>
      </c>
      <c r="DM109" s="64">
        <f ca="1">'Trial 7'!DW11</f>
        <v>978396.38025473477</v>
      </c>
      <c r="DN109" s="64">
        <f ca="1">'Trial 7'!DX11</f>
        <v>978305.26291721803</v>
      </c>
      <c r="DO109" s="64">
        <f ca="1">'Trial 7'!DY11</f>
        <v>976944.17403799633</v>
      </c>
      <c r="DP109" s="64">
        <f ca="1">'Trial 7'!DZ11</f>
        <v>975780.79642104392</v>
      </c>
      <c r="DQ109" s="64">
        <f ca="1">'Trial 7'!EB11</f>
        <v>975049.08532687509</v>
      </c>
      <c r="DR109" s="64">
        <f ca="1">'Trial 7'!EC11</f>
        <v>974310.40591137833</v>
      </c>
      <c r="DS109" s="64">
        <f ca="1">'Trial 7'!ED11</f>
        <v>973293.95409670414</v>
      </c>
      <c r="DT109" s="64">
        <f ca="1">'Trial 7'!EE11</f>
        <v>972185.57016016101</v>
      </c>
      <c r="DU109" s="64">
        <f ca="1">'Trial 7'!EF11</f>
        <v>970976.85966244433</v>
      </c>
      <c r="DV109" s="64">
        <f ca="1">'Trial 7'!EG11</f>
        <v>969908.85920972424</v>
      </c>
      <c r="DW109" s="64">
        <f ca="1">'Trial 7'!EH11</f>
        <v>968464.54597407626</v>
      </c>
      <c r="DX109" s="64">
        <f ca="1">'Trial 7'!EI11</f>
        <v>966937.7507821928</v>
      </c>
      <c r="DY109" s="64">
        <f ca="1">'Trial 7'!EJ11</f>
        <v>966226.70240973867</v>
      </c>
      <c r="DZ109" s="64">
        <f ca="1">'Trial 7'!EK11</f>
        <v>965656.34981609276</v>
      </c>
      <c r="EA109" s="64">
        <f ca="1">'Trial 7'!EL11</f>
        <v>965559.37783341296</v>
      </c>
      <c r="EB109" s="64">
        <f ca="1">'Trial 7'!EM11</f>
        <v>964101.71727047535</v>
      </c>
    </row>
    <row r="110" spans="1:132" ht="12.75" customHeight="1">
      <c r="A110" s="64">
        <f>'Trial 8'!B11</f>
        <v>1166666.6666666667</v>
      </c>
      <c r="B110" s="64">
        <f ca="1">'Trial 8'!C11</f>
        <v>1163897.7042703622</v>
      </c>
      <c r="C110" s="64">
        <f ca="1">'Trial 8'!D11</f>
        <v>1161055.9829136087</v>
      </c>
      <c r="D110" s="64">
        <f ca="1">'Trial 8'!E11</f>
        <v>1157809.5786436643</v>
      </c>
      <c r="E110" s="64">
        <f ca="1">'Trial 8'!F11</f>
        <v>1154844.0349915137</v>
      </c>
      <c r="F110" s="64">
        <f ca="1">'Trial 8'!G11</f>
        <v>1152160.9643629421</v>
      </c>
      <c r="G110" s="64">
        <f ca="1">'Trial 8'!H11</f>
        <v>1149315.1409288123</v>
      </c>
      <c r="H110" s="64">
        <f ca="1">'Trial 8'!I11</f>
        <v>1146504.1645807398</v>
      </c>
      <c r="I110" s="64">
        <f ca="1">'Trial 8'!J11</f>
        <v>1144132.8532936822</v>
      </c>
      <c r="J110" s="64">
        <f ca="1">'Trial 8'!K11</f>
        <v>1141292.2972513717</v>
      </c>
      <c r="K110" s="64">
        <f ca="1">'Trial 8'!L11</f>
        <v>1137919.1411600285</v>
      </c>
      <c r="L110" s="64">
        <f ca="1">'Trial 8'!M11</f>
        <v>1135693.3629252138</v>
      </c>
      <c r="M110" s="64">
        <f ca="1">'Trial 8'!O11</f>
        <v>1133195.5322088357</v>
      </c>
      <c r="N110" s="64">
        <f ca="1">'Trial 8'!P11</f>
        <v>1131113.9875202372</v>
      </c>
      <c r="O110" s="64">
        <f ca="1">'Trial 8'!Q11</f>
        <v>1128550.1896974277</v>
      </c>
      <c r="P110" s="64">
        <f ca="1">'Trial 8'!R11</f>
        <v>1125412.0031197933</v>
      </c>
      <c r="Q110" s="64">
        <f ca="1">'Trial 8'!S11</f>
        <v>1122973.6793275159</v>
      </c>
      <c r="R110" s="64">
        <f ca="1">'Trial 8'!T11</f>
        <v>1120239.8412468981</v>
      </c>
      <c r="S110" s="64">
        <f ca="1">'Trial 8'!U11</f>
        <v>1117566.3536750765</v>
      </c>
      <c r="T110" s="64">
        <f ca="1">'Trial 8'!V11</f>
        <v>1115194.9412451186</v>
      </c>
      <c r="U110" s="64">
        <f ca="1">'Trial 8'!W11</f>
        <v>1112472.8740758563</v>
      </c>
      <c r="V110" s="64">
        <f ca="1">'Trial 8'!X11</f>
        <v>1110900.1135536162</v>
      </c>
      <c r="W110" s="64">
        <f ca="1">'Trial 8'!Y11</f>
        <v>1109122.0906131796</v>
      </c>
      <c r="X110" s="64">
        <f ca="1">'Trial 8'!Z11</f>
        <v>1107360.8497425506</v>
      </c>
      <c r="Y110" s="64">
        <f ca="1">'Trial 8'!AB11</f>
        <v>1105146.5934902667</v>
      </c>
      <c r="Z110" s="64">
        <f ca="1">'Trial 8'!AC11</f>
        <v>1103551.7737896929</v>
      </c>
      <c r="AA110" s="64">
        <f ca="1">'Trial 8'!AD11</f>
        <v>1101194.1995140268</v>
      </c>
      <c r="AB110" s="64">
        <f ca="1">'Trial 8'!AE11</f>
        <v>1098587.5185764981</v>
      </c>
      <c r="AC110" s="64">
        <f ca="1">'Trial 8'!AF11</f>
        <v>1096650.7044373043</v>
      </c>
      <c r="AD110" s="64">
        <f ca="1">'Trial 8'!AG11</f>
        <v>1094036.0422320995</v>
      </c>
      <c r="AE110" s="64">
        <f ca="1">'Trial 8'!AH11</f>
        <v>1091366.5987570626</v>
      </c>
      <c r="AF110" s="64">
        <f ca="1">'Trial 8'!AI11</f>
        <v>1088822.058120545</v>
      </c>
      <c r="AG110" s="64">
        <f ca="1">'Trial 8'!AJ11</f>
        <v>1086928.5818031998</v>
      </c>
      <c r="AH110" s="64">
        <f ca="1">'Trial 8'!AK11</f>
        <v>1084524.7329974389</v>
      </c>
      <c r="AI110" s="64">
        <f ca="1">'Trial 8'!AL11</f>
        <v>1082357.8904654828</v>
      </c>
      <c r="AJ110" s="64">
        <f ca="1">'Trial 8'!AM11</f>
        <v>1080527.4632092605</v>
      </c>
      <c r="AK110" s="64">
        <f ca="1">'Trial 8'!AO11</f>
        <v>1078279.4287729508</v>
      </c>
      <c r="AL110" s="64">
        <f ca="1">'Trial 8'!AP11</f>
        <v>1076462.4235777254</v>
      </c>
      <c r="AM110" s="64">
        <f ca="1">'Trial 8'!AQ11</f>
        <v>1075170.5130966282</v>
      </c>
      <c r="AN110" s="64">
        <f ca="1">'Trial 8'!AR11</f>
        <v>1073217.8100039852</v>
      </c>
      <c r="AO110" s="64">
        <f ca="1">'Trial 8'!AS11</f>
        <v>1071659.5487352193</v>
      </c>
      <c r="AP110" s="64">
        <f ca="1">'Trial 8'!AT11</f>
        <v>1069224.2683991736</v>
      </c>
      <c r="AQ110" s="64">
        <f ca="1">'Trial 8'!AU11</f>
        <v>1066942.1691131897</v>
      </c>
      <c r="AR110" s="64">
        <f ca="1">'Trial 8'!AV11</f>
        <v>1065047.5915833118</v>
      </c>
      <c r="AS110" s="64">
        <f ca="1">'Trial 8'!AW11</f>
        <v>1063406.6160948689</v>
      </c>
      <c r="AT110" s="64">
        <f ca="1">'Trial 8'!AX11</f>
        <v>1061473.3877695173</v>
      </c>
      <c r="AU110" s="64">
        <f ca="1">'Trial 8'!AY11</f>
        <v>1060004.5304087661</v>
      </c>
      <c r="AV110" s="64">
        <f ca="1">'Trial 8'!AZ11</f>
        <v>1057876.9104205396</v>
      </c>
      <c r="AW110" s="64">
        <f ca="1">'Trial 8'!BB11</f>
        <v>1056361.6296638867</v>
      </c>
      <c r="AX110" s="64">
        <f ca="1">'Trial 8'!BC11</f>
        <v>1055068.8520360887</v>
      </c>
      <c r="AY110" s="64">
        <f ca="1">'Trial 8'!BD11</f>
        <v>1053086.0895921024</v>
      </c>
      <c r="AZ110" s="64">
        <f ca="1">'Trial 8'!BE11</f>
        <v>1051246.7379978888</v>
      </c>
      <c r="BA110" s="64">
        <f ca="1">'Trial 8'!BF11</f>
        <v>1049579.5472197402</v>
      </c>
      <c r="BB110" s="64">
        <f ca="1">'Trial 8'!BG11</f>
        <v>1047774.6899349131</v>
      </c>
      <c r="BC110" s="64">
        <f ca="1">'Trial 8'!BH11</f>
        <v>1046075.3622514685</v>
      </c>
      <c r="BD110" s="64">
        <f ca="1">'Trial 8'!BI11</f>
        <v>1044410.3050560739</v>
      </c>
      <c r="BE110" s="64">
        <f ca="1">'Trial 8'!BJ11</f>
        <v>1043505.3777893444</v>
      </c>
      <c r="BF110" s="64">
        <f ca="1">'Trial 8'!BK11</f>
        <v>1041599.1385822563</v>
      </c>
      <c r="BG110" s="64">
        <f ca="1">'Trial 8'!BL11</f>
        <v>1039634.8261265645</v>
      </c>
      <c r="BH110" s="64">
        <f ca="1">'Trial 8'!BM11</f>
        <v>1037595.633053262</v>
      </c>
      <c r="BI110" s="64">
        <f ca="1">'Trial 8'!BO11</f>
        <v>1035925.7020620177</v>
      </c>
      <c r="BJ110" s="64">
        <f ca="1">'Trial 8'!BP11</f>
        <v>1034828.1536632144</v>
      </c>
      <c r="BK110" s="64">
        <f ca="1">'Trial 8'!BQ11</f>
        <v>1033446.5902090492</v>
      </c>
      <c r="BL110" s="64">
        <f ca="1">'Trial 8'!BR11</f>
        <v>1032778.8965077616</v>
      </c>
      <c r="BM110" s="64">
        <f ca="1">'Trial 8'!BS11</f>
        <v>1030628.5010557099</v>
      </c>
      <c r="BN110" s="64">
        <f ca="1">'Trial 8'!BT11</f>
        <v>1029703.8698514344</v>
      </c>
      <c r="BO110" s="64">
        <f ca="1">'Trial 8'!BU11</f>
        <v>1028710.1373176136</v>
      </c>
      <c r="BP110" s="64">
        <f ca="1">'Trial 8'!BV11</f>
        <v>1027607.3947506825</v>
      </c>
      <c r="BQ110" s="64">
        <f ca="1">'Trial 8'!BW11</f>
        <v>1026032.5260447713</v>
      </c>
      <c r="BR110" s="64">
        <f ca="1">'Trial 8'!BX11</f>
        <v>1023995.1273003818</v>
      </c>
      <c r="BS110" s="64">
        <f ca="1">'Trial 8'!BY11</f>
        <v>1022488.5022617907</v>
      </c>
      <c r="BT110" s="64">
        <f ca="1">'Trial 8'!BZ11</f>
        <v>1021038.8261695725</v>
      </c>
      <c r="BU110" s="64">
        <f ca="1">'Trial 8'!CB11</f>
        <v>1019642.3853593543</v>
      </c>
      <c r="BV110" s="64">
        <f ca="1">'Trial 8'!CC11</f>
        <v>1018443.1022237166</v>
      </c>
      <c r="BW110" s="64">
        <f ca="1">'Trial 8'!CD11</f>
        <v>1016850.1307903299</v>
      </c>
      <c r="BX110" s="64">
        <f ca="1">'Trial 8'!CE11</f>
        <v>1015484.0078081313</v>
      </c>
      <c r="BY110" s="64">
        <f ca="1">'Trial 8'!CF11</f>
        <v>1014726.2263426436</v>
      </c>
      <c r="BZ110" s="64">
        <f ca="1">'Trial 8'!CG11</f>
        <v>1013547.1356204092</v>
      </c>
      <c r="CA110" s="64">
        <f ca="1">'Trial 8'!CH11</f>
        <v>1011762.3367864531</v>
      </c>
      <c r="CB110" s="64">
        <f ca="1">'Trial 8'!CI11</f>
        <v>1010967.5843227608</v>
      </c>
      <c r="CC110" s="64">
        <f ca="1">'Trial 8'!CJ11</f>
        <v>1010037.0653038913</v>
      </c>
      <c r="CD110" s="64">
        <f ca="1">'Trial 8'!CK11</f>
        <v>1009028.8784322325</v>
      </c>
      <c r="CE110" s="64">
        <f ca="1">'Trial 8'!CL11</f>
        <v>1007383.6721879494</v>
      </c>
      <c r="CF110" s="64">
        <f ca="1">'Trial 8'!CM11</f>
        <v>1005405.2013306861</v>
      </c>
      <c r="CG110" s="64">
        <f ca="1">'Trial 8'!CO11</f>
        <v>1005038.145734387</v>
      </c>
      <c r="CH110" s="64">
        <f ca="1">'Trial 8'!CP11</f>
        <v>1003693.5707089722</v>
      </c>
      <c r="CI110" s="64">
        <f ca="1">'Trial 8'!CQ11</f>
        <v>1002661.186723233</v>
      </c>
      <c r="CJ110" s="64">
        <f ca="1">'Trial 8'!CR11</f>
        <v>1001759.9814133749</v>
      </c>
      <c r="CK110" s="64">
        <f ca="1">'Trial 8'!CS11</f>
        <v>1000378.410959766</v>
      </c>
      <c r="CL110" s="64">
        <f ca="1">'Trial 8'!CT11</f>
        <v>999028.42301402031</v>
      </c>
      <c r="CM110" s="64">
        <f ca="1">'Trial 8'!CU11</f>
        <v>997787.60530073114</v>
      </c>
      <c r="CN110" s="64">
        <f ca="1">'Trial 8'!CV11</f>
        <v>997054.85005889833</v>
      </c>
      <c r="CO110" s="64">
        <f ca="1">'Trial 8'!CW11</f>
        <v>995449.55003898975</v>
      </c>
      <c r="CP110" s="64">
        <f ca="1">'Trial 8'!CX11</f>
        <v>993967.31183933152</v>
      </c>
      <c r="CQ110" s="64">
        <f ca="1">'Trial 8'!CY11</f>
        <v>992952.22221734456</v>
      </c>
      <c r="CR110" s="64">
        <f ca="1">'Trial 8'!CZ11</f>
        <v>992685.52226393996</v>
      </c>
      <c r="CS110" s="64">
        <f ca="1">'Trial 8'!DB11</f>
        <v>992249.76084805815</v>
      </c>
      <c r="CT110" s="64">
        <f ca="1">'Trial 8'!DC11</f>
        <v>991249.11245226825</v>
      </c>
      <c r="CU110" s="64">
        <f ca="1">'Trial 8'!DD11</f>
        <v>990185.01277020958</v>
      </c>
      <c r="CV110" s="64">
        <f ca="1">'Trial 8'!DE11</f>
        <v>989846.15688912396</v>
      </c>
      <c r="CW110" s="64">
        <f ca="1">'Trial 8'!DF11</f>
        <v>988209.67362610449</v>
      </c>
      <c r="CX110" s="64">
        <f ca="1">'Trial 8'!DG11</f>
        <v>987156.8558578568</v>
      </c>
      <c r="CY110" s="64">
        <f ca="1">'Trial 8'!DH11</f>
        <v>985809.62374670722</v>
      </c>
      <c r="CZ110" s="64">
        <f ca="1">'Trial 8'!DI11</f>
        <v>985424.86151196947</v>
      </c>
      <c r="DA110" s="64">
        <f ca="1">'Trial 8'!DJ11</f>
        <v>985105.19327566074</v>
      </c>
      <c r="DB110" s="64">
        <f ca="1">'Trial 8'!DK11</f>
        <v>984217.80168791546</v>
      </c>
      <c r="DC110" s="64">
        <f ca="1">'Trial 8'!DL11</f>
        <v>983448.93628917041</v>
      </c>
      <c r="DD110" s="64">
        <f ca="1">'Trial 8'!DM11</f>
        <v>982594.72248016985</v>
      </c>
      <c r="DE110" s="64">
        <f ca="1">'Trial 8'!DO11</f>
        <v>981578.55850980314</v>
      </c>
      <c r="DF110" s="64">
        <f ca="1">'Trial 8'!DP11</f>
        <v>980554.82054314995</v>
      </c>
      <c r="DG110" s="64">
        <f ca="1">'Trial 8'!DQ11</f>
        <v>980259.83320045157</v>
      </c>
      <c r="DH110" s="64">
        <f ca="1">'Trial 8'!DR11</f>
        <v>979284.00585365482</v>
      </c>
      <c r="DI110" s="64">
        <f ca="1">'Trial 8'!DS11</f>
        <v>978372.07789097715</v>
      </c>
      <c r="DJ110" s="64">
        <f ca="1">'Trial 8'!DT11</f>
        <v>978278.63564245531</v>
      </c>
      <c r="DK110" s="64">
        <f ca="1">'Trial 8'!DU11</f>
        <v>977804.61273131787</v>
      </c>
      <c r="DL110" s="64">
        <f ca="1">'Trial 8'!DV11</f>
        <v>977148.42408038664</v>
      </c>
      <c r="DM110" s="64">
        <f ca="1">'Trial 8'!DW11</f>
        <v>977037.40337550768</v>
      </c>
      <c r="DN110" s="64">
        <f ca="1">'Trial 8'!DX11</f>
        <v>976090.21173462598</v>
      </c>
      <c r="DO110" s="64">
        <f ca="1">'Trial 8'!DY11</f>
        <v>974770.90651676664</v>
      </c>
      <c r="DP110" s="64">
        <f ca="1">'Trial 8'!DZ11</f>
        <v>974091.84957299917</v>
      </c>
      <c r="DQ110" s="64">
        <f ca="1">'Trial 8'!EB11</f>
        <v>972737.74867479654</v>
      </c>
      <c r="DR110" s="64">
        <f ca="1">'Trial 8'!EC11</f>
        <v>971741.45886267291</v>
      </c>
      <c r="DS110" s="64">
        <f ca="1">'Trial 8'!ED11</f>
        <v>970583.19988366158</v>
      </c>
      <c r="DT110" s="64">
        <f ca="1">'Trial 8'!EE11</f>
        <v>969261.12091772107</v>
      </c>
      <c r="DU110" s="64">
        <f ca="1">'Trial 8'!EF11</f>
        <v>968510.7953285313</v>
      </c>
      <c r="DV110" s="64">
        <f ca="1">'Trial 8'!EG11</f>
        <v>968212.46210916445</v>
      </c>
      <c r="DW110" s="64">
        <f ca="1">'Trial 8'!EH11</f>
        <v>966969.40992169152</v>
      </c>
      <c r="DX110" s="64">
        <f ca="1">'Trial 8'!EI11</f>
        <v>966016.49550120789</v>
      </c>
      <c r="DY110" s="64">
        <f ca="1">'Trial 8'!EJ11</f>
        <v>965300.2927642765</v>
      </c>
      <c r="DZ110" s="64">
        <f ca="1">'Trial 8'!EK11</f>
        <v>964491.47239997005</v>
      </c>
      <c r="EA110" s="64">
        <f ca="1">'Trial 8'!EL11</f>
        <v>963526.37348645227</v>
      </c>
      <c r="EB110" s="64">
        <f ca="1">'Trial 8'!EM11</f>
        <v>963103.62895445817</v>
      </c>
    </row>
    <row r="111" spans="1:132" ht="12.75" customHeight="1">
      <c r="A111" s="64">
        <f>'(Other Computations)'!B127</f>
        <v>9333333.333333334</v>
      </c>
      <c r="B111" s="64">
        <f ca="1">'(Other Computations)'!C127</f>
        <v>9310101.3401942514</v>
      </c>
      <c r="C111" s="64">
        <f ca="1">'(Other Computations)'!D127</f>
        <v>9286802.3622577991</v>
      </c>
      <c r="D111" s="64">
        <f ca="1">'(Other Computations)'!E127</f>
        <v>9265447.4591738321</v>
      </c>
      <c r="E111" s="64">
        <f ca="1">'(Other Computations)'!F127</f>
        <v>9243228.8651263043</v>
      </c>
      <c r="F111" s="64">
        <f ca="1">'(Other Computations)'!G127</f>
        <v>9222068.4962838553</v>
      </c>
      <c r="G111" s="64">
        <f ca="1">'(Other Computations)'!H127</f>
        <v>9199515.2326856442</v>
      </c>
      <c r="H111" s="64">
        <f ca="1">'(Other Computations)'!I127</f>
        <v>9179867.3490405828</v>
      </c>
      <c r="I111" s="64">
        <f ca="1">'(Other Computations)'!J127</f>
        <v>9159480.2701010015</v>
      </c>
      <c r="J111" s="64">
        <f ca="1">'(Other Computations)'!K127</f>
        <v>9137653.5510412622</v>
      </c>
      <c r="K111" s="64">
        <f ca="1">'(Other Computations)'!L127</f>
        <v>9116938.0687181763</v>
      </c>
      <c r="L111" s="64">
        <f ca="1">'(Other Computations)'!M127</f>
        <v>9097388.2541499026</v>
      </c>
      <c r="M111" s="64">
        <f ca="1">'(Other Computations)'!O127</f>
        <v>9078232.8244505618</v>
      </c>
      <c r="N111" s="64">
        <f ca="1">'(Other Computations)'!P127</f>
        <v>9059381.8236403763</v>
      </c>
      <c r="O111" s="64">
        <f ca="1">'(Other Computations)'!Q127</f>
        <v>9038337.2070218548</v>
      </c>
      <c r="P111" s="64">
        <f ca="1">'(Other Computations)'!R127</f>
        <v>9021003.5929018389</v>
      </c>
      <c r="Q111" s="64">
        <f ca="1">'(Other Computations)'!S127</f>
        <v>9003704.8760959357</v>
      </c>
      <c r="R111" s="64">
        <f ca="1">'(Other Computations)'!T127</f>
        <v>8983823.6430235207</v>
      </c>
      <c r="S111" s="64">
        <f ca="1">'(Other Computations)'!U127</f>
        <v>8966118.5944939107</v>
      </c>
      <c r="T111" s="64">
        <f ca="1">'(Other Computations)'!V127</f>
        <v>8947645.9313942343</v>
      </c>
      <c r="U111" s="64">
        <f ca="1">'(Other Computations)'!W127</f>
        <v>8929572.9040858876</v>
      </c>
      <c r="V111" s="64">
        <f ca="1">'(Other Computations)'!X127</f>
        <v>8913733.3425869942</v>
      </c>
      <c r="W111" s="64">
        <f ca="1">'(Other Computations)'!Y127</f>
        <v>8897214.8222612031</v>
      </c>
      <c r="X111" s="64">
        <f ca="1">'(Other Computations)'!Z127</f>
        <v>8879900.6486630403</v>
      </c>
      <c r="Y111" s="64">
        <f ca="1">'(Other Computations)'!AB127</f>
        <v>8861000.3168020155</v>
      </c>
      <c r="Z111" s="64">
        <f ca="1">'(Other Computations)'!AC127</f>
        <v>8845152.0118005872</v>
      </c>
      <c r="AA111" s="64">
        <f ca="1">'(Other Computations)'!AD127</f>
        <v>8827143.5458334684</v>
      </c>
      <c r="AB111" s="64">
        <f ca="1">'(Other Computations)'!AE127</f>
        <v>8810739.9614193924</v>
      </c>
      <c r="AC111" s="64">
        <f ca="1">'(Other Computations)'!AF127</f>
        <v>8792283.5044159126</v>
      </c>
      <c r="AD111" s="64">
        <f ca="1">'(Other Computations)'!AG127</f>
        <v>8774612.936582908</v>
      </c>
      <c r="AE111" s="64">
        <f ca="1">'(Other Computations)'!AH127</f>
        <v>8756944.5695451405</v>
      </c>
      <c r="AF111" s="64">
        <f ca="1">'(Other Computations)'!AI127</f>
        <v>8739307.6376200579</v>
      </c>
      <c r="AG111" s="64">
        <f ca="1">'(Other Computations)'!AJ127</f>
        <v>8723204.1072279513</v>
      </c>
      <c r="AH111" s="64">
        <f ca="1">'(Other Computations)'!AK127</f>
        <v>8705927.0022385418</v>
      </c>
      <c r="AI111" s="64">
        <f ca="1">'(Other Computations)'!AL127</f>
        <v>8688283.7810350377</v>
      </c>
      <c r="AJ111" s="64">
        <f ca="1">'(Other Computations)'!AM127</f>
        <v>8671777.1247790381</v>
      </c>
      <c r="AK111" s="64">
        <f ca="1">'(Other Computations)'!AO127</f>
        <v>8655336.3335265405</v>
      </c>
      <c r="AL111" s="64">
        <f ca="1">'(Other Computations)'!AP127</f>
        <v>8640904.3539973553</v>
      </c>
      <c r="AM111" s="64">
        <f ca="1">'(Other Computations)'!AQ127</f>
        <v>8626970.4319138378</v>
      </c>
      <c r="AN111" s="64">
        <f ca="1">'(Other Computations)'!AR127</f>
        <v>8612517.2291195132</v>
      </c>
      <c r="AO111" s="64">
        <f ca="1">'(Other Computations)'!AS127</f>
        <v>8600004.4364926703</v>
      </c>
      <c r="AP111" s="64">
        <f ca="1">'(Other Computations)'!AT127</f>
        <v>8585345.7952472419</v>
      </c>
      <c r="AQ111" s="64">
        <f ca="1">'(Other Computations)'!AU127</f>
        <v>8570292.6380314641</v>
      </c>
      <c r="AR111" s="64">
        <f ca="1">'(Other Computations)'!AV127</f>
        <v>8556025.4351806659</v>
      </c>
      <c r="AS111" s="64">
        <f ca="1">'(Other Computations)'!AW127</f>
        <v>8542152.6421152018</v>
      </c>
      <c r="AT111" s="64">
        <f ca="1">'(Other Computations)'!AX127</f>
        <v>8526211.6055688132</v>
      </c>
      <c r="AU111" s="64">
        <f ca="1">'(Other Computations)'!AY127</f>
        <v>8512241.7580774855</v>
      </c>
      <c r="AV111" s="64">
        <f ca="1">'(Other Computations)'!AZ127</f>
        <v>8497327.2936204858</v>
      </c>
      <c r="AW111" s="64">
        <f ca="1">'(Other Computations)'!BB127</f>
        <v>8484667.706566561</v>
      </c>
      <c r="AX111" s="64">
        <f ca="1">'(Other Computations)'!BC127</f>
        <v>8472069.739339862</v>
      </c>
      <c r="AY111" s="64">
        <f ca="1">'(Other Computations)'!BD127</f>
        <v>8457614.0070438683</v>
      </c>
      <c r="AZ111" s="64">
        <f ca="1">'(Other Computations)'!BE127</f>
        <v>8445052.5868903752</v>
      </c>
      <c r="BA111" s="64">
        <f ca="1">'(Other Computations)'!BF127</f>
        <v>8433873.9413915165</v>
      </c>
      <c r="BB111" s="64">
        <f ca="1">'(Other Computations)'!BG127</f>
        <v>8418822.0256470889</v>
      </c>
      <c r="BC111" s="64">
        <f ca="1">'(Other Computations)'!BH127</f>
        <v>8406862.7248757705</v>
      </c>
      <c r="BD111" s="64">
        <f ca="1">'(Other Computations)'!BI127</f>
        <v>8392480.0458655115</v>
      </c>
      <c r="BE111" s="64">
        <f ca="1">'(Other Computations)'!BJ127</f>
        <v>8380080.4345331583</v>
      </c>
      <c r="BF111" s="64">
        <f ca="1">'(Other Computations)'!BK127</f>
        <v>8365951.6855148347</v>
      </c>
      <c r="BG111" s="64">
        <f ca="1">'(Other Computations)'!BL127</f>
        <v>8355150.6520561222</v>
      </c>
      <c r="BH111" s="64">
        <f ca="1">'(Other Computations)'!BM127</f>
        <v>8342283.3200977352</v>
      </c>
      <c r="BI111" s="64">
        <f ca="1">'(Other Computations)'!BO127</f>
        <v>8331106.1041061897</v>
      </c>
      <c r="BJ111" s="64">
        <f ca="1">'(Other Computations)'!BP127</f>
        <v>8319027.7830594955</v>
      </c>
      <c r="BK111" s="64">
        <f ca="1">'(Other Computations)'!BQ127</f>
        <v>8307397.5796625605</v>
      </c>
      <c r="BL111" s="64">
        <f ca="1">'(Other Computations)'!BR127</f>
        <v>8296839.4061793201</v>
      </c>
      <c r="BM111" s="64">
        <f ca="1">'(Other Computations)'!BS127</f>
        <v>8286011.9903327851</v>
      </c>
      <c r="BN111" s="64">
        <f ca="1">'(Other Computations)'!BT127</f>
        <v>8275316.13653713</v>
      </c>
      <c r="BO111" s="64">
        <f ca="1">'(Other Computations)'!BU127</f>
        <v>8265019.3016790589</v>
      </c>
      <c r="BP111" s="64">
        <f ca="1">'(Other Computations)'!BV127</f>
        <v>8256007.1897453852</v>
      </c>
      <c r="BQ111" s="64">
        <f ca="1">'(Other Computations)'!BW127</f>
        <v>8245137.7252053982</v>
      </c>
      <c r="BR111" s="64">
        <f ca="1">'(Other Computations)'!BX127</f>
        <v>8232667.4536836334</v>
      </c>
      <c r="BS111" s="64">
        <f ca="1">'(Other Computations)'!BY127</f>
        <v>8220289.2044127416</v>
      </c>
      <c r="BT111" s="64">
        <f ca="1">'(Other Computations)'!BZ127</f>
        <v>8209776.6236974718</v>
      </c>
      <c r="BU111" s="64">
        <f ca="1">'(Other Computations)'!CB127</f>
        <v>8199299.2768768165</v>
      </c>
      <c r="BV111" s="64">
        <f ca="1">'(Other Computations)'!CC127</f>
        <v>8188129.4211619571</v>
      </c>
      <c r="BW111" s="64">
        <f ca="1">'(Other Computations)'!CD127</f>
        <v>8177337.8904391686</v>
      </c>
      <c r="BX111" s="64">
        <f ca="1">'(Other Computations)'!CE127</f>
        <v>8164977.1406479692</v>
      </c>
      <c r="BY111" s="64">
        <f ca="1">'(Other Computations)'!CF127</f>
        <v>8156040.0604511127</v>
      </c>
      <c r="BZ111" s="64">
        <f ca="1">'(Other Computations)'!CG127</f>
        <v>8145685.94391381</v>
      </c>
      <c r="CA111" s="64">
        <f ca="1">'(Other Computations)'!CH127</f>
        <v>8135538.0377140529</v>
      </c>
      <c r="CB111" s="64">
        <f ca="1">'(Other Computations)'!CI127</f>
        <v>8127204.7639787896</v>
      </c>
      <c r="CC111" s="64">
        <f ca="1">'(Other Computations)'!CJ127</f>
        <v>8118857.8940861151</v>
      </c>
      <c r="CD111" s="64">
        <f ca="1">'(Other Computations)'!CK127</f>
        <v>8109236.7611811738</v>
      </c>
      <c r="CE111" s="64">
        <f ca="1">'(Other Computations)'!CL127</f>
        <v>8098645.4275769219</v>
      </c>
      <c r="CF111" s="64">
        <f ca="1">'(Other Computations)'!CM127</f>
        <v>8087938.1379063791</v>
      </c>
      <c r="CG111" s="64">
        <f ca="1">'(Other Computations)'!CO127</f>
        <v>8079932.0639746431</v>
      </c>
      <c r="CH111" s="64">
        <f ca="1">'(Other Computations)'!CP127</f>
        <v>8068829.9359384859</v>
      </c>
      <c r="CI111" s="64">
        <f ca="1">'(Other Computations)'!CQ127</f>
        <v>8060087.6342419302</v>
      </c>
      <c r="CJ111" s="64">
        <f ca="1">'(Other Computations)'!CR127</f>
        <v>8052022.6177904028</v>
      </c>
      <c r="CK111" s="64">
        <f ca="1">'(Other Computations)'!CS127</f>
        <v>8041522.4248150028</v>
      </c>
      <c r="CL111" s="64">
        <f ca="1">'(Other Computations)'!CT127</f>
        <v>8031248.8284018058</v>
      </c>
      <c r="CM111" s="64">
        <f ca="1">'(Other Computations)'!CU127</f>
        <v>8022098.9310437152</v>
      </c>
      <c r="CN111" s="64">
        <f ca="1">'(Other Computations)'!CV127</f>
        <v>8013693.6142849987</v>
      </c>
      <c r="CO111" s="64">
        <f ca="1">'(Other Computations)'!CW127</f>
        <v>8003674.6882283902</v>
      </c>
      <c r="CP111" s="64">
        <f ca="1">'(Other Computations)'!CX127</f>
        <v>7994872.1381155653</v>
      </c>
      <c r="CQ111" s="64">
        <f ca="1">'(Other Computations)'!CY127</f>
        <v>7986093.6977019496</v>
      </c>
      <c r="CR111" s="64">
        <f ca="1">'(Other Computations)'!CZ127</f>
        <v>7977556.2052123677</v>
      </c>
      <c r="CS111" s="64">
        <f ca="1">'(Other Computations)'!DB127</f>
        <v>7969357.5731736198</v>
      </c>
      <c r="CT111" s="64">
        <f ca="1">'(Other Computations)'!DC127</f>
        <v>7960911.2749104267</v>
      </c>
      <c r="CU111" s="64">
        <f ca="1">'(Other Computations)'!DD127</f>
        <v>7953671.0832861485</v>
      </c>
      <c r="CV111" s="64">
        <f ca="1">'(Other Computations)'!DE127</f>
        <v>7944485.4444484916</v>
      </c>
      <c r="CW111" s="64">
        <f ca="1">'(Other Computations)'!DF127</f>
        <v>7936374.4418063462</v>
      </c>
      <c r="CX111" s="64">
        <f ca="1">'(Other Computations)'!DG127</f>
        <v>7926915.958063487</v>
      </c>
      <c r="CY111" s="64">
        <f ca="1">'(Other Computations)'!DH127</f>
        <v>7919482.8471667413</v>
      </c>
      <c r="CZ111" s="64">
        <f ca="1">'(Other Computations)'!DI127</f>
        <v>7911250.9442479741</v>
      </c>
      <c r="DA111" s="64">
        <f ca="1">'(Other Computations)'!DJ127</f>
        <v>7902929.5827265214</v>
      </c>
      <c r="DB111" s="64">
        <f ca="1">'(Other Computations)'!DK127</f>
        <v>7893897.0638645487</v>
      </c>
      <c r="DC111" s="64">
        <f ca="1">'(Other Computations)'!DL127</f>
        <v>7887355.2599722166</v>
      </c>
      <c r="DD111" s="64">
        <f ca="1">'(Other Computations)'!DM127</f>
        <v>7878292.636798365</v>
      </c>
      <c r="DE111" s="64">
        <f ca="1">'(Other Computations)'!DO127</f>
        <v>7869524.7618061407</v>
      </c>
      <c r="DF111" s="64">
        <f ca="1">'(Other Computations)'!DP127</f>
        <v>7862078.399649322</v>
      </c>
      <c r="DG111" s="64">
        <f ca="1">'(Other Computations)'!DQ127</f>
        <v>7854714.0566566363</v>
      </c>
      <c r="DH111" s="64">
        <f ca="1">'(Other Computations)'!DR127</f>
        <v>7846828.5841743723</v>
      </c>
      <c r="DI111" s="64">
        <f ca="1">'(Other Computations)'!DS127</f>
        <v>7837013.0643817764</v>
      </c>
      <c r="DJ111" s="64">
        <f ca="1">'(Other Computations)'!DT127</f>
        <v>7830050.8679318344</v>
      </c>
      <c r="DK111" s="64">
        <f ca="1">'(Other Computations)'!DU127</f>
        <v>7824320.7446872843</v>
      </c>
      <c r="DL111" s="64">
        <f ca="1">'(Other Computations)'!DV127</f>
        <v>7816923.4428708451</v>
      </c>
      <c r="DM111" s="64">
        <f ca="1">'(Other Computations)'!DW127</f>
        <v>7809452.1291544372</v>
      </c>
      <c r="DN111" s="64">
        <f ca="1">'(Other Computations)'!DX127</f>
        <v>7803477.0738018434</v>
      </c>
      <c r="DO111" s="64">
        <f ca="1">'(Other Computations)'!DY127</f>
        <v>7795044.6509854179</v>
      </c>
      <c r="DP111" s="64">
        <f ca="1">'(Other Computations)'!DZ127</f>
        <v>7790387.0547381649</v>
      </c>
      <c r="DQ111" s="64">
        <f ca="1">'(Other Computations)'!EB127</f>
        <v>7783614.8475127164</v>
      </c>
      <c r="DR111" s="64">
        <f ca="1">'(Other Computations)'!EC127</f>
        <v>7775782.2424110137</v>
      </c>
      <c r="DS111" s="64">
        <f ca="1">'(Other Computations)'!ED127</f>
        <v>7765962.0130640967</v>
      </c>
      <c r="DT111" s="64">
        <f ca="1">'(Other Computations)'!EE127</f>
        <v>7760150.2487174273</v>
      </c>
      <c r="DU111" s="64">
        <f ca="1">'(Other Computations)'!EF127</f>
        <v>7752514.2922954606</v>
      </c>
      <c r="DV111" s="64">
        <f ca="1">'(Other Computations)'!EG127</f>
        <v>7746355.2068651048</v>
      </c>
      <c r="DW111" s="64">
        <f ca="1">'(Other Computations)'!EH127</f>
        <v>7739244.5676694633</v>
      </c>
      <c r="DX111" s="64">
        <f ca="1">'(Other Computations)'!EI127</f>
        <v>7733942.3524218462</v>
      </c>
      <c r="DY111" s="64">
        <f ca="1">'(Other Computations)'!EJ127</f>
        <v>7727469.5493219728</v>
      </c>
      <c r="DZ111" s="64">
        <f ca="1">'(Other Computations)'!EK127</f>
        <v>7720463.837958429</v>
      </c>
      <c r="EA111" s="64">
        <f ca="1">'(Other Computations)'!EL127</f>
        <v>7714892.0157977343</v>
      </c>
      <c r="EB111" s="64">
        <f ca="1">'(Other Computations)'!EM127</f>
        <v>7708900.9007926891</v>
      </c>
    </row>
    <row r="112" spans="1:132" ht="12.75" customHeight="1">
      <c r="A112" s="4" t="str">
        <f>'(Intermediate Computations)'!B71</f>
        <v>Jan 2010</v>
      </c>
      <c r="B112" s="4" t="str">
        <f>'(Intermediate Computations)'!C71</f>
        <v>Feb 2010</v>
      </c>
      <c r="C112" s="4" t="str">
        <f>'(Intermediate Computations)'!D71</f>
        <v>Mar 2010</v>
      </c>
      <c r="D112" s="4" t="str">
        <f>'(Intermediate Computations)'!E71</f>
        <v>Apr 2010</v>
      </c>
      <c r="E112" s="4" t="str">
        <f>'(Intermediate Computations)'!F71</f>
        <v>May 2010</v>
      </c>
      <c r="F112" s="4" t="str">
        <f>'(Intermediate Computations)'!G71</f>
        <v>Jun 2010</v>
      </c>
      <c r="G112" s="4" t="str">
        <f>'(Intermediate Computations)'!H71</f>
        <v>Jul 2010</v>
      </c>
      <c r="H112" s="4" t="str">
        <f>'(Intermediate Computations)'!I71</f>
        <v>Aug 2010</v>
      </c>
      <c r="I112" s="4" t="str">
        <f>'(Intermediate Computations)'!J71</f>
        <v>Sep 2010</v>
      </c>
      <c r="J112" s="4" t="str">
        <f>'(Intermediate Computations)'!K71</f>
        <v>Oct 2010</v>
      </c>
      <c r="K112" s="4" t="str">
        <f>'(Intermediate Computations)'!L71</f>
        <v>Nov 2010</v>
      </c>
      <c r="L112" s="4" t="str">
        <f>'(Intermediate Computations)'!M71</f>
        <v>Dec 2010</v>
      </c>
      <c r="M112" s="4" t="str">
        <f>'(Intermediate Computations)'!O71</f>
        <v>Jan 2011</v>
      </c>
      <c r="N112" s="4" t="str">
        <f>'(Intermediate Computations)'!P71</f>
        <v>Feb 2011</v>
      </c>
      <c r="O112" s="4" t="str">
        <f>'(Intermediate Computations)'!Q71</f>
        <v>Mar 2011</v>
      </c>
      <c r="P112" s="4" t="str">
        <f>'(Intermediate Computations)'!R71</f>
        <v>Apr 2011</v>
      </c>
      <c r="Q112" s="4" t="str">
        <f>'(Intermediate Computations)'!S71</f>
        <v>May 2011</v>
      </c>
      <c r="R112" s="4" t="str">
        <f>'(Intermediate Computations)'!T71</f>
        <v>Jun 2011</v>
      </c>
      <c r="S112" s="4" t="str">
        <f>'(Intermediate Computations)'!U71</f>
        <v>Jul 2011</v>
      </c>
      <c r="T112" s="4" t="str">
        <f>'(Intermediate Computations)'!V71</f>
        <v>Aug 2011</v>
      </c>
      <c r="U112" s="4" t="str">
        <f>'(Intermediate Computations)'!W71</f>
        <v>Sep 2011</v>
      </c>
      <c r="V112" s="4" t="str">
        <f>'(Intermediate Computations)'!X71</f>
        <v>Oct 2011</v>
      </c>
      <c r="W112" s="4" t="str">
        <f>'(Intermediate Computations)'!Y71</f>
        <v>Nov 2011</v>
      </c>
      <c r="X112" s="4" t="str">
        <f>'(Intermediate Computations)'!Z71</f>
        <v>Dec 2011</v>
      </c>
      <c r="Y112" s="4" t="str">
        <f>'(Intermediate Computations)'!AB71</f>
        <v>Jan 2012</v>
      </c>
      <c r="Z112" s="4" t="str">
        <f>'(Intermediate Computations)'!AC71</f>
        <v>Feb 2012</v>
      </c>
      <c r="AA112" s="4" t="str">
        <f>'(Intermediate Computations)'!AD71</f>
        <v>Mar 2012</v>
      </c>
      <c r="AB112" s="4" t="str">
        <f>'(Intermediate Computations)'!AE71</f>
        <v>Apr 2012</v>
      </c>
      <c r="AC112" s="4" t="str">
        <f>'(Intermediate Computations)'!AF71</f>
        <v>May 2012</v>
      </c>
      <c r="AD112" s="4" t="str">
        <f>'(Intermediate Computations)'!AG71</f>
        <v>Jun 2012</v>
      </c>
      <c r="AE112" s="4" t="str">
        <f>'(Intermediate Computations)'!AH71</f>
        <v>Jul 2012</v>
      </c>
      <c r="AF112" s="4" t="str">
        <f>'(Intermediate Computations)'!AI71</f>
        <v>Aug 2012</v>
      </c>
      <c r="AG112" s="4" t="str">
        <f>'(Intermediate Computations)'!AJ71</f>
        <v>Sep 2012</v>
      </c>
      <c r="AH112" s="4" t="str">
        <f>'(Intermediate Computations)'!AK71</f>
        <v>Oct 2012</v>
      </c>
      <c r="AI112" s="4" t="str">
        <f>'(Intermediate Computations)'!AL71</f>
        <v>Nov 2012</v>
      </c>
      <c r="AJ112" s="4" t="str">
        <f>'(Intermediate Computations)'!AM71</f>
        <v>Dec 2012</v>
      </c>
      <c r="AK112" s="4" t="str">
        <f>'(Intermediate Computations)'!AO71</f>
        <v>Jan 2013</v>
      </c>
      <c r="AL112" s="4" t="str">
        <f>'(Intermediate Computations)'!AP71</f>
        <v>Feb 2013</v>
      </c>
      <c r="AM112" s="4" t="str">
        <f>'(Intermediate Computations)'!AQ71</f>
        <v>Mar 2013</v>
      </c>
      <c r="AN112" s="4" t="str">
        <f>'(Intermediate Computations)'!AR71</f>
        <v>Apr 2013</v>
      </c>
      <c r="AO112" s="4" t="str">
        <f>'(Intermediate Computations)'!AS71</f>
        <v>May 2013</v>
      </c>
      <c r="AP112" s="4" t="str">
        <f>'(Intermediate Computations)'!AT71</f>
        <v>Jun 2013</v>
      </c>
      <c r="AQ112" s="4" t="str">
        <f>'(Intermediate Computations)'!AU71</f>
        <v>Jul 2013</v>
      </c>
      <c r="AR112" s="4" t="str">
        <f>'(Intermediate Computations)'!AV71</f>
        <v>Aug 2013</v>
      </c>
      <c r="AS112" s="4" t="str">
        <f>'(Intermediate Computations)'!AW71</f>
        <v>Sep 2013</v>
      </c>
      <c r="AT112" s="4" t="str">
        <f>'(Intermediate Computations)'!AX71</f>
        <v>Oct 2013</v>
      </c>
      <c r="AU112" s="4" t="str">
        <f>'(Intermediate Computations)'!AY71</f>
        <v>Nov 2013</v>
      </c>
      <c r="AV112" s="4" t="str">
        <f>'(Intermediate Computations)'!AZ71</f>
        <v>Dec 2013</v>
      </c>
      <c r="AW112" s="4" t="str">
        <f>'(Intermediate Computations)'!BB71</f>
        <v>Jan 2014</v>
      </c>
      <c r="AX112" s="4" t="str">
        <f>'(Intermediate Computations)'!BC71</f>
        <v>Feb 2014</v>
      </c>
      <c r="AY112" s="4" t="str">
        <f>'(Intermediate Computations)'!BD71</f>
        <v>Mar 2014</v>
      </c>
      <c r="AZ112" s="4" t="str">
        <f>'(Intermediate Computations)'!BE71</f>
        <v>Apr 2014</v>
      </c>
      <c r="BA112" s="4" t="str">
        <f>'(Intermediate Computations)'!BF71</f>
        <v>May 2014</v>
      </c>
      <c r="BB112" s="4" t="str">
        <f>'(Intermediate Computations)'!BG71</f>
        <v>Jun 2014</v>
      </c>
      <c r="BC112" s="4" t="str">
        <f>'(Intermediate Computations)'!BH71</f>
        <v>Jul 2014</v>
      </c>
      <c r="BD112" s="4" t="str">
        <f>'(Intermediate Computations)'!BI71</f>
        <v>Aug 2014</v>
      </c>
      <c r="BE112" s="4" t="str">
        <f>'(Intermediate Computations)'!BJ71</f>
        <v>Sep 2014</v>
      </c>
      <c r="BF112" s="4" t="str">
        <f>'(Intermediate Computations)'!BK71</f>
        <v>Oct 2014</v>
      </c>
      <c r="BG112" s="4" t="str">
        <f>'(Intermediate Computations)'!BL71</f>
        <v>Nov 2014</v>
      </c>
      <c r="BH112" s="4" t="str">
        <f>'(Intermediate Computations)'!BM71</f>
        <v>Dec 2014</v>
      </c>
      <c r="BI112" s="4" t="str">
        <f>'(Intermediate Computations)'!BO71</f>
        <v>Jan 2015</v>
      </c>
      <c r="BJ112" s="4" t="str">
        <f>'(Intermediate Computations)'!BP71</f>
        <v>Feb 2015</v>
      </c>
      <c r="BK112" s="4" t="str">
        <f>'(Intermediate Computations)'!BQ71</f>
        <v>Mar 2015</v>
      </c>
      <c r="BL112" s="4" t="str">
        <f>'(Intermediate Computations)'!BR71</f>
        <v>Apr 2015</v>
      </c>
      <c r="BM112" s="4" t="str">
        <f>'(Intermediate Computations)'!BS71</f>
        <v>May 2015</v>
      </c>
      <c r="BN112" s="4" t="str">
        <f>'(Intermediate Computations)'!BT71</f>
        <v>Jun 2015</v>
      </c>
      <c r="BO112" s="4" t="str">
        <f>'(Intermediate Computations)'!BU71</f>
        <v>Jul 2015</v>
      </c>
      <c r="BP112" s="4" t="str">
        <f>'(Intermediate Computations)'!BV71</f>
        <v>Aug 2015</v>
      </c>
      <c r="BQ112" s="4" t="str">
        <f>'(Intermediate Computations)'!BW71</f>
        <v>Sep 2015</v>
      </c>
      <c r="BR112" s="4" t="str">
        <f>'(Intermediate Computations)'!BX71</f>
        <v>Oct 2015</v>
      </c>
      <c r="BS112" s="4" t="str">
        <f>'(Intermediate Computations)'!BY71</f>
        <v>Nov 2015</v>
      </c>
      <c r="BT112" s="4" t="str">
        <f>'(Intermediate Computations)'!BZ71</f>
        <v>Dec 2015</v>
      </c>
      <c r="BU112" s="4" t="str">
        <f>'(Intermediate Computations)'!CB71</f>
        <v>Jan 2016</v>
      </c>
      <c r="BV112" s="4" t="str">
        <f>'(Intermediate Computations)'!CC71</f>
        <v>Feb 2016</v>
      </c>
      <c r="BW112" s="4" t="str">
        <f>'(Intermediate Computations)'!CD71</f>
        <v>Mar 2016</v>
      </c>
      <c r="BX112" s="4" t="str">
        <f>'(Intermediate Computations)'!CE71</f>
        <v>Apr 2016</v>
      </c>
      <c r="BY112" s="4" t="str">
        <f>'(Intermediate Computations)'!CF71</f>
        <v>May 2016</v>
      </c>
      <c r="BZ112" s="4" t="str">
        <f>'(Intermediate Computations)'!CG71</f>
        <v>Jun 2016</v>
      </c>
      <c r="CA112" s="4" t="str">
        <f>'(Intermediate Computations)'!CH71</f>
        <v>Jul 2016</v>
      </c>
      <c r="CB112" s="4" t="str">
        <f>'(Intermediate Computations)'!CI71</f>
        <v>Aug 2016</v>
      </c>
      <c r="CC112" s="4" t="str">
        <f>'(Intermediate Computations)'!CJ71</f>
        <v>Sep 2016</v>
      </c>
      <c r="CD112" s="4" t="str">
        <f>'(Intermediate Computations)'!CK71</f>
        <v>Oct 2016</v>
      </c>
      <c r="CE112" s="4" t="str">
        <f>'(Intermediate Computations)'!CL71</f>
        <v>Nov 2016</v>
      </c>
      <c r="CF112" s="4" t="str">
        <f>'(Intermediate Computations)'!CM71</f>
        <v>Dec 2016</v>
      </c>
      <c r="CG112" s="4" t="str">
        <f>'(Intermediate Computations)'!CO71</f>
        <v>Jan 2017</v>
      </c>
      <c r="CH112" s="4" t="str">
        <f>'(Intermediate Computations)'!CP71</f>
        <v>Feb 2017</v>
      </c>
      <c r="CI112" s="4" t="str">
        <f>'(Intermediate Computations)'!CQ71</f>
        <v>Mar 2017</v>
      </c>
      <c r="CJ112" s="4" t="str">
        <f>'(Intermediate Computations)'!CR71</f>
        <v>Apr 2017</v>
      </c>
      <c r="CK112" s="4" t="str">
        <f>'(Intermediate Computations)'!CS71</f>
        <v>May 2017</v>
      </c>
      <c r="CL112" s="4" t="str">
        <f>'(Intermediate Computations)'!CT71</f>
        <v>Jun 2017</v>
      </c>
      <c r="CM112" s="4" t="str">
        <f>'(Intermediate Computations)'!CU71</f>
        <v>Jul 2017</v>
      </c>
      <c r="CN112" s="4" t="str">
        <f>'(Intermediate Computations)'!CV71</f>
        <v>Aug 2017</v>
      </c>
      <c r="CO112" s="4" t="str">
        <f>'(Intermediate Computations)'!CW71</f>
        <v>Sep 2017</v>
      </c>
      <c r="CP112" s="4" t="str">
        <f>'(Intermediate Computations)'!CX71</f>
        <v>Oct 2017</v>
      </c>
      <c r="CQ112" s="4" t="str">
        <f>'(Intermediate Computations)'!CY71</f>
        <v>Nov 2017</v>
      </c>
      <c r="CR112" s="4" t="str">
        <f>'(Intermediate Computations)'!CZ71</f>
        <v>Dec 2017</v>
      </c>
      <c r="CS112" s="4" t="str">
        <f>'(Intermediate Computations)'!DB71</f>
        <v>Jan 2018</v>
      </c>
      <c r="CT112" s="4" t="str">
        <f>'(Intermediate Computations)'!DC71</f>
        <v>Feb 2018</v>
      </c>
      <c r="CU112" s="4" t="str">
        <f>'(Intermediate Computations)'!DD71</f>
        <v>Mar 2018</v>
      </c>
      <c r="CV112" s="4" t="str">
        <f>'(Intermediate Computations)'!DE71</f>
        <v>Apr 2018</v>
      </c>
      <c r="CW112" s="4" t="str">
        <f>'(Intermediate Computations)'!DF71</f>
        <v>May 2018</v>
      </c>
      <c r="CX112" s="4" t="str">
        <f>'(Intermediate Computations)'!DG71</f>
        <v>Jun 2018</v>
      </c>
      <c r="CY112" s="4" t="str">
        <f>'(Intermediate Computations)'!DH71</f>
        <v>Jul 2018</v>
      </c>
      <c r="CZ112" s="4" t="str">
        <f>'(Intermediate Computations)'!DI71</f>
        <v>Aug 2018</v>
      </c>
      <c r="DA112" s="4" t="str">
        <f>'(Intermediate Computations)'!DJ71</f>
        <v>Sep 2018</v>
      </c>
      <c r="DB112" s="4" t="str">
        <f>'(Intermediate Computations)'!DK71</f>
        <v>Oct 2018</v>
      </c>
      <c r="DC112" s="4" t="str">
        <f>'(Intermediate Computations)'!DL71</f>
        <v>Nov 2018</v>
      </c>
      <c r="DD112" s="4" t="str">
        <f>'(Intermediate Computations)'!DM71</f>
        <v>Dec 2018</v>
      </c>
      <c r="DE112" s="4" t="str">
        <f>'(Intermediate Computations)'!DO71</f>
        <v>Jan 2019</v>
      </c>
      <c r="DF112" s="4" t="str">
        <f>'(Intermediate Computations)'!DP71</f>
        <v>Feb 2019</v>
      </c>
      <c r="DG112" s="4" t="str">
        <f>'(Intermediate Computations)'!DQ71</f>
        <v>Mar 2019</v>
      </c>
      <c r="DH112" s="4" t="str">
        <f>'(Intermediate Computations)'!DR71</f>
        <v>Apr 2019</v>
      </c>
      <c r="DI112" s="4" t="str">
        <f>'(Intermediate Computations)'!DS71</f>
        <v>May 2019</v>
      </c>
      <c r="DJ112" s="4" t="str">
        <f>'(Intermediate Computations)'!DT71</f>
        <v>Jun 2019</v>
      </c>
      <c r="DK112" s="4" t="str">
        <f>'(Intermediate Computations)'!DU71</f>
        <v>Jul 2019</v>
      </c>
      <c r="DL112" s="4" t="str">
        <f>'(Intermediate Computations)'!DV71</f>
        <v>Aug 2019</v>
      </c>
      <c r="DM112" s="4" t="str">
        <f>'(Intermediate Computations)'!DW71</f>
        <v>Sep 2019</v>
      </c>
      <c r="DN112" s="4" t="str">
        <f>'(Intermediate Computations)'!DX71</f>
        <v>Oct 2019</v>
      </c>
      <c r="DO112" s="4" t="str">
        <f>'(Intermediate Computations)'!DY71</f>
        <v>Nov 2019</v>
      </c>
      <c r="DP112" s="4" t="str">
        <f>'(Intermediate Computations)'!DZ71</f>
        <v>Dec 2019</v>
      </c>
      <c r="DQ112" s="4" t="str">
        <f>'(Intermediate Computations)'!EB71</f>
        <v>Jan 2020</v>
      </c>
      <c r="DR112" s="4" t="str">
        <f>'(Intermediate Computations)'!EC71</f>
        <v>Feb 2020</v>
      </c>
      <c r="DS112" s="4" t="str">
        <f>'(Intermediate Computations)'!ED71</f>
        <v>Mar 2020</v>
      </c>
      <c r="DT112" s="4" t="str">
        <f>'(Intermediate Computations)'!EE71</f>
        <v>Apr 2020</v>
      </c>
      <c r="DU112" s="4" t="str">
        <f>'(Intermediate Computations)'!EF71</f>
        <v>May 2020</v>
      </c>
      <c r="DV112" s="4" t="str">
        <f>'(Intermediate Computations)'!EG71</f>
        <v>Jun 2020</v>
      </c>
      <c r="DW112" s="4" t="str">
        <f>'(Intermediate Computations)'!EH71</f>
        <v>Jul 2020</v>
      </c>
      <c r="DX112" s="4" t="str">
        <f>'(Intermediate Computations)'!EI71</f>
        <v>Aug 2020</v>
      </c>
      <c r="DY112" s="4" t="str">
        <f>'(Intermediate Computations)'!EJ71</f>
        <v>Sep 2020</v>
      </c>
      <c r="DZ112" s="4" t="str">
        <f>'(Intermediate Computations)'!EK71</f>
        <v>Oct 2020</v>
      </c>
      <c r="EA112" s="4" t="str">
        <f>'(Intermediate Computations)'!EL71</f>
        <v>Nov 2020</v>
      </c>
      <c r="EB112" s="4" t="str">
        <f>'(Intermediate Computations)'!EM71</f>
        <v>Dec 2020</v>
      </c>
    </row>
    <row r="113" spans="1:132" ht="12.75" customHeight="1">
      <c r="A113" s="4">
        <f>'(Intermediate Computations)'!B68</f>
        <v>40179</v>
      </c>
      <c r="B113" s="4">
        <f>'(Intermediate Computations)'!C68</f>
        <v>40210</v>
      </c>
      <c r="C113" s="4">
        <f>'(Intermediate Computations)'!D68</f>
        <v>40238</v>
      </c>
      <c r="D113" s="4">
        <f>'(Intermediate Computations)'!E68</f>
        <v>40269</v>
      </c>
      <c r="E113" s="4">
        <f>'(Intermediate Computations)'!F68</f>
        <v>40299</v>
      </c>
      <c r="F113" s="4">
        <f>'(Intermediate Computations)'!G68</f>
        <v>40330</v>
      </c>
      <c r="G113" s="4">
        <f>'(Intermediate Computations)'!H68</f>
        <v>40360</v>
      </c>
      <c r="H113" s="4">
        <f>'(Intermediate Computations)'!I68</f>
        <v>40391</v>
      </c>
      <c r="I113" s="4">
        <f>'(Intermediate Computations)'!J68</f>
        <v>40422</v>
      </c>
      <c r="J113" s="4">
        <f>'(Intermediate Computations)'!K68</f>
        <v>40452</v>
      </c>
      <c r="K113" s="4">
        <f>'(Intermediate Computations)'!L68</f>
        <v>40483</v>
      </c>
      <c r="L113" s="4">
        <f>'(Intermediate Computations)'!M68</f>
        <v>40513</v>
      </c>
      <c r="M113" s="4">
        <f>'(Intermediate Computations)'!O68</f>
        <v>40544</v>
      </c>
      <c r="N113" s="4">
        <f>'(Intermediate Computations)'!P68</f>
        <v>40575</v>
      </c>
      <c r="O113" s="4">
        <f>'(Intermediate Computations)'!Q68</f>
        <v>40603</v>
      </c>
      <c r="P113" s="4">
        <f>'(Intermediate Computations)'!R68</f>
        <v>40634</v>
      </c>
      <c r="Q113" s="4">
        <f>'(Intermediate Computations)'!S68</f>
        <v>40664</v>
      </c>
      <c r="R113" s="4">
        <f>'(Intermediate Computations)'!T68</f>
        <v>40695</v>
      </c>
      <c r="S113" s="4">
        <f>'(Intermediate Computations)'!U68</f>
        <v>40725</v>
      </c>
      <c r="T113" s="4">
        <f>'(Intermediate Computations)'!V68</f>
        <v>40756</v>
      </c>
      <c r="U113" s="4">
        <f>'(Intermediate Computations)'!W68</f>
        <v>40787</v>
      </c>
      <c r="V113" s="4">
        <f>'(Intermediate Computations)'!X68</f>
        <v>40817</v>
      </c>
      <c r="W113" s="4">
        <f>'(Intermediate Computations)'!Y68</f>
        <v>40848</v>
      </c>
      <c r="X113" s="4">
        <f>'(Intermediate Computations)'!Z68</f>
        <v>40878</v>
      </c>
      <c r="Y113" s="4">
        <f>'(Intermediate Computations)'!AB68</f>
        <v>40909</v>
      </c>
      <c r="Z113" s="4">
        <f>'(Intermediate Computations)'!AC68</f>
        <v>40940</v>
      </c>
      <c r="AA113" s="4">
        <f>'(Intermediate Computations)'!AD68</f>
        <v>40969</v>
      </c>
      <c r="AB113" s="4">
        <f>'(Intermediate Computations)'!AE68</f>
        <v>41000</v>
      </c>
      <c r="AC113" s="4">
        <f>'(Intermediate Computations)'!AF68</f>
        <v>41030</v>
      </c>
      <c r="AD113" s="4">
        <f>'(Intermediate Computations)'!AG68</f>
        <v>41061</v>
      </c>
      <c r="AE113" s="4">
        <f>'(Intermediate Computations)'!AH68</f>
        <v>41091</v>
      </c>
      <c r="AF113" s="4">
        <f>'(Intermediate Computations)'!AI68</f>
        <v>41122</v>
      </c>
      <c r="AG113" s="4">
        <f>'(Intermediate Computations)'!AJ68</f>
        <v>41153</v>
      </c>
      <c r="AH113" s="4">
        <f>'(Intermediate Computations)'!AK68</f>
        <v>41183</v>
      </c>
      <c r="AI113" s="4">
        <f>'(Intermediate Computations)'!AL68</f>
        <v>41214</v>
      </c>
      <c r="AJ113" s="4">
        <f>'(Intermediate Computations)'!AM68</f>
        <v>41244</v>
      </c>
      <c r="AK113" s="4">
        <f>'(Intermediate Computations)'!AO68</f>
        <v>41275</v>
      </c>
      <c r="AL113" s="4">
        <f>'(Intermediate Computations)'!AP68</f>
        <v>41306</v>
      </c>
      <c r="AM113" s="4">
        <f>'(Intermediate Computations)'!AQ68</f>
        <v>41334</v>
      </c>
      <c r="AN113" s="4">
        <f>'(Intermediate Computations)'!AR68</f>
        <v>41365</v>
      </c>
      <c r="AO113" s="4">
        <f>'(Intermediate Computations)'!AS68</f>
        <v>41395</v>
      </c>
      <c r="AP113" s="4">
        <f>'(Intermediate Computations)'!AT68</f>
        <v>41426</v>
      </c>
      <c r="AQ113" s="4">
        <f>'(Intermediate Computations)'!AU68</f>
        <v>41456</v>
      </c>
      <c r="AR113" s="4">
        <f>'(Intermediate Computations)'!AV68</f>
        <v>41487</v>
      </c>
      <c r="AS113" s="4">
        <f>'(Intermediate Computations)'!AW68</f>
        <v>41518</v>
      </c>
      <c r="AT113" s="4">
        <f>'(Intermediate Computations)'!AX68</f>
        <v>41548</v>
      </c>
      <c r="AU113" s="4">
        <f>'(Intermediate Computations)'!AY68</f>
        <v>41579</v>
      </c>
      <c r="AV113" s="4">
        <f>'(Intermediate Computations)'!AZ68</f>
        <v>41609</v>
      </c>
      <c r="AW113" s="4">
        <f>'(Intermediate Computations)'!BB68</f>
        <v>41640</v>
      </c>
      <c r="AX113" s="4">
        <f>'(Intermediate Computations)'!BC68</f>
        <v>41671</v>
      </c>
      <c r="AY113" s="4">
        <f>'(Intermediate Computations)'!BD68</f>
        <v>41699</v>
      </c>
      <c r="AZ113" s="4">
        <f>'(Intermediate Computations)'!BE68</f>
        <v>41730</v>
      </c>
      <c r="BA113" s="4">
        <f>'(Intermediate Computations)'!BF68</f>
        <v>41760</v>
      </c>
      <c r="BB113" s="4">
        <f>'(Intermediate Computations)'!BG68</f>
        <v>41791</v>
      </c>
      <c r="BC113" s="4">
        <f>'(Intermediate Computations)'!BH68</f>
        <v>41821</v>
      </c>
      <c r="BD113" s="4">
        <f>'(Intermediate Computations)'!BI68</f>
        <v>41852</v>
      </c>
      <c r="BE113" s="4">
        <f>'(Intermediate Computations)'!BJ68</f>
        <v>41883</v>
      </c>
      <c r="BF113" s="4">
        <f>'(Intermediate Computations)'!BK68</f>
        <v>41913</v>
      </c>
      <c r="BG113" s="4">
        <f>'(Intermediate Computations)'!BL68</f>
        <v>41944</v>
      </c>
      <c r="BH113" s="4">
        <f>'(Intermediate Computations)'!BM68</f>
        <v>41974</v>
      </c>
      <c r="BI113" s="4">
        <f>'(Intermediate Computations)'!BO68</f>
        <v>42005</v>
      </c>
      <c r="BJ113" s="4">
        <f>'(Intermediate Computations)'!BP68</f>
        <v>42036</v>
      </c>
      <c r="BK113" s="4">
        <f>'(Intermediate Computations)'!BQ68</f>
        <v>42064</v>
      </c>
      <c r="BL113" s="4">
        <f>'(Intermediate Computations)'!BR68</f>
        <v>42095</v>
      </c>
      <c r="BM113" s="4">
        <f>'(Intermediate Computations)'!BS68</f>
        <v>42125</v>
      </c>
      <c r="BN113" s="4">
        <f>'(Intermediate Computations)'!BT68</f>
        <v>42156</v>
      </c>
      <c r="BO113" s="4">
        <f>'(Intermediate Computations)'!BU68</f>
        <v>42186</v>
      </c>
      <c r="BP113" s="4">
        <f>'(Intermediate Computations)'!BV68</f>
        <v>42217</v>
      </c>
      <c r="BQ113" s="4">
        <f>'(Intermediate Computations)'!BW68</f>
        <v>42248</v>
      </c>
      <c r="BR113" s="4">
        <f>'(Intermediate Computations)'!BX68</f>
        <v>42278</v>
      </c>
      <c r="BS113" s="4">
        <f>'(Intermediate Computations)'!BY68</f>
        <v>42309</v>
      </c>
      <c r="BT113" s="4">
        <f>'(Intermediate Computations)'!BZ68</f>
        <v>42339</v>
      </c>
      <c r="BU113" s="4">
        <f>'(Intermediate Computations)'!CB68</f>
        <v>42370</v>
      </c>
      <c r="BV113" s="4">
        <f>'(Intermediate Computations)'!CC68</f>
        <v>42401</v>
      </c>
      <c r="BW113" s="4">
        <f>'(Intermediate Computations)'!CD68</f>
        <v>42430</v>
      </c>
      <c r="BX113" s="4">
        <f>'(Intermediate Computations)'!CE68</f>
        <v>42461</v>
      </c>
      <c r="BY113" s="4">
        <f>'(Intermediate Computations)'!CF68</f>
        <v>42491</v>
      </c>
      <c r="BZ113" s="4">
        <f>'(Intermediate Computations)'!CG68</f>
        <v>42522</v>
      </c>
      <c r="CA113" s="4">
        <f>'(Intermediate Computations)'!CH68</f>
        <v>42552</v>
      </c>
      <c r="CB113" s="4">
        <f>'(Intermediate Computations)'!CI68</f>
        <v>42583</v>
      </c>
      <c r="CC113" s="4">
        <f>'(Intermediate Computations)'!CJ68</f>
        <v>42614</v>
      </c>
      <c r="CD113" s="4">
        <f>'(Intermediate Computations)'!CK68</f>
        <v>42644</v>
      </c>
      <c r="CE113" s="4">
        <f>'(Intermediate Computations)'!CL68</f>
        <v>42675</v>
      </c>
      <c r="CF113" s="4">
        <f>'(Intermediate Computations)'!CM68</f>
        <v>42705</v>
      </c>
      <c r="CG113" s="4">
        <f>'(Intermediate Computations)'!CO68</f>
        <v>42736</v>
      </c>
      <c r="CH113" s="4">
        <f>'(Intermediate Computations)'!CP68</f>
        <v>42767</v>
      </c>
      <c r="CI113" s="4">
        <f>'(Intermediate Computations)'!CQ68</f>
        <v>42795</v>
      </c>
      <c r="CJ113" s="4">
        <f>'(Intermediate Computations)'!CR68</f>
        <v>42826</v>
      </c>
      <c r="CK113" s="4">
        <f>'(Intermediate Computations)'!CS68</f>
        <v>42856</v>
      </c>
      <c r="CL113" s="4">
        <f>'(Intermediate Computations)'!CT68</f>
        <v>42887</v>
      </c>
      <c r="CM113" s="4">
        <f>'(Intermediate Computations)'!CU68</f>
        <v>42917</v>
      </c>
      <c r="CN113" s="4">
        <f>'(Intermediate Computations)'!CV68</f>
        <v>42948</v>
      </c>
      <c r="CO113" s="4">
        <f>'(Intermediate Computations)'!CW68</f>
        <v>42979</v>
      </c>
      <c r="CP113" s="4">
        <f>'(Intermediate Computations)'!CX68</f>
        <v>43009</v>
      </c>
      <c r="CQ113" s="4">
        <f>'(Intermediate Computations)'!CY68</f>
        <v>43040</v>
      </c>
      <c r="CR113" s="4">
        <f>'(Intermediate Computations)'!CZ68</f>
        <v>43070</v>
      </c>
      <c r="CS113" s="4">
        <f>'(Intermediate Computations)'!DB68</f>
        <v>43101</v>
      </c>
      <c r="CT113" s="4">
        <f>'(Intermediate Computations)'!DC68</f>
        <v>43132</v>
      </c>
      <c r="CU113" s="4">
        <f>'(Intermediate Computations)'!DD68</f>
        <v>43160</v>
      </c>
      <c r="CV113" s="4">
        <f>'(Intermediate Computations)'!DE68</f>
        <v>43191</v>
      </c>
      <c r="CW113" s="4">
        <f>'(Intermediate Computations)'!DF68</f>
        <v>43221</v>
      </c>
      <c r="CX113" s="4">
        <f>'(Intermediate Computations)'!DG68</f>
        <v>43252</v>
      </c>
      <c r="CY113" s="4">
        <f>'(Intermediate Computations)'!DH68</f>
        <v>43282</v>
      </c>
      <c r="CZ113" s="4">
        <f>'(Intermediate Computations)'!DI68</f>
        <v>43313</v>
      </c>
      <c r="DA113" s="4">
        <f>'(Intermediate Computations)'!DJ68</f>
        <v>43344</v>
      </c>
      <c r="DB113" s="4">
        <f>'(Intermediate Computations)'!DK68</f>
        <v>43374</v>
      </c>
      <c r="DC113" s="4">
        <f>'(Intermediate Computations)'!DL68</f>
        <v>43405</v>
      </c>
      <c r="DD113" s="4">
        <f>'(Intermediate Computations)'!DM68</f>
        <v>43435</v>
      </c>
      <c r="DE113" s="4">
        <f>'(Intermediate Computations)'!DO68</f>
        <v>43466</v>
      </c>
      <c r="DF113" s="4">
        <f>'(Intermediate Computations)'!DP68</f>
        <v>43497</v>
      </c>
      <c r="DG113" s="4">
        <f>'(Intermediate Computations)'!DQ68</f>
        <v>43525</v>
      </c>
      <c r="DH113" s="4">
        <f>'(Intermediate Computations)'!DR68</f>
        <v>43556</v>
      </c>
      <c r="DI113" s="4">
        <f>'(Intermediate Computations)'!DS68</f>
        <v>43586</v>
      </c>
      <c r="DJ113" s="4">
        <f>'(Intermediate Computations)'!DT68</f>
        <v>43617</v>
      </c>
      <c r="DK113" s="4">
        <f>'(Intermediate Computations)'!DU68</f>
        <v>43647</v>
      </c>
      <c r="DL113" s="4">
        <f>'(Intermediate Computations)'!DV68</f>
        <v>43678</v>
      </c>
      <c r="DM113" s="4">
        <f>'(Intermediate Computations)'!DW68</f>
        <v>43709</v>
      </c>
      <c r="DN113" s="4">
        <f>'(Intermediate Computations)'!DX68</f>
        <v>43739</v>
      </c>
      <c r="DO113" s="4">
        <f>'(Intermediate Computations)'!DY68</f>
        <v>43770</v>
      </c>
      <c r="DP113" s="4">
        <f>'(Intermediate Computations)'!DZ68</f>
        <v>43800</v>
      </c>
      <c r="DQ113" s="4">
        <f>'(Intermediate Computations)'!EB68</f>
        <v>43831</v>
      </c>
      <c r="DR113" s="4">
        <f>'(Intermediate Computations)'!EC68</f>
        <v>43862</v>
      </c>
      <c r="DS113" s="4">
        <f>'(Intermediate Computations)'!ED68</f>
        <v>43891</v>
      </c>
      <c r="DT113" s="4">
        <f>'(Intermediate Computations)'!EE68</f>
        <v>43922</v>
      </c>
      <c r="DU113" s="4">
        <f>'(Intermediate Computations)'!EF68</f>
        <v>43952</v>
      </c>
      <c r="DV113" s="4">
        <f>'(Intermediate Computations)'!EG68</f>
        <v>43983</v>
      </c>
      <c r="DW113" s="4">
        <f>'(Intermediate Computations)'!EH68</f>
        <v>44013</v>
      </c>
      <c r="DX113" s="4">
        <f>'(Intermediate Computations)'!EI68</f>
        <v>44044</v>
      </c>
      <c r="DY113" s="4">
        <f>'(Intermediate Computations)'!EJ68</f>
        <v>44075</v>
      </c>
      <c r="DZ113" s="4">
        <f>'(Intermediate Computations)'!EK68</f>
        <v>44105</v>
      </c>
      <c r="EA113" s="4">
        <f>'(Intermediate Computations)'!EL68</f>
        <v>44136</v>
      </c>
      <c r="EB113" s="4">
        <f>'(Intermediate Computations)'!EM68</f>
        <v>44166</v>
      </c>
    </row>
    <row r="114" spans="1:132" ht="12.75" customHeight="1">
      <c r="A114" s="64">
        <f>'Trial 1'!B19</f>
        <v>34645298.421926454</v>
      </c>
      <c r="B114" s="64">
        <f>'Trial 1'!C19</f>
        <v>34645298.421926454</v>
      </c>
      <c r="C114" s="64">
        <f ca="1">'Trial 1'!D19</f>
        <v>34644893.896494932</v>
      </c>
      <c r="D114" s="64">
        <f ca="1">'Trial 1'!E19</f>
        <v>34644011.192081943</v>
      </c>
      <c r="E114" s="64">
        <f ca="1">'Trial 1'!F19</f>
        <v>34642774.961283706</v>
      </c>
      <c r="F114" s="64">
        <f ca="1">'Trial 1'!G19</f>
        <v>34641111.396310933</v>
      </c>
      <c r="G114" s="64">
        <f ca="1">'Trial 1'!H19</f>
        <v>34639101.052464746</v>
      </c>
      <c r="H114" s="64">
        <f ca="1">'Trial 1'!I19</f>
        <v>34636742.105371095</v>
      </c>
      <c r="I114" s="64">
        <f ca="1">'Trial 1'!J19</f>
        <v>34634072.431769423</v>
      </c>
      <c r="J114" s="64">
        <f ca="1">'Trial 1'!K19</f>
        <v>34631044.035219423</v>
      </c>
      <c r="K114" s="64">
        <f ca="1">'Trial 1'!L19</f>
        <v>34627811.365271345</v>
      </c>
      <c r="L114" s="64">
        <f ca="1">'Trial 1'!M19</f>
        <v>34624246.515514046</v>
      </c>
      <c r="M114" s="64">
        <f ca="1">'Trial 1'!O19</f>
        <v>34620300.118908174</v>
      </c>
      <c r="N114" s="64">
        <f ca="1">'Trial 1'!P19</f>
        <v>34616064.846002579</v>
      </c>
      <c r="O114" s="64">
        <f ca="1">'Trial 1'!Q19</f>
        <v>34611630.405434489</v>
      </c>
      <c r="P114" s="64">
        <f ca="1">'Trial 1'!R19</f>
        <v>34606821.507390067</v>
      </c>
      <c r="Q114" s="64">
        <f ca="1">'Trial 1'!S19</f>
        <v>34601840.760521278</v>
      </c>
      <c r="R114" s="64">
        <f ca="1">'Trial 1'!T19</f>
        <v>34596671.687099844</v>
      </c>
      <c r="S114" s="64">
        <f ca="1">'Trial 1'!U19</f>
        <v>34591267.941876836</v>
      </c>
      <c r="T114" s="64">
        <f ca="1">'Trial 1'!V19</f>
        <v>34585618.006011911</v>
      </c>
      <c r="U114" s="64">
        <f ca="1">'Trial 1'!W19</f>
        <v>34579767.465138696</v>
      </c>
      <c r="V114" s="64">
        <f ca="1">'Trial 1'!X19</f>
        <v>34573629.948970892</v>
      </c>
      <c r="W114" s="64">
        <f ca="1">'Trial 1'!Y19</f>
        <v>34567284.250772819</v>
      </c>
      <c r="X114" s="64">
        <f ca="1">'Trial 1'!Z19</f>
        <v>34560641.267981127</v>
      </c>
      <c r="Y114" s="64">
        <f ca="1">'Trial 1'!AB19</f>
        <v>34553749.227424845</v>
      </c>
      <c r="Z114" s="64">
        <f ca="1">'Trial 1'!AC19</f>
        <v>34546598.482023582</v>
      </c>
      <c r="AA114" s="64">
        <f ca="1">'Trial 1'!AD19</f>
        <v>34539243.053140424</v>
      </c>
      <c r="AB114" s="64">
        <f ca="1">'Trial 1'!AE19</f>
        <v>34531775.137967326</v>
      </c>
      <c r="AC114" s="64">
        <f ca="1">'Trial 1'!AF19</f>
        <v>34524099.802088983</v>
      </c>
      <c r="AD114" s="64">
        <f ca="1">'Trial 1'!AG19</f>
        <v>34516220.925537899</v>
      </c>
      <c r="AE114" s="64">
        <f ca="1">'Trial 1'!AH19</f>
        <v>34508153.53512913</v>
      </c>
      <c r="AF114" s="64">
        <f ca="1">'Trial 1'!AI19</f>
        <v>34500014.136870183</v>
      </c>
      <c r="AG114" s="64">
        <f ca="1">'Trial 1'!AJ19</f>
        <v>34491810.378278039</v>
      </c>
      <c r="AH114" s="64">
        <f ca="1">'Trial 1'!AK19</f>
        <v>34483400.343954764</v>
      </c>
      <c r="AI114" s="64">
        <f ca="1">'Trial 1'!AL19</f>
        <v>34474809.562845103</v>
      </c>
      <c r="AJ114" s="64">
        <f ca="1">'Trial 1'!AM19</f>
        <v>34466108.739638306</v>
      </c>
      <c r="AK114" s="64">
        <f ca="1">'Trial 1'!AO19</f>
        <v>34457222.900044687</v>
      </c>
      <c r="AL114" s="64">
        <f ca="1">'Trial 1'!AP19</f>
        <v>34448261.071783476</v>
      </c>
      <c r="AM114" s="64">
        <f ca="1">'Trial 1'!AQ19</f>
        <v>34439241.970118687</v>
      </c>
      <c r="AN114" s="64">
        <f ca="1">'Trial 1'!AR19</f>
        <v>34430101.62071164</v>
      </c>
      <c r="AO114" s="64">
        <f ca="1">'Trial 1'!AS19</f>
        <v>34420794.73973152</v>
      </c>
      <c r="AP114" s="64">
        <f ca="1">'Trial 1'!AT19</f>
        <v>34411314.177613363</v>
      </c>
      <c r="AQ114" s="64">
        <f ca="1">'Trial 1'!AU19</f>
        <v>34401686.231848747</v>
      </c>
      <c r="AR114" s="64">
        <f ca="1">'Trial 1'!AV19</f>
        <v>34392014.614221066</v>
      </c>
      <c r="AS114" s="64">
        <f ca="1">'Trial 1'!AW19</f>
        <v>34382290.25267233</v>
      </c>
      <c r="AT114" s="64">
        <f ca="1">'Trial 1'!AX19</f>
        <v>34372471.323442765</v>
      </c>
      <c r="AU114" s="64">
        <f ca="1">'Trial 1'!AY19</f>
        <v>34362504.009737074</v>
      </c>
      <c r="AV114" s="64">
        <f ca="1">'Trial 1'!AZ19</f>
        <v>34352425.670043319</v>
      </c>
      <c r="AW114" s="64">
        <f ca="1">'Trial 1'!BB19</f>
        <v>34342209.49391254</v>
      </c>
      <c r="AX114" s="64">
        <f ca="1">'Trial 1'!BC19</f>
        <v>34331876.169401042</v>
      </c>
      <c r="AY114" s="64">
        <f ca="1">'Trial 1'!BD19</f>
        <v>34321479.163260303</v>
      </c>
      <c r="AZ114" s="64">
        <f ca="1">'Trial 1'!BE19</f>
        <v>34310886.048219509</v>
      </c>
      <c r="BA114" s="64">
        <f ca="1">'Trial 1'!BF19</f>
        <v>34300251.303005554</v>
      </c>
      <c r="BB114" s="64">
        <f ca="1">'Trial 1'!BG19</f>
        <v>34289578.172493078</v>
      </c>
      <c r="BC114" s="64">
        <f ca="1">'Trial 1'!BH19</f>
        <v>34278741.828041345</v>
      </c>
      <c r="BD114" s="64">
        <f ca="1">'Trial 1'!BI19</f>
        <v>34267878.923945688</v>
      </c>
      <c r="BE114" s="64">
        <f ca="1">'Trial 1'!BJ19</f>
        <v>34256960.592522673</v>
      </c>
      <c r="BF114" s="64">
        <f ca="1">'Trial 1'!BK19</f>
        <v>34246011.429166995</v>
      </c>
      <c r="BG114" s="64">
        <f ca="1">'Trial 1'!BL19</f>
        <v>34234877.107443213</v>
      </c>
      <c r="BH114" s="64">
        <f ca="1">'Trial 1'!BM19</f>
        <v>34223771.576308757</v>
      </c>
      <c r="BI114" s="64">
        <f ca="1">'Trial 1'!BO19</f>
        <v>34212632.198264875</v>
      </c>
      <c r="BJ114" s="64">
        <f ca="1">'Trial 1'!BP19</f>
        <v>34201375.677499279</v>
      </c>
      <c r="BK114" s="64">
        <f ca="1">'Trial 1'!BQ19</f>
        <v>34190086.284966186</v>
      </c>
      <c r="BL114" s="64">
        <f ca="1">'Trial 1'!BR19</f>
        <v>34178736.385354549</v>
      </c>
      <c r="BM114" s="64">
        <f ca="1">'Trial 1'!BS19</f>
        <v>34167340.891039938</v>
      </c>
      <c r="BN114" s="64">
        <f ca="1">'Trial 1'!BT19</f>
        <v>34155829.383614331</v>
      </c>
      <c r="BO114" s="64">
        <f ca="1">'Trial 1'!BU19</f>
        <v>34144305.075282931</v>
      </c>
      <c r="BP114" s="64">
        <f ca="1">'Trial 1'!BV19</f>
        <v>34132732.599942714</v>
      </c>
      <c r="BQ114" s="64">
        <f ca="1">'Trial 1'!BW19</f>
        <v>34121096.765987366</v>
      </c>
      <c r="BR114" s="64">
        <f ca="1">'Trial 1'!BX19</f>
        <v>34109473.13509731</v>
      </c>
      <c r="BS114" s="64">
        <f ca="1">'Trial 1'!BY19</f>
        <v>34097703.797955059</v>
      </c>
      <c r="BT114" s="64">
        <f ca="1">'Trial 1'!BZ19</f>
        <v>34085822.733202145</v>
      </c>
      <c r="BU114" s="64">
        <f ca="1">'Trial 1'!CB19</f>
        <v>34073898.052760176</v>
      </c>
      <c r="BV114" s="64">
        <f ca="1">'Trial 1'!CC19</f>
        <v>34061880.277136661</v>
      </c>
      <c r="BW114" s="64">
        <f ca="1">'Trial 1'!CD19</f>
        <v>34049832.995602429</v>
      </c>
      <c r="BX114" s="64">
        <f ca="1">'Trial 1'!CE19</f>
        <v>34037746.715354912</v>
      </c>
      <c r="BY114" s="64">
        <f ca="1">'Trial 1'!CF19</f>
        <v>34025629.107121676</v>
      </c>
      <c r="BZ114" s="64">
        <f ca="1">'Trial 1'!CG19</f>
        <v>34013458.400270529</v>
      </c>
      <c r="CA114" s="64">
        <f ca="1">'Trial 1'!CH19</f>
        <v>34001168.532543376</v>
      </c>
      <c r="CB114" s="64">
        <f ca="1">'Trial 1'!CI19</f>
        <v>33988755.351048954</v>
      </c>
      <c r="CC114" s="64">
        <f ca="1">'Trial 1'!CJ19</f>
        <v>33976411.198122241</v>
      </c>
      <c r="CD114" s="64">
        <f ca="1">'Trial 1'!CK19</f>
        <v>33964081.778128646</v>
      </c>
      <c r="CE114" s="64">
        <f ca="1">'Trial 1'!CL19</f>
        <v>33951671.265148185</v>
      </c>
      <c r="CF114" s="64">
        <f ca="1">'Trial 1'!CM19</f>
        <v>33939208.772718914</v>
      </c>
      <c r="CG114" s="64">
        <f ca="1">'Trial 1'!CO19</f>
        <v>33926744.98793295</v>
      </c>
      <c r="CH114" s="64">
        <f ca="1">'Trial 1'!CP19</f>
        <v>33914303.534925997</v>
      </c>
      <c r="CI114" s="64">
        <f ca="1">'Trial 1'!CQ19</f>
        <v>33901883.963807002</v>
      </c>
      <c r="CJ114" s="64">
        <f ca="1">'Trial 1'!CR19</f>
        <v>33889389.149018697</v>
      </c>
      <c r="CK114" s="64">
        <f ca="1">'Trial 1'!CS19</f>
        <v>33876944.4457018</v>
      </c>
      <c r="CL114" s="64">
        <f ca="1">'Trial 1'!CT19</f>
        <v>33864453.121650837</v>
      </c>
      <c r="CM114" s="64">
        <f ca="1">'Trial 1'!CU19</f>
        <v>33851851.085848048</v>
      </c>
      <c r="CN114" s="64">
        <f ca="1">'Trial 1'!CV19</f>
        <v>33839216.745124497</v>
      </c>
      <c r="CO114" s="64">
        <f ca="1">'Trial 1'!CW19</f>
        <v>33826591.354427896</v>
      </c>
      <c r="CP114" s="64">
        <f ca="1">'Trial 1'!CX19</f>
        <v>33813936.445777543</v>
      </c>
      <c r="CQ114" s="64">
        <f ca="1">'Trial 1'!CY19</f>
        <v>33801199.113374457</v>
      </c>
      <c r="CR114" s="64">
        <f ca="1">'Trial 1'!CZ19</f>
        <v>33788456.554602809</v>
      </c>
      <c r="CS114" s="64">
        <f ca="1">'Trial 1'!DB19</f>
        <v>33775710.578483231</v>
      </c>
      <c r="CT114" s="64">
        <f ca="1">'Trial 1'!DC19</f>
        <v>33762937.489275485</v>
      </c>
      <c r="CU114" s="64">
        <f ca="1">'Trial 1'!DD19</f>
        <v>33750081.976130411</v>
      </c>
      <c r="CV114" s="64">
        <f ca="1">'Trial 1'!DE19</f>
        <v>33737259.670499533</v>
      </c>
      <c r="CW114" s="64">
        <f ca="1">'Trial 1'!DF19</f>
        <v>33724429.880570248</v>
      </c>
      <c r="CX114" s="64">
        <f ca="1">'Trial 1'!DG19</f>
        <v>33711586.665165305</v>
      </c>
      <c r="CY114" s="64">
        <f ca="1">'Trial 1'!DH19</f>
        <v>33698719.175609022</v>
      </c>
      <c r="CZ114" s="64">
        <f ca="1">'Trial 1'!DI19</f>
        <v>33685844.135749407</v>
      </c>
      <c r="DA114" s="64">
        <f ca="1">'Trial 1'!DJ19</f>
        <v>33672911.54619731</v>
      </c>
      <c r="DB114" s="64">
        <f ca="1">'Trial 1'!DK19</f>
        <v>33659943.805593424</v>
      </c>
      <c r="DC114" s="64">
        <f ca="1">'Trial 1'!DL19</f>
        <v>33646909.253365256</v>
      </c>
      <c r="DD114" s="64">
        <f ca="1">'Trial 1'!DM19</f>
        <v>33633905.009429328</v>
      </c>
      <c r="DE114" s="64">
        <f ca="1">'Trial 1'!DO19</f>
        <v>33620785.906116225</v>
      </c>
      <c r="DF114" s="64">
        <f ca="1">'Trial 1'!DP19</f>
        <v>33607730.564617559</v>
      </c>
      <c r="DG114" s="64">
        <f ca="1">'Trial 1'!DQ19</f>
        <v>33594667.483099334</v>
      </c>
      <c r="DH114" s="64">
        <f ca="1">'Trial 1'!DR19</f>
        <v>33581652.428849094</v>
      </c>
      <c r="DI114" s="64">
        <f ca="1">'Trial 1'!DS19</f>
        <v>33568680.675125465</v>
      </c>
      <c r="DJ114" s="64">
        <f ca="1">'Trial 1'!DT19</f>
        <v>33555681.846045889</v>
      </c>
      <c r="DK114" s="64">
        <f ca="1">'Trial 1'!DU19</f>
        <v>33542619.752210382</v>
      </c>
      <c r="DL114" s="64">
        <f ca="1">'Trial 1'!DV19</f>
        <v>33529648.58529735</v>
      </c>
      <c r="DM114" s="64">
        <f ca="1">'Trial 1'!DW19</f>
        <v>33516613.969419569</v>
      </c>
      <c r="DN114" s="64">
        <f ca="1">'Trial 1'!DX19</f>
        <v>33503542.754655078</v>
      </c>
      <c r="DO114" s="64">
        <f ca="1">'Trial 1'!DY19</f>
        <v>33490540.298210703</v>
      </c>
      <c r="DP114" s="64">
        <f ca="1">'Trial 1'!DZ19</f>
        <v>33477504.464049667</v>
      </c>
      <c r="DQ114" s="64">
        <f ca="1">'Trial 1'!EB19</f>
        <v>33464497.527579758</v>
      </c>
      <c r="DR114" s="64">
        <f ca="1">'Trial 1'!EC19</f>
        <v>33451514.396121226</v>
      </c>
      <c r="DS114" s="64">
        <f ca="1">'Trial 1'!ED19</f>
        <v>33438610.828899883</v>
      </c>
      <c r="DT114" s="64">
        <f ca="1">'Trial 1'!EE19</f>
        <v>33425690.530887555</v>
      </c>
      <c r="DU114" s="64">
        <f ca="1">'Trial 1'!EF19</f>
        <v>33412770.002089713</v>
      </c>
      <c r="DV114" s="64">
        <f ca="1">'Trial 1'!EG19</f>
        <v>33399829.233274844</v>
      </c>
      <c r="DW114" s="64">
        <f ca="1">'Trial 1'!EH19</f>
        <v>33386931.850208625</v>
      </c>
      <c r="DX114" s="64">
        <f ca="1">'Trial 1'!EI19</f>
        <v>33374050.455653079</v>
      </c>
      <c r="DY114" s="64">
        <f ca="1">'Trial 1'!EJ19</f>
        <v>33361187.840978738</v>
      </c>
      <c r="DZ114" s="64">
        <f ca="1">'Trial 1'!EK19</f>
        <v>33348281.994487271</v>
      </c>
      <c r="EA114" s="64">
        <f ca="1">'Trial 1'!EL19</f>
        <v>33335309.049876023</v>
      </c>
      <c r="EB114" s="64">
        <f ca="1">'Trial 1'!EM19</f>
        <v>33322407.276724644</v>
      </c>
    </row>
    <row r="115" spans="1:132" ht="12.75" customHeight="1">
      <c r="A115" s="64">
        <f>'Trial 2'!B19</f>
        <v>34645298.421926454</v>
      </c>
      <c r="B115" s="64">
        <f>'Trial 2'!C19</f>
        <v>34645298.421926454</v>
      </c>
      <c r="C115" s="64">
        <f ca="1">'Trial 2'!D19</f>
        <v>34644907.594334289</v>
      </c>
      <c r="D115" s="64">
        <f ca="1">'Trial 2'!E19</f>
        <v>34644032.835884959</v>
      </c>
      <c r="E115" s="64">
        <f ca="1">'Trial 2'!F19</f>
        <v>34642894.656784773</v>
      </c>
      <c r="F115" s="64">
        <f ca="1">'Trial 2'!G19</f>
        <v>34641387.752370402</v>
      </c>
      <c r="G115" s="64">
        <f ca="1">'Trial 2'!H19</f>
        <v>34639490.241590269</v>
      </c>
      <c r="H115" s="64">
        <f ca="1">'Trial 2'!I19</f>
        <v>34637216.52950269</v>
      </c>
      <c r="I115" s="64">
        <f ca="1">'Trial 2'!J19</f>
        <v>34634669.385246851</v>
      </c>
      <c r="J115" s="64">
        <f ca="1">'Trial 2'!K19</f>
        <v>34631786.546292238</v>
      </c>
      <c r="K115" s="64">
        <f ca="1">'Trial 2'!L19</f>
        <v>34628577.493227385</v>
      </c>
      <c r="L115" s="64">
        <f ca="1">'Trial 2'!M19</f>
        <v>34625055.524107806</v>
      </c>
      <c r="M115" s="64">
        <f ca="1">'Trial 2'!O19</f>
        <v>34621295.242513619</v>
      </c>
      <c r="N115" s="64">
        <f ca="1">'Trial 2'!P19</f>
        <v>34617356.340499096</v>
      </c>
      <c r="O115" s="64">
        <f ca="1">'Trial 2'!Q19</f>
        <v>34613129.072689228</v>
      </c>
      <c r="P115" s="64">
        <f ca="1">'Trial 2'!R19</f>
        <v>34608558.866591066</v>
      </c>
      <c r="Q115" s="64">
        <f ca="1">'Trial 2'!S19</f>
        <v>34603741.693657435</v>
      </c>
      <c r="R115" s="64">
        <f ca="1">'Trial 2'!T19</f>
        <v>34598727.059255041</v>
      </c>
      <c r="S115" s="64">
        <f ca="1">'Trial 2'!U19</f>
        <v>34593459.547208726</v>
      </c>
      <c r="T115" s="64">
        <f ca="1">'Trial 2'!V19</f>
        <v>34587926.466828488</v>
      </c>
      <c r="U115" s="64">
        <f ca="1">'Trial 2'!W19</f>
        <v>34582211.655947261</v>
      </c>
      <c r="V115" s="64">
        <f ca="1">'Trial 2'!X19</f>
        <v>34576304.035585612</v>
      </c>
      <c r="W115" s="64">
        <f ca="1">'Trial 2'!Y19</f>
        <v>34570225.056497067</v>
      </c>
      <c r="X115" s="64">
        <f ca="1">'Trial 2'!Z19</f>
        <v>34563883.252495639</v>
      </c>
      <c r="Y115" s="64">
        <f ca="1">'Trial 2'!AB19</f>
        <v>34557368.597306214</v>
      </c>
      <c r="Z115" s="64">
        <f ca="1">'Trial 2'!AC19</f>
        <v>34550592.538620271</v>
      </c>
      <c r="AA115" s="64">
        <f ca="1">'Trial 2'!AD19</f>
        <v>34543719.616813935</v>
      </c>
      <c r="AB115" s="64">
        <f ca="1">'Trial 2'!AE19</f>
        <v>34536579.228995219</v>
      </c>
      <c r="AC115" s="64">
        <f ca="1">'Trial 2'!AF19</f>
        <v>34529226.676578276</v>
      </c>
      <c r="AD115" s="64">
        <f ca="1">'Trial 2'!AG19</f>
        <v>34521715.617260627</v>
      </c>
      <c r="AE115" s="64">
        <f ca="1">'Trial 2'!AH19</f>
        <v>34513947.314429082</v>
      </c>
      <c r="AF115" s="64">
        <f ca="1">'Trial 2'!AI19</f>
        <v>34505943.876766607</v>
      </c>
      <c r="AG115" s="64">
        <f ca="1">'Trial 2'!AJ19</f>
        <v>34497733.643997282</v>
      </c>
      <c r="AH115" s="64">
        <f ca="1">'Trial 2'!AK19</f>
        <v>34489329.485604525</v>
      </c>
      <c r="AI115" s="64">
        <f ca="1">'Trial 2'!AL19</f>
        <v>34480748.622329965</v>
      </c>
      <c r="AJ115" s="64">
        <f ca="1">'Trial 2'!AM19</f>
        <v>34471968.471839555</v>
      </c>
      <c r="AK115" s="64">
        <f ca="1">'Trial 2'!AO19</f>
        <v>34462929.924900539</v>
      </c>
      <c r="AL115" s="64">
        <f ca="1">'Trial 2'!AP19</f>
        <v>34453648.545263566</v>
      </c>
      <c r="AM115" s="64">
        <f ca="1">'Trial 2'!AQ19</f>
        <v>34444324.58360602</v>
      </c>
      <c r="AN115" s="64">
        <f ca="1">'Trial 2'!AR19</f>
        <v>34434909.749374807</v>
      </c>
      <c r="AO115" s="64">
        <f ca="1">'Trial 2'!AS19</f>
        <v>34425367.288702279</v>
      </c>
      <c r="AP115" s="64">
        <f ca="1">'Trial 2'!AT19</f>
        <v>34415762.466508932</v>
      </c>
      <c r="AQ115" s="64">
        <f ca="1">'Trial 2'!AU19</f>
        <v>34406024.040017262</v>
      </c>
      <c r="AR115" s="64">
        <f ca="1">'Trial 2'!AV19</f>
        <v>34396172.574737139</v>
      </c>
      <c r="AS115" s="64">
        <f ca="1">'Trial 2'!AW19</f>
        <v>34386257.015292265</v>
      </c>
      <c r="AT115" s="64">
        <f ca="1">'Trial 2'!AX19</f>
        <v>34376214.669263534</v>
      </c>
      <c r="AU115" s="64">
        <f ca="1">'Trial 2'!AY19</f>
        <v>34366075.885259971</v>
      </c>
      <c r="AV115" s="64">
        <f ca="1">'Trial 2'!AZ19</f>
        <v>34355874.649901792</v>
      </c>
      <c r="AW115" s="64">
        <f ca="1">'Trial 2'!BB19</f>
        <v>34345644.680754505</v>
      </c>
      <c r="AX115" s="64">
        <f ca="1">'Trial 2'!BC19</f>
        <v>34335290.631162971</v>
      </c>
      <c r="AY115" s="64">
        <f ca="1">'Trial 2'!BD19</f>
        <v>34324867.117257476</v>
      </c>
      <c r="AZ115" s="64">
        <f ca="1">'Trial 2'!BE19</f>
        <v>34314353.926326208</v>
      </c>
      <c r="BA115" s="64">
        <f ca="1">'Trial 2'!BF19</f>
        <v>34303724.654286847</v>
      </c>
      <c r="BB115" s="64">
        <f ca="1">'Trial 2'!BG19</f>
        <v>34293074.873329706</v>
      </c>
      <c r="BC115" s="64">
        <f ca="1">'Trial 2'!BH19</f>
        <v>34282217.884973697</v>
      </c>
      <c r="BD115" s="64">
        <f ca="1">'Trial 2'!BI19</f>
        <v>34271290.395385861</v>
      </c>
      <c r="BE115" s="64">
        <f ca="1">'Trial 2'!BJ19</f>
        <v>34260219.397674389</v>
      </c>
      <c r="BF115" s="64">
        <f ca="1">'Trial 2'!BK19</f>
        <v>34249041.11158029</v>
      </c>
      <c r="BG115" s="64">
        <f ca="1">'Trial 2'!BL19</f>
        <v>34237736.852470249</v>
      </c>
      <c r="BH115" s="64">
        <f ca="1">'Trial 2'!BM19</f>
        <v>34226362.174692251</v>
      </c>
      <c r="BI115" s="64">
        <f ca="1">'Trial 2'!BO19</f>
        <v>34214860.890412666</v>
      </c>
      <c r="BJ115" s="64">
        <f ca="1">'Trial 2'!BP19</f>
        <v>34203298.436169885</v>
      </c>
      <c r="BK115" s="64">
        <f ca="1">'Trial 2'!BQ19</f>
        <v>34191558.810693309</v>
      </c>
      <c r="BL115" s="64">
        <f ca="1">'Trial 2'!BR19</f>
        <v>34179752.752374157</v>
      </c>
      <c r="BM115" s="64">
        <f ca="1">'Trial 2'!BS19</f>
        <v>34167864.945196882</v>
      </c>
      <c r="BN115" s="64">
        <f ca="1">'Trial 2'!BT19</f>
        <v>34155987.169552259</v>
      </c>
      <c r="BO115" s="64">
        <f ca="1">'Trial 2'!BU19</f>
        <v>34144064.431001194</v>
      </c>
      <c r="BP115" s="64">
        <f ca="1">'Trial 2'!BV19</f>
        <v>34132195.69270163</v>
      </c>
      <c r="BQ115" s="64">
        <f ca="1">'Trial 2'!BW19</f>
        <v>34120275.659574606</v>
      </c>
      <c r="BR115" s="64">
        <f ca="1">'Trial 2'!BX19</f>
        <v>34108335.879013672</v>
      </c>
      <c r="BS115" s="64">
        <f ca="1">'Trial 2'!BY19</f>
        <v>34096313.331933476</v>
      </c>
      <c r="BT115" s="64">
        <f ca="1">'Trial 2'!BZ19</f>
        <v>34084332.412486158</v>
      </c>
      <c r="BU115" s="64">
        <f ca="1">'Trial 2'!CB19</f>
        <v>34072357.248511039</v>
      </c>
      <c r="BV115" s="64">
        <f ca="1">'Trial 2'!CC19</f>
        <v>34060348.149822019</v>
      </c>
      <c r="BW115" s="64">
        <f ca="1">'Trial 2'!CD19</f>
        <v>34048219.633362159</v>
      </c>
      <c r="BX115" s="64">
        <f ca="1">'Trial 2'!CE19</f>
        <v>34036073.49785123</v>
      </c>
      <c r="BY115" s="64">
        <f ca="1">'Trial 2'!CF19</f>
        <v>34023829.095475823</v>
      </c>
      <c r="BZ115" s="64">
        <f ca="1">'Trial 2'!CG19</f>
        <v>34011629.803439319</v>
      </c>
      <c r="CA115" s="64">
        <f ca="1">'Trial 2'!CH19</f>
        <v>33999396.842405595</v>
      </c>
      <c r="CB115" s="64">
        <f ca="1">'Trial 2'!CI19</f>
        <v>33987118.344700366</v>
      </c>
      <c r="CC115" s="64">
        <f ca="1">'Trial 2'!CJ19</f>
        <v>33974869.473902941</v>
      </c>
      <c r="CD115" s="64">
        <f ca="1">'Trial 2'!CK19</f>
        <v>33962496.848959386</v>
      </c>
      <c r="CE115" s="64">
        <f ca="1">'Trial 2'!CL19</f>
        <v>33950023.901397005</v>
      </c>
      <c r="CF115" s="64">
        <f ca="1">'Trial 2'!CM19</f>
        <v>33937544.433177151</v>
      </c>
      <c r="CG115" s="64">
        <f ca="1">'Trial 2'!CO19</f>
        <v>33925048.228411905</v>
      </c>
      <c r="CH115" s="64">
        <f ca="1">'Trial 2'!CP19</f>
        <v>33912461.418162182</v>
      </c>
      <c r="CI115" s="64">
        <f ca="1">'Trial 2'!CQ19</f>
        <v>33899830.778800696</v>
      </c>
      <c r="CJ115" s="64">
        <f ca="1">'Trial 2'!CR19</f>
        <v>33887217.501294494</v>
      </c>
      <c r="CK115" s="64">
        <f ca="1">'Trial 2'!CS19</f>
        <v>33874620.427902199</v>
      </c>
      <c r="CL115" s="64">
        <f ca="1">'Trial 2'!CT19</f>
        <v>33861993.036836885</v>
      </c>
      <c r="CM115" s="64">
        <f ca="1">'Trial 2'!CU19</f>
        <v>33849262.737531848</v>
      </c>
      <c r="CN115" s="64">
        <f ca="1">'Trial 2'!CV19</f>
        <v>33836434.276137635</v>
      </c>
      <c r="CO115" s="64">
        <f ca="1">'Trial 2'!CW19</f>
        <v>33823600.312374853</v>
      </c>
      <c r="CP115" s="64">
        <f ca="1">'Trial 2'!CX19</f>
        <v>33810732.745699838</v>
      </c>
      <c r="CQ115" s="64">
        <f ca="1">'Trial 2'!CY19</f>
        <v>33797821.356995888</v>
      </c>
      <c r="CR115" s="64">
        <f ca="1">'Trial 2'!CZ19</f>
        <v>33784864.127358109</v>
      </c>
      <c r="CS115" s="64">
        <f ca="1">'Trial 2'!DB19</f>
        <v>33771784.882297859</v>
      </c>
      <c r="CT115" s="64">
        <f ca="1">'Trial 2'!DC19</f>
        <v>33758577.254753247</v>
      </c>
      <c r="CU115" s="64">
        <f ca="1">'Trial 2'!DD19</f>
        <v>33745332.237968251</v>
      </c>
      <c r="CV115" s="64">
        <f ca="1">'Trial 2'!DE19</f>
        <v>33732144.236533925</v>
      </c>
      <c r="CW115" s="64">
        <f ca="1">'Trial 2'!DF19</f>
        <v>33718825.166235171</v>
      </c>
      <c r="CX115" s="64">
        <f ca="1">'Trial 2'!DG19</f>
        <v>33705545.608200841</v>
      </c>
      <c r="CY115" s="64">
        <f ca="1">'Trial 2'!DH19</f>
        <v>33692209.402726412</v>
      </c>
      <c r="CZ115" s="64">
        <f ca="1">'Trial 2'!DI19</f>
        <v>33678828.453635886</v>
      </c>
      <c r="DA115" s="64">
        <f ca="1">'Trial 2'!DJ19</f>
        <v>33665508.589777038</v>
      </c>
      <c r="DB115" s="64">
        <f ca="1">'Trial 2'!DK19</f>
        <v>33652054.265529871</v>
      </c>
      <c r="DC115" s="64">
        <f ca="1">'Trial 2'!DL19</f>
        <v>33638491.854962602</v>
      </c>
      <c r="DD115" s="64">
        <f ca="1">'Trial 2'!DM19</f>
        <v>33624916.64873331</v>
      </c>
      <c r="DE115" s="64">
        <f ca="1">'Trial 2'!DO19</f>
        <v>33611263.326443605</v>
      </c>
      <c r="DF115" s="64">
        <f ca="1">'Trial 2'!DP19</f>
        <v>33597541.643090084</v>
      </c>
      <c r="DG115" s="64">
        <f ca="1">'Trial 2'!DQ19</f>
        <v>33583789.840215072</v>
      </c>
      <c r="DH115" s="64">
        <f ca="1">'Trial 2'!DR19</f>
        <v>33569934.606521621</v>
      </c>
      <c r="DI115" s="64">
        <f ca="1">'Trial 2'!DS19</f>
        <v>33556105.368236274</v>
      </c>
      <c r="DJ115" s="64">
        <f ca="1">'Trial 2'!DT19</f>
        <v>33542153.87009554</v>
      </c>
      <c r="DK115" s="64">
        <f ca="1">'Trial 2'!DU19</f>
        <v>33528239.487339076</v>
      </c>
      <c r="DL115" s="64">
        <f ca="1">'Trial 2'!DV19</f>
        <v>33514261.591486536</v>
      </c>
      <c r="DM115" s="64">
        <f ca="1">'Trial 2'!DW19</f>
        <v>33500318.644037541</v>
      </c>
      <c r="DN115" s="64">
        <f ca="1">'Trial 2'!DX19</f>
        <v>33486305.970694479</v>
      </c>
      <c r="DO115" s="64">
        <f ca="1">'Trial 2'!DY19</f>
        <v>33472368.283196341</v>
      </c>
      <c r="DP115" s="64">
        <f ca="1">'Trial 2'!DZ19</f>
        <v>33458382.944956783</v>
      </c>
      <c r="DQ115" s="64">
        <f ca="1">'Trial 2'!EB19</f>
        <v>33444494.834161378</v>
      </c>
      <c r="DR115" s="64">
        <f ca="1">'Trial 2'!EC19</f>
        <v>33430685.67084999</v>
      </c>
      <c r="DS115" s="64">
        <f ca="1">'Trial 2'!ED19</f>
        <v>33416899.701740839</v>
      </c>
      <c r="DT115" s="64">
        <f ca="1">'Trial 2'!EE19</f>
        <v>33403020.149197835</v>
      </c>
      <c r="DU115" s="64">
        <f ca="1">'Trial 2'!EF19</f>
        <v>33389135.607608147</v>
      </c>
      <c r="DV115" s="64">
        <f ca="1">'Trial 2'!EG19</f>
        <v>33375278.909808572</v>
      </c>
      <c r="DW115" s="64">
        <f ca="1">'Trial 2'!EH19</f>
        <v>33361437.799910963</v>
      </c>
      <c r="DX115" s="64">
        <f ca="1">'Trial 2'!EI19</f>
        <v>33347625.100030784</v>
      </c>
      <c r="DY115" s="64">
        <f ca="1">'Trial 2'!EJ19</f>
        <v>33333820.207503188</v>
      </c>
      <c r="DZ115" s="64">
        <f ca="1">'Trial 2'!EK19</f>
        <v>33320029.075126771</v>
      </c>
      <c r="EA115" s="64">
        <f ca="1">'Trial 2'!EL19</f>
        <v>33306306.488116838</v>
      </c>
      <c r="EB115" s="64">
        <f ca="1">'Trial 2'!EM19</f>
        <v>33292527.142818976</v>
      </c>
    </row>
    <row r="116" spans="1:132" ht="12.75" customHeight="1">
      <c r="A116" s="64">
        <f>'Trial 3'!B19</f>
        <v>34645298.421926454</v>
      </c>
      <c r="B116" s="64">
        <f>'Trial 3'!C19</f>
        <v>34645298.421926454</v>
      </c>
      <c r="C116" s="64">
        <f ca="1">'Trial 3'!D19</f>
        <v>34644842.600680254</v>
      </c>
      <c r="D116" s="64">
        <f ca="1">'Trial 3'!E19</f>
        <v>34644010.48161497</v>
      </c>
      <c r="E116" s="64">
        <f ca="1">'Trial 3'!F19</f>
        <v>34642842.726643428</v>
      </c>
      <c r="F116" s="64">
        <f ca="1">'Trial 3'!G19</f>
        <v>34641387.650592141</v>
      </c>
      <c r="G116" s="64">
        <f ca="1">'Trial 3'!H19</f>
        <v>34639580.932085223</v>
      </c>
      <c r="H116" s="64">
        <f ca="1">'Trial 3'!I19</f>
        <v>34637462.363931492</v>
      </c>
      <c r="I116" s="64">
        <f ca="1">'Trial 3'!J19</f>
        <v>34634998.784018099</v>
      </c>
      <c r="J116" s="64">
        <f ca="1">'Trial 3'!K19</f>
        <v>34632179.536638662</v>
      </c>
      <c r="K116" s="64">
        <f ca="1">'Trial 3'!L19</f>
        <v>34628959.460987911</v>
      </c>
      <c r="L116" s="64">
        <f ca="1">'Trial 3'!M19</f>
        <v>34625558.941778734</v>
      </c>
      <c r="M116" s="64">
        <f ca="1">'Trial 3'!O19</f>
        <v>34621865.811434127</v>
      </c>
      <c r="N116" s="64">
        <f ca="1">'Trial 3'!P19</f>
        <v>34617904.408787355</v>
      </c>
      <c r="O116" s="64">
        <f ca="1">'Trial 3'!Q19</f>
        <v>34613699.732664064</v>
      </c>
      <c r="P116" s="64">
        <f ca="1">'Trial 3'!R19</f>
        <v>34609236.71419242</v>
      </c>
      <c r="Q116" s="64">
        <f ca="1">'Trial 3'!S19</f>
        <v>34604588.826142274</v>
      </c>
      <c r="R116" s="64">
        <f ca="1">'Trial 3'!T19</f>
        <v>34599790.484127834</v>
      </c>
      <c r="S116" s="64">
        <f ca="1">'Trial 3'!U19</f>
        <v>34594786.993782356</v>
      </c>
      <c r="T116" s="64">
        <f ca="1">'Trial 3'!V19</f>
        <v>34589630.167086489</v>
      </c>
      <c r="U116" s="64">
        <f ca="1">'Trial 3'!W19</f>
        <v>34584184.387240805</v>
      </c>
      <c r="V116" s="64">
        <f ca="1">'Trial 3'!X19</f>
        <v>34578560.714365654</v>
      </c>
      <c r="W116" s="64">
        <f ca="1">'Trial 3'!Y19</f>
        <v>34572759.487082884</v>
      </c>
      <c r="X116" s="64">
        <f ca="1">'Trial 3'!Z19</f>
        <v>34566827.563116126</v>
      </c>
      <c r="Y116" s="64">
        <f ca="1">'Trial 3'!AB19</f>
        <v>34560732.01739499</v>
      </c>
      <c r="Z116" s="64">
        <f ca="1">'Trial 3'!AC19</f>
        <v>34554353.56535878</v>
      </c>
      <c r="AA116" s="64">
        <f ca="1">'Trial 3'!AD19</f>
        <v>34547784.47942213</v>
      </c>
      <c r="AB116" s="64">
        <f ca="1">'Trial 3'!AE19</f>
        <v>34541077.188033059</v>
      </c>
      <c r="AC116" s="64">
        <f ca="1">'Trial 3'!AF19</f>
        <v>34534274.351175703</v>
      </c>
      <c r="AD116" s="64">
        <f ca="1">'Trial 3'!AG19</f>
        <v>34527149.451383129</v>
      </c>
      <c r="AE116" s="64">
        <f ca="1">'Trial 3'!AH19</f>
        <v>34519869.750494093</v>
      </c>
      <c r="AF116" s="64">
        <f ca="1">'Trial 3'!AI19</f>
        <v>34512298.627506226</v>
      </c>
      <c r="AG116" s="64">
        <f ca="1">'Trial 3'!AJ19</f>
        <v>34504561.71727144</v>
      </c>
      <c r="AH116" s="64">
        <f ca="1">'Trial 3'!AK19</f>
        <v>34496641.957343288</v>
      </c>
      <c r="AI116" s="64">
        <f ca="1">'Trial 3'!AL19</f>
        <v>34488596.005497225</v>
      </c>
      <c r="AJ116" s="64">
        <f ca="1">'Trial 3'!AM19</f>
        <v>34480366.761821903</v>
      </c>
      <c r="AK116" s="64">
        <f ca="1">'Trial 3'!AO19</f>
        <v>34472013.009457961</v>
      </c>
      <c r="AL116" s="64">
        <f ca="1">'Trial 3'!AP19</f>
        <v>34463407.592570409</v>
      </c>
      <c r="AM116" s="64">
        <f ca="1">'Trial 3'!AQ19</f>
        <v>34454541.453784078</v>
      </c>
      <c r="AN116" s="64">
        <f ca="1">'Trial 3'!AR19</f>
        <v>34445574.63325832</v>
      </c>
      <c r="AO116" s="64">
        <f ca="1">'Trial 3'!AS19</f>
        <v>34436459.797750756</v>
      </c>
      <c r="AP116" s="64">
        <f ca="1">'Trial 3'!AT19</f>
        <v>34427272.343318544</v>
      </c>
      <c r="AQ116" s="64">
        <f ca="1">'Trial 3'!AU19</f>
        <v>34417949.732918128</v>
      </c>
      <c r="AR116" s="64">
        <f ca="1">'Trial 3'!AV19</f>
        <v>34408448.425679751</v>
      </c>
      <c r="AS116" s="64">
        <f ca="1">'Trial 3'!AW19</f>
        <v>34398894.766194351</v>
      </c>
      <c r="AT116" s="64">
        <f ca="1">'Trial 3'!AX19</f>
        <v>34389245.082453862</v>
      </c>
      <c r="AU116" s="64">
        <f ca="1">'Trial 3'!AY19</f>
        <v>34379480.873912506</v>
      </c>
      <c r="AV116" s="64">
        <f ca="1">'Trial 3'!AZ19</f>
        <v>34369609.479217626</v>
      </c>
      <c r="AW116" s="64">
        <f ca="1">'Trial 3'!BB19</f>
        <v>34359609.269477278</v>
      </c>
      <c r="AX116" s="64">
        <f ca="1">'Trial 3'!BC19</f>
        <v>34349561.076130807</v>
      </c>
      <c r="AY116" s="64">
        <f ca="1">'Trial 3'!BD19</f>
        <v>34339370.824979991</v>
      </c>
      <c r="AZ116" s="64">
        <f ca="1">'Trial 3'!BE19</f>
        <v>34328995.681359775</v>
      </c>
      <c r="BA116" s="64">
        <f ca="1">'Trial 3'!BF19</f>
        <v>34318554.580486789</v>
      </c>
      <c r="BB116" s="64">
        <f ca="1">'Trial 3'!BG19</f>
        <v>34308131.655114502</v>
      </c>
      <c r="BC116" s="64">
        <f ca="1">'Trial 3'!BH19</f>
        <v>34297612.731137931</v>
      </c>
      <c r="BD116" s="64">
        <f ca="1">'Trial 3'!BI19</f>
        <v>34286946.937629327</v>
      </c>
      <c r="BE116" s="64">
        <f ca="1">'Trial 3'!BJ19</f>
        <v>34276112.077839412</v>
      </c>
      <c r="BF116" s="64">
        <f ca="1">'Trial 3'!BK19</f>
        <v>34265141.474177673</v>
      </c>
      <c r="BG116" s="64">
        <f ca="1">'Trial 3'!BL19</f>
        <v>34254024.455593459</v>
      </c>
      <c r="BH116" s="64">
        <f ca="1">'Trial 3'!BM19</f>
        <v>34242943.339037336</v>
      </c>
      <c r="BI116" s="64">
        <f ca="1">'Trial 3'!BO19</f>
        <v>34231764.594042264</v>
      </c>
      <c r="BJ116" s="64">
        <f ca="1">'Trial 3'!BP19</f>
        <v>34220550.752028368</v>
      </c>
      <c r="BK116" s="64">
        <f ca="1">'Trial 3'!BQ19</f>
        <v>34209261.460424848</v>
      </c>
      <c r="BL116" s="64">
        <f ca="1">'Trial 3'!BR19</f>
        <v>34197887.773929343</v>
      </c>
      <c r="BM116" s="64">
        <f ca="1">'Trial 3'!BS19</f>
        <v>34186510.224458143</v>
      </c>
      <c r="BN116" s="64">
        <f ca="1">'Trial 3'!BT19</f>
        <v>34175117.963612698</v>
      </c>
      <c r="BO116" s="64">
        <f ca="1">'Trial 3'!BU19</f>
        <v>34163613.392482944</v>
      </c>
      <c r="BP116" s="64">
        <f ca="1">'Trial 3'!BV19</f>
        <v>34152041.979160018</v>
      </c>
      <c r="BQ116" s="64">
        <f ca="1">'Trial 3'!BW19</f>
        <v>34140485.61189454</v>
      </c>
      <c r="BR116" s="64">
        <f ca="1">'Trial 3'!BX19</f>
        <v>34128805.648382358</v>
      </c>
      <c r="BS116" s="64">
        <f ca="1">'Trial 3'!BY19</f>
        <v>34117149.762323506</v>
      </c>
      <c r="BT116" s="64">
        <f ca="1">'Trial 3'!BZ19</f>
        <v>34105343.765245803</v>
      </c>
      <c r="BU116" s="64">
        <f ca="1">'Trial 3'!CB19</f>
        <v>34093544.709468871</v>
      </c>
      <c r="BV116" s="64">
        <f ca="1">'Trial 3'!CC19</f>
        <v>34081622.951368943</v>
      </c>
      <c r="BW116" s="64">
        <f ca="1">'Trial 3'!CD19</f>
        <v>34069554.489687383</v>
      </c>
      <c r="BX116" s="64">
        <f ca="1">'Trial 3'!CE19</f>
        <v>34057435.320599385</v>
      </c>
      <c r="BY116" s="64">
        <f ca="1">'Trial 3'!CF19</f>
        <v>34045270.888222992</v>
      </c>
      <c r="BZ116" s="64">
        <f ca="1">'Trial 3'!CG19</f>
        <v>34033103.646730527</v>
      </c>
      <c r="CA116" s="64">
        <f ca="1">'Trial 3'!CH19</f>
        <v>34020835.443385087</v>
      </c>
      <c r="CB116" s="64">
        <f ca="1">'Trial 3'!CI19</f>
        <v>34008460.253722131</v>
      </c>
      <c r="CC116" s="64">
        <f ca="1">'Trial 3'!CJ19</f>
        <v>33995987.160745539</v>
      </c>
      <c r="CD116" s="64">
        <f ca="1">'Trial 3'!CK19</f>
        <v>33983558.038973242</v>
      </c>
      <c r="CE116" s="64">
        <f ca="1">'Trial 3'!CL19</f>
        <v>33971068.213427842</v>
      </c>
      <c r="CF116" s="64">
        <f ca="1">'Trial 3'!CM19</f>
        <v>33958581.988653019</v>
      </c>
      <c r="CG116" s="64">
        <f ca="1">'Trial 3'!CO19</f>
        <v>33946137.650004864</v>
      </c>
      <c r="CH116" s="64">
        <f ca="1">'Trial 3'!CP19</f>
        <v>33933739.570976242</v>
      </c>
      <c r="CI116" s="64">
        <f ca="1">'Trial 3'!CQ19</f>
        <v>33921301.669887453</v>
      </c>
      <c r="CJ116" s="64">
        <f ca="1">'Trial 3'!CR19</f>
        <v>33908932.669775076</v>
      </c>
      <c r="CK116" s="64">
        <f ca="1">'Trial 3'!CS19</f>
        <v>33896510.909580871</v>
      </c>
      <c r="CL116" s="64">
        <f ca="1">'Trial 3'!CT19</f>
        <v>33884046.327068709</v>
      </c>
      <c r="CM116" s="64">
        <f ca="1">'Trial 3'!CU19</f>
        <v>33871574.335863069</v>
      </c>
      <c r="CN116" s="64">
        <f ca="1">'Trial 3'!CV19</f>
        <v>33859160.65789023</v>
      </c>
      <c r="CO116" s="64">
        <f ca="1">'Trial 3'!CW19</f>
        <v>33846705.692843743</v>
      </c>
      <c r="CP116" s="64">
        <f ca="1">'Trial 3'!CX19</f>
        <v>33834170.619291283</v>
      </c>
      <c r="CQ116" s="64">
        <f ca="1">'Trial 3'!CY19</f>
        <v>33821649.30798573</v>
      </c>
      <c r="CR116" s="64">
        <f ca="1">'Trial 3'!CZ19</f>
        <v>33809139.591610439</v>
      </c>
      <c r="CS116" s="64">
        <f ca="1">'Trial 3'!DB19</f>
        <v>33796505.246138565</v>
      </c>
      <c r="CT116" s="64">
        <f ca="1">'Trial 3'!DC19</f>
        <v>33783893.402165703</v>
      </c>
      <c r="CU116" s="64">
        <f ca="1">'Trial 3'!DD19</f>
        <v>33771310.051149242</v>
      </c>
      <c r="CV116" s="64">
        <f ca="1">'Trial 3'!DE19</f>
        <v>33758649.68066173</v>
      </c>
      <c r="CW116" s="64">
        <f ca="1">'Trial 3'!DF19</f>
        <v>33745895.927367568</v>
      </c>
      <c r="CX116" s="64">
        <f ca="1">'Trial 3'!DG19</f>
        <v>33733122.69745218</v>
      </c>
      <c r="CY116" s="64">
        <f ca="1">'Trial 3'!DH19</f>
        <v>33720228.085888997</v>
      </c>
      <c r="CZ116" s="64">
        <f ca="1">'Trial 3'!DI19</f>
        <v>33707347.36915262</v>
      </c>
      <c r="DA116" s="64">
        <f ca="1">'Trial 3'!DJ19</f>
        <v>33694396.977545932</v>
      </c>
      <c r="DB116" s="64">
        <f ca="1">'Trial 3'!DK19</f>
        <v>33681335.780617706</v>
      </c>
      <c r="DC116" s="64">
        <f ca="1">'Trial 3'!DL19</f>
        <v>33668299.880761974</v>
      </c>
      <c r="DD116" s="64">
        <f ca="1">'Trial 3'!DM19</f>
        <v>33655321.527215101</v>
      </c>
      <c r="DE116" s="64">
        <f ca="1">'Trial 3'!DO19</f>
        <v>33642334.024353974</v>
      </c>
      <c r="DF116" s="64">
        <f ca="1">'Trial 3'!DP19</f>
        <v>33629262.051729858</v>
      </c>
      <c r="DG116" s="64">
        <f ca="1">'Trial 3'!DQ19</f>
        <v>33616197.450090431</v>
      </c>
      <c r="DH116" s="64">
        <f ca="1">'Trial 3'!DR19</f>
        <v>33603199.533056758</v>
      </c>
      <c r="DI116" s="64">
        <f ca="1">'Trial 3'!DS19</f>
        <v>33590139.594476566</v>
      </c>
      <c r="DJ116" s="64">
        <f ca="1">'Trial 3'!DT19</f>
        <v>33577048.936118446</v>
      </c>
      <c r="DK116" s="64">
        <f ca="1">'Trial 3'!DU19</f>
        <v>33563895.400126882</v>
      </c>
      <c r="DL116" s="64">
        <f ca="1">'Trial 3'!DV19</f>
        <v>33550770.476546958</v>
      </c>
      <c r="DM116" s="64">
        <f ca="1">'Trial 3'!DW19</f>
        <v>33537696.608309388</v>
      </c>
      <c r="DN116" s="64">
        <f ca="1">'Trial 3'!DX19</f>
        <v>33524527.38906914</v>
      </c>
      <c r="DO116" s="64">
        <f ca="1">'Trial 3'!DY19</f>
        <v>33511304.238354858</v>
      </c>
      <c r="DP116" s="64">
        <f ca="1">'Trial 3'!DZ19</f>
        <v>33498078.36896427</v>
      </c>
      <c r="DQ116" s="64">
        <f ca="1">'Trial 3'!EB19</f>
        <v>33484859.980752733</v>
      </c>
      <c r="DR116" s="64">
        <f ca="1">'Trial 3'!EC19</f>
        <v>33471596.889376123</v>
      </c>
      <c r="DS116" s="64">
        <f ca="1">'Trial 3'!ED19</f>
        <v>33458264.672420882</v>
      </c>
      <c r="DT116" s="64">
        <f ca="1">'Trial 3'!EE19</f>
        <v>33444799.356737543</v>
      </c>
      <c r="DU116" s="64">
        <f ca="1">'Trial 3'!EF19</f>
        <v>33431372.955633886</v>
      </c>
      <c r="DV116" s="64">
        <f ca="1">'Trial 3'!EG19</f>
        <v>33417913.229625177</v>
      </c>
      <c r="DW116" s="64">
        <f ca="1">'Trial 3'!EH19</f>
        <v>33404428.523244407</v>
      </c>
      <c r="DX116" s="64">
        <f ca="1">'Trial 3'!EI19</f>
        <v>33390891.530980207</v>
      </c>
      <c r="DY116" s="64">
        <f ca="1">'Trial 3'!EJ19</f>
        <v>33377333.743066214</v>
      </c>
      <c r="DZ116" s="64">
        <f ca="1">'Trial 3'!EK19</f>
        <v>33363725.609114002</v>
      </c>
      <c r="EA116" s="64">
        <f ca="1">'Trial 3'!EL19</f>
        <v>33350060.981627841</v>
      </c>
      <c r="EB116" s="64">
        <f ca="1">'Trial 3'!EM19</f>
        <v>33336433.629835408</v>
      </c>
    </row>
    <row r="117" spans="1:132" ht="12.75" customHeight="1">
      <c r="A117" s="64">
        <f>'Trial 4'!B19</f>
        <v>34645298.421926454</v>
      </c>
      <c r="B117" s="64">
        <f>'Trial 4'!C19</f>
        <v>34645298.421926454</v>
      </c>
      <c r="C117" s="64">
        <f ca="1">'Trial 4'!D19</f>
        <v>34644908.348237135</v>
      </c>
      <c r="D117" s="64">
        <f ca="1">'Trial 4'!E19</f>
        <v>34644121.31052316</v>
      </c>
      <c r="E117" s="64">
        <f ca="1">'Trial 4'!F19</f>
        <v>34643007.531550601</v>
      </c>
      <c r="F117" s="64">
        <f ca="1">'Trial 4'!G19</f>
        <v>34641502.101127595</v>
      </c>
      <c r="G117" s="64">
        <f ca="1">'Trial 4'!H19</f>
        <v>34639654.552408643</v>
      </c>
      <c r="H117" s="64">
        <f ca="1">'Trial 4'!I19</f>
        <v>34637449.16237282</v>
      </c>
      <c r="I117" s="64">
        <f ca="1">'Trial 4'!J19</f>
        <v>34634942.463881835</v>
      </c>
      <c r="J117" s="64">
        <f ca="1">'Trial 4'!K19</f>
        <v>34632236.726329319</v>
      </c>
      <c r="K117" s="64">
        <f ca="1">'Trial 4'!L19</f>
        <v>34629176.274048112</v>
      </c>
      <c r="L117" s="64">
        <f ca="1">'Trial 4'!M19</f>
        <v>34625859.144335732</v>
      </c>
      <c r="M117" s="64">
        <f ca="1">'Trial 4'!O19</f>
        <v>34622275.594324373</v>
      </c>
      <c r="N117" s="64">
        <f ca="1">'Trial 4'!P19</f>
        <v>34618316.561400563</v>
      </c>
      <c r="O117" s="64">
        <f ca="1">'Trial 4'!Q19</f>
        <v>34614066.181851313</v>
      </c>
      <c r="P117" s="64">
        <f ca="1">'Trial 4'!R19</f>
        <v>34609473.108435169</v>
      </c>
      <c r="Q117" s="64">
        <f ca="1">'Trial 4'!S19</f>
        <v>34604677.403195947</v>
      </c>
      <c r="R117" s="64">
        <f ca="1">'Trial 4'!T19</f>
        <v>34599644.396579161</v>
      </c>
      <c r="S117" s="64">
        <f ca="1">'Trial 4'!U19</f>
        <v>34594287.639519244</v>
      </c>
      <c r="T117" s="64">
        <f ca="1">'Trial 4'!V19</f>
        <v>34588737.383092821</v>
      </c>
      <c r="U117" s="64">
        <f ca="1">'Trial 4'!W19</f>
        <v>34582900.075359404</v>
      </c>
      <c r="V117" s="64">
        <f ca="1">'Trial 4'!X19</f>
        <v>34576848.014255673</v>
      </c>
      <c r="W117" s="64">
        <f ca="1">'Trial 4'!Y19</f>
        <v>34570545.055197723</v>
      </c>
      <c r="X117" s="64">
        <f ca="1">'Trial 4'!Z19</f>
        <v>34564094.768589273</v>
      </c>
      <c r="Y117" s="64">
        <f ca="1">'Trial 4'!AB19</f>
        <v>34557365.220559709</v>
      </c>
      <c r="Z117" s="64">
        <f ca="1">'Trial 4'!AC19</f>
        <v>34550409.91042725</v>
      </c>
      <c r="AA117" s="64">
        <f ca="1">'Trial 4'!AD19</f>
        <v>34543209.047115117</v>
      </c>
      <c r="AB117" s="64">
        <f ca="1">'Trial 4'!AE19</f>
        <v>34535803.034123182</v>
      </c>
      <c r="AC117" s="64">
        <f ca="1">'Trial 4'!AF19</f>
        <v>34528276.85572692</v>
      </c>
      <c r="AD117" s="64">
        <f ca="1">'Trial 4'!AG19</f>
        <v>34520555.313631132</v>
      </c>
      <c r="AE117" s="64">
        <f ca="1">'Trial 4'!AH19</f>
        <v>34512559.609848291</v>
      </c>
      <c r="AF117" s="64">
        <f ca="1">'Trial 4'!AI19</f>
        <v>34504315.96468211</v>
      </c>
      <c r="AG117" s="64">
        <f ca="1">'Trial 4'!AJ19</f>
        <v>34495883.095812894</v>
      </c>
      <c r="AH117" s="64">
        <f ca="1">'Trial 4'!AK19</f>
        <v>34487287.91563794</v>
      </c>
      <c r="AI117" s="64">
        <f ca="1">'Trial 4'!AL19</f>
        <v>34478490.349161029</v>
      </c>
      <c r="AJ117" s="64">
        <f ca="1">'Trial 4'!AM19</f>
        <v>34469435.913718835</v>
      </c>
      <c r="AK117" s="64">
        <f ca="1">'Trial 4'!AO19</f>
        <v>34460188.430169985</v>
      </c>
      <c r="AL117" s="64">
        <f ca="1">'Trial 4'!AP19</f>
        <v>34450759.842708111</v>
      </c>
      <c r="AM117" s="64">
        <f ca="1">'Trial 4'!AQ19</f>
        <v>34441222.416115068</v>
      </c>
      <c r="AN117" s="64">
        <f ca="1">'Trial 4'!AR19</f>
        <v>34431579.308974043</v>
      </c>
      <c r="AO117" s="64">
        <f ca="1">'Trial 4'!AS19</f>
        <v>34421723.42366384</v>
      </c>
      <c r="AP117" s="64">
        <f ca="1">'Trial 4'!AT19</f>
        <v>34411803.647328816</v>
      </c>
      <c r="AQ117" s="64">
        <f ca="1">'Trial 4'!AU19</f>
        <v>34401770.556416899</v>
      </c>
      <c r="AR117" s="64">
        <f ca="1">'Trial 4'!AV19</f>
        <v>34391532.456797592</v>
      </c>
      <c r="AS117" s="64">
        <f ca="1">'Trial 4'!AW19</f>
        <v>34381196.171566851</v>
      </c>
      <c r="AT117" s="64">
        <f ca="1">'Trial 4'!AX19</f>
        <v>34370811.253227003</v>
      </c>
      <c r="AU117" s="64">
        <f ca="1">'Trial 4'!AY19</f>
        <v>34360300.96805229</v>
      </c>
      <c r="AV117" s="64">
        <f ca="1">'Trial 4'!AZ19</f>
        <v>34349617.953546785</v>
      </c>
      <c r="AW117" s="64">
        <f ca="1">'Trial 4'!BB19</f>
        <v>34338721.045166351</v>
      </c>
      <c r="AX117" s="64">
        <f ca="1">'Trial 4'!BC19</f>
        <v>34327702.173390664</v>
      </c>
      <c r="AY117" s="64">
        <f ca="1">'Trial 4'!BD19</f>
        <v>34316517.897931516</v>
      </c>
      <c r="AZ117" s="64">
        <f ca="1">'Trial 4'!BE19</f>
        <v>34305229.837721005</v>
      </c>
      <c r="BA117" s="64">
        <f ca="1">'Trial 4'!BF19</f>
        <v>34293854.820428349</v>
      </c>
      <c r="BB117" s="64">
        <f ca="1">'Trial 4'!BG19</f>
        <v>34282376.816457368</v>
      </c>
      <c r="BC117" s="64">
        <f ca="1">'Trial 4'!BH19</f>
        <v>34270739.601143278</v>
      </c>
      <c r="BD117" s="64">
        <f ca="1">'Trial 4'!BI19</f>
        <v>34259115.639589682</v>
      </c>
      <c r="BE117" s="64">
        <f ca="1">'Trial 4'!BJ19</f>
        <v>34247385.742080972</v>
      </c>
      <c r="BF117" s="64">
        <f ca="1">'Trial 4'!BK19</f>
        <v>34235559.707552165</v>
      </c>
      <c r="BG117" s="64">
        <f ca="1">'Trial 4'!BL19</f>
        <v>34223753.437539347</v>
      </c>
      <c r="BH117" s="64">
        <f ca="1">'Trial 4'!BM19</f>
        <v>34211894.294709817</v>
      </c>
      <c r="BI117" s="64">
        <f ca="1">'Trial 4'!BO19</f>
        <v>34199917.860527538</v>
      </c>
      <c r="BJ117" s="64">
        <f ca="1">'Trial 4'!BP19</f>
        <v>34187863.679898612</v>
      </c>
      <c r="BK117" s="64">
        <f ca="1">'Trial 4'!BQ19</f>
        <v>34175687.661659569</v>
      </c>
      <c r="BL117" s="64">
        <f ca="1">'Trial 4'!BR19</f>
        <v>34163407.88644138</v>
      </c>
      <c r="BM117" s="64">
        <f ca="1">'Trial 4'!BS19</f>
        <v>34151038.630256183</v>
      </c>
      <c r="BN117" s="64">
        <f ca="1">'Trial 4'!BT19</f>
        <v>34138716.653898425</v>
      </c>
      <c r="BO117" s="64">
        <f ca="1">'Trial 4'!BU19</f>
        <v>34126315.895740002</v>
      </c>
      <c r="BP117" s="64">
        <f ca="1">'Trial 4'!BV19</f>
        <v>34113806.99578096</v>
      </c>
      <c r="BQ117" s="64">
        <f ca="1">'Trial 4'!BW19</f>
        <v>34101288.190608092</v>
      </c>
      <c r="BR117" s="64">
        <f ca="1">'Trial 4'!BX19</f>
        <v>34088758.380680248</v>
      </c>
      <c r="BS117" s="64">
        <f ca="1">'Trial 4'!BY19</f>
        <v>34076181.745983854</v>
      </c>
      <c r="BT117" s="64">
        <f ca="1">'Trial 4'!BZ19</f>
        <v>34063627.042136751</v>
      </c>
      <c r="BU117" s="64">
        <f ca="1">'Trial 4'!CB19</f>
        <v>34051010.87125393</v>
      </c>
      <c r="BV117" s="64">
        <f ca="1">'Trial 4'!CC19</f>
        <v>34038315.380471304</v>
      </c>
      <c r="BW117" s="64">
        <f ca="1">'Trial 4'!CD19</f>
        <v>34025622.328395583</v>
      </c>
      <c r="BX117" s="64">
        <f ca="1">'Trial 4'!CE19</f>
        <v>34012877.391282633</v>
      </c>
      <c r="BY117" s="64">
        <f ca="1">'Trial 4'!CF19</f>
        <v>34000018.461529158</v>
      </c>
      <c r="BZ117" s="64">
        <f ca="1">'Trial 4'!CG19</f>
        <v>33987171.3861368</v>
      </c>
      <c r="CA117" s="64">
        <f ca="1">'Trial 4'!CH19</f>
        <v>33974360.039725415</v>
      </c>
      <c r="CB117" s="64">
        <f ca="1">'Trial 4'!CI19</f>
        <v>33961606.360652134</v>
      </c>
      <c r="CC117" s="64">
        <f ca="1">'Trial 4'!CJ19</f>
        <v>33948786.338485375</v>
      </c>
      <c r="CD117" s="64">
        <f ca="1">'Trial 4'!CK19</f>
        <v>33935956.457727909</v>
      </c>
      <c r="CE117" s="64">
        <f ca="1">'Trial 4'!CL19</f>
        <v>33923124.086035728</v>
      </c>
      <c r="CF117" s="64">
        <f ca="1">'Trial 4'!CM19</f>
        <v>33910223.385990731</v>
      </c>
      <c r="CG117" s="64">
        <f ca="1">'Trial 4'!CO19</f>
        <v>33897275.542956531</v>
      </c>
      <c r="CH117" s="64">
        <f ca="1">'Trial 4'!CP19</f>
        <v>33884347.552630343</v>
      </c>
      <c r="CI117" s="64">
        <f ca="1">'Trial 4'!CQ19</f>
        <v>33871276.315690771</v>
      </c>
      <c r="CJ117" s="64">
        <f ca="1">'Trial 4'!CR19</f>
        <v>33858114.562601238</v>
      </c>
      <c r="CK117" s="64">
        <f ca="1">'Trial 4'!CS19</f>
        <v>33844993.55557254</v>
      </c>
      <c r="CL117" s="64">
        <f ca="1">'Trial 4'!CT19</f>
        <v>33831799.294064365</v>
      </c>
      <c r="CM117" s="64">
        <f ca="1">'Trial 4'!CU19</f>
        <v>33818615.043680802</v>
      </c>
      <c r="CN117" s="64">
        <f ca="1">'Trial 4'!CV19</f>
        <v>33805383.33582554</v>
      </c>
      <c r="CO117" s="64">
        <f ca="1">'Trial 4'!CW19</f>
        <v>33792065.42799513</v>
      </c>
      <c r="CP117" s="64">
        <f ca="1">'Trial 4'!CX19</f>
        <v>33778713.129388385</v>
      </c>
      <c r="CQ117" s="64">
        <f ca="1">'Trial 4'!CY19</f>
        <v>33765274.833545439</v>
      </c>
      <c r="CR117" s="64">
        <f ca="1">'Trial 4'!CZ19</f>
        <v>33751801.326215036</v>
      </c>
      <c r="CS117" s="64">
        <f ca="1">'Trial 4'!DB19</f>
        <v>33738323.501295932</v>
      </c>
      <c r="CT117" s="64">
        <f ca="1">'Trial 4'!DC19</f>
        <v>33724761.961445808</v>
      </c>
      <c r="CU117" s="64">
        <f ca="1">'Trial 4'!DD19</f>
        <v>33711170.503450632</v>
      </c>
      <c r="CV117" s="64">
        <f ca="1">'Trial 4'!DE19</f>
        <v>33697540.742059663</v>
      </c>
      <c r="CW117" s="64">
        <f ca="1">'Trial 4'!DF19</f>
        <v>33683856.903801739</v>
      </c>
      <c r="CX117" s="64">
        <f ca="1">'Trial 4'!DG19</f>
        <v>33670146.685600281</v>
      </c>
      <c r="CY117" s="64">
        <f ca="1">'Trial 4'!DH19</f>
        <v>33656412.240737692</v>
      </c>
      <c r="CZ117" s="64">
        <f ca="1">'Trial 4'!DI19</f>
        <v>33642709.008309834</v>
      </c>
      <c r="DA117" s="64">
        <f ca="1">'Trial 4'!DJ19</f>
        <v>33629049.247971743</v>
      </c>
      <c r="DB117" s="64">
        <f ca="1">'Trial 4'!DK19</f>
        <v>33615408.87837743</v>
      </c>
      <c r="DC117" s="64">
        <f ca="1">'Trial 4'!DL19</f>
        <v>33601763.758312553</v>
      </c>
      <c r="DD117" s="64">
        <f ca="1">'Trial 4'!DM19</f>
        <v>33588033.738549374</v>
      </c>
      <c r="DE117" s="64">
        <f ca="1">'Trial 4'!DO19</f>
        <v>33574231.283188015</v>
      </c>
      <c r="DF117" s="64">
        <f ca="1">'Trial 4'!DP19</f>
        <v>33560406.959510528</v>
      </c>
      <c r="DG117" s="64">
        <f ca="1">'Trial 4'!DQ19</f>
        <v>33546583.188253075</v>
      </c>
      <c r="DH117" s="64">
        <f ca="1">'Trial 4'!DR19</f>
        <v>33532654.202648848</v>
      </c>
      <c r="DI117" s="64">
        <f ca="1">'Trial 4'!DS19</f>
        <v>33518758.698166687</v>
      </c>
      <c r="DJ117" s="64">
        <f ca="1">'Trial 4'!DT19</f>
        <v>33504841.441345375</v>
      </c>
      <c r="DK117" s="64">
        <f ca="1">'Trial 4'!DU19</f>
        <v>33491003.033382669</v>
      </c>
      <c r="DL117" s="64">
        <f ca="1">'Trial 4'!DV19</f>
        <v>33477206.791793548</v>
      </c>
      <c r="DM117" s="64">
        <f ca="1">'Trial 4'!DW19</f>
        <v>33463399.444755558</v>
      </c>
      <c r="DN117" s="64">
        <f ca="1">'Trial 4'!DX19</f>
        <v>33449583.654425327</v>
      </c>
      <c r="DO117" s="64">
        <f ca="1">'Trial 4'!DY19</f>
        <v>33435744.634601071</v>
      </c>
      <c r="DP117" s="64">
        <f ca="1">'Trial 4'!DZ19</f>
        <v>33421917.458244924</v>
      </c>
      <c r="DQ117" s="64">
        <f ca="1">'Trial 4'!EB19</f>
        <v>33408135.441668328</v>
      </c>
      <c r="DR117" s="64">
        <f ca="1">'Trial 4'!EC19</f>
        <v>33394385.366044249</v>
      </c>
      <c r="DS117" s="64">
        <f ca="1">'Trial 4'!ED19</f>
        <v>33380529.794901587</v>
      </c>
      <c r="DT117" s="64">
        <f ca="1">'Trial 4'!EE19</f>
        <v>33366604.503790103</v>
      </c>
      <c r="DU117" s="64">
        <f ca="1">'Trial 4'!EF19</f>
        <v>33352749.075707257</v>
      </c>
      <c r="DV117" s="64">
        <f ca="1">'Trial 4'!EG19</f>
        <v>33338897.59849165</v>
      </c>
      <c r="DW117" s="64">
        <f ca="1">'Trial 4'!EH19</f>
        <v>33325063.339268766</v>
      </c>
      <c r="DX117" s="64">
        <f ca="1">'Trial 4'!EI19</f>
        <v>33311268.508881643</v>
      </c>
      <c r="DY117" s="64">
        <f ca="1">'Trial 4'!EJ19</f>
        <v>33297573.424499214</v>
      </c>
      <c r="DZ117" s="64">
        <f ca="1">'Trial 4'!EK19</f>
        <v>33283921.13325109</v>
      </c>
      <c r="EA117" s="64">
        <f ca="1">'Trial 4'!EL19</f>
        <v>33270214.457420442</v>
      </c>
      <c r="EB117" s="64">
        <f ca="1">'Trial 4'!EM19</f>
        <v>33256541.847737353</v>
      </c>
    </row>
    <row r="118" spans="1:132" ht="12.75" customHeight="1">
      <c r="A118" s="64">
        <f>'Trial 5'!B19</f>
        <v>34645298.421926454</v>
      </c>
      <c r="B118" s="64">
        <f>'Trial 5'!C19</f>
        <v>34645298.421926454</v>
      </c>
      <c r="C118" s="64">
        <f ca="1">'Trial 5'!D19</f>
        <v>34644823.286862545</v>
      </c>
      <c r="D118" s="64">
        <f ca="1">'Trial 5'!E19</f>
        <v>34644003.191982284</v>
      </c>
      <c r="E118" s="64">
        <f ca="1">'Trial 5'!F19</f>
        <v>34642848.999974348</v>
      </c>
      <c r="F118" s="64">
        <f ca="1">'Trial 5'!G19</f>
        <v>34641407.202711776</v>
      </c>
      <c r="G118" s="64">
        <f ca="1">'Trial 5'!H19</f>
        <v>34639666.156218104</v>
      </c>
      <c r="H118" s="64">
        <f ca="1">'Trial 5'!I19</f>
        <v>34637565.892510563</v>
      </c>
      <c r="I118" s="64">
        <f ca="1">'Trial 5'!J19</f>
        <v>34635122.249727361</v>
      </c>
      <c r="J118" s="64">
        <f ca="1">'Trial 5'!K19</f>
        <v>34632414.664605163</v>
      </c>
      <c r="K118" s="64">
        <f ca="1">'Trial 5'!L19</f>
        <v>34629429.668150529</v>
      </c>
      <c r="L118" s="64">
        <f ca="1">'Trial 5'!M19</f>
        <v>34626068.406206228</v>
      </c>
      <c r="M118" s="64">
        <f ca="1">'Trial 5'!O19</f>
        <v>34622493.852377959</v>
      </c>
      <c r="N118" s="64">
        <f ca="1">'Trial 5'!P19</f>
        <v>34618723.560693584</v>
      </c>
      <c r="O118" s="64">
        <f ca="1">'Trial 5'!Q19</f>
        <v>34614619.567024715</v>
      </c>
      <c r="P118" s="64">
        <f ca="1">'Trial 5'!R19</f>
        <v>34610199.776131414</v>
      </c>
      <c r="Q118" s="64">
        <f ca="1">'Trial 5'!S19</f>
        <v>34605563.101289794</v>
      </c>
      <c r="R118" s="64">
        <f ca="1">'Trial 5'!T19</f>
        <v>34600604.598368019</v>
      </c>
      <c r="S118" s="64">
        <f ca="1">'Trial 5'!U19</f>
        <v>34595348.754142962</v>
      </c>
      <c r="T118" s="64">
        <f ca="1">'Trial 5'!V19</f>
        <v>34589890.962558217</v>
      </c>
      <c r="U118" s="64">
        <f ca="1">'Trial 5'!W19</f>
        <v>34584149.099105418</v>
      </c>
      <c r="V118" s="64">
        <f ca="1">'Trial 5'!X19</f>
        <v>34578129.543927558</v>
      </c>
      <c r="W118" s="64">
        <f ca="1">'Trial 5'!Y19</f>
        <v>34571950.193154417</v>
      </c>
      <c r="X118" s="64">
        <f ca="1">'Trial 5'!Z19</f>
        <v>34565594.131400183</v>
      </c>
      <c r="Y118" s="64">
        <f ca="1">'Trial 5'!AB19</f>
        <v>34559046.600707546</v>
      </c>
      <c r="Z118" s="64">
        <f ca="1">'Trial 5'!AC19</f>
        <v>34552341.821000844</v>
      </c>
      <c r="AA118" s="64">
        <f ca="1">'Trial 5'!AD19</f>
        <v>34545545.743830957</v>
      </c>
      <c r="AB118" s="64">
        <f ca="1">'Trial 5'!AE19</f>
        <v>34538526.273995847</v>
      </c>
      <c r="AC118" s="64">
        <f ca="1">'Trial 5'!AF19</f>
        <v>34531331.521587573</v>
      </c>
      <c r="AD118" s="64">
        <f ca="1">'Trial 5'!AG19</f>
        <v>34523954.978049941</v>
      </c>
      <c r="AE118" s="64">
        <f ca="1">'Trial 5'!AH19</f>
        <v>34516438.656801619</v>
      </c>
      <c r="AF118" s="64">
        <f ca="1">'Trial 5'!AI19</f>
        <v>34508733.233980201</v>
      </c>
      <c r="AG118" s="64">
        <f ca="1">'Trial 5'!AJ19</f>
        <v>34500819.345712036</v>
      </c>
      <c r="AH118" s="64">
        <f ca="1">'Trial 5'!AK19</f>
        <v>34492759.400443099</v>
      </c>
      <c r="AI118" s="64">
        <f ca="1">'Trial 5'!AL19</f>
        <v>34484587.02549424</v>
      </c>
      <c r="AJ118" s="64">
        <f ca="1">'Trial 5'!AM19</f>
        <v>34476195.436563432</v>
      </c>
      <c r="AK118" s="64">
        <f ca="1">'Trial 5'!AO19</f>
        <v>34467703.934401229</v>
      </c>
      <c r="AL118" s="64">
        <f ca="1">'Trial 5'!AP19</f>
        <v>34459096.627027072</v>
      </c>
      <c r="AM118" s="64">
        <f ca="1">'Trial 5'!AQ19</f>
        <v>34450343.104824163</v>
      </c>
      <c r="AN118" s="64">
        <f ca="1">'Trial 5'!AR19</f>
        <v>34441527.250400715</v>
      </c>
      <c r="AO118" s="64">
        <f ca="1">'Trial 5'!AS19</f>
        <v>34432680.529005453</v>
      </c>
      <c r="AP118" s="64">
        <f ca="1">'Trial 5'!AT19</f>
        <v>34423702.132087171</v>
      </c>
      <c r="AQ118" s="64">
        <f ca="1">'Trial 5'!AU19</f>
        <v>34414605.175932489</v>
      </c>
      <c r="AR118" s="64">
        <f ca="1">'Trial 5'!AV19</f>
        <v>34405434.298655443</v>
      </c>
      <c r="AS118" s="64">
        <f ca="1">'Trial 5'!AW19</f>
        <v>34396058.625905246</v>
      </c>
      <c r="AT118" s="64">
        <f ca="1">'Trial 5'!AX19</f>
        <v>34386495.448981926</v>
      </c>
      <c r="AU118" s="64">
        <f ca="1">'Trial 5'!AY19</f>
        <v>34376738.374117471</v>
      </c>
      <c r="AV118" s="64">
        <f ca="1">'Trial 5'!AZ19</f>
        <v>34366844.024156705</v>
      </c>
      <c r="AW118" s="64">
        <f ca="1">'Trial 5'!BB19</f>
        <v>34356760.553964183</v>
      </c>
      <c r="AX118" s="64">
        <f ca="1">'Trial 5'!BC19</f>
        <v>34346604.555856496</v>
      </c>
      <c r="AY118" s="64">
        <f ca="1">'Trial 5'!BD19</f>
        <v>34336444.432250753</v>
      </c>
      <c r="AZ118" s="64">
        <f ca="1">'Trial 5'!BE19</f>
        <v>34326174.303741328</v>
      </c>
      <c r="BA118" s="64">
        <f ca="1">'Trial 5'!BF19</f>
        <v>34315759.197082251</v>
      </c>
      <c r="BB118" s="64">
        <f ca="1">'Trial 5'!BG19</f>
        <v>34305265.933406353</v>
      </c>
      <c r="BC118" s="64">
        <f ca="1">'Trial 5'!BH19</f>
        <v>34294720.593997419</v>
      </c>
      <c r="BD118" s="64">
        <f ca="1">'Trial 5'!BI19</f>
        <v>34284073.489666216</v>
      </c>
      <c r="BE118" s="64">
        <f ca="1">'Trial 5'!BJ19</f>
        <v>34273282.281617828</v>
      </c>
      <c r="BF118" s="64">
        <f ca="1">'Trial 5'!BK19</f>
        <v>34262511.982173771</v>
      </c>
      <c r="BG118" s="64">
        <f ca="1">'Trial 5'!BL19</f>
        <v>34251660.624873519</v>
      </c>
      <c r="BH118" s="64">
        <f ca="1">'Trial 5'!BM19</f>
        <v>34240800.174782492</v>
      </c>
      <c r="BI118" s="64">
        <f ca="1">'Trial 5'!BO19</f>
        <v>34229852.988424271</v>
      </c>
      <c r="BJ118" s="64">
        <f ca="1">'Trial 5'!BP19</f>
        <v>34218827.703847848</v>
      </c>
      <c r="BK118" s="64">
        <f ca="1">'Trial 5'!BQ19</f>
        <v>34207787.38669841</v>
      </c>
      <c r="BL118" s="64">
        <f ca="1">'Trial 5'!BR19</f>
        <v>34196738.230088674</v>
      </c>
      <c r="BM118" s="64">
        <f ca="1">'Trial 5'!BS19</f>
        <v>34185626.062784731</v>
      </c>
      <c r="BN118" s="64">
        <f ca="1">'Trial 5'!BT19</f>
        <v>34174494.168792322</v>
      </c>
      <c r="BO118" s="64">
        <f ca="1">'Trial 5'!BU19</f>
        <v>34163268.499961525</v>
      </c>
      <c r="BP118" s="64">
        <f ca="1">'Trial 5'!BV19</f>
        <v>34152036.933008082</v>
      </c>
      <c r="BQ118" s="64">
        <f ca="1">'Trial 5'!BW19</f>
        <v>34140791.678609133</v>
      </c>
      <c r="BR118" s="64">
        <f ca="1">'Trial 5'!BX19</f>
        <v>34129468.097783022</v>
      </c>
      <c r="BS118" s="64">
        <f ca="1">'Trial 5'!BY19</f>
        <v>34118008.456990421</v>
      </c>
      <c r="BT118" s="64">
        <f ca="1">'Trial 5'!BZ19</f>
        <v>34106397.361071967</v>
      </c>
      <c r="BU118" s="64">
        <f ca="1">'Trial 5'!CB19</f>
        <v>34094677.444274187</v>
      </c>
      <c r="BV118" s="64">
        <f ca="1">'Trial 5'!CC19</f>
        <v>34082892.019992799</v>
      </c>
      <c r="BW118" s="64">
        <f ca="1">'Trial 5'!CD19</f>
        <v>34070950.824967138</v>
      </c>
      <c r="BX118" s="64">
        <f ca="1">'Trial 5'!CE19</f>
        <v>34058893.263850398</v>
      </c>
      <c r="BY118" s="64">
        <f ca="1">'Trial 5'!CF19</f>
        <v>34046782.520621359</v>
      </c>
      <c r="BZ118" s="64">
        <f ca="1">'Trial 5'!CG19</f>
        <v>34034503.945110731</v>
      </c>
      <c r="CA118" s="64">
        <f ca="1">'Trial 5'!CH19</f>
        <v>34022187.185574822</v>
      </c>
      <c r="CB118" s="64">
        <f ca="1">'Trial 5'!CI19</f>
        <v>34009824.31942983</v>
      </c>
      <c r="CC118" s="64">
        <f ca="1">'Trial 5'!CJ19</f>
        <v>33997391.296436451</v>
      </c>
      <c r="CD118" s="64">
        <f ca="1">'Trial 5'!CK19</f>
        <v>33984969.930186071</v>
      </c>
      <c r="CE118" s="64">
        <f ca="1">'Trial 5'!CL19</f>
        <v>33972439.599405155</v>
      </c>
      <c r="CF118" s="64">
        <f ca="1">'Trial 5'!CM19</f>
        <v>33959817.879671283</v>
      </c>
      <c r="CG118" s="64">
        <f ca="1">'Trial 5'!CO19</f>
        <v>33947157.829358205</v>
      </c>
      <c r="CH118" s="64">
        <f ca="1">'Trial 5'!CP19</f>
        <v>33934409.719648011</v>
      </c>
      <c r="CI118" s="64">
        <f ca="1">'Trial 5'!CQ19</f>
        <v>33921627.783679701</v>
      </c>
      <c r="CJ118" s="64">
        <f ca="1">'Trial 5'!CR19</f>
        <v>33908837.39581389</v>
      </c>
      <c r="CK118" s="64">
        <f ca="1">'Trial 5'!CS19</f>
        <v>33896071.370742835</v>
      </c>
      <c r="CL118" s="64">
        <f ca="1">'Trial 5'!CT19</f>
        <v>33883171.479985707</v>
      </c>
      <c r="CM118" s="64">
        <f ca="1">'Trial 5'!CU19</f>
        <v>33870327.899683587</v>
      </c>
      <c r="CN118" s="64">
        <f ca="1">'Trial 5'!CV19</f>
        <v>33857438.510748327</v>
      </c>
      <c r="CO118" s="64">
        <f ca="1">'Trial 5'!CW19</f>
        <v>33844539.05412674</v>
      </c>
      <c r="CP118" s="64">
        <f ca="1">'Trial 5'!CX19</f>
        <v>33831640.634504773</v>
      </c>
      <c r="CQ118" s="64">
        <f ca="1">'Trial 5'!CY19</f>
        <v>33818715.628202453</v>
      </c>
      <c r="CR118" s="64">
        <f ca="1">'Trial 5'!CZ19</f>
        <v>33805663.746776231</v>
      </c>
      <c r="CS118" s="64">
        <f ca="1">'Trial 5'!DB19</f>
        <v>33792640.120108269</v>
      </c>
      <c r="CT118" s="64">
        <f ca="1">'Trial 5'!DC19</f>
        <v>33779614.41262994</v>
      </c>
      <c r="CU118" s="64">
        <f ca="1">'Trial 5'!DD19</f>
        <v>33766531.691599384</v>
      </c>
      <c r="CV118" s="64">
        <f ca="1">'Trial 5'!DE19</f>
        <v>33753503.023667425</v>
      </c>
      <c r="CW118" s="64">
        <f ca="1">'Trial 5'!DF19</f>
        <v>33740482.25280945</v>
      </c>
      <c r="CX118" s="64">
        <f ca="1">'Trial 5'!DG19</f>
        <v>33727493.242438734</v>
      </c>
      <c r="CY118" s="64">
        <f ca="1">'Trial 5'!DH19</f>
        <v>33714374.669414461</v>
      </c>
      <c r="CZ118" s="64">
        <f ca="1">'Trial 5'!DI19</f>
        <v>33701268.416818097</v>
      </c>
      <c r="DA118" s="64">
        <f ca="1">'Trial 5'!DJ19</f>
        <v>33688096.725376971</v>
      </c>
      <c r="DB118" s="64">
        <f ca="1">'Trial 5'!DK19</f>
        <v>33674869.589448422</v>
      </c>
      <c r="DC118" s="64">
        <f ca="1">'Trial 5'!DL19</f>
        <v>33661599.383718997</v>
      </c>
      <c r="DD118" s="64">
        <f ca="1">'Trial 5'!DM19</f>
        <v>33648367.346918851</v>
      </c>
      <c r="DE118" s="64">
        <f ca="1">'Trial 5'!DO19</f>
        <v>33635153.817964427</v>
      </c>
      <c r="DF118" s="64">
        <f ca="1">'Trial 5'!DP19</f>
        <v>33621914.122740291</v>
      </c>
      <c r="DG118" s="64">
        <f ca="1">'Trial 5'!DQ19</f>
        <v>33608700.841989845</v>
      </c>
      <c r="DH118" s="64">
        <f ca="1">'Trial 5'!DR19</f>
        <v>33595415.548919611</v>
      </c>
      <c r="DI118" s="64">
        <f ca="1">'Trial 5'!DS19</f>
        <v>33582108.770397656</v>
      </c>
      <c r="DJ118" s="64">
        <f ca="1">'Trial 5'!DT19</f>
        <v>33568716.42380555</v>
      </c>
      <c r="DK118" s="64">
        <f ca="1">'Trial 5'!DU19</f>
        <v>33555212.094250932</v>
      </c>
      <c r="DL118" s="64">
        <f ca="1">'Trial 5'!DV19</f>
        <v>33541603.99859263</v>
      </c>
      <c r="DM118" s="64">
        <f ca="1">'Trial 5'!DW19</f>
        <v>33528054.988773156</v>
      </c>
      <c r="DN118" s="64">
        <f ca="1">'Trial 5'!DX19</f>
        <v>33514484.305696197</v>
      </c>
      <c r="DO118" s="64">
        <f ca="1">'Trial 5'!DY19</f>
        <v>33500852.518780351</v>
      </c>
      <c r="DP118" s="64">
        <f ca="1">'Trial 5'!DZ19</f>
        <v>33487224.612665825</v>
      </c>
      <c r="DQ118" s="64">
        <f ca="1">'Trial 5'!EB19</f>
        <v>33473623.570799984</v>
      </c>
      <c r="DR118" s="64">
        <f ca="1">'Trial 5'!EC19</f>
        <v>33459945.018925149</v>
      </c>
      <c r="DS118" s="64">
        <f ca="1">'Trial 5'!ED19</f>
        <v>33446284.657734718</v>
      </c>
      <c r="DT118" s="64">
        <f ca="1">'Trial 5'!EE19</f>
        <v>33432609.581859346</v>
      </c>
      <c r="DU118" s="64">
        <f ca="1">'Trial 5'!EF19</f>
        <v>33418934.334107872</v>
      </c>
      <c r="DV118" s="64">
        <f ca="1">'Trial 5'!EG19</f>
        <v>33405241.618260078</v>
      </c>
      <c r="DW118" s="64">
        <f ca="1">'Trial 5'!EH19</f>
        <v>33391519.932587665</v>
      </c>
      <c r="DX118" s="64">
        <f ca="1">'Trial 5'!EI19</f>
        <v>33377749.901618682</v>
      </c>
      <c r="DY118" s="64">
        <f ca="1">'Trial 5'!EJ19</f>
        <v>33364078.68222611</v>
      </c>
      <c r="DZ118" s="64">
        <f ca="1">'Trial 5'!EK19</f>
        <v>33350373.552148104</v>
      </c>
      <c r="EA118" s="64">
        <f ca="1">'Trial 5'!EL19</f>
        <v>33336673.101957086</v>
      </c>
      <c r="EB118" s="64">
        <f ca="1">'Trial 5'!EM19</f>
        <v>33322910.719140533</v>
      </c>
    </row>
    <row r="119" spans="1:132" ht="12.75" customHeight="1">
      <c r="A119" s="64">
        <f>'Trial 6'!B19</f>
        <v>34645298.421926454</v>
      </c>
      <c r="B119" s="64">
        <f>'Trial 6'!C19</f>
        <v>34645298.421926454</v>
      </c>
      <c r="C119" s="64">
        <f ca="1">'Trial 6'!D19</f>
        <v>34644905.910680942</v>
      </c>
      <c r="D119" s="64">
        <f ca="1">'Trial 6'!E19</f>
        <v>34644224.925031647</v>
      </c>
      <c r="E119" s="64">
        <f ca="1">'Trial 6'!F19</f>
        <v>34643184.446014866</v>
      </c>
      <c r="F119" s="64">
        <f ca="1">'Trial 6'!G19</f>
        <v>34641758.431898102</v>
      </c>
      <c r="G119" s="64">
        <f ca="1">'Trial 6'!H19</f>
        <v>34640022.358544156</v>
      </c>
      <c r="H119" s="64">
        <f ca="1">'Trial 6'!I19</f>
        <v>34637915.673252635</v>
      </c>
      <c r="I119" s="64">
        <f ca="1">'Trial 6'!J19</f>
        <v>34635526.639684111</v>
      </c>
      <c r="J119" s="64">
        <f ca="1">'Trial 6'!K19</f>
        <v>34632809.450329706</v>
      </c>
      <c r="K119" s="64">
        <f ca="1">'Trial 6'!L19</f>
        <v>34629764.097501233</v>
      </c>
      <c r="L119" s="64">
        <f ca="1">'Trial 6'!M19</f>
        <v>34626360.227475926</v>
      </c>
      <c r="M119" s="64">
        <f ca="1">'Trial 6'!O19</f>
        <v>34622625.310689859</v>
      </c>
      <c r="N119" s="64">
        <f ca="1">'Trial 6'!P19</f>
        <v>34618602.583473809</v>
      </c>
      <c r="O119" s="64">
        <f ca="1">'Trial 6'!Q19</f>
        <v>34614249.571886495</v>
      </c>
      <c r="P119" s="64">
        <f ca="1">'Trial 6'!R19</f>
        <v>34609647.938897505</v>
      </c>
      <c r="Q119" s="64">
        <f ca="1">'Trial 6'!S19</f>
        <v>34604801.5908764</v>
      </c>
      <c r="R119" s="64">
        <f ca="1">'Trial 6'!T19</f>
        <v>34599708.969575934</v>
      </c>
      <c r="S119" s="64">
        <f ca="1">'Trial 6'!U19</f>
        <v>34594293.816517234</v>
      </c>
      <c r="T119" s="64">
        <f ca="1">'Trial 6'!V19</f>
        <v>34588637.522315808</v>
      </c>
      <c r="U119" s="64">
        <f ca="1">'Trial 6'!W19</f>
        <v>34582777.365016542</v>
      </c>
      <c r="V119" s="64">
        <f ca="1">'Trial 6'!X19</f>
        <v>34576764.587195575</v>
      </c>
      <c r="W119" s="64">
        <f ca="1">'Trial 6'!Y19</f>
        <v>34570567.236236148</v>
      </c>
      <c r="X119" s="64">
        <f ca="1">'Trial 6'!Z19</f>
        <v>34564207.710145548</v>
      </c>
      <c r="Y119" s="64">
        <f ca="1">'Trial 6'!AB19</f>
        <v>34557725.708980881</v>
      </c>
      <c r="Z119" s="64">
        <f ca="1">'Trial 6'!AC19</f>
        <v>34550969.86870414</v>
      </c>
      <c r="AA119" s="64">
        <f ca="1">'Trial 6'!AD19</f>
        <v>34543894.97076986</v>
      </c>
      <c r="AB119" s="64">
        <f ca="1">'Trial 6'!AE19</f>
        <v>34536510.089496225</v>
      </c>
      <c r="AC119" s="64">
        <f ca="1">'Trial 6'!AF19</f>
        <v>34528947.548513852</v>
      </c>
      <c r="AD119" s="64">
        <f ca="1">'Trial 6'!AG19</f>
        <v>34521144.173350669</v>
      </c>
      <c r="AE119" s="64">
        <f ca="1">'Trial 6'!AH19</f>
        <v>34513238.465729058</v>
      </c>
      <c r="AF119" s="64">
        <f ca="1">'Trial 6'!AI19</f>
        <v>34505173.794556886</v>
      </c>
      <c r="AG119" s="64">
        <f ca="1">'Trial 6'!AJ19</f>
        <v>34496857.618641697</v>
      </c>
      <c r="AH119" s="64">
        <f ca="1">'Trial 6'!AK19</f>
        <v>34488393.996797748</v>
      </c>
      <c r="AI119" s="64">
        <f ca="1">'Trial 6'!AL19</f>
        <v>34479714.696495764</v>
      </c>
      <c r="AJ119" s="64">
        <f ca="1">'Trial 6'!AM19</f>
        <v>34470798.399886429</v>
      </c>
      <c r="AK119" s="64">
        <f ca="1">'Trial 6'!AO19</f>
        <v>34461701.370127685</v>
      </c>
      <c r="AL119" s="64">
        <f ca="1">'Trial 6'!AP19</f>
        <v>34452486.702631272</v>
      </c>
      <c r="AM119" s="64">
        <f ca="1">'Trial 6'!AQ19</f>
        <v>34443112.746909313</v>
      </c>
      <c r="AN119" s="64">
        <f ca="1">'Trial 6'!AR19</f>
        <v>34433599.615605727</v>
      </c>
      <c r="AO119" s="64">
        <f ca="1">'Trial 6'!AS19</f>
        <v>34423976.933206603</v>
      </c>
      <c r="AP119" s="64">
        <f ca="1">'Trial 6'!AT19</f>
        <v>34414247.150495306</v>
      </c>
      <c r="AQ119" s="64">
        <f ca="1">'Trial 6'!AU19</f>
        <v>34404416.889457688</v>
      </c>
      <c r="AR119" s="64">
        <f ca="1">'Trial 6'!AV19</f>
        <v>34394498.777570203</v>
      </c>
      <c r="AS119" s="64">
        <f ca="1">'Trial 6'!AW19</f>
        <v>34384348.382989347</v>
      </c>
      <c r="AT119" s="64">
        <f ca="1">'Trial 6'!AX19</f>
        <v>34374108.89691586</v>
      </c>
      <c r="AU119" s="64">
        <f ca="1">'Trial 6'!AY19</f>
        <v>34363691.612272359</v>
      </c>
      <c r="AV119" s="64">
        <f ca="1">'Trial 6'!AZ19</f>
        <v>34353254.833364509</v>
      </c>
      <c r="AW119" s="64">
        <f ca="1">'Trial 6'!BB19</f>
        <v>34342780.034036748</v>
      </c>
      <c r="AX119" s="64">
        <f ca="1">'Trial 6'!BC19</f>
        <v>34332225.688367285</v>
      </c>
      <c r="AY119" s="64">
        <f ca="1">'Trial 6'!BD19</f>
        <v>34321569.500417076</v>
      </c>
      <c r="AZ119" s="64">
        <f ca="1">'Trial 6'!BE19</f>
        <v>34310908.183982685</v>
      </c>
      <c r="BA119" s="64">
        <f ca="1">'Trial 6'!BF19</f>
        <v>34300240.935631126</v>
      </c>
      <c r="BB119" s="64">
        <f ca="1">'Trial 6'!BG19</f>
        <v>34289489.809066691</v>
      </c>
      <c r="BC119" s="64">
        <f ca="1">'Trial 6'!BH19</f>
        <v>34278631.984864265</v>
      </c>
      <c r="BD119" s="64">
        <f ca="1">'Trial 6'!BI19</f>
        <v>34267723.960033216</v>
      </c>
      <c r="BE119" s="64">
        <f ca="1">'Trial 6'!BJ19</f>
        <v>34256751.594616868</v>
      </c>
      <c r="BF119" s="64">
        <f ca="1">'Trial 6'!BK19</f>
        <v>34245595.458072998</v>
      </c>
      <c r="BG119" s="64">
        <f ca="1">'Trial 6'!BL19</f>
        <v>34234330.816758178</v>
      </c>
      <c r="BH119" s="64">
        <f ca="1">'Trial 6'!BM19</f>
        <v>34222957.617603913</v>
      </c>
      <c r="BI119" s="64">
        <f ca="1">'Trial 6'!BO19</f>
        <v>34211539.424836695</v>
      </c>
      <c r="BJ119" s="64">
        <f ca="1">'Trial 6'!BP19</f>
        <v>34200111.527886957</v>
      </c>
      <c r="BK119" s="64">
        <f ca="1">'Trial 6'!BQ19</f>
        <v>34188629.742162004</v>
      </c>
      <c r="BL119" s="64">
        <f ca="1">'Trial 6'!BR19</f>
        <v>34177097.568461321</v>
      </c>
      <c r="BM119" s="64">
        <f ca="1">'Trial 6'!BS19</f>
        <v>34165494.857544929</v>
      </c>
      <c r="BN119" s="64">
        <f ca="1">'Trial 6'!BT19</f>
        <v>34153882.746944167</v>
      </c>
      <c r="BO119" s="64">
        <f ca="1">'Trial 6'!BU19</f>
        <v>34142175.738003388</v>
      </c>
      <c r="BP119" s="64">
        <f ca="1">'Trial 6'!BV19</f>
        <v>34130400.365374543</v>
      </c>
      <c r="BQ119" s="64">
        <f ca="1">'Trial 6'!BW19</f>
        <v>34118654.011332341</v>
      </c>
      <c r="BR119" s="64">
        <f ca="1">'Trial 6'!BX19</f>
        <v>34106899.629464015</v>
      </c>
      <c r="BS119" s="64">
        <f ca="1">'Trial 6'!BY19</f>
        <v>34095085.194328949</v>
      </c>
      <c r="BT119" s="64">
        <f ca="1">'Trial 6'!BZ19</f>
        <v>34083091.90611048</v>
      </c>
      <c r="BU119" s="64">
        <f ca="1">'Trial 6'!CB19</f>
        <v>34070955.557003565</v>
      </c>
      <c r="BV119" s="64">
        <f ca="1">'Trial 6'!CC19</f>
        <v>34058867.960607305</v>
      </c>
      <c r="BW119" s="64">
        <f ca="1">'Trial 6'!CD19</f>
        <v>34046794.558768272</v>
      </c>
      <c r="BX119" s="64">
        <f ca="1">'Trial 6'!CE19</f>
        <v>34034666.142876878</v>
      </c>
      <c r="BY119" s="64">
        <f ca="1">'Trial 6'!CF19</f>
        <v>34022402.877939194</v>
      </c>
      <c r="BZ119" s="64">
        <f ca="1">'Trial 6'!CG19</f>
        <v>34010133.508978933</v>
      </c>
      <c r="CA119" s="64">
        <f ca="1">'Trial 6'!CH19</f>
        <v>33997829.644984066</v>
      </c>
      <c r="CB119" s="64">
        <f ca="1">'Trial 6'!CI19</f>
        <v>33985573.97934901</v>
      </c>
      <c r="CC119" s="64">
        <f ca="1">'Trial 6'!CJ19</f>
        <v>33973299.438442543</v>
      </c>
      <c r="CD119" s="64">
        <f ca="1">'Trial 6'!CK19</f>
        <v>33961057.975983031</v>
      </c>
      <c r="CE119" s="64">
        <f ca="1">'Trial 6'!CL19</f>
        <v>33948830.89946577</v>
      </c>
      <c r="CF119" s="64">
        <f ca="1">'Trial 6'!CM19</f>
        <v>33936508.937943988</v>
      </c>
      <c r="CG119" s="64">
        <f ca="1">'Trial 6'!CO19</f>
        <v>33924029.697198011</v>
      </c>
      <c r="CH119" s="64">
        <f ca="1">'Trial 6'!CP19</f>
        <v>33911593.885568447</v>
      </c>
      <c r="CI119" s="64">
        <f ca="1">'Trial 6'!CQ19</f>
        <v>33899034.949335769</v>
      </c>
      <c r="CJ119" s="64">
        <f ca="1">'Trial 6'!CR19</f>
        <v>33886364.012730539</v>
      </c>
      <c r="CK119" s="64">
        <f ca="1">'Trial 6'!CS19</f>
        <v>33873603.819426335</v>
      </c>
      <c r="CL119" s="64">
        <f ca="1">'Trial 6'!CT19</f>
        <v>33860816.175507516</v>
      </c>
      <c r="CM119" s="64">
        <f ca="1">'Trial 6'!CU19</f>
        <v>33847968.518184096</v>
      </c>
      <c r="CN119" s="64">
        <f ca="1">'Trial 6'!CV19</f>
        <v>33835091.574590631</v>
      </c>
      <c r="CO119" s="64">
        <f ca="1">'Trial 6'!CW19</f>
        <v>33822186.916034862</v>
      </c>
      <c r="CP119" s="64">
        <f ca="1">'Trial 6'!CX19</f>
        <v>33809175.473217219</v>
      </c>
      <c r="CQ119" s="64">
        <f ca="1">'Trial 6'!CY19</f>
        <v>33796248.664113045</v>
      </c>
      <c r="CR119" s="64">
        <f ca="1">'Trial 6'!CZ19</f>
        <v>33783311.810231589</v>
      </c>
      <c r="CS119" s="64">
        <f ca="1">'Trial 6'!DB19</f>
        <v>33770286.133285016</v>
      </c>
      <c r="CT119" s="64">
        <f ca="1">'Trial 6'!DC19</f>
        <v>33757239.362002604</v>
      </c>
      <c r="CU119" s="64">
        <f ca="1">'Trial 6'!DD19</f>
        <v>33744213.616223425</v>
      </c>
      <c r="CV119" s="64">
        <f ca="1">'Trial 6'!DE19</f>
        <v>33731105.414776601</v>
      </c>
      <c r="CW119" s="64">
        <f ca="1">'Trial 6'!DF19</f>
        <v>33717939.180246755</v>
      </c>
      <c r="CX119" s="64">
        <f ca="1">'Trial 6'!DG19</f>
        <v>33704749.116842754</v>
      </c>
      <c r="CY119" s="64">
        <f ca="1">'Trial 6'!DH19</f>
        <v>33691625.216767162</v>
      </c>
      <c r="CZ119" s="64">
        <f ca="1">'Trial 6'!DI19</f>
        <v>33678497.915072881</v>
      </c>
      <c r="DA119" s="64">
        <f ca="1">'Trial 6'!DJ19</f>
        <v>33665254.019011721</v>
      </c>
      <c r="DB119" s="64">
        <f ca="1">'Trial 6'!DK19</f>
        <v>33652006.404378884</v>
      </c>
      <c r="DC119" s="64">
        <f ca="1">'Trial 6'!DL19</f>
        <v>33638740.088959977</v>
      </c>
      <c r="DD119" s="64">
        <f ca="1">'Trial 6'!DM19</f>
        <v>33625551.336915754</v>
      </c>
      <c r="DE119" s="64">
        <f ca="1">'Trial 6'!DO19</f>
        <v>33612275.863007471</v>
      </c>
      <c r="DF119" s="64">
        <f ca="1">'Trial 6'!DP19</f>
        <v>33598947.045020156</v>
      </c>
      <c r="DG119" s="64">
        <f ca="1">'Trial 6'!DQ19</f>
        <v>33585588.044059098</v>
      </c>
      <c r="DH119" s="64">
        <f ca="1">'Trial 6'!DR19</f>
        <v>33572301.514573827</v>
      </c>
      <c r="DI119" s="64">
        <f ca="1">'Trial 6'!DS19</f>
        <v>33558957.444984362</v>
      </c>
      <c r="DJ119" s="64">
        <f ca="1">'Trial 6'!DT19</f>
        <v>33545545.650463492</v>
      </c>
      <c r="DK119" s="64">
        <f ca="1">'Trial 6'!DU19</f>
        <v>33532129.801139329</v>
      </c>
      <c r="DL119" s="64">
        <f ca="1">'Trial 6'!DV19</f>
        <v>33518783.204109803</v>
      </c>
      <c r="DM119" s="64">
        <f ca="1">'Trial 6'!DW19</f>
        <v>33505332.070063535</v>
      </c>
      <c r="DN119" s="64">
        <f ca="1">'Trial 6'!DX19</f>
        <v>33491938.776991598</v>
      </c>
      <c r="DO119" s="64">
        <f ca="1">'Trial 6'!DY19</f>
        <v>33478550.126527302</v>
      </c>
      <c r="DP119" s="64">
        <f ca="1">'Trial 6'!DZ19</f>
        <v>33465123.014097925</v>
      </c>
      <c r="DQ119" s="64">
        <f ca="1">'Trial 6'!EB19</f>
        <v>33451784.981834009</v>
      </c>
      <c r="DR119" s="64">
        <f ca="1">'Trial 6'!EC19</f>
        <v>33438462.892696012</v>
      </c>
      <c r="DS119" s="64">
        <f ca="1">'Trial 6'!ED19</f>
        <v>33425024.273533389</v>
      </c>
      <c r="DT119" s="64">
        <f ca="1">'Trial 6'!EE19</f>
        <v>33411529.169464372</v>
      </c>
      <c r="DU119" s="64">
        <f ca="1">'Trial 6'!EF19</f>
        <v>33398134.770812929</v>
      </c>
      <c r="DV119" s="64">
        <f ca="1">'Trial 6'!EG19</f>
        <v>33384660.730487391</v>
      </c>
      <c r="DW119" s="64">
        <f ca="1">'Trial 6'!EH19</f>
        <v>33371165.081301261</v>
      </c>
      <c r="DX119" s="64">
        <f ca="1">'Trial 6'!EI19</f>
        <v>33357733.720271572</v>
      </c>
      <c r="DY119" s="64">
        <f ca="1">'Trial 6'!EJ19</f>
        <v>33344360.921168052</v>
      </c>
      <c r="DZ119" s="64">
        <f ca="1">'Trial 6'!EK19</f>
        <v>33331008.262815468</v>
      </c>
      <c r="EA119" s="64">
        <f ca="1">'Trial 6'!EL19</f>
        <v>33317626.786435828</v>
      </c>
      <c r="EB119" s="64">
        <f ca="1">'Trial 6'!EM19</f>
        <v>33304239.941135157</v>
      </c>
    </row>
    <row r="120" spans="1:132" ht="12.75" customHeight="1">
      <c r="A120" s="64">
        <f>'Trial 7'!B19</f>
        <v>34645298.421926454</v>
      </c>
      <c r="B120" s="64">
        <f>'Trial 7'!C19</f>
        <v>34645298.421926454</v>
      </c>
      <c r="C120" s="64">
        <f ca="1">'Trial 7'!D19</f>
        <v>34644994.031247877</v>
      </c>
      <c r="D120" s="64">
        <f ca="1">'Trial 7'!E19</f>
        <v>34644291.541000001</v>
      </c>
      <c r="E120" s="64">
        <f ca="1">'Trial 7'!F19</f>
        <v>34643162.352226265</v>
      </c>
      <c r="F120" s="64">
        <f ca="1">'Trial 7'!G19</f>
        <v>34641662.359997042</v>
      </c>
      <c r="G120" s="64">
        <f ca="1">'Trial 7'!H19</f>
        <v>34639830.050478317</v>
      </c>
      <c r="H120" s="64">
        <f ca="1">'Trial 7'!I19</f>
        <v>34637616.968524136</v>
      </c>
      <c r="I120" s="64">
        <f ca="1">'Trial 7'!J19</f>
        <v>34635188.222304627</v>
      </c>
      <c r="J120" s="64">
        <f ca="1">'Trial 7'!K19</f>
        <v>34632397.943797618</v>
      </c>
      <c r="K120" s="64">
        <f ca="1">'Trial 7'!L19</f>
        <v>34629196.11286024</v>
      </c>
      <c r="L120" s="64">
        <f ca="1">'Trial 7'!M19</f>
        <v>34625768.438801602</v>
      </c>
      <c r="M120" s="64">
        <f ca="1">'Trial 7'!O19</f>
        <v>34622053.437582731</v>
      </c>
      <c r="N120" s="64">
        <f ca="1">'Trial 7'!P19</f>
        <v>34618043.269010045</v>
      </c>
      <c r="O120" s="64">
        <f ca="1">'Trial 7'!Q19</f>
        <v>34613840.633776605</v>
      </c>
      <c r="P120" s="64">
        <f ca="1">'Trial 7'!R19</f>
        <v>34609433.267458759</v>
      </c>
      <c r="Q120" s="64">
        <f ca="1">'Trial 7'!S19</f>
        <v>34604824.843775786</v>
      </c>
      <c r="R120" s="64">
        <f ca="1">'Trial 7'!T19</f>
        <v>34600016.819503322</v>
      </c>
      <c r="S120" s="64">
        <f ca="1">'Trial 7'!U19</f>
        <v>34595009.599114694</v>
      </c>
      <c r="T120" s="64">
        <f ca="1">'Trial 7'!V19</f>
        <v>34589784.167813376</v>
      </c>
      <c r="U120" s="64">
        <f ca="1">'Trial 7'!W19</f>
        <v>34584357.450751528</v>
      </c>
      <c r="V120" s="64">
        <f ca="1">'Trial 7'!X19</f>
        <v>34578710.360177293</v>
      </c>
      <c r="W120" s="64">
        <f ca="1">'Trial 7'!Y19</f>
        <v>34572860.652743854</v>
      </c>
      <c r="X120" s="64">
        <f ca="1">'Trial 7'!Z19</f>
        <v>34566784.056981638</v>
      </c>
      <c r="Y120" s="64">
        <f ca="1">'Trial 7'!AB19</f>
        <v>34560387.44445885</v>
      </c>
      <c r="Z120" s="64">
        <f ca="1">'Trial 7'!AC19</f>
        <v>34553814.400978364</v>
      </c>
      <c r="AA120" s="64">
        <f ca="1">'Trial 7'!AD19</f>
        <v>34547107.901002578</v>
      </c>
      <c r="AB120" s="64">
        <f ca="1">'Trial 7'!AE19</f>
        <v>34540198.811415091</v>
      </c>
      <c r="AC120" s="64">
        <f ca="1">'Trial 7'!AF19</f>
        <v>34533090.727975927</v>
      </c>
      <c r="AD120" s="64">
        <f ca="1">'Trial 7'!AG19</f>
        <v>34525735.785372339</v>
      </c>
      <c r="AE120" s="64">
        <f ca="1">'Trial 7'!AH19</f>
        <v>34518168.313119046</v>
      </c>
      <c r="AF120" s="64">
        <f ca="1">'Trial 7'!AI19</f>
        <v>34510488.534553893</v>
      </c>
      <c r="AG120" s="64">
        <f ca="1">'Trial 7'!AJ19</f>
        <v>34502589.331036158</v>
      </c>
      <c r="AH120" s="64">
        <f ca="1">'Trial 7'!AK19</f>
        <v>34494558.768264987</v>
      </c>
      <c r="AI120" s="64">
        <f ca="1">'Trial 7'!AL19</f>
        <v>34486292.669254705</v>
      </c>
      <c r="AJ120" s="64">
        <f ca="1">'Trial 7'!AM19</f>
        <v>34477912.606208861</v>
      </c>
      <c r="AK120" s="64">
        <f ca="1">'Trial 7'!AO19</f>
        <v>34469378.46321591</v>
      </c>
      <c r="AL120" s="64">
        <f ca="1">'Trial 7'!AP19</f>
        <v>34460711.970422074</v>
      </c>
      <c r="AM120" s="64">
        <f ca="1">'Trial 7'!AQ19</f>
        <v>34451930.418641895</v>
      </c>
      <c r="AN120" s="64">
        <f ca="1">'Trial 7'!AR19</f>
        <v>34442881.891443864</v>
      </c>
      <c r="AO120" s="64">
        <f ca="1">'Trial 7'!AS19</f>
        <v>34433767.86763294</v>
      </c>
      <c r="AP120" s="64">
        <f ca="1">'Trial 7'!AT19</f>
        <v>34424623.03478355</v>
      </c>
      <c r="AQ120" s="64">
        <f ca="1">'Trial 7'!AU19</f>
        <v>34415412.731893674</v>
      </c>
      <c r="AR120" s="64">
        <f ca="1">'Trial 7'!AV19</f>
        <v>34406020.754012413</v>
      </c>
      <c r="AS120" s="64">
        <f ca="1">'Trial 7'!AW19</f>
        <v>34396510.655101158</v>
      </c>
      <c r="AT120" s="64">
        <f ca="1">'Trial 7'!AX19</f>
        <v>34386845.431060769</v>
      </c>
      <c r="AU120" s="64">
        <f ca="1">'Trial 7'!AY19</f>
        <v>34376999.778072275</v>
      </c>
      <c r="AV120" s="64">
        <f ca="1">'Trial 7'!AZ19</f>
        <v>34366943.521015912</v>
      </c>
      <c r="AW120" s="64">
        <f ca="1">'Trial 7'!BB19</f>
        <v>34356768.973456956</v>
      </c>
      <c r="AX120" s="64">
        <f ca="1">'Trial 7'!BC19</f>
        <v>34346534.668038711</v>
      </c>
      <c r="AY120" s="64">
        <f ca="1">'Trial 7'!BD19</f>
        <v>34336203.914239652</v>
      </c>
      <c r="AZ120" s="64">
        <f ca="1">'Trial 7'!BE19</f>
        <v>34325761.623372838</v>
      </c>
      <c r="BA120" s="64">
        <f ca="1">'Trial 7'!BF19</f>
        <v>34315225.458287366</v>
      </c>
      <c r="BB120" s="64">
        <f ca="1">'Trial 7'!BG19</f>
        <v>34304607.068511046</v>
      </c>
      <c r="BC120" s="64">
        <f ca="1">'Trial 7'!BH19</f>
        <v>34293869.858522713</v>
      </c>
      <c r="BD120" s="64">
        <f ca="1">'Trial 7'!BI19</f>
        <v>34283029.448081762</v>
      </c>
      <c r="BE120" s="64">
        <f ca="1">'Trial 7'!BJ19</f>
        <v>34272047.611535735</v>
      </c>
      <c r="BF120" s="64">
        <f ca="1">'Trial 7'!BK19</f>
        <v>34260948.385859333</v>
      </c>
      <c r="BG120" s="64">
        <f ca="1">'Trial 7'!BL19</f>
        <v>34249728.77878771</v>
      </c>
      <c r="BH120" s="64">
        <f ca="1">'Trial 7'!BM19</f>
        <v>34238407.352970727</v>
      </c>
      <c r="BI120" s="64">
        <f ca="1">'Trial 7'!BO19</f>
        <v>34227037.73387073</v>
      </c>
      <c r="BJ120" s="64">
        <f ca="1">'Trial 7'!BP19</f>
        <v>34215674.4822575</v>
      </c>
      <c r="BK120" s="64">
        <f ca="1">'Trial 7'!BQ19</f>
        <v>34204210.486355573</v>
      </c>
      <c r="BL120" s="64">
        <f ca="1">'Trial 7'!BR19</f>
        <v>34192646.002175473</v>
      </c>
      <c r="BM120" s="64">
        <f ca="1">'Trial 7'!BS19</f>
        <v>34181010.079956226</v>
      </c>
      <c r="BN120" s="64">
        <f ca="1">'Trial 7'!BT19</f>
        <v>34169216.981374785</v>
      </c>
      <c r="BO120" s="64">
        <f ca="1">'Trial 7'!BU19</f>
        <v>34157447.743520483</v>
      </c>
      <c r="BP120" s="64">
        <f ca="1">'Trial 7'!BV19</f>
        <v>34145571.647772342</v>
      </c>
      <c r="BQ120" s="64">
        <f ca="1">'Trial 7'!BW19</f>
        <v>34133629.128045328</v>
      </c>
      <c r="BR120" s="64">
        <f ca="1">'Trial 7'!BX19</f>
        <v>34121559.088742532</v>
      </c>
      <c r="BS120" s="64">
        <f ca="1">'Trial 7'!BY19</f>
        <v>34109422.146544695</v>
      </c>
      <c r="BT120" s="64">
        <f ca="1">'Trial 7'!BZ19</f>
        <v>34097240.121731058</v>
      </c>
      <c r="BU120" s="64">
        <f ca="1">'Trial 7'!CB19</f>
        <v>34085079.228079118</v>
      </c>
      <c r="BV120" s="64">
        <f ca="1">'Trial 7'!CC19</f>
        <v>34072936.350459777</v>
      </c>
      <c r="BW120" s="64">
        <f ca="1">'Trial 7'!CD19</f>
        <v>34060776.081189506</v>
      </c>
      <c r="BX120" s="64">
        <f ca="1">'Trial 7'!CE19</f>
        <v>34048600.395092279</v>
      </c>
      <c r="BY120" s="64">
        <f ca="1">'Trial 7'!CF19</f>
        <v>34036306.978671342</v>
      </c>
      <c r="BZ120" s="64">
        <f ca="1">'Trial 7'!CG19</f>
        <v>34023981.278998896</v>
      </c>
      <c r="CA120" s="64">
        <f ca="1">'Trial 7'!CH19</f>
        <v>34011600.353680693</v>
      </c>
      <c r="CB120" s="64">
        <f ca="1">'Trial 7'!CI19</f>
        <v>33999199.600324497</v>
      </c>
      <c r="CC120" s="64">
        <f ca="1">'Trial 7'!CJ19</f>
        <v>33986827.628155425</v>
      </c>
      <c r="CD120" s="64">
        <f ca="1">'Trial 7'!CK19</f>
        <v>33974371.7598987</v>
      </c>
      <c r="CE120" s="64">
        <f ca="1">'Trial 7'!CL19</f>
        <v>33961971.364864439</v>
      </c>
      <c r="CF120" s="64">
        <f ca="1">'Trial 7'!CM19</f>
        <v>33949548.640481748</v>
      </c>
      <c r="CG120" s="64">
        <f ca="1">'Trial 7'!CO19</f>
        <v>33937041.377404816</v>
      </c>
      <c r="CH120" s="64">
        <f ca="1">'Trial 7'!CP19</f>
        <v>33924425.401567012</v>
      </c>
      <c r="CI120" s="64">
        <f ca="1">'Trial 7'!CQ19</f>
        <v>33911720.380537875</v>
      </c>
      <c r="CJ120" s="64">
        <f ca="1">'Trial 7'!CR19</f>
        <v>33899046.417252026</v>
      </c>
      <c r="CK120" s="64">
        <f ca="1">'Trial 7'!CS19</f>
        <v>33886285.292189986</v>
      </c>
      <c r="CL120" s="64">
        <f ca="1">'Trial 7'!CT19</f>
        <v>33873506.96527838</v>
      </c>
      <c r="CM120" s="64">
        <f ca="1">'Trial 7'!CU19</f>
        <v>33860598.119543709</v>
      </c>
      <c r="CN120" s="64">
        <f ca="1">'Trial 7'!CV19</f>
        <v>33847677.307647236</v>
      </c>
      <c r="CO120" s="64">
        <f ca="1">'Trial 7'!CW19</f>
        <v>33834741.040103555</v>
      </c>
      <c r="CP120" s="64">
        <f ca="1">'Trial 7'!CX19</f>
        <v>33821805.437887721</v>
      </c>
      <c r="CQ120" s="64">
        <f ca="1">'Trial 7'!CY19</f>
        <v>33808876.104627021</v>
      </c>
      <c r="CR120" s="64">
        <f ca="1">'Trial 7'!CZ19</f>
        <v>33795959.163718797</v>
      </c>
      <c r="CS120" s="64">
        <f ca="1">'Trial 7'!DB19</f>
        <v>33783085.178428806</v>
      </c>
      <c r="CT120" s="64">
        <f ca="1">'Trial 7'!DC19</f>
        <v>33770247.13199757</v>
      </c>
      <c r="CU120" s="64">
        <f ca="1">'Trial 7'!DD19</f>
        <v>33757403.135331944</v>
      </c>
      <c r="CV120" s="64">
        <f ca="1">'Trial 7'!DE19</f>
        <v>33744620.553823791</v>
      </c>
      <c r="CW120" s="64">
        <f ca="1">'Trial 7'!DF19</f>
        <v>33731808.698415689</v>
      </c>
      <c r="CX120" s="64">
        <f ca="1">'Trial 7'!DG19</f>
        <v>33718969.369796164</v>
      </c>
      <c r="CY120" s="64">
        <f ca="1">'Trial 7'!DH19</f>
        <v>33706109.871499099</v>
      </c>
      <c r="CZ120" s="64">
        <f ca="1">'Trial 7'!DI19</f>
        <v>33693256.642477743</v>
      </c>
      <c r="DA120" s="64">
        <f ca="1">'Trial 7'!DJ19</f>
        <v>33680368.024581224</v>
      </c>
      <c r="DB120" s="64">
        <f ca="1">'Trial 7'!DK19</f>
        <v>33667536.410345189</v>
      </c>
      <c r="DC120" s="64">
        <f ca="1">'Trial 7'!DL19</f>
        <v>33654636.580481939</v>
      </c>
      <c r="DD120" s="64">
        <f ca="1">'Trial 7'!DM19</f>
        <v>33641671.600137725</v>
      </c>
      <c r="DE120" s="64">
        <f ca="1">'Trial 7'!DO19</f>
        <v>33628749.015772142</v>
      </c>
      <c r="DF120" s="64">
        <f ca="1">'Trial 7'!DP19</f>
        <v>33615778.612655446</v>
      </c>
      <c r="DG120" s="64">
        <f ca="1">'Trial 7'!DQ19</f>
        <v>33602784.719102308</v>
      </c>
      <c r="DH120" s="64">
        <f ca="1">'Trial 7'!DR19</f>
        <v>33589733.642071597</v>
      </c>
      <c r="DI120" s="64">
        <f ca="1">'Trial 7'!DS19</f>
        <v>33576589.166956872</v>
      </c>
      <c r="DJ120" s="64">
        <f ca="1">'Trial 7'!DT19</f>
        <v>33563390.769046336</v>
      </c>
      <c r="DK120" s="64">
        <f ca="1">'Trial 7'!DU19</f>
        <v>33550190.639034983</v>
      </c>
      <c r="DL120" s="64">
        <f ca="1">'Trial 7'!DV19</f>
        <v>33537017.368399087</v>
      </c>
      <c r="DM120" s="64">
        <f ca="1">'Trial 7'!DW19</f>
        <v>33523757.765314311</v>
      </c>
      <c r="DN120" s="64">
        <f ca="1">'Trial 7'!DX19</f>
        <v>33510463.447003592</v>
      </c>
      <c r="DO120" s="64">
        <f ca="1">'Trial 7'!DY19</f>
        <v>33497269.282625366</v>
      </c>
      <c r="DP120" s="64">
        <f ca="1">'Trial 7'!DZ19</f>
        <v>33483998.341740042</v>
      </c>
      <c r="DQ120" s="64">
        <f ca="1">'Trial 7'!EB19</f>
        <v>33470678.365802821</v>
      </c>
      <c r="DR120" s="64">
        <f ca="1">'Trial 7'!EC19</f>
        <v>33457368.808399137</v>
      </c>
      <c r="DS120" s="64">
        <f ca="1">'Trial 7'!ED19</f>
        <v>33444067.857298739</v>
      </c>
      <c r="DT120" s="64">
        <f ca="1">'Trial 7'!EE19</f>
        <v>33430736.510322109</v>
      </c>
      <c r="DU120" s="64">
        <f ca="1">'Trial 7'!EF19</f>
        <v>33417361.95758779</v>
      </c>
      <c r="DV120" s="64">
        <f ca="1">'Trial 7'!EG19</f>
        <v>33403930.44703155</v>
      </c>
      <c r="DW120" s="64">
        <f ca="1">'Trial 7'!EH19</f>
        <v>33390461.589669041</v>
      </c>
      <c r="DX120" s="64">
        <f ca="1">'Trial 7'!EI19</f>
        <v>33376903.597719919</v>
      </c>
      <c r="DY120" s="64">
        <f ca="1">'Trial 7'!EJ19</f>
        <v>33363245.921935122</v>
      </c>
      <c r="DZ120" s="64">
        <f ca="1">'Trial 7'!EK19</f>
        <v>33349601.668453328</v>
      </c>
      <c r="EA120" s="64">
        <f ca="1">'Trial 7'!EL19</f>
        <v>33335989.296880808</v>
      </c>
      <c r="EB120" s="64">
        <f ca="1">'Trial 7'!EM19</f>
        <v>33322472.717074256</v>
      </c>
    </row>
    <row r="121" spans="1:132" ht="12.75" customHeight="1">
      <c r="A121" s="64">
        <f>'Trial 8'!B19</f>
        <v>34645298.421926454</v>
      </c>
      <c r="B121" s="64">
        <f>'Trial 8'!C19</f>
        <v>34645298.421926454</v>
      </c>
      <c r="C121" s="64">
        <f ca="1">'Trial 8'!D19</f>
        <v>34644917.741257653</v>
      </c>
      <c r="D121" s="64">
        <f ca="1">'Trial 8'!E19</f>
        <v>34644152.545357212</v>
      </c>
      <c r="E121" s="64">
        <f ca="1">'Trial 8'!F19</f>
        <v>34642953.367250837</v>
      </c>
      <c r="F121" s="64">
        <f ca="1">'Trial 8'!G19</f>
        <v>34641365.729996413</v>
      </c>
      <c r="G121" s="64">
        <f ca="1">'Trial 8'!H19</f>
        <v>34639434.572618939</v>
      </c>
      <c r="H121" s="64">
        <f ca="1">'Trial 8'!I19</f>
        <v>34637142.835916623</v>
      </c>
      <c r="I121" s="64">
        <f ca="1">'Trial 8'!J19</f>
        <v>34634500.85165976</v>
      </c>
      <c r="J121" s="64">
        <f ca="1">'Trial 8'!K19</f>
        <v>34631574.385352366</v>
      </c>
      <c r="K121" s="64">
        <f ca="1">'Trial 8'!L19</f>
        <v>34628303.127347045</v>
      </c>
      <c r="L121" s="64">
        <f ca="1">'Trial 8'!M19</f>
        <v>34624618.994985953</v>
      </c>
      <c r="M121" s="64">
        <f ca="1">'Trial 8'!O19</f>
        <v>34620685.925203606</v>
      </c>
      <c r="N121" s="64">
        <f ca="1">'Trial 8'!P19</f>
        <v>34616469.99388171</v>
      </c>
      <c r="O121" s="64">
        <f ca="1">'Trial 8'!Q19</f>
        <v>34612032.428001925</v>
      </c>
      <c r="P121" s="64">
        <f ca="1">'Trial 8'!R19</f>
        <v>34607309.892767526</v>
      </c>
      <c r="Q121" s="64">
        <f ca="1">'Trial 8'!S19</f>
        <v>34602227.385767795</v>
      </c>
      <c r="R121" s="64">
        <f ca="1">'Trial 8'!T19</f>
        <v>34596886.268971518</v>
      </c>
      <c r="S121" s="64">
        <f ca="1">'Trial 8'!U19</f>
        <v>34591249.367834717</v>
      </c>
      <c r="T121" s="64">
        <f ca="1">'Trial 8'!V19</f>
        <v>34585329.00361713</v>
      </c>
      <c r="U121" s="64">
        <f ca="1">'Trial 8'!W19</f>
        <v>34579170.493683137</v>
      </c>
      <c r="V121" s="64">
        <f ca="1">'Trial 8'!X19</f>
        <v>34572728.648527622</v>
      </c>
      <c r="W121" s="64">
        <f ca="1">'Trial 8'!Y19</f>
        <v>34566165.200971179</v>
      </c>
      <c r="X121" s="64">
        <f ca="1">'Trial 8'!Z19</f>
        <v>34559453.001677528</v>
      </c>
      <c r="Y121" s="64">
        <f ca="1">'Trial 8'!AB19</f>
        <v>34552595.861156777</v>
      </c>
      <c r="Z121" s="64">
        <f ca="1">'Trial 8'!AC19</f>
        <v>34545532.928475909</v>
      </c>
      <c r="AA121" s="64">
        <f ca="1">'Trial 8'!AD19</f>
        <v>34538351.770299911</v>
      </c>
      <c r="AB121" s="64">
        <f ca="1">'Trial 8'!AE19</f>
        <v>34530948.488717236</v>
      </c>
      <c r="AC121" s="64">
        <f ca="1">'Trial 8'!AF19</f>
        <v>34523291.480529003</v>
      </c>
      <c r="AD121" s="64">
        <f ca="1">'Trial 8'!AG19</f>
        <v>34515475.973886624</v>
      </c>
      <c r="AE121" s="64">
        <f ca="1">'Trial 8'!AH19</f>
        <v>34507410.341030717</v>
      </c>
      <c r="AF121" s="64">
        <f ca="1">'Trial 8'!AI19</f>
        <v>34499090.087444283</v>
      </c>
      <c r="AG121" s="64">
        <f ca="1">'Trial 8'!AJ19</f>
        <v>34490535.468554921</v>
      </c>
      <c r="AH121" s="64">
        <f ca="1">'Trial 8'!AK19</f>
        <v>34481838.722508445</v>
      </c>
      <c r="AI121" s="64">
        <f ca="1">'Trial 8'!AL19</f>
        <v>34472930.894126736</v>
      </c>
      <c r="AJ121" s="64">
        <f ca="1">'Trial 8'!AM19</f>
        <v>34463846.888509087</v>
      </c>
      <c r="AK121" s="64">
        <f ca="1">'Trial 8'!AO19</f>
        <v>34454634.693380363</v>
      </c>
      <c r="AL121" s="64">
        <f ca="1">'Trial 8'!AP19</f>
        <v>34445237.842071354</v>
      </c>
      <c r="AM121" s="64">
        <f ca="1">'Trial 8'!AQ19</f>
        <v>34435717.449653313</v>
      </c>
      <c r="AN121" s="64">
        <f ca="1">'Trial 8'!AR19</f>
        <v>34426146.559242018</v>
      </c>
      <c r="AO121" s="64">
        <f ca="1">'Trial 8'!AS19</f>
        <v>34416433.989107125</v>
      </c>
      <c r="AP121" s="64">
        <f ca="1">'Trial 8'!AT19</f>
        <v>34406635.117948197</v>
      </c>
      <c r="AQ121" s="64">
        <f ca="1">'Trial 8'!AU19</f>
        <v>34396629.618107505</v>
      </c>
      <c r="AR121" s="64">
        <f ca="1">'Trial 8'!AV19</f>
        <v>34386440.747107774</v>
      </c>
      <c r="AS121" s="64">
        <f ca="1">'Trial 8'!AW19</f>
        <v>34376123.585847422</v>
      </c>
      <c r="AT121" s="64">
        <f ca="1">'Trial 8'!AX19</f>
        <v>34365713.897984952</v>
      </c>
      <c r="AU121" s="64">
        <f ca="1">'Trial 8'!AY19</f>
        <v>34355171.818588778</v>
      </c>
      <c r="AV121" s="64">
        <f ca="1">'Trial 8'!AZ19</f>
        <v>34344562.151926309</v>
      </c>
      <c r="AW121" s="64">
        <f ca="1">'Trial 8'!BB19</f>
        <v>34333794.237434015</v>
      </c>
      <c r="AX121" s="64">
        <f ca="1">'Trial 8'!BC19</f>
        <v>34322953.642013341</v>
      </c>
      <c r="AY121" s="64">
        <f ca="1">'Trial 8'!BD19</f>
        <v>34312070.941859469</v>
      </c>
      <c r="AZ121" s="64">
        <f ca="1">'Trial 8'!BE19</f>
        <v>34301050.77251742</v>
      </c>
      <c r="BA121" s="64">
        <f ca="1">'Trial 8'!BF19</f>
        <v>34289913.90085806</v>
      </c>
      <c r="BB121" s="64">
        <f ca="1">'Trial 8'!BG19</f>
        <v>34278684.704084314</v>
      </c>
      <c r="BC121" s="64">
        <f ca="1">'Trial 8'!BH19</f>
        <v>34267344.566588186</v>
      </c>
      <c r="BD121" s="64">
        <f ca="1">'Trial 8'!BI19</f>
        <v>34255908.61094854</v>
      </c>
      <c r="BE121" s="64">
        <f ca="1">'Trial 8'!BJ19</f>
        <v>34244381.916506469</v>
      </c>
      <c r="BF121" s="64">
        <f ca="1">'Trial 8'!BK19</f>
        <v>34232869.273482569</v>
      </c>
      <c r="BG121" s="64">
        <f ca="1">'Trial 8'!BL19</f>
        <v>34221231.610568948</v>
      </c>
      <c r="BH121" s="64">
        <f ca="1">'Trial 8'!BM19</f>
        <v>34209461.806324281</v>
      </c>
      <c r="BI121" s="64">
        <f ca="1">'Trial 8'!BO19</f>
        <v>34197550.540060304</v>
      </c>
      <c r="BJ121" s="64">
        <f ca="1">'Trial 8'!BP19</f>
        <v>34185549.698422201</v>
      </c>
      <c r="BK121" s="64">
        <f ca="1">'Trial 8'!BQ19</f>
        <v>34173538.246120423</v>
      </c>
      <c r="BL121" s="64">
        <f ca="1">'Trial 8'!BR19</f>
        <v>34161476.131617017</v>
      </c>
      <c r="BM121" s="64">
        <f ca="1">'Trial 8'!BS19</f>
        <v>34149461.157538176</v>
      </c>
      <c r="BN121" s="64">
        <f ca="1">'Trial 8'!BT19</f>
        <v>34137287.562140882</v>
      </c>
      <c r="BO121" s="64">
        <f ca="1">'Trial 8'!BU19</f>
        <v>34125125.304933786</v>
      </c>
      <c r="BP121" s="64">
        <f ca="1">'Trial 8'!BV19</f>
        <v>34112963.561795786</v>
      </c>
      <c r="BQ121" s="64">
        <f ca="1">'Trial 8'!BW19</f>
        <v>34100786.214954011</v>
      </c>
      <c r="BR121" s="64">
        <f ca="1">'Trial 8'!BX19</f>
        <v>34088527.501787581</v>
      </c>
      <c r="BS121" s="64">
        <f ca="1">'Trial 8'!BY19</f>
        <v>34076124.057424054</v>
      </c>
      <c r="BT121" s="64">
        <f ca="1">'Trial 8'!BZ19</f>
        <v>34063650.10658484</v>
      </c>
      <c r="BU121" s="64">
        <f ca="1">'Trial 8'!CB19</f>
        <v>34051113.521111883</v>
      </c>
      <c r="BV121" s="64">
        <f ca="1">'Trial 8'!CC19</f>
        <v>34038521.538678929</v>
      </c>
      <c r="BW121" s="64">
        <f ca="1">'Trial 8'!CD19</f>
        <v>34025901.071481407</v>
      </c>
      <c r="BX121" s="64">
        <f ca="1">'Trial 8'!CE19</f>
        <v>34013197.371586621</v>
      </c>
      <c r="BY121" s="64">
        <f ca="1">'Trial 8'!CF19</f>
        <v>34000441.900893003</v>
      </c>
      <c r="BZ121" s="64">
        <f ca="1">'Trial 8'!CG19</f>
        <v>33987718.061218515</v>
      </c>
      <c r="CA121" s="64">
        <f ca="1">'Trial 8'!CH19</f>
        <v>33974966.351767637</v>
      </c>
      <c r="CB121" s="64">
        <f ca="1">'Trial 8'!CI19</f>
        <v>33962102.904367469</v>
      </c>
      <c r="CC121" s="64">
        <f ca="1">'Trial 8'!CJ19</f>
        <v>33949264.60633982</v>
      </c>
      <c r="CD121" s="64">
        <f ca="1">'Trial 8'!CK19</f>
        <v>33936431.345080987</v>
      </c>
      <c r="CE121" s="64">
        <f ca="1">'Trial 8'!CL19</f>
        <v>33923591.33985696</v>
      </c>
      <c r="CF121" s="64">
        <f ca="1">'Trial 8'!CM19</f>
        <v>33910656.115420662</v>
      </c>
      <c r="CG121" s="64">
        <f ca="1">'Trial 8'!CO19</f>
        <v>33897580.403655514</v>
      </c>
      <c r="CH121" s="64">
        <f ca="1">'Trial 8'!CP19</f>
        <v>33884587.025646754</v>
      </c>
      <c r="CI121" s="64">
        <f ca="1">'Trial 8'!CQ19</f>
        <v>33871539.252968848</v>
      </c>
      <c r="CJ121" s="64">
        <f ca="1">'Trial 8'!CR19</f>
        <v>33858479.911004975</v>
      </c>
      <c r="CK121" s="64">
        <f ca="1">'Trial 8'!CS19</f>
        <v>33845426.250203498</v>
      </c>
      <c r="CL121" s="64">
        <f ca="1">'Trial 8'!CT19</f>
        <v>33832311.177261226</v>
      </c>
      <c r="CM121" s="64">
        <f ca="1">'Trial 8'!CU19</f>
        <v>33819139.083532251</v>
      </c>
      <c r="CN121" s="64">
        <f ca="1">'Trial 8'!CV19</f>
        <v>33805924.959342465</v>
      </c>
      <c r="CO121" s="64">
        <f ca="1">'Trial 8'!CW19</f>
        <v>33792738.396283701</v>
      </c>
      <c r="CP121" s="64">
        <f ca="1">'Trial 8'!CX19</f>
        <v>33779458.056846723</v>
      </c>
      <c r="CQ121" s="64">
        <f ca="1">'Trial 8'!CY19</f>
        <v>33766101.464350477</v>
      </c>
      <c r="CR121" s="64">
        <f ca="1">'Trial 8'!CZ19</f>
        <v>33752733.161313169</v>
      </c>
      <c r="CS121" s="64">
        <f ca="1">'Trial 8'!DB19</f>
        <v>33739455.310310245</v>
      </c>
      <c r="CT121" s="64">
        <f ca="1">'Trial 8'!DC19</f>
        <v>33726242.296942249</v>
      </c>
      <c r="CU121" s="64">
        <f ca="1">'Trial 8'!DD19</f>
        <v>33713014.530356988</v>
      </c>
      <c r="CV121" s="64">
        <f ca="1">'Trial 8'!DE19</f>
        <v>33699762.67004998</v>
      </c>
      <c r="CW121" s="64">
        <f ca="1">'Trial 8'!DF19</f>
        <v>33686585.967247255</v>
      </c>
      <c r="CX121" s="64">
        <f ca="1">'Trial 8'!DG19</f>
        <v>33673303.965776816</v>
      </c>
      <c r="CY121" s="64">
        <f ca="1">'Trial 8'!DH19</f>
        <v>33659997.799927652</v>
      </c>
      <c r="CZ121" s="64">
        <f ca="1">'Trial 8'!DI19</f>
        <v>33646626.564110793</v>
      </c>
      <c r="DA121" s="64">
        <f ca="1">'Trial 8'!DJ19</f>
        <v>33633322.821203366</v>
      </c>
      <c r="DB121" s="64">
        <f ca="1">'Trial 8'!DK19</f>
        <v>33620093.614465736</v>
      </c>
      <c r="DC121" s="64">
        <f ca="1">'Trial 8'!DL19</f>
        <v>33606858.894583993</v>
      </c>
      <c r="DD121" s="64">
        <f ca="1">'Trial 8'!DM19</f>
        <v>33593634.278804503</v>
      </c>
      <c r="DE121" s="64">
        <f ca="1">'Trial 8'!DO19</f>
        <v>33580407.112132423</v>
      </c>
      <c r="DF121" s="64">
        <f ca="1">'Trial 8'!DP19</f>
        <v>33567154.425463535</v>
      </c>
      <c r="DG121" s="64">
        <f ca="1">'Trial 8'!DQ19</f>
        <v>33553874.855662178</v>
      </c>
      <c r="DH121" s="64">
        <f ca="1">'Trial 8'!DR19</f>
        <v>33540668.298689306</v>
      </c>
      <c r="DI121" s="64">
        <f ca="1">'Trial 8'!DS19</f>
        <v>33527439.24521587</v>
      </c>
      <c r="DJ121" s="64">
        <f ca="1">'Trial 8'!DT19</f>
        <v>33514196.14307379</v>
      </c>
      <c r="DK121" s="64">
        <f ca="1">'Trial 8'!DU19</f>
        <v>33501051.050879877</v>
      </c>
      <c r="DL121" s="64">
        <f ca="1">'Trial 8'!DV19</f>
        <v>33487949.36963249</v>
      </c>
      <c r="DM121" s="64">
        <f ca="1">'Trial 8'!DW19</f>
        <v>33474864.688698739</v>
      </c>
      <c r="DN121" s="64">
        <f ca="1">'Trial 8'!DX19</f>
        <v>33461871.036391944</v>
      </c>
      <c r="DO121" s="64">
        <f ca="1">'Trial 8'!DY19</f>
        <v>33448851.344881937</v>
      </c>
      <c r="DP121" s="64">
        <f ca="1">'Trial 8'!DZ19</f>
        <v>33435754.265951272</v>
      </c>
      <c r="DQ121" s="64">
        <f ca="1">'Trial 8'!EB19</f>
        <v>33422668.468587503</v>
      </c>
      <c r="DR121" s="64">
        <f ca="1">'Trial 8'!EC19</f>
        <v>33409500.352863029</v>
      </c>
      <c r="DS121" s="64">
        <f ca="1">'Trial 8'!ED19</f>
        <v>33396299.844115831</v>
      </c>
      <c r="DT121" s="64">
        <f ca="1">'Trial 8'!EE19</f>
        <v>33383044.593733996</v>
      </c>
      <c r="DU121" s="64">
        <f ca="1">'Trial 8'!EF19</f>
        <v>33369712.363988794</v>
      </c>
      <c r="DV121" s="64">
        <f ca="1">'Trial 8'!EG19</f>
        <v>33356382.404667974</v>
      </c>
      <c r="DW121" s="64">
        <f ca="1">'Trial 8'!EH19</f>
        <v>33343116.212515425</v>
      </c>
      <c r="DX121" s="64">
        <f ca="1">'Trial 8'!EI19</f>
        <v>33329782.274844885</v>
      </c>
      <c r="DY121" s="64">
        <f ca="1">'Trial 8'!EJ19</f>
        <v>33316420.998283807</v>
      </c>
      <c r="DZ121" s="64">
        <f ca="1">'Trial 8'!EK19</f>
        <v>33303064.786793191</v>
      </c>
      <c r="EA121" s="64">
        <f ca="1">'Trial 8'!EL19</f>
        <v>33289700.246329028</v>
      </c>
      <c r="EB121" s="64">
        <f ca="1">'Trial 8'!EM19</f>
        <v>33276305.456544165</v>
      </c>
    </row>
    <row r="122" spans="1:132" ht="12.75" customHeight="1">
      <c r="A122" s="64">
        <f>'(Other Computations)'!B141</f>
        <v>277162387.37541157</v>
      </c>
      <c r="B122" s="64">
        <f>'(Other Computations)'!C141</f>
        <v>277162387.37541157</v>
      </c>
      <c r="C122" s="64">
        <f ca="1">'(Other Computations)'!D141</f>
        <v>277159193.40979564</v>
      </c>
      <c r="D122" s="64">
        <f ca="1">'(Other Computations)'!E141</f>
        <v>277152848.02347618</v>
      </c>
      <c r="E122" s="64">
        <f ca="1">'(Other Computations)'!F141</f>
        <v>277143669.04172885</v>
      </c>
      <c r="F122" s="64">
        <f ca="1">'(Other Computations)'!G141</f>
        <v>277131582.62500441</v>
      </c>
      <c r="G122" s="64">
        <f ca="1">'(Other Computations)'!H141</f>
        <v>277116779.91640836</v>
      </c>
      <c r="H122" s="64">
        <f ca="1">'(Other Computations)'!I141</f>
        <v>277099111.53138202</v>
      </c>
      <c r="I122" s="64">
        <f ca="1">'(Other Computations)'!J141</f>
        <v>277079021.02829206</v>
      </c>
      <c r="J122" s="64">
        <f ca="1">'(Other Computations)'!K141</f>
        <v>277056443.2885645</v>
      </c>
      <c r="K122" s="64">
        <f ca="1">'(Other Computations)'!L141</f>
        <v>277031217.59939373</v>
      </c>
      <c r="L122" s="64">
        <f ca="1">'(Other Computations)'!M141</f>
        <v>277003536.19320601</v>
      </c>
      <c r="M122" s="64">
        <f ca="1">'(Other Computations)'!O141</f>
        <v>276973595.29303443</v>
      </c>
      <c r="N122" s="64">
        <f ca="1">'(Other Computations)'!P141</f>
        <v>276941481.56374872</v>
      </c>
      <c r="O122" s="64">
        <f ca="1">'(Other Computations)'!Q141</f>
        <v>276907267.59332883</v>
      </c>
      <c r="P122" s="64">
        <f ca="1">'(Other Computations)'!R141</f>
        <v>276870681.07186395</v>
      </c>
      <c r="Q122" s="64">
        <f ca="1">'(Other Computations)'!S141</f>
        <v>276832265.6052267</v>
      </c>
      <c r="R122" s="64">
        <f ca="1">'(Other Computations)'!T141</f>
        <v>276792050.28348064</v>
      </c>
      <c r="S122" s="64">
        <f ca="1">'(Other Computations)'!U141</f>
        <v>276749703.65999675</v>
      </c>
      <c r="T122" s="64">
        <f ca="1">'(Other Computations)'!V141</f>
        <v>276705553.67932421</v>
      </c>
      <c r="U122" s="64">
        <f ca="1">'(Other Computations)'!W141</f>
        <v>276659517.99224281</v>
      </c>
      <c r="V122" s="64">
        <f ca="1">'(Other Computations)'!X141</f>
        <v>276611675.85300589</v>
      </c>
      <c r="W122" s="64">
        <f ca="1">'(Other Computations)'!Y141</f>
        <v>276562357.1326561</v>
      </c>
      <c r="X122" s="64">
        <f ca="1">'(Other Computations)'!Z141</f>
        <v>276511485.75238699</v>
      </c>
      <c r="Y122" s="64">
        <f ca="1">'(Other Computations)'!AB141</f>
        <v>276458970.67798984</v>
      </c>
      <c r="Z122" s="64">
        <f ca="1">'(Other Computations)'!AC141</f>
        <v>276404613.51558912</v>
      </c>
      <c r="AA122" s="64">
        <f ca="1">'(Other Computations)'!AD141</f>
        <v>276348856.5823949</v>
      </c>
      <c r="AB122" s="64">
        <f ca="1">'(Other Computations)'!AE141</f>
        <v>276291418.25274318</v>
      </c>
      <c r="AC122" s="64">
        <f ca="1">'(Other Computations)'!AF141</f>
        <v>276232538.96417624</v>
      </c>
      <c r="AD122" s="64">
        <f ca="1">'(Other Computations)'!AG141</f>
        <v>276171952.21847236</v>
      </c>
      <c r="AE122" s="64">
        <f ca="1">'(Other Computations)'!AH141</f>
        <v>276109785.98658103</v>
      </c>
      <c r="AF122" s="64">
        <f ca="1">'(Other Computations)'!AI141</f>
        <v>276046058.25636041</v>
      </c>
      <c r="AG122" s="64">
        <f ca="1">'(Other Computations)'!AJ141</f>
        <v>275980790.5993045</v>
      </c>
      <c r="AH122" s="64">
        <f ca="1">'(Other Computations)'!AK141</f>
        <v>275914210.59055477</v>
      </c>
      <c r="AI122" s="64">
        <f ca="1">'(Other Computations)'!AL141</f>
        <v>275846169.82520473</v>
      </c>
      <c r="AJ122" s="64">
        <f ca="1">'(Other Computations)'!AM141</f>
        <v>275776633.21818644</v>
      </c>
      <c r="AK122" s="64">
        <f ca="1">'(Other Computations)'!AO141</f>
        <v>275705772.72569835</v>
      </c>
      <c r="AL122" s="64">
        <f ca="1">'(Other Computations)'!AP141</f>
        <v>275633610.19447732</v>
      </c>
      <c r="AM122" s="64">
        <f ca="1">'(Other Computations)'!AQ141</f>
        <v>275560434.14365256</v>
      </c>
      <c r="AN122" s="64">
        <f ca="1">'(Other Computations)'!AR141</f>
        <v>275486320.62901109</v>
      </c>
      <c r="AO122" s="64">
        <f ca="1">'(Other Computations)'!AS141</f>
        <v>275411204.56880051</v>
      </c>
      <c r="AP122" s="64">
        <f ca="1">'(Other Computations)'!AT141</f>
        <v>275335360.07008386</v>
      </c>
      <c r="AQ122" s="64">
        <f ca="1">'(Other Computations)'!AU141</f>
        <v>275258494.97659236</v>
      </c>
      <c r="AR122" s="64">
        <f ca="1">'(Other Computations)'!AV141</f>
        <v>275180562.64878142</v>
      </c>
      <c r="AS122" s="64">
        <f ca="1">'(Other Computations)'!AW141</f>
        <v>275101679.45556897</v>
      </c>
      <c r="AT122" s="64">
        <f ca="1">'(Other Computations)'!AX141</f>
        <v>275021906.00333065</v>
      </c>
      <c r="AU122" s="64">
        <f ca="1">'(Other Computations)'!AY141</f>
        <v>274940963.32001269</v>
      </c>
      <c r="AV122" s="64">
        <f ca="1">'(Other Computations)'!AZ141</f>
        <v>274859132.28317297</v>
      </c>
      <c r="AW122" s="64">
        <f ca="1">'(Other Computations)'!BB141</f>
        <v>274776288.28820258</v>
      </c>
      <c r="AX122" s="64">
        <f ca="1">'(Other Computations)'!BC141</f>
        <v>274692748.6043613</v>
      </c>
      <c r="AY122" s="64">
        <f ca="1">'(Other Computations)'!BD141</f>
        <v>274608523.79219621</v>
      </c>
      <c r="AZ122" s="64">
        <f ca="1">'(Other Computations)'!BE141</f>
        <v>274523360.37724078</v>
      </c>
      <c r="BA122" s="64">
        <f ca="1">'(Other Computations)'!BF141</f>
        <v>274437524.85006636</v>
      </c>
      <c r="BB122" s="64">
        <f ca="1">'(Other Computations)'!BG141</f>
        <v>274351209.03246307</v>
      </c>
      <c r="BC122" s="64">
        <f ca="1">'(Other Computations)'!BH141</f>
        <v>274263879.04926884</v>
      </c>
      <c r="BD122" s="64">
        <f ca="1">'(Other Computations)'!BI141</f>
        <v>274175967.40528029</v>
      </c>
      <c r="BE122" s="64">
        <f ca="1">'(Other Computations)'!BJ141</f>
        <v>274087141.21439433</v>
      </c>
      <c r="BF122" s="64">
        <f ca="1">'(Other Computations)'!BK141</f>
        <v>273997678.82206583</v>
      </c>
      <c r="BG122" s="64">
        <f ca="1">'(Other Computations)'!BL141</f>
        <v>273907343.68403465</v>
      </c>
      <c r="BH122" s="64">
        <f ca="1">'(Other Computations)'!BM141</f>
        <v>273816598.3364296</v>
      </c>
      <c r="BI122" s="64">
        <f ca="1">'(Other Computations)'!BO141</f>
        <v>273725156.23043931</v>
      </c>
      <c r="BJ122" s="64">
        <f ca="1">'(Other Computations)'!BP141</f>
        <v>273633251.95801067</v>
      </c>
      <c r="BK122" s="64">
        <f ca="1">'(Other Computations)'!BQ141</f>
        <v>273540760.07908028</v>
      </c>
      <c r="BL122" s="64">
        <f ca="1">'(Other Computations)'!BR141</f>
        <v>273447742.73044193</v>
      </c>
      <c r="BM122" s="64">
        <f ca="1">'(Other Computations)'!BS141</f>
        <v>273354346.84877521</v>
      </c>
      <c r="BN122" s="64">
        <f ca="1">'(Other Computations)'!BT141</f>
        <v>273260532.62992984</v>
      </c>
      <c r="BO122" s="64">
        <f ca="1">'(Other Computations)'!BU141</f>
        <v>273166316.08092624</v>
      </c>
      <c r="BP122" s="64">
        <f ca="1">'(Other Computations)'!BV141</f>
        <v>273071749.77553606</v>
      </c>
      <c r="BQ122" s="64">
        <f ca="1">'(Other Computations)'!BW141</f>
        <v>272977007.2610054</v>
      </c>
      <c r="BR122" s="64">
        <f ca="1">'(Other Computations)'!BX141</f>
        <v>272881827.36095077</v>
      </c>
      <c r="BS122" s="64">
        <f ca="1">'(Other Computations)'!BY141</f>
        <v>272785988.49348402</v>
      </c>
      <c r="BT122" s="64">
        <f ca="1">'(Other Computations)'!BZ141</f>
        <v>272689505.44856918</v>
      </c>
      <c r="BU122" s="64">
        <f ca="1">'(Other Computations)'!CB141</f>
        <v>272592636.63246274</v>
      </c>
      <c r="BV122" s="64">
        <f ca="1">'(Other Computations)'!CC141</f>
        <v>272495384.62853771</v>
      </c>
      <c r="BW122" s="64">
        <f ca="1">'(Other Computations)'!CD141</f>
        <v>272397651.98345387</v>
      </c>
      <c r="BX122" s="64">
        <f ca="1">'(Other Computations)'!CE141</f>
        <v>272299490.09849429</v>
      </c>
      <c r="BY122" s="64">
        <f ca="1">'(Other Computations)'!CF141</f>
        <v>272200681.83047456</v>
      </c>
      <c r="BZ122" s="64">
        <f ca="1">'(Other Computations)'!CG141</f>
        <v>272101700.03088421</v>
      </c>
      <c r="CA122" s="64">
        <f ca="1">'(Other Computations)'!CH141</f>
        <v>272002344.39406675</v>
      </c>
      <c r="CB122" s="64">
        <f ca="1">'(Other Computations)'!CI141</f>
        <v>271902641.11359435</v>
      </c>
      <c r="CC122" s="64">
        <f ca="1">'(Other Computations)'!CJ141</f>
        <v>271802837.1406303</v>
      </c>
      <c r="CD122" s="64">
        <f ca="1">'(Other Computations)'!CK141</f>
        <v>271702924.13493794</v>
      </c>
      <c r="CE122" s="64">
        <f ca="1">'(Other Computations)'!CL141</f>
        <v>271602720.66960108</v>
      </c>
      <c r="CF122" s="64">
        <f ca="1">'(Other Computations)'!CM141</f>
        <v>271502090.1540575</v>
      </c>
      <c r="CG122" s="64">
        <f ca="1">'(Other Computations)'!CO141</f>
        <v>271401015.71692276</v>
      </c>
      <c r="CH122" s="64">
        <f ca="1">'(Other Computations)'!CP141</f>
        <v>271299868.10912496</v>
      </c>
      <c r="CI122" s="64">
        <f ca="1">'(Other Computations)'!CQ141</f>
        <v>271198215.09470809</v>
      </c>
      <c r="CJ122" s="64">
        <f ca="1">'(Other Computations)'!CR141</f>
        <v>271096381.61949092</v>
      </c>
      <c r="CK122" s="64">
        <f ca="1">'(Other Computations)'!CS141</f>
        <v>270994456.07132006</v>
      </c>
      <c r="CL122" s="64">
        <f ca="1">'(Other Computations)'!CT141</f>
        <v>270892097.57765365</v>
      </c>
      <c r="CM122" s="64">
        <f ca="1">'(Other Computations)'!CU141</f>
        <v>270789336.82386744</v>
      </c>
      <c r="CN122" s="64">
        <f ca="1">'(Other Computations)'!CV141</f>
        <v>270686327.36730653</v>
      </c>
      <c r="CO122" s="64">
        <f ca="1">'(Other Computations)'!CW141</f>
        <v>270583168.1941905</v>
      </c>
      <c r="CP122" s="64">
        <f ca="1">'(Other Computations)'!CX141</f>
        <v>270479632.54261351</v>
      </c>
      <c r="CQ122" s="64">
        <f ca="1">'(Other Computations)'!CY141</f>
        <v>270375886.47319448</v>
      </c>
      <c r="CR122" s="64">
        <f ca="1">'(Other Computations)'!CZ141</f>
        <v>270271929.48182613</v>
      </c>
      <c r="CS122" s="64">
        <f ca="1">'(Other Computations)'!DB141</f>
        <v>270167790.9503479</v>
      </c>
      <c r="CT122" s="64">
        <f ca="1">'(Other Computations)'!DC141</f>
        <v>270063513.3112126</v>
      </c>
      <c r="CU122" s="64">
        <f ca="1">'(Other Computations)'!DD141</f>
        <v>269959057.74221033</v>
      </c>
      <c r="CV122" s="64">
        <f ca="1">'(Other Computations)'!DE141</f>
        <v>269854585.99207264</v>
      </c>
      <c r="CW122" s="64">
        <f ca="1">'(Other Computations)'!DF141</f>
        <v>269749823.97669387</v>
      </c>
      <c r="CX122" s="64">
        <f ca="1">'(Other Computations)'!DG141</f>
        <v>269644917.35127306</v>
      </c>
      <c r="CY122" s="64">
        <f ca="1">'(Other Computations)'!DH141</f>
        <v>269539676.46257049</v>
      </c>
      <c r="CZ122" s="64">
        <f ca="1">'(Other Computations)'!DI141</f>
        <v>269434378.50532728</v>
      </c>
      <c r="DA122" s="64">
        <f ca="1">'(Other Computations)'!DJ141</f>
        <v>269328907.95166534</v>
      </c>
      <c r="DB122" s="64">
        <f ca="1">'(Other Computations)'!DK141</f>
        <v>269223248.74875671</v>
      </c>
      <c r="DC122" s="64">
        <f ca="1">'(Other Computations)'!DL141</f>
        <v>269117299.69514734</v>
      </c>
      <c r="DD122" s="64">
        <f ca="1">'(Other Computations)'!DM141</f>
        <v>269011401.48670393</v>
      </c>
      <c r="DE122" s="64">
        <f ca="1">'(Other Computations)'!DO141</f>
        <v>268905200.34897828</v>
      </c>
      <c r="DF122" s="64">
        <f ca="1">'(Other Computations)'!DP141</f>
        <v>268798735.42482752</v>
      </c>
      <c r="DG122" s="64">
        <f ca="1">'(Other Computations)'!DQ141</f>
        <v>268692186.42247134</v>
      </c>
      <c r="DH122" s="64">
        <f ca="1">'(Other Computations)'!DR141</f>
        <v>268585559.77533066</v>
      </c>
      <c r="DI122" s="64">
        <f ca="1">'(Other Computations)'!DS141</f>
        <v>268478778.96355975</v>
      </c>
      <c r="DJ122" s="64">
        <f ca="1">'(Other Computations)'!DT141</f>
        <v>268371575.07999444</v>
      </c>
      <c r="DK122" s="64">
        <f ca="1">'(Other Computations)'!DU141</f>
        <v>268264341.25836411</v>
      </c>
      <c r="DL122" s="64">
        <f ca="1">'(Other Computations)'!DV141</f>
        <v>268157241.38585836</v>
      </c>
      <c r="DM122" s="64">
        <f ca="1">'(Other Computations)'!DW141</f>
        <v>268050038.1793718</v>
      </c>
      <c r="DN122" s="64">
        <f ca="1">'(Other Computations)'!DX141</f>
        <v>267942717.33492738</v>
      </c>
      <c r="DO122" s="64">
        <f ca="1">'(Other Computations)'!DY141</f>
        <v>267835480.72717798</v>
      </c>
      <c r="DP122" s="64">
        <f ca="1">'(Other Computations)'!DZ141</f>
        <v>267727983.4706707</v>
      </c>
      <c r="DQ122" s="64">
        <f ca="1">'(Other Computations)'!EB141</f>
        <v>267620743.17118657</v>
      </c>
      <c r="DR122" s="64">
        <f ca="1">'(Other Computations)'!EC141</f>
        <v>267513459.39527494</v>
      </c>
      <c r="DS122" s="64">
        <f ca="1">'(Other Computations)'!ED141</f>
        <v>267405981.63064584</v>
      </c>
      <c r="DT122" s="64">
        <f ca="1">'(Other Computations)'!EE141</f>
        <v>267298034.39599285</v>
      </c>
      <c r="DU122" s="64">
        <f ca="1">'(Other Computations)'!EF141</f>
        <v>267190171.06753638</v>
      </c>
      <c r="DV122" s="64">
        <f ca="1">'(Other Computations)'!EG141</f>
        <v>267082134.17164725</v>
      </c>
      <c r="DW122" s="64">
        <f ca="1">'(Other Computations)'!EH141</f>
        <v>266974124.32870615</v>
      </c>
      <c r="DX122" s="64">
        <f ca="1">'(Other Computations)'!EI141</f>
        <v>266866005.09000075</v>
      </c>
      <c r="DY122" s="64">
        <f ca="1">'(Other Computations)'!EJ141</f>
        <v>266758021.73966044</v>
      </c>
      <c r="DZ122" s="64">
        <f ca="1">'(Other Computations)'!EK141</f>
        <v>266650006.08218923</v>
      </c>
      <c r="EA122" s="64">
        <f ca="1">'(Other Computations)'!EL141</f>
        <v>266541880.4086439</v>
      </c>
      <c r="EB122" s="64">
        <f ca="1">'(Other Computations)'!EM141</f>
        <v>266433838.7310105</v>
      </c>
    </row>
    <row r="123" spans="1:132" ht="12.75" customHeight="1">
      <c r="A123" s="4" t="str">
        <f>'(Intermediate Computations)'!B77</f>
        <v>Jan 2010</v>
      </c>
      <c r="B123" s="4" t="str">
        <f>'(Intermediate Computations)'!C77</f>
        <v>Feb 2010</v>
      </c>
      <c r="C123" s="4" t="str">
        <f>'(Intermediate Computations)'!D77</f>
        <v>Mar 2010</v>
      </c>
      <c r="D123" s="4" t="str">
        <f>'(Intermediate Computations)'!E77</f>
        <v>Apr 2010</v>
      </c>
      <c r="E123" s="4" t="str">
        <f>'(Intermediate Computations)'!F77</f>
        <v>May 2010</v>
      </c>
      <c r="F123" s="4" t="str">
        <f>'(Intermediate Computations)'!G77</f>
        <v>Jun 2010</v>
      </c>
      <c r="G123" s="4" t="str">
        <f>'(Intermediate Computations)'!H77</f>
        <v>Jul 2010</v>
      </c>
      <c r="H123" s="4" t="str">
        <f>'(Intermediate Computations)'!I77</f>
        <v>Aug 2010</v>
      </c>
      <c r="I123" s="4" t="str">
        <f>'(Intermediate Computations)'!J77</f>
        <v>Sep 2010</v>
      </c>
      <c r="J123" s="4" t="str">
        <f>'(Intermediate Computations)'!K77</f>
        <v>Oct 2010</v>
      </c>
      <c r="K123" s="4" t="str">
        <f>'(Intermediate Computations)'!L77</f>
        <v>Nov 2010</v>
      </c>
      <c r="L123" s="4" t="str">
        <f>'(Intermediate Computations)'!M77</f>
        <v>Dec 2010</v>
      </c>
      <c r="M123" s="4" t="str">
        <f>'(Intermediate Computations)'!O77</f>
        <v>Jan 2011</v>
      </c>
      <c r="N123" s="4" t="str">
        <f>'(Intermediate Computations)'!P77</f>
        <v>Feb 2011</v>
      </c>
      <c r="O123" s="4" t="str">
        <f>'(Intermediate Computations)'!Q77</f>
        <v>Mar 2011</v>
      </c>
      <c r="P123" s="4" t="str">
        <f>'(Intermediate Computations)'!R77</f>
        <v>Apr 2011</v>
      </c>
      <c r="Q123" s="4" t="str">
        <f>'(Intermediate Computations)'!S77</f>
        <v>May 2011</v>
      </c>
      <c r="R123" s="4" t="str">
        <f>'(Intermediate Computations)'!T77</f>
        <v>Jun 2011</v>
      </c>
      <c r="S123" s="4" t="str">
        <f>'(Intermediate Computations)'!U77</f>
        <v>Jul 2011</v>
      </c>
      <c r="T123" s="4" t="str">
        <f>'(Intermediate Computations)'!V77</f>
        <v>Aug 2011</v>
      </c>
      <c r="U123" s="4" t="str">
        <f>'(Intermediate Computations)'!W77</f>
        <v>Sep 2011</v>
      </c>
      <c r="V123" s="4" t="str">
        <f>'(Intermediate Computations)'!X77</f>
        <v>Oct 2011</v>
      </c>
      <c r="W123" s="4" t="str">
        <f>'(Intermediate Computations)'!Y77</f>
        <v>Nov 2011</v>
      </c>
      <c r="X123" s="4" t="str">
        <f>'(Intermediate Computations)'!Z77</f>
        <v>Dec 2011</v>
      </c>
      <c r="Y123" s="4" t="str">
        <f>'(Intermediate Computations)'!AB77</f>
        <v>Jan 2012</v>
      </c>
      <c r="Z123" s="4" t="str">
        <f>'(Intermediate Computations)'!AC77</f>
        <v>Feb 2012</v>
      </c>
      <c r="AA123" s="4" t="str">
        <f>'(Intermediate Computations)'!AD77</f>
        <v>Mar 2012</v>
      </c>
      <c r="AB123" s="4" t="str">
        <f>'(Intermediate Computations)'!AE77</f>
        <v>Apr 2012</v>
      </c>
      <c r="AC123" s="4" t="str">
        <f>'(Intermediate Computations)'!AF77</f>
        <v>May 2012</v>
      </c>
      <c r="AD123" s="4" t="str">
        <f>'(Intermediate Computations)'!AG77</f>
        <v>Jun 2012</v>
      </c>
      <c r="AE123" s="4" t="str">
        <f>'(Intermediate Computations)'!AH77</f>
        <v>Jul 2012</v>
      </c>
      <c r="AF123" s="4" t="str">
        <f>'(Intermediate Computations)'!AI77</f>
        <v>Aug 2012</v>
      </c>
      <c r="AG123" s="4" t="str">
        <f>'(Intermediate Computations)'!AJ77</f>
        <v>Sep 2012</v>
      </c>
      <c r="AH123" s="4" t="str">
        <f>'(Intermediate Computations)'!AK77</f>
        <v>Oct 2012</v>
      </c>
      <c r="AI123" s="4" t="str">
        <f>'(Intermediate Computations)'!AL77</f>
        <v>Nov 2012</v>
      </c>
      <c r="AJ123" s="4" t="str">
        <f>'(Intermediate Computations)'!AM77</f>
        <v>Dec 2012</v>
      </c>
      <c r="AK123" s="4" t="str">
        <f>'(Intermediate Computations)'!AO77</f>
        <v>Jan 2013</v>
      </c>
      <c r="AL123" s="4" t="str">
        <f>'(Intermediate Computations)'!AP77</f>
        <v>Feb 2013</v>
      </c>
      <c r="AM123" s="4" t="str">
        <f>'(Intermediate Computations)'!AQ77</f>
        <v>Mar 2013</v>
      </c>
      <c r="AN123" s="4" t="str">
        <f>'(Intermediate Computations)'!AR77</f>
        <v>Apr 2013</v>
      </c>
      <c r="AO123" s="4" t="str">
        <f>'(Intermediate Computations)'!AS77</f>
        <v>May 2013</v>
      </c>
      <c r="AP123" s="4" t="str">
        <f>'(Intermediate Computations)'!AT77</f>
        <v>Jun 2013</v>
      </c>
      <c r="AQ123" s="4" t="str">
        <f>'(Intermediate Computations)'!AU77</f>
        <v>Jul 2013</v>
      </c>
      <c r="AR123" s="4" t="str">
        <f>'(Intermediate Computations)'!AV77</f>
        <v>Aug 2013</v>
      </c>
      <c r="AS123" s="4" t="str">
        <f>'(Intermediate Computations)'!AW77</f>
        <v>Sep 2013</v>
      </c>
      <c r="AT123" s="4" t="str">
        <f>'(Intermediate Computations)'!AX77</f>
        <v>Oct 2013</v>
      </c>
      <c r="AU123" s="4" t="str">
        <f>'(Intermediate Computations)'!AY77</f>
        <v>Nov 2013</v>
      </c>
      <c r="AV123" s="4" t="str">
        <f>'(Intermediate Computations)'!AZ77</f>
        <v>Dec 2013</v>
      </c>
      <c r="AW123" s="4" t="str">
        <f>'(Intermediate Computations)'!BB77</f>
        <v>Jan 2014</v>
      </c>
      <c r="AX123" s="4" t="str">
        <f>'(Intermediate Computations)'!BC77</f>
        <v>Feb 2014</v>
      </c>
      <c r="AY123" s="4" t="str">
        <f>'(Intermediate Computations)'!BD77</f>
        <v>Mar 2014</v>
      </c>
      <c r="AZ123" s="4" t="str">
        <f>'(Intermediate Computations)'!BE77</f>
        <v>Apr 2014</v>
      </c>
      <c r="BA123" s="4" t="str">
        <f>'(Intermediate Computations)'!BF77</f>
        <v>May 2014</v>
      </c>
      <c r="BB123" s="4" t="str">
        <f>'(Intermediate Computations)'!BG77</f>
        <v>Jun 2014</v>
      </c>
      <c r="BC123" s="4" t="str">
        <f>'(Intermediate Computations)'!BH77</f>
        <v>Jul 2014</v>
      </c>
      <c r="BD123" s="4" t="str">
        <f>'(Intermediate Computations)'!BI77</f>
        <v>Aug 2014</v>
      </c>
      <c r="BE123" s="4" t="str">
        <f>'(Intermediate Computations)'!BJ77</f>
        <v>Sep 2014</v>
      </c>
      <c r="BF123" s="4" t="str">
        <f>'(Intermediate Computations)'!BK77</f>
        <v>Oct 2014</v>
      </c>
      <c r="BG123" s="4" t="str">
        <f>'(Intermediate Computations)'!BL77</f>
        <v>Nov 2014</v>
      </c>
      <c r="BH123" s="4" t="str">
        <f>'(Intermediate Computations)'!BM77</f>
        <v>Dec 2014</v>
      </c>
      <c r="BI123" s="4" t="str">
        <f>'(Intermediate Computations)'!BO77</f>
        <v>Jan 2015</v>
      </c>
      <c r="BJ123" s="4" t="str">
        <f>'(Intermediate Computations)'!BP77</f>
        <v>Feb 2015</v>
      </c>
      <c r="BK123" s="4" t="str">
        <f>'(Intermediate Computations)'!BQ77</f>
        <v>Mar 2015</v>
      </c>
      <c r="BL123" s="4" t="str">
        <f>'(Intermediate Computations)'!BR77</f>
        <v>Apr 2015</v>
      </c>
      <c r="BM123" s="4" t="str">
        <f>'(Intermediate Computations)'!BS77</f>
        <v>May 2015</v>
      </c>
      <c r="BN123" s="4" t="str">
        <f>'(Intermediate Computations)'!BT77</f>
        <v>Jun 2015</v>
      </c>
      <c r="BO123" s="4" t="str">
        <f>'(Intermediate Computations)'!BU77</f>
        <v>Jul 2015</v>
      </c>
      <c r="BP123" s="4" t="str">
        <f>'(Intermediate Computations)'!BV77</f>
        <v>Aug 2015</v>
      </c>
      <c r="BQ123" s="4" t="str">
        <f>'(Intermediate Computations)'!BW77</f>
        <v>Sep 2015</v>
      </c>
      <c r="BR123" s="4" t="str">
        <f>'(Intermediate Computations)'!BX77</f>
        <v>Oct 2015</v>
      </c>
      <c r="BS123" s="4" t="str">
        <f>'(Intermediate Computations)'!BY77</f>
        <v>Nov 2015</v>
      </c>
      <c r="BT123" s="4" t="str">
        <f>'(Intermediate Computations)'!BZ77</f>
        <v>Dec 2015</v>
      </c>
      <c r="BU123" s="4" t="str">
        <f>'(Intermediate Computations)'!CB77</f>
        <v>Jan 2016</v>
      </c>
      <c r="BV123" s="4" t="str">
        <f>'(Intermediate Computations)'!CC77</f>
        <v>Feb 2016</v>
      </c>
      <c r="BW123" s="4" t="str">
        <f>'(Intermediate Computations)'!CD77</f>
        <v>Mar 2016</v>
      </c>
      <c r="BX123" s="4" t="str">
        <f>'(Intermediate Computations)'!CE77</f>
        <v>Apr 2016</v>
      </c>
      <c r="BY123" s="4" t="str">
        <f>'(Intermediate Computations)'!CF77</f>
        <v>May 2016</v>
      </c>
      <c r="BZ123" s="4" t="str">
        <f>'(Intermediate Computations)'!CG77</f>
        <v>Jun 2016</v>
      </c>
      <c r="CA123" s="4" t="str">
        <f>'(Intermediate Computations)'!CH77</f>
        <v>Jul 2016</v>
      </c>
      <c r="CB123" s="4" t="str">
        <f>'(Intermediate Computations)'!CI77</f>
        <v>Aug 2016</v>
      </c>
      <c r="CC123" s="4" t="str">
        <f>'(Intermediate Computations)'!CJ77</f>
        <v>Sep 2016</v>
      </c>
      <c r="CD123" s="4" t="str">
        <f>'(Intermediate Computations)'!CK77</f>
        <v>Oct 2016</v>
      </c>
      <c r="CE123" s="4" t="str">
        <f>'(Intermediate Computations)'!CL77</f>
        <v>Nov 2016</v>
      </c>
      <c r="CF123" s="4" t="str">
        <f>'(Intermediate Computations)'!CM77</f>
        <v>Dec 2016</v>
      </c>
      <c r="CG123" s="4" t="str">
        <f>'(Intermediate Computations)'!CO77</f>
        <v>Jan 2017</v>
      </c>
      <c r="CH123" s="4" t="str">
        <f>'(Intermediate Computations)'!CP77</f>
        <v>Feb 2017</v>
      </c>
      <c r="CI123" s="4" t="str">
        <f>'(Intermediate Computations)'!CQ77</f>
        <v>Mar 2017</v>
      </c>
      <c r="CJ123" s="4" t="str">
        <f>'(Intermediate Computations)'!CR77</f>
        <v>Apr 2017</v>
      </c>
      <c r="CK123" s="4" t="str">
        <f>'(Intermediate Computations)'!CS77</f>
        <v>May 2017</v>
      </c>
      <c r="CL123" s="4" t="str">
        <f>'(Intermediate Computations)'!CT77</f>
        <v>Jun 2017</v>
      </c>
      <c r="CM123" s="4" t="str">
        <f>'(Intermediate Computations)'!CU77</f>
        <v>Jul 2017</v>
      </c>
      <c r="CN123" s="4" t="str">
        <f>'(Intermediate Computations)'!CV77</f>
        <v>Aug 2017</v>
      </c>
      <c r="CO123" s="4" t="str">
        <f>'(Intermediate Computations)'!CW77</f>
        <v>Sep 2017</v>
      </c>
      <c r="CP123" s="4" t="str">
        <f>'(Intermediate Computations)'!CX77</f>
        <v>Oct 2017</v>
      </c>
      <c r="CQ123" s="4" t="str">
        <f>'(Intermediate Computations)'!CY77</f>
        <v>Nov 2017</v>
      </c>
      <c r="CR123" s="4" t="str">
        <f>'(Intermediate Computations)'!CZ77</f>
        <v>Dec 2017</v>
      </c>
      <c r="CS123" s="4" t="str">
        <f>'(Intermediate Computations)'!DB77</f>
        <v>Jan 2018</v>
      </c>
      <c r="CT123" s="4" t="str">
        <f>'(Intermediate Computations)'!DC77</f>
        <v>Feb 2018</v>
      </c>
      <c r="CU123" s="4" t="str">
        <f>'(Intermediate Computations)'!DD77</f>
        <v>Mar 2018</v>
      </c>
      <c r="CV123" s="4" t="str">
        <f>'(Intermediate Computations)'!DE77</f>
        <v>Apr 2018</v>
      </c>
      <c r="CW123" s="4" t="str">
        <f>'(Intermediate Computations)'!DF77</f>
        <v>May 2018</v>
      </c>
      <c r="CX123" s="4" t="str">
        <f>'(Intermediate Computations)'!DG77</f>
        <v>Jun 2018</v>
      </c>
      <c r="CY123" s="4" t="str">
        <f>'(Intermediate Computations)'!DH77</f>
        <v>Jul 2018</v>
      </c>
      <c r="CZ123" s="4" t="str">
        <f>'(Intermediate Computations)'!DI77</f>
        <v>Aug 2018</v>
      </c>
      <c r="DA123" s="4" t="str">
        <f>'(Intermediate Computations)'!DJ77</f>
        <v>Sep 2018</v>
      </c>
      <c r="DB123" s="4" t="str">
        <f>'(Intermediate Computations)'!DK77</f>
        <v>Oct 2018</v>
      </c>
      <c r="DC123" s="4" t="str">
        <f>'(Intermediate Computations)'!DL77</f>
        <v>Nov 2018</v>
      </c>
      <c r="DD123" s="4" t="str">
        <f>'(Intermediate Computations)'!DM77</f>
        <v>Dec 2018</v>
      </c>
      <c r="DE123" s="4" t="str">
        <f>'(Intermediate Computations)'!DO77</f>
        <v>Jan 2019</v>
      </c>
      <c r="DF123" s="4" t="str">
        <f>'(Intermediate Computations)'!DP77</f>
        <v>Feb 2019</v>
      </c>
      <c r="DG123" s="4" t="str">
        <f>'(Intermediate Computations)'!DQ77</f>
        <v>Mar 2019</v>
      </c>
      <c r="DH123" s="4" t="str">
        <f>'(Intermediate Computations)'!DR77</f>
        <v>Apr 2019</v>
      </c>
      <c r="DI123" s="4" t="str">
        <f>'(Intermediate Computations)'!DS77</f>
        <v>May 2019</v>
      </c>
      <c r="DJ123" s="4" t="str">
        <f>'(Intermediate Computations)'!DT77</f>
        <v>Jun 2019</v>
      </c>
      <c r="DK123" s="4" t="str">
        <f>'(Intermediate Computations)'!DU77</f>
        <v>Jul 2019</v>
      </c>
      <c r="DL123" s="4" t="str">
        <f>'(Intermediate Computations)'!DV77</f>
        <v>Aug 2019</v>
      </c>
      <c r="DM123" s="4" t="str">
        <f>'(Intermediate Computations)'!DW77</f>
        <v>Sep 2019</v>
      </c>
      <c r="DN123" s="4" t="str">
        <f>'(Intermediate Computations)'!DX77</f>
        <v>Oct 2019</v>
      </c>
      <c r="DO123" s="4" t="str">
        <f>'(Intermediate Computations)'!DY77</f>
        <v>Nov 2019</v>
      </c>
      <c r="DP123" s="4" t="str">
        <f>'(Intermediate Computations)'!DZ77</f>
        <v>Dec 2019</v>
      </c>
      <c r="DQ123" s="4" t="str">
        <f>'(Intermediate Computations)'!EB77</f>
        <v>Jan 2020</v>
      </c>
      <c r="DR123" s="4" t="str">
        <f>'(Intermediate Computations)'!EC77</f>
        <v>Feb 2020</v>
      </c>
      <c r="DS123" s="4" t="str">
        <f>'(Intermediate Computations)'!ED77</f>
        <v>Mar 2020</v>
      </c>
      <c r="DT123" s="4" t="str">
        <f>'(Intermediate Computations)'!EE77</f>
        <v>Apr 2020</v>
      </c>
      <c r="DU123" s="4" t="str">
        <f>'(Intermediate Computations)'!EF77</f>
        <v>May 2020</v>
      </c>
      <c r="DV123" s="4" t="str">
        <f>'(Intermediate Computations)'!EG77</f>
        <v>Jun 2020</v>
      </c>
      <c r="DW123" s="4" t="str">
        <f>'(Intermediate Computations)'!EH77</f>
        <v>Jul 2020</v>
      </c>
      <c r="DX123" s="4" t="str">
        <f>'(Intermediate Computations)'!EI77</f>
        <v>Aug 2020</v>
      </c>
      <c r="DY123" s="4" t="str">
        <f>'(Intermediate Computations)'!EJ77</f>
        <v>Sep 2020</v>
      </c>
      <c r="DZ123" s="4" t="str">
        <f>'(Intermediate Computations)'!EK77</f>
        <v>Oct 2020</v>
      </c>
      <c r="EA123" s="4" t="str">
        <f>'(Intermediate Computations)'!EL77</f>
        <v>Nov 2020</v>
      </c>
      <c r="EB123" s="4" t="str">
        <f>'(Intermediate Computations)'!EM77</f>
        <v>Dec 2020</v>
      </c>
    </row>
    <row r="124" spans="1:132" ht="12.75" customHeight="1">
      <c r="A124" s="4">
        <f>'(Intermediate Computations)'!B74</f>
        <v>40179</v>
      </c>
      <c r="B124" s="4">
        <f>'(Intermediate Computations)'!C74</f>
        <v>40210</v>
      </c>
      <c r="C124" s="4">
        <f>'(Intermediate Computations)'!D74</f>
        <v>40238</v>
      </c>
      <c r="D124" s="4">
        <f>'(Intermediate Computations)'!E74</f>
        <v>40269</v>
      </c>
      <c r="E124" s="4">
        <f>'(Intermediate Computations)'!F74</f>
        <v>40299</v>
      </c>
      <c r="F124" s="4">
        <f>'(Intermediate Computations)'!G74</f>
        <v>40330</v>
      </c>
      <c r="G124" s="4">
        <f>'(Intermediate Computations)'!H74</f>
        <v>40360</v>
      </c>
      <c r="H124" s="4">
        <f>'(Intermediate Computations)'!I74</f>
        <v>40391</v>
      </c>
      <c r="I124" s="4">
        <f>'(Intermediate Computations)'!J74</f>
        <v>40422</v>
      </c>
      <c r="J124" s="4">
        <f>'(Intermediate Computations)'!K74</f>
        <v>40452</v>
      </c>
      <c r="K124" s="4">
        <f>'(Intermediate Computations)'!L74</f>
        <v>40483</v>
      </c>
      <c r="L124" s="4">
        <f>'(Intermediate Computations)'!M74</f>
        <v>40513</v>
      </c>
      <c r="M124" s="4">
        <f>'(Intermediate Computations)'!O74</f>
        <v>40544</v>
      </c>
      <c r="N124" s="4">
        <f>'(Intermediate Computations)'!P74</f>
        <v>40575</v>
      </c>
      <c r="O124" s="4">
        <f>'(Intermediate Computations)'!Q74</f>
        <v>40603</v>
      </c>
      <c r="P124" s="4">
        <f>'(Intermediate Computations)'!R74</f>
        <v>40634</v>
      </c>
      <c r="Q124" s="4">
        <f>'(Intermediate Computations)'!S74</f>
        <v>40664</v>
      </c>
      <c r="R124" s="4">
        <f>'(Intermediate Computations)'!T74</f>
        <v>40695</v>
      </c>
      <c r="S124" s="4">
        <f>'(Intermediate Computations)'!U74</f>
        <v>40725</v>
      </c>
      <c r="T124" s="4">
        <f>'(Intermediate Computations)'!V74</f>
        <v>40756</v>
      </c>
      <c r="U124" s="4">
        <f>'(Intermediate Computations)'!W74</f>
        <v>40787</v>
      </c>
      <c r="V124" s="4">
        <f>'(Intermediate Computations)'!X74</f>
        <v>40817</v>
      </c>
      <c r="W124" s="4">
        <f>'(Intermediate Computations)'!Y74</f>
        <v>40848</v>
      </c>
      <c r="X124" s="4">
        <f>'(Intermediate Computations)'!Z74</f>
        <v>40878</v>
      </c>
      <c r="Y124" s="4">
        <f>'(Intermediate Computations)'!AB74</f>
        <v>40909</v>
      </c>
      <c r="Z124" s="4">
        <f>'(Intermediate Computations)'!AC74</f>
        <v>40940</v>
      </c>
      <c r="AA124" s="4">
        <f>'(Intermediate Computations)'!AD74</f>
        <v>40969</v>
      </c>
      <c r="AB124" s="4">
        <f>'(Intermediate Computations)'!AE74</f>
        <v>41000</v>
      </c>
      <c r="AC124" s="4">
        <f>'(Intermediate Computations)'!AF74</f>
        <v>41030</v>
      </c>
      <c r="AD124" s="4">
        <f>'(Intermediate Computations)'!AG74</f>
        <v>41061</v>
      </c>
      <c r="AE124" s="4">
        <f>'(Intermediate Computations)'!AH74</f>
        <v>41091</v>
      </c>
      <c r="AF124" s="4">
        <f>'(Intermediate Computations)'!AI74</f>
        <v>41122</v>
      </c>
      <c r="AG124" s="4">
        <f>'(Intermediate Computations)'!AJ74</f>
        <v>41153</v>
      </c>
      <c r="AH124" s="4">
        <f>'(Intermediate Computations)'!AK74</f>
        <v>41183</v>
      </c>
      <c r="AI124" s="4">
        <f>'(Intermediate Computations)'!AL74</f>
        <v>41214</v>
      </c>
      <c r="AJ124" s="4">
        <f>'(Intermediate Computations)'!AM74</f>
        <v>41244</v>
      </c>
      <c r="AK124" s="4">
        <f>'(Intermediate Computations)'!AO74</f>
        <v>41275</v>
      </c>
      <c r="AL124" s="4">
        <f>'(Intermediate Computations)'!AP74</f>
        <v>41306</v>
      </c>
      <c r="AM124" s="4">
        <f>'(Intermediate Computations)'!AQ74</f>
        <v>41334</v>
      </c>
      <c r="AN124" s="4">
        <f>'(Intermediate Computations)'!AR74</f>
        <v>41365</v>
      </c>
      <c r="AO124" s="4">
        <f>'(Intermediate Computations)'!AS74</f>
        <v>41395</v>
      </c>
      <c r="AP124" s="4">
        <f>'(Intermediate Computations)'!AT74</f>
        <v>41426</v>
      </c>
      <c r="AQ124" s="4">
        <f>'(Intermediate Computations)'!AU74</f>
        <v>41456</v>
      </c>
      <c r="AR124" s="4">
        <f>'(Intermediate Computations)'!AV74</f>
        <v>41487</v>
      </c>
      <c r="AS124" s="4">
        <f>'(Intermediate Computations)'!AW74</f>
        <v>41518</v>
      </c>
      <c r="AT124" s="4">
        <f>'(Intermediate Computations)'!AX74</f>
        <v>41548</v>
      </c>
      <c r="AU124" s="4">
        <f>'(Intermediate Computations)'!AY74</f>
        <v>41579</v>
      </c>
      <c r="AV124" s="4">
        <f>'(Intermediate Computations)'!AZ74</f>
        <v>41609</v>
      </c>
      <c r="AW124" s="4">
        <f>'(Intermediate Computations)'!BB74</f>
        <v>41640</v>
      </c>
      <c r="AX124" s="4">
        <f>'(Intermediate Computations)'!BC74</f>
        <v>41671</v>
      </c>
      <c r="AY124" s="4">
        <f>'(Intermediate Computations)'!BD74</f>
        <v>41699</v>
      </c>
      <c r="AZ124" s="4">
        <f>'(Intermediate Computations)'!BE74</f>
        <v>41730</v>
      </c>
      <c r="BA124" s="4">
        <f>'(Intermediate Computations)'!BF74</f>
        <v>41760</v>
      </c>
      <c r="BB124" s="4">
        <f>'(Intermediate Computations)'!BG74</f>
        <v>41791</v>
      </c>
      <c r="BC124" s="4">
        <f>'(Intermediate Computations)'!BH74</f>
        <v>41821</v>
      </c>
      <c r="BD124" s="4">
        <f>'(Intermediate Computations)'!BI74</f>
        <v>41852</v>
      </c>
      <c r="BE124" s="4">
        <f>'(Intermediate Computations)'!BJ74</f>
        <v>41883</v>
      </c>
      <c r="BF124" s="4">
        <f>'(Intermediate Computations)'!BK74</f>
        <v>41913</v>
      </c>
      <c r="BG124" s="4">
        <f>'(Intermediate Computations)'!BL74</f>
        <v>41944</v>
      </c>
      <c r="BH124" s="4">
        <f>'(Intermediate Computations)'!BM74</f>
        <v>41974</v>
      </c>
      <c r="BI124" s="4">
        <f>'(Intermediate Computations)'!BO74</f>
        <v>42005</v>
      </c>
      <c r="BJ124" s="4">
        <f>'(Intermediate Computations)'!BP74</f>
        <v>42036</v>
      </c>
      <c r="BK124" s="4">
        <f>'(Intermediate Computations)'!BQ74</f>
        <v>42064</v>
      </c>
      <c r="BL124" s="4">
        <f>'(Intermediate Computations)'!BR74</f>
        <v>42095</v>
      </c>
      <c r="BM124" s="4">
        <f>'(Intermediate Computations)'!BS74</f>
        <v>42125</v>
      </c>
      <c r="BN124" s="4">
        <f>'(Intermediate Computations)'!BT74</f>
        <v>42156</v>
      </c>
      <c r="BO124" s="4">
        <f>'(Intermediate Computations)'!BU74</f>
        <v>42186</v>
      </c>
      <c r="BP124" s="4">
        <f>'(Intermediate Computations)'!BV74</f>
        <v>42217</v>
      </c>
      <c r="BQ124" s="4">
        <f>'(Intermediate Computations)'!BW74</f>
        <v>42248</v>
      </c>
      <c r="BR124" s="4">
        <f>'(Intermediate Computations)'!BX74</f>
        <v>42278</v>
      </c>
      <c r="BS124" s="4">
        <f>'(Intermediate Computations)'!BY74</f>
        <v>42309</v>
      </c>
      <c r="BT124" s="4">
        <f>'(Intermediate Computations)'!BZ74</f>
        <v>42339</v>
      </c>
      <c r="BU124" s="4">
        <f>'(Intermediate Computations)'!CB74</f>
        <v>42370</v>
      </c>
      <c r="BV124" s="4">
        <f>'(Intermediate Computations)'!CC74</f>
        <v>42401</v>
      </c>
      <c r="BW124" s="4">
        <f>'(Intermediate Computations)'!CD74</f>
        <v>42430</v>
      </c>
      <c r="BX124" s="4">
        <f>'(Intermediate Computations)'!CE74</f>
        <v>42461</v>
      </c>
      <c r="BY124" s="4">
        <f>'(Intermediate Computations)'!CF74</f>
        <v>42491</v>
      </c>
      <c r="BZ124" s="4">
        <f>'(Intermediate Computations)'!CG74</f>
        <v>42522</v>
      </c>
      <c r="CA124" s="4">
        <f>'(Intermediate Computations)'!CH74</f>
        <v>42552</v>
      </c>
      <c r="CB124" s="4">
        <f>'(Intermediate Computations)'!CI74</f>
        <v>42583</v>
      </c>
      <c r="CC124" s="4">
        <f>'(Intermediate Computations)'!CJ74</f>
        <v>42614</v>
      </c>
      <c r="CD124" s="4">
        <f>'(Intermediate Computations)'!CK74</f>
        <v>42644</v>
      </c>
      <c r="CE124" s="4">
        <f>'(Intermediate Computations)'!CL74</f>
        <v>42675</v>
      </c>
      <c r="CF124" s="4">
        <f>'(Intermediate Computations)'!CM74</f>
        <v>42705</v>
      </c>
      <c r="CG124" s="4">
        <f>'(Intermediate Computations)'!CO74</f>
        <v>42736</v>
      </c>
      <c r="CH124" s="4">
        <f>'(Intermediate Computations)'!CP74</f>
        <v>42767</v>
      </c>
      <c r="CI124" s="4">
        <f>'(Intermediate Computations)'!CQ74</f>
        <v>42795</v>
      </c>
      <c r="CJ124" s="4">
        <f>'(Intermediate Computations)'!CR74</f>
        <v>42826</v>
      </c>
      <c r="CK124" s="4">
        <f>'(Intermediate Computations)'!CS74</f>
        <v>42856</v>
      </c>
      <c r="CL124" s="4">
        <f>'(Intermediate Computations)'!CT74</f>
        <v>42887</v>
      </c>
      <c r="CM124" s="4">
        <f>'(Intermediate Computations)'!CU74</f>
        <v>42917</v>
      </c>
      <c r="CN124" s="4">
        <f>'(Intermediate Computations)'!CV74</f>
        <v>42948</v>
      </c>
      <c r="CO124" s="4">
        <f>'(Intermediate Computations)'!CW74</f>
        <v>42979</v>
      </c>
      <c r="CP124" s="4">
        <f>'(Intermediate Computations)'!CX74</f>
        <v>43009</v>
      </c>
      <c r="CQ124" s="4">
        <f>'(Intermediate Computations)'!CY74</f>
        <v>43040</v>
      </c>
      <c r="CR124" s="4">
        <f>'(Intermediate Computations)'!CZ74</f>
        <v>43070</v>
      </c>
      <c r="CS124" s="4">
        <f>'(Intermediate Computations)'!DB74</f>
        <v>43101</v>
      </c>
      <c r="CT124" s="4">
        <f>'(Intermediate Computations)'!DC74</f>
        <v>43132</v>
      </c>
      <c r="CU124" s="4">
        <f>'(Intermediate Computations)'!DD74</f>
        <v>43160</v>
      </c>
      <c r="CV124" s="4">
        <f>'(Intermediate Computations)'!DE74</f>
        <v>43191</v>
      </c>
      <c r="CW124" s="4">
        <f>'(Intermediate Computations)'!DF74</f>
        <v>43221</v>
      </c>
      <c r="CX124" s="4">
        <f>'(Intermediate Computations)'!DG74</f>
        <v>43252</v>
      </c>
      <c r="CY124" s="4">
        <f>'(Intermediate Computations)'!DH74</f>
        <v>43282</v>
      </c>
      <c r="CZ124" s="4">
        <f>'(Intermediate Computations)'!DI74</f>
        <v>43313</v>
      </c>
      <c r="DA124" s="4">
        <f>'(Intermediate Computations)'!DJ74</f>
        <v>43344</v>
      </c>
      <c r="DB124" s="4">
        <f>'(Intermediate Computations)'!DK74</f>
        <v>43374</v>
      </c>
      <c r="DC124" s="4">
        <f>'(Intermediate Computations)'!DL74</f>
        <v>43405</v>
      </c>
      <c r="DD124" s="4">
        <f>'(Intermediate Computations)'!DM74</f>
        <v>43435</v>
      </c>
      <c r="DE124" s="4">
        <f>'(Intermediate Computations)'!DO74</f>
        <v>43466</v>
      </c>
      <c r="DF124" s="4">
        <f>'(Intermediate Computations)'!DP74</f>
        <v>43497</v>
      </c>
      <c r="DG124" s="4">
        <f>'(Intermediate Computations)'!DQ74</f>
        <v>43525</v>
      </c>
      <c r="DH124" s="4">
        <f>'(Intermediate Computations)'!DR74</f>
        <v>43556</v>
      </c>
      <c r="DI124" s="4">
        <f>'(Intermediate Computations)'!DS74</f>
        <v>43586</v>
      </c>
      <c r="DJ124" s="4">
        <f>'(Intermediate Computations)'!DT74</f>
        <v>43617</v>
      </c>
      <c r="DK124" s="4">
        <f>'(Intermediate Computations)'!DU74</f>
        <v>43647</v>
      </c>
      <c r="DL124" s="4">
        <f>'(Intermediate Computations)'!DV74</f>
        <v>43678</v>
      </c>
      <c r="DM124" s="4">
        <f>'(Intermediate Computations)'!DW74</f>
        <v>43709</v>
      </c>
      <c r="DN124" s="4">
        <f>'(Intermediate Computations)'!DX74</f>
        <v>43739</v>
      </c>
      <c r="DO124" s="4">
        <f>'(Intermediate Computations)'!DY74</f>
        <v>43770</v>
      </c>
      <c r="DP124" s="4">
        <f>'(Intermediate Computations)'!DZ74</f>
        <v>43800</v>
      </c>
      <c r="DQ124" s="4">
        <f>'(Intermediate Computations)'!EB74</f>
        <v>43831</v>
      </c>
      <c r="DR124" s="4">
        <f>'(Intermediate Computations)'!EC74</f>
        <v>43862</v>
      </c>
      <c r="DS124" s="4">
        <f>'(Intermediate Computations)'!ED74</f>
        <v>43891</v>
      </c>
      <c r="DT124" s="4">
        <f>'(Intermediate Computations)'!EE74</f>
        <v>43922</v>
      </c>
      <c r="DU124" s="4">
        <f>'(Intermediate Computations)'!EF74</f>
        <v>43952</v>
      </c>
      <c r="DV124" s="4">
        <f>'(Intermediate Computations)'!EG74</f>
        <v>43983</v>
      </c>
      <c r="DW124" s="4">
        <f>'(Intermediate Computations)'!EH74</f>
        <v>44013</v>
      </c>
      <c r="DX124" s="4">
        <f>'(Intermediate Computations)'!EI74</f>
        <v>44044</v>
      </c>
      <c r="DY124" s="4">
        <f>'(Intermediate Computations)'!EJ74</f>
        <v>44075</v>
      </c>
      <c r="DZ124" s="4">
        <f>'(Intermediate Computations)'!EK74</f>
        <v>44105</v>
      </c>
      <c r="EA124" s="4">
        <f>'(Intermediate Computations)'!EL74</f>
        <v>44136</v>
      </c>
      <c r="EB124" s="4">
        <f>'(Intermediate Computations)'!EM74</f>
        <v>44166</v>
      </c>
    </row>
    <row r="125" spans="1:132" ht="12.75" customHeight="1">
      <c r="A125" s="64">
        <f>'Trial 1'!B22</f>
        <v>34645298.421926454</v>
      </c>
      <c r="B125" s="64">
        <f ca="1">'Trial 1'!C22</f>
        <v>34630735.506391548</v>
      </c>
      <c r="C125" s="64">
        <f ca="1">'Trial 1'!D22</f>
        <v>34613116.537627317</v>
      </c>
      <c r="D125" s="64">
        <f ca="1">'Trial 1'!E22</f>
        <v>34599506.883345284</v>
      </c>
      <c r="E125" s="64">
        <f ca="1">'Trial 1'!F22</f>
        <v>34582886.622263819</v>
      </c>
      <c r="F125" s="64">
        <f ca="1">'Trial 1'!G22</f>
        <v>34568739.017848283</v>
      </c>
      <c r="G125" s="64">
        <f ca="1">'Trial 1'!H22</f>
        <v>34554178.957093135</v>
      </c>
      <c r="H125" s="64">
        <f ca="1">'Trial 1'!I22</f>
        <v>34540633.855710983</v>
      </c>
      <c r="I125" s="64">
        <f ca="1">'Trial 1'!J22</f>
        <v>34525050.155969426</v>
      </c>
      <c r="J125" s="64">
        <f ca="1">'Trial 1'!K22</f>
        <v>34514667.917088754</v>
      </c>
      <c r="K125" s="64">
        <f ca="1">'Trial 1'!L22</f>
        <v>34499476.77400855</v>
      </c>
      <c r="L125" s="64">
        <f ca="1">'Trial 1'!M22</f>
        <v>34482176.237702593</v>
      </c>
      <c r="M125" s="64">
        <f ca="1">'Trial 1'!O22</f>
        <v>34467830.294306934</v>
      </c>
      <c r="N125" s="64">
        <f ca="1">'Trial 1'!P22</f>
        <v>34456424.985551298</v>
      </c>
      <c r="O125" s="64">
        <f ca="1">'Trial 1'!Q22</f>
        <v>34438510.075835131</v>
      </c>
      <c r="P125" s="64">
        <f ca="1">'Trial 1'!R22</f>
        <v>34427514.620113693</v>
      </c>
      <c r="Q125" s="64">
        <f ca="1">'Trial 1'!S22</f>
        <v>34415754.11734952</v>
      </c>
      <c r="R125" s="64">
        <f ca="1">'Trial 1'!T22</f>
        <v>34402136.859071612</v>
      </c>
      <c r="S125" s="64">
        <f ca="1">'Trial 1'!U22</f>
        <v>34387870.250739425</v>
      </c>
      <c r="T125" s="64">
        <f ca="1">'Trial 1'!V22</f>
        <v>34374998.534576364</v>
      </c>
      <c r="U125" s="64">
        <f ca="1">'Trial 1'!W22</f>
        <v>34358816.883097671</v>
      </c>
      <c r="V125" s="64">
        <f ca="1">'Trial 1'!X22</f>
        <v>34345184.813840263</v>
      </c>
      <c r="W125" s="64">
        <f ca="1">'Trial 1'!Y22</f>
        <v>34328136.870271794</v>
      </c>
      <c r="X125" s="64">
        <f ca="1">'Trial 1'!Z22</f>
        <v>34312527.807954788</v>
      </c>
      <c r="Y125" s="64">
        <f ca="1">'Trial 1'!AB22</f>
        <v>34296322.392979443</v>
      </c>
      <c r="Z125" s="64">
        <f ca="1">'Trial 1'!AC22</f>
        <v>34281803.042230092</v>
      </c>
      <c r="AA125" s="64">
        <f ca="1">'Trial 1'!AD22</f>
        <v>34270398.106908768</v>
      </c>
      <c r="AB125" s="64">
        <f ca="1">'Trial 1'!AE22</f>
        <v>34255463.046347126</v>
      </c>
      <c r="AC125" s="64">
        <f ca="1">'Trial 1'!AF22</f>
        <v>34240460.246249907</v>
      </c>
      <c r="AD125" s="64">
        <f ca="1">'Trial 1'!AG22</f>
        <v>34225794.870822303</v>
      </c>
      <c r="AE125" s="64">
        <f ca="1">'Trial 1'!AH22</f>
        <v>34215135.197807141</v>
      </c>
      <c r="AF125" s="64">
        <f ca="1">'Trial 1'!AI22</f>
        <v>34204678.827553026</v>
      </c>
      <c r="AG125" s="64">
        <f ca="1">'Trial 1'!AJ22</f>
        <v>34189049.142639965</v>
      </c>
      <c r="AH125" s="64">
        <f ca="1">'Trial 1'!AK22</f>
        <v>34174132.224007063</v>
      </c>
      <c r="AI125" s="64">
        <f ca="1">'Trial 1'!AL22</f>
        <v>34161579.927400313</v>
      </c>
      <c r="AJ125" s="64">
        <f ca="1">'Trial 1'!AM22</f>
        <v>34146218.514268108</v>
      </c>
      <c r="AK125" s="64">
        <f ca="1">'Trial 1'!AO22</f>
        <v>34134597.082640842</v>
      </c>
      <c r="AL125" s="64">
        <f ca="1">'Trial 1'!AP22</f>
        <v>34123573.411851086</v>
      </c>
      <c r="AM125" s="64">
        <f ca="1">'Trial 1'!AQ22</f>
        <v>34110189.391464971</v>
      </c>
      <c r="AN125" s="64">
        <f ca="1">'Trial 1'!AR22</f>
        <v>34095053.905427366</v>
      </c>
      <c r="AO125" s="64">
        <f ca="1">'Trial 1'!AS22</f>
        <v>34079494.503477626</v>
      </c>
      <c r="AP125" s="64">
        <f ca="1">'Trial 1'!AT22</f>
        <v>34064708.130087174</v>
      </c>
      <c r="AQ125" s="64">
        <f ca="1">'Trial 1'!AU22</f>
        <v>34053507.997252174</v>
      </c>
      <c r="AR125" s="64">
        <f ca="1">'Trial 1'!AV22</f>
        <v>34041937.598466553</v>
      </c>
      <c r="AS125" s="64">
        <f ca="1">'Trial 1'!AW22</f>
        <v>34028808.800407834</v>
      </c>
      <c r="AT125" s="64">
        <f ca="1">'Trial 1'!AX22</f>
        <v>34013648.030037917</v>
      </c>
      <c r="AU125" s="64">
        <f ca="1">'Trial 1'!AY22</f>
        <v>33999683.780762099</v>
      </c>
      <c r="AV125" s="64">
        <f ca="1">'Trial 1'!AZ22</f>
        <v>33984643.329335339</v>
      </c>
      <c r="AW125" s="64">
        <f ca="1">'Trial 1'!BB22</f>
        <v>33970209.811498575</v>
      </c>
      <c r="AX125" s="64">
        <f ca="1">'Trial 1'!BC22</f>
        <v>33957583.948334225</v>
      </c>
      <c r="AY125" s="64">
        <f ca="1">'Trial 1'!BD22</f>
        <v>33940127.021791615</v>
      </c>
      <c r="AZ125" s="64">
        <f ca="1">'Trial 1'!BE22</f>
        <v>33928035.220517099</v>
      </c>
      <c r="BA125" s="64">
        <f ca="1">'Trial 1'!BF22</f>
        <v>33916018.6045563</v>
      </c>
      <c r="BB125" s="64">
        <f ca="1">'Trial 1'!BG22</f>
        <v>33899469.772230767</v>
      </c>
      <c r="BC125" s="64">
        <f ca="1">'Trial 1'!BH22</f>
        <v>33887677.280597471</v>
      </c>
      <c r="BD125" s="64">
        <f ca="1">'Trial 1'!BI22</f>
        <v>33874818.992717363</v>
      </c>
      <c r="BE125" s="64">
        <f ca="1">'Trial 1'!BJ22</f>
        <v>33862790.711718269</v>
      </c>
      <c r="BF125" s="64">
        <f ca="1">'Trial 1'!BK22</f>
        <v>33845175.8471108</v>
      </c>
      <c r="BG125" s="64">
        <f ca="1">'Trial 1'!BL22</f>
        <v>33835077.986602657</v>
      </c>
      <c r="BH125" s="64">
        <f ca="1">'Trial 1'!BM22</f>
        <v>33822753.966728859</v>
      </c>
      <c r="BI125" s="64">
        <f ca="1">'Trial 1'!BO22</f>
        <v>33807397.450703382</v>
      </c>
      <c r="BJ125" s="64">
        <f ca="1">'Trial 1'!BP22</f>
        <v>33794957.546308018</v>
      </c>
      <c r="BK125" s="64">
        <f ca="1">'Trial 1'!BQ22</f>
        <v>33781489.898947187</v>
      </c>
      <c r="BL125" s="64">
        <f ca="1">'Trial 1'!BR22</f>
        <v>33768498.59002842</v>
      </c>
      <c r="BM125" s="64">
        <f ca="1">'Trial 1'!BS22</f>
        <v>33752926.623718016</v>
      </c>
      <c r="BN125" s="64">
        <f ca="1">'Trial 1'!BT22</f>
        <v>33740954.28368374</v>
      </c>
      <c r="BO125" s="64">
        <f ca="1">'Trial 1'!BU22</f>
        <v>33727695.963035055</v>
      </c>
      <c r="BP125" s="64">
        <f ca="1">'Trial 1'!BV22</f>
        <v>33713842.577550277</v>
      </c>
      <c r="BQ125" s="64">
        <f ca="1">'Trial 1'!BW22</f>
        <v>33702646.053945109</v>
      </c>
      <c r="BR125" s="64">
        <f ca="1">'Trial 1'!BX22</f>
        <v>33685776.997976281</v>
      </c>
      <c r="BS125" s="64">
        <f ca="1">'Trial 1'!BY22</f>
        <v>33669985.466850094</v>
      </c>
      <c r="BT125" s="64">
        <f ca="1">'Trial 1'!BZ22</f>
        <v>33656534.237291165</v>
      </c>
      <c r="BU125" s="64">
        <f ca="1">'Trial 1'!CB22</f>
        <v>33641258.130313627</v>
      </c>
      <c r="BV125" s="64">
        <f ca="1">'Trial 1'!CC22</f>
        <v>33628178.141904287</v>
      </c>
      <c r="BW125" s="64">
        <f ca="1">'Trial 1'!CD22</f>
        <v>33614726.906691752</v>
      </c>
      <c r="BX125" s="64">
        <f ca="1">'Trial 1'!CE22</f>
        <v>33601512.81895835</v>
      </c>
      <c r="BY125" s="64">
        <f ca="1">'Trial 1'!CF22</f>
        <v>33587483.660480492</v>
      </c>
      <c r="BZ125" s="64">
        <f ca="1">'Trial 1'!CG22</f>
        <v>33571023.162092924</v>
      </c>
      <c r="CA125" s="64">
        <f ca="1">'Trial 1'!CH22</f>
        <v>33554293.998744149</v>
      </c>
      <c r="CB125" s="64">
        <f ca="1">'Trial 1'!CI22</f>
        <v>33544365.845687289</v>
      </c>
      <c r="CC125" s="64">
        <f ca="1">'Trial 1'!CJ22</f>
        <v>33532552.078352824</v>
      </c>
      <c r="CD125" s="64">
        <f ca="1">'Trial 1'!CK22</f>
        <v>33517303.310831871</v>
      </c>
      <c r="CE125" s="64">
        <f ca="1">'Trial 1'!CL22</f>
        <v>33503021.537694361</v>
      </c>
      <c r="CF125" s="64">
        <f ca="1">'Trial 1'!CM22</f>
        <v>33490512.520424284</v>
      </c>
      <c r="CG125" s="64">
        <f ca="1">'Trial 1'!CO22</f>
        <v>33478852.679682698</v>
      </c>
      <c r="CH125" s="64">
        <f ca="1">'Trial 1'!CP22</f>
        <v>33467198.974642131</v>
      </c>
      <c r="CI125" s="64">
        <f ca="1">'Trial 1'!CQ22</f>
        <v>33452070.631427862</v>
      </c>
      <c r="CJ125" s="64">
        <f ca="1">'Trial 1'!CR22</f>
        <v>33441379.829610363</v>
      </c>
      <c r="CK125" s="64">
        <f ca="1">'Trial 1'!CS22</f>
        <v>33427256.779867128</v>
      </c>
      <c r="CL125" s="64">
        <f ca="1">'Trial 1'!CT22</f>
        <v>33410779.832750496</v>
      </c>
      <c r="CM125" s="64">
        <f ca="1">'Trial 1'!CU22</f>
        <v>33397014.819800399</v>
      </c>
      <c r="CN125" s="64">
        <f ca="1">'Trial 1'!CV22</f>
        <v>33384702.680046748</v>
      </c>
      <c r="CO125" s="64">
        <f ca="1">'Trial 1'!CW22</f>
        <v>33371014.643015139</v>
      </c>
      <c r="CP125" s="64">
        <f ca="1">'Trial 1'!CX22</f>
        <v>33355392.479266476</v>
      </c>
      <c r="CQ125" s="64">
        <f ca="1">'Trial 1'!CY22</f>
        <v>33342466.997595213</v>
      </c>
      <c r="CR125" s="64">
        <f ca="1">'Trial 1'!CZ22</f>
        <v>33329601.414297953</v>
      </c>
      <c r="CS125" s="64">
        <f ca="1">'Trial 1'!DB22</f>
        <v>33315879.367004383</v>
      </c>
      <c r="CT125" s="64">
        <f ca="1">'Trial 1'!DC22</f>
        <v>33300139.016052861</v>
      </c>
      <c r="CU125" s="64">
        <f ca="1">'Trial 1'!DD22</f>
        <v>33288478.973418806</v>
      </c>
      <c r="CV125" s="64">
        <f ca="1">'Trial 1'!DE22</f>
        <v>33275387.233045213</v>
      </c>
      <c r="CW125" s="64">
        <f ca="1">'Trial 1'!DF22</f>
        <v>33262074.125992272</v>
      </c>
      <c r="CX125" s="64">
        <f ca="1">'Trial 1'!DG22</f>
        <v>33248357.041139204</v>
      </c>
      <c r="CY125" s="64">
        <f ca="1">'Trial 1'!DH22</f>
        <v>33235217.740662951</v>
      </c>
      <c r="CZ125" s="64">
        <f ca="1">'Trial 1'!DI22</f>
        <v>33220270.911874034</v>
      </c>
      <c r="DA125" s="64">
        <f ca="1">'Trial 1'!DJ22</f>
        <v>33206072.88445729</v>
      </c>
      <c r="DB125" s="64">
        <f ca="1">'Trial 1'!DK22</f>
        <v>33190699.925379388</v>
      </c>
      <c r="DC125" s="64">
        <f ca="1">'Trial 1'!DL22</f>
        <v>33178756.471671786</v>
      </c>
      <c r="DD125" s="64">
        <f ca="1">'Trial 1'!DM22</f>
        <v>33161617.290157624</v>
      </c>
      <c r="DE125" s="64">
        <f ca="1">'Trial 1'!DO22</f>
        <v>33150793.612164348</v>
      </c>
      <c r="DF125" s="64">
        <f ca="1">'Trial 1'!DP22</f>
        <v>33137459.629961617</v>
      </c>
      <c r="DG125" s="64">
        <f ca="1">'Trial 1'!DQ22</f>
        <v>33126125.530090921</v>
      </c>
      <c r="DH125" s="64">
        <f ca="1">'Trial 1'!DR22</f>
        <v>33114669.294798262</v>
      </c>
      <c r="DI125" s="64">
        <f ca="1">'Trial 1'!DS22</f>
        <v>33100722.828260649</v>
      </c>
      <c r="DJ125" s="64">
        <f ca="1">'Trial 1'!DT22</f>
        <v>33085446.467967529</v>
      </c>
      <c r="DK125" s="64">
        <f ca="1">'Trial 1'!DU22</f>
        <v>33075657.743341252</v>
      </c>
      <c r="DL125" s="64">
        <f ca="1">'Trial 1'!DV22</f>
        <v>33060402.413697306</v>
      </c>
      <c r="DM125" s="64">
        <f ca="1">'Trial 1'!DW22</f>
        <v>33046050.237898082</v>
      </c>
      <c r="DN125" s="64">
        <f ca="1">'Trial 1'!DX22</f>
        <v>33035454.322657596</v>
      </c>
      <c r="DO125" s="64">
        <f ca="1">'Trial 1'!DY22</f>
        <v>33021250.268413503</v>
      </c>
      <c r="DP125" s="64">
        <f ca="1">'Trial 1'!DZ22</f>
        <v>33009254.751132838</v>
      </c>
      <c r="DQ125" s="64">
        <f ca="1">'Trial 1'!EB22</f>
        <v>32997104.795072675</v>
      </c>
      <c r="DR125" s="64">
        <f ca="1">'Trial 1'!EC22</f>
        <v>32986985.976152815</v>
      </c>
      <c r="DS125" s="64">
        <f ca="1">'Trial 1'!ED22</f>
        <v>32973480.100456089</v>
      </c>
      <c r="DT125" s="64">
        <f ca="1">'Trial 1'!EE22</f>
        <v>32960551.494165305</v>
      </c>
      <c r="DU125" s="64">
        <f ca="1">'Trial 1'!EF22</f>
        <v>32946902.324754454</v>
      </c>
      <c r="DV125" s="64">
        <f ca="1">'Trial 1'!EG22</f>
        <v>32935523.44289092</v>
      </c>
      <c r="DW125" s="64">
        <f ca="1">'Trial 1'!EH22</f>
        <v>32923201.646208964</v>
      </c>
      <c r="DX125" s="64">
        <f ca="1">'Trial 1'!EI22</f>
        <v>32910996.327376954</v>
      </c>
      <c r="DY125" s="64">
        <f ca="1">'Trial 1'!EJ22</f>
        <v>32896577.367285922</v>
      </c>
      <c r="DZ125" s="64">
        <f ca="1">'Trial 1'!EK22</f>
        <v>32881255.98848233</v>
      </c>
      <c r="EA125" s="64">
        <f ca="1">'Trial 1'!EL22</f>
        <v>32870845.216426298</v>
      </c>
      <c r="EB125" s="64">
        <f ca="1">'Trial 1'!EM22</f>
        <v>32859294.398743715</v>
      </c>
    </row>
    <row r="126" spans="1:132" ht="12.75" customHeight="1">
      <c r="A126" s="64">
        <f>'Trial 2'!B22</f>
        <v>34645298.421926454</v>
      </c>
      <c r="B126" s="64">
        <f ca="1">'Trial 2'!C22</f>
        <v>34631228.628608353</v>
      </c>
      <c r="C126" s="64">
        <f ca="1">'Trial 2'!D22</f>
        <v>34613416.290158227</v>
      </c>
      <c r="D126" s="64">
        <f ca="1">'Trial 2'!E22</f>
        <v>34603058.38827832</v>
      </c>
      <c r="E126" s="64">
        <f ca="1">'Trial 2'!F22</f>
        <v>34588646.097867385</v>
      </c>
      <c r="F126" s="64">
        <f ca="1">'Trial 2'!G22</f>
        <v>34573077.364285693</v>
      </c>
      <c r="G126" s="64">
        <f ca="1">'Trial 2'!H22</f>
        <v>34557636.606437467</v>
      </c>
      <c r="H126" s="64">
        <f ca="1">'Trial 2'!I22</f>
        <v>34545519.336292654</v>
      </c>
      <c r="I126" s="64">
        <f ca="1">'Trial 2'!J22</f>
        <v>34530887.182880938</v>
      </c>
      <c r="J126" s="64">
        <f ca="1">'Trial 2'!K22</f>
        <v>34516260.63595733</v>
      </c>
      <c r="K126" s="64">
        <f ca="1">'Trial 2'!L22</f>
        <v>34501786.604922585</v>
      </c>
      <c r="L126" s="64">
        <f ca="1">'Trial 2'!M22</f>
        <v>34489685.386717118</v>
      </c>
      <c r="M126" s="64">
        <f ca="1">'Trial 2'!O22</f>
        <v>34479494.769990817</v>
      </c>
      <c r="N126" s="64">
        <f ca="1">'Trial 2'!P22</f>
        <v>34465174.69934389</v>
      </c>
      <c r="O126" s="64">
        <f ca="1">'Trial 2'!Q22</f>
        <v>34448601.653155439</v>
      </c>
      <c r="P126" s="64">
        <f ca="1">'Trial 2'!R22</f>
        <v>34435140.640980549</v>
      </c>
      <c r="Q126" s="64">
        <f ca="1">'Trial 2'!S22</f>
        <v>34423214.855171099</v>
      </c>
      <c r="R126" s="64">
        <f ca="1">'Trial 2'!T22</f>
        <v>34409096.625587732</v>
      </c>
      <c r="S126" s="64">
        <f ca="1">'Trial 2'!U22</f>
        <v>34394268.653520048</v>
      </c>
      <c r="T126" s="64">
        <f ca="1">'Trial 2'!V22</f>
        <v>34382193.275104441</v>
      </c>
      <c r="U126" s="64">
        <f ca="1">'Trial 2'!W22</f>
        <v>34369537.322927773</v>
      </c>
      <c r="V126" s="64">
        <f ca="1">'Trial 2'!X22</f>
        <v>34357460.788397871</v>
      </c>
      <c r="W126" s="64">
        <f ca="1">'Trial 2'!Y22</f>
        <v>34341920.112445809</v>
      </c>
      <c r="X126" s="64">
        <f ca="1">'Trial 2'!Z22</f>
        <v>34329355.665676408</v>
      </c>
      <c r="Y126" s="64">
        <f ca="1">'Trial 2'!AB22</f>
        <v>34313430.48461242</v>
      </c>
      <c r="Z126" s="64">
        <f ca="1">'Trial 2'!AC22</f>
        <v>34303167.353592202</v>
      </c>
      <c r="AA126" s="64">
        <f ca="1">'Trial 2'!AD22</f>
        <v>34286665.655340001</v>
      </c>
      <c r="AB126" s="64">
        <f ca="1">'Trial 2'!AE22</f>
        <v>34271887.341985419</v>
      </c>
      <c r="AC126" s="64">
        <f ca="1">'Trial 2'!AF22</f>
        <v>34258828.541142881</v>
      </c>
      <c r="AD126" s="64">
        <f ca="1">'Trial 2'!AG22</f>
        <v>34242056.715324759</v>
      </c>
      <c r="AE126" s="64">
        <f ca="1">'Trial 2'!AH22</f>
        <v>34225823.558580071</v>
      </c>
      <c r="AF126" s="64">
        <f ca="1">'Trial 2'!AI22</f>
        <v>34210375.497070901</v>
      </c>
      <c r="AG126" s="64">
        <f ca="1">'Trial 2'!AJ22</f>
        <v>34195183.941858046</v>
      </c>
      <c r="AH126" s="64">
        <f ca="1">'Trial 2'!AK22</f>
        <v>34180418.407720283</v>
      </c>
      <c r="AI126" s="64">
        <f ca="1">'Trial 2'!AL22</f>
        <v>34164663.204675116</v>
      </c>
      <c r="AJ126" s="64">
        <f ca="1">'Trial 2'!AM22</f>
        <v>34146580.782034896</v>
      </c>
      <c r="AK126" s="64">
        <f ca="1">'Trial 2'!AO22</f>
        <v>34128800.257969558</v>
      </c>
      <c r="AL126" s="64">
        <f ca="1">'Trial 2'!AP22</f>
        <v>34117985.925591841</v>
      </c>
      <c r="AM126" s="64">
        <f ca="1">'Trial 2'!AQ22</f>
        <v>34105390.551282249</v>
      </c>
      <c r="AN126" s="64">
        <f ca="1">'Trial 2'!AR22</f>
        <v>34091381.165163949</v>
      </c>
      <c r="AO126" s="64">
        <f ca="1">'Trial 2'!AS22</f>
        <v>34079593.689741664</v>
      </c>
      <c r="AP126" s="64">
        <f ca="1">'Trial 2'!AT22</f>
        <v>34065179.112808928</v>
      </c>
      <c r="AQ126" s="64">
        <f ca="1">'Trial 2'!AU22</f>
        <v>34051371.289932974</v>
      </c>
      <c r="AR126" s="64">
        <f ca="1">'Trial 2'!AV22</f>
        <v>34039212.434721455</v>
      </c>
      <c r="AS126" s="64">
        <f ca="1">'Trial 2'!AW22</f>
        <v>34024732.558257967</v>
      </c>
      <c r="AT126" s="64">
        <f ca="1">'Trial 2'!AX22</f>
        <v>34011218.445135348</v>
      </c>
      <c r="AU126" s="64">
        <f ca="1">'Trial 2'!AY22</f>
        <v>33998831.412365399</v>
      </c>
      <c r="AV126" s="64">
        <f ca="1">'Trial 2'!AZ22</f>
        <v>33987595.760599248</v>
      </c>
      <c r="AW126" s="64">
        <f ca="1">'Trial 2'!BB22</f>
        <v>33972898.895459317</v>
      </c>
      <c r="AX126" s="64">
        <f ca="1">'Trial 2'!BC22</f>
        <v>33960044.130565196</v>
      </c>
      <c r="AY126" s="64">
        <f ca="1">'Trial 2'!BD22</f>
        <v>33946392.243731834</v>
      </c>
      <c r="AZ126" s="64">
        <f ca="1">'Trial 2'!BE22</f>
        <v>33931700.132909149</v>
      </c>
      <c r="BA126" s="64">
        <f ca="1">'Trial 2'!BF22</f>
        <v>33920332.539829805</v>
      </c>
      <c r="BB126" s="64">
        <f ca="1">'Trial 2'!BG22</f>
        <v>33902223.292513207</v>
      </c>
      <c r="BC126" s="64">
        <f ca="1">'Trial 2'!BH22</f>
        <v>33888828.259811603</v>
      </c>
      <c r="BD126" s="64">
        <f ca="1">'Trial 2'!BI22</f>
        <v>33872734.477772832</v>
      </c>
      <c r="BE126" s="64">
        <f ca="1">'Trial 2'!BJ22</f>
        <v>33857801.098286822</v>
      </c>
      <c r="BF126" s="64">
        <f ca="1">'Trial 2'!BK22</f>
        <v>33842087.783618703</v>
      </c>
      <c r="BG126" s="64">
        <f ca="1">'Trial 2'!BL22</f>
        <v>33828248.452462442</v>
      </c>
      <c r="BH126" s="64">
        <f ca="1">'Trial 2'!BM22</f>
        <v>33812315.940627269</v>
      </c>
      <c r="BI126" s="64">
        <f ca="1">'Trial 2'!BO22</f>
        <v>33798612.537672482</v>
      </c>
      <c r="BJ126" s="64">
        <f ca="1">'Trial 2'!BP22</f>
        <v>33780671.919013023</v>
      </c>
      <c r="BK126" s="64">
        <f ca="1">'Trial 2'!BQ22</f>
        <v>33766540.711203918</v>
      </c>
      <c r="BL126" s="64">
        <f ca="1">'Trial 2'!BR22</f>
        <v>33751791.693992324</v>
      </c>
      <c r="BM126" s="64">
        <f ca="1">'Trial 2'!BS22</f>
        <v>33740265.021990366</v>
      </c>
      <c r="BN126" s="64">
        <f ca="1">'Trial 2'!BT22</f>
        <v>33726768.581713952</v>
      </c>
      <c r="BO126" s="64">
        <f ca="1">'Trial 2'!BU22</f>
        <v>33716789.85221681</v>
      </c>
      <c r="BP126" s="64">
        <f ca="1">'Trial 2'!BV22</f>
        <v>33703074.500128821</v>
      </c>
      <c r="BQ126" s="64">
        <f ca="1">'Trial 2'!BW22</f>
        <v>33690443.559381016</v>
      </c>
      <c r="BR126" s="64">
        <f ca="1">'Trial 2'!BX22</f>
        <v>33675524.184126556</v>
      </c>
      <c r="BS126" s="64">
        <f ca="1">'Trial 2'!BY22</f>
        <v>33665000.231830083</v>
      </c>
      <c r="BT126" s="64">
        <f ca="1">'Trial 2'!BZ22</f>
        <v>33653226.509382032</v>
      </c>
      <c r="BU126" s="64">
        <f ca="1">'Trial 2'!CB22</f>
        <v>33640029.695706494</v>
      </c>
      <c r="BV126" s="64">
        <f ca="1">'Trial 2'!CC22</f>
        <v>33623721.557266898</v>
      </c>
      <c r="BW126" s="64">
        <f ca="1">'Trial 2'!CD22</f>
        <v>33610958.754968703</v>
      </c>
      <c r="BX126" s="64">
        <f ca="1">'Trial 2'!CE22</f>
        <v>33595275.012336515</v>
      </c>
      <c r="BY126" s="64">
        <f ca="1">'Trial 2'!CF22</f>
        <v>33584654.582161598</v>
      </c>
      <c r="BZ126" s="64">
        <f ca="1">'Trial 2'!CG22</f>
        <v>33571243.206225201</v>
      </c>
      <c r="CA126" s="64">
        <f ca="1">'Trial 2'!CH22</f>
        <v>33557370.9250172</v>
      </c>
      <c r="CB126" s="64">
        <f ca="1">'Trial 2'!CI22</f>
        <v>33546158.995992996</v>
      </c>
      <c r="CC126" s="64">
        <f ca="1">'Trial 2'!CJ22</f>
        <v>33529454.975934874</v>
      </c>
      <c r="CD126" s="64">
        <f ca="1">'Trial 2'!CK22</f>
        <v>33513470.736713506</v>
      </c>
      <c r="CE126" s="64">
        <f ca="1">'Trial 2'!CL22</f>
        <v>33500763.045482114</v>
      </c>
      <c r="CF126" s="64">
        <f ca="1">'Trial 2'!CM22</f>
        <v>33487681.061628234</v>
      </c>
      <c r="CG126" s="64">
        <f ca="1">'Trial 2'!CO22</f>
        <v>33471923.059421856</v>
      </c>
      <c r="CH126" s="64">
        <f ca="1">'Trial 2'!CP22</f>
        <v>33457758.401148569</v>
      </c>
      <c r="CI126" s="64">
        <f ca="1">'Trial 2'!CQ22</f>
        <v>33445752.788577456</v>
      </c>
      <c r="CJ126" s="64">
        <f ca="1">'Trial 2'!CR22</f>
        <v>33433722.859171905</v>
      </c>
      <c r="CK126" s="64">
        <f ca="1">'Trial 2'!CS22</f>
        <v>33420034.349550977</v>
      </c>
      <c r="CL126" s="64">
        <f ca="1">'Trial 2'!CT22</f>
        <v>33403702.261855554</v>
      </c>
      <c r="CM126" s="64">
        <f ca="1">'Trial 2'!CU22</f>
        <v>33387438.127340078</v>
      </c>
      <c r="CN126" s="64">
        <f ca="1">'Trial 2'!CV22</f>
        <v>33374411.580677599</v>
      </c>
      <c r="CO126" s="64">
        <f ca="1">'Trial 2'!CW22</f>
        <v>33360367.912074324</v>
      </c>
      <c r="CP126" s="64">
        <f ca="1">'Trial 2'!CX22</f>
        <v>33345922.75235777</v>
      </c>
      <c r="CQ126" s="64">
        <f ca="1">'Trial 2'!CY22</f>
        <v>33331361.090035927</v>
      </c>
      <c r="CR126" s="64">
        <f ca="1">'Trial 2'!CZ22</f>
        <v>33314011.305188958</v>
      </c>
      <c r="CS126" s="64">
        <f ca="1">'Trial 2'!DB22</f>
        <v>33296310.2906918</v>
      </c>
      <c r="CT126" s="64">
        <f ca="1">'Trial 2'!DC22</f>
        <v>33281756.650493212</v>
      </c>
      <c r="CU126" s="64">
        <f ca="1">'Trial 2'!DD22</f>
        <v>33270564.186332501</v>
      </c>
      <c r="CV126" s="64">
        <f ca="1">'Trial 2'!DE22</f>
        <v>33252657.705778662</v>
      </c>
      <c r="CW126" s="64">
        <f ca="1">'Trial 2'!DF22</f>
        <v>33240761.07699915</v>
      </c>
      <c r="CX126" s="64">
        <f ca="1">'Trial 2'!DG22</f>
        <v>33225442.211121414</v>
      </c>
      <c r="CY126" s="64">
        <f ca="1">'Trial 2'!DH22</f>
        <v>33210495.235467438</v>
      </c>
      <c r="CZ126" s="64">
        <f ca="1">'Trial 2'!DI22</f>
        <v>33199313.3547174</v>
      </c>
      <c r="DA126" s="64">
        <f ca="1">'Trial 2'!DJ22</f>
        <v>33181152.916878927</v>
      </c>
      <c r="DB126" s="64">
        <f ca="1">'Trial 2'!DK22</f>
        <v>33163807.485108234</v>
      </c>
      <c r="DC126" s="64">
        <f ca="1">'Trial 2'!DL22</f>
        <v>33149784.430708155</v>
      </c>
      <c r="DD126" s="64">
        <f ca="1">'Trial 2'!DM22</f>
        <v>33133397.046303734</v>
      </c>
      <c r="DE126" s="64">
        <f ca="1">'Trial 2'!DO22</f>
        <v>33117282.725716706</v>
      </c>
      <c r="DF126" s="64">
        <f ca="1">'Trial 2'!DP22</f>
        <v>33102476.739589628</v>
      </c>
      <c r="DG126" s="64">
        <f ca="1">'Trial 2'!DQ22</f>
        <v>33085001.427250829</v>
      </c>
      <c r="DH126" s="64">
        <f ca="1">'Trial 2'!DR22</f>
        <v>33072082.028249189</v>
      </c>
      <c r="DI126" s="64">
        <f ca="1">'Trial 2'!DS22</f>
        <v>33053851.435169782</v>
      </c>
      <c r="DJ126" s="64">
        <f ca="1">'Trial 2'!DT22</f>
        <v>33041236.090862922</v>
      </c>
      <c r="DK126" s="64">
        <f ca="1">'Trial 2'!DU22</f>
        <v>33025035.236647699</v>
      </c>
      <c r="DL126" s="64">
        <f ca="1">'Trial 2'!DV22</f>
        <v>33012315.483322736</v>
      </c>
      <c r="DM126" s="64">
        <f ca="1">'Trial 2'!DW22</f>
        <v>32995862.403687276</v>
      </c>
      <c r="DN126" s="64">
        <f ca="1">'Trial 2'!DX22</f>
        <v>32984549.220761403</v>
      </c>
      <c r="DO126" s="64">
        <f ca="1">'Trial 2'!DY22</f>
        <v>32968896.106572375</v>
      </c>
      <c r="DP126" s="64">
        <f ca="1">'Trial 2'!DZ22</f>
        <v>32958410.956322096</v>
      </c>
      <c r="DQ126" s="64">
        <f ca="1">'Trial 2'!EB22</f>
        <v>32947364.954951409</v>
      </c>
      <c r="DR126" s="64">
        <f ca="1">'Trial 2'!EC22</f>
        <v>32934390.782920502</v>
      </c>
      <c r="DS126" s="64">
        <f ca="1">'Trial 2'!ED22</f>
        <v>32917235.810192816</v>
      </c>
      <c r="DT126" s="64">
        <f ca="1">'Trial 2'!EE22</f>
        <v>32903176.651968971</v>
      </c>
      <c r="DU126" s="64">
        <f ca="1">'Trial 2'!EF22</f>
        <v>32890294.486823451</v>
      </c>
      <c r="DV126" s="64">
        <f ca="1">'Trial 2'!EG22</f>
        <v>32876998.953494545</v>
      </c>
      <c r="DW126" s="64">
        <f ca="1">'Trial 2'!EH22</f>
        <v>32864180.604224514</v>
      </c>
      <c r="DX126" s="64">
        <f ca="1">'Trial 2'!EI22</f>
        <v>32850648.969037376</v>
      </c>
      <c r="DY126" s="64">
        <f ca="1">'Trial 2'!EJ22</f>
        <v>32837339.441952027</v>
      </c>
      <c r="DZ126" s="64">
        <f ca="1">'Trial 2'!EK22</f>
        <v>32826015.942769125</v>
      </c>
      <c r="EA126" s="64">
        <f ca="1">'Trial 2'!EL22</f>
        <v>32810250.057393882</v>
      </c>
      <c r="EB126" s="64">
        <f ca="1">'Trial 2'!EM22</f>
        <v>32796980.755594939</v>
      </c>
    </row>
    <row r="127" spans="1:132" ht="12.75" customHeight="1">
      <c r="A127" s="64">
        <f>'Trial 3'!B22</f>
        <v>34645298.421926454</v>
      </c>
      <c r="B127" s="64">
        <f ca="1">'Trial 3'!C22</f>
        <v>34628888.857063226</v>
      </c>
      <c r="C127" s="64">
        <f ca="1">'Trial 3'!D22</f>
        <v>34614886.314329758</v>
      </c>
      <c r="D127" s="64">
        <f ca="1">'Trial 3'!E22</f>
        <v>34601971.302639529</v>
      </c>
      <c r="E127" s="64">
        <f ca="1">'Trial 3'!F22</f>
        <v>34590459.988797061</v>
      </c>
      <c r="F127" s="64">
        <f ca="1">'Trial 3'!G22</f>
        <v>34576345.784343287</v>
      </c>
      <c r="G127" s="64">
        <f ca="1">'Trial 3'!H22</f>
        <v>34563312.478550866</v>
      </c>
      <c r="H127" s="64">
        <f ca="1">'Trial 3'!I22</f>
        <v>34548773.487049401</v>
      </c>
      <c r="I127" s="64">
        <f ca="1">'Trial 3'!J22</f>
        <v>34533505.878358275</v>
      </c>
      <c r="J127" s="64">
        <f ca="1">'Trial 3'!K22</f>
        <v>34516256.813211553</v>
      </c>
      <c r="K127" s="64">
        <f ca="1">'Trial 3'!L22</f>
        <v>34506540.769457571</v>
      </c>
      <c r="L127" s="64">
        <f ca="1">'Trial 3'!M22</f>
        <v>34492606.249372929</v>
      </c>
      <c r="M127" s="64">
        <f ca="1">'Trial 3'!O22</f>
        <v>34479255.316150352</v>
      </c>
      <c r="N127" s="64">
        <f ca="1">'Trial 3'!P22</f>
        <v>34466536.068348788</v>
      </c>
      <c r="O127" s="64">
        <f ca="1">'Trial 3'!Q22</f>
        <v>34453031.067684807</v>
      </c>
      <c r="P127" s="64">
        <f ca="1">'Trial 3'!R22</f>
        <v>34441912.744387202</v>
      </c>
      <c r="Q127" s="64">
        <f ca="1">'Trial 3'!S22</f>
        <v>34431848.513622589</v>
      </c>
      <c r="R127" s="64">
        <f ca="1">'Trial 3'!T22</f>
        <v>34419664.831690513</v>
      </c>
      <c r="S127" s="64">
        <f ca="1">'Trial 3'!U22</f>
        <v>34409141.232731186</v>
      </c>
      <c r="T127" s="64">
        <f ca="1">'Trial 3'!V22</f>
        <v>34393582.092641763</v>
      </c>
      <c r="U127" s="64">
        <f ca="1">'Trial 3'!W22</f>
        <v>34381732.163735285</v>
      </c>
      <c r="V127" s="64">
        <f ca="1">'Trial 3'!X22</f>
        <v>34369716.532185905</v>
      </c>
      <c r="W127" s="64">
        <f ca="1">'Trial 3'!Y22</f>
        <v>34359210.224279739</v>
      </c>
      <c r="X127" s="64">
        <f ca="1">'Trial 3'!Z22</f>
        <v>34347387.91715534</v>
      </c>
      <c r="Y127" s="64">
        <f ca="1">'Trial 3'!AB22</f>
        <v>34331107.744091272</v>
      </c>
      <c r="Z127" s="64">
        <f ca="1">'Trial 3'!AC22</f>
        <v>34317866.471639395</v>
      </c>
      <c r="AA127" s="64">
        <f ca="1">'Trial 3'!AD22</f>
        <v>34306321.989415616</v>
      </c>
      <c r="AB127" s="64">
        <f ca="1">'Trial 3'!AE22</f>
        <v>34296175.061168276</v>
      </c>
      <c r="AC127" s="64">
        <f ca="1">'Trial 3'!AF22</f>
        <v>34277777.958643191</v>
      </c>
      <c r="AD127" s="64">
        <f ca="1">'Trial 3'!AG22</f>
        <v>34265080.219377898</v>
      </c>
      <c r="AE127" s="64">
        <f ca="1">'Trial 3'!AH22</f>
        <v>34247309.322931014</v>
      </c>
      <c r="AF127" s="64">
        <f ca="1">'Trial 3'!AI22</f>
        <v>34233769.859053925</v>
      </c>
      <c r="AG127" s="64">
        <f ca="1">'Trial 3'!AJ22</f>
        <v>34219450.359858043</v>
      </c>
      <c r="AH127" s="64">
        <f ca="1">'Trial 3'!AK22</f>
        <v>34206987.690884925</v>
      </c>
      <c r="AI127" s="64">
        <f ca="1">'Trial 3'!AL22</f>
        <v>34192343.233185612</v>
      </c>
      <c r="AJ127" s="64">
        <f ca="1">'Trial 3'!AM22</f>
        <v>34179631.67672006</v>
      </c>
      <c r="AK127" s="64">
        <f ca="1">'Trial 3'!AO22</f>
        <v>34162218.001505949</v>
      </c>
      <c r="AL127" s="64">
        <f ca="1">'Trial 3'!AP22</f>
        <v>34144226.596262693</v>
      </c>
      <c r="AM127" s="64">
        <f ca="1">'Trial 3'!AQ22</f>
        <v>34131735.914856873</v>
      </c>
      <c r="AN127" s="64">
        <f ca="1">'Trial 3'!AR22</f>
        <v>34117440.554986008</v>
      </c>
      <c r="AO127" s="64">
        <f ca="1">'Trial 3'!AS22</f>
        <v>34105711.43819119</v>
      </c>
      <c r="AP127" s="64">
        <f ca="1">'Trial 3'!AT22</f>
        <v>34091658.368903421</v>
      </c>
      <c r="AQ127" s="64">
        <f ca="1">'Trial 3'!AU22</f>
        <v>34075902.672336459</v>
      </c>
      <c r="AR127" s="64">
        <f ca="1">'Trial 3'!AV22</f>
        <v>34064516.684205368</v>
      </c>
      <c r="AS127" s="64">
        <f ca="1">'Trial 3'!AW22</f>
        <v>34051506.151536524</v>
      </c>
      <c r="AT127" s="64">
        <f ca="1">'Trial 3'!AX22</f>
        <v>34037733.57496503</v>
      </c>
      <c r="AU127" s="64">
        <f ca="1">'Trial 3'!AY22</f>
        <v>34024110.664896786</v>
      </c>
      <c r="AV127" s="64">
        <f ca="1">'Trial 3'!AZ22</f>
        <v>34009601.928565122</v>
      </c>
      <c r="AW127" s="64">
        <f ca="1">'Trial 3'!BB22</f>
        <v>33997874.309004255</v>
      </c>
      <c r="AX127" s="64">
        <f ca="1">'Trial 3'!BC22</f>
        <v>33982712.034701221</v>
      </c>
      <c r="AY127" s="64">
        <f ca="1">'Trial 3'!BD22</f>
        <v>33965865.654652134</v>
      </c>
      <c r="AZ127" s="64">
        <f ca="1">'Trial 3'!BE22</f>
        <v>33953116.049932361</v>
      </c>
      <c r="BA127" s="64">
        <f ca="1">'Trial 3'!BF22</f>
        <v>33943329.267084628</v>
      </c>
      <c r="BB127" s="64">
        <f ca="1">'Trial 3'!BG22</f>
        <v>33929450.391957708</v>
      </c>
      <c r="BC127" s="64">
        <f ca="1">'Trial 3'!BH22</f>
        <v>33913644.164828122</v>
      </c>
      <c r="BD127" s="64">
        <f ca="1">'Trial 3'!BI22</f>
        <v>33896891.985192493</v>
      </c>
      <c r="BE127" s="64">
        <f ca="1">'Trial 3'!BJ22</f>
        <v>33881170.346016943</v>
      </c>
      <c r="BF127" s="64">
        <f ca="1">'Trial 3'!BK22</f>
        <v>33864928.805146083</v>
      </c>
      <c r="BG127" s="64">
        <f ca="1">'Trial 3'!BL22</f>
        <v>33855104.25957296</v>
      </c>
      <c r="BH127" s="64">
        <f ca="1">'Trial 3'!BM22</f>
        <v>33840508.519214608</v>
      </c>
      <c r="BI127" s="64">
        <f ca="1">'Trial 3'!BO22</f>
        <v>33828066.281541981</v>
      </c>
      <c r="BJ127" s="64">
        <f ca="1">'Trial 3'!BP22</f>
        <v>33814136.254301459</v>
      </c>
      <c r="BK127" s="64">
        <f ca="1">'Trial 3'!BQ22</f>
        <v>33799808.746586747</v>
      </c>
      <c r="BL127" s="64">
        <f ca="1">'Trial 3'!BR22</f>
        <v>33788295.99296616</v>
      </c>
      <c r="BM127" s="64">
        <f ca="1">'Trial 3'!BS22</f>
        <v>33776388.834022261</v>
      </c>
      <c r="BN127" s="64">
        <f ca="1">'Trial 3'!BT22</f>
        <v>33760953.402941495</v>
      </c>
      <c r="BO127" s="64">
        <f ca="1">'Trial 3'!BU22</f>
        <v>33747042.512857452</v>
      </c>
      <c r="BP127" s="64">
        <f ca="1">'Trial 3'!BV22</f>
        <v>33736012.757602744</v>
      </c>
      <c r="BQ127" s="64">
        <f ca="1">'Trial 3'!BW22</f>
        <v>33720006.925455838</v>
      </c>
      <c r="BR127" s="64">
        <f ca="1">'Trial 3'!BX22</f>
        <v>33709193.750263646</v>
      </c>
      <c r="BS127" s="64">
        <f ca="1">'Trial 3'!BY22</f>
        <v>33692133.867526397</v>
      </c>
      <c r="BT127" s="64">
        <f ca="1">'Trial 3'!BZ22</f>
        <v>33680577.757276192</v>
      </c>
      <c r="BU127" s="64">
        <f ca="1">'Trial 3'!CB22</f>
        <v>33664361.417871274</v>
      </c>
      <c r="BV127" s="64">
        <f ca="1">'Trial 3'!CC22</f>
        <v>33647158.33083263</v>
      </c>
      <c r="BW127" s="64">
        <f ca="1">'Trial 3'!CD22</f>
        <v>33633264.402519435</v>
      </c>
      <c r="BX127" s="64">
        <f ca="1">'Trial 3'!CE22</f>
        <v>33619515.755049057</v>
      </c>
      <c r="BY127" s="64">
        <f ca="1">'Trial 3'!CF22</f>
        <v>33607250.194494113</v>
      </c>
      <c r="BZ127" s="64">
        <f ca="1">'Trial 3'!CG22</f>
        <v>33591448.326294556</v>
      </c>
      <c r="CA127" s="64">
        <f ca="1">'Trial 3'!CH22</f>
        <v>33575328.615518883</v>
      </c>
      <c r="CB127" s="64">
        <f ca="1">'Trial 3'!CI22</f>
        <v>33559428.906564832</v>
      </c>
      <c r="CC127" s="64">
        <f ca="1">'Trial 3'!CJ22</f>
        <v>33548538.776942983</v>
      </c>
      <c r="CD127" s="64">
        <f ca="1">'Trial 3'!CK22</f>
        <v>33533924.319338966</v>
      </c>
      <c r="CE127" s="64">
        <f ca="1">'Trial 3'!CL22</f>
        <v>33521564.121534329</v>
      </c>
      <c r="CF127" s="64">
        <f ca="1">'Trial 3'!CM22</f>
        <v>33510585.797319405</v>
      </c>
      <c r="CG127" s="64">
        <f ca="1">'Trial 3'!CO22</f>
        <v>33499806.804974366</v>
      </c>
      <c r="CH127" s="64">
        <f ca="1">'Trial 3'!CP22</f>
        <v>33485975.131779775</v>
      </c>
      <c r="CI127" s="64">
        <f ca="1">'Trial 3'!CQ22</f>
        <v>33476017.665842023</v>
      </c>
      <c r="CJ127" s="64">
        <f ca="1">'Trial 3'!CR22</f>
        <v>33461749.30278372</v>
      </c>
      <c r="CK127" s="64">
        <f ca="1">'Trial 3'!CS22</f>
        <v>33447785.939142924</v>
      </c>
      <c r="CL127" s="64">
        <f ca="1">'Trial 3'!CT22</f>
        <v>33435054.64366563</v>
      </c>
      <c r="CM127" s="64">
        <f ca="1">'Trial 3'!CU22</f>
        <v>33424681.928840958</v>
      </c>
      <c r="CN127" s="64">
        <f ca="1">'Trial 3'!CV22</f>
        <v>33410781.91621672</v>
      </c>
      <c r="CO127" s="64">
        <f ca="1">'Trial 3'!CW22</f>
        <v>33395443.044955224</v>
      </c>
      <c r="CP127" s="64">
        <f ca="1">'Trial 3'!CX22</f>
        <v>33383403.412291411</v>
      </c>
      <c r="CQ127" s="64">
        <f ca="1">'Trial 3'!CY22</f>
        <v>33371299.518475216</v>
      </c>
      <c r="CR127" s="64">
        <f ca="1">'Trial 3'!CZ22</f>
        <v>33354303.15462283</v>
      </c>
      <c r="CS127" s="64">
        <f ca="1">'Trial 3'!DB22</f>
        <v>33342478.863115497</v>
      </c>
      <c r="CT127" s="64">
        <f ca="1">'Trial 3'!DC22</f>
        <v>33330892.765573025</v>
      </c>
      <c r="CU127" s="64">
        <f ca="1">'Trial 3'!DD22</f>
        <v>33315536.713598728</v>
      </c>
      <c r="CV127" s="64">
        <f ca="1">'Trial 3'!DE22</f>
        <v>33299514.562071957</v>
      </c>
      <c r="CW127" s="64">
        <f ca="1">'Trial 3'!DF22</f>
        <v>33286059.650413752</v>
      </c>
      <c r="CX127" s="64">
        <f ca="1">'Trial 3'!DG22</f>
        <v>33268916.681177411</v>
      </c>
      <c r="CY127" s="64">
        <f ca="1">'Trial 3'!DH22</f>
        <v>33256522.283379503</v>
      </c>
      <c r="CZ127" s="64">
        <f ca="1">'Trial 3'!DI22</f>
        <v>33241133.271311726</v>
      </c>
      <c r="DA127" s="64">
        <f ca="1">'Trial 3'!DJ22</f>
        <v>33224193.888129856</v>
      </c>
      <c r="DB127" s="64">
        <f ca="1">'Trial 3'!DK22</f>
        <v>33212043.385811355</v>
      </c>
      <c r="DC127" s="64">
        <f ca="1">'Trial 3'!DL22</f>
        <v>33201079.153074473</v>
      </c>
      <c r="DD127" s="64">
        <f ca="1">'Trial 3'!DM22</f>
        <v>33187771.42421452</v>
      </c>
      <c r="DE127" s="64">
        <f ca="1">'Trial 3'!DO22</f>
        <v>33171743.009885758</v>
      </c>
      <c r="DF127" s="64">
        <f ca="1">'Trial 3'!DP22</f>
        <v>33158936.392710634</v>
      </c>
      <c r="DG127" s="64">
        <f ca="1">'Trial 3'!DQ22</f>
        <v>33148272.436878052</v>
      </c>
      <c r="DH127" s="64">
        <f ca="1">'Trial 3'!DR22</f>
        <v>33133041.744169734</v>
      </c>
      <c r="DI127" s="64">
        <f ca="1">'Trial 3'!DS22</f>
        <v>33118875.893584192</v>
      </c>
      <c r="DJ127" s="64">
        <f ca="1">'Trial 3'!DT22</f>
        <v>33103521.640422188</v>
      </c>
      <c r="DK127" s="64">
        <f ca="1">'Trial 3'!DU22</f>
        <v>33091398.151249666</v>
      </c>
      <c r="DL127" s="64">
        <f ca="1">'Trial 3'!DV22</f>
        <v>33080111.219994497</v>
      </c>
      <c r="DM127" s="64">
        <f ca="1">'Trial 3'!DW22</f>
        <v>33063604.715660475</v>
      </c>
      <c r="DN127" s="64">
        <f ca="1">'Trial 3'!DX22</f>
        <v>33048493.963354833</v>
      </c>
      <c r="DO127" s="64">
        <f ca="1">'Trial 3'!DY22</f>
        <v>33035172.940293562</v>
      </c>
      <c r="DP127" s="64">
        <f ca="1">'Trial 3'!DZ22</f>
        <v>33022216.393348783</v>
      </c>
      <c r="DQ127" s="64">
        <f ca="1">'Trial 3'!EB22</f>
        <v>33007388.691194795</v>
      </c>
      <c r="DR127" s="64">
        <f ca="1">'Trial 3'!EC22</f>
        <v>32991637.078987528</v>
      </c>
      <c r="DS127" s="64">
        <f ca="1">'Trial 3'!ED22</f>
        <v>32973513.307820734</v>
      </c>
      <c r="DT127" s="64">
        <f ca="1">'Trial 3'!EE22</f>
        <v>32961448.917005889</v>
      </c>
      <c r="DU127" s="64">
        <f ca="1">'Trial 3'!EF22</f>
        <v>32946822.819320478</v>
      </c>
      <c r="DV127" s="64">
        <f ca="1">'Trial 3'!EG22</f>
        <v>32932463.799917564</v>
      </c>
      <c r="DW127" s="64">
        <f ca="1">'Trial 3'!EH22</f>
        <v>32917096.801733203</v>
      </c>
      <c r="DX127" s="64">
        <f ca="1">'Trial 3'!EI22</f>
        <v>32902811.166076601</v>
      </c>
      <c r="DY127" s="64">
        <f ca="1">'Trial 3'!EJ22</f>
        <v>32887440.920786604</v>
      </c>
      <c r="DZ127" s="64">
        <f ca="1">'Trial 3'!EK22</f>
        <v>32871799.019612104</v>
      </c>
      <c r="EA127" s="64">
        <f ca="1">'Trial 3'!EL22</f>
        <v>32859476.317100193</v>
      </c>
      <c r="EB127" s="64">
        <f ca="1">'Trial 3'!EM22</f>
        <v>32845124.486118663</v>
      </c>
    </row>
    <row r="128" spans="1:132" ht="12.75" customHeight="1">
      <c r="A128" s="64">
        <f>'Trial 4'!B22</f>
        <v>34645298.421926454</v>
      </c>
      <c r="B128" s="64">
        <f ca="1">'Trial 4'!C22</f>
        <v>34631255.769110821</v>
      </c>
      <c r="C128" s="64">
        <f ca="1">'Trial 4'!D22</f>
        <v>34616574.990534022</v>
      </c>
      <c r="D128" s="64">
        <f ca="1">'Trial 4'!E22</f>
        <v>34604025.26751107</v>
      </c>
      <c r="E128" s="64">
        <f ca="1">'Trial 4'!F22</f>
        <v>34588812.03632237</v>
      </c>
      <c r="F128" s="64">
        <f ca="1">'Trial 4'!G22</f>
        <v>34574990.347245514</v>
      </c>
      <c r="G128" s="64">
        <f ca="1">'Trial 4'!H22</f>
        <v>34560260.511119001</v>
      </c>
      <c r="H128" s="64">
        <f ca="1">'Trial 4'!I22</f>
        <v>34547208.016697519</v>
      </c>
      <c r="I128" s="64">
        <f ca="1">'Trial 4'!J22</f>
        <v>34537535.911991037</v>
      </c>
      <c r="J128" s="64">
        <f ca="1">'Trial 4'!K22</f>
        <v>34522060.444205731</v>
      </c>
      <c r="K128" s="64">
        <f ca="1">'Trial 4'!L22</f>
        <v>34509759.604402587</v>
      </c>
      <c r="L128" s="64">
        <f ca="1">'Trial 4'!M22</f>
        <v>34496851.343926847</v>
      </c>
      <c r="M128" s="64">
        <f ca="1">'Trial 4'!O22</f>
        <v>34479750.409067206</v>
      </c>
      <c r="N128" s="64">
        <f ca="1">'Trial 4'!P22</f>
        <v>34465302.897627532</v>
      </c>
      <c r="O128" s="64">
        <f ca="1">'Trial 4'!Q22</f>
        <v>34448715.538870201</v>
      </c>
      <c r="P128" s="64">
        <f ca="1">'Trial 4'!R22</f>
        <v>34436827.719823398</v>
      </c>
      <c r="Q128" s="64">
        <f ca="1">'Trial 4'!S22</f>
        <v>34423489.164991796</v>
      </c>
      <c r="R128" s="64">
        <f ca="1">'Trial 4'!T22</f>
        <v>34406801.142422162</v>
      </c>
      <c r="S128" s="64">
        <f ca="1">'Trial 4'!U22</f>
        <v>34394478.408167861</v>
      </c>
      <c r="T128" s="64">
        <f ca="1">'Trial 4'!V22</f>
        <v>34378594.304689892</v>
      </c>
      <c r="U128" s="64">
        <f ca="1">'Trial 4'!W22</f>
        <v>34365025.875625089</v>
      </c>
      <c r="V128" s="64">
        <f ca="1">'Trial 4'!X22</f>
        <v>34349941.488169648</v>
      </c>
      <c r="W128" s="64">
        <f ca="1">'Trial 4'!Y22</f>
        <v>34338334.737293631</v>
      </c>
      <c r="X128" s="64">
        <f ca="1">'Trial 4'!Z22</f>
        <v>34321831.03952495</v>
      </c>
      <c r="Y128" s="64">
        <f ca="1">'Trial 4'!AB22</f>
        <v>34306974.055791199</v>
      </c>
      <c r="Z128" s="64">
        <f ca="1">'Trial 4'!AC22</f>
        <v>34291178.831190415</v>
      </c>
      <c r="AA128" s="64">
        <f ca="1">'Trial 4'!AD22</f>
        <v>34276592.579405636</v>
      </c>
      <c r="AB128" s="64">
        <f ca="1">'Trial 4'!AE22</f>
        <v>34264860.611857884</v>
      </c>
      <c r="AC128" s="64">
        <f ca="1">'Trial 4'!AF22</f>
        <v>34250301.340278678</v>
      </c>
      <c r="AD128" s="64">
        <f ca="1">'Trial 4'!AG22</f>
        <v>34232709.977448955</v>
      </c>
      <c r="AE128" s="64">
        <f ca="1">'Trial 4'!AH22</f>
        <v>34215788.383865997</v>
      </c>
      <c r="AF128" s="64">
        <f ca="1">'Trial 4'!AI22</f>
        <v>34200732.685390331</v>
      </c>
      <c r="AG128" s="64">
        <f ca="1">'Trial 4'!AJ22</f>
        <v>34186456.609514691</v>
      </c>
      <c r="AH128" s="64">
        <f ca="1">'Trial 4'!AK22</f>
        <v>34170575.522469014</v>
      </c>
      <c r="AI128" s="64">
        <f ca="1">'Trial 4'!AL22</f>
        <v>34152530.673242055</v>
      </c>
      <c r="AJ128" s="64">
        <f ca="1">'Trial 4'!AM22</f>
        <v>34136526.505960383</v>
      </c>
      <c r="AK128" s="64">
        <f ca="1">'Trial 4'!AO22</f>
        <v>34120759.281542554</v>
      </c>
      <c r="AL128" s="64">
        <f ca="1">'Trial 4'!AP22</f>
        <v>34107412.485358678</v>
      </c>
      <c r="AM128" s="64">
        <f ca="1">'Trial 4'!AQ22</f>
        <v>34094070.559038348</v>
      </c>
      <c r="AN128" s="64">
        <f ca="1">'Trial 4'!AR22</f>
        <v>34076767.4378068</v>
      </c>
      <c r="AO128" s="64">
        <f ca="1">'Trial 4'!AS22</f>
        <v>34064611.475603044</v>
      </c>
      <c r="AP128" s="64">
        <f ca="1">'Trial 4'!AT22</f>
        <v>34050612.37449982</v>
      </c>
      <c r="AQ128" s="64">
        <f ca="1">'Trial 4'!AU22</f>
        <v>34033198.970121734</v>
      </c>
      <c r="AR128" s="64">
        <f ca="1">'Trial 4'!AV22</f>
        <v>34019426.188490763</v>
      </c>
      <c r="AS128" s="64">
        <f ca="1">'Trial 4'!AW22</f>
        <v>34007339.111332268</v>
      </c>
      <c r="AT128" s="64">
        <f ca="1">'Trial 4'!AX22</f>
        <v>33992440.98693718</v>
      </c>
      <c r="AU128" s="64">
        <f ca="1">'Trial 4'!AY22</f>
        <v>33975712.445854127</v>
      </c>
      <c r="AV128" s="64">
        <f ca="1">'Trial 4'!AZ22</f>
        <v>33957329.251851209</v>
      </c>
      <c r="AW128" s="64">
        <f ca="1">'Trial 4'!BB22</f>
        <v>33942041.661241569</v>
      </c>
      <c r="AX128" s="64">
        <f ca="1">'Trial 4'!BC22</f>
        <v>33925068.25686121</v>
      </c>
      <c r="AY128" s="64">
        <f ca="1">'Trial 4'!BD22</f>
        <v>33910147.730353236</v>
      </c>
      <c r="AZ128" s="64">
        <f ca="1">'Trial 4'!BE22</f>
        <v>33895729.21518553</v>
      </c>
      <c r="BA128" s="64">
        <f ca="1">'Trial 4'!BF22</f>
        <v>33880646.677473061</v>
      </c>
      <c r="BB128" s="64">
        <f ca="1">'Trial 4'!BG22</f>
        <v>33863437.065150097</v>
      </c>
      <c r="BC128" s="64">
        <f ca="1">'Trial 4'!BH22</f>
        <v>33852276.985213861</v>
      </c>
      <c r="BD128" s="64">
        <f ca="1">'Trial 4'!BI22</f>
        <v>33836839.329276107</v>
      </c>
      <c r="BE128" s="64">
        <f ca="1">'Trial 4'!BJ22</f>
        <v>33821648.499043763</v>
      </c>
      <c r="BF128" s="64">
        <f ca="1">'Trial 4'!BK22</f>
        <v>33810533.987090856</v>
      </c>
      <c r="BG128" s="64">
        <f ca="1">'Trial 4'!BL22</f>
        <v>33796824.295676365</v>
      </c>
      <c r="BH128" s="64">
        <f ca="1">'Trial 4'!BM22</f>
        <v>33780742.664147586</v>
      </c>
      <c r="BI128" s="64">
        <f ca="1">'Trial 4'!BO22</f>
        <v>33765967.35788615</v>
      </c>
      <c r="BJ128" s="64">
        <f ca="1">'Trial 4'!BP22</f>
        <v>33749527.02329319</v>
      </c>
      <c r="BK128" s="64">
        <f ca="1">'Trial 4'!BQ22</f>
        <v>33733615.75380493</v>
      </c>
      <c r="BL128" s="64">
        <f ca="1">'Trial 4'!BR22</f>
        <v>33718114.66377411</v>
      </c>
      <c r="BM128" s="64">
        <f ca="1">'Trial 4'!BS22</f>
        <v>33707447.481376737</v>
      </c>
      <c r="BN128" s="64">
        <f ca="1">'Trial 4'!BT22</f>
        <v>33692289.360195287</v>
      </c>
      <c r="BO128" s="64">
        <f ca="1">'Trial 4'!BU22</f>
        <v>33675995.49721431</v>
      </c>
      <c r="BP128" s="64">
        <f ca="1">'Trial 4'!BV22</f>
        <v>33663130.009557672</v>
      </c>
      <c r="BQ128" s="64">
        <f ca="1">'Trial 4'!BW22</f>
        <v>33650215.03320574</v>
      </c>
      <c r="BR128" s="64">
        <f ca="1">'Trial 4'!BX22</f>
        <v>33635999.531610273</v>
      </c>
      <c r="BS128" s="64">
        <f ca="1">'Trial 4'!BY22</f>
        <v>33624212.407488115</v>
      </c>
      <c r="BT128" s="64">
        <f ca="1">'Trial 4'!BZ22</f>
        <v>33609444.890355252</v>
      </c>
      <c r="BU128" s="64">
        <f ca="1">'Trial 4'!CB22</f>
        <v>33593973.203079276</v>
      </c>
      <c r="BV128" s="64">
        <f ca="1">'Trial 4'!CC22</f>
        <v>33581365.505745493</v>
      </c>
      <c r="BW128" s="64">
        <f ca="1">'Trial 4'!CD22</f>
        <v>33566804.59232939</v>
      </c>
      <c r="BX128" s="64">
        <f ca="1">'Trial 4'!CE22</f>
        <v>33549955.920157552</v>
      </c>
      <c r="BY128" s="64">
        <f ca="1">'Trial 4'!CF22</f>
        <v>33537523.747404207</v>
      </c>
      <c r="BZ128" s="64">
        <f ca="1">'Trial 4'!CG22</f>
        <v>33525962.915326923</v>
      </c>
      <c r="CA128" s="64">
        <f ca="1">'Trial 4'!CH22</f>
        <v>33515227.593087353</v>
      </c>
      <c r="CB128" s="64">
        <f ca="1">'Trial 4'!CI22</f>
        <v>33500085.56264874</v>
      </c>
      <c r="CC128" s="64">
        <f ca="1">'Trial 4'!CJ22</f>
        <v>33486910.631216541</v>
      </c>
      <c r="CD128" s="64">
        <f ca="1">'Trial 4'!CK22</f>
        <v>33473991.07680941</v>
      </c>
      <c r="CE128" s="64">
        <f ca="1">'Trial 4'!CL22</f>
        <v>33458698.884415947</v>
      </c>
      <c r="CF128" s="64">
        <f ca="1">'Trial 4'!CM22</f>
        <v>33444101.036759391</v>
      </c>
      <c r="CG128" s="64">
        <f ca="1">'Trial 4'!CO22</f>
        <v>33431867.891213603</v>
      </c>
      <c r="CH128" s="64">
        <f ca="1">'Trial 4'!CP22</f>
        <v>33413783.022805627</v>
      </c>
      <c r="CI128" s="64">
        <f ca="1">'Trial 4'!CQ22</f>
        <v>33397453.204467494</v>
      </c>
      <c r="CJ128" s="64">
        <f ca="1">'Trial 4'!CR22</f>
        <v>33385758.309568085</v>
      </c>
      <c r="CK128" s="64">
        <f ca="1">'Trial 4'!CS22</f>
        <v>33370000.141278364</v>
      </c>
      <c r="CL128" s="64">
        <f ca="1">'Trial 4'!CT22</f>
        <v>33357166.280256249</v>
      </c>
      <c r="CM128" s="64">
        <f ca="1">'Trial 4'!CU22</f>
        <v>33342273.560891286</v>
      </c>
      <c r="CN128" s="64">
        <f ca="1">'Trial 4'!CV22</f>
        <v>33325938.653930712</v>
      </c>
      <c r="CO128" s="64">
        <f ca="1">'Trial 4'!CW22</f>
        <v>33311382.678152349</v>
      </c>
      <c r="CP128" s="64">
        <f ca="1">'Trial 4'!CX22</f>
        <v>33294934.479042497</v>
      </c>
      <c r="CQ128" s="64">
        <f ca="1">'Trial 4'!CY22</f>
        <v>33280228.569650874</v>
      </c>
      <c r="CR128" s="64">
        <f ca="1">'Trial 4'!CZ22</f>
        <v>33266599.629127249</v>
      </c>
      <c r="CS128" s="64">
        <f ca="1">'Trial 4'!DB22</f>
        <v>33250108.066691682</v>
      </c>
      <c r="CT128" s="64">
        <f ca="1">'Trial 4'!DC22</f>
        <v>33235469.473619457</v>
      </c>
      <c r="CU128" s="64">
        <f ca="1">'Trial 4'!DD22</f>
        <v>33220499.093375862</v>
      </c>
      <c r="CV128" s="64">
        <f ca="1">'Trial 4'!DE22</f>
        <v>33204922.564774275</v>
      </c>
      <c r="CW128" s="64">
        <f ca="1">'Trial 4'!DF22</f>
        <v>33190289.048549246</v>
      </c>
      <c r="CX128" s="64">
        <f ca="1">'Trial 4'!DG22</f>
        <v>33175706.670547124</v>
      </c>
      <c r="CY128" s="64">
        <f ca="1">'Trial 4'!DH22</f>
        <v>33163095.873334967</v>
      </c>
      <c r="CZ128" s="64">
        <f ca="1">'Trial 4'!DI22</f>
        <v>33150957.63613851</v>
      </c>
      <c r="DA128" s="64">
        <f ca="1">'Trial 4'!DJ22</f>
        <v>33137995.942576446</v>
      </c>
      <c r="DB128" s="64">
        <f ca="1">'Trial 4'!DK22</f>
        <v>33124184.556041896</v>
      </c>
      <c r="DC128" s="64">
        <f ca="1">'Trial 4'!DL22</f>
        <v>33107483.046838239</v>
      </c>
      <c r="DD128" s="64">
        <f ca="1">'Trial 4'!DM22</f>
        <v>33091145.345540315</v>
      </c>
      <c r="DE128" s="64">
        <f ca="1">'Trial 4'!DO22</f>
        <v>33076555.630798373</v>
      </c>
      <c r="DF128" s="64">
        <f ca="1">'Trial 4'!DP22</f>
        <v>33062751.194242209</v>
      </c>
      <c r="DG128" s="64">
        <f ca="1">'Trial 4'!DQ22</f>
        <v>33045139.706500959</v>
      </c>
      <c r="DH128" s="64">
        <f ca="1">'Trial 4'!DR22</f>
        <v>33032416.041290905</v>
      </c>
      <c r="DI128" s="64">
        <f ca="1">'Trial 4'!DS22</f>
        <v>33017737.45259963</v>
      </c>
      <c r="DJ128" s="64">
        <f ca="1">'Trial 4'!DT22</f>
        <v>33006658.754687991</v>
      </c>
      <c r="DK128" s="64">
        <f ca="1">'Trial 4'!DU22</f>
        <v>32994338.336174261</v>
      </c>
      <c r="DL128" s="64">
        <f ca="1">'Trial 4'!DV22</f>
        <v>32980142.298425995</v>
      </c>
      <c r="DM128" s="64">
        <f ca="1">'Trial 4'!DW22</f>
        <v>32966030.992867198</v>
      </c>
      <c r="DN128" s="64">
        <f ca="1">'Trial 4'!DX22</f>
        <v>32951378.940752219</v>
      </c>
      <c r="DO128" s="64">
        <f ca="1">'Trial 4'!DY22</f>
        <v>32937966.285779819</v>
      </c>
      <c r="DP128" s="64">
        <f ca="1">'Trial 4'!DZ22</f>
        <v>32925764.861487389</v>
      </c>
      <c r="DQ128" s="64">
        <f ca="1">'Trial 4'!EB22</f>
        <v>32913132.719201386</v>
      </c>
      <c r="DR128" s="64">
        <f ca="1">'Trial 4'!EC22</f>
        <v>32895584.804908387</v>
      </c>
      <c r="DS128" s="64">
        <f ca="1">'Trial 4'!ED22</f>
        <v>32879219.314888187</v>
      </c>
      <c r="DT128" s="64">
        <f ca="1">'Trial 4'!EE22</f>
        <v>32867809.092807751</v>
      </c>
      <c r="DU128" s="64">
        <f ca="1">'Trial 4'!EF22</f>
        <v>32854095.895945389</v>
      </c>
      <c r="DV128" s="64">
        <f ca="1">'Trial 4'!EG22</f>
        <v>32840864.26646791</v>
      </c>
      <c r="DW128" s="64">
        <f ca="1">'Trial 4'!EH22</f>
        <v>32828449.445332296</v>
      </c>
      <c r="DX128" s="64">
        <f ca="1">'Trial 4'!EI22</f>
        <v>32818245.471114177</v>
      </c>
      <c r="DY128" s="64">
        <f ca="1">'Trial 4'!EJ22</f>
        <v>32806090.939566769</v>
      </c>
      <c r="DZ128" s="64">
        <f ca="1">'Trial 4'!EK22</f>
        <v>32790480.803347751</v>
      </c>
      <c r="EA128" s="64">
        <f ca="1">'Trial 4'!EL22</f>
        <v>32778000.508829296</v>
      </c>
      <c r="EB128" s="64">
        <f ca="1">'Trial 4'!EM22</f>
        <v>32765166.007084455</v>
      </c>
    </row>
    <row r="129" spans="1:132" ht="12.75" customHeight="1">
      <c r="A129" s="64">
        <f>'Trial 5'!B22</f>
        <v>34645298.421926454</v>
      </c>
      <c r="B129" s="64">
        <f ca="1">'Trial 5'!C22</f>
        <v>34628193.559625678</v>
      </c>
      <c r="C129" s="64">
        <f ca="1">'Trial 5'!D22</f>
        <v>34615299.871172994</v>
      </c>
      <c r="D129" s="64">
        <f ca="1">'Trial 5'!E22</f>
        <v>34602452.279696405</v>
      </c>
      <c r="E129" s="64">
        <f ca="1">'Trial 5'!F22</f>
        <v>34590944.298521698</v>
      </c>
      <c r="F129" s="64">
        <f ca="1">'Trial 5'!G22</f>
        <v>34578729.528939545</v>
      </c>
      <c r="G129" s="64">
        <f ca="1">'Trial 5'!H22</f>
        <v>34564056.662746549</v>
      </c>
      <c r="H129" s="64">
        <f ca="1">'Trial 5'!I22</f>
        <v>34549594.752315335</v>
      </c>
      <c r="I129" s="64">
        <f ca="1">'Trial 5'!J22</f>
        <v>34537649.185328178</v>
      </c>
      <c r="J129" s="64">
        <f ca="1">'Trial 5'!K22</f>
        <v>34524954.792238303</v>
      </c>
      <c r="K129" s="64">
        <f ca="1">'Trial 5'!L22</f>
        <v>34508424.238155842</v>
      </c>
      <c r="L129" s="64">
        <f ca="1">'Trial 5'!M22</f>
        <v>34497384.468388438</v>
      </c>
      <c r="M129" s="64">
        <f ca="1">'Trial 5'!O22</f>
        <v>34486763.351740666</v>
      </c>
      <c r="N129" s="64">
        <f ca="1">'Trial 5'!P22</f>
        <v>34470979.788614497</v>
      </c>
      <c r="O129" s="64">
        <f ca="1">'Trial 5'!Q22</f>
        <v>34455507.094865784</v>
      </c>
      <c r="P129" s="64">
        <f ca="1">'Trial 5'!R22</f>
        <v>34443279.481833182</v>
      </c>
      <c r="Q129" s="64">
        <f ca="1">'Trial 5'!S22</f>
        <v>34427056.996105976</v>
      </c>
      <c r="R129" s="64">
        <f ca="1">'Trial 5'!T22</f>
        <v>34411394.206266068</v>
      </c>
      <c r="S129" s="64">
        <f ca="1">'Trial 5'!U22</f>
        <v>34398868.257092267</v>
      </c>
      <c r="T129" s="64">
        <f ca="1">'Trial 5'!V22</f>
        <v>34383183.878257498</v>
      </c>
      <c r="U129" s="64">
        <f ca="1">'Trial 5'!W22</f>
        <v>34367445.112702541</v>
      </c>
      <c r="V129" s="64">
        <f ca="1">'Trial 5'!X22</f>
        <v>34355672.916094489</v>
      </c>
      <c r="W129" s="64">
        <f ca="1">'Trial 5'!Y22</f>
        <v>34343131.970001824</v>
      </c>
      <c r="X129" s="64">
        <f ca="1">'Trial 5'!Z22</f>
        <v>34329883.026465207</v>
      </c>
      <c r="Y129" s="64">
        <f ca="1">'Trial 5'!AB22</f>
        <v>34317674.53126619</v>
      </c>
      <c r="Z129" s="64">
        <f ca="1">'Trial 5'!AC22</f>
        <v>34307683.042884782</v>
      </c>
      <c r="AA129" s="64">
        <f ca="1">'Trial 5'!AD22</f>
        <v>34292844.829766825</v>
      </c>
      <c r="AB129" s="64">
        <f ca="1">'Trial 5'!AE22</f>
        <v>34279515.187298156</v>
      </c>
      <c r="AC129" s="64">
        <f ca="1">'Trial 5'!AF22</f>
        <v>34265775.954232857</v>
      </c>
      <c r="AD129" s="64">
        <f ca="1">'Trial 5'!AG22</f>
        <v>34253367.413110323</v>
      </c>
      <c r="AE129" s="64">
        <f ca="1">'Trial 5'!AH22</f>
        <v>34239043.435230769</v>
      </c>
      <c r="AF129" s="64">
        <f ca="1">'Trial 5'!AI22</f>
        <v>34223833.25632637</v>
      </c>
      <c r="AG129" s="64">
        <f ca="1">'Trial 5'!AJ22</f>
        <v>34210661.316030346</v>
      </c>
      <c r="AH129" s="64">
        <f ca="1">'Trial 5'!AK22</f>
        <v>34198553.90228425</v>
      </c>
      <c r="AI129" s="64">
        <f ca="1">'Trial 5'!AL22</f>
        <v>34182489.823985159</v>
      </c>
      <c r="AJ129" s="64">
        <f ca="1">'Trial 5'!AM22</f>
        <v>34170501.358724065</v>
      </c>
      <c r="AK129" s="64">
        <f ca="1">'Trial 5'!AO22</f>
        <v>34157840.868931741</v>
      </c>
      <c r="AL129" s="64">
        <f ca="1">'Trial 5'!AP22</f>
        <v>34143969.827722326</v>
      </c>
      <c r="AM129" s="64">
        <f ca="1">'Trial 5'!AQ22</f>
        <v>34132972.345580228</v>
      </c>
      <c r="AN129" s="64">
        <f ca="1">'Trial 5'!AR22</f>
        <v>34123045.280171148</v>
      </c>
      <c r="AO129" s="64">
        <f ca="1">'Trial 5'!AS22</f>
        <v>34109458.239947334</v>
      </c>
      <c r="AP129" s="64">
        <f ca="1">'Trial 5'!AT22</f>
        <v>34096211.710518628</v>
      </c>
      <c r="AQ129" s="64">
        <f ca="1">'Trial 5'!AU22</f>
        <v>34084453.593958706</v>
      </c>
      <c r="AR129" s="64">
        <f ca="1">'Trial 5'!AV22</f>
        <v>34067910.079648443</v>
      </c>
      <c r="AS129" s="64">
        <f ca="1">'Trial 5'!AW22</f>
        <v>34051784.256665647</v>
      </c>
      <c r="AT129" s="64">
        <f ca="1">'Trial 5'!AX22</f>
        <v>34035240.753861628</v>
      </c>
      <c r="AU129" s="64">
        <f ca="1">'Trial 5'!AY22</f>
        <v>34020541.77553001</v>
      </c>
      <c r="AV129" s="64">
        <f ca="1">'Trial 5'!AZ22</f>
        <v>34003839.097226024</v>
      </c>
      <c r="AW129" s="64">
        <f ca="1">'Trial 5'!BB22</f>
        <v>33991144.622087598</v>
      </c>
      <c r="AX129" s="64">
        <f ca="1">'Trial 5'!BC22</f>
        <v>33980840.106049947</v>
      </c>
      <c r="AY129" s="64">
        <f ca="1">'Trial 5'!BD22</f>
        <v>33966719.80591163</v>
      </c>
      <c r="AZ129" s="64">
        <f ca="1">'Trial 5'!BE22</f>
        <v>33951230.464014374</v>
      </c>
      <c r="BA129" s="64">
        <f ca="1">'Trial 5'!BF22</f>
        <v>33938001.704749726</v>
      </c>
      <c r="BB129" s="64">
        <f ca="1">'Trial 5'!BG22</f>
        <v>33925633.714684747</v>
      </c>
      <c r="BC129" s="64">
        <f ca="1">'Trial 5'!BH22</f>
        <v>33911424.838074036</v>
      </c>
      <c r="BD129" s="64">
        <f ca="1">'Trial 5'!BI22</f>
        <v>33895589.999924079</v>
      </c>
      <c r="BE129" s="64">
        <f ca="1">'Trial 5'!BJ22</f>
        <v>33885551.501631893</v>
      </c>
      <c r="BF129" s="64">
        <f ca="1">'Trial 5'!BK22</f>
        <v>33871863.119364858</v>
      </c>
      <c r="BG129" s="64">
        <f ca="1">'Trial 5'!BL22</f>
        <v>33860684.421596751</v>
      </c>
      <c r="BH129" s="64">
        <f ca="1">'Trial 5'!BM22</f>
        <v>33846701.465886533</v>
      </c>
      <c r="BI129" s="64">
        <f ca="1">'Trial 5'!BO22</f>
        <v>33832942.743673109</v>
      </c>
      <c r="BJ129" s="64">
        <f ca="1">'Trial 5'!BP22</f>
        <v>33821376.286468022</v>
      </c>
      <c r="BK129" s="64">
        <f ca="1">'Trial 5'!BQ22</f>
        <v>33810017.748748071</v>
      </c>
      <c r="BL129" s="64">
        <f ca="1">'Trial 5'!BR22</f>
        <v>33796700.207146667</v>
      </c>
      <c r="BM129" s="64">
        <f ca="1">'Trial 5'!BS22</f>
        <v>33784877.879057795</v>
      </c>
      <c r="BN129" s="64">
        <f ca="1">'Trial 5'!BT22</f>
        <v>33770370.090883672</v>
      </c>
      <c r="BO129" s="64">
        <f ca="1">'Trial 5'!BU22</f>
        <v>33758932.089637659</v>
      </c>
      <c r="BP129" s="64">
        <f ca="1">'Trial 5'!BV22</f>
        <v>33747207.774645962</v>
      </c>
      <c r="BQ129" s="64">
        <f ca="1">'Trial 5'!BW22</f>
        <v>33733142.768869326</v>
      </c>
      <c r="BR129" s="64">
        <f ca="1">'Trial 5'!BX22</f>
        <v>33716921.02924931</v>
      </c>
      <c r="BS129" s="64">
        <f ca="1">'Trial 5'!BY22</f>
        <v>33700009.003925979</v>
      </c>
      <c r="BT129" s="64">
        <f ca="1">'Trial 5'!BZ22</f>
        <v>33684480.356352039</v>
      </c>
      <c r="BU129" s="64">
        <f ca="1">'Trial 5'!CB22</f>
        <v>33670402.17014423</v>
      </c>
      <c r="BV129" s="64">
        <f ca="1">'Trial 5'!CC22</f>
        <v>33653008.999068812</v>
      </c>
      <c r="BW129" s="64">
        <f ca="1">'Trial 5'!CD22</f>
        <v>33636878.624764338</v>
      </c>
      <c r="BX129" s="64">
        <f ca="1">'Trial 5'!CE22</f>
        <v>33622906.507604919</v>
      </c>
      <c r="BY129" s="64">
        <f ca="1">'Trial 5'!CF22</f>
        <v>33604753.802238725</v>
      </c>
      <c r="BZ129" s="64">
        <f ca="1">'Trial 5'!CG22</f>
        <v>33591100.601818137</v>
      </c>
      <c r="CA129" s="64">
        <f ca="1">'Trial 5'!CH22</f>
        <v>33577124.00435517</v>
      </c>
      <c r="CB129" s="64">
        <f ca="1">'Trial 5'!CI22</f>
        <v>33562235.491668254</v>
      </c>
      <c r="CC129" s="64">
        <f ca="1">'Trial 5'!CJ22</f>
        <v>33550222.111422721</v>
      </c>
      <c r="CD129" s="64">
        <f ca="1">'Trial 5'!CK22</f>
        <v>33533878.022073213</v>
      </c>
      <c r="CE129" s="64">
        <f ca="1">'Trial 5'!CL22</f>
        <v>33518057.688985955</v>
      </c>
      <c r="CF129" s="64">
        <f ca="1">'Trial 5'!CM22</f>
        <v>33504056.06840042</v>
      </c>
      <c r="CG129" s="64">
        <f ca="1">'Trial 5'!CO22</f>
        <v>33488225.879791252</v>
      </c>
      <c r="CH129" s="64">
        <f ca="1">'Trial 5'!CP22</f>
        <v>33474260.024788763</v>
      </c>
      <c r="CI129" s="64">
        <f ca="1">'Trial 5'!CQ22</f>
        <v>33461173.820510611</v>
      </c>
      <c r="CJ129" s="64">
        <f ca="1">'Trial 5'!CR22</f>
        <v>33449260.493255839</v>
      </c>
      <c r="CK129" s="64">
        <f ca="1">'Trial 5'!CS22</f>
        <v>33431675.30348628</v>
      </c>
      <c r="CL129" s="64">
        <f ca="1">'Trial 5'!CT22</f>
        <v>33420802.589109607</v>
      </c>
      <c r="CM129" s="64">
        <f ca="1">'Trial 5'!CU22</f>
        <v>33406309.898014106</v>
      </c>
      <c r="CN129" s="64">
        <f ca="1">'Trial 5'!CV22</f>
        <v>33393058.072371151</v>
      </c>
      <c r="CO129" s="64">
        <f ca="1">'Trial 5'!CW22</f>
        <v>33380195.947735868</v>
      </c>
      <c r="CP129" s="64">
        <f ca="1">'Trial 5'!CX22</f>
        <v>33366340.407621041</v>
      </c>
      <c r="CQ129" s="64">
        <f ca="1">'Trial 5'!CY22</f>
        <v>33348847.896858405</v>
      </c>
      <c r="CR129" s="64">
        <f ca="1">'Trial 5'!CZ22</f>
        <v>33336813.186729398</v>
      </c>
      <c r="CS129" s="64">
        <f ca="1">'Trial 5'!DB22</f>
        <v>33323714.650888328</v>
      </c>
      <c r="CT129" s="64">
        <f ca="1">'Trial 5'!DC22</f>
        <v>33308636.455530088</v>
      </c>
      <c r="CU129" s="64">
        <f ca="1">'Trial 5'!DD22</f>
        <v>33297499.646048732</v>
      </c>
      <c r="CV129" s="64">
        <f ca="1">'Trial 5'!DE22</f>
        <v>33284755.27278034</v>
      </c>
      <c r="CW129" s="64">
        <f ca="1">'Trial 5'!DF22</f>
        <v>33272877.87946358</v>
      </c>
      <c r="CX129" s="64">
        <f ca="1">'Trial 5'!DG22</f>
        <v>33255224.613564886</v>
      </c>
      <c r="CY129" s="64">
        <f ca="1">'Trial 5'!DH22</f>
        <v>33242549.575945474</v>
      </c>
      <c r="CZ129" s="64">
        <f ca="1">'Trial 5'!DI22</f>
        <v>33227087.524937656</v>
      </c>
      <c r="DA129" s="64">
        <f ca="1">'Trial 5'!DJ22</f>
        <v>33211919.831949335</v>
      </c>
      <c r="DB129" s="64">
        <f ca="1">'Trial 5'!DK22</f>
        <v>33197142.183189139</v>
      </c>
      <c r="DC129" s="64">
        <f ca="1">'Trial 5'!DL22</f>
        <v>33185246.058913529</v>
      </c>
      <c r="DD129" s="64">
        <f ca="1">'Trial 5'!DM22</f>
        <v>33172680.304559544</v>
      </c>
      <c r="DE129" s="64">
        <f ca="1">'Trial 5'!DO22</f>
        <v>33158524.789895676</v>
      </c>
      <c r="DF129" s="64">
        <f ca="1">'Trial 5'!DP22</f>
        <v>33146236.015724216</v>
      </c>
      <c r="DG129" s="64">
        <f ca="1">'Trial 5'!DQ22</f>
        <v>33130430.29146165</v>
      </c>
      <c r="DH129" s="64">
        <f ca="1">'Trial 5'!DR22</f>
        <v>33116371.522129323</v>
      </c>
      <c r="DI129" s="64">
        <f ca="1">'Trial 5'!DS22</f>
        <v>33099984.293081768</v>
      </c>
      <c r="DJ129" s="64">
        <f ca="1">'Trial 5'!DT22</f>
        <v>33082560.55983929</v>
      </c>
      <c r="DK129" s="64">
        <f ca="1">'Trial 5'!DU22</f>
        <v>33065320.65055218</v>
      </c>
      <c r="DL129" s="64">
        <f ca="1">'Trial 5'!DV22</f>
        <v>33053839.645091597</v>
      </c>
      <c r="DM129" s="64">
        <f ca="1">'Trial 5'!DW22</f>
        <v>33039510.398002598</v>
      </c>
      <c r="DN129" s="64">
        <f ca="1">'Trial 5'!DX22</f>
        <v>33023739.976725709</v>
      </c>
      <c r="DO129" s="64">
        <f ca="1">'Trial 5'!DY22</f>
        <v>33010247.898657478</v>
      </c>
      <c r="DP129" s="64">
        <f ca="1">'Trial 5'!DZ22</f>
        <v>32997587.105495635</v>
      </c>
      <c r="DQ129" s="64">
        <f ca="1">'Trial 5'!EB22</f>
        <v>32981195.703305986</v>
      </c>
      <c r="DR129" s="64">
        <f ca="1">'Trial 5'!EC22</f>
        <v>32968172.016069628</v>
      </c>
      <c r="DS129" s="64">
        <f ca="1">'Trial 5'!ED22</f>
        <v>32953981.926221363</v>
      </c>
      <c r="DT129" s="64">
        <f ca="1">'Trial 5'!EE22</f>
        <v>32940300.66280622</v>
      </c>
      <c r="DU129" s="64">
        <f ca="1">'Trial 5'!EF22</f>
        <v>32925996.56358711</v>
      </c>
      <c r="DV129" s="64">
        <f ca="1">'Trial 5'!EG22</f>
        <v>32911260.934053026</v>
      </c>
      <c r="DW129" s="64">
        <f ca="1">'Trial 5'!EH22</f>
        <v>32895798.81770419</v>
      </c>
      <c r="DX129" s="64">
        <f ca="1">'Trial 5'!EI22</f>
        <v>32885586.003486134</v>
      </c>
      <c r="DY129" s="64">
        <f ca="1">'Trial 5'!EJ22</f>
        <v>32870693.999417868</v>
      </c>
      <c r="DZ129" s="64">
        <f ca="1">'Trial 5'!EK22</f>
        <v>32857157.345271487</v>
      </c>
      <c r="EA129" s="64">
        <f ca="1">'Trial 5'!EL22</f>
        <v>32841227.320561178</v>
      </c>
      <c r="EB129" s="64">
        <f ca="1">'Trial 5'!EM22</f>
        <v>32828166.422086529</v>
      </c>
    </row>
    <row r="130" spans="1:132" ht="12.75" customHeight="1">
      <c r="A130" s="64">
        <f>'Trial 6'!B22</f>
        <v>34645298.421926454</v>
      </c>
      <c r="B130" s="64">
        <f ca="1">'Trial 6'!C22</f>
        <v>34631168.017087944</v>
      </c>
      <c r="C130" s="64">
        <f ca="1">'Trial 6'!D22</f>
        <v>34620390.427306123</v>
      </c>
      <c r="D130" s="64">
        <f ca="1">'Trial 6'!E22</f>
        <v>34606767.680427425</v>
      </c>
      <c r="E130" s="64">
        <f ca="1">'Trial 6'!F22</f>
        <v>34591847.937811323</v>
      </c>
      <c r="F130" s="64">
        <f ca="1">'Trial 6'!G22</f>
        <v>34579259.79115589</v>
      </c>
      <c r="G130" s="64">
        <f ca="1">'Trial 6'!H22</f>
        <v>34564181.688049294</v>
      </c>
      <c r="H130" s="64">
        <f ca="1">'Trial 6'!I22</f>
        <v>34551910.464785814</v>
      </c>
      <c r="I130" s="64">
        <f ca="1">'Trial 6'!J22</f>
        <v>34537707.822925575</v>
      </c>
      <c r="J130" s="64">
        <f ca="1">'Trial 6'!K22</f>
        <v>34523176.748504601</v>
      </c>
      <c r="K130" s="64">
        <f ca="1">'Trial 6'!L22</f>
        <v>34507224.77659028</v>
      </c>
      <c r="L130" s="64">
        <f ca="1">'Trial 6'!M22</f>
        <v>34491903.223177701</v>
      </c>
      <c r="M130" s="64">
        <f ca="1">'Trial 6'!O22</f>
        <v>34477807.130911976</v>
      </c>
      <c r="N130" s="64">
        <f ca="1">'Trial 6'!P22</f>
        <v>34461894.16633033</v>
      </c>
      <c r="O130" s="64">
        <f ca="1">'Trial 6'!Q22</f>
        <v>34448590.784282908</v>
      </c>
      <c r="P130" s="64">
        <f ca="1">'Trial 6'!R22</f>
        <v>34435179.410137728</v>
      </c>
      <c r="Q130" s="64">
        <f ca="1">'Trial 6'!S22</f>
        <v>34421467.224059626</v>
      </c>
      <c r="R130" s="64">
        <f ca="1">'Trial 6'!T22</f>
        <v>34404763.459462918</v>
      </c>
      <c r="S130" s="64">
        <f ca="1">'Trial 6'!U22</f>
        <v>34390667.225265808</v>
      </c>
      <c r="T130" s="64">
        <f ca="1">'Trial 6'!V22</f>
        <v>34377671.859542109</v>
      </c>
      <c r="U130" s="64">
        <f ca="1">'Trial 6'!W22</f>
        <v>34366317.363461778</v>
      </c>
      <c r="V130" s="64">
        <f ca="1">'Trial 6'!X22</f>
        <v>34353659.952656172</v>
      </c>
      <c r="W130" s="64">
        <f ca="1">'Trial 6'!Y22</f>
        <v>34341624.296974443</v>
      </c>
      <c r="X130" s="64">
        <f ca="1">'Trial 6'!Z22</f>
        <v>34330855.668217562</v>
      </c>
      <c r="Y130" s="64">
        <f ca="1">'Trial 6'!AB22</f>
        <v>34314515.459018402</v>
      </c>
      <c r="Z130" s="64">
        <f ca="1">'Trial 6'!AC22</f>
        <v>34296273.543069936</v>
      </c>
      <c r="AA130" s="64">
        <f ca="1">'Trial 6'!AD22</f>
        <v>34278039.244919054</v>
      </c>
      <c r="AB130" s="64">
        <f ca="1">'Trial 6'!AE22</f>
        <v>34264258.614130907</v>
      </c>
      <c r="AC130" s="64">
        <f ca="1">'Trial 6'!AF22</f>
        <v>34248026.042639434</v>
      </c>
      <c r="AD130" s="64">
        <f ca="1">'Trial 6'!AG22</f>
        <v>34236538.69897265</v>
      </c>
      <c r="AE130" s="64">
        <f ca="1">'Trial 6'!AH22</f>
        <v>34222910.303530671</v>
      </c>
      <c r="AF130" s="64">
        <f ca="1">'Trial 6'!AI22</f>
        <v>34205791.461610019</v>
      </c>
      <c r="AG130" s="64">
        <f ca="1">'Trial 6'!AJ22</f>
        <v>34192167.232259683</v>
      </c>
      <c r="AH130" s="64">
        <f ca="1">'Trial 6'!AK22</f>
        <v>34175939.185926326</v>
      </c>
      <c r="AI130" s="64">
        <f ca="1">'Trial 6'!AL22</f>
        <v>34158728.01855962</v>
      </c>
      <c r="AJ130" s="64">
        <f ca="1">'Trial 6'!AM22</f>
        <v>34143305.328571558</v>
      </c>
      <c r="AK130" s="64">
        <f ca="1">'Trial 6'!AO22</f>
        <v>34129973.340256728</v>
      </c>
      <c r="AL130" s="64">
        <f ca="1">'Trial 6'!AP22</f>
        <v>34115024.296640716</v>
      </c>
      <c r="AM130" s="64">
        <f ca="1">'Trial 6'!AQ22</f>
        <v>34100640.019980162</v>
      </c>
      <c r="AN130" s="64">
        <f ca="1">'Trial 6'!AR22</f>
        <v>34087183.049237154</v>
      </c>
      <c r="AO130" s="64">
        <f ca="1">'Trial 6'!AS22</f>
        <v>34073704.755599931</v>
      </c>
      <c r="AP130" s="64">
        <f ca="1">'Trial 6'!AT22</f>
        <v>34060357.753141187</v>
      </c>
      <c r="AQ130" s="64">
        <f ca="1">'Trial 6'!AU22</f>
        <v>34047364.861508287</v>
      </c>
      <c r="AR130" s="64">
        <f ca="1">'Trial 6'!AV22</f>
        <v>34029084.57265944</v>
      </c>
      <c r="AS130" s="64">
        <f ca="1">'Trial 6'!AW22</f>
        <v>34015726.8843439</v>
      </c>
      <c r="AT130" s="64">
        <f ca="1">'Trial 6'!AX22</f>
        <v>33999086.649749801</v>
      </c>
      <c r="AU130" s="64">
        <f ca="1">'Trial 6'!AY22</f>
        <v>33987967.571589664</v>
      </c>
      <c r="AV130" s="64">
        <f ca="1">'Trial 6'!AZ22</f>
        <v>33976162.057565033</v>
      </c>
      <c r="AW130" s="64">
        <f ca="1">'Trial 6'!BB22</f>
        <v>33962823.58993613</v>
      </c>
      <c r="AX130" s="64">
        <f ca="1">'Trial 6'!BC22</f>
        <v>33948602.922159791</v>
      </c>
      <c r="AY130" s="64">
        <f ca="1">'Trial 6'!BD22</f>
        <v>33937762.108779095</v>
      </c>
      <c r="AZ130" s="64">
        <f ca="1">'Trial 6'!BE22</f>
        <v>33926887.243326627</v>
      </c>
      <c r="BA130" s="64">
        <f ca="1">'Trial 6'!BF22</f>
        <v>33913200.379311368</v>
      </c>
      <c r="BB130" s="64">
        <f ca="1">'Trial 6'!BG22</f>
        <v>33898608.137779608</v>
      </c>
      <c r="BC130" s="64">
        <f ca="1">'Trial 6'!BH22</f>
        <v>33885943.090946354</v>
      </c>
      <c r="BD130" s="64">
        <f ca="1">'Trial 6'!BI22</f>
        <v>33872718.805044785</v>
      </c>
      <c r="BE130" s="64">
        <f ca="1">'Trial 6'!BJ22</f>
        <v>33855130.679037526</v>
      </c>
      <c r="BF130" s="64">
        <f ca="1">'Trial 6'!BK22</f>
        <v>33840068.370739356</v>
      </c>
      <c r="BG130" s="64">
        <f ca="1">'Trial 6'!BL22</f>
        <v>33824895.647204652</v>
      </c>
      <c r="BH130" s="64">
        <f ca="1">'Trial 6'!BM22</f>
        <v>33811902.677984253</v>
      </c>
      <c r="BI130" s="64">
        <f ca="1">'Trial 6'!BO22</f>
        <v>33800135.134646252</v>
      </c>
      <c r="BJ130" s="64">
        <f ca="1">'Trial 6'!BP22</f>
        <v>33786767.241788656</v>
      </c>
      <c r="BK130" s="64">
        <f ca="1">'Trial 6'!BQ22</f>
        <v>33773471.488937445</v>
      </c>
      <c r="BL130" s="64">
        <f ca="1">'Trial 6'!BR22</f>
        <v>33759399.975471094</v>
      </c>
      <c r="BM130" s="64">
        <f ca="1">'Trial 6'!BS22</f>
        <v>33747458.875917591</v>
      </c>
      <c r="BN130" s="64">
        <f ca="1">'Trial 6'!BT22</f>
        <v>33732430.425076202</v>
      </c>
      <c r="BO130" s="64">
        <f ca="1">'Trial 6'!BU22</f>
        <v>33718262.323364787</v>
      </c>
      <c r="BP130" s="64">
        <f ca="1">'Trial 6'!BV22</f>
        <v>33707531.619855426</v>
      </c>
      <c r="BQ130" s="64">
        <f ca="1">'Trial 6'!BW22</f>
        <v>33695496.264072426</v>
      </c>
      <c r="BR130" s="64">
        <f ca="1">'Trial 6'!BX22</f>
        <v>33681579.964601606</v>
      </c>
      <c r="BS130" s="64">
        <f ca="1">'Trial 6'!BY22</f>
        <v>33663326.818464048</v>
      </c>
      <c r="BT130" s="64">
        <f ca="1">'Trial 6'!BZ22</f>
        <v>33646183.338261463</v>
      </c>
      <c r="BU130" s="64">
        <f ca="1">'Trial 6'!CB22</f>
        <v>33635802.086738236</v>
      </c>
      <c r="BV130" s="64">
        <f ca="1">'Trial 6'!CC22</f>
        <v>33624225.494402014</v>
      </c>
      <c r="BW130" s="64">
        <f ca="1">'Trial 6'!CD22</f>
        <v>33610171.586678006</v>
      </c>
      <c r="BX130" s="64">
        <f ca="1">'Trial 6'!CE22</f>
        <v>33593188.605120108</v>
      </c>
      <c r="BY130" s="64">
        <f ca="1">'Trial 6'!CF22</f>
        <v>33580705.595369734</v>
      </c>
      <c r="BZ130" s="64">
        <f ca="1">'Trial 6'!CG22</f>
        <v>33567194.405163579</v>
      </c>
      <c r="CA130" s="64">
        <f ca="1">'Trial 6'!CH22</f>
        <v>33556625.682121873</v>
      </c>
      <c r="CB130" s="64">
        <f ca="1">'Trial 6'!CI22</f>
        <v>33543690.506716266</v>
      </c>
      <c r="CC130" s="64">
        <f ca="1">'Trial 6'!CJ22</f>
        <v>33532606.789899956</v>
      </c>
      <c r="CD130" s="64">
        <f ca="1">'Trial 6'!CK22</f>
        <v>33520883.221361533</v>
      </c>
      <c r="CE130" s="64">
        <f ca="1">'Trial 6'!CL22</f>
        <v>33505240.284681767</v>
      </c>
      <c r="CF130" s="64">
        <f ca="1">'Trial 6'!CM22</f>
        <v>33487256.271089043</v>
      </c>
      <c r="CG130" s="64">
        <f ca="1">'Trial 6'!CO22</f>
        <v>33476340.478533909</v>
      </c>
      <c r="CH130" s="64">
        <f ca="1">'Trial 6'!CP22</f>
        <v>33459472.181191914</v>
      </c>
      <c r="CI130" s="64">
        <f ca="1">'Trial 6'!CQ22</f>
        <v>33442881.231547598</v>
      </c>
      <c r="CJ130" s="64">
        <f ca="1">'Trial 6'!CR22</f>
        <v>33426997.053778991</v>
      </c>
      <c r="CK130" s="64">
        <f ca="1">'Trial 6'!CS22</f>
        <v>33413248.638348881</v>
      </c>
      <c r="CL130" s="64">
        <f ca="1">'Trial 6'!CT22</f>
        <v>33398300.511864513</v>
      </c>
      <c r="CM130" s="64">
        <f ca="1">'Trial 6'!CU22</f>
        <v>33384398.548819184</v>
      </c>
      <c r="CN130" s="64">
        <f ca="1">'Trial 6'!CV22</f>
        <v>33370523.866583064</v>
      </c>
      <c r="CO130" s="64">
        <f ca="1">'Trial 6'!CW22</f>
        <v>33353774.97459979</v>
      </c>
      <c r="CP130" s="64">
        <f ca="1">'Trial 6'!CX22</f>
        <v>33343810.345466916</v>
      </c>
      <c r="CQ130" s="64">
        <f ca="1">'Trial 6'!CY22</f>
        <v>33330521.924380593</v>
      </c>
      <c r="CR130" s="64">
        <f ca="1">'Trial 6'!CZ22</f>
        <v>33314387.440154921</v>
      </c>
      <c r="CS130" s="64">
        <f ca="1">'Trial 6'!DB22</f>
        <v>33300602.367118213</v>
      </c>
      <c r="CT130" s="64">
        <f ca="1">'Trial 6'!DC22</f>
        <v>33288312.513952073</v>
      </c>
      <c r="CU130" s="64">
        <f ca="1">'Trial 6'!DD22</f>
        <v>33272318.364137888</v>
      </c>
      <c r="CV130" s="64">
        <f ca="1">'Trial 6'!DE22</f>
        <v>33257120.971702024</v>
      </c>
      <c r="CW130" s="64">
        <f ca="1">'Trial 6'!DF22</f>
        <v>33243096.897702485</v>
      </c>
      <c r="CX130" s="64">
        <f ca="1">'Trial 6'!DG22</f>
        <v>33232288.714121483</v>
      </c>
      <c r="CY130" s="64">
        <f ca="1">'Trial 6'!DH22</f>
        <v>33219042.355772842</v>
      </c>
      <c r="CZ130" s="64">
        <f ca="1">'Trial 6'!DI22</f>
        <v>33201717.656871241</v>
      </c>
      <c r="DA130" s="64">
        <f ca="1">'Trial 6'!DJ22</f>
        <v>33188339.892229326</v>
      </c>
      <c r="DB130" s="64">
        <f ca="1">'Trial 6'!DK22</f>
        <v>33174419.049298301</v>
      </c>
      <c r="DC130" s="64">
        <f ca="1">'Trial 6'!DL22</f>
        <v>33163945.015368108</v>
      </c>
      <c r="DD130" s="64">
        <f ca="1">'Trial 6'!DM22</f>
        <v>33147634.276217502</v>
      </c>
      <c r="DE130" s="64">
        <f ca="1">'Trial 6'!DO22</f>
        <v>33132438.415464185</v>
      </c>
      <c r="DF130" s="64">
        <f ca="1">'Trial 6'!DP22</f>
        <v>33118023.01042198</v>
      </c>
      <c r="DG130" s="64">
        <f ca="1">'Trial 6'!DQ22</f>
        <v>33107272.982589319</v>
      </c>
      <c r="DH130" s="64">
        <f ca="1">'Trial 6'!DR22</f>
        <v>33091915.009353001</v>
      </c>
      <c r="DI130" s="64">
        <f ca="1">'Trial 6'!DS22</f>
        <v>33076132.84223298</v>
      </c>
      <c r="DJ130" s="64">
        <f ca="1">'Trial 6'!DT22</f>
        <v>33062575.074793711</v>
      </c>
      <c r="DK130" s="64">
        <f ca="1">'Trial 6'!DU22</f>
        <v>33051652.308076322</v>
      </c>
      <c r="DL130" s="64">
        <f ca="1">'Trial 6'!DV22</f>
        <v>33034542.378444131</v>
      </c>
      <c r="DM130" s="64">
        <f ca="1">'Trial 6'!DW22</f>
        <v>33023173.519473713</v>
      </c>
      <c r="DN130" s="64">
        <f ca="1">'Trial 6'!DX22</f>
        <v>33009947.360277027</v>
      </c>
      <c r="DO130" s="64">
        <f ca="1">'Trial 6'!DY22</f>
        <v>32995174.079069678</v>
      </c>
      <c r="DP130" s="64">
        <f ca="1">'Trial 6'!DZ22</f>
        <v>32984953.852596905</v>
      </c>
      <c r="DQ130" s="64">
        <f ca="1">'Trial 6'!EB22</f>
        <v>32972189.772866111</v>
      </c>
      <c r="DR130" s="64">
        <f ca="1">'Trial 6'!EC22</f>
        <v>32954672.602841686</v>
      </c>
      <c r="DS130" s="64">
        <f ca="1">'Trial 6'!ED22</f>
        <v>32939200.527048681</v>
      </c>
      <c r="DT130" s="64">
        <f ca="1">'Trial 6'!EE22</f>
        <v>32929330.818012577</v>
      </c>
      <c r="DU130" s="64">
        <f ca="1">'Trial 6'!EF22</f>
        <v>32913069.319093507</v>
      </c>
      <c r="DV130" s="64">
        <f ca="1">'Trial 6'!EG22</f>
        <v>32898817.359786674</v>
      </c>
      <c r="DW130" s="64">
        <f ca="1">'Trial 6'!EH22</f>
        <v>32887636.084232446</v>
      </c>
      <c r="DX130" s="64">
        <f ca="1">'Trial 6'!EI22</f>
        <v>32876312.952544805</v>
      </c>
      <c r="DY130" s="64">
        <f ca="1">'Trial 6'!EJ22</f>
        <v>32863665.2204751</v>
      </c>
      <c r="DZ130" s="64">
        <f ca="1">'Trial 6'!EK22</f>
        <v>32849275.11314835</v>
      </c>
      <c r="EA130" s="64">
        <f ca="1">'Trial 6'!EL22</f>
        <v>32835700.355611611</v>
      </c>
      <c r="EB130" s="64">
        <f ca="1">'Trial 6'!EM22</f>
        <v>32822134.559508283</v>
      </c>
    </row>
    <row r="131" spans="1:132" ht="12.75" customHeight="1">
      <c r="A131" s="64">
        <f>'Trial 7'!B22</f>
        <v>34645298.421926454</v>
      </c>
      <c r="B131" s="64">
        <f ca="1">'Trial 7'!C22</f>
        <v>34634340.357497513</v>
      </c>
      <c r="C131" s="64">
        <f ca="1">'Trial 7'!D22</f>
        <v>34619704.382324219</v>
      </c>
      <c r="D131" s="64">
        <f ca="1">'Trial 7'!E22</f>
        <v>34603640.745145604</v>
      </c>
      <c r="E131" s="64">
        <f ca="1">'Trial 7'!F22</f>
        <v>34589162.631974049</v>
      </c>
      <c r="F131" s="64">
        <f ca="1">'Trial 7'!G22</f>
        <v>34575699.217322953</v>
      </c>
      <c r="G131" s="64">
        <f ca="1">'Trial 7'!H22</f>
        <v>34560159.100127682</v>
      </c>
      <c r="H131" s="64">
        <f ca="1">'Trial 7'!I22</f>
        <v>34550182.104621992</v>
      </c>
      <c r="I131" s="64">
        <f ca="1">'Trial 7'!J22</f>
        <v>34534738.19605238</v>
      </c>
      <c r="J131" s="64">
        <f ca="1">'Trial 7'!K22</f>
        <v>34517132.030051924</v>
      </c>
      <c r="K131" s="64">
        <f ca="1">'Trial 7'!L22</f>
        <v>34505799.846749157</v>
      </c>
      <c r="L131" s="64">
        <f ca="1">'Trial 7'!M22</f>
        <v>34492028.394922264</v>
      </c>
      <c r="M131" s="64">
        <f ca="1">'Trial 7'!O22</f>
        <v>34477687.368965916</v>
      </c>
      <c r="N131" s="64">
        <f ca="1">'Trial 7'!P22</f>
        <v>34466748.400606371</v>
      </c>
      <c r="O131" s="64">
        <f ca="1">'Trial 7'!Q22</f>
        <v>34455175.446333997</v>
      </c>
      <c r="P131" s="64">
        <f ca="1">'Trial 7'!R22</f>
        <v>34443530.014871687</v>
      </c>
      <c r="Q131" s="64">
        <f ca="1">'Trial 7'!S22</f>
        <v>34431735.969966948</v>
      </c>
      <c r="R131" s="64">
        <f ca="1">'Trial 7'!T22</f>
        <v>34419756.885512814</v>
      </c>
      <c r="S131" s="64">
        <f ca="1">'Trial 7'!U22</f>
        <v>34406894.072267078</v>
      </c>
      <c r="T131" s="64">
        <f ca="1">'Trial 7'!V22</f>
        <v>34394422.353586718</v>
      </c>
      <c r="U131" s="64">
        <f ca="1">'Trial 7'!W22</f>
        <v>34381062.190079123</v>
      </c>
      <c r="V131" s="64">
        <f ca="1">'Trial 7'!X22</f>
        <v>34368120.892573439</v>
      </c>
      <c r="W131" s="64">
        <f ca="1">'Trial 7'!Y22</f>
        <v>34354103.205303974</v>
      </c>
      <c r="X131" s="64">
        <f ca="1">'Trial 7'!Z22</f>
        <v>34336506.006161295</v>
      </c>
      <c r="Y131" s="64">
        <f ca="1">'Trial 7'!AB22</f>
        <v>34323757.879161336</v>
      </c>
      <c r="Z131" s="64">
        <f ca="1">'Trial 7'!AC22</f>
        <v>34312380.401850261</v>
      </c>
      <c r="AA131" s="64">
        <f ca="1">'Trial 7'!AD22</f>
        <v>34298380.675852895</v>
      </c>
      <c r="AB131" s="64">
        <f ca="1">'Trial 7'!AE22</f>
        <v>34284307.807605118</v>
      </c>
      <c r="AC131" s="64">
        <f ca="1">'Trial 7'!AF22</f>
        <v>34268312.794246674</v>
      </c>
      <c r="AD131" s="64">
        <f ca="1">'Trial 7'!AG22</f>
        <v>34253306.784253828</v>
      </c>
      <c r="AE131" s="64">
        <f ca="1">'Trial 7'!AH22</f>
        <v>34241696.284773327</v>
      </c>
      <c r="AF131" s="64">
        <f ca="1">'Trial 7'!AI22</f>
        <v>34226117.20791544</v>
      </c>
      <c r="AG131" s="64">
        <f ca="1">'Trial 7'!AJ22</f>
        <v>34213489.071274094</v>
      </c>
      <c r="AH131" s="64">
        <f ca="1">'Trial 7'!AK22</f>
        <v>34196979.203894772</v>
      </c>
      <c r="AI131" s="64">
        <f ca="1">'Trial 7'!AL22</f>
        <v>34184610.399604186</v>
      </c>
      <c r="AJ131" s="64">
        <f ca="1">'Trial 7'!AM22</f>
        <v>34170683.458462678</v>
      </c>
      <c r="AK131" s="64">
        <f ca="1">'Trial 7'!AO22</f>
        <v>34157384.72263784</v>
      </c>
      <c r="AL131" s="64">
        <f ca="1">'Trial 7'!AP22</f>
        <v>34144576.106335625</v>
      </c>
      <c r="AM131" s="64">
        <f ca="1">'Trial 7'!AQ22</f>
        <v>34126183.43951267</v>
      </c>
      <c r="AN131" s="64">
        <f ca="1">'Trial 7'!AR22</f>
        <v>34114777.034250654</v>
      </c>
      <c r="AO131" s="64">
        <f ca="1">'Trial 7'!AS22</f>
        <v>34104553.885054879</v>
      </c>
      <c r="AP131" s="64">
        <f ca="1">'Trial 7'!AT22</f>
        <v>34093052.130747937</v>
      </c>
      <c r="AQ131" s="64">
        <f ca="1">'Trial 7'!AU22</f>
        <v>34077301.528168432</v>
      </c>
      <c r="AR131" s="64">
        <f ca="1">'Trial 7'!AV22</f>
        <v>34063657.193207227</v>
      </c>
      <c r="AS131" s="64">
        <f ca="1">'Trial 7'!AW22</f>
        <v>34048562.589647174</v>
      </c>
      <c r="AT131" s="64">
        <f ca="1">'Trial 7'!AX22</f>
        <v>34032401.923474848</v>
      </c>
      <c r="AU131" s="64">
        <f ca="1">'Trial 7'!AY22</f>
        <v>34014974.524043381</v>
      </c>
      <c r="AV131" s="64">
        <f ca="1">'Trial 7'!AZ22</f>
        <v>34000659.808893599</v>
      </c>
      <c r="AW131" s="64">
        <f ca="1">'Trial 7'!BB22</f>
        <v>33988333.978400216</v>
      </c>
      <c r="AX131" s="64">
        <f ca="1">'Trial 7'!BC22</f>
        <v>33974627.531272478</v>
      </c>
      <c r="AY131" s="64">
        <f ca="1">'Trial 7'!BD22</f>
        <v>33960281.443034329</v>
      </c>
      <c r="AZ131" s="64">
        <f ca="1">'Trial 7'!BE22</f>
        <v>33946459.680295721</v>
      </c>
      <c r="BA131" s="64">
        <f ca="1">'Trial 7'!BF22</f>
        <v>33932963.42633976</v>
      </c>
      <c r="BB131" s="64">
        <f ca="1">'Trial 7'!BG22</f>
        <v>33918067.508931145</v>
      </c>
      <c r="BC131" s="64">
        <f ca="1">'Trial 7'!BH22</f>
        <v>33903615.082648441</v>
      </c>
      <c r="BD131" s="64">
        <f ca="1">'Trial 7'!BI22</f>
        <v>33887683.332424663</v>
      </c>
      <c r="BE131" s="64">
        <f ca="1">'Trial 7'!BJ22</f>
        <v>33872475.487185098</v>
      </c>
      <c r="BF131" s="64">
        <f ca="1">'Trial 7'!BK22</f>
        <v>33857042.53128089</v>
      </c>
      <c r="BG131" s="64">
        <f ca="1">'Trial 7'!BL22</f>
        <v>33842157.449376352</v>
      </c>
      <c r="BH131" s="64">
        <f ca="1">'Trial 7'!BM22</f>
        <v>33829101.065370813</v>
      </c>
      <c r="BI131" s="64">
        <f ca="1">'Trial 7'!BO22</f>
        <v>33817960.675794363</v>
      </c>
      <c r="BJ131" s="64">
        <f ca="1">'Trial 7'!BP22</f>
        <v>33802970.629788071</v>
      </c>
      <c r="BK131" s="64">
        <f ca="1">'Trial 7'!BQ22</f>
        <v>33787889.055872083</v>
      </c>
      <c r="BL131" s="64">
        <f ca="1">'Trial 7'!BR22</f>
        <v>33773752.802282624</v>
      </c>
      <c r="BM131" s="64">
        <f ca="1">'Trial 7'!BS22</f>
        <v>33756458.531024404</v>
      </c>
      <c r="BN131" s="64">
        <f ca="1">'Trial 7'!BT22</f>
        <v>33745524.418619826</v>
      </c>
      <c r="BO131" s="64">
        <f ca="1">'Trial 7'!BU22</f>
        <v>33729908.296587549</v>
      </c>
      <c r="BP131" s="64">
        <f ca="1">'Trial 7'!BV22</f>
        <v>33715640.937599853</v>
      </c>
      <c r="BQ131" s="64">
        <f ca="1">'Trial 7'!BW22</f>
        <v>33699107.713144749</v>
      </c>
      <c r="BR131" s="64">
        <f ca="1">'Trial 7'!BX22</f>
        <v>33684629.169620208</v>
      </c>
      <c r="BS131" s="64">
        <f ca="1">'Trial 7'!BY22</f>
        <v>33670869.253253803</v>
      </c>
      <c r="BT131" s="64">
        <f ca="1">'Trial 7'!BZ22</f>
        <v>33659447.950261161</v>
      </c>
      <c r="BU131" s="64">
        <f ca="1">'Trial 7'!CB22</f>
        <v>33647935.633782841</v>
      </c>
      <c r="BV131" s="64">
        <f ca="1">'Trial 7'!CC22</f>
        <v>33635166.656730145</v>
      </c>
      <c r="BW131" s="64">
        <f ca="1">'Trial 7'!CD22</f>
        <v>33622451.381689191</v>
      </c>
      <c r="BX131" s="64">
        <f ca="1">'Trial 7'!CE22</f>
        <v>33606037.403938465</v>
      </c>
      <c r="BY131" s="64">
        <f ca="1">'Trial 7'!CF22</f>
        <v>33592581.790463336</v>
      </c>
      <c r="BZ131" s="64">
        <f ca="1">'Trial 7'!CG22</f>
        <v>33578267.96754352</v>
      </c>
      <c r="CA131" s="64">
        <f ca="1">'Trial 7'!CH22</f>
        <v>33565173.232857533</v>
      </c>
      <c r="CB131" s="64">
        <f ca="1">'Trial 7'!CI22</f>
        <v>33553808.602237947</v>
      </c>
      <c r="CC131" s="64">
        <f ca="1">'Trial 7'!CJ22</f>
        <v>33538416.370913312</v>
      </c>
      <c r="CD131" s="64">
        <f ca="1">'Trial 7'!CK22</f>
        <v>33527957.538665336</v>
      </c>
      <c r="CE131" s="64">
        <f ca="1">'Trial 7'!CL22</f>
        <v>33514753.287087549</v>
      </c>
      <c r="CF131" s="64">
        <f ca="1">'Trial 7'!CM22</f>
        <v>33499287.169712186</v>
      </c>
      <c r="CG131" s="64">
        <f ca="1">'Trial 7'!CO22</f>
        <v>33482866.247243878</v>
      </c>
      <c r="CH131" s="64">
        <f ca="1">'Trial 7'!CP22</f>
        <v>33467044.644517958</v>
      </c>
      <c r="CI131" s="64">
        <f ca="1">'Trial 7'!CQ22</f>
        <v>33455457.702247426</v>
      </c>
      <c r="CJ131" s="64">
        <f ca="1">'Trial 7'!CR22</f>
        <v>33439645.915018581</v>
      </c>
      <c r="CK131" s="64">
        <f ca="1">'Trial 7'!CS22</f>
        <v>33426265.523372229</v>
      </c>
      <c r="CL131" s="64">
        <f ca="1">'Trial 7'!CT22</f>
        <v>33408788.518830411</v>
      </c>
      <c r="CM131" s="64">
        <f ca="1">'Trial 7'!CU22</f>
        <v>33395448.891270705</v>
      </c>
      <c r="CN131" s="64">
        <f ca="1">'Trial 7'!CV22</f>
        <v>33381971.676074669</v>
      </c>
      <c r="CO131" s="64">
        <f ca="1">'Trial 7'!CW22</f>
        <v>33369059.360333387</v>
      </c>
      <c r="CP131" s="64">
        <f ca="1">'Trial 7'!CX22</f>
        <v>33356349.440502379</v>
      </c>
      <c r="CQ131" s="64">
        <f ca="1">'Trial 7'!CY22</f>
        <v>33343866.231931038</v>
      </c>
      <c r="CR131" s="64">
        <f ca="1">'Trial 7'!CZ22</f>
        <v>33332495.693279196</v>
      </c>
      <c r="CS131" s="64">
        <f ca="1">'Trial 7'!DB22</f>
        <v>33320915.506904237</v>
      </c>
      <c r="CT131" s="64">
        <f ca="1">'Trial 7'!DC22</f>
        <v>33307863.252035078</v>
      </c>
      <c r="CU131" s="64">
        <f ca="1">'Trial 7'!DD22</f>
        <v>33297230.201038469</v>
      </c>
      <c r="CV131" s="64">
        <f ca="1">'Trial 7'!DE22</f>
        <v>33283393.759132151</v>
      </c>
      <c r="CW131" s="64">
        <f ca="1">'Trial 7'!DF22</f>
        <v>33269592.868112829</v>
      </c>
      <c r="CX131" s="64">
        <f ca="1">'Trial 7'!DG22</f>
        <v>33256027.431101818</v>
      </c>
      <c r="CY131" s="64">
        <f ca="1">'Trial 7'!DH22</f>
        <v>33243393.62673039</v>
      </c>
      <c r="CZ131" s="64">
        <f ca="1">'Trial 7'!DI22</f>
        <v>33229266.398203216</v>
      </c>
      <c r="DA131" s="64">
        <f ca="1">'Trial 7'!DJ22</f>
        <v>33218429.912084091</v>
      </c>
      <c r="DB131" s="64">
        <f ca="1">'Trial 7'!DK22</f>
        <v>33203142.535268165</v>
      </c>
      <c r="DC131" s="64">
        <f ca="1">'Trial 7'!DL22</f>
        <v>33187897.288090255</v>
      </c>
      <c r="DD131" s="64">
        <f ca="1">'Trial 7'!DM22</f>
        <v>33176458.562976606</v>
      </c>
      <c r="DE131" s="64">
        <f ca="1">'Trial 7'!DO22</f>
        <v>33161814.503570877</v>
      </c>
      <c r="DF131" s="64">
        <f ca="1">'Trial 7'!DP22</f>
        <v>33147998.444742691</v>
      </c>
      <c r="DG131" s="64">
        <f ca="1">'Trial 7'!DQ22</f>
        <v>33132945.945996817</v>
      </c>
      <c r="DH131" s="64">
        <f ca="1">'Trial 7'!DR22</f>
        <v>33116532.537941456</v>
      </c>
      <c r="DI131" s="64">
        <f ca="1">'Trial 7'!DS22</f>
        <v>33101446.842177581</v>
      </c>
      <c r="DJ131" s="64">
        <f ca="1">'Trial 7'!DT22</f>
        <v>33088186.088637497</v>
      </c>
      <c r="DK131" s="64">
        <f ca="1">'Trial 7'!DU22</f>
        <v>33075952.896142792</v>
      </c>
      <c r="DL131" s="64">
        <f ca="1">'Trial 7'!DV22</f>
        <v>33059671.657347303</v>
      </c>
      <c r="DM131" s="64">
        <f ca="1">'Trial 7'!DW22</f>
        <v>33045162.306128547</v>
      </c>
      <c r="DN131" s="64">
        <f ca="1">'Trial 7'!DX22</f>
        <v>33035473.529387537</v>
      </c>
      <c r="DO131" s="64">
        <f ca="1">'Trial 7'!DY22</f>
        <v>33019515.410753541</v>
      </c>
      <c r="DP131" s="64">
        <f ca="1">'Trial 7'!DZ22</f>
        <v>33004479.208000153</v>
      </c>
      <c r="DQ131" s="64">
        <f ca="1">'Trial 7'!EB22</f>
        <v>32991534.299270324</v>
      </c>
      <c r="DR131" s="64">
        <f ca="1">'Trial 7'!EC22</f>
        <v>32978534.568784788</v>
      </c>
      <c r="DS131" s="64">
        <f ca="1">'Trial 7'!ED22</f>
        <v>32964139.366139963</v>
      </c>
      <c r="DT131" s="64">
        <f ca="1">'Trial 7'!EE22</f>
        <v>32949252.611886546</v>
      </c>
      <c r="DU131" s="64">
        <f ca="1">'Trial 7'!EF22</f>
        <v>32933827.577563304</v>
      </c>
      <c r="DV131" s="64">
        <f ca="1">'Trial 7'!EG22</f>
        <v>32919051.58198107</v>
      </c>
      <c r="DW131" s="64">
        <f ca="1">'Trial 7'!EH22</f>
        <v>32902373.879500557</v>
      </c>
      <c r="DX131" s="64">
        <f ca="1">'Trial 7'!EI22</f>
        <v>32885227.269467156</v>
      </c>
      <c r="DY131" s="64">
        <f ca="1">'Trial 7'!EJ22</f>
        <v>32872052.796590555</v>
      </c>
      <c r="DZ131" s="64">
        <f ca="1">'Trial 7'!EK22</f>
        <v>32859556.291842584</v>
      </c>
      <c r="EA131" s="64">
        <f ca="1">'Trial 7'!EL22</f>
        <v>32849392.423844971</v>
      </c>
      <c r="EB131" s="64">
        <f ca="1">'Trial 7'!EM22</f>
        <v>32832510.922840036</v>
      </c>
    </row>
    <row r="132" spans="1:132" ht="12.75" customHeight="1">
      <c r="A132" s="64">
        <f>'Trial 8'!B22</f>
        <v>34645298.421926454</v>
      </c>
      <c r="B132" s="64">
        <f ca="1">'Trial 8'!C22</f>
        <v>34631593.917849444</v>
      </c>
      <c r="C132" s="64">
        <f ca="1">'Trial 8'!D22</f>
        <v>34617370.68884173</v>
      </c>
      <c r="D132" s="64">
        <f ca="1">'Trial 8'!E22</f>
        <v>34600982.133527637</v>
      </c>
      <c r="E132" s="64">
        <f ca="1">'Trial 8'!F22</f>
        <v>34585798.426091716</v>
      </c>
      <c r="F132" s="64">
        <f ca="1">'Trial 8'!G22</f>
        <v>34571844.064407349</v>
      </c>
      <c r="G132" s="64">
        <f ca="1">'Trial 8'!H22</f>
        <v>34556932.051335603</v>
      </c>
      <c r="H132" s="64">
        <f ca="1">'Trial 8'!I22</f>
        <v>34542031.402669668</v>
      </c>
      <c r="I132" s="64">
        <f ca="1">'Trial 8'!J22</f>
        <v>34529148.064593583</v>
      </c>
      <c r="J132" s="64">
        <f ca="1">'Trial 8'!K22</f>
        <v>34513809.097160816</v>
      </c>
      <c r="K132" s="64">
        <f ca="1">'Trial 8'!L22</f>
        <v>34495674.362347655</v>
      </c>
      <c r="L132" s="64">
        <f ca="1">'Trial 8'!M22</f>
        <v>34483028.482821479</v>
      </c>
      <c r="M132" s="64">
        <f ca="1">'Trial 8'!O22</f>
        <v>34468912.397615567</v>
      </c>
      <c r="N132" s="64">
        <f ca="1">'Trial 8'!P22</f>
        <v>34456717.622209482</v>
      </c>
      <c r="O132" s="64">
        <f ca="1">'Trial 8'!Q22</f>
        <v>34442021.159563489</v>
      </c>
      <c r="P132" s="64">
        <f ca="1">'Trial 8'!R22</f>
        <v>34424339.640777215</v>
      </c>
      <c r="Q132" s="64">
        <f ca="1">'Trial 8'!S22</f>
        <v>34409947.181101903</v>
      </c>
      <c r="R132" s="64">
        <f ca="1">'Trial 8'!T22</f>
        <v>34393957.828046784</v>
      </c>
      <c r="S132" s="64">
        <f ca="1">'Trial 8'!U22</f>
        <v>34378116.256001525</v>
      </c>
      <c r="T132" s="64">
        <f ca="1">'Trial 8'!V22</f>
        <v>34363622.645993315</v>
      </c>
      <c r="U132" s="64">
        <f ca="1">'Trial 8'!W22</f>
        <v>34347264.068084598</v>
      </c>
      <c r="V132" s="64">
        <f ca="1">'Trial 8'!X22</f>
        <v>34336444.536495708</v>
      </c>
      <c r="W132" s="64">
        <f ca="1">'Trial 8'!Y22</f>
        <v>34324526.026399717</v>
      </c>
      <c r="X132" s="64">
        <f ca="1">'Trial 8'!Z22</f>
        <v>34312595.94293046</v>
      </c>
      <c r="Y132" s="64">
        <f ca="1">'Trial 8'!AB22</f>
        <v>34298330.284645483</v>
      </c>
      <c r="Z132" s="64">
        <f ca="1">'Trial 8'!AC22</f>
        <v>34287011.234139979</v>
      </c>
      <c r="AA132" s="64">
        <f ca="1">'Trial 8'!AD22</f>
        <v>34271833.633323647</v>
      </c>
      <c r="AB132" s="64">
        <f ca="1">'Trial 8'!AE22</f>
        <v>34255296.193941049</v>
      </c>
      <c r="AC132" s="64">
        <f ca="1">'Trial 8'!AF22</f>
        <v>34241933.241403207</v>
      </c>
      <c r="AD132" s="64">
        <f ca="1">'Trial 8'!AG22</f>
        <v>34225113.191074044</v>
      </c>
      <c r="AE132" s="64">
        <f ca="1">'Trial 8'!AH22</f>
        <v>34207881.2119193</v>
      </c>
      <c r="AF132" s="64">
        <f ca="1">'Trial 8'!AI22</f>
        <v>34191123.807427444</v>
      </c>
      <c r="AG132" s="64">
        <f ca="1">'Trial 8'!AJ22</f>
        <v>34177452.610881761</v>
      </c>
      <c r="AH132" s="64">
        <f ca="1">'Trial 8'!AK22</f>
        <v>34161156.900766976</v>
      </c>
      <c r="AI132" s="64">
        <f ca="1">'Trial 8'!AL22</f>
        <v>34145906.691891484</v>
      </c>
      <c r="AJ132" s="64">
        <f ca="1">'Trial 8'!AM22</f>
        <v>34132207.863875017</v>
      </c>
      <c r="AK132" s="64">
        <f ca="1">'Trial 8'!AO22</f>
        <v>34116348.046256013</v>
      </c>
      <c r="AL132" s="64">
        <f ca="1">'Trial 8'!AP22</f>
        <v>34102503.715021998</v>
      </c>
      <c r="AM132" s="64">
        <f ca="1">'Trial 8'!AQ22</f>
        <v>34091165.394846797</v>
      </c>
      <c r="AN132" s="64">
        <f ca="1">'Trial 8'!AR22</f>
        <v>34076494.034386024</v>
      </c>
      <c r="AO132" s="64">
        <f ca="1">'Trial 8'!AS22</f>
        <v>34063674.627385788</v>
      </c>
      <c r="AP132" s="64">
        <f ca="1">'Trial 8'!AT22</f>
        <v>34046437.123683184</v>
      </c>
      <c r="AQ132" s="64">
        <f ca="1">'Trial 8'!AU22</f>
        <v>34029830.26211714</v>
      </c>
      <c r="AR132" s="64">
        <f ca="1">'Trial 8'!AV22</f>
        <v>34015022.941735171</v>
      </c>
      <c r="AS132" s="64">
        <f ca="1">'Trial 8'!AW22</f>
        <v>34001374.822798505</v>
      </c>
      <c r="AT132" s="64">
        <f ca="1">'Trial 8'!AX22</f>
        <v>33986199.039722897</v>
      </c>
      <c r="AU132" s="64">
        <f ca="1">'Trial 8'!AY22</f>
        <v>33973223.818739735</v>
      </c>
      <c r="AV132" s="64">
        <f ca="1">'Trial 8'!AZ22</f>
        <v>33956917.230203621</v>
      </c>
      <c r="AW132" s="64">
        <f ca="1">'Trial 8'!BB22</f>
        <v>33943532.802289784</v>
      </c>
      <c r="AX132" s="64">
        <f ca="1">'Trial 8'!BC22</f>
        <v>33931176.436474003</v>
      </c>
      <c r="AY132" s="64">
        <f ca="1">'Trial 8'!BD22</f>
        <v>33915344.845545605</v>
      </c>
      <c r="AZ132" s="64">
        <f ca="1">'Trial 8'!BE22</f>
        <v>33900123.392780565</v>
      </c>
      <c r="BA132" s="64">
        <f ca="1">'Trial 8'!BF22</f>
        <v>33885662.81700325</v>
      </c>
      <c r="BB132" s="64">
        <f ca="1">'Trial 8'!BG22</f>
        <v>33870439.754223615</v>
      </c>
      <c r="BC132" s="64">
        <f ca="1">'Trial 8'!BH22</f>
        <v>33855650.163561016</v>
      </c>
      <c r="BD132" s="64">
        <f ca="1">'Trial 8'!BI22</f>
        <v>33840947.611033916</v>
      </c>
      <c r="BE132" s="64">
        <f ca="1">'Trial 8'!BJ22</f>
        <v>33829926.767646156</v>
      </c>
      <c r="BF132" s="64">
        <f ca="1">'Trial 8'!BK22</f>
        <v>33813913.408592388</v>
      </c>
      <c r="BG132" s="64">
        <f ca="1">'Trial 8'!BL22</f>
        <v>33797518.657760859</v>
      </c>
      <c r="BH132" s="64">
        <f ca="1">'Trial 8'!BM22</f>
        <v>33780656.220820948</v>
      </c>
      <c r="BI132" s="64">
        <f ca="1">'Trial 8'!BO22</f>
        <v>33765520.241088584</v>
      </c>
      <c r="BJ132" s="64">
        <f ca="1">'Trial 8'!BP22</f>
        <v>33753137.415558219</v>
      </c>
      <c r="BK132" s="64">
        <f ca="1">'Trial 8'!BQ22</f>
        <v>33739302.12399774</v>
      </c>
      <c r="BL132" s="64">
        <f ca="1">'Trial 8'!BR22</f>
        <v>33728937.064778872</v>
      </c>
      <c r="BM132" s="64">
        <f ca="1">'Trial 8'!BS22</f>
        <v>33711211.723235577</v>
      </c>
      <c r="BN132" s="64">
        <f ca="1">'Trial 8'!BT22</f>
        <v>33699446.302685194</v>
      </c>
      <c r="BO132" s="64">
        <f ca="1">'Trial 8'!BU22</f>
        <v>33687302.551965691</v>
      </c>
      <c r="BP132" s="64">
        <f ca="1">'Trial 8'!BV22</f>
        <v>33674579.075491756</v>
      </c>
      <c r="BQ132" s="64">
        <f ca="1">'Trial 8'!BW22</f>
        <v>33659472.540962607</v>
      </c>
      <c r="BR132" s="64">
        <f ca="1">'Trial 8'!BX22</f>
        <v>33642003.50470075</v>
      </c>
      <c r="BS132" s="64">
        <f ca="1">'Trial 8'!BY22</f>
        <v>33627061.827212498</v>
      </c>
      <c r="BT132" s="64">
        <f ca="1">'Trial 8'!BZ22</f>
        <v>33612333.029558413</v>
      </c>
      <c r="BU132" s="64">
        <f ca="1">'Trial 8'!CB22</f>
        <v>33597802.153525546</v>
      </c>
      <c r="BV132" s="64">
        <f ca="1">'Trial 8'!CC22</f>
        <v>33584184.71956826</v>
      </c>
      <c r="BW132" s="64">
        <f ca="1">'Trial 8'!CD22</f>
        <v>33568567.875269271</v>
      </c>
      <c r="BX132" s="64">
        <f ca="1">'Trial 8'!CE22</f>
        <v>33554000.426616572</v>
      </c>
      <c r="BY132" s="64">
        <f ca="1">'Trial 8'!CF22</f>
        <v>33542383.672611419</v>
      </c>
      <c r="BZ132" s="64">
        <f ca="1">'Trial 8'!CG22</f>
        <v>33528656.520986926</v>
      </c>
      <c r="CA132" s="64">
        <f ca="1">'Trial 8'!CH22</f>
        <v>33511882.245361667</v>
      </c>
      <c r="CB132" s="64">
        <f ca="1">'Trial 8'!CI22</f>
        <v>33499924.175372031</v>
      </c>
      <c r="CC132" s="64">
        <f ca="1">'Trial 8'!CJ22</f>
        <v>33487267.201021988</v>
      </c>
      <c r="CD132" s="64">
        <f ca="1">'Trial 8'!CK22</f>
        <v>33474191.157016117</v>
      </c>
      <c r="CE132" s="64">
        <f ca="1">'Trial 8'!CL22</f>
        <v>33457923.260150231</v>
      </c>
      <c r="CF132" s="64">
        <f ca="1">'Trial 8'!CM22</f>
        <v>33439930.491875336</v>
      </c>
      <c r="CG132" s="64">
        <f ca="1">'Trial 8'!CO22</f>
        <v>33429818.795340039</v>
      </c>
      <c r="CH132" s="64">
        <f ca="1">'Trial 8'!CP22</f>
        <v>33414867.209242254</v>
      </c>
      <c r="CI132" s="64">
        <f ca="1">'Trial 8'!CQ22</f>
        <v>33401402.942269407</v>
      </c>
      <c r="CJ132" s="64">
        <f ca="1">'Trial 8'!CR22</f>
        <v>33388548.122151755</v>
      </c>
      <c r="CK132" s="64">
        <f ca="1">'Trial 8'!CS22</f>
        <v>33373283.624281619</v>
      </c>
      <c r="CL132" s="64">
        <f ca="1">'Trial 8'!CT22</f>
        <v>33358115.803018034</v>
      </c>
      <c r="CM132" s="64">
        <f ca="1">'Trial 8'!CU22</f>
        <v>33343430.612699986</v>
      </c>
      <c r="CN132" s="64">
        <f ca="1">'Trial 8'!CV22</f>
        <v>33331208.689226773</v>
      </c>
      <c r="CO132" s="64">
        <f ca="1">'Trial 8'!CW22</f>
        <v>33314646.176552456</v>
      </c>
      <c r="CP132" s="64">
        <f ca="1">'Trial 8'!CX22</f>
        <v>33298620.726981834</v>
      </c>
      <c r="CQ132" s="64">
        <f ca="1">'Trial 8'!CY22</f>
        <v>33284842.555007428</v>
      </c>
      <c r="CR132" s="64">
        <f ca="1">'Trial 8'!CZ22</f>
        <v>33274730.52520797</v>
      </c>
      <c r="CS132" s="64">
        <f ca="1">'Trial 8'!DB22</f>
        <v>33263786.829062566</v>
      </c>
      <c r="CT132" s="64">
        <f ca="1">'Trial 8'!DC22</f>
        <v>33250042.699872859</v>
      </c>
      <c r="CU132" s="64">
        <f ca="1">'Trial 8'!DD22</f>
        <v>33235947.559304666</v>
      </c>
      <c r="CV132" s="64">
        <f ca="1">'Trial 8'!DE22</f>
        <v>33225401.369151928</v>
      </c>
      <c r="CW132" s="64">
        <f ca="1">'Trial 8'!DF22</f>
        <v>33208433.914311659</v>
      </c>
      <c r="CX132" s="64">
        <f ca="1">'Trial 8'!DG22</f>
        <v>33194281.995206725</v>
      </c>
      <c r="CY132" s="64">
        <f ca="1">'Trial 8'!DH22</f>
        <v>33178633.310520675</v>
      </c>
      <c r="CZ132" s="64">
        <f ca="1">'Trial 8'!DI22</f>
        <v>33167691.8194433</v>
      </c>
      <c r="DA132" s="64">
        <f ca="1">'Trial 8'!DJ22</f>
        <v>33157071.37864878</v>
      </c>
      <c r="DB132" s="64">
        <f ca="1">'Trial 8'!DK22</f>
        <v>33143643.698722791</v>
      </c>
      <c r="DC132" s="64">
        <f ca="1">'Trial 8'!DL22</f>
        <v>33130772.72652258</v>
      </c>
      <c r="DD132" s="64">
        <f ca="1">'Trial 8'!DM22</f>
        <v>33117456.278609559</v>
      </c>
      <c r="DE132" s="64">
        <f ca="1">'Trial 8'!DO22</f>
        <v>33103310.392052349</v>
      </c>
      <c r="DF132" s="64">
        <f ca="1">'Trial 8'!DP22</f>
        <v>33089089.912614744</v>
      </c>
      <c r="DG132" s="64">
        <f ca="1">'Trial 8'!DQ22</f>
        <v>33078438.804638676</v>
      </c>
      <c r="DH132" s="64">
        <f ca="1">'Trial 8'!DR22</f>
        <v>33064422.373645764</v>
      </c>
      <c r="DI132" s="64">
        <f ca="1">'Trial 8'!DS22</f>
        <v>33050687.568101019</v>
      </c>
      <c r="DJ132" s="64">
        <f ca="1">'Trial 8'!DT22</f>
        <v>33040972.824092995</v>
      </c>
      <c r="DK132" s="64">
        <f ca="1">'Trial 8'!DU22</f>
        <v>33029390.525973998</v>
      </c>
      <c r="DL132" s="64">
        <f ca="1">'Trial 8'!DV22</f>
        <v>33016900.856017444</v>
      </c>
      <c r="DM132" s="64">
        <f ca="1">'Trial 8'!DW22</f>
        <v>33007093.205654182</v>
      </c>
      <c r="DN132" s="64">
        <f ca="1">'Trial 8'!DX22</f>
        <v>32993162.142031822</v>
      </c>
      <c r="DO132" s="64">
        <f ca="1">'Trial 8'!DY22</f>
        <v>32977356.503378052</v>
      </c>
      <c r="DP132" s="64">
        <f ca="1">'Trial 8'!DZ22</f>
        <v>32964665.560855679</v>
      </c>
      <c r="DQ132" s="64">
        <f ca="1">'Trial 8'!EB22</f>
        <v>32948616.302506313</v>
      </c>
      <c r="DR132" s="64">
        <f ca="1">'Trial 8'!EC22</f>
        <v>32934282.037963796</v>
      </c>
      <c r="DS132" s="64">
        <f ca="1">'Trial 8'!ED22</f>
        <v>32919110.830369685</v>
      </c>
      <c r="DT132" s="64">
        <f ca="1">'Trial 8'!EE22</f>
        <v>32903084.322906762</v>
      </c>
      <c r="DU132" s="64">
        <f ca="1">'Trial 8'!EF22</f>
        <v>32889833.828439366</v>
      </c>
      <c r="DV132" s="64">
        <f ca="1">'Trial 8'!EG22</f>
        <v>32878799.487176172</v>
      </c>
      <c r="DW132" s="64">
        <f ca="1">'Trial 8'!EH22</f>
        <v>32863094.456375942</v>
      </c>
      <c r="DX132" s="64">
        <f ca="1">'Trial 8'!EI22</f>
        <v>32848776.31864604</v>
      </c>
      <c r="DY132" s="64">
        <f ca="1">'Trial 8'!EJ22</f>
        <v>32835597.384621587</v>
      </c>
      <c r="DZ132" s="64">
        <f ca="1">'Trial 8'!EK22</f>
        <v>32821941.330083307</v>
      </c>
      <c r="EA132" s="64">
        <f ca="1">'Trial 8'!EL22</f>
        <v>32807487.814073958</v>
      </c>
      <c r="EB132" s="64">
        <f ca="1">'Trial 8'!EM22</f>
        <v>32795685.703644283</v>
      </c>
    </row>
    <row r="133" spans="1:132" ht="12.75" customHeight="1">
      <c r="A133" s="64">
        <f>'(Other Computations)'!B177</f>
        <v>277162387.37541157</v>
      </c>
      <c r="B133" s="64">
        <f ca="1">'(Other Computations)'!C177</f>
        <v>277047404.61323452</v>
      </c>
      <c r="C133" s="64">
        <f ca="1">'(Other Computations)'!D177</f>
        <v>276930759.50229442</v>
      </c>
      <c r="D133" s="64">
        <f ca="1">'(Other Computations)'!E177</f>
        <v>276822404.68057132</v>
      </c>
      <c r="E133" s="64">
        <f ca="1">'(Other Computations)'!F177</f>
        <v>276708558.03964943</v>
      </c>
      <c r="F133" s="64">
        <f ca="1">'(Other Computations)'!G177</f>
        <v>276598685.11554849</v>
      </c>
      <c r="G133" s="64">
        <f ca="1">'(Other Computations)'!H177</f>
        <v>276480718.05545962</v>
      </c>
      <c r="H133" s="64">
        <f ca="1">'(Other Computations)'!I177</f>
        <v>276375853.42014337</v>
      </c>
      <c r="I133" s="64">
        <f ca="1">'(Other Computations)'!J177</f>
        <v>276266222.39809942</v>
      </c>
      <c r="J133" s="64">
        <f ca="1">'(Other Computations)'!K177</f>
        <v>276148318.47841901</v>
      </c>
      <c r="K133" s="64">
        <f ca="1">'(Other Computations)'!L177</f>
        <v>276034686.9766342</v>
      </c>
      <c r="L133" s="64">
        <f ca="1">'(Other Computations)'!M177</f>
        <v>275925663.78702939</v>
      </c>
      <c r="M133" s="64">
        <f ca="1">'(Other Computations)'!O177</f>
        <v>275817501.03874946</v>
      </c>
      <c r="N133" s="64">
        <f ca="1">'(Other Computations)'!P177</f>
        <v>275709778.62863219</v>
      </c>
      <c r="O133" s="64">
        <f ca="1">'(Other Computations)'!Q177</f>
        <v>275590152.82059181</v>
      </c>
      <c r="P133" s="64">
        <f ca="1">'(Other Computations)'!R177</f>
        <v>275487724.27292466</v>
      </c>
      <c r="Q133" s="64">
        <f ca="1">'(Other Computations)'!S177</f>
        <v>275384514.02236944</v>
      </c>
      <c r="R133" s="64">
        <f ca="1">'(Other Computations)'!T177</f>
        <v>275267571.83806062</v>
      </c>
      <c r="S133" s="64">
        <f ca="1">'(Other Computations)'!U177</f>
        <v>275160304.35578519</v>
      </c>
      <c r="T133" s="64">
        <f ca="1">'(Other Computations)'!V177</f>
        <v>275048268.94439203</v>
      </c>
      <c r="U133" s="64">
        <f ca="1">'(Other Computations)'!W177</f>
        <v>274937200.97971392</v>
      </c>
      <c r="V133" s="64">
        <f ca="1">'(Other Computations)'!X177</f>
        <v>274836201.92041349</v>
      </c>
      <c r="W133" s="64">
        <f ca="1">'(Other Computations)'!Y177</f>
        <v>274730987.44297093</v>
      </c>
      <c r="X133" s="64">
        <f ca="1">'(Other Computations)'!Z177</f>
        <v>274620943.07408607</v>
      </c>
      <c r="Y133" s="64">
        <f ca="1">'(Other Computations)'!AB177</f>
        <v>274502112.83156574</v>
      </c>
      <c r="Z133" s="64">
        <f ca="1">'(Other Computations)'!AC177</f>
        <v>274397363.92059702</v>
      </c>
      <c r="AA133" s="64">
        <f ca="1">'(Other Computations)'!AD177</f>
        <v>274281076.71493244</v>
      </c>
      <c r="AB133" s="64">
        <f ca="1">'(Other Computations)'!AE177</f>
        <v>274171763.86433393</v>
      </c>
      <c r="AC133" s="64">
        <f ca="1">'(Other Computations)'!AF177</f>
        <v>274051416.11883688</v>
      </c>
      <c r="AD133" s="64">
        <f ca="1">'(Other Computations)'!AG177</f>
        <v>273933967.87038481</v>
      </c>
      <c r="AE133" s="64">
        <f ca="1">'(Other Computations)'!AH177</f>
        <v>273815587.69863826</v>
      </c>
      <c r="AF133" s="64">
        <f ca="1">'(Other Computations)'!AI177</f>
        <v>273696422.60234749</v>
      </c>
      <c r="AG133" s="64">
        <f ca="1">'(Other Computations)'!AJ177</f>
        <v>273583910.28431666</v>
      </c>
      <c r="AH133" s="64">
        <f ca="1">'(Other Computations)'!AK177</f>
        <v>273464743.03795362</v>
      </c>
      <c r="AI133" s="64">
        <f ca="1">'(Other Computations)'!AL177</f>
        <v>273342851.9725436</v>
      </c>
      <c r="AJ133" s="64">
        <f ca="1">'(Other Computations)'!AM177</f>
        <v>273225655.48861676</v>
      </c>
      <c r="AK133" s="64">
        <f ca="1">'(Other Computations)'!AO177</f>
        <v>273107921.60174119</v>
      </c>
      <c r="AL133" s="64">
        <f ca="1">'(Other Computations)'!AP177</f>
        <v>272999272.36478496</v>
      </c>
      <c r="AM133" s="64">
        <f ca="1">'(Other Computations)'!AQ177</f>
        <v>272892347.61656225</v>
      </c>
      <c r="AN133" s="64">
        <f ca="1">'(Other Computations)'!AR177</f>
        <v>272782142.46142912</v>
      </c>
      <c r="AO133" s="64">
        <f ca="1">'(Other Computations)'!AS177</f>
        <v>272680802.61500144</v>
      </c>
      <c r="AP133" s="64">
        <f ca="1">'(Other Computations)'!AT177</f>
        <v>272568216.70439029</v>
      </c>
      <c r="AQ133" s="64">
        <f ca="1">'(Other Computations)'!AU177</f>
        <v>272452931.17539591</v>
      </c>
      <c r="AR133" s="64">
        <f ca="1">'(Other Computations)'!AV177</f>
        <v>272340767.69313443</v>
      </c>
      <c r="AS133" s="64">
        <f ca="1">'(Other Computations)'!AW177</f>
        <v>272229835.17498982</v>
      </c>
      <c r="AT133" s="64">
        <f ca="1">'(Other Computations)'!AX177</f>
        <v>272107969.40388465</v>
      </c>
      <c r="AU133" s="64">
        <f ca="1">'(Other Computations)'!AY177</f>
        <v>271995045.99378121</v>
      </c>
      <c r="AV133" s="64">
        <f ca="1">'(Other Computations)'!AZ177</f>
        <v>271876748.46423918</v>
      </c>
      <c r="AW133" s="64">
        <f ca="1">'(Other Computations)'!BB177</f>
        <v>271768859.66991746</v>
      </c>
      <c r="AX133" s="64">
        <f ca="1">'(Other Computations)'!BC177</f>
        <v>271660655.36641806</v>
      </c>
      <c r="AY133" s="64">
        <f ca="1">'(Other Computations)'!BD177</f>
        <v>271542640.85379946</v>
      </c>
      <c r="AZ133" s="64">
        <f ca="1">'(Other Computations)'!BE177</f>
        <v>271433281.39896142</v>
      </c>
      <c r="BA133" s="64">
        <f ca="1">'(Other Computations)'!BF177</f>
        <v>271330155.41634792</v>
      </c>
      <c r="BB133" s="64">
        <f ca="1">'(Other Computations)'!BG177</f>
        <v>271207329.63747096</v>
      </c>
      <c r="BC133" s="64">
        <f ca="1">'(Other Computations)'!BH177</f>
        <v>271099059.86568093</v>
      </c>
      <c r="BD133" s="64">
        <f ca="1">'(Other Computations)'!BI177</f>
        <v>270978224.53338623</v>
      </c>
      <c r="BE133" s="64">
        <f ca="1">'(Other Computations)'!BJ177</f>
        <v>270866495.09056646</v>
      </c>
      <c r="BF133" s="64">
        <f ca="1">'(Other Computations)'!BK177</f>
        <v>270745613.8529439</v>
      </c>
      <c r="BG133" s="64">
        <f ca="1">'(Other Computations)'!BL177</f>
        <v>270640511.17025304</v>
      </c>
      <c r="BH133" s="64">
        <f ca="1">'(Other Computations)'!BM177</f>
        <v>270524682.52078086</v>
      </c>
      <c r="BI133" s="64">
        <f ca="1">'(Other Computations)'!BO177</f>
        <v>270416602.4230063</v>
      </c>
      <c r="BJ133" s="64">
        <f ca="1">'(Other Computations)'!BP177</f>
        <v>270303544.31651866</v>
      </c>
      <c r="BK133" s="64">
        <f ca="1">'(Other Computations)'!BQ177</f>
        <v>270192135.52809811</v>
      </c>
      <c r="BL133" s="64">
        <f ca="1">'(Other Computations)'!BR177</f>
        <v>270085490.99044031</v>
      </c>
      <c r="BM133" s="64">
        <f ca="1">'(Other Computations)'!BS177</f>
        <v>269977034.97034276</v>
      </c>
      <c r="BN133" s="64">
        <f ca="1">'(Other Computations)'!BT177</f>
        <v>269868736.86579937</v>
      </c>
      <c r="BO133" s="64">
        <f ca="1">'(Other Computations)'!BU177</f>
        <v>269761929.08687931</v>
      </c>
      <c r="BP133" s="64">
        <f ca="1">'(Other Computations)'!BV177</f>
        <v>269661019.25243247</v>
      </c>
      <c r="BQ133" s="64">
        <f ca="1">'(Other Computations)'!BW177</f>
        <v>269550530.8590368</v>
      </c>
      <c r="BR133" s="64">
        <f ca="1">'(Other Computations)'!BX177</f>
        <v>269431628.13214862</v>
      </c>
      <c r="BS133" s="64">
        <f ca="1">'(Other Computations)'!BY177</f>
        <v>269312598.87655103</v>
      </c>
      <c r="BT133" s="64">
        <f ca="1">'(Other Computations)'!BZ177</f>
        <v>269202228.06873769</v>
      </c>
      <c r="BU133" s="64">
        <f ca="1">'(Other Computations)'!CB177</f>
        <v>269091564.49116153</v>
      </c>
      <c r="BV133" s="64">
        <f ca="1">'(Other Computations)'!CC177</f>
        <v>268977009.40551853</v>
      </c>
      <c r="BW133" s="64">
        <f ca="1">'(Other Computations)'!CD177</f>
        <v>268863824.12491006</v>
      </c>
      <c r="BX133" s="64">
        <f ca="1">'(Other Computations)'!CE177</f>
        <v>268742392.44978154</v>
      </c>
      <c r="BY133" s="64">
        <f ca="1">'(Other Computations)'!CF177</f>
        <v>268637337.04522365</v>
      </c>
      <c r="BZ133" s="64">
        <f ca="1">'(Other Computations)'!CG177</f>
        <v>268524897.10545176</v>
      </c>
      <c r="CA133" s="64">
        <f ca="1">'(Other Computations)'!CH177</f>
        <v>268413026.2970638</v>
      </c>
      <c r="CB133" s="64">
        <f ca="1">'(Other Computations)'!CI177</f>
        <v>268309698.08688834</v>
      </c>
      <c r="CC133" s="64">
        <f ca="1">'(Other Computations)'!CJ177</f>
        <v>268205968.93570521</v>
      </c>
      <c r="CD133" s="64">
        <f ca="1">'(Other Computations)'!CK177</f>
        <v>268095599.38280994</v>
      </c>
      <c r="CE133" s="64">
        <f ca="1">'(Other Computations)'!CL177</f>
        <v>267980022.11003226</v>
      </c>
      <c r="CF133" s="64">
        <f ca="1">'(Other Computations)'!CM177</f>
        <v>267863410.41720831</v>
      </c>
      <c r="CG133" s="64">
        <f ca="1">'(Other Computations)'!CO177</f>
        <v>267759701.83620158</v>
      </c>
      <c r="CH133" s="64">
        <f ca="1">'(Other Computations)'!CP177</f>
        <v>267640359.59011701</v>
      </c>
      <c r="CI133" s="64">
        <f ca="1">'(Other Computations)'!CQ177</f>
        <v>267532209.98688987</v>
      </c>
      <c r="CJ133" s="64">
        <f ca="1">'(Other Computations)'!CR177</f>
        <v>267427061.88533926</v>
      </c>
      <c r="CK133" s="64">
        <f ca="1">'(Other Computations)'!CS177</f>
        <v>267309550.29932842</v>
      </c>
      <c r="CL133" s="64">
        <f ca="1">'(Other Computations)'!CT177</f>
        <v>267192710.44135049</v>
      </c>
      <c r="CM133" s="64">
        <f ca="1">'(Other Computations)'!CU177</f>
        <v>267080996.38767669</v>
      </c>
      <c r="CN133" s="64">
        <f ca="1">'(Other Computations)'!CV177</f>
        <v>266972597.13512745</v>
      </c>
      <c r="CO133" s="64">
        <f ca="1">'(Other Computations)'!CW177</f>
        <v>266855884.7374185</v>
      </c>
      <c r="CP133" s="64">
        <f ca="1">'(Other Computations)'!CX177</f>
        <v>266744774.04353034</v>
      </c>
      <c r="CQ133" s="64">
        <f ca="1">'(Other Computations)'!CY177</f>
        <v>266633434.78393468</v>
      </c>
      <c r="CR133" s="64">
        <f ca="1">'(Other Computations)'!CZ177</f>
        <v>266522942.34860846</v>
      </c>
      <c r="CS133" s="64">
        <f ca="1">'(Other Computations)'!DB177</f>
        <v>266413795.9414767</v>
      </c>
      <c r="CT133" s="64">
        <f ca="1">'(Other Computations)'!DC177</f>
        <v>266303112.82712865</v>
      </c>
      <c r="CU133" s="64">
        <f ca="1">'(Other Computations)'!DD177</f>
        <v>266198074.73725566</v>
      </c>
      <c r="CV133" s="64">
        <f ca="1">'(Other Computations)'!DE177</f>
        <v>266083153.43843654</v>
      </c>
      <c r="CW133" s="64">
        <f ca="1">'(Other Computations)'!DF177</f>
        <v>265973185.46154496</v>
      </c>
      <c r="CX133" s="64">
        <f ca="1">'(Other Computations)'!DG177</f>
        <v>265856245.35798007</v>
      </c>
      <c r="CY133" s="64">
        <f ca="1">'(Other Computations)'!DH177</f>
        <v>265748950.00181425</v>
      </c>
      <c r="CZ133" s="64">
        <f ca="1">'(Other Computations)'!DI177</f>
        <v>265637438.57349706</v>
      </c>
      <c r="DA133" s="64">
        <f ca="1">'(Other Computations)'!DJ177</f>
        <v>265525176.64695406</v>
      </c>
      <c r="DB133" s="64">
        <f ca="1">'(Other Computations)'!DK177</f>
        <v>265409082.81881925</v>
      </c>
      <c r="DC133" s="64">
        <f ca="1">'(Other Computations)'!DL177</f>
        <v>265304964.19118714</v>
      </c>
      <c r="DD133" s="64">
        <f ca="1">'(Other Computations)'!DM177</f>
        <v>265188160.52857935</v>
      </c>
      <c r="DE133" s="64">
        <f ca="1">'(Other Computations)'!DO177</f>
        <v>265072463.0795483</v>
      </c>
      <c r="DF133" s="64">
        <f ca="1">'(Other Computations)'!DP177</f>
        <v>264962971.34000769</v>
      </c>
      <c r="DG133" s="64">
        <f ca="1">'(Other Computations)'!DQ177</f>
        <v>264853627.12540722</v>
      </c>
      <c r="DH133" s="64">
        <f ca="1">'(Other Computations)'!DR177</f>
        <v>264741450.55157763</v>
      </c>
      <c r="DI133" s="64">
        <f ca="1">'(Other Computations)'!DS177</f>
        <v>264619439.15520757</v>
      </c>
      <c r="DJ133" s="64">
        <f ca="1">'(Other Computations)'!DT177</f>
        <v>264511157.50130412</v>
      </c>
      <c r="DK133" s="64">
        <f ca="1">'(Other Computations)'!DU177</f>
        <v>264408745.84815815</v>
      </c>
      <c r="DL133" s="64">
        <f ca="1">'(Other Computations)'!DV177</f>
        <v>264297925.95234099</v>
      </c>
      <c r="DM133" s="64">
        <f ca="1">'(Other Computations)'!DW177</f>
        <v>264186487.77937207</v>
      </c>
      <c r="DN133" s="64">
        <f ca="1">'(Other Computations)'!DX177</f>
        <v>264082199.45594814</v>
      </c>
      <c r="DO133" s="64">
        <f ca="1">'(Other Computations)'!DY177</f>
        <v>263965579.49291801</v>
      </c>
      <c r="DP133" s="64">
        <f ca="1">'(Other Computations)'!DZ177</f>
        <v>263867332.6892395</v>
      </c>
      <c r="DQ133" s="64">
        <f ca="1">'(Other Computations)'!EB177</f>
        <v>263758527.23836899</v>
      </c>
      <c r="DR133" s="64">
        <f ca="1">'(Other Computations)'!EC177</f>
        <v>263644259.8686291</v>
      </c>
      <c r="DS133" s="64">
        <f ca="1">'(Other Computations)'!ED177</f>
        <v>263519881.18313751</v>
      </c>
      <c r="DT133" s="64">
        <f ca="1">'(Other Computations)'!EE177</f>
        <v>263414954.57156</v>
      </c>
      <c r="DU133" s="64">
        <f ca="1">'(Other Computations)'!EF177</f>
        <v>263300842.81552705</v>
      </c>
      <c r="DV133" s="64">
        <f ca="1">'(Other Computations)'!EG177</f>
        <v>263193779.82576787</v>
      </c>
      <c r="DW133" s="64">
        <f ca="1">'(Other Computations)'!EH177</f>
        <v>263081831.7353121</v>
      </c>
      <c r="DX133" s="64">
        <f ca="1">'(Other Computations)'!EI177</f>
        <v>262978604.47774923</v>
      </c>
      <c r="DY133" s="64">
        <f ca="1">'(Other Computations)'!EJ177</f>
        <v>262869458.07069644</v>
      </c>
      <c r="DZ133" s="64">
        <f ca="1">'(Other Computations)'!EK177</f>
        <v>262757481.83455706</v>
      </c>
      <c r="EA133" s="64">
        <f ca="1">'(Other Computations)'!EL177</f>
        <v>262652380.01384139</v>
      </c>
      <c r="EB133" s="64">
        <f ca="1">'(Other Computations)'!EM177</f>
        <v>262545063.2556209</v>
      </c>
    </row>
    <row r="134" spans="1:132" ht="12.75" customHeight="1">
      <c r="A134" s="4" t="str">
        <f>'(Intermediate Computations)'!B83</f>
        <v>Jan 2010</v>
      </c>
      <c r="B134" s="4" t="str">
        <f>'(Intermediate Computations)'!C83</f>
        <v>Feb 2010</v>
      </c>
      <c r="C134" s="4" t="str">
        <f>'(Intermediate Computations)'!D83</f>
        <v>Mar 2010</v>
      </c>
      <c r="D134" s="4" t="str">
        <f>'(Intermediate Computations)'!E83</f>
        <v>Apr 2010</v>
      </c>
      <c r="E134" s="4" t="str">
        <f>'(Intermediate Computations)'!F83</f>
        <v>May 2010</v>
      </c>
      <c r="F134" s="4" t="str">
        <f>'(Intermediate Computations)'!G83</f>
        <v>Jun 2010</v>
      </c>
      <c r="G134" s="4" t="str">
        <f>'(Intermediate Computations)'!H83</f>
        <v>Jul 2010</v>
      </c>
      <c r="H134" s="4" t="str">
        <f>'(Intermediate Computations)'!I83</f>
        <v>Aug 2010</v>
      </c>
      <c r="I134" s="4" t="str">
        <f>'(Intermediate Computations)'!J83</f>
        <v>Sep 2010</v>
      </c>
      <c r="J134" s="4" t="str">
        <f>'(Intermediate Computations)'!K83</f>
        <v>Oct 2010</v>
      </c>
      <c r="K134" s="4" t="str">
        <f>'(Intermediate Computations)'!L83</f>
        <v>Nov 2010</v>
      </c>
      <c r="L134" s="4" t="str">
        <f>'(Intermediate Computations)'!M83</f>
        <v>Dec 2010</v>
      </c>
      <c r="M134" s="4" t="str">
        <f>'(Intermediate Computations)'!O83</f>
        <v>Jan 2011</v>
      </c>
      <c r="N134" s="4" t="str">
        <f>'(Intermediate Computations)'!P83</f>
        <v>Feb 2011</v>
      </c>
      <c r="O134" s="4" t="str">
        <f>'(Intermediate Computations)'!Q83</f>
        <v>Mar 2011</v>
      </c>
      <c r="P134" s="4" t="str">
        <f>'(Intermediate Computations)'!R83</f>
        <v>Apr 2011</v>
      </c>
      <c r="Q134" s="4" t="str">
        <f>'(Intermediate Computations)'!S83</f>
        <v>May 2011</v>
      </c>
      <c r="R134" s="4" t="str">
        <f>'(Intermediate Computations)'!T83</f>
        <v>Jun 2011</v>
      </c>
      <c r="S134" s="4" t="str">
        <f>'(Intermediate Computations)'!U83</f>
        <v>Jul 2011</v>
      </c>
      <c r="T134" s="4" t="str">
        <f>'(Intermediate Computations)'!V83</f>
        <v>Aug 2011</v>
      </c>
      <c r="U134" s="4" t="str">
        <f>'(Intermediate Computations)'!W83</f>
        <v>Sep 2011</v>
      </c>
      <c r="V134" s="4" t="str">
        <f>'(Intermediate Computations)'!X83</f>
        <v>Oct 2011</v>
      </c>
      <c r="W134" s="4" t="str">
        <f>'(Intermediate Computations)'!Y83</f>
        <v>Nov 2011</v>
      </c>
      <c r="X134" s="4" t="str">
        <f>'(Intermediate Computations)'!Z83</f>
        <v>Dec 2011</v>
      </c>
      <c r="Y134" s="4" t="str">
        <f>'(Intermediate Computations)'!AB83</f>
        <v>Jan 2012</v>
      </c>
      <c r="Z134" s="4" t="str">
        <f>'(Intermediate Computations)'!AC83</f>
        <v>Feb 2012</v>
      </c>
      <c r="AA134" s="4" t="str">
        <f>'(Intermediate Computations)'!AD83</f>
        <v>Mar 2012</v>
      </c>
      <c r="AB134" s="4" t="str">
        <f>'(Intermediate Computations)'!AE83</f>
        <v>Apr 2012</v>
      </c>
      <c r="AC134" s="4" t="str">
        <f>'(Intermediate Computations)'!AF83</f>
        <v>May 2012</v>
      </c>
      <c r="AD134" s="4" t="str">
        <f>'(Intermediate Computations)'!AG83</f>
        <v>Jun 2012</v>
      </c>
      <c r="AE134" s="4" t="str">
        <f>'(Intermediate Computations)'!AH83</f>
        <v>Jul 2012</v>
      </c>
      <c r="AF134" s="4" t="str">
        <f>'(Intermediate Computations)'!AI83</f>
        <v>Aug 2012</v>
      </c>
      <c r="AG134" s="4" t="str">
        <f>'(Intermediate Computations)'!AJ83</f>
        <v>Sep 2012</v>
      </c>
      <c r="AH134" s="4" t="str">
        <f>'(Intermediate Computations)'!AK83</f>
        <v>Oct 2012</v>
      </c>
      <c r="AI134" s="4" t="str">
        <f>'(Intermediate Computations)'!AL83</f>
        <v>Nov 2012</v>
      </c>
      <c r="AJ134" s="4" t="str">
        <f>'(Intermediate Computations)'!AM83</f>
        <v>Dec 2012</v>
      </c>
      <c r="AK134" s="4" t="str">
        <f>'(Intermediate Computations)'!AO83</f>
        <v>Jan 2013</v>
      </c>
      <c r="AL134" s="4" t="str">
        <f>'(Intermediate Computations)'!AP83</f>
        <v>Feb 2013</v>
      </c>
      <c r="AM134" s="4" t="str">
        <f>'(Intermediate Computations)'!AQ83</f>
        <v>Mar 2013</v>
      </c>
      <c r="AN134" s="4" t="str">
        <f>'(Intermediate Computations)'!AR83</f>
        <v>Apr 2013</v>
      </c>
      <c r="AO134" s="4" t="str">
        <f>'(Intermediate Computations)'!AS83</f>
        <v>May 2013</v>
      </c>
      <c r="AP134" s="4" t="str">
        <f>'(Intermediate Computations)'!AT83</f>
        <v>Jun 2013</v>
      </c>
      <c r="AQ134" s="4" t="str">
        <f>'(Intermediate Computations)'!AU83</f>
        <v>Jul 2013</v>
      </c>
      <c r="AR134" s="4" t="str">
        <f>'(Intermediate Computations)'!AV83</f>
        <v>Aug 2013</v>
      </c>
      <c r="AS134" s="4" t="str">
        <f>'(Intermediate Computations)'!AW83</f>
        <v>Sep 2013</v>
      </c>
      <c r="AT134" s="4" t="str">
        <f>'(Intermediate Computations)'!AX83</f>
        <v>Oct 2013</v>
      </c>
      <c r="AU134" s="4" t="str">
        <f>'(Intermediate Computations)'!AY83</f>
        <v>Nov 2013</v>
      </c>
      <c r="AV134" s="4" t="str">
        <f>'(Intermediate Computations)'!AZ83</f>
        <v>Dec 2013</v>
      </c>
      <c r="AW134" s="4" t="str">
        <f>'(Intermediate Computations)'!BB83</f>
        <v>Jan 2014</v>
      </c>
      <c r="AX134" s="4" t="str">
        <f>'(Intermediate Computations)'!BC83</f>
        <v>Feb 2014</v>
      </c>
      <c r="AY134" s="4" t="str">
        <f>'(Intermediate Computations)'!BD83</f>
        <v>Mar 2014</v>
      </c>
      <c r="AZ134" s="4" t="str">
        <f>'(Intermediate Computations)'!BE83</f>
        <v>Apr 2014</v>
      </c>
      <c r="BA134" s="4" t="str">
        <f>'(Intermediate Computations)'!BF83</f>
        <v>May 2014</v>
      </c>
      <c r="BB134" s="4" t="str">
        <f>'(Intermediate Computations)'!BG83</f>
        <v>Jun 2014</v>
      </c>
      <c r="BC134" s="4" t="str">
        <f>'(Intermediate Computations)'!BH83</f>
        <v>Jul 2014</v>
      </c>
      <c r="BD134" s="4" t="str">
        <f>'(Intermediate Computations)'!BI83</f>
        <v>Aug 2014</v>
      </c>
      <c r="BE134" s="4" t="str">
        <f>'(Intermediate Computations)'!BJ83</f>
        <v>Sep 2014</v>
      </c>
      <c r="BF134" s="4" t="str">
        <f>'(Intermediate Computations)'!BK83</f>
        <v>Oct 2014</v>
      </c>
      <c r="BG134" s="4" t="str">
        <f>'(Intermediate Computations)'!BL83</f>
        <v>Nov 2014</v>
      </c>
      <c r="BH134" s="4" t="str">
        <f>'(Intermediate Computations)'!BM83</f>
        <v>Dec 2014</v>
      </c>
      <c r="BI134" s="4" t="str">
        <f>'(Intermediate Computations)'!BO83</f>
        <v>Jan 2015</v>
      </c>
      <c r="BJ134" s="4" t="str">
        <f>'(Intermediate Computations)'!BP83</f>
        <v>Feb 2015</v>
      </c>
      <c r="BK134" s="4" t="str">
        <f>'(Intermediate Computations)'!BQ83</f>
        <v>Mar 2015</v>
      </c>
      <c r="BL134" s="4" t="str">
        <f>'(Intermediate Computations)'!BR83</f>
        <v>Apr 2015</v>
      </c>
      <c r="BM134" s="4" t="str">
        <f>'(Intermediate Computations)'!BS83</f>
        <v>May 2015</v>
      </c>
      <c r="BN134" s="4" t="str">
        <f>'(Intermediate Computations)'!BT83</f>
        <v>Jun 2015</v>
      </c>
      <c r="BO134" s="4" t="str">
        <f>'(Intermediate Computations)'!BU83</f>
        <v>Jul 2015</v>
      </c>
      <c r="BP134" s="4" t="str">
        <f>'(Intermediate Computations)'!BV83</f>
        <v>Aug 2015</v>
      </c>
      <c r="BQ134" s="4" t="str">
        <f>'(Intermediate Computations)'!BW83</f>
        <v>Sep 2015</v>
      </c>
      <c r="BR134" s="4" t="str">
        <f>'(Intermediate Computations)'!BX83</f>
        <v>Oct 2015</v>
      </c>
      <c r="BS134" s="4" t="str">
        <f>'(Intermediate Computations)'!BY83</f>
        <v>Nov 2015</v>
      </c>
      <c r="BT134" s="4" t="str">
        <f>'(Intermediate Computations)'!BZ83</f>
        <v>Dec 2015</v>
      </c>
      <c r="BU134" s="4" t="str">
        <f>'(Intermediate Computations)'!CB83</f>
        <v>Jan 2016</v>
      </c>
      <c r="BV134" s="4" t="str">
        <f>'(Intermediate Computations)'!CC83</f>
        <v>Feb 2016</v>
      </c>
      <c r="BW134" s="4" t="str">
        <f>'(Intermediate Computations)'!CD83</f>
        <v>Mar 2016</v>
      </c>
      <c r="BX134" s="4" t="str">
        <f>'(Intermediate Computations)'!CE83</f>
        <v>Apr 2016</v>
      </c>
      <c r="BY134" s="4" t="str">
        <f>'(Intermediate Computations)'!CF83</f>
        <v>May 2016</v>
      </c>
      <c r="BZ134" s="4" t="str">
        <f>'(Intermediate Computations)'!CG83</f>
        <v>Jun 2016</v>
      </c>
      <c r="CA134" s="4" t="str">
        <f>'(Intermediate Computations)'!CH83</f>
        <v>Jul 2016</v>
      </c>
      <c r="CB134" s="4" t="str">
        <f>'(Intermediate Computations)'!CI83</f>
        <v>Aug 2016</v>
      </c>
      <c r="CC134" s="4" t="str">
        <f>'(Intermediate Computations)'!CJ83</f>
        <v>Sep 2016</v>
      </c>
      <c r="CD134" s="4" t="str">
        <f>'(Intermediate Computations)'!CK83</f>
        <v>Oct 2016</v>
      </c>
      <c r="CE134" s="4" t="str">
        <f>'(Intermediate Computations)'!CL83</f>
        <v>Nov 2016</v>
      </c>
      <c r="CF134" s="4" t="str">
        <f>'(Intermediate Computations)'!CM83</f>
        <v>Dec 2016</v>
      </c>
      <c r="CG134" s="4" t="str">
        <f>'(Intermediate Computations)'!CO83</f>
        <v>Jan 2017</v>
      </c>
      <c r="CH134" s="4" t="str">
        <f>'(Intermediate Computations)'!CP83</f>
        <v>Feb 2017</v>
      </c>
      <c r="CI134" s="4" t="str">
        <f>'(Intermediate Computations)'!CQ83</f>
        <v>Mar 2017</v>
      </c>
      <c r="CJ134" s="4" t="str">
        <f>'(Intermediate Computations)'!CR83</f>
        <v>Apr 2017</v>
      </c>
      <c r="CK134" s="4" t="str">
        <f>'(Intermediate Computations)'!CS83</f>
        <v>May 2017</v>
      </c>
      <c r="CL134" s="4" t="str">
        <f>'(Intermediate Computations)'!CT83</f>
        <v>Jun 2017</v>
      </c>
      <c r="CM134" s="4" t="str">
        <f>'(Intermediate Computations)'!CU83</f>
        <v>Jul 2017</v>
      </c>
      <c r="CN134" s="4" t="str">
        <f>'(Intermediate Computations)'!CV83</f>
        <v>Aug 2017</v>
      </c>
      <c r="CO134" s="4" t="str">
        <f>'(Intermediate Computations)'!CW83</f>
        <v>Sep 2017</v>
      </c>
      <c r="CP134" s="4" t="str">
        <f>'(Intermediate Computations)'!CX83</f>
        <v>Oct 2017</v>
      </c>
      <c r="CQ134" s="4" t="str">
        <f>'(Intermediate Computations)'!CY83</f>
        <v>Nov 2017</v>
      </c>
      <c r="CR134" s="4" t="str">
        <f>'(Intermediate Computations)'!CZ83</f>
        <v>Dec 2017</v>
      </c>
      <c r="CS134" s="4" t="str">
        <f>'(Intermediate Computations)'!DB83</f>
        <v>Jan 2018</v>
      </c>
      <c r="CT134" s="4" t="str">
        <f>'(Intermediate Computations)'!DC83</f>
        <v>Feb 2018</v>
      </c>
      <c r="CU134" s="4" t="str">
        <f>'(Intermediate Computations)'!DD83</f>
        <v>Mar 2018</v>
      </c>
      <c r="CV134" s="4" t="str">
        <f>'(Intermediate Computations)'!DE83</f>
        <v>Apr 2018</v>
      </c>
      <c r="CW134" s="4" t="str">
        <f>'(Intermediate Computations)'!DF83</f>
        <v>May 2018</v>
      </c>
      <c r="CX134" s="4" t="str">
        <f>'(Intermediate Computations)'!DG83</f>
        <v>Jun 2018</v>
      </c>
      <c r="CY134" s="4" t="str">
        <f>'(Intermediate Computations)'!DH83</f>
        <v>Jul 2018</v>
      </c>
      <c r="CZ134" s="4" t="str">
        <f>'(Intermediate Computations)'!DI83</f>
        <v>Aug 2018</v>
      </c>
      <c r="DA134" s="4" t="str">
        <f>'(Intermediate Computations)'!DJ83</f>
        <v>Sep 2018</v>
      </c>
      <c r="DB134" s="4" t="str">
        <f>'(Intermediate Computations)'!DK83</f>
        <v>Oct 2018</v>
      </c>
      <c r="DC134" s="4" t="str">
        <f>'(Intermediate Computations)'!DL83</f>
        <v>Nov 2018</v>
      </c>
      <c r="DD134" s="4" t="str">
        <f>'(Intermediate Computations)'!DM83</f>
        <v>Dec 2018</v>
      </c>
      <c r="DE134" s="4" t="str">
        <f>'(Intermediate Computations)'!DO83</f>
        <v>Jan 2019</v>
      </c>
      <c r="DF134" s="4" t="str">
        <f>'(Intermediate Computations)'!DP83</f>
        <v>Feb 2019</v>
      </c>
      <c r="DG134" s="4" t="str">
        <f>'(Intermediate Computations)'!DQ83</f>
        <v>Mar 2019</v>
      </c>
      <c r="DH134" s="4" t="str">
        <f>'(Intermediate Computations)'!DR83</f>
        <v>Apr 2019</v>
      </c>
      <c r="DI134" s="4" t="str">
        <f>'(Intermediate Computations)'!DS83</f>
        <v>May 2019</v>
      </c>
      <c r="DJ134" s="4" t="str">
        <f>'(Intermediate Computations)'!DT83</f>
        <v>Jun 2019</v>
      </c>
      <c r="DK134" s="4" t="str">
        <f>'(Intermediate Computations)'!DU83</f>
        <v>Jul 2019</v>
      </c>
      <c r="DL134" s="4" t="str">
        <f>'(Intermediate Computations)'!DV83</f>
        <v>Aug 2019</v>
      </c>
      <c r="DM134" s="4" t="str">
        <f>'(Intermediate Computations)'!DW83</f>
        <v>Sep 2019</v>
      </c>
      <c r="DN134" s="4" t="str">
        <f>'(Intermediate Computations)'!DX83</f>
        <v>Oct 2019</v>
      </c>
      <c r="DO134" s="4" t="str">
        <f>'(Intermediate Computations)'!DY83</f>
        <v>Nov 2019</v>
      </c>
      <c r="DP134" s="4" t="str">
        <f>'(Intermediate Computations)'!DZ83</f>
        <v>Dec 2019</v>
      </c>
      <c r="DQ134" s="4" t="str">
        <f>'(Intermediate Computations)'!EB83</f>
        <v>Jan 2020</v>
      </c>
      <c r="DR134" s="4" t="str">
        <f>'(Intermediate Computations)'!EC83</f>
        <v>Feb 2020</v>
      </c>
      <c r="DS134" s="4" t="str">
        <f>'(Intermediate Computations)'!ED83</f>
        <v>Mar 2020</v>
      </c>
      <c r="DT134" s="4" t="str">
        <f>'(Intermediate Computations)'!EE83</f>
        <v>Apr 2020</v>
      </c>
      <c r="DU134" s="4" t="str">
        <f>'(Intermediate Computations)'!EF83</f>
        <v>May 2020</v>
      </c>
      <c r="DV134" s="4" t="str">
        <f>'(Intermediate Computations)'!EG83</f>
        <v>Jun 2020</v>
      </c>
      <c r="DW134" s="4" t="str">
        <f>'(Intermediate Computations)'!EH83</f>
        <v>Jul 2020</v>
      </c>
      <c r="DX134" s="4" t="str">
        <f>'(Intermediate Computations)'!EI83</f>
        <v>Aug 2020</v>
      </c>
      <c r="DY134" s="4" t="str">
        <f>'(Intermediate Computations)'!EJ83</f>
        <v>Sep 2020</v>
      </c>
      <c r="DZ134" s="4" t="str">
        <f>'(Intermediate Computations)'!EK83</f>
        <v>Oct 2020</v>
      </c>
      <c r="EA134" s="4" t="str">
        <f>'(Intermediate Computations)'!EL83</f>
        <v>Nov 2020</v>
      </c>
      <c r="EB134" s="4" t="str">
        <f>'(Intermediate Computations)'!EM83</f>
        <v>Dec 2020</v>
      </c>
    </row>
    <row r="135" spans="1:132" ht="12.75" customHeight="1">
      <c r="A135" s="4">
        <f>'(Intermediate Computations)'!B80</f>
        <v>40179</v>
      </c>
      <c r="B135" s="4">
        <f>'(Intermediate Computations)'!C80</f>
        <v>40210</v>
      </c>
      <c r="C135" s="4">
        <f>'(Intermediate Computations)'!D80</f>
        <v>40238</v>
      </c>
      <c r="D135" s="4">
        <f>'(Intermediate Computations)'!E80</f>
        <v>40269</v>
      </c>
      <c r="E135" s="4">
        <f>'(Intermediate Computations)'!F80</f>
        <v>40299</v>
      </c>
      <c r="F135" s="4">
        <f>'(Intermediate Computations)'!G80</f>
        <v>40330</v>
      </c>
      <c r="G135" s="4">
        <f>'(Intermediate Computations)'!H80</f>
        <v>40360</v>
      </c>
      <c r="H135" s="4">
        <f>'(Intermediate Computations)'!I80</f>
        <v>40391</v>
      </c>
      <c r="I135" s="4">
        <f>'(Intermediate Computations)'!J80</f>
        <v>40422</v>
      </c>
      <c r="J135" s="4">
        <f>'(Intermediate Computations)'!K80</f>
        <v>40452</v>
      </c>
      <c r="K135" s="4">
        <f>'(Intermediate Computations)'!L80</f>
        <v>40483</v>
      </c>
      <c r="L135" s="4">
        <f>'(Intermediate Computations)'!M80</f>
        <v>40513</v>
      </c>
      <c r="M135" s="4">
        <f>'(Intermediate Computations)'!O80</f>
        <v>40544</v>
      </c>
      <c r="N135" s="4">
        <f>'(Intermediate Computations)'!P80</f>
        <v>40575</v>
      </c>
      <c r="O135" s="4">
        <f>'(Intermediate Computations)'!Q80</f>
        <v>40603</v>
      </c>
      <c r="P135" s="4">
        <f>'(Intermediate Computations)'!R80</f>
        <v>40634</v>
      </c>
      <c r="Q135" s="4">
        <f>'(Intermediate Computations)'!S80</f>
        <v>40664</v>
      </c>
      <c r="R135" s="4">
        <f>'(Intermediate Computations)'!T80</f>
        <v>40695</v>
      </c>
      <c r="S135" s="4">
        <f>'(Intermediate Computations)'!U80</f>
        <v>40725</v>
      </c>
      <c r="T135" s="4">
        <f>'(Intermediate Computations)'!V80</f>
        <v>40756</v>
      </c>
      <c r="U135" s="4">
        <f>'(Intermediate Computations)'!W80</f>
        <v>40787</v>
      </c>
      <c r="V135" s="4">
        <f>'(Intermediate Computations)'!X80</f>
        <v>40817</v>
      </c>
      <c r="W135" s="4">
        <f>'(Intermediate Computations)'!Y80</f>
        <v>40848</v>
      </c>
      <c r="X135" s="4">
        <f>'(Intermediate Computations)'!Z80</f>
        <v>40878</v>
      </c>
      <c r="Y135" s="4">
        <f>'(Intermediate Computations)'!AB80</f>
        <v>40909</v>
      </c>
      <c r="Z135" s="4">
        <f>'(Intermediate Computations)'!AC80</f>
        <v>40940</v>
      </c>
      <c r="AA135" s="4">
        <f>'(Intermediate Computations)'!AD80</f>
        <v>40969</v>
      </c>
      <c r="AB135" s="4">
        <f>'(Intermediate Computations)'!AE80</f>
        <v>41000</v>
      </c>
      <c r="AC135" s="4">
        <f>'(Intermediate Computations)'!AF80</f>
        <v>41030</v>
      </c>
      <c r="AD135" s="4">
        <f>'(Intermediate Computations)'!AG80</f>
        <v>41061</v>
      </c>
      <c r="AE135" s="4">
        <f>'(Intermediate Computations)'!AH80</f>
        <v>41091</v>
      </c>
      <c r="AF135" s="4">
        <f>'(Intermediate Computations)'!AI80</f>
        <v>41122</v>
      </c>
      <c r="AG135" s="4">
        <f>'(Intermediate Computations)'!AJ80</f>
        <v>41153</v>
      </c>
      <c r="AH135" s="4">
        <f>'(Intermediate Computations)'!AK80</f>
        <v>41183</v>
      </c>
      <c r="AI135" s="4">
        <f>'(Intermediate Computations)'!AL80</f>
        <v>41214</v>
      </c>
      <c r="AJ135" s="4">
        <f>'(Intermediate Computations)'!AM80</f>
        <v>41244</v>
      </c>
      <c r="AK135" s="4">
        <f>'(Intermediate Computations)'!AO80</f>
        <v>41275</v>
      </c>
      <c r="AL135" s="4">
        <f>'(Intermediate Computations)'!AP80</f>
        <v>41306</v>
      </c>
      <c r="AM135" s="4">
        <f>'(Intermediate Computations)'!AQ80</f>
        <v>41334</v>
      </c>
      <c r="AN135" s="4">
        <f>'(Intermediate Computations)'!AR80</f>
        <v>41365</v>
      </c>
      <c r="AO135" s="4">
        <f>'(Intermediate Computations)'!AS80</f>
        <v>41395</v>
      </c>
      <c r="AP135" s="4">
        <f>'(Intermediate Computations)'!AT80</f>
        <v>41426</v>
      </c>
      <c r="AQ135" s="4">
        <f>'(Intermediate Computations)'!AU80</f>
        <v>41456</v>
      </c>
      <c r="AR135" s="4">
        <f>'(Intermediate Computations)'!AV80</f>
        <v>41487</v>
      </c>
      <c r="AS135" s="4">
        <f>'(Intermediate Computations)'!AW80</f>
        <v>41518</v>
      </c>
      <c r="AT135" s="4">
        <f>'(Intermediate Computations)'!AX80</f>
        <v>41548</v>
      </c>
      <c r="AU135" s="4">
        <f>'(Intermediate Computations)'!AY80</f>
        <v>41579</v>
      </c>
      <c r="AV135" s="4">
        <f>'(Intermediate Computations)'!AZ80</f>
        <v>41609</v>
      </c>
      <c r="AW135" s="4">
        <f>'(Intermediate Computations)'!BB80</f>
        <v>41640</v>
      </c>
      <c r="AX135" s="4">
        <f>'(Intermediate Computations)'!BC80</f>
        <v>41671</v>
      </c>
      <c r="AY135" s="4">
        <f>'(Intermediate Computations)'!BD80</f>
        <v>41699</v>
      </c>
      <c r="AZ135" s="4">
        <f>'(Intermediate Computations)'!BE80</f>
        <v>41730</v>
      </c>
      <c r="BA135" s="4">
        <f>'(Intermediate Computations)'!BF80</f>
        <v>41760</v>
      </c>
      <c r="BB135" s="4">
        <f>'(Intermediate Computations)'!BG80</f>
        <v>41791</v>
      </c>
      <c r="BC135" s="4">
        <f>'(Intermediate Computations)'!BH80</f>
        <v>41821</v>
      </c>
      <c r="BD135" s="4">
        <f>'(Intermediate Computations)'!BI80</f>
        <v>41852</v>
      </c>
      <c r="BE135" s="4">
        <f>'(Intermediate Computations)'!BJ80</f>
        <v>41883</v>
      </c>
      <c r="BF135" s="4">
        <f>'(Intermediate Computations)'!BK80</f>
        <v>41913</v>
      </c>
      <c r="BG135" s="4">
        <f>'(Intermediate Computations)'!BL80</f>
        <v>41944</v>
      </c>
      <c r="BH135" s="4">
        <f>'(Intermediate Computations)'!BM80</f>
        <v>41974</v>
      </c>
      <c r="BI135" s="4">
        <f>'(Intermediate Computations)'!BO80</f>
        <v>42005</v>
      </c>
      <c r="BJ135" s="4">
        <f>'(Intermediate Computations)'!BP80</f>
        <v>42036</v>
      </c>
      <c r="BK135" s="4">
        <f>'(Intermediate Computations)'!BQ80</f>
        <v>42064</v>
      </c>
      <c r="BL135" s="4">
        <f>'(Intermediate Computations)'!BR80</f>
        <v>42095</v>
      </c>
      <c r="BM135" s="4">
        <f>'(Intermediate Computations)'!BS80</f>
        <v>42125</v>
      </c>
      <c r="BN135" s="4">
        <f>'(Intermediate Computations)'!BT80</f>
        <v>42156</v>
      </c>
      <c r="BO135" s="4">
        <f>'(Intermediate Computations)'!BU80</f>
        <v>42186</v>
      </c>
      <c r="BP135" s="4">
        <f>'(Intermediate Computations)'!BV80</f>
        <v>42217</v>
      </c>
      <c r="BQ135" s="4">
        <f>'(Intermediate Computations)'!BW80</f>
        <v>42248</v>
      </c>
      <c r="BR135" s="4">
        <f>'(Intermediate Computations)'!BX80</f>
        <v>42278</v>
      </c>
      <c r="BS135" s="4">
        <f>'(Intermediate Computations)'!BY80</f>
        <v>42309</v>
      </c>
      <c r="BT135" s="4">
        <f>'(Intermediate Computations)'!BZ80</f>
        <v>42339</v>
      </c>
      <c r="BU135" s="4">
        <f>'(Intermediate Computations)'!CB80</f>
        <v>42370</v>
      </c>
      <c r="BV135" s="4">
        <f>'(Intermediate Computations)'!CC80</f>
        <v>42401</v>
      </c>
      <c r="BW135" s="4">
        <f>'(Intermediate Computations)'!CD80</f>
        <v>42430</v>
      </c>
      <c r="BX135" s="4">
        <f>'(Intermediate Computations)'!CE80</f>
        <v>42461</v>
      </c>
      <c r="BY135" s="4">
        <f>'(Intermediate Computations)'!CF80</f>
        <v>42491</v>
      </c>
      <c r="BZ135" s="4">
        <f>'(Intermediate Computations)'!CG80</f>
        <v>42522</v>
      </c>
      <c r="CA135" s="4">
        <f>'(Intermediate Computations)'!CH80</f>
        <v>42552</v>
      </c>
      <c r="CB135" s="4">
        <f>'(Intermediate Computations)'!CI80</f>
        <v>42583</v>
      </c>
      <c r="CC135" s="4">
        <f>'(Intermediate Computations)'!CJ80</f>
        <v>42614</v>
      </c>
      <c r="CD135" s="4">
        <f>'(Intermediate Computations)'!CK80</f>
        <v>42644</v>
      </c>
      <c r="CE135" s="4">
        <f>'(Intermediate Computations)'!CL80</f>
        <v>42675</v>
      </c>
      <c r="CF135" s="4">
        <f>'(Intermediate Computations)'!CM80</f>
        <v>42705</v>
      </c>
      <c r="CG135" s="4">
        <f>'(Intermediate Computations)'!CO80</f>
        <v>42736</v>
      </c>
      <c r="CH135" s="4">
        <f>'(Intermediate Computations)'!CP80</f>
        <v>42767</v>
      </c>
      <c r="CI135" s="4">
        <f>'(Intermediate Computations)'!CQ80</f>
        <v>42795</v>
      </c>
      <c r="CJ135" s="4">
        <f>'(Intermediate Computations)'!CR80</f>
        <v>42826</v>
      </c>
      <c r="CK135" s="4">
        <f>'(Intermediate Computations)'!CS80</f>
        <v>42856</v>
      </c>
      <c r="CL135" s="4">
        <f>'(Intermediate Computations)'!CT80</f>
        <v>42887</v>
      </c>
      <c r="CM135" s="4">
        <f>'(Intermediate Computations)'!CU80</f>
        <v>42917</v>
      </c>
      <c r="CN135" s="4">
        <f>'(Intermediate Computations)'!CV80</f>
        <v>42948</v>
      </c>
      <c r="CO135" s="4">
        <f>'(Intermediate Computations)'!CW80</f>
        <v>42979</v>
      </c>
      <c r="CP135" s="4">
        <f>'(Intermediate Computations)'!CX80</f>
        <v>43009</v>
      </c>
      <c r="CQ135" s="4">
        <f>'(Intermediate Computations)'!CY80</f>
        <v>43040</v>
      </c>
      <c r="CR135" s="4">
        <f>'(Intermediate Computations)'!CZ80</f>
        <v>43070</v>
      </c>
      <c r="CS135" s="4">
        <f>'(Intermediate Computations)'!DB80</f>
        <v>43101</v>
      </c>
      <c r="CT135" s="4">
        <f>'(Intermediate Computations)'!DC80</f>
        <v>43132</v>
      </c>
      <c r="CU135" s="4">
        <f>'(Intermediate Computations)'!DD80</f>
        <v>43160</v>
      </c>
      <c r="CV135" s="4">
        <f>'(Intermediate Computations)'!DE80</f>
        <v>43191</v>
      </c>
      <c r="CW135" s="4">
        <f>'(Intermediate Computations)'!DF80</f>
        <v>43221</v>
      </c>
      <c r="CX135" s="4">
        <f>'(Intermediate Computations)'!DG80</f>
        <v>43252</v>
      </c>
      <c r="CY135" s="4">
        <f>'(Intermediate Computations)'!DH80</f>
        <v>43282</v>
      </c>
      <c r="CZ135" s="4">
        <f>'(Intermediate Computations)'!DI80</f>
        <v>43313</v>
      </c>
      <c r="DA135" s="4">
        <f>'(Intermediate Computations)'!DJ80</f>
        <v>43344</v>
      </c>
      <c r="DB135" s="4">
        <f>'(Intermediate Computations)'!DK80</f>
        <v>43374</v>
      </c>
      <c r="DC135" s="4">
        <f>'(Intermediate Computations)'!DL80</f>
        <v>43405</v>
      </c>
      <c r="DD135" s="4">
        <f>'(Intermediate Computations)'!DM80</f>
        <v>43435</v>
      </c>
      <c r="DE135" s="4">
        <f>'(Intermediate Computations)'!DO80</f>
        <v>43466</v>
      </c>
      <c r="DF135" s="4">
        <f>'(Intermediate Computations)'!DP80</f>
        <v>43497</v>
      </c>
      <c r="DG135" s="4">
        <f>'(Intermediate Computations)'!DQ80</f>
        <v>43525</v>
      </c>
      <c r="DH135" s="4">
        <f>'(Intermediate Computations)'!DR80</f>
        <v>43556</v>
      </c>
      <c r="DI135" s="4">
        <f>'(Intermediate Computations)'!DS80</f>
        <v>43586</v>
      </c>
      <c r="DJ135" s="4">
        <f>'(Intermediate Computations)'!DT80</f>
        <v>43617</v>
      </c>
      <c r="DK135" s="4">
        <f>'(Intermediate Computations)'!DU80</f>
        <v>43647</v>
      </c>
      <c r="DL135" s="4">
        <f>'(Intermediate Computations)'!DV80</f>
        <v>43678</v>
      </c>
      <c r="DM135" s="4">
        <f>'(Intermediate Computations)'!DW80</f>
        <v>43709</v>
      </c>
      <c r="DN135" s="4">
        <f>'(Intermediate Computations)'!DX80</f>
        <v>43739</v>
      </c>
      <c r="DO135" s="4">
        <f>'(Intermediate Computations)'!DY80</f>
        <v>43770</v>
      </c>
      <c r="DP135" s="4">
        <f>'(Intermediate Computations)'!DZ80</f>
        <v>43800</v>
      </c>
      <c r="DQ135" s="4">
        <f>'(Intermediate Computations)'!EB80</f>
        <v>43831</v>
      </c>
      <c r="DR135" s="4">
        <f>'(Intermediate Computations)'!EC80</f>
        <v>43862</v>
      </c>
      <c r="DS135" s="4">
        <f>'(Intermediate Computations)'!ED80</f>
        <v>43891</v>
      </c>
      <c r="DT135" s="4">
        <f>'(Intermediate Computations)'!EE80</f>
        <v>43922</v>
      </c>
      <c r="DU135" s="4">
        <f>'(Intermediate Computations)'!EF80</f>
        <v>43952</v>
      </c>
      <c r="DV135" s="4">
        <f>'(Intermediate Computations)'!EG80</f>
        <v>43983</v>
      </c>
      <c r="DW135" s="4">
        <f>'(Intermediate Computations)'!EH80</f>
        <v>44013</v>
      </c>
      <c r="DX135" s="4">
        <f>'(Intermediate Computations)'!EI80</f>
        <v>44044</v>
      </c>
      <c r="DY135" s="4">
        <f>'(Intermediate Computations)'!EJ80</f>
        <v>44075</v>
      </c>
      <c r="DZ135" s="4">
        <f>'(Intermediate Computations)'!EK80</f>
        <v>44105</v>
      </c>
      <c r="EA135" s="4">
        <f>'(Intermediate Computations)'!EL80</f>
        <v>44136</v>
      </c>
      <c r="EB135" s="4">
        <f>'(Intermediate Computations)'!EM80</f>
        <v>44166</v>
      </c>
    </row>
    <row r="136" spans="1:132" ht="12.75" customHeight="1">
      <c r="A136" s="64">
        <f>'Trial 1'!B10</f>
        <v>1166666.6666666667</v>
      </c>
      <c r="B136" s="64">
        <f ca="1">'Trial 1'!C10</f>
        <v>1166176.2662689809</v>
      </c>
      <c r="C136" s="64">
        <f ca="1">'Trial 1'!D10</f>
        <v>1165582.9544923601</v>
      </c>
      <c r="D136" s="64">
        <f ca="1">'Trial 1'!E10</f>
        <v>1165124.6547888236</v>
      </c>
      <c r="E136" s="64">
        <f ca="1">'Trial 1'!F10</f>
        <v>1164564.9740968319</v>
      </c>
      <c r="F136" s="64">
        <f ca="1">'Trial 1'!G10</f>
        <v>1164088.5591361704</v>
      </c>
      <c r="G136" s="64">
        <f ca="1">'Trial 1'!H10</f>
        <v>1163598.2548720592</v>
      </c>
      <c r="H136" s="64">
        <f ca="1">'Trial 1'!I10</f>
        <v>1163142.1289617922</v>
      </c>
      <c r="I136" s="64">
        <f ca="1">'Trial 1'!J10</f>
        <v>1162617.354061302</v>
      </c>
      <c r="J136" s="64">
        <f ca="1">'Trial 1'!K10</f>
        <v>1162267.7362897955</v>
      </c>
      <c r="K136" s="64">
        <f ca="1">'Trial 1'!L10</f>
        <v>1161756.1805789918</v>
      </c>
      <c r="L136" s="64">
        <f ca="1">'Trial 1'!M10</f>
        <v>1161173.5918889535</v>
      </c>
      <c r="M136" s="64">
        <f ca="1">'Trial 1'!O10</f>
        <v>1160690.4979418968</v>
      </c>
      <c r="N136" s="64">
        <f ca="1">'Trial 1'!P10</f>
        <v>1160306.4286986133</v>
      </c>
      <c r="O136" s="64">
        <f ca="1">'Trial 1'!Q10</f>
        <v>1159703.1512279545</v>
      </c>
      <c r="P136" s="64">
        <f ca="1">'Trial 1'!R10</f>
        <v>1159332.8836228445</v>
      </c>
      <c r="Q136" s="64">
        <f ca="1">'Trial 1'!S10</f>
        <v>1158936.8533623714</v>
      </c>
      <c r="R136" s="64">
        <f ca="1">'Trial 1'!T10</f>
        <v>1158478.2975972933</v>
      </c>
      <c r="S136" s="64">
        <f ca="1">'Trial 1'!U10</f>
        <v>1157997.8752269952</v>
      </c>
      <c r="T136" s="64">
        <f ca="1">'Trial 1'!V10</f>
        <v>1157564.4252965788</v>
      </c>
      <c r="U136" s="64">
        <f ca="1">'Trial 1'!W10</f>
        <v>1157019.5146087881</v>
      </c>
      <c r="V136" s="64">
        <f ca="1">'Trial 1'!X10</f>
        <v>1156560.4600898568</v>
      </c>
      <c r="W136" s="64">
        <f ca="1">'Trial 1'!Y10</f>
        <v>1155986.3773599484</v>
      </c>
      <c r="X136" s="64">
        <f ca="1">'Trial 1'!Z10</f>
        <v>1155460.7483848014</v>
      </c>
      <c r="Y136" s="64">
        <f ca="1">'Trial 1'!AB10</f>
        <v>1154915.0374706974</v>
      </c>
      <c r="Z136" s="64">
        <f ca="1">'Trial 1'!AC10</f>
        <v>1154426.1040998655</v>
      </c>
      <c r="AA136" s="64">
        <f ca="1">'Trial 1'!AD10</f>
        <v>1154042.0474318343</v>
      </c>
      <c r="AB136" s="64">
        <f ca="1">'Trial 1'!AE10</f>
        <v>1153539.1151981524</v>
      </c>
      <c r="AC136" s="64">
        <f ca="1">'Trial 1'!AF10</f>
        <v>1153033.9018625093</v>
      </c>
      <c r="AD136" s="64">
        <f ca="1">'Trial 1'!AG10</f>
        <v>1152540.0511686238</v>
      </c>
      <c r="AE136" s="64">
        <f ca="1">'Trial 1'!AH10</f>
        <v>1152181.090912808</v>
      </c>
      <c r="AF136" s="64">
        <f ca="1">'Trial 1'!AI10</f>
        <v>1151828.9767967383</v>
      </c>
      <c r="AG136" s="64">
        <f ca="1">'Trial 1'!AJ10</f>
        <v>1151302.6533638586</v>
      </c>
      <c r="AH136" s="64">
        <f ca="1">'Trial 1'!AK10</f>
        <v>1150800.3320524229</v>
      </c>
      <c r="AI136" s="64">
        <f ca="1">'Trial 1'!AL10</f>
        <v>1150377.6384487234</v>
      </c>
      <c r="AJ136" s="64">
        <f ca="1">'Trial 1'!AM10</f>
        <v>1149860.3489615328</v>
      </c>
      <c r="AK136" s="64">
        <f ca="1">'Trial 1'!AO10</f>
        <v>1149469.00186637</v>
      </c>
      <c r="AL136" s="64">
        <f ca="1">'Trial 1'!AP10</f>
        <v>1149097.7841300385</v>
      </c>
      <c r="AM136" s="64">
        <f ca="1">'Trial 1'!AQ10</f>
        <v>1148647.0825583474</v>
      </c>
      <c r="AN136" s="64">
        <f ca="1">'Trial 1'!AR10</f>
        <v>1148137.4010763518</v>
      </c>
      <c r="AO136" s="64">
        <f ca="1">'Trial 1'!AS10</f>
        <v>1147613.4443943524</v>
      </c>
      <c r="AP136" s="64">
        <f ca="1">'Trial 1'!AT10</f>
        <v>1147115.5191421164</v>
      </c>
      <c r="AQ136" s="64">
        <f ca="1">'Trial 1'!AU10</f>
        <v>1146738.3591164846</v>
      </c>
      <c r="AR136" s="64">
        <f ca="1">'Trial 1'!AV10</f>
        <v>1146348.7305319987</v>
      </c>
      <c r="AS136" s="64">
        <f ca="1">'Trial 1'!AW10</f>
        <v>1145906.6234708338</v>
      </c>
      <c r="AT136" s="64">
        <f ca="1">'Trial 1'!AX10</f>
        <v>1145396.0905489877</v>
      </c>
      <c r="AU136" s="64">
        <f ca="1">'Trial 1'!AY10</f>
        <v>1144925.8499998455</v>
      </c>
      <c r="AV136" s="64">
        <f ca="1">'Trial 1'!AZ10</f>
        <v>1144419.3687706317</v>
      </c>
      <c r="AW136" s="64">
        <f ca="1">'Trial 1'!BB10</f>
        <v>1143933.3257890467</v>
      </c>
      <c r="AX136" s="64">
        <f ca="1">'Trial 1'!BC10</f>
        <v>1143508.1548607335</v>
      </c>
      <c r="AY136" s="64">
        <f ca="1">'Trial 1'!BD10</f>
        <v>1142920.2997915787</v>
      </c>
      <c r="AZ136" s="64">
        <f ca="1">'Trial 1'!BE10</f>
        <v>1142513.1131853289</v>
      </c>
      <c r="BA136" s="64">
        <f ca="1">'Trial 1'!BF10</f>
        <v>1142108.4584146624</v>
      </c>
      <c r="BB136" s="64">
        <f ca="1">'Trial 1'!BG10</f>
        <v>1141551.1830576621</v>
      </c>
      <c r="BC136" s="64">
        <f ca="1">'Trial 1'!BH10</f>
        <v>1141154.0755847243</v>
      </c>
      <c r="BD136" s="64">
        <f ca="1">'Trial 1'!BI10</f>
        <v>1140721.0778464039</v>
      </c>
      <c r="BE136" s="64">
        <f ca="1">'Trial 1'!BJ10</f>
        <v>1140316.030260205</v>
      </c>
      <c r="BF136" s="64">
        <f ca="1">'Trial 1'!BK10</f>
        <v>1139722.8566894333</v>
      </c>
      <c r="BG136" s="64">
        <f ca="1">'Trial 1'!BL10</f>
        <v>1139382.8152466947</v>
      </c>
      <c r="BH136" s="64">
        <f ca="1">'Trial 1'!BM10</f>
        <v>1138967.8087713285</v>
      </c>
      <c r="BI136" s="64">
        <f ca="1">'Trial 1'!BO10</f>
        <v>1138450.6841922626</v>
      </c>
      <c r="BJ136" s="64">
        <f ca="1">'Trial 1'!BP10</f>
        <v>1138031.7753516503</v>
      </c>
      <c r="BK136" s="64">
        <f ca="1">'Trial 1'!BQ10</f>
        <v>1137578.2576747942</v>
      </c>
      <c r="BL136" s="64">
        <f ca="1">'Trial 1'!BR10</f>
        <v>1137140.7805058197</v>
      </c>
      <c r="BM136" s="64">
        <f ca="1">'Trial 1'!BS10</f>
        <v>1136616.4007239644</v>
      </c>
      <c r="BN136" s="64">
        <f ca="1">'Trial 1'!BT10</f>
        <v>1136213.2369275414</v>
      </c>
      <c r="BO136" s="64">
        <f ca="1">'Trial 1'!BU10</f>
        <v>1135766.7682445929</v>
      </c>
      <c r="BP136" s="64">
        <f ca="1">'Trial 1'!BV10</f>
        <v>1135300.2609895898</v>
      </c>
      <c r="BQ136" s="64">
        <f ca="1">'Trial 1'!BW10</f>
        <v>1134923.2225033394</v>
      </c>
      <c r="BR136" s="64">
        <f ca="1">'Trial 1'!BX10</f>
        <v>1134355.1637423125</v>
      </c>
      <c r="BS136" s="64">
        <f ca="1">'Trial 1'!BY10</f>
        <v>1133823.3902024752</v>
      </c>
      <c r="BT136" s="64">
        <f ca="1">'Trial 1'!BZ10</f>
        <v>1133370.4253885783</v>
      </c>
      <c r="BU136" s="64">
        <f ca="1">'Trial 1'!CB10</f>
        <v>1132856.0085522712</v>
      </c>
      <c r="BV136" s="64">
        <f ca="1">'Trial 1'!CC10</f>
        <v>1132415.5451366666</v>
      </c>
      <c r="BW136" s="64">
        <f ca="1">'Trial 1'!CD10</f>
        <v>1131962.5801323869</v>
      </c>
      <c r="BX136" s="64">
        <f ca="1">'Trial 1'!CE10</f>
        <v>1131517.6009752955</v>
      </c>
      <c r="BY136" s="64">
        <f ca="1">'Trial 1'!CF10</f>
        <v>1131045.1746345502</v>
      </c>
      <c r="BZ136" s="64">
        <f ca="1">'Trial 1'!CG10</f>
        <v>1130490.8738878334</v>
      </c>
      <c r="CA136" s="64">
        <f ca="1">'Trial 1'!CH10</f>
        <v>1129927.5259552354</v>
      </c>
      <c r="CB136" s="64">
        <f ca="1">'Trial 1'!CI10</f>
        <v>1129593.1993435277</v>
      </c>
      <c r="CC136" s="64">
        <f ca="1">'Trial 1'!CJ10</f>
        <v>1129195.3754198016</v>
      </c>
      <c r="CD136" s="64">
        <f ca="1">'Trial 1'!CK10</f>
        <v>1128681.8792288383</v>
      </c>
      <c r="CE136" s="64">
        <f ca="1">'Trial 1'!CL10</f>
        <v>1128200.9461897428</v>
      </c>
      <c r="CF136" s="64">
        <f ca="1">'Trial 1'!CM10</f>
        <v>1127779.7100005194</v>
      </c>
      <c r="CG136" s="64">
        <f ca="1">'Trial 1'!CO10</f>
        <v>1127387.069493684</v>
      </c>
      <c r="CH136" s="64">
        <f ca="1">'Trial 1'!CP10</f>
        <v>1126994.6356041438</v>
      </c>
      <c r="CI136" s="64">
        <f ca="1">'Trial 1'!CQ10</f>
        <v>1126485.1946538875</v>
      </c>
      <c r="CJ136" s="64">
        <f ca="1">'Trial 1'!CR10</f>
        <v>1126125.1861480142</v>
      </c>
      <c r="CK136" s="64">
        <f ca="1">'Trial 1'!CS10</f>
        <v>1125649.5980561916</v>
      </c>
      <c r="CL136" s="64">
        <f ca="1">'Trial 1'!CT10</f>
        <v>1125094.7434050555</v>
      </c>
      <c r="CM136" s="64">
        <f ca="1">'Trial 1'!CU10</f>
        <v>1124631.212060065</v>
      </c>
      <c r="CN136" s="64">
        <f ca="1">'Trial 1'!CV10</f>
        <v>1124216.605643027</v>
      </c>
      <c r="CO136" s="64">
        <f ca="1">'Trial 1'!CW10</f>
        <v>1123755.6664315243</v>
      </c>
      <c r="CP136" s="64">
        <f ca="1">'Trial 1'!CX10</f>
        <v>1123229.596270869</v>
      </c>
      <c r="CQ136" s="64">
        <f ca="1">'Trial 1'!CY10</f>
        <v>1122794.3358083144</v>
      </c>
      <c r="CR136" s="64">
        <f ca="1">'Trial 1'!CZ10</f>
        <v>1122361.0923997185</v>
      </c>
      <c r="CS136" s="64">
        <f ca="1">'Trial 1'!DB10</f>
        <v>1121899.0079061498</v>
      </c>
      <c r="CT136" s="64">
        <f ca="1">'Trial 1'!DC10</f>
        <v>1121368.9578383705</v>
      </c>
      <c r="CU136" s="64">
        <f ca="1">'Trial 1'!DD10</f>
        <v>1120976.3105328863</v>
      </c>
      <c r="CV136" s="64">
        <f ca="1">'Trial 1'!DE10</f>
        <v>1120535.4513745522</v>
      </c>
      <c r="CW136" s="64">
        <f ca="1">'Trial 1'!DF10</f>
        <v>1120087.137781196</v>
      </c>
      <c r="CX136" s="64">
        <f ca="1">'Trial 1'!DG10</f>
        <v>1119625.2203958407</v>
      </c>
      <c r="CY136" s="64">
        <f ca="1">'Trial 1'!DH10</f>
        <v>1119182.7596699356</v>
      </c>
      <c r="CZ136" s="64">
        <f ca="1">'Trial 1'!DI10</f>
        <v>1118679.4311458734</v>
      </c>
      <c r="DA136" s="64">
        <f ca="1">'Trial 1'!DJ10</f>
        <v>1118201.3182106691</v>
      </c>
      <c r="DB136" s="64">
        <f ca="1">'Trial 1'!DK10</f>
        <v>1117683.6399183422</v>
      </c>
      <c r="DC136" s="64">
        <f ca="1">'Trial 1'!DL10</f>
        <v>1117281.4488574993</v>
      </c>
      <c r="DD136" s="64">
        <f ca="1">'Trial 1'!DM10</f>
        <v>1116704.2937260005</v>
      </c>
      <c r="DE136" s="64">
        <f ca="1">'Trial 1'!DO10</f>
        <v>1116339.8106676731</v>
      </c>
      <c r="DF136" s="64">
        <f ca="1">'Trial 1'!DP10</f>
        <v>1115890.7941119373</v>
      </c>
      <c r="DG136" s="64">
        <f ca="1">'Trial 1'!DQ10</f>
        <v>1115509.122799577</v>
      </c>
      <c r="DH136" s="64">
        <f ca="1">'Trial 1'!DR10</f>
        <v>1115123.3386253822</v>
      </c>
      <c r="DI136" s="64">
        <f ca="1">'Trial 1'!DS10</f>
        <v>1114653.6969028874</v>
      </c>
      <c r="DJ136" s="64">
        <f ca="1">'Trial 1'!DT10</f>
        <v>1114139.2715362785</v>
      </c>
      <c r="DK136" s="64">
        <f ca="1">'Trial 1'!DU10</f>
        <v>1113809.6401216036</v>
      </c>
      <c r="DL136" s="64">
        <f ca="1">'Trial 1'!DV10</f>
        <v>1113295.9229537544</v>
      </c>
      <c r="DM136" s="64">
        <f ca="1">'Trial 1'!DW10</f>
        <v>1112812.6191329826</v>
      </c>
      <c r="DN136" s="64">
        <f ca="1">'Trial 1'!DX10</f>
        <v>1112455.8058949106</v>
      </c>
      <c r="DO136" s="64">
        <f ca="1">'Trial 1'!DY10</f>
        <v>1111977.4900086885</v>
      </c>
      <c r="DP136" s="64">
        <f ca="1">'Trial 1'!DZ10</f>
        <v>1111573.5457276972</v>
      </c>
      <c r="DQ136" s="64">
        <f ca="1">'Trial 1'!EB10</f>
        <v>1111164.4007821342</v>
      </c>
      <c r="DR136" s="64">
        <f ca="1">'Trial 1'!EC10</f>
        <v>1110823.6535732036</v>
      </c>
      <c r="DS136" s="64">
        <f ca="1">'Trial 1'!ED10</f>
        <v>1110368.8485723166</v>
      </c>
      <c r="DT136" s="64">
        <f ca="1">'Trial 1'!EE10</f>
        <v>1109933.4828894404</v>
      </c>
      <c r="DU136" s="64">
        <f ca="1">'Trial 1'!EF10</f>
        <v>1109473.8525296324</v>
      </c>
      <c r="DV136" s="64">
        <f ca="1">'Trial 1'!EG10</f>
        <v>1109090.6732014462</v>
      </c>
      <c r="DW136" s="64">
        <f ca="1">'Trial 1'!EH10</f>
        <v>1108675.7415911823</v>
      </c>
      <c r="DX136" s="64">
        <f ca="1">'Trial 1'!EI10</f>
        <v>1108264.7323262619</v>
      </c>
      <c r="DY136" s="64">
        <f ca="1">'Trial 1'!EJ10</f>
        <v>1107779.1795709836</v>
      </c>
      <c r="DZ136" s="64">
        <f ca="1">'Trial 1'!EK10</f>
        <v>1107263.2382239115</v>
      </c>
      <c r="EA136" s="64">
        <f ca="1">'Trial 1'!EL10</f>
        <v>1106912.6596090554</v>
      </c>
      <c r="EB136" s="64">
        <f ca="1">'Trial 1'!EM10</f>
        <v>1106523.6904104387</v>
      </c>
    </row>
    <row r="137" spans="1:132" ht="12.75" customHeight="1">
      <c r="A137" s="64">
        <f>'Trial 2'!B10</f>
        <v>1166666.6666666667</v>
      </c>
      <c r="B137" s="64">
        <f ca="1">'Trial 2'!C10</f>
        <v>1166192.8719638125</v>
      </c>
      <c r="C137" s="64">
        <f ca="1">'Trial 2'!D10</f>
        <v>1165593.0485398066</v>
      </c>
      <c r="D137" s="64">
        <f ca="1">'Trial 2'!E10</f>
        <v>1165244.2503071364</v>
      </c>
      <c r="E137" s="64">
        <f ca="1">'Trial 2'!F10</f>
        <v>1164758.9221506871</v>
      </c>
      <c r="F137" s="64">
        <f ca="1">'Trial 2'!G10</f>
        <v>1164234.6512296873</v>
      </c>
      <c r="G137" s="64">
        <f ca="1">'Trial 2'!H10</f>
        <v>1163714.6898406926</v>
      </c>
      <c r="H137" s="64">
        <f ca="1">'Trial 2'!I10</f>
        <v>1163306.6455803495</v>
      </c>
      <c r="I137" s="64">
        <f ca="1">'Trial 2'!J10</f>
        <v>1162813.9136246564</v>
      </c>
      <c r="J137" s="64">
        <f ca="1">'Trial 2'!K10</f>
        <v>1162321.3704652241</v>
      </c>
      <c r="K137" s="64">
        <f ca="1">'Trial 2'!L10</f>
        <v>1161833.9632177851</v>
      </c>
      <c r="L137" s="64">
        <f ca="1">'Trial 2'!M10</f>
        <v>1161426.4595001249</v>
      </c>
      <c r="M137" s="64">
        <f ca="1">'Trial 2'!O10</f>
        <v>1161083.2945285735</v>
      </c>
      <c r="N137" s="64">
        <f ca="1">'Trial 2'!P10</f>
        <v>1160601.0718360564</v>
      </c>
      <c r="O137" s="64">
        <f ca="1">'Trial 2'!Q10</f>
        <v>1160042.9810868378</v>
      </c>
      <c r="P137" s="64">
        <f ca="1">'Trial 2'!R10</f>
        <v>1159589.6868472334</v>
      </c>
      <c r="Q137" s="64">
        <f ca="1">'Trial 2'!S10</f>
        <v>1159188.0907458446</v>
      </c>
      <c r="R137" s="64">
        <f ca="1">'Trial 2'!T10</f>
        <v>1158712.6649709917</v>
      </c>
      <c r="S137" s="64">
        <f ca="1">'Trial 2'!U10</f>
        <v>1158213.3388998187</v>
      </c>
      <c r="T137" s="64">
        <f ca="1">'Trial 2'!V10</f>
        <v>1157806.7053268212</v>
      </c>
      <c r="U137" s="64">
        <f ca="1">'Trial 2'!W10</f>
        <v>1157380.5211629665</v>
      </c>
      <c r="V137" s="64">
        <f ca="1">'Trial 2'!X10</f>
        <v>1156973.8486582791</v>
      </c>
      <c r="W137" s="64">
        <f ca="1">'Trial 2'!Y10</f>
        <v>1156450.5225668154</v>
      </c>
      <c r="X137" s="64">
        <f ca="1">'Trial 2'!Z10</f>
        <v>1156027.4198112136</v>
      </c>
      <c r="Y137" s="64">
        <f ca="1">'Trial 2'!AB10</f>
        <v>1155491.1456627932</v>
      </c>
      <c r="Z137" s="64">
        <f ca="1">'Trial 2'!AC10</f>
        <v>1155145.5388011897</v>
      </c>
      <c r="AA137" s="64">
        <f ca="1">'Trial 2'!AD10</f>
        <v>1154589.8506653921</v>
      </c>
      <c r="AB137" s="64">
        <f ca="1">'Trial 2'!AE10</f>
        <v>1154092.1968316634</v>
      </c>
      <c r="AC137" s="64">
        <f ca="1">'Trial 2'!AF10</f>
        <v>1153652.4468989572</v>
      </c>
      <c r="AD137" s="64">
        <f ca="1">'Trial 2'!AG10</f>
        <v>1153087.6623246451</v>
      </c>
      <c r="AE137" s="64">
        <f ca="1">'Trial 2'!AH10</f>
        <v>1152541.0172174748</v>
      </c>
      <c r="AF137" s="64">
        <f ca="1">'Trial 2'!AI10</f>
        <v>1152020.8098805982</v>
      </c>
      <c r="AG137" s="64">
        <f ca="1">'Trial 2'!AJ10</f>
        <v>1151509.240291391</v>
      </c>
      <c r="AH137" s="64">
        <f ca="1">'Trial 2'!AK10</f>
        <v>1151012.0167927141</v>
      </c>
      <c r="AI137" s="64">
        <f ca="1">'Trial 2'!AL10</f>
        <v>1150481.4665865791</v>
      </c>
      <c r="AJ137" s="64">
        <f ca="1">'Trial 2'!AM10</f>
        <v>1149872.5481847224</v>
      </c>
      <c r="AK137" s="64">
        <f ca="1">'Trial 2'!AO10</f>
        <v>1149273.7960974907</v>
      </c>
      <c r="AL137" s="64">
        <f ca="1">'Trial 2'!AP10</f>
        <v>1148909.6277490561</v>
      </c>
      <c r="AM137" s="64">
        <f ca="1">'Trial 2'!AQ10</f>
        <v>1148485.4835208198</v>
      </c>
      <c r="AN137" s="64">
        <f ca="1">'Trial 2'!AR10</f>
        <v>1148013.7230064308</v>
      </c>
      <c r="AO137" s="64">
        <f ca="1">'Trial 2'!AS10</f>
        <v>1147616.7844524067</v>
      </c>
      <c r="AP137" s="64">
        <f ca="1">'Trial 2'!AT10</f>
        <v>1147131.3792982437</v>
      </c>
      <c r="AQ137" s="64">
        <f ca="1">'Trial 2'!AU10</f>
        <v>1146666.4063459996</v>
      </c>
      <c r="AR137" s="64">
        <f ca="1">'Trial 2'!AV10</f>
        <v>1146256.9617250485</v>
      </c>
      <c r="AS137" s="64">
        <f ca="1">'Trial 2'!AW10</f>
        <v>1145769.3576351178</v>
      </c>
      <c r="AT137" s="64">
        <f ca="1">'Trial 2'!AX10</f>
        <v>1145314.275242185</v>
      </c>
      <c r="AU137" s="64">
        <f ca="1">'Trial 2'!AY10</f>
        <v>1144897.1468325632</v>
      </c>
      <c r="AV137" s="64">
        <f ca="1">'Trial 2'!AZ10</f>
        <v>1144518.7907210295</v>
      </c>
      <c r="AW137" s="64">
        <f ca="1">'Trial 2'!BB10</f>
        <v>1144023.8796235861</v>
      </c>
      <c r="AX137" s="64">
        <f ca="1">'Trial 2'!BC10</f>
        <v>1143591.00052042</v>
      </c>
      <c r="AY137" s="64">
        <f ca="1">'Trial 2'!BD10</f>
        <v>1143131.278652488</v>
      </c>
      <c r="AZ137" s="64">
        <f ca="1">'Trial 2'!BE10</f>
        <v>1142636.5276547899</v>
      </c>
      <c r="BA137" s="64">
        <f ca="1">'Trial 2'!BF10</f>
        <v>1142253.7284719285</v>
      </c>
      <c r="BB137" s="64">
        <f ca="1">'Trial 2'!BG10</f>
        <v>1141643.9067597468</v>
      </c>
      <c r="BC137" s="64">
        <f ca="1">'Trial 2'!BH10</f>
        <v>1141192.8343527047</v>
      </c>
      <c r="BD137" s="64">
        <f ca="1">'Trial 2'!BI10</f>
        <v>1140650.8826334104</v>
      </c>
      <c r="BE137" s="64">
        <f ca="1">'Trial 2'!BJ10</f>
        <v>1140148.0070092829</v>
      </c>
      <c r="BF137" s="64">
        <f ca="1">'Trial 2'!BK10</f>
        <v>1139618.8673776109</v>
      </c>
      <c r="BG137" s="64">
        <f ca="1">'Trial 2'!BL10</f>
        <v>1139152.8333965398</v>
      </c>
      <c r="BH137" s="64">
        <f ca="1">'Trial 2'!BM10</f>
        <v>1138616.3123873109</v>
      </c>
      <c r="BI137" s="64">
        <f ca="1">'Trial 2'!BO10</f>
        <v>1138154.855734447</v>
      </c>
      <c r="BJ137" s="64">
        <f ca="1">'Trial 2'!BP10</f>
        <v>1137550.7125253321</v>
      </c>
      <c r="BK137" s="64">
        <f ca="1">'Trial 2'!BQ10</f>
        <v>1137074.8497138808</v>
      </c>
      <c r="BL137" s="64">
        <f ca="1">'Trial 2'!BR10</f>
        <v>1136578.1824161338</v>
      </c>
      <c r="BM137" s="64">
        <f ca="1">'Trial 2'!BS10</f>
        <v>1136190.0263137238</v>
      </c>
      <c r="BN137" s="64">
        <f ca="1">'Trial 2'!BT10</f>
        <v>1135735.5390468691</v>
      </c>
      <c r="BO137" s="64">
        <f ca="1">'Trial 2'!BU10</f>
        <v>1135399.5092936188</v>
      </c>
      <c r="BP137" s="64">
        <f ca="1">'Trial 2'!BV10</f>
        <v>1134937.6502584394</v>
      </c>
      <c r="BQ137" s="64">
        <f ca="1">'Trial 2'!BW10</f>
        <v>1134512.3083445195</v>
      </c>
      <c r="BR137" s="64">
        <f ca="1">'Trial 2'!BX10</f>
        <v>1134009.9043073284</v>
      </c>
      <c r="BS137" s="64">
        <f ca="1">'Trial 2'!BY10</f>
        <v>1133655.5143928195</v>
      </c>
      <c r="BT137" s="64">
        <f ca="1">'Trial 2'!BZ10</f>
        <v>1133259.0389647414</v>
      </c>
      <c r="BU137" s="64">
        <f ca="1">'Trial 2'!CB10</f>
        <v>1132814.6415046889</v>
      </c>
      <c r="BV137" s="64">
        <f ca="1">'Trial 2'!CC10</f>
        <v>1132265.4714187179</v>
      </c>
      <c r="BW137" s="64">
        <f ca="1">'Trial 2'!CD10</f>
        <v>1131835.689119451</v>
      </c>
      <c r="BX137" s="64">
        <f ca="1">'Trial 2'!CE10</f>
        <v>1131307.5453143462</v>
      </c>
      <c r="BY137" s="64">
        <f ca="1">'Trial 2'!CF10</f>
        <v>1130949.906545592</v>
      </c>
      <c r="BZ137" s="64">
        <f ca="1">'Trial 2'!CG10</f>
        <v>1130498.2837866081</v>
      </c>
      <c r="CA137" s="64">
        <f ca="1">'Trial 2'!CH10</f>
        <v>1130031.1402256291</v>
      </c>
      <c r="CB137" s="64">
        <f ca="1">'Trial 2'!CI10</f>
        <v>1129653.5829680101</v>
      </c>
      <c r="CC137" s="64">
        <f ca="1">'Trial 2'!CJ10</f>
        <v>1129091.0817257403</v>
      </c>
      <c r="CD137" s="64">
        <f ca="1">'Trial 2'!CK10</f>
        <v>1128552.8188173224</v>
      </c>
      <c r="CE137" s="64">
        <f ca="1">'Trial 2'!CL10</f>
        <v>1128124.8923613455</v>
      </c>
      <c r="CF137" s="64">
        <f ca="1">'Trial 2'!CM10</f>
        <v>1127684.3617499382</v>
      </c>
      <c r="CG137" s="64">
        <f ca="1">'Trial 2'!CO10</f>
        <v>1127153.7172831611</v>
      </c>
      <c r="CH137" s="64">
        <f ca="1">'Trial 2'!CP10</f>
        <v>1126676.7280406118</v>
      </c>
      <c r="CI137" s="64">
        <f ca="1">'Trial 2'!CQ10</f>
        <v>1126272.4438047234</v>
      </c>
      <c r="CJ137" s="64">
        <f ca="1">'Trial 2'!CR10</f>
        <v>1125867.3407090916</v>
      </c>
      <c r="CK137" s="64">
        <f ca="1">'Trial 2'!CS10</f>
        <v>1125406.3855833313</v>
      </c>
      <c r="CL137" s="64">
        <f ca="1">'Trial 2'!CT10</f>
        <v>1124856.4090156807</v>
      </c>
      <c r="CM137" s="64">
        <f ca="1">'Trial 2'!CU10</f>
        <v>1124308.7207443803</v>
      </c>
      <c r="CN137" s="64">
        <f ca="1">'Trial 2'!CV10</f>
        <v>1123870.0569583795</v>
      </c>
      <c r="CO137" s="64">
        <f ca="1">'Trial 2'!CW10</f>
        <v>1123397.1419949227</v>
      </c>
      <c r="CP137" s="64">
        <f ca="1">'Trial 2'!CX10</f>
        <v>1122910.7069776589</v>
      </c>
      <c r="CQ137" s="64">
        <f ca="1">'Trial 2'!CY10</f>
        <v>1122420.3487814253</v>
      </c>
      <c r="CR137" s="64">
        <f ca="1">'Trial 2'!CZ10</f>
        <v>1121836.101666325</v>
      </c>
      <c r="CS137" s="64">
        <f ca="1">'Trial 2'!DB10</f>
        <v>1121240.0270322284</v>
      </c>
      <c r="CT137" s="64">
        <f ca="1">'Trial 2'!DC10</f>
        <v>1120749.9389778099</v>
      </c>
      <c r="CU137" s="64">
        <f ca="1">'Trial 2'!DD10</f>
        <v>1120373.0371917395</v>
      </c>
      <c r="CV137" s="64">
        <f ca="1">'Trial 2'!DE10</f>
        <v>1119770.0435697751</v>
      </c>
      <c r="CW137" s="64">
        <f ca="1">'Trial 2'!DF10</f>
        <v>1119369.4293197913</v>
      </c>
      <c r="CX137" s="64">
        <f ca="1">'Trial 2'!DG10</f>
        <v>1118853.5725944994</v>
      </c>
      <c r="CY137" s="64">
        <f ca="1">'Trial 2'!DH10</f>
        <v>1118350.2391248147</v>
      </c>
      <c r="CZ137" s="64">
        <f ca="1">'Trial 2'!DI10</f>
        <v>1117973.6937308961</v>
      </c>
      <c r="DA137" s="64">
        <f ca="1">'Trial 2'!DJ10</f>
        <v>1117362.1481982183</v>
      </c>
      <c r="DB137" s="64">
        <f ca="1">'Trial 2'!DK10</f>
        <v>1116778.0476712331</v>
      </c>
      <c r="DC137" s="64">
        <f ca="1">'Trial 2'!DL10</f>
        <v>1116305.826882883</v>
      </c>
      <c r="DD137" s="64">
        <f ca="1">'Trial 2'!DM10</f>
        <v>1115753.9882205152</v>
      </c>
      <c r="DE137" s="64">
        <f ca="1">'Trial 2'!DO10</f>
        <v>1115211.3448737641</v>
      </c>
      <c r="DF137" s="64">
        <f ca="1">'Trial 2'!DP10</f>
        <v>1114712.7591704105</v>
      </c>
      <c r="DG137" s="64">
        <f ca="1">'Trial 2'!DQ10</f>
        <v>1114124.28496687</v>
      </c>
      <c r="DH137" s="64">
        <f ca="1">'Trial 2'!DR10</f>
        <v>1113689.2293357993</v>
      </c>
      <c r="DI137" s="64">
        <f ca="1">'Trial 2'!DS10</f>
        <v>1113075.3213532418</v>
      </c>
      <c r="DJ137" s="64">
        <f ca="1">'Trial 2'!DT10</f>
        <v>1112650.5046432775</v>
      </c>
      <c r="DK137" s="64">
        <f ca="1">'Trial 2'!DU10</f>
        <v>1112104.9473109595</v>
      </c>
      <c r="DL137" s="64">
        <f ca="1">'Trial 2'!DV10</f>
        <v>1111676.6146687714</v>
      </c>
      <c r="DM137" s="64">
        <f ca="1">'Trial 2'!DW10</f>
        <v>1111122.563745586</v>
      </c>
      <c r="DN137" s="64">
        <f ca="1">'Trial 2'!DX10</f>
        <v>1110741.5968030365</v>
      </c>
      <c r="DO137" s="64">
        <f ca="1">'Trial 2'!DY10</f>
        <v>1110214.4843985923</v>
      </c>
      <c r="DP137" s="64">
        <f ca="1">'Trial 2'!DZ10</f>
        <v>1109861.4011275806</v>
      </c>
      <c r="DQ137" s="64">
        <f ca="1">'Trial 2'!EB10</f>
        <v>1109489.4314178037</v>
      </c>
      <c r="DR137" s="64">
        <f ca="1">'Trial 2'!EC10</f>
        <v>1109052.5313267231</v>
      </c>
      <c r="DS137" s="64">
        <f ca="1">'Trial 2'!ED10</f>
        <v>1108474.8444323796</v>
      </c>
      <c r="DT137" s="64">
        <f ca="1">'Trial 2'!EE10</f>
        <v>1108001.407862101</v>
      </c>
      <c r="DU137" s="64">
        <f ca="1">'Trial 2'!EF10</f>
        <v>1107567.6060663497</v>
      </c>
      <c r="DV137" s="64">
        <f ca="1">'Trial 2'!EG10</f>
        <v>1107119.8842611718</v>
      </c>
      <c r="DW137" s="64">
        <f ca="1">'Trial 2'!EH10</f>
        <v>1106688.2314396861</v>
      </c>
      <c r="DX137" s="64">
        <f ca="1">'Trial 2'!EI10</f>
        <v>1106232.5589981887</v>
      </c>
      <c r="DY137" s="64">
        <f ca="1">'Trial 2'!EJ10</f>
        <v>1105784.3659588196</v>
      </c>
      <c r="DZ137" s="64">
        <f ca="1">'Trial 2'!EK10</f>
        <v>1105403.0516204112</v>
      </c>
      <c r="EA137" s="64">
        <f ca="1">'Trial 2'!EL10</f>
        <v>1104872.1416910528</v>
      </c>
      <c r="EB137" s="64">
        <f ca="1">'Trial 2'!EM10</f>
        <v>1104425.3032222299</v>
      </c>
    </row>
    <row r="138" spans="1:132" ht="12.75" customHeight="1">
      <c r="A138" s="64">
        <f>'Trial 3'!B10</f>
        <v>1166666.6666666667</v>
      </c>
      <c r="B138" s="64">
        <f ca="1">'Trial 3'!C10</f>
        <v>1166114.0810861564</v>
      </c>
      <c r="C138" s="64">
        <f ca="1">'Trial 3'!D10</f>
        <v>1165642.5510200344</v>
      </c>
      <c r="D138" s="64">
        <f ca="1">'Trial 3'!E10</f>
        <v>1165207.6431299334</v>
      </c>
      <c r="E138" s="64">
        <f ca="1">'Trial 3'!F10</f>
        <v>1164820.0042074455</v>
      </c>
      <c r="F138" s="64">
        <f ca="1">'Trial 3'!G10</f>
        <v>1164344.713977233</v>
      </c>
      <c r="G138" s="64">
        <f ca="1">'Trial 3'!H10</f>
        <v>1163905.8225802155</v>
      </c>
      <c r="H138" s="64">
        <f ca="1">'Trial 3'!I10</f>
        <v>1163416.2278148555</v>
      </c>
      <c r="I138" s="64">
        <f ca="1">'Trial 3'!J10</f>
        <v>1162902.0971549684</v>
      </c>
      <c r="J138" s="64">
        <f ca="1">'Trial 3'!K10</f>
        <v>1162321.2417357781</v>
      </c>
      <c r="K138" s="64">
        <f ca="1">'Trial 3'!L10</f>
        <v>1161994.0578206161</v>
      </c>
      <c r="L138" s="64">
        <f ca="1">'Trial 3'!M10</f>
        <v>1161524.8183901813</v>
      </c>
      <c r="M138" s="64">
        <f ca="1">'Trial 3'!O10</f>
        <v>1161075.2310155833</v>
      </c>
      <c r="N138" s="64">
        <f ca="1">'Trial 3'!P10</f>
        <v>1160646.915396695</v>
      </c>
      <c r="O138" s="64">
        <f ca="1">'Trial 3'!Q10</f>
        <v>1160192.1398621884</v>
      </c>
      <c r="P138" s="64">
        <f ca="1">'Trial 3'!R10</f>
        <v>1159817.7347402417</v>
      </c>
      <c r="Q138" s="64">
        <f ca="1">'Trial 3'!S10</f>
        <v>1159478.825765762</v>
      </c>
      <c r="R138" s="64">
        <f ca="1">'Trial 3'!T10</f>
        <v>1159068.5451148548</v>
      </c>
      <c r="S138" s="64">
        <f ca="1">'Trial 3'!U10</f>
        <v>1158714.1670988339</v>
      </c>
      <c r="T138" s="64">
        <f ca="1">'Trial 3'!V10</f>
        <v>1158190.2192348768</v>
      </c>
      <c r="U138" s="64">
        <f ca="1">'Trial 3'!W10</f>
        <v>1157791.1775845729</v>
      </c>
      <c r="V138" s="64">
        <f ca="1">'Trial 3'!X10</f>
        <v>1157386.5559635698</v>
      </c>
      <c r="W138" s="64">
        <f ca="1">'Trial 3'!Y10</f>
        <v>1157032.7602168978</v>
      </c>
      <c r="X138" s="64">
        <f ca="1">'Trial 3'!Z10</f>
        <v>1156634.6487191368</v>
      </c>
      <c r="Y138" s="64">
        <f ca="1">'Trial 3'!AB10</f>
        <v>1156086.4203560816</v>
      </c>
      <c r="Z138" s="64">
        <f ca="1">'Trial 3'!AC10</f>
        <v>1155640.5257643906</v>
      </c>
      <c r="AA138" s="64">
        <f ca="1">'Trial 3'!AD10</f>
        <v>1155251.7699098333</v>
      </c>
      <c r="AB138" s="64">
        <f ca="1">'Trial 3'!AE10</f>
        <v>1154910.0761304621</v>
      </c>
      <c r="AC138" s="64">
        <f ca="1">'Trial 3'!AF10</f>
        <v>1154290.5610084424</v>
      </c>
      <c r="AD138" s="64">
        <f ca="1">'Trial 3'!AG10</f>
        <v>1153862.9696809719</v>
      </c>
      <c r="AE138" s="64">
        <f ca="1">'Trial 3'!AH10</f>
        <v>1153264.5417999686</v>
      </c>
      <c r="AF138" s="64">
        <f ca="1">'Trial 3'!AI10</f>
        <v>1152808.6057304458</v>
      </c>
      <c r="AG138" s="64">
        <f ca="1">'Trial 3'!AJ10</f>
        <v>1152326.4022813158</v>
      </c>
      <c r="AH138" s="64">
        <f ca="1">'Trial 3'!AK10</f>
        <v>1151906.7268525877</v>
      </c>
      <c r="AI138" s="64">
        <f ca="1">'Trial 3'!AL10</f>
        <v>1151413.5805548958</v>
      </c>
      <c r="AJ138" s="64">
        <f ca="1">'Trial 3'!AM10</f>
        <v>1150985.5239386933</v>
      </c>
      <c r="AK138" s="64">
        <f ca="1">'Trial 3'!AO10</f>
        <v>1150399.1253408506</v>
      </c>
      <c r="AL138" s="64">
        <f ca="1">'Trial 3'!AP10</f>
        <v>1149793.2719136938</v>
      </c>
      <c r="AM138" s="64">
        <f ca="1">'Trial 3'!AQ10</f>
        <v>1149372.653177418</v>
      </c>
      <c r="AN138" s="64">
        <f ca="1">'Trial 3'!AR10</f>
        <v>1148891.262610472</v>
      </c>
      <c r="AO138" s="64">
        <f ca="1">'Trial 3'!AS10</f>
        <v>1148496.2892600538</v>
      </c>
      <c r="AP138" s="64">
        <f ca="1">'Trial 3'!AT10</f>
        <v>1148023.0577322796</v>
      </c>
      <c r="AQ138" s="64">
        <f ca="1">'Trial 3'!AU10</f>
        <v>1147492.4909069941</v>
      </c>
      <c r="AR138" s="64">
        <f ca="1">'Trial 3'!AV10</f>
        <v>1147109.0722780698</v>
      </c>
      <c r="AS138" s="64">
        <f ca="1">'Trial 3'!AW10</f>
        <v>1146670.9477569456</v>
      </c>
      <c r="AT138" s="64">
        <f ca="1">'Trial 3'!AX10</f>
        <v>1146207.161710008</v>
      </c>
      <c r="AU138" s="64">
        <f ca="1">'Trial 3'!AY10</f>
        <v>1145748.4156231347</v>
      </c>
      <c r="AV138" s="64">
        <f ca="1">'Trial 3'!AZ10</f>
        <v>1145259.8396886033</v>
      </c>
      <c r="AW138" s="64">
        <f ca="1">'Trial 3'!BB10</f>
        <v>1144864.9167569438</v>
      </c>
      <c r="AX138" s="64">
        <f ca="1">'Trial 3'!BC10</f>
        <v>1144354.3331907473</v>
      </c>
      <c r="AY138" s="64">
        <f ca="1">'Trial 3'!BD10</f>
        <v>1143787.0380323131</v>
      </c>
      <c r="AZ138" s="64">
        <f ca="1">'Trial 3'!BE10</f>
        <v>1143357.7001562589</v>
      </c>
      <c r="BA138" s="64">
        <f ca="1">'Trial 3'!BF10</f>
        <v>1143028.1341302053</v>
      </c>
      <c r="BB138" s="64">
        <f ca="1">'Trial 3'!BG10</f>
        <v>1142560.7685216251</v>
      </c>
      <c r="BC138" s="64">
        <f ca="1">'Trial 3'!BH10</f>
        <v>1142028.5000997088</v>
      </c>
      <c r="BD138" s="64">
        <f ca="1">'Trial 3'!BI10</f>
        <v>1141464.3771027909</v>
      </c>
      <c r="BE138" s="64">
        <f ca="1">'Trial 3'!BJ10</f>
        <v>1140934.9571466369</v>
      </c>
      <c r="BF138" s="64">
        <f ca="1">'Trial 3'!BK10</f>
        <v>1140388.029707347</v>
      </c>
      <c r="BG138" s="64">
        <f ca="1">'Trial 3'!BL10</f>
        <v>1140057.1920365116</v>
      </c>
      <c r="BH138" s="64">
        <f ca="1">'Trial 3'!BM10</f>
        <v>1139565.6862759311</v>
      </c>
      <c r="BI138" s="64">
        <f ca="1">'Trial 3'!BO10</f>
        <v>1139146.6988631336</v>
      </c>
      <c r="BJ138" s="64">
        <f ca="1">'Trial 3'!BP10</f>
        <v>1138677.6107274403</v>
      </c>
      <c r="BK138" s="64">
        <f ca="1">'Trial 3'!BQ10</f>
        <v>1138195.1375946188</v>
      </c>
      <c r="BL138" s="64">
        <f ca="1">'Trial 3'!BR10</f>
        <v>1137807.4501881746</v>
      </c>
      <c r="BM138" s="64">
        <f ca="1">'Trial 3'!BS10</f>
        <v>1137406.4813390865</v>
      </c>
      <c r="BN138" s="64">
        <f ca="1">'Trial 3'!BT10</f>
        <v>1136886.699326871</v>
      </c>
      <c r="BO138" s="64">
        <f ca="1">'Trial 3'!BU10</f>
        <v>1136418.2556273227</v>
      </c>
      <c r="BP138" s="64">
        <f ca="1">'Trial 3'!BV10</f>
        <v>1136046.8329990502</v>
      </c>
      <c r="BQ138" s="64">
        <f ca="1">'Trial 3'!BW10</f>
        <v>1135507.8429574394</v>
      </c>
      <c r="BR138" s="64">
        <f ca="1">'Trial 3'!BX10</f>
        <v>1135143.7135767678</v>
      </c>
      <c r="BS138" s="64">
        <f ca="1">'Trial 3'!BY10</f>
        <v>1134569.2288000919</v>
      </c>
      <c r="BT138" s="64">
        <f ca="1">'Trial 3'!BZ10</f>
        <v>1134180.0813763621</v>
      </c>
      <c r="BU138" s="64">
        <f ca="1">'Trial 3'!CB10</f>
        <v>1133634.0025864304</v>
      </c>
      <c r="BV138" s="64">
        <f ca="1">'Trial 3'!CC10</f>
        <v>1133054.6954617715</v>
      </c>
      <c r="BW138" s="64">
        <f ca="1">'Trial 3'!CD10</f>
        <v>1132586.8229431212</v>
      </c>
      <c r="BX138" s="64">
        <f ca="1">'Trial 3'!CE10</f>
        <v>1132123.8426991615</v>
      </c>
      <c r="BY138" s="64">
        <f ca="1">'Trial 3'!CF10</f>
        <v>1131710.8048181434</v>
      </c>
      <c r="BZ138" s="64">
        <f ca="1">'Trial 3'!CG10</f>
        <v>1131178.6831814649</v>
      </c>
      <c r="CA138" s="64">
        <f ca="1">'Trial 3'!CH10</f>
        <v>1130635.8583222516</v>
      </c>
      <c r="CB138" s="64">
        <f ca="1">'Trial 3'!CI10</f>
        <v>1130100.4419370184</v>
      </c>
      <c r="CC138" s="64">
        <f ca="1">'Trial 3'!CJ10</f>
        <v>1129733.7211464869</v>
      </c>
      <c r="CD138" s="64">
        <f ca="1">'Trial 3'!CK10</f>
        <v>1129241.5850900912</v>
      </c>
      <c r="CE138" s="64">
        <f ca="1">'Trial 3'!CL10</f>
        <v>1128825.3603372702</v>
      </c>
      <c r="CF138" s="64">
        <f ca="1">'Trial 3'!CM10</f>
        <v>1128455.669628839</v>
      </c>
      <c r="CG138" s="64">
        <f ca="1">'Trial 3'!CO10</f>
        <v>1128092.6913419713</v>
      </c>
      <c r="CH138" s="64">
        <f ca="1">'Trial 3'!CP10</f>
        <v>1127626.9152397183</v>
      </c>
      <c r="CI138" s="64">
        <f ca="1">'Trial 3'!CQ10</f>
        <v>1127291.6015283868</v>
      </c>
      <c r="CJ138" s="64">
        <f ca="1">'Trial 3'!CR10</f>
        <v>1126811.1200683834</v>
      </c>
      <c r="CK138" s="64">
        <f ca="1">'Trial 3'!CS10</f>
        <v>1126340.9093426489</v>
      </c>
      <c r="CL138" s="64">
        <f ca="1">'Trial 3'!CT10</f>
        <v>1125912.1880230645</v>
      </c>
      <c r="CM138" s="64">
        <f ca="1">'Trial 3'!CU10</f>
        <v>1125562.8909703619</v>
      </c>
      <c r="CN138" s="64">
        <f ca="1">'Trial 3'!CV10</f>
        <v>1125094.8135649532</v>
      </c>
      <c r="CO138" s="64">
        <f ca="1">'Trial 3'!CW10</f>
        <v>1124578.2831663075</v>
      </c>
      <c r="CP138" s="64">
        <f ca="1">'Trial 3'!CX10</f>
        <v>1124172.8533173068</v>
      </c>
      <c r="CQ138" s="64">
        <f ca="1">'Trial 3'!CY10</f>
        <v>1123765.259499518</v>
      </c>
      <c r="CR138" s="64">
        <f ca="1">'Trial 3'!CZ10</f>
        <v>1123192.9136960665</v>
      </c>
      <c r="CS138" s="64">
        <f ca="1">'Trial 3'!DB10</f>
        <v>1122794.7353749981</v>
      </c>
      <c r="CT138" s="64">
        <f ca="1">'Trial 3'!DC10</f>
        <v>1122404.5781411093</v>
      </c>
      <c r="CU138" s="64">
        <f ca="1">'Trial 3'!DD10</f>
        <v>1121887.4691887824</v>
      </c>
      <c r="CV138" s="64">
        <f ca="1">'Trial 3'!DE10</f>
        <v>1121347.9295985349</v>
      </c>
      <c r="CW138" s="64">
        <f ca="1">'Trial 3'!DF10</f>
        <v>1120894.8407914073</v>
      </c>
      <c r="CX138" s="64">
        <f ca="1">'Trial 3'!DG10</f>
        <v>1120317.5581098683</v>
      </c>
      <c r="CY138" s="64">
        <f ca="1">'Trial 3'!DH10</f>
        <v>1119900.1816858547</v>
      </c>
      <c r="CZ138" s="64">
        <f ca="1">'Trial 3'!DI10</f>
        <v>1119381.9628154684</v>
      </c>
      <c r="DA138" s="64">
        <f ca="1">'Trial 3'!DJ10</f>
        <v>1118811.5358134694</v>
      </c>
      <c r="DB138" s="64">
        <f ca="1">'Trial 3'!DK10</f>
        <v>1118402.3724728737</v>
      </c>
      <c r="DC138" s="64">
        <f ca="1">'Trial 3'!DL10</f>
        <v>1118033.1562893698</v>
      </c>
      <c r="DD138" s="64">
        <f ca="1">'Trial 3'!DM10</f>
        <v>1117585.0238045268</v>
      </c>
      <c r="DE138" s="64">
        <f ca="1">'Trial 3'!DO10</f>
        <v>1117045.2733169093</v>
      </c>
      <c r="DF138" s="64">
        <f ca="1">'Trial 3'!DP10</f>
        <v>1116614.0155690608</v>
      </c>
      <c r="DG138" s="64">
        <f ca="1">'Trial 3'!DQ10</f>
        <v>1116254.911091069</v>
      </c>
      <c r="DH138" s="64">
        <f ca="1">'Trial 3'!DR10</f>
        <v>1115742.0235622437</v>
      </c>
      <c r="DI138" s="64">
        <f ca="1">'Trial 3'!DS10</f>
        <v>1115264.9941690527</v>
      </c>
      <c r="DJ138" s="64">
        <f ca="1">'Trial 3'!DT10</f>
        <v>1114747.9457910154</v>
      </c>
      <c r="DK138" s="64">
        <f ca="1">'Trial 3'!DU10</f>
        <v>1114339.6921073836</v>
      </c>
      <c r="DL138" s="64">
        <f ca="1">'Trial 3'!DV10</f>
        <v>1113959.6091794204</v>
      </c>
      <c r="DM138" s="64">
        <f ca="1">'Trial 3'!DW10</f>
        <v>1113403.7592007259</v>
      </c>
      <c r="DN138" s="64">
        <f ca="1">'Trial 3'!DX10</f>
        <v>1112894.9106173322</v>
      </c>
      <c r="DO138" s="64">
        <f ca="1">'Trial 3'!DY10</f>
        <v>1112446.330455539</v>
      </c>
      <c r="DP138" s="64">
        <f ca="1">'Trial 3'!DZ10</f>
        <v>1112010.0238822347</v>
      </c>
      <c r="DQ138" s="64">
        <f ca="1">'Trial 3'!EB10</f>
        <v>1111510.7069002984</v>
      </c>
      <c r="DR138" s="64">
        <f ca="1">'Trial 3'!EC10</f>
        <v>1110980.2776142037</v>
      </c>
      <c r="DS138" s="64">
        <f ca="1">'Trial 3'!ED10</f>
        <v>1110369.9668171343</v>
      </c>
      <c r="DT138" s="64">
        <f ca="1">'Trial 3'!EE10</f>
        <v>1109963.7032472293</v>
      </c>
      <c r="DU138" s="64">
        <f ca="1">'Trial 3'!EF10</f>
        <v>1109471.1752157148</v>
      </c>
      <c r="DV138" s="64">
        <f ca="1">'Trial 3'!EG10</f>
        <v>1108987.6409393065</v>
      </c>
      <c r="DW138" s="64">
        <f ca="1">'Trial 3'!EH10</f>
        <v>1108470.1633777025</v>
      </c>
      <c r="DX138" s="64">
        <f ca="1">'Trial 3'!EI10</f>
        <v>1107989.1002698103</v>
      </c>
      <c r="DY138" s="64">
        <f ca="1">'Trial 3'!EJ10</f>
        <v>1107471.5133632135</v>
      </c>
      <c r="DZ138" s="64">
        <f ca="1">'Trial 3'!EK10</f>
        <v>1106944.7785525809</v>
      </c>
      <c r="EA138" s="64">
        <f ca="1">'Trial 3'!EL10</f>
        <v>1106529.816438853</v>
      </c>
      <c r="EB138" s="64">
        <f ca="1">'Trial 3'!EM10</f>
        <v>1106046.5242296802</v>
      </c>
    </row>
    <row r="139" spans="1:132" ht="12.75" customHeight="1">
      <c r="A139" s="64">
        <f>'Trial 4'!B10</f>
        <v>1166666.6666666667</v>
      </c>
      <c r="B139" s="64">
        <f ca="1">'Trial 4'!C10</f>
        <v>1166193.7859094555</v>
      </c>
      <c r="C139" s="64">
        <f ca="1">'Trial 4'!D10</f>
        <v>1165699.4165206375</v>
      </c>
      <c r="D139" s="64">
        <f ca="1">'Trial 4'!E10</f>
        <v>1165276.8095813505</v>
      </c>
      <c r="E139" s="64">
        <f ca="1">'Trial 4'!F10</f>
        <v>1164764.5100622643</v>
      </c>
      <c r="F139" s="64">
        <f ca="1">'Trial 4'!G10</f>
        <v>1164299.0701712114</v>
      </c>
      <c r="G139" s="64">
        <f ca="1">'Trial 4'!H10</f>
        <v>1163803.0487888874</v>
      </c>
      <c r="H139" s="64">
        <f ca="1">'Trial 4'!I10</f>
        <v>1163363.5112224061</v>
      </c>
      <c r="I139" s="64">
        <f ca="1">'Trial 4'!J10</f>
        <v>1163037.8069372203</v>
      </c>
      <c r="J139" s="64">
        <f ca="1">'Trial 4'!K10</f>
        <v>1162516.6767048778</v>
      </c>
      <c r="K139" s="64">
        <f ca="1">'Trial 4'!L10</f>
        <v>1162102.4508091861</v>
      </c>
      <c r="L139" s="64">
        <f ca="1">'Trial 4'!M10</f>
        <v>1161667.770263552</v>
      </c>
      <c r="M139" s="64">
        <f ca="1">'Trial 4'!O10</f>
        <v>1161091.9030729563</v>
      </c>
      <c r="N139" s="64">
        <f ca="1">'Trial 4'!P10</f>
        <v>1160605.3888623503</v>
      </c>
      <c r="O139" s="64">
        <f ca="1">'Trial 4'!Q10</f>
        <v>1160046.8161430582</v>
      </c>
      <c r="P139" s="64">
        <f ca="1">'Trial 4'!R10</f>
        <v>1159646.4985573252</v>
      </c>
      <c r="Q139" s="64">
        <f ca="1">'Trial 4'!S10</f>
        <v>1159197.328020128</v>
      </c>
      <c r="R139" s="64">
        <f ca="1">'Trial 4'!T10</f>
        <v>1158635.3654869304</v>
      </c>
      <c r="S139" s="64">
        <f ca="1">'Trial 4'!U10</f>
        <v>1158220.4023042901</v>
      </c>
      <c r="T139" s="64">
        <f ca="1">'Trial 4'!V10</f>
        <v>1157685.511427267</v>
      </c>
      <c r="U139" s="64">
        <f ca="1">'Trial 4'!W10</f>
        <v>1157228.59996655</v>
      </c>
      <c r="V139" s="64">
        <f ca="1">'Trial 4'!X10</f>
        <v>1156720.6392090174</v>
      </c>
      <c r="W139" s="64">
        <f ca="1">'Trial 4'!Y10</f>
        <v>1156329.786482323</v>
      </c>
      <c r="X139" s="64">
        <f ca="1">'Trial 4'!Z10</f>
        <v>1155774.0310136017</v>
      </c>
      <c r="Y139" s="64">
        <f ca="1">'Trial 4'!AB10</f>
        <v>1155273.7279860948</v>
      </c>
      <c r="Z139" s="64">
        <f ca="1">'Trial 4'!AC10</f>
        <v>1154741.8300699668</v>
      </c>
      <c r="AA139" s="64">
        <f ca="1">'Trial 4'!AD10</f>
        <v>1154250.6438333334</v>
      </c>
      <c r="AB139" s="64">
        <f ca="1">'Trial 4'!AE10</f>
        <v>1153855.574484942</v>
      </c>
      <c r="AC139" s="64">
        <f ca="1">'Trial 4'!AF10</f>
        <v>1153365.2967960173</v>
      </c>
      <c r="AD139" s="64">
        <f ca="1">'Trial 4'!AG10</f>
        <v>1152772.9146382788</v>
      </c>
      <c r="AE139" s="64">
        <f ca="1">'Trial 4'!AH10</f>
        <v>1152203.0866939588</v>
      </c>
      <c r="AF139" s="64">
        <f ca="1">'Trial 4'!AI10</f>
        <v>1151696.0920264276</v>
      </c>
      <c r="AG139" s="64">
        <f ca="1">'Trial 4'!AJ10</f>
        <v>1151215.3508403632</v>
      </c>
      <c r="AH139" s="64">
        <f ca="1">'Trial 4'!AK10</f>
        <v>1150680.5615404998</v>
      </c>
      <c r="AI139" s="64">
        <f ca="1">'Trial 4'!AL10</f>
        <v>1150072.9084084143</v>
      </c>
      <c r="AJ139" s="64">
        <f ca="1">'Trial 4'!AM10</f>
        <v>1149533.9744304789</v>
      </c>
      <c r="AK139" s="64">
        <f ca="1">'Trial 4'!AO10</f>
        <v>1149003.0194093934</v>
      </c>
      <c r="AL139" s="64">
        <f ca="1">'Trial 4'!AP10</f>
        <v>1148553.5713479309</v>
      </c>
      <c r="AM139" s="64">
        <f ca="1">'Trial 4'!AQ10</f>
        <v>1148104.2872771895</v>
      </c>
      <c r="AN139" s="64">
        <f ca="1">'Trial 4'!AR10</f>
        <v>1147521.6115408083</v>
      </c>
      <c r="AO139" s="64">
        <f ca="1">'Trial 4'!AS10</f>
        <v>1147112.2643407448</v>
      </c>
      <c r="AP139" s="64">
        <f ca="1">'Trial 4'!AT10</f>
        <v>1146640.8501701546</v>
      </c>
      <c r="AQ139" s="64">
        <f ca="1">'Trial 4'!AU10</f>
        <v>1146054.4606926073</v>
      </c>
      <c r="AR139" s="64">
        <f ca="1">'Trial 4'!AV10</f>
        <v>1145590.6677403734</v>
      </c>
      <c r="AS139" s="64">
        <f ca="1">'Trial 4'!AW10</f>
        <v>1145183.6402168546</v>
      </c>
      <c r="AT139" s="64">
        <f ca="1">'Trial 4'!AX10</f>
        <v>1144681.951793914</v>
      </c>
      <c r="AU139" s="64">
        <f ca="1">'Trial 4'!AY10</f>
        <v>1144118.624815867</v>
      </c>
      <c r="AV139" s="64">
        <f ca="1">'Trial 4'!AZ10</f>
        <v>1143499.5780578081</v>
      </c>
      <c r="AW139" s="64">
        <f ca="1">'Trial 4'!BB10</f>
        <v>1142984.7745147501</v>
      </c>
      <c r="AX139" s="64">
        <f ca="1">'Trial 4'!BC10</f>
        <v>1142413.2018624018</v>
      </c>
      <c r="AY139" s="64">
        <f ca="1">'Trial 4'!BD10</f>
        <v>1141910.7590572056</v>
      </c>
      <c r="AZ139" s="64">
        <f ca="1">'Trial 4'!BE10</f>
        <v>1141425.2212845436</v>
      </c>
      <c r="BA139" s="64">
        <f ca="1">'Trial 4'!BF10</f>
        <v>1140917.322816371</v>
      </c>
      <c r="BB139" s="64">
        <f ca="1">'Trial 4'!BG10</f>
        <v>1140337.7959553541</v>
      </c>
      <c r="BC139" s="64">
        <f ca="1">'Trial 4'!BH10</f>
        <v>1139961.9846951831</v>
      </c>
      <c r="BD139" s="64">
        <f ca="1">'Trial 4'!BI10</f>
        <v>1139442.1277617919</v>
      </c>
      <c r="BE139" s="64">
        <f ca="1">'Trial 4'!BJ10</f>
        <v>1138930.5825860156</v>
      </c>
      <c r="BF139" s="64">
        <f ca="1">'Trial 4'!BK10</f>
        <v>1138556.3058095882</v>
      </c>
      <c r="BG139" s="64">
        <f ca="1">'Trial 4'!BL10</f>
        <v>1138094.6373953409</v>
      </c>
      <c r="BH139" s="64">
        <f ca="1">'Trial 4'!BM10</f>
        <v>1137553.0948396453</v>
      </c>
      <c r="BI139" s="64">
        <f ca="1">'Trial 4'!BO10</f>
        <v>1137055.5422685842</v>
      </c>
      <c r="BJ139" s="64">
        <f ca="1">'Trial 4'!BP10</f>
        <v>1136501.920529644</v>
      </c>
      <c r="BK139" s="64">
        <f ca="1">'Trial 4'!BQ10</f>
        <v>1135966.1148480121</v>
      </c>
      <c r="BL139" s="64">
        <f ca="1">'Trial 4'!BR10</f>
        <v>1135444.1217967265</v>
      </c>
      <c r="BM139" s="64">
        <f ca="1">'Trial 4'!BS10</f>
        <v>1135084.9086654466</v>
      </c>
      <c r="BN139" s="64">
        <f ca="1">'Trial 4'!BT10</f>
        <v>1134574.4649539704</v>
      </c>
      <c r="BO139" s="64">
        <f ca="1">'Trial 4'!BU10</f>
        <v>1134025.7755883995</v>
      </c>
      <c r="BP139" s="64">
        <f ca="1">'Trial 4'!BV10</f>
        <v>1133592.5354004635</v>
      </c>
      <c r="BQ139" s="64">
        <f ca="1">'Trial 4'!BW10</f>
        <v>1133157.6287003658</v>
      </c>
      <c r="BR139" s="64">
        <f ca="1">'Trial 4'!BX10</f>
        <v>1132678.9273291319</v>
      </c>
      <c r="BS139" s="64">
        <f ca="1">'Trial 4'!BY10</f>
        <v>1132282.0006050002</v>
      </c>
      <c r="BT139" s="64">
        <f ca="1">'Trial 4'!BZ10</f>
        <v>1131784.7103297506</v>
      </c>
      <c r="BU139" s="64">
        <f ca="1">'Trial 4'!CB10</f>
        <v>1131263.7074045588</v>
      </c>
      <c r="BV139" s="64">
        <f ca="1">'Trial 4'!CC10</f>
        <v>1130839.148203376</v>
      </c>
      <c r="BW139" s="64">
        <f ca="1">'Trial 4'!CD10</f>
        <v>1130348.8152262459</v>
      </c>
      <c r="BX139" s="64">
        <f ca="1">'Trial 4'!CE10</f>
        <v>1129781.4428814882</v>
      </c>
      <c r="BY139" s="64">
        <f ca="1">'Trial 4'!CF10</f>
        <v>1129362.7944008508</v>
      </c>
      <c r="BZ139" s="64">
        <f ca="1">'Trial 4'!CG10</f>
        <v>1128973.4879714693</v>
      </c>
      <c r="CA139" s="64">
        <f ca="1">'Trial 4'!CH10</f>
        <v>1128611.9802580618</v>
      </c>
      <c r="CB139" s="64">
        <f ca="1">'Trial 4'!CI10</f>
        <v>1128102.0783959609</v>
      </c>
      <c r="CC139" s="64">
        <f ca="1">'Trial 4'!CJ10</f>
        <v>1127658.4178117635</v>
      </c>
      <c r="CD139" s="64">
        <f ca="1">'Trial 4'!CK10</f>
        <v>1127223.3569474746</v>
      </c>
      <c r="CE139" s="64">
        <f ca="1">'Trial 4'!CL10</f>
        <v>1126708.3984411736</v>
      </c>
      <c r="CF139" s="64">
        <f ca="1">'Trial 4'!CM10</f>
        <v>1126216.8217181629</v>
      </c>
      <c r="CG139" s="64">
        <f ca="1">'Trial 4'!CO10</f>
        <v>1125804.875399706</v>
      </c>
      <c r="CH139" s="64">
        <f ca="1">'Trial 4'!CP10</f>
        <v>1125195.8746375914</v>
      </c>
      <c r="CI139" s="64">
        <f ca="1">'Trial 4'!CQ10</f>
        <v>1124645.9744896463</v>
      </c>
      <c r="CJ139" s="64">
        <f ca="1">'Trial 4'!CR10</f>
        <v>1124252.1535479662</v>
      </c>
      <c r="CK139" s="64">
        <f ca="1">'Trial 4'!CS10</f>
        <v>1123721.5034883984</v>
      </c>
      <c r="CL139" s="64">
        <f ca="1">'Trial 4'!CT10</f>
        <v>1123289.328314821</v>
      </c>
      <c r="CM139" s="64">
        <f ca="1">'Trial 4'!CU10</f>
        <v>1122787.8219041235</v>
      </c>
      <c r="CN139" s="64">
        <f ca="1">'Trial 4'!CV10</f>
        <v>1122237.7503988384</v>
      </c>
      <c r="CO139" s="64">
        <f ca="1">'Trial 4'!CW10</f>
        <v>1121747.5836946983</v>
      </c>
      <c r="CP139" s="64">
        <f ca="1">'Trial 4'!CX10</f>
        <v>1121193.6971212747</v>
      </c>
      <c r="CQ139" s="64">
        <f ca="1">'Trial 4'!CY10</f>
        <v>1120698.481462247</v>
      </c>
      <c r="CR139" s="64">
        <f ca="1">'Trial 4'!CZ10</f>
        <v>1120239.5323021833</v>
      </c>
      <c r="CS139" s="64">
        <f ca="1">'Trial 4'!DB10</f>
        <v>1119684.1854859858</v>
      </c>
      <c r="CT139" s="64">
        <f ca="1">'Trial 4'!DC10</f>
        <v>1119191.2366772825</v>
      </c>
      <c r="CU139" s="64">
        <f ca="1">'Trial 4'!DD10</f>
        <v>1118687.1150673362</v>
      </c>
      <c r="CV139" s="64">
        <f ca="1">'Trial 4'!DE10</f>
        <v>1118162.581652137</v>
      </c>
      <c r="CW139" s="64">
        <f ca="1">'Trial 4'!DF10</f>
        <v>1117669.8038042469</v>
      </c>
      <c r="CX139" s="64">
        <f ca="1">'Trial 4'!DG10</f>
        <v>1117178.7480157062</v>
      </c>
      <c r="CY139" s="64">
        <f ca="1">'Trial 4'!DH10</f>
        <v>1116754.0844273502</v>
      </c>
      <c r="CZ139" s="64">
        <f ca="1">'Trial 4'!DI10</f>
        <v>1116345.3341098689</v>
      </c>
      <c r="DA139" s="64">
        <f ca="1">'Trial 4'!DJ10</f>
        <v>1115908.8542262712</v>
      </c>
      <c r="DB139" s="64">
        <f ca="1">'Trial 4'!DK10</f>
        <v>1115443.7612692392</v>
      </c>
      <c r="DC139" s="64">
        <f ca="1">'Trial 4'!DL10</f>
        <v>1114881.3445789965</v>
      </c>
      <c r="DD139" s="64">
        <f ca="1">'Trial 4'!DM10</f>
        <v>1114331.1789755106</v>
      </c>
      <c r="DE139" s="64">
        <f ca="1">'Trial 4'!DO10</f>
        <v>1113839.8761251699</v>
      </c>
      <c r="DF139" s="64">
        <f ca="1">'Trial 4'!DP10</f>
        <v>1113375.0172059003</v>
      </c>
      <c r="DG139" s="64">
        <f ca="1">'Trial 4'!DQ10</f>
        <v>1112781.9573497577</v>
      </c>
      <c r="DH139" s="64">
        <f ca="1">'Trial 4'!DR10</f>
        <v>1112353.4929763926</v>
      </c>
      <c r="DI139" s="64">
        <f ca="1">'Trial 4'!DS10</f>
        <v>1111859.1973311</v>
      </c>
      <c r="DJ139" s="64">
        <f ca="1">'Trial 4'!DT10</f>
        <v>1111486.1265782905</v>
      </c>
      <c r="DK139" s="64">
        <f ca="1">'Trial 4'!DU10</f>
        <v>1111071.2413772943</v>
      </c>
      <c r="DL139" s="64">
        <f ca="1">'Trial 4'!DV10</f>
        <v>1110593.195443386</v>
      </c>
      <c r="DM139" s="64">
        <f ca="1">'Trial 4'!DW10</f>
        <v>1110118.0028323107</v>
      </c>
      <c r="DN139" s="64">
        <f ca="1">'Trial 4'!DX10</f>
        <v>1109624.6007956872</v>
      </c>
      <c r="DO139" s="64">
        <f ca="1">'Trial 4'!DY10</f>
        <v>1109172.9349656738</v>
      </c>
      <c r="DP139" s="64">
        <f ca="1">'Trial 4'!DZ10</f>
        <v>1108762.0568478273</v>
      </c>
      <c r="DQ139" s="64">
        <f ca="1">'Trial 4'!EB10</f>
        <v>1108336.6744725858</v>
      </c>
      <c r="DR139" s="64">
        <f ca="1">'Trial 4'!EC10</f>
        <v>1107745.7554270679</v>
      </c>
      <c r="DS139" s="64">
        <f ca="1">'Trial 4'!ED10</f>
        <v>1107194.6540493944</v>
      </c>
      <c r="DT139" s="64">
        <f ca="1">'Trial 4'!EE10</f>
        <v>1106810.4193518492</v>
      </c>
      <c r="DU139" s="64">
        <f ca="1">'Trial 4'!EF10</f>
        <v>1106348.6328930371</v>
      </c>
      <c r="DV139" s="64">
        <f ca="1">'Trial 4'!EG10</f>
        <v>1105903.0630246797</v>
      </c>
      <c r="DW139" s="64">
        <f ca="1">'Trial 4'!EH10</f>
        <v>1105484.998852879</v>
      </c>
      <c r="DX139" s="64">
        <f ca="1">'Trial 4'!EI10</f>
        <v>1105141.3840730949</v>
      </c>
      <c r="DY139" s="64">
        <f ca="1">'Trial 4'!EJ10</f>
        <v>1104732.0850498157</v>
      </c>
      <c r="DZ139" s="64">
        <f ca="1">'Trial 4'!EK10</f>
        <v>1104206.4199114451</v>
      </c>
      <c r="EA139" s="64">
        <f ca="1">'Trial 4'!EL10</f>
        <v>1103786.1509494768</v>
      </c>
      <c r="EB139" s="64">
        <f ca="1">'Trial 4'!EM10</f>
        <v>1103353.9541998161</v>
      </c>
    </row>
    <row r="140" spans="1:132" ht="12.75" customHeight="1">
      <c r="A140" s="64">
        <f>'Trial 5'!B10</f>
        <v>1166666.6666666667</v>
      </c>
      <c r="B140" s="64">
        <f ca="1">'Trial 5'!C10</f>
        <v>1166090.6672210505</v>
      </c>
      <c r="C140" s="64">
        <f ca="1">'Trial 5'!D10</f>
        <v>1165656.4773825065</v>
      </c>
      <c r="D140" s="64">
        <f ca="1">'Trial 5'!E10</f>
        <v>1165223.8398413269</v>
      </c>
      <c r="E140" s="64">
        <f ca="1">'Trial 5'!F10</f>
        <v>1164836.3131451027</v>
      </c>
      <c r="F140" s="64">
        <f ca="1">'Trial 5'!G10</f>
        <v>1164424.9856299241</v>
      </c>
      <c r="G140" s="64">
        <f ca="1">'Trial 5'!H10</f>
        <v>1163930.8826874886</v>
      </c>
      <c r="H140" s="64">
        <f ca="1">'Trial 5'!I10</f>
        <v>1163443.8835965602</v>
      </c>
      <c r="I140" s="64">
        <f ca="1">'Trial 5'!J10</f>
        <v>1163041.6213718676</v>
      </c>
      <c r="J140" s="64">
        <f ca="1">'Trial 5'!K10</f>
        <v>1162614.1427255254</v>
      </c>
      <c r="K140" s="64">
        <f ca="1">'Trial 5'!L10</f>
        <v>1162057.4828811025</v>
      </c>
      <c r="L140" s="64">
        <f ca="1">'Trial 5'!M10</f>
        <v>1161685.7230180916</v>
      </c>
      <c r="M140" s="64">
        <f ca="1">'Trial 5'!O10</f>
        <v>1161328.0611326369</v>
      </c>
      <c r="N140" s="64">
        <f ca="1">'Trial 5'!P10</f>
        <v>1160796.5559120358</v>
      </c>
      <c r="O140" s="64">
        <f ca="1">'Trial 5'!Q10</f>
        <v>1160275.5190942741</v>
      </c>
      <c r="P140" s="64">
        <f ca="1">'Trial 5'!R10</f>
        <v>1159863.7590810019</v>
      </c>
      <c r="Q140" s="64">
        <f ca="1">'Trial 5'!S10</f>
        <v>1159317.4733161076</v>
      </c>
      <c r="R140" s="64">
        <f ca="1">'Trial 5'!T10</f>
        <v>1158790.0350879624</v>
      </c>
      <c r="S140" s="64">
        <f ca="1">'Trial 5'!U10</f>
        <v>1158368.2287236049</v>
      </c>
      <c r="T140" s="64">
        <f ca="1">'Trial 5'!V10</f>
        <v>1157840.0634946306</v>
      </c>
      <c r="U140" s="64">
        <f ca="1">'Trial 5'!W10</f>
        <v>1157310.066814451</v>
      </c>
      <c r="V140" s="64">
        <f ca="1">'Trial 5'!X10</f>
        <v>1156913.6427684291</v>
      </c>
      <c r="W140" s="64">
        <f ca="1">'Trial 5'!Y10</f>
        <v>1156491.3313887841</v>
      </c>
      <c r="X140" s="64">
        <f ca="1">'Trial 5'!Z10</f>
        <v>1156045.1784763609</v>
      </c>
      <c r="Y140" s="64">
        <f ca="1">'Trial 5'!AB10</f>
        <v>1155634.0622485427</v>
      </c>
      <c r="Z140" s="64">
        <f ca="1">'Trial 5'!AC10</f>
        <v>1155297.6028449314</v>
      </c>
      <c r="AA140" s="64">
        <f ca="1">'Trial 5'!AD10</f>
        <v>1154797.9319104573</v>
      </c>
      <c r="AB140" s="64">
        <f ca="1">'Trial 5'!AE10</f>
        <v>1154349.0614935427</v>
      </c>
      <c r="AC140" s="64">
        <f ca="1">'Trial 5'!AF10</f>
        <v>1153886.3982759356</v>
      </c>
      <c r="AD140" s="64">
        <f ca="1">'Trial 5'!AG10</f>
        <v>1153468.5455810816</v>
      </c>
      <c r="AE140" s="64">
        <f ca="1">'Trial 5'!AH10</f>
        <v>1152986.1913140572</v>
      </c>
      <c r="AF140" s="64">
        <f ca="1">'Trial 5'!AI10</f>
        <v>1152473.994579433</v>
      </c>
      <c r="AG140" s="64">
        <f ca="1">'Trial 5'!AJ10</f>
        <v>1152030.4347205583</v>
      </c>
      <c r="AH140" s="64">
        <f ca="1">'Trial 5'!AK10</f>
        <v>1151622.7223705279</v>
      </c>
      <c r="AI140" s="64">
        <f ca="1">'Trial 5'!AL10</f>
        <v>1151081.7709128717</v>
      </c>
      <c r="AJ140" s="64">
        <f ca="1">'Trial 5'!AM10</f>
        <v>1150678.064105839</v>
      </c>
      <c r="AK140" s="64">
        <f ca="1">'Trial 5'!AO10</f>
        <v>1150251.7271395791</v>
      </c>
      <c r="AL140" s="64">
        <f ca="1">'Trial 5'!AP10</f>
        <v>1149784.6253350601</v>
      </c>
      <c r="AM140" s="64">
        <f ca="1">'Trial 5'!AQ10</f>
        <v>1149414.2894910388</v>
      </c>
      <c r="AN140" s="64">
        <f ca="1">'Trial 5'!AR10</f>
        <v>1149079.9995054384</v>
      </c>
      <c r="AO140" s="64">
        <f ca="1">'Trial 5'!AS10</f>
        <v>1148622.4613213323</v>
      </c>
      <c r="AP140" s="64">
        <f ca="1">'Trial 5'!AT10</f>
        <v>1148176.389703034</v>
      </c>
      <c r="AQ140" s="64">
        <f ca="1">'Trial 5'!AU10</f>
        <v>1147780.4397970415</v>
      </c>
      <c r="AR140" s="64">
        <f ca="1">'Trial 5'!AV10</f>
        <v>1147223.3435220937</v>
      </c>
      <c r="AS140" s="64">
        <f ca="1">'Trial 5'!AW10</f>
        <v>1146680.3128367329</v>
      </c>
      <c r="AT140" s="64">
        <f ca="1">'Trial 5'!AX10</f>
        <v>1146123.2169492533</v>
      </c>
      <c r="AU140" s="64">
        <f ca="1">'Trial 5'!AY10</f>
        <v>1145628.2346909191</v>
      </c>
      <c r="AV140" s="64">
        <f ca="1">'Trial 5'!AZ10</f>
        <v>1145065.7786316869</v>
      </c>
      <c r="AW140" s="64">
        <f ca="1">'Trial 5'!BB10</f>
        <v>1144638.2972223924</v>
      </c>
      <c r="AX140" s="64">
        <f ca="1">'Trial 5'!BC10</f>
        <v>1144291.2967367608</v>
      </c>
      <c r="AY140" s="64">
        <f ca="1">'Trial 5'!BD10</f>
        <v>1143815.801236792</v>
      </c>
      <c r="AZ140" s="64">
        <f ca="1">'Trial 5'!BE10</f>
        <v>1143294.2037992391</v>
      </c>
      <c r="BA140" s="64">
        <f ca="1">'Trial 5'!BF10</f>
        <v>1142848.730584159</v>
      </c>
      <c r="BB140" s="64">
        <f ca="1">'Trial 5'!BG10</f>
        <v>1142432.2434300655</v>
      </c>
      <c r="BC140" s="64">
        <f ca="1">'Trial 5'!BH10</f>
        <v>1141953.7651525626</v>
      </c>
      <c r="BD140" s="64">
        <f ca="1">'Trial 5'!BI10</f>
        <v>1141420.5332658968</v>
      </c>
      <c r="BE140" s="64">
        <f ca="1">'Trial 5'!BJ10</f>
        <v>1141082.4908222079</v>
      </c>
      <c r="BF140" s="64">
        <f ca="1">'Trial 5'!BK10</f>
        <v>1140621.5399850393</v>
      </c>
      <c r="BG140" s="64">
        <f ca="1">'Trial 5'!BL10</f>
        <v>1140245.1017767733</v>
      </c>
      <c r="BH140" s="64">
        <f ca="1">'Trial 5'!BM10</f>
        <v>1139774.2312958811</v>
      </c>
      <c r="BI140" s="64">
        <f ca="1">'Trial 5'!BO10</f>
        <v>1139310.91178895</v>
      </c>
      <c r="BJ140" s="64">
        <f ca="1">'Trial 5'!BP10</f>
        <v>1138921.4159356235</v>
      </c>
      <c r="BK140" s="64">
        <f ca="1">'Trial 5'!BQ10</f>
        <v>1138538.9216883937</v>
      </c>
      <c r="BL140" s="64">
        <f ca="1">'Trial 5'!BR10</f>
        <v>1138090.4587633789</v>
      </c>
      <c r="BM140" s="64">
        <f ca="1">'Trial 5'!BS10</f>
        <v>1137692.3465596477</v>
      </c>
      <c r="BN140" s="64">
        <f ca="1">'Trial 5'!BT10</f>
        <v>1137203.802553945</v>
      </c>
      <c r="BO140" s="64">
        <f ca="1">'Trial 5'!BU10</f>
        <v>1136818.6324040303</v>
      </c>
      <c r="BP140" s="64">
        <f ca="1">'Trial 5'!BV10</f>
        <v>1136423.8207524251</v>
      </c>
      <c r="BQ140" s="64">
        <f ca="1">'Trial 5'!BW10</f>
        <v>1135950.1872681284</v>
      </c>
      <c r="BR140" s="64">
        <f ca="1">'Trial 5'!BX10</f>
        <v>1135403.9266280977</v>
      </c>
      <c r="BS140" s="64">
        <f ca="1">'Trial 5'!BY10</f>
        <v>1134834.4208911213</v>
      </c>
      <c r="BT140" s="64">
        <f ca="1">'Trial 5'!BZ10</f>
        <v>1134311.4998505141</v>
      </c>
      <c r="BU140" s="64">
        <f ca="1">'Trial 5'!CB10</f>
        <v>1133837.4225204317</v>
      </c>
      <c r="BV140" s="64">
        <f ca="1">'Trial 5'!CC10</f>
        <v>1133251.7143913172</v>
      </c>
      <c r="BW140" s="64">
        <f ca="1">'Trial 5'!CD10</f>
        <v>1132708.530442006</v>
      </c>
      <c r="BX140" s="64">
        <f ca="1">'Trial 5'!CE10</f>
        <v>1132238.0249450081</v>
      </c>
      <c r="BY140" s="64">
        <f ca="1">'Trial 5'!CF10</f>
        <v>1131626.7398002637</v>
      </c>
      <c r="BZ140" s="64">
        <f ca="1">'Trial 5'!CG10</f>
        <v>1131166.9736978034</v>
      </c>
      <c r="CA140" s="64">
        <f ca="1">'Trial 5'!CH10</f>
        <v>1130696.3173283625</v>
      </c>
      <c r="CB140" s="64">
        <f ca="1">'Trial 5'!CI10</f>
        <v>1130194.9525758778</v>
      </c>
      <c r="CC140" s="64">
        <f ca="1">'Trial 5'!CJ10</f>
        <v>1129790.4067666379</v>
      </c>
      <c r="CD140" s="64">
        <f ca="1">'Trial 5'!CK10</f>
        <v>1129240.0260480517</v>
      </c>
      <c r="CE140" s="64">
        <f ca="1">'Trial 5'!CL10</f>
        <v>1128707.2826136125</v>
      </c>
      <c r="CF140" s="64">
        <f ca="1">'Trial 5'!CM10</f>
        <v>1128235.7836004558</v>
      </c>
      <c r="CG140" s="64">
        <f ca="1">'Trial 5'!CO10</f>
        <v>1127702.70828523</v>
      </c>
      <c r="CH140" s="64">
        <f ca="1">'Trial 5'!CP10</f>
        <v>1127232.4136638797</v>
      </c>
      <c r="CI140" s="64">
        <f ca="1">'Trial 5'!CQ10</f>
        <v>1126791.7409313612</v>
      </c>
      <c r="CJ140" s="64">
        <f ca="1">'Trial 5'!CR10</f>
        <v>1126390.564366854</v>
      </c>
      <c r="CK140" s="64">
        <f ca="1">'Trial 5'!CS10</f>
        <v>1125798.3900844653</v>
      </c>
      <c r="CL140" s="64">
        <f ca="1">'Trial 5'!CT10</f>
        <v>1125432.2557453993</v>
      </c>
      <c r="CM140" s="64">
        <f ca="1">'Trial 5'!CU10</f>
        <v>1124944.2201278242</v>
      </c>
      <c r="CN140" s="64">
        <f ca="1">'Trial 5'!CV10</f>
        <v>1124497.9701616145</v>
      </c>
      <c r="CO140" s="64">
        <f ca="1">'Trial 5'!CW10</f>
        <v>1124064.8432220872</v>
      </c>
      <c r="CP140" s="64">
        <f ca="1">'Trial 5'!CX10</f>
        <v>1123598.2634107729</v>
      </c>
      <c r="CQ140" s="64">
        <f ca="1">'Trial 5'!CY10</f>
        <v>1123009.2100571392</v>
      </c>
      <c r="CR140" s="64">
        <f ca="1">'Trial 5'!CZ10</f>
        <v>1122603.9459725434</v>
      </c>
      <c r="CS140" s="64">
        <f ca="1">'Trial 5'!DB10</f>
        <v>1122162.8579795405</v>
      </c>
      <c r="CT140" s="64">
        <f ca="1">'Trial 5'!DC10</f>
        <v>1121655.1057384221</v>
      </c>
      <c r="CU140" s="64">
        <f ca="1">'Trial 5'!DD10</f>
        <v>1121280.0781015786</v>
      </c>
      <c r="CV140" s="64">
        <f ca="1">'Trial 5'!DE10</f>
        <v>1120850.9163925722</v>
      </c>
      <c r="CW140" s="64">
        <f ca="1">'Trial 5'!DF10</f>
        <v>1120450.9498891581</v>
      </c>
      <c r="CX140" s="64">
        <f ca="1">'Trial 5'!DG10</f>
        <v>1119856.4831701538</v>
      </c>
      <c r="CY140" s="64">
        <f ca="1">'Trial 5'!DH10</f>
        <v>1119429.6563115935</v>
      </c>
      <c r="CZ140" s="64">
        <f ca="1">'Trial 5'!DI10</f>
        <v>1118908.9778839052</v>
      </c>
      <c r="DA140" s="64">
        <f ca="1">'Trial 5'!DJ10</f>
        <v>1118398.2118456336</v>
      </c>
      <c r="DB140" s="64">
        <f ca="1">'Trial 5'!DK10</f>
        <v>1117900.5803918568</v>
      </c>
      <c r="DC140" s="64">
        <f ca="1">'Trial 5'!DL10</f>
        <v>1117499.9831308417</v>
      </c>
      <c r="DD140" s="64">
        <f ca="1">'Trial 5'!DM10</f>
        <v>1117076.8363428481</v>
      </c>
      <c r="DE140" s="64">
        <f ca="1">'Trial 5'!DO10</f>
        <v>1116600.1550077151</v>
      </c>
      <c r="DF140" s="64">
        <f ca="1">'Trial 5'!DP10</f>
        <v>1116186.3354173789</v>
      </c>
      <c r="DG140" s="64">
        <f ca="1">'Trial 5'!DQ10</f>
        <v>1115654.0839293101</v>
      </c>
      <c r="DH140" s="64">
        <f ca="1">'Trial 5'!DR10</f>
        <v>1115180.660454799</v>
      </c>
      <c r="DI140" s="64">
        <f ca="1">'Trial 5'!DS10</f>
        <v>1114628.8270240119</v>
      </c>
      <c r="DJ140" s="64">
        <f ca="1">'Trial 5'!DT10</f>
        <v>1114042.0897260578</v>
      </c>
      <c r="DK140" s="64">
        <f ca="1">'Trial 5'!DU10</f>
        <v>1113461.5426268042</v>
      </c>
      <c r="DL140" s="64">
        <f ca="1">'Trial 5'!DV10</f>
        <v>1113074.9243270408</v>
      </c>
      <c r="DM140" s="64">
        <f ca="1">'Trial 5'!DW10</f>
        <v>1112592.3926214809</v>
      </c>
      <c r="DN140" s="64">
        <f ca="1">'Trial 5'!DX10</f>
        <v>1112061.3299474358</v>
      </c>
      <c r="DO140" s="64">
        <f ca="1">'Trial 5'!DY10</f>
        <v>1111606.9895762093</v>
      </c>
      <c r="DP140" s="64">
        <f ca="1">'Trial 5'!DZ10</f>
        <v>1111180.6423941012</v>
      </c>
      <c r="DQ140" s="64">
        <f ca="1">'Trial 5'!EB10</f>
        <v>1110628.6684344113</v>
      </c>
      <c r="DR140" s="64">
        <f ca="1">'Trial 5'!EC10</f>
        <v>1110190.1009384496</v>
      </c>
      <c r="DS140" s="64">
        <f ca="1">'Trial 5'!ED10</f>
        <v>1109712.2552977118</v>
      </c>
      <c r="DT140" s="64">
        <f ca="1">'Trial 5'!EE10</f>
        <v>1109251.5441850538</v>
      </c>
      <c r="DU140" s="64">
        <f ca="1">'Trial 5'!EF10</f>
        <v>1108769.8593240262</v>
      </c>
      <c r="DV140" s="64">
        <f ca="1">'Trial 5'!EG10</f>
        <v>1108273.642851003</v>
      </c>
      <c r="DW140" s="64">
        <f ca="1">'Trial 5'!EH10</f>
        <v>1107752.9622229817</v>
      </c>
      <c r="DX140" s="64">
        <f ca="1">'Trial 5'!EI10</f>
        <v>1107409.0497597102</v>
      </c>
      <c r="DY140" s="64">
        <f ca="1">'Trial 5'!EJ10</f>
        <v>1106907.5674363449</v>
      </c>
      <c r="DZ140" s="64">
        <f ca="1">'Trial 5'!EK10</f>
        <v>1106451.725983388</v>
      </c>
      <c r="EA140" s="64">
        <f ca="1">'Trial 5'!EL10</f>
        <v>1105915.2887271012</v>
      </c>
      <c r="EB140" s="64">
        <f ca="1">'Trial 5'!EM10</f>
        <v>1105475.4681574667</v>
      </c>
    </row>
    <row r="141" spans="1:132" ht="12.75" customHeight="1">
      <c r="A141" s="64">
        <f>'Trial 6'!B10</f>
        <v>1166666.6666666667</v>
      </c>
      <c r="B141" s="64">
        <f ca="1">'Trial 6'!C10</f>
        <v>1166190.8308949317</v>
      </c>
      <c r="C141" s="64">
        <f ca="1">'Trial 6'!D10</f>
        <v>1165827.8998388234</v>
      </c>
      <c r="D141" s="64">
        <f ca="1">'Trial 6'!E10</f>
        <v>1165369.1592472931</v>
      </c>
      <c r="E141" s="64">
        <f ca="1">'Trial 6'!F10</f>
        <v>1164866.7428393445</v>
      </c>
      <c r="F141" s="64">
        <f ca="1">'Trial 6'!G10</f>
        <v>1164442.8419994917</v>
      </c>
      <c r="G141" s="64">
        <f ca="1">'Trial 6'!H10</f>
        <v>1163935.0928649108</v>
      </c>
      <c r="H141" s="64">
        <f ca="1">'Trial 6'!I10</f>
        <v>1163521.8642944314</v>
      </c>
      <c r="I141" s="64">
        <f ca="1">'Trial 6'!J10</f>
        <v>1163043.5959696749</v>
      </c>
      <c r="J141" s="64">
        <f ca="1">'Trial 6'!K10</f>
        <v>1162554.2678088564</v>
      </c>
      <c r="K141" s="64">
        <f ca="1">'Trial 6'!L10</f>
        <v>1162017.09148919</v>
      </c>
      <c r="L141" s="64">
        <f ca="1">'Trial 6'!M10</f>
        <v>1161501.1442622296</v>
      </c>
      <c r="M141" s="64">
        <f ca="1">'Trial 6'!O10</f>
        <v>1161026.4639527572</v>
      </c>
      <c r="N141" s="64">
        <f ca="1">'Trial 6'!P10</f>
        <v>1160490.6011895286</v>
      </c>
      <c r="O141" s="64">
        <f ca="1">'Trial 6'!Q10</f>
        <v>1160042.6150818714</v>
      </c>
      <c r="P141" s="64">
        <f ca="1">'Trial 6'!R10</f>
        <v>1159590.992383206</v>
      </c>
      <c r="Q141" s="64">
        <f ca="1">'Trial 6'!S10</f>
        <v>1159129.2399621524</v>
      </c>
      <c r="R141" s="64">
        <f ca="1">'Trial 6'!T10</f>
        <v>1158566.7473224443</v>
      </c>
      <c r="S141" s="64">
        <f ca="1">'Trial 6'!U10</f>
        <v>1158092.062233489</v>
      </c>
      <c r="T141" s="64">
        <f ca="1">'Trial 6'!V10</f>
        <v>1157654.4484532196</v>
      </c>
      <c r="U141" s="64">
        <f ca="1">'Trial 6'!W10</f>
        <v>1157272.0903065992</v>
      </c>
      <c r="V141" s="64">
        <f ca="1">'Trial 6'!X10</f>
        <v>1156845.8570239942</v>
      </c>
      <c r="W141" s="64">
        <f ca="1">'Trial 6'!Y10</f>
        <v>1156440.561098286</v>
      </c>
      <c r="X141" s="64">
        <f ca="1">'Trial 6'!Z10</f>
        <v>1156077.931801134</v>
      </c>
      <c r="Y141" s="64">
        <f ca="1">'Trial 6'!AB10</f>
        <v>1155527.68174507</v>
      </c>
      <c r="Z141" s="64">
        <f ca="1">'Trial 6'!AC10</f>
        <v>1154913.3924693933</v>
      </c>
      <c r="AA141" s="64">
        <f ca="1">'Trial 6'!AD10</f>
        <v>1154299.3597200252</v>
      </c>
      <c r="AB141" s="64">
        <f ca="1">'Trial 6'!AE10</f>
        <v>1153835.30245054</v>
      </c>
      <c r="AC141" s="64">
        <f ca="1">'Trial 6'!AF10</f>
        <v>1153288.6770515393</v>
      </c>
      <c r="AD141" s="64">
        <f ca="1">'Trial 6'!AG10</f>
        <v>1152901.8453151991</v>
      </c>
      <c r="AE141" s="64">
        <f ca="1">'Trial 6'!AH10</f>
        <v>1152442.9145105435</v>
      </c>
      <c r="AF141" s="64">
        <f ca="1">'Trial 6'!AI10</f>
        <v>1151866.4443067792</v>
      </c>
      <c r="AG141" s="64">
        <f ca="1">'Trial 6'!AJ10</f>
        <v>1151407.6537936053</v>
      </c>
      <c r="AH141" s="64">
        <f ca="1">'Trial 6'!AK10</f>
        <v>1150861.1807775071</v>
      </c>
      <c r="AI141" s="64">
        <f ca="1">'Trial 6'!AL10</f>
        <v>1150281.6015510096</v>
      </c>
      <c r="AJ141" s="64">
        <f ca="1">'Trial 6'!AM10</f>
        <v>1149762.2485900312</v>
      </c>
      <c r="AK141" s="64">
        <f ca="1">'Trial 6'!AO10</f>
        <v>1149313.2991776788</v>
      </c>
      <c r="AL141" s="64">
        <f ca="1">'Trial 6'!AP10</f>
        <v>1148809.8960701937</v>
      </c>
      <c r="AM141" s="64">
        <f ca="1">'Trial 6'!AQ10</f>
        <v>1148325.5112656639</v>
      </c>
      <c r="AN141" s="64">
        <f ca="1">'Trial 6'!AR10</f>
        <v>1147872.3531196732</v>
      </c>
      <c r="AO141" s="64">
        <f ca="1">'Trial 6'!AS10</f>
        <v>1147418.476933687</v>
      </c>
      <c r="AP141" s="64">
        <f ca="1">'Trial 6'!AT10</f>
        <v>1146969.0219260005</v>
      </c>
      <c r="AQ141" s="64">
        <f ca="1">'Trial 6'!AU10</f>
        <v>1146531.4914597562</v>
      </c>
      <c r="AR141" s="64">
        <f ca="1">'Trial 6'!AV10</f>
        <v>1145915.9099918969</v>
      </c>
      <c r="AS141" s="64">
        <f ca="1">'Trial 6'!AW10</f>
        <v>1145466.095142226</v>
      </c>
      <c r="AT141" s="64">
        <f ca="1">'Trial 6'!AX10</f>
        <v>1144905.7418501279</v>
      </c>
      <c r="AU141" s="64">
        <f ca="1">'Trial 6'!AY10</f>
        <v>1144531.3113084852</v>
      </c>
      <c r="AV141" s="64">
        <f ca="1">'Trial 6'!AZ10</f>
        <v>1144133.7653116903</v>
      </c>
      <c r="AW141" s="64">
        <f ca="1">'Trial 6'!BB10</f>
        <v>1143684.5977110094</v>
      </c>
      <c r="AX141" s="64">
        <f ca="1">'Trial 6'!BC10</f>
        <v>1143205.7223706862</v>
      </c>
      <c r="AY141" s="64">
        <f ca="1">'Trial 6'!BD10</f>
        <v>1142840.6622849919</v>
      </c>
      <c r="AZ141" s="64">
        <f ca="1">'Trial 6'!BE10</f>
        <v>1142474.4555093029</v>
      </c>
      <c r="BA141" s="64">
        <f ca="1">'Trial 6'!BF10</f>
        <v>1142013.55579866</v>
      </c>
      <c r="BB141" s="64">
        <f ca="1">'Trial 6'!BG10</f>
        <v>1141522.1678596756</v>
      </c>
      <c r="BC141" s="64">
        <f ca="1">'Trial 6'!BH10</f>
        <v>1141095.6774368717</v>
      </c>
      <c r="BD141" s="64">
        <f ca="1">'Trial 6'!BI10</f>
        <v>1140650.354860517</v>
      </c>
      <c r="BE141" s="64">
        <f ca="1">'Trial 6'!BJ10</f>
        <v>1140058.0817014896</v>
      </c>
      <c r="BF141" s="64">
        <f ca="1">'Trial 6'!BK10</f>
        <v>1139550.8644508102</v>
      </c>
      <c r="BG141" s="64">
        <f ca="1">'Trial 6'!BL10</f>
        <v>1139039.9290108869</v>
      </c>
      <c r="BH141" s="64">
        <f ca="1">'Trial 6'!BM10</f>
        <v>1138602.3959319144</v>
      </c>
      <c r="BI141" s="64">
        <f ca="1">'Trial 6'!BO10</f>
        <v>1138206.1285829134</v>
      </c>
      <c r="BJ141" s="64">
        <f ca="1">'Trial 6'!BP10</f>
        <v>1137755.9700993411</v>
      </c>
      <c r="BK141" s="64">
        <f ca="1">'Trial 6'!BQ10</f>
        <v>1137308.2409018367</v>
      </c>
      <c r="BL141" s="64">
        <f ca="1">'Trial 6'!BR10</f>
        <v>1136834.3882736731</v>
      </c>
      <c r="BM141" s="64">
        <f ca="1">'Trial 6'!BS10</f>
        <v>1136432.2764880348</v>
      </c>
      <c r="BN141" s="64">
        <f ca="1">'Trial 6'!BT10</f>
        <v>1135926.1993737677</v>
      </c>
      <c r="BO141" s="64">
        <f ca="1">'Trial 6'!BU10</f>
        <v>1135449.0941748067</v>
      </c>
      <c r="BP141" s="64">
        <f ca="1">'Trial 6'!BV10</f>
        <v>1135087.7419953051</v>
      </c>
      <c r="BQ141" s="64">
        <f ca="1">'Trial 6'!BW10</f>
        <v>1134682.4561685675</v>
      </c>
      <c r="BR141" s="64">
        <f ca="1">'Trial 6'!BX10</f>
        <v>1134213.8303100676</v>
      </c>
      <c r="BS141" s="64">
        <f ca="1">'Trial 6'!BY10</f>
        <v>1133599.1628622327</v>
      </c>
      <c r="BT141" s="64">
        <f ca="1">'Trial 6'!BZ10</f>
        <v>1133021.8629741082</v>
      </c>
      <c r="BU141" s="64">
        <f ca="1">'Trial 6'!CB10</f>
        <v>1132672.2784514716</v>
      </c>
      <c r="BV141" s="64">
        <f ca="1">'Trial 6'!CC10</f>
        <v>1132282.4413016289</v>
      </c>
      <c r="BW141" s="64">
        <f ca="1">'Trial 6'!CD10</f>
        <v>1131809.1815398473</v>
      </c>
      <c r="BX141" s="64">
        <f ca="1">'Trial 6'!CE10</f>
        <v>1131237.2863798486</v>
      </c>
      <c r="BY141" s="64">
        <f ca="1">'Trial 6'!CF10</f>
        <v>1130816.9259835237</v>
      </c>
      <c r="BZ141" s="64">
        <f ca="1">'Trial 6'!CG10</f>
        <v>1130361.9420186421</v>
      </c>
      <c r="CA141" s="64">
        <f ca="1">'Trial 6'!CH10</f>
        <v>1130006.0444670657</v>
      </c>
      <c r="CB141" s="64">
        <f ca="1">'Trial 6'!CI10</f>
        <v>1129570.4575718564</v>
      </c>
      <c r="CC141" s="64">
        <f ca="1">'Trial 6'!CJ10</f>
        <v>1129197.2178094252</v>
      </c>
      <c r="CD141" s="64">
        <f ca="1">'Trial 6'!CK10</f>
        <v>1128802.4312943376</v>
      </c>
      <c r="CE141" s="64">
        <f ca="1">'Trial 6'!CL10</f>
        <v>1128275.6616134765</v>
      </c>
      <c r="CF141" s="64">
        <f ca="1">'Trial 6'!CM10</f>
        <v>1127670.0570972159</v>
      </c>
      <c r="CG141" s="64">
        <f ca="1">'Trial 6'!CO10</f>
        <v>1127302.4721175968</v>
      </c>
      <c r="CH141" s="64">
        <f ca="1">'Trial 6'!CP10</f>
        <v>1126734.4389030272</v>
      </c>
      <c r="CI141" s="64">
        <f ca="1">'Trial 6'!CQ10</f>
        <v>1126175.7452620419</v>
      </c>
      <c r="CJ141" s="64">
        <f ca="1">'Trial 6'!CR10</f>
        <v>1125640.8518833111</v>
      </c>
      <c r="CK141" s="64">
        <f ca="1">'Trial 6'!CS10</f>
        <v>1125177.8794532153</v>
      </c>
      <c r="CL141" s="64">
        <f ca="1">'Trial 6'!CT10</f>
        <v>1124674.507229774</v>
      </c>
      <c r="CM141" s="64">
        <f ca="1">'Trial 6'!CU10</f>
        <v>1124206.3641447097</v>
      </c>
      <c r="CN141" s="64">
        <f ca="1">'Trial 6'!CV10</f>
        <v>1123739.1397300621</v>
      </c>
      <c r="CO141" s="64">
        <f ca="1">'Trial 6'!CW10</f>
        <v>1123175.1274435315</v>
      </c>
      <c r="CP141" s="64">
        <f ca="1">'Trial 6'!CX10</f>
        <v>1122839.5725144488</v>
      </c>
      <c r="CQ141" s="64">
        <f ca="1">'Trial 6'!CY10</f>
        <v>1122392.0902112157</v>
      </c>
      <c r="CR141" s="64">
        <f ca="1">'Trial 6'!CZ10</f>
        <v>1121848.7678619402</v>
      </c>
      <c r="CS141" s="64">
        <f ca="1">'Trial 6'!DB10</f>
        <v>1121384.561001499</v>
      </c>
      <c r="CT141" s="64">
        <f ca="1">'Trial 6'!DC10</f>
        <v>1120970.7050764454</v>
      </c>
      <c r="CU141" s="64">
        <f ca="1">'Trial 6'!DD10</f>
        <v>1120432.1084327498</v>
      </c>
      <c r="CV141" s="64">
        <f ca="1">'Trial 6'!DE10</f>
        <v>1119920.3422773757</v>
      </c>
      <c r="CW141" s="64">
        <f ca="1">'Trial 6'!DF10</f>
        <v>1119448.0871544187</v>
      </c>
      <c r="CX141" s="64">
        <f ca="1">'Trial 6'!DG10</f>
        <v>1119084.1258642718</v>
      </c>
      <c r="CY141" s="64">
        <f ca="1">'Trial 6'!DH10</f>
        <v>1118638.0600070269</v>
      </c>
      <c r="CZ141" s="64">
        <f ca="1">'Trial 6'!DI10</f>
        <v>1118054.6576511753</v>
      </c>
      <c r="DA141" s="64">
        <f ca="1">'Trial 6'!DJ10</f>
        <v>1117604.166739186</v>
      </c>
      <c r="DB141" s="64">
        <f ca="1">'Trial 6'!DK10</f>
        <v>1117135.3878814681</v>
      </c>
      <c r="DC141" s="64">
        <f ca="1">'Trial 6'!DL10</f>
        <v>1116782.6789481209</v>
      </c>
      <c r="DD141" s="64">
        <f ca="1">'Trial 6'!DM10</f>
        <v>1116233.4212842393</v>
      </c>
      <c r="DE141" s="64">
        <f ca="1">'Trial 6'!DO10</f>
        <v>1115721.7067076669</v>
      </c>
      <c r="DF141" s="64">
        <f ca="1">'Trial 6'!DP10</f>
        <v>1115236.2736672461</v>
      </c>
      <c r="DG141" s="64">
        <f ca="1">'Trial 6'!DQ10</f>
        <v>1114874.2707488309</v>
      </c>
      <c r="DH141" s="64">
        <f ca="1">'Trial 6'!DR10</f>
        <v>1114357.0970987685</v>
      </c>
      <c r="DI141" s="64">
        <f ca="1">'Trial 6'!DS10</f>
        <v>1113825.6388881202</v>
      </c>
      <c r="DJ141" s="64">
        <f ca="1">'Trial 6'!DT10</f>
        <v>1113369.0864534094</v>
      </c>
      <c r="DK141" s="64">
        <f ca="1">'Trial 6'!DU10</f>
        <v>1113001.2666216458</v>
      </c>
      <c r="DL141" s="64">
        <f ca="1">'Trial 6'!DV10</f>
        <v>1112425.0965356564</v>
      </c>
      <c r="DM141" s="64">
        <f ca="1">'Trial 6'!DW10</f>
        <v>1112042.2547244157</v>
      </c>
      <c r="DN141" s="64">
        <f ca="1">'Trial 6'!DX10</f>
        <v>1111596.8690655918</v>
      </c>
      <c r="DO141" s="64">
        <f ca="1">'Trial 6'!DY10</f>
        <v>1111099.384687423</v>
      </c>
      <c r="DP141" s="64">
        <f ca="1">'Trial 6'!DZ10</f>
        <v>1110755.2226194171</v>
      </c>
      <c r="DQ141" s="64">
        <f ca="1">'Trial 6'!EB10</f>
        <v>1110325.3973031149</v>
      </c>
      <c r="DR141" s="64">
        <f ca="1">'Trial 6'!EC10</f>
        <v>1109735.5135586327</v>
      </c>
      <c r="DS141" s="64">
        <f ca="1">'Trial 6'!ED10</f>
        <v>1109214.497550284</v>
      </c>
      <c r="DT141" s="64">
        <f ca="1">'Trial 6'!EE10</f>
        <v>1108882.139017767</v>
      </c>
      <c r="DU141" s="64">
        <f ca="1">'Trial 6'!EF10</f>
        <v>1108334.5394991292</v>
      </c>
      <c r="DV141" s="64">
        <f ca="1">'Trial 6'!EG10</f>
        <v>1107854.6104289426</v>
      </c>
      <c r="DW141" s="64">
        <f ca="1">'Trial 6'!EH10</f>
        <v>1107478.0854147526</v>
      </c>
      <c r="DX141" s="64">
        <f ca="1">'Trial 6'!EI10</f>
        <v>1107096.7834516012</v>
      </c>
      <c r="DY141" s="64">
        <f ca="1">'Trial 6'!EJ10</f>
        <v>1106670.8760965841</v>
      </c>
      <c r="DZ141" s="64">
        <f ca="1">'Trial 6'!EK10</f>
        <v>1106186.2949466857</v>
      </c>
      <c r="EA141" s="64">
        <f ca="1">'Trial 6'!EL10</f>
        <v>1105729.1703771893</v>
      </c>
      <c r="EB141" s="64">
        <f ca="1">'Trial 6'!EM10</f>
        <v>1105272.3475804045</v>
      </c>
    </row>
    <row r="142" spans="1:132" ht="12.75" customHeight="1">
      <c r="A142" s="64">
        <f>'Trial 7'!B10</f>
        <v>1166666.6666666667</v>
      </c>
      <c r="B142" s="64">
        <f ca="1">'Trial 7'!C10</f>
        <v>1166297.6581984835</v>
      </c>
      <c r="C142" s="64">
        <f ca="1">'Trial 7'!D10</f>
        <v>1165804.7975464868</v>
      </c>
      <c r="D142" s="64">
        <f ca="1">'Trial 7'!E10</f>
        <v>1165263.8609433877</v>
      </c>
      <c r="E142" s="64">
        <f ca="1">'Trial 7'!F10</f>
        <v>1164776.3162316126</v>
      </c>
      <c r="F142" s="64">
        <f ca="1">'Trial 7'!G10</f>
        <v>1164322.9410895759</v>
      </c>
      <c r="G142" s="64">
        <f ca="1">'Trial 7'!H10</f>
        <v>1163799.6338140252</v>
      </c>
      <c r="H142" s="64">
        <f ca="1">'Trial 7'!I10</f>
        <v>1163463.6624522486</v>
      </c>
      <c r="I142" s="64">
        <f ca="1">'Trial 7'!J10</f>
        <v>1162943.5949639624</v>
      </c>
      <c r="J142" s="64">
        <f ca="1">'Trial 7'!K10</f>
        <v>1162350.7143153278</v>
      </c>
      <c r="K142" s="64">
        <f ca="1">'Trial 7'!L10</f>
        <v>1161969.1075426314</v>
      </c>
      <c r="L142" s="64">
        <f ca="1">'Trial 7'!M10</f>
        <v>1161505.3593710219</v>
      </c>
      <c r="M142" s="64">
        <f ca="1">'Trial 7'!O10</f>
        <v>1161022.4310167814</v>
      </c>
      <c r="N142" s="64">
        <f ca="1">'Trial 7'!P10</f>
        <v>1160654.0656011517</v>
      </c>
      <c r="O142" s="64">
        <f ca="1">'Trial 7'!Q10</f>
        <v>1160264.3509616642</v>
      </c>
      <c r="P142" s="64">
        <f ca="1">'Trial 7'!R10</f>
        <v>1159872.1956815864</v>
      </c>
      <c r="Q142" s="64">
        <f ca="1">'Trial 7'!S10</f>
        <v>1159475.0359028494</v>
      </c>
      <c r="R142" s="64">
        <f ca="1">'Trial 7'!T10</f>
        <v>1159071.6449907662</v>
      </c>
      <c r="S142" s="64">
        <f ca="1">'Trial 7'!U10</f>
        <v>1158638.4948625553</v>
      </c>
      <c r="T142" s="64">
        <f ca="1">'Trial 7'!V10</f>
        <v>1158218.5146885295</v>
      </c>
      <c r="U142" s="64">
        <f ca="1">'Trial 7'!W10</f>
        <v>1157768.6164877489</v>
      </c>
      <c r="V142" s="64">
        <f ca="1">'Trial 7'!X10</f>
        <v>1157332.8234332507</v>
      </c>
      <c r="W142" s="64">
        <f ca="1">'Trial 7'!Y10</f>
        <v>1156860.7833808926</v>
      </c>
      <c r="X142" s="64">
        <f ca="1">'Trial 7'!Z10</f>
        <v>1156268.2046876329</v>
      </c>
      <c r="Y142" s="64">
        <f ca="1">'Trial 7'!AB10</f>
        <v>1155838.9165732067</v>
      </c>
      <c r="Z142" s="64">
        <f ca="1">'Trial 7'!AC10</f>
        <v>1155455.7845427666</v>
      </c>
      <c r="AA142" s="64">
        <f ca="1">'Trial 7'!AD10</f>
        <v>1154984.3493291142</v>
      </c>
      <c r="AB142" s="64">
        <f ca="1">'Trial 7'!AE10</f>
        <v>1154510.4510792242</v>
      </c>
      <c r="AC142" s="64">
        <f ca="1">'Trial 7'!AF10</f>
        <v>1153971.8253560185</v>
      </c>
      <c r="AD142" s="64">
        <f ca="1">'Trial 7'!AG10</f>
        <v>1153466.503928415</v>
      </c>
      <c r="AE142" s="64">
        <f ca="1">'Trial 7'!AH10</f>
        <v>1153075.5249689531</v>
      </c>
      <c r="AF142" s="64">
        <f ca="1">'Trial 7'!AI10</f>
        <v>1152550.9057422348</v>
      </c>
      <c r="AG142" s="64">
        <f ca="1">'Trial 7'!AJ10</f>
        <v>1152125.6582554865</v>
      </c>
      <c r="AH142" s="64">
        <f ca="1">'Trial 7'!AK10</f>
        <v>1151569.695027577</v>
      </c>
      <c r="AI142" s="64">
        <f ca="1">'Trial 7'!AL10</f>
        <v>1151153.1804547592</v>
      </c>
      <c r="AJ142" s="64">
        <f ca="1">'Trial 7'!AM10</f>
        <v>1150684.1962422249</v>
      </c>
      <c r="AK142" s="64">
        <f ca="1">'Trial 7'!AO10</f>
        <v>1150236.3665942682</v>
      </c>
      <c r="AL142" s="64">
        <f ca="1">'Trial 7'!AP10</f>
        <v>1149805.0415266089</v>
      </c>
      <c r="AM142" s="64">
        <f ca="1">'Trial 7'!AQ10</f>
        <v>1149185.675775097</v>
      </c>
      <c r="AN142" s="64">
        <f ca="1">'Trial 7'!AR10</f>
        <v>1148801.5696073966</v>
      </c>
      <c r="AO142" s="64">
        <f ca="1">'Trial 7'!AS10</f>
        <v>1148457.3091178541</v>
      </c>
      <c r="AP142" s="64">
        <f ca="1">'Trial 7'!AT10</f>
        <v>1148069.9921089292</v>
      </c>
      <c r="AQ142" s="64">
        <f ca="1">'Trial 7'!AU10</f>
        <v>1147539.5968216485</v>
      </c>
      <c r="AR142" s="64">
        <f ca="1">'Trial 7'!AV10</f>
        <v>1147080.1292600124</v>
      </c>
      <c r="AS142" s="64">
        <f ca="1">'Trial 7'!AW10</f>
        <v>1146571.8244792139</v>
      </c>
      <c r="AT142" s="64">
        <f ca="1">'Trial 7'!AX10</f>
        <v>1146027.6204632816</v>
      </c>
      <c r="AU142" s="64">
        <f ca="1">'Trial 7'!AY10</f>
        <v>1145440.7597078693</v>
      </c>
      <c r="AV142" s="64">
        <f ca="1">'Trial 7'!AZ10</f>
        <v>1144958.7173595917</v>
      </c>
      <c r="AW142" s="64">
        <f ca="1">'Trial 7'!BB10</f>
        <v>1144543.6499123299</v>
      </c>
      <c r="AX142" s="64">
        <f ca="1">'Trial 7'!BC10</f>
        <v>1144082.0907481508</v>
      </c>
      <c r="AY142" s="64">
        <f ca="1">'Trial 7'!BD10</f>
        <v>1143598.9919235809</v>
      </c>
      <c r="AZ142" s="64">
        <f ca="1">'Trial 7'!BE10</f>
        <v>1143133.5495519978</v>
      </c>
      <c r="BA142" s="64">
        <f ca="1">'Trial 7'!BF10</f>
        <v>1142679.0685594103</v>
      </c>
      <c r="BB142" s="64">
        <f ca="1">'Trial 7'!BG10</f>
        <v>1142177.4544558628</v>
      </c>
      <c r="BC142" s="64">
        <f ca="1">'Trial 7'!BH10</f>
        <v>1141690.7747398694</v>
      </c>
      <c r="BD142" s="64">
        <f ca="1">'Trial 7'!BI10</f>
        <v>1141154.2793776018</v>
      </c>
      <c r="BE142" s="64">
        <f ca="1">'Trial 7'!BJ10</f>
        <v>1140642.1612282139</v>
      </c>
      <c r="BF142" s="64">
        <f ca="1">'Trial 7'!BK10</f>
        <v>1140122.462566586</v>
      </c>
      <c r="BG142" s="64">
        <f ca="1">'Trial 7'!BL10</f>
        <v>1139621.2133443356</v>
      </c>
      <c r="BH142" s="64">
        <f ca="1">'Trial 7'!BM10</f>
        <v>1139181.5447976554</v>
      </c>
      <c r="BI142" s="64">
        <f ca="1">'Trial 7'!BO10</f>
        <v>1138806.3966025312</v>
      </c>
      <c r="BJ142" s="64">
        <f ca="1">'Trial 7'!BP10</f>
        <v>1138301.6127558355</v>
      </c>
      <c r="BK142" s="64">
        <f ca="1">'Trial 7'!BQ10</f>
        <v>1137793.7467431268</v>
      </c>
      <c r="BL142" s="64">
        <f ca="1">'Trial 7'!BR10</f>
        <v>1137317.7140170259</v>
      </c>
      <c r="BM142" s="64">
        <f ca="1">'Trial 7'!BS10</f>
        <v>1136735.3362999822</v>
      </c>
      <c r="BN142" s="64">
        <f ca="1">'Trial 7'!BT10</f>
        <v>1136367.1344067079</v>
      </c>
      <c r="BO142" s="64">
        <f ca="1">'Trial 7'!BU10</f>
        <v>1135841.2676984526</v>
      </c>
      <c r="BP142" s="64">
        <f ca="1">'Trial 7'!BV10</f>
        <v>1135360.8200501283</v>
      </c>
      <c r="BQ142" s="64">
        <f ca="1">'Trial 7'!BW10</f>
        <v>1134804.0702819671</v>
      </c>
      <c r="BR142" s="64">
        <f ca="1">'Trial 7'!BX10</f>
        <v>1134316.5110782259</v>
      </c>
      <c r="BS142" s="64">
        <f ca="1">'Trial 7'!BY10</f>
        <v>1133853.1513586673</v>
      </c>
      <c r="BT142" s="64">
        <f ca="1">'Trial 7'!BZ10</f>
        <v>1133468.543515804</v>
      </c>
      <c r="BU142" s="64">
        <f ca="1">'Trial 7'!CB10</f>
        <v>1133080.8708299519</v>
      </c>
      <c r="BV142" s="64">
        <f ca="1">'Trial 7'!CC10</f>
        <v>1132650.8805982794</v>
      </c>
      <c r="BW142" s="64">
        <f ca="1">'Trial 7'!CD10</f>
        <v>1132222.698760527</v>
      </c>
      <c r="BX142" s="64">
        <f ca="1">'Trial 7'!CE10</f>
        <v>1131669.9645777824</v>
      </c>
      <c r="BY142" s="64">
        <f ca="1">'Trial 7'!CF10</f>
        <v>1131216.8521372485</v>
      </c>
      <c r="BZ142" s="64">
        <f ca="1">'Trial 7'!CG10</f>
        <v>1130734.839834461</v>
      </c>
      <c r="CA142" s="64">
        <f ca="1">'Trial 7'!CH10</f>
        <v>1130293.879843846</v>
      </c>
      <c r="CB142" s="64">
        <f ca="1">'Trial 7'!CI10</f>
        <v>1129911.1804206406</v>
      </c>
      <c r="CC142" s="64">
        <f ca="1">'Trial 7'!CJ10</f>
        <v>1129392.853143058</v>
      </c>
      <c r="CD142" s="64">
        <f ca="1">'Trial 7'!CK10</f>
        <v>1129040.6561203229</v>
      </c>
      <c r="CE142" s="64">
        <f ca="1">'Trial 7'!CL10</f>
        <v>1128596.0081918659</v>
      </c>
      <c r="CF142" s="64">
        <f ca="1">'Trial 7'!CM10</f>
        <v>1128075.1928308653</v>
      </c>
      <c r="CG142" s="64">
        <f ca="1">'Trial 7'!CO10</f>
        <v>1127522.224787514</v>
      </c>
      <c r="CH142" s="64">
        <f ca="1">'Trial 7'!CP10</f>
        <v>1126989.4385984971</v>
      </c>
      <c r="CI142" s="64">
        <f ca="1">'Trial 7'!CQ10</f>
        <v>1126599.2529187263</v>
      </c>
      <c r="CJ142" s="64">
        <f ca="1">'Trial 7'!CR10</f>
        <v>1126066.7972626756</v>
      </c>
      <c r="CK142" s="64">
        <f ca="1">'Trial 7'!CS10</f>
        <v>1125616.217887355</v>
      </c>
      <c r="CL142" s="64">
        <f ca="1">'Trial 7'!CT10</f>
        <v>1125027.6866995499</v>
      </c>
      <c r="CM142" s="64">
        <f ca="1">'Trial 7'!CU10</f>
        <v>1124578.4800386596</v>
      </c>
      <c r="CN142" s="64">
        <f ca="1">'Trial 7'!CV10</f>
        <v>1124124.6401687523</v>
      </c>
      <c r="CO142" s="64">
        <f ca="1">'Trial 7'!CW10</f>
        <v>1123689.8230636616</v>
      </c>
      <c r="CP142" s="64">
        <f ca="1">'Trial 7'!CX10</f>
        <v>1123261.8215604776</v>
      </c>
      <c r="CQ142" s="64">
        <f ca="1">'Trial 7'!CY10</f>
        <v>1122841.4544689355</v>
      </c>
      <c r="CR142" s="64">
        <f ca="1">'Trial 7'!CZ10</f>
        <v>1122458.55609509</v>
      </c>
      <c r="CS142" s="64">
        <f ca="1">'Trial 7'!DB10</f>
        <v>1122068.5979174199</v>
      </c>
      <c r="CT142" s="64">
        <f ca="1">'Trial 7'!DC10</f>
        <v>1121629.0684177678</v>
      </c>
      <c r="CU142" s="64">
        <f ca="1">'Trial 7'!DD10</f>
        <v>1121271.0046478549</v>
      </c>
      <c r="CV142" s="64">
        <f ca="1">'Trial 7'!DE10</f>
        <v>1120805.0679611282</v>
      </c>
      <c r="CW142" s="64">
        <f ca="1">'Trial 7'!DF10</f>
        <v>1120340.3284364038</v>
      </c>
      <c r="CX142" s="64">
        <f ca="1">'Trial 7'!DG10</f>
        <v>1119883.5177319101</v>
      </c>
      <c r="CY142" s="64">
        <f ca="1">'Trial 7'!DH10</f>
        <v>1119458.0793866019</v>
      </c>
      <c r="CZ142" s="64">
        <f ca="1">'Trial 7'!DI10</f>
        <v>1118982.3505758897</v>
      </c>
      <c r="DA142" s="64">
        <f ca="1">'Trial 7'!DJ10</f>
        <v>1118617.4362090104</v>
      </c>
      <c r="DB142" s="64">
        <f ca="1">'Trial 7'!DK10</f>
        <v>1118102.6398653707</v>
      </c>
      <c r="DC142" s="64">
        <f ca="1">'Trial 7'!DL10</f>
        <v>1117589.2622205615</v>
      </c>
      <c r="DD142" s="64">
        <f ca="1">'Trial 7'!DM10</f>
        <v>1117204.0676946915</v>
      </c>
      <c r="DE142" s="64">
        <f ca="1">'Trial 7'!DO10</f>
        <v>1116710.9348093781</v>
      </c>
      <c r="DF142" s="64">
        <f ca="1">'Trial 7'!DP10</f>
        <v>1116245.6845147132</v>
      </c>
      <c r="DG142" s="64">
        <f ca="1">'Trial 7'!DQ10</f>
        <v>1115738.7975968122</v>
      </c>
      <c r="DH142" s="64">
        <f ca="1">'Trial 7'!DR10</f>
        <v>1115186.082598333</v>
      </c>
      <c r="DI142" s="64">
        <f ca="1">'Trial 7'!DS10</f>
        <v>1114678.0777840333</v>
      </c>
      <c r="DJ142" s="64">
        <f ca="1">'Trial 7'!DT10</f>
        <v>1114231.527174433</v>
      </c>
      <c r="DK142" s="64">
        <f ca="1">'Trial 7'!DU10</f>
        <v>1113819.5792749899</v>
      </c>
      <c r="DL142" s="64">
        <f ca="1">'Trial 7'!DV10</f>
        <v>1113271.3150238523</v>
      </c>
      <c r="DM142" s="64">
        <f ca="1">'Trial 7'!DW10</f>
        <v>1112782.7183832424</v>
      </c>
      <c r="DN142" s="64">
        <f ca="1">'Trial 7'!DX10</f>
        <v>1112456.4526739144</v>
      </c>
      <c r="DO142" s="64">
        <f ca="1">'Trial 7'!DY10</f>
        <v>1111919.0693659035</v>
      </c>
      <c r="DP142" s="64">
        <f ca="1">'Trial 7'!DZ10</f>
        <v>1111412.7312090783</v>
      </c>
      <c r="DQ142" s="64">
        <f ca="1">'Trial 7'!EB10</f>
        <v>1110976.8165480408</v>
      </c>
      <c r="DR142" s="64">
        <f ca="1">'Trial 7'!EC10</f>
        <v>1110539.0557861498</v>
      </c>
      <c r="DS142" s="64">
        <f ca="1">'Trial 7'!ED10</f>
        <v>1110054.3030534384</v>
      </c>
      <c r="DT142" s="64">
        <f ca="1">'Trial 7'!EE10</f>
        <v>1109552.9975155035</v>
      </c>
      <c r="DU142" s="64">
        <f ca="1">'Trial 7'!EF10</f>
        <v>1109033.565609969</v>
      </c>
      <c r="DV142" s="64">
        <f ca="1">'Trial 7'!EG10</f>
        <v>1108535.9898263037</v>
      </c>
      <c r="DW142" s="64">
        <f ca="1">'Trial 7'!EH10</f>
        <v>1107974.3748180091</v>
      </c>
      <c r="DX142" s="64">
        <f ca="1">'Trial 7'!EI10</f>
        <v>1107396.9695340749</v>
      </c>
      <c r="DY142" s="64">
        <f ca="1">'Trial 7'!EJ10</f>
        <v>1106953.324391555</v>
      </c>
      <c r="DZ142" s="64">
        <f ca="1">'Trial 7'!EK10</f>
        <v>1106532.5095565449</v>
      </c>
      <c r="EA142" s="64">
        <f ca="1">'Trial 7'!EL10</f>
        <v>1106190.2453378101</v>
      </c>
      <c r="EB142" s="64">
        <f ca="1">'Trial 7'!EM10</f>
        <v>1105621.7674951344</v>
      </c>
    </row>
    <row r="143" spans="1:132" ht="12.75" customHeight="1">
      <c r="A143" s="64">
        <f>'Trial 8'!B10</f>
        <v>1166666.6666666667</v>
      </c>
      <c r="B143" s="64">
        <f ca="1">'Trial 8'!C10</f>
        <v>1166205.1729339494</v>
      </c>
      <c r="C143" s="64">
        <f ca="1">'Trial 8'!D10</f>
        <v>1165726.2113451767</v>
      </c>
      <c r="D143" s="64">
        <f ca="1">'Trial 8'!E10</f>
        <v>1165174.3332528907</v>
      </c>
      <c r="E143" s="64">
        <f ca="1">'Trial 8'!F10</f>
        <v>1164663.0279344553</v>
      </c>
      <c r="F143" s="64">
        <f ca="1">'Trial 8'!G10</f>
        <v>1164193.1203460291</v>
      </c>
      <c r="G143" s="64">
        <f ca="1">'Trial 8'!H10</f>
        <v>1163690.964227417</v>
      </c>
      <c r="H143" s="64">
        <f ca="1">'Trial 8'!I10</f>
        <v>1163189.1908006582</v>
      </c>
      <c r="I143" s="64">
        <f ca="1">'Trial 8'!J10</f>
        <v>1162755.3495069358</v>
      </c>
      <c r="J143" s="64">
        <f ca="1">'Trial 8'!K10</f>
        <v>1162238.8158697607</v>
      </c>
      <c r="K143" s="64">
        <f ca="1">'Trial 8'!L10</f>
        <v>1161628.1358762535</v>
      </c>
      <c r="L143" s="64">
        <f ca="1">'Trial 8'!M10</f>
        <v>1161202.2909049043</v>
      </c>
      <c r="M143" s="64">
        <f ca="1">'Trial 8'!O10</f>
        <v>1160726.9373411105</v>
      </c>
      <c r="N143" s="64">
        <f ca="1">'Trial 8'!P10</f>
        <v>1160316.2831218713</v>
      </c>
      <c r="O143" s="64">
        <f ca="1">'Trial 8'!Q10</f>
        <v>1159821.3855782512</v>
      </c>
      <c r="P143" s="64">
        <f ca="1">'Trial 8'!R10</f>
        <v>1159225.967454477</v>
      </c>
      <c r="Q143" s="64">
        <f ca="1">'Trial 8'!S10</f>
        <v>1158741.3070901746</v>
      </c>
      <c r="R143" s="64">
        <f ca="1">'Trial 8'!T10</f>
        <v>1158202.8719754359</v>
      </c>
      <c r="S143" s="64">
        <f ca="1">'Trial 8'!U10</f>
        <v>1157669.41332752</v>
      </c>
      <c r="T143" s="64">
        <f ca="1">'Trial 8'!V10</f>
        <v>1157181.3467659242</v>
      </c>
      <c r="U143" s="64">
        <f ca="1">'Trial 8'!W10</f>
        <v>1156630.4781508602</v>
      </c>
      <c r="V143" s="64">
        <f ca="1">'Trial 8'!X10</f>
        <v>1156266.134721054</v>
      </c>
      <c r="W143" s="64">
        <f ca="1">'Trial 8'!Y10</f>
        <v>1155864.7836264269</v>
      </c>
      <c r="X143" s="64">
        <f ca="1">'Trial 8'!Z10</f>
        <v>1155463.0428030507</v>
      </c>
      <c r="Y143" s="64">
        <f ca="1">'Trial 8'!AB10</f>
        <v>1154982.6524252151</v>
      </c>
      <c r="Z143" s="64">
        <f ca="1">'Trial 8'!AC10</f>
        <v>1154601.4878942515</v>
      </c>
      <c r="AA143" s="64">
        <f ca="1">'Trial 8'!AD10</f>
        <v>1154090.3882138059</v>
      </c>
      <c r="AB143" s="64">
        <f ca="1">'Trial 8'!AE10</f>
        <v>1153533.4965096349</v>
      </c>
      <c r="AC143" s="64">
        <f ca="1">'Trial 8'!AF10</f>
        <v>1153083.5043893685</v>
      </c>
      <c r="AD143" s="64">
        <f ca="1">'Trial 8'!AG10</f>
        <v>1152517.0958737971</v>
      </c>
      <c r="AE143" s="64">
        <f ca="1">'Trial 8'!AH10</f>
        <v>1151936.8158186018</v>
      </c>
      <c r="AF143" s="64">
        <f ca="1">'Trial 8'!AI10</f>
        <v>1151372.516876725</v>
      </c>
      <c r="AG143" s="64">
        <f ca="1">'Trial 8'!AJ10</f>
        <v>1150912.1447618986</v>
      </c>
      <c r="AH143" s="64">
        <f ca="1">'Trial 8'!AK10</f>
        <v>1150363.3931948303</v>
      </c>
      <c r="AI143" s="64">
        <f ca="1">'Trial 8'!AL10</f>
        <v>1149849.8484668252</v>
      </c>
      <c r="AJ143" s="64">
        <f ca="1">'Trial 8'!AM10</f>
        <v>1149388.5458731924</v>
      </c>
      <c r="AK143" s="64">
        <f ca="1">'Trial 8'!AO10</f>
        <v>1148854.472812826</v>
      </c>
      <c r="AL143" s="64">
        <f ca="1">'Trial 8'!AP10</f>
        <v>1148388.270456122</v>
      </c>
      <c r="AM143" s="64">
        <f ca="1">'Trial 8'!AQ10</f>
        <v>1148006.4570266835</v>
      </c>
      <c r="AN143" s="64">
        <f ca="1">'Trial 8'!AR10</f>
        <v>1147512.4047891826</v>
      </c>
      <c r="AO143" s="64">
        <f ca="1">'Trial 8'!AS10</f>
        <v>1147080.7163490523</v>
      </c>
      <c r="AP143" s="64">
        <f ca="1">'Trial 8'!AT10</f>
        <v>1146500.2502569016</v>
      </c>
      <c r="AQ143" s="64">
        <f ca="1">'Trial 8'!AU10</f>
        <v>1145941.0207882707</v>
      </c>
      <c r="AR143" s="64">
        <f ca="1">'Trial 8'!AV10</f>
        <v>1145442.3901544136</v>
      </c>
      <c r="AS143" s="64">
        <f ca="1">'Trial 8'!AW10</f>
        <v>1144982.7951689067</v>
      </c>
      <c r="AT143" s="64">
        <f ca="1">'Trial 8'!AX10</f>
        <v>1144471.7567001581</v>
      </c>
      <c r="AU143" s="64">
        <f ca="1">'Trial 8'!AY10</f>
        <v>1144034.8212860269</v>
      </c>
      <c r="AV143" s="64">
        <f ca="1">'Trial 8'!AZ10</f>
        <v>1143485.70339244</v>
      </c>
      <c r="AW143" s="64">
        <f ca="1">'Trial 8'!BB10</f>
        <v>1143034.9880974148</v>
      </c>
      <c r="AX143" s="64">
        <f ca="1">'Trial 8'!BC10</f>
        <v>1142618.8923852968</v>
      </c>
      <c r="AY143" s="64">
        <f ca="1">'Trial 8'!BD10</f>
        <v>1142085.7698475276</v>
      </c>
      <c r="AZ143" s="64">
        <f ca="1">'Trial 8'!BE10</f>
        <v>1141573.193470123</v>
      </c>
      <c r="BA143" s="64">
        <f ca="1">'Trial 8'!BF10</f>
        <v>1141086.2393231348</v>
      </c>
      <c r="BB143" s="64">
        <f ca="1">'Trial 8'!BG10</f>
        <v>1140573.608729128</v>
      </c>
      <c r="BC143" s="64">
        <f ca="1">'Trial 8'!BH10</f>
        <v>1140075.5751365302</v>
      </c>
      <c r="BD143" s="64">
        <f ca="1">'Trial 8'!BI10</f>
        <v>1139580.4725185824</v>
      </c>
      <c r="BE143" s="64">
        <f ca="1">'Trial 8'!BJ10</f>
        <v>1139209.3499938902</v>
      </c>
      <c r="BF143" s="64">
        <f ca="1">'Trial 8'!BK10</f>
        <v>1138670.1064866798</v>
      </c>
      <c r="BG143" s="64">
        <f ca="1">'Trial 8'!BL10</f>
        <v>1138118.0197628043</v>
      </c>
      <c r="BH143" s="64">
        <f ca="1">'Trial 8'!BM10</f>
        <v>1137550.1838949476</v>
      </c>
      <c r="BI143" s="64">
        <f ca="1">'Trial 8'!BO10</f>
        <v>1137040.485787977</v>
      </c>
      <c r="BJ143" s="64">
        <f ca="1">'Trial 8'!BP10</f>
        <v>1136623.4990554776</v>
      </c>
      <c r="BK143" s="64">
        <f ca="1">'Trial 8'!BQ10</f>
        <v>1136157.6011061901</v>
      </c>
      <c r="BL143" s="64">
        <f ca="1">'Trial 8'!BR10</f>
        <v>1135808.561852973</v>
      </c>
      <c r="BM143" s="64">
        <f ca="1">'Trial 8'!BS10</f>
        <v>1135211.6680152579</v>
      </c>
      <c r="BN143" s="64">
        <f ca="1">'Trial 8'!BT10</f>
        <v>1134815.4721502871</v>
      </c>
      <c r="BO143" s="64">
        <f ca="1">'Trial 8'!BU10</f>
        <v>1134406.5361671066</v>
      </c>
      <c r="BP143" s="64">
        <f ca="1">'Trial 8'!BV10</f>
        <v>1133978.0781493552</v>
      </c>
      <c r="BQ143" s="64">
        <f ca="1">'Trial 8'!BW10</f>
        <v>1133469.3715979101</v>
      </c>
      <c r="BR143" s="64">
        <f ca="1">'Trial 8'!BX10</f>
        <v>1132881.1087387684</v>
      </c>
      <c r="BS143" s="64">
        <f ca="1">'Trial 8'!BY10</f>
        <v>1132377.9536827106</v>
      </c>
      <c r="BT143" s="64">
        <f ca="1">'Trial 8'!BZ10</f>
        <v>1131881.9672705333</v>
      </c>
      <c r="BU143" s="64">
        <f ca="1">'Trial 8'!CB10</f>
        <v>1131392.6457903557</v>
      </c>
      <c r="BV143" s="64">
        <f ca="1">'Trial 8'!CC10</f>
        <v>1130934.0841093443</v>
      </c>
      <c r="BW143" s="64">
        <f ca="1">'Trial 8'!CD10</f>
        <v>1130408.1930790446</v>
      </c>
      <c r="BX143" s="64">
        <f ca="1">'Trial 8'!CE10</f>
        <v>1129917.6400304171</v>
      </c>
      <c r="BY143" s="64">
        <f ca="1">'Trial 8'!CF10</f>
        <v>1129526.4504523212</v>
      </c>
      <c r="BZ143" s="64">
        <f ca="1">'Trial 8'!CG10</f>
        <v>1129064.1940724356</v>
      </c>
      <c r="CA143" s="64">
        <f ca="1">'Trial 8'!CH10</f>
        <v>1128499.327001841</v>
      </c>
      <c r="CB143" s="64">
        <f ca="1">'Trial 8'!CI10</f>
        <v>1128096.6437435048</v>
      </c>
      <c r="CC143" s="64">
        <f ca="1">'Trial 8'!CJ10</f>
        <v>1127670.4251583675</v>
      </c>
      <c r="CD143" s="64">
        <f ca="1">'Trial 8'!CK10</f>
        <v>1127230.0945689834</v>
      </c>
      <c r="CE143" s="64">
        <f ca="1">'Trial 8'!CL10</f>
        <v>1126682.279602027</v>
      </c>
      <c r="CF143" s="64">
        <f ca="1">'Trial 8'!CM10</f>
        <v>1126076.380275321</v>
      </c>
      <c r="CG143" s="64">
        <f ca="1">'Trial 8'!CO10</f>
        <v>1125735.8729098623</v>
      </c>
      <c r="CH143" s="64">
        <f ca="1">'Trial 8'!CP10</f>
        <v>1125232.384185313</v>
      </c>
      <c r="CI143" s="64">
        <f ca="1">'Trial 8'!CQ10</f>
        <v>1124778.9803416799</v>
      </c>
      <c r="CJ143" s="64">
        <f ca="1">'Trial 8'!CR10</f>
        <v>1124346.0993788831</v>
      </c>
      <c r="CK143" s="64">
        <f ca="1">'Trial 8'!CS10</f>
        <v>1123832.0734746577</v>
      </c>
      <c r="CL143" s="64">
        <f ca="1">'Trial 8'!CT10</f>
        <v>1123321.3031167674</v>
      </c>
      <c r="CM143" s="64">
        <f ca="1">'Trial 8'!CU10</f>
        <v>1122826.7851643148</v>
      </c>
      <c r="CN143" s="64">
        <f ca="1">'Trial 8'!CV10</f>
        <v>1122415.2167446956</v>
      </c>
      <c r="CO143" s="64">
        <f ca="1">'Trial 8'!CW10</f>
        <v>1121857.4807073826</v>
      </c>
      <c r="CP143" s="64">
        <f ca="1">'Trial 8'!CX10</f>
        <v>1121317.8300568182</v>
      </c>
      <c r="CQ143" s="64">
        <f ca="1">'Trial 8'!CY10</f>
        <v>1120853.8555869095</v>
      </c>
      <c r="CR143" s="64">
        <f ca="1">'Trial 8'!CZ10</f>
        <v>1120513.3369989125</v>
      </c>
      <c r="CS143" s="64">
        <f ca="1">'Trial 8'!DB10</f>
        <v>1120144.8123769716</v>
      </c>
      <c r="CT143" s="64">
        <f ca="1">'Trial 8'!DC10</f>
        <v>1119681.9842843192</v>
      </c>
      <c r="CU143" s="64">
        <f ca="1">'Trial 8'!DD10</f>
        <v>1119207.3360228834</v>
      </c>
      <c r="CV143" s="64">
        <f ca="1">'Trial 8'!DE10</f>
        <v>1118852.1972573954</v>
      </c>
      <c r="CW143" s="64">
        <f ca="1">'Trial 8'!DF10</f>
        <v>1118280.8249534471</v>
      </c>
      <c r="CX143" s="64">
        <f ca="1">'Trial 8'!DG10</f>
        <v>1117804.2646973333</v>
      </c>
      <c r="CY143" s="64">
        <f ca="1">'Trial 8'!DH10</f>
        <v>1117277.301454643</v>
      </c>
      <c r="CZ143" s="64">
        <f ca="1">'Trial 8'!DI10</f>
        <v>1116908.8510874924</v>
      </c>
      <c r="DA143" s="64">
        <f ca="1">'Trial 8'!DJ10</f>
        <v>1116551.2119611274</v>
      </c>
      <c r="DB143" s="64">
        <f ca="1">'Trial 8'!DK10</f>
        <v>1116099.0401717683</v>
      </c>
      <c r="DC143" s="64">
        <f ca="1">'Trial 8'!DL10</f>
        <v>1115665.6152940055</v>
      </c>
      <c r="DD143" s="64">
        <f ca="1">'Trial 8'!DM10</f>
        <v>1115217.1891985128</v>
      </c>
      <c r="DE143" s="64">
        <f ca="1">'Trial 8'!DO10</f>
        <v>1114740.8320860481</v>
      </c>
      <c r="DF143" s="64">
        <f ca="1">'Trial 8'!DP10</f>
        <v>1114261.9630879571</v>
      </c>
      <c r="DG143" s="64">
        <f ca="1">'Trial 8'!DQ10</f>
        <v>1113903.2912564315</v>
      </c>
      <c r="DH143" s="64">
        <f ca="1">'Trial 8'!DR10</f>
        <v>1113431.2935086875</v>
      </c>
      <c r="DI143" s="64">
        <f ca="1">'Trial 8'!DS10</f>
        <v>1112968.7793860768</v>
      </c>
      <c r="DJ143" s="64">
        <f ca="1">'Trial 8'!DT10</f>
        <v>1112641.6392393438</v>
      </c>
      <c r="DK143" s="64">
        <f ca="1">'Trial 8'!DU10</f>
        <v>1112251.6099495317</v>
      </c>
      <c r="DL143" s="64">
        <f ca="1">'Trial 8'!DV10</f>
        <v>1111831.0252734085</v>
      </c>
      <c r="DM143" s="64">
        <f ca="1">'Trial 8'!DW10</f>
        <v>1111500.7565420559</v>
      </c>
      <c r="DN143" s="64">
        <f ca="1">'Trial 8'!DX10</f>
        <v>1111031.6335066159</v>
      </c>
      <c r="DO143" s="64">
        <f ca="1">'Trial 8'!DY10</f>
        <v>1110499.3849013892</v>
      </c>
      <c r="DP143" s="64">
        <f ca="1">'Trial 8'!DZ10</f>
        <v>1110072.0224515377</v>
      </c>
      <c r="DQ143" s="64">
        <f ca="1">'Trial 8'!EB10</f>
        <v>1109531.5700498035</v>
      </c>
      <c r="DR143" s="64">
        <f ca="1">'Trial 8'!EC10</f>
        <v>1109048.8693834888</v>
      </c>
      <c r="DS143" s="64">
        <f ca="1">'Trial 8'!ED10</f>
        <v>1108537.9849922627</v>
      </c>
      <c r="DT143" s="64">
        <f ca="1">'Trial 8'!EE10</f>
        <v>1107998.2987175952</v>
      </c>
      <c r="DU143" s="64">
        <f ca="1">'Trial 8'!EF10</f>
        <v>1107552.0935781936</v>
      </c>
      <c r="DV143" s="64">
        <f ca="1">'Trial 8'!EG10</f>
        <v>1107180.5165179064</v>
      </c>
      <c r="DW143" s="64">
        <f ca="1">'Trial 8'!EH10</f>
        <v>1106651.6558421962</v>
      </c>
      <c r="DX143" s="64">
        <f ca="1">'Trial 8'!EI10</f>
        <v>1106169.4982398923</v>
      </c>
      <c r="DY143" s="64">
        <f ca="1">'Trial 8'!EJ10</f>
        <v>1105725.7028699901</v>
      </c>
      <c r="DZ143" s="64">
        <f ca="1">'Trial 8'!EK10</f>
        <v>1105265.84065625</v>
      </c>
      <c r="EA143" s="64">
        <f ca="1">'Trial 8'!EL10</f>
        <v>1104779.1242441447</v>
      </c>
      <c r="EB143" s="64">
        <f ca="1">'Trial 8'!EM10</f>
        <v>1104381.6928620583</v>
      </c>
    </row>
    <row r="144" spans="1:132" ht="12.75" customHeight="1">
      <c r="A144" s="64">
        <f>'(Other Computations)'!B188</f>
        <v>9333333.333333334</v>
      </c>
      <c r="B144" s="64">
        <f ca="1">'(Other Computations)'!C188</f>
        <v>9329461.3344768211</v>
      </c>
      <c r="C144" s="64">
        <f ca="1">'(Other Computations)'!D188</f>
        <v>9325533.3566858321</v>
      </c>
      <c r="D144" s="64">
        <f ca="1">'(Other Computations)'!E188</f>
        <v>9321884.5510921422</v>
      </c>
      <c r="E144" s="64">
        <f ca="1">'(Other Computations)'!F188</f>
        <v>9318050.8106677458</v>
      </c>
      <c r="F144" s="64">
        <f ca="1">'(Other Computations)'!G188</f>
        <v>9314350.8835793231</v>
      </c>
      <c r="G144" s="64">
        <f ca="1">'(Other Computations)'!H188</f>
        <v>9310378.3896756973</v>
      </c>
      <c r="H144" s="64">
        <f ca="1">'(Other Computations)'!I188</f>
        <v>9306847.1147233006</v>
      </c>
      <c r="I144" s="64">
        <f ca="1">'(Other Computations)'!J188</f>
        <v>9303155.3335905876</v>
      </c>
      <c r="J144" s="64">
        <f ca="1">'(Other Computations)'!K188</f>
        <v>9299184.9659151472</v>
      </c>
      <c r="K144" s="64">
        <f ca="1">'(Other Computations)'!L188</f>
        <v>9295358.4702157564</v>
      </c>
      <c r="L144" s="64">
        <f ca="1">'(Other Computations)'!M188</f>
        <v>9291687.157599058</v>
      </c>
      <c r="M144" s="64">
        <f ca="1">'(Other Computations)'!O188</f>
        <v>9288044.8200022951</v>
      </c>
      <c r="N144" s="64">
        <f ca="1">'(Other Computations)'!P188</f>
        <v>9284417.3106183019</v>
      </c>
      <c r="O144" s="64">
        <f ca="1">'(Other Computations)'!Q188</f>
        <v>9280388.9590361007</v>
      </c>
      <c r="P144" s="64">
        <f ca="1">'(Other Computations)'!R188</f>
        <v>9276939.7183679156</v>
      </c>
      <c r="Q144" s="64">
        <f ca="1">'(Other Computations)'!S188</f>
        <v>9273464.1541653909</v>
      </c>
      <c r="R144" s="64">
        <f ca="1">'(Other Computations)'!T188</f>
        <v>9269526.172546681</v>
      </c>
      <c r="S144" s="64">
        <f ca="1">'(Other Computations)'!U188</f>
        <v>9265913.9826771077</v>
      </c>
      <c r="T144" s="64">
        <f ca="1">'(Other Computations)'!V188</f>
        <v>9262141.234687848</v>
      </c>
      <c r="U144" s="64">
        <f ca="1">'(Other Computations)'!W188</f>
        <v>9258401.0650825351</v>
      </c>
      <c r="V144" s="64">
        <f ca="1">'(Other Computations)'!X188</f>
        <v>9254999.9618674517</v>
      </c>
      <c r="W144" s="64">
        <f ca="1">'(Other Computations)'!Y188</f>
        <v>9251456.9061203748</v>
      </c>
      <c r="X144" s="64">
        <f ca="1">'(Other Computations)'!Z188</f>
        <v>9247751.2056969311</v>
      </c>
      <c r="Y144" s="64">
        <f ca="1">'(Other Computations)'!AB188</f>
        <v>9243749.6444677021</v>
      </c>
      <c r="Z144" s="64">
        <f ca="1">'(Other Computations)'!AC188</f>
        <v>9240222.2664867546</v>
      </c>
      <c r="AA144" s="64">
        <f ca="1">'(Other Computations)'!AD188</f>
        <v>9236306.3410137966</v>
      </c>
      <c r="AB144" s="64">
        <f ca="1">'(Other Computations)'!AE188</f>
        <v>9232625.2741781622</v>
      </c>
      <c r="AC144" s="64">
        <f ca="1">'(Other Computations)'!AF188</f>
        <v>9228572.6116387881</v>
      </c>
      <c r="AD144" s="64">
        <f ca="1">'(Other Computations)'!AG188</f>
        <v>9224617.5885110125</v>
      </c>
      <c r="AE144" s="64">
        <f ca="1">'(Other Computations)'!AH188</f>
        <v>9220631.1832363661</v>
      </c>
      <c r="AF144" s="64">
        <f ca="1">'(Other Computations)'!AI188</f>
        <v>9216618.345939381</v>
      </c>
      <c r="AG144" s="64">
        <f ca="1">'(Other Computations)'!AJ188</f>
        <v>9212829.5383084789</v>
      </c>
      <c r="AH144" s="64">
        <f ca="1">'(Other Computations)'!AK188</f>
        <v>9208816.6286086664</v>
      </c>
      <c r="AI144" s="64">
        <f ca="1">'(Other Computations)'!AL188</f>
        <v>9204711.9953840785</v>
      </c>
      <c r="AJ144" s="64">
        <f ca="1">'(Other Computations)'!AM188</f>
        <v>9200765.4503267165</v>
      </c>
      <c r="AK144" s="64">
        <f ca="1">'(Other Computations)'!AO188</f>
        <v>9196800.8084384557</v>
      </c>
      <c r="AL144" s="64">
        <f ca="1">'(Other Computations)'!AP188</f>
        <v>9193142.0885287039</v>
      </c>
      <c r="AM144" s="64">
        <f ca="1">'(Other Computations)'!AQ188</f>
        <v>9189541.4400922582</v>
      </c>
      <c r="AN144" s="64">
        <f ca="1">'(Other Computations)'!AR188</f>
        <v>9185830.3252557535</v>
      </c>
      <c r="AO144" s="64">
        <f ca="1">'(Other Computations)'!AS188</f>
        <v>9182417.7461694833</v>
      </c>
      <c r="AP144" s="64">
        <f ca="1">'(Other Computations)'!AT188</f>
        <v>9178626.4603376575</v>
      </c>
      <c r="AQ144" s="64">
        <f ca="1">'(Other Computations)'!AU188</f>
        <v>9174744.265928803</v>
      </c>
      <c r="AR144" s="64">
        <f ca="1">'(Other Computations)'!AV188</f>
        <v>9170967.2052039076</v>
      </c>
      <c r="AS144" s="64">
        <f ca="1">'(Other Computations)'!AW188</f>
        <v>9167231.5967068318</v>
      </c>
      <c r="AT144" s="64">
        <f ca="1">'(Other Computations)'!AX188</f>
        <v>9163127.8152579162</v>
      </c>
      <c r="AU144" s="64">
        <f ca="1">'(Other Computations)'!AY188</f>
        <v>9159325.1642647106</v>
      </c>
      <c r="AV144" s="64">
        <f ca="1">'(Other Computations)'!AZ188</f>
        <v>9155341.5419334825</v>
      </c>
      <c r="AW144" s="64">
        <f ca="1">'(Other Computations)'!BB188</f>
        <v>9151708.4296274725</v>
      </c>
      <c r="AX144" s="64">
        <f ca="1">'(Other Computations)'!BC188</f>
        <v>9148064.6926751975</v>
      </c>
      <c r="AY144" s="64">
        <f ca="1">'(Other Computations)'!BD188</f>
        <v>9144090.6008264758</v>
      </c>
      <c r="AZ144" s="64">
        <f ca="1">'(Other Computations)'!BE188</f>
        <v>9140407.9646115843</v>
      </c>
      <c r="BA144" s="64">
        <f ca="1">'(Other Computations)'!BF188</f>
        <v>9136935.2380985301</v>
      </c>
      <c r="BB144" s="64">
        <f ca="1">'(Other Computations)'!BG188</f>
        <v>9132799.1287691202</v>
      </c>
      <c r="BC144" s="64">
        <f ca="1">'(Other Computations)'!BH188</f>
        <v>9129153.1871981546</v>
      </c>
      <c r="BD144" s="64">
        <f ca="1">'(Other Computations)'!BI188</f>
        <v>9125084.1053669956</v>
      </c>
      <c r="BE144" s="64">
        <f ca="1">'(Other Computations)'!BJ188</f>
        <v>9121321.6607479416</v>
      </c>
      <c r="BF144" s="64">
        <f ca="1">'(Other Computations)'!BK188</f>
        <v>9117251.0330730956</v>
      </c>
      <c r="BG144" s="64">
        <f ca="1">'(Other Computations)'!BL188</f>
        <v>9113711.7419698872</v>
      </c>
      <c r="BH144" s="64">
        <f ca="1">'(Other Computations)'!BM188</f>
        <v>9109811.2581946142</v>
      </c>
      <c r="BI144" s="64">
        <f ca="1">'(Other Computations)'!BO188</f>
        <v>9106171.7038207985</v>
      </c>
      <c r="BJ144" s="64">
        <f ca="1">'(Other Computations)'!BP188</f>
        <v>9102364.5169803444</v>
      </c>
      <c r="BK144" s="64">
        <f ca="1">'(Other Computations)'!BQ188</f>
        <v>9098612.8702708539</v>
      </c>
      <c r="BL144" s="64">
        <f ca="1">'(Other Computations)'!BR188</f>
        <v>9095021.6578139067</v>
      </c>
      <c r="BM144" s="64">
        <f ca="1">'(Other Computations)'!BS188</f>
        <v>9091369.4444051441</v>
      </c>
      <c r="BN144" s="64">
        <f ca="1">'(Other Computations)'!BT188</f>
        <v>9087722.5487399604</v>
      </c>
      <c r="BO144" s="64">
        <f ca="1">'(Other Computations)'!BU188</f>
        <v>9084125.8391983323</v>
      </c>
      <c r="BP144" s="64">
        <f ca="1">'(Other Computations)'!BV188</f>
        <v>9080727.7405947577</v>
      </c>
      <c r="BQ144" s="64">
        <f ca="1">'(Other Computations)'!BW188</f>
        <v>9077007.087822238</v>
      </c>
      <c r="BR144" s="64">
        <f ca="1">'(Other Computations)'!BX188</f>
        <v>9073003.0857107006</v>
      </c>
      <c r="BS144" s="64">
        <f ca="1">'(Other Computations)'!BY188</f>
        <v>9068994.8227951191</v>
      </c>
      <c r="BT144" s="64">
        <f ca="1">'(Other Computations)'!BZ188</f>
        <v>9065278.1296703927</v>
      </c>
      <c r="BU144" s="64">
        <f ca="1">'(Other Computations)'!CB188</f>
        <v>9061551.5776401609</v>
      </c>
      <c r="BV144" s="64">
        <f ca="1">'(Other Computations)'!CC188</f>
        <v>9057693.9806211013</v>
      </c>
      <c r="BW144" s="64">
        <f ca="1">'(Other Computations)'!CD188</f>
        <v>9053882.51124263</v>
      </c>
      <c r="BX144" s="64">
        <f ca="1">'(Other Computations)'!CE188</f>
        <v>9049793.3478033487</v>
      </c>
      <c r="BY144" s="64">
        <f ca="1">'(Other Computations)'!CF188</f>
        <v>9046255.648772493</v>
      </c>
      <c r="BZ144" s="64">
        <f ca="1">'(Other Computations)'!CG188</f>
        <v>9042469.2784507181</v>
      </c>
      <c r="CA144" s="64">
        <f ca="1">'(Other Computations)'!CH188</f>
        <v>9038702.073402293</v>
      </c>
      <c r="CB144" s="64">
        <f ca="1">'(Other Computations)'!CI188</f>
        <v>9035222.536956396</v>
      </c>
      <c r="CC144" s="64">
        <f ca="1">'(Other Computations)'!CJ188</f>
        <v>9031729.4989812803</v>
      </c>
      <c r="CD144" s="64">
        <f ca="1">'(Other Computations)'!CK188</f>
        <v>9028012.8481154218</v>
      </c>
      <c r="CE144" s="64">
        <f ca="1">'(Other Computations)'!CL188</f>
        <v>9024120.8293505143</v>
      </c>
      <c r="CF144" s="64">
        <f ca="1">'(Other Computations)'!CM188</f>
        <v>9020193.976901317</v>
      </c>
      <c r="CG144" s="64">
        <f ca="1">'(Other Computations)'!CO188</f>
        <v>9016701.6316187251</v>
      </c>
      <c r="CH144" s="64">
        <f ca="1">'(Other Computations)'!CP188</f>
        <v>9012682.8288727812</v>
      </c>
      <c r="CI144" s="64">
        <f ca="1">'(Other Computations)'!CQ188</f>
        <v>9009040.9339304529</v>
      </c>
      <c r="CJ144" s="64">
        <f ca="1">'(Other Computations)'!CR188</f>
        <v>9005500.1133651789</v>
      </c>
      <c r="CK144" s="64">
        <f ca="1">'(Other Computations)'!CS188</f>
        <v>9001542.9573702626</v>
      </c>
      <c r="CL144" s="64">
        <f ca="1">'(Other Computations)'!CT188</f>
        <v>8997608.4215501118</v>
      </c>
      <c r="CM144" s="64">
        <f ca="1">'(Other Computations)'!CU188</f>
        <v>8993846.4951544385</v>
      </c>
      <c r="CN144" s="64">
        <f ca="1">'(Other Computations)'!CV188</f>
        <v>8990196.1933703236</v>
      </c>
      <c r="CO144" s="64">
        <f ca="1">'(Other Computations)'!CW188</f>
        <v>8986265.9497241154</v>
      </c>
      <c r="CP144" s="64">
        <f ca="1">'(Other Computations)'!CX188</f>
        <v>8982524.3412296269</v>
      </c>
      <c r="CQ144" s="64">
        <f ca="1">'(Other Computations)'!CY188</f>
        <v>8978775.0358757041</v>
      </c>
      <c r="CR144" s="64">
        <f ca="1">'(Other Computations)'!CZ188</f>
        <v>8975054.246992778</v>
      </c>
      <c r="CS144" s="64">
        <f ca="1">'(Other Computations)'!DB188</f>
        <v>8971378.7850747947</v>
      </c>
      <c r="CT144" s="64">
        <f ca="1">'(Other Computations)'!DC188</f>
        <v>8967651.5751515273</v>
      </c>
      <c r="CU144" s="64">
        <f ca="1">'(Other Computations)'!DD188</f>
        <v>8964114.4591858108</v>
      </c>
      <c r="CV144" s="64">
        <f ca="1">'(Other Computations)'!DE188</f>
        <v>8960244.5300834719</v>
      </c>
      <c r="CW144" s="64">
        <f ca="1">'(Other Computations)'!DF188</f>
        <v>8956541.4021300692</v>
      </c>
      <c r="CX144" s="64">
        <f ca="1">'(Other Computations)'!DG188</f>
        <v>8952603.4905795846</v>
      </c>
      <c r="CY144" s="64">
        <f ca="1">'(Other Computations)'!DH188</f>
        <v>8948990.3620678205</v>
      </c>
      <c r="CZ144" s="64">
        <f ca="1">'(Other Computations)'!DI188</f>
        <v>8945235.2590005696</v>
      </c>
      <c r="DA144" s="64">
        <f ca="1">'(Other Computations)'!DJ188</f>
        <v>8941454.8832035866</v>
      </c>
      <c r="DB144" s="64">
        <f ca="1">'(Other Computations)'!DK188</f>
        <v>8937545.469642153</v>
      </c>
      <c r="DC144" s="64">
        <f ca="1">'(Other Computations)'!DL188</f>
        <v>8934039.3162022773</v>
      </c>
      <c r="DD144" s="64">
        <f ca="1">'(Other Computations)'!DM188</f>
        <v>8930105.999246845</v>
      </c>
      <c r="DE144" s="64">
        <f ca="1">'(Other Computations)'!DO188</f>
        <v>8926209.9335943237</v>
      </c>
      <c r="DF144" s="64">
        <f ca="1">'(Other Computations)'!DP188</f>
        <v>8922522.8427446038</v>
      </c>
      <c r="DG144" s="64">
        <f ca="1">'(Other Computations)'!DQ188</f>
        <v>8918840.7197386585</v>
      </c>
      <c r="DH144" s="64">
        <f ca="1">'(Other Computations)'!DR188</f>
        <v>8915063.2181604058</v>
      </c>
      <c r="DI144" s="64">
        <f ca="1">'(Other Computations)'!DS188</f>
        <v>8910954.5328385253</v>
      </c>
      <c r="DJ144" s="64">
        <f ca="1">'(Other Computations)'!DT188</f>
        <v>8907308.1911421046</v>
      </c>
      <c r="DK144" s="64">
        <f ca="1">'(Other Computations)'!DU188</f>
        <v>8903859.5193902124</v>
      </c>
      <c r="DL144" s="64">
        <f ca="1">'(Other Computations)'!DV188</f>
        <v>8900127.7034052908</v>
      </c>
      <c r="DM144" s="64">
        <f ca="1">'(Other Computations)'!DW188</f>
        <v>8896375.0671827998</v>
      </c>
      <c r="DN144" s="64">
        <f ca="1">'(Other Computations)'!DX188</f>
        <v>8892863.1993045248</v>
      </c>
      <c r="DO144" s="64">
        <f ca="1">'(Other Computations)'!DY188</f>
        <v>8888936.0683594178</v>
      </c>
      <c r="DP144" s="64">
        <f ca="1">'(Other Computations)'!DZ188</f>
        <v>8885627.6462594755</v>
      </c>
      <c r="DQ144" s="64">
        <f ca="1">'(Other Computations)'!EB188</f>
        <v>8881963.6659081932</v>
      </c>
      <c r="DR144" s="64">
        <f ca="1">'(Other Computations)'!EC188</f>
        <v>8878115.7576079182</v>
      </c>
      <c r="DS144" s="64">
        <f ca="1">'(Other Computations)'!ED188</f>
        <v>8873927.3547649216</v>
      </c>
      <c r="DT144" s="64">
        <f ca="1">'(Other Computations)'!EE188</f>
        <v>8870393.9927865397</v>
      </c>
      <c r="DU144" s="64">
        <f ca="1">'(Other Computations)'!EF188</f>
        <v>8866551.324716052</v>
      </c>
      <c r="DV144" s="64">
        <f ca="1">'(Other Computations)'!EG188</f>
        <v>8862946.0210507587</v>
      </c>
      <c r="DW144" s="64">
        <f ca="1">'(Other Computations)'!EH188</f>
        <v>8859176.2135593891</v>
      </c>
      <c r="DX144" s="64">
        <f ca="1">'(Other Computations)'!EI188</f>
        <v>8855700.0766526349</v>
      </c>
      <c r="DY144" s="64">
        <f ca="1">'(Other Computations)'!EJ188</f>
        <v>8852024.6147373058</v>
      </c>
      <c r="DZ144" s="64">
        <f ca="1">'(Other Computations)'!EK188</f>
        <v>8848253.8594512176</v>
      </c>
      <c r="EA144" s="64">
        <f ca="1">'(Other Computations)'!EL188</f>
        <v>8844714.5973746832</v>
      </c>
      <c r="EB144" s="64">
        <f ca="1">'(Other Computations)'!EM188</f>
        <v>8841100.7481572293</v>
      </c>
    </row>
    <row r="145" spans="1:132" ht="12.75" customHeight="1">
      <c r="A145" s="4" t="str">
        <f>'(Intermediate Computations)'!B89</f>
        <v>Jan 2010</v>
      </c>
      <c r="B145" s="4" t="str">
        <f>'(Intermediate Computations)'!C89</f>
        <v>Feb 2010</v>
      </c>
      <c r="C145" s="4" t="str">
        <f>'(Intermediate Computations)'!D89</f>
        <v>Mar 2010</v>
      </c>
      <c r="D145" s="4" t="str">
        <f>'(Intermediate Computations)'!E89</f>
        <v>Apr 2010</v>
      </c>
      <c r="E145" s="4" t="str">
        <f>'(Intermediate Computations)'!F89</f>
        <v>May 2010</v>
      </c>
      <c r="F145" s="4" t="str">
        <f>'(Intermediate Computations)'!G89</f>
        <v>Jun 2010</v>
      </c>
      <c r="G145" s="4" t="str">
        <f>'(Intermediate Computations)'!H89</f>
        <v>Jul 2010</v>
      </c>
      <c r="H145" s="4" t="str">
        <f>'(Intermediate Computations)'!I89</f>
        <v>Aug 2010</v>
      </c>
      <c r="I145" s="4" t="str">
        <f>'(Intermediate Computations)'!J89</f>
        <v>Sep 2010</v>
      </c>
      <c r="J145" s="4" t="str">
        <f>'(Intermediate Computations)'!K89</f>
        <v>Oct 2010</v>
      </c>
      <c r="K145" s="4" t="str">
        <f>'(Intermediate Computations)'!L89</f>
        <v>Nov 2010</v>
      </c>
      <c r="L145" s="4" t="str">
        <f>'(Intermediate Computations)'!M89</f>
        <v>Dec 2010</v>
      </c>
      <c r="M145" s="4" t="str">
        <f>'(Intermediate Computations)'!O89</f>
        <v>Jan 2011</v>
      </c>
      <c r="N145" s="4" t="str">
        <f>'(Intermediate Computations)'!P89</f>
        <v>Feb 2011</v>
      </c>
      <c r="O145" s="4" t="str">
        <f>'(Intermediate Computations)'!Q89</f>
        <v>Mar 2011</v>
      </c>
      <c r="P145" s="4" t="str">
        <f>'(Intermediate Computations)'!R89</f>
        <v>Apr 2011</v>
      </c>
      <c r="Q145" s="4" t="str">
        <f>'(Intermediate Computations)'!S89</f>
        <v>May 2011</v>
      </c>
      <c r="R145" s="4" t="str">
        <f>'(Intermediate Computations)'!T89</f>
        <v>Jun 2011</v>
      </c>
      <c r="S145" s="4" t="str">
        <f>'(Intermediate Computations)'!U89</f>
        <v>Jul 2011</v>
      </c>
      <c r="T145" s="4" t="str">
        <f>'(Intermediate Computations)'!V89</f>
        <v>Aug 2011</v>
      </c>
      <c r="U145" s="4" t="str">
        <f>'(Intermediate Computations)'!W89</f>
        <v>Sep 2011</v>
      </c>
      <c r="V145" s="4" t="str">
        <f>'(Intermediate Computations)'!X89</f>
        <v>Oct 2011</v>
      </c>
      <c r="W145" s="4" t="str">
        <f>'(Intermediate Computations)'!Y89</f>
        <v>Nov 2011</v>
      </c>
      <c r="X145" s="4" t="str">
        <f>'(Intermediate Computations)'!Z89</f>
        <v>Dec 2011</v>
      </c>
      <c r="Y145" s="4" t="str">
        <f>'(Intermediate Computations)'!AB89</f>
        <v>Jan 2012</v>
      </c>
      <c r="Z145" s="4" t="str">
        <f>'(Intermediate Computations)'!AC89</f>
        <v>Feb 2012</v>
      </c>
      <c r="AA145" s="4" t="str">
        <f>'(Intermediate Computations)'!AD89</f>
        <v>Mar 2012</v>
      </c>
      <c r="AB145" s="4" t="str">
        <f>'(Intermediate Computations)'!AE89</f>
        <v>Apr 2012</v>
      </c>
      <c r="AC145" s="4" t="str">
        <f>'(Intermediate Computations)'!AF89</f>
        <v>May 2012</v>
      </c>
      <c r="AD145" s="4" t="str">
        <f>'(Intermediate Computations)'!AG89</f>
        <v>Jun 2012</v>
      </c>
      <c r="AE145" s="4" t="str">
        <f>'(Intermediate Computations)'!AH89</f>
        <v>Jul 2012</v>
      </c>
      <c r="AF145" s="4" t="str">
        <f>'(Intermediate Computations)'!AI89</f>
        <v>Aug 2012</v>
      </c>
      <c r="AG145" s="4" t="str">
        <f>'(Intermediate Computations)'!AJ89</f>
        <v>Sep 2012</v>
      </c>
      <c r="AH145" s="4" t="str">
        <f>'(Intermediate Computations)'!AK89</f>
        <v>Oct 2012</v>
      </c>
      <c r="AI145" s="4" t="str">
        <f>'(Intermediate Computations)'!AL89</f>
        <v>Nov 2012</v>
      </c>
      <c r="AJ145" s="4" t="str">
        <f>'(Intermediate Computations)'!AM89</f>
        <v>Dec 2012</v>
      </c>
      <c r="AK145" s="4" t="str">
        <f>'(Intermediate Computations)'!AO89</f>
        <v>Jan 2013</v>
      </c>
      <c r="AL145" s="4" t="str">
        <f>'(Intermediate Computations)'!AP89</f>
        <v>Feb 2013</v>
      </c>
      <c r="AM145" s="4" t="str">
        <f>'(Intermediate Computations)'!AQ89</f>
        <v>Mar 2013</v>
      </c>
      <c r="AN145" s="4" t="str">
        <f>'(Intermediate Computations)'!AR89</f>
        <v>Apr 2013</v>
      </c>
      <c r="AO145" s="4" t="str">
        <f>'(Intermediate Computations)'!AS89</f>
        <v>May 2013</v>
      </c>
      <c r="AP145" s="4" t="str">
        <f>'(Intermediate Computations)'!AT89</f>
        <v>Jun 2013</v>
      </c>
      <c r="AQ145" s="4" t="str">
        <f>'(Intermediate Computations)'!AU89</f>
        <v>Jul 2013</v>
      </c>
      <c r="AR145" s="4" t="str">
        <f>'(Intermediate Computations)'!AV89</f>
        <v>Aug 2013</v>
      </c>
      <c r="AS145" s="4" t="str">
        <f>'(Intermediate Computations)'!AW89</f>
        <v>Sep 2013</v>
      </c>
      <c r="AT145" s="4" t="str">
        <f>'(Intermediate Computations)'!AX89</f>
        <v>Oct 2013</v>
      </c>
      <c r="AU145" s="4" t="str">
        <f>'(Intermediate Computations)'!AY89</f>
        <v>Nov 2013</v>
      </c>
      <c r="AV145" s="4" t="str">
        <f>'(Intermediate Computations)'!AZ89</f>
        <v>Dec 2013</v>
      </c>
      <c r="AW145" s="4" t="str">
        <f>'(Intermediate Computations)'!BB89</f>
        <v>Jan 2014</v>
      </c>
      <c r="AX145" s="4" t="str">
        <f>'(Intermediate Computations)'!BC89</f>
        <v>Feb 2014</v>
      </c>
      <c r="AY145" s="4" t="str">
        <f>'(Intermediate Computations)'!BD89</f>
        <v>Mar 2014</v>
      </c>
      <c r="AZ145" s="4" t="str">
        <f>'(Intermediate Computations)'!BE89</f>
        <v>Apr 2014</v>
      </c>
      <c r="BA145" s="4" t="str">
        <f>'(Intermediate Computations)'!BF89</f>
        <v>May 2014</v>
      </c>
      <c r="BB145" s="4" t="str">
        <f>'(Intermediate Computations)'!BG89</f>
        <v>Jun 2014</v>
      </c>
      <c r="BC145" s="4" t="str">
        <f>'(Intermediate Computations)'!BH89</f>
        <v>Jul 2014</v>
      </c>
      <c r="BD145" s="4" t="str">
        <f>'(Intermediate Computations)'!BI89</f>
        <v>Aug 2014</v>
      </c>
      <c r="BE145" s="4" t="str">
        <f>'(Intermediate Computations)'!BJ89</f>
        <v>Sep 2014</v>
      </c>
      <c r="BF145" s="4" t="str">
        <f>'(Intermediate Computations)'!BK89</f>
        <v>Oct 2014</v>
      </c>
      <c r="BG145" s="4" t="str">
        <f>'(Intermediate Computations)'!BL89</f>
        <v>Nov 2014</v>
      </c>
      <c r="BH145" s="4" t="str">
        <f>'(Intermediate Computations)'!BM89</f>
        <v>Dec 2014</v>
      </c>
      <c r="BI145" s="4" t="str">
        <f>'(Intermediate Computations)'!BO89</f>
        <v>Jan 2015</v>
      </c>
      <c r="BJ145" s="4" t="str">
        <f>'(Intermediate Computations)'!BP89</f>
        <v>Feb 2015</v>
      </c>
      <c r="BK145" s="4" t="str">
        <f>'(Intermediate Computations)'!BQ89</f>
        <v>Mar 2015</v>
      </c>
      <c r="BL145" s="4" t="str">
        <f>'(Intermediate Computations)'!BR89</f>
        <v>Apr 2015</v>
      </c>
      <c r="BM145" s="4" t="str">
        <f>'(Intermediate Computations)'!BS89</f>
        <v>May 2015</v>
      </c>
      <c r="BN145" s="4" t="str">
        <f>'(Intermediate Computations)'!BT89</f>
        <v>Jun 2015</v>
      </c>
      <c r="BO145" s="4" t="str">
        <f>'(Intermediate Computations)'!BU89</f>
        <v>Jul 2015</v>
      </c>
      <c r="BP145" s="4" t="str">
        <f>'(Intermediate Computations)'!BV89</f>
        <v>Aug 2015</v>
      </c>
      <c r="BQ145" s="4" t="str">
        <f>'(Intermediate Computations)'!BW89</f>
        <v>Sep 2015</v>
      </c>
      <c r="BR145" s="4" t="str">
        <f>'(Intermediate Computations)'!BX89</f>
        <v>Oct 2015</v>
      </c>
      <c r="BS145" s="4" t="str">
        <f>'(Intermediate Computations)'!BY89</f>
        <v>Nov 2015</v>
      </c>
      <c r="BT145" s="4" t="str">
        <f>'(Intermediate Computations)'!BZ89</f>
        <v>Dec 2015</v>
      </c>
      <c r="BU145" s="4" t="str">
        <f>'(Intermediate Computations)'!CB89</f>
        <v>Jan 2016</v>
      </c>
      <c r="BV145" s="4" t="str">
        <f>'(Intermediate Computations)'!CC89</f>
        <v>Feb 2016</v>
      </c>
      <c r="BW145" s="4" t="str">
        <f>'(Intermediate Computations)'!CD89</f>
        <v>Mar 2016</v>
      </c>
      <c r="BX145" s="4" t="str">
        <f>'(Intermediate Computations)'!CE89</f>
        <v>Apr 2016</v>
      </c>
      <c r="BY145" s="4" t="str">
        <f>'(Intermediate Computations)'!CF89</f>
        <v>May 2016</v>
      </c>
      <c r="BZ145" s="4" t="str">
        <f>'(Intermediate Computations)'!CG89</f>
        <v>Jun 2016</v>
      </c>
      <c r="CA145" s="4" t="str">
        <f>'(Intermediate Computations)'!CH89</f>
        <v>Jul 2016</v>
      </c>
      <c r="CB145" s="4" t="str">
        <f>'(Intermediate Computations)'!CI89</f>
        <v>Aug 2016</v>
      </c>
      <c r="CC145" s="4" t="str">
        <f>'(Intermediate Computations)'!CJ89</f>
        <v>Sep 2016</v>
      </c>
      <c r="CD145" s="4" t="str">
        <f>'(Intermediate Computations)'!CK89</f>
        <v>Oct 2016</v>
      </c>
      <c r="CE145" s="4" t="str">
        <f>'(Intermediate Computations)'!CL89</f>
        <v>Nov 2016</v>
      </c>
      <c r="CF145" s="4" t="str">
        <f>'(Intermediate Computations)'!CM89</f>
        <v>Dec 2016</v>
      </c>
      <c r="CG145" s="4" t="str">
        <f>'(Intermediate Computations)'!CO89</f>
        <v>Jan 2017</v>
      </c>
      <c r="CH145" s="4" t="str">
        <f>'(Intermediate Computations)'!CP89</f>
        <v>Feb 2017</v>
      </c>
      <c r="CI145" s="4" t="str">
        <f>'(Intermediate Computations)'!CQ89</f>
        <v>Mar 2017</v>
      </c>
      <c r="CJ145" s="4" t="str">
        <f>'(Intermediate Computations)'!CR89</f>
        <v>Apr 2017</v>
      </c>
      <c r="CK145" s="4" t="str">
        <f>'(Intermediate Computations)'!CS89</f>
        <v>May 2017</v>
      </c>
      <c r="CL145" s="4" t="str">
        <f>'(Intermediate Computations)'!CT89</f>
        <v>Jun 2017</v>
      </c>
      <c r="CM145" s="4" t="str">
        <f>'(Intermediate Computations)'!CU89</f>
        <v>Jul 2017</v>
      </c>
      <c r="CN145" s="4" t="str">
        <f>'(Intermediate Computations)'!CV89</f>
        <v>Aug 2017</v>
      </c>
      <c r="CO145" s="4" t="str">
        <f>'(Intermediate Computations)'!CW89</f>
        <v>Sep 2017</v>
      </c>
      <c r="CP145" s="4" t="str">
        <f>'(Intermediate Computations)'!CX89</f>
        <v>Oct 2017</v>
      </c>
      <c r="CQ145" s="4" t="str">
        <f>'(Intermediate Computations)'!CY89</f>
        <v>Nov 2017</v>
      </c>
      <c r="CR145" s="4" t="str">
        <f>'(Intermediate Computations)'!CZ89</f>
        <v>Dec 2017</v>
      </c>
      <c r="CS145" s="4" t="str">
        <f>'(Intermediate Computations)'!DB89</f>
        <v>Jan 2018</v>
      </c>
      <c r="CT145" s="4" t="str">
        <f>'(Intermediate Computations)'!DC89</f>
        <v>Feb 2018</v>
      </c>
      <c r="CU145" s="4" t="str">
        <f>'(Intermediate Computations)'!DD89</f>
        <v>Mar 2018</v>
      </c>
      <c r="CV145" s="4" t="str">
        <f>'(Intermediate Computations)'!DE89</f>
        <v>Apr 2018</v>
      </c>
      <c r="CW145" s="4" t="str">
        <f>'(Intermediate Computations)'!DF89</f>
        <v>May 2018</v>
      </c>
      <c r="CX145" s="4" t="str">
        <f>'(Intermediate Computations)'!DG89</f>
        <v>Jun 2018</v>
      </c>
      <c r="CY145" s="4" t="str">
        <f>'(Intermediate Computations)'!DH89</f>
        <v>Jul 2018</v>
      </c>
      <c r="CZ145" s="4" t="str">
        <f>'(Intermediate Computations)'!DI89</f>
        <v>Aug 2018</v>
      </c>
      <c r="DA145" s="4" t="str">
        <f>'(Intermediate Computations)'!DJ89</f>
        <v>Sep 2018</v>
      </c>
      <c r="DB145" s="4" t="str">
        <f>'(Intermediate Computations)'!DK89</f>
        <v>Oct 2018</v>
      </c>
      <c r="DC145" s="4" t="str">
        <f>'(Intermediate Computations)'!DL89</f>
        <v>Nov 2018</v>
      </c>
      <c r="DD145" s="4" t="str">
        <f>'(Intermediate Computations)'!DM89</f>
        <v>Dec 2018</v>
      </c>
      <c r="DE145" s="4" t="str">
        <f>'(Intermediate Computations)'!DO89</f>
        <v>Jan 2019</v>
      </c>
      <c r="DF145" s="4" t="str">
        <f>'(Intermediate Computations)'!DP89</f>
        <v>Feb 2019</v>
      </c>
      <c r="DG145" s="4" t="str">
        <f>'(Intermediate Computations)'!DQ89</f>
        <v>Mar 2019</v>
      </c>
      <c r="DH145" s="4" t="str">
        <f>'(Intermediate Computations)'!DR89</f>
        <v>Apr 2019</v>
      </c>
      <c r="DI145" s="4" t="str">
        <f>'(Intermediate Computations)'!DS89</f>
        <v>May 2019</v>
      </c>
      <c r="DJ145" s="4" t="str">
        <f>'(Intermediate Computations)'!DT89</f>
        <v>Jun 2019</v>
      </c>
      <c r="DK145" s="4" t="str">
        <f>'(Intermediate Computations)'!DU89</f>
        <v>Jul 2019</v>
      </c>
      <c r="DL145" s="4" t="str">
        <f>'(Intermediate Computations)'!DV89</f>
        <v>Aug 2019</v>
      </c>
      <c r="DM145" s="4" t="str">
        <f>'(Intermediate Computations)'!DW89</f>
        <v>Sep 2019</v>
      </c>
      <c r="DN145" s="4" t="str">
        <f>'(Intermediate Computations)'!DX89</f>
        <v>Oct 2019</v>
      </c>
      <c r="DO145" s="4" t="str">
        <f>'(Intermediate Computations)'!DY89</f>
        <v>Nov 2019</v>
      </c>
      <c r="DP145" s="4" t="str">
        <f>'(Intermediate Computations)'!DZ89</f>
        <v>Dec 2019</v>
      </c>
      <c r="DQ145" s="4" t="str">
        <f>'(Intermediate Computations)'!EB89</f>
        <v>Jan 2020</v>
      </c>
      <c r="DR145" s="4" t="str">
        <f>'(Intermediate Computations)'!EC89</f>
        <v>Feb 2020</v>
      </c>
      <c r="DS145" s="4" t="str">
        <f>'(Intermediate Computations)'!ED89</f>
        <v>Mar 2020</v>
      </c>
      <c r="DT145" s="4" t="str">
        <f>'(Intermediate Computations)'!EE89</f>
        <v>Apr 2020</v>
      </c>
      <c r="DU145" s="4" t="str">
        <f>'(Intermediate Computations)'!EF89</f>
        <v>May 2020</v>
      </c>
      <c r="DV145" s="4" t="str">
        <f>'(Intermediate Computations)'!EG89</f>
        <v>Jun 2020</v>
      </c>
      <c r="DW145" s="4" t="str">
        <f>'(Intermediate Computations)'!EH89</f>
        <v>Jul 2020</v>
      </c>
      <c r="DX145" s="4" t="str">
        <f>'(Intermediate Computations)'!EI89</f>
        <v>Aug 2020</v>
      </c>
      <c r="DY145" s="4" t="str">
        <f>'(Intermediate Computations)'!EJ89</f>
        <v>Sep 2020</v>
      </c>
      <c r="DZ145" s="4" t="str">
        <f>'(Intermediate Computations)'!EK89</f>
        <v>Oct 2020</v>
      </c>
      <c r="EA145" s="4" t="str">
        <f>'(Intermediate Computations)'!EL89</f>
        <v>Nov 2020</v>
      </c>
      <c r="EB145" s="4" t="str">
        <f>'(Intermediate Computations)'!EM89</f>
        <v>Dec 2020</v>
      </c>
    </row>
    <row r="146" spans="1:132" ht="12.75" customHeight="1">
      <c r="A146" s="4">
        <f>'(Intermediate Computations)'!B86</f>
        <v>40179</v>
      </c>
      <c r="B146" s="4">
        <f>'(Intermediate Computations)'!C86</f>
        <v>40210</v>
      </c>
      <c r="C146" s="4">
        <f>'(Intermediate Computations)'!D86</f>
        <v>40238</v>
      </c>
      <c r="D146" s="4">
        <f>'(Intermediate Computations)'!E86</f>
        <v>40269</v>
      </c>
      <c r="E146" s="4">
        <f>'(Intermediate Computations)'!F86</f>
        <v>40299</v>
      </c>
      <c r="F146" s="4">
        <f>'(Intermediate Computations)'!G86</f>
        <v>40330</v>
      </c>
      <c r="G146" s="4">
        <f>'(Intermediate Computations)'!H86</f>
        <v>40360</v>
      </c>
      <c r="H146" s="4">
        <f>'(Intermediate Computations)'!I86</f>
        <v>40391</v>
      </c>
      <c r="I146" s="4">
        <f>'(Intermediate Computations)'!J86</f>
        <v>40422</v>
      </c>
      <c r="J146" s="4">
        <f>'(Intermediate Computations)'!K86</f>
        <v>40452</v>
      </c>
      <c r="K146" s="4">
        <f>'(Intermediate Computations)'!L86</f>
        <v>40483</v>
      </c>
      <c r="L146" s="4">
        <f>'(Intermediate Computations)'!M86</f>
        <v>40513</v>
      </c>
      <c r="M146" s="4">
        <f>'(Intermediate Computations)'!O86</f>
        <v>40544</v>
      </c>
      <c r="N146" s="4">
        <f>'(Intermediate Computations)'!P86</f>
        <v>40575</v>
      </c>
      <c r="O146" s="4">
        <f>'(Intermediate Computations)'!Q86</f>
        <v>40603</v>
      </c>
      <c r="P146" s="4">
        <f>'(Intermediate Computations)'!R86</f>
        <v>40634</v>
      </c>
      <c r="Q146" s="4">
        <f>'(Intermediate Computations)'!S86</f>
        <v>40664</v>
      </c>
      <c r="R146" s="4">
        <f>'(Intermediate Computations)'!T86</f>
        <v>40695</v>
      </c>
      <c r="S146" s="4">
        <f>'(Intermediate Computations)'!U86</f>
        <v>40725</v>
      </c>
      <c r="T146" s="4">
        <f>'(Intermediate Computations)'!V86</f>
        <v>40756</v>
      </c>
      <c r="U146" s="4">
        <f>'(Intermediate Computations)'!W86</f>
        <v>40787</v>
      </c>
      <c r="V146" s="4">
        <f>'(Intermediate Computations)'!X86</f>
        <v>40817</v>
      </c>
      <c r="W146" s="4">
        <f>'(Intermediate Computations)'!Y86</f>
        <v>40848</v>
      </c>
      <c r="X146" s="4">
        <f>'(Intermediate Computations)'!Z86</f>
        <v>40878</v>
      </c>
      <c r="Y146" s="4">
        <f>'(Intermediate Computations)'!AB86</f>
        <v>40909</v>
      </c>
      <c r="Z146" s="4">
        <f>'(Intermediate Computations)'!AC86</f>
        <v>40940</v>
      </c>
      <c r="AA146" s="4">
        <f>'(Intermediate Computations)'!AD86</f>
        <v>40969</v>
      </c>
      <c r="AB146" s="4">
        <f>'(Intermediate Computations)'!AE86</f>
        <v>41000</v>
      </c>
      <c r="AC146" s="4">
        <f>'(Intermediate Computations)'!AF86</f>
        <v>41030</v>
      </c>
      <c r="AD146" s="4">
        <f>'(Intermediate Computations)'!AG86</f>
        <v>41061</v>
      </c>
      <c r="AE146" s="4">
        <f>'(Intermediate Computations)'!AH86</f>
        <v>41091</v>
      </c>
      <c r="AF146" s="4">
        <f>'(Intermediate Computations)'!AI86</f>
        <v>41122</v>
      </c>
      <c r="AG146" s="4">
        <f>'(Intermediate Computations)'!AJ86</f>
        <v>41153</v>
      </c>
      <c r="AH146" s="4">
        <f>'(Intermediate Computations)'!AK86</f>
        <v>41183</v>
      </c>
      <c r="AI146" s="4">
        <f>'(Intermediate Computations)'!AL86</f>
        <v>41214</v>
      </c>
      <c r="AJ146" s="4">
        <f>'(Intermediate Computations)'!AM86</f>
        <v>41244</v>
      </c>
      <c r="AK146" s="4">
        <f>'(Intermediate Computations)'!AO86</f>
        <v>41275</v>
      </c>
      <c r="AL146" s="4">
        <f>'(Intermediate Computations)'!AP86</f>
        <v>41306</v>
      </c>
      <c r="AM146" s="4">
        <f>'(Intermediate Computations)'!AQ86</f>
        <v>41334</v>
      </c>
      <c r="AN146" s="4">
        <f>'(Intermediate Computations)'!AR86</f>
        <v>41365</v>
      </c>
      <c r="AO146" s="4">
        <f>'(Intermediate Computations)'!AS86</f>
        <v>41395</v>
      </c>
      <c r="AP146" s="4">
        <f>'(Intermediate Computations)'!AT86</f>
        <v>41426</v>
      </c>
      <c r="AQ146" s="4">
        <f>'(Intermediate Computations)'!AU86</f>
        <v>41456</v>
      </c>
      <c r="AR146" s="4">
        <f>'(Intermediate Computations)'!AV86</f>
        <v>41487</v>
      </c>
      <c r="AS146" s="4">
        <f>'(Intermediate Computations)'!AW86</f>
        <v>41518</v>
      </c>
      <c r="AT146" s="4">
        <f>'(Intermediate Computations)'!AX86</f>
        <v>41548</v>
      </c>
      <c r="AU146" s="4">
        <f>'(Intermediate Computations)'!AY86</f>
        <v>41579</v>
      </c>
      <c r="AV146" s="4">
        <f>'(Intermediate Computations)'!AZ86</f>
        <v>41609</v>
      </c>
      <c r="AW146" s="4">
        <f>'(Intermediate Computations)'!BB86</f>
        <v>41640</v>
      </c>
      <c r="AX146" s="4">
        <f>'(Intermediate Computations)'!BC86</f>
        <v>41671</v>
      </c>
      <c r="AY146" s="4">
        <f>'(Intermediate Computations)'!BD86</f>
        <v>41699</v>
      </c>
      <c r="AZ146" s="4">
        <f>'(Intermediate Computations)'!BE86</f>
        <v>41730</v>
      </c>
      <c r="BA146" s="4">
        <f>'(Intermediate Computations)'!BF86</f>
        <v>41760</v>
      </c>
      <c r="BB146" s="4">
        <f>'(Intermediate Computations)'!BG86</f>
        <v>41791</v>
      </c>
      <c r="BC146" s="4">
        <f>'(Intermediate Computations)'!BH86</f>
        <v>41821</v>
      </c>
      <c r="BD146" s="4">
        <f>'(Intermediate Computations)'!BI86</f>
        <v>41852</v>
      </c>
      <c r="BE146" s="4">
        <f>'(Intermediate Computations)'!BJ86</f>
        <v>41883</v>
      </c>
      <c r="BF146" s="4">
        <f>'(Intermediate Computations)'!BK86</f>
        <v>41913</v>
      </c>
      <c r="BG146" s="4">
        <f>'(Intermediate Computations)'!BL86</f>
        <v>41944</v>
      </c>
      <c r="BH146" s="4">
        <f>'(Intermediate Computations)'!BM86</f>
        <v>41974</v>
      </c>
      <c r="BI146" s="4">
        <f>'(Intermediate Computations)'!BO86</f>
        <v>42005</v>
      </c>
      <c r="BJ146" s="4">
        <f>'(Intermediate Computations)'!BP86</f>
        <v>42036</v>
      </c>
      <c r="BK146" s="4">
        <f>'(Intermediate Computations)'!BQ86</f>
        <v>42064</v>
      </c>
      <c r="BL146" s="4">
        <f>'(Intermediate Computations)'!BR86</f>
        <v>42095</v>
      </c>
      <c r="BM146" s="4">
        <f>'(Intermediate Computations)'!BS86</f>
        <v>42125</v>
      </c>
      <c r="BN146" s="4">
        <f>'(Intermediate Computations)'!BT86</f>
        <v>42156</v>
      </c>
      <c r="BO146" s="4">
        <f>'(Intermediate Computations)'!BU86</f>
        <v>42186</v>
      </c>
      <c r="BP146" s="4">
        <f>'(Intermediate Computations)'!BV86</f>
        <v>42217</v>
      </c>
      <c r="BQ146" s="4">
        <f>'(Intermediate Computations)'!BW86</f>
        <v>42248</v>
      </c>
      <c r="BR146" s="4">
        <f>'(Intermediate Computations)'!BX86</f>
        <v>42278</v>
      </c>
      <c r="BS146" s="4">
        <f>'(Intermediate Computations)'!BY86</f>
        <v>42309</v>
      </c>
      <c r="BT146" s="4">
        <f>'(Intermediate Computations)'!BZ86</f>
        <v>42339</v>
      </c>
      <c r="BU146" s="4">
        <f>'(Intermediate Computations)'!CB86</f>
        <v>42370</v>
      </c>
      <c r="BV146" s="4">
        <f>'(Intermediate Computations)'!CC86</f>
        <v>42401</v>
      </c>
      <c r="BW146" s="4">
        <f>'(Intermediate Computations)'!CD86</f>
        <v>42430</v>
      </c>
      <c r="BX146" s="4">
        <f>'(Intermediate Computations)'!CE86</f>
        <v>42461</v>
      </c>
      <c r="BY146" s="4">
        <f>'(Intermediate Computations)'!CF86</f>
        <v>42491</v>
      </c>
      <c r="BZ146" s="4">
        <f>'(Intermediate Computations)'!CG86</f>
        <v>42522</v>
      </c>
      <c r="CA146" s="4">
        <f>'(Intermediate Computations)'!CH86</f>
        <v>42552</v>
      </c>
      <c r="CB146" s="4">
        <f>'(Intermediate Computations)'!CI86</f>
        <v>42583</v>
      </c>
      <c r="CC146" s="4">
        <f>'(Intermediate Computations)'!CJ86</f>
        <v>42614</v>
      </c>
      <c r="CD146" s="4">
        <f>'(Intermediate Computations)'!CK86</f>
        <v>42644</v>
      </c>
      <c r="CE146" s="4">
        <f>'(Intermediate Computations)'!CL86</f>
        <v>42675</v>
      </c>
      <c r="CF146" s="4">
        <f>'(Intermediate Computations)'!CM86</f>
        <v>42705</v>
      </c>
      <c r="CG146" s="4">
        <f>'(Intermediate Computations)'!CO86</f>
        <v>42736</v>
      </c>
      <c r="CH146" s="4">
        <f>'(Intermediate Computations)'!CP86</f>
        <v>42767</v>
      </c>
      <c r="CI146" s="4">
        <f>'(Intermediate Computations)'!CQ86</f>
        <v>42795</v>
      </c>
      <c r="CJ146" s="4">
        <f>'(Intermediate Computations)'!CR86</f>
        <v>42826</v>
      </c>
      <c r="CK146" s="4">
        <f>'(Intermediate Computations)'!CS86</f>
        <v>42856</v>
      </c>
      <c r="CL146" s="4">
        <f>'(Intermediate Computations)'!CT86</f>
        <v>42887</v>
      </c>
      <c r="CM146" s="4">
        <f>'(Intermediate Computations)'!CU86</f>
        <v>42917</v>
      </c>
      <c r="CN146" s="4">
        <f>'(Intermediate Computations)'!CV86</f>
        <v>42948</v>
      </c>
      <c r="CO146" s="4">
        <f>'(Intermediate Computations)'!CW86</f>
        <v>42979</v>
      </c>
      <c r="CP146" s="4">
        <f>'(Intermediate Computations)'!CX86</f>
        <v>43009</v>
      </c>
      <c r="CQ146" s="4">
        <f>'(Intermediate Computations)'!CY86</f>
        <v>43040</v>
      </c>
      <c r="CR146" s="4">
        <f>'(Intermediate Computations)'!CZ86</f>
        <v>43070</v>
      </c>
      <c r="CS146" s="4">
        <f>'(Intermediate Computations)'!DB86</f>
        <v>43101</v>
      </c>
      <c r="CT146" s="4">
        <f>'(Intermediate Computations)'!DC86</f>
        <v>43132</v>
      </c>
      <c r="CU146" s="4">
        <f>'(Intermediate Computations)'!DD86</f>
        <v>43160</v>
      </c>
      <c r="CV146" s="4">
        <f>'(Intermediate Computations)'!DE86</f>
        <v>43191</v>
      </c>
      <c r="CW146" s="4">
        <f>'(Intermediate Computations)'!DF86</f>
        <v>43221</v>
      </c>
      <c r="CX146" s="4">
        <f>'(Intermediate Computations)'!DG86</f>
        <v>43252</v>
      </c>
      <c r="CY146" s="4">
        <f>'(Intermediate Computations)'!DH86</f>
        <v>43282</v>
      </c>
      <c r="CZ146" s="4">
        <f>'(Intermediate Computations)'!DI86</f>
        <v>43313</v>
      </c>
      <c r="DA146" s="4">
        <f>'(Intermediate Computations)'!DJ86</f>
        <v>43344</v>
      </c>
      <c r="DB146" s="4">
        <f>'(Intermediate Computations)'!DK86</f>
        <v>43374</v>
      </c>
      <c r="DC146" s="4">
        <f>'(Intermediate Computations)'!DL86</f>
        <v>43405</v>
      </c>
      <c r="DD146" s="4">
        <f>'(Intermediate Computations)'!DM86</f>
        <v>43435</v>
      </c>
      <c r="DE146" s="4">
        <f>'(Intermediate Computations)'!DO86</f>
        <v>43466</v>
      </c>
      <c r="DF146" s="4">
        <f>'(Intermediate Computations)'!DP86</f>
        <v>43497</v>
      </c>
      <c r="DG146" s="4">
        <f>'(Intermediate Computations)'!DQ86</f>
        <v>43525</v>
      </c>
      <c r="DH146" s="4">
        <f>'(Intermediate Computations)'!DR86</f>
        <v>43556</v>
      </c>
      <c r="DI146" s="4">
        <f>'(Intermediate Computations)'!DS86</f>
        <v>43586</v>
      </c>
      <c r="DJ146" s="4">
        <f>'(Intermediate Computations)'!DT86</f>
        <v>43617</v>
      </c>
      <c r="DK146" s="4">
        <f>'(Intermediate Computations)'!DU86</f>
        <v>43647</v>
      </c>
      <c r="DL146" s="4">
        <f>'(Intermediate Computations)'!DV86</f>
        <v>43678</v>
      </c>
      <c r="DM146" s="4">
        <f>'(Intermediate Computations)'!DW86</f>
        <v>43709</v>
      </c>
      <c r="DN146" s="4">
        <f>'(Intermediate Computations)'!DX86</f>
        <v>43739</v>
      </c>
      <c r="DO146" s="4">
        <f>'(Intermediate Computations)'!DY86</f>
        <v>43770</v>
      </c>
      <c r="DP146" s="4">
        <f>'(Intermediate Computations)'!DZ86</f>
        <v>43800</v>
      </c>
      <c r="DQ146" s="4">
        <f>'(Intermediate Computations)'!EB86</f>
        <v>43831</v>
      </c>
      <c r="DR146" s="4">
        <f>'(Intermediate Computations)'!EC86</f>
        <v>43862</v>
      </c>
      <c r="DS146" s="4">
        <f>'(Intermediate Computations)'!ED86</f>
        <v>43891</v>
      </c>
      <c r="DT146" s="4">
        <f>'(Intermediate Computations)'!EE86</f>
        <v>43922</v>
      </c>
      <c r="DU146" s="4">
        <f>'(Intermediate Computations)'!EF86</f>
        <v>43952</v>
      </c>
      <c r="DV146" s="4">
        <f>'(Intermediate Computations)'!EG86</f>
        <v>43983</v>
      </c>
      <c r="DW146" s="4">
        <f>'(Intermediate Computations)'!EH86</f>
        <v>44013</v>
      </c>
      <c r="DX146" s="4">
        <f>'(Intermediate Computations)'!EI86</f>
        <v>44044</v>
      </c>
      <c r="DY146" s="4">
        <f>'(Intermediate Computations)'!EJ86</f>
        <v>44075</v>
      </c>
      <c r="DZ146" s="4">
        <f>'(Intermediate Computations)'!EK86</f>
        <v>44105</v>
      </c>
      <c r="EA146" s="4">
        <f>'(Intermediate Computations)'!EL86</f>
        <v>44136</v>
      </c>
      <c r="EB146" s="4">
        <f>'(Intermediate Computations)'!EM86</f>
        <v>44166</v>
      </c>
    </row>
    <row r="147" spans="1:132" ht="12.75" customHeight="1">
      <c r="A147" s="64">
        <f ca="1">'Statitstical Moments'!B13</f>
        <v>26945.201186514165</v>
      </c>
      <c r="B147" s="64">
        <f ca="1">'Statitstical Moments'!C13</f>
        <v>33641.63592378272</v>
      </c>
      <c r="C147" s="64">
        <f ca="1">'Statitstical Moments'!D13</f>
        <v>28234.393395385934</v>
      </c>
      <c r="D147" s="64">
        <f ca="1">'Statitstical Moments'!E13</f>
        <v>26352.950821079536</v>
      </c>
      <c r="E147" s="64">
        <f ca="1">'Statitstical Moments'!F13</f>
        <v>15035.083799091481</v>
      </c>
      <c r="F147" s="64">
        <f ca="1">'Statitstical Moments'!G13</f>
        <v>11310.12301515879</v>
      </c>
      <c r="G147" s="64">
        <f ca="1">'Statitstical Moments'!H13</f>
        <v>23822.510987781585</v>
      </c>
      <c r="H147" s="64">
        <f ca="1">'Statitstical Moments'!I13</f>
        <v>30194.224636915678</v>
      </c>
      <c r="I147" s="64">
        <f ca="1">'Statitstical Moments'!J13</f>
        <v>34114.631360523264</v>
      </c>
      <c r="J147" s="64">
        <f ca="1">'Statitstical Moments'!K13</f>
        <v>41491.315794860151</v>
      </c>
      <c r="K147" s="64">
        <f ca="1">'Statitstical Moments'!L13</f>
        <v>28596.591093565199</v>
      </c>
      <c r="L147" s="64">
        <f ca="1">'Statitstical Moments'!M13</f>
        <v>32250.766148440751</v>
      </c>
      <c r="M147" s="64">
        <f ca="1">'Statitstical Moments'!O13</f>
        <v>27821.868421102259</v>
      </c>
      <c r="N147" s="64">
        <f ca="1">'Statitstical Moments'!P13</f>
        <v>30491.047539303807</v>
      </c>
      <c r="O147" s="64">
        <f ca="1">'Statitstical Moments'!Q13</f>
        <v>31763.126389182889</v>
      </c>
      <c r="P147" s="64">
        <f ca="1">'Statitstical Moments'!R13</f>
        <v>27858.02537774825</v>
      </c>
      <c r="Q147" s="64">
        <f ca="1">'Statitstical Moments'!S13</f>
        <v>28035.156988679104</v>
      </c>
      <c r="R147" s="64">
        <f ca="1">'Statitstical Moments'!T13</f>
        <v>24652.889937121239</v>
      </c>
      <c r="S147" s="64">
        <f ca="1">'Statitstical Moments'!U13</f>
        <v>22881.896878617208</v>
      </c>
      <c r="T147" s="64">
        <f ca="1">'Statitstical Moments'!V13</f>
        <v>28898.879633493572</v>
      </c>
      <c r="U147" s="64">
        <f ca="1">'Statitstical Moments'!W13</f>
        <v>18849.74203960209</v>
      </c>
      <c r="V147" s="64">
        <f ca="1">'Statitstical Moments'!X13</f>
        <v>32200.740301002665</v>
      </c>
      <c r="W147" s="64">
        <f ca="1">'Statitstical Moments'!Y13</f>
        <v>36211.007383183067</v>
      </c>
      <c r="X147" s="64">
        <f ca="1">'Statitstical Moments'!Z13</f>
        <v>23971.973676713213</v>
      </c>
      <c r="Y147" s="64">
        <f ca="1">'Statitstical Moments'!AB13</f>
        <v>42507.832924344279</v>
      </c>
      <c r="Z147" s="64">
        <f ca="1">'Statitstical Moments'!AC13</f>
        <v>33523.429027232007</v>
      </c>
      <c r="AA147" s="64">
        <f ca="1">'Statitstical Moments'!AD13</f>
        <v>29110.721629120362</v>
      </c>
      <c r="AB147" s="64">
        <f ca="1">'Statitstical Moments'!AE13</f>
        <v>25662.059470145854</v>
      </c>
      <c r="AC147" s="64">
        <f ca="1">'Statitstical Moments'!AF13</f>
        <v>33527.121181560979</v>
      </c>
      <c r="AD147" s="64">
        <f ca="1">'Statitstical Moments'!AG13</f>
        <v>38892.621965718688</v>
      </c>
      <c r="AE147" s="64">
        <f ca="1">'Statitstical Moments'!AH13</f>
        <v>30563.149495878559</v>
      </c>
      <c r="AF147" s="64">
        <f ca="1">'Statitstical Moments'!AI13</f>
        <v>14738.433126124817</v>
      </c>
      <c r="AG147" s="64">
        <f ca="1">'Statitstical Moments'!AJ13</f>
        <v>25519.867808166426</v>
      </c>
      <c r="AH147" s="64">
        <f ca="1">'Statitstical Moments'!AK13</f>
        <v>29530.18519560861</v>
      </c>
      <c r="AI147" s="64">
        <f ca="1">'Statitstical Moments'!AL13</f>
        <v>28863.978053333831</v>
      </c>
      <c r="AJ147" s="64">
        <f ca="1">'Statitstical Moments'!AM13</f>
        <v>33396.523843818315</v>
      </c>
      <c r="AK147" s="64">
        <f ca="1">'Statitstical Moments'!AO13</f>
        <v>32891.030423271142</v>
      </c>
      <c r="AL147" s="64">
        <f ca="1">'Statitstical Moments'!AP13</f>
        <v>33462.273648654605</v>
      </c>
      <c r="AM147" s="64">
        <f ca="1">'Statitstical Moments'!AQ13</f>
        <v>33363.611942228512</v>
      </c>
      <c r="AN147" s="64">
        <f ca="1">'Statitstical Moments'!AR13</f>
        <v>23314.138084785372</v>
      </c>
      <c r="AO147" s="64">
        <f ca="1">'Statitstical Moments'!AS13</f>
        <v>24031.673738348607</v>
      </c>
      <c r="AP147" s="64">
        <f ca="1">'Statitstical Moments'!AT13</f>
        <v>33703.856823113427</v>
      </c>
      <c r="AQ147" s="64">
        <f ca="1">'Statitstical Moments'!AU13</f>
        <v>35581.732487157897</v>
      </c>
      <c r="AR147" s="64">
        <f ca="1">'Statitstical Moments'!AV13</f>
        <v>18412.960347042757</v>
      </c>
      <c r="AS147" s="64">
        <f ca="1">'Statitstical Moments'!AW13</f>
        <v>17144.982760695235</v>
      </c>
      <c r="AT147" s="64">
        <f ca="1">'Statitstical Moments'!AX13</f>
        <v>30753.457450427806</v>
      </c>
      <c r="AU147" s="64">
        <f ca="1">'Statitstical Moments'!AY13</f>
        <v>35241.946562842204</v>
      </c>
      <c r="AV147" s="64">
        <f ca="1">'Statitstical Moments'!AZ13</f>
        <v>18461.420542630771</v>
      </c>
      <c r="AW147" s="64">
        <f ca="1">'Statitstical Moments'!BB13</f>
        <v>29366.466915681114</v>
      </c>
      <c r="AX147" s="64">
        <f ca="1">'Statitstical Moments'!BC13</f>
        <v>30040.540682934105</v>
      </c>
      <c r="AY147" s="64">
        <f ca="1">'Statitstical Moments'!BD13</f>
        <v>23717.441583782471</v>
      </c>
      <c r="AZ147" s="64">
        <f ca="1">'Statitstical Moments'!BE13</f>
        <v>25762.141147663508</v>
      </c>
      <c r="BA147" s="64">
        <f ca="1">'Statitstical Moments'!BF13</f>
        <v>27562.653805460483</v>
      </c>
      <c r="BB147" s="64">
        <f ca="1">'Statitstical Moments'!BG13</f>
        <v>22535.311945568803</v>
      </c>
      <c r="BC147" s="64">
        <f ca="1">'Statitstical Moments'!BH13</f>
        <v>20142.460782940576</v>
      </c>
      <c r="BD147" s="64">
        <f ca="1">'Statitstical Moments'!BI13</f>
        <v>38084.616101983534</v>
      </c>
      <c r="BE147" s="64">
        <f ca="1">'Statitstical Moments'!BJ13</f>
        <v>28183.568094969018</v>
      </c>
      <c r="BF147" s="64">
        <f ca="1">'Statitstical Moments'!BK13</f>
        <v>36375.415673584546</v>
      </c>
      <c r="BG147" s="64">
        <f ca="1">'Statitstical Moments'!BL13</f>
        <v>24765.791595304923</v>
      </c>
      <c r="BH147" s="64">
        <f ca="1">'Statitstical Moments'!BM13</f>
        <v>23445.802624768192</v>
      </c>
      <c r="BI147" s="64">
        <f ca="1">'Statitstical Moments'!BO13</f>
        <v>32172.854432963766</v>
      </c>
      <c r="BJ147" s="64">
        <f ca="1">'Statitstical Moments'!BP13</f>
        <v>20081.119497948217</v>
      </c>
      <c r="BK147" s="64">
        <f ca="1">'Statitstical Moments'!BQ13</f>
        <v>24786.895581996014</v>
      </c>
      <c r="BL147" s="64">
        <f ca="1">'Statitstical Moments'!BR13</f>
        <v>41291.82791245215</v>
      </c>
      <c r="BM147" s="64">
        <f ca="1">'Statitstical Moments'!BS13</f>
        <v>25505.747072766862</v>
      </c>
      <c r="BN147" s="64">
        <f ca="1">'Statitstical Moments'!BT13</f>
        <v>30957.907406044364</v>
      </c>
      <c r="BO147" s="64">
        <f ca="1">'Statitstical Moments'!BU13</f>
        <v>19627.736350655341</v>
      </c>
      <c r="BP147" s="64">
        <f ca="1">'Statitstical Moments'!BV13</f>
        <v>27934.735446537747</v>
      </c>
      <c r="BQ147" s="64">
        <f ca="1">'Statitstical Moments'!BW13</f>
        <v>30624.480001518732</v>
      </c>
      <c r="BR147" s="64">
        <f ca="1">'Statitstical Moments'!BX13</f>
        <v>38701.695221351962</v>
      </c>
      <c r="BS147" s="64">
        <f ca="1">'Statitstical Moments'!BY13</f>
        <v>30791.146721384528</v>
      </c>
      <c r="BT147" s="64">
        <f ca="1">'Statitstical Moments'!BZ13</f>
        <v>29501.429661277285</v>
      </c>
      <c r="BU147" s="64">
        <f ca="1">'Statitstical Moments'!CB13</f>
        <v>32707.093116184602</v>
      </c>
      <c r="BV147" s="64">
        <f ca="1">'Statitstical Moments'!CC13</f>
        <v>18247.357653089242</v>
      </c>
      <c r="BW147" s="64">
        <f ca="1">'Statitstical Moments'!CD13</f>
        <v>22045.241028992339</v>
      </c>
      <c r="BX147" s="64">
        <f ca="1">'Statitstical Moments'!CE13</f>
        <v>32705.602780603294</v>
      </c>
      <c r="BY147" s="64">
        <f ca="1">'Statitstical Moments'!CF13</f>
        <v>21525.305507144858</v>
      </c>
      <c r="BZ147" s="64">
        <f ca="1">'Statitstical Moments'!CG13</f>
        <v>35873.039949030106</v>
      </c>
      <c r="CA147" s="64">
        <f ca="1">'Statitstical Moments'!CH13</f>
        <v>31463.901475453727</v>
      </c>
      <c r="CB147" s="64">
        <f ca="1">'Statitstical Moments'!CI13</f>
        <v>30200.669555351215</v>
      </c>
      <c r="CC147" s="64">
        <f ca="1">'Statitstical Moments'!CJ13</f>
        <v>30276.454509498573</v>
      </c>
      <c r="CD147" s="64">
        <f ca="1">'Statitstical Moments'!CK13</f>
        <v>22616.571804647017</v>
      </c>
      <c r="CE147" s="64">
        <f ca="1">'Statitstical Moments'!CL13</f>
        <v>36823.314802999143</v>
      </c>
      <c r="CF147" s="64">
        <f ca="1">'Statitstical Moments'!CM13</f>
        <v>37454.659606040746</v>
      </c>
      <c r="CG147" s="64">
        <f ca="1">'Statitstical Moments'!CO13</f>
        <v>29512.531463748015</v>
      </c>
      <c r="CH147" s="64">
        <f ca="1">'Statitstical Moments'!CP13</f>
        <v>34731.618049250988</v>
      </c>
      <c r="CI147" s="64">
        <f ca="1">'Statitstical Moments'!CQ13</f>
        <v>28257.66162487863</v>
      </c>
      <c r="CJ147" s="64">
        <f ca="1">'Statitstical Moments'!CR13</f>
        <v>21013.551878110473</v>
      </c>
      <c r="CK147" s="64">
        <f ca="1">'Statitstical Moments'!CS13</f>
        <v>32896.560490178672</v>
      </c>
      <c r="CL147" s="64">
        <f ca="1">'Statitstical Moments'!CT13</f>
        <v>25295.049775490286</v>
      </c>
      <c r="CM147" s="64">
        <f ca="1">'Statitstical Moments'!CU13</f>
        <v>19061.986433282473</v>
      </c>
      <c r="CN147" s="64">
        <f ca="1">'Statitstical Moments'!CV13</f>
        <v>22407.98742274172</v>
      </c>
      <c r="CO147" s="64">
        <f ca="1">'Statitstical Moments'!CW13</f>
        <v>32922.145071386571</v>
      </c>
      <c r="CP147" s="64">
        <f ca="1">'Statitstical Moments'!CX13</f>
        <v>25099.644274042097</v>
      </c>
      <c r="CQ147" s="64">
        <f ca="1">'Statitstical Moments'!CY13</f>
        <v>39166.132848834968</v>
      </c>
      <c r="CR147" s="64">
        <f ca="1">'Statitstical Moments'!CZ13</f>
        <v>34987.505408819059</v>
      </c>
      <c r="CS147" s="64">
        <f ca="1">'Statitstical Moments'!DB13</f>
        <v>21202.255706749896</v>
      </c>
      <c r="CT147" s="64">
        <f ca="1">'Statitstical Moments'!DC13</f>
        <v>32180.947400569399</v>
      </c>
      <c r="CU147" s="64">
        <f ca="1">'Statitstical Moments'!DD13</f>
        <v>33122.42707522586</v>
      </c>
      <c r="CV147" s="64">
        <f ca="1">'Statitstical Moments'!DE13</f>
        <v>24245.495316431265</v>
      </c>
      <c r="CW147" s="64">
        <f ca="1">'Statitstical Moments'!DF13</f>
        <v>31096.435143460054</v>
      </c>
      <c r="CX147" s="64">
        <f ca="1">'Statitstical Moments'!DG13</f>
        <v>18165.878206123725</v>
      </c>
      <c r="CY147" s="64">
        <f ca="1">'Statitstical Moments'!DH13</f>
        <v>32601.671572491363</v>
      </c>
      <c r="CZ147" s="64">
        <f ca="1">'Statitstical Moments'!DI13</f>
        <v>38591.513100672979</v>
      </c>
      <c r="DA147" s="64">
        <f ca="1">'Statitstical Moments'!DJ13</f>
        <v>22688.968755561549</v>
      </c>
      <c r="DB147" s="64">
        <f ca="1">'Statitstical Moments'!DK13</f>
        <v>31987.45346576918</v>
      </c>
      <c r="DC147" s="64">
        <f ca="1">'Statitstical Moments'!DL13</f>
        <v>32084.198038828748</v>
      </c>
      <c r="DD147" s="64">
        <f ca="1">'Statitstical Moments'!DM13</f>
        <v>24153.895473627454</v>
      </c>
      <c r="DE147" s="64">
        <f ca="1">'Statitstical Moments'!DO13</f>
        <v>12913.130439379122</v>
      </c>
      <c r="DF147" s="64">
        <f ca="1">'Statitstical Moments'!DP13</f>
        <v>45953.57998189568</v>
      </c>
      <c r="DG147" s="64">
        <f ca="1">'Statitstical Moments'!DQ13</f>
        <v>23141.757817478181</v>
      </c>
      <c r="DH147" s="64">
        <f ca="1">'Statitstical Moments'!DR13</f>
        <v>22120.341592690558</v>
      </c>
      <c r="DI147" s="64">
        <f ca="1">'Statitstical Moments'!DS13</f>
        <v>35161.002848726101</v>
      </c>
      <c r="DJ147" s="64">
        <f ca="1">'Statitstical Moments'!DT13</f>
        <v>37532.356777717803</v>
      </c>
      <c r="DK147" s="64">
        <f ca="1">'Statitstical Moments'!DU13</f>
        <v>32054.367979706043</v>
      </c>
      <c r="DL147" s="64">
        <f ca="1">'Statitstical Moments'!DV13</f>
        <v>33252.900525965968</v>
      </c>
      <c r="DM147" s="64">
        <f ca="1">'Statitstical Moments'!DW13</f>
        <v>32841.394592984041</v>
      </c>
      <c r="DN147" s="64">
        <f ca="1">'Statitstical Moments'!DX13</f>
        <v>16479.420841862226</v>
      </c>
      <c r="DO147" s="64">
        <f ca="1">'Statitstical Moments'!DY13</f>
        <v>21525.185037165364</v>
      </c>
      <c r="DP147" s="64">
        <f ca="1">'Statitstical Moments'!DZ13</f>
        <v>27779.026079240663</v>
      </c>
      <c r="DQ147" s="64">
        <f ca="1">'Statitstical Moments'!EB13</f>
        <v>37598.208316852229</v>
      </c>
      <c r="DR147" s="64">
        <f ca="1">'Statitstical Moments'!EC13</f>
        <v>23218.675239647237</v>
      </c>
      <c r="DS147" s="64">
        <f ca="1">'Statitstical Moments'!ED13</f>
        <v>28724.908383687278</v>
      </c>
      <c r="DT147" s="64">
        <f ca="1">'Statitstical Moments'!EE13</f>
        <v>16132.233180527239</v>
      </c>
      <c r="DU147" s="64">
        <f ca="1">'Statitstical Moments'!EF13</f>
        <v>21098.50990780957</v>
      </c>
      <c r="DV147" s="64">
        <f ca="1">'Statitstical Moments'!EG13</f>
        <v>29169.287367693138</v>
      </c>
      <c r="DW147" s="64">
        <f ca="1">'Statitstical Moments'!EH13</f>
        <v>34376.19467849721</v>
      </c>
      <c r="DX147" s="64">
        <f ca="1">'Statitstical Moments'!EI13</f>
        <v>15613.940061849293</v>
      </c>
      <c r="DY147" s="64">
        <f ca="1">'Statitstical Moments'!EJ13</f>
        <v>22488.433941319512</v>
      </c>
      <c r="DZ147" s="64">
        <f ca="1">'Statitstical Moments'!EK13</f>
        <v>32452.560006901374</v>
      </c>
      <c r="EA147" s="64">
        <f ca="1">'Statitstical Moments'!EL13</f>
        <v>24042.291712380564</v>
      </c>
      <c r="EB147" s="64">
        <f ca="1">'Statitstical Moments'!EM13</f>
        <v>16751.274502988417</v>
      </c>
    </row>
    <row r="148" spans="1:132" ht="12.75" customHeight="1">
      <c r="A148" s="4" t="str">
        <f>'(Intermediate Computations)'!B95</f>
        <v>Jan 2010</v>
      </c>
      <c r="B148" s="4" t="str">
        <f>'(Intermediate Computations)'!C95</f>
        <v>Feb 2010</v>
      </c>
      <c r="C148" s="4" t="str">
        <f>'(Intermediate Computations)'!D95</f>
        <v>Mar 2010</v>
      </c>
      <c r="D148" s="4" t="str">
        <f>'(Intermediate Computations)'!E95</f>
        <v>Apr 2010</v>
      </c>
      <c r="E148" s="4" t="str">
        <f>'(Intermediate Computations)'!F95</f>
        <v>May 2010</v>
      </c>
      <c r="F148" s="4" t="str">
        <f>'(Intermediate Computations)'!G95</f>
        <v>Jun 2010</v>
      </c>
      <c r="G148" s="4" t="str">
        <f>'(Intermediate Computations)'!H95</f>
        <v>Jul 2010</v>
      </c>
      <c r="H148" s="4" t="str">
        <f>'(Intermediate Computations)'!I95</f>
        <v>Aug 2010</v>
      </c>
      <c r="I148" s="4" t="str">
        <f>'(Intermediate Computations)'!J95</f>
        <v>Sep 2010</v>
      </c>
      <c r="J148" s="4" t="str">
        <f>'(Intermediate Computations)'!K95</f>
        <v>Oct 2010</v>
      </c>
      <c r="K148" s="4" t="str">
        <f>'(Intermediate Computations)'!L95</f>
        <v>Nov 2010</v>
      </c>
      <c r="L148" s="4" t="str">
        <f>'(Intermediate Computations)'!M95</f>
        <v>Dec 2010</v>
      </c>
      <c r="M148" s="4" t="str">
        <f>'(Intermediate Computations)'!O95</f>
        <v>Jan 2011</v>
      </c>
      <c r="N148" s="4" t="str">
        <f>'(Intermediate Computations)'!P95</f>
        <v>Feb 2011</v>
      </c>
      <c r="O148" s="4" t="str">
        <f>'(Intermediate Computations)'!Q95</f>
        <v>Mar 2011</v>
      </c>
      <c r="P148" s="4" t="str">
        <f>'(Intermediate Computations)'!R95</f>
        <v>Apr 2011</v>
      </c>
      <c r="Q148" s="4" t="str">
        <f>'(Intermediate Computations)'!S95</f>
        <v>May 2011</v>
      </c>
      <c r="R148" s="4" t="str">
        <f>'(Intermediate Computations)'!T95</f>
        <v>Jun 2011</v>
      </c>
      <c r="S148" s="4" t="str">
        <f>'(Intermediate Computations)'!U95</f>
        <v>Jul 2011</v>
      </c>
      <c r="T148" s="4" t="str">
        <f>'(Intermediate Computations)'!V95</f>
        <v>Aug 2011</v>
      </c>
      <c r="U148" s="4" t="str">
        <f>'(Intermediate Computations)'!W95</f>
        <v>Sep 2011</v>
      </c>
      <c r="V148" s="4" t="str">
        <f>'(Intermediate Computations)'!X95</f>
        <v>Oct 2011</v>
      </c>
      <c r="W148" s="4" t="str">
        <f>'(Intermediate Computations)'!Y95</f>
        <v>Nov 2011</v>
      </c>
      <c r="X148" s="4" t="str">
        <f>'(Intermediate Computations)'!Z95</f>
        <v>Dec 2011</v>
      </c>
      <c r="Y148" s="4" t="str">
        <f>'(Intermediate Computations)'!AB95</f>
        <v>Jan 2012</v>
      </c>
      <c r="Z148" s="4" t="str">
        <f>'(Intermediate Computations)'!AC95</f>
        <v>Feb 2012</v>
      </c>
      <c r="AA148" s="4" t="str">
        <f>'(Intermediate Computations)'!AD95</f>
        <v>Mar 2012</v>
      </c>
      <c r="AB148" s="4" t="str">
        <f>'(Intermediate Computations)'!AE95</f>
        <v>Apr 2012</v>
      </c>
      <c r="AC148" s="4" t="str">
        <f>'(Intermediate Computations)'!AF95</f>
        <v>May 2012</v>
      </c>
      <c r="AD148" s="4" t="str">
        <f>'(Intermediate Computations)'!AG95</f>
        <v>Jun 2012</v>
      </c>
      <c r="AE148" s="4" t="str">
        <f>'(Intermediate Computations)'!AH95</f>
        <v>Jul 2012</v>
      </c>
      <c r="AF148" s="4" t="str">
        <f>'(Intermediate Computations)'!AI95</f>
        <v>Aug 2012</v>
      </c>
      <c r="AG148" s="4" t="str">
        <f>'(Intermediate Computations)'!AJ95</f>
        <v>Sep 2012</v>
      </c>
      <c r="AH148" s="4" t="str">
        <f>'(Intermediate Computations)'!AK95</f>
        <v>Oct 2012</v>
      </c>
      <c r="AI148" s="4" t="str">
        <f>'(Intermediate Computations)'!AL95</f>
        <v>Nov 2012</v>
      </c>
      <c r="AJ148" s="4" t="str">
        <f>'(Intermediate Computations)'!AM95</f>
        <v>Dec 2012</v>
      </c>
      <c r="AK148" s="4" t="str">
        <f>'(Intermediate Computations)'!AO95</f>
        <v>Jan 2013</v>
      </c>
      <c r="AL148" s="4" t="str">
        <f>'(Intermediate Computations)'!AP95</f>
        <v>Feb 2013</v>
      </c>
      <c r="AM148" s="4" t="str">
        <f>'(Intermediate Computations)'!AQ95</f>
        <v>Mar 2013</v>
      </c>
      <c r="AN148" s="4" t="str">
        <f>'(Intermediate Computations)'!AR95</f>
        <v>Apr 2013</v>
      </c>
      <c r="AO148" s="4" t="str">
        <f>'(Intermediate Computations)'!AS95</f>
        <v>May 2013</v>
      </c>
      <c r="AP148" s="4" t="str">
        <f>'(Intermediate Computations)'!AT95</f>
        <v>Jun 2013</v>
      </c>
      <c r="AQ148" s="4" t="str">
        <f>'(Intermediate Computations)'!AU95</f>
        <v>Jul 2013</v>
      </c>
      <c r="AR148" s="4" t="str">
        <f>'(Intermediate Computations)'!AV95</f>
        <v>Aug 2013</v>
      </c>
      <c r="AS148" s="4" t="str">
        <f>'(Intermediate Computations)'!AW95</f>
        <v>Sep 2013</v>
      </c>
      <c r="AT148" s="4" t="str">
        <f>'(Intermediate Computations)'!AX95</f>
        <v>Oct 2013</v>
      </c>
      <c r="AU148" s="4" t="str">
        <f>'(Intermediate Computations)'!AY95</f>
        <v>Nov 2013</v>
      </c>
      <c r="AV148" s="4" t="str">
        <f>'(Intermediate Computations)'!AZ95</f>
        <v>Dec 2013</v>
      </c>
      <c r="AW148" s="4" t="str">
        <f>'(Intermediate Computations)'!BB95</f>
        <v>Jan 2014</v>
      </c>
      <c r="AX148" s="4" t="str">
        <f>'(Intermediate Computations)'!BC95</f>
        <v>Feb 2014</v>
      </c>
      <c r="AY148" s="4" t="str">
        <f>'(Intermediate Computations)'!BD95</f>
        <v>Mar 2014</v>
      </c>
      <c r="AZ148" s="4" t="str">
        <f>'(Intermediate Computations)'!BE95</f>
        <v>Apr 2014</v>
      </c>
      <c r="BA148" s="4" t="str">
        <f>'(Intermediate Computations)'!BF95</f>
        <v>May 2014</v>
      </c>
      <c r="BB148" s="4" t="str">
        <f>'(Intermediate Computations)'!BG95</f>
        <v>Jun 2014</v>
      </c>
      <c r="BC148" s="4" t="str">
        <f>'(Intermediate Computations)'!BH95</f>
        <v>Jul 2014</v>
      </c>
      <c r="BD148" s="4" t="str">
        <f>'(Intermediate Computations)'!BI95</f>
        <v>Aug 2014</v>
      </c>
      <c r="BE148" s="4" t="str">
        <f>'(Intermediate Computations)'!BJ95</f>
        <v>Sep 2014</v>
      </c>
      <c r="BF148" s="4" t="str">
        <f>'(Intermediate Computations)'!BK95</f>
        <v>Oct 2014</v>
      </c>
      <c r="BG148" s="4" t="str">
        <f>'(Intermediate Computations)'!BL95</f>
        <v>Nov 2014</v>
      </c>
      <c r="BH148" s="4" t="str">
        <f>'(Intermediate Computations)'!BM95</f>
        <v>Dec 2014</v>
      </c>
      <c r="BI148" s="4" t="str">
        <f>'(Intermediate Computations)'!BO95</f>
        <v>Jan 2015</v>
      </c>
      <c r="BJ148" s="4" t="str">
        <f>'(Intermediate Computations)'!BP95</f>
        <v>Feb 2015</v>
      </c>
      <c r="BK148" s="4" t="str">
        <f>'(Intermediate Computations)'!BQ95</f>
        <v>Mar 2015</v>
      </c>
      <c r="BL148" s="4" t="str">
        <f>'(Intermediate Computations)'!BR95</f>
        <v>Apr 2015</v>
      </c>
      <c r="BM148" s="4" t="str">
        <f>'(Intermediate Computations)'!BS95</f>
        <v>May 2015</v>
      </c>
      <c r="BN148" s="4" t="str">
        <f>'(Intermediate Computations)'!BT95</f>
        <v>Jun 2015</v>
      </c>
      <c r="BO148" s="4" t="str">
        <f>'(Intermediate Computations)'!BU95</f>
        <v>Jul 2015</v>
      </c>
      <c r="BP148" s="4" t="str">
        <f>'(Intermediate Computations)'!BV95</f>
        <v>Aug 2015</v>
      </c>
      <c r="BQ148" s="4" t="str">
        <f>'(Intermediate Computations)'!BW95</f>
        <v>Sep 2015</v>
      </c>
      <c r="BR148" s="4" t="str">
        <f>'(Intermediate Computations)'!BX95</f>
        <v>Oct 2015</v>
      </c>
      <c r="BS148" s="4" t="str">
        <f>'(Intermediate Computations)'!BY95</f>
        <v>Nov 2015</v>
      </c>
      <c r="BT148" s="4" t="str">
        <f>'(Intermediate Computations)'!BZ95</f>
        <v>Dec 2015</v>
      </c>
      <c r="BU148" s="4" t="str">
        <f>'(Intermediate Computations)'!CB95</f>
        <v>Jan 2016</v>
      </c>
      <c r="BV148" s="4" t="str">
        <f>'(Intermediate Computations)'!CC95</f>
        <v>Feb 2016</v>
      </c>
      <c r="BW148" s="4" t="str">
        <f>'(Intermediate Computations)'!CD95</f>
        <v>Mar 2016</v>
      </c>
      <c r="BX148" s="4" t="str">
        <f>'(Intermediate Computations)'!CE95</f>
        <v>Apr 2016</v>
      </c>
      <c r="BY148" s="4" t="str">
        <f>'(Intermediate Computations)'!CF95</f>
        <v>May 2016</v>
      </c>
      <c r="BZ148" s="4" t="str">
        <f>'(Intermediate Computations)'!CG95</f>
        <v>Jun 2016</v>
      </c>
      <c r="CA148" s="4" t="str">
        <f>'(Intermediate Computations)'!CH95</f>
        <v>Jul 2016</v>
      </c>
      <c r="CB148" s="4" t="str">
        <f>'(Intermediate Computations)'!CI95</f>
        <v>Aug 2016</v>
      </c>
      <c r="CC148" s="4" t="str">
        <f>'(Intermediate Computations)'!CJ95</f>
        <v>Sep 2016</v>
      </c>
      <c r="CD148" s="4" t="str">
        <f>'(Intermediate Computations)'!CK95</f>
        <v>Oct 2016</v>
      </c>
      <c r="CE148" s="4" t="str">
        <f>'(Intermediate Computations)'!CL95</f>
        <v>Nov 2016</v>
      </c>
      <c r="CF148" s="4" t="str">
        <f>'(Intermediate Computations)'!CM95</f>
        <v>Dec 2016</v>
      </c>
      <c r="CG148" s="4" t="str">
        <f>'(Intermediate Computations)'!CO95</f>
        <v>Jan 2017</v>
      </c>
      <c r="CH148" s="4" t="str">
        <f>'(Intermediate Computations)'!CP95</f>
        <v>Feb 2017</v>
      </c>
      <c r="CI148" s="4" t="str">
        <f>'(Intermediate Computations)'!CQ95</f>
        <v>Mar 2017</v>
      </c>
      <c r="CJ148" s="4" t="str">
        <f>'(Intermediate Computations)'!CR95</f>
        <v>Apr 2017</v>
      </c>
      <c r="CK148" s="4" t="str">
        <f>'(Intermediate Computations)'!CS95</f>
        <v>May 2017</v>
      </c>
      <c r="CL148" s="4" t="str">
        <f>'(Intermediate Computations)'!CT95</f>
        <v>Jun 2017</v>
      </c>
      <c r="CM148" s="4" t="str">
        <f>'(Intermediate Computations)'!CU95</f>
        <v>Jul 2017</v>
      </c>
      <c r="CN148" s="4" t="str">
        <f>'(Intermediate Computations)'!CV95</f>
        <v>Aug 2017</v>
      </c>
      <c r="CO148" s="4" t="str">
        <f>'(Intermediate Computations)'!CW95</f>
        <v>Sep 2017</v>
      </c>
      <c r="CP148" s="4" t="str">
        <f>'(Intermediate Computations)'!CX95</f>
        <v>Oct 2017</v>
      </c>
      <c r="CQ148" s="4" t="str">
        <f>'(Intermediate Computations)'!CY95</f>
        <v>Nov 2017</v>
      </c>
      <c r="CR148" s="4" t="str">
        <f>'(Intermediate Computations)'!CZ95</f>
        <v>Dec 2017</v>
      </c>
      <c r="CS148" s="4" t="str">
        <f>'(Intermediate Computations)'!DB95</f>
        <v>Jan 2018</v>
      </c>
      <c r="CT148" s="4" t="str">
        <f>'(Intermediate Computations)'!DC95</f>
        <v>Feb 2018</v>
      </c>
      <c r="CU148" s="4" t="str">
        <f>'(Intermediate Computations)'!DD95</f>
        <v>Mar 2018</v>
      </c>
      <c r="CV148" s="4" t="str">
        <f>'(Intermediate Computations)'!DE95</f>
        <v>Apr 2018</v>
      </c>
      <c r="CW148" s="4" t="str">
        <f>'(Intermediate Computations)'!DF95</f>
        <v>May 2018</v>
      </c>
      <c r="CX148" s="4" t="str">
        <f>'(Intermediate Computations)'!DG95</f>
        <v>Jun 2018</v>
      </c>
      <c r="CY148" s="4" t="str">
        <f>'(Intermediate Computations)'!DH95</f>
        <v>Jul 2018</v>
      </c>
      <c r="CZ148" s="4" t="str">
        <f>'(Intermediate Computations)'!DI95</f>
        <v>Aug 2018</v>
      </c>
      <c r="DA148" s="4" t="str">
        <f>'(Intermediate Computations)'!DJ95</f>
        <v>Sep 2018</v>
      </c>
      <c r="DB148" s="4" t="str">
        <f>'(Intermediate Computations)'!DK95</f>
        <v>Oct 2018</v>
      </c>
      <c r="DC148" s="4" t="str">
        <f>'(Intermediate Computations)'!DL95</f>
        <v>Nov 2018</v>
      </c>
      <c r="DD148" s="4" t="str">
        <f>'(Intermediate Computations)'!DM95</f>
        <v>Dec 2018</v>
      </c>
      <c r="DE148" s="4" t="str">
        <f>'(Intermediate Computations)'!DO95</f>
        <v>Jan 2019</v>
      </c>
      <c r="DF148" s="4" t="str">
        <f>'(Intermediate Computations)'!DP95</f>
        <v>Feb 2019</v>
      </c>
      <c r="DG148" s="4" t="str">
        <f>'(Intermediate Computations)'!DQ95</f>
        <v>Mar 2019</v>
      </c>
      <c r="DH148" s="4" t="str">
        <f>'(Intermediate Computations)'!DR95</f>
        <v>Apr 2019</v>
      </c>
      <c r="DI148" s="4" t="str">
        <f>'(Intermediate Computations)'!DS95</f>
        <v>May 2019</v>
      </c>
      <c r="DJ148" s="4" t="str">
        <f>'(Intermediate Computations)'!DT95</f>
        <v>Jun 2019</v>
      </c>
      <c r="DK148" s="4" t="str">
        <f>'(Intermediate Computations)'!DU95</f>
        <v>Jul 2019</v>
      </c>
      <c r="DL148" s="4" t="str">
        <f>'(Intermediate Computations)'!DV95</f>
        <v>Aug 2019</v>
      </c>
      <c r="DM148" s="4" t="str">
        <f>'(Intermediate Computations)'!DW95</f>
        <v>Sep 2019</v>
      </c>
      <c r="DN148" s="4" t="str">
        <f>'(Intermediate Computations)'!DX95</f>
        <v>Oct 2019</v>
      </c>
      <c r="DO148" s="4" t="str">
        <f>'(Intermediate Computations)'!DY95</f>
        <v>Nov 2019</v>
      </c>
      <c r="DP148" s="4" t="str">
        <f>'(Intermediate Computations)'!DZ95</f>
        <v>Dec 2019</v>
      </c>
      <c r="DQ148" s="4" t="str">
        <f>'(Intermediate Computations)'!EB95</f>
        <v>Jan 2020</v>
      </c>
      <c r="DR148" s="4" t="str">
        <f>'(Intermediate Computations)'!EC95</f>
        <v>Feb 2020</v>
      </c>
      <c r="DS148" s="4" t="str">
        <f>'(Intermediate Computations)'!ED95</f>
        <v>Mar 2020</v>
      </c>
      <c r="DT148" s="4" t="str">
        <f>'(Intermediate Computations)'!EE95</f>
        <v>Apr 2020</v>
      </c>
      <c r="DU148" s="4" t="str">
        <f>'(Intermediate Computations)'!EF95</f>
        <v>May 2020</v>
      </c>
      <c r="DV148" s="4" t="str">
        <f>'(Intermediate Computations)'!EG95</f>
        <v>Jun 2020</v>
      </c>
      <c r="DW148" s="4" t="str">
        <f>'(Intermediate Computations)'!EH95</f>
        <v>Jul 2020</v>
      </c>
      <c r="DX148" s="4" t="str">
        <f>'(Intermediate Computations)'!EI95</f>
        <v>Aug 2020</v>
      </c>
      <c r="DY148" s="4" t="str">
        <f>'(Intermediate Computations)'!EJ95</f>
        <v>Sep 2020</v>
      </c>
      <c r="DZ148" s="4" t="str">
        <f>'(Intermediate Computations)'!EK95</f>
        <v>Oct 2020</v>
      </c>
      <c r="EA148" s="4" t="str">
        <f>'(Intermediate Computations)'!EL95</f>
        <v>Nov 2020</v>
      </c>
      <c r="EB148" s="4" t="str">
        <f>'(Intermediate Computations)'!EM95</f>
        <v>Dec 2020</v>
      </c>
    </row>
    <row r="149" spans="1:132" ht="12.75" customHeight="1">
      <c r="A149" s="4">
        <f>'(Intermediate Computations)'!B92</f>
        <v>40179</v>
      </c>
      <c r="B149" s="4">
        <f>'(Intermediate Computations)'!C92</f>
        <v>40210</v>
      </c>
      <c r="C149" s="4">
        <f>'(Intermediate Computations)'!D92</f>
        <v>40238</v>
      </c>
      <c r="D149" s="4">
        <f>'(Intermediate Computations)'!E92</f>
        <v>40269</v>
      </c>
      <c r="E149" s="4">
        <f>'(Intermediate Computations)'!F92</f>
        <v>40299</v>
      </c>
      <c r="F149" s="4">
        <f>'(Intermediate Computations)'!G92</f>
        <v>40330</v>
      </c>
      <c r="G149" s="4">
        <f>'(Intermediate Computations)'!H92</f>
        <v>40360</v>
      </c>
      <c r="H149" s="4">
        <f>'(Intermediate Computations)'!I92</f>
        <v>40391</v>
      </c>
      <c r="I149" s="4">
        <f>'(Intermediate Computations)'!J92</f>
        <v>40422</v>
      </c>
      <c r="J149" s="4">
        <f>'(Intermediate Computations)'!K92</f>
        <v>40452</v>
      </c>
      <c r="K149" s="4">
        <f>'(Intermediate Computations)'!L92</f>
        <v>40483</v>
      </c>
      <c r="L149" s="4">
        <f>'(Intermediate Computations)'!M92</f>
        <v>40513</v>
      </c>
      <c r="M149" s="4">
        <f>'(Intermediate Computations)'!O92</f>
        <v>40544</v>
      </c>
      <c r="N149" s="4">
        <f>'(Intermediate Computations)'!P92</f>
        <v>40575</v>
      </c>
      <c r="O149" s="4">
        <f>'(Intermediate Computations)'!Q92</f>
        <v>40603</v>
      </c>
      <c r="P149" s="4">
        <f>'(Intermediate Computations)'!R92</f>
        <v>40634</v>
      </c>
      <c r="Q149" s="4">
        <f>'(Intermediate Computations)'!S92</f>
        <v>40664</v>
      </c>
      <c r="R149" s="4">
        <f>'(Intermediate Computations)'!T92</f>
        <v>40695</v>
      </c>
      <c r="S149" s="4">
        <f>'(Intermediate Computations)'!U92</f>
        <v>40725</v>
      </c>
      <c r="T149" s="4">
        <f>'(Intermediate Computations)'!V92</f>
        <v>40756</v>
      </c>
      <c r="U149" s="4">
        <f>'(Intermediate Computations)'!W92</f>
        <v>40787</v>
      </c>
      <c r="V149" s="4">
        <f>'(Intermediate Computations)'!X92</f>
        <v>40817</v>
      </c>
      <c r="W149" s="4">
        <f>'(Intermediate Computations)'!Y92</f>
        <v>40848</v>
      </c>
      <c r="X149" s="4">
        <f>'(Intermediate Computations)'!Z92</f>
        <v>40878</v>
      </c>
      <c r="Y149" s="4">
        <f>'(Intermediate Computations)'!AB92</f>
        <v>40909</v>
      </c>
      <c r="Z149" s="4">
        <f>'(Intermediate Computations)'!AC92</f>
        <v>40940</v>
      </c>
      <c r="AA149" s="4">
        <f>'(Intermediate Computations)'!AD92</f>
        <v>40969</v>
      </c>
      <c r="AB149" s="4">
        <f>'(Intermediate Computations)'!AE92</f>
        <v>41000</v>
      </c>
      <c r="AC149" s="4">
        <f>'(Intermediate Computations)'!AF92</f>
        <v>41030</v>
      </c>
      <c r="AD149" s="4">
        <f>'(Intermediate Computations)'!AG92</f>
        <v>41061</v>
      </c>
      <c r="AE149" s="4">
        <f>'(Intermediate Computations)'!AH92</f>
        <v>41091</v>
      </c>
      <c r="AF149" s="4">
        <f>'(Intermediate Computations)'!AI92</f>
        <v>41122</v>
      </c>
      <c r="AG149" s="4">
        <f>'(Intermediate Computations)'!AJ92</f>
        <v>41153</v>
      </c>
      <c r="AH149" s="4">
        <f>'(Intermediate Computations)'!AK92</f>
        <v>41183</v>
      </c>
      <c r="AI149" s="4">
        <f>'(Intermediate Computations)'!AL92</f>
        <v>41214</v>
      </c>
      <c r="AJ149" s="4">
        <f>'(Intermediate Computations)'!AM92</f>
        <v>41244</v>
      </c>
      <c r="AK149" s="4">
        <f>'(Intermediate Computations)'!AO92</f>
        <v>41275</v>
      </c>
      <c r="AL149" s="4">
        <f>'(Intermediate Computations)'!AP92</f>
        <v>41306</v>
      </c>
      <c r="AM149" s="4">
        <f>'(Intermediate Computations)'!AQ92</f>
        <v>41334</v>
      </c>
      <c r="AN149" s="4">
        <f>'(Intermediate Computations)'!AR92</f>
        <v>41365</v>
      </c>
      <c r="AO149" s="4">
        <f>'(Intermediate Computations)'!AS92</f>
        <v>41395</v>
      </c>
      <c r="AP149" s="4">
        <f>'(Intermediate Computations)'!AT92</f>
        <v>41426</v>
      </c>
      <c r="AQ149" s="4">
        <f>'(Intermediate Computations)'!AU92</f>
        <v>41456</v>
      </c>
      <c r="AR149" s="4">
        <f>'(Intermediate Computations)'!AV92</f>
        <v>41487</v>
      </c>
      <c r="AS149" s="4">
        <f>'(Intermediate Computations)'!AW92</f>
        <v>41518</v>
      </c>
      <c r="AT149" s="4">
        <f>'(Intermediate Computations)'!AX92</f>
        <v>41548</v>
      </c>
      <c r="AU149" s="4">
        <f>'(Intermediate Computations)'!AY92</f>
        <v>41579</v>
      </c>
      <c r="AV149" s="4">
        <f>'(Intermediate Computations)'!AZ92</f>
        <v>41609</v>
      </c>
      <c r="AW149" s="4">
        <f>'(Intermediate Computations)'!BB92</f>
        <v>41640</v>
      </c>
      <c r="AX149" s="4">
        <f>'(Intermediate Computations)'!BC92</f>
        <v>41671</v>
      </c>
      <c r="AY149" s="4">
        <f>'(Intermediate Computations)'!BD92</f>
        <v>41699</v>
      </c>
      <c r="AZ149" s="4">
        <f>'(Intermediate Computations)'!BE92</f>
        <v>41730</v>
      </c>
      <c r="BA149" s="4">
        <f>'(Intermediate Computations)'!BF92</f>
        <v>41760</v>
      </c>
      <c r="BB149" s="4">
        <f>'(Intermediate Computations)'!BG92</f>
        <v>41791</v>
      </c>
      <c r="BC149" s="4">
        <f>'(Intermediate Computations)'!BH92</f>
        <v>41821</v>
      </c>
      <c r="BD149" s="4">
        <f>'(Intermediate Computations)'!BI92</f>
        <v>41852</v>
      </c>
      <c r="BE149" s="4">
        <f>'(Intermediate Computations)'!BJ92</f>
        <v>41883</v>
      </c>
      <c r="BF149" s="4">
        <f>'(Intermediate Computations)'!BK92</f>
        <v>41913</v>
      </c>
      <c r="BG149" s="4">
        <f>'(Intermediate Computations)'!BL92</f>
        <v>41944</v>
      </c>
      <c r="BH149" s="4">
        <f>'(Intermediate Computations)'!BM92</f>
        <v>41974</v>
      </c>
      <c r="BI149" s="4">
        <f>'(Intermediate Computations)'!BO92</f>
        <v>42005</v>
      </c>
      <c r="BJ149" s="4">
        <f>'(Intermediate Computations)'!BP92</f>
        <v>42036</v>
      </c>
      <c r="BK149" s="4">
        <f>'(Intermediate Computations)'!BQ92</f>
        <v>42064</v>
      </c>
      <c r="BL149" s="4">
        <f>'(Intermediate Computations)'!BR92</f>
        <v>42095</v>
      </c>
      <c r="BM149" s="4">
        <f>'(Intermediate Computations)'!BS92</f>
        <v>42125</v>
      </c>
      <c r="BN149" s="4">
        <f>'(Intermediate Computations)'!BT92</f>
        <v>42156</v>
      </c>
      <c r="BO149" s="4">
        <f>'(Intermediate Computations)'!BU92</f>
        <v>42186</v>
      </c>
      <c r="BP149" s="4">
        <f>'(Intermediate Computations)'!BV92</f>
        <v>42217</v>
      </c>
      <c r="BQ149" s="4">
        <f>'(Intermediate Computations)'!BW92</f>
        <v>42248</v>
      </c>
      <c r="BR149" s="4">
        <f>'(Intermediate Computations)'!BX92</f>
        <v>42278</v>
      </c>
      <c r="BS149" s="4">
        <f>'(Intermediate Computations)'!BY92</f>
        <v>42309</v>
      </c>
      <c r="BT149" s="4">
        <f>'(Intermediate Computations)'!BZ92</f>
        <v>42339</v>
      </c>
      <c r="BU149" s="4">
        <f>'(Intermediate Computations)'!CB92</f>
        <v>42370</v>
      </c>
      <c r="BV149" s="4">
        <f>'(Intermediate Computations)'!CC92</f>
        <v>42401</v>
      </c>
      <c r="BW149" s="4">
        <f>'(Intermediate Computations)'!CD92</f>
        <v>42430</v>
      </c>
      <c r="BX149" s="4">
        <f>'(Intermediate Computations)'!CE92</f>
        <v>42461</v>
      </c>
      <c r="BY149" s="4">
        <f>'(Intermediate Computations)'!CF92</f>
        <v>42491</v>
      </c>
      <c r="BZ149" s="4">
        <f>'(Intermediate Computations)'!CG92</f>
        <v>42522</v>
      </c>
      <c r="CA149" s="4">
        <f>'(Intermediate Computations)'!CH92</f>
        <v>42552</v>
      </c>
      <c r="CB149" s="4">
        <f>'(Intermediate Computations)'!CI92</f>
        <v>42583</v>
      </c>
      <c r="CC149" s="4">
        <f>'(Intermediate Computations)'!CJ92</f>
        <v>42614</v>
      </c>
      <c r="CD149" s="4">
        <f>'(Intermediate Computations)'!CK92</f>
        <v>42644</v>
      </c>
      <c r="CE149" s="4">
        <f>'(Intermediate Computations)'!CL92</f>
        <v>42675</v>
      </c>
      <c r="CF149" s="4">
        <f>'(Intermediate Computations)'!CM92</f>
        <v>42705</v>
      </c>
      <c r="CG149" s="4">
        <f>'(Intermediate Computations)'!CO92</f>
        <v>42736</v>
      </c>
      <c r="CH149" s="4">
        <f>'(Intermediate Computations)'!CP92</f>
        <v>42767</v>
      </c>
      <c r="CI149" s="4">
        <f>'(Intermediate Computations)'!CQ92</f>
        <v>42795</v>
      </c>
      <c r="CJ149" s="4">
        <f>'(Intermediate Computations)'!CR92</f>
        <v>42826</v>
      </c>
      <c r="CK149" s="4">
        <f>'(Intermediate Computations)'!CS92</f>
        <v>42856</v>
      </c>
      <c r="CL149" s="4">
        <f>'(Intermediate Computations)'!CT92</f>
        <v>42887</v>
      </c>
      <c r="CM149" s="4">
        <f>'(Intermediate Computations)'!CU92</f>
        <v>42917</v>
      </c>
      <c r="CN149" s="4">
        <f>'(Intermediate Computations)'!CV92</f>
        <v>42948</v>
      </c>
      <c r="CO149" s="4">
        <f>'(Intermediate Computations)'!CW92</f>
        <v>42979</v>
      </c>
      <c r="CP149" s="4">
        <f>'(Intermediate Computations)'!CX92</f>
        <v>43009</v>
      </c>
      <c r="CQ149" s="4">
        <f>'(Intermediate Computations)'!CY92</f>
        <v>43040</v>
      </c>
      <c r="CR149" s="4">
        <f>'(Intermediate Computations)'!CZ92</f>
        <v>43070</v>
      </c>
      <c r="CS149" s="4">
        <f>'(Intermediate Computations)'!DB92</f>
        <v>43101</v>
      </c>
      <c r="CT149" s="4">
        <f>'(Intermediate Computations)'!DC92</f>
        <v>43132</v>
      </c>
      <c r="CU149" s="4">
        <f>'(Intermediate Computations)'!DD92</f>
        <v>43160</v>
      </c>
      <c r="CV149" s="4">
        <f>'(Intermediate Computations)'!DE92</f>
        <v>43191</v>
      </c>
      <c r="CW149" s="4">
        <f>'(Intermediate Computations)'!DF92</f>
        <v>43221</v>
      </c>
      <c r="CX149" s="4">
        <f>'(Intermediate Computations)'!DG92</f>
        <v>43252</v>
      </c>
      <c r="CY149" s="4">
        <f>'(Intermediate Computations)'!DH92</f>
        <v>43282</v>
      </c>
      <c r="CZ149" s="4">
        <f>'(Intermediate Computations)'!DI92</f>
        <v>43313</v>
      </c>
      <c r="DA149" s="4">
        <f>'(Intermediate Computations)'!DJ92</f>
        <v>43344</v>
      </c>
      <c r="DB149" s="4">
        <f>'(Intermediate Computations)'!DK92</f>
        <v>43374</v>
      </c>
      <c r="DC149" s="4">
        <f>'(Intermediate Computations)'!DL92</f>
        <v>43405</v>
      </c>
      <c r="DD149" s="4">
        <f>'(Intermediate Computations)'!DM92</f>
        <v>43435</v>
      </c>
      <c r="DE149" s="4">
        <f>'(Intermediate Computations)'!DO92</f>
        <v>43466</v>
      </c>
      <c r="DF149" s="4">
        <f>'(Intermediate Computations)'!DP92</f>
        <v>43497</v>
      </c>
      <c r="DG149" s="4">
        <f>'(Intermediate Computations)'!DQ92</f>
        <v>43525</v>
      </c>
      <c r="DH149" s="4">
        <f>'(Intermediate Computations)'!DR92</f>
        <v>43556</v>
      </c>
      <c r="DI149" s="4">
        <f>'(Intermediate Computations)'!DS92</f>
        <v>43586</v>
      </c>
      <c r="DJ149" s="4">
        <f>'(Intermediate Computations)'!DT92</f>
        <v>43617</v>
      </c>
      <c r="DK149" s="4">
        <f>'(Intermediate Computations)'!DU92</f>
        <v>43647</v>
      </c>
      <c r="DL149" s="4">
        <f>'(Intermediate Computations)'!DV92</f>
        <v>43678</v>
      </c>
      <c r="DM149" s="4">
        <f>'(Intermediate Computations)'!DW92</f>
        <v>43709</v>
      </c>
      <c r="DN149" s="4">
        <f>'(Intermediate Computations)'!DX92</f>
        <v>43739</v>
      </c>
      <c r="DO149" s="4">
        <f>'(Intermediate Computations)'!DY92</f>
        <v>43770</v>
      </c>
      <c r="DP149" s="4">
        <f>'(Intermediate Computations)'!DZ92</f>
        <v>43800</v>
      </c>
      <c r="DQ149" s="4">
        <f>'(Intermediate Computations)'!EB92</f>
        <v>43831</v>
      </c>
      <c r="DR149" s="4">
        <f>'(Intermediate Computations)'!EC92</f>
        <v>43862</v>
      </c>
      <c r="DS149" s="4">
        <f>'(Intermediate Computations)'!ED92</f>
        <v>43891</v>
      </c>
      <c r="DT149" s="4">
        <f>'(Intermediate Computations)'!EE92</f>
        <v>43922</v>
      </c>
      <c r="DU149" s="4">
        <f>'(Intermediate Computations)'!EF92</f>
        <v>43952</v>
      </c>
      <c r="DV149" s="4">
        <f>'(Intermediate Computations)'!EG92</f>
        <v>43983</v>
      </c>
      <c r="DW149" s="4">
        <f>'(Intermediate Computations)'!EH92</f>
        <v>44013</v>
      </c>
      <c r="DX149" s="4">
        <f>'(Intermediate Computations)'!EI92</f>
        <v>44044</v>
      </c>
      <c r="DY149" s="4">
        <f>'(Intermediate Computations)'!EJ92</f>
        <v>44075</v>
      </c>
      <c r="DZ149" s="4">
        <f>'(Intermediate Computations)'!EK92</f>
        <v>44105</v>
      </c>
      <c r="EA149" s="4">
        <f>'(Intermediate Computations)'!EL92</f>
        <v>44136</v>
      </c>
      <c r="EB149" s="4">
        <f>'(Intermediate Computations)'!EM92</f>
        <v>44166</v>
      </c>
    </row>
    <row r="150" spans="1:132" ht="12.75" customHeight="1">
      <c r="A150" s="64">
        <f>'Statitstical Moments'!B14</f>
        <v>1166666.6666666667</v>
      </c>
      <c r="B150" s="64">
        <f ca="1">'Statitstical Moments'!C14</f>
        <v>1163762.6675242814</v>
      </c>
      <c r="C150" s="64">
        <f ca="1">'Statitstical Moments'!D14</f>
        <v>1160850.2952822249</v>
      </c>
      <c r="D150" s="64">
        <f ca="1">'Statitstical Moments'!E14</f>
        <v>1158180.932396729</v>
      </c>
      <c r="E150" s="64">
        <f ca="1">'Statitstical Moments'!F14</f>
        <v>1155403.608140788</v>
      </c>
      <c r="F150" s="64">
        <f ca="1">'Statitstical Moments'!G14</f>
        <v>1152758.5620354819</v>
      </c>
      <c r="G150" s="64">
        <f ca="1">'Statitstical Moments'!H14</f>
        <v>1149939.4040857055</v>
      </c>
      <c r="H150" s="64">
        <f ca="1">'Statitstical Moments'!I14</f>
        <v>1147483.4186300728</v>
      </c>
      <c r="I150" s="64">
        <f ca="1">'Statitstical Moments'!J14</f>
        <v>1144935.0337626252</v>
      </c>
      <c r="J150" s="64">
        <f ca="1">'Statitstical Moments'!K14</f>
        <v>1142206.6938801578</v>
      </c>
      <c r="K150" s="64">
        <f ca="1">'Statitstical Moments'!L14</f>
        <v>1139617.258589772</v>
      </c>
      <c r="L150" s="64">
        <f ca="1">'Statitstical Moments'!M14</f>
        <v>1137173.5317687378</v>
      </c>
      <c r="M150" s="64">
        <f ca="1">'Statitstical Moments'!O14</f>
        <v>1134779.1030563202</v>
      </c>
      <c r="N150" s="64">
        <f ca="1">'Statitstical Moments'!P14</f>
        <v>1132422.727955047</v>
      </c>
      <c r="O150" s="64">
        <f ca="1">'Statitstical Moments'!Q14</f>
        <v>1129792.1508777319</v>
      </c>
      <c r="P150" s="64">
        <f ca="1">'Statitstical Moments'!R14</f>
        <v>1127625.4491127299</v>
      </c>
      <c r="Q150" s="64">
        <f ca="1">'Statitstical Moments'!S14</f>
        <v>1125463.109511992</v>
      </c>
      <c r="R150" s="64">
        <f ca="1">'Statitstical Moments'!T14</f>
        <v>1122977.9553779401</v>
      </c>
      <c r="S150" s="64">
        <f ca="1">'Statitstical Moments'!U14</f>
        <v>1120764.8243117388</v>
      </c>
      <c r="T150" s="64">
        <f ca="1">'Statitstical Moments'!V14</f>
        <v>1118455.7414242793</v>
      </c>
      <c r="U150" s="64">
        <f ca="1">'Statitstical Moments'!W14</f>
        <v>1116196.6130107359</v>
      </c>
      <c r="V150" s="64">
        <f ca="1">'Statitstical Moments'!X14</f>
        <v>1114216.6678233743</v>
      </c>
      <c r="W150" s="64">
        <f ca="1">'Statitstical Moments'!Y14</f>
        <v>1112151.8527826504</v>
      </c>
      <c r="X150" s="64">
        <f ca="1">'Statitstical Moments'!Z14</f>
        <v>1109987.58108288</v>
      </c>
      <c r="Y150" s="64">
        <f ca="1">'Statitstical Moments'!AB14</f>
        <v>1107625.0396002519</v>
      </c>
      <c r="Z150" s="64">
        <f ca="1">'Statitstical Moments'!AC14</f>
        <v>1105644.0014750734</v>
      </c>
      <c r="AA150" s="64">
        <f ca="1">'Statitstical Moments'!AD14</f>
        <v>1103392.9432291836</v>
      </c>
      <c r="AB150" s="64">
        <f ca="1">'Statitstical Moments'!AE14</f>
        <v>1101342.495177424</v>
      </c>
      <c r="AC150" s="64">
        <f ca="1">'Statitstical Moments'!AF14</f>
        <v>1099035.4380519891</v>
      </c>
      <c r="AD150" s="64">
        <f ca="1">'Statitstical Moments'!AG14</f>
        <v>1096826.6170728635</v>
      </c>
      <c r="AE150" s="64">
        <f ca="1">'Statitstical Moments'!AH14</f>
        <v>1094618.0711931426</v>
      </c>
      <c r="AF150" s="64">
        <f ca="1">'Statitstical Moments'!AI14</f>
        <v>1092413.4547025072</v>
      </c>
      <c r="AG150" s="64">
        <f ca="1">'Statitstical Moments'!AJ14</f>
        <v>1090400.5134034939</v>
      </c>
      <c r="AH150" s="64">
        <f ca="1">'Statitstical Moments'!AK14</f>
        <v>1088240.8752798177</v>
      </c>
      <c r="AI150" s="64">
        <f ca="1">'Statitstical Moments'!AL14</f>
        <v>1086035.4726293797</v>
      </c>
      <c r="AJ150" s="64">
        <f ca="1">'Statitstical Moments'!AM14</f>
        <v>1083972.1405973798</v>
      </c>
      <c r="AK150" s="64">
        <f ca="1">'Statitstical Moments'!AO14</f>
        <v>1081917.0416908176</v>
      </c>
      <c r="AL150" s="64">
        <f ca="1">'Statitstical Moments'!AP14</f>
        <v>1080113.0442496694</v>
      </c>
      <c r="AM150" s="64">
        <f ca="1">'Statitstical Moments'!AQ14</f>
        <v>1078371.3039892297</v>
      </c>
      <c r="AN150" s="64">
        <f ca="1">'Statitstical Moments'!AR14</f>
        <v>1076564.6536399391</v>
      </c>
      <c r="AO150" s="64">
        <f ca="1">'Statitstical Moments'!AS14</f>
        <v>1075000.5545615838</v>
      </c>
      <c r="AP150" s="64">
        <f ca="1">'Statitstical Moments'!AT14</f>
        <v>1073168.2244059052</v>
      </c>
      <c r="AQ150" s="64">
        <f ca="1">'Statitstical Moments'!AU14</f>
        <v>1071286.579753933</v>
      </c>
      <c r="AR150" s="64">
        <f ca="1">'Statitstical Moments'!AV14</f>
        <v>1069503.1793975832</v>
      </c>
      <c r="AS150" s="64">
        <f ca="1">'Statitstical Moments'!AW14</f>
        <v>1067769.0802644002</v>
      </c>
      <c r="AT150" s="64">
        <f ca="1">'Statitstical Moments'!AX14</f>
        <v>1065776.4506961016</v>
      </c>
      <c r="AU150" s="64">
        <f ca="1">'Statitstical Moments'!AY14</f>
        <v>1064030.2197596857</v>
      </c>
      <c r="AV150" s="64">
        <f ca="1">'Statitstical Moments'!AZ14</f>
        <v>1062165.9117025607</v>
      </c>
      <c r="AW150" s="64">
        <f ca="1">'Statitstical Moments'!BB14</f>
        <v>1060583.4633208201</v>
      </c>
      <c r="AX150" s="64">
        <f ca="1">'Statitstical Moments'!BC14</f>
        <v>1059008.7174174828</v>
      </c>
      <c r="AY150" s="64">
        <f ca="1">'Statitstical Moments'!BD14</f>
        <v>1057201.7508804835</v>
      </c>
      <c r="AZ150" s="64">
        <f ca="1">'Statitstical Moments'!BE14</f>
        <v>1055631.5733612969</v>
      </c>
      <c r="BA150" s="64">
        <f ca="1">'Statitstical Moments'!BF14</f>
        <v>1054234.2426739396</v>
      </c>
      <c r="BB150" s="64">
        <f ca="1">'Statitstical Moments'!BG14</f>
        <v>1052352.7532058861</v>
      </c>
      <c r="BC150" s="64">
        <f ca="1">'Statitstical Moments'!BH14</f>
        <v>1050857.8406094713</v>
      </c>
      <c r="BD150" s="64">
        <f ca="1">'Statitstical Moments'!BI14</f>
        <v>1049060.0057331889</v>
      </c>
      <c r="BE150" s="64">
        <f ca="1">'Statitstical Moments'!BJ14</f>
        <v>1047510.0543166448</v>
      </c>
      <c r="BF150" s="64">
        <f ca="1">'Statitstical Moments'!BK14</f>
        <v>1045743.9606893543</v>
      </c>
      <c r="BG150" s="64">
        <f ca="1">'Statitstical Moments'!BL14</f>
        <v>1044393.8315070153</v>
      </c>
      <c r="BH150" s="64">
        <f ca="1">'Statitstical Moments'!BM14</f>
        <v>1042785.4150122169</v>
      </c>
      <c r="BI150" s="64">
        <f ca="1">'Statitstical Moments'!BO14</f>
        <v>1041388.2630132737</v>
      </c>
      <c r="BJ150" s="64">
        <f ca="1">'Statitstical Moments'!BP14</f>
        <v>1039878.4728824369</v>
      </c>
      <c r="BK150" s="64">
        <f ca="1">'Statitstical Moments'!BQ14</f>
        <v>1038424.6974578201</v>
      </c>
      <c r="BL150" s="64">
        <f ca="1">'Statitstical Moments'!BR14</f>
        <v>1037104.925772415</v>
      </c>
      <c r="BM150" s="64">
        <f ca="1">'Statitstical Moments'!BS14</f>
        <v>1035751.4987915981</v>
      </c>
      <c r="BN150" s="64">
        <f ca="1">'Statitstical Moments'!BT14</f>
        <v>1034414.5170671412</v>
      </c>
      <c r="BO150" s="64">
        <f ca="1">'Statitstical Moments'!BU14</f>
        <v>1033127.4127098824</v>
      </c>
      <c r="BP150" s="64">
        <f ca="1">'Statitstical Moments'!BV14</f>
        <v>1032000.8987181731</v>
      </c>
      <c r="BQ150" s="64">
        <f ca="1">'Statitstical Moments'!BW14</f>
        <v>1030642.2156506748</v>
      </c>
      <c r="BR150" s="64">
        <f ca="1">'Statitstical Moments'!BX14</f>
        <v>1029083.4317104542</v>
      </c>
      <c r="BS150" s="64">
        <f ca="1">'Statitstical Moments'!BY14</f>
        <v>1027536.1505515927</v>
      </c>
      <c r="BT150" s="64">
        <f ca="1">'Statitstical Moments'!BZ14</f>
        <v>1026222.077962184</v>
      </c>
      <c r="BU150" s="64">
        <f ca="1">'Statitstical Moments'!CB14</f>
        <v>1024912.4096096021</v>
      </c>
      <c r="BV150" s="64">
        <f ca="1">'Statitstical Moments'!CC14</f>
        <v>1023516.1776452446</v>
      </c>
      <c r="BW150" s="64">
        <f ca="1">'Statitstical Moments'!CD14</f>
        <v>1022167.2363048961</v>
      </c>
      <c r="BX150" s="64">
        <f ca="1">'Statitstical Moments'!CE14</f>
        <v>1020622.1425809962</v>
      </c>
      <c r="BY150" s="64">
        <f ca="1">'Statitstical Moments'!CF14</f>
        <v>1019505.0075563891</v>
      </c>
      <c r="BZ150" s="64">
        <f ca="1">'Statitstical Moments'!CG14</f>
        <v>1018210.7429892262</v>
      </c>
      <c r="CA150" s="64">
        <f ca="1">'Statitstical Moments'!CH14</f>
        <v>1016942.2547142566</v>
      </c>
      <c r="CB150" s="64">
        <f ca="1">'Statitstical Moments'!CI14</f>
        <v>1015900.5954973487</v>
      </c>
      <c r="CC150" s="64">
        <f ca="1">'Statitstical Moments'!CJ14</f>
        <v>1014857.2367607644</v>
      </c>
      <c r="CD150" s="64">
        <f ca="1">'Statitstical Moments'!CK14</f>
        <v>1013654.5951476467</v>
      </c>
      <c r="CE150" s="64">
        <f ca="1">'Statitstical Moments'!CL14</f>
        <v>1012330.6784471152</v>
      </c>
      <c r="CF150" s="64">
        <f ca="1">'Statitstical Moments'!CM14</f>
        <v>1010992.2672382974</v>
      </c>
      <c r="CG150" s="64">
        <f ca="1">'Statitstical Moments'!CO14</f>
        <v>1009991.5079968304</v>
      </c>
      <c r="CH150" s="64">
        <f ca="1">'Statitstical Moments'!CP14</f>
        <v>1008603.7419923107</v>
      </c>
      <c r="CI150" s="64">
        <f ca="1">'Statitstical Moments'!CQ14</f>
        <v>1007510.9542802413</v>
      </c>
      <c r="CJ150" s="64">
        <f ca="1">'Statitstical Moments'!CR14</f>
        <v>1006502.8272238004</v>
      </c>
      <c r="CK150" s="64">
        <f ca="1">'Statitstical Moments'!CS14</f>
        <v>1005190.3031018754</v>
      </c>
      <c r="CL150" s="64">
        <f ca="1">'Statitstical Moments'!CT14</f>
        <v>1003906.1035502257</v>
      </c>
      <c r="CM150" s="64">
        <f ca="1">'Statitstical Moments'!CU14</f>
        <v>1002762.3663804644</v>
      </c>
      <c r="CN150" s="64">
        <f ca="1">'Statitstical Moments'!CV14</f>
        <v>1001711.7017856248</v>
      </c>
      <c r="CO150" s="64">
        <f ca="1">'Statitstical Moments'!CW14</f>
        <v>1000459.3360285488</v>
      </c>
      <c r="CP150" s="64">
        <f ca="1">'Statitstical Moments'!CX14</f>
        <v>999359.01726444566</v>
      </c>
      <c r="CQ150" s="64">
        <f ca="1">'Statitstical Moments'!CY14</f>
        <v>998261.7122127437</v>
      </c>
      <c r="CR150" s="64">
        <f ca="1">'Statitstical Moments'!CZ14</f>
        <v>997194.52565154596</v>
      </c>
      <c r="CS150" s="64">
        <f ca="1">'Statitstical Moments'!DB14</f>
        <v>996169.69664670248</v>
      </c>
      <c r="CT150" s="64">
        <f ca="1">'Statitstical Moments'!DC14</f>
        <v>995113.90936380334</v>
      </c>
      <c r="CU150" s="64">
        <f ca="1">'Statitstical Moments'!DD14</f>
        <v>994208.88541076856</v>
      </c>
      <c r="CV150" s="64">
        <f ca="1">'Statitstical Moments'!DE14</f>
        <v>993060.68055606144</v>
      </c>
      <c r="CW150" s="64">
        <f ca="1">'Statitstical Moments'!DF14</f>
        <v>992046.80522579327</v>
      </c>
      <c r="CX150" s="64">
        <f ca="1">'Statitstical Moments'!DG14</f>
        <v>990864.49475793587</v>
      </c>
      <c r="CY150" s="64">
        <f ca="1">'Statitstical Moments'!DH14</f>
        <v>989935.35589584266</v>
      </c>
      <c r="CZ150" s="64">
        <f ca="1">'Statitstical Moments'!DI14</f>
        <v>988906.36803099676</v>
      </c>
      <c r="DA150" s="64">
        <f ca="1">'Statitstical Moments'!DJ14</f>
        <v>987866.19784081518</v>
      </c>
      <c r="DB150" s="64">
        <f ca="1">'Statitstical Moments'!DK14</f>
        <v>986737.13298306859</v>
      </c>
      <c r="DC150" s="64">
        <f ca="1">'Statitstical Moments'!DL14</f>
        <v>985919.40749652707</v>
      </c>
      <c r="DD150" s="64">
        <f ca="1">'Statitstical Moments'!DM14</f>
        <v>984786.57959979563</v>
      </c>
      <c r="DE150" s="64">
        <f ca="1">'Statitstical Moments'!DO14</f>
        <v>983690.59522576758</v>
      </c>
      <c r="DF150" s="64">
        <f ca="1">'Statitstical Moments'!DP14</f>
        <v>982759.79995616525</v>
      </c>
      <c r="DG150" s="64">
        <f ca="1">'Statitstical Moments'!DQ14</f>
        <v>981839.25708207954</v>
      </c>
      <c r="DH150" s="64">
        <f ca="1">'Statitstical Moments'!DR14</f>
        <v>980853.57302179653</v>
      </c>
      <c r="DI150" s="64">
        <f ca="1">'Statitstical Moments'!DS14</f>
        <v>979626.63304772205</v>
      </c>
      <c r="DJ150" s="64">
        <f ca="1">'Statitstical Moments'!DT14</f>
        <v>978756.3584914793</v>
      </c>
      <c r="DK150" s="64">
        <f ca="1">'Statitstical Moments'!DU14</f>
        <v>978040.09308591054</v>
      </c>
      <c r="DL150" s="64">
        <f ca="1">'Statitstical Moments'!DV14</f>
        <v>977115.43035885564</v>
      </c>
      <c r="DM150" s="64">
        <f ca="1">'Statitstical Moments'!DW14</f>
        <v>976181.51614430465</v>
      </c>
      <c r="DN150" s="64">
        <f ca="1">'Statitstical Moments'!DX14</f>
        <v>975434.63422523043</v>
      </c>
      <c r="DO150" s="64">
        <f ca="1">'Statitstical Moments'!DY14</f>
        <v>974380.58137317724</v>
      </c>
      <c r="DP150" s="64">
        <f ca="1">'Statitstical Moments'!DZ14</f>
        <v>973798.38184227061</v>
      </c>
      <c r="DQ150" s="64">
        <f ca="1">'Statitstical Moments'!EB14</f>
        <v>972951.85593908955</v>
      </c>
      <c r="DR150" s="64">
        <f ca="1">'Statitstical Moments'!EC14</f>
        <v>971972.78030137671</v>
      </c>
      <c r="DS150" s="64">
        <f ca="1">'Statitstical Moments'!ED14</f>
        <v>970745.25163301209</v>
      </c>
      <c r="DT150" s="64">
        <f ca="1">'Statitstical Moments'!EE14</f>
        <v>970018.78108967841</v>
      </c>
      <c r="DU150" s="64">
        <f ca="1">'Statitstical Moments'!EF14</f>
        <v>969064.28653693257</v>
      </c>
      <c r="DV150" s="64">
        <f ca="1">'Statitstical Moments'!EG14</f>
        <v>968294.40085813811</v>
      </c>
      <c r="DW150" s="64">
        <f ca="1">'Statitstical Moments'!EH14</f>
        <v>967405.57095868292</v>
      </c>
      <c r="DX150" s="64">
        <f ca="1">'Statitstical Moments'!EI14</f>
        <v>966742.79405273078</v>
      </c>
      <c r="DY150" s="64">
        <f ca="1">'Statitstical Moments'!EJ14</f>
        <v>965933.6936652466</v>
      </c>
      <c r="DZ150" s="64">
        <f ca="1">'Statitstical Moments'!EK14</f>
        <v>965057.97974480363</v>
      </c>
      <c r="EA150" s="64">
        <f ca="1">'Statitstical Moments'!EL14</f>
        <v>964361.50197471678</v>
      </c>
      <c r="EB150" s="64">
        <f ca="1">'Statitstical Moments'!EM14</f>
        <v>963612.61259908613</v>
      </c>
    </row>
    <row r="151" spans="1:132" ht="12.75" customHeight="1">
      <c r="A151" s="4" t="str">
        <f>'(Intermediate Computations)'!B101</f>
        <v>Jan 2010</v>
      </c>
      <c r="B151" s="4" t="str">
        <f>'(Intermediate Computations)'!C101</f>
        <v>Feb 2010</v>
      </c>
      <c r="C151" s="4" t="str">
        <f>'(Intermediate Computations)'!D101</f>
        <v>Mar 2010</v>
      </c>
      <c r="D151" s="4" t="str">
        <f>'(Intermediate Computations)'!E101</f>
        <v>Apr 2010</v>
      </c>
      <c r="E151" s="4" t="str">
        <f>'(Intermediate Computations)'!F101</f>
        <v>May 2010</v>
      </c>
      <c r="F151" s="4" t="str">
        <f>'(Intermediate Computations)'!G101</f>
        <v>Jun 2010</v>
      </c>
      <c r="G151" s="4" t="str">
        <f>'(Intermediate Computations)'!H101</f>
        <v>Jul 2010</v>
      </c>
      <c r="H151" s="4" t="str">
        <f>'(Intermediate Computations)'!I101</f>
        <v>Aug 2010</v>
      </c>
      <c r="I151" s="4" t="str">
        <f>'(Intermediate Computations)'!J101</f>
        <v>Sep 2010</v>
      </c>
      <c r="J151" s="4" t="str">
        <f>'(Intermediate Computations)'!K101</f>
        <v>Oct 2010</v>
      </c>
      <c r="K151" s="4" t="str">
        <f>'(Intermediate Computations)'!L101</f>
        <v>Nov 2010</v>
      </c>
      <c r="L151" s="4" t="str">
        <f>'(Intermediate Computations)'!M101</f>
        <v>Dec 2010</v>
      </c>
      <c r="M151" s="4" t="str">
        <f>'(Intermediate Computations)'!O101</f>
        <v>Jan 2011</v>
      </c>
      <c r="N151" s="4" t="str">
        <f>'(Intermediate Computations)'!P101</f>
        <v>Feb 2011</v>
      </c>
      <c r="O151" s="4" t="str">
        <f>'(Intermediate Computations)'!Q101</f>
        <v>Mar 2011</v>
      </c>
      <c r="P151" s="4" t="str">
        <f>'(Intermediate Computations)'!R101</f>
        <v>Apr 2011</v>
      </c>
      <c r="Q151" s="4" t="str">
        <f>'(Intermediate Computations)'!S101</f>
        <v>May 2011</v>
      </c>
      <c r="R151" s="4" t="str">
        <f>'(Intermediate Computations)'!T101</f>
        <v>Jun 2011</v>
      </c>
      <c r="S151" s="4" t="str">
        <f>'(Intermediate Computations)'!U101</f>
        <v>Jul 2011</v>
      </c>
      <c r="T151" s="4" t="str">
        <f>'(Intermediate Computations)'!V101</f>
        <v>Aug 2011</v>
      </c>
      <c r="U151" s="4" t="str">
        <f>'(Intermediate Computations)'!W101</f>
        <v>Sep 2011</v>
      </c>
      <c r="V151" s="4" t="str">
        <f>'(Intermediate Computations)'!X101</f>
        <v>Oct 2011</v>
      </c>
      <c r="W151" s="4" t="str">
        <f>'(Intermediate Computations)'!Y101</f>
        <v>Nov 2011</v>
      </c>
      <c r="X151" s="4" t="str">
        <f>'(Intermediate Computations)'!Z101</f>
        <v>Dec 2011</v>
      </c>
      <c r="Y151" s="4" t="str">
        <f>'(Intermediate Computations)'!AB101</f>
        <v>Jan 2012</v>
      </c>
      <c r="Z151" s="4" t="str">
        <f>'(Intermediate Computations)'!AC101</f>
        <v>Feb 2012</v>
      </c>
      <c r="AA151" s="4" t="str">
        <f>'(Intermediate Computations)'!AD101</f>
        <v>Mar 2012</v>
      </c>
      <c r="AB151" s="4" t="str">
        <f>'(Intermediate Computations)'!AE101</f>
        <v>Apr 2012</v>
      </c>
      <c r="AC151" s="4" t="str">
        <f>'(Intermediate Computations)'!AF101</f>
        <v>May 2012</v>
      </c>
      <c r="AD151" s="4" t="str">
        <f>'(Intermediate Computations)'!AG101</f>
        <v>Jun 2012</v>
      </c>
      <c r="AE151" s="4" t="str">
        <f>'(Intermediate Computations)'!AH101</f>
        <v>Jul 2012</v>
      </c>
      <c r="AF151" s="4" t="str">
        <f>'(Intermediate Computations)'!AI101</f>
        <v>Aug 2012</v>
      </c>
      <c r="AG151" s="4" t="str">
        <f>'(Intermediate Computations)'!AJ101</f>
        <v>Sep 2012</v>
      </c>
      <c r="AH151" s="4" t="str">
        <f>'(Intermediate Computations)'!AK101</f>
        <v>Oct 2012</v>
      </c>
      <c r="AI151" s="4" t="str">
        <f>'(Intermediate Computations)'!AL101</f>
        <v>Nov 2012</v>
      </c>
      <c r="AJ151" s="4" t="str">
        <f>'(Intermediate Computations)'!AM101</f>
        <v>Dec 2012</v>
      </c>
      <c r="AK151" s="4" t="str">
        <f>'(Intermediate Computations)'!AO101</f>
        <v>Jan 2013</v>
      </c>
      <c r="AL151" s="4" t="str">
        <f>'(Intermediate Computations)'!AP101</f>
        <v>Feb 2013</v>
      </c>
      <c r="AM151" s="4" t="str">
        <f>'(Intermediate Computations)'!AQ101</f>
        <v>Mar 2013</v>
      </c>
      <c r="AN151" s="4" t="str">
        <f>'(Intermediate Computations)'!AR101</f>
        <v>Apr 2013</v>
      </c>
      <c r="AO151" s="4" t="str">
        <f>'(Intermediate Computations)'!AS101</f>
        <v>May 2013</v>
      </c>
      <c r="AP151" s="4" t="str">
        <f>'(Intermediate Computations)'!AT101</f>
        <v>Jun 2013</v>
      </c>
      <c r="AQ151" s="4" t="str">
        <f>'(Intermediate Computations)'!AU101</f>
        <v>Jul 2013</v>
      </c>
      <c r="AR151" s="4" t="str">
        <f>'(Intermediate Computations)'!AV101</f>
        <v>Aug 2013</v>
      </c>
      <c r="AS151" s="4" t="str">
        <f>'(Intermediate Computations)'!AW101</f>
        <v>Sep 2013</v>
      </c>
      <c r="AT151" s="4" t="str">
        <f>'(Intermediate Computations)'!AX101</f>
        <v>Oct 2013</v>
      </c>
      <c r="AU151" s="4" t="str">
        <f>'(Intermediate Computations)'!AY101</f>
        <v>Nov 2013</v>
      </c>
      <c r="AV151" s="4" t="str">
        <f>'(Intermediate Computations)'!AZ101</f>
        <v>Dec 2013</v>
      </c>
      <c r="AW151" s="4" t="str">
        <f>'(Intermediate Computations)'!BB101</f>
        <v>Jan 2014</v>
      </c>
      <c r="AX151" s="4" t="str">
        <f>'(Intermediate Computations)'!BC101</f>
        <v>Feb 2014</v>
      </c>
      <c r="AY151" s="4" t="str">
        <f>'(Intermediate Computations)'!BD101</f>
        <v>Mar 2014</v>
      </c>
      <c r="AZ151" s="4" t="str">
        <f>'(Intermediate Computations)'!BE101</f>
        <v>Apr 2014</v>
      </c>
      <c r="BA151" s="4" t="str">
        <f>'(Intermediate Computations)'!BF101</f>
        <v>May 2014</v>
      </c>
      <c r="BB151" s="4" t="str">
        <f>'(Intermediate Computations)'!BG101</f>
        <v>Jun 2014</v>
      </c>
      <c r="BC151" s="4" t="str">
        <f>'(Intermediate Computations)'!BH101</f>
        <v>Jul 2014</v>
      </c>
      <c r="BD151" s="4" t="str">
        <f>'(Intermediate Computations)'!BI101</f>
        <v>Aug 2014</v>
      </c>
      <c r="BE151" s="4" t="str">
        <f>'(Intermediate Computations)'!BJ101</f>
        <v>Sep 2014</v>
      </c>
      <c r="BF151" s="4" t="str">
        <f>'(Intermediate Computations)'!BK101</f>
        <v>Oct 2014</v>
      </c>
      <c r="BG151" s="4" t="str">
        <f>'(Intermediate Computations)'!BL101</f>
        <v>Nov 2014</v>
      </c>
      <c r="BH151" s="4" t="str">
        <f>'(Intermediate Computations)'!BM101</f>
        <v>Dec 2014</v>
      </c>
      <c r="BI151" s="4" t="str">
        <f>'(Intermediate Computations)'!BO101</f>
        <v>Jan 2015</v>
      </c>
      <c r="BJ151" s="4" t="str">
        <f>'(Intermediate Computations)'!BP101</f>
        <v>Feb 2015</v>
      </c>
      <c r="BK151" s="4" t="str">
        <f>'(Intermediate Computations)'!BQ101</f>
        <v>Mar 2015</v>
      </c>
      <c r="BL151" s="4" t="str">
        <f>'(Intermediate Computations)'!BR101</f>
        <v>Apr 2015</v>
      </c>
      <c r="BM151" s="4" t="str">
        <f>'(Intermediate Computations)'!BS101</f>
        <v>May 2015</v>
      </c>
      <c r="BN151" s="4" t="str">
        <f>'(Intermediate Computations)'!BT101</f>
        <v>Jun 2015</v>
      </c>
      <c r="BO151" s="4" t="str">
        <f>'(Intermediate Computations)'!BU101</f>
        <v>Jul 2015</v>
      </c>
      <c r="BP151" s="4" t="str">
        <f>'(Intermediate Computations)'!BV101</f>
        <v>Aug 2015</v>
      </c>
      <c r="BQ151" s="4" t="str">
        <f>'(Intermediate Computations)'!BW101</f>
        <v>Sep 2015</v>
      </c>
      <c r="BR151" s="4" t="str">
        <f>'(Intermediate Computations)'!BX101</f>
        <v>Oct 2015</v>
      </c>
      <c r="BS151" s="4" t="str">
        <f>'(Intermediate Computations)'!BY101</f>
        <v>Nov 2015</v>
      </c>
      <c r="BT151" s="4" t="str">
        <f>'(Intermediate Computations)'!BZ101</f>
        <v>Dec 2015</v>
      </c>
      <c r="BU151" s="4" t="str">
        <f>'(Intermediate Computations)'!CB101</f>
        <v>Jan 2016</v>
      </c>
      <c r="BV151" s="4" t="str">
        <f>'(Intermediate Computations)'!CC101</f>
        <v>Feb 2016</v>
      </c>
      <c r="BW151" s="4" t="str">
        <f>'(Intermediate Computations)'!CD101</f>
        <v>Mar 2016</v>
      </c>
      <c r="BX151" s="4" t="str">
        <f>'(Intermediate Computations)'!CE101</f>
        <v>Apr 2016</v>
      </c>
      <c r="BY151" s="4" t="str">
        <f>'(Intermediate Computations)'!CF101</f>
        <v>May 2016</v>
      </c>
      <c r="BZ151" s="4" t="str">
        <f>'(Intermediate Computations)'!CG101</f>
        <v>Jun 2016</v>
      </c>
      <c r="CA151" s="4" t="str">
        <f>'(Intermediate Computations)'!CH101</f>
        <v>Jul 2016</v>
      </c>
      <c r="CB151" s="4" t="str">
        <f>'(Intermediate Computations)'!CI101</f>
        <v>Aug 2016</v>
      </c>
      <c r="CC151" s="4" t="str">
        <f>'(Intermediate Computations)'!CJ101</f>
        <v>Sep 2016</v>
      </c>
      <c r="CD151" s="4" t="str">
        <f>'(Intermediate Computations)'!CK101</f>
        <v>Oct 2016</v>
      </c>
      <c r="CE151" s="4" t="str">
        <f>'(Intermediate Computations)'!CL101</f>
        <v>Nov 2016</v>
      </c>
      <c r="CF151" s="4" t="str">
        <f>'(Intermediate Computations)'!CM101</f>
        <v>Dec 2016</v>
      </c>
      <c r="CG151" s="4" t="str">
        <f>'(Intermediate Computations)'!CO101</f>
        <v>Jan 2017</v>
      </c>
      <c r="CH151" s="4" t="str">
        <f>'(Intermediate Computations)'!CP101</f>
        <v>Feb 2017</v>
      </c>
      <c r="CI151" s="4" t="str">
        <f>'(Intermediate Computations)'!CQ101</f>
        <v>Mar 2017</v>
      </c>
      <c r="CJ151" s="4" t="str">
        <f>'(Intermediate Computations)'!CR101</f>
        <v>Apr 2017</v>
      </c>
      <c r="CK151" s="4" t="str">
        <f>'(Intermediate Computations)'!CS101</f>
        <v>May 2017</v>
      </c>
      <c r="CL151" s="4" t="str">
        <f>'(Intermediate Computations)'!CT101</f>
        <v>Jun 2017</v>
      </c>
      <c r="CM151" s="4" t="str">
        <f>'(Intermediate Computations)'!CU101</f>
        <v>Jul 2017</v>
      </c>
      <c r="CN151" s="4" t="str">
        <f>'(Intermediate Computations)'!CV101</f>
        <v>Aug 2017</v>
      </c>
      <c r="CO151" s="4" t="str">
        <f>'(Intermediate Computations)'!CW101</f>
        <v>Sep 2017</v>
      </c>
      <c r="CP151" s="4" t="str">
        <f>'(Intermediate Computations)'!CX101</f>
        <v>Oct 2017</v>
      </c>
      <c r="CQ151" s="4" t="str">
        <f>'(Intermediate Computations)'!CY101</f>
        <v>Nov 2017</v>
      </c>
      <c r="CR151" s="4" t="str">
        <f>'(Intermediate Computations)'!CZ101</f>
        <v>Dec 2017</v>
      </c>
      <c r="CS151" s="4" t="str">
        <f>'(Intermediate Computations)'!DB101</f>
        <v>Jan 2018</v>
      </c>
      <c r="CT151" s="4" t="str">
        <f>'(Intermediate Computations)'!DC101</f>
        <v>Feb 2018</v>
      </c>
      <c r="CU151" s="4" t="str">
        <f>'(Intermediate Computations)'!DD101</f>
        <v>Mar 2018</v>
      </c>
      <c r="CV151" s="4" t="str">
        <f>'(Intermediate Computations)'!DE101</f>
        <v>Apr 2018</v>
      </c>
      <c r="CW151" s="4" t="str">
        <f>'(Intermediate Computations)'!DF101</f>
        <v>May 2018</v>
      </c>
      <c r="CX151" s="4" t="str">
        <f>'(Intermediate Computations)'!DG101</f>
        <v>Jun 2018</v>
      </c>
      <c r="CY151" s="4" t="str">
        <f>'(Intermediate Computations)'!DH101</f>
        <v>Jul 2018</v>
      </c>
      <c r="CZ151" s="4" t="str">
        <f>'(Intermediate Computations)'!DI101</f>
        <v>Aug 2018</v>
      </c>
      <c r="DA151" s="4" t="str">
        <f>'(Intermediate Computations)'!DJ101</f>
        <v>Sep 2018</v>
      </c>
      <c r="DB151" s="4" t="str">
        <f>'(Intermediate Computations)'!DK101</f>
        <v>Oct 2018</v>
      </c>
      <c r="DC151" s="4" t="str">
        <f>'(Intermediate Computations)'!DL101</f>
        <v>Nov 2018</v>
      </c>
      <c r="DD151" s="4" t="str">
        <f>'(Intermediate Computations)'!DM101</f>
        <v>Dec 2018</v>
      </c>
      <c r="DE151" s="4" t="str">
        <f>'(Intermediate Computations)'!DO101</f>
        <v>Jan 2019</v>
      </c>
      <c r="DF151" s="4" t="str">
        <f>'(Intermediate Computations)'!DP101</f>
        <v>Feb 2019</v>
      </c>
      <c r="DG151" s="4" t="str">
        <f>'(Intermediate Computations)'!DQ101</f>
        <v>Mar 2019</v>
      </c>
      <c r="DH151" s="4" t="str">
        <f>'(Intermediate Computations)'!DR101</f>
        <v>Apr 2019</v>
      </c>
      <c r="DI151" s="4" t="str">
        <f>'(Intermediate Computations)'!DS101</f>
        <v>May 2019</v>
      </c>
      <c r="DJ151" s="4" t="str">
        <f>'(Intermediate Computations)'!DT101</f>
        <v>Jun 2019</v>
      </c>
      <c r="DK151" s="4" t="str">
        <f>'(Intermediate Computations)'!DU101</f>
        <v>Jul 2019</v>
      </c>
      <c r="DL151" s="4" t="str">
        <f>'(Intermediate Computations)'!DV101</f>
        <v>Aug 2019</v>
      </c>
      <c r="DM151" s="4" t="str">
        <f>'(Intermediate Computations)'!DW101</f>
        <v>Sep 2019</v>
      </c>
      <c r="DN151" s="4" t="str">
        <f>'(Intermediate Computations)'!DX101</f>
        <v>Oct 2019</v>
      </c>
      <c r="DO151" s="4" t="str">
        <f>'(Intermediate Computations)'!DY101</f>
        <v>Nov 2019</v>
      </c>
      <c r="DP151" s="4" t="str">
        <f>'(Intermediate Computations)'!DZ101</f>
        <v>Dec 2019</v>
      </c>
      <c r="DQ151" s="4" t="str">
        <f>'(Intermediate Computations)'!EB101</f>
        <v>Jan 2020</v>
      </c>
      <c r="DR151" s="4" t="str">
        <f>'(Intermediate Computations)'!EC101</f>
        <v>Feb 2020</v>
      </c>
      <c r="DS151" s="4" t="str">
        <f>'(Intermediate Computations)'!ED101</f>
        <v>Mar 2020</v>
      </c>
      <c r="DT151" s="4" t="str">
        <f>'(Intermediate Computations)'!EE101</f>
        <v>Apr 2020</v>
      </c>
      <c r="DU151" s="4" t="str">
        <f>'(Intermediate Computations)'!EF101</f>
        <v>May 2020</v>
      </c>
      <c r="DV151" s="4" t="str">
        <f>'(Intermediate Computations)'!EG101</f>
        <v>Jun 2020</v>
      </c>
      <c r="DW151" s="4" t="str">
        <f>'(Intermediate Computations)'!EH101</f>
        <v>Jul 2020</v>
      </c>
      <c r="DX151" s="4" t="str">
        <f>'(Intermediate Computations)'!EI101</f>
        <v>Aug 2020</v>
      </c>
      <c r="DY151" s="4" t="str">
        <f>'(Intermediate Computations)'!EJ101</f>
        <v>Sep 2020</v>
      </c>
      <c r="DZ151" s="4" t="str">
        <f>'(Intermediate Computations)'!EK101</f>
        <v>Oct 2020</v>
      </c>
      <c r="EA151" s="4" t="str">
        <f>'(Intermediate Computations)'!EL101</f>
        <v>Nov 2020</v>
      </c>
      <c r="EB151" s="4" t="str">
        <f>'(Intermediate Computations)'!EM101</f>
        <v>Dec 2020</v>
      </c>
    </row>
    <row r="152" spans="1:132" ht="12.75" customHeight="1">
      <c r="A152" s="4">
        <f>'(Intermediate Computations)'!B98</f>
        <v>40179</v>
      </c>
      <c r="B152" s="4">
        <f>'(Intermediate Computations)'!C98</f>
        <v>40210</v>
      </c>
      <c r="C152" s="4">
        <f>'(Intermediate Computations)'!D98</f>
        <v>40238</v>
      </c>
      <c r="D152" s="4">
        <f>'(Intermediate Computations)'!E98</f>
        <v>40269</v>
      </c>
      <c r="E152" s="4">
        <f>'(Intermediate Computations)'!F98</f>
        <v>40299</v>
      </c>
      <c r="F152" s="4">
        <f>'(Intermediate Computations)'!G98</f>
        <v>40330</v>
      </c>
      <c r="G152" s="4">
        <f>'(Intermediate Computations)'!H98</f>
        <v>40360</v>
      </c>
      <c r="H152" s="4">
        <f>'(Intermediate Computations)'!I98</f>
        <v>40391</v>
      </c>
      <c r="I152" s="4">
        <f>'(Intermediate Computations)'!J98</f>
        <v>40422</v>
      </c>
      <c r="J152" s="4">
        <f>'(Intermediate Computations)'!K98</f>
        <v>40452</v>
      </c>
      <c r="K152" s="4">
        <f>'(Intermediate Computations)'!L98</f>
        <v>40483</v>
      </c>
      <c r="L152" s="4">
        <f>'(Intermediate Computations)'!M98</f>
        <v>40513</v>
      </c>
      <c r="M152" s="4">
        <f>'(Intermediate Computations)'!O98</f>
        <v>40544</v>
      </c>
      <c r="N152" s="4">
        <f>'(Intermediate Computations)'!P98</f>
        <v>40575</v>
      </c>
      <c r="O152" s="4">
        <f>'(Intermediate Computations)'!Q98</f>
        <v>40603</v>
      </c>
      <c r="P152" s="4">
        <f>'(Intermediate Computations)'!R98</f>
        <v>40634</v>
      </c>
      <c r="Q152" s="4">
        <f>'(Intermediate Computations)'!S98</f>
        <v>40664</v>
      </c>
      <c r="R152" s="4">
        <f>'(Intermediate Computations)'!T98</f>
        <v>40695</v>
      </c>
      <c r="S152" s="4">
        <f>'(Intermediate Computations)'!U98</f>
        <v>40725</v>
      </c>
      <c r="T152" s="4">
        <f>'(Intermediate Computations)'!V98</f>
        <v>40756</v>
      </c>
      <c r="U152" s="4">
        <f>'(Intermediate Computations)'!W98</f>
        <v>40787</v>
      </c>
      <c r="V152" s="4">
        <f>'(Intermediate Computations)'!X98</f>
        <v>40817</v>
      </c>
      <c r="W152" s="4">
        <f>'(Intermediate Computations)'!Y98</f>
        <v>40848</v>
      </c>
      <c r="X152" s="4">
        <f>'(Intermediate Computations)'!Z98</f>
        <v>40878</v>
      </c>
      <c r="Y152" s="4">
        <f>'(Intermediate Computations)'!AB98</f>
        <v>40909</v>
      </c>
      <c r="Z152" s="4">
        <f>'(Intermediate Computations)'!AC98</f>
        <v>40940</v>
      </c>
      <c r="AA152" s="4">
        <f>'(Intermediate Computations)'!AD98</f>
        <v>40969</v>
      </c>
      <c r="AB152" s="4">
        <f>'(Intermediate Computations)'!AE98</f>
        <v>41000</v>
      </c>
      <c r="AC152" s="4">
        <f>'(Intermediate Computations)'!AF98</f>
        <v>41030</v>
      </c>
      <c r="AD152" s="4">
        <f>'(Intermediate Computations)'!AG98</f>
        <v>41061</v>
      </c>
      <c r="AE152" s="4">
        <f>'(Intermediate Computations)'!AH98</f>
        <v>41091</v>
      </c>
      <c r="AF152" s="4">
        <f>'(Intermediate Computations)'!AI98</f>
        <v>41122</v>
      </c>
      <c r="AG152" s="4">
        <f>'(Intermediate Computations)'!AJ98</f>
        <v>41153</v>
      </c>
      <c r="AH152" s="4">
        <f>'(Intermediate Computations)'!AK98</f>
        <v>41183</v>
      </c>
      <c r="AI152" s="4">
        <f>'(Intermediate Computations)'!AL98</f>
        <v>41214</v>
      </c>
      <c r="AJ152" s="4">
        <f>'(Intermediate Computations)'!AM98</f>
        <v>41244</v>
      </c>
      <c r="AK152" s="4">
        <f>'(Intermediate Computations)'!AO98</f>
        <v>41275</v>
      </c>
      <c r="AL152" s="4">
        <f>'(Intermediate Computations)'!AP98</f>
        <v>41306</v>
      </c>
      <c r="AM152" s="4">
        <f>'(Intermediate Computations)'!AQ98</f>
        <v>41334</v>
      </c>
      <c r="AN152" s="4">
        <f>'(Intermediate Computations)'!AR98</f>
        <v>41365</v>
      </c>
      <c r="AO152" s="4">
        <f>'(Intermediate Computations)'!AS98</f>
        <v>41395</v>
      </c>
      <c r="AP152" s="4">
        <f>'(Intermediate Computations)'!AT98</f>
        <v>41426</v>
      </c>
      <c r="AQ152" s="4">
        <f>'(Intermediate Computations)'!AU98</f>
        <v>41456</v>
      </c>
      <c r="AR152" s="4">
        <f>'(Intermediate Computations)'!AV98</f>
        <v>41487</v>
      </c>
      <c r="AS152" s="4">
        <f>'(Intermediate Computations)'!AW98</f>
        <v>41518</v>
      </c>
      <c r="AT152" s="4">
        <f>'(Intermediate Computations)'!AX98</f>
        <v>41548</v>
      </c>
      <c r="AU152" s="4">
        <f>'(Intermediate Computations)'!AY98</f>
        <v>41579</v>
      </c>
      <c r="AV152" s="4">
        <f>'(Intermediate Computations)'!AZ98</f>
        <v>41609</v>
      </c>
      <c r="AW152" s="4">
        <f>'(Intermediate Computations)'!BB98</f>
        <v>41640</v>
      </c>
      <c r="AX152" s="4">
        <f>'(Intermediate Computations)'!BC98</f>
        <v>41671</v>
      </c>
      <c r="AY152" s="4">
        <f>'(Intermediate Computations)'!BD98</f>
        <v>41699</v>
      </c>
      <c r="AZ152" s="4">
        <f>'(Intermediate Computations)'!BE98</f>
        <v>41730</v>
      </c>
      <c r="BA152" s="4">
        <f>'(Intermediate Computations)'!BF98</f>
        <v>41760</v>
      </c>
      <c r="BB152" s="4">
        <f>'(Intermediate Computations)'!BG98</f>
        <v>41791</v>
      </c>
      <c r="BC152" s="4">
        <f>'(Intermediate Computations)'!BH98</f>
        <v>41821</v>
      </c>
      <c r="BD152" s="4">
        <f>'(Intermediate Computations)'!BI98</f>
        <v>41852</v>
      </c>
      <c r="BE152" s="4">
        <f>'(Intermediate Computations)'!BJ98</f>
        <v>41883</v>
      </c>
      <c r="BF152" s="4">
        <f>'(Intermediate Computations)'!BK98</f>
        <v>41913</v>
      </c>
      <c r="BG152" s="4">
        <f>'(Intermediate Computations)'!BL98</f>
        <v>41944</v>
      </c>
      <c r="BH152" s="4">
        <f>'(Intermediate Computations)'!BM98</f>
        <v>41974</v>
      </c>
      <c r="BI152" s="4">
        <f>'(Intermediate Computations)'!BO98</f>
        <v>42005</v>
      </c>
      <c r="BJ152" s="4">
        <f>'(Intermediate Computations)'!BP98</f>
        <v>42036</v>
      </c>
      <c r="BK152" s="4">
        <f>'(Intermediate Computations)'!BQ98</f>
        <v>42064</v>
      </c>
      <c r="BL152" s="4">
        <f>'(Intermediate Computations)'!BR98</f>
        <v>42095</v>
      </c>
      <c r="BM152" s="4">
        <f>'(Intermediate Computations)'!BS98</f>
        <v>42125</v>
      </c>
      <c r="BN152" s="4">
        <f>'(Intermediate Computations)'!BT98</f>
        <v>42156</v>
      </c>
      <c r="BO152" s="4">
        <f>'(Intermediate Computations)'!BU98</f>
        <v>42186</v>
      </c>
      <c r="BP152" s="4">
        <f>'(Intermediate Computations)'!BV98</f>
        <v>42217</v>
      </c>
      <c r="BQ152" s="4">
        <f>'(Intermediate Computations)'!BW98</f>
        <v>42248</v>
      </c>
      <c r="BR152" s="4">
        <f>'(Intermediate Computations)'!BX98</f>
        <v>42278</v>
      </c>
      <c r="BS152" s="4">
        <f>'(Intermediate Computations)'!BY98</f>
        <v>42309</v>
      </c>
      <c r="BT152" s="4">
        <f>'(Intermediate Computations)'!BZ98</f>
        <v>42339</v>
      </c>
      <c r="BU152" s="4">
        <f>'(Intermediate Computations)'!CB98</f>
        <v>42370</v>
      </c>
      <c r="BV152" s="4">
        <f>'(Intermediate Computations)'!CC98</f>
        <v>42401</v>
      </c>
      <c r="BW152" s="4">
        <f>'(Intermediate Computations)'!CD98</f>
        <v>42430</v>
      </c>
      <c r="BX152" s="4">
        <f>'(Intermediate Computations)'!CE98</f>
        <v>42461</v>
      </c>
      <c r="BY152" s="4">
        <f>'(Intermediate Computations)'!CF98</f>
        <v>42491</v>
      </c>
      <c r="BZ152" s="4">
        <f>'(Intermediate Computations)'!CG98</f>
        <v>42522</v>
      </c>
      <c r="CA152" s="4">
        <f>'(Intermediate Computations)'!CH98</f>
        <v>42552</v>
      </c>
      <c r="CB152" s="4">
        <f>'(Intermediate Computations)'!CI98</f>
        <v>42583</v>
      </c>
      <c r="CC152" s="4">
        <f>'(Intermediate Computations)'!CJ98</f>
        <v>42614</v>
      </c>
      <c r="CD152" s="4">
        <f>'(Intermediate Computations)'!CK98</f>
        <v>42644</v>
      </c>
      <c r="CE152" s="4">
        <f>'(Intermediate Computations)'!CL98</f>
        <v>42675</v>
      </c>
      <c r="CF152" s="4">
        <f>'(Intermediate Computations)'!CM98</f>
        <v>42705</v>
      </c>
      <c r="CG152" s="4">
        <f>'(Intermediate Computations)'!CO98</f>
        <v>42736</v>
      </c>
      <c r="CH152" s="4">
        <f>'(Intermediate Computations)'!CP98</f>
        <v>42767</v>
      </c>
      <c r="CI152" s="4">
        <f>'(Intermediate Computations)'!CQ98</f>
        <v>42795</v>
      </c>
      <c r="CJ152" s="4">
        <f>'(Intermediate Computations)'!CR98</f>
        <v>42826</v>
      </c>
      <c r="CK152" s="4">
        <f>'(Intermediate Computations)'!CS98</f>
        <v>42856</v>
      </c>
      <c r="CL152" s="4">
        <f>'(Intermediate Computations)'!CT98</f>
        <v>42887</v>
      </c>
      <c r="CM152" s="4">
        <f>'(Intermediate Computations)'!CU98</f>
        <v>42917</v>
      </c>
      <c r="CN152" s="4">
        <f>'(Intermediate Computations)'!CV98</f>
        <v>42948</v>
      </c>
      <c r="CO152" s="4">
        <f>'(Intermediate Computations)'!CW98</f>
        <v>42979</v>
      </c>
      <c r="CP152" s="4">
        <f>'(Intermediate Computations)'!CX98</f>
        <v>43009</v>
      </c>
      <c r="CQ152" s="4">
        <f>'(Intermediate Computations)'!CY98</f>
        <v>43040</v>
      </c>
      <c r="CR152" s="4">
        <f>'(Intermediate Computations)'!CZ98</f>
        <v>43070</v>
      </c>
      <c r="CS152" s="4">
        <f>'(Intermediate Computations)'!DB98</f>
        <v>43101</v>
      </c>
      <c r="CT152" s="4">
        <f>'(Intermediate Computations)'!DC98</f>
        <v>43132</v>
      </c>
      <c r="CU152" s="4">
        <f>'(Intermediate Computations)'!DD98</f>
        <v>43160</v>
      </c>
      <c r="CV152" s="4">
        <f>'(Intermediate Computations)'!DE98</f>
        <v>43191</v>
      </c>
      <c r="CW152" s="4">
        <f>'(Intermediate Computations)'!DF98</f>
        <v>43221</v>
      </c>
      <c r="CX152" s="4">
        <f>'(Intermediate Computations)'!DG98</f>
        <v>43252</v>
      </c>
      <c r="CY152" s="4">
        <f>'(Intermediate Computations)'!DH98</f>
        <v>43282</v>
      </c>
      <c r="CZ152" s="4">
        <f>'(Intermediate Computations)'!DI98</f>
        <v>43313</v>
      </c>
      <c r="DA152" s="4">
        <f>'(Intermediate Computations)'!DJ98</f>
        <v>43344</v>
      </c>
      <c r="DB152" s="4">
        <f>'(Intermediate Computations)'!DK98</f>
        <v>43374</v>
      </c>
      <c r="DC152" s="4">
        <f>'(Intermediate Computations)'!DL98</f>
        <v>43405</v>
      </c>
      <c r="DD152" s="4">
        <f>'(Intermediate Computations)'!DM98</f>
        <v>43435</v>
      </c>
      <c r="DE152" s="4">
        <f>'(Intermediate Computations)'!DO98</f>
        <v>43466</v>
      </c>
      <c r="DF152" s="4">
        <f>'(Intermediate Computations)'!DP98</f>
        <v>43497</v>
      </c>
      <c r="DG152" s="4">
        <f>'(Intermediate Computations)'!DQ98</f>
        <v>43525</v>
      </c>
      <c r="DH152" s="4">
        <f>'(Intermediate Computations)'!DR98</f>
        <v>43556</v>
      </c>
      <c r="DI152" s="4">
        <f>'(Intermediate Computations)'!DS98</f>
        <v>43586</v>
      </c>
      <c r="DJ152" s="4">
        <f>'(Intermediate Computations)'!DT98</f>
        <v>43617</v>
      </c>
      <c r="DK152" s="4">
        <f>'(Intermediate Computations)'!DU98</f>
        <v>43647</v>
      </c>
      <c r="DL152" s="4">
        <f>'(Intermediate Computations)'!DV98</f>
        <v>43678</v>
      </c>
      <c r="DM152" s="4">
        <f>'(Intermediate Computations)'!DW98</f>
        <v>43709</v>
      </c>
      <c r="DN152" s="4">
        <f>'(Intermediate Computations)'!DX98</f>
        <v>43739</v>
      </c>
      <c r="DO152" s="4">
        <f>'(Intermediate Computations)'!DY98</f>
        <v>43770</v>
      </c>
      <c r="DP152" s="4">
        <f>'(Intermediate Computations)'!DZ98</f>
        <v>43800</v>
      </c>
      <c r="DQ152" s="4">
        <f>'(Intermediate Computations)'!EB98</f>
        <v>43831</v>
      </c>
      <c r="DR152" s="4">
        <f>'(Intermediate Computations)'!EC98</f>
        <v>43862</v>
      </c>
      <c r="DS152" s="4">
        <f>'(Intermediate Computations)'!ED98</f>
        <v>43891</v>
      </c>
      <c r="DT152" s="4">
        <f>'(Intermediate Computations)'!EE98</f>
        <v>43922</v>
      </c>
      <c r="DU152" s="4">
        <f>'(Intermediate Computations)'!EF98</f>
        <v>43952</v>
      </c>
      <c r="DV152" s="4">
        <f>'(Intermediate Computations)'!EG98</f>
        <v>43983</v>
      </c>
      <c r="DW152" s="4">
        <f>'(Intermediate Computations)'!EH98</f>
        <v>44013</v>
      </c>
      <c r="DX152" s="4">
        <f>'(Intermediate Computations)'!EI98</f>
        <v>44044</v>
      </c>
      <c r="DY152" s="4">
        <f>'(Intermediate Computations)'!EJ98</f>
        <v>44075</v>
      </c>
      <c r="DZ152" s="4">
        <f>'(Intermediate Computations)'!EK98</f>
        <v>44105</v>
      </c>
      <c r="EA152" s="4">
        <f>'(Intermediate Computations)'!EL98</f>
        <v>44136</v>
      </c>
      <c r="EB152" s="4">
        <f>'(Intermediate Computations)'!EM98</f>
        <v>44166</v>
      </c>
    </row>
    <row r="153" spans="1:132" ht="12.75" customHeight="1">
      <c r="A153" s="64">
        <f>'Statitstical Moments'!B15</f>
        <v>0</v>
      </c>
      <c r="B153" s="64">
        <f ca="1">'Statitstical Moments'!C15</f>
        <v>374.23890510143099</v>
      </c>
      <c r="C153" s="64">
        <f ca="1">'Statitstical Moments'!D15</f>
        <v>542.93023720043243</v>
      </c>
      <c r="D153" s="64">
        <f ca="1">'Statitstical Moments'!E15</f>
        <v>433.20016708863932</v>
      </c>
      <c r="E153" s="64">
        <f ca="1">'Statitstical Moments'!F15</f>
        <v>587.43687232080822</v>
      </c>
      <c r="F153" s="64">
        <f ca="1">'Statitstical Moments'!G15</f>
        <v>699.57223935799311</v>
      </c>
      <c r="G153" s="64">
        <f ca="1">'Statitstical Moments'!H15</f>
        <v>720.93915702794277</v>
      </c>
      <c r="H153" s="64">
        <f ca="1">'Statitstical Moments'!I15</f>
        <v>777.37410125599854</v>
      </c>
      <c r="I153" s="64">
        <f ca="1">'Statitstical Moments'!J15</f>
        <v>898.14855074003685</v>
      </c>
      <c r="J153" s="64">
        <f ca="1">'Statitstical Moments'!K15</f>
        <v>817.22312951554329</v>
      </c>
      <c r="K153" s="64">
        <f ca="1">'Statitstical Moments'!L15</f>
        <v>940.2998582269895</v>
      </c>
      <c r="L153" s="64">
        <f ca="1">'Statitstical Moments'!M15</f>
        <v>1081.6123425176911</v>
      </c>
      <c r="M153" s="64">
        <f ca="1">'Statitstical Moments'!O15</f>
        <v>1180.1427735489556</v>
      </c>
      <c r="N153" s="64">
        <f ca="1">'Statitstical Moments'!P15</f>
        <v>955.50580796316422</v>
      </c>
      <c r="O153" s="64">
        <f ca="1">'Statitstical Moments'!Q15</f>
        <v>1138.2523585043102</v>
      </c>
      <c r="P153" s="64">
        <f ca="1">'Statitstical Moments'!R15</f>
        <v>1346.6620544498494</v>
      </c>
      <c r="Q153" s="64">
        <f ca="1">'Statitstical Moments'!S15</f>
        <v>1426.7699197901031</v>
      </c>
      <c r="R153" s="64">
        <f ca="1">'Statitstical Moments'!T15</f>
        <v>1661.2961316555129</v>
      </c>
      <c r="S153" s="64">
        <f ca="1">'Statitstical Moments'!U15</f>
        <v>1921.5266008251281</v>
      </c>
      <c r="T153" s="64">
        <f ca="1">'Statitstical Moments'!V15</f>
        <v>1887.8553803776872</v>
      </c>
      <c r="U153" s="64">
        <f ca="1">'Statitstical Moments'!W15</f>
        <v>2112.2313766895604</v>
      </c>
      <c r="V153" s="64">
        <f ca="1">'Statitstical Moments'!X15</f>
        <v>2062.9088870262485</v>
      </c>
      <c r="W153" s="64">
        <f ca="1">'Statitstical Moments'!Y15</f>
        <v>2148.5547201788177</v>
      </c>
      <c r="X153" s="64">
        <f ca="1">'Statitstical Moments'!Z15</f>
        <v>2163.3566951129851</v>
      </c>
      <c r="Y153" s="64">
        <f ca="1">'Statitstical Moments'!AB15</f>
        <v>2158.6915574565937</v>
      </c>
      <c r="Z153" s="64">
        <f ca="1">'Statitstical Moments'!AC15</f>
        <v>2305.552802753275</v>
      </c>
      <c r="AA153" s="64">
        <f ca="1">'Statitstical Moments'!AD15</f>
        <v>2367.5172104188523</v>
      </c>
      <c r="AB153" s="64">
        <f ca="1">'Statitstical Moments'!AE15</f>
        <v>2597.03220761476</v>
      </c>
      <c r="AC153" s="64">
        <f ca="1">'Statitstical Moments'!AF15</f>
        <v>2373.6520473423811</v>
      </c>
      <c r="AD153" s="64">
        <f ca="1">'Statitstical Moments'!AG15</f>
        <v>2540.5734619069731</v>
      </c>
      <c r="AE153" s="64">
        <f ca="1">'Statitstical Moments'!AH15</f>
        <v>2486.9563201393889</v>
      </c>
      <c r="AF153" s="64">
        <f ca="1">'Statitstical Moments'!AI15</f>
        <v>2523.0145390776729</v>
      </c>
      <c r="AG153" s="64">
        <f ca="1">'Statitstical Moments'!AJ15</f>
        <v>2556.1412238906546</v>
      </c>
      <c r="AH153" s="64">
        <f ca="1">'Statitstical Moments'!AK15</f>
        <v>2760.4637612503338</v>
      </c>
      <c r="AI153" s="64">
        <f ca="1">'Statitstical Moments'!AL15</f>
        <v>2892.3431085618263</v>
      </c>
      <c r="AJ153" s="64">
        <f ca="1">'Statitstical Moments'!AM15</f>
        <v>3093.5157413113434</v>
      </c>
      <c r="AK153" s="64">
        <f ca="1">'Statitstical Moments'!AO15</f>
        <v>3134.3092681560097</v>
      </c>
      <c r="AL153" s="64">
        <f ca="1">'Statitstical Moments'!AP15</f>
        <v>2950.7292433907487</v>
      </c>
      <c r="AM153" s="64">
        <f ca="1">'Statitstical Moments'!AQ15</f>
        <v>2828.6499278034566</v>
      </c>
      <c r="AN153" s="64">
        <f ca="1">'Statitstical Moments'!AR15</f>
        <v>3138.2638241674526</v>
      </c>
      <c r="AO153" s="64">
        <f ca="1">'Statitstical Moments'!AS15</f>
        <v>3158.9133975966524</v>
      </c>
      <c r="AP153" s="64">
        <f ca="1">'Statitstical Moments'!AT15</f>
        <v>3329.7715930086169</v>
      </c>
      <c r="AQ153" s="64">
        <f ca="1">'Statitstical Moments'!AU15</f>
        <v>3465.6267265791785</v>
      </c>
      <c r="AR153" s="64">
        <f ca="1">'Statitstical Moments'!AV15</f>
        <v>3493.6449192365831</v>
      </c>
      <c r="AS153" s="64">
        <f ca="1">'Statitstical Moments'!AW15</f>
        <v>3295.3373161701898</v>
      </c>
      <c r="AT153" s="64">
        <f ca="1">'Statitstical Moments'!AX15</f>
        <v>3248.4471885377402</v>
      </c>
      <c r="AU153" s="64">
        <f ca="1">'Statitstical Moments'!AY15</f>
        <v>3119.7846498947247</v>
      </c>
      <c r="AV153" s="64">
        <f ca="1">'Statitstical Moments'!AZ15</f>
        <v>3219.4458252307932</v>
      </c>
      <c r="AW153" s="64">
        <f ca="1">'Statitstical Moments'!BB15</f>
        <v>3353.0518417079097</v>
      </c>
      <c r="AX153" s="64">
        <f ca="1">'Statitstical Moments'!BC15</f>
        <v>3482.5084693534204</v>
      </c>
      <c r="AY153" s="64">
        <f ca="1">'Statitstical Moments'!BD15</f>
        <v>3422.70464930155</v>
      </c>
      <c r="AZ153" s="64">
        <f ca="1">'Statitstical Moments'!BE15</f>
        <v>3433.3560568426392</v>
      </c>
      <c r="BA153" s="64">
        <f ca="1">'Statitstical Moments'!BF15</f>
        <v>3647.6824879537016</v>
      </c>
      <c r="BB153" s="64">
        <f ca="1">'Statitstical Moments'!BG15</f>
        <v>3814.2990536829097</v>
      </c>
      <c r="BC153" s="64">
        <f ca="1">'Statitstical Moments'!BH15</f>
        <v>3602.9138610157688</v>
      </c>
      <c r="BD153" s="64">
        <f ca="1">'Statitstical Moments'!BI15</f>
        <v>3498.677242630803</v>
      </c>
      <c r="BE153" s="64">
        <f ca="1">'Statitstical Moments'!BJ15</f>
        <v>3491.1547575687109</v>
      </c>
      <c r="BF153" s="64">
        <f ca="1">'Statitstical Moments'!BK15</f>
        <v>3288.0409294500637</v>
      </c>
      <c r="BG153" s="64">
        <f ca="1">'Statitstical Moments'!BL15</f>
        <v>3580.559631027651</v>
      </c>
      <c r="BH153" s="64">
        <f ca="1">'Statitstical Moments'!BM15</f>
        <v>3762.748858846267</v>
      </c>
      <c r="BI153" s="64">
        <f ca="1">'Statitstical Moments'!BO15</f>
        <v>3866.6407936791529</v>
      </c>
      <c r="BJ153" s="64">
        <f ca="1">'Statitstical Moments'!BP15</f>
        <v>3995.1111470680585</v>
      </c>
      <c r="BK153" s="64">
        <f ca="1">'Statitstical Moments'!BQ15</f>
        <v>4123.437469499404</v>
      </c>
      <c r="BL153" s="64">
        <f ca="1">'Statitstical Moments'!BR15</f>
        <v>4139.9333126449419</v>
      </c>
      <c r="BM153" s="64">
        <f ca="1">'Statitstical Moments'!BS15</f>
        <v>4149.364497803318</v>
      </c>
      <c r="BN153" s="64">
        <f ca="1">'Statitstical Moments'!BT15</f>
        <v>4054.7657367727211</v>
      </c>
      <c r="BO153" s="64">
        <f ca="1">'Statitstical Moments'!BU15</f>
        <v>4142.4275159654753</v>
      </c>
      <c r="BP153" s="64">
        <f ca="1">'Statitstical Moments'!BV15</f>
        <v>4177.8965068845018</v>
      </c>
      <c r="BQ153" s="64">
        <f ca="1">'Statitstical Moments'!BW15</f>
        <v>4100.9880767658506</v>
      </c>
      <c r="BR153" s="64">
        <f ca="1">'Statitstical Moments'!BX15</f>
        <v>4143.2840242133216</v>
      </c>
      <c r="BS153" s="64">
        <f ca="1">'Statitstical Moments'!BY15</f>
        <v>3796.4275281221267</v>
      </c>
      <c r="BT153" s="64">
        <f ca="1">'Statitstical Moments'!BZ15</f>
        <v>3855.1371735585653</v>
      </c>
      <c r="BU153" s="64">
        <f ca="1">'Statitstical Moments'!CB15</f>
        <v>3841.9684243736215</v>
      </c>
      <c r="BV153" s="64">
        <f ca="1">'Statitstical Moments'!CC15</f>
        <v>3544.5870534470282</v>
      </c>
      <c r="BW153" s="64">
        <f ca="1">'Statitstical Moments'!CD15</f>
        <v>3566.9726375282162</v>
      </c>
      <c r="BX153" s="64">
        <f ca="1">'Statitstical Moments'!CE15</f>
        <v>3654.0601167624573</v>
      </c>
      <c r="BY153" s="64">
        <f ca="1">'Statitstical Moments'!CF15</f>
        <v>3414.8276755308502</v>
      </c>
      <c r="BZ153" s="64">
        <f ca="1">'Statitstical Moments'!CG15</f>
        <v>3183.0286295534506</v>
      </c>
      <c r="CA153" s="64">
        <f ca="1">'Statitstical Moments'!CH15</f>
        <v>3097.1459906932723</v>
      </c>
      <c r="CB153" s="64">
        <f ca="1">'Statitstical Moments'!CI15</f>
        <v>3085.2035400004042</v>
      </c>
      <c r="CC153" s="64">
        <f ca="1">'Statitstical Moments'!CJ15</f>
        <v>3076.2372209102496</v>
      </c>
      <c r="CD153" s="64">
        <f ca="1">'Statitstical Moments'!CK15</f>
        <v>2954.8515934971479</v>
      </c>
      <c r="CE153" s="64">
        <f ca="1">'Statitstical Moments'!CL15</f>
        <v>3079.8502139781563</v>
      </c>
      <c r="CF153" s="64">
        <f ca="1">'Statitstical Moments'!CM15</f>
        <v>3288.7638020967916</v>
      </c>
      <c r="CG153" s="64">
        <f ca="1">'Statitstical Moments'!CO15</f>
        <v>3094.898033227752</v>
      </c>
      <c r="CH153" s="64">
        <f ca="1">'Statitstical Moments'!CP15</f>
        <v>3288.1325796245833</v>
      </c>
      <c r="CI153" s="64">
        <f ca="1">'Statitstical Moments'!CQ15</f>
        <v>3489.4578305078935</v>
      </c>
      <c r="CJ153" s="64">
        <f ca="1">'Statitstical Moments'!CR15</f>
        <v>3379.6407786257732</v>
      </c>
      <c r="CK153" s="64">
        <f ca="1">'Statitstical Moments'!CS15</f>
        <v>3442.9333335968959</v>
      </c>
      <c r="CL153" s="64">
        <f ca="1">'Statitstical Moments'!CT15</f>
        <v>3393.5218802820655</v>
      </c>
      <c r="CM153" s="64">
        <f ca="1">'Statitstical Moments'!CU15</f>
        <v>3560.8101026386639</v>
      </c>
      <c r="CN153" s="64">
        <f ca="1">'Statitstical Moments'!CV15</f>
        <v>3612.9404004871294</v>
      </c>
      <c r="CO153" s="64">
        <f ca="1">'Statitstical Moments'!CW15</f>
        <v>3681.6074432144337</v>
      </c>
      <c r="CP153" s="64">
        <f ca="1">'Statitstical Moments'!CX15</f>
        <v>3890.1316083450874</v>
      </c>
      <c r="CQ153" s="64">
        <f ca="1">'Statitstical Moments'!CY15</f>
        <v>3939.030580139271</v>
      </c>
      <c r="CR153" s="64">
        <f ca="1">'Statitstical Moments'!CZ15</f>
        <v>3691.322526771643</v>
      </c>
      <c r="CS153" s="64">
        <f ca="1">'Statitstical Moments'!DB15</f>
        <v>3838.9739895641678</v>
      </c>
      <c r="CT153" s="64">
        <f ca="1">'Statitstical Moments'!DC15</f>
        <v>3901.1921237038696</v>
      </c>
      <c r="CU153" s="64">
        <f ca="1">'Statitstical Moments'!DD15</f>
        <v>3980.2648301719287</v>
      </c>
      <c r="CV153" s="64">
        <f ca="1">'Statitstical Moments'!DE15</f>
        <v>3936.3954906367521</v>
      </c>
      <c r="CW153" s="64">
        <f ca="1">'Statitstical Moments'!DF15</f>
        <v>4057.6744334871451</v>
      </c>
      <c r="CX153" s="64">
        <f ca="1">'Statitstical Moments'!DG15</f>
        <v>3915.2642905306202</v>
      </c>
      <c r="CY153" s="64">
        <f ca="1">'Statitstical Moments'!DH15</f>
        <v>3980.5796879079953</v>
      </c>
      <c r="CZ153" s="64">
        <f ca="1">'Statitstical Moments'!DI15</f>
        <v>3642.9092308677577</v>
      </c>
      <c r="DA153" s="64">
        <f ca="1">'Statitstical Moments'!DJ15</f>
        <v>3496.6072230870659</v>
      </c>
      <c r="DB153" s="64">
        <f ca="1">'Statitstical Moments'!DK15</f>
        <v>3476.0145971345096</v>
      </c>
      <c r="DC153" s="64">
        <f ca="1">'Statitstical Moments'!DL15</f>
        <v>3693.4872459686135</v>
      </c>
      <c r="DD153" s="64">
        <f ca="1">'Statitstical Moments'!DM15</f>
        <v>3870.2639946279942</v>
      </c>
      <c r="DE153" s="64">
        <f ca="1">'Statitstical Moments'!DO15</f>
        <v>3885.8454383373664</v>
      </c>
      <c r="DF153" s="64">
        <f ca="1">'Statitstical Moments'!DP15</f>
        <v>3943.1012584056448</v>
      </c>
      <c r="DG153" s="64">
        <f ca="1">'Statitstical Moments'!DQ15</f>
        <v>4246.7953991015811</v>
      </c>
      <c r="DH153" s="64">
        <f ca="1">'Statitstical Moments'!DR15</f>
        <v>4075.9717722420305</v>
      </c>
      <c r="DI153" s="64">
        <f ca="1">'Statitstical Moments'!DS15</f>
        <v>4135.4765329326174</v>
      </c>
      <c r="DJ153" s="64">
        <f ca="1">'Statitstical Moments'!DT15</f>
        <v>3781.3932476924688</v>
      </c>
      <c r="DK153" s="64">
        <f ca="1">'Statitstical Moments'!DU15</f>
        <v>3938.3493819027981</v>
      </c>
      <c r="DL153" s="64">
        <f ca="1">'Statitstical Moments'!DV15</f>
        <v>3877.1038619985834</v>
      </c>
      <c r="DM153" s="64">
        <f ca="1">'Statitstical Moments'!DW15</f>
        <v>3838.316478241115</v>
      </c>
      <c r="DN153" s="64">
        <f ca="1">'Statitstical Moments'!DX15</f>
        <v>3882.2773027958178</v>
      </c>
      <c r="DO153" s="64">
        <f ca="1">'Statitstical Moments'!DY15</f>
        <v>3837.0359854267485</v>
      </c>
      <c r="DP153" s="64">
        <f ca="1">'Statitstical Moments'!DZ15</f>
        <v>3675.5949496966464</v>
      </c>
      <c r="DQ153" s="64">
        <f ca="1">'Statitstical Moments'!EB15</f>
        <v>3542.1333752323994</v>
      </c>
      <c r="DR153" s="64">
        <f ca="1">'Statitstical Moments'!EC15</f>
        <v>3761.6260485907401</v>
      </c>
      <c r="DS153" s="64">
        <f ca="1">'Statitstical Moments'!ED15</f>
        <v>3853.8121067386974</v>
      </c>
      <c r="DT153" s="64">
        <f ca="1">'Statitstical Moments'!EE15</f>
        <v>3774.2602222933619</v>
      </c>
      <c r="DU153" s="64">
        <f ca="1">'Statitstical Moments'!EF15</f>
        <v>3657.3553643147252</v>
      </c>
      <c r="DV153" s="64">
        <f ca="1">'Statitstical Moments'!EG15</f>
        <v>3657.9866455616188</v>
      </c>
      <c r="DW153" s="64">
        <f ca="1">'Statitstical Moments'!EH15</f>
        <v>3558.8744067231764</v>
      </c>
      <c r="DX153" s="64">
        <f ca="1">'Statitstical Moments'!EI15</f>
        <v>3416.844054222568</v>
      </c>
      <c r="DY153" s="64">
        <f ca="1">'Statitstical Moments'!EJ15</f>
        <v>3251.8940037901234</v>
      </c>
      <c r="DZ153" s="64">
        <f ca="1">'Statitstical Moments'!EK15</f>
        <v>3128.0310094074725</v>
      </c>
      <c r="EA153" s="64">
        <f ca="1">'Statitstical Moments'!EL15</f>
        <v>3332.73616779341</v>
      </c>
      <c r="EB153" s="64">
        <f ca="1">'Statitstical Moments'!EM15</f>
        <v>3324.7735446472716</v>
      </c>
    </row>
    <row r="154" spans="1:132" ht="12.75" customHeight="1">
      <c r="A154" s="4" t="str">
        <f>'(Intermediate Computations)'!B107</f>
        <v>Jan 2010</v>
      </c>
      <c r="B154" s="4" t="str">
        <f>'(Intermediate Computations)'!C107</f>
        <v>Feb 2010</v>
      </c>
      <c r="C154" s="4" t="str">
        <f>'(Intermediate Computations)'!D107</f>
        <v>Mar 2010</v>
      </c>
      <c r="D154" s="4" t="str">
        <f>'(Intermediate Computations)'!E107</f>
        <v>Apr 2010</v>
      </c>
      <c r="E154" s="4" t="str">
        <f>'(Intermediate Computations)'!F107</f>
        <v>May 2010</v>
      </c>
      <c r="F154" s="4" t="str">
        <f>'(Intermediate Computations)'!G107</f>
        <v>Jun 2010</v>
      </c>
      <c r="G154" s="4" t="str">
        <f>'(Intermediate Computations)'!H107</f>
        <v>Jul 2010</v>
      </c>
      <c r="H154" s="4" t="str">
        <f>'(Intermediate Computations)'!I107</f>
        <v>Aug 2010</v>
      </c>
      <c r="I154" s="4" t="str">
        <f>'(Intermediate Computations)'!J107</f>
        <v>Sep 2010</v>
      </c>
      <c r="J154" s="4" t="str">
        <f>'(Intermediate Computations)'!K107</f>
        <v>Oct 2010</v>
      </c>
      <c r="K154" s="4" t="str">
        <f>'(Intermediate Computations)'!L107</f>
        <v>Nov 2010</v>
      </c>
      <c r="L154" s="4" t="str">
        <f>'(Intermediate Computations)'!M107</f>
        <v>Dec 2010</v>
      </c>
      <c r="M154" s="4" t="str">
        <f>'(Intermediate Computations)'!O107</f>
        <v>Jan 2011</v>
      </c>
      <c r="N154" s="4" t="str">
        <f>'(Intermediate Computations)'!P107</f>
        <v>Feb 2011</v>
      </c>
      <c r="O154" s="4" t="str">
        <f>'(Intermediate Computations)'!Q107</f>
        <v>Mar 2011</v>
      </c>
      <c r="P154" s="4" t="str">
        <f>'(Intermediate Computations)'!R107</f>
        <v>Apr 2011</v>
      </c>
      <c r="Q154" s="4" t="str">
        <f>'(Intermediate Computations)'!S107</f>
        <v>May 2011</v>
      </c>
      <c r="R154" s="4" t="str">
        <f>'(Intermediate Computations)'!T107</f>
        <v>Jun 2011</v>
      </c>
      <c r="S154" s="4" t="str">
        <f>'(Intermediate Computations)'!U107</f>
        <v>Jul 2011</v>
      </c>
      <c r="T154" s="4" t="str">
        <f>'(Intermediate Computations)'!V107</f>
        <v>Aug 2011</v>
      </c>
      <c r="U154" s="4" t="str">
        <f>'(Intermediate Computations)'!W107</f>
        <v>Sep 2011</v>
      </c>
      <c r="V154" s="4" t="str">
        <f>'(Intermediate Computations)'!X107</f>
        <v>Oct 2011</v>
      </c>
      <c r="W154" s="4" t="str">
        <f>'(Intermediate Computations)'!Y107</f>
        <v>Nov 2011</v>
      </c>
      <c r="X154" s="4" t="str">
        <f>'(Intermediate Computations)'!Z107</f>
        <v>Dec 2011</v>
      </c>
      <c r="Y154" s="4" t="str">
        <f>'(Intermediate Computations)'!AB107</f>
        <v>Jan 2012</v>
      </c>
      <c r="Z154" s="4" t="str">
        <f>'(Intermediate Computations)'!AC107</f>
        <v>Feb 2012</v>
      </c>
      <c r="AA154" s="4" t="str">
        <f>'(Intermediate Computations)'!AD107</f>
        <v>Mar 2012</v>
      </c>
      <c r="AB154" s="4" t="str">
        <f>'(Intermediate Computations)'!AE107</f>
        <v>Apr 2012</v>
      </c>
      <c r="AC154" s="4" t="str">
        <f>'(Intermediate Computations)'!AF107</f>
        <v>May 2012</v>
      </c>
      <c r="AD154" s="4" t="str">
        <f>'(Intermediate Computations)'!AG107</f>
        <v>Jun 2012</v>
      </c>
      <c r="AE154" s="4" t="str">
        <f>'(Intermediate Computations)'!AH107</f>
        <v>Jul 2012</v>
      </c>
      <c r="AF154" s="4" t="str">
        <f>'(Intermediate Computations)'!AI107</f>
        <v>Aug 2012</v>
      </c>
      <c r="AG154" s="4" t="str">
        <f>'(Intermediate Computations)'!AJ107</f>
        <v>Sep 2012</v>
      </c>
      <c r="AH154" s="4" t="str">
        <f>'(Intermediate Computations)'!AK107</f>
        <v>Oct 2012</v>
      </c>
      <c r="AI154" s="4" t="str">
        <f>'(Intermediate Computations)'!AL107</f>
        <v>Nov 2012</v>
      </c>
      <c r="AJ154" s="4" t="str">
        <f>'(Intermediate Computations)'!AM107</f>
        <v>Dec 2012</v>
      </c>
      <c r="AK154" s="4" t="str">
        <f>'(Intermediate Computations)'!AO107</f>
        <v>Jan 2013</v>
      </c>
      <c r="AL154" s="4" t="str">
        <f>'(Intermediate Computations)'!AP107</f>
        <v>Feb 2013</v>
      </c>
      <c r="AM154" s="4" t="str">
        <f>'(Intermediate Computations)'!AQ107</f>
        <v>Mar 2013</v>
      </c>
      <c r="AN154" s="4" t="str">
        <f>'(Intermediate Computations)'!AR107</f>
        <v>Apr 2013</v>
      </c>
      <c r="AO154" s="4" t="str">
        <f>'(Intermediate Computations)'!AS107</f>
        <v>May 2013</v>
      </c>
      <c r="AP154" s="4" t="str">
        <f>'(Intermediate Computations)'!AT107</f>
        <v>Jun 2013</v>
      </c>
      <c r="AQ154" s="4" t="str">
        <f>'(Intermediate Computations)'!AU107</f>
        <v>Jul 2013</v>
      </c>
      <c r="AR154" s="4" t="str">
        <f>'(Intermediate Computations)'!AV107</f>
        <v>Aug 2013</v>
      </c>
      <c r="AS154" s="4" t="str">
        <f>'(Intermediate Computations)'!AW107</f>
        <v>Sep 2013</v>
      </c>
      <c r="AT154" s="4" t="str">
        <f>'(Intermediate Computations)'!AX107</f>
        <v>Oct 2013</v>
      </c>
      <c r="AU154" s="4" t="str">
        <f>'(Intermediate Computations)'!AY107</f>
        <v>Nov 2013</v>
      </c>
      <c r="AV154" s="4" t="str">
        <f>'(Intermediate Computations)'!AZ107</f>
        <v>Dec 2013</v>
      </c>
      <c r="AW154" s="4" t="str">
        <f>'(Intermediate Computations)'!BB107</f>
        <v>Jan 2014</v>
      </c>
      <c r="AX154" s="4" t="str">
        <f>'(Intermediate Computations)'!BC107</f>
        <v>Feb 2014</v>
      </c>
      <c r="AY154" s="4" t="str">
        <f>'(Intermediate Computations)'!BD107</f>
        <v>Mar 2014</v>
      </c>
      <c r="AZ154" s="4" t="str">
        <f>'(Intermediate Computations)'!BE107</f>
        <v>Apr 2014</v>
      </c>
      <c r="BA154" s="4" t="str">
        <f>'(Intermediate Computations)'!BF107</f>
        <v>May 2014</v>
      </c>
      <c r="BB154" s="4" t="str">
        <f>'(Intermediate Computations)'!BG107</f>
        <v>Jun 2014</v>
      </c>
      <c r="BC154" s="4" t="str">
        <f>'(Intermediate Computations)'!BH107</f>
        <v>Jul 2014</v>
      </c>
      <c r="BD154" s="4" t="str">
        <f>'(Intermediate Computations)'!BI107</f>
        <v>Aug 2014</v>
      </c>
      <c r="BE154" s="4" t="str">
        <f>'(Intermediate Computations)'!BJ107</f>
        <v>Sep 2014</v>
      </c>
      <c r="BF154" s="4" t="str">
        <f>'(Intermediate Computations)'!BK107</f>
        <v>Oct 2014</v>
      </c>
      <c r="BG154" s="4" t="str">
        <f>'(Intermediate Computations)'!BL107</f>
        <v>Nov 2014</v>
      </c>
      <c r="BH154" s="4" t="str">
        <f>'(Intermediate Computations)'!BM107</f>
        <v>Dec 2014</v>
      </c>
      <c r="BI154" s="4" t="str">
        <f>'(Intermediate Computations)'!BO107</f>
        <v>Jan 2015</v>
      </c>
      <c r="BJ154" s="4" t="str">
        <f>'(Intermediate Computations)'!BP107</f>
        <v>Feb 2015</v>
      </c>
      <c r="BK154" s="4" t="str">
        <f>'(Intermediate Computations)'!BQ107</f>
        <v>Mar 2015</v>
      </c>
      <c r="BL154" s="4" t="str">
        <f>'(Intermediate Computations)'!BR107</f>
        <v>Apr 2015</v>
      </c>
      <c r="BM154" s="4" t="str">
        <f>'(Intermediate Computations)'!BS107</f>
        <v>May 2015</v>
      </c>
      <c r="BN154" s="4" t="str">
        <f>'(Intermediate Computations)'!BT107</f>
        <v>Jun 2015</v>
      </c>
      <c r="BO154" s="4" t="str">
        <f>'(Intermediate Computations)'!BU107</f>
        <v>Jul 2015</v>
      </c>
      <c r="BP154" s="4" t="str">
        <f>'(Intermediate Computations)'!BV107</f>
        <v>Aug 2015</v>
      </c>
      <c r="BQ154" s="4" t="str">
        <f>'(Intermediate Computations)'!BW107</f>
        <v>Sep 2015</v>
      </c>
      <c r="BR154" s="4" t="str">
        <f>'(Intermediate Computations)'!BX107</f>
        <v>Oct 2015</v>
      </c>
      <c r="BS154" s="4" t="str">
        <f>'(Intermediate Computations)'!BY107</f>
        <v>Nov 2015</v>
      </c>
      <c r="BT154" s="4" t="str">
        <f>'(Intermediate Computations)'!BZ107</f>
        <v>Dec 2015</v>
      </c>
      <c r="BU154" s="4" t="str">
        <f>'(Intermediate Computations)'!CB107</f>
        <v>Jan 2016</v>
      </c>
      <c r="BV154" s="4" t="str">
        <f>'(Intermediate Computations)'!CC107</f>
        <v>Feb 2016</v>
      </c>
      <c r="BW154" s="4" t="str">
        <f>'(Intermediate Computations)'!CD107</f>
        <v>Mar 2016</v>
      </c>
      <c r="BX154" s="4" t="str">
        <f>'(Intermediate Computations)'!CE107</f>
        <v>Apr 2016</v>
      </c>
      <c r="BY154" s="4" t="str">
        <f>'(Intermediate Computations)'!CF107</f>
        <v>May 2016</v>
      </c>
      <c r="BZ154" s="4" t="str">
        <f>'(Intermediate Computations)'!CG107</f>
        <v>Jun 2016</v>
      </c>
      <c r="CA154" s="4" t="str">
        <f>'(Intermediate Computations)'!CH107</f>
        <v>Jul 2016</v>
      </c>
      <c r="CB154" s="4" t="str">
        <f>'(Intermediate Computations)'!CI107</f>
        <v>Aug 2016</v>
      </c>
      <c r="CC154" s="4" t="str">
        <f>'(Intermediate Computations)'!CJ107</f>
        <v>Sep 2016</v>
      </c>
      <c r="CD154" s="4" t="str">
        <f>'(Intermediate Computations)'!CK107</f>
        <v>Oct 2016</v>
      </c>
      <c r="CE154" s="4" t="str">
        <f>'(Intermediate Computations)'!CL107</f>
        <v>Nov 2016</v>
      </c>
      <c r="CF154" s="4" t="str">
        <f>'(Intermediate Computations)'!CM107</f>
        <v>Dec 2016</v>
      </c>
      <c r="CG154" s="4" t="str">
        <f>'(Intermediate Computations)'!CO107</f>
        <v>Jan 2017</v>
      </c>
      <c r="CH154" s="4" t="str">
        <f>'(Intermediate Computations)'!CP107</f>
        <v>Feb 2017</v>
      </c>
      <c r="CI154" s="4" t="str">
        <f>'(Intermediate Computations)'!CQ107</f>
        <v>Mar 2017</v>
      </c>
      <c r="CJ154" s="4" t="str">
        <f>'(Intermediate Computations)'!CR107</f>
        <v>Apr 2017</v>
      </c>
      <c r="CK154" s="4" t="str">
        <f>'(Intermediate Computations)'!CS107</f>
        <v>May 2017</v>
      </c>
      <c r="CL154" s="4" t="str">
        <f>'(Intermediate Computations)'!CT107</f>
        <v>Jun 2017</v>
      </c>
      <c r="CM154" s="4" t="str">
        <f>'(Intermediate Computations)'!CU107</f>
        <v>Jul 2017</v>
      </c>
      <c r="CN154" s="4" t="str">
        <f>'(Intermediate Computations)'!CV107</f>
        <v>Aug 2017</v>
      </c>
      <c r="CO154" s="4" t="str">
        <f>'(Intermediate Computations)'!CW107</f>
        <v>Sep 2017</v>
      </c>
      <c r="CP154" s="4" t="str">
        <f>'(Intermediate Computations)'!CX107</f>
        <v>Oct 2017</v>
      </c>
      <c r="CQ154" s="4" t="str">
        <f>'(Intermediate Computations)'!CY107</f>
        <v>Nov 2017</v>
      </c>
      <c r="CR154" s="4" t="str">
        <f>'(Intermediate Computations)'!CZ107</f>
        <v>Dec 2017</v>
      </c>
      <c r="CS154" s="4" t="str">
        <f>'(Intermediate Computations)'!DB107</f>
        <v>Jan 2018</v>
      </c>
      <c r="CT154" s="4" t="str">
        <f>'(Intermediate Computations)'!DC107</f>
        <v>Feb 2018</v>
      </c>
      <c r="CU154" s="4" t="str">
        <f>'(Intermediate Computations)'!DD107</f>
        <v>Mar 2018</v>
      </c>
      <c r="CV154" s="4" t="str">
        <f>'(Intermediate Computations)'!DE107</f>
        <v>Apr 2018</v>
      </c>
      <c r="CW154" s="4" t="str">
        <f>'(Intermediate Computations)'!DF107</f>
        <v>May 2018</v>
      </c>
      <c r="CX154" s="4" t="str">
        <f>'(Intermediate Computations)'!DG107</f>
        <v>Jun 2018</v>
      </c>
      <c r="CY154" s="4" t="str">
        <f>'(Intermediate Computations)'!DH107</f>
        <v>Jul 2018</v>
      </c>
      <c r="CZ154" s="4" t="str">
        <f>'(Intermediate Computations)'!DI107</f>
        <v>Aug 2018</v>
      </c>
      <c r="DA154" s="4" t="str">
        <f>'(Intermediate Computations)'!DJ107</f>
        <v>Sep 2018</v>
      </c>
      <c r="DB154" s="4" t="str">
        <f>'(Intermediate Computations)'!DK107</f>
        <v>Oct 2018</v>
      </c>
      <c r="DC154" s="4" t="str">
        <f>'(Intermediate Computations)'!DL107</f>
        <v>Nov 2018</v>
      </c>
      <c r="DD154" s="4" t="str">
        <f>'(Intermediate Computations)'!DM107</f>
        <v>Dec 2018</v>
      </c>
      <c r="DE154" s="4" t="str">
        <f>'(Intermediate Computations)'!DO107</f>
        <v>Jan 2019</v>
      </c>
      <c r="DF154" s="4" t="str">
        <f>'(Intermediate Computations)'!DP107</f>
        <v>Feb 2019</v>
      </c>
      <c r="DG154" s="4" t="str">
        <f>'(Intermediate Computations)'!DQ107</f>
        <v>Mar 2019</v>
      </c>
      <c r="DH154" s="4" t="str">
        <f>'(Intermediate Computations)'!DR107</f>
        <v>Apr 2019</v>
      </c>
      <c r="DI154" s="4" t="str">
        <f>'(Intermediate Computations)'!DS107</f>
        <v>May 2019</v>
      </c>
      <c r="DJ154" s="4" t="str">
        <f>'(Intermediate Computations)'!DT107</f>
        <v>Jun 2019</v>
      </c>
      <c r="DK154" s="4" t="str">
        <f>'(Intermediate Computations)'!DU107</f>
        <v>Jul 2019</v>
      </c>
      <c r="DL154" s="4" t="str">
        <f>'(Intermediate Computations)'!DV107</f>
        <v>Aug 2019</v>
      </c>
      <c r="DM154" s="4" t="str">
        <f>'(Intermediate Computations)'!DW107</f>
        <v>Sep 2019</v>
      </c>
      <c r="DN154" s="4" t="str">
        <f>'(Intermediate Computations)'!DX107</f>
        <v>Oct 2019</v>
      </c>
      <c r="DO154" s="4" t="str">
        <f>'(Intermediate Computations)'!DY107</f>
        <v>Nov 2019</v>
      </c>
      <c r="DP154" s="4" t="str">
        <f>'(Intermediate Computations)'!DZ107</f>
        <v>Dec 2019</v>
      </c>
      <c r="DQ154" s="4" t="str">
        <f>'(Intermediate Computations)'!EB107</f>
        <v>Jan 2020</v>
      </c>
      <c r="DR154" s="4" t="str">
        <f>'(Intermediate Computations)'!EC107</f>
        <v>Feb 2020</v>
      </c>
      <c r="DS154" s="4" t="str">
        <f>'(Intermediate Computations)'!ED107</f>
        <v>Mar 2020</v>
      </c>
      <c r="DT154" s="4" t="str">
        <f>'(Intermediate Computations)'!EE107</f>
        <v>Apr 2020</v>
      </c>
      <c r="DU154" s="4" t="str">
        <f>'(Intermediate Computations)'!EF107</f>
        <v>May 2020</v>
      </c>
      <c r="DV154" s="4" t="str">
        <f>'(Intermediate Computations)'!EG107</f>
        <v>Jun 2020</v>
      </c>
      <c r="DW154" s="4" t="str">
        <f>'(Intermediate Computations)'!EH107</f>
        <v>Jul 2020</v>
      </c>
      <c r="DX154" s="4" t="str">
        <f>'(Intermediate Computations)'!EI107</f>
        <v>Aug 2020</v>
      </c>
      <c r="DY154" s="4" t="str">
        <f>'(Intermediate Computations)'!EJ107</f>
        <v>Sep 2020</v>
      </c>
      <c r="DZ154" s="4" t="str">
        <f>'(Intermediate Computations)'!EK107</f>
        <v>Oct 2020</v>
      </c>
      <c r="EA154" s="4" t="str">
        <f>'(Intermediate Computations)'!EL107</f>
        <v>Nov 2020</v>
      </c>
      <c r="EB154" s="4" t="str">
        <f>'(Intermediate Computations)'!EM107</f>
        <v>Dec 2020</v>
      </c>
    </row>
    <row r="155" spans="1:132" ht="12.75" customHeight="1">
      <c r="A155" s="4">
        <f>'(Intermediate Computations)'!B104</f>
        <v>40179</v>
      </c>
      <c r="B155" s="4">
        <f>'(Intermediate Computations)'!C104</f>
        <v>40210</v>
      </c>
      <c r="C155" s="4">
        <f>'(Intermediate Computations)'!D104</f>
        <v>40238</v>
      </c>
      <c r="D155" s="4">
        <f>'(Intermediate Computations)'!E104</f>
        <v>40269</v>
      </c>
      <c r="E155" s="4">
        <f>'(Intermediate Computations)'!F104</f>
        <v>40299</v>
      </c>
      <c r="F155" s="4">
        <f>'(Intermediate Computations)'!G104</f>
        <v>40330</v>
      </c>
      <c r="G155" s="4">
        <f>'(Intermediate Computations)'!H104</f>
        <v>40360</v>
      </c>
      <c r="H155" s="4">
        <f>'(Intermediate Computations)'!I104</f>
        <v>40391</v>
      </c>
      <c r="I155" s="4">
        <f>'(Intermediate Computations)'!J104</f>
        <v>40422</v>
      </c>
      <c r="J155" s="4">
        <f>'(Intermediate Computations)'!K104</f>
        <v>40452</v>
      </c>
      <c r="K155" s="4">
        <f>'(Intermediate Computations)'!L104</f>
        <v>40483</v>
      </c>
      <c r="L155" s="4">
        <f>'(Intermediate Computations)'!M104</f>
        <v>40513</v>
      </c>
      <c r="M155" s="4">
        <f>'(Intermediate Computations)'!O104</f>
        <v>40544</v>
      </c>
      <c r="N155" s="4">
        <f>'(Intermediate Computations)'!P104</f>
        <v>40575</v>
      </c>
      <c r="O155" s="4">
        <f>'(Intermediate Computations)'!Q104</f>
        <v>40603</v>
      </c>
      <c r="P155" s="4">
        <f>'(Intermediate Computations)'!R104</f>
        <v>40634</v>
      </c>
      <c r="Q155" s="4">
        <f>'(Intermediate Computations)'!S104</f>
        <v>40664</v>
      </c>
      <c r="R155" s="4">
        <f>'(Intermediate Computations)'!T104</f>
        <v>40695</v>
      </c>
      <c r="S155" s="4">
        <f>'(Intermediate Computations)'!U104</f>
        <v>40725</v>
      </c>
      <c r="T155" s="4">
        <f>'(Intermediate Computations)'!V104</f>
        <v>40756</v>
      </c>
      <c r="U155" s="4">
        <f>'(Intermediate Computations)'!W104</f>
        <v>40787</v>
      </c>
      <c r="V155" s="4">
        <f>'(Intermediate Computations)'!X104</f>
        <v>40817</v>
      </c>
      <c r="W155" s="4">
        <f>'(Intermediate Computations)'!Y104</f>
        <v>40848</v>
      </c>
      <c r="X155" s="4">
        <f>'(Intermediate Computations)'!Z104</f>
        <v>40878</v>
      </c>
      <c r="Y155" s="4">
        <f>'(Intermediate Computations)'!AB104</f>
        <v>40909</v>
      </c>
      <c r="Z155" s="4">
        <f>'(Intermediate Computations)'!AC104</f>
        <v>40940</v>
      </c>
      <c r="AA155" s="4">
        <f>'(Intermediate Computations)'!AD104</f>
        <v>40969</v>
      </c>
      <c r="AB155" s="4">
        <f>'(Intermediate Computations)'!AE104</f>
        <v>41000</v>
      </c>
      <c r="AC155" s="4">
        <f>'(Intermediate Computations)'!AF104</f>
        <v>41030</v>
      </c>
      <c r="AD155" s="4">
        <f>'(Intermediate Computations)'!AG104</f>
        <v>41061</v>
      </c>
      <c r="AE155" s="4">
        <f>'(Intermediate Computations)'!AH104</f>
        <v>41091</v>
      </c>
      <c r="AF155" s="4">
        <f>'(Intermediate Computations)'!AI104</f>
        <v>41122</v>
      </c>
      <c r="AG155" s="4">
        <f>'(Intermediate Computations)'!AJ104</f>
        <v>41153</v>
      </c>
      <c r="AH155" s="4">
        <f>'(Intermediate Computations)'!AK104</f>
        <v>41183</v>
      </c>
      <c r="AI155" s="4">
        <f>'(Intermediate Computations)'!AL104</f>
        <v>41214</v>
      </c>
      <c r="AJ155" s="4">
        <f>'(Intermediate Computations)'!AM104</f>
        <v>41244</v>
      </c>
      <c r="AK155" s="4">
        <f>'(Intermediate Computations)'!AO104</f>
        <v>41275</v>
      </c>
      <c r="AL155" s="4">
        <f>'(Intermediate Computations)'!AP104</f>
        <v>41306</v>
      </c>
      <c r="AM155" s="4">
        <f>'(Intermediate Computations)'!AQ104</f>
        <v>41334</v>
      </c>
      <c r="AN155" s="4">
        <f>'(Intermediate Computations)'!AR104</f>
        <v>41365</v>
      </c>
      <c r="AO155" s="4">
        <f>'(Intermediate Computations)'!AS104</f>
        <v>41395</v>
      </c>
      <c r="AP155" s="4">
        <f>'(Intermediate Computations)'!AT104</f>
        <v>41426</v>
      </c>
      <c r="AQ155" s="4">
        <f>'(Intermediate Computations)'!AU104</f>
        <v>41456</v>
      </c>
      <c r="AR155" s="4">
        <f>'(Intermediate Computations)'!AV104</f>
        <v>41487</v>
      </c>
      <c r="AS155" s="4">
        <f>'(Intermediate Computations)'!AW104</f>
        <v>41518</v>
      </c>
      <c r="AT155" s="4">
        <f>'(Intermediate Computations)'!AX104</f>
        <v>41548</v>
      </c>
      <c r="AU155" s="4">
        <f>'(Intermediate Computations)'!AY104</f>
        <v>41579</v>
      </c>
      <c r="AV155" s="4">
        <f>'(Intermediate Computations)'!AZ104</f>
        <v>41609</v>
      </c>
      <c r="AW155" s="4">
        <f>'(Intermediate Computations)'!BB104</f>
        <v>41640</v>
      </c>
      <c r="AX155" s="4">
        <f>'(Intermediate Computations)'!BC104</f>
        <v>41671</v>
      </c>
      <c r="AY155" s="4">
        <f>'(Intermediate Computations)'!BD104</f>
        <v>41699</v>
      </c>
      <c r="AZ155" s="4">
        <f>'(Intermediate Computations)'!BE104</f>
        <v>41730</v>
      </c>
      <c r="BA155" s="4">
        <f>'(Intermediate Computations)'!BF104</f>
        <v>41760</v>
      </c>
      <c r="BB155" s="4">
        <f>'(Intermediate Computations)'!BG104</f>
        <v>41791</v>
      </c>
      <c r="BC155" s="4">
        <f>'(Intermediate Computations)'!BH104</f>
        <v>41821</v>
      </c>
      <c r="BD155" s="4">
        <f>'(Intermediate Computations)'!BI104</f>
        <v>41852</v>
      </c>
      <c r="BE155" s="4">
        <f>'(Intermediate Computations)'!BJ104</f>
        <v>41883</v>
      </c>
      <c r="BF155" s="4">
        <f>'(Intermediate Computations)'!BK104</f>
        <v>41913</v>
      </c>
      <c r="BG155" s="4">
        <f>'(Intermediate Computations)'!BL104</f>
        <v>41944</v>
      </c>
      <c r="BH155" s="4">
        <f>'(Intermediate Computations)'!BM104</f>
        <v>41974</v>
      </c>
      <c r="BI155" s="4">
        <f>'(Intermediate Computations)'!BO104</f>
        <v>42005</v>
      </c>
      <c r="BJ155" s="4">
        <f>'(Intermediate Computations)'!BP104</f>
        <v>42036</v>
      </c>
      <c r="BK155" s="4">
        <f>'(Intermediate Computations)'!BQ104</f>
        <v>42064</v>
      </c>
      <c r="BL155" s="4">
        <f>'(Intermediate Computations)'!BR104</f>
        <v>42095</v>
      </c>
      <c r="BM155" s="4">
        <f>'(Intermediate Computations)'!BS104</f>
        <v>42125</v>
      </c>
      <c r="BN155" s="4">
        <f>'(Intermediate Computations)'!BT104</f>
        <v>42156</v>
      </c>
      <c r="BO155" s="4">
        <f>'(Intermediate Computations)'!BU104</f>
        <v>42186</v>
      </c>
      <c r="BP155" s="4">
        <f>'(Intermediate Computations)'!BV104</f>
        <v>42217</v>
      </c>
      <c r="BQ155" s="4">
        <f>'(Intermediate Computations)'!BW104</f>
        <v>42248</v>
      </c>
      <c r="BR155" s="4">
        <f>'(Intermediate Computations)'!BX104</f>
        <v>42278</v>
      </c>
      <c r="BS155" s="4">
        <f>'(Intermediate Computations)'!BY104</f>
        <v>42309</v>
      </c>
      <c r="BT155" s="4">
        <f>'(Intermediate Computations)'!BZ104</f>
        <v>42339</v>
      </c>
      <c r="BU155" s="4">
        <f>'(Intermediate Computations)'!CB104</f>
        <v>42370</v>
      </c>
      <c r="BV155" s="4">
        <f>'(Intermediate Computations)'!CC104</f>
        <v>42401</v>
      </c>
      <c r="BW155" s="4">
        <f>'(Intermediate Computations)'!CD104</f>
        <v>42430</v>
      </c>
      <c r="BX155" s="4">
        <f>'(Intermediate Computations)'!CE104</f>
        <v>42461</v>
      </c>
      <c r="BY155" s="4">
        <f>'(Intermediate Computations)'!CF104</f>
        <v>42491</v>
      </c>
      <c r="BZ155" s="4">
        <f>'(Intermediate Computations)'!CG104</f>
        <v>42522</v>
      </c>
      <c r="CA155" s="4">
        <f>'(Intermediate Computations)'!CH104</f>
        <v>42552</v>
      </c>
      <c r="CB155" s="4">
        <f>'(Intermediate Computations)'!CI104</f>
        <v>42583</v>
      </c>
      <c r="CC155" s="4">
        <f>'(Intermediate Computations)'!CJ104</f>
        <v>42614</v>
      </c>
      <c r="CD155" s="4">
        <f>'(Intermediate Computations)'!CK104</f>
        <v>42644</v>
      </c>
      <c r="CE155" s="4">
        <f>'(Intermediate Computations)'!CL104</f>
        <v>42675</v>
      </c>
      <c r="CF155" s="4">
        <f>'(Intermediate Computations)'!CM104</f>
        <v>42705</v>
      </c>
      <c r="CG155" s="4">
        <f>'(Intermediate Computations)'!CO104</f>
        <v>42736</v>
      </c>
      <c r="CH155" s="4">
        <f>'(Intermediate Computations)'!CP104</f>
        <v>42767</v>
      </c>
      <c r="CI155" s="4">
        <f>'(Intermediate Computations)'!CQ104</f>
        <v>42795</v>
      </c>
      <c r="CJ155" s="4">
        <f>'(Intermediate Computations)'!CR104</f>
        <v>42826</v>
      </c>
      <c r="CK155" s="4">
        <f>'(Intermediate Computations)'!CS104</f>
        <v>42856</v>
      </c>
      <c r="CL155" s="4">
        <f>'(Intermediate Computations)'!CT104</f>
        <v>42887</v>
      </c>
      <c r="CM155" s="4">
        <f>'(Intermediate Computations)'!CU104</f>
        <v>42917</v>
      </c>
      <c r="CN155" s="4">
        <f>'(Intermediate Computations)'!CV104</f>
        <v>42948</v>
      </c>
      <c r="CO155" s="4">
        <f>'(Intermediate Computations)'!CW104</f>
        <v>42979</v>
      </c>
      <c r="CP155" s="4">
        <f>'(Intermediate Computations)'!CX104</f>
        <v>43009</v>
      </c>
      <c r="CQ155" s="4">
        <f>'(Intermediate Computations)'!CY104</f>
        <v>43040</v>
      </c>
      <c r="CR155" s="4">
        <f>'(Intermediate Computations)'!CZ104</f>
        <v>43070</v>
      </c>
      <c r="CS155" s="4">
        <f>'(Intermediate Computations)'!DB104</f>
        <v>43101</v>
      </c>
      <c r="CT155" s="4">
        <f>'(Intermediate Computations)'!DC104</f>
        <v>43132</v>
      </c>
      <c r="CU155" s="4">
        <f>'(Intermediate Computations)'!DD104</f>
        <v>43160</v>
      </c>
      <c r="CV155" s="4">
        <f>'(Intermediate Computations)'!DE104</f>
        <v>43191</v>
      </c>
      <c r="CW155" s="4">
        <f>'(Intermediate Computations)'!DF104</f>
        <v>43221</v>
      </c>
      <c r="CX155" s="4">
        <f>'(Intermediate Computations)'!DG104</f>
        <v>43252</v>
      </c>
      <c r="CY155" s="4">
        <f>'(Intermediate Computations)'!DH104</f>
        <v>43282</v>
      </c>
      <c r="CZ155" s="4">
        <f>'(Intermediate Computations)'!DI104</f>
        <v>43313</v>
      </c>
      <c r="DA155" s="4">
        <f>'(Intermediate Computations)'!DJ104</f>
        <v>43344</v>
      </c>
      <c r="DB155" s="4">
        <f>'(Intermediate Computations)'!DK104</f>
        <v>43374</v>
      </c>
      <c r="DC155" s="4">
        <f>'(Intermediate Computations)'!DL104</f>
        <v>43405</v>
      </c>
      <c r="DD155" s="4">
        <f>'(Intermediate Computations)'!DM104</f>
        <v>43435</v>
      </c>
      <c r="DE155" s="4">
        <f>'(Intermediate Computations)'!DO104</f>
        <v>43466</v>
      </c>
      <c r="DF155" s="4">
        <f>'(Intermediate Computations)'!DP104</f>
        <v>43497</v>
      </c>
      <c r="DG155" s="4">
        <f>'(Intermediate Computations)'!DQ104</f>
        <v>43525</v>
      </c>
      <c r="DH155" s="4">
        <f>'(Intermediate Computations)'!DR104</f>
        <v>43556</v>
      </c>
      <c r="DI155" s="4">
        <f>'(Intermediate Computations)'!DS104</f>
        <v>43586</v>
      </c>
      <c r="DJ155" s="4">
        <f>'(Intermediate Computations)'!DT104</f>
        <v>43617</v>
      </c>
      <c r="DK155" s="4">
        <f>'(Intermediate Computations)'!DU104</f>
        <v>43647</v>
      </c>
      <c r="DL155" s="4">
        <f>'(Intermediate Computations)'!DV104</f>
        <v>43678</v>
      </c>
      <c r="DM155" s="4">
        <f>'(Intermediate Computations)'!DW104</f>
        <v>43709</v>
      </c>
      <c r="DN155" s="4">
        <f>'(Intermediate Computations)'!DX104</f>
        <v>43739</v>
      </c>
      <c r="DO155" s="4">
        <f>'(Intermediate Computations)'!DY104</f>
        <v>43770</v>
      </c>
      <c r="DP155" s="4">
        <f>'(Intermediate Computations)'!DZ104</f>
        <v>43800</v>
      </c>
      <c r="DQ155" s="4">
        <f>'(Intermediate Computations)'!EB104</f>
        <v>43831</v>
      </c>
      <c r="DR155" s="4">
        <f>'(Intermediate Computations)'!EC104</f>
        <v>43862</v>
      </c>
      <c r="DS155" s="4">
        <f>'(Intermediate Computations)'!ED104</f>
        <v>43891</v>
      </c>
      <c r="DT155" s="4">
        <f>'(Intermediate Computations)'!EE104</f>
        <v>43922</v>
      </c>
      <c r="DU155" s="4">
        <f>'(Intermediate Computations)'!EF104</f>
        <v>43952</v>
      </c>
      <c r="DV155" s="4">
        <f>'(Intermediate Computations)'!EG104</f>
        <v>43983</v>
      </c>
      <c r="DW155" s="4">
        <f>'(Intermediate Computations)'!EH104</f>
        <v>44013</v>
      </c>
      <c r="DX155" s="4">
        <f>'(Intermediate Computations)'!EI104</f>
        <v>44044</v>
      </c>
      <c r="DY155" s="4">
        <f>'(Intermediate Computations)'!EJ104</f>
        <v>44075</v>
      </c>
      <c r="DZ155" s="4">
        <f>'(Intermediate Computations)'!EK104</f>
        <v>44105</v>
      </c>
      <c r="EA155" s="4">
        <f>'(Intermediate Computations)'!EL104</f>
        <v>44136</v>
      </c>
      <c r="EB155" s="4">
        <f>'(Intermediate Computations)'!EM104</f>
        <v>44166</v>
      </c>
    </row>
    <row r="156" spans="1:132" ht="12.75" customHeight="1">
      <c r="A156" s="64">
        <f>'Statitstical Moments'!B16</f>
        <v>1166666.6666666667</v>
      </c>
      <c r="B156" s="64">
        <f ca="1">'Statitstical Moments'!C16</f>
        <v>1166182.6668096026</v>
      </c>
      <c r="C156" s="64">
        <f ca="1">'Statitstical Moments'!D16</f>
        <v>1165691.669585729</v>
      </c>
      <c r="D156" s="64">
        <f ca="1">'Statitstical Moments'!E16</f>
        <v>1165235.5688865178</v>
      </c>
      <c r="E156" s="64">
        <f ca="1">'Statitstical Moments'!F16</f>
        <v>1164756.3513334682</v>
      </c>
      <c r="F156" s="64">
        <f ca="1">'Statitstical Moments'!G16</f>
        <v>1164293.8604474154</v>
      </c>
      <c r="G156" s="64">
        <f ca="1">'Statitstical Moments'!H16</f>
        <v>1163797.2987094622</v>
      </c>
      <c r="H156" s="64">
        <f ca="1">'Statitstical Moments'!I16</f>
        <v>1163355.8893404126</v>
      </c>
      <c r="I156" s="64">
        <f ca="1">'Statitstical Moments'!J16</f>
        <v>1162894.4166988235</v>
      </c>
      <c r="J156" s="64">
        <f ca="1">'Statitstical Moments'!K16</f>
        <v>1162398.1207393934</v>
      </c>
      <c r="K156" s="64">
        <f ca="1">'Statitstical Moments'!L16</f>
        <v>1161919.8087769696</v>
      </c>
      <c r="L156" s="64">
        <f ca="1">'Statitstical Moments'!M16</f>
        <v>1161460.8946998823</v>
      </c>
      <c r="M156" s="64">
        <f ca="1">'Statitstical Moments'!O16</f>
        <v>1161005.6025002869</v>
      </c>
      <c r="N156" s="64">
        <f ca="1">'Statitstical Moments'!P16</f>
        <v>1160552.1638272877</v>
      </c>
      <c r="O156" s="64">
        <f ca="1">'Statitstical Moments'!Q16</f>
        <v>1160048.6198795126</v>
      </c>
      <c r="P156" s="64">
        <f ca="1">'Statitstical Moments'!R16</f>
        <v>1159617.4647959895</v>
      </c>
      <c r="Q156" s="64">
        <f ca="1">'Statitstical Moments'!S16</f>
        <v>1159183.0192706739</v>
      </c>
      <c r="R156" s="64">
        <f ca="1">'Statitstical Moments'!T16</f>
        <v>1158690.7715683351</v>
      </c>
      <c r="S156" s="64">
        <f ca="1">'Statitstical Moments'!U16</f>
        <v>1158239.2478346385</v>
      </c>
      <c r="T156" s="64">
        <f ca="1">'Statitstical Moments'!V16</f>
        <v>1157767.654335981</v>
      </c>
      <c r="U156" s="64">
        <f ca="1">'Statitstical Moments'!W16</f>
        <v>1157300.1331353169</v>
      </c>
      <c r="V156" s="64">
        <f ca="1">'Statitstical Moments'!X16</f>
        <v>1156874.9952334315</v>
      </c>
      <c r="W156" s="64">
        <f ca="1">'Statitstical Moments'!Y16</f>
        <v>1156432.1132650468</v>
      </c>
      <c r="X156" s="64">
        <f ca="1">'Statitstical Moments'!Z16</f>
        <v>1155968.9007121164</v>
      </c>
      <c r="Y156" s="64">
        <f ca="1">'Statitstical Moments'!AB16</f>
        <v>1155468.7055584628</v>
      </c>
      <c r="Z156" s="64">
        <f ca="1">'Statitstical Moments'!AC16</f>
        <v>1155027.7833108443</v>
      </c>
      <c r="AA156" s="64">
        <f ca="1">'Statitstical Moments'!AD16</f>
        <v>1154538.2926267246</v>
      </c>
      <c r="AB156" s="64">
        <f ca="1">'Statitstical Moments'!AE16</f>
        <v>1154078.1592722703</v>
      </c>
      <c r="AC156" s="64">
        <f ca="1">'Statitstical Moments'!AF16</f>
        <v>1153571.5764548485</v>
      </c>
      <c r="AD156" s="64">
        <f ca="1">'Statitstical Moments'!AG16</f>
        <v>1153077.1985638766</v>
      </c>
      <c r="AE156" s="64">
        <f ca="1">'Statitstical Moments'!AH16</f>
        <v>1152578.8979045458</v>
      </c>
      <c r="AF156" s="64">
        <f ca="1">'Statitstical Moments'!AI16</f>
        <v>1152077.2932424226</v>
      </c>
      <c r="AG156" s="64">
        <f ca="1">'Statitstical Moments'!AJ16</f>
        <v>1151603.6922885599</v>
      </c>
      <c r="AH156" s="64">
        <f ca="1">'Statitstical Moments'!AK16</f>
        <v>1151102.0785760833</v>
      </c>
      <c r="AI156" s="64">
        <f ca="1">'Statitstical Moments'!AL16</f>
        <v>1150588.9994230098</v>
      </c>
      <c r="AJ156" s="64">
        <f ca="1">'Statitstical Moments'!AM16</f>
        <v>1150095.6812908396</v>
      </c>
      <c r="AK156" s="64">
        <f ca="1">'Statitstical Moments'!AO16</f>
        <v>1149600.101054807</v>
      </c>
      <c r="AL156" s="64">
        <f ca="1">'Statitstical Moments'!AP16</f>
        <v>1149142.761066088</v>
      </c>
      <c r="AM156" s="64">
        <f ca="1">'Statitstical Moments'!AQ16</f>
        <v>1148692.6800115323</v>
      </c>
      <c r="AN156" s="64">
        <f ca="1">'Statitstical Moments'!AR16</f>
        <v>1148228.7906569692</v>
      </c>
      <c r="AO156" s="64">
        <f ca="1">'Statitstical Moments'!AS16</f>
        <v>1147802.2182711854</v>
      </c>
      <c r="AP156" s="64">
        <f ca="1">'Statitstical Moments'!AT16</f>
        <v>1147328.3075422072</v>
      </c>
      <c r="AQ156" s="64">
        <f ca="1">'Statitstical Moments'!AU16</f>
        <v>1146843.0332411004</v>
      </c>
      <c r="AR156" s="64">
        <f ca="1">'Statitstical Moments'!AV16</f>
        <v>1146370.9006504884</v>
      </c>
      <c r="AS156" s="64">
        <f ca="1">'Statitstical Moments'!AW16</f>
        <v>1145903.949588354</v>
      </c>
      <c r="AT156" s="64">
        <f ca="1">'Statitstical Moments'!AX16</f>
        <v>1145390.9769072395</v>
      </c>
      <c r="AU156" s="64">
        <f ca="1">'Statitstical Moments'!AY16</f>
        <v>1144915.6455330888</v>
      </c>
      <c r="AV156" s="64">
        <f ca="1">'Statitstical Moments'!AZ16</f>
        <v>1144417.6927416853</v>
      </c>
      <c r="AW156" s="64">
        <f ca="1">'Statitstical Moments'!BB16</f>
        <v>1143963.5537034341</v>
      </c>
      <c r="AX156" s="64">
        <f ca="1">'Statitstical Moments'!BC16</f>
        <v>1143508.0865843997</v>
      </c>
      <c r="AY156" s="64">
        <f ca="1">'Statitstical Moments'!BD16</f>
        <v>1143011.3251033095</v>
      </c>
      <c r="AZ156" s="64">
        <f ca="1">'Statitstical Moments'!BE16</f>
        <v>1142550.995576448</v>
      </c>
      <c r="BA156" s="64">
        <f ca="1">'Statitstical Moments'!BF16</f>
        <v>1142116.9047623163</v>
      </c>
      <c r="BB156" s="64">
        <f ca="1">'Statitstical Moments'!BG16</f>
        <v>1141599.89109614</v>
      </c>
      <c r="BC156" s="64">
        <f ca="1">'Statitstical Moments'!BH16</f>
        <v>1141144.1483997693</v>
      </c>
      <c r="BD156" s="64">
        <f ca="1">'Statitstical Moments'!BI16</f>
        <v>1140635.5131708744</v>
      </c>
      <c r="BE156" s="64">
        <f ca="1">'Statitstical Moments'!BJ16</f>
        <v>1140165.2075934927</v>
      </c>
      <c r="BF156" s="64">
        <f ca="1">'Statitstical Moments'!BK16</f>
        <v>1139656.379134137</v>
      </c>
      <c r="BG156" s="64">
        <f ca="1">'Statitstical Moments'!BL16</f>
        <v>1139213.9677462359</v>
      </c>
      <c r="BH156" s="64">
        <f ca="1">'Statitstical Moments'!BM16</f>
        <v>1138726.4072743268</v>
      </c>
      <c r="BI156" s="64">
        <f ca="1">'Statitstical Moments'!BO16</f>
        <v>1138271.4629775998</v>
      </c>
      <c r="BJ156" s="64">
        <f ca="1">'Statitstical Moments'!BP16</f>
        <v>1137795.5646225431</v>
      </c>
      <c r="BK156" s="64">
        <f ca="1">'Statitstical Moments'!BQ16</f>
        <v>1137326.6087838567</v>
      </c>
      <c r="BL156" s="64">
        <f ca="1">'Statitstical Moments'!BR16</f>
        <v>1136877.7072267383</v>
      </c>
      <c r="BM156" s="64">
        <f ca="1">'Statitstical Moments'!BS16</f>
        <v>1136421.180550643</v>
      </c>
      <c r="BN156" s="64">
        <f ca="1">'Statitstical Moments'!BT16</f>
        <v>1135965.3185924951</v>
      </c>
      <c r="BO156" s="64">
        <f ca="1">'Statitstical Moments'!BU16</f>
        <v>1135515.7298997915</v>
      </c>
      <c r="BP156" s="64">
        <f ca="1">'Statitstical Moments'!BV16</f>
        <v>1135090.9675743447</v>
      </c>
      <c r="BQ156" s="64">
        <f ca="1">'Statitstical Moments'!BW16</f>
        <v>1134625.8859777797</v>
      </c>
      <c r="BR156" s="64">
        <f ca="1">'Statitstical Moments'!BX16</f>
        <v>1134125.3857138376</v>
      </c>
      <c r="BS156" s="64">
        <f ca="1">'Statitstical Moments'!BY16</f>
        <v>1133624.3528493899</v>
      </c>
      <c r="BT156" s="64">
        <f ca="1">'Statitstical Moments'!BZ16</f>
        <v>1133159.7662087991</v>
      </c>
      <c r="BU156" s="64">
        <f ca="1">'Statitstical Moments'!CB16</f>
        <v>1132693.9472050201</v>
      </c>
      <c r="BV156" s="64">
        <f ca="1">'Statitstical Moments'!CC16</f>
        <v>1132211.7475776377</v>
      </c>
      <c r="BW156" s="64">
        <f ca="1">'Statitstical Moments'!CD16</f>
        <v>1131735.3139053287</v>
      </c>
      <c r="BX156" s="64">
        <f ca="1">'Statitstical Moments'!CE16</f>
        <v>1131224.1684754186</v>
      </c>
      <c r="BY156" s="64">
        <f ca="1">'Statitstical Moments'!CF16</f>
        <v>1130781.9560965616</v>
      </c>
      <c r="BZ156" s="64">
        <f ca="1">'Statitstical Moments'!CG16</f>
        <v>1130308.6598063398</v>
      </c>
      <c r="CA156" s="64">
        <f ca="1">'Statitstical Moments'!CH16</f>
        <v>1129837.7591752866</v>
      </c>
      <c r="CB156" s="64">
        <f ca="1">'Statitstical Moments'!CI16</f>
        <v>1129402.8171195495</v>
      </c>
      <c r="CC156" s="64">
        <f ca="1">'Statitstical Moments'!CJ16</f>
        <v>1128966.18737266</v>
      </c>
      <c r="CD156" s="64">
        <f ca="1">'Statitstical Moments'!CK16</f>
        <v>1128501.6060144277</v>
      </c>
      <c r="CE156" s="64">
        <f ca="1">'Statitstical Moments'!CL16</f>
        <v>1128015.1036688143</v>
      </c>
      <c r="CF156" s="64">
        <f ca="1">'Statitstical Moments'!CM16</f>
        <v>1127524.2471126646</v>
      </c>
      <c r="CG156" s="64">
        <f ca="1">'Statitstical Moments'!CO16</f>
        <v>1127087.7039523406</v>
      </c>
      <c r="CH156" s="64">
        <f ca="1">'Statitstical Moments'!CP16</f>
        <v>1126585.3536090977</v>
      </c>
      <c r="CI156" s="64">
        <f ca="1">'Statitstical Moments'!CQ16</f>
        <v>1126130.1167413066</v>
      </c>
      <c r="CJ156" s="64">
        <f ca="1">'Statitstical Moments'!CR16</f>
        <v>1125687.5141706474</v>
      </c>
      <c r="CK156" s="64">
        <f ca="1">'Statitstical Moments'!CS16</f>
        <v>1125192.8696712828</v>
      </c>
      <c r="CL156" s="64">
        <f ca="1">'Statitstical Moments'!CT16</f>
        <v>1124701.052693764</v>
      </c>
      <c r="CM156" s="64">
        <f ca="1">'Statitstical Moments'!CU16</f>
        <v>1124230.8118943048</v>
      </c>
      <c r="CN156" s="64">
        <f ca="1">'Statitstical Moments'!CV16</f>
        <v>1123774.5241712905</v>
      </c>
      <c r="CO156" s="64">
        <f ca="1">'Statitstical Moments'!CW16</f>
        <v>1123283.2437155144</v>
      </c>
      <c r="CP156" s="64">
        <f ca="1">'Statitstical Moments'!CX16</f>
        <v>1122815.5426537034</v>
      </c>
      <c r="CQ156" s="64">
        <f ca="1">'Statitstical Moments'!CY16</f>
        <v>1122346.879484463</v>
      </c>
      <c r="CR156" s="64">
        <f ca="1">'Statitstical Moments'!CZ16</f>
        <v>1121881.7808740973</v>
      </c>
      <c r="CS156" s="64">
        <f ca="1">'Statitstical Moments'!DB16</f>
        <v>1121422.3481343493</v>
      </c>
      <c r="CT156" s="64">
        <f ca="1">'Statitstical Moments'!DC16</f>
        <v>1120956.4468939409</v>
      </c>
      <c r="CU156" s="64">
        <f ca="1">'Statitstical Moments'!DD16</f>
        <v>1120514.3073982263</v>
      </c>
      <c r="CV156" s="64">
        <f ca="1">'Statitstical Moments'!DE16</f>
        <v>1120030.566260434</v>
      </c>
      <c r="CW156" s="64">
        <f ca="1">'Statitstical Moments'!DF16</f>
        <v>1119567.6752662587</v>
      </c>
      <c r="CX156" s="64">
        <f ca="1">'Statitstical Moments'!DG16</f>
        <v>1119075.4363224481</v>
      </c>
      <c r="CY156" s="64">
        <f ca="1">'Statitstical Moments'!DH16</f>
        <v>1118623.7952584776</v>
      </c>
      <c r="CZ156" s="64">
        <f ca="1">'Statitstical Moments'!DI16</f>
        <v>1118154.4073750712</v>
      </c>
      <c r="DA156" s="64">
        <f ca="1">'Statitstical Moments'!DJ16</f>
        <v>1117681.8604004483</v>
      </c>
      <c r="DB156" s="64">
        <f ca="1">'Statitstical Moments'!DK16</f>
        <v>1117193.1837052691</v>
      </c>
      <c r="DC156" s="64">
        <f ca="1">'Statitstical Moments'!DL16</f>
        <v>1116754.9145252847</v>
      </c>
      <c r="DD156" s="64">
        <f ca="1">'Statitstical Moments'!DM16</f>
        <v>1116263.2499058556</v>
      </c>
      <c r="DE156" s="64">
        <f ca="1">'Statitstical Moments'!DO16</f>
        <v>1115776.2416992905</v>
      </c>
      <c r="DF156" s="64">
        <f ca="1">'Statitstical Moments'!DP16</f>
        <v>1115315.3553430755</v>
      </c>
      <c r="DG156" s="64">
        <f ca="1">'Statitstical Moments'!DQ16</f>
        <v>1114855.0899673323</v>
      </c>
      <c r="DH156" s="64">
        <f ca="1">'Statitstical Moments'!DR16</f>
        <v>1114382.9022700507</v>
      </c>
      <c r="DI156" s="64">
        <f ca="1">'Statitstical Moments'!DS16</f>
        <v>1113869.3166048157</v>
      </c>
      <c r="DJ156" s="64">
        <f ca="1">'Statitstical Moments'!DT16</f>
        <v>1113413.5238927631</v>
      </c>
      <c r="DK156" s="64">
        <f ca="1">'Statitstical Moments'!DU16</f>
        <v>1112982.4399237765</v>
      </c>
      <c r="DL156" s="64">
        <f ca="1">'Statitstical Moments'!DV16</f>
        <v>1112515.9629256614</v>
      </c>
      <c r="DM156" s="64">
        <f ca="1">'Statitstical Moments'!DW16</f>
        <v>1112046.88339785</v>
      </c>
      <c r="DN156" s="64">
        <f ca="1">'Statitstical Moments'!DX16</f>
        <v>1111607.8999130656</v>
      </c>
      <c r="DO156" s="64">
        <f ca="1">'Statitstical Moments'!DY16</f>
        <v>1111117.0085449272</v>
      </c>
      <c r="DP156" s="64">
        <f ca="1">'Statitstical Moments'!DZ16</f>
        <v>1110703.4557824344</v>
      </c>
      <c r="DQ156" s="64">
        <f ca="1">'Statitstical Moments'!EB16</f>
        <v>1110245.4582385242</v>
      </c>
      <c r="DR156" s="64">
        <f ca="1">'Statitstical Moments'!EC16</f>
        <v>1109764.4697009898</v>
      </c>
      <c r="DS156" s="64">
        <f ca="1">'Statitstical Moments'!ED16</f>
        <v>1109240.9193456152</v>
      </c>
      <c r="DT156" s="64">
        <f ca="1">'Statitstical Moments'!EE16</f>
        <v>1108799.2490983175</v>
      </c>
      <c r="DU156" s="64">
        <f ca="1">'Statitstical Moments'!EF16</f>
        <v>1108318.9155895065</v>
      </c>
      <c r="DV156" s="64">
        <f ca="1">'Statitstical Moments'!EG16</f>
        <v>1107868.2526313448</v>
      </c>
      <c r="DW156" s="64">
        <f ca="1">'Statitstical Moments'!EH16</f>
        <v>1107397.0266949236</v>
      </c>
      <c r="DX156" s="64">
        <f ca="1">'Statitstical Moments'!EI16</f>
        <v>1106962.5095815794</v>
      </c>
      <c r="DY156" s="64">
        <f ca="1">'Statitstical Moments'!EJ16</f>
        <v>1106503.0768421632</v>
      </c>
      <c r="DZ156" s="64">
        <f ca="1">'Statitstical Moments'!EK16</f>
        <v>1106031.7324314022</v>
      </c>
      <c r="EA156" s="64">
        <f ca="1">'Statitstical Moments'!EL16</f>
        <v>1105589.3246718354</v>
      </c>
      <c r="EB156" s="64">
        <f ca="1">'Statitstical Moments'!EM16</f>
        <v>1105137.5935196537</v>
      </c>
    </row>
    <row r="157" spans="1:132" ht="12.75" customHeight="1">
      <c r="A157" s="4" t="str">
        <f>'(Intermediate Computations)'!B113</f>
        <v>Jan 2010</v>
      </c>
      <c r="B157" s="4" t="str">
        <f>'(Intermediate Computations)'!C113</f>
        <v>Feb 2010</v>
      </c>
      <c r="C157" s="4" t="str">
        <f>'(Intermediate Computations)'!D113</f>
        <v>Mar 2010</v>
      </c>
      <c r="D157" s="4" t="str">
        <f>'(Intermediate Computations)'!E113</f>
        <v>Apr 2010</v>
      </c>
      <c r="E157" s="4" t="str">
        <f>'(Intermediate Computations)'!F113</f>
        <v>May 2010</v>
      </c>
      <c r="F157" s="4" t="str">
        <f>'(Intermediate Computations)'!G113</f>
        <v>Jun 2010</v>
      </c>
      <c r="G157" s="4" t="str">
        <f>'(Intermediate Computations)'!H113</f>
        <v>Jul 2010</v>
      </c>
      <c r="H157" s="4" t="str">
        <f>'(Intermediate Computations)'!I113</f>
        <v>Aug 2010</v>
      </c>
      <c r="I157" s="4" t="str">
        <f>'(Intermediate Computations)'!J113</f>
        <v>Sep 2010</v>
      </c>
      <c r="J157" s="4" t="str">
        <f>'(Intermediate Computations)'!K113</f>
        <v>Oct 2010</v>
      </c>
      <c r="K157" s="4" t="str">
        <f>'(Intermediate Computations)'!L113</f>
        <v>Nov 2010</v>
      </c>
      <c r="L157" s="4" t="str">
        <f>'(Intermediate Computations)'!M113</f>
        <v>Dec 2010</v>
      </c>
      <c r="M157" s="4" t="str">
        <f>'(Intermediate Computations)'!O113</f>
        <v>Jan 2011</v>
      </c>
      <c r="N157" s="4" t="str">
        <f>'(Intermediate Computations)'!P113</f>
        <v>Feb 2011</v>
      </c>
      <c r="O157" s="4" t="str">
        <f>'(Intermediate Computations)'!Q113</f>
        <v>Mar 2011</v>
      </c>
      <c r="P157" s="4" t="str">
        <f>'(Intermediate Computations)'!R113</f>
        <v>Apr 2011</v>
      </c>
      <c r="Q157" s="4" t="str">
        <f>'(Intermediate Computations)'!S113</f>
        <v>May 2011</v>
      </c>
      <c r="R157" s="4" t="str">
        <f>'(Intermediate Computations)'!T113</f>
        <v>Jun 2011</v>
      </c>
      <c r="S157" s="4" t="str">
        <f>'(Intermediate Computations)'!U113</f>
        <v>Jul 2011</v>
      </c>
      <c r="T157" s="4" t="str">
        <f>'(Intermediate Computations)'!V113</f>
        <v>Aug 2011</v>
      </c>
      <c r="U157" s="4" t="str">
        <f>'(Intermediate Computations)'!W113</f>
        <v>Sep 2011</v>
      </c>
      <c r="V157" s="4" t="str">
        <f>'(Intermediate Computations)'!X113</f>
        <v>Oct 2011</v>
      </c>
      <c r="W157" s="4" t="str">
        <f>'(Intermediate Computations)'!Y113</f>
        <v>Nov 2011</v>
      </c>
      <c r="X157" s="4" t="str">
        <f>'(Intermediate Computations)'!Z113</f>
        <v>Dec 2011</v>
      </c>
      <c r="Y157" s="4" t="str">
        <f>'(Intermediate Computations)'!AB113</f>
        <v>Jan 2012</v>
      </c>
      <c r="Z157" s="4" t="str">
        <f>'(Intermediate Computations)'!AC113</f>
        <v>Feb 2012</v>
      </c>
      <c r="AA157" s="4" t="str">
        <f>'(Intermediate Computations)'!AD113</f>
        <v>Mar 2012</v>
      </c>
      <c r="AB157" s="4" t="str">
        <f>'(Intermediate Computations)'!AE113</f>
        <v>Apr 2012</v>
      </c>
      <c r="AC157" s="4" t="str">
        <f>'(Intermediate Computations)'!AF113</f>
        <v>May 2012</v>
      </c>
      <c r="AD157" s="4" t="str">
        <f>'(Intermediate Computations)'!AG113</f>
        <v>Jun 2012</v>
      </c>
      <c r="AE157" s="4" t="str">
        <f>'(Intermediate Computations)'!AH113</f>
        <v>Jul 2012</v>
      </c>
      <c r="AF157" s="4" t="str">
        <f>'(Intermediate Computations)'!AI113</f>
        <v>Aug 2012</v>
      </c>
      <c r="AG157" s="4" t="str">
        <f>'(Intermediate Computations)'!AJ113</f>
        <v>Sep 2012</v>
      </c>
      <c r="AH157" s="4" t="str">
        <f>'(Intermediate Computations)'!AK113</f>
        <v>Oct 2012</v>
      </c>
      <c r="AI157" s="4" t="str">
        <f>'(Intermediate Computations)'!AL113</f>
        <v>Nov 2012</v>
      </c>
      <c r="AJ157" s="4" t="str">
        <f>'(Intermediate Computations)'!AM113</f>
        <v>Dec 2012</v>
      </c>
      <c r="AK157" s="4" t="str">
        <f>'(Intermediate Computations)'!AO113</f>
        <v>Jan 2013</v>
      </c>
      <c r="AL157" s="4" t="str">
        <f>'(Intermediate Computations)'!AP113</f>
        <v>Feb 2013</v>
      </c>
      <c r="AM157" s="4" t="str">
        <f>'(Intermediate Computations)'!AQ113</f>
        <v>Mar 2013</v>
      </c>
      <c r="AN157" s="4" t="str">
        <f>'(Intermediate Computations)'!AR113</f>
        <v>Apr 2013</v>
      </c>
      <c r="AO157" s="4" t="str">
        <f>'(Intermediate Computations)'!AS113</f>
        <v>May 2013</v>
      </c>
      <c r="AP157" s="4" t="str">
        <f>'(Intermediate Computations)'!AT113</f>
        <v>Jun 2013</v>
      </c>
      <c r="AQ157" s="4" t="str">
        <f>'(Intermediate Computations)'!AU113</f>
        <v>Jul 2013</v>
      </c>
      <c r="AR157" s="4" t="str">
        <f>'(Intermediate Computations)'!AV113</f>
        <v>Aug 2013</v>
      </c>
      <c r="AS157" s="4" t="str">
        <f>'(Intermediate Computations)'!AW113</f>
        <v>Sep 2013</v>
      </c>
      <c r="AT157" s="4" t="str">
        <f>'(Intermediate Computations)'!AX113</f>
        <v>Oct 2013</v>
      </c>
      <c r="AU157" s="4" t="str">
        <f>'(Intermediate Computations)'!AY113</f>
        <v>Nov 2013</v>
      </c>
      <c r="AV157" s="4" t="str">
        <f>'(Intermediate Computations)'!AZ113</f>
        <v>Dec 2013</v>
      </c>
      <c r="AW157" s="4" t="str">
        <f>'(Intermediate Computations)'!BB113</f>
        <v>Jan 2014</v>
      </c>
      <c r="AX157" s="4" t="str">
        <f>'(Intermediate Computations)'!BC113</f>
        <v>Feb 2014</v>
      </c>
      <c r="AY157" s="4" t="str">
        <f>'(Intermediate Computations)'!BD113</f>
        <v>Mar 2014</v>
      </c>
      <c r="AZ157" s="4" t="str">
        <f>'(Intermediate Computations)'!BE113</f>
        <v>Apr 2014</v>
      </c>
      <c r="BA157" s="4" t="str">
        <f>'(Intermediate Computations)'!BF113</f>
        <v>May 2014</v>
      </c>
      <c r="BB157" s="4" t="str">
        <f>'(Intermediate Computations)'!BG113</f>
        <v>Jun 2014</v>
      </c>
      <c r="BC157" s="4" t="str">
        <f>'(Intermediate Computations)'!BH113</f>
        <v>Jul 2014</v>
      </c>
      <c r="BD157" s="4" t="str">
        <f>'(Intermediate Computations)'!BI113</f>
        <v>Aug 2014</v>
      </c>
      <c r="BE157" s="4" t="str">
        <f>'(Intermediate Computations)'!BJ113</f>
        <v>Sep 2014</v>
      </c>
      <c r="BF157" s="4" t="str">
        <f>'(Intermediate Computations)'!BK113</f>
        <v>Oct 2014</v>
      </c>
      <c r="BG157" s="4" t="str">
        <f>'(Intermediate Computations)'!BL113</f>
        <v>Nov 2014</v>
      </c>
      <c r="BH157" s="4" t="str">
        <f>'(Intermediate Computations)'!BM113</f>
        <v>Dec 2014</v>
      </c>
      <c r="BI157" s="4" t="str">
        <f>'(Intermediate Computations)'!BO113</f>
        <v>Jan 2015</v>
      </c>
      <c r="BJ157" s="4" t="str">
        <f>'(Intermediate Computations)'!BP113</f>
        <v>Feb 2015</v>
      </c>
      <c r="BK157" s="4" t="str">
        <f>'(Intermediate Computations)'!BQ113</f>
        <v>Mar 2015</v>
      </c>
      <c r="BL157" s="4" t="str">
        <f>'(Intermediate Computations)'!BR113</f>
        <v>Apr 2015</v>
      </c>
      <c r="BM157" s="4" t="str">
        <f>'(Intermediate Computations)'!BS113</f>
        <v>May 2015</v>
      </c>
      <c r="BN157" s="4" t="str">
        <f>'(Intermediate Computations)'!BT113</f>
        <v>Jun 2015</v>
      </c>
      <c r="BO157" s="4" t="str">
        <f>'(Intermediate Computations)'!BU113</f>
        <v>Jul 2015</v>
      </c>
      <c r="BP157" s="4" t="str">
        <f>'(Intermediate Computations)'!BV113</f>
        <v>Aug 2015</v>
      </c>
      <c r="BQ157" s="4" t="str">
        <f>'(Intermediate Computations)'!BW113</f>
        <v>Sep 2015</v>
      </c>
      <c r="BR157" s="4" t="str">
        <f>'(Intermediate Computations)'!BX113</f>
        <v>Oct 2015</v>
      </c>
      <c r="BS157" s="4" t="str">
        <f>'(Intermediate Computations)'!BY113</f>
        <v>Nov 2015</v>
      </c>
      <c r="BT157" s="4" t="str">
        <f>'(Intermediate Computations)'!BZ113</f>
        <v>Dec 2015</v>
      </c>
      <c r="BU157" s="4" t="str">
        <f>'(Intermediate Computations)'!CB113</f>
        <v>Jan 2016</v>
      </c>
      <c r="BV157" s="4" t="str">
        <f>'(Intermediate Computations)'!CC113</f>
        <v>Feb 2016</v>
      </c>
      <c r="BW157" s="4" t="str">
        <f>'(Intermediate Computations)'!CD113</f>
        <v>Mar 2016</v>
      </c>
      <c r="BX157" s="4" t="str">
        <f>'(Intermediate Computations)'!CE113</f>
        <v>Apr 2016</v>
      </c>
      <c r="BY157" s="4" t="str">
        <f>'(Intermediate Computations)'!CF113</f>
        <v>May 2016</v>
      </c>
      <c r="BZ157" s="4" t="str">
        <f>'(Intermediate Computations)'!CG113</f>
        <v>Jun 2016</v>
      </c>
      <c r="CA157" s="4" t="str">
        <f>'(Intermediate Computations)'!CH113</f>
        <v>Jul 2016</v>
      </c>
      <c r="CB157" s="4" t="str">
        <f>'(Intermediate Computations)'!CI113</f>
        <v>Aug 2016</v>
      </c>
      <c r="CC157" s="4" t="str">
        <f>'(Intermediate Computations)'!CJ113</f>
        <v>Sep 2016</v>
      </c>
      <c r="CD157" s="4" t="str">
        <f>'(Intermediate Computations)'!CK113</f>
        <v>Oct 2016</v>
      </c>
      <c r="CE157" s="4" t="str">
        <f>'(Intermediate Computations)'!CL113</f>
        <v>Nov 2016</v>
      </c>
      <c r="CF157" s="4" t="str">
        <f>'(Intermediate Computations)'!CM113</f>
        <v>Dec 2016</v>
      </c>
      <c r="CG157" s="4" t="str">
        <f>'(Intermediate Computations)'!CO113</f>
        <v>Jan 2017</v>
      </c>
      <c r="CH157" s="4" t="str">
        <f>'(Intermediate Computations)'!CP113</f>
        <v>Feb 2017</v>
      </c>
      <c r="CI157" s="4" t="str">
        <f>'(Intermediate Computations)'!CQ113</f>
        <v>Mar 2017</v>
      </c>
      <c r="CJ157" s="4" t="str">
        <f>'(Intermediate Computations)'!CR113</f>
        <v>Apr 2017</v>
      </c>
      <c r="CK157" s="4" t="str">
        <f>'(Intermediate Computations)'!CS113</f>
        <v>May 2017</v>
      </c>
      <c r="CL157" s="4" t="str">
        <f>'(Intermediate Computations)'!CT113</f>
        <v>Jun 2017</v>
      </c>
      <c r="CM157" s="4" t="str">
        <f>'(Intermediate Computations)'!CU113</f>
        <v>Jul 2017</v>
      </c>
      <c r="CN157" s="4" t="str">
        <f>'(Intermediate Computations)'!CV113</f>
        <v>Aug 2017</v>
      </c>
      <c r="CO157" s="4" t="str">
        <f>'(Intermediate Computations)'!CW113</f>
        <v>Sep 2017</v>
      </c>
      <c r="CP157" s="4" t="str">
        <f>'(Intermediate Computations)'!CX113</f>
        <v>Oct 2017</v>
      </c>
      <c r="CQ157" s="4" t="str">
        <f>'(Intermediate Computations)'!CY113</f>
        <v>Nov 2017</v>
      </c>
      <c r="CR157" s="4" t="str">
        <f>'(Intermediate Computations)'!CZ113</f>
        <v>Dec 2017</v>
      </c>
      <c r="CS157" s="4" t="str">
        <f>'(Intermediate Computations)'!DB113</f>
        <v>Jan 2018</v>
      </c>
      <c r="CT157" s="4" t="str">
        <f>'(Intermediate Computations)'!DC113</f>
        <v>Feb 2018</v>
      </c>
      <c r="CU157" s="4" t="str">
        <f>'(Intermediate Computations)'!DD113</f>
        <v>Mar 2018</v>
      </c>
      <c r="CV157" s="4" t="str">
        <f>'(Intermediate Computations)'!DE113</f>
        <v>Apr 2018</v>
      </c>
      <c r="CW157" s="4" t="str">
        <f>'(Intermediate Computations)'!DF113</f>
        <v>May 2018</v>
      </c>
      <c r="CX157" s="4" t="str">
        <f>'(Intermediate Computations)'!DG113</f>
        <v>Jun 2018</v>
      </c>
      <c r="CY157" s="4" t="str">
        <f>'(Intermediate Computations)'!DH113</f>
        <v>Jul 2018</v>
      </c>
      <c r="CZ157" s="4" t="str">
        <f>'(Intermediate Computations)'!DI113</f>
        <v>Aug 2018</v>
      </c>
      <c r="DA157" s="4" t="str">
        <f>'(Intermediate Computations)'!DJ113</f>
        <v>Sep 2018</v>
      </c>
      <c r="DB157" s="4" t="str">
        <f>'(Intermediate Computations)'!DK113</f>
        <v>Oct 2018</v>
      </c>
      <c r="DC157" s="4" t="str">
        <f>'(Intermediate Computations)'!DL113</f>
        <v>Nov 2018</v>
      </c>
      <c r="DD157" s="4" t="str">
        <f>'(Intermediate Computations)'!DM113</f>
        <v>Dec 2018</v>
      </c>
      <c r="DE157" s="4" t="str">
        <f>'(Intermediate Computations)'!DO113</f>
        <v>Jan 2019</v>
      </c>
      <c r="DF157" s="4" t="str">
        <f>'(Intermediate Computations)'!DP113</f>
        <v>Feb 2019</v>
      </c>
      <c r="DG157" s="4" t="str">
        <f>'(Intermediate Computations)'!DQ113</f>
        <v>Mar 2019</v>
      </c>
      <c r="DH157" s="4" t="str">
        <f>'(Intermediate Computations)'!DR113</f>
        <v>Apr 2019</v>
      </c>
      <c r="DI157" s="4" t="str">
        <f>'(Intermediate Computations)'!DS113</f>
        <v>May 2019</v>
      </c>
      <c r="DJ157" s="4" t="str">
        <f>'(Intermediate Computations)'!DT113</f>
        <v>Jun 2019</v>
      </c>
      <c r="DK157" s="4" t="str">
        <f>'(Intermediate Computations)'!DU113</f>
        <v>Jul 2019</v>
      </c>
      <c r="DL157" s="4" t="str">
        <f>'(Intermediate Computations)'!DV113</f>
        <v>Aug 2019</v>
      </c>
      <c r="DM157" s="4" t="str">
        <f>'(Intermediate Computations)'!DW113</f>
        <v>Sep 2019</v>
      </c>
      <c r="DN157" s="4" t="str">
        <f>'(Intermediate Computations)'!DX113</f>
        <v>Oct 2019</v>
      </c>
      <c r="DO157" s="4" t="str">
        <f>'(Intermediate Computations)'!DY113</f>
        <v>Nov 2019</v>
      </c>
      <c r="DP157" s="4" t="str">
        <f>'(Intermediate Computations)'!DZ113</f>
        <v>Dec 2019</v>
      </c>
      <c r="DQ157" s="4" t="str">
        <f>'(Intermediate Computations)'!EB113</f>
        <v>Jan 2020</v>
      </c>
      <c r="DR157" s="4" t="str">
        <f>'(Intermediate Computations)'!EC113</f>
        <v>Feb 2020</v>
      </c>
      <c r="DS157" s="4" t="str">
        <f>'(Intermediate Computations)'!ED113</f>
        <v>Mar 2020</v>
      </c>
      <c r="DT157" s="4" t="str">
        <f>'(Intermediate Computations)'!EE113</f>
        <v>Apr 2020</v>
      </c>
      <c r="DU157" s="4" t="str">
        <f>'(Intermediate Computations)'!EF113</f>
        <v>May 2020</v>
      </c>
      <c r="DV157" s="4" t="str">
        <f>'(Intermediate Computations)'!EG113</f>
        <v>Jun 2020</v>
      </c>
      <c r="DW157" s="4" t="str">
        <f>'(Intermediate Computations)'!EH113</f>
        <v>Jul 2020</v>
      </c>
      <c r="DX157" s="4" t="str">
        <f>'(Intermediate Computations)'!EI113</f>
        <v>Aug 2020</v>
      </c>
      <c r="DY157" s="4" t="str">
        <f>'(Intermediate Computations)'!EJ113</f>
        <v>Sep 2020</v>
      </c>
      <c r="DZ157" s="4" t="str">
        <f>'(Intermediate Computations)'!EK113</f>
        <v>Oct 2020</v>
      </c>
      <c r="EA157" s="4" t="str">
        <f>'(Intermediate Computations)'!EL113</f>
        <v>Nov 2020</v>
      </c>
      <c r="EB157" s="4" t="str">
        <f>'(Intermediate Computations)'!EM113</f>
        <v>Dec 2020</v>
      </c>
    </row>
    <row r="158" spans="1:132" ht="12.75" customHeight="1">
      <c r="A158" s="4">
        <f>'(Intermediate Computations)'!B110</f>
        <v>40179</v>
      </c>
      <c r="B158" s="4">
        <f>'(Intermediate Computations)'!C110</f>
        <v>40210</v>
      </c>
      <c r="C158" s="4">
        <f>'(Intermediate Computations)'!D110</f>
        <v>40238</v>
      </c>
      <c r="D158" s="4">
        <f>'(Intermediate Computations)'!E110</f>
        <v>40269</v>
      </c>
      <c r="E158" s="4">
        <f>'(Intermediate Computations)'!F110</f>
        <v>40299</v>
      </c>
      <c r="F158" s="4">
        <f>'(Intermediate Computations)'!G110</f>
        <v>40330</v>
      </c>
      <c r="G158" s="4">
        <f>'(Intermediate Computations)'!H110</f>
        <v>40360</v>
      </c>
      <c r="H158" s="4">
        <f>'(Intermediate Computations)'!I110</f>
        <v>40391</v>
      </c>
      <c r="I158" s="4">
        <f>'(Intermediate Computations)'!J110</f>
        <v>40422</v>
      </c>
      <c r="J158" s="4">
        <f>'(Intermediate Computations)'!K110</f>
        <v>40452</v>
      </c>
      <c r="K158" s="4">
        <f>'(Intermediate Computations)'!L110</f>
        <v>40483</v>
      </c>
      <c r="L158" s="4">
        <f>'(Intermediate Computations)'!M110</f>
        <v>40513</v>
      </c>
      <c r="M158" s="4">
        <f>'(Intermediate Computations)'!O110</f>
        <v>40544</v>
      </c>
      <c r="N158" s="4">
        <f>'(Intermediate Computations)'!P110</f>
        <v>40575</v>
      </c>
      <c r="O158" s="4">
        <f>'(Intermediate Computations)'!Q110</f>
        <v>40603</v>
      </c>
      <c r="P158" s="4">
        <f>'(Intermediate Computations)'!R110</f>
        <v>40634</v>
      </c>
      <c r="Q158" s="4">
        <f>'(Intermediate Computations)'!S110</f>
        <v>40664</v>
      </c>
      <c r="R158" s="4">
        <f>'(Intermediate Computations)'!T110</f>
        <v>40695</v>
      </c>
      <c r="S158" s="4">
        <f>'(Intermediate Computations)'!U110</f>
        <v>40725</v>
      </c>
      <c r="T158" s="4">
        <f>'(Intermediate Computations)'!V110</f>
        <v>40756</v>
      </c>
      <c r="U158" s="4">
        <f>'(Intermediate Computations)'!W110</f>
        <v>40787</v>
      </c>
      <c r="V158" s="4">
        <f>'(Intermediate Computations)'!X110</f>
        <v>40817</v>
      </c>
      <c r="W158" s="4">
        <f>'(Intermediate Computations)'!Y110</f>
        <v>40848</v>
      </c>
      <c r="X158" s="4">
        <f>'(Intermediate Computations)'!Z110</f>
        <v>40878</v>
      </c>
      <c r="Y158" s="4">
        <f>'(Intermediate Computations)'!AB110</f>
        <v>40909</v>
      </c>
      <c r="Z158" s="4">
        <f>'(Intermediate Computations)'!AC110</f>
        <v>40940</v>
      </c>
      <c r="AA158" s="4">
        <f>'(Intermediate Computations)'!AD110</f>
        <v>40969</v>
      </c>
      <c r="AB158" s="4">
        <f>'(Intermediate Computations)'!AE110</f>
        <v>41000</v>
      </c>
      <c r="AC158" s="4">
        <f>'(Intermediate Computations)'!AF110</f>
        <v>41030</v>
      </c>
      <c r="AD158" s="4">
        <f>'(Intermediate Computations)'!AG110</f>
        <v>41061</v>
      </c>
      <c r="AE158" s="4">
        <f>'(Intermediate Computations)'!AH110</f>
        <v>41091</v>
      </c>
      <c r="AF158" s="4">
        <f>'(Intermediate Computations)'!AI110</f>
        <v>41122</v>
      </c>
      <c r="AG158" s="4">
        <f>'(Intermediate Computations)'!AJ110</f>
        <v>41153</v>
      </c>
      <c r="AH158" s="4">
        <f>'(Intermediate Computations)'!AK110</f>
        <v>41183</v>
      </c>
      <c r="AI158" s="4">
        <f>'(Intermediate Computations)'!AL110</f>
        <v>41214</v>
      </c>
      <c r="AJ158" s="4">
        <f>'(Intermediate Computations)'!AM110</f>
        <v>41244</v>
      </c>
      <c r="AK158" s="4">
        <f>'(Intermediate Computations)'!AO110</f>
        <v>41275</v>
      </c>
      <c r="AL158" s="4">
        <f>'(Intermediate Computations)'!AP110</f>
        <v>41306</v>
      </c>
      <c r="AM158" s="4">
        <f>'(Intermediate Computations)'!AQ110</f>
        <v>41334</v>
      </c>
      <c r="AN158" s="4">
        <f>'(Intermediate Computations)'!AR110</f>
        <v>41365</v>
      </c>
      <c r="AO158" s="4">
        <f>'(Intermediate Computations)'!AS110</f>
        <v>41395</v>
      </c>
      <c r="AP158" s="4">
        <f>'(Intermediate Computations)'!AT110</f>
        <v>41426</v>
      </c>
      <c r="AQ158" s="4">
        <f>'(Intermediate Computations)'!AU110</f>
        <v>41456</v>
      </c>
      <c r="AR158" s="4">
        <f>'(Intermediate Computations)'!AV110</f>
        <v>41487</v>
      </c>
      <c r="AS158" s="4">
        <f>'(Intermediate Computations)'!AW110</f>
        <v>41518</v>
      </c>
      <c r="AT158" s="4">
        <f>'(Intermediate Computations)'!AX110</f>
        <v>41548</v>
      </c>
      <c r="AU158" s="4">
        <f>'(Intermediate Computations)'!AY110</f>
        <v>41579</v>
      </c>
      <c r="AV158" s="4">
        <f>'(Intermediate Computations)'!AZ110</f>
        <v>41609</v>
      </c>
      <c r="AW158" s="4">
        <f>'(Intermediate Computations)'!BB110</f>
        <v>41640</v>
      </c>
      <c r="AX158" s="4">
        <f>'(Intermediate Computations)'!BC110</f>
        <v>41671</v>
      </c>
      <c r="AY158" s="4">
        <f>'(Intermediate Computations)'!BD110</f>
        <v>41699</v>
      </c>
      <c r="AZ158" s="4">
        <f>'(Intermediate Computations)'!BE110</f>
        <v>41730</v>
      </c>
      <c r="BA158" s="4">
        <f>'(Intermediate Computations)'!BF110</f>
        <v>41760</v>
      </c>
      <c r="BB158" s="4">
        <f>'(Intermediate Computations)'!BG110</f>
        <v>41791</v>
      </c>
      <c r="BC158" s="4">
        <f>'(Intermediate Computations)'!BH110</f>
        <v>41821</v>
      </c>
      <c r="BD158" s="4">
        <f>'(Intermediate Computations)'!BI110</f>
        <v>41852</v>
      </c>
      <c r="BE158" s="4">
        <f>'(Intermediate Computations)'!BJ110</f>
        <v>41883</v>
      </c>
      <c r="BF158" s="4">
        <f>'(Intermediate Computations)'!BK110</f>
        <v>41913</v>
      </c>
      <c r="BG158" s="4">
        <f>'(Intermediate Computations)'!BL110</f>
        <v>41944</v>
      </c>
      <c r="BH158" s="4">
        <f>'(Intermediate Computations)'!BM110</f>
        <v>41974</v>
      </c>
      <c r="BI158" s="4">
        <f>'(Intermediate Computations)'!BO110</f>
        <v>42005</v>
      </c>
      <c r="BJ158" s="4">
        <f>'(Intermediate Computations)'!BP110</f>
        <v>42036</v>
      </c>
      <c r="BK158" s="4">
        <f>'(Intermediate Computations)'!BQ110</f>
        <v>42064</v>
      </c>
      <c r="BL158" s="4">
        <f>'(Intermediate Computations)'!BR110</f>
        <v>42095</v>
      </c>
      <c r="BM158" s="4">
        <f>'(Intermediate Computations)'!BS110</f>
        <v>42125</v>
      </c>
      <c r="BN158" s="4">
        <f>'(Intermediate Computations)'!BT110</f>
        <v>42156</v>
      </c>
      <c r="BO158" s="4">
        <f>'(Intermediate Computations)'!BU110</f>
        <v>42186</v>
      </c>
      <c r="BP158" s="4">
        <f>'(Intermediate Computations)'!BV110</f>
        <v>42217</v>
      </c>
      <c r="BQ158" s="4">
        <f>'(Intermediate Computations)'!BW110</f>
        <v>42248</v>
      </c>
      <c r="BR158" s="4">
        <f>'(Intermediate Computations)'!BX110</f>
        <v>42278</v>
      </c>
      <c r="BS158" s="4">
        <f>'(Intermediate Computations)'!BY110</f>
        <v>42309</v>
      </c>
      <c r="BT158" s="4">
        <f>'(Intermediate Computations)'!BZ110</f>
        <v>42339</v>
      </c>
      <c r="BU158" s="4">
        <f>'(Intermediate Computations)'!CB110</f>
        <v>42370</v>
      </c>
      <c r="BV158" s="4">
        <f>'(Intermediate Computations)'!CC110</f>
        <v>42401</v>
      </c>
      <c r="BW158" s="4">
        <f>'(Intermediate Computations)'!CD110</f>
        <v>42430</v>
      </c>
      <c r="BX158" s="4">
        <f>'(Intermediate Computations)'!CE110</f>
        <v>42461</v>
      </c>
      <c r="BY158" s="4">
        <f>'(Intermediate Computations)'!CF110</f>
        <v>42491</v>
      </c>
      <c r="BZ158" s="4">
        <f>'(Intermediate Computations)'!CG110</f>
        <v>42522</v>
      </c>
      <c r="CA158" s="4">
        <f>'(Intermediate Computations)'!CH110</f>
        <v>42552</v>
      </c>
      <c r="CB158" s="4">
        <f>'(Intermediate Computations)'!CI110</f>
        <v>42583</v>
      </c>
      <c r="CC158" s="4">
        <f>'(Intermediate Computations)'!CJ110</f>
        <v>42614</v>
      </c>
      <c r="CD158" s="4">
        <f>'(Intermediate Computations)'!CK110</f>
        <v>42644</v>
      </c>
      <c r="CE158" s="4">
        <f>'(Intermediate Computations)'!CL110</f>
        <v>42675</v>
      </c>
      <c r="CF158" s="4">
        <f>'(Intermediate Computations)'!CM110</f>
        <v>42705</v>
      </c>
      <c r="CG158" s="4">
        <f>'(Intermediate Computations)'!CO110</f>
        <v>42736</v>
      </c>
      <c r="CH158" s="4">
        <f>'(Intermediate Computations)'!CP110</f>
        <v>42767</v>
      </c>
      <c r="CI158" s="4">
        <f>'(Intermediate Computations)'!CQ110</f>
        <v>42795</v>
      </c>
      <c r="CJ158" s="4">
        <f>'(Intermediate Computations)'!CR110</f>
        <v>42826</v>
      </c>
      <c r="CK158" s="4">
        <f>'(Intermediate Computations)'!CS110</f>
        <v>42856</v>
      </c>
      <c r="CL158" s="4">
        <f>'(Intermediate Computations)'!CT110</f>
        <v>42887</v>
      </c>
      <c r="CM158" s="4">
        <f>'(Intermediate Computations)'!CU110</f>
        <v>42917</v>
      </c>
      <c r="CN158" s="4">
        <f>'(Intermediate Computations)'!CV110</f>
        <v>42948</v>
      </c>
      <c r="CO158" s="4">
        <f>'(Intermediate Computations)'!CW110</f>
        <v>42979</v>
      </c>
      <c r="CP158" s="4">
        <f>'(Intermediate Computations)'!CX110</f>
        <v>43009</v>
      </c>
      <c r="CQ158" s="4">
        <f>'(Intermediate Computations)'!CY110</f>
        <v>43040</v>
      </c>
      <c r="CR158" s="4">
        <f>'(Intermediate Computations)'!CZ110</f>
        <v>43070</v>
      </c>
      <c r="CS158" s="4">
        <f>'(Intermediate Computations)'!DB110</f>
        <v>43101</v>
      </c>
      <c r="CT158" s="4">
        <f>'(Intermediate Computations)'!DC110</f>
        <v>43132</v>
      </c>
      <c r="CU158" s="4">
        <f>'(Intermediate Computations)'!DD110</f>
        <v>43160</v>
      </c>
      <c r="CV158" s="4">
        <f>'(Intermediate Computations)'!DE110</f>
        <v>43191</v>
      </c>
      <c r="CW158" s="4">
        <f>'(Intermediate Computations)'!DF110</f>
        <v>43221</v>
      </c>
      <c r="CX158" s="4">
        <f>'(Intermediate Computations)'!DG110</f>
        <v>43252</v>
      </c>
      <c r="CY158" s="4">
        <f>'(Intermediate Computations)'!DH110</f>
        <v>43282</v>
      </c>
      <c r="CZ158" s="4">
        <f>'(Intermediate Computations)'!DI110</f>
        <v>43313</v>
      </c>
      <c r="DA158" s="4">
        <f>'(Intermediate Computations)'!DJ110</f>
        <v>43344</v>
      </c>
      <c r="DB158" s="4">
        <f>'(Intermediate Computations)'!DK110</f>
        <v>43374</v>
      </c>
      <c r="DC158" s="4">
        <f>'(Intermediate Computations)'!DL110</f>
        <v>43405</v>
      </c>
      <c r="DD158" s="4">
        <f>'(Intermediate Computations)'!DM110</f>
        <v>43435</v>
      </c>
      <c r="DE158" s="4">
        <f>'(Intermediate Computations)'!DO110</f>
        <v>43466</v>
      </c>
      <c r="DF158" s="4">
        <f>'(Intermediate Computations)'!DP110</f>
        <v>43497</v>
      </c>
      <c r="DG158" s="4">
        <f>'(Intermediate Computations)'!DQ110</f>
        <v>43525</v>
      </c>
      <c r="DH158" s="4">
        <f>'(Intermediate Computations)'!DR110</f>
        <v>43556</v>
      </c>
      <c r="DI158" s="4">
        <f>'(Intermediate Computations)'!DS110</f>
        <v>43586</v>
      </c>
      <c r="DJ158" s="4">
        <f>'(Intermediate Computations)'!DT110</f>
        <v>43617</v>
      </c>
      <c r="DK158" s="4">
        <f>'(Intermediate Computations)'!DU110</f>
        <v>43647</v>
      </c>
      <c r="DL158" s="4">
        <f>'(Intermediate Computations)'!DV110</f>
        <v>43678</v>
      </c>
      <c r="DM158" s="4">
        <f>'(Intermediate Computations)'!DW110</f>
        <v>43709</v>
      </c>
      <c r="DN158" s="4">
        <f>'(Intermediate Computations)'!DX110</f>
        <v>43739</v>
      </c>
      <c r="DO158" s="4">
        <f>'(Intermediate Computations)'!DY110</f>
        <v>43770</v>
      </c>
      <c r="DP158" s="4">
        <f>'(Intermediate Computations)'!DZ110</f>
        <v>43800</v>
      </c>
      <c r="DQ158" s="4">
        <f>'(Intermediate Computations)'!EB110</f>
        <v>43831</v>
      </c>
      <c r="DR158" s="4">
        <f>'(Intermediate Computations)'!EC110</f>
        <v>43862</v>
      </c>
      <c r="DS158" s="4">
        <f>'(Intermediate Computations)'!ED110</f>
        <v>43891</v>
      </c>
      <c r="DT158" s="4">
        <f>'(Intermediate Computations)'!EE110</f>
        <v>43922</v>
      </c>
      <c r="DU158" s="4">
        <f>'(Intermediate Computations)'!EF110</f>
        <v>43952</v>
      </c>
      <c r="DV158" s="4">
        <f>'(Intermediate Computations)'!EG110</f>
        <v>43983</v>
      </c>
      <c r="DW158" s="4">
        <f>'(Intermediate Computations)'!EH110</f>
        <v>44013</v>
      </c>
      <c r="DX158" s="4">
        <f>'(Intermediate Computations)'!EI110</f>
        <v>44044</v>
      </c>
      <c r="DY158" s="4">
        <f>'(Intermediate Computations)'!EJ110</f>
        <v>44075</v>
      </c>
      <c r="DZ158" s="4">
        <f>'(Intermediate Computations)'!EK110</f>
        <v>44105</v>
      </c>
      <c r="EA158" s="4">
        <f>'(Intermediate Computations)'!EL110</f>
        <v>44136</v>
      </c>
      <c r="EB158" s="4">
        <f>'(Intermediate Computations)'!EM110</f>
        <v>44166</v>
      </c>
    </row>
    <row r="159" spans="1:132" ht="12.75" customHeight="1">
      <c r="A159" s="66">
        <f>'Statitstical Moments'!B17</f>
        <v>0</v>
      </c>
      <c r="B159" s="66">
        <f ca="1">'Statitstical Moments'!C17</f>
        <v>62.373148054385439</v>
      </c>
      <c r="C159" s="66">
        <f ca="1">'Statitstical Moments'!D17</f>
        <v>90.873517009907786</v>
      </c>
      <c r="D159" s="66">
        <f ca="1">'Statitstical Moments'!E17</f>
        <v>73.087175428070637</v>
      </c>
      <c r="E159" s="66">
        <f ca="1">'Statitstical Moments'!F17</f>
        <v>98.878088548926172</v>
      </c>
      <c r="F159" s="66">
        <f ca="1">'Statitstical Moments'!G17</f>
        <v>118.71403120674971</v>
      </c>
      <c r="G159" s="66">
        <f ca="1">'Statitstical Moments'!H17</f>
        <v>123.28685993482551</v>
      </c>
      <c r="H159" s="66">
        <f ca="1">'Statitstical Moments'!I17</f>
        <v>134.43606897192805</v>
      </c>
      <c r="I159" s="66">
        <f ca="1">'Statitstical Moments'!J17</f>
        <v>155.63054081501807</v>
      </c>
      <c r="J159" s="66">
        <f ca="1">'Statitstical Moments'!K17</f>
        <v>142.19173266855466</v>
      </c>
      <c r="K159" s="66">
        <f ca="1">'Statitstical Moments'!L17</f>
        <v>164.28903747609402</v>
      </c>
      <c r="L159" s="66">
        <f ca="1">'Statitstical Moments'!M17</f>
        <v>189.59854424523073</v>
      </c>
      <c r="M159" s="66">
        <f ca="1">'Statitstical Moments'!O17</f>
        <v>207.01107415167087</v>
      </c>
      <c r="N159" s="66">
        <f ca="1">'Statitstical Moments'!P17</f>
        <v>170.76702618521779</v>
      </c>
      <c r="O159" s="66">
        <f ca="1">'Statitstical Moments'!Q17</f>
        <v>203.4264562506032</v>
      </c>
      <c r="P159" s="66">
        <f ca="1">'Statitstical Moments'!R17</f>
        <v>239.71075506482808</v>
      </c>
      <c r="Q159" s="66">
        <f ca="1">'Statitstical Moments'!S17</f>
        <v>253.45697421656769</v>
      </c>
      <c r="R159" s="66">
        <f ca="1">'Statitstical Moments'!T17</f>
        <v>292.70976052439727</v>
      </c>
      <c r="S159" s="66">
        <f ca="1">'Statitstical Moments'!U17</f>
        <v>339.58897284792789</v>
      </c>
      <c r="T159" s="66">
        <f ca="1">'Statitstical Moments'!V17</f>
        <v>336.62735978033419</v>
      </c>
      <c r="U159" s="66">
        <f ca="1">'Statitstical Moments'!W17</f>
        <v>378.01174772407632</v>
      </c>
      <c r="V159" s="66">
        <f ca="1">'Statitstical Moments'!X17</f>
        <v>373.5706031471351</v>
      </c>
      <c r="W159" s="66">
        <f ca="1">'Statitstical Moments'!Y17</f>
        <v>392.69509589126977</v>
      </c>
      <c r="X159" s="66">
        <f ca="1">'Statitstical Moments'!Z17</f>
        <v>397.49556201195054</v>
      </c>
      <c r="Y159" s="66">
        <f ca="1">'Statitstical Moments'!AB17</f>
        <v>401.91765388227492</v>
      </c>
      <c r="Z159" s="66">
        <f ca="1">'Statitstical Moments'!AC17</f>
        <v>428.27018914549058</v>
      </c>
      <c r="AA159" s="66">
        <f ca="1">'Statitstical Moments'!AD17</f>
        <v>441.55498268548052</v>
      </c>
      <c r="AB159" s="66">
        <f ca="1">'Statitstical Moments'!AE17</f>
        <v>485.25345256416921</v>
      </c>
      <c r="AC159" s="66">
        <f ca="1">'Statitstical Moments'!AF17</f>
        <v>452.40349546842981</v>
      </c>
      <c r="AD159" s="66">
        <f ca="1">'Statitstical Moments'!AG17</f>
        <v>485.18578311882243</v>
      </c>
      <c r="AE159" s="66">
        <f ca="1">'Statitstical Moments'!AH17</f>
        <v>480.22527701618111</v>
      </c>
      <c r="AF159" s="66">
        <f ca="1">'Statitstical Moments'!AI17</f>
        <v>488.12052111764439</v>
      </c>
      <c r="AG159" s="66">
        <f ca="1">'Statitstical Moments'!AJ17</f>
        <v>499.12653309350969</v>
      </c>
      <c r="AH159" s="66">
        <f ca="1">'Statitstical Moments'!AK17</f>
        <v>536.88526282183216</v>
      </c>
      <c r="AI159" s="66">
        <f ca="1">'Statitstical Moments'!AL17</f>
        <v>561.18271997709701</v>
      </c>
      <c r="AJ159" s="66">
        <f ca="1">'Statitstical Moments'!AM17</f>
        <v>598.71787725119634</v>
      </c>
      <c r="AK159" s="66">
        <f ca="1">'Statitstical Moments'!AO17</f>
        <v>607.83872510445326</v>
      </c>
      <c r="AL159" s="66">
        <f ca="1">'Statitstical Moments'!AP17</f>
        <v>580.31312841338388</v>
      </c>
      <c r="AM159" s="66">
        <f ca="1">'Statitstical Moments'!AQ17</f>
        <v>563.5422365710964</v>
      </c>
      <c r="AN159" s="66">
        <f ca="1">'Statitstical Moments'!AR17</f>
        <v>619.50051322149557</v>
      </c>
      <c r="AO159" s="66">
        <f ca="1">'Statitstical Moments'!AS17</f>
        <v>632.1796037039519</v>
      </c>
      <c r="AP159" s="66">
        <f ca="1">'Statitstical Moments'!AT17</f>
        <v>667.98625697609123</v>
      </c>
      <c r="AQ159" s="66">
        <f ca="1">'Statitstical Moments'!AU17</f>
        <v>692.86282639881699</v>
      </c>
      <c r="AR159" s="66">
        <f ca="1">'Statitstical Moments'!AV17</f>
        <v>703.6584650887612</v>
      </c>
      <c r="AS159" s="66">
        <f ca="1">'Statitstical Moments'!AW17</f>
        <v>677.63166016109267</v>
      </c>
      <c r="AT159" s="66">
        <f ca="1">'Statitstical Moments'!AX17</f>
        <v>675.77393565405805</v>
      </c>
      <c r="AU159" s="66">
        <f ca="1">'Statitstical Moments'!AY17</f>
        <v>658.60097765479907</v>
      </c>
      <c r="AV159" s="66">
        <f ca="1">'Statitstical Moments'!AZ17</f>
        <v>678.68692053472694</v>
      </c>
      <c r="AW159" s="66">
        <f ca="1">'Statitstical Moments'!BB17</f>
        <v>707.79920044269716</v>
      </c>
      <c r="AX159" s="66">
        <f ca="1">'Statitstical Moments'!BC17</f>
        <v>731.60976745907226</v>
      </c>
      <c r="AY159" s="66">
        <f ca="1">'Statitstical Moments'!BD17</f>
        <v>728.39972400057047</v>
      </c>
      <c r="AZ159" s="66">
        <f ca="1">'Statitstical Moments'!BE17</f>
        <v>734.90269376838978</v>
      </c>
      <c r="BA159" s="66">
        <f ca="1">'Statitstical Moments'!BF17</f>
        <v>775.76481181332781</v>
      </c>
      <c r="BB159" s="66">
        <f ca="1">'Statitstical Moments'!BG17</f>
        <v>811.18657921260194</v>
      </c>
      <c r="BC159" s="66">
        <f ca="1">'Statitstical Moments'!BH17</f>
        <v>781.98791757712422</v>
      </c>
      <c r="BD159" s="66">
        <f ca="1">'Statitstical Moments'!BI17</f>
        <v>766.94641906056347</v>
      </c>
      <c r="BE159" s="66">
        <f ca="1">'Statitstical Moments'!BJ17</f>
        <v>768.4761936171152</v>
      </c>
      <c r="BF159" s="66">
        <f ca="1">'Statitstical Moments'!BK17</f>
        <v>744.88125551756809</v>
      </c>
      <c r="BG159" s="66">
        <f ca="1">'Statitstical Moments'!BL17</f>
        <v>797.91266560370093</v>
      </c>
      <c r="BH159" s="66">
        <f ca="1">'Statitstical Moments'!BM17</f>
        <v>832.84473570686805</v>
      </c>
      <c r="BI159" s="66">
        <f ca="1">'Statitstical Moments'!BO17</f>
        <v>859.9335322956756</v>
      </c>
      <c r="BJ159" s="66">
        <f ca="1">'Statitstical Moments'!BP17</f>
        <v>883.67736049723328</v>
      </c>
      <c r="BK159" s="66">
        <f ca="1">'Statitstical Moments'!BQ17</f>
        <v>909.22515042367058</v>
      </c>
      <c r="BL159" s="66">
        <f ca="1">'Statitstical Moments'!BR17</f>
        <v>917.12535747135701</v>
      </c>
      <c r="BM159" s="66">
        <f ca="1">'Statitstical Moments'!BS17</f>
        <v>927.79184406588661</v>
      </c>
      <c r="BN159" s="66">
        <f ca="1">'Statitstical Moments'!BT17</f>
        <v>919.36733420374082</v>
      </c>
      <c r="BO159" s="66">
        <f ca="1">'Statitstical Moments'!BU17</f>
        <v>937.26996136051969</v>
      </c>
      <c r="BP159" s="66">
        <f ca="1">'Statitstical Moments'!BV17</f>
        <v>949.74724830266405</v>
      </c>
      <c r="BQ159" s="66">
        <f ca="1">'Statitstical Moments'!BW17</f>
        <v>938.17342926056892</v>
      </c>
      <c r="BR159" s="66">
        <f ca="1">'Statitstical Moments'!BX17</f>
        <v>957.87046579434298</v>
      </c>
      <c r="BS159" s="66">
        <f ca="1">'Statitstical Moments'!BY17</f>
        <v>910.73328849222219</v>
      </c>
      <c r="BT159" s="66">
        <f ca="1">'Statitstical Moments'!BZ17</f>
        <v>930.4127591256206</v>
      </c>
      <c r="BU159" s="66">
        <f ca="1">'Statitstical Moments'!CB17</f>
        <v>935.12578189117926</v>
      </c>
      <c r="BV159" s="66">
        <f ca="1">'Statitstical Moments'!CC17</f>
        <v>890.48944801791447</v>
      </c>
      <c r="BW159" s="66">
        <f ca="1">'Statitstical Moments'!CD17</f>
        <v>899.25142572814821</v>
      </c>
      <c r="BX159" s="66">
        <f ca="1">'Statitstical Moments'!CE17</f>
        <v>919.45270518103985</v>
      </c>
      <c r="BY159" s="66">
        <f ca="1">'Statitstical Moments'!CF17</f>
        <v>882.73783581228327</v>
      </c>
      <c r="BZ159" s="66">
        <f ca="1">'Statitstical Moments'!CG17</f>
        <v>851.77544306756488</v>
      </c>
      <c r="CA159" s="66">
        <f ca="1">'Statitstical Moments'!CH17</f>
        <v>840.90421544523815</v>
      </c>
      <c r="CB159" s="66">
        <f ca="1">'Statitstical Moments'!CI17</f>
        <v>836.47513435285396</v>
      </c>
      <c r="CC159" s="66">
        <f ca="1">'Statitstical Moments'!CJ17</f>
        <v>841.87300962883819</v>
      </c>
      <c r="CD159" s="66">
        <f ca="1">'Statitstical Moments'!CK17</f>
        <v>824.59403533052466</v>
      </c>
      <c r="CE159" s="66">
        <f ca="1">'Statitstical Moments'!CL17</f>
        <v>851.17210038595988</v>
      </c>
      <c r="CF159" s="66">
        <f ca="1">'Statitstical Moments'!CM17</f>
        <v>894.04468886737664</v>
      </c>
      <c r="CG159" s="66">
        <f ca="1">'Statitstical Moments'!CO17</f>
        <v>861.08216408399232</v>
      </c>
      <c r="CH159" s="66">
        <f ca="1">'Statitstical Moments'!CP17</f>
        <v>896.50811186673445</v>
      </c>
      <c r="CI159" s="66">
        <f ca="1">'Statitstical Moments'!CQ17</f>
        <v>939.87455900399095</v>
      </c>
      <c r="CJ159" s="66">
        <f ca="1">'Statitstical Moments'!CR17</f>
        <v>924.76645157323753</v>
      </c>
      <c r="CK159" s="66">
        <f ca="1">'Statitstical Moments'!CS17</f>
        <v>936.1755842839392</v>
      </c>
      <c r="CL159" s="66">
        <f ca="1">'Statitstical Moments'!CT17</f>
        <v>939.96228686338611</v>
      </c>
      <c r="CM159" s="66">
        <f ca="1">'Statitstical Moments'!CU17</f>
        <v>972.82784078813245</v>
      </c>
      <c r="CN159" s="66">
        <f ca="1">'Statitstical Moments'!CV17</f>
        <v>985.92409884485312</v>
      </c>
      <c r="CO159" s="66">
        <f ca="1">'Statitstical Moments'!CW17</f>
        <v>1006.5662108526975</v>
      </c>
      <c r="CP159" s="66">
        <f ca="1">'Statitstical Moments'!CX17</f>
        <v>1049.4017968053956</v>
      </c>
      <c r="CQ159" s="66">
        <f ca="1">'Statitstical Moments'!CY17</f>
        <v>1058.9134174039139</v>
      </c>
      <c r="CR159" s="66">
        <f ca="1">'Statitstical Moments'!CZ17</f>
        <v>1026.4916923557864</v>
      </c>
      <c r="CS159" s="66">
        <f ca="1">'Statitstical Moments'!DB17</f>
        <v>1053.2006146020872</v>
      </c>
      <c r="CT159" s="66">
        <f ca="1">'Statitstical Moments'!DC17</f>
        <v>1068.4343786514803</v>
      </c>
      <c r="CU159" s="66">
        <f ca="1">'Statitstical Moments'!DD17</f>
        <v>1090.9717574520596</v>
      </c>
      <c r="CV159" s="66">
        <f ca="1">'Statitstical Moments'!DE17</f>
        <v>1083.7187145344233</v>
      </c>
      <c r="CW159" s="66">
        <f ca="1">'Statitstical Moments'!DF17</f>
        <v>1116.1079825620993</v>
      </c>
      <c r="CX159" s="66">
        <f ca="1">'Statitstical Moments'!DG17</f>
        <v>1093.5369650949244</v>
      </c>
      <c r="CY159" s="66">
        <f ca="1">'Statitstical Moments'!DH17</f>
        <v>1112.9719652462531</v>
      </c>
      <c r="CZ159" s="66">
        <f ca="1">'Statitstical Moments'!DI17</f>
        <v>1062.6229601907507</v>
      </c>
      <c r="DA159" s="66">
        <f ca="1">'Statitstical Moments'!DJ17</f>
        <v>1032.6549294919469</v>
      </c>
      <c r="DB159" s="66">
        <f ca="1">'Statitstical Moments'!DK17</f>
        <v>1032.5773970580503</v>
      </c>
      <c r="DC159" s="66">
        <f ca="1">'Statitstical Moments'!DL17</f>
        <v>1073.1589849743839</v>
      </c>
      <c r="DD159" s="66">
        <f ca="1">'Statitstical Moments'!DM17</f>
        <v>1106.8646313894858</v>
      </c>
      <c r="DE159" s="66">
        <f ca="1">'Statitstical Moments'!DO17</f>
        <v>1109.9680029775311</v>
      </c>
      <c r="DF159" s="66">
        <f ca="1">'Statitstical Moments'!DP17</f>
        <v>1126.669567925831</v>
      </c>
      <c r="DG159" s="66">
        <f ca="1">'Statitstical Moments'!DQ17</f>
        <v>1167.7103442646549</v>
      </c>
      <c r="DH159" s="66">
        <f ca="1">'Statitstical Moments'!DR17</f>
        <v>1145.3560148135789</v>
      </c>
      <c r="DI159" s="66">
        <f ca="1">'Statitstical Moments'!DS17</f>
        <v>1151.2727128595552</v>
      </c>
      <c r="DJ159" s="66">
        <f ca="1">'Statitstical Moments'!DT17</f>
        <v>1086.7024307468312</v>
      </c>
      <c r="DK159" s="66">
        <f ca="1">'Statitstical Moments'!DU17</f>
        <v>1096.3494891173827</v>
      </c>
      <c r="DL159" s="66">
        <f ca="1">'Statitstical Moments'!DV17</f>
        <v>1098.985464952262</v>
      </c>
      <c r="DM159" s="66">
        <f ca="1">'Statitstical Moments'!DW17</f>
        <v>1078.3399691223062</v>
      </c>
      <c r="DN159" s="66">
        <f ca="1">'Statitstical Moments'!DX17</f>
        <v>1090.0290172149253</v>
      </c>
      <c r="DO159" s="66">
        <f ca="1">'Statitstical Moments'!DY17</f>
        <v>1093.2683337376836</v>
      </c>
      <c r="DP159" s="66">
        <f ca="1">'Statitstical Moments'!DZ17</f>
        <v>1074.0064594777816</v>
      </c>
      <c r="DQ159" s="66">
        <f ca="1">'Statitstical Moments'!EB17</f>
        <v>1059.5216725792723</v>
      </c>
      <c r="DR159" s="66">
        <f ca="1">'Statitstical Moments'!EC17</f>
        <v>1100.4019235784617</v>
      </c>
      <c r="DS159" s="66">
        <f ca="1">'Statitstical Moments'!ED17</f>
        <v>1114.8100685046245</v>
      </c>
      <c r="DT159" s="66">
        <f ca="1">'Statitstical Moments'!EE17</f>
        <v>1111.9823950131567</v>
      </c>
      <c r="DU159" s="66">
        <f ca="1">'Statitstical Moments'!EF17</f>
        <v>1096.1228093464906</v>
      </c>
      <c r="DV159" s="66">
        <f ca="1">'Statitstical Moments'!EG17</f>
        <v>1085.8011465011923</v>
      </c>
      <c r="DW159" s="66">
        <f ca="1">'Statitstical Moments'!EH17</f>
        <v>1066.847457983057</v>
      </c>
      <c r="DX159" s="66">
        <f ca="1">'Statitstical Moments'!EI17</f>
        <v>1044.3075991331016</v>
      </c>
      <c r="DY159" s="66">
        <f ca="1">'Statitstical Moments'!EJ17</f>
        <v>1015.4567665609719</v>
      </c>
      <c r="DZ159" s="66">
        <f ca="1">'Statitstical Moments'!EK17</f>
        <v>1008.1749555862953</v>
      </c>
      <c r="EA159" s="66">
        <f ca="1">'Statitstical Moments'!EL17</f>
        <v>1038.1898248606544</v>
      </c>
      <c r="EB159" s="66">
        <f ca="1">'Statitstical Moments'!EM17</f>
        <v>1026.3857870027043</v>
      </c>
    </row>
    <row r="160" spans="1:132" ht="12.75" customHeight="1">
      <c r="A160" s="4" t="str">
        <f>'(Intermediate Computations)'!B119</f>
        <v>Jan 2010</v>
      </c>
      <c r="B160" s="4" t="str">
        <f>'(Intermediate Computations)'!C119</f>
        <v>Feb 2010</v>
      </c>
      <c r="C160" s="4" t="str">
        <f>'(Intermediate Computations)'!D119</f>
        <v>Mar 2010</v>
      </c>
      <c r="D160" s="4" t="str">
        <f>'(Intermediate Computations)'!E119</f>
        <v>Apr 2010</v>
      </c>
      <c r="E160" s="4" t="str">
        <f>'(Intermediate Computations)'!F119</f>
        <v>May 2010</v>
      </c>
      <c r="F160" s="4" t="str">
        <f>'(Intermediate Computations)'!G119</f>
        <v>Jun 2010</v>
      </c>
      <c r="G160" s="4" t="str">
        <f>'(Intermediate Computations)'!H119</f>
        <v>Jul 2010</v>
      </c>
      <c r="H160" s="4" t="str">
        <f>'(Intermediate Computations)'!I119</f>
        <v>Aug 2010</v>
      </c>
      <c r="I160" s="4" t="str">
        <f>'(Intermediate Computations)'!J119</f>
        <v>Sep 2010</v>
      </c>
      <c r="J160" s="4" t="str">
        <f>'(Intermediate Computations)'!K119</f>
        <v>Oct 2010</v>
      </c>
      <c r="K160" s="4" t="str">
        <f>'(Intermediate Computations)'!L119</f>
        <v>Nov 2010</v>
      </c>
      <c r="L160" s="4" t="str">
        <f>'(Intermediate Computations)'!M119</f>
        <v>Dec 2010</v>
      </c>
      <c r="M160" s="4" t="str">
        <f>'(Intermediate Computations)'!O119</f>
        <v>Jan 2011</v>
      </c>
      <c r="N160" s="4" t="str">
        <f>'(Intermediate Computations)'!P119</f>
        <v>Feb 2011</v>
      </c>
      <c r="O160" s="4" t="str">
        <f>'(Intermediate Computations)'!Q119</f>
        <v>Mar 2011</v>
      </c>
      <c r="P160" s="4" t="str">
        <f>'(Intermediate Computations)'!R119</f>
        <v>Apr 2011</v>
      </c>
      <c r="Q160" s="4" t="str">
        <f>'(Intermediate Computations)'!S119</f>
        <v>May 2011</v>
      </c>
      <c r="R160" s="4" t="str">
        <f>'(Intermediate Computations)'!T119</f>
        <v>Jun 2011</v>
      </c>
      <c r="S160" s="4" t="str">
        <f>'(Intermediate Computations)'!U119</f>
        <v>Jul 2011</v>
      </c>
      <c r="T160" s="4" t="str">
        <f>'(Intermediate Computations)'!V119</f>
        <v>Aug 2011</v>
      </c>
      <c r="U160" s="4" t="str">
        <f>'(Intermediate Computations)'!W119</f>
        <v>Sep 2011</v>
      </c>
      <c r="V160" s="4" t="str">
        <f>'(Intermediate Computations)'!X119</f>
        <v>Oct 2011</v>
      </c>
      <c r="W160" s="4" t="str">
        <f>'(Intermediate Computations)'!Y119</f>
        <v>Nov 2011</v>
      </c>
      <c r="X160" s="4" t="str">
        <f>'(Intermediate Computations)'!Z119</f>
        <v>Dec 2011</v>
      </c>
      <c r="Y160" s="4" t="str">
        <f>'(Intermediate Computations)'!AB119</f>
        <v>Jan 2012</v>
      </c>
      <c r="Z160" s="4" t="str">
        <f>'(Intermediate Computations)'!AC119</f>
        <v>Feb 2012</v>
      </c>
      <c r="AA160" s="4" t="str">
        <f>'(Intermediate Computations)'!AD119</f>
        <v>Mar 2012</v>
      </c>
      <c r="AB160" s="4" t="str">
        <f>'(Intermediate Computations)'!AE119</f>
        <v>Apr 2012</v>
      </c>
      <c r="AC160" s="4" t="str">
        <f>'(Intermediate Computations)'!AF119</f>
        <v>May 2012</v>
      </c>
      <c r="AD160" s="4" t="str">
        <f>'(Intermediate Computations)'!AG119</f>
        <v>Jun 2012</v>
      </c>
      <c r="AE160" s="4" t="str">
        <f>'(Intermediate Computations)'!AH119</f>
        <v>Jul 2012</v>
      </c>
      <c r="AF160" s="4" t="str">
        <f>'(Intermediate Computations)'!AI119</f>
        <v>Aug 2012</v>
      </c>
      <c r="AG160" s="4" t="str">
        <f>'(Intermediate Computations)'!AJ119</f>
        <v>Sep 2012</v>
      </c>
      <c r="AH160" s="4" t="str">
        <f>'(Intermediate Computations)'!AK119</f>
        <v>Oct 2012</v>
      </c>
      <c r="AI160" s="4" t="str">
        <f>'(Intermediate Computations)'!AL119</f>
        <v>Nov 2012</v>
      </c>
      <c r="AJ160" s="4" t="str">
        <f>'(Intermediate Computations)'!AM119</f>
        <v>Dec 2012</v>
      </c>
      <c r="AK160" s="4" t="str">
        <f>'(Intermediate Computations)'!AO119</f>
        <v>Jan 2013</v>
      </c>
      <c r="AL160" s="4" t="str">
        <f>'(Intermediate Computations)'!AP119</f>
        <v>Feb 2013</v>
      </c>
      <c r="AM160" s="4" t="str">
        <f>'(Intermediate Computations)'!AQ119</f>
        <v>Mar 2013</v>
      </c>
      <c r="AN160" s="4" t="str">
        <f>'(Intermediate Computations)'!AR119</f>
        <v>Apr 2013</v>
      </c>
      <c r="AO160" s="4" t="str">
        <f>'(Intermediate Computations)'!AS119</f>
        <v>May 2013</v>
      </c>
      <c r="AP160" s="4" t="str">
        <f>'(Intermediate Computations)'!AT119</f>
        <v>Jun 2013</v>
      </c>
      <c r="AQ160" s="4" t="str">
        <f>'(Intermediate Computations)'!AU119</f>
        <v>Jul 2013</v>
      </c>
      <c r="AR160" s="4" t="str">
        <f>'(Intermediate Computations)'!AV119</f>
        <v>Aug 2013</v>
      </c>
      <c r="AS160" s="4" t="str">
        <f>'(Intermediate Computations)'!AW119</f>
        <v>Sep 2013</v>
      </c>
      <c r="AT160" s="4" t="str">
        <f>'(Intermediate Computations)'!AX119</f>
        <v>Oct 2013</v>
      </c>
      <c r="AU160" s="4" t="str">
        <f>'(Intermediate Computations)'!AY119</f>
        <v>Nov 2013</v>
      </c>
      <c r="AV160" s="4" t="str">
        <f>'(Intermediate Computations)'!AZ119</f>
        <v>Dec 2013</v>
      </c>
      <c r="AW160" s="4" t="str">
        <f>'(Intermediate Computations)'!BB119</f>
        <v>Jan 2014</v>
      </c>
      <c r="AX160" s="4" t="str">
        <f>'(Intermediate Computations)'!BC119</f>
        <v>Feb 2014</v>
      </c>
      <c r="AY160" s="4" t="str">
        <f>'(Intermediate Computations)'!BD119</f>
        <v>Mar 2014</v>
      </c>
      <c r="AZ160" s="4" t="str">
        <f>'(Intermediate Computations)'!BE119</f>
        <v>Apr 2014</v>
      </c>
      <c r="BA160" s="4" t="str">
        <f>'(Intermediate Computations)'!BF119</f>
        <v>May 2014</v>
      </c>
      <c r="BB160" s="4" t="str">
        <f>'(Intermediate Computations)'!BG119</f>
        <v>Jun 2014</v>
      </c>
      <c r="BC160" s="4" t="str">
        <f>'(Intermediate Computations)'!BH119</f>
        <v>Jul 2014</v>
      </c>
      <c r="BD160" s="4" t="str">
        <f>'(Intermediate Computations)'!BI119</f>
        <v>Aug 2014</v>
      </c>
      <c r="BE160" s="4" t="str">
        <f>'(Intermediate Computations)'!BJ119</f>
        <v>Sep 2014</v>
      </c>
      <c r="BF160" s="4" t="str">
        <f>'(Intermediate Computations)'!BK119</f>
        <v>Oct 2014</v>
      </c>
      <c r="BG160" s="4" t="str">
        <f>'(Intermediate Computations)'!BL119</f>
        <v>Nov 2014</v>
      </c>
      <c r="BH160" s="4" t="str">
        <f>'(Intermediate Computations)'!BM119</f>
        <v>Dec 2014</v>
      </c>
      <c r="BI160" s="4" t="str">
        <f>'(Intermediate Computations)'!BO119</f>
        <v>Jan 2015</v>
      </c>
      <c r="BJ160" s="4" t="str">
        <f>'(Intermediate Computations)'!BP119</f>
        <v>Feb 2015</v>
      </c>
      <c r="BK160" s="4" t="str">
        <f>'(Intermediate Computations)'!BQ119</f>
        <v>Mar 2015</v>
      </c>
      <c r="BL160" s="4" t="str">
        <f>'(Intermediate Computations)'!BR119</f>
        <v>Apr 2015</v>
      </c>
      <c r="BM160" s="4" t="str">
        <f>'(Intermediate Computations)'!BS119</f>
        <v>May 2015</v>
      </c>
      <c r="BN160" s="4" t="str">
        <f>'(Intermediate Computations)'!BT119</f>
        <v>Jun 2015</v>
      </c>
      <c r="BO160" s="4" t="str">
        <f>'(Intermediate Computations)'!BU119</f>
        <v>Jul 2015</v>
      </c>
      <c r="BP160" s="4" t="str">
        <f>'(Intermediate Computations)'!BV119</f>
        <v>Aug 2015</v>
      </c>
      <c r="BQ160" s="4" t="str">
        <f>'(Intermediate Computations)'!BW119</f>
        <v>Sep 2015</v>
      </c>
      <c r="BR160" s="4" t="str">
        <f>'(Intermediate Computations)'!BX119</f>
        <v>Oct 2015</v>
      </c>
      <c r="BS160" s="4" t="str">
        <f>'(Intermediate Computations)'!BY119</f>
        <v>Nov 2015</v>
      </c>
      <c r="BT160" s="4" t="str">
        <f>'(Intermediate Computations)'!BZ119</f>
        <v>Dec 2015</v>
      </c>
      <c r="BU160" s="4" t="str">
        <f>'(Intermediate Computations)'!CB119</f>
        <v>Jan 2016</v>
      </c>
      <c r="BV160" s="4" t="str">
        <f>'(Intermediate Computations)'!CC119</f>
        <v>Feb 2016</v>
      </c>
      <c r="BW160" s="4" t="str">
        <f>'(Intermediate Computations)'!CD119</f>
        <v>Mar 2016</v>
      </c>
      <c r="BX160" s="4" t="str">
        <f>'(Intermediate Computations)'!CE119</f>
        <v>Apr 2016</v>
      </c>
      <c r="BY160" s="4" t="str">
        <f>'(Intermediate Computations)'!CF119</f>
        <v>May 2016</v>
      </c>
      <c r="BZ160" s="4" t="str">
        <f>'(Intermediate Computations)'!CG119</f>
        <v>Jun 2016</v>
      </c>
      <c r="CA160" s="4" t="str">
        <f>'(Intermediate Computations)'!CH119</f>
        <v>Jul 2016</v>
      </c>
      <c r="CB160" s="4" t="str">
        <f>'(Intermediate Computations)'!CI119</f>
        <v>Aug 2016</v>
      </c>
      <c r="CC160" s="4" t="str">
        <f>'(Intermediate Computations)'!CJ119</f>
        <v>Sep 2016</v>
      </c>
      <c r="CD160" s="4" t="str">
        <f>'(Intermediate Computations)'!CK119</f>
        <v>Oct 2016</v>
      </c>
      <c r="CE160" s="4" t="str">
        <f>'(Intermediate Computations)'!CL119</f>
        <v>Nov 2016</v>
      </c>
      <c r="CF160" s="4" t="str">
        <f>'(Intermediate Computations)'!CM119</f>
        <v>Dec 2016</v>
      </c>
      <c r="CG160" s="4" t="str">
        <f>'(Intermediate Computations)'!CO119</f>
        <v>Jan 2017</v>
      </c>
      <c r="CH160" s="4" t="str">
        <f>'(Intermediate Computations)'!CP119</f>
        <v>Feb 2017</v>
      </c>
      <c r="CI160" s="4" t="str">
        <f>'(Intermediate Computations)'!CQ119</f>
        <v>Mar 2017</v>
      </c>
      <c r="CJ160" s="4" t="str">
        <f>'(Intermediate Computations)'!CR119</f>
        <v>Apr 2017</v>
      </c>
      <c r="CK160" s="4" t="str">
        <f>'(Intermediate Computations)'!CS119</f>
        <v>May 2017</v>
      </c>
      <c r="CL160" s="4" t="str">
        <f>'(Intermediate Computations)'!CT119</f>
        <v>Jun 2017</v>
      </c>
      <c r="CM160" s="4" t="str">
        <f>'(Intermediate Computations)'!CU119</f>
        <v>Jul 2017</v>
      </c>
      <c r="CN160" s="4" t="str">
        <f>'(Intermediate Computations)'!CV119</f>
        <v>Aug 2017</v>
      </c>
      <c r="CO160" s="4" t="str">
        <f>'(Intermediate Computations)'!CW119</f>
        <v>Sep 2017</v>
      </c>
      <c r="CP160" s="4" t="str">
        <f>'(Intermediate Computations)'!CX119</f>
        <v>Oct 2017</v>
      </c>
      <c r="CQ160" s="4" t="str">
        <f>'(Intermediate Computations)'!CY119</f>
        <v>Nov 2017</v>
      </c>
      <c r="CR160" s="4" t="str">
        <f>'(Intermediate Computations)'!CZ119</f>
        <v>Dec 2017</v>
      </c>
      <c r="CS160" s="4" t="str">
        <f>'(Intermediate Computations)'!DB119</f>
        <v>Jan 2018</v>
      </c>
      <c r="CT160" s="4" t="str">
        <f>'(Intermediate Computations)'!DC119</f>
        <v>Feb 2018</v>
      </c>
      <c r="CU160" s="4" t="str">
        <f>'(Intermediate Computations)'!DD119</f>
        <v>Mar 2018</v>
      </c>
      <c r="CV160" s="4" t="str">
        <f>'(Intermediate Computations)'!DE119</f>
        <v>Apr 2018</v>
      </c>
      <c r="CW160" s="4" t="str">
        <f>'(Intermediate Computations)'!DF119</f>
        <v>May 2018</v>
      </c>
      <c r="CX160" s="4" t="str">
        <f>'(Intermediate Computations)'!DG119</f>
        <v>Jun 2018</v>
      </c>
      <c r="CY160" s="4" t="str">
        <f>'(Intermediate Computations)'!DH119</f>
        <v>Jul 2018</v>
      </c>
      <c r="CZ160" s="4" t="str">
        <f>'(Intermediate Computations)'!DI119</f>
        <v>Aug 2018</v>
      </c>
      <c r="DA160" s="4" t="str">
        <f>'(Intermediate Computations)'!DJ119</f>
        <v>Sep 2018</v>
      </c>
      <c r="DB160" s="4" t="str">
        <f>'(Intermediate Computations)'!DK119</f>
        <v>Oct 2018</v>
      </c>
      <c r="DC160" s="4" t="str">
        <f>'(Intermediate Computations)'!DL119</f>
        <v>Nov 2018</v>
      </c>
      <c r="DD160" s="4" t="str">
        <f>'(Intermediate Computations)'!DM119</f>
        <v>Dec 2018</v>
      </c>
      <c r="DE160" s="4" t="str">
        <f>'(Intermediate Computations)'!DO119</f>
        <v>Jan 2019</v>
      </c>
      <c r="DF160" s="4" t="str">
        <f>'(Intermediate Computations)'!DP119</f>
        <v>Feb 2019</v>
      </c>
      <c r="DG160" s="4" t="str">
        <f>'(Intermediate Computations)'!DQ119</f>
        <v>Mar 2019</v>
      </c>
      <c r="DH160" s="4" t="str">
        <f>'(Intermediate Computations)'!DR119</f>
        <v>Apr 2019</v>
      </c>
      <c r="DI160" s="4" t="str">
        <f>'(Intermediate Computations)'!DS119</f>
        <v>May 2019</v>
      </c>
      <c r="DJ160" s="4" t="str">
        <f>'(Intermediate Computations)'!DT119</f>
        <v>Jun 2019</v>
      </c>
      <c r="DK160" s="4" t="str">
        <f>'(Intermediate Computations)'!DU119</f>
        <v>Jul 2019</v>
      </c>
      <c r="DL160" s="4" t="str">
        <f>'(Intermediate Computations)'!DV119</f>
        <v>Aug 2019</v>
      </c>
      <c r="DM160" s="4" t="str">
        <f>'(Intermediate Computations)'!DW119</f>
        <v>Sep 2019</v>
      </c>
      <c r="DN160" s="4" t="str">
        <f>'(Intermediate Computations)'!DX119</f>
        <v>Oct 2019</v>
      </c>
      <c r="DO160" s="4" t="str">
        <f>'(Intermediate Computations)'!DY119</f>
        <v>Nov 2019</v>
      </c>
      <c r="DP160" s="4" t="str">
        <f>'(Intermediate Computations)'!DZ119</f>
        <v>Dec 2019</v>
      </c>
      <c r="DQ160" s="4" t="str">
        <f>'(Intermediate Computations)'!EB119</f>
        <v>Jan 2020</v>
      </c>
      <c r="DR160" s="4" t="str">
        <f>'(Intermediate Computations)'!EC119</f>
        <v>Feb 2020</v>
      </c>
      <c r="DS160" s="4" t="str">
        <f>'(Intermediate Computations)'!ED119</f>
        <v>Mar 2020</v>
      </c>
      <c r="DT160" s="4" t="str">
        <f>'(Intermediate Computations)'!EE119</f>
        <v>Apr 2020</v>
      </c>
      <c r="DU160" s="4" t="str">
        <f>'(Intermediate Computations)'!EF119</f>
        <v>May 2020</v>
      </c>
      <c r="DV160" s="4" t="str">
        <f>'(Intermediate Computations)'!EG119</f>
        <v>Jun 2020</v>
      </c>
      <c r="DW160" s="4" t="str">
        <f>'(Intermediate Computations)'!EH119</f>
        <v>Jul 2020</v>
      </c>
      <c r="DX160" s="4" t="str">
        <f>'(Intermediate Computations)'!EI119</f>
        <v>Aug 2020</v>
      </c>
      <c r="DY160" s="4" t="str">
        <f>'(Intermediate Computations)'!EJ119</f>
        <v>Sep 2020</v>
      </c>
      <c r="DZ160" s="4" t="str">
        <f>'(Intermediate Computations)'!EK119</f>
        <v>Oct 2020</v>
      </c>
      <c r="EA160" s="4" t="str">
        <f>'(Intermediate Computations)'!EL119</f>
        <v>Nov 2020</v>
      </c>
      <c r="EB160" s="4" t="str">
        <f>'(Intermediate Computations)'!EM119</f>
        <v>Dec 2020</v>
      </c>
    </row>
    <row r="161" spans="1:132" ht="12.75" customHeight="1">
      <c r="A161" s="4">
        <f>'(Intermediate Computations)'!B116</f>
        <v>40179</v>
      </c>
      <c r="B161" s="4">
        <f>'(Intermediate Computations)'!C116</f>
        <v>40210</v>
      </c>
      <c r="C161" s="4">
        <f>'(Intermediate Computations)'!D116</f>
        <v>40238</v>
      </c>
      <c r="D161" s="4">
        <f>'(Intermediate Computations)'!E116</f>
        <v>40269</v>
      </c>
      <c r="E161" s="4">
        <f>'(Intermediate Computations)'!F116</f>
        <v>40299</v>
      </c>
      <c r="F161" s="4">
        <f>'(Intermediate Computations)'!G116</f>
        <v>40330</v>
      </c>
      <c r="G161" s="4">
        <f>'(Intermediate Computations)'!H116</f>
        <v>40360</v>
      </c>
      <c r="H161" s="4">
        <f>'(Intermediate Computations)'!I116</f>
        <v>40391</v>
      </c>
      <c r="I161" s="4">
        <f>'(Intermediate Computations)'!J116</f>
        <v>40422</v>
      </c>
      <c r="J161" s="4">
        <f>'(Intermediate Computations)'!K116</f>
        <v>40452</v>
      </c>
      <c r="K161" s="4">
        <f>'(Intermediate Computations)'!L116</f>
        <v>40483</v>
      </c>
      <c r="L161" s="4">
        <f>'(Intermediate Computations)'!M116</f>
        <v>40513</v>
      </c>
      <c r="M161" s="4">
        <f>'(Intermediate Computations)'!O116</f>
        <v>40544</v>
      </c>
      <c r="N161" s="4">
        <f>'(Intermediate Computations)'!P116</f>
        <v>40575</v>
      </c>
      <c r="O161" s="4">
        <f>'(Intermediate Computations)'!Q116</f>
        <v>40603</v>
      </c>
      <c r="P161" s="4">
        <f>'(Intermediate Computations)'!R116</f>
        <v>40634</v>
      </c>
      <c r="Q161" s="4">
        <f>'(Intermediate Computations)'!S116</f>
        <v>40664</v>
      </c>
      <c r="R161" s="4">
        <f>'(Intermediate Computations)'!T116</f>
        <v>40695</v>
      </c>
      <c r="S161" s="4">
        <f>'(Intermediate Computations)'!U116</f>
        <v>40725</v>
      </c>
      <c r="T161" s="4">
        <f>'(Intermediate Computations)'!V116</f>
        <v>40756</v>
      </c>
      <c r="U161" s="4">
        <f>'(Intermediate Computations)'!W116</f>
        <v>40787</v>
      </c>
      <c r="V161" s="4">
        <f>'(Intermediate Computations)'!X116</f>
        <v>40817</v>
      </c>
      <c r="W161" s="4">
        <f>'(Intermediate Computations)'!Y116</f>
        <v>40848</v>
      </c>
      <c r="X161" s="4">
        <f>'(Intermediate Computations)'!Z116</f>
        <v>40878</v>
      </c>
      <c r="Y161" s="4">
        <f>'(Intermediate Computations)'!AB116</f>
        <v>40909</v>
      </c>
      <c r="Z161" s="4">
        <f>'(Intermediate Computations)'!AC116</f>
        <v>40940</v>
      </c>
      <c r="AA161" s="4">
        <f>'(Intermediate Computations)'!AD116</f>
        <v>40969</v>
      </c>
      <c r="AB161" s="4">
        <f>'(Intermediate Computations)'!AE116</f>
        <v>41000</v>
      </c>
      <c r="AC161" s="4">
        <f>'(Intermediate Computations)'!AF116</f>
        <v>41030</v>
      </c>
      <c r="AD161" s="4">
        <f>'(Intermediate Computations)'!AG116</f>
        <v>41061</v>
      </c>
      <c r="AE161" s="4">
        <f>'(Intermediate Computations)'!AH116</f>
        <v>41091</v>
      </c>
      <c r="AF161" s="4">
        <f>'(Intermediate Computations)'!AI116</f>
        <v>41122</v>
      </c>
      <c r="AG161" s="4">
        <f>'(Intermediate Computations)'!AJ116</f>
        <v>41153</v>
      </c>
      <c r="AH161" s="4">
        <f>'(Intermediate Computations)'!AK116</f>
        <v>41183</v>
      </c>
      <c r="AI161" s="4">
        <f>'(Intermediate Computations)'!AL116</f>
        <v>41214</v>
      </c>
      <c r="AJ161" s="4">
        <f>'(Intermediate Computations)'!AM116</f>
        <v>41244</v>
      </c>
      <c r="AK161" s="4">
        <f>'(Intermediate Computations)'!AO116</f>
        <v>41275</v>
      </c>
      <c r="AL161" s="4">
        <f>'(Intermediate Computations)'!AP116</f>
        <v>41306</v>
      </c>
      <c r="AM161" s="4">
        <f>'(Intermediate Computations)'!AQ116</f>
        <v>41334</v>
      </c>
      <c r="AN161" s="4">
        <f>'(Intermediate Computations)'!AR116</f>
        <v>41365</v>
      </c>
      <c r="AO161" s="4">
        <f>'(Intermediate Computations)'!AS116</f>
        <v>41395</v>
      </c>
      <c r="AP161" s="4">
        <f>'(Intermediate Computations)'!AT116</f>
        <v>41426</v>
      </c>
      <c r="AQ161" s="4">
        <f>'(Intermediate Computations)'!AU116</f>
        <v>41456</v>
      </c>
      <c r="AR161" s="4">
        <f>'(Intermediate Computations)'!AV116</f>
        <v>41487</v>
      </c>
      <c r="AS161" s="4">
        <f>'(Intermediate Computations)'!AW116</f>
        <v>41518</v>
      </c>
      <c r="AT161" s="4">
        <f>'(Intermediate Computations)'!AX116</f>
        <v>41548</v>
      </c>
      <c r="AU161" s="4">
        <f>'(Intermediate Computations)'!AY116</f>
        <v>41579</v>
      </c>
      <c r="AV161" s="4">
        <f>'(Intermediate Computations)'!AZ116</f>
        <v>41609</v>
      </c>
      <c r="AW161" s="4">
        <f>'(Intermediate Computations)'!BB116</f>
        <v>41640</v>
      </c>
      <c r="AX161" s="4">
        <f>'(Intermediate Computations)'!BC116</f>
        <v>41671</v>
      </c>
      <c r="AY161" s="4">
        <f>'(Intermediate Computations)'!BD116</f>
        <v>41699</v>
      </c>
      <c r="AZ161" s="4">
        <f>'(Intermediate Computations)'!BE116</f>
        <v>41730</v>
      </c>
      <c r="BA161" s="4">
        <f>'(Intermediate Computations)'!BF116</f>
        <v>41760</v>
      </c>
      <c r="BB161" s="4">
        <f>'(Intermediate Computations)'!BG116</f>
        <v>41791</v>
      </c>
      <c r="BC161" s="4">
        <f>'(Intermediate Computations)'!BH116</f>
        <v>41821</v>
      </c>
      <c r="BD161" s="4">
        <f>'(Intermediate Computations)'!BI116</f>
        <v>41852</v>
      </c>
      <c r="BE161" s="4">
        <f>'(Intermediate Computations)'!BJ116</f>
        <v>41883</v>
      </c>
      <c r="BF161" s="4">
        <f>'(Intermediate Computations)'!BK116</f>
        <v>41913</v>
      </c>
      <c r="BG161" s="4">
        <f>'(Intermediate Computations)'!BL116</f>
        <v>41944</v>
      </c>
      <c r="BH161" s="4">
        <f>'(Intermediate Computations)'!BM116</f>
        <v>41974</v>
      </c>
      <c r="BI161" s="4">
        <f>'(Intermediate Computations)'!BO116</f>
        <v>42005</v>
      </c>
      <c r="BJ161" s="4">
        <f>'(Intermediate Computations)'!BP116</f>
        <v>42036</v>
      </c>
      <c r="BK161" s="4">
        <f>'(Intermediate Computations)'!BQ116</f>
        <v>42064</v>
      </c>
      <c r="BL161" s="4">
        <f>'(Intermediate Computations)'!BR116</f>
        <v>42095</v>
      </c>
      <c r="BM161" s="4">
        <f>'(Intermediate Computations)'!BS116</f>
        <v>42125</v>
      </c>
      <c r="BN161" s="4">
        <f>'(Intermediate Computations)'!BT116</f>
        <v>42156</v>
      </c>
      <c r="BO161" s="4">
        <f>'(Intermediate Computations)'!BU116</f>
        <v>42186</v>
      </c>
      <c r="BP161" s="4">
        <f>'(Intermediate Computations)'!BV116</f>
        <v>42217</v>
      </c>
      <c r="BQ161" s="4">
        <f>'(Intermediate Computations)'!BW116</f>
        <v>42248</v>
      </c>
      <c r="BR161" s="4">
        <f>'(Intermediate Computations)'!BX116</f>
        <v>42278</v>
      </c>
      <c r="BS161" s="4">
        <f>'(Intermediate Computations)'!BY116</f>
        <v>42309</v>
      </c>
      <c r="BT161" s="4">
        <f>'(Intermediate Computations)'!BZ116</f>
        <v>42339</v>
      </c>
      <c r="BU161" s="4">
        <f>'(Intermediate Computations)'!CB116</f>
        <v>42370</v>
      </c>
      <c r="BV161" s="4">
        <f>'(Intermediate Computations)'!CC116</f>
        <v>42401</v>
      </c>
      <c r="BW161" s="4">
        <f>'(Intermediate Computations)'!CD116</f>
        <v>42430</v>
      </c>
      <c r="BX161" s="4">
        <f>'(Intermediate Computations)'!CE116</f>
        <v>42461</v>
      </c>
      <c r="BY161" s="4">
        <f>'(Intermediate Computations)'!CF116</f>
        <v>42491</v>
      </c>
      <c r="BZ161" s="4">
        <f>'(Intermediate Computations)'!CG116</f>
        <v>42522</v>
      </c>
      <c r="CA161" s="4">
        <f>'(Intermediate Computations)'!CH116</f>
        <v>42552</v>
      </c>
      <c r="CB161" s="4">
        <f>'(Intermediate Computations)'!CI116</f>
        <v>42583</v>
      </c>
      <c r="CC161" s="4">
        <f>'(Intermediate Computations)'!CJ116</f>
        <v>42614</v>
      </c>
      <c r="CD161" s="4">
        <f>'(Intermediate Computations)'!CK116</f>
        <v>42644</v>
      </c>
      <c r="CE161" s="4">
        <f>'(Intermediate Computations)'!CL116</f>
        <v>42675</v>
      </c>
      <c r="CF161" s="4">
        <f>'(Intermediate Computations)'!CM116</f>
        <v>42705</v>
      </c>
      <c r="CG161" s="4">
        <f>'(Intermediate Computations)'!CO116</f>
        <v>42736</v>
      </c>
      <c r="CH161" s="4">
        <f>'(Intermediate Computations)'!CP116</f>
        <v>42767</v>
      </c>
      <c r="CI161" s="4">
        <f>'(Intermediate Computations)'!CQ116</f>
        <v>42795</v>
      </c>
      <c r="CJ161" s="4">
        <f>'(Intermediate Computations)'!CR116</f>
        <v>42826</v>
      </c>
      <c r="CK161" s="4">
        <f>'(Intermediate Computations)'!CS116</f>
        <v>42856</v>
      </c>
      <c r="CL161" s="4">
        <f>'(Intermediate Computations)'!CT116</f>
        <v>42887</v>
      </c>
      <c r="CM161" s="4">
        <f>'(Intermediate Computations)'!CU116</f>
        <v>42917</v>
      </c>
      <c r="CN161" s="4">
        <f>'(Intermediate Computations)'!CV116</f>
        <v>42948</v>
      </c>
      <c r="CO161" s="4">
        <f>'(Intermediate Computations)'!CW116</f>
        <v>42979</v>
      </c>
      <c r="CP161" s="4">
        <f>'(Intermediate Computations)'!CX116</f>
        <v>43009</v>
      </c>
      <c r="CQ161" s="4">
        <f>'(Intermediate Computations)'!CY116</f>
        <v>43040</v>
      </c>
      <c r="CR161" s="4">
        <f>'(Intermediate Computations)'!CZ116</f>
        <v>43070</v>
      </c>
      <c r="CS161" s="4">
        <f>'(Intermediate Computations)'!DB116</f>
        <v>43101</v>
      </c>
      <c r="CT161" s="4">
        <f>'(Intermediate Computations)'!DC116</f>
        <v>43132</v>
      </c>
      <c r="CU161" s="4">
        <f>'(Intermediate Computations)'!DD116</f>
        <v>43160</v>
      </c>
      <c r="CV161" s="4">
        <f>'(Intermediate Computations)'!DE116</f>
        <v>43191</v>
      </c>
      <c r="CW161" s="4">
        <f>'(Intermediate Computations)'!DF116</f>
        <v>43221</v>
      </c>
      <c r="CX161" s="4">
        <f>'(Intermediate Computations)'!DG116</f>
        <v>43252</v>
      </c>
      <c r="CY161" s="4">
        <f>'(Intermediate Computations)'!DH116</f>
        <v>43282</v>
      </c>
      <c r="CZ161" s="4">
        <f>'(Intermediate Computations)'!DI116</f>
        <v>43313</v>
      </c>
      <c r="DA161" s="4">
        <f>'(Intermediate Computations)'!DJ116</f>
        <v>43344</v>
      </c>
      <c r="DB161" s="4">
        <f>'(Intermediate Computations)'!DK116</f>
        <v>43374</v>
      </c>
      <c r="DC161" s="4">
        <f>'(Intermediate Computations)'!DL116</f>
        <v>43405</v>
      </c>
      <c r="DD161" s="4">
        <f>'(Intermediate Computations)'!DM116</f>
        <v>43435</v>
      </c>
      <c r="DE161" s="4">
        <f>'(Intermediate Computations)'!DO116</f>
        <v>43466</v>
      </c>
      <c r="DF161" s="4">
        <f>'(Intermediate Computations)'!DP116</f>
        <v>43497</v>
      </c>
      <c r="DG161" s="4">
        <f>'(Intermediate Computations)'!DQ116</f>
        <v>43525</v>
      </c>
      <c r="DH161" s="4">
        <f>'(Intermediate Computations)'!DR116</f>
        <v>43556</v>
      </c>
      <c r="DI161" s="4">
        <f>'(Intermediate Computations)'!DS116</f>
        <v>43586</v>
      </c>
      <c r="DJ161" s="4">
        <f>'(Intermediate Computations)'!DT116</f>
        <v>43617</v>
      </c>
      <c r="DK161" s="4">
        <f>'(Intermediate Computations)'!DU116</f>
        <v>43647</v>
      </c>
      <c r="DL161" s="4">
        <f>'(Intermediate Computations)'!DV116</f>
        <v>43678</v>
      </c>
      <c r="DM161" s="4">
        <f>'(Intermediate Computations)'!DW116</f>
        <v>43709</v>
      </c>
      <c r="DN161" s="4">
        <f>'(Intermediate Computations)'!DX116</f>
        <v>43739</v>
      </c>
      <c r="DO161" s="4">
        <f>'(Intermediate Computations)'!DY116</f>
        <v>43770</v>
      </c>
      <c r="DP161" s="4">
        <f>'(Intermediate Computations)'!DZ116</f>
        <v>43800</v>
      </c>
      <c r="DQ161" s="4">
        <f>'(Intermediate Computations)'!EB116</f>
        <v>43831</v>
      </c>
      <c r="DR161" s="4">
        <f>'(Intermediate Computations)'!EC116</f>
        <v>43862</v>
      </c>
      <c r="DS161" s="4">
        <f>'(Intermediate Computations)'!ED116</f>
        <v>43891</v>
      </c>
      <c r="DT161" s="4">
        <f>'(Intermediate Computations)'!EE116</f>
        <v>43922</v>
      </c>
      <c r="DU161" s="4">
        <f>'(Intermediate Computations)'!EF116</f>
        <v>43952</v>
      </c>
      <c r="DV161" s="4">
        <f>'(Intermediate Computations)'!EG116</f>
        <v>43983</v>
      </c>
      <c r="DW161" s="4">
        <f>'(Intermediate Computations)'!EH116</f>
        <v>44013</v>
      </c>
      <c r="DX161" s="4">
        <f>'(Intermediate Computations)'!EI116</f>
        <v>44044</v>
      </c>
      <c r="DY161" s="4">
        <f>'(Intermediate Computations)'!EJ116</f>
        <v>44075</v>
      </c>
      <c r="DZ161" s="4">
        <f>'(Intermediate Computations)'!EK116</f>
        <v>44105</v>
      </c>
      <c r="EA161" s="4">
        <f>'(Intermediate Computations)'!EL116</f>
        <v>44136</v>
      </c>
      <c r="EB161" s="4">
        <f>'(Intermediate Computations)'!EM116</f>
        <v>44166</v>
      </c>
    </row>
    <row r="162" spans="1:132" ht="12.75" customHeight="1">
      <c r="A162" s="64">
        <f>'Statitstical Moments'!B18</f>
        <v>728000</v>
      </c>
      <c r="B162" s="64">
        <f ca="1">'Statitstical Moments'!C18</f>
        <v>727804.63988573651</v>
      </c>
      <c r="C162" s="64">
        <f ca="1">'Statitstical Moments'!D18</f>
        <v>727575.17655618885</v>
      </c>
      <c r="D162" s="64">
        <f ca="1">'Statitstical Moments'!E18</f>
        <v>727339.00800390448</v>
      </c>
      <c r="E162" s="64">
        <f ca="1">'Statitstical Moments'!F18</f>
        <v>727108.43112156226</v>
      </c>
      <c r="F162" s="64">
        <f ca="1">'Statitstical Moments'!G18</f>
        <v>726873.03426598699</v>
      </c>
      <c r="G162" s="64">
        <f ca="1">'Statitstical Moments'!H18</f>
        <v>726636.40778803255</v>
      </c>
      <c r="H162" s="64">
        <f ca="1">'Statitstical Moments'!I18</f>
        <v>726408.24487738404</v>
      </c>
      <c r="I162" s="64">
        <f ca="1">'Statitstical Moments'!J18</f>
        <v>726189.88350863929</v>
      </c>
      <c r="J162" s="64">
        <f ca="1">'Statitstical Moments'!K18</f>
        <v>725972.85782843526</v>
      </c>
      <c r="K162" s="64">
        <f ca="1">'Statitstical Moments'!L18</f>
        <v>725780.30427677825</v>
      </c>
      <c r="L162" s="64">
        <f ca="1">'Statitstical Moments'!M18</f>
        <v>725557.18512321252</v>
      </c>
      <c r="M162" s="64">
        <f ca="1">'Statitstical Moments'!O18</f>
        <v>725314.2930266757</v>
      </c>
      <c r="N162" s="64">
        <f ca="1">'Statitstical Moments'!P18</f>
        <v>725075.7235728479</v>
      </c>
      <c r="O162" s="64">
        <f ca="1">'Statitstical Moments'!Q18</f>
        <v>724841.53204388509</v>
      </c>
      <c r="P162" s="64">
        <f ca="1">'Statitstical Moments'!R18</f>
        <v>724585.15203855874</v>
      </c>
      <c r="Q162" s="64">
        <f ca="1">'Statitstical Moments'!S18</f>
        <v>724357.38050223084</v>
      </c>
      <c r="R162" s="64">
        <f ca="1">'Statitstical Moments'!T18</f>
        <v>724110.06217150437</v>
      </c>
      <c r="S162" s="64">
        <f ca="1">'Statitstical Moments'!U18</f>
        <v>723868.59015568404</v>
      </c>
      <c r="T162" s="64">
        <f ca="1">'Statitstical Moments'!V18</f>
        <v>723634.71542747738</v>
      </c>
      <c r="U162" s="64">
        <f ca="1">'Statitstical Moments'!W18</f>
        <v>723391.63567498489</v>
      </c>
      <c r="V162" s="64">
        <f ca="1">'Statitstical Moments'!X18</f>
        <v>723148.61410644115</v>
      </c>
      <c r="W162" s="64">
        <f ca="1">'Statitstical Moments'!Y18</f>
        <v>722899.74364486989</v>
      </c>
      <c r="X162" s="64">
        <f ca="1">'Statitstical Moments'!Z18</f>
        <v>722665.57245640142</v>
      </c>
      <c r="Y162" s="64">
        <f ca="1">'Statitstical Moments'!AB18</f>
        <v>722402.90052496246</v>
      </c>
      <c r="Z162" s="64">
        <f ca="1">'Statitstical Moments'!AC18</f>
        <v>722156.09839194722</v>
      </c>
      <c r="AA162" s="64">
        <f ca="1">'Statitstical Moments'!AD18</f>
        <v>721898.28300658893</v>
      </c>
      <c r="AB162" s="64">
        <f ca="1">'Statitstical Moments'!AE18</f>
        <v>721643.94957090088</v>
      </c>
      <c r="AC162" s="64">
        <f ca="1">'Statitstical Moments'!AF18</f>
        <v>721365.06597420922</v>
      </c>
      <c r="AD162" s="64">
        <f ca="1">'Statitstical Moments'!AG18</f>
        <v>721086.17903332482</v>
      </c>
      <c r="AE162" s="64">
        <f ca="1">'Statitstical Moments'!AH18</f>
        <v>720815.85352557851</v>
      </c>
      <c r="AF162" s="64">
        <f ca="1">'Statitstical Moments'!AI18</f>
        <v>720542.56392914092</v>
      </c>
      <c r="AG162" s="64">
        <f ca="1">'Statitstical Moments'!AJ18</f>
        <v>720287.92580523912</v>
      </c>
      <c r="AH162" s="64">
        <f ca="1">'Statitstical Moments'!AK18</f>
        <v>720027.26732694544</v>
      </c>
      <c r="AI162" s="64">
        <f ca="1">'Statitstical Moments'!AL18</f>
        <v>719769.01277287805</v>
      </c>
      <c r="AJ162" s="64">
        <f ca="1">'Statitstical Moments'!AM18</f>
        <v>719498.61463568441</v>
      </c>
      <c r="AK162" s="64">
        <f ca="1">'Statitstical Moments'!AO18</f>
        <v>719241.89670501463</v>
      </c>
      <c r="AL162" s="64">
        <f ca="1">'Statitstical Moments'!AP18</f>
        <v>718959.93468588369</v>
      </c>
      <c r="AM162" s="64">
        <f ca="1">'Statitstical Moments'!AQ18</f>
        <v>718683.0096190708</v>
      </c>
      <c r="AN162" s="64">
        <f ca="1">'Statitstical Moments'!AR18</f>
        <v>718389.57448105188</v>
      </c>
      <c r="AO162" s="64">
        <f ca="1">'Statitstical Moments'!AS18</f>
        <v>718096.82714114746</v>
      </c>
      <c r="AP162" s="64">
        <f ca="1">'Statitstical Moments'!AT18</f>
        <v>717833.13678236434</v>
      </c>
      <c r="AQ162" s="64">
        <f ca="1">'Statitstical Moments'!AU18</f>
        <v>717555.08094344987</v>
      </c>
      <c r="AR162" s="64">
        <f ca="1">'Statitstical Moments'!AV18</f>
        <v>717272.09177276969</v>
      </c>
      <c r="AS162" s="64">
        <f ca="1">'Statitstical Moments'!AW18</f>
        <v>716957.29964643216</v>
      </c>
      <c r="AT162" s="64">
        <f ca="1">'Statitstical Moments'!AX18</f>
        <v>716651.56476824393</v>
      </c>
      <c r="AU162" s="64">
        <f ca="1">'Statitstical Moments'!AY18</f>
        <v>716353.03428261029</v>
      </c>
      <c r="AV162" s="64">
        <f ca="1">'Statitstical Moments'!AZ18</f>
        <v>716092.16833690007</v>
      </c>
      <c r="AW162" s="64">
        <f ca="1">'Statitstical Moments'!BB18</f>
        <v>715781.35173905815</v>
      </c>
      <c r="AX162" s="64">
        <f ca="1">'Statitstical Moments'!BC18</f>
        <v>715512.15210927778</v>
      </c>
      <c r="AY162" s="64">
        <f ca="1">'Statitstical Moments'!BD18</f>
        <v>715208.60578819341</v>
      </c>
      <c r="AZ162" s="64">
        <f ca="1">'Statitstical Moments'!BE18</f>
        <v>714900.87862845545</v>
      </c>
      <c r="BA162" s="64">
        <f ca="1">'Statitstical Moments'!BF18</f>
        <v>714592.84115510527</v>
      </c>
      <c r="BB162" s="64">
        <f ca="1">'Statitstical Moments'!BG18</f>
        <v>714274.73123175628</v>
      </c>
      <c r="BC162" s="64">
        <f ca="1">'Statitstical Moments'!BH18</f>
        <v>713968.04979193769</v>
      </c>
      <c r="BD162" s="64">
        <f ca="1">'Statitstical Moments'!BI18</f>
        <v>713679.88019685028</v>
      </c>
      <c r="BE162" s="64">
        <f ca="1">'Statitstical Moments'!BJ18</f>
        <v>713375.50164515525</v>
      </c>
      <c r="BF162" s="64">
        <f ca="1">'Statitstical Moments'!BK18</f>
        <v>713058.95243035897</v>
      </c>
      <c r="BG162" s="64">
        <f ca="1">'Statitstical Moments'!BL18</f>
        <v>712789.2783635438</v>
      </c>
      <c r="BH162" s="64">
        <f ca="1">'Statitstical Moments'!BM18</f>
        <v>712514.68971296877</v>
      </c>
      <c r="BI162" s="64">
        <f ca="1">'Statitstical Moments'!BO18</f>
        <v>712198.33131555002</v>
      </c>
      <c r="BJ162" s="64">
        <f ca="1">'Statitstical Moments'!BP18</f>
        <v>711884.49937766255</v>
      </c>
      <c r="BK162" s="64">
        <f ca="1">'Statitstical Moments'!BQ18</f>
        <v>711565.21936213924</v>
      </c>
      <c r="BL162" s="64">
        <f ca="1">'Statitstical Moments'!BR18</f>
        <v>711273.70509998302</v>
      </c>
      <c r="BM162" s="64">
        <f ca="1">'Statitstical Moments'!BS18</f>
        <v>710953.35875066137</v>
      </c>
      <c r="BN162" s="64">
        <f ca="1">'Statitstical Moments'!BT18</f>
        <v>710638.72397917695</v>
      </c>
      <c r="BO162" s="64">
        <f ca="1">'Statitstical Moments'!BU18</f>
        <v>710319.96420284186</v>
      </c>
      <c r="BP162" s="64">
        <f ca="1">'Statitstical Moments'!BV18</f>
        <v>710035.73257656675</v>
      </c>
      <c r="BQ162" s="64">
        <f ca="1">'Statitstical Moments'!BW18</f>
        <v>709715.78991498356</v>
      </c>
      <c r="BR162" s="64">
        <f ca="1">'Statitstical Moments'!BX18</f>
        <v>709389.10596609814</v>
      </c>
      <c r="BS162" s="64">
        <f ca="1">'Statitstical Moments'!BY18</f>
        <v>709082.06108833523</v>
      </c>
      <c r="BT162" s="64">
        <f ca="1">'Statitstical Moments'!BZ18</f>
        <v>708765.42183043901</v>
      </c>
      <c r="BU162" s="64">
        <f ca="1">'Statitstical Moments'!CB18</f>
        <v>708438.95924644882</v>
      </c>
      <c r="BV162" s="64">
        <f ca="1">'Statitstical Moments'!CC18</f>
        <v>708109.1027400028</v>
      </c>
      <c r="BW162" s="64">
        <f ca="1">'Statitstical Moments'!CD18</f>
        <v>707796.53564230714</v>
      </c>
      <c r="BX162" s="64">
        <f ca="1">'Statitstical Moments'!CE18</f>
        <v>707482.87634856871</v>
      </c>
      <c r="BY162" s="64">
        <f ca="1">'Statitstical Moments'!CF18</f>
        <v>707131.56184682925</v>
      </c>
      <c r="BZ162" s="64">
        <f ca="1">'Statitstical Moments'!CG18</f>
        <v>706807.04939308064</v>
      </c>
      <c r="CA162" s="64">
        <f ca="1">'Statitstical Moments'!CH18</f>
        <v>706495.11958407715</v>
      </c>
      <c r="CB162" s="64">
        <f ca="1">'Statitstical Moments'!CI18</f>
        <v>706201.91332567169</v>
      </c>
      <c r="CC162" s="64">
        <f ca="1">'Statitstical Moments'!CJ18</f>
        <v>705872.87458915298</v>
      </c>
      <c r="CD162" s="64">
        <f ca="1">'Statitstical Moments'!CK18</f>
        <v>705544.18909097067</v>
      </c>
      <c r="CE162" s="64">
        <f ca="1">'Statitstical Moments'!CL18</f>
        <v>705217.73705483985</v>
      </c>
      <c r="CF162" s="64">
        <f ca="1">'Statitstical Moments'!CM18</f>
        <v>704871.55170076748</v>
      </c>
      <c r="CG162" s="64">
        <f ca="1">'Statitstical Moments'!CO18</f>
        <v>704528.51969173923</v>
      </c>
      <c r="CH162" s="64">
        <f ca="1">'Statitstical Moments'!CP18</f>
        <v>704164.80392007984</v>
      </c>
      <c r="CI162" s="64">
        <f ca="1">'Statitstical Moments'!CQ18</f>
        <v>703853.32169358945</v>
      </c>
      <c r="CJ162" s="64">
        <f ca="1">'Statitstical Moments'!CR18</f>
        <v>703506.64897148707</v>
      </c>
      <c r="CK162" s="64">
        <f ca="1">'Statitstical Moments'!CS18</f>
        <v>703174.00934832892</v>
      </c>
      <c r="CL162" s="64">
        <f ca="1">'Statitstical Moments'!CT18</f>
        <v>702844.73471192701</v>
      </c>
      <c r="CM162" s="64">
        <f ca="1">'Statitstical Moments'!CU18</f>
        <v>702513.08641825023</v>
      </c>
      <c r="CN162" s="64">
        <f ca="1">'Statitstical Moments'!CV18</f>
        <v>702190.32818875404</v>
      </c>
      <c r="CO162" s="64">
        <f ca="1">'Statitstical Moments'!CW18</f>
        <v>701841.77975293098</v>
      </c>
      <c r="CP162" s="64">
        <f ca="1">'Statitstical Moments'!CX18</f>
        <v>701526.47396492865</v>
      </c>
      <c r="CQ162" s="64">
        <f ca="1">'Statitstical Moments'!CY18</f>
        <v>701197.88365478709</v>
      </c>
      <c r="CR162" s="64">
        <f ca="1">'Statitstical Moments'!CZ18</f>
        <v>700863.00846676982</v>
      </c>
      <c r="CS162" s="64">
        <f ca="1">'Statitstical Moments'!DB18</f>
        <v>700530.21756612044</v>
      </c>
      <c r="CT162" s="64">
        <f ca="1">'Statitstical Moments'!DC18</f>
        <v>700151.92121984973</v>
      </c>
      <c r="CU162" s="64">
        <f ca="1">'Statitstical Moments'!DD18</f>
        <v>699823.74599950179</v>
      </c>
      <c r="CV162" s="64">
        <f ca="1">'Statitstical Moments'!DE18</f>
        <v>699511.42180790985</v>
      </c>
      <c r="CW162" s="64">
        <f ca="1">'Statitstical Moments'!DF18</f>
        <v>699180.56718298257</v>
      </c>
      <c r="CX162" s="64">
        <f ca="1">'Statitstical Moments'!DG18</f>
        <v>698836.00512024737</v>
      </c>
      <c r="CY162" s="64">
        <f ca="1">'Statitstical Moments'!DH18</f>
        <v>698487.02733006608</v>
      </c>
      <c r="CZ162" s="64">
        <f ca="1">'Statitstical Moments'!DI18</f>
        <v>698163.27130779461</v>
      </c>
      <c r="DA162" s="64">
        <f ca="1">'Statitstical Moments'!DJ18</f>
        <v>697812.00294603175</v>
      </c>
      <c r="DB162" s="64">
        <f ca="1">'Statitstical Moments'!DK18</f>
        <v>697483.98184525792</v>
      </c>
      <c r="DC162" s="64">
        <f ca="1">'Statitstical Moments'!DL18</f>
        <v>697169.88150490739</v>
      </c>
      <c r="DD162" s="64">
        <f ca="1">'Statitstical Moments'!DM18</f>
        <v>696843.18657382298</v>
      </c>
      <c r="DE162" s="64">
        <f ca="1">'Statitstical Moments'!DO18</f>
        <v>696503.37383998639</v>
      </c>
      <c r="DF162" s="64">
        <f ca="1">'Statitstical Moments'!DP18</f>
        <v>696186.67207141616</v>
      </c>
      <c r="DG162" s="64">
        <f ca="1">'Statitstical Moments'!DQ18</f>
        <v>695844.51657129324</v>
      </c>
      <c r="DH162" s="64">
        <f ca="1">'Statitstical Moments'!DR18</f>
        <v>695500.60378120106</v>
      </c>
      <c r="DI162" s="64">
        <f ca="1">'Statitstical Moments'!DS18</f>
        <v>695168.69963879941</v>
      </c>
      <c r="DJ162" s="64">
        <f ca="1">'Statitstical Moments'!DT18</f>
        <v>694859.19210972183</v>
      </c>
      <c r="DK162" s="64">
        <f ca="1">'Statitstical Moments'!DU18</f>
        <v>694502.73197893763</v>
      </c>
      <c r="DL162" s="64">
        <f ca="1">'Statitstical Moments'!DV18</f>
        <v>694149.1918573071</v>
      </c>
      <c r="DM162" s="64">
        <f ca="1">'Statitstical Moments'!DW18</f>
        <v>693813.4751478954</v>
      </c>
      <c r="DN162" s="64">
        <f ca="1">'Statitstical Moments'!DX18</f>
        <v>693487.64602709876</v>
      </c>
      <c r="DO162" s="64">
        <f ca="1">'Statitstical Moments'!DY18</f>
        <v>693139.08126499085</v>
      </c>
      <c r="DP162" s="64">
        <f ca="1">'Statitstical Moments'!DZ18</f>
        <v>692822.32362734608</v>
      </c>
      <c r="DQ162" s="64">
        <f ca="1">'Statitstical Moments'!EB18</f>
        <v>692450.9228235631</v>
      </c>
      <c r="DR162" s="64">
        <f ca="1">'Statitstical Moments'!EC18</f>
        <v>692096.30751230882</v>
      </c>
      <c r="DS162" s="64">
        <f ca="1">'Statitstical Moments'!ED18</f>
        <v>691774.78787338536</v>
      </c>
      <c r="DT162" s="64">
        <f ca="1">'Statitstical Moments'!EE18</f>
        <v>691433.39990434924</v>
      </c>
      <c r="DU162" s="64">
        <f ca="1">'Statitstical Moments'!EF18</f>
        <v>691091.10945269361</v>
      </c>
      <c r="DV162" s="64">
        <f ca="1">'Statitstical Moments'!EG18</f>
        <v>690758.13300578785</v>
      </c>
      <c r="DW162" s="64">
        <f ca="1">'Statitstical Moments'!EH18</f>
        <v>690394.61420746497</v>
      </c>
      <c r="DX162" s="64">
        <f ca="1">'Statitstical Moments'!EI18</f>
        <v>690067.36130147905</v>
      </c>
      <c r="DY162" s="64">
        <f ca="1">'Statitstical Moments'!EJ18</f>
        <v>689723.42135205469</v>
      </c>
      <c r="DZ162" s="64">
        <f ca="1">'Statitstical Moments'!EK18</f>
        <v>689391.50919029338</v>
      </c>
      <c r="EA162" s="64">
        <f ca="1">'Statitstical Moments'!EL18</f>
        <v>689037.1712473731</v>
      </c>
      <c r="EB162" s="64">
        <f ca="1">'Statitstical Moments'!EM18</f>
        <v>688684.9991035565</v>
      </c>
    </row>
    <row r="163" spans="1:132" ht="12.75" customHeight="1">
      <c r="A163" s="4" t="str">
        <f>'(Intermediate Computations)'!B125</f>
        <v>Jan 2010</v>
      </c>
      <c r="B163" s="4" t="str">
        <f>'(Intermediate Computations)'!C125</f>
        <v>Feb 2010</v>
      </c>
      <c r="C163" s="4" t="str">
        <f>'(Intermediate Computations)'!D125</f>
        <v>Mar 2010</v>
      </c>
      <c r="D163" s="4" t="str">
        <f>'(Intermediate Computations)'!E125</f>
        <v>Apr 2010</v>
      </c>
      <c r="E163" s="4" t="str">
        <f>'(Intermediate Computations)'!F125</f>
        <v>May 2010</v>
      </c>
      <c r="F163" s="4" t="str">
        <f>'(Intermediate Computations)'!G125</f>
        <v>Jun 2010</v>
      </c>
      <c r="G163" s="4" t="str">
        <f>'(Intermediate Computations)'!H125</f>
        <v>Jul 2010</v>
      </c>
      <c r="H163" s="4" t="str">
        <f>'(Intermediate Computations)'!I125</f>
        <v>Aug 2010</v>
      </c>
      <c r="I163" s="4" t="str">
        <f>'(Intermediate Computations)'!J125</f>
        <v>Sep 2010</v>
      </c>
      <c r="J163" s="4" t="str">
        <f>'(Intermediate Computations)'!K125</f>
        <v>Oct 2010</v>
      </c>
      <c r="K163" s="4" t="str">
        <f>'(Intermediate Computations)'!L125</f>
        <v>Nov 2010</v>
      </c>
      <c r="L163" s="4" t="str">
        <f>'(Intermediate Computations)'!M125</f>
        <v>Dec 2010</v>
      </c>
      <c r="M163" s="4" t="str">
        <f>'(Intermediate Computations)'!O125</f>
        <v>Jan 2011</v>
      </c>
      <c r="N163" s="4" t="str">
        <f>'(Intermediate Computations)'!P125</f>
        <v>Feb 2011</v>
      </c>
      <c r="O163" s="4" t="str">
        <f>'(Intermediate Computations)'!Q125</f>
        <v>Mar 2011</v>
      </c>
      <c r="P163" s="4" t="str">
        <f>'(Intermediate Computations)'!R125</f>
        <v>Apr 2011</v>
      </c>
      <c r="Q163" s="4" t="str">
        <f>'(Intermediate Computations)'!S125</f>
        <v>May 2011</v>
      </c>
      <c r="R163" s="4" t="str">
        <f>'(Intermediate Computations)'!T125</f>
        <v>Jun 2011</v>
      </c>
      <c r="S163" s="4" t="str">
        <f>'(Intermediate Computations)'!U125</f>
        <v>Jul 2011</v>
      </c>
      <c r="T163" s="4" t="str">
        <f>'(Intermediate Computations)'!V125</f>
        <v>Aug 2011</v>
      </c>
      <c r="U163" s="4" t="str">
        <f>'(Intermediate Computations)'!W125</f>
        <v>Sep 2011</v>
      </c>
      <c r="V163" s="4" t="str">
        <f>'(Intermediate Computations)'!X125</f>
        <v>Oct 2011</v>
      </c>
      <c r="W163" s="4" t="str">
        <f>'(Intermediate Computations)'!Y125</f>
        <v>Nov 2011</v>
      </c>
      <c r="X163" s="4" t="str">
        <f>'(Intermediate Computations)'!Z125</f>
        <v>Dec 2011</v>
      </c>
      <c r="Y163" s="4" t="str">
        <f>'(Intermediate Computations)'!AB125</f>
        <v>Jan 2012</v>
      </c>
      <c r="Z163" s="4" t="str">
        <f>'(Intermediate Computations)'!AC125</f>
        <v>Feb 2012</v>
      </c>
      <c r="AA163" s="4" t="str">
        <f>'(Intermediate Computations)'!AD125</f>
        <v>Mar 2012</v>
      </c>
      <c r="AB163" s="4" t="str">
        <f>'(Intermediate Computations)'!AE125</f>
        <v>Apr 2012</v>
      </c>
      <c r="AC163" s="4" t="str">
        <f>'(Intermediate Computations)'!AF125</f>
        <v>May 2012</v>
      </c>
      <c r="AD163" s="4" t="str">
        <f>'(Intermediate Computations)'!AG125</f>
        <v>Jun 2012</v>
      </c>
      <c r="AE163" s="4" t="str">
        <f>'(Intermediate Computations)'!AH125</f>
        <v>Jul 2012</v>
      </c>
      <c r="AF163" s="4" t="str">
        <f>'(Intermediate Computations)'!AI125</f>
        <v>Aug 2012</v>
      </c>
      <c r="AG163" s="4" t="str">
        <f>'(Intermediate Computations)'!AJ125</f>
        <v>Sep 2012</v>
      </c>
      <c r="AH163" s="4" t="str">
        <f>'(Intermediate Computations)'!AK125</f>
        <v>Oct 2012</v>
      </c>
      <c r="AI163" s="4" t="str">
        <f>'(Intermediate Computations)'!AL125</f>
        <v>Nov 2012</v>
      </c>
      <c r="AJ163" s="4" t="str">
        <f>'(Intermediate Computations)'!AM125</f>
        <v>Dec 2012</v>
      </c>
      <c r="AK163" s="4" t="str">
        <f>'(Intermediate Computations)'!AO125</f>
        <v>Jan 2013</v>
      </c>
      <c r="AL163" s="4" t="str">
        <f>'(Intermediate Computations)'!AP125</f>
        <v>Feb 2013</v>
      </c>
      <c r="AM163" s="4" t="str">
        <f>'(Intermediate Computations)'!AQ125</f>
        <v>Mar 2013</v>
      </c>
      <c r="AN163" s="4" t="str">
        <f>'(Intermediate Computations)'!AR125</f>
        <v>Apr 2013</v>
      </c>
      <c r="AO163" s="4" t="str">
        <f>'(Intermediate Computations)'!AS125</f>
        <v>May 2013</v>
      </c>
      <c r="AP163" s="4" t="str">
        <f>'(Intermediate Computations)'!AT125</f>
        <v>Jun 2013</v>
      </c>
      <c r="AQ163" s="4" t="str">
        <f>'(Intermediate Computations)'!AU125</f>
        <v>Jul 2013</v>
      </c>
      <c r="AR163" s="4" t="str">
        <f>'(Intermediate Computations)'!AV125</f>
        <v>Aug 2013</v>
      </c>
      <c r="AS163" s="4" t="str">
        <f>'(Intermediate Computations)'!AW125</f>
        <v>Sep 2013</v>
      </c>
      <c r="AT163" s="4" t="str">
        <f>'(Intermediate Computations)'!AX125</f>
        <v>Oct 2013</v>
      </c>
      <c r="AU163" s="4" t="str">
        <f>'(Intermediate Computations)'!AY125</f>
        <v>Nov 2013</v>
      </c>
      <c r="AV163" s="4" t="str">
        <f>'(Intermediate Computations)'!AZ125</f>
        <v>Dec 2013</v>
      </c>
      <c r="AW163" s="4" t="str">
        <f>'(Intermediate Computations)'!BB125</f>
        <v>Jan 2014</v>
      </c>
      <c r="AX163" s="4" t="str">
        <f>'(Intermediate Computations)'!BC125</f>
        <v>Feb 2014</v>
      </c>
      <c r="AY163" s="4" t="str">
        <f>'(Intermediate Computations)'!BD125</f>
        <v>Mar 2014</v>
      </c>
      <c r="AZ163" s="4" t="str">
        <f>'(Intermediate Computations)'!BE125</f>
        <v>Apr 2014</v>
      </c>
      <c r="BA163" s="4" t="str">
        <f>'(Intermediate Computations)'!BF125</f>
        <v>May 2014</v>
      </c>
      <c r="BB163" s="4" t="str">
        <f>'(Intermediate Computations)'!BG125</f>
        <v>Jun 2014</v>
      </c>
      <c r="BC163" s="4" t="str">
        <f>'(Intermediate Computations)'!BH125</f>
        <v>Jul 2014</v>
      </c>
      <c r="BD163" s="4" t="str">
        <f>'(Intermediate Computations)'!BI125</f>
        <v>Aug 2014</v>
      </c>
      <c r="BE163" s="4" t="str">
        <f>'(Intermediate Computations)'!BJ125</f>
        <v>Sep 2014</v>
      </c>
      <c r="BF163" s="4" t="str">
        <f>'(Intermediate Computations)'!BK125</f>
        <v>Oct 2014</v>
      </c>
      <c r="BG163" s="4" t="str">
        <f>'(Intermediate Computations)'!BL125</f>
        <v>Nov 2014</v>
      </c>
      <c r="BH163" s="4" t="str">
        <f>'(Intermediate Computations)'!BM125</f>
        <v>Dec 2014</v>
      </c>
      <c r="BI163" s="4" t="str">
        <f>'(Intermediate Computations)'!BO125</f>
        <v>Jan 2015</v>
      </c>
      <c r="BJ163" s="4" t="str">
        <f>'(Intermediate Computations)'!BP125</f>
        <v>Feb 2015</v>
      </c>
      <c r="BK163" s="4" t="str">
        <f>'(Intermediate Computations)'!BQ125</f>
        <v>Mar 2015</v>
      </c>
      <c r="BL163" s="4" t="str">
        <f>'(Intermediate Computations)'!BR125</f>
        <v>Apr 2015</v>
      </c>
      <c r="BM163" s="4" t="str">
        <f>'(Intermediate Computations)'!BS125</f>
        <v>May 2015</v>
      </c>
      <c r="BN163" s="4" t="str">
        <f>'(Intermediate Computations)'!BT125</f>
        <v>Jun 2015</v>
      </c>
      <c r="BO163" s="4" t="str">
        <f>'(Intermediate Computations)'!BU125</f>
        <v>Jul 2015</v>
      </c>
      <c r="BP163" s="4" t="str">
        <f>'(Intermediate Computations)'!BV125</f>
        <v>Aug 2015</v>
      </c>
      <c r="BQ163" s="4" t="str">
        <f>'(Intermediate Computations)'!BW125</f>
        <v>Sep 2015</v>
      </c>
      <c r="BR163" s="4" t="str">
        <f>'(Intermediate Computations)'!BX125</f>
        <v>Oct 2015</v>
      </c>
      <c r="BS163" s="4" t="str">
        <f>'(Intermediate Computations)'!BY125</f>
        <v>Nov 2015</v>
      </c>
      <c r="BT163" s="4" t="str">
        <f>'(Intermediate Computations)'!BZ125</f>
        <v>Dec 2015</v>
      </c>
      <c r="BU163" s="4" t="str">
        <f>'(Intermediate Computations)'!CB125</f>
        <v>Jan 2016</v>
      </c>
      <c r="BV163" s="4" t="str">
        <f>'(Intermediate Computations)'!CC125</f>
        <v>Feb 2016</v>
      </c>
      <c r="BW163" s="4" t="str">
        <f>'(Intermediate Computations)'!CD125</f>
        <v>Mar 2016</v>
      </c>
      <c r="BX163" s="4" t="str">
        <f>'(Intermediate Computations)'!CE125</f>
        <v>Apr 2016</v>
      </c>
      <c r="BY163" s="4" t="str">
        <f>'(Intermediate Computations)'!CF125</f>
        <v>May 2016</v>
      </c>
      <c r="BZ163" s="4" t="str">
        <f>'(Intermediate Computations)'!CG125</f>
        <v>Jun 2016</v>
      </c>
      <c r="CA163" s="4" t="str">
        <f>'(Intermediate Computations)'!CH125</f>
        <v>Jul 2016</v>
      </c>
      <c r="CB163" s="4" t="str">
        <f>'(Intermediate Computations)'!CI125</f>
        <v>Aug 2016</v>
      </c>
      <c r="CC163" s="4" t="str">
        <f>'(Intermediate Computations)'!CJ125</f>
        <v>Sep 2016</v>
      </c>
      <c r="CD163" s="4" t="str">
        <f>'(Intermediate Computations)'!CK125</f>
        <v>Oct 2016</v>
      </c>
      <c r="CE163" s="4" t="str">
        <f>'(Intermediate Computations)'!CL125</f>
        <v>Nov 2016</v>
      </c>
      <c r="CF163" s="4" t="str">
        <f>'(Intermediate Computations)'!CM125</f>
        <v>Dec 2016</v>
      </c>
      <c r="CG163" s="4" t="str">
        <f>'(Intermediate Computations)'!CO125</f>
        <v>Jan 2017</v>
      </c>
      <c r="CH163" s="4" t="str">
        <f>'(Intermediate Computations)'!CP125</f>
        <v>Feb 2017</v>
      </c>
      <c r="CI163" s="4" t="str">
        <f>'(Intermediate Computations)'!CQ125</f>
        <v>Mar 2017</v>
      </c>
      <c r="CJ163" s="4" t="str">
        <f>'(Intermediate Computations)'!CR125</f>
        <v>Apr 2017</v>
      </c>
      <c r="CK163" s="4" t="str">
        <f>'(Intermediate Computations)'!CS125</f>
        <v>May 2017</v>
      </c>
      <c r="CL163" s="4" t="str">
        <f>'(Intermediate Computations)'!CT125</f>
        <v>Jun 2017</v>
      </c>
      <c r="CM163" s="4" t="str">
        <f>'(Intermediate Computations)'!CU125</f>
        <v>Jul 2017</v>
      </c>
      <c r="CN163" s="4" t="str">
        <f>'(Intermediate Computations)'!CV125</f>
        <v>Aug 2017</v>
      </c>
      <c r="CO163" s="4" t="str">
        <f>'(Intermediate Computations)'!CW125</f>
        <v>Sep 2017</v>
      </c>
      <c r="CP163" s="4" t="str">
        <f>'(Intermediate Computations)'!CX125</f>
        <v>Oct 2017</v>
      </c>
      <c r="CQ163" s="4" t="str">
        <f>'(Intermediate Computations)'!CY125</f>
        <v>Nov 2017</v>
      </c>
      <c r="CR163" s="4" t="str">
        <f>'(Intermediate Computations)'!CZ125</f>
        <v>Dec 2017</v>
      </c>
      <c r="CS163" s="4" t="str">
        <f>'(Intermediate Computations)'!DB125</f>
        <v>Jan 2018</v>
      </c>
      <c r="CT163" s="4" t="str">
        <f>'(Intermediate Computations)'!DC125</f>
        <v>Feb 2018</v>
      </c>
      <c r="CU163" s="4" t="str">
        <f>'(Intermediate Computations)'!DD125</f>
        <v>Mar 2018</v>
      </c>
      <c r="CV163" s="4" t="str">
        <f>'(Intermediate Computations)'!DE125</f>
        <v>Apr 2018</v>
      </c>
      <c r="CW163" s="4" t="str">
        <f>'(Intermediate Computations)'!DF125</f>
        <v>May 2018</v>
      </c>
      <c r="CX163" s="4" t="str">
        <f>'(Intermediate Computations)'!DG125</f>
        <v>Jun 2018</v>
      </c>
      <c r="CY163" s="4" t="str">
        <f>'(Intermediate Computations)'!DH125</f>
        <v>Jul 2018</v>
      </c>
      <c r="CZ163" s="4" t="str">
        <f>'(Intermediate Computations)'!DI125</f>
        <v>Aug 2018</v>
      </c>
      <c r="DA163" s="4" t="str">
        <f>'(Intermediate Computations)'!DJ125</f>
        <v>Sep 2018</v>
      </c>
      <c r="DB163" s="4" t="str">
        <f>'(Intermediate Computations)'!DK125</f>
        <v>Oct 2018</v>
      </c>
      <c r="DC163" s="4" t="str">
        <f>'(Intermediate Computations)'!DL125</f>
        <v>Nov 2018</v>
      </c>
      <c r="DD163" s="4" t="str">
        <f>'(Intermediate Computations)'!DM125</f>
        <v>Dec 2018</v>
      </c>
      <c r="DE163" s="4" t="str">
        <f>'(Intermediate Computations)'!DO125</f>
        <v>Jan 2019</v>
      </c>
      <c r="DF163" s="4" t="str">
        <f>'(Intermediate Computations)'!DP125</f>
        <v>Feb 2019</v>
      </c>
      <c r="DG163" s="4" t="str">
        <f>'(Intermediate Computations)'!DQ125</f>
        <v>Mar 2019</v>
      </c>
      <c r="DH163" s="4" t="str">
        <f>'(Intermediate Computations)'!DR125</f>
        <v>Apr 2019</v>
      </c>
      <c r="DI163" s="4" t="str">
        <f>'(Intermediate Computations)'!DS125</f>
        <v>May 2019</v>
      </c>
      <c r="DJ163" s="4" t="str">
        <f>'(Intermediate Computations)'!DT125</f>
        <v>Jun 2019</v>
      </c>
      <c r="DK163" s="4" t="str">
        <f>'(Intermediate Computations)'!DU125</f>
        <v>Jul 2019</v>
      </c>
      <c r="DL163" s="4" t="str">
        <f>'(Intermediate Computations)'!DV125</f>
        <v>Aug 2019</v>
      </c>
      <c r="DM163" s="4" t="str">
        <f>'(Intermediate Computations)'!DW125</f>
        <v>Sep 2019</v>
      </c>
      <c r="DN163" s="4" t="str">
        <f>'(Intermediate Computations)'!DX125</f>
        <v>Oct 2019</v>
      </c>
      <c r="DO163" s="4" t="str">
        <f>'(Intermediate Computations)'!DY125</f>
        <v>Nov 2019</v>
      </c>
      <c r="DP163" s="4" t="str">
        <f>'(Intermediate Computations)'!DZ125</f>
        <v>Dec 2019</v>
      </c>
      <c r="DQ163" s="4" t="str">
        <f>'(Intermediate Computations)'!EB125</f>
        <v>Jan 2020</v>
      </c>
      <c r="DR163" s="4" t="str">
        <f>'(Intermediate Computations)'!EC125</f>
        <v>Feb 2020</v>
      </c>
      <c r="DS163" s="4" t="str">
        <f>'(Intermediate Computations)'!ED125</f>
        <v>Mar 2020</v>
      </c>
      <c r="DT163" s="4" t="str">
        <f>'(Intermediate Computations)'!EE125</f>
        <v>Apr 2020</v>
      </c>
      <c r="DU163" s="4" t="str">
        <f>'(Intermediate Computations)'!EF125</f>
        <v>May 2020</v>
      </c>
      <c r="DV163" s="4" t="str">
        <f>'(Intermediate Computations)'!EG125</f>
        <v>Jun 2020</v>
      </c>
      <c r="DW163" s="4" t="str">
        <f>'(Intermediate Computations)'!EH125</f>
        <v>Jul 2020</v>
      </c>
      <c r="DX163" s="4" t="str">
        <f>'(Intermediate Computations)'!EI125</f>
        <v>Aug 2020</v>
      </c>
      <c r="DY163" s="4" t="str">
        <f>'(Intermediate Computations)'!EJ125</f>
        <v>Sep 2020</v>
      </c>
      <c r="DZ163" s="4" t="str">
        <f>'(Intermediate Computations)'!EK125</f>
        <v>Oct 2020</v>
      </c>
      <c r="EA163" s="4" t="str">
        <f>'(Intermediate Computations)'!EL125</f>
        <v>Nov 2020</v>
      </c>
      <c r="EB163" s="4" t="str">
        <f>'(Intermediate Computations)'!EM125</f>
        <v>Dec 2020</v>
      </c>
    </row>
    <row r="164" spans="1:132" ht="12.75" customHeight="1">
      <c r="A164" s="4">
        <f>'(Intermediate Computations)'!B122</f>
        <v>40179</v>
      </c>
      <c r="B164" s="4">
        <f>'(Intermediate Computations)'!C122</f>
        <v>40210</v>
      </c>
      <c r="C164" s="4">
        <f>'(Intermediate Computations)'!D122</f>
        <v>40238</v>
      </c>
      <c r="D164" s="4">
        <f>'(Intermediate Computations)'!E122</f>
        <v>40269</v>
      </c>
      <c r="E164" s="4">
        <f>'(Intermediate Computations)'!F122</f>
        <v>40299</v>
      </c>
      <c r="F164" s="4">
        <f>'(Intermediate Computations)'!G122</f>
        <v>40330</v>
      </c>
      <c r="G164" s="4">
        <f>'(Intermediate Computations)'!H122</f>
        <v>40360</v>
      </c>
      <c r="H164" s="4">
        <f>'(Intermediate Computations)'!I122</f>
        <v>40391</v>
      </c>
      <c r="I164" s="4">
        <f>'(Intermediate Computations)'!J122</f>
        <v>40422</v>
      </c>
      <c r="J164" s="4">
        <f>'(Intermediate Computations)'!K122</f>
        <v>40452</v>
      </c>
      <c r="K164" s="4">
        <f>'(Intermediate Computations)'!L122</f>
        <v>40483</v>
      </c>
      <c r="L164" s="4">
        <f>'(Intermediate Computations)'!M122</f>
        <v>40513</v>
      </c>
      <c r="M164" s="4">
        <f>'(Intermediate Computations)'!O122</f>
        <v>40544</v>
      </c>
      <c r="N164" s="4">
        <f>'(Intermediate Computations)'!P122</f>
        <v>40575</v>
      </c>
      <c r="O164" s="4">
        <f>'(Intermediate Computations)'!Q122</f>
        <v>40603</v>
      </c>
      <c r="P164" s="4">
        <f>'(Intermediate Computations)'!R122</f>
        <v>40634</v>
      </c>
      <c r="Q164" s="4">
        <f>'(Intermediate Computations)'!S122</f>
        <v>40664</v>
      </c>
      <c r="R164" s="4">
        <f>'(Intermediate Computations)'!T122</f>
        <v>40695</v>
      </c>
      <c r="S164" s="4">
        <f>'(Intermediate Computations)'!U122</f>
        <v>40725</v>
      </c>
      <c r="T164" s="4">
        <f>'(Intermediate Computations)'!V122</f>
        <v>40756</v>
      </c>
      <c r="U164" s="4">
        <f>'(Intermediate Computations)'!W122</f>
        <v>40787</v>
      </c>
      <c r="V164" s="4">
        <f>'(Intermediate Computations)'!X122</f>
        <v>40817</v>
      </c>
      <c r="W164" s="4">
        <f>'(Intermediate Computations)'!Y122</f>
        <v>40848</v>
      </c>
      <c r="X164" s="4">
        <f>'(Intermediate Computations)'!Z122</f>
        <v>40878</v>
      </c>
      <c r="Y164" s="4">
        <f>'(Intermediate Computations)'!AB122</f>
        <v>40909</v>
      </c>
      <c r="Z164" s="4">
        <f>'(Intermediate Computations)'!AC122</f>
        <v>40940</v>
      </c>
      <c r="AA164" s="4">
        <f>'(Intermediate Computations)'!AD122</f>
        <v>40969</v>
      </c>
      <c r="AB164" s="4">
        <f>'(Intermediate Computations)'!AE122</f>
        <v>41000</v>
      </c>
      <c r="AC164" s="4">
        <f>'(Intermediate Computations)'!AF122</f>
        <v>41030</v>
      </c>
      <c r="AD164" s="4">
        <f>'(Intermediate Computations)'!AG122</f>
        <v>41061</v>
      </c>
      <c r="AE164" s="4">
        <f>'(Intermediate Computations)'!AH122</f>
        <v>41091</v>
      </c>
      <c r="AF164" s="4">
        <f>'(Intermediate Computations)'!AI122</f>
        <v>41122</v>
      </c>
      <c r="AG164" s="4">
        <f>'(Intermediate Computations)'!AJ122</f>
        <v>41153</v>
      </c>
      <c r="AH164" s="4">
        <f>'(Intermediate Computations)'!AK122</f>
        <v>41183</v>
      </c>
      <c r="AI164" s="4">
        <f>'(Intermediate Computations)'!AL122</f>
        <v>41214</v>
      </c>
      <c r="AJ164" s="4">
        <f>'(Intermediate Computations)'!AM122</f>
        <v>41244</v>
      </c>
      <c r="AK164" s="4">
        <f>'(Intermediate Computations)'!AO122</f>
        <v>41275</v>
      </c>
      <c r="AL164" s="4">
        <f>'(Intermediate Computations)'!AP122</f>
        <v>41306</v>
      </c>
      <c r="AM164" s="4">
        <f>'(Intermediate Computations)'!AQ122</f>
        <v>41334</v>
      </c>
      <c r="AN164" s="4">
        <f>'(Intermediate Computations)'!AR122</f>
        <v>41365</v>
      </c>
      <c r="AO164" s="4">
        <f>'(Intermediate Computations)'!AS122</f>
        <v>41395</v>
      </c>
      <c r="AP164" s="4">
        <f>'(Intermediate Computations)'!AT122</f>
        <v>41426</v>
      </c>
      <c r="AQ164" s="4">
        <f>'(Intermediate Computations)'!AU122</f>
        <v>41456</v>
      </c>
      <c r="AR164" s="4">
        <f>'(Intermediate Computations)'!AV122</f>
        <v>41487</v>
      </c>
      <c r="AS164" s="4">
        <f>'(Intermediate Computations)'!AW122</f>
        <v>41518</v>
      </c>
      <c r="AT164" s="4">
        <f>'(Intermediate Computations)'!AX122</f>
        <v>41548</v>
      </c>
      <c r="AU164" s="4">
        <f>'(Intermediate Computations)'!AY122</f>
        <v>41579</v>
      </c>
      <c r="AV164" s="4">
        <f>'(Intermediate Computations)'!AZ122</f>
        <v>41609</v>
      </c>
      <c r="AW164" s="4">
        <f>'(Intermediate Computations)'!BB122</f>
        <v>41640</v>
      </c>
      <c r="AX164" s="4">
        <f>'(Intermediate Computations)'!BC122</f>
        <v>41671</v>
      </c>
      <c r="AY164" s="4">
        <f>'(Intermediate Computations)'!BD122</f>
        <v>41699</v>
      </c>
      <c r="AZ164" s="4">
        <f>'(Intermediate Computations)'!BE122</f>
        <v>41730</v>
      </c>
      <c r="BA164" s="4">
        <f>'(Intermediate Computations)'!BF122</f>
        <v>41760</v>
      </c>
      <c r="BB164" s="4">
        <f>'(Intermediate Computations)'!BG122</f>
        <v>41791</v>
      </c>
      <c r="BC164" s="4">
        <f>'(Intermediate Computations)'!BH122</f>
        <v>41821</v>
      </c>
      <c r="BD164" s="4">
        <f>'(Intermediate Computations)'!BI122</f>
        <v>41852</v>
      </c>
      <c r="BE164" s="4">
        <f>'(Intermediate Computations)'!BJ122</f>
        <v>41883</v>
      </c>
      <c r="BF164" s="4">
        <f>'(Intermediate Computations)'!BK122</f>
        <v>41913</v>
      </c>
      <c r="BG164" s="4">
        <f>'(Intermediate Computations)'!BL122</f>
        <v>41944</v>
      </c>
      <c r="BH164" s="4">
        <f>'(Intermediate Computations)'!BM122</f>
        <v>41974</v>
      </c>
      <c r="BI164" s="4">
        <f>'(Intermediate Computations)'!BO122</f>
        <v>42005</v>
      </c>
      <c r="BJ164" s="4">
        <f>'(Intermediate Computations)'!BP122</f>
        <v>42036</v>
      </c>
      <c r="BK164" s="4">
        <f>'(Intermediate Computations)'!BQ122</f>
        <v>42064</v>
      </c>
      <c r="BL164" s="4">
        <f>'(Intermediate Computations)'!BR122</f>
        <v>42095</v>
      </c>
      <c r="BM164" s="4">
        <f>'(Intermediate Computations)'!BS122</f>
        <v>42125</v>
      </c>
      <c r="BN164" s="4">
        <f>'(Intermediate Computations)'!BT122</f>
        <v>42156</v>
      </c>
      <c r="BO164" s="4">
        <f>'(Intermediate Computations)'!BU122</f>
        <v>42186</v>
      </c>
      <c r="BP164" s="4">
        <f>'(Intermediate Computations)'!BV122</f>
        <v>42217</v>
      </c>
      <c r="BQ164" s="4">
        <f>'(Intermediate Computations)'!BW122</f>
        <v>42248</v>
      </c>
      <c r="BR164" s="4">
        <f>'(Intermediate Computations)'!BX122</f>
        <v>42278</v>
      </c>
      <c r="BS164" s="4">
        <f>'(Intermediate Computations)'!BY122</f>
        <v>42309</v>
      </c>
      <c r="BT164" s="4">
        <f>'(Intermediate Computations)'!BZ122</f>
        <v>42339</v>
      </c>
      <c r="BU164" s="4">
        <f>'(Intermediate Computations)'!CB122</f>
        <v>42370</v>
      </c>
      <c r="BV164" s="4">
        <f>'(Intermediate Computations)'!CC122</f>
        <v>42401</v>
      </c>
      <c r="BW164" s="4">
        <f>'(Intermediate Computations)'!CD122</f>
        <v>42430</v>
      </c>
      <c r="BX164" s="4">
        <f>'(Intermediate Computations)'!CE122</f>
        <v>42461</v>
      </c>
      <c r="BY164" s="4">
        <f>'(Intermediate Computations)'!CF122</f>
        <v>42491</v>
      </c>
      <c r="BZ164" s="4">
        <f>'(Intermediate Computations)'!CG122</f>
        <v>42522</v>
      </c>
      <c r="CA164" s="4">
        <f>'(Intermediate Computations)'!CH122</f>
        <v>42552</v>
      </c>
      <c r="CB164" s="4">
        <f>'(Intermediate Computations)'!CI122</f>
        <v>42583</v>
      </c>
      <c r="CC164" s="4">
        <f>'(Intermediate Computations)'!CJ122</f>
        <v>42614</v>
      </c>
      <c r="CD164" s="4">
        <f>'(Intermediate Computations)'!CK122</f>
        <v>42644</v>
      </c>
      <c r="CE164" s="4">
        <f>'(Intermediate Computations)'!CL122</f>
        <v>42675</v>
      </c>
      <c r="CF164" s="4">
        <f>'(Intermediate Computations)'!CM122</f>
        <v>42705</v>
      </c>
      <c r="CG164" s="4">
        <f>'(Intermediate Computations)'!CO122</f>
        <v>42736</v>
      </c>
      <c r="CH164" s="4">
        <f>'(Intermediate Computations)'!CP122</f>
        <v>42767</v>
      </c>
      <c r="CI164" s="4">
        <f>'(Intermediate Computations)'!CQ122</f>
        <v>42795</v>
      </c>
      <c r="CJ164" s="4">
        <f>'(Intermediate Computations)'!CR122</f>
        <v>42826</v>
      </c>
      <c r="CK164" s="4">
        <f>'(Intermediate Computations)'!CS122</f>
        <v>42856</v>
      </c>
      <c r="CL164" s="4">
        <f>'(Intermediate Computations)'!CT122</f>
        <v>42887</v>
      </c>
      <c r="CM164" s="4">
        <f>'(Intermediate Computations)'!CU122</f>
        <v>42917</v>
      </c>
      <c r="CN164" s="4">
        <f>'(Intermediate Computations)'!CV122</f>
        <v>42948</v>
      </c>
      <c r="CO164" s="4">
        <f>'(Intermediate Computations)'!CW122</f>
        <v>42979</v>
      </c>
      <c r="CP164" s="4">
        <f>'(Intermediate Computations)'!CX122</f>
        <v>43009</v>
      </c>
      <c r="CQ164" s="4">
        <f>'(Intermediate Computations)'!CY122</f>
        <v>43040</v>
      </c>
      <c r="CR164" s="4">
        <f>'(Intermediate Computations)'!CZ122</f>
        <v>43070</v>
      </c>
      <c r="CS164" s="4">
        <f>'(Intermediate Computations)'!DB122</f>
        <v>43101</v>
      </c>
      <c r="CT164" s="4">
        <f>'(Intermediate Computations)'!DC122</f>
        <v>43132</v>
      </c>
      <c r="CU164" s="4">
        <f>'(Intermediate Computations)'!DD122</f>
        <v>43160</v>
      </c>
      <c r="CV164" s="4">
        <f>'(Intermediate Computations)'!DE122</f>
        <v>43191</v>
      </c>
      <c r="CW164" s="4">
        <f>'(Intermediate Computations)'!DF122</f>
        <v>43221</v>
      </c>
      <c r="CX164" s="4">
        <f>'(Intermediate Computations)'!DG122</f>
        <v>43252</v>
      </c>
      <c r="CY164" s="4">
        <f>'(Intermediate Computations)'!DH122</f>
        <v>43282</v>
      </c>
      <c r="CZ164" s="4">
        <f>'(Intermediate Computations)'!DI122</f>
        <v>43313</v>
      </c>
      <c r="DA164" s="4">
        <f>'(Intermediate Computations)'!DJ122</f>
        <v>43344</v>
      </c>
      <c r="DB164" s="4">
        <f>'(Intermediate Computations)'!DK122</f>
        <v>43374</v>
      </c>
      <c r="DC164" s="4">
        <f>'(Intermediate Computations)'!DL122</f>
        <v>43405</v>
      </c>
      <c r="DD164" s="4">
        <f>'(Intermediate Computations)'!DM122</f>
        <v>43435</v>
      </c>
      <c r="DE164" s="4">
        <f>'(Intermediate Computations)'!DO122</f>
        <v>43466</v>
      </c>
      <c r="DF164" s="4">
        <f>'(Intermediate Computations)'!DP122</f>
        <v>43497</v>
      </c>
      <c r="DG164" s="4">
        <f>'(Intermediate Computations)'!DQ122</f>
        <v>43525</v>
      </c>
      <c r="DH164" s="4">
        <f>'(Intermediate Computations)'!DR122</f>
        <v>43556</v>
      </c>
      <c r="DI164" s="4">
        <f>'(Intermediate Computations)'!DS122</f>
        <v>43586</v>
      </c>
      <c r="DJ164" s="4">
        <f>'(Intermediate Computations)'!DT122</f>
        <v>43617</v>
      </c>
      <c r="DK164" s="4">
        <f>'(Intermediate Computations)'!DU122</f>
        <v>43647</v>
      </c>
      <c r="DL164" s="4">
        <f>'(Intermediate Computations)'!DV122</f>
        <v>43678</v>
      </c>
      <c r="DM164" s="4">
        <f>'(Intermediate Computations)'!DW122</f>
        <v>43709</v>
      </c>
      <c r="DN164" s="4">
        <f>'(Intermediate Computations)'!DX122</f>
        <v>43739</v>
      </c>
      <c r="DO164" s="4">
        <f>'(Intermediate Computations)'!DY122</f>
        <v>43770</v>
      </c>
      <c r="DP164" s="4">
        <f>'(Intermediate Computations)'!DZ122</f>
        <v>43800</v>
      </c>
      <c r="DQ164" s="4">
        <f>'(Intermediate Computations)'!EB122</f>
        <v>43831</v>
      </c>
      <c r="DR164" s="4">
        <f>'(Intermediate Computations)'!EC122</f>
        <v>43862</v>
      </c>
      <c r="DS164" s="4">
        <f>'(Intermediate Computations)'!ED122</f>
        <v>43891</v>
      </c>
      <c r="DT164" s="4">
        <f>'(Intermediate Computations)'!EE122</f>
        <v>43922</v>
      </c>
      <c r="DU164" s="4">
        <f>'(Intermediate Computations)'!EF122</f>
        <v>43952</v>
      </c>
      <c r="DV164" s="4">
        <f>'(Intermediate Computations)'!EG122</f>
        <v>43983</v>
      </c>
      <c r="DW164" s="4">
        <f>'(Intermediate Computations)'!EH122</f>
        <v>44013</v>
      </c>
      <c r="DX164" s="4">
        <f>'(Intermediate Computations)'!EI122</f>
        <v>44044</v>
      </c>
      <c r="DY164" s="4">
        <f>'(Intermediate Computations)'!EJ122</f>
        <v>44075</v>
      </c>
      <c r="DZ164" s="4">
        <f>'(Intermediate Computations)'!EK122</f>
        <v>44105</v>
      </c>
      <c r="EA164" s="4">
        <f>'(Intermediate Computations)'!EL122</f>
        <v>44136</v>
      </c>
      <c r="EB164" s="4">
        <f>'(Intermediate Computations)'!EM122</f>
        <v>44166</v>
      </c>
    </row>
    <row r="165" spans="1:132" ht="12.75" customHeight="1">
      <c r="A165" s="64">
        <f>'Statitstical Moments'!B19</f>
        <v>0</v>
      </c>
      <c r="B165" s="64">
        <f ca="1">'Statitstical Moments'!C19</f>
        <v>43.10855664772366</v>
      </c>
      <c r="C165" s="64">
        <f ca="1">'Statitstical Moments'!D19</f>
        <v>29.782770066888386</v>
      </c>
      <c r="D165" s="64">
        <f ca="1">'Statitstical Moments'!E19</f>
        <v>56.127723620479784</v>
      </c>
      <c r="E165" s="64">
        <f ca="1">'Statitstical Moments'!F19</f>
        <v>52.241247584822759</v>
      </c>
      <c r="F165" s="64">
        <f ca="1">'Statitstical Moments'!G19</f>
        <v>61.655091492265605</v>
      </c>
      <c r="G165" s="64">
        <f ca="1">'Statitstical Moments'!H19</f>
        <v>71.496622926147708</v>
      </c>
      <c r="H165" s="64">
        <f ca="1">'Statitstical Moments'!I19</f>
        <v>85.247120994405563</v>
      </c>
      <c r="I165" s="64">
        <f ca="1">'Statitstical Moments'!J19</f>
        <v>70.088343089657727</v>
      </c>
      <c r="J165" s="64">
        <f ca="1">'Statitstical Moments'!K19</f>
        <v>70.800432988675496</v>
      </c>
      <c r="K165" s="64">
        <f ca="1">'Statitstical Moments'!L19</f>
        <v>77.447462481055283</v>
      </c>
      <c r="L165" s="64">
        <f ca="1">'Statitstical Moments'!M19</f>
        <v>74.090276493413995</v>
      </c>
      <c r="M165" s="64">
        <f ca="1">'Statitstical Moments'!O19</f>
        <v>82.045939586106059</v>
      </c>
      <c r="N165" s="64">
        <f ca="1">'Statitstical Moments'!P19</f>
        <v>94.363257237159047</v>
      </c>
      <c r="O165" s="64">
        <f ca="1">'Statitstical Moments'!Q19</f>
        <v>100.15503641731884</v>
      </c>
      <c r="P165" s="64">
        <f ca="1">'Statitstical Moments'!R19</f>
        <v>123.2328958108712</v>
      </c>
      <c r="Q165" s="64">
        <f ca="1">'Statitstical Moments'!S19</f>
        <v>158.98724297606228</v>
      </c>
      <c r="R165" s="64">
        <f ca="1">'Statitstical Moments'!T19</f>
        <v>172.04186867124193</v>
      </c>
      <c r="S165" s="64">
        <f ca="1">'Statitstical Moments'!U19</f>
        <v>183.1747761153558</v>
      </c>
      <c r="T165" s="64">
        <f ca="1">'Statitstical Moments'!V19</f>
        <v>187.71604814757544</v>
      </c>
      <c r="U165" s="64">
        <f ca="1">'Statitstical Moments'!W19</f>
        <v>188.56060300196401</v>
      </c>
      <c r="V165" s="64">
        <f ca="1">'Statitstical Moments'!X19</f>
        <v>213.44432835239164</v>
      </c>
      <c r="W165" s="64">
        <f ca="1">'Statitstical Moments'!Y19</f>
        <v>206.2217305098728</v>
      </c>
      <c r="X165" s="64">
        <f ca="1">'Statitstical Moments'!Z19</f>
        <v>200.71240029935512</v>
      </c>
      <c r="Y165" s="64">
        <f ca="1">'Statitstical Moments'!AB19</f>
        <v>189.42163075852437</v>
      </c>
      <c r="Z165" s="64">
        <f ca="1">'Statitstical Moments'!AC19</f>
        <v>205.94983128862353</v>
      </c>
      <c r="AA165" s="64">
        <f ca="1">'Statitstical Moments'!AD19</f>
        <v>224.4304912665751</v>
      </c>
      <c r="AB165" s="64">
        <f ca="1">'Statitstical Moments'!AE19</f>
        <v>246.09329705173735</v>
      </c>
      <c r="AC165" s="64">
        <f ca="1">'Statitstical Moments'!AF19</f>
        <v>244.75144296552239</v>
      </c>
      <c r="AD165" s="64">
        <f ca="1">'Statitstical Moments'!AG19</f>
        <v>269.79650573374443</v>
      </c>
      <c r="AE165" s="64">
        <f ca="1">'Statitstical Moments'!AH19</f>
        <v>242.38961180675702</v>
      </c>
      <c r="AF165" s="64">
        <f ca="1">'Statitstical Moments'!AI19</f>
        <v>250.87063493826923</v>
      </c>
      <c r="AG165" s="64">
        <f ca="1">'Statitstical Moments'!AJ19</f>
        <v>275.6930323543337</v>
      </c>
      <c r="AH165" s="64">
        <f ca="1">'Statitstical Moments'!AK19</f>
        <v>283.22845594842437</v>
      </c>
      <c r="AI165" s="64">
        <f ca="1">'Statitstical Moments'!AL19</f>
        <v>276.62516440993113</v>
      </c>
      <c r="AJ165" s="64">
        <f ca="1">'Statitstical Moments'!AM19</f>
        <v>272.51692267551249</v>
      </c>
      <c r="AK165" s="64">
        <f ca="1">'Statitstical Moments'!AO19</f>
        <v>275.7440167348459</v>
      </c>
      <c r="AL165" s="64">
        <f ca="1">'Statitstical Moments'!AP19</f>
        <v>281.7839090273232</v>
      </c>
      <c r="AM165" s="64">
        <f ca="1">'Statitstical Moments'!AQ19</f>
        <v>289.94405019950614</v>
      </c>
      <c r="AN165" s="64">
        <f ca="1">'Statitstical Moments'!AR19</f>
        <v>286.31635079815999</v>
      </c>
      <c r="AO165" s="64">
        <f ca="1">'Statitstical Moments'!AS19</f>
        <v>279.36473120509442</v>
      </c>
      <c r="AP165" s="64">
        <f ca="1">'Statitstical Moments'!AT19</f>
        <v>267.52175520680288</v>
      </c>
      <c r="AQ165" s="64">
        <f ca="1">'Statitstical Moments'!AU19</f>
        <v>269.86000809240693</v>
      </c>
      <c r="AR165" s="64">
        <f ca="1">'Statitstical Moments'!AV19</f>
        <v>297.94780481107938</v>
      </c>
      <c r="AS165" s="64">
        <f ca="1">'Statitstical Moments'!AW19</f>
        <v>281.11985741441475</v>
      </c>
      <c r="AT165" s="64">
        <f ca="1">'Statitstical Moments'!AX19</f>
        <v>299.70819897700528</v>
      </c>
      <c r="AU165" s="64">
        <f ca="1">'Statitstical Moments'!AY19</f>
        <v>298.92325289087432</v>
      </c>
      <c r="AV165" s="64">
        <f ca="1">'Statitstical Moments'!AZ19</f>
        <v>323.16461972580214</v>
      </c>
      <c r="AW165" s="64">
        <f ca="1">'Statitstical Moments'!BB19</f>
        <v>305.93155478135549</v>
      </c>
      <c r="AX165" s="64">
        <f ca="1">'Statitstical Moments'!BC19</f>
        <v>313.82280920984238</v>
      </c>
      <c r="AY165" s="64">
        <f ca="1">'Statitstical Moments'!BD19</f>
        <v>306.50910276552145</v>
      </c>
      <c r="AZ165" s="64">
        <f ca="1">'Statitstical Moments'!BE19</f>
        <v>318.91852939280113</v>
      </c>
      <c r="BA165" s="64">
        <f ca="1">'Statitstical Moments'!BF19</f>
        <v>283.26032384197055</v>
      </c>
      <c r="BB165" s="64">
        <f ca="1">'Statitstical Moments'!BG19</f>
        <v>268.56838508899</v>
      </c>
      <c r="BC165" s="64">
        <f ca="1">'Statitstical Moments'!BH19</f>
        <v>263.95019722046658</v>
      </c>
      <c r="BD165" s="64">
        <f ca="1">'Statitstical Moments'!BI19</f>
        <v>258.78374750269808</v>
      </c>
      <c r="BE165" s="64">
        <f ca="1">'Statitstical Moments'!BJ19</f>
        <v>239.98763163349392</v>
      </c>
      <c r="BF165" s="64">
        <f ca="1">'Statitstical Moments'!BK19</f>
        <v>224.93877034556735</v>
      </c>
      <c r="BG165" s="64">
        <f ca="1">'Statitstical Moments'!BL19</f>
        <v>253.12893157220083</v>
      </c>
      <c r="BH165" s="64">
        <f ca="1">'Statitstical Moments'!BM19</f>
        <v>264.7401293287607</v>
      </c>
      <c r="BI165" s="64">
        <f ca="1">'Statitstical Moments'!BO19</f>
        <v>310.08976628662219</v>
      </c>
      <c r="BJ165" s="64">
        <f ca="1">'Statitstical Moments'!BP19</f>
        <v>318.57270290161426</v>
      </c>
      <c r="BK165" s="64">
        <f ca="1">'Statitstical Moments'!BQ19</f>
        <v>336.12179247260957</v>
      </c>
      <c r="BL165" s="64">
        <f ca="1">'Statitstical Moments'!BR19</f>
        <v>323.53334479665693</v>
      </c>
      <c r="BM165" s="64">
        <f ca="1">'Statitstical Moments'!BS19</f>
        <v>280.62432426640726</v>
      </c>
      <c r="BN165" s="64">
        <f ca="1">'Statitstical Moments'!BT19</f>
        <v>294.80079438586273</v>
      </c>
      <c r="BO165" s="64">
        <f ca="1">'Statitstical Moments'!BU19</f>
        <v>282.77938453022028</v>
      </c>
      <c r="BP165" s="64">
        <f ca="1">'Statitstical Moments'!BV19</f>
        <v>294.32439555469813</v>
      </c>
      <c r="BQ165" s="64">
        <f ca="1">'Statitstical Moments'!BW19</f>
        <v>310.51835218294377</v>
      </c>
      <c r="BR165" s="64">
        <f ca="1">'Statitstical Moments'!BX19</f>
        <v>313.02860983427183</v>
      </c>
      <c r="BS165" s="64">
        <f ca="1">'Statitstical Moments'!BY19</f>
        <v>302.44658596269699</v>
      </c>
      <c r="BT165" s="64">
        <f ca="1">'Statitstical Moments'!BZ19</f>
        <v>298.40784374901659</v>
      </c>
      <c r="BU165" s="64">
        <f ca="1">'Statitstical Moments'!CB19</f>
        <v>322.99642619771436</v>
      </c>
      <c r="BV165" s="64">
        <f ca="1">'Statitstical Moments'!CC19</f>
        <v>350.31581783266984</v>
      </c>
      <c r="BW165" s="64">
        <f ca="1">'Statitstical Moments'!CD19</f>
        <v>344.07838109676356</v>
      </c>
      <c r="BX165" s="64">
        <f ca="1">'Statitstical Moments'!CE19</f>
        <v>315.80571006914488</v>
      </c>
      <c r="BY165" s="64">
        <f ca="1">'Statitstical Moments'!CF19</f>
        <v>310.758506673375</v>
      </c>
      <c r="BZ165" s="64">
        <f ca="1">'Statitstical Moments'!CG19</f>
        <v>304.41890622292141</v>
      </c>
      <c r="CA165" s="64">
        <f ca="1">'Statitstical Moments'!CH19</f>
        <v>325.76112958165675</v>
      </c>
      <c r="CB165" s="64">
        <f ca="1">'Statitstical Moments'!CI19</f>
        <v>341.68843376691768</v>
      </c>
      <c r="CC165" s="64">
        <f ca="1">'Statitstical Moments'!CJ19</f>
        <v>352.65828750439954</v>
      </c>
      <c r="CD165" s="64">
        <f ca="1">'Statitstical Moments'!CK19</f>
        <v>379.48656793822852</v>
      </c>
      <c r="CE165" s="64">
        <f ca="1">'Statitstical Moments'!CL19</f>
        <v>378.8438376433125</v>
      </c>
      <c r="CF165" s="64">
        <f ca="1">'Statitstical Moments'!CM19</f>
        <v>383.00339664488337</v>
      </c>
      <c r="CG165" s="64">
        <f ca="1">'Statitstical Moments'!CO19</f>
        <v>384.53045872676466</v>
      </c>
      <c r="CH165" s="64">
        <f ca="1">'Statitstical Moments'!CP19</f>
        <v>374.46354197195626</v>
      </c>
      <c r="CI165" s="64">
        <f ca="1">'Statitstical Moments'!CQ19</f>
        <v>392.99913774157955</v>
      </c>
      <c r="CJ165" s="64">
        <f ca="1">'Statitstical Moments'!CR19</f>
        <v>388.63983495900709</v>
      </c>
      <c r="CK165" s="64">
        <f ca="1">'Statitstical Moments'!CS19</f>
        <v>377.24933009768461</v>
      </c>
      <c r="CL165" s="64">
        <f ca="1">'Statitstical Moments'!CT19</f>
        <v>380.03557870991432</v>
      </c>
      <c r="CM165" s="64">
        <f ca="1">'Statitstical Moments'!CU19</f>
        <v>406.63337233651629</v>
      </c>
      <c r="CN165" s="64">
        <f ca="1">'Statitstical Moments'!CV19</f>
        <v>391.35931551361557</v>
      </c>
      <c r="CO165" s="64">
        <f ca="1">'Statitstical Moments'!CW19</f>
        <v>409.56396512853524</v>
      </c>
      <c r="CP165" s="64">
        <f ca="1">'Statitstical Moments'!CX19</f>
        <v>404.2753562682567</v>
      </c>
      <c r="CQ165" s="64">
        <f ca="1">'Statitstical Moments'!CY19</f>
        <v>417.12841241540525</v>
      </c>
      <c r="CR165" s="64">
        <f ca="1">'Statitstical Moments'!CZ19</f>
        <v>440.04940970294541</v>
      </c>
      <c r="CS165" s="64">
        <f ca="1">'Statitstical Moments'!DB19</f>
        <v>450.80441100130844</v>
      </c>
      <c r="CT165" s="64">
        <f ca="1">'Statitstical Moments'!DC19</f>
        <v>443.30037685647613</v>
      </c>
      <c r="CU165" s="64">
        <f ca="1">'Statitstical Moments'!DD19</f>
        <v>446.3317384937244</v>
      </c>
      <c r="CV165" s="64">
        <f ca="1">'Statitstical Moments'!DE19</f>
        <v>478.80806184367401</v>
      </c>
      <c r="CW165" s="64">
        <f ca="1">'Statitstical Moments'!DF19</f>
        <v>493.65295949648964</v>
      </c>
      <c r="CX165" s="64">
        <f ca="1">'Statitstical Moments'!DG19</f>
        <v>477.6274391545889</v>
      </c>
      <c r="CY165" s="64">
        <f ca="1">'Statitstical Moments'!DH19</f>
        <v>497.11435967309569</v>
      </c>
      <c r="CZ165" s="64">
        <f ca="1">'Statitstical Moments'!DI19</f>
        <v>524.53893491168151</v>
      </c>
      <c r="DA165" s="64">
        <f ca="1">'Statitstical Moments'!DJ19</f>
        <v>543.33834357084356</v>
      </c>
      <c r="DB165" s="64">
        <f ca="1">'Statitstical Moments'!DK19</f>
        <v>534.5972093078833</v>
      </c>
      <c r="DC165" s="64">
        <f ca="1">'Statitstical Moments'!DL19</f>
        <v>519.51927778901495</v>
      </c>
      <c r="DD165" s="64">
        <f ca="1">'Statitstical Moments'!DM19</f>
        <v>537.17203202715939</v>
      </c>
      <c r="DE165" s="64">
        <f ca="1">'Statitstical Moments'!DO19</f>
        <v>540.21538770088455</v>
      </c>
      <c r="DF165" s="64">
        <f ca="1">'Statitstical Moments'!DP19</f>
        <v>543.19635767727823</v>
      </c>
      <c r="DG165" s="64">
        <f ca="1">'Statitstical Moments'!DQ19</f>
        <v>526.88499748236006</v>
      </c>
      <c r="DH165" s="64">
        <f ca="1">'Statitstical Moments'!DR19</f>
        <v>531.60091358062436</v>
      </c>
      <c r="DI165" s="64">
        <f ca="1">'Statitstical Moments'!DS19</f>
        <v>543.72088668982349</v>
      </c>
      <c r="DJ165" s="64">
        <f ca="1">'Statitstical Moments'!DT19</f>
        <v>544.9787664554251</v>
      </c>
      <c r="DK165" s="64">
        <f ca="1">'Statitstical Moments'!DU19</f>
        <v>562.29521861445176</v>
      </c>
      <c r="DL165" s="64">
        <f ca="1">'Statitstical Moments'!DV19</f>
        <v>564.64641515641938</v>
      </c>
      <c r="DM165" s="64">
        <f ca="1">'Statitstical Moments'!DW19</f>
        <v>579.09545460974323</v>
      </c>
      <c r="DN165" s="64">
        <f ca="1">'Statitstical Moments'!DX19</f>
        <v>618.71410818745755</v>
      </c>
      <c r="DO165" s="64">
        <f ca="1">'Statitstical Moments'!DY19</f>
        <v>639.47096364964409</v>
      </c>
      <c r="DP165" s="64">
        <f ca="1">'Statitstical Moments'!DZ19</f>
        <v>657.53645044476775</v>
      </c>
      <c r="DQ165" s="64">
        <f ca="1">'Statitstical Moments'!EB19</f>
        <v>660.22764607584952</v>
      </c>
      <c r="DR165" s="64">
        <f ca="1">'Statitstical Moments'!EC19</f>
        <v>665.24621259180833</v>
      </c>
      <c r="DS165" s="64">
        <f ca="1">'Statitstical Moments'!ED19</f>
        <v>701.89696077183339</v>
      </c>
      <c r="DT165" s="64">
        <f ca="1">'Statitstical Moments'!EE19</f>
        <v>724.26876272065044</v>
      </c>
      <c r="DU165" s="64">
        <f ca="1">'Statitstical Moments'!EF19</f>
        <v>722.27413980822701</v>
      </c>
      <c r="DV165" s="64">
        <f ca="1">'Statitstical Moments'!EG19</f>
        <v>709.78615842713816</v>
      </c>
      <c r="DW165" s="64">
        <f ca="1">'Statitstical Moments'!EH19</f>
        <v>720.67314356434201</v>
      </c>
      <c r="DX165" s="64">
        <f ca="1">'Statitstical Moments'!EI19</f>
        <v>705.20734433729103</v>
      </c>
      <c r="DY165" s="64">
        <f ca="1">'Statitstical Moments'!EJ19</f>
        <v>659.21729955525598</v>
      </c>
      <c r="DZ165" s="64">
        <f ca="1">'Statitstical Moments'!EK19</f>
        <v>646.82548351502203</v>
      </c>
      <c r="EA165" s="64">
        <f ca="1">'Statitstical Moments'!EL19</f>
        <v>640.40375164638738</v>
      </c>
      <c r="EB165" s="64">
        <f ca="1">'Statitstical Moments'!EM19</f>
        <v>616.2484722479976</v>
      </c>
    </row>
    <row r="166" spans="1:132" ht="12.75" customHeight="1">
      <c r="A166" s="4" t="str">
        <f>'(Intermediate Computations)'!B131</f>
        <v>Jan 2010</v>
      </c>
      <c r="B166" s="4" t="str">
        <f>'(Intermediate Computations)'!C131</f>
        <v>Feb 2010</v>
      </c>
      <c r="C166" s="4" t="str">
        <f>'(Intermediate Computations)'!D131</f>
        <v>Mar 2010</v>
      </c>
      <c r="D166" s="4" t="str">
        <f>'(Intermediate Computations)'!E131</f>
        <v>Apr 2010</v>
      </c>
      <c r="E166" s="4" t="str">
        <f>'(Intermediate Computations)'!F131</f>
        <v>May 2010</v>
      </c>
      <c r="F166" s="4" t="str">
        <f>'(Intermediate Computations)'!G131</f>
        <v>Jun 2010</v>
      </c>
      <c r="G166" s="4" t="str">
        <f>'(Intermediate Computations)'!H131</f>
        <v>Jul 2010</v>
      </c>
      <c r="H166" s="4" t="str">
        <f>'(Intermediate Computations)'!I131</f>
        <v>Aug 2010</v>
      </c>
      <c r="I166" s="4" t="str">
        <f>'(Intermediate Computations)'!J131</f>
        <v>Sep 2010</v>
      </c>
      <c r="J166" s="4" t="str">
        <f>'(Intermediate Computations)'!K131</f>
        <v>Oct 2010</v>
      </c>
      <c r="K166" s="4" t="str">
        <f>'(Intermediate Computations)'!L131</f>
        <v>Nov 2010</v>
      </c>
      <c r="L166" s="4" t="str">
        <f>'(Intermediate Computations)'!M131</f>
        <v>Dec 2010</v>
      </c>
      <c r="M166" s="4" t="str">
        <f>'(Intermediate Computations)'!O131</f>
        <v>Jan 2011</v>
      </c>
      <c r="N166" s="4" t="str">
        <f>'(Intermediate Computations)'!P131</f>
        <v>Feb 2011</v>
      </c>
      <c r="O166" s="4" t="str">
        <f>'(Intermediate Computations)'!Q131</f>
        <v>Mar 2011</v>
      </c>
      <c r="P166" s="4" t="str">
        <f>'(Intermediate Computations)'!R131</f>
        <v>Apr 2011</v>
      </c>
      <c r="Q166" s="4" t="str">
        <f>'(Intermediate Computations)'!S131</f>
        <v>May 2011</v>
      </c>
      <c r="R166" s="4" t="str">
        <f>'(Intermediate Computations)'!T131</f>
        <v>Jun 2011</v>
      </c>
      <c r="S166" s="4" t="str">
        <f>'(Intermediate Computations)'!U131</f>
        <v>Jul 2011</v>
      </c>
      <c r="T166" s="4" t="str">
        <f>'(Intermediate Computations)'!V131</f>
        <v>Aug 2011</v>
      </c>
      <c r="U166" s="4" t="str">
        <f>'(Intermediate Computations)'!W131</f>
        <v>Sep 2011</v>
      </c>
      <c r="V166" s="4" t="str">
        <f>'(Intermediate Computations)'!X131</f>
        <v>Oct 2011</v>
      </c>
      <c r="W166" s="4" t="str">
        <f>'(Intermediate Computations)'!Y131</f>
        <v>Nov 2011</v>
      </c>
      <c r="X166" s="4" t="str">
        <f>'(Intermediate Computations)'!Z131</f>
        <v>Dec 2011</v>
      </c>
      <c r="Y166" s="4" t="str">
        <f>'(Intermediate Computations)'!AB131</f>
        <v>Jan 2012</v>
      </c>
      <c r="Z166" s="4" t="str">
        <f>'(Intermediate Computations)'!AC131</f>
        <v>Feb 2012</v>
      </c>
      <c r="AA166" s="4" t="str">
        <f>'(Intermediate Computations)'!AD131</f>
        <v>Mar 2012</v>
      </c>
      <c r="AB166" s="4" t="str">
        <f>'(Intermediate Computations)'!AE131</f>
        <v>Apr 2012</v>
      </c>
      <c r="AC166" s="4" t="str">
        <f>'(Intermediate Computations)'!AF131</f>
        <v>May 2012</v>
      </c>
      <c r="AD166" s="4" t="str">
        <f>'(Intermediate Computations)'!AG131</f>
        <v>Jun 2012</v>
      </c>
      <c r="AE166" s="4" t="str">
        <f>'(Intermediate Computations)'!AH131</f>
        <v>Jul 2012</v>
      </c>
      <c r="AF166" s="4" t="str">
        <f>'(Intermediate Computations)'!AI131</f>
        <v>Aug 2012</v>
      </c>
      <c r="AG166" s="4" t="str">
        <f>'(Intermediate Computations)'!AJ131</f>
        <v>Sep 2012</v>
      </c>
      <c r="AH166" s="4" t="str">
        <f>'(Intermediate Computations)'!AK131</f>
        <v>Oct 2012</v>
      </c>
      <c r="AI166" s="4" t="str">
        <f>'(Intermediate Computations)'!AL131</f>
        <v>Nov 2012</v>
      </c>
      <c r="AJ166" s="4" t="str">
        <f>'(Intermediate Computations)'!AM131</f>
        <v>Dec 2012</v>
      </c>
      <c r="AK166" s="4" t="str">
        <f>'(Intermediate Computations)'!AO131</f>
        <v>Jan 2013</v>
      </c>
      <c r="AL166" s="4" t="str">
        <f>'(Intermediate Computations)'!AP131</f>
        <v>Feb 2013</v>
      </c>
      <c r="AM166" s="4" t="str">
        <f>'(Intermediate Computations)'!AQ131</f>
        <v>Mar 2013</v>
      </c>
      <c r="AN166" s="4" t="str">
        <f>'(Intermediate Computations)'!AR131</f>
        <v>Apr 2013</v>
      </c>
      <c r="AO166" s="4" t="str">
        <f>'(Intermediate Computations)'!AS131</f>
        <v>May 2013</v>
      </c>
      <c r="AP166" s="4" t="str">
        <f>'(Intermediate Computations)'!AT131</f>
        <v>Jun 2013</v>
      </c>
      <c r="AQ166" s="4" t="str">
        <f>'(Intermediate Computations)'!AU131</f>
        <v>Jul 2013</v>
      </c>
      <c r="AR166" s="4" t="str">
        <f>'(Intermediate Computations)'!AV131</f>
        <v>Aug 2013</v>
      </c>
      <c r="AS166" s="4" t="str">
        <f>'(Intermediate Computations)'!AW131</f>
        <v>Sep 2013</v>
      </c>
      <c r="AT166" s="4" t="str">
        <f>'(Intermediate Computations)'!AX131</f>
        <v>Oct 2013</v>
      </c>
      <c r="AU166" s="4" t="str">
        <f>'(Intermediate Computations)'!AY131</f>
        <v>Nov 2013</v>
      </c>
      <c r="AV166" s="4" t="str">
        <f>'(Intermediate Computations)'!AZ131</f>
        <v>Dec 2013</v>
      </c>
      <c r="AW166" s="4" t="str">
        <f>'(Intermediate Computations)'!BB131</f>
        <v>Jan 2014</v>
      </c>
      <c r="AX166" s="4" t="str">
        <f>'(Intermediate Computations)'!BC131</f>
        <v>Feb 2014</v>
      </c>
      <c r="AY166" s="4" t="str">
        <f>'(Intermediate Computations)'!BD131</f>
        <v>Mar 2014</v>
      </c>
      <c r="AZ166" s="4" t="str">
        <f>'(Intermediate Computations)'!BE131</f>
        <v>Apr 2014</v>
      </c>
      <c r="BA166" s="4" t="str">
        <f>'(Intermediate Computations)'!BF131</f>
        <v>May 2014</v>
      </c>
      <c r="BB166" s="4" t="str">
        <f>'(Intermediate Computations)'!BG131</f>
        <v>Jun 2014</v>
      </c>
      <c r="BC166" s="4" t="str">
        <f>'(Intermediate Computations)'!BH131</f>
        <v>Jul 2014</v>
      </c>
      <c r="BD166" s="4" t="str">
        <f>'(Intermediate Computations)'!BI131</f>
        <v>Aug 2014</v>
      </c>
      <c r="BE166" s="4" t="str">
        <f>'(Intermediate Computations)'!BJ131</f>
        <v>Sep 2014</v>
      </c>
      <c r="BF166" s="4" t="str">
        <f>'(Intermediate Computations)'!BK131</f>
        <v>Oct 2014</v>
      </c>
      <c r="BG166" s="4" t="str">
        <f>'(Intermediate Computations)'!BL131</f>
        <v>Nov 2014</v>
      </c>
      <c r="BH166" s="4" t="str">
        <f>'(Intermediate Computations)'!BM131</f>
        <v>Dec 2014</v>
      </c>
      <c r="BI166" s="4" t="str">
        <f>'(Intermediate Computations)'!BO131</f>
        <v>Jan 2015</v>
      </c>
      <c r="BJ166" s="4" t="str">
        <f>'(Intermediate Computations)'!BP131</f>
        <v>Feb 2015</v>
      </c>
      <c r="BK166" s="4" t="str">
        <f>'(Intermediate Computations)'!BQ131</f>
        <v>Mar 2015</v>
      </c>
      <c r="BL166" s="4" t="str">
        <f>'(Intermediate Computations)'!BR131</f>
        <v>Apr 2015</v>
      </c>
      <c r="BM166" s="4" t="str">
        <f>'(Intermediate Computations)'!BS131</f>
        <v>May 2015</v>
      </c>
      <c r="BN166" s="4" t="str">
        <f>'(Intermediate Computations)'!BT131</f>
        <v>Jun 2015</v>
      </c>
      <c r="BO166" s="4" t="str">
        <f>'(Intermediate Computations)'!BU131</f>
        <v>Jul 2015</v>
      </c>
      <c r="BP166" s="4" t="str">
        <f>'(Intermediate Computations)'!BV131</f>
        <v>Aug 2015</v>
      </c>
      <c r="BQ166" s="4" t="str">
        <f>'(Intermediate Computations)'!BW131</f>
        <v>Sep 2015</v>
      </c>
      <c r="BR166" s="4" t="str">
        <f>'(Intermediate Computations)'!BX131</f>
        <v>Oct 2015</v>
      </c>
      <c r="BS166" s="4" t="str">
        <f>'(Intermediate Computations)'!BY131</f>
        <v>Nov 2015</v>
      </c>
      <c r="BT166" s="4" t="str">
        <f>'(Intermediate Computations)'!BZ131</f>
        <v>Dec 2015</v>
      </c>
      <c r="BU166" s="4" t="str">
        <f>'(Intermediate Computations)'!CB131</f>
        <v>Jan 2016</v>
      </c>
      <c r="BV166" s="4" t="str">
        <f>'(Intermediate Computations)'!CC131</f>
        <v>Feb 2016</v>
      </c>
      <c r="BW166" s="4" t="str">
        <f>'(Intermediate Computations)'!CD131</f>
        <v>Mar 2016</v>
      </c>
      <c r="BX166" s="4" t="str">
        <f>'(Intermediate Computations)'!CE131</f>
        <v>Apr 2016</v>
      </c>
      <c r="BY166" s="4" t="str">
        <f>'(Intermediate Computations)'!CF131</f>
        <v>May 2016</v>
      </c>
      <c r="BZ166" s="4" t="str">
        <f>'(Intermediate Computations)'!CG131</f>
        <v>Jun 2016</v>
      </c>
      <c r="CA166" s="4" t="str">
        <f>'(Intermediate Computations)'!CH131</f>
        <v>Jul 2016</v>
      </c>
      <c r="CB166" s="4" t="str">
        <f>'(Intermediate Computations)'!CI131</f>
        <v>Aug 2016</v>
      </c>
      <c r="CC166" s="4" t="str">
        <f>'(Intermediate Computations)'!CJ131</f>
        <v>Sep 2016</v>
      </c>
      <c r="CD166" s="4" t="str">
        <f>'(Intermediate Computations)'!CK131</f>
        <v>Oct 2016</v>
      </c>
      <c r="CE166" s="4" t="str">
        <f>'(Intermediate Computations)'!CL131</f>
        <v>Nov 2016</v>
      </c>
      <c r="CF166" s="4" t="str">
        <f>'(Intermediate Computations)'!CM131</f>
        <v>Dec 2016</v>
      </c>
      <c r="CG166" s="4" t="str">
        <f>'(Intermediate Computations)'!CO131</f>
        <v>Jan 2017</v>
      </c>
      <c r="CH166" s="4" t="str">
        <f>'(Intermediate Computations)'!CP131</f>
        <v>Feb 2017</v>
      </c>
      <c r="CI166" s="4" t="str">
        <f>'(Intermediate Computations)'!CQ131</f>
        <v>Mar 2017</v>
      </c>
      <c r="CJ166" s="4" t="str">
        <f>'(Intermediate Computations)'!CR131</f>
        <v>Apr 2017</v>
      </c>
      <c r="CK166" s="4" t="str">
        <f>'(Intermediate Computations)'!CS131</f>
        <v>May 2017</v>
      </c>
      <c r="CL166" s="4" t="str">
        <f>'(Intermediate Computations)'!CT131</f>
        <v>Jun 2017</v>
      </c>
      <c r="CM166" s="4" t="str">
        <f>'(Intermediate Computations)'!CU131</f>
        <v>Jul 2017</v>
      </c>
      <c r="CN166" s="4" t="str">
        <f>'(Intermediate Computations)'!CV131</f>
        <v>Aug 2017</v>
      </c>
      <c r="CO166" s="4" t="str">
        <f>'(Intermediate Computations)'!CW131</f>
        <v>Sep 2017</v>
      </c>
      <c r="CP166" s="4" t="str">
        <f>'(Intermediate Computations)'!CX131</f>
        <v>Oct 2017</v>
      </c>
      <c r="CQ166" s="4" t="str">
        <f>'(Intermediate Computations)'!CY131</f>
        <v>Nov 2017</v>
      </c>
      <c r="CR166" s="4" t="str">
        <f>'(Intermediate Computations)'!CZ131</f>
        <v>Dec 2017</v>
      </c>
      <c r="CS166" s="4" t="str">
        <f>'(Intermediate Computations)'!DB131</f>
        <v>Jan 2018</v>
      </c>
      <c r="CT166" s="4" t="str">
        <f>'(Intermediate Computations)'!DC131</f>
        <v>Feb 2018</v>
      </c>
      <c r="CU166" s="4" t="str">
        <f>'(Intermediate Computations)'!DD131</f>
        <v>Mar 2018</v>
      </c>
      <c r="CV166" s="4" t="str">
        <f>'(Intermediate Computations)'!DE131</f>
        <v>Apr 2018</v>
      </c>
      <c r="CW166" s="4" t="str">
        <f>'(Intermediate Computations)'!DF131</f>
        <v>May 2018</v>
      </c>
      <c r="CX166" s="4" t="str">
        <f>'(Intermediate Computations)'!DG131</f>
        <v>Jun 2018</v>
      </c>
      <c r="CY166" s="4" t="str">
        <f>'(Intermediate Computations)'!DH131</f>
        <v>Jul 2018</v>
      </c>
      <c r="CZ166" s="4" t="str">
        <f>'(Intermediate Computations)'!DI131</f>
        <v>Aug 2018</v>
      </c>
      <c r="DA166" s="4" t="str">
        <f>'(Intermediate Computations)'!DJ131</f>
        <v>Sep 2018</v>
      </c>
      <c r="DB166" s="4" t="str">
        <f>'(Intermediate Computations)'!DK131</f>
        <v>Oct 2018</v>
      </c>
      <c r="DC166" s="4" t="str">
        <f>'(Intermediate Computations)'!DL131</f>
        <v>Nov 2018</v>
      </c>
      <c r="DD166" s="4" t="str">
        <f>'(Intermediate Computations)'!DM131</f>
        <v>Dec 2018</v>
      </c>
      <c r="DE166" s="4" t="str">
        <f>'(Intermediate Computations)'!DO131</f>
        <v>Jan 2019</v>
      </c>
      <c r="DF166" s="4" t="str">
        <f>'(Intermediate Computations)'!DP131</f>
        <v>Feb 2019</v>
      </c>
      <c r="DG166" s="4" t="str">
        <f>'(Intermediate Computations)'!DQ131</f>
        <v>Mar 2019</v>
      </c>
      <c r="DH166" s="4" t="str">
        <f>'(Intermediate Computations)'!DR131</f>
        <v>Apr 2019</v>
      </c>
      <c r="DI166" s="4" t="str">
        <f>'(Intermediate Computations)'!DS131</f>
        <v>May 2019</v>
      </c>
      <c r="DJ166" s="4" t="str">
        <f>'(Intermediate Computations)'!DT131</f>
        <v>Jun 2019</v>
      </c>
      <c r="DK166" s="4" t="str">
        <f>'(Intermediate Computations)'!DU131</f>
        <v>Jul 2019</v>
      </c>
      <c r="DL166" s="4" t="str">
        <f>'(Intermediate Computations)'!DV131</f>
        <v>Aug 2019</v>
      </c>
      <c r="DM166" s="4" t="str">
        <f>'(Intermediate Computations)'!DW131</f>
        <v>Sep 2019</v>
      </c>
      <c r="DN166" s="4" t="str">
        <f>'(Intermediate Computations)'!DX131</f>
        <v>Oct 2019</v>
      </c>
      <c r="DO166" s="4" t="str">
        <f>'(Intermediate Computations)'!DY131</f>
        <v>Nov 2019</v>
      </c>
      <c r="DP166" s="4" t="str">
        <f>'(Intermediate Computations)'!DZ131</f>
        <v>Dec 2019</v>
      </c>
      <c r="DQ166" s="4" t="str">
        <f>'(Intermediate Computations)'!EB131</f>
        <v>Jan 2020</v>
      </c>
      <c r="DR166" s="4" t="str">
        <f>'(Intermediate Computations)'!EC131</f>
        <v>Feb 2020</v>
      </c>
      <c r="DS166" s="4" t="str">
        <f>'(Intermediate Computations)'!ED131</f>
        <v>Mar 2020</v>
      </c>
      <c r="DT166" s="4" t="str">
        <f>'(Intermediate Computations)'!EE131</f>
        <v>Apr 2020</v>
      </c>
      <c r="DU166" s="4" t="str">
        <f>'(Intermediate Computations)'!EF131</f>
        <v>May 2020</v>
      </c>
      <c r="DV166" s="4" t="str">
        <f>'(Intermediate Computations)'!EG131</f>
        <v>Jun 2020</v>
      </c>
      <c r="DW166" s="4" t="str">
        <f>'(Intermediate Computations)'!EH131</f>
        <v>Jul 2020</v>
      </c>
      <c r="DX166" s="4" t="str">
        <f>'(Intermediate Computations)'!EI131</f>
        <v>Aug 2020</v>
      </c>
      <c r="DY166" s="4" t="str">
        <f>'(Intermediate Computations)'!EJ131</f>
        <v>Sep 2020</v>
      </c>
      <c r="DZ166" s="4" t="str">
        <f>'(Intermediate Computations)'!EK131</f>
        <v>Oct 2020</v>
      </c>
      <c r="EA166" s="4" t="str">
        <f>'(Intermediate Computations)'!EL131</f>
        <v>Nov 2020</v>
      </c>
      <c r="EB166" s="4" t="str">
        <f>'(Intermediate Computations)'!EM131</f>
        <v>Dec 2020</v>
      </c>
    </row>
    <row r="167" spans="1:132" ht="12.75" customHeight="1">
      <c r="A167" s="4">
        <f>'(Intermediate Computations)'!B128</f>
        <v>40179</v>
      </c>
      <c r="B167" s="4">
        <f>'(Intermediate Computations)'!C128</f>
        <v>40210</v>
      </c>
      <c r="C167" s="4">
        <f>'(Intermediate Computations)'!D128</f>
        <v>40238</v>
      </c>
      <c r="D167" s="4">
        <f>'(Intermediate Computations)'!E128</f>
        <v>40269</v>
      </c>
      <c r="E167" s="4">
        <f>'(Intermediate Computations)'!F128</f>
        <v>40299</v>
      </c>
      <c r="F167" s="4">
        <f>'(Intermediate Computations)'!G128</f>
        <v>40330</v>
      </c>
      <c r="G167" s="4">
        <f>'(Intermediate Computations)'!H128</f>
        <v>40360</v>
      </c>
      <c r="H167" s="4">
        <f>'(Intermediate Computations)'!I128</f>
        <v>40391</v>
      </c>
      <c r="I167" s="4">
        <f>'(Intermediate Computations)'!J128</f>
        <v>40422</v>
      </c>
      <c r="J167" s="4">
        <f>'(Intermediate Computations)'!K128</f>
        <v>40452</v>
      </c>
      <c r="K167" s="4">
        <f>'(Intermediate Computations)'!L128</f>
        <v>40483</v>
      </c>
      <c r="L167" s="4">
        <f>'(Intermediate Computations)'!M128</f>
        <v>40513</v>
      </c>
      <c r="M167" s="4">
        <f>'(Intermediate Computations)'!O128</f>
        <v>40544</v>
      </c>
      <c r="N167" s="4">
        <f>'(Intermediate Computations)'!P128</f>
        <v>40575</v>
      </c>
      <c r="O167" s="4">
        <f>'(Intermediate Computations)'!Q128</f>
        <v>40603</v>
      </c>
      <c r="P167" s="4">
        <f>'(Intermediate Computations)'!R128</f>
        <v>40634</v>
      </c>
      <c r="Q167" s="4">
        <f>'(Intermediate Computations)'!S128</f>
        <v>40664</v>
      </c>
      <c r="R167" s="4">
        <f>'(Intermediate Computations)'!T128</f>
        <v>40695</v>
      </c>
      <c r="S167" s="4">
        <f>'(Intermediate Computations)'!U128</f>
        <v>40725</v>
      </c>
      <c r="T167" s="4">
        <f>'(Intermediate Computations)'!V128</f>
        <v>40756</v>
      </c>
      <c r="U167" s="4">
        <f>'(Intermediate Computations)'!W128</f>
        <v>40787</v>
      </c>
      <c r="V167" s="4">
        <f>'(Intermediate Computations)'!X128</f>
        <v>40817</v>
      </c>
      <c r="W167" s="4">
        <f>'(Intermediate Computations)'!Y128</f>
        <v>40848</v>
      </c>
      <c r="X167" s="4">
        <f>'(Intermediate Computations)'!Z128</f>
        <v>40878</v>
      </c>
      <c r="Y167" s="4">
        <f>'(Intermediate Computations)'!AB128</f>
        <v>40909</v>
      </c>
      <c r="Z167" s="4">
        <f>'(Intermediate Computations)'!AC128</f>
        <v>40940</v>
      </c>
      <c r="AA167" s="4">
        <f>'(Intermediate Computations)'!AD128</f>
        <v>40969</v>
      </c>
      <c r="AB167" s="4">
        <f>'(Intermediate Computations)'!AE128</f>
        <v>41000</v>
      </c>
      <c r="AC167" s="4">
        <f>'(Intermediate Computations)'!AF128</f>
        <v>41030</v>
      </c>
      <c r="AD167" s="4">
        <f>'(Intermediate Computations)'!AG128</f>
        <v>41061</v>
      </c>
      <c r="AE167" s="4">
        <f>'(Intermediate Computations)'!AH128</f>
        <v>41091</v>
      </c>
      <c r="AF167" s="4">
        <f>'(Intermediate Computations)'!AI128</f>
        <v>41122</v>
      </c>
      <c r="AG167" s="4">
        <f>'(Intermediate Computations)'!AJ128</f>
        <v>41153</v>
      </c>
      <c r="AH167" s="4">
        <f>'(Intermediate Computations)'!AK128</f>
        <v>41183</v>
      </c>
      <c r="AI167" s="4">
        <f>'(Intermediate Computations)'!AL128</f>
        <v>41214</v>
      </c>
      <c r="AJ167" s="4">
        <f>'(Intermediate Computations)'!AM128</f>
        <v>41244</v>
      </c>
      <c r="AK167" s="4">
        <f>'(Intermediate Computations)'!AO128</f>
        <v>41275</v>
      </c>
      <c r="AL167" s="4">
        <f>'(Intermediate Computations)'!AP128</f>
        <v>41306</v>
      </c>
      <c r="AM167" s="4">
        <f>'(Intermediate Computations)'!AQ128</f>
        <v>41334</v>
      </c>
      <c r="AN167" s="4">
        <f>'(Intermediate Computations)'!AR128</f>
        <v>41365</v>
      </c>
      <c r="AO167" s="4">
        <f>'(Intermediate Computations)'!AS128</f>
        <v>41395</v>
      </c>
      <c r="AP167" s="4">
        <f>'(Intermediate Computations)'!AT128</f>
        <v>41426</v>
      </c>
      <c r="AQ167" s="4">
        <f>'(Intermediate Computations)'!AU128</f>
        <v>41456</v>
      </c>
      <c r="AR167" s="4">
        <f>'(Intermediate Computations)'!AV128</f>
        <v>41487</v>
      </c>
      <c r="AS167" s="4">
        <f>'(Intermediate Computations)'!AW128</f>
        <v>41518</v>
      </c>
      <c r="AT167" s="4">
        <f>'(Intermediate Computations)'!AX128</f>
        <v>41548</v>
      </c>
      <c r="AU167" s="4">
        <f>'(Intermediate Computations)'!AY128</f>
        <v>41579</v>
      </c>
      <c r="AV167" s="4">
        <f>'(Intermediate Computations)'!AZ128</f>
        <v>41609</v>
      </c>
      <c r="AW167" s="4">
        <f>'(Intermediate Computations)'!BB128</f>
        <v>41640</v>
      </c>
      <c r="AX167" s="4">
        <f>'(Intermediate Computations)'!BC128</f>
        <v>41671</v>
      </c>
      <c r="AY167" s="4">
        <f>'(Intermediate Computations)'!BD128</f>
        <v>41699</v>
      </c>
      <c r="AZ167" s="4">
        <f>'(Intermediate Computations)'!BE128</f>
        <v>41730</v>
      </c>
      <c r="BA167" s="4">
        <f>'(Intermediate Computations)'!BF128</f>
        <v>41760</v>
      </c>
      <c r="BB167" s="4">
        <f>'(Intermediate Computations)'!BG128</f>
        <v>41791</v>
      </c>
      <c r="BC167" s="4">
        <f>'(Intermediate Computations)'!BH128</f>
        <v>41821</v>
      </c>
      <c r="BD167" s="4">
        <f>'(Intermediate Computations)'!BI128</f>
        <v>41852</v>
      </c>
      <c r="BE167" s="4">
        <f>'(Intermediate Computations)'!BJ128</f>
        <v>41883</v>
      </c>
      <c r="BF167" s="4">
        <f>'(Intermediate Computations)'!BK128</f>
        <v>41913</v>
      </c>
      <c r="BG167" s="4">
        <f>'(Intermediate Computations)'!BL128</f>
        <v>41944</v>
      </c>
      <c r="BH167" s="4">
        <f>'(Intermediate Computations)'!BM128</f>
        <v>41974</v>
      </c>
      <c r="BI167" s="4">
        <f>'(Intermediate Computations)'!BO128</f>
        <v>42005</v>
      </c>
      <c r="BJ167" s="4">
        <f>'(Intermediate Computations)'!BP128</f>
        <v>42036</v>
      </c>
      <c r="BK167" s="4">
        <f>'(Intermediate Computations)'!BQ128</f>
        <v>42064</v>
      </c>
      <c r="BL167" s="4">
        <f>'(Intermediate Computations)'!BR128</f>
        <v>42095</v>
      </c>
      <c r="BM167" s="4">
        <f>'(Intermediate Computations)'!BS128</f>
        <v>42125</v>
      </c>
      <c r="BN167" s="4">
        <f>'(Intermediate Computations)'!BT128</f>
        <v>42156</v>
      </c>
      <c r="BO167" s="4">
        <f>'(Intermediate Computations)'!BU128</f>
        <v>42186</v>
      </c>
      <c r="BP167" s="4">
        <f>'(Intermediate Computations)'!BV128</f>
        <v>42217</v>
      </c>
      <c r="BQ167" s="4">
        <f>'(Intermediate Computations)'!BW128</f>
        <v>42248</v>
      </c>
      <c r="BR167" s="4">
        <f>'(Intermediate Computations)'!BX128</f>
        <v>42278</v>
      </c>
      <c r="BS167" s="4">
        <f>'(Intermediate Computations)'!BY128</f>
        <v>42309</v>
      </c>
      <c r="BT167" s="4">
        <f>'(Intermediate Computations)'!BZ128</f>
        <v>42339</v>
      </c>
      <c r="BU167" s="4">
        <f>'(Intermediate Computations)'!CB128</f>
        <v>42370</v>
      </c>
      <c r="BV167" s="4">
        <f>'(Intermediate Computations)'!CC128</f>
        <v>42401</v>
      </c>
      <c r="BW167" s="4">
        <f>'(Intermediate Computations)'!CD128</f>
        <v>42430</v>
      </c>
      <c r="BX167" s="4">
        <f>'(Intermediate Computations)'!CE128</f>
        <v>42461</v>
      </c>
      <c r="BY167" s="4">
        <f>'(Intermediate Computations)'!CF128</f>
        <v>42491</v>
      </c>
      <c r="BZ167" s="4">
        <f>'(Intermediate Computations)'!CG128</f>
        <v>42522</v>
      </c>
      <c r="CA167" s="4">
        <f>'(Intermediate Computations)'!CH128</f>
        <v>42552</v>
      </c>
      <c r="CB167" s="4">
        <f>'(Intermediate Computations)'!CI128</f>
        <v>42583</v>
      </c>
      <c r="CC167" s="4">
        <f>'(Intermediate Computations)'!CJ128</f>
        <v>42614</v>
      </c>
      <c r="CD167" s="4">
        <f>'(Intermediate Computations)'!CK128</f>
        <v>42644</v>
      </c>
      <c r="CE167" s="4">
        <f>'(Intermediate Computations)'!CL128</f>
        <v>42675</v>
      </c>
      <c r="CF167" s="4">
        <f>'(Intermediate Computations)'!CM128</f>
        <v>42705</v>
      </c>
      <c r="CG167" s="4">
        <f>'(Intermediate Computations)'!CO128</f>
        <v>42736</v>
      </c>
      <c r="CH167" s="4">
        <f>'(Intermediate Computations)'!CP128</f>
        <v>42767</v>
      </c>
      <c r="CI167" s="4">
        <f>'(Intermediate Computations)'!CQ128</f>
        <v>42795</v>
      </c>
      <c r="CJ167" s="4">
        <f>'(Intermediate Computations)'!CR128</f>
        <v>42826</v>
      </c>
      <c r="CK167" s="4">
        <f>'(Intermediate Computations)'!CS128</f>
        <v>42856</v>
      </c>
      <c r="CL167" s="4">
        <f>'(Intermediate Computations)'!CT128</f>
        <v>42887</v>
      </c>
      <c r="CM167" s="4">
        <f>'(Intermediate Computations)'!CU128</f>
        <v>42917</v>
      </c>
      <c r="CN167" s="4">
        <f>'(Intermediate Computations)'!CV128</f>
        <v>42948</v>
      </c>
      <c r="CO167" s="4">
        <f>'(Intermediate Computations)'!CW128</f>
        <v>42979</v>
      </c>
      <c r="CP167" s="4">
        <f>'(Intermediate Computations)'!CX128</f>
        <v>43009</v>
      </c>
      <c r="CQ167" s="4">
        <f>'(Intermediate Computations)'!CY128</f>
        <v>43040</v>
      </c>
      <c r="CR167" s="4">
        <f>'(Intermediate Computations)'!CZ128</f>
        <v>43070</v>
      </c>
      <c r="CS167" s="4">
        <f>'(Intermediate Computations)'!DB128</f>
        <v>43101</v>
      </c>
      <c r="CT167" s="4">
        <f>'(Intermediate Computations)'!DC128</f>
        <v>43132</v>
      </c>
      <c r="CU167" s="4">
        <f>'(Intermediate Computations)'!DD128</f>
        <v>43160</v>
      </c>
      <c r="CV167" s="4">
        <f>'(Intermediate Computations)'!DE128</f>
        <v>43191</v>
      </c>
      <c r="CW167" s="4">
        <f>'(Intermediate Computations)'!DF128</f>
        <v>43221</v>
      </c>
      <c r="CX167" s="4">
        <f>'(Intermediate Computations)'!DG128</f>
        <v>43252</v>
      </c>
      <c r="CY167" s="4">
        <f>'(Intermediate Computations)'!DH128</f>
        <v>43282</v>
      </c>
      <c r="CZ167" s="4">
        <f>'(Intermediate Computations)'!DI128</f>
        <v>43313</v>
      </c>
      <c r="DA167" s="4">
        <f>'(Intermediate Computations)'!DJ128</f>
        <v>43344</v>
      </c>
      <c r="DB167" s="4">
        <f>'(Intermediate Computations)'!DK128</f>
        <v>43374</v>
      </c>
      <c r="DC167" s="4">
        <f>'(Intermediate Computations)'!DL128</f>
        <v>43405</v>
      </c>
      <c r="DD167" s="4">
        <f>'(Intermediate Computations)'!DM128</f>
        <v>43435</v>
      </c>
      <c r="DE167" s="4">
        <f>'(Intermediate Computations)'!DO128</f>
        <v>43466</v>
      </c>
      <c r="DF167" s="4">
        <f>'(Intermediate Computations)'!DP128</f>
        <v>43497</v>
      </c>
      <c r="DG167" s="4">
        <f>'(Intermediate Computations)'!DQ128</f>
        <v>43525</v>
      </c>
      <c r="DH167" s="4">
        <f>'(Intermediate Computations)'!DR128</f>
        <v>43556</v>
      </c>
      <c r="DI167" s="4">
        <f>'(Intermediate Computations)'!DS128</f>
        <v>43586</v>
      </c>
      <c r="DJ167" s="4">
        <f>'(Intermediate Computations)'!DT128</f>
        <v>43617</v>
      </c>
      <c r="DK167" s="4">
        <f>'(Intermediate Computations)'!DU128</f>
        <v>43647</v>
      </c>
      <c r="DL167" s="4">
        <f>'(Intermediate Computations)'!DV128</f>
        <v>43678</v>
      </c>
      <c r="DM167" s="4">
        <f>'(Intermediate Computations)'!DW128</f>
        <v>43709</v>
      </c>
      <c r="DN167" s="4">
        <f>'(Intermediate Computations)'!DX128</f>
        <v>43739</v>
      </c>
      <c r="DO167" s="4">
        <f>'(Intermediate Computations)'!DY128</f>
        <v>43770</v>
      </c>
      <c r="DP167" s="4">
        <f>'(Intermediate Computations)'!DZ128</f>
        <v>43800</v>
      </c>
      <c r="DQ167" s="4">
        <f>'(Intermediate Computations)'!EB128</f>
        <v>43831</v>
      </c>
      <c r="DR167" s="4">
        <f>'(Intermediate Computations)'!EC128</f>
        <v>43862</v>
      </c>
      <c r="DS167" s="4">
        <f>'(Intermediate Computations)'!ED128</f>
        <v>43891</v>
      </c>
      <c r="DT167" s="4">
        <f>'(Intermediate Computations)'!EE128</f>
        <v>43922</v>
      </c>
      <c r="DU167" s="4">
        <f>'(Intermediate Computations)'!EF128</f>
        <v>43952</v>
      </c>
      <c r="DV167" s="4">
        <f>'(Intermediate Computations)'!EG128</f>
        <v>43983</v>
      </c>
      <c r="DW167" s="4">
        <f>'(Intermediate Computations)'!EH128</f>
        <v>44013</v>
      </c>
      <c r="DX167" s="4">
        <f>'(Intermediate Computations)'!EI128</f>
        <v>44044</v>
      </c>
      <c r="DY167" s="4">
        <f>'(Intermediate Computations)'!EJ128</f>
        <v>44075</v>
      </c>
      <c r="DZ167" s="4">
        <f>'(Intermediate Computations)'!EK128</f>
        <v>44105</v>
      </c>
      <c r="EA167" s="4">
        <f>'(Intermediate Computations)'!EL128</f>
        <v>44136</v>
      </c>
      <c r="EB167" s="4">
        <f>'(Intermediate Computations)'!EM128</f>
        <v>44166</v>
      </c>
    </row>
    <row r="168" spans="1:132" ht="12.75" customHeight="1">
      <c r="A168" s="64">
        <f>'Statitstical Moments'!B25</f>
        <v>34645298.421926446</v>
      </c>
      <c r="B168" s="64">
        <f>'Statitstical Moments'!C25</f>
        <v>34645298.421926446</v>
      </c>
      <c r="C168" s="64">
        <f ca="1">'Statitstical Moments'!D25</f>
        <v>34644899.176224455</v>
      </c>
      <c r="D168" s="64">
        <f ca="1">'Statitstical Moments'!E25</f>
        <v>34644106.002934523</v>
      </c>
      <c r="E168" s="64">
        <f ca="1">'Statitstical Moments'!F25</f>
        <v>34642958.630216107</v>
      </c>
      <c r="F168" s="64">
        <f ca="1">'Statitstical Moments'!G25</f>
        <v>34641447.828125551</v>
      </c>
      <c r="G168" s="64">
        <f ca="1">'Statitstical Moments'!H25</f>
        <v>34639597.489551045</v>
      </c>
      <c r="H168" s="64">
        <f ca="1">'Statitstical Moments'!I25</f>
        <v>34637388.941422753</v>
      </c>
      <c r="I168" s="64">
        <f ca="1">'Statitstical Moments'!J25</f>
        <v>34634877.628536507</v>
      </c>
      <c r="J168" s="64">
        <f ca="1">'Statitstical Moments'!K25</f>
        <v>34632055.411070563</v>
      </c>
      <c r="K168" s="64">
        <f ca="1">'Statitstical Moments'!L25</f>
        <v>34628902.199924216</v>
      </c>
      <c r="L168" s="64">
        <f ca="1">'Statitstical Moments'!M25</f>
        <v>34625442.024150752</v>
      </c>
      <c r="M168" s="64">
        <f ca="1">'Statitstical Moments'!O25</f>
        <v>34621699.411629304</v>
      </c>
      <c r="N168" s="64">
        <f ca="1">'Statitstical Moments'!P25</f>
        <v>34617685.19546859</v>
      </c>
      <c r="O168" s="64">
        <f ca="1">'Statitstical Moments'!Q25</f>
        <v>34613408.449166104</v>
      </c>
      <c r="P168" s="64">
        <f ca="1">'Statitstical Moments'!R25</f>
        <v>34608835.133982994</v>
      </c>
      <c r="Q168" s="64">
        <f ca="1">'Statitstical Moments'!S25</f>
        <v>34604033.200653337</v>
      </c>
      <c r="R168" s="64">
        <f ca="1">'Statitstical Moments'!T25</f>
        <v>34599006.285435081</v>
      </c>
      <c r="S168" s="64">
        <f ca="1">'Statitstical Moments'!U25</f>
        <v>34593712.957499593</v>
      </c>
      <c r="T168" s="64">
        <f ca="1">'Statitstical Moments'!V25</f>
        <v>34588194.209915526</v>
      </c>
      <c r="U168" s="64">
        <f ca="1">'Statitstical Moments'!W25</f>
        <v>34582439.749030352</v>
      </c>
      <c r="V168" s="64">
        <f ca="1">'Statitstical Moments'!X25</f>
        <v>34576459.481625736</v>
      </c>
      <c r="W168" s="64">
        <f ca="1">'Statitstical Moments'!Y25</f>
        <v>34570294.641582012</v>
      </c>
      <c r="X168" s="64">
        <f ca="1">'Statitstical Moments'!Z25</f>
        <v>34563935.719048373</v>
      </c>
      <c r="Y168" s="64">
        <f ca="1">'Statitstical Moments'!AB25</f>
        <v>34557371.33474873</v>
      </c>
      <c r="Z168" s="64">
        <f ca="1">'Statitstical Moments'!AC25</f>
        <v>34550576.68944864</v>
      </c>
      <c r="AA168" s="64">
        <f ca="1">'Statitstical Moments'!AD25</f>
        <v>34543607.072799362</v>
      </c>
      <c r="AB168" s="64">
        <f ca="1">'Statitstical Moments'!AE25</f>
        <v>34536427.281592898</v>
      </c>
      <c r="AC168" s="64">
        <f ca="1">'Statitstical Moments'!AF25</f>
        <v>34529067.37052203</v>
      </c>
      <c r="AD168" s="64">
        <f ca="1">'Statitstical Moments'!AG25</f>
        <v>34521494.027309045</v>
      </c>
      <c r="AE168" s="64">
        <f ca="1">'Statitstical Moments'!AH25</f>
        <v>34513723.248322628</v>
      </c>
      <c r="AF168" s="64">
        <f ca="1">'Statitstical Moments'!AI25</f>
        <v>34505757.282045051</v>
      </c>
      <c r="AG168" s="64">
        <f ca="1">'Statitstical Moments'!AJ25</f>
        <v>34497598.824913062</v>
      </c>
      <c r="AH168" s="64">
        <f ca="1">'Statitstical Moments'!AK25</f>
        <v>34489276.323819347</v>
      </c>
      <c r="AI168" s="64">
        <f ca="1">'Statitstical Moments'!AL25</f>
        <v>34480771.228150591</v>
      </c>
      <c r="AJ168" s="64">
        <f ca="1">'Statitstical Moments'!AM25</f>
        <v>34472079.152273305</v>
      </c>
      <c r="AK168" s="64">
        <f ca="1">'Statitstical Moments'!AO25</f>
        <v>34463221.590712294</v>
      </c>
      <c r="AL168" s="64">
        <f ca="1">'Statitstical Moments'!AP25</f>
        <v>34454201.274309665</v>
      </c>
      <c r="AM168" s="64">
        <f ca="1">'Statitstical Moments'!AQ25</f>
        <v>34445054.26795657</v>
      </c>
      <c r="AN168" s="64">
        <f ca="1">'Statitstical Moments'!AR25</f>
        <v>34435790.078626387</v>
      </c>
      <c r="AO168" s="64">
        <f ca="1">'Statitstical Moments'!AS25</f>
        <v>34426400.571100064</v>
      </c>
      <c r="AP168" s="64">
        <f ca="1">'Statitstical Moments'!AT25</f>
        <v>34416920.008760482</v>
      </c>
      <c r="AQ168" s="64">
        <f ca="1">'Statitstical Moments'!AU25</f>
        <v>34407311.872074045</v>
      </c>
      <c r="AR168" s="64">
        <f ca="1">'Statitstical Moments'!AV25</f>
        <v>34397570.331097677</v>
      </c>
      <c r="AS168" s="64">
        <f ca="1">'Statitstical Moments'!AW25</f>
        <v>34387709.931946121</v>
      </c>
      <c r="AT168" s="64">
        <f ca="1">'Statitstical Moments'!AX25</f>
        <v>34377738.250416331</v>
      </c>
      <c r="AU168" s="64">
        <f ca="1">'Statitstical Moments'!AY25</f>
        <v>34367620.415001586</v>
      </c>
      <c r="AV168" s="64">
        <f ca="1">'Statitstical Moments'!AZ25</f>
        <v>34357391.535396621</v>
      </c>
      <c r="AW168" s="64">
        <f ca="1">'Statitstical Moments'!BB25</f>
        <v>34347036.036025323</v>
      </c>
      <c r="AX168" s="64">
        <f ca="1">'Statitstical Moments'!BC25</f>
        <v>34336593.575545162</v>
      </c>
      <c r="AY168" s="64">
        <f ca="1">'Statitstical Moments'!BD25</f>
        <v>34326065.474024527</v>
      </c>
      <c r="AZ168" s="64">
        <f ca="1">'Statitstical Moments'!BE25</f>
        <v>34315420.047155097</v>
      </c>
      <c r="BA168" s="64">
        <f ca="1">'Statitstical Moments'!BF25</f>
        <v>34304690.606258295</v>
      </c>
      <c r="BB168" s="64">
        <f ca="1">'Statitstical Moments'!BG25</f>
        <v>34293901.129057884</v>
      </c>
      <c r="BC168" s="64">
        <f ca="1">'Statitstical Moments'!BH25</f>
        <v>34282984.881158605</v>
      </c>
      <c r="BD168" s="64">
        <f ca="1">'Statitstical Moments'!BI25</f>
        <v>34271995.925660037</v>
      </c>
      <c r="BE168" s="64">
        <f ca="1">'Statitstical Moments'!BJ25</f>
        <v>34260892.651799291</v>
      </c>
      <c r="BF168" s="64">
        <f ca="1">'Statitstical Moments'!BK25</f>
        <v>34249709.852758229</v>
      </c>
      <c r="BG168" s="64">
        <f ca="1">'Statitstical Moments'!BL25</f>
        <v>34238417.960504331</v>
      </c>
      <c r="BH168" s="64">
        <f ca="1">'Statitstical Moments'!BM25</f>
        <v>34227074.792053699</v>
      </c>
      <c r="BI168" s="64">
        <f ca="1">'Statitstical Moments'!BO25</f>
        <v>34215644.528804913</v>
      </c>
      <c r="BJ168" s="64">
        <f ca="1">'Statitstical Moments'!BP25</f>
        <v>34204156.494751334</v>
      </c>
      <c r="BK168" s="64">
        <f ca="1">'Statitstical Moments'!BQ25</f>
        <v>34192595.009885035</v>
      </c>
      <c r="BL168" s="64">
        <f ca="1">'Statitstical Moments'!BR25</f>
        <v>34180967.841305241</v>
      </c>
      <c r="BM168" s="64">
        <f ca="1">'Statitstical Moments'!BS25</f>
        <v>34169293.356096901</v>
      </c>
      <c r="BN168" s="64">
        <f ca="1">'Statitstical Moments'!BT25</f>
        <v>34157566.57874123</v>
      </c>
      <c r="BO168" s="64">
        <f ca="1">'Statitstical Moments'!BU25</f>
        <v>34145789.51011578</v>
      </c>
      <c r="BP168" s="64">
        <f ca="1">'Statitstical Moments'!BV25</f>
        <v>34133968.721942008</v>
      </c>
      <c r="BQ168" s="64">
        <f ca="1">'Statitstical Moments'!BW25</f>
        <v>34122125.907625675</v>
      </c>
      <c r="BR168" s="64">
        <f ca="1">'Statitstical Moments'!BX25</f>
        <v>34110228.420118846</v>
      </c>
      <c r="BS168" s="64">
        <f ca="1">'Statitstical Moments'!BY25</f>
        <v>34098248.561685503</v>
      </c>
      <c r="BT168" s="64">
        <f ca="1">'Statitstical Moments'!BZ25</f>
        <v>34086188.181071147</v>
      </c>
      <c r="BU168" s="64">
        <f ca="1">'Statitstical Moments'!CB25</f>
        <v>34074079.579057842</v>
      </c>
      <c r="BV168" s="64">
        <f ca="1">'Statitstical Moments'!CC25</f>
        <v>34061923.078567214</v>
      </c>
      <c r="BW168" s="64">
        <f ca="1">'Statitstical Moments'!CD25</f>
        <v>34049706.497931734</v>
      </c>
      <c r="BX168" s="64">
        <f ca="1">'Statitstical Moments'!CE25</f>
        <v>34037436.262311786</v>
      </c>
      <c r="BY168" s="64">
        <f ca="1">'Statitstical Moments'!CF25</f>
        <v>34025085.228809319</v>
      </c>
      <c r="BZ168" s="64">
        <f ca="1">'Statitstical Moments'!CG25</f>
        <v>34012712.503860526</v>
      </c>
      <c r="CA168" s="64">
        <f ca="1">'Statitstical Moments'!CH25</f>
        <v>34000293.049258344</v>
      </c>
      <c r="CB168" s="64">
        <f ca="1">'Statitstical Moments'!CI25</f>
        <v>33987830.139199294</v>
      </c>
      <c r="CC168" s="64">
        <f ca="1">'Statitstical Moments'!CJ25</f>
        <v>33975354.642578788</v>
      </c>
      <c r="CD168" s="64">
        <f ca="1">'Statitstical Moments'!CK25</f>
        <v>33962865.516867243</v>
      </c>
      <c r="CE168" s="64">
        <f ca="1">'Statitstical Moments'!CL25</f>
        <v>33950340.083700135</v>
      </c>
      <c r="CF168" s="64">
        <f ca="1">'Statitstical Moments'!CM25</f>
        <v>33937761.269257188</v>
      </c>
      <c r="CG168" s="64">
        <f ca="1">'Statitstical Moments'!CO25</f>
        <v>33925126.964615345</v>
      </c>
      <c r="CH168" s="64">
        <f ca="1">'Statitstical Moments'!CP25</f>
        <v>33912483.51364062</v>
      </c>
      <c r="CI168" s="64">
        <f ca="1">'Statitstical Moments'!CQ25</f>
        <v>33899776.886838511</v>
      </c>
      <c r="CJ168" s="64">
        <f ca="1">'Statitstical Moments'!CR25</f>
        <v>33887047.702436365</v>
      </c>
      <c r="CK168" s="64">
        <f ca="1">'Statitstical Moments'!CS25</f>
        <v>33874307.008915007</v>
      </c>
      <c r="CL168" s="64">
        <f ca="1">'Statitstical Moments'!CT25</f>
        <v>33861512.197206706</v>
      </c>
      <c r="CM168" s="64">
        <f ca="1">'Statitstical Moments'!CU25</f>
        <v>33848667.10298343</v>
      </c>
      <c r="CN168" s="64">
        <f ca="1">'Statitstical Moments'!CV25</f>
        <v>33835790.920913316</v>
      </c>
      <c r="CO168" s="64">
        <f ca="1">'Statitstical Moments'!CW25</f>
        <v>33822896.024273813</v>
      </c>
      <c r="CP168" s="64">
        <f ca="1">'Statitstical Moments'!CX25</f>
        <v>33809954.067826688</v>
      </c>
      <c r="CQ168" s="64">
        <f ca="1">'Statitstical Moments'!CY25</f>
        <v>33796985.80914931</v>
      </c>
      <c r="CR168" s="64">
        <f ca="1">'Statitstical Moments'!CZ25</f>
        <v>33783991.185228266</v>
      </c>
      <c r="CS168" s="64">
        <f ca="1">'Statitstical Moments'!DB25</f>
        <v>33770973.868793488</v>
      </c>
      <c r="CT168" s="64">
        <f ca="1">'Statitstical Moments'!DC25</f>
        <v>33757939.163901575</v>
      </c>
      <c r="CU168" s="64">
        <f ca="1">'Statitstical Moments'!DD25</f>
        <v>33744882.217776291</v>
      </c>
      <c r="CV168" s="64">
        <f ca="1">'Statitstical Moments'!DE25</f>
        <v>33731823.24900908</v>
      </c>
      <c r="CW168" s="64">
        <f ca="1">'Statitstical Moments'!DF25</f>
        <v>33718727.997086734</v>
      </c>
      <c r="CX168" s="64">
        <f ca="1">'Statitstical Moments'!DG25</f>
        <v>33705614.668909132</v>
      </c>
      <c r="CY168" s="64">
        <f ca="1">'Statitstical Moments'!DH25</f>
        <v>33692459.557821311</v>
      </c>
      <c r="CZ168" s="64">
        <f ca="1">'Statitstical Moments'!DI25</f>
        <v>33679297.313165911</v>
      </c>
      <c r="DA168" s="64">
        <f ca="1">'Statitstical Moments'!DJ25</f>
        <v>33666113.493958168</v>
      </c>
      <c r="DB168" s="64">
        <f ca="1">'Statitstical Moments'!DK25</f>
        <v>33652906.093594588</v>
      </c>
      <c r="DC168" s="64">
        <f ca="1">'Statitstical Moments'!DL25</f>
        <v>33639662.461893417</v>
      </c>
      <c r="DD168" s="64">
        <f ca="1">'Statitstical Moments'!DM25</f>
        <v>33626425.185837992</v>
      </c>
      <c r="DE168" s="64">
        <f ca="1">'Statitstical Moments'!DO25</f>
        <v>33613150.043622285</v>
      </c>
      <c r="DF168" s="64">
        <f ca="1">'Statitstical Moments'!DP25</f>
        <v>33599841.92810344</v>
      </c>
      <c r="DG168" s="64">
        <f ca="1">'Statitstical Moments'!DQ25</f>
        <v>33586523.302808918</v>
      </c>
      <c r="DH168" s="64">
        <f ca="1">'Statitstical Moments'!DR25</f>
        <v>33573194.971916333</v>
      </c>
      <c r="DI168" s="64">
        <f ca="1">'Statitstical Moments'!DS25</f>
        <v>33559847.370444968</v>
      </c>
      <c r="DJ168" s="64">
        <f ca="1">'Statitstical Moments'!DT25</f>
        <v>33546446.884999305</v>
      </c>
      <c r="DK168" s="64">
        <f ca="1">'Statitstical Moments'!DU25</f>
        <v>33533042.657295514</v>
      </c>
      <c r="DL168" s="64">
        <f ca="1">'Statitstical Moments'!DV25</f>
        <v>33519655.173232295</v>
      </c>
      <c r="DM168" s="64">
        <f ca="1">'Statitstical Moments'!DW25</f>
        <v>33506254.772421475</v>
      </c>
      <c r="DN168" s="64">
        <f ca="1">'Statitstical Moments'!DX25</f>
        <v>33492839.666865923</v>
      </c>
      <c r="DO168" s="64">
        <f ca="1">'Statitstical Moments'!DY25</f>
        <v>33479435.090897247</v>
      </c>
      <c r="DP168" s="64">
        <f ca="1">'Statitstical Moments'!DZ25</f>
        <v>33465997.933833838</v>
      </c>
      <c r="DQ168" s="64">
        <f ca="1">'Statitstical Moments'!EB25</f>
        <v>33452592.896398321</v>
      </c>
      <c r="DR168" s="64">
        <f ca="1">'Statitstical Moments'!EC25</f>
        <v>33439182.424409367</v>
      </c>
      <c r="DS168" s="64">
        <f ca="1">'Statitstical Moments'!ED25</f>
        <v>33425747.70383073</v>
      </c>
      <c r="DT168" s="64">
        <f ca="1">'Statitstical Moments'!EE25</f>
        <v>33412254.299499106</v>
      </c>
      <c r="DU168" s="64">
        <f ca="1">'Statitstical Moments'!EF25</f>
        <v>33398771.383442048</v>
      </c>
      <c r="DV168" s="64">
        <f ca="1">'Statitstical Moments'!EG25</f>
        <v>33385266.771455906</v>
      </c>
      <c r="DW168" s="64">
        <f ca="1">'Statitstical Moments'!EH25</f>
        <v>33371765.541088268</v>
      </c>
      <c r="DX168" s="64">
        <f ca="1">'Statitstical Moments'!EI25</f>
        <v>33358250.636250094</v>
      </c>
      <c r="DY168" s="64">
        <f ca="1">'Statitstical Moments'!EJ25</f>
        <v>33344752.717457555</v>
      </c>
      <c r="DZ168" s="64">
        <f ca="1">'Statitstical Moments'!EK25</f>
        <v>33331250.760273654</v>
      </c>
      <c r="EA168" s="64">
        <f ca="1">'Statitstical Moments'!EL25</f>
        <v>33317735.051080488</v>
      </c>
      <c r="EB168" s="64">
        <f ca="1">'Statitstical Moments'!EM25</f>
        <v>33304229.841376312</v>
      </c>
    </row>
    <row r="169" spans="1:132" ht="12.75" customHeight="1">
      <c r="A169" s="4" t="str">
        <f>'(Intermediate Computations)'!B137</f>
        <v>Jan 2010</v>
      </c>
      <c r="B169" s="4" t="str">
        <f>'(Intermediate Computations)'!C137</f>
        <v>Feb 2010</v>
      </c>
      <c r="C169" s="4" t="str">
        <f>'(Intermediate Computations)'!D137</f>
        <v>Mar 2010</v>
      </c>
      <c r="D169" s="4" t="str">
        <f>'(Intermediate Computations)'!E137</f>
        <v>Apr 2010</v>
      </c>
      <c r="E169" s="4" t="str">
        <f>'(Intermediate Computations)'!F137</f>
        <v>May 2010</v>
      </c>
      <c r="F169" s="4" t="str">
        <f>'(Intermediate Computations)'!G137</f>
        <v>Jun 2010</v>
      </c>
      <c r="G169" s="4" t="str">
        <f>'(Intermediate Computations)'!H137</f>
        <v>Jul 2010</v>
      </c>
      <c r="H169" s="4" t="str">
        <f>'(Intermediate Computations)'!I137</f>
        <v>Aug 2010</v>
      </c>
      <c r="I169" s="4" t="str">
        <f>'(Intermediate Computations)'!J137</f>
        <v>Sep 2010</v>
      </c>
      <c r="J169" s="4" t="str">
        <f>'(Intermediate Computations)'!K137</f>
        <v>Oct 2010</v>
      </c>
      <c r="K169" s="4" t="str">
        <f>'(Intermediate Computations)'!L137</f>
        <v>Nov 2010</v>
      </c>
      <c r="L169" s="4" t="str">
        <f>'(Intermediate Computations)'!M137</f>
        <v>Dec 2010</v>
      </c>
      <c r="M169" s="4" t="str">
        <f>'(Intermediate Computations)'!O137</f>
        <v>Jan 2011</v>
      </c>
      <c r="N169" s="4" t="str">
        <f>'(Intermediate Computations)'!P137</f>
        <v>Feb 2011</v>
      </c>
      <c r="O169" s="4" t="str">
        <f>'(Intermediate Computations)'!Q137</f>
        <v>Mar 2011</v>
      </c>
      <c r="P169" s="4" t="str">
        <f>'(Intermediate Computations)'!R137</f>
        <v>Apr 2011</v>
      </c>
      <c r="Q169" s="4" t="str">
        <f>'(Intermediate Computations)'!S137</f>
        <v>May 2011</v>
      </c>
      <c r="R169" s="4" t="str">
        <f>'(Intermediate Computations)'!T137</f>
        <v>Jun 2011</v>
      </c>
      <c r="S169" s="4" t="str">
        <f>'(Intermediate Computations)'!U137</f>
        <v>Jul 2011</v>
      </c>
      <c r="T169" s="4" t="str">
        <f>'(Intermediate Computations)'!V137</f>
        <v>Aug 2011</v>
      </c>
      <c r="U169" s="4" t="str">
        <f>'(Intermediate Computations)'!W137</f>
        <v>Sep 2011</v>
      </c>
      <c r="V169" s="4" t="str">
        <f>'(Intermediate Computations)'!X137</f>
        <v>Oct 2011</v>
      </c>
      <c r="W169" s="4" t="str">
        <f>'(Intermediate Computations)'!Y137</f>
        <v>Nov 2011</v>
      </c>
      <c r="X169" s="4" t="str">
        <f>'(Intermediate Computations)'!Z137</f>
        <v>Dec 2011</v>
      </c>
      <c r="Y169" s="4" t="str">
        <f>'(Intermediate Computations)'!AB137</f>
        <v>Jan 2012</v>
      </c>
      <c r="Z169" s="4" t="str">
        <f>'(Intermediate Computations)'!AC137</f>
        <v>Feb 2012</v>
      </c>
      <c r="AA169" s="4" t="str">
        <f>'(Intermediate Computations)'!AD137</f>
        <v>Mar 2012</v>
      </c>
      <c r="AB169" s="4" t="str">
        <f>'(Intermediate Computations)'!AE137</f>
        <v>Apr 2012</v>
      </c>
      <c r="AC169" s="4" t="str">
        <f>'(Intermediate Computations)'!AF137</f>
        <v>May 2012</v>
      </c>
      <c r="AD169" s="4" t="str">
        <f>'(Intermediate Computations)'!AG137</f>
        <v>Jun 2012</v>
      </c>
      <c r="AE169" s="4" t="str">
        <f>'(Intermediate Computations)'!AH137</f>
        <v>Jul 2012</v>
      </c>
      <c r="AF169" s="4" t="str">
        <f>'(Intermediate Computations)'!AI137</f>
        <v>Aug 2012</v>
      </c>
      <c r="AG169" s="4" t="str">
        <f>'(Intermediate Computations)'!AJ137</f>
        <v>Sep 2012</v>
      </c>
      <c r="AH169" s="4" t="str">
        <f>'(Intermediate Computations)'!AK137</f>
        <v>Oct 2012</v>
      </c>
      <c r="AI169" s="4" t="str">
        <f>'(Intermediate Computations)'!AL137</f>
        <v>Nov 2012</v>
      </c>
      <c r="AJ169" s="4" t="str">
        <f>'(Intermediate Computations)'!AM137</f>
        <v>Dec 2012</v>
      </c>
      <c r="AK169" s="4" t="str">
        <f>'(Intermediate Computations)'!AO137</f>
        <v>Jan 2013</v>
      </c>
      <c r="AL169" s="4" t="str">
        <f>'(Intermediate Computations)'!AP137</f>
        <v>Feb 2013</v>
      </c>
      <c r="AM169" s="4" t="str">
        <f>'(Intermediate Computations)'!AQ137</f>
        <v>Mar 2013</v>
      </c>
      <c r="AN169" s="4" t="str">
        <f>'(Intermediate Computations)'!AR137</f>
        <v>Apr 2013</v>
      </c>
      <c r="AO169" s="4" t="str">
        <f>'(Intermediate Computations)'!AS137</f>
        <v>May 2013</v>
      </c>
      <c r="AP169" s="4" t="str">
        <f>'(Intermediate Computations)'!AT137</f>
        <v>Jun 2013</v>
      </c>
      <c r="AQ169" s="4" t="str">
        <f>'(Intermediate Computations)'!AU137</f>
        <v>Jul 2013</v>
      </c>
      <c r="AR169" s="4" t="str">
        <f>'(Intermediate Computations)'!AV137</f>
        <v>Aug 2013</v>
      </c>
      <c r="AS169" s="4" t="str">
        <f>'(Intermediate Computations)'!AW137</f>
        <v>Sep 2013</v>
      </c>
      <c r="AT169" s="4" t="str">
        <f>'(Intermediate Computations)'!AX137</f>
        <v>Oct 2013</v>
      </c>
      <c r="AU169" s="4" t="str">
        <f>'(Intermediate Computations)'!AY137</f>
        <v>Nov 2013</v>
      </c>
      <c r="AV169" s="4" t="str">
        <f>'(Intermediate Computations)'!AZ137</f>
        <v>Dec 2013</v>
      </c>
      <c r="AW169" s="4" t="str">
        <f>'(Intermediate Computations)'!BB137</f>
        <v>Jan 2014</v>
      </c>
      <c r="AX169" s="4" t="str">
        <f>'(Intermediate Computations)'!BC137</f>
        <v>Feb 2014</v>
      </c>
      <c r="AY169" s="4" t="str">
        <f>'(Intermediate Computations)'!BD137</f>
        <v>Mar 2014</v>
      </c>
      <c r="AZ169" s="4" t="str">
        <f>'(Intermediate Computations)'!BE137</f>
        <v>Apr 2014</v>
      </c>
      <c r="BA169" s="4" t="str">
        <f>'(Intermediate Computations)'!BF137</f>
        <v>May 2014</v>
      </c>
      <c r="BB169" s="4" t="str">
        <f>'(Intermediate Computations)'!BG137</f>
        <v>Jun 2014</v>
      </c>
      <c r="BC169" s="4" t="str">
        <f>'(Intermediate Computations)'!BH137</f>
        <v>Jul 2014</v>
      </c>
      <c r="BD169" s="4" t="str">
        <f>'(Intermediate Computations)'!BI137</f>
        <v>Aug 2014</v>
      </c>
      <c r="BE169" s="4" t="str">
        <f>'(Intermediate Computations)'!BJ137</f>
        <v>Sep 2014</v>
      </c>
      <c r="BF169" s="4" t="str">
        <f>'(Intermediate Computations)'!BK137</f>
        <v>Oct 2014</v>
      </c>
      <c r="BG169" s="4" t="str">
        <f>'(Intermediate Computations)'!BL137</f>
        <v>Nov 2014</v>
      </c>
      <c r="BH169" s="4" t="str">
        <f>'(Intermediate Computations)'!BM137</f>
        <v>Dec 2014</v>
      </c>
      <c r="BI169" s="4" t="str">
        <f>'(Intermediate Computations)'!BO137</f>
        <v>Jan 2015</v>
      </c>
      <c r="BJ169" s="4" t="str">
        <f>'(Intermediate Computations)'!BP137</f>
        <v>Feb 2015</v>
      </c>
      <c r="BK169" s="4" t="str">
        <f>'(Intermediate Computations)'!BQ137</f>
        <v>Mar 2015</v>
      </c>
      <c r="BL169" s="4" t="str">
        <f>'(Intermediate Computations)'!BR137</f>
        <v>Apr 2015</v>
      </c>
      <c r="BM169" s="4" t="str">
        <f>'(Intermediate Computations)'!BS137</f>
        <v>May 2015</v>
      </c>
      <c r="BN169" s="4" t="str">
        <f>'(Intermediate Computations)'!BT137</f>
        <v>Jun 2015</v>
      </c>
      <c r="BO169" s="4" t="str">
        <f>'(Intermediate Computations)'!BU137</f>
        <v>Jul 2015</v>
      </c>
      <c r="BP169" s="4" t="str">
        <f>'(Intermediate Computations)'!BV137</f>
        <v>Aug 2015</v>
      </c>
      <c r="BQ169" s="4" t="str">
        <f>'(Intermediate Computations)'!BW137</f>
        <v>Sep 2015</v>
      </c>
      <c r="BR169" s="4" t="str">
        <f>'(Intermediate Computations)'!BX137</f>
        <v>Oct 2015</v>
      </c>
      <c r="BS169" s="4" t="str">
        <f>'(Intermediate Computations)'!BY137</f>
        <v>Nov 2015</v>
      </c>
      <c r="BT169" s="4" t="str">
        <f>'(Intermediate Computations)'!BZ137</f>
        <v>Dec 2015</v>
      </c>
      <c r="BU169" s="4" t="str">
        <f>'(Intermediate Computations)'!CB137</f>
        <v>Jan 2016</v>
      </c>
      <c r="BV169" s="4" t="str">
        <f>'(Intermediate Computations)'!CC137</f>
        <v>Feb 2016</v>
      </c>
      <c r="BW169" s="4" t="str">
        <f>'(Intermediate Computations)'!CD137</f>
        <v>Mar 2016</v>
      </c>
      <c r="BX169" s="4" t="str">
        <f>'(Intermediate Computations)'!CE137</f>
        <v>Apr 2016</v>
      </c>
      <c r="BY169" s="4" t="str">
        <f>'(Intermediate Computations)'!CF137</f>
        <v>May 2016</v>
      </c>
      <c r="BZ169" s="4" t="str">
        <f>'(Intermediate Computations)'!CG137</f>
        <v>Jun 2016</v>
      </c>
      <c r="CA169" s="4" t="str">
        <f>'(Intermediate Computations)'!CH137</f>
        <v>Jul 2016</v>
      </c>
      <c r="CB169" s="4" t="str">
        <f>'(Intermediate Computations)'!CI137</f>
        <v>Aug 2016</v>
      </c>
      <c r="CC169" s="4" t="str">
        <f>'(Intermediate Computations)'!CJ137</f>
        <v>Sep 2016</v>
      </c>
      <c r="CD169" s="4" t="str">
        <f>'(Intermediate Computations)'!CK137</f>
        <v>Oct 2016</v>
      </c>
      <c r="CE169" s="4" t="str">
        <f>'(Intermediate Computations)'!CL137</f>
        <v>Nov 2016</v>
      </c>
      <c r="CF169" s="4" t="str">
        <f>'(Intermediate Computations)'!CM137</f>
        <v>Dec 2016</v>
      </c>
      <c r="CG169" s="4" t="str">
        <f>'(Intermediate Computations)'!CO137</f>
        <v>Jan 2017</v>
      </c>
      <c r="CH169" s="4" t="str">
        <f>'(Intermediate Computations)'!CP137</f>
        <v>Feb 2017</v>
      </c>
      <c r="CI169" s="4" t="str">
        <f>'(Intermediate Computations)'!CQ137</f>
        <v>Mar 2017</v>
      </c>
      <c r="CJ169" s="4" t="str">
        <f>'(Intermediate Computations)'!CR137</f>
        <v>Apr 2017</v>
      </c>
      <c r="CK169" s="4" t="str">
        <f>'(Intermediate Computations)'!CS137</f>
        <v>May 2017</v>
      </c>
      <c r="CL169" s="4" t="str">
        <f>'(Intermediate Computations)'!CT137</f>
        <v>Jun 2017</v>
      </c>
      <c r="CM169" s="4" t="str">
        <f>'(Intermediate Computations)'!CU137</f>
        <v>Jul 2017</v>
      </c>
      <c r="CN169" s="4" t="str">
        <f>'(Intermediate Computations)'!CV137</f>
        <v>Aug 2017</v>
      </c>
      <c r="CO169" s="4" t="str">
        <f>'(Intermediate Computations)'!CW137</f>
        <v>Sep 2017</v>
      </c>
      <c r="CP169" s="4" t="str">
        <f>'(Intermediate Computations)'!CX137</f>
        <v>Oct 2017</v>
      </c>
      <c r="CQ169" s="4" t="str">
        <f>'(Intermediate Computations)'!CY137</f>
        <v>Nov 2017</v>
      </c>
      <c r="CR169" s="4" t="str">
        <f>'(Intermediate Computations)'!CZ137</f>
        <v>Dec 2017</v>
      </c>
      <c r="CS169" s="4" t="str">
        <f>'(Intermediate Computations)'!DB137</f>
        <v>Jan 2018</v>
      </c>
      <c r="CT169" s="4" t="str">
        <f>'(Intermediate Computations)'!DC137</f>
        <v>Feb 2018</v>
      </c>
      <c r="CU169" s="4" t="str">
        <f>'(Intermediate Computations)'!DD137</f>
        <v>Mar 2018</v>
      </c>
      <c r="CV169" s="4" t="str">
        <f>'(Intermediate Computations)'!DE137</f>
        <v>Apr 2018</v>
      </c>
      <c r="CW169" s="4" t="str">
        <f>'(Intermediate Computations)'!DF137</f>
        <v>May 2018</v>
      </c>
      <c r="CX169" s="4" t="str">
        <f>'(Intermediate Computations)'!DG137</f>
        <v>Jun 2018</v>
      </c>
      <c r="CY169" s="4" t="str">
        <f>'(Intermediate Computations)'!DH137</f>
        <v>Jul 2018</v>
      </c>
      <c r="CZ169" s="4" t="str">
        <f>'(Intermediate Computations)'!DI137</f>
        <v>Aug 2018</v>
      </c>
      <c r="DA169" s="4" t="str">
        <f>'(Intermediate Computations)'!DJ137</f>
        <v>Sep 2018</v>
      </c>
      <c r="DB169" s="4" t="str">
        <f>'(Intermediate Computations)'!DK137</f>
        <v>Oct 2018</v>
      </c>
      <c r="DC169" s="4" t="str">
        <f>'(Intermediate Computations)'!DL137</f>
        <v>Nov 2018</v>
      </c>
      <c r="DD169" s="4" t="str">
        <f>'(Intermediate Computations)'!DM137</f>
        <v>Dec 2018</v>
      </c>
      <c r="DE169" s="4" t="str">
        <f>'(Intermediate Computations)'!DO137</f>
        <v>Jan 2019</v>
      </c>
      <c r="DF169" s="4" t="str">
        <f>'(Intermediate Computations)'!DP137</f>
        <v>Feb 2019</v>
      </c>
      <c r="DG169" s="4" t="str">
        <f>'(Intermediate Computations)'!DQ137</f>
        <v>Mar 2019</v>
      </c>
      <c r="DH169" s="4" t="str">
        <f>'(Intermediate Computations)'!DR137</f>
        <v>Apr 2019</v>
      </c>
      <c r="DI169" s="4" t="str">
        <f>'(Intermediate Computations)'!DS137</f>
        <v>May 2019</v>
      </c>
      <c r="DJ169" s="4" t="str">
        <f>'(Intermediate Computations)'!DT137</f>
        <v>Jun 2019</v>
      </c>
      <c r="DK169" s="4" t="str">
        <f>'(Intermediate Computations)'!DU137</f>
        <v>Jul 2019</v>
      </c>
      <c r="DL169" s="4" t="str">
        <f>'(Intermediate Computations)'!DV137</f>
        <v>Aug 2019</v>
      </c>
      <c r="DM169" s="4" t="str">
        <f>'(Intermediate Computations)'!DW137</f>
        <v>Sep 2019</v>
      </c>
      <c r="DN169" s="4" t="str">
        <f>'(Intermediate Computations)'!DX137</f>
        <v>Oct 2019</v>
      </c>
      <c r="DO169" s="4" t="str">
        <f>'(Intermediate Computations)'!DY137</f>
        <v>Nov 2019</v>
      </c>
      <c r="DP169" s="4" t="str">
        <f>'(Intermediate Computations)'!DZ137</f>
        <v>Dec 2019</v>
      </c>
      <c r="DQ169" s="4" t="str">
        <f>'(Intermediate Computations)'!EB137</f>
        <v>Jan 2020</v>
      </c>
      <c r="DR169" s="4" t="str">
        <f>'(Intermediate Computations)'!EC137</f>
        <v>Feb 2020</v>
      </c>
      <c r="DS169" s="4" t="str">
        <f>'(Intermediate Computations)'!ED137</f>
        <v>Mar 2020</v>
      </c>
      <c r="DT169" s="4" t="str">
        <f>'(Intermediate Computations)'!EE137</f>
        <v>Apr 2020</v>
      </c>
      <c r="DU169" s="4" t="str">
        <f>'(Intermediate Computations)'!EF137</f>
        <v>May 2020</v>
      </c>
      <c r="DV169" s="4" t="str">
        <f>'(Intermediate Computations)'!EG137</f>
        <v>Jun 2020</v>
      </c>
      <c r="DW169" s="4" t="str">
        <f>'(Intermediate Computations)'!EH137</f>
        <v>Jul 2020</v>
      </c>
      <c r="DX169" s="4" t="str">
        <f>'(Intermediate Computations)'!EI137</f>
        <v>Aug 2020</v>
      </c>
      <c r="DY169" s="4" t="str">
        <f>'(Intermediate Computations)'!EJ137</f>
        <v>Sep 2020</v>
      </c>
      <c r="DZ169" s="4" t="str">
        <f>'(Intermediate Computations)'!EK137</f>
        <v>Oct 2020</v>
      </c>
      <c r="EA169" s="4" t="str">
        <f>'(Intermediate Computations)'!EL137</f>
        <v>Nov 2020</v>
      </c>
      <c r="EB169" s="4" t="str">
        <f>'(Intermediate Computations)'!EM137</f>
        <v>Dec 2020</v>
      </c>
    </row>
    <row r="170" spans="1:132" ht="12.75" customHeight="1">
      <c r="A170" s="4">
        <f>'(Intermediate Computations)'!B134</f>
        <v>40179</v>
      </c>
      <c r="B170" s="4">
        <f>'(Intermediate Computations)'!C134</f>
        <v>40210</v>
      </c>
      <c r="C170" s="4">
        <f>'(Intermediate Computations)'!D134</f>
        <v>40238</v>
      </c>
      <c r="D170" s="4">
        <f>'(Intermediate Computations)'!E134</f>
        <v>40269</v>
      </c>
      <c r="E170" s="4">
        <f>'(Intermediate Computations)'!F134</f>
        <v>40299</v>
      </c>
      <c r="F170" s="4">
        <f>'(Intermediate Computations)'!G134</f>
        <v>40330</v>
      </c>
      <c r="G170" s="4">
        <f>'(Intermediate Computations)'!H134</f>
        <v>40360</v>
      </c>
      <c r="H170" s="4">
        <f>'(Intermediate Computations)'!I134</f>
        <v>40391</v>
      </c>
      <c r="I170" s="4">
        <f>'(Intermediate Computations)'!J134</f>
        <v>40422</v>
      </c>
      <c r="J170" s="4">
        <f>'(Intermediate Computations)'!K134</f>
        <v>40452</v>
      </c>
      <c r="K170" s="4">
        <f>'(Intermediate Computations)'!L134</f>
        <v>40483</v>
      </c>
      <c r="L170" s="4">
        <f>'(Intermediate Computations)'!M134</f>
        <v>40513</v>
      </c>
      <c r="M170" s="4">
        <f>'(Intermediate Computations)'!O134</f>
        <v>40544</v>
      </c>
      <c r="N170" s="4">
        <f>'(Intermediate Computations)'!P134</f>
        <v>40575</v>
      </c>
      <c r="O170" s="4">
        <f>'(Intermediate Computations)'!Q134</f>
        <v>40603</v>
      </c>
      <c r="P170" s="4">
        <f>'(Intermediate Computations)'!R134</f>
        <v>40634</v>
      </c>
      <c r="Q170" s="4">
        <f>'(Intermediate Computations)'!S134</f>
        <v>40664</v>
      </c>
      <c r="R170" s="4">
        <f>'(Intermediate Computations)'!T134</f>
        <v>40695</v>
      </c>
      <c r="S170" s="4">
        <f>'(Intermediate Computations)'!U134</f>
        <v>40725</v>
      </c>
      <c r="T170" s="4">
        <f>'(Intermediate Computations)'!V134</f>
        <v>40756</v>
      </c>
      <c r="U170" s="4">
        <f>'(Intermediate Computations)'!W134</f>
        <v>40787</v>
      </c>
      <c r="V170" s="4">
        <f>'(Intermediate Computations)'!X134</f>
        <v>40817</v>
      </c>
      <c r="W170" s="4">
        <f>'(Intermediate Computations)'!Y134</f>
        <v>40848</v>
      </c>
      <c r="X170" s="4">
        <f>'(Intermediate Computations)'!Z134</f>
        <v>40878</v>
      </c>
      <c r="Y170" s="4">
        <f>'(Intermediate Computations)'!AB134</f>
        <v>40909</v>
      </c>
      <c r="Z170" s="4">
        <f>'(Intermediate Computations)'!AC134</f>
        <v>40940</v>
      </c>
      <c r="AA170" s="4">
        <f>'(Intermediate Computations)'!AD134</f>
        <v>40969</v>
      </c>
      <c r="AB170" s="4">
        <f>'(Intermediate Computations)'!AE134</f>
        <v>41000</v>
      </c>
      <c r="AC170" s="4">
        <f>'(Intermediate Computations)'!AF134</f>
        <v>41030</v>
      </c>
      <c r="AD170" s="4">
        <f>'(Intermediate Computations)'!AG134</f>
        <v>41061</v>
      </c>
      <c r="AE170" s="4">
        <f>'(Intermediate Computations)'!AH134</f>
        <v>41091</v>
      </c>
      <c r="AF170" s="4">
        <f>'(Intermediate Computations)'!AI134</f>
        <v>41122</v>
      </c>
      <c r="AG170" s="4">
        <f>'(Intermediate Computations)'!AJ134</f>
        <v>41153</v>
      </c>
      <c r="AH170" s="4">
        <f>'(Intermediate Computations)'!AK134</f>
        <v>41183</v>
      </c>
      <c r="AI170" s="4">
        <f>'(Intermediate Computations)'!AL134</f>
        <v>41214</v>
      </c>
      <c r="AJ170" s="4">
        <f>'(Intermediate Computations)'!AM134</f>
        <v>41244</v>
      </c>
      <c r="AK170" s="4">
        <f>'(Intermediate Computations)'!AO134</f>
        <v>41275</v>
      </c>
      <c r="AL170" s="4">
        <f>'(Intermediate Computations)'!AP134</f>
        <v>41306</v>
      </c>
      <c r="AM170" s="4">
        <f>'(Intermediate Computations)'!AQ134</f>
        <v>41334</v>
      </c>
      <c r="AN170" s="4">
        <f>'(Intermediate Computations)'!AR134</f>
        <v>41365</v>
      </c>
      <c r="AO170" s="4">
        <f>'(Intermediate Computations)'!AS134</f>
        <v>41395</v>
      </c>
      <c r="AP170" s="4">
        <f>'(Intermediate Computations)'!AT134</f>
        <v>41426</v>
      </c>
      <c r="AQ170" s="4">
        <f>'(Intermediate Computations)'!AU134</f>
        <v>41456</v>
      </c>
      <c r="AR170" s="4">
        <f>'(Intermediate Computations)'!AV134</f>
        <v>41487</v>
      </c>
      <c r="AS170" s="4">
        <f>'(Intermediate Computations)'!AW134</f>
        <v>41518</v>
      </c>
      <c r="AT170" s="4">
        <f>'(Intermediate Computations)'!AX134</f>
        <v>41548</v>
      </c>
      <c r="AU170" s="4">
        <f>'(Intermediate Computations)'!AY134</f>
        <v>41579</v>
      </c>
      <c r="AV170" s="4">
        <f>'(Intermediate Computations)'!AZ134</f>
        <v>41609</v>
      </c>
      <c r="AW170" s="4">
        <f>'(Intermediate Computations)'!BB134</f>
        <v>41640</v>
      </c>
      <c r="AX170" s="4">
        <f>'(Intermediate Computations)'!BC134</f>
        <v>41671</v>
      </c>
      <c r="AY170" s="4">
        <f>'(Intermediate Computations)'!BD134</f>
        <v>41699</v>
      </c>
      <c r="AZ170" s="4">
        <f>'(Intermediate Computations)'!BE134</f>
        <v>41730</v>
      </c>
      <c r="BA170" s="4">
        <f>'(Intermediate Computations)'!BF134</f>
        <v>41760</v>
      </c>
      <c r="BB170" s="4">
        <f>'(Intermediate Computations)'!BG134</f>
        <v>41791</v>
      </c>
      <c r="BC170" s="4">
        <f>'(Intermediate Computations)'!BH134</f>
        <v>41821</v>
      </c>
      <c r="BD170" s="4">
        <f>'(Intermediate Computations)'!BI134</f>
        <v>41852</v>
      </c>
      <c r="BE170" s="4">
        <f>'(Intermediate Computations)'!BJ134</f>
        <v>41883</v>
      </c>
      <c r="BF170" s="4">
        <f>'(Intermediate Computations)'!BK134</f>
        <v>41913</v>
      </c>
      <c r="BG170" s="4">
        <f>'(Intermediate Computations)'!BL134</f>
        <v>41944</v>
      </c>
      <c r="BH170" s="4">
        <f>'(Intermediate Computations)'!BM134</f>
        <v>41974</v>
      </c>
      <c r="BI170" s="4">
        <f>'(Intermediate Computations)'!BO134</f>
        <v>42005</v>
      </c>
      <c r="BJ170" s="4">
        <f>'(Intermediate Computations)'!BP134</f>
        <v>42036</v>
      </c>
      <c r="BK170" s="4">
        <f>'(Intermediate Computations)'!BQ134</f>
        <v>42064</v>
      </c>
      <c r="BL170" s="4">
        <f>'(Intermediate Computations)'!BR134</f>
        <v>42095</v>
      </c>
      <c r="BM170" s="4">
        <f>'(Intermediate Computations)'!BS134</f>
        <v>42125</v>
      </c>
      <c r="BN170" s="4">
        <f>'(Intermediate Computations)'!BT134</f>
        <v>42156</v>
      </c>
      <c r="BO170" s="4">
        <f>'(Intermediate Computations)'!BU134</f>
        <v>42186</v>
      </c>
      <c r="BP170" s="4">
        <f>'(Intermediate Computations)'!BV134</f>
        <v>42217</v>
      </c>
      <c r="BQ170" s="4">
        <f>'(Intermediate Computations)'!BW134</f>
        <v>42248</v>
      </c>
      <c r="BR170" s="4">
        <f>'(Intermediate Computations)'!BX134</f>
        <v>42278</v>
      </c>
      <c r="BS170" s="4">
        <f>'(Intermediate Computations)'!BY134</f>
        <v>42309</v>
      </c>
      <c r="BT170" s="4">
        <f>'(Intermediate Computations)'!BZ134</f>
        <v>42339</v>
      </c>
      <c r="BU170" s="4">
        <f>'(Intermediate Computations)'!CB134</f>
        <v>42370</v>
      </c>
      <c r="BV170" s="4">
        <f>'(Intermediate Computations)'!CC134</f>
        <v>42401</v>
      </c>
      <c r="BW170" s="4">
        <f>'(Intermediate Computations)'!CD134</f>
        <v>42430</v>
      </c>
      <c r="BX170" s="4">
        <f>'(Intermediate Computations)'!CE134</f>
        <v>42461</v>
      </c>
      <c r="BY170" s="4">
        <f>'(Intermediate Computations)'!CF134</f>
        <v>42491</v>
      </c>
      <c r="BZ170" s="4">
        <f>'(Intermediate Computations)'!CG134</f>
        <v>42522</v>
      </c>
      <c r="CA170" s="4">
        <f>'(Intermediate Computations)'!CH134</f>
        <v>42552</v>
      </c>
      <c r="CB170" s="4">
        <f>'(Intermediate Computations)'!CI134</f>
        <v>42583</v>
      </c>
      <c r="CC170" s="4">
        <f>'(Intermediate Computations)'!CJ134</f>
        <v>42614</v>
      </c>
      <c r="CD170" s="4">
        <f>'(Intermediate Computations)'!CK134</f>
        <v>42644</v>
      </c>
      <c r="CE170" s="4">
        <f>'(Intermediate Computations)'!CL134</f>
        <v>42675</v>
      </c>
      <c r="CF170" s="4">
        <f>'(Intermediate Computations)'!CM134</f>
        <v>42705</v>
      </c>
      <c r="CG170" s="4">
        <f>'(Intermediate Computations)'!CO134</f>
        <v>42736</v>
      </c>
      <c r="CH170" s="4">
        <f>'(Intermediate Computations)'!CP134</f>
        <v>42767</v>
      </c>
      <c r="CI170" s="4">
        <f>'(Intermediate Computations)'!CQ134</f>
        <v>42795</v>
      </c>
      <c r="CJ170" s="4">
        <f>'(Intermediate Computations)'!CR134</f>
        <v>42826</v>
      </c>
      <c r="CK170" s="4">
        <f>'(Intermediate Computations)'!CS134</f>
        <v>42856</v>
      </c>
      <c r="CL170" s="4">
        <f>'(Intermediate Computations)'!CT134</f>
        <v>42887</v>
      </c>
      <c r="CM170" s="4">
        <f>'(Intermediate Computations)'!CU134</f>
        <v>42917</v>
      </c>
      <c r="CN170" s="4">
        <f>'(Intermediate Computations)'!CV134</f>
        <v>42948</v>
      </c>
      <c r="CO170" s="4">
        <f>'(Intermediate Computations)'!CW134</f>
        <v>42979</v>
      </c>
      <c r="CP170" s="4">
        <f>'(Intermediate Computations)'!CX134</f>
        <v>43009</v>
      </c>
      <c r="CQ170" s="4">
        <f>'(Intermediate Computations)'!CY134</f>
        <v>43040</v>
      </c>
      <c r="CR170" s="4">
        <f>'(Intermediate Computations)'!CZ134</f>
        <v>43070</v>
      </c>
      <c r="CS170" s="4">
        <f>'(Intermediate Computations)'!DB134</f>
        <v>43101</v>
      </c>
      <c r="CT170" s="4">
        <f>'(Intermediate Computations)'!DC134</f>
        <v>43132</v>
      </c>
      <c r="CU170" s="4">
        <f>'(Intermediate Computations)'!DD134</f>
        <v>43160</v>
      </c>
      <c r="CV170" s="4">
        <f>'(Intermediate Computations)'!DE134</f>
        <v>43191</v>
      </c>
      <c r="CW170" s="4">
        <f>'(Intermediate Computations)'!DF134</f>
        <v>43221</v>
      </c>
      <c r="CX170" s="4">
        <f>'(Intermediate Computations)'!DG134</f>
        <v>43252</v>
      </c>
      <c r="CY170" s="4">
        <f>'(Intermediate Computations)'!DH134</f>
        <v>43282</v>
      </c>
      <c r="CZ170" s="4">
        <f>'(Intermediate Computations)'!DI134</f>
        <v>43313</v>
      </c>
      <c r="DA170" s="4">
        <f>'(Intermediate Computations)'!DJ134</f>
        <v>43344</v>
      </c>
      <c r="DB170" s="4">
        <f>'(Intermediate Computations)'!DK134</f>
        <v>43374</v>
      </c>
      <c r="DC170" s="4">
        <f>'(Intermediate Computations)'!DL134</f>
        <v>43405</v>
      </c>
      <c r="DD170" s="4">
        <f>'(Intermediate Computations)'!DM134</f>
        <v>43435</v>
      </c>
      <c r="DE170" s="4">
        <f>'(Intermediate Computations)'!DO134</f>
        <v>43466</v>
      </c>
      <c r="DF170" s="4">
        <f>'(Intermediate Computations)'!DP134</f>
        <v>43497</v>
      </c>
      <c r="DG170" s="4">
        <f>'(Intermediate Computations)'!DQ134</f>
        <v>43525</v>
      </c>
      <c r="DH170" s="4">
        <f>'(Intermediate Computations)'!DR134</f>
        <v>43556</v>
      </c>
      <c r="DI170" s="4">
        <f>'(Intermediate Computations)'!DS134</f>
        <v>43586</v>
      </c>
      <c r="DJ170" s="4">
        <f>'(Intermediate Computations)'!DT134</f>
        <v>43617</v>
      </c>
      <c r="DK170" s="4">
        <f>'(Intermediate Computations)'!DU134</f>
        <v>43647</v>
      </c>
      <c r="DL170" s="4">
        <f>'(Intermediate Computations)'!DV134</f>
        <v>43678</v>
      </c>
      <c r="DM170" s="4">
        <f>'(Intermediate Computations)'!DW134</f>
        <v>43709</v>
      </c>
      <c r="DN170" s="4">
        <f>'(Intermediate Computations)'!DX134</f>
        <v>43739</v>
      </c>
      <c r="DO170" s="4">
        <f>'(Intermediate Computations)'!DY134</f>
        <v>43770</v>
      </c>
      <c r="DP170" s="4">
        <f>'(Intermediate Computations)'!DZ134</f>
        <v>43800</v>
      </c>
      <c r="DQ170" s="4">
        <f>'(Intermediate Computations)'!EB134</f>
        <v>43831</v>
      </c>
      <c r="DR170" s="4">
        <f>'(Intermediate Computations)'!EC134</f>
        <v>43862</v>
      </c>
      <c r="DS170" s="4">
        <f>'(Intermediate Computations)'!ED134</f>
        <v>43891</v>
      </c>
      <c r="DT170" s="4">
        <f>'(Intermediate Computations)'!EE134</f>
        <v>43922</v>
      </c>
      <c r="DU170" s="4">
        <f>'(Intermediate Computations)'!EF134</f>
        <v>43952</v>
      </c>
      <c r="DV170" s="4">
        <f>'(Intermediate Computations)'!EG134</f>
        <v>43983</v>
      </c>
      <c r="DW170" s="4">
        <f>'(Intermediate Computations)'!EH134</f>
        <v>44013</v>
      </c>
      <c r="DX170" s="4">
        <f>'(Intermediate Computations)'!EI134</f>
        <v>44044</v>
      </c>
      <c r="DY170" s="4">
        <f>'(Intermediate Computations)'!EJ134</f>
        <v>44075</v>
      </c>
      <c r="DZ170" s="4">
        <f>'(Intermediate Computations)'!EK134</f>
        <v>44105</v>
      </c>
      <c r="EA170" s="4">
        <f>'(Intermediate Computations)'!EL134</f>
        <v>44136</v>
      </c>
      <c r="EB170" s="4">
        <f>'(Intermediate Computations)'!EM134</f>
        <v>44166</v>
      </c>
    </row>
    <row r="171" spans="1:132" ht="12.75" customHeight="1">
      <c r="A171" s="64">
        <f>'Statitstical Moments'!B26</f>
        <v>7.9650056932098984E-9</v>
      </c>
      <c r="B171" s="64">
        <f>'Statitstical Moments'!C26</f>
        <v>7.9650056932098984E-9</v>
      </c>
      <c r="C171" s="64">
        <f ca="1">'Statitstical Moments'!D26</f>
        <v>51.450867293079241</v>
      </c>
      <c r="D171" s="64">
        <f ca="1">'Statitstical Moments'!E26</f>
        <v>110.19741220955872</v>
      </c>
      <c r="E171" s="64">
        <f ca="1">'Statitstical Moments'!F26</f>
        <v>150.33000671123045</v>
      </c>
      <c r="F171" s="64">
        <f ca="1">'Statitstical Moments'!G26</f>
        <v>197.93577601982778</v>
      </c>
      <c r="G171" s="64">
        <f ca="1">'Statitstical Moments'!H26</f>
        <v>274.4714400963631</v>
      </c>
      <c r="H171" s="64">
        <f ca="1">'Statitstical Moments'!I26</f>
        <v>354.25253300838534</v>
      </c>
      <c r="I171" s="64">
        <f ca="1">'Statitstical Moments'!J26</f>
        <v>451.99115035584492</v>
      </c>
      <c r="J171" s="64">
        <f ca="1">'Statitstical Moments'!K26</f>
        <v>559.31156663475906</v>
      </c>
      <c r="K171" s="64">
        <f ca="1">'Statitstical Moments'!L26</f>
        <v>636.97028412410486</v>
      </c>
      <c r="L171" s="64">
        <f ca="1">'Statitstical Moments'!M26</f>
        <v>735.39649169682605</v>
      </c>
      <c r="M171" s="64">
        <f ca="1">'Statitstical Moments'!O26</f>
        <v>855.39998997962516</v>
      </c>
      <c r="N171" s="64">
        <f ca="1">'Statitstical Moments'!P26</f>
        <v>978.70833244639334</v>
      </c>
      <c r="O171" s="64">
        <f ca="1">'Statitstical Moments'!Q26</f>
        <v>1069.8103970864584</v>
      </c>
      <c r="P171" s="64">
        <f ca="1">'Statitstical Moments'!R26</f>
        <v>1189.6166249198582</v>
      </c>
      <c r="Q171" s="64">
        <f ca="1">'Statitstical Moments'!S26</f>
        <v>1332.7830173845146</v>
      </c>
      <c r="R171" s="64">
        <f ca="1">'Statitstical Moments'!T26</f>
        <v>1469.4260298303066</v>
      </c>
      <c r="S171" s="64">
        <f ca="1">'Statitstical Moments'!U26</f>
        <v>1616.4297519091706</v>
      </c>
      <c r="T171" s="64">
        <f ca="1">'Statitstical Moments'!V26</f>
        <v>1807.8556358293656</v>
      </c>
      <c r="U171" s="64">
        <f ca="1">'Statitstical Moments'!W26</f>
        <v>1994.6450454010251</v>
      </c>
      <c r="V171" s="64">
        <f ca="1">'Statitstical Moments'!X26</f>
        <v>2218.890391936603</v>
      </c>
      <c r="W171" s="64">
        <f ca="1">'Statitstical Moments'!Y26</f>
        <v>2439.4764075221433</v>
      </c>
      <c r="X171" s="64">
        <f ca="1">'Statitstical Moments'!Z26</f>
        <v>2679.987206792493</v>
      </c>
      <c r="Y171" s="64">
        <f ca="1">'Statitstical Moments'!AB26</f>
        <v>2909.2968222579148</v>
      </c>
      <c r="Z171" s="64">
        <f ca="1">'Statitstical Moments'!AC26</f>
        <v>3146.6893259878252</v>
      </c>
      <c r="AA171" s="64">
        <f ca="1">'Statitstical Moments'!AD26</f>
        <v>3388.6748358107693</v>
      </c>
      <c r="AB171" s="64">
        <f ca="1">'Statitstical Moments'!AE26</f>
        <v>3631.8251609899944</v>
      </c>
      <c r="AC171" s="64">
        <f ca="1">'Statitstical Moments'!AF26</f>
        <v>3912.0459389648568</v>
      </c>
      <c r="AD171" s="64">
        <f ca="1">'Statitstical Moments'!AG26</f>
        <v>4159.4619157496118</v>
      </c>
      <c r="AE171" s="64">
        <f ca="1">'Statitstical Moments'!AH26</f>
        <v>4430.8224002838506</v>
      </c>
      <c r="AF171" s="64">
        <f ca="1">'Statitstical Moments'!AI26</f>
        <v>4689.1685525565954</v>
      </c>
      <c r="AG171" s="64">
        <f ca="1">'Statitstical Moments'!AJ26</f>
        <v>4937.7146535619086</v>
      </c>
      <c r="AH171" s="64">
        <f ca="1">'Statitstical Moments'!AK26</f>
        <v>5194.3478622716166</v>
      </c>
      <c r="AI171" s="64">
        <f ca="1">'Statitstical Moments'!AL26</f>
        <v>5472.0750047073425</v>
      </c>
      <c r="AJ171" s="64">
        <f ca="1">'Statitstical Moments'!AM26</f>
        <v>5753.4180151578466</v>
      </c>
      <c r="AK171" s="64">
        <f ca="1">'Statitstical Moments'!AO26</f>
        <v>6054.5475942822168</v>
      </c>
      <c r="AL171" s="64">
        <f ca="1">'Statitstical Moments'!AP26</f>
        <v>6345.1644130448994</v>
      </c>
      <c r="AM171" s="64">
        <f ca="1">'Statitstical Moments'!AQ26</f>
        <v>6603.0723584880225</v>
      </c>
      <c r="AN171" s="64">
        <f ca="1">'Statitstical Moments'!AR26</f>
        <v>6841.1169514091152</v>
      </c>
      <c r="AO171" s="64">
        <f ca="1">'Statitstical Moments'!AS26</f>
        <v>7116.1634326369995</v>
      </c>
      <c r="AP171" s="64">
        <f ca="1">'Statitstical Moments'!AT26</f>
        <v>7410.130054767691</v>
      </c>
      <c r="AQ171" s="64">
        <f ca="1">'Statitstical Moments'!AU26</f>
        <v>7731.9771080882019</v>
      </c>
      <c r="AR171" s="64">
        <f ca="1">'Statitstical Moments'!AV26</f>
        <v>8054.8325335078907</v>
      </c>
      <c r="AS171" s="64">
        <f ca="1">'Statitstical Moments'!AW26</f>
        <v>8381.189209857308</v>
      </c>
      <c r="AT171" s="64">
        <f ca="1">'Statitstical Moments'!AX26</f>
        <v>8683.6366641105906</v>
      </c>
      <c r="AU171" s="64">
        <f ca="1">'Statitstical Moments'!AY26</f>
        <v>8978.7100568909282</v>
      </c>
      <c r="AV171" s="64">
        <f ca="1">'Statitstical Moments'!AZ26</f>
        <v>9250.1957199371118</v>
      </c>
      <c r="AW171" s="64">
        <f ca="1">'Statitstical Moments'!BB26</f>
        <v>9525.9926516872765</v>
      </c>
      <c r="AX171" s="64">
        <f ca="1">'Statitstical Moments'!BC26</f>
        <v>9822.2485205781668</v>
      </c>
      <c r="AY171" s="64">
        <f ca="1">'Statitstical Moments'!BD26</f>
        <v>10122.32563622186</v>
      </c>
      <c r="AZ171" s="64">
        <f ca="1">'Statitstical Moments'!BE26</f>
        <v>10414.736592238629</v>
      </c>
      <c r="BA171" s="64">
        <f ca="1">'Statitstical Moments'!BF26</f>
        <v>10703.216539233161</v>
      </c>
      <c r="BB171" s="64">
        <f ca="1">'Statitstical Moments'!BG26</f>
        <v>11015.985488630342</v>
      </c>
      <c r="BC171" s="64">
        <f ca="1">'Statitstical Moments'!BH26</f>
        <v>11353.347498802785</v>
      </c>
      <c r="BD171" s="64">
        <f ca="1">'Statitstical Moments'!BI26</f>
        <v>11659.083264623705</v>
      </c>
      <c r="BE171" s="64">
        <f ca="1">'Statitstical Moments'!BJ26</f>
        <v>11938.357675995472</v>
      </c>
      <c r="BF171" s="64">
        <f ca="1">'Statitstical Moments'!BK26</f>
        <v>12207.840548481245</v>
      </c>
      <c r="BG171" s="64">
        <f ca="1">'Statitstical Moments'!BL26</f>
        <v>12461.315041817559</v>
      </c>
      <c r="BH171" s="64">
        <f ca="1">'Statitstical Moments'!BM26</f>
        <v>12748.438559850603</v>
      </c>
      <c r="BI171" s="64">
        <f ca="1">'Statitstical Moments'!BO26</f>
        <v>13053.749215126993</v>
      </c>
      <c r="BJ171" s="64">
        <f ca="1">'Statitstical Moments'!BP26</f>
        <v>13380.047693701032</v>
      </c>
      <c r="BK171" s="64">
        <f ca="1">'Statitstical Moments'!BQ26</f>
        <v>13709.264906832688</v>
      </c>
      <c r="BL171" s="64">
        <f ca="1">'Statitstical Moments'!BR26</f>
        <v>14046.262004024926</v>
      </c>
      <c r="BM171" s="64">
        <f ca="1">'Statitstical Moments'!BS26</f>
        <v>14379.010824313134</v>
      </c>
      <c r="BN171" s="64">
        <f ca="1">'Statitstical Moments'!BT26</f>
        <v>14716.208158742134</v>
      </c>
      <c r="BO171" s="64">
        <f ca="1">'Statitstical Moments'!BU26</f>
        <v>15040.849634056107</v>
      </c>
      <c r="BP171" s="64">
        <f ca="1">'Statitstical Moments'!BV26</f>
        <v>15366.231632102536</v>
      </c>
      <c r="BQ171" s="64">
        <f ca="1">'Statitstical Moments'!BW26</f>
        <v>15693.235012031686</v>
      </c>
      <c r="BR171" s="64">
        <f ca="1">'Statitstical Moments'!BX26</f>
        <v>15994.588906430647</v>
      </c>
      <c r="BS171" s="64">
        <f ca="1">'Statitstical Moments'!BY26</f>
        <v>16314.080964439452</v>
      </c>
      <c r="BT171" s="64">
        <f ca="1">'Statitstical Moments'!BZ26</f>
        <v>16594.434936361733</v>
      </c>
      <c r="BU171" s="64">
        <f ca="1">'Statitstical Moments'!CB26</f>
        <v>16888.371392343142</v>
      </c>
      <c r="BV171" s="64">
        <f ca="1">'Statitstical Moments'!CC26</f>
        <v>17179.078263981453</v>
      </c>
      <c r="BW171" s="64">
        <f ca="1">'Statitstical Moments'!CD26</f>
        <v>17424.332698843878</v>
      </c>
      <c r="BX171" s="64">
        <f ca="1">'Statitstical Moments'!CE26</f>
        <v>17668.746224417202</v>
      </c>
      <c r="BY171" s="64">
        <f ca="1">'Statitstical Moments'!CF26</f>
        <v>17923.910997005409</v>
      </c>
      <c r="BZ171" s="64">
        <f ca="1">'Statitstical Moments'!CG26</f>
        <v>18138.75720266256</v>
      </c>
      <c r="CA171" s="64">
        <f ca="1">'Statitstical Moments'!CH26</f>
        <v>18325.621798064978</v>
      </c>
      <c r="CB171" s="64">
        <f ca="1">'Statitstical Moments'!CI26</f>
        <v>18495.715094506155</v>
      </c>
      <c r="CC171" s="64">
        <f ca="1">'Statitstical Moments'!CJ26</f>
        <v>18651.252941443752</v>
      </c>
      <c r="CD171" s="64">
        <f ca="1">'Statitstical Moments'!CK26</f>
        <v>18810.804281430545</v>
      </c>
      <c r="CE171" s="64">
        <f ca="1">'Statitstical Moments'!CL26</f>
        <v>18949.881786287897</v>
      </c>
      <c r="CF171" s="64">
        <f ca="1">'Statitstical Moments'!CM26</f>
        <v>19107.49118614402</v>
      </c>
      <c r="CG171" s="64">
        <f ca="1">'Statitstical Moments'!CO26</f>
        <v>19298.793589237644</v>
      </c>
      <c r="CH171" s="64">
        <f ca="1">'Statitstical Moments'!CP26</f>
        <v>19453.747057351924</v>
      </c>
      <c r="CI171" s="64">
        <f ca="1">'Statitstical Moments'!CQ26</f>
        <v>19632.570212350118</v>
      </c>
      <c r="CJ171" s="64">
        <f ca="1">'Statitstical Moments'!CR26</f>
        <v>19845.602657947751</v>
      </c>
      <c r="CK171" s="64">
        <f ca="1">'Statitstical Moments'!CS26</f>
        <v>20039.623150149306</v>
      </c>
      <c r="CL171" s="64">
        <f ca="1">'Statitstical Moments'!CT26</f>
        <v>20233.306586630159</v>
      </c>
      <c r="CM171" s="64">
        <f ca="1">'Statitstical Moments'!CU26</f>
        <v>20432.08728586345</v>
      </c>
      <c r="CN171" s="64">
        <f ca="1">'Statitstical Moments'!CV26</f>
        <v>20651.133133905405</v>
      </c>
      <c r="CO171" s="64">
        <f ca="1">'Statitstical Moments'!CW26</f>
        <v>20874.75567692778</v>
      </c>
      <c r="CP171" s="64">
        <f ca="1">'Statitstical Moments'!CX26</f>
        <v>21112.888115353348</v>
      </c>
      <c r="CQ171" s="64">
        <f ca="1">'Statitstical Moments'!CY26</f>
        <v>21381.816453639829</v>
      </c>
      <c r="CR171" s="64">
        <f ca="1">'Statitstical Moments'!CZ26</f>
        <v>21645.814389193783</v>
      </c>
      <c r="CS171" s="64">
        <f ca="1">'Statitstical Moments'!DB26</f>
        <v>21879.522931597156</v>
      </c>
      <c r="CT171" s="64">
        <f ca="1">'Statitstical Moments'!DC26</f>
        <v>22123.753382152085</v>
      </c>
      <c r="CU171" s="64">
        <f ca="1">'Statitstical Moments'!DD26</f>
        <v>22372.239443432696</v>
      </c>
      <c r="CV171" s="64">
        <f ca="1">'Statitstical Moments'!DE26</f>
        <v>22636.207020738133</v>
      </c>
      <c r="CW171" s="64">
        <f ca="1">'Statitstical Moments'!DF26</f>
        <v>22880.731762773674</v>
      </c>
      <c r="CX171" s="64">
        <f ca="1">'Statitstical Moments'!DG26</f>
        <v>23151.950599710355</v>
      </c>
      <c r="CY171" s="64">
        <f ca="1">'Statitstical Moments'!DH26</f>
        <v>23393.560298265234</v>
      </c>
      <c r="CZ171" s="64">
        <f ca="1">'Statitstical Moments'!DI26</f>
        <v>23646.804550056473</v>
      </c>
      <c r="DA171" s="64">
        <f ca="1">'Statitstical Moments'!DJ26</f>
        <v>23852.86511691445</v>
      </c>
      <c r="DB171" s="64">
        <f ca="1">'Statitstical Moments'!DK26</f>
        <v>24019.197072341947</v>
      </c>
      <c r="DC171" s="64">
        <f ca="1">'Statitstical Moments'!DL26</f>
        <v>24179.913044863144</v>
      </c>
      <c r="DD171" s="64">
        <f ca="1">'Statitstical Moments'!DM26</f>
        <v>24369.313244324305</v>
      </c>
      <c r="DE171" s="64">
        <f ca="1">'Statitstical Moments'!DO26</f>
        <v>24578.150912664572</v>
      </c>
      <c r="DF171" s="64">
        <f ca="1">'Statitstical Moments'!DP26</f>
        <v>24780.798015514236</v>
      </c>
      <c r="DG171" s="64">
        <f ca="1">'Statitstical Moments'!DQ26</f>
        <v>24993.256153267768</v>
      </c>
      <c r="DH171" s="64">
        <f ca="1">'Statitstical Moments'!DR26</f>
        <v>25219.183775168345</v>
      </c>
      <c r="DI171" s="64">
        <f ca="1">'Statitstical Moments'!DS26</f>
        <v>25424.577271383914</v>
      </c>
      <c r="DJ171" s="64">
        <f ca="1">'Statitstical Moments'!DT26</f>
        <v>25621.316735985962</v>
      </c>
      <c r="DK171" s="64">
        <f ca="1">'Statitstical Moments'!DU26</f>
        <v>25756.680989044929</v>
      </c>
      <c r="DL171" s="64">
        <f ca="1">'Statitstical Moments'!DV26</f>
        <v>25879.394081005838</v>
      </c>
      <c r="DM171" s="64">
        <f ca="1">'Statitstical Moments'!DW26</f>
        <v>26009.645642118452</v>
      </c>
      <c r="DN171" s="64">
        <f ca="1">'Statitstical Moments'!DX26</f>
        <v>26108.004560725378</v>
      </c>
      <c r="DO171" s="64">
        <f ca="1">'Statitstical Moments'!DY26</f>
        <v>26215.255160742898</v>
      </c>
      <c r="DP171" s="64">
        <f ca="1">'Statitstical Moments'!DZ26</f>
        <v>26329.403585019871</v>
      </c>
      <c r="DQ171" s="64">
        <f ca="1">'Statitstical Moments'!EB26</f>
        <v>26431.654293938656</v>
      </c>
      <c r="DR171" s="64">
        <f ca="1">'Statitstical Moments'!EC26</f>
        <v>26525.242193589325</v>
      </c>
      <c r="DS171" s="64">
        <f ca="1">'Statitstical Moments'!ED26</f>
        <v>26648.114259200942</v>
      </c>
      <c r="DT171" s="64">
        <f ca="1">'Statitstical Moments'!EE26</f>
        <v>26775.652074225942</v>
      </c>
      <c r="DU171" s="64">
        <f ca="1">'Statitstical Moments'!EF26</f>
        <v>26903.825359974369</v>
      </c>
      <c r="DV171" s="64">
        <f ca="1">'Statitstical Moments'!EG26</f>
        <v>27017.759574557094</v>
      </c>
      <c r="DW171" s="64">
        <f ca="1">'Statitstical Moments'!EH26</f>
        <v>27112.379947702331</v>
      </c>
      <c r="DX171" s="64">
        <f ca="1">'Statitstical Moments'!EI26</f>
        <v>27187.585769979651</v>
      </c>
      <c r="DY171" s="64">
        <f ca="1">'Statitstical Moments'!EJ26</f>
        <v>27243.277847152363</v>
      </c>
      <c r="DZ171" s="64">
        <f ca="1">'Statitstical Moments'!EK26</f>
        <v>27275.429717709569</v>
      </c>
      <c r="EA171" s="64">
        <f ca="1">'Statitstical Moments'!EL26</f>
        <v>27308.971189493233</v>
      </c>
      <c r="EB171" s="64">
        <f ca="1">'Statitstical Moments'!EM26</f>
        <v>27360.425317809455</v>
      </c>
    </row>
    <row r="172" spans="1:132" ht="12.75" customHeight="1">
      <c r="A172" s="4" t="str">
        <f>'(Intermediate Computations)'!B143</f>
        <v>Jan 2010</v>
      </c>
      <c r="B172" s="4" t="str">
        <f>'(Intermediate Computations)'!C143</f>
        <v>Feb 2010</v>
      </c>
      <c r="C172" s="4" t="str">
        <f>'(Intermediate Computations)'!D143</f>
        <v>Mar 2010</v>
      </c>
      <c r="D172" s="4" t="str">
        <f>'(Intermediate Computations)'!E143</f>
        <v>Apr 2010</v>
      </c>
      <c r="E172" s="4" t="str">
        <f>'(Intermediate Computations)'!F143</f>
        <v>May 2010</v>
      </c>
      <c r="F172" s="4" t="str">
        <f>'(Intermediate Computations)'!G143</f>
        <v>Jun 2010</v>
      </c>
      <c r="G172" s="4" t="str">
        <f>'(Intermediate Computations)'!H143</f>
        <v>Jul 2010</v>
      </c>
      <c r="H172" s="4" t="str">
        <f>'(Intermediate Computations)'!I143</f>
        <v>Aug 2010</v>
      </c>
      <c r="I172" s="4" t="str">
        <f>'(Intermediate Computations)'!J143</f>
        <v>Sep 2010</v>
      </c>
      <c r="J172" s="4" t="str">
        <f>'(Intermediate Computations)'!K143</f>
        <v>Oct 2010</v>
      </c>
      <c r="K172" s="4" t="str">
        <f>'(Intermediate Computations)'!L143</f>
        <v>Nov 2010</v>
      </c>
      <c r="L172" s="4" t="str">
        <f>'(Intermediate Computations)'!M143</f>
        <v>Dec 2010</v>
      </c>
      <c r="M172" s="4" t="str">
        <f>'(Intermediate Computations)'!O143</f>
        <v>Jan 2011</v>
      </c>
      <c r="N172" s="4" t="str">
        <f>'(Intermediate Computations)'!P143</f>
        <v>Feb 2011</v>
      </c>
      <c r="O172" s="4" t="str">
        <f>'(Intermediate Computations)'!Q143</f>
        <v>Mar 2011</v>
      </c>
      <c r="P172" s="4" t="str">
        <f>'(Intermediate Computations)'!R143</f>
        <v>Apr 2011</v>
      </c>
      <c r="Q172" s="4" t="str">
        <f>'(Intermediate Computations)'!S143</f>
        <v>May 2011</v>
      </c>
      <c r="R172" s="4" t="str">
        <f>'(Intermediate Computations)'!T143</f>
        <v>Jun 2011</v>
      </c>
      <c r="S172" s="4" t="str">
        <f>'(Intermediate Computations)'!U143</f>
        <v>Jul 2011</v>
      </c>
      <c r="T172" s="4" t="str">
        <f>'(Intermediate Computations)'!V143</f>
        <v>Aug 2011</v>
      </c>
      <c r="U172" s="4" t="str">
        <f>'(Intermediate Computations)'!W143</f>
        <v>Sep 2011</v>
      </c>
      <c r="V172" s="4" t="str">
        <f>'(Intermediate Computations)'!X143</f>
        <v>Oct 2011</v>
      </c>
      <c r="W172" s="4" t="str">
        <f>'(Intermediate Computations)'!Y143</f>
        <v>Nov 2011</v>
      </c>
      <c r="X172" s="4" t="str">
        <f>'(Intermediate Computations)'!Z143</f>
        <v>Dec 2011</v>
      </c>
      <c r="Y172" s="4" t="str">
        <f>'(Intermediate Computations)'!AB143</f>
        <v>Jan 2012</v>
      </c>
      <c r="Z172" s="4" t="str">
        <f>'(Intermediate Computations)'!AC143</f>
        <v>Feb 2012</v>
      </c>
      <c r="AA172" s="4" t="str">
        <f>'(Intermediate Computations)'!AD143</f>
        <v>Mar 2012</v>
      </c>
      <c r="AB172" s="4" t="str">
        <f>'(Intermediate Computations)'!AE143</f>
        <v>Apr 2012</v>
      </c>
      <c r="AC172" s="4" t="str">
        <f>'(Intermediate Computations)'!AF143</f>
        <v>May 2012</v>
      </c>
      <c r="AD172" s="4" t="str">
        <f>'(Intermediate Computations)'!AG143</f>
        <v>Jun 2012</v>
      </c>
      <c r="AE172" s="4" t="str">
        <f>'(Intermediate Computations)'!AH143</f>
        <v>Jul 2012</v>
      </c>
      <c r="AF172" s="4" t="str">
        <f>'(Intermediate Computations)'!AI143</f>
        <v>Aug 2012</v>
      </c>
      <c r="AG172" s="4" t="str">
        <f>'(Intermediate Computations)'!AJ143</f>
        <v>Sep 2012</v>
      </c>
      <c r="AH172" s="4" t="str">
        <f>'(Intermediate Computations)'!AK143</f>
        <v>Oct 2012</v>
      </c>
      <c r="AI172" s="4" t="str">
        <f>'(Intermediate Computations)'!AL143</f>
        <v>Nov 2012</v>
      </c>
      <c r="AJ172" s="4" t="str">
        <f>'(Intermediate Computations)'!AM143</f>
        <v>Dec 2012</v>
      </c>
      <c r="AK172" s="4" t="str">
        <f>'(Intermediate Computations)'!AO143</f>
        <v>Jan 2013</v>
      </c>
      <c r="AL172" s="4" t="str">
        <f>'(Intermediate Computations)'!AP143</f>
        <v>Feb 2013</v>
      </c>
      <c r="AM172" s="4" t="str">
        <f>'(Intermediate Computations)'!AQ143</f>
        <v>Mar 2013</v>
      </c>
      <c r="AN172" s="4" t="str">
        <f>'(Intermediate Computations)'!AR143</f>
        <v>Apr 2013</v>
      </c>
      <c r="AO172" s="4" t="str">
        <f>'(Intermediate Computations)'!AS143</f>
        <v>May 2013</v>
      </c>
      <c r="AP172" s="4" t="str">
        <f>'(Intermediate Computations)'!AT143</f>
        <v>Jun 2013</v>
      </c>
      <c r="AQ172" s="4" t="str">
        <f>'(Intermediate Computations)'!AU143</f>
        <v>Jul 2013</v>
      </c>
      <c r="AR172" s="4" t="str">
        <f>'(Intermediate Computations)'!AV143</f>
        <v>Aug 2013</v>
      </c>
      <c r="AS172" s="4" t="str">
        <f>'(Intermediate Computations)'!AW143</f>
        <v>Sep 2013</v>
      </c>
      <c r="AT172" s="4" t="str">
        <f>'(Intermediate Computations)'!AX143</f>
        <v>Oct 2013</v>
      </c>
      <c r="AU172" s="4" t="str">
        <f>'(Intermediate Computations)'!AY143</f>
        <v>Nov 2013</v>
      </c>
      <c r="AV172" s="4" t="str">
        <f>'(Intermediate Computations)'!AZ143</f>
        <v>Dec 2013</v>
      </c>
      <c r="AW172" s="4" t="str">
        <f>'(Intermediate Computations)'!BB143</f>
        <v>Jan 2014</v>
      </c>
      <c r="AX172" s="4" t="str">
        <f>'(Intermediate Computations)'!BC143</f>
        <v>Feb 2014</v>
      </c>
      <c r="AY172" s="4" t="str">
        <f>'(Intermediate Computations)'!BD143</f>
        <v>Mar 2014</v>
      </c>
      <c r="AZ172" s="4" t="str">
        <f>'(Intermediate Computations)'!BE143</f>
        <v>Apr 2014</v>
      </c>
      <c r="BA172" s="4" t="str">
        <f>'(Intermediate Computations)'!BF143</f>
        <v>May 2014</v>
      </c>
      <c r="BB172" s="4" t="str">
        <f>'(Intermediate Computations)'!BG143</f>
        <v>Jun 2014</v>
      </c>
      <c r="BC172" s="4" t="str">
        <f>'(Intermediate Computations)'!BH143</f>
        <v>Jul 2014</v>
      </c>
      <c r="BD172" s="4" t="str">
        <f>'(Intermediate Computations)'!BI143</f>
        <v>Aug 2014</v>
      </c>
      <c r="BE172" s="4" t="str">
        <f>'(Intermediate Computations)'!BJ143</f>
        <v>Sep 2014</v>
      </c>
      <c r="BF172" s="4" t="str">
        <f>'(Intermediate Computations)'!BK143</f>
        <v>Oct 2014</v>
      </c>
      <c r="BG172" s="4" t="str">
        <f>'(Intermediate Computations)'!BL143</f>
        <v>Nov 2014</v>
      </c>
      <c r="BH172" s="4" t="str">
        <f>'(Intermediate Computations)'!BM143</f>
        <v>Dec 2014</v>
      </c>
      <c r="BI172" s="4" t="str">
        <f>'(Intermediate Computations)'!BO143</f>
        <v>Jan 2015</v>
      </c>
      <c r="BJ172" s="4" t="str">
        <f>'(Intermediate Computations)'!BP143</f>
        <v>Feb 2015</v>
      </c>
      <c r="BK172" s="4" t="str">
        <f>'(Intermediate Computations)'!BQ143</f>
        <v>Mar 2015</v>
      </c>
      <c r="BL172" s="4" t="str">
        <f>'(Intermediate Computations)'!BR143</f>
        <v>Apr 2015</v>
      </c>
      <c r="BM172" s="4" t="str">
        <f>'(Intermediate Computations)'!BS143</f>
        <v>May 2015</v>
      </c>
      <c r="BN172" s="4" t="str">
        <f>'(Intermediate Computations)'!BT143</f>
        <v>Jun 2015</v>
      </c>
      <c r="BO172" s="4" t="str">
        <f>'(Intermediate Computations)'!BU143</f>
        <v>Jul 2015</v>
      </c>
      <c r="BP172" s="4" t="str">
        <f>'(Intermediate Computations)'!BV143</f>
        <v>Aug 2015</v>
      </c>
      <c r="BQ172" s="4" t="str">
        <f>'(Intermediate Computations)'!BW143</f>
        <v>Sep 2015</v>
      </c>
      <c r="BR172" s="4" t="str">
        <f>'(Intermediate Computations)'!BX143</f>
        <v>Oct 2015</v>
      </c>
      <c r="BS172" s="4" t="str">
        <f>'(Intermediate Computations)'!BY143</f>
        <v>Nov 2015</v>
      </c>
      <c r="BT172" s="4" t="str">
        <f>'(Intermediate Computations)'!BZ143</f>
        <v>Dec 2015</v>
      </c>
      <c r="BU172" s="4" t="str">
        <f>'(Intermediate Computations)'!CB143</f>
        <v>Jan 2016</v>
      </c>
      <c r="BV172" s="4" t="str">
        <f>'(Intermediate Computations)'!CC143</f>
        <v>Feb 2016</v>
      </c>
      <c r="BW172" s="4" t="str">
        <f>'(Intermediate Computations)'!CD143</f>
        <v>Mar 2016</v>
      </c>
      <c r="BX172" s="4" t="str">
        <f>'(Intermediate Computations)'!CE143</f>
        <v>Apr 2016</v>
      </c>
      <c r="BY172" s="4" t="str">
        <f>'(Intermediate Computations)'!CF143</f>
        <v>May 2016</v>
      </c>
      <c r="BZ172" s="4" t="str">
        <f>'(Intermediate Computations)'!CG143</f>
        <v>Jun 2016</v>
      </c>
      <c r="CA172" s="4" t="str">
        <f>'(Intermediate Computations)'!CH143</f>
        <v>Jul 2016</v>
      </c>
      <c r="CB172" s="4" t="str">
        <f>'(Intermediate Computations)'!CI143</f>
        <v>Aug 2016</v>
      </c>
      <c r="CC172" s="4" t="str">
        <f>'(Intermediate Computations)'!CJ143</f>
        <v>Sep 2016</v>
      </c>
      <c r="CD172" s="4" t="str">
        <f>'(Intermediate Computations)'!CK143</f>
        <v>Oct 2016</v>
      </c>
      <c r="CE172" s="4" t="str">
        <f>'(Intermediate Computations)'!CL143</f>
        <v>Nov 2016</v>
      </c>
      <c r="CF172" s="4" t="str">
        <f>'(Intermediate Computations)'!CM143</f>
        <v>Dec 2016</v>
      </c>
      <c r="CG172" s="4" t="str">
        <f>'(Intermediate Computations)'!CO143</f>
        <v>Jan 2017</v>
      </c>
      <c r="CH172" s="4" t="str">
        <f>'(Intermediate Computations)'!CP143</f>
        <v>Feb 2017</v>
      </c>
      <c r="CI172" s="4" t="str">
        <f>'(Intermediate Computations)'!CQ143</f>
        <v>Mar 2017</v>
      </c>
      <c r="CJ172" s="4" t="str">
        <f>'(Intermediate Computations)'!CR143</f>
        <v>Apr 2017</v>
      </c>
      <c r="CK172" s="4" t="str">
        <f>'(Intermediate Computations)'!CS143</f>
        <v>May 2017</v>
      </c>
      <c r="CL172" s="4" t="str">
        <f>'(Intermediate Computations)'!CT143</f>
        <v>Jun 2017</v>
      </c>
      <c r="CM172" s="4" t="str">
        <f>'(Intermediate Computations)'!CU143</f>
        <v>Jul 2017</v>
      </c>
      <c r="CN172" s="4" t="str">
        <f>'(Intermediate Computations)'!CV143</f>
        <v>Aug 2017</v>
      </c>
      <c r="CO172" s="4" t="str">
        <f>'(Intermediate Computations)'!CW143</f>
        <v>Sep 2017</v>
      </c>
      <c r="CP172" s="4" t="str">
        <f>'(Intermediate Computations)'!CX143</f>
        <v>Oct 2017</v>
      </c>
      <c r="CQ172" s="4" t="str">
        <f>'(Intermediate Computations)'!CY143</f>
        <v>Nov 2017</v>
      </c>
      <c r="CR172" s="4" t="str">
        <f>'(Intermediate Computations)'!CZ143</f>
        <v>Dec 2017</v>
      </c>
      <c r="CS172" s="4" t="str">
        <f>'(Intermediate Computations)'!DB143</f>
        <v>Jan 2018</v>
      </c>
      <c r="CT172" s="4" t="str">
        <f>'(Intermediate Computations)'!DC143</f>
        <v>Feb 2018</v>
      </c>
      <c r="CU172" s="4" t="str">
        <f>'(Intermediate Computations)'!DD143</f>
        <v>Mar 2018</v>
      </c>
      <c r="CV172" s="4" t="str">
        <f>'(Intermediate Computations)'!DE143</f>
        <v>Apr 2018</v>
      </c>
      <c r="CW172" s="4" t="str">
        <f>'(Intermediate Computations)'!DF143</f>
        <v>May 2018</v>
      </c>
      <c r="CX172" s="4" t="str">
        <f>'(Intermediate Computations)'!DG143</f>
        <v>Jun 2018</v>
      </c>
      <c r="CY172" s="4" t="str">
        <f>'(Intermediate Computations)'!DH143</f>
        <v>Jul 2018</v>
      </c>
      <c r="CZ172" s="4" t="str">
        <f>'(Intermediate Computations)'!DI143</f>
        <v>Aug 2018</v>
      </c>
      <c r="DA172" s="4" t="str">
        <f>'(Intermediate Computations)'!DJ143</f>
        <v>Sep 2018</v>
      </c>
      <c r="DB172" s="4" t="str">
        <f>'(Intermediate Computations)'!DK143</f>
        <v>Oct 2018</v>
      </c>
      <c r="DC172" s="4" t="str">
        <f>'(Intermediate Computations)'!DL143</f>
        <v>Nov 2018</v>
      </c>
      <c r="DD172" s="4" t="str">
        <f>'(Intermediate Computations)'!DM143</f>
        <v>Dec 2018</v>
      </c>
      <c r="DE172" s="4" t="str">
        <f>'(Intermediate Computations)'!DO143</f>
        <v>Jan 2019</v>
      </c>
      <c r="DF172" s="4" t="str">
        <f>'(Intermediate Computations)'!DP143</f>
        <v>Feb 2019</v>
      </c>
      <c r="DG172" s="4" t="str">
        <f>'(Intermediate Computations)'!DQ143</f>
        <v>Mar 2019</v>
      </c>
      <c r="DH172" s="4" t="str">
        <f>'(Intermediate Computations)'!DR143</f>
        <v>Apr 2019</v>
      </c>
      <c r="DI172" s="4" t="str">
        <f>'(Intermediate Computations)'!DS143</f>
        <v>May 2019</v>
      </c>
      <c r="DJ172" s="4" t="str">
        <f>'(Intermediate Computations)'!DT143</f>
        <v>Jun 2019</v>
      </c>
      <c r="DK172" s="4" t="str">
        <f>'(Intermediate Computations)'!DU143</f>
        <v>Jul 2019</v>
      </c>
      <c r="DL172" s="4" t="str">
        <f>'(Intermediate Computations)'!DV143</f>
        <v>Aug 2019</v>
      </c>
      <c r="DM172" s="4" t="str">
        <f>'(Intermediate Computations)'!DW143</f>
        <v>Sep 2019</v>
      </c>
      <c r="DN172" s="4" t="str">
        <f>'(Intermediate Computations)'!DX143</f>
        <v>Oct 2019</v>
      </c>
      <c r="DO172" s="4" t="str">
        <f>'(Intermediate Computations)'!DY143</f>
        <v>Nov 2019</v>
      </c>
      <c r="DP172" s="4" t="str">
        <f>'(Intermediate Computations)'!DZ143</f>
        <v>Dec 2019</v>
      </c>
      <c r="DQ172" s="4" t="str">
        <f>'(Intermediate Computations)'!EB143</f>
        <v>Jan 2020</v>
      </c>
      <c r="DR172" s="4" t="str">
        <f>'(Intermediate Computations)'!EC143</f>
        <v>Feb 2020</v>
      </c>
      <c r="DS172" s="4" t="str">
        <f>'(Intermediate Computations)'!ED143</f>
        <v>Mar 2020</v>
      </c>
      <c r="DT172" s="4" t="str">
        <f>'(Intermediate Computations)'!EE143</f>
        <v>Apr 2020</v>
      </c>
      <c r="DU172" s="4" t="str">
        <f>'(Intermediate Computations)'!EF143</f>
        <v>May 2020</v>
      </c>
      <c r="DV172" s="4" t="str">
        <f>'(Intermediate Computations)'!EG143</f>
        <v>Jun 2020</v>
      </c>
      <c r="DW172" s="4" t="str">
        <f>'(Intermediate Computations)'!EH143</f>
        <v>Jul 2020</v>
      </c>
      <c r="DX172" s="4" t="str">
        <f>'(Intermediate Computations)'!EI143</f>
        <v>Aug 2020</v>
      </c>
      <c r="DY172" s="4" t="str">
        <f>'(Intermediate Computations)'!EJ143</f>
        <v>Sep 2020</v>
      </c>
      <c r="DZ172" s="4" t="str">
        <f>'(Intermediate Computations)'!EK143</f>
        <v>Oct 2020</v>
      </c>
      <c r="EA172" s="4" t="str">
        <f>'(Intermediate Computations)'!EL143</f>
        <v>Nov 2020</v>
      </c>
      <c r="EB172" s="4" t="str">
        <f>'(Intermediate Computations)'!EM143</f>
        <v>Dec 2020</v>
      </c>
    </row>
    <row r="173" spans="1:132" ht="12.75" customHeight="1">
      <c r="A173" s="4">
        <f>'(Intermediate Computations)'!B140</f>
        <v>40179</v>
      </c>
      <c r="B173" s="4">
        <f>'(Intermediate Computations)'!C140</f>
        <v>40210</v>
      </c>
      <c r="C173" s="4">
        <f>'(Intermediate Computations)'!D140</f>
        <v>40238</v>
      </c>
      <c r="D173" s="4">
        <f>'(Intermediate Computations)'!E140</f>
        <v>40269</v>
      </c>
      <c r="E173" s="4">
        <f>'(Intermediate Computations)'!F140</f>
        <v>40299</v>
      </c>
      <c r="F173" s="4">
        <f>'(Intermediate Computations)'!G140</f>
        <v>40330</v>
      </c>
      <c r="G173" s="4">
        <f>'(Intermediate Computations)'!H140</f>
        <v>40360</v>
      </c>
      <c r="H173" s="4">
        <f>'(Intermediate Computations)'!I140</f>
        <v>40391</v>
      </c>
      <c r="I173" s="4">
        <f>'(Intermediate Computations)'!J140</f>
        <v>40422</v>
      </c>
      <c r="J173" s="4">
        <f>'(Intermediate Computations)'!K140</f>
        <v>40452</v>
      </c>
      <c r="K173" s="4">
        <f>'(Intermediate Computations)'!L140</f>
        <v>40483</v>
      </c>
      <c r="L173" s="4">
        <f>'(Intermediate Computations)'!M140</f>
        <v>40513</v>
      </c>
      <c r="M173" s="4">
        <f>'(Intermediate Computations)'!O140</f>
        <v>40544</v>
      </c>
      <c r="N173" s="4">
        <f>'(Intermediate Computations)'!P140</f>
        <v>40575</v>
      </c>
      <c r="O173" s="4">
        <f>'(Intermediate Computations)'!Q140</f>
        <v>40603</v>
      </c>
      <c r="P173" s="4">
        <f>'(Intermediate Computations)'!R140</f>
        <v>40634</v>
      </c>
      <c r="Q173" s="4">
        <f>'(Intermediate Computations)'!S140</f>
        <v>40664</v>
      </c>
      <c r="R173" s="4">
        <f>'(Intermediate Computations)'!T140</f>
        <v>40695</v>
      </c>
      <c r="S173" s="4">
        <f>'(Intermediate Computations)'!U140</f>
        <v>40725</v>
      </c>
      <c r="T173" s="4">
        <f>'(Intermediate Computations)'!V140</f>
        <v>40756</v>
      </c>
      <c r="U173" s="4">
        <f>'(Intermediate Computations)'!W140</f>
        <v>40787</v>
      </c>
      <c r="V173" s="4">
        <f>'(Intermediate Computations)'!X140</f>
        <v>40817</v>
      </c>
      <c r="W173" s="4">
        <f>'(Intermediate Computations)'!Y140</f>
        <v>40848</v>
      </c>
      <c r="X173" s="4">
        <f>'(Intermediate Computations)'!Z140</f>
        <v>40878</v>
      </c>
      <c r="Y173" s="4">
        <f>'(Intermediate Computations)'!AB140</f>
        <v>40909</v>
      </c>
      <c r="Z173" s="4">
        <f>'(Intermediate Computations)'!AC140</f>
        <v>40940</v>
      </c>
      <c r="AA173" s="4">
        <f>'(Intermediate Computations)'!AD140</f>
        <v>40969</v>
      </c>
      <c r="AB173" s="4">
        <f>'(Intermediate Computations)'!AE140</f>
        <v>41000</v>
      </c>
      <c r="AC173" s="4">
        <f>'(Intermediate Computations)'!AF140</f>
        <v>41030</v>
      </c>
      <c r="AD173" s="4">
        <f>'(Intermediate Computations)'!AG140</f>
        <v>41061</v>
      </c>
      <c r="AE173" s="4">
        <f>'(Intermediate Computations)'!AH140</f>
        <v>41091</v>
      </c>
      <c r="AF173" s="4">
        <f>'(Intermediate Computations)'!AI140</f>
        <v>41122</v>
      </c>
      <c r="AG173" s="4">
        <f>'(Intermediate Computations)'!AJ140</f>
        <v>41153</v>
      </c>
      <c r="AH173" s="4">
        <f>'(Intermediate Computations)'!AK140</f>
        <v>41183</v>
      </c>
      <c r="AI173" s="4">
        <f>'(Intermediate Computations)'!AL140</f>
        <v>41214</v>
      </c>
      <c r="AJ173" s="4">
        <f>'(Intermediate Computations)'!AM140</f>
        <v>41244</v>
      </c>
      <c r="AK173" s="4">
        <f>'(Intermediate Computations)'!AO140</f>
        <v>41275</v>
      </c>
      <c r="AL173" s="4">
        <f>'(Intermediate Computations)'!AP140</f>
        <v>41306</v>
      </c>
      <c r="AM173" s="4">
        <f>'(Intermediate Computations)'!AQ140</f>
        <v>41334</v>
      </c>
      <c r="AN173" s="4">
        <f>'(Intermediate Computations)'!AR140</f>
        <v>41365</v>
      </c>
      <c r="AO173" s="4">
        <f>'(Intermediate Computations)'!AS140</f>
        <v>41395</v>
      </c>
      <c r="AP173" s="4">
        <f>'(Intermediate Computations)'!AT140</f>
        <v>41426</v>
      </c>
      <c r="AQ173" s="4">
        <f>'(Intermediate Computations)'!AU140</f>
        <v>41456</v>
      </c>
      <c r="AR173" s="4">
        <f>'(Intermediate Computations)'!AV140</f>
        <v>41487</v>
      </c>
      <c r="AS173" s="4">
        <f>'(Intermediate Computations)'!AW140</f>
        <v>41518</v>
      </c>
      <c r="AT173" s="4">
        <f>'(Intermediate Computations)'!AX140</f>
        <v>41548</v>
      </c>
      <c r="AU173" s="4">
        <f>'(Intermediate Computations)'!AY140</f>
        <v>41579</v>
      </c>
      <c r="AV173" s="4">
        <f>'(Intermediate Computations)'!AZ140</f>
        <v>41609</v>
      </c>
      <c r="AW173" s="4">
        <f>'(Intermediate Computations)'!BB140</f>
        <v>41640</v>
      </c>
      <c r="AX173" s="4">
        <f>'(Intermediate Computations)'!BC140</f>
        <v>41671</v>
      </c>
      <c r="AY173" s="4">
        <f>'(Intermediate Computations)'!BD140</f>
        <v>41699</v>
      </c>
      <c r="AZ173" s="4">
        <f>'(Intermediate Computations)'!BE140</f>
        <v>41730</v>
      </c>
      <c r="BA173" s="4">
        <f>'(Intermediate Computations)'!BF140</f>
        <v>41760</v>
      </c>
      <c r="BB173" s="4">
        <f>'(Intermediate Computations)'!BG140</f>
        <v>41791</v>
      </c>
      <c r="BC173" s="4">
        <f>'(Intermediate Computations)'!BH140</f>
        <v>41821</v>
      </c>
      <c r="BD173" s="4">
        <f>'(Intermediate Computations)'!BI140</f>
        <v>41852</v>
      </c>
      <c r="BE173" s="4">
        <f>'(Intermediate Computations)'!BJ140</f>
        <v>41883</v>
      </c>
      <c r="BF173" s="4">
        <f>'(Intermediate Computations)'!BK140</f>
        <v>41913</v>
      </c>
      <c r="BG173" s="4">
        <f>'(Intermediate Computations)'!BL140</f>
        <v>41944</v>
      </c>
      <c r="BH173" s="4">
        <f>'(Intermediate Computations)'!BM140</f>
        <v>41974</v>
      </c>
      <c r="BI173" s="4">
        <f>'(Intermediate Computations)'!BO140</f>
        <v>42005</v>
      </c>
      <c r="BJ173" s="4">
        <f>'(Intermediate Computations)'!BP140</f>
        <v>42036</v>
      </c>
      <c r="BK173" s="4">
        <f>'(Intermediate Computations)'!BQ140</f>
        <v>42064</v>
      </c>
      <c r="BL173" s="4">
        <f>'(Intermediate Computations)'!BR140</f>
        <v>42095</v>
      </c>
      <c r="BM173" s="4">
        <f>'(Intermediate Computations)'!BS140</f>
        <v>42125</v>
      </c>
      <c r="BN173" s="4">
        <f>'(Intermediate Computations)'!BT140</f>
        <v>42156</v>
      </c>
      <c r="BO173" s="4">
        <f>'(Intermediate Computations)'!BU140</f>
        <v>42186</v>
      </c>
      <c r="BP173" s="4">
        <f>'(Intermediate Computations)'!BV140</f>
        <v>42217</v>
      </c>
      <c r="BQ173" s="4">
        <f>'(Intermediate Computations)'!BW140</f>
        <v>42248</v>
      </c>
      <c r="BR173" s="4">
        <f>'(Intermediate Computations)'!BX140</f>
        <v>42278</v>
      </c>
      <c r="BS173" s="4">
        <f>'(Intermediate Computations)'!BY140</f>
        <v>42309</v>
      </c>
      <c r="BT173" s="4">
        <f>'(Intermediate Computations)'!BZ140</f>
        <v>42339</v>
      </c>
      <c r="BU173" s="4">
        <f>'(Intermediate Computations)'!CB140</f>
        <v>42370</v>
      </c>
      <c r="BV173" s="4">
        <f>'(Intermediate Computations)'!CC140</f>
        <v>42401</v>
      </c>
      <c r="BW173" s="4">
        <f>'(Intermediate Computations)'!CD140</f>
        <v>42430</v>
      </c>
      <c r="BX173" s="4">
        <f>'(Intermediate Computations)'!CE140</f>
        <v>42461</v>
      </c>
      <c r="BY173" s="4">
        <f>'(Intermediate Computations)'!CF140</f>
        <v>42491</v>
      </c>
      <c r="BZ173" s="4">
        <f>'(Intermediate Computations)'!CG140</f>
        <v>42522</v>
      </c>
      <c r="CA173" s="4">
        <f>'(Intermediate Computations)'!CH140</f>
        <v>42552</v>
      </c>
      <c r="CB173" s="4">
        <f>'(Intermediate Computations)'!CI140</f>
        <v>42583</v>
      </c>
      <c r="CC173" s="4">
        <f>'(Intermediate Computations)'!CJ140</f>
        <v>42614</v>
      </c>
      <c r="CD173" s="4">
        <f>'(Intermediate Computations)'!CK140</f>
        <v>42644</v>
      </c>
      <c r="CE173" s="4">
        <f>'(Intermediate Computations)'!CL140</f>
        <v>42675</v>
      </c>
      <c r="CF173" s="4">
        <f>'(Intermediate Computations)'!CM140</f>
        <v>42705</v>
      </c>
      <c r="CG173" s="4">
        <f>'(Intermediate Computations)'!CO140</f>
        <v>42736</v>
      </c>
      <c r="CH173" s="4">
        <f>'(Intermediate Computations)'!CP140</f>
        <v>42767</v>
      </c>
      <c r="CI173" s="4">
        <f>'(Intermediate Computations)'!CQ140</f>
        <v>42795</v>
      </c>
      <c r="CJ173" s="4">
        <f>'(Intermediate Computations)'!CR140</f>
        <v>42826</v>
      </c>
      <c r="CK173" s="4">
        <f>'(Intermediate Computations)'!CS140</f>
        <v>42856</v>
      </c>
      <c r="CL173" s="4">
        <f>'(Intermediate Computations)'!CT140</f>
        <v>42887</v>
      </c>
      <c r="CM173" s="4">
        <f>'(Intermediate Computations)'!CU140</f>
        <v>42917</v>
      </c>
      <c r="CN173" s="4">
        <f>'(Intermediate Computations)'!CV140</f>
        <v>42948</v>
      </c>
      <c r="CO173" s="4">
        <f>'(Intermediate Computations)'!CW140</f>
        <v>42979</v>
      </c>
      <c r="CP173" s="4">
        <f>'(Intermediate Computations)'!CX140</f>
        <v>43009</v>
      </c>
      <c r="CQ173" s="4">
        <f>'(Intermediate Computations)'!CY140</f>
        <v>43040</v>
      </c>
      <c r="CR173" s="4">
        <f>'(Intermediate Computations)'!CZ140</f>
        <v>43070</v>
      </c>
      <c r="CS173" s="4">
        <f>'(Intermediate Computations)'!DB140</f>
        <v>43101</v>
      </c>
      <c r="CT173" s="4">
        <f>'(Intermediate Computations)'!DC140</f>
        <v>43132</v>
      </c>
      <c r="CU173" s="4">
        <f>'(Intermediate Computations)'!DD140</f>
        <v>43160</v>
      </c>
      <c r="CV173" s="4">
        <f>'(Intermediate Computations)'!DE140</f>
        <v>43191</v>
      </c>
      <c r="CW173" s="4">
        <f>'(Intermediate Computations)'!DF140</f>
        <v>43221</v>
      </c>
      <c r="CX173" s="4">
        <f>'(Intermediate Computations)'!DG140</f>
        <v>43252</v>
      </c>
      <c r="CY173" s="4">
        <f>'(Intermediate Computations)'!DH140</f>
        <v>43282</v>
      </c>
      <c r="CZ173" s="4">
        <f>'(Intermediate Computations)'!DI140</f>
        <v>43313</v>
      </c>
      <c r="DA173" s="4">
        <f>'(Intermediate Computations)'!DJ140</f>
        <v>43344</v>
      </c>
      <c r="DB173" s="4">
        <f>'(Intermediate Computations)'!DK140</f>
        <v>43374</v>
      </c>
      <c r="DC173" s="4">
        <f>'(Intermediate Computations)'!DL140</f>
        <v>43405</v>
      </c>
      <c r="DD173" s="4">
        <f>'(Intermediate Computations)'!DM140</f>
        <v>43435</v>
      </c>
      <c r="DE173" s="4">
        <f>'(Intermediate Computations)'!DO140</f>
        <v>43466</v>
      </c>
      <c r="DF173" s="4">
        <f>'(Intermediate Computations)'!DP140</f>
        <v>43497</v>
      </c>
      <c r="DG173" s="4">
        <f>'(Intermediate Computations)'!DQ140</f>
        <v>43525</v>
      </c>
      <c r="DH173" s="4">
        <f>'(Intermediate Computations)'!DR140</f>
        <v>43556</v>
      </c>
      <c r="DI173" s="4">
        <f>'(Intermediate Computations)'!DS140</f>
        <v>43586</v>
      </c>
      <c r="DJ173" s="4">
        <f>'(Intermediate Computations)'!DT140</f>
        <v>43617</v>
      </c>
      <c r="DK173" s="4">
        <f>'(Intermediate Computations)'!DU140</f>
        <v>43647</v>
      </c>
      <c r="DL173" s="4">
        <f>'(Intermediate Computations)'!DV140</f>
        <v>43678</v>
      </c>
      <c r="DM173" s="4">
        <f>'(Intermediate Computations)'!DW140</f>
        <v>43709</v>
      </c>
      <c r="DN173" s="4">
        <f>'(Intermediate Computations)'!DX140</f>
        <v>43739</v>
      </c>
      <c r="DO173" s="4">
        <f>'(Intermediate Computations)'!DY140</f>
        <v>43770</v>
      </c>
      <c r="DP173" s="4">
        <f>'(Intermediate Computations)'!DZ140</f>
        <v>43800</v>
      </c>
      <c r="DQ173" s="4">
        <f>'(Intermediate Computations)'!EB140</f>
        <v>43831</v>
      </c>
      <c r="DR173" s="4">
        <f>'(Intermediate Computations)'!EC140</f>
        <v>43862</v>
      </c>
      <c r="DS173" s="4">
        <f>'(Intermediate Computations)'!ED140</f>
        <v>43891</v>
      </c>
      <c r="DT173" s="4">
        <f>'(Intermediate Computations)'!EE140</f>
        <v>43922</v>
      </c>
      <c r="DU173" s="4">
        <f>'(Intermediate Computations)'!EF140</f>
        <v>43952</v>
      </c>
      <c r="DV173" s="4">
        <f>'(Intermediate Computations)'!EG140</f>
        <v>43983</v>
      </c>
      <c r="DW173" s="4">
        <f>'(Intermediate Computations)'!EH140</f>
        <v>44013</v>
      </c>
      <c r="DX173" s="4">
        <f>'(Intermediate Computations)'!EI140</f>
        <v>44044</v>
      </c>
      <c r="DY173" s="4">
        <f>'(Intermediate Computations)'!EJ140</f>
        <v>44075</v>
      </c>
      <c r="DZ173" s="4">
        <f>'(Intermediate Computations)'!EK140</f>
        <v>44105</v>
      </c>
      <c r="EA173" s="4">
        <f>'(Intermediate Computations)'!EL140</f>
        <v>44136</v>
      </c>
      <c r="EB173" s="4">
        <f>'(Intermediate Computations)'!EM140</f>
        <v>44166</v>
      </c>
    </row>
    <row r="174" spans="1:132" ht="12.75" customHeight="1">
      <c r="A174" s="64">
        <f>'Statitstical Moments'!B32</f>
        <v>34645298.421926446</v>
      </c>
      <c r="B174" s="64">
        <f ca="1">'Statitstical Moments'!C32</f>
        <v>34630925.576654315</v>
      </c>
      <c r="C174" s="64">
        <f ca="1">'Statitstical Moments'!D32</f>
        <v>34616344.937786803</v>
      </c>
      <c r="D174" s="64">
        <f ca="1">'Statitstical Moments'!E32</f>
        <v>34602800.585071415</v>
      </c>
      <c r="E174" s="64">
        <f ca="1">'Statitstical Moments'!F32</f>
        <v>34588569.754956178</v>
      </c>
      <c r="F174" s="64">
        <f ca="1">'Statitstical Moments'!G32</f>
        <v>34574835.639443561</v>
      </c>
      <c r="G174" s="64">
        <f ca="1">'Statitstical Moments'!H32</f>
        <v>34560089.756932452</v>
      </c>
      <c r="H174" s="64">
        <f ca="1">'Statitstical Moments'!I32</f>
        <v>34546981.677517921</v>
      </c>
      <c r="I174" s="64">
        <f ca="1">'Statitstical Moments'!J32</f>
        <v>34533277.799762428</v>
      </c>
      <c r="J174" s="64">
        <f ca="1">'Statitstical Moments'!K32</f>
        <v>34518539.809802376</v>
      </c>
      <c r="K174" s="64">
        <f ca="1">'Statitstical Moments'!L32</f>
        <v>34504335.872079276</v>
      </c>
      <c r="L174" s="64">
        <f ca="1">'Statitstical Moments'!M32</f>
        <v>34490707.973378673</v>
      </c>
      <c r="M174" s="64">
        <f ca="1">'Statitstical Moments'!O32</f>
        <v>34477187.629843682</v>
      </c>
      <c r="N174" s="64">
        <f ca="1">'Statitstical Moments'!P32</f>
        <v>34463722.328579023</v>
      </c>
      <c r="O174" s="64">
        <f ca="1">'Statitstical Moments'!Q32</f>
        <v>34448769.102573976</v>
      </c>
      <c r="P174" s="64">
        <f ca="1">'Statitstical Moments'!R32</f>
        <v>34435965.534115583</v>
      </c>
      <c r="Q174" s="64">
        <f ca="1">'Statitstical Moments'!S32</f>
        <v>34423064.252796181</v>
      </c>
      <c r="R174" s="64">
        <f ca="1">'Statitstical Moments'!T32</f>
        <v>34408446.479757577</v>
      </c>
      <c r="S174" s="64">
        <f ca="1">'Statitstical Moments'!U32</f>
        <v>34395038.044473149</v>
      </c>
      <c r="T174" s="64">
        <f ca="1">'Statitstical Moments'!V32</f>
        <v>34381033.618049003</v>
      </c>
      <c r="U174" s="64">
        <f ca="1">'Statitstical Moments'!W32</f>
        <v>34367150.12246424</v>
      </c>
      <c r="V174" s="64">
        <f ca="1">'Statitstical Moments'!X32</f>
        <v>34354525.240051687</v>
      </c>
      <c r="W174" s="64">
        <f ca="1">'Statitstical Moments'!Y32</f>
        <v>34341373.430371366</v>
      </c>
      <c r="X174" s="64">
        <f ca="1">'Statitstical Moments'!Z32</f>
        <v>34327617.884260759</v>
      </c>
      <c r="Y174" s="64">
        <f ca="1">'Statitstical Moments'!AB32</f>
        <v>34312764.103945717</v>
      </c>
      <c r="Z174" s="64">
        <f ca="1">'Statitstical Moments'!AC32</f>
        <v>34299670.490074627</v>
      </c>
      <c r="AA174" s="64">
        <f ca="1">'Statitstical Moments'!AD32</f>
        <v>34285134.589366555</v>
      </c>
      <c r="AB174" s="64">
        <f ca="1">'Statitstical Moments'!AE32</f>
        <v>34271470.483041741</v>
      </c>
      <c r="AC174" s="64">
        <f ca="1">'Statitstical Moments'!AF32</f>
        <v>34256427.01485461</v>
      </c>
      <c r="AD174" s="64">
        <f ca="1">'Statitstical Moments'!AG32</f>
        <v>34241745.983798102</v>
      </c>
      <c r="AE174" s="64">
        <f ca="1">'Statitstical Moments'!AH32</f>
        <v>34226948.462329783</v>
      </c>
      <c r="AF174" s="64">
        <f ca="1">'Statitstical Moments'!AI32</f>
        <v>34212052.825293437</v>
      </c>
      <c r="AG174" s="64">
        <f ca="1">'Statitstical Moments'!AJ32</f>
        <v>34197988.785539582</v>
      </c>
      <c r="AH174" s="64">
        <f ca="1">'Statitstical Moments'!AK32</f>
        <v>34183092.879744202</v>
      </c>
      <c r="AI174" s="64">
        <f ca="1">'Statitstical Moments'!AL32</f>
        <v>34167856.49656795</v>
      </c>
      <c r="AJ174" s="64">
        <f ca="1">'Statitstical Moments'!AM32</f>
        <v>34153206.936077096</v>
      </c>
      <c r="AK174" s="64">
        <f ca="1">'Statitstical Moments'!AO32</f>
        <v>34138490.200217649</v>
      </c>
      <c r="AL174" s="64">
        <f ca="1">'Statitstical Moments'!AP32</f>
        <v>34124909.045598119</v>
      </c>
      <c r="AM174" s="64">
        <f ca="1">'Statitstical Moments'!AQ32</f>
        <v>34111543.452070281</v>
      </c>
      <c r="AN174" s="64">
        <f ca="1">'Statitstical Moments'!AR32</f>
        <v>34097767.80767864</v>
      </c>
      <c r="AO174" s="64">
        <f ca="1">'Statitstical Moments'!AS32</f>
        <v>34085100.32687518</v>
      </c>
      <c r="AP174" s="64">
        <f ca="1">'Statitstical Moments'!AT32</f>
        <v>34071027.088048786</v>
      </c>
      <c r="AQ174" s="64">
        <f ca="1">'Statitstical Moments'!AU32</f>
        <v>34056616.396924488</v>
      </c>
      <c r="AR174" s="64">
        <f ca="1">'Statitstical Moments'!AV32</f>
        <v>34042595.961641803</v>
      </c>
      <c r="AS174" s="64">
        <f ca="1">'Statitstical Moments'!AW32</f>
        <v>34028729.396873727</v>
      </c>
      <c r="AT174" s="64">
        <f ca="1">'Statitstical Moments'!AX32</f>
        <v>34013496.175485581</v>
      </c>
      <c r="AU174" s="64">
        <f ca="1">'Statitstical Moments'!AY32</f>
        <v>33999380.749222651</v>
      </c>
      <c r="AV174" s="64">
        <f ca="1">'Statitstical Moments'!AZ32</f>
        <v>33984593.558029898</v>
      </c>
      <c r="AW174" s="64">
        <f ca="1">'Statitstical Moments'!BB32</f>
        <v>33971107.458739683</v>
      </c>
      <c r="AX174" s="64">
        <f ca="1">'Statitstical Moments'!BC32</f>
        <v>33957581.920802258</v>
      </c>
      <c r="AY174" s="64">
        <f ca="1">'Statitstical Moments'!BD32</f>
        <v>33942830.106724933</v>
      </c>
      <c r="AZ174" s="64">
        <f ca="1">'Statitstical Moments'!BE32</f>
        <v>33929160.174870178</v>
      </c>
      <c r="BA174" s="64">
        <f ca="1">'Statitstical Moments'!BF32</f>
        <v>33916269.42704349</v>
      </c>
      <c r="BB174" s="64">
        <f ca="1">'Statitstical Moments'!BG32</f>
        <v>33900916.20468387</v>
      </c>
      <c r="BC174" s="64">
        <f ca="1">'Statitstical Moments'!BH32</f>
        <v>33887382.483210117</v>
      </c>
      <c r="BD174" s="64">
        <f ca="1">'Statitstical Moments'!BI32</f>
        <v>33872278.066673279</v>
      </c>
      <c r="BE174" s="64">
        <f ca="1">'Statitstical Moments'!BJ32</f>
        <v>33858311.886320807</v>
      </c>
      <c r="BF174" s="64">
        <f ca="1">'Statitstical Moments'!BK32</f>
        <v>33843201.731617987</v>
      </c>
      <c r="BG174" s="64">
        <f ca="1">'Statitstical Moments'!BL32</f>
        <v>33830063.89628163</v>
      </c>
      <c r="BH174" s="64">
        <f ca="1">'Statitstical Moments'!BM32</f>
        <v>33815585.315097608</v>
      </c>
      <c r="BI174" s="64">
        <f ca="1">'Statitstical Moments'!BO32</f>
        <v>33802075.302875787</v>
      </c>
      <c r="BJ174" s="64">
        <f ca="1">'Statitstical Moments'!BP32</f>
        <v>33787943.039564833</v>
      </c>
      <c r="BK174" s="64">
        <f ca="1">'Statitstical Moments'!BQ32</f>
        <v>33774016.941012263</v>
      </c>
      <c r="BL174" s="64">
        <f ca="1">'Statitstical Moments'!BR32</f>
        <v>33760686.373805039</v>
      </c>
      <c r="BM174" s="64">
        <f ca="1">'Statitstical Moments'!BS32</f>
        <v>33747129.371292844</v>
      </c>
      <c r="BN174" s="64">
        <f ca="1">'Statitstical Moments'!BT32</f>
        <v>33733592.108224921</v>
      </c>
      <c r="BO174" s="64">
        <f ca="1">'Statitstical Moments'!BU32</f>
        <v>33720241.135859914</v>
      </c>
      <c r="BP174" s="64">
        <f ca="1">'Statitstical Moments'!BV32</f>
        <v>33707627.406554058</v>
      </c>
      <c r="BQ174" s="64">
        <f ca="1">'Statitstical Moments'!BW32</f>
        <v>33693816.3573796</v>
      </c>
      <c r="BR174" s="64">
        <f ca="1">'Statitstical Moments'!BX32</f>
        <v>33678953.516518578</v>
      </c>
      <c r="BS174" s="64">
        <f ca="1">'Statitstical Moments'!BY32</f>
        <v>33664074.859568879</v>
      </c>
      <c r="BT174" s="64">
        <f ca="1">'Statitstical Moments'!BZ32</f>
        <v>33650278.508592211</v>
      </c>
      <c r="BU174" s="64">
        <f ca="1">'Statitstical Moments'!CB32</f>
        <v>33636445.561395191</v>
      </c>
      <c r="BV174" s="64">
        <f ca="1">'Statitstical Moments'!CC32</f>
        <v>33622126.175689816</v>
      </c>
      <c r="BW174" s="64">
        <f ca="1">'Statitstical Moments'!CD32</f>
        <v>33607978.015613757</v>
      </c>
      <c r="BX174" s="64">
        <f ca="1">'Statitstical Moments'!CE32</f>
        <v>33592799.056222692</v>
      </c>
      <c r="BY174" s="64">
        <f ca="1">'Statitstical Moments'!CF32</f>
        <v>33579667.130652957</v>
      </c>
      <c r="BZ174" s="64">
        <f ca="1">'Statitstical Moments'!CG32</f>
        <v>33565612.13818147</v>
      </c>
      <c r="CA174" s="64">
        <f ca="1">'Statitstical Moments'!CH32</f>
        <v>33551628.287132975</v>
      </c>
      <c r="CB174" s="64">
        <f ca="1">'Statitstical Moments'!CI32</f>
        <v>33538712.260861043</v>
      </c>
      <c r="CC174" s="64">
        <f ca="1">'Statitstical Moments'!CJ32</f>
        <v>33525746.116963152</v>
      </c>
      <c r="CD174" s="64">
        <f ca="1">'Statitstical Moments'!CK32</f>
        <v>33511949.922851242</v>
      </c>
      <c r="CE174" s="64">
        <f ca="1">'Statitstical Moments'!CL32</f>
        <v>33497502.763754033</v>
      </c>
      <c r="CF174" s="64">
        <f ca="1">'Statitstical Moments'!CM32</f>
        <v>33482926.302151039</v>
      </c>
      <c r="CG174" s="64">
        <f ca="1">'Statitstical Moments'!CO32</f>
        <v>33469962.729525197</v>
      </c>
      <c r="CH174" s="64">
        <f ca="1">'Statitstical Moments'!CP32</f>
        <v>33455044.948764626</v>
      </c>
      <c r="CI174" s="64">
        <f ca="1">'Statitstical Moments'!CQ32</f>
        <v>33441526.248361234</v>
      </c>
      <c r="CJ174" s="64">
        <f ca="1">'Statitstical Moments'!CR32</f>
        <v>33428382.735667408</v>
      </c>
      <c r="CK174" s="64">
        <f ca="1">'Statitstical Moments'!CS32</f>
        <v>33413693.787416052</v>
      </c>
      <c r="CL174" s="64">
        <f ca="1">'Statitstical Moments'!CT32</f>
        <v>33399088.805168811</v>
      </c>
      <c r="CM174" s="64">
        <f ca="1">'Statitstical Moments'!CU32</f>
        <v>33385124.548459586</v>
      </c>
      <c r="CN174" s="64">
        <f ca="1">'Statitstical Moments'!CV32</f>
        <v>33371574.641890932</v>
      </c>
      <c r="CO174" s="64">
        <f ca="1">'Statitstical Moments'!CW32</f>
        <v>33356985.592177313</v>
      </c>
      <c r="CP174" s="64">
        <f ca="1">'Statitstical Moments'!CX32</f>
        <v>33343096.755441293</v>
      </c>
      <c r="CQ174" s="64">
        <f ca="1">'Statitstical Moments'!CY32</f>
        <v>33329179.347991835</v>
      </c>
      <c r="CR174" s="64">
        <f ca="1">'Statitstical Moments'!CZ32</f>
        <v>33315367.793576058</v>
      </c>
      <c r="CS174" s="64">
        <f ca="1">'Statitstical Moments'!DB32</f>
        <v>33301724.492684588</v>
      </c>
      <c r="CT174" s="64">
        <f ca="1">'Statitstical Moments'!DC32</f>
        <v>33287889.103391081</v>
      </c>
      <c r="CU174" s="64">
        <f ca="1">'Statitstical Moments'!DD32</f>
        <v>33274759.342156958</v>
      </c>
      <c r="CV174" s="64">
        <f ca="1">'Statitstical Moments'!DE32</f>
        <v>33260394.179804567</v>
      </c>
      <c r="CW174" s="64">
        <f ca="1">'Statitstical Moments'!DF32</f>
        <v>33246648.18269312</v>
      </c>
      <c r="CX174" s="64">
        <f ca="1">'Statitstical Moments'!DG32</f>
        <v>33232030.669747509</v>
      </c>
      <c r="CY174" s="64">
        <f ca="1">'Statitstical Moments'!DH32</f>
        <v>33218618.750226781</v>
      </c>
      <c r="CZ174" s="64">
        <f ca="1">'Statitstical Moments'!DI32</f>
        <v>33204679.821687132</v>
      </c>
      <c r="DA174" s="64">
        <f ca="1">'Statitstical Moments'!DJ32</f>
        <v>33190647.080869257</v>
      </c>
      <c r="DB174" s="64">
        <f ca="1">'Statitstical Moments'!DK32</f>
        <v>33176135.352352407</v>
      </c>
      <c r="DC174" s="64">
        <f ca="1">'Statitstical Moments'!DL32</f>
        <v>33163120.523898393</v>
      </c>
      <c r="DD174" s="64">
        <f ca="1">'Statitstical Moments'!DM32</f>
        <v>33148520.066072419</v>
      </c>
      <c r="DE174" s="64">
        <f ca="1">'Statitstical Moments'!DO32</f>
        <v>33134057.884943537</v>
      </c>
      <c r="DF174" s="64">
        <f ca="1">'Statitstical Moments'!DP32</f>
        <v>33120371.417500962</v>
      </c>
      <c r="DG174" s="64">
        <f ca="1">'Statitstical Moments'!DQ32</f>
        <v>33106703.390675902</v>
      </c>
      <c r="DH174" s="64">
        <f ca="1">'Statitstical Moments'!DR32</f>
        <v>33092681.318947203</v>
      </c>
      <c r="DI174" s="64">
        <f ca="1">'Statitstical Moments'!DS32</f>
        <v>33077429.894400947</v>
      </c>
      <c r="DJ174" s="64">
        <f ca="1">'Statitstical Moments'!DT32</f>
        <v>33063894.687663015</v>
      </c>
      <c r="DK174" s="64">
        <f ca="1">'Statitstical Moments'!DU32</f>
        <v>33051093.231019769</v>
      </c>
      <c r="DL174" s="64">
        <f ca="1">'Statitstical Moments'!DV32</f>
        <v>33037240.744042624</v>
      </c>
      <c r="DM174" s="64">
        <f ca="1">'Statitstical Moments'!DW32</f>
        <v>33023310.972421508</v>
      </c>
      <c r="DN174" s="64">
        <f ca="1">'Statitstical Moments'!DX32</f>
        <v>33010274.931993518</v>
      </c>
      <c r="DO174" s="64">
        <f ca="1">'Statitstical Moments'!DY32</f>
        <v>32995697.436614752</v>
      </c>
      <c r="DP174" s="64">
        <f ca="1">'Statitstical Moments'!DZ32</f>
        <v>32983416.586154938</v>
      </c>
      <c r="DQ174" s="64">
        <f ca="1">'Statitstical Moments'!EB32</f>
        <v>32969815.904796124</v>
      </c>
      <c r="DR174" s="64">
        <f ca="1">'Statitstical Moments'!EC32</f>
        <v>32955532.483578637</v>
      </c>
      <c r="DS174" s="64">
        <f ca="1">'Statitstical Moments'!ED32</f>
        <v>32939985.147892188</v>
      </c>
      <c r="DT174" s="64">
        <f ca="1">'Statitstical Moments'!EE32</f>
        <v>32926869.321444999</v>
      </c>
      <c r="DU174" s="64">
        <f ca="1">'Statitstical Moments'!EF32</f>
        <v>32912605.351940881</v>
      </c>
      <c r="DV174" s="64">
        <f ca="1">'Statitstical Moments'!EG32</f>
        <v>32899222.478220984</v>
      </c>
      <c r="DW174" s="64">
        <f ca="1">'Statitstical Moments'!EH32</f>
        <v>32885228.966914013</v>
      </c>
      <c r="DX174" s="64">
        <f ca="1">'Statitstical Moments'!EI32</f>
        <v>32872325.559718654</v>
      </c>
      <c r="DY174" s="64">
        <f ca="1">'Statitstical Moments'!EJ32</f>
        <v>32858682.258837055</v>
      </c>
      <c r="DZ174" s="64">
        <f ca="1">'Statitstical Moments'!EK32</f>
        <v>32844685.229319632</v>
      </c>
      <c r="EA174" s="64">
        <f ca="1">'Statitstical Moments'!EL32</f>
        <v>32831547.501730174</v>
      </c>
      <c r="EB174" s="64">
        <f ca="1">'Statitstical Moments'!EM32</f>
        <v>32818132.906952612</v>
      </c>
    </row>
    <row r="175" spans="1:132" ht="12.75" customHeight="1">
      <c r="A175" s="4" t="str">
        <f>'(Intermediate Computations)'!B149</f>
        <v>Jan 2010</v>
      </c>
      <c r="B175" s="4" t="str">
        <f>'(Intermediate Computations)'!C149</f>
        <v>Feb 2010</v>
      </c>
      <c r="C175" s="4" t="str">
        <f>'(Intermediate Computations)'!D149</f>
        <v>Mar 2010</v>
      </c>
      <c r="D175" s="4" t="str">
        <f>'(Intermediate Computations)'!E149</f>
        <v>Apr 2010</v>
      </c>
      <c r="E175" s="4" t="str">
        <f>'(Intermediate Computations)'!F149</f>
        <v>May 2010</v>
      </c>
      <c r="F175" s="4" t="str">
        <f>'(Intermediate Computations)'!G149</f>
        <v>Jun 2010</v>
      </c>
      <c r="G175" s="4" t="str">
        <f>'(Intermediate Computations)'!H149</f>
        <v>Jul 2010</v>
      </c>
      <c r="H175" s="4" t="str">
        <f>'(Intermediate Computations)'!I149</f>
        <v>Aug 2010</v>
      </c>
      <c r="I175" s="4" t="str">
        <f>'(Intermediate Computations)'!J149</f>
        <v>Sep 2010</v>
      </c>
      <c r="J175" s="4" t="str">
        <f>'(Intermediate Computations)'!K149</f>
        <v>Oct 2010</v>
      </c>
      <c r="K175" s="4" t="str">
        <f>'(Intermediate Computations)'!L149</f>
        <v>Nov 2010</v>
      </c>
      <c r="L175" s="4" t="str">
        <f>'(Intermediate Computations)'!M149</f>
        <v>Dec 2010</v>
      </c>
      <c r="M175" s="4" t="str">
        <f>'(Intermediate Computations)'!O149</f>
        <v>Jan 2011</v>
      </c>
      <c r="N175" s="4" t="str">
        <f>'(Intermediate Computations)'!P149</f>
        <v>Feb 2011</v>
      </c>
      <c r="O175" s="4" t="str">
        <f>'(Intermediate Computations)'!Q149</f>
        <v>Mar 2011</v>
      </c>
      <c r="P175" s="4" t="str">
        <f>'(Intermediate Computations)'!R149</f>
        <v>Apr 2011</v>
      </c>
      <c r="Q175" s="4" t="str">
        <f>'(Intermediate Computations)'!S149</f>
        <v>May 2011</v>
      </c>
      <c r="R175" s="4" t="str">
        <f>'(Intermediate Computations)'!T149</f>
        <v>Jun 2011</v>
      </c>
      <c r="S175" s="4" t="str">
        <f>'(Intermediate Computations)'!U149</f>
        <v>Jul 2011</v>
      </c>
      <c r="T175" s="4" t="str">
        <f>'(Intermediate Computations)'!V149</f>
        <v>Aug 2011</v>
      </c>
      <c r="U175" s="4" t="str">
        <f>'(Intermediate Computations)'!W149</f>
        <v>Sep 2011</v>
      </c>
      <c r="V175" s="4" t="str">
        <f>'(Intermediate Computations)'!X149</f>
        <v>Oct 2011</v>
      </c>
      <c r="W175" s="4" t="str">
        <f>'(Intermediate Computations)'!Y149</f>
        <v>Nov 2011</v>
      </c>
      <c r="X175" s="4" t="str">
        <f>'(Intermediate Computations)'!Z149</f>
        <v>Dec 2011</v>
      </c>
      <c r="Y175" s="4" t="str">
        <f>'(Intermediate Computations)'!AB149</f>
        <v>Jan 2012</v>
      </c>
      <c r="Z175" s="4" t="str">
        <f>'(Intermediate Computations)'!AC149</f>
        <v>Feb 2012</v>
      </c>
      <c r="AA175" s="4" t="str">
        <f>'(Intermediate Computations)'!AD149</f>
        <v>Mar 2012</v>
      </c>
      <c r="AB175" s="4" t="str">
        <f>'(Intermediate Computations)'!AE149</f>
        <v>Apr 2012</v>
      </c>
      <c r="AC175" s="4" t="str">
        <f>'(Intermediate Computations)'!AF149</f>
        <v>May 2012</v>
      </c>
      <c r="AD175" s="4" t="str">
        <f>'(Intermediate Computations)'!AG149</f>
        <v>Jun 2012</v>
      </c>
      <c r="AE175" s="4" t="str">
        <f>'(Intermediate Computations)'!AH149</f>
        <v>Jul 2012</v>
      </c>
      <c r="AF175" s="4" t="str">
        <f>'(Intermediate Computations)'!AI149</f>
        <v>Aug 2012</v>
      </c>
      <c r="AG175" s="4" t="str">
        <f>'(Intermediate Computations)'!AJ149</f>
        <v>Sep 2012</v>
      </c>
      <c r="AH175" s="4" t="str">
        <f>'(Intermediate Computations)'!AK149</f>
        <v>Oct 2012</v>
      </c>
      <c r="AI175" s="4" t="str">
        <f>'(Intermediate Computations)'!AL149</f>
        <v>Nov 2012</v>
      </c>
      <c r="AJ175" s="4" t="str">
        <f>'(Intermediate Computations)'!AM149</f>
        <v>Dec 2012</v>
      </c>
      <c r="AK175" s="4" t="str">
        <f>'(Intermediate Computations)'!AO149</f>
        <v>Jan 2013</v>
      </c>
      <c r="AL175" s="4" t="str">
        <f>'(Intermediate Computations)'!AP149</f>
        <v>Feb 2013</v>
      </c>
      <c r="AM175" s="4" t="str">
        <f>'(Intermediate Computations)'!AQ149</f>
        <v>Mar 2013</v>
      </c>
      <c r="AN175" s="4" t="str">
        <f>'(Intermediate Computations)'!AR149</f>
        <v>Apr 2013</v>
      </c>
      <c r="AO175" s="4" t="str">
        <f>'(Intermediate Computations)'!AS149</f>
        <v>May 2013</v>
      </c>
      <c r="AP175" s="4" t="str">
        <f>'(Intermediate Computations)'!AT149</f>
        <v>Jun 2013</v>
      </c>
      <c r="AQ175" s="4" t="str">
        <f>'(Intermediate Computations)'!AU149</f>
        <v>Jul 2013</v>
      </c>
      <c r="AR175" s="4" t="str">
        <f>'(Intermediate Computations)'!AV149</f>
        <v>Aug 2013</v>
      </c>
      <c r="AS175" s="4" t="str">
        <f>'(Intermediate Computations)'!AW149</f>
        <v>Sep 2013</v>
      </c>
      <c r="AT175" s="4" t="str">
        <f>'(Intermediate Computations)'!AX149</f>
        <v>Oct 2013</v>
      </c>
      <c r="AU175" s="4" t="str">
        <f>'(Intermediate Computations)'!AY149</f>
        <v>Nov 2013</v>
      </c>
      <c r="AV175" s="4" t="str">
        <f>'(Intermediate Computations)'!AZ149</f>
        <v>Dec 2013</v>
      </c>
      <c r="AW175" s="4" t="str">
        <f>'(Intermediate Computations)'!BB149</f>
        <v>Jan 2014</v>
      </c>
      <c r="AX175" s="4" t="str">
        <f>'(Intermediate Computations)'!BC149</f>
        <v>Feb 2014</v>
      </c>
      <c r="AY175" s="4" t="str">
        <f>'(Intermediate Computations)'!BD149</f>
        <v>Mar 2014</v>
      </c>
      <c r="AZ175" s="4" t="str">
        <f>'(Intermediate Computations)'!BE149</f>
        <v>Apr 2014</v>
      </c>
      <c r="BA175" s="4" t="str">
        <f>'(Intermediate Computations)'!BF149</f>
        <v>May 2014</v>
      </c>
      <c r="BB175" s="4" t="str">
        <f>'(Intermediate Computations)'!BG149</f>
        <v>Jun 2014</v>
      </c>
      <c r="BC175" s="4" t="str">
        <f>'(Intermediate Computations)'!BH149</f>
        <v>Jul 2014</v>
      </c>
      <c r="BD175" s="4" t="str">
        <f>'(Intermediate Computations)'!BI149</f>
        <v>Aug 2014</v>
      </c>
      <c r="BE175" s="4" t="str">
        <f>'(Intermediate Computations)'!BJ149</f>
        <v>Sep 2014</v>
      </c>
      <c r="BF175" s="4" t="str">
        <f>'(Intermediate Computations)'!BK149</f>
        <v>Oct 2014</v>
      </c>
      <c r="BG175" s="4" t="str">
        <f>'(Intermediate Computations)'!BL149</f>
        <v>Nov 2014</v>
      </c>
      <c r="BH175" s="4" t="str">
        <f>'(Intermediate Computations)'!BM149</f>
        <v>Dec 2014</v>
      </c>
      <c r="BI175" s="4" t="str">
        <f>'(Intermediate Computations)'!BO149</f>
        <v>Jan 2015</v>
      </c>
      <c r="BJ175" s="4" t="str">
        <f>'(Intermediate Computations)'!BP149</f>
        <v>Feb 2015</v>
      </c>
      <c r="BK175" s="4" t="str">
        <f>'(Intermediate Computations)'!BQ149</f>
        <v>Mar 2015</v>
      </c>
      <c r="BL175" s="4" t="str">
        <f>'(Intermediate Computations)'!BR149</f>
        <v>Apr 2015</v>
      </c>
      <c r="BM175" s="4" t="str">
        <f>'(Intermediate Computations)'!BS149</f>
        <v>May 2015</v>
      </c>
      <c r="BN175" s="4" t="str">
        <f>'(Intermediate Computations)'!BT149</f>
        <v>Jun 2015</v>
      </c>
      <c r="BO175" s="4" t="str">
        <f>'(Intermediate Computations)'!BU149</f>
        <v>Jul 2015</v>
      </c>
      <c r="BP175" s="4" t="str">
        <f>'(Intermediate Computations)'!BV149</f>
        <v>Aug 2015</v>
      </c>
      <c r="BQ175" s="4" t="str">
        <f>'(Intermediate Computations)'!BW149</f>
        <v>Sep 2015</v>
      </c>
      <c r="BR175" s="4" t="str">
        <f>'(Intermediate Computations)'!BX149</f>
        <v>Oct 2015</v>
      </c>
      <c r="BS175" s="4" t="str">
        <f>'(Intermediate Computations)'!BY149</f>
        <v>Nov 2015</v>
      </c>
      <c r="BT175" s="4" t="str">
        <f>'(Intermediate Computations)'!BZ149</f>
        <v>Dec 2015</v>
      </c>
      <c r="BU175" s="4" t="str">
        <f>'(Intermediate Computations)'!CB149</f>
        <v>Jan 2016</v>
      </c>
      <c r="BV175" s="4" t="str">
        <f>'(Intermediate Computations)'!CC149</f>
        <v>Feb 2016</v>
      </c>
      <c r="BW175" s="4" t="str">
        <f>'(Intermediate Computations)'!CD149</f>
        <v>Mar 2016</v>
      </c>
      <c r="BX175" s="4" t="str">
        <f>'(Intermediate Computations)'!CE149</f>
        <v>Apr 2016</v>
      </c>
      <c r="BY175" s="4" t="str">
        <f>'(Intermediate Computations)'!CF149</f>
        <v>May 2016</v>
      </c>
      <c r="BZ175" s="4" t="str">
        <f>'(Intermediate Computations)'!CG149</f>
        <v>Jun 2016</v>
      </c>
      <c r="CA175" s="4" t="str">
        <f>'(Intermediate Computations)'!CH149</f>
        <v>Jul 2016</v>
      </c>
      <c r="CB175" s="4" t="str">
        <f>'(Intermediate Computations)'!CI149</f>
        <v>Aug 2016</v>
      </c>
      <c r="CC175" s="4" t="str">
        <f>'(Intermediate Computations)'!CJ149</f>
        <v>Sep 2016</v>
      </c>
      <c r="CD175" s="4" t="str">
        <f>'(Intermediate Computations)'!CK149</f>
        <v>Oct 2016</v>
      </c>
      <c r="CE175" s="4" t="str">
        <f>'(Intermediate Computations)'!CL149</f>
        <v>Nov 2016</v>
      </c>
      <c r="CF175" s="4" t="str">
        <f>'(Intermediate Computations)'!CM149</f>
        <v>Dec 2016</v>
      </c>
      <c r="CG175" s="4" t="str">
        <f>'(Intermediate Computations)'!CO149</f>
        <v>Jan 2017</v>
      </c>
      <c r="CH175" s="4" t="str">
        <f>'(Intermediate Computations)'!CP149</f>
        <v>Feb 2017</v>
      </c>
      <c r="CI175" s="4" t="str">
        <f>'(Intermediate Computations)'!CQ149</f>
        <v>Mar 2017</v>
      </c>
      <c r="CJ175" s="4" t="str">
        <f>'(Intermediate Computations)'!CR149</f>
        <v>Apr 2017</v>
      </c>
      <c r="CK175" s="4" t="str">
        <f>'(Intermediate Computations)'!CS149</f>
        <v>May 2017</v>
      </c>
      <c r="CL175" s="4" t="str">
        <f>'(Intermediate Computations)'!CT149</f>
        <v>Jun 2017</v>
      </c>
      <c r="CM175" s="4" t="str">
        <f>'(Intermediate Computations)'!CU149</f>
        <v>Jul 2017</v>
      </c>
      <c r="CN175" s="4" t="str">
        <f>'(Intermediate Computations)'!CV149</f>
        <v>Aug 2017</v>
      </c>
      <c r="CO175" s="4" t="str">
        <f>'(Intermediate Computations)'!CW149</f>
        <v>Sep 2017</v>
      </c>
      <c r="CP175" s="4" t="str">
        <f>'(Intermediate Computations)'!CX149</f>
        <v>Oct 2017</v>
      </c>
      <c r="CQ175" s="4" t="str">
        <f>'(Intermediate Computations)'!CY149</f>
        <v>Nov 2017</v>
      </c>
      <c r="CR175" s="4" t="str">
        <f>'(Intermediate Computations)'!CZ149</f>
        <v>Dec 2017</v>
      </c>
      <c r="CS175" s="4" t="str">
        <f>'(Intermediate Computations)'!DB149</f>
        <v>Jan 2018</v>
      </c>
      <c r="CT175" s="4" t="str">
        <f>'(Intermediate Computations)'!DC149</f>
        <v>Feb 2018</v>
      </c>
      <c r="CU175" s="4" t="str">
        <f>'(Intermediate Computations)'!DD149</f>
        <v>Mar 2018</v>
      </c>
      <c r="CV175" s="4" t="str">
        <f>'(Intermediate Computations)'!DE149</f>
        <v>Apr 2018</v>
      </c>
      <c r="CW175" s="4" t="str">
        <f>'(Intermediate Computations)'!DF149</f>
        <v>May 2018</v>
      </c>
      <c r="CX175" s="4" t="str">
        <f>'(Intermediate Computations)'!DG149</f>
        <v>Jun 2018</v>
      </c>
      <c r="CY175" s="4" t="str">
        <f>'(Intermediate Computations)'!DH149</f>
        <v>Jul 2018</v>
      </c>
      <c r="CZ175" s="4" t="str">
        <f>'(Intermediate Computations)'!DI149</f>
        <v>Aug 2018</v>
      </c>
      <c r="DA175" s="4" t="str">
        <f>'(Intermediate Computations)'!DJ149</f>
        <v>Sep 2018</v>
      </c>
      <c r="DB175" s="4" t="str">
        <f>'(Intermediate Computations)'!DK149</f>
        <v>Oct 2018</v>
      </c>
      <c r="DC175" s="4" t="str">
        <f>'(Intermediate Computations)'!DL149</f>
        <v>Nov 2018</v>
      </c>
      <c r="DD175" s="4" t="str">
        <f>'(Intermediate Computations)'!DM149</f>
        <v>Dec 2018</v>
      </c>
      <c r="DE175" s="4" t="str">
        <f>'(Intermediate Computations)'!DO149</f>
        <v>Jan 2019</v>
      </c>
      <c r="DF175" s="4" t="str">
        <f>'(Intermediate Computations)'!DP149</f>
        <v>Feb 2019</v>
      </c>
      <c r="DG175" s="4" t="str">
        <f>'(Intermediate Computations)'!DQ149</f>
        <v>Mar 2019</v>
      </c>
      <c r="DH175" s="4" t="str">
        <f>'(Intermediate Computations)'!DR149</f>
        <v>Apr 2019</v>
      </c>
      <c r="DI175" s="4" t="str">
        <f>'(Intermediate Computations)'!DS149</f>
        <v>May 2019</v>
      </c>
      <c r="DJ175" s="4" t="str">
        <f>'(Intermediate Computations)'!DT149</f>
        <v>Jun 2019</v>
      </c>
      <c r="DK175" s="4" t="str">
        <f>'(Intermediate Computations)'!DU149</f>
        <v>Jul 2019</v>
      </c>
      <c r="DL175" s="4" t="str">
        <f>'(Intermediate Computations)'!DV149</f>
        <v>Aug 2019</v>
      </c>
      <c r="DM175" s="4" t="str">
        <f>'(Intermediate Computations)'!DW149</f>
        <v>Sep 2019</v>
      </c>
      <c r="DN175" s="4" t="str">
        <f>'(Intermediate Computations)'!DX149</f>
        <v>Oct 2019</v>
      </c>
      <c r="DO175" s="4" t="str">
        <f>'(Intermediate Computations)'!DY149</f>
        <v>Nov 2019</v>
      </c>
      <c r="DP175" s="4" t="str">
        <f>'(Intermediate Computations)'!DZ149</f>
        <v>Dec 2019</v>
      </c>
      <c r="DQ175" s="4" t="str">
        <f>'(Intermediate Computations)'!EB149</f>
        <v>Jan 2020</v>
      </c>
      <c r="DR175" s="4" t="str">
        <f>'(Intermediate Computations)'!EC149</f>
        <v>Feb 2020</v>
      </c>
      <c r="DS175" s="4" t="str">
        <f>'(Intermediate Computations)'!ED149</f>
        <v>Mar 2020</v>
      </c>
      <c r="DT175" s="4" t="str">
        <f>'(Intermediate Computations)'!EE149</f>
        <v>Apr 2020</v>
      </c>
      <c r="DU175" s="4" t="str">
        <f>'(Intermediate Computations)'!EF149</f>
        <v>May 2020</v>
      </c>
      <c r="DV175" s="4" t="str">
        <f>'(Intermediate Computations)'!EG149</f>
        <v>Jun 2020</v>
      </c>
      <c r="DW175" s="4" t="str">
        <f>'(Intermediate Computations)'!EH149</f>
        <v>Jul 2020</v>
      </c>
      <c r="DX175" s="4" t="str">
        <f>'(Intermediate Computations)'!EI149</f>
        <v>Aug 2020</v>
      </c>
      <c r="DY175" s="4" t="str">
        <f>'(Intermediate Computations)'!EJ149</f>
        <v>Sep 2020</v>
      </c>
      <c r="DZ175" s="4" t="str">
        <f>'(Intermediate Computations)'!EK149</f>
        <v>Oct 2020</v>
      </c>
      <c r="EA175" s="4" t="str">
        <f>'(Intermediate Computations)'!EL149</f>
        <v>Nov 2020</v>
      </c>
      <c r="EB175" s="4" t="str">
        <f>'(Intermediate Computations)'!EM149</f>
        <v>Dec 2020</v>
      </c>
    </row>
    <row r="176" spans="1:132" ht="12.75" customHeight="1">
      <c r="A176" s="4">
        <f>'(Intermediate Computations)'!B146</f>
        <v>40179</v>
      </c>
      <c r="B176" s="4">
        <f>'(Intermediate Computations)'!C146</f>
        <v>40210</v>
      </c>
      <c r="C176" s="4">
        <f>'(Intermediate Computations)'!D146</f>
        <v>40238</v>
      </c>
      <c r="D176" s="4">
        <f>'(Intermediate Computations)'!E146</f>
        <v>40269</v>
      </c>
      <c r="E176" s="4">
        <f>'(Intermediate Computations)'!F146</f>
        <v>40299</v>
      </c>
      <c r="F176" s="4">
        <f>'(Intermediate Computations)'!G146</f>
        <v>40330</v>
      </c>
      <c r="G176" s="4">
        <f>'(Intermediate Computations)'!H146</f>
        <v>40360</v>
      </c>
      <c r="H176" s="4">
        <f>'(Intermediate Computations)'!I146</f>
        <v>40391</v>
      </c>
      <c r="I176" s="4">
        <f>'(Intermediate Computations)'!J146</f>
        <v>40422</v>
      </c>
      <c r="J176" s="4">
        <f>'(Intermediate Computations)'!K146</f>
        <v>40452</v>
      </c>
      <c r="K176" s="4">
        <f>'(Intermediate Computations)'!L146</f>
        <v>40483</v>
      </c>
      <c r="L176" s="4">
        <f>'(Intermediate Computations)'!M146</f>
        <v>40513</v>
      </c>
      <c r="M176" s="4">
        <f>'(Intermediate Computations)'!O146</f>
        <v>40544</v>
      </c>
      <c r="N176" s="4">
        <f>'(Intermediate Computations)'!P146</f>
        <v>40575</v>
      </c>
      <c r="O176" s="4">
        <f>'(Intermediate Computations)'!Q146</f>
        <v>40603</v>
      </c>
      <c r="P176" s="4">
        <f>'(Intermediate Computations)'!R146</f>
        <v>40634</v>
      </c>
      <c r="Q176" s="4">
        <f>'(Intermediate Computations)'!S146</f>
        <v>40664</v>
      </c>
      <c r="R176" s="4">
        <f>'(Intermediate Computations)'!T146</f>
        <v>40695</v>
      </c>
      <c r="S176" s="4">
        <f>'(Intermediate Computations)'!U146</f>
        <v>40725</v>
      </c>
      <c r="T176" s="4">
        <f>'(Intermediate Computations)'!V146</f>
        <v>40756</v>
      </c>
      <c r="U176" s="4">
        <f>'(Intermediate Computations)'!W146</f>
        <v>40787</v>
      </c>
      <c r="V176" s="4">
        <f>'(Intermediate Computations)'!X146</f>
        <v>40817</v>
      </c>
      <c r="W176" s="4">
        <f>'(Intermediate Computations)'!Y146</f>
        <v>40848</v>
      </c>
      <c r="X176" s="4">
        <f>'(Intermediate Computations)'!Z146</f>
        <v>40878</v>
      </c>
      <c r="Y176" s="4">
        <f>'(Intermediate Computations)'!AB146</f>
        <v>40909</v>
      </c>
      <c r="Z176" s="4">
        <f>'(Intermediate Computations)'!AC146</f>
        <v>40940</v>
      </c>
      <c r="AA176" s="4">
        <f>'(Intermediate Computations)'!AD146</f>
        <v>40969</v>
      </c>
      <c r="AB176" s="4">
        <f>'(Intermediate Computations)'!AE146</f>
        <v>41000</v>
      </c>
      <c r="AC176" s="4">
        <f>'(Intermediate Computations)'!AF146</f>
        <v>41030</v>
      </c>
      <c r="AD176" s="4">
        <f>'(Intermediate Computations)'!AG146</f>
        <v>41061</v>
      </c>
      <c r="AE176" s="4">
        <f>'(Intermediate Computations)'!AH146</f>
        <v>41091</v>
      </c>
      <c r="AF176" s="4">
        <f>'(Intermediate Computations)'!AI146</f>
        <v>41122</v>
      </c>
      <c r="AG176" s="4">
        <f>'(Intermediate Computations)'!AJ146</f>
        <v>41153</v>
      </c>
      <c r="AH176" s="4">
        <f>'(Intermediate Computations)'!AK146</f>
        <v>41183</v>
      </c>
      <c r="AI176" s="4">
        <f>'(Intermediate Computations)'!AL146</f>
        <v>41214</v>
      </c>
      <c r="AJ176" s="4">
        <f>'(Intermediate Computations)'!AM146</f>
        <v>41244</v>
      </c>
      <c r="AK176" s="4">
        <f>'(Intermediate Computations)'!AO146</f>
        <v>41275</v>
      </c>
      <c r="AL176" s="4">
        <f>'(Intermediate Computations)'!AP146</f>
        <v>41306</v>
      </c>
      <c r="AM176" s="4">
        <f>'(Intermediate Computations)'!AQ146</f>
        <v>41334</v>
      </c>
      <c r="AN176" s="4">
        <f>'(Intermediate Computations)'!AR146</f>
        <v>41365</v>
      </c>
      <c r="AO176" s="4">
        <f>'(Intermediate Computations)'!AS146</f>
        <v>41395</v>
      </c>
      <c r="AP176" s="4">
        <f>'(Intermediate Computations)'!AT146</f>
        <v>41426</v>
      </c>
      <c r="AQ176" s="4">
        <f>'(Intermediate Computations)'!AU146</f>
        <v>41456</v>
      </c>
      <c r="AR176" s="4">
        <f>'(Intermediate Computations)'!AV146</f>
        <v>41487</v>
      </c>
      <c r="AS176" s="4">
        <f>'(Intermediate Computations)'!AW146</f>
        <v>41518</v>
      </c>
      <c r="AT176" s="4">
        <f>'(Intermediate Computations)'!AX146</f>
        <v>41548</v>
      </c>
      <c r="AU176" s="4">
        <f>'(Intermediate Computations)'!AY146</f>
        <v>41579</v>
      </c>
      <c r="AV176" s="4">
        <f>'(Intermediate Computations)'!AZ146</f>
        <v>41609</v>
      </c>
      <c r="AW176" s="4">
        <f>'(Intermediate Computations)'!BB146</f>
        <v>41640</v>
      </c>
      <c r="AX176" s="4">
        <f>'(Intermediate Computations)'!BC146</f>
        <v>41671</v>
      </c>
      <c r="AY176" s="4">
        <f>'(Intermediate Computations)'!BD146</f>
        <v>41699</v>
      </c>
      <c r="AZ176" s="4">
        <f>'(Intermediate Computations)'!BE146</f>
        <v>41730</v>
      </c>
      <c r="BA176" s="4">
        <f>'(Intermediate Computations)'!BF146</f>
        <v>41760</v>
      </c>
      <c r="BB176" s="4">
        <f>'(Intermediate Computations)'!BG146</f>
        <v>41791</v>
      </c>
      <c r="BC176" s="4">
        <f>'(Intermediate Computations)'!BH146</f>
        <v>41821</v>
      </c>
      <c r="BD176" s="4">
        <f>'(Intermediate Computations)'!BI146</f>
        <v>41852</v>
      </c>
      <c r="BE176" s="4">
        <f>'(Intermediate Computations)'!BJ146</f>
        <v>41883</v>
      </c>
      <c r="BF176" s="4">
        <f>'(Intermediate Computations)'!BK146</f>
        <v>41913</v>
      </c>
      <c r="BG176" s="4">
        <f>'(Intermediate Computations)'!BL146</f>
        <v>41944</v>
      </c>
      <c r="BH176" s="4">
        <f>'(Intermediate Computations)'!BM146</f>
        <v>41974</v>
      </c>
      <c r="BI176" s="4">
        <f>'(Intermediate Computations)'!BO146</f>
        <v>42005</v>
      </c>
      <c r="BJ176" s="4">
        <f>'(Intermediate Computations)'!BP146</f>
        <v>42036</v>
      </c>
      <c r="BK176" s="4">
        <f>'(Intermediate Computations)'!BQ146</f>
        <v>42064</v>
      </c>
      <c r="BL176" s="4">
        <f>'(Intermediate Computations)'!BR146</f>
        <v>42095</v>
      </c>
      <c r="BM176" s="4">
        <f>'(Intermediate Computations)'!BS146</f>
        <v>42125</v>
      </c>
      <c r="BN176" s="4">
        <f>'(Intermediate Computations)'!BT146</f>
        <v>42156</v>
      </c>
      <c r="BO176" s="4">
        <f>'(Intermediate Computations)'!BU146</f>
        <v>42186</v>
      </c>
      <c r="BP176" s="4">
        <f>'(Intermediate Computations)'!BV146</f>
        <v>42217</v>
      </c>
      <c r="BQ176" s="4">
        <f>'(Intermediate Computations)'!BW146</f>
        <v>42248</v>
      </c>
      <c r="BR176" s="4">
        <f>'(Intermediate Computations)'!BX146</f>
        <v>42278</v>
      </c>
      <c r="BS176" s="4">
        <f>'(Intermediate Computations)'!BY146</f>
        <v>42309</v>
      </c>
      <c r="BT176" s="4">
        <f>'(Intermediate Computations)'!BZ146</f>
        <v>42339</v>
      </c>
      <c r="BU176" s="4">
        <f>'(Intermediate Computations)'!CB146</f>
        <v>42370</v>
      </c>
      <c r="BV176" s="4">
        <f>'(Intermediate Computations)'!CC146</f>
        <v>42401</v>
      </c>
      <c r="BW176" s="4">
        <f>'(Intermediate Computations)'!CD146</f>
        <v>42430</v>
      </c>
      <c r="BX176" s="4">
        <f>'(Intermediate Computations)'!CE146</f>
        <v>42461</v>
      </c>
      <c r="BY176" s="4">
        <f>'(Intermediate Computations)'!CF146</f>
        <v>42491</v>
      </c>
      <c r="BZ176" s="4">
        <f>'(Intermediate Computations)'!CG146</f>
        <v>42522</v>
      </c>
      <c r="CA176" s="4">
        <f>'(Intermediate Computations)'!CH146</f>
        <v>42552</v>
      </c>
      <c r="CB176" s="4">
        <f>'(Intermediate Computations)'!CI146</f>
        <v>42583</v>
      </c>
      <c r="CC176" s="4">
        <f>'(Intermediate Computations)'!CJ146</f>
        <v>42614</v>
      </c>
      <c r="CD176" s="4">
        <f>'(Intermediate Computations)'!CK146</f>
        <v>42644</v>
      </c>
      <c r="CE176" s="4">
        <f>'(Intermediate Computations)'!CL146</f>
        <v>42675</v>
      </c>
      <c r="CF176" s="4">
        <f>'(Intermediate Computations)'!CM146</f>
        <v>42705</v>
      </c>
      <c r="CG176" s="4">
        <f>'(Intermediate Computations)'!CO146</f>
        <v>42736</v>
      </c>
      <c r="CH176" s="4">
        <f>'(Intermediate Computations)'!CP146</f>
        <v>42767</v>
      </c>
      <c r="CI176" s="4">
        <f>'(Intermediate Computations)'!CQ146</f>
        <v>42795</v>
      </c>
      <c r="CJ176" s="4">
        <f>'(Intermediate Computations)'!CR146</f>
        <v>42826</v>
      </c>
      <c r="CK176" s="4">
        <f>'(Intermediate Computations)'!CS146</f>
        <v>42856</v>
      </c>
      <c r="CL176" s="4">
        <f>'(Intermediate Computations)'!CT146</f>
        <v>42887</v>
      </c>
      <c r="CM176" s="4">
        <f>'(Intermediate Computations)'!CU146</f>
        <v>42917</v>
      </c>
      <c r="CN176" s="4">
        <f>'(Intermediate Computations)'!CV146</f>
        <v>42948</v>
      </c>
      <c r="CO176" s="4">
        <f>'(Intermediate Computations)'!CW146</f>
        <v>42979</v>
      </c>
      <c r="CP176" s="4">
        <f>'(Intermediate Computations)'!CX146</f>
        <v>43009</v>
      </c>
      <c r="CQ176" s="4">
        <f>'(Intermediate Computations)'!CY146</f>
        <v>43040</v>
      </c>
      <c r="CR176" s="4">
        <f>'(Intermediate Computations)'!CZ146</f>
        <v>43070</v>
      </c>
      <c r="CS176" s="4">
        <f>'(Intermediate Computations)'!DB146</f>
        <v>43101</v>
      </c>
      <c r="CT176" s="4">
        <f>'(Intermediate Computations)'!DC146</f>
        <v>43132</v>
      </c>
      <c r="CU176" s="4">
        <f>'(Intermediate Computations)'!DD146</f>
        <v>43160</v>
      </c>
      <c r="CV176" s="4">
        <f>'(Intermediate Computations)'!DE146</f>
        <v>43191</v>
      </c>
      <c r="CW176" s="4">
        <f>'(Intermediate Computations)'!DF146</f>
        <v>43221</v>
      </c>
      <c r="CX176" s="4">
        <f>'(Intermediate Computations)'!DG146</f>
        <v>43252</v>
      </c>
      <c r="CY176" s="4">
        <f>'(Intermediate Computations)'!DH146</f>
        <v>43282</v>
      </c>
      <c r="CZ176" s="4">
        <f>'(Intermediate Computations)'!DI146</f>
        <v>43313</v>
      </c>
      <c r="DA176" s="4">
        <f>'(Intermediate Computations)'!DJ146</f>
        <v>43344</v>
      </c>
      <c r="DB176" s="4">
        <f>'(Intermediate Computations)'!DK146</f>
        <v>43374</v>
      </c>
      <c r="DC176" s="4">
        <f>'(Intermediate Computations)'!DL146</f>
        <v>43405</v>
      </c>
      <c r="DD176" s="4">
        <f>'(Intermediate Computations)'!DM146</f>
        <v>43435</v>
      </c>
      <c r="DE176" s="4">
        <f>'(Intermediate Computations)'!DO146</f>
        <v>43466</v>
      </c>
      <c r="DF176" s="4">
        <f>'(Intermediate Computations)'!DP146</f>
        <v>43497</v>
      </c>
      <c r="DG176" s="4">
        <f>'(Intermediate Computations)'!DQ146</f>
        <v>43525</v>
      </c>
      <c r="DH176" s="4">
        <f>'(Intermediate Computations)'!DR146</f>
        <v>43556</v>
      </c>
      <c r="DI176" s="4">
        <f>'(Intermediate Computations)'!DS146</f>
        <v>43586</v>
      </c>
      <c r="DJ176" s="4">
        <f>'(Intermediate Computations)'!DT146</f>
        <v>43617</v>
      </c>
      <c r="DK176" s="4">
        <f>'(Intermediate Computations)'!DU146</f>
        <v>43647</v>
      </c>
      <c r="DL176" s="4">
        <f>'(Intermediate Computations)'!DV146</f>
        <v>43678</v>
      </c>
      <c r="DM176" s="4">
        <f>'(Intermediate Computations)'!DW146</f>
        <v>43709</v>
      </c>
      <c r="DN176" s="4">
        <f>'(Intermediate Computations)'!DX146</f>
        <v>43739</v>
      </c>
      <c r="DO176" s="4">
        <f>'(Intermediate Computations)'!DY146</f>
        <v>43770</v>
      </c>
      <c r="DP176" s="4">
        <f>'(Intermediate Computations)'!DZ146</f>
        <v>43800</v>
      </c>
      <c r="DQ176" s="4">
        <f>'(Intermediate Computations)'!EB146</f>
        <v>43831</v>
      </c>
      <c r="DR176" s="4">
        <f>'(Intermediate Computations)'!EC146</f>
        <v>43862</v>
      </c>
      <c r="DS176" s="4">
        <f>'(Intermediate Computations)'!ED146</f>
        <v>43891</v>
      </c>
      <c r="DT176" s="4">
        <f>'(Intermediate Computations)'!EE146</f>
        <v>43922</v>
      </c>
      <c r="DU176" s="4">
        <f>'(Intermediate Computations)'!EF146</f>
        <v>43952</v>
      </c>
      <c r="DV176" s="4">
        <f>'(Intermediate Computations)'!EG146</f>
        <v>43983</v>
      </c>
      <c r="DW176" s="4">
        <f>'(Intermediate Computations)'!EH146</f>
        <v>44013</v>
      </c>
      <c r="DX176" s="4">
        <f>'(Intermediate Computations)'!EI146</f>
        <v>44044</v>
      </c>
      <c r="DY176" s="4">
        <f>'(Intermediate Computations)'!EJ146</f>
        <v>44075</v>
      </c>
      <c r="DZ176" s="4">
        <f>'(Intermediate Computations)'!EK146</f>
        <v>44105</v>
      </c>
      <c r="EA176" s="4">
        <f>'(Intermediate Computations)'!EL146</f>
        <v>44136</v>
      </c>
      <c r="EB176" s="4">
        <f>'(Intermediate Computations)'!EM146</f>
        <v>44166</v>
      </c>
    </row>
    <row r="177" spans="1:132" ht="12.75" customHeight="1">
      <c r="A177" s="64">
        <f>'Statitstical Moments'!B33</f>
        <v>7.9650056932098984E-9</v>
      </c>
      <c r="B177" s="64">
        <f ca="1">'Statitstical Moments'!C33</f>
        <v>1852.2312413488148</v>
      </c>
      <c r="C177" s="64">
        <f ca="1">'Statitstical Moments'!D33</f>
        <v>2698.5771912515042</v>
      </c>
      <c r="D177" s="64">
        <f ca="1">'Statitstical Moments'!E33</f>
        <v>2170.3943683777184</v>
      </c>
      <c r="E177" s="64">
        <f ca="1">'Statitstical Moments'!F33</f>
        <v>2936.2808351479503</v>
      </c>
      <c r="F177" s="64">
        <f ca="1">'Statitstical Moments'!G33</f>
        <v>3525.3283535012733</v>
      </c>
      <c r="G177" s="64">
        <f ca="1">'Statitstical Moments'!H33</f>
        <v>3661.1228956623208</v>
      </c>
      <c r="H177" s="64">
        <f ca="1">'Statitstical Moments'!I33</f>
        <v>3992.2094133449464</v>
      </c>
      <c r="I177" s="64">
        <f ca="1">'Statitstical Moments'!J33</f>
        <v>4621.599846682655</v>
      </c>
      <c r="J177" s="64">
        <f ca="1">'Statitstical Moments'!K33</f>
        <v>4222.5214538911969</v>
      </c>
      <c r="K177" s="64">
        <f ca="1">'Statitstical Moments'!L33</f>
        <v>4878.7223444551255</v>
      </c>
      <c r="L177" s="64">
        <f ca="1">'Statitstical Moments'!M33</f>
        <v>5630.3126784524902</v>
      </c>
      <c r="M177" s="64">
        <f ca="1">'Statitstical Moments'!O33</f>
        <v>6147.3946397756881</v>
      </c>
      <c r="N177" s="64">
        <f ca="1">'Statitstical Moments'!P33</f>
        <v>5071.0924999310691</v>
      </c>
      <c r="O177" s="64">
        <f ca="1">'Statitstical Moments'!Q33</f>
        <v>6040.945905118786</v>
      </c>
      <c r="P177" s="64">
        <f ca="1">'Statitstical Moments'!R33</f>
        <v>7118.4434293701361</v>
      </c>
      <c r="Q177" s="64">
        <f ca="1">'Statitstical Moments'!S33</f>
        <v>7526.650744426197</v>
      </c>
      <c r="R177" s="64">
        <f ca="1">'Statitstical Moments'!T33</f>
        <v>8692.3003202341588</v>
      </c>
      <c r="S177" s="64">
        <f ca="1">'Statitstical Moments'!U33</f>
        <v>10084.424000832742</v>
      </c>
      <c r="T177" s="64">
        <f ca="1">'Statitstical Moments'!V33</f>
        <v>9996.4760362268244</v>
      </c>
      <c r="U177" s="64">
        <f ca="1">'Statitstical Moments'!W33</f>
        <v>11225.425502593909</v>
      </c>
      <c r="V177" s="64">
        <f ca="1">'Statitstical Moments'!X33</f>
        <v>11093.541441500352</v>
      </c>
      <c r="W177" s="64">
        <f ca="1">'Statitstical Moments'!Y33</f>
        <v>11661.461829462034</v>
      </c>
      <c r="X177" s="64">
        <f ca="1">'Statitstical Moments'!Z33</f>
        <v>11804.016277763865</v>
      </c>
      <c r="Y177" s="64">
        <f ca="1">'Statitstical Moments'!AB33</f>
        <v>11935.334623353823</v>
      </c>
      <c r="Z177" s="64">
        <f ca="1">'Statitstical Moments'!AC33</f>
        <v>12717.898714578823</v>
      </c>
      <c r="AA177" s="64">
        <f ca="1">'Statitstical Moments'!AD33</f>
        <v>13112.403571754929</v>
      </c>
      <c r="AB177" s="64">
        <f ca="1">'Statitstical Moments'!AE33</f>
        <v>14410.072023216459</v>
      </c>
      <c r="AC177" s="64">
        <f ca="1">'Statitstical Moments'!AF33</f>
        <v>13434.5606339981</v>
      </c>
      <c r="AD177" s="64">
        <f ca="1">'Statitstical Moments'!AG33</f>
        <v>14408.062484991817</v>
      </c>
      <c r="AE177" s="64">
        <f ca="1">'Statitstical Moments'!AH33</f>
        <v>14260.755469870051</v>
      </c>
      <c r="AF177" s="64">
        <f ca="1">'Statitstical Moments'!AI33</f>
        <v>14495.212372169153</v>
      </c>
      <c r="AG177" s="64">
        <f ca="1">'Statitstical Moments'!AJ33</f>
        <v>14822.046600539732</v>
      </c>
      <c r="AH177" s="64">
        <f ca="1">'Statitstical Moments'!AK33</f>
        <v>15943.328698863359</v>
      </c>
      <c r="AI177" s="64">
        <f ca="1">'Statitstical Moments'!AL33</f>
        <v>16664.865247408565</v>
      </c>
      <c r="AJ177" s="64">
        <f ca="1">'Statitstical Moments'!AM33</f>
        <v>17779.5081725323</v>
      </c>
      <c r="AK177" s="64">
        <f ca="1">'Statitstical Moments'!AO33</f>
        <v>18050.360589987431</v>
      </c>
      <c r="AL177" s="64">
        <f ca="1">'Statitstical Moments'!AP33</f>
        <v>17232.961307580637</v>
      </c>
      <c r="AM177" s="64">
        <f ca="1">'Statitstical Moments'!AQ33</f>
        <v>16734.933411451457</v>
      </c>
      <c r="AN177" s="64">
        <f ca="1">'Statitstical Moments'!AR33</f>
        <v>18396.668704647898</v>
      </c>
      <c r="AO177" s="64">
        <f ca="1">'Statitstical Moments'!AS33</f>
        <v>18773.186593041228</v>
      </c>
      <c r="AP177" s="64">
        <f ca="1">'Statitstical Moments'!AT33</f>
        <v>19836.499878470782</v>
      </c>
      <c r="AQ177" s="64">
        <f ca="1">'Statitstical Moments'!AU33</f>
        <v>20575.233767114983</v>
      </c>
      <c r="AR177" s="64">
        <f ca="1">'Statitstical Moments'!AV33</f>
        <v>20895.820730471441</v>
      </c>
      <c r="AS177" s="64">
        <f ca="1">'Statitstical Moments'!AW33</f>
        <v>20122.929501299895</v>
      </c>
      <c r="AT177" s="64">
        <f ca="1">'Statitstical Moments'!AX33</f>
        <v>20067.762577256661</v>
      </c>
      <c r="AU177" s="64">
        <f ca="1">'Statitstical Moments'!AY33</f>
        <v>19557.79492390986</v>
      </c>
      <c r="AV177" s="64">
        <f ca="1">'Statitstical Moments'!AZ33</f>
        <v>20154.266489115544</v>
      </c>
      <c r="AW177" s="64">
        <f ca="1">'Statitstical Moments'!BB33</f>
        <v>21018.783864506935</v>
      </c>
      <c r="AX177" s="64">
        <f ca="1">'Statitstical Moments'!BC33</f>
        <v>21725.861764923651</v>
      </c>
      <c r="AY177" s="64">
        <f ca="1">'Statitstical Moments'!BD33</f>
        <v>21630.536397813692</v>
      </c>
      <c r="AZ177" s="64">
        <f ca="1">'Statitstical Moments'!BE33</f>
        <v>21823.648405211392</v>
      </c>
      <c r="BA177" s="64">
        <f ca="1">'Statitstical Moments'!BF33</f>
        <v>23037.088618139227</v>
      </c>
      <c r="BB177" s="64">
        <f ca="1">'Statitstical Moments'!BG33</f>
        <v>24088.972367336173</v>
      </c>
      <c r="BC177" s="64">
        <f ca="1">'Statitstical Moments'!BH33</f>
        <v>23221.889790208104</v>
      </c>
      <c r="BD177" s="64">
        <f ca="1">'Statitstical Moments'!BI33</f>
        <v>22775.217903928573</v>
      </c>
      <c r="BE177" s="64">
        <f ca="1">'Statitstical Moments'!BJ33</f>
        <v>22820.646046946174</v>
      </c>
      <c r="BF177" s="64">
        <f ca="1">'Statitstical Moments'!BK33</f>
        <v>22119.971486677568</v>
      </c>
      <c r="BG177" s="64">
        <f ca="1">'Statitstical Moments'!BL33</f>
        <v>23694.790645082427</v>
      </c>
      <c r="BH177" s="64">
        <f ca="1">'Statitstical Moments'!BM33</f>
        <v>24732.132355645012</v>
      </c>
      <c r="BI177" s="64">
        <f ca="1">'Statitstical Moments'!BO33</f>
        <v>25536.560440726102</v>
      </c>
      <c r="BJ177" s="64">
        <f ca="1">'Statitstical Moments'!BP33</f>
        <v>26241.656442708467</v>
      </c>
      <c r="BK177" s="64">
        <f ca="1">'Statitstical Moments'!BQ33</f>
        <v>27000.322860503511</v>
      </c>
      <c r="BL177" s="64">
        <f ca="1">'Statitstical Moments'!BR33</f>
        <v>27234.927165577032</v>
      </c>
      <c r="BM177" s="64">
        <f ca="1">'Statitstical Moments'!BS33</f>
        <v>27551.678839176802</v>
      </c>
      <c r="BN177" s="64">
        <f ca="1">'Statitstical Moments'!BT33</f>
        <v>27301.504840785397</v>
      </c>
      <c r="BO177" s="64">
        <f ca="1">'Statitstical Moments'!BU33</f>
        <v>27833.140739567491</v>
      </c>
      <c r="BP177" s="64">
        <f ca="1">'Statitstical Moments'!BV33</f>
        <v>28203.665881279638</v>
      </c>
      <c r="BQ177" s="64">
        <f ca="1">'Statitstical Moments'!BW33</f>
        <v>27859.970090231098</v>
      </c>
      <c r="BR177" s="64">
        <f ca="1">'Statitstical Moments'!BX33</f>
        <v>28444.892687440395</v>
      </c>
      <c r="BS177" s="64">
        <f ca="1">'Statitstical Moments'!BY33</f>
        <v>27045.108482998228</v>
      </c>
      <c r="BT177" s="64">
        <f ca="1">'Statitstical Moments'!BZ33</f>
        <v>27629.509462581074</v>
      </c>
      <c r="BU177" s="64">
        <f ca="1">'Statitstical Moments'!CB33</f>
        <v>27769.467236002722</v>
      </c>
      <c r="BV177" s="64">
        <f ca="1">'Statitstical Moments'!CC33</f>
        <v>26443.948003276666</v>
      </c>
      <c r="BW177" s="64">
        <f ca="1">'Statitstical Moments'!CD33</f>
        <v>26704.143445219455</v>
      </c>
      <c r="BX177" s="64">
        <f ca="1">'Statitstical Moments'!CE33</f>
        <v>27304.040020271204</v>
      </c>
      <c r="BY177" s="64">
        <f ca="1">'Statitstical Moments'!CF33</f>
        <v>26213.756350435549</v>
      </c>
      <c r="BZ177" s="64">
        <f ca="1">'Statitstical Moments'!CG33</f>
        <v>25294.298064414212</v>
      </c>
      <c r="CA177" s="64">
        <f ca="1">'Statitstical Moments'!CH33</f>
        <v>24971.466422413287</v>
      </c>
      <c r="CB177" s="64">
        <f ca="1">'Statitstical Moments'!CI33</f>
        <v>24839.940556634647</v>
      </c>
      <c r="CC177" s="64">
        <f ca="1">'Statitstical Moments'!CJ33</f>
        <v>25000.235690317571</v>
      </c>
      <c r="CD177" s="64">
        <f ca="1">'Statitstical Moments'!CK33</f>
        <v>24487.119797967258</v>
      </c>
      <c r="CE177" s="64">
        <f ca="1">'Statitstical Moments'!CL33</f>
        <v>25276.38122833251</v>
      </c>
      <c r="CF177" s="64">
        <f ca="1">'Statitstical Moments'!CM33</f>
        <v>26549.52431911782</v>
      </c>
      <c r="CG177" s="64">
        <f ca="1">'Statitstical Moments'!CO33</f>
        <v>25570.670185082865</v>
      </c>
      <c r="CH177" s="64">
        <f ca="1">'Statitstical Moments'!CP33</f>
        <v>26622.678055694225</v>
      </c>
      <c r="CI177" s="64">
        <f ca="1">'Statitstical Moments'!CQ33</f>
        <v>27910.486777246599</v>
      </c>
      <c r="CJ177" s="64">
        <f ca="1">'Statitstical Moments'!CR33</f>
        <v>27461.836870204337</v>
      </c>
      <c r="CK177" s="64">
        <f ca="1">'Statitstical Moments'!CS33</f>
        <v>27800.642132871679</v>
      </c>
      <c r="CL177" s="64">
        <f ca="1">'Statitstical Moments'!CT33</f>
        <v>27913.091938576574</v>
      </c>
      <c r="CM177" s="64">
        <f ca="1">'Statitstical Moments'!CU33</f>
        <v>28889.066451316343</v>
      </c>
      <c r="CN177" s="64">
        <f ca="1">'Statitstical Moments'!CV33</f>
        <v>29277.972536655314</v>
      </c>
      <c r="CO177" s="64">
        <f ca="1">'Statitstical Moments'!CW33</f>
        <v>29890.96008112534</v>
      </c>
      <c r="CP177" s="64">
        <f ca="1">'Statitstical Moments'!CX33</f>
        <v>31163.004350396917</v>
      </c>
      <c r="CQ177" s="64">
        <f ca="1">'Statitstical Moments'!CY33</f>
        <v>31445.461151015101</v>
      </c>
      <c r="CR177" s="64">
        <f ca="1">'Statitstical Moments'!CZ33</f>
        <v>30482.66657814381</v>
      </c>
      <c r="CS177" s="64">
        <f ca="1">'Statitstical Moments'!DB33</f>
        <v>31275.813937107559</v>
      </c>
      <c r="CT177" s="64">
        <f ca="1">'Statitstical Moments'!DC33</f>
        <v>31728.195338351212</v>
      </c>
      <c r="CU177" s="64">
        <f ca="1">'Statitstical Moments'!DD33</f>
        <v>32397.464660503472</v>
      </c>
      <c r="CV177" s="64">
        <f ca="1">'Statitstical Moments'!DE33</f>
        <v>32182.078530937502</v>
      </c>
      <c r="CW177" s="64">
        <f ca="1">'Statitstical Moments'!DF33</f>
        <v>33143.909257315179</v>
      </c>
      <c r="CX177" s="64">
        <f ca="1">'Statitstical Moments'!DG33</f>
        <v>32473.6409943291</v>
      </c>
      <c r="CY177" s="64">
        <f ca="1">'Statitstical Moments'!DH33</f>
        <v>33050.782171423067</v>
      </c>
      <c r="CZ177" s="64">
        <f ca="1">'Statitstical Moments'!DI33</f>
        <v>31555.619630831436</v>
      </c>
      <c r="DA177" s="64">
        <f ca="1">'Statitstical Moments'!DJ33</f>
        <v>30665.689885323911</v>
      </c>
      <c r="DB177" s="64">
        <f ca="1">'Statitstical Moments'!DK33</f>
        <v>30663.387488757897</v>
      </c>
      <c r="DC177" s="64">
        <f ca="1">'Statitstical Moments'!DL33</f>
        <v>31868.49709352482</v>
      </c>
      <c r="DD177" s="64">
        <f ca="1">'Statitstical Moments'!DM33</f>
        <v>32869.418980913812</v>
      </c>
      <c r="DE177" s="64">
        <f ca="1">'Statitstical Moments'!DO33</f>
        <v>32961.576594141072</v>
      </c>
      <c r="DF177" s="64">
        <f ca="1">'Statitstical Moments'!DP33</f>
        <v>33457.545777127336</v>
      </c>
      <c r="DG177" s="64">
        <f ca="1">'Statitstical Moments'!DQ33</f>
        <v>34676.291443660964</v>
      </c>
      <c r="DH177" s="64">
        <f ca="1">'Statitstical Moments'!DR33</f>
        <v>34012.457946632268</v>
      </c>
      <c r="DI177" s="64">
        <f ca="1">'Statitstical Moments'!DS33</f>
        <v>34188.160034892615</v>
      </c>
      <c r="DJ177" s="64">
        <f ca="1">'Statitstical Moments'!DT33</f>
        <v>32270.682858329124</v>
      </c>
      <c r="DK177" s="64">
        <f ca="1">'Statitstical Moments'!DU33</f>
        <v>32557.161626021043</v>
      </c>
      <c r="DL177" s="64">
        <f ca="1">'Statitstical Moments'!DV33</f>
        <v>32635.439487946667</v>
      </c>
      <c r="DM177" s="64">
        <f ca="1">'Statitstical Moments'!DW33</f>
        <v>32022.351452874733</v>
      </c>
      <c r="DN177" s="64">
        <f ca="1">'Statitstical Moments'!DX33</f>
        <v>32369.469080777777</v>
      </c>
      <c r="DO177" s="64">
        <f ca="1">'Statitstical Moments'!DY33</f>
        <v>32465.663721186153</v>
      </c>
      <c r="DP177" s="64">
        <f ca="1">'Statitstical Moments'!DZ33</f>
        <v>31893.66368105113</v>
      </c>
      <c r="DQ177" s="64">
        <f ca="1">'Statitstical Moments'!EB33</f>
        <v>31463.523892188008</v>
      </c>
      <c r="DR177" s="64">
        <f ca="1">'Statitstical Moments'!EC33</f>
        <v>32677.502592981087</v>
      </c>
      <c r="DS177" s="64">
        <f ca="1">'Statitstical Moments'!ED33</f>
        <v>33105.366433771516</v>
      </c>
      <c r="DT177" s="64">
        <f ca="1">'Statitstical Moments'!EE33</f>
        <v>33021.395933978492</v>
      </c>
      <c r="DU177" s="64">
        <f ca="1">'Statitstical Moments'!EF33</f>
        <v>32550.430148573196</v>
      </c>
      <c r="DV177" s="64">
        <f ca="1">'Statitstical Moments'!EG33</f>
        <v>32243.91834793922</v>
      </c>
      <c r="DW177" s="64">
        <f ca="1">'Statitstical Moments'!EH33</f>
        <v>31681.070186198842</v>
      </c>
      <c r="DX177" s="64">
        <f ca="1">'Statitstical Moments'!EI33</f>
        <v>31011.727214993087</v>
      </c>
      <c r="DY177" s="64">
        <f ca="1">'Statitstical Moments'!EJ33</f>
        <v>30154.973749899746</v>
      </c>
      <c r="DZ177" s="64">
        <f ca="1">'Statitstical Moments'!EK33</f>
        <v>29938.733313695346</v>
      </c>
      <c r="EA177" s="64">
        <f ca="1">'Statitstical Moments'!EL33</f>
        <v>30830.053971038436</v>
      </c>
      <c r="EB177" s="64">
        <f ca="1">'Statitstical Moments'!EM33</f>
        <v>30479.521624011282</v>
      </c>
    </row>
    <row r="178" spans="1:132" ht="12.75" customHeight="1">
      <c r="A178" s="4" t="str">
        <f>'(Intermediate Computations)'!B155</f>
        <v>Jan 2010</v>
      </c>
      <c r="B178" s="4" t="str">
        <f>'(Intermediate Computations)'!C155</f>
        <v>Feb 2010</v>
      </c>
      <c r="C178" s="4" t="str">
        <f>'(Intermediate Computations)'!D155</f>
        <v>Mar 2010</v>
      </c>
      <c r="D178" s="4" t="str">
        <f>'(Intermediate Computations)'!E155</f>
        <v>Apr 2010</v>
      </c>
      <c r="E178" s="4" t="str">
        <f>'(Intermediate Computations)'!F155</f>
        <v>May 2010</v>
      </c>
      <c r="F178" s="4" t="str">
        <f>'(Intermediate Computations)'!G155</f>
        <v>Jun 2010</v>
      </c>
      <c r="G178" s="4" t="str">
        <f>'(Intermediate Computations)'!H155</f>
        <v>Jul 2010</v>
      </c>
      <c r="H178" s="4" t="str">
        <f>'(Intermediate Computations)'!I155</f>
        <v>Aug 2010</v>
      </c>
      <c r="I178" s="4" t="str">
        <f>'(Intermediate Computations)'!J155</f>
        <v>Sep 2010</v>
      </c>
      <c r="J178" s="4" t="str">
        <f>'(Intermediate Computations)'!K155</f>
        <v>Oct 2010</v>
      </c>
      <c r="K178" s="4" t="str">
        <f>'(Intermediate Computations)'!L155</f>
        <v>Nov 2010</v>
      </c>
      <c r="L178" s="4" t="str">
        <f>'(Intermediate Computations)'!M155</f>
        <v>Dec 2010</v>
      </c>
      <c r="M178" s="4" t="str">
        <f>'(Intermediate Computations)'!O155</f>
        <v>Jan 2011</v>
      </c>
      <c r="N178" s="4" t="str">
        <f>'(Intermediate Computations)'!P155</f>
        <v>Feb 2011</v>
      </c>
      <c r="O178" s="4" t="str">
        <f>'(Intermediate Computations)'!Q155</f>
        <v>Mar 2011</v>
      </c>
      <c r="P178" s="4" t="str">
        <f>'(Intermediate Computations)'!R155</f>
        <v>Apr 2011</v>
      </c>
      <c r="Q178" s="4" t="str">
        <f>'(Intermediate Computations)'!S155</f>
        <v>May 2011</v>
      </c>
      <c r="R178" s="4" t="str">
        <f>'(Intermediate Computations)'!T155</f>
        <v>Jun 2011</v>
      </c>
      <c r="S178" s="4" t="str">
        <f>'(Intermediate Computations)'!U155</f>
        <v>Jul 2011</v>
      </c>
      <c r="T178" s="4" t="str">
        <f>'(Intermediate Computations)'!V155</f>
        <v>Aug 2011</v>
      </c>
      <c r="U178" s="4" t="str">
        <f>'(Intermediate Computations)'!W155</f>
        <v>Sep 2011</v>
      </c>
      <c r="V178" s="4" t="str">
        <f>'(Intermediate Computations)'!X155</f>
        <v>Oct 2011</v>
      </c>
      <c r="W178" s="4" t="str">
        <f>'(Intermediate Computations)'!Y155</f>
        <v>Nov 2011</v>
      </c>
      <c r="X178" s="4" t="str">
        <f>'(Intermediate Computations)'!Z155</f>
        <v>Dec 2011</v>
      </c>
      <c r="Y178" s="4" t="str">
        <f>'(Intermediate Computations)'!AB155</f>
        <v>Jan 2012</v>
      </c>
      <c r="Z178" s="4" t="str">
        <f>'(Intermediate Computations)'!AC155</f>
        <v>Feb 2012</v>
      </c>
      <c r="AA178" s="4" t="str">
        <f>'(Intermediate Computations)'!AD155</f>
        <v>Mar 2012</v>
      </c>
      <c r="AB178" s="4" t="str">
        <f>'(Intermediate Computations)'!AE155</f>
        <v>Apr 2012</v>
      </c>
      <c r="AC178" s="4" t="str">
        <f>'(Intermediate Computations)'!AF155</f>
        <v>May 2012</v>
      </c>
      <c r="AD178" s="4" t="str">
        <f>'(Intermediate Computations)'!AG155</f>
        <v>Jun 2012</v>
      </c>
      <c r="AE178" s="4" t="str">
        <f>'(Intermediate Computations)'!AH155</f>
        <v>Jul 2012</v>
      </c>
      <c r="AF178" s="4" t="str">
        <f>'(Intermediate Computations)'!AI155</f>
        <v>Aug 2012</v>
      </c>
      <c r="AG178" s="4" t="str">
        <f>'(Intermediate Computations)'!AJ155</f>
        <v>Sep 2012</v>
      </c>
      <c r="AH178" s="4" t="str">
        <f>'(Intermediate Computations)'!AK155</f>
        <v>Oct 2012</v>
      </c>
      <c r="AI178" s="4" t="str">
        <f>'(Intermediate Computations)'!AL155</f>
        <v>Nov 2012</v>
      </c>
      <c r="AJ178" s="4" t="str">
        <f>'(Intermediate Computations)'!AM155</f>
        <v>Dec 2012</v>
      </c>
      <c r="AK178" s="4" t="str">
        <f>'(Intermediate Computations)'!AO155</f>
        <v>Jan 2013</v>
      </c>
      <c r="AL178" s="4" t="str">
        <f>'(Intermediate Computations)'!AP155</f>
        <v>Feb 2013</v>
      </c>
      <c r="AM178" s="4" t="str">
        <f>'(Intermediate Computations)'!AQ155</f>
        <v>Mar 2013</v>
      </c>
      <c r="AN178" s="4" t="str">
        <f>'(Intermediate Computations)'!AR155</f>
        <v>Apr 2013</v>
      </c>
      <c r="AO178" s="4" t="str">
        <f>'(Intermediate Computations)'!AS155</f>
        <v>May 2013</v>
      </c>
      <c r="AP178" s="4" t="str">
        <f>'(Intermediate Computations)'!AT155</f>
        <v>Jun 2013</v>
      </c>
      <c r="AQ178" s="4" t="str">
        <f>'(Intermediate Computations)'!AU155</f>
        <v>Jul 2013</v>
      </c>
      <c r="AR178" s="4" t="str">
        <f>'(Intermediate Computations)'!AV155</f>
        <v>Aug 2013</v>
      </c>
      <c r="AS178" s="4" t="str">
        <f>'(Intermediate Computations)'!AW155</f>
        <v>Sep 2013</v>
      </c>
      <c r="AT178" s="4" t="str">
        <f>'(Intermediate Computations)'!AX155</f>
        <v>Oct 2013</v>
      </c>
      <c r="AU178" s="4" t="str">
        <f>'(Intermediate Computations)'!AY155</f>
        <v>Nov 2013</v>
      </c>
      <c r="AV178" s="4" t="str">
        <f>'(Intermediate Computations)'!AZ155</f>
        <v>Dec 2013</v>
      </c>
      <c r="AW178" s="4" t="str">
        <f>'(Intermediate Computations)'!BB155</f>
        <v>Jan 2014</v>
      </c>
      <c r="AX178" s="4" t="str">
        <f>'(Intermediate Computations)'!BC155</f>
        <v>Feb 2014</v>
      </c>
      <c r="AY178" s="4" t="str">
        <f>'(Intermediate Computations)'!BD155</f>
        <v>Mar 2014</v>
      </c>
      <c r="AZ178" s="4" t="str">
        <f>'(Intermediate Computations)'!BE155</f>
        <v>Apr 2014</v>
      </c>
      <c r="BA178" s="4" t="str">
        <f>'(Intermediate Computations)'!BF155</f>
        <v>May 2014</v>
      </c>
      <c r="BB178" s="4" t="str">
        <f>'(Intermediate Computations)'!BG155</f>
        <v>Jun 2014</v>
      </c>
      <c r="BC178" s="4" t="str">
        <f>'(Intermediate Computations)'!BH155</f>
        <v>Jul 2014</v>
      </c>
      <c r="BD178" s="4" t="str">
        <f>'(Intermediate Computations)'!BI155</f>
        <v>Aug 2014</v>
      </c>
      <c r="BE178" s="4" t="str">
        <f>'(Intermediate Computations)'!BJ155</f>
        <v>Sep 2014</v>
      </c>
      <c r="BF178" s="4" t="str">
        <f>'(Intermediate Computations)'!BK155</f>
        <v>Oct 2014</v>
      </c>
      <c r="BG178" s="4" t="str">
        <f>'(Intermediate Computations)'!BL155</f>
        <v>Nov 2014</v>
      </c>
      <c r="BH178" s="4" t="str">
        <f>'(Intermediate Computations)'!BM155</f>
        <v>Dec 2014</v>
      </c>
      <c r="BI178" s="4" t="str">
        <f>'(Intermediate Computations)'!BO155</f>
        <v>Jan 2015</v>
      </c>
      <c r="BJ178" s="4" t="str">
        <f>'(Intermediate Computations)'!BP155</f>
        <v>Feb 2015</v>
      </c>
      <c r="BK178" s="4" t="str">
        <f>'(Intermediate Computations)'!BQ155</f>
        <v>Mar 2015</v>
      </c>
      <c r="BL178" s="4" t="str">
        <f>'(Intermediate Computations)'!BR155</f>
        <v>Apr 2015</v>
      </c>
      <c r="BM178" s="4" t="str">
        <f>'(Intermediate Computations)'!BS155</f>
        <v>May 2015</v>
      </c>
      <c r="BN178" s="4" t="str">
        <f>'(Intermediate Computations)'!BT155</f>
        <v>Jun 2015</v>
      </c>
      <c r="BO178" s="4" t="str">
        <f>'(Intermediate Computations)'!BU155</f>
        <v>Jul 2015</v>
      </c>
      <c r="BP178" s="4" t="str">
        <f>'(Intermediate Computations)'!BV155</f>
        <v>Aug 2015</v>
      </c>
      <c r="BQ178" s="4" t="str">
        <f>'(Intermediate Computations)'!BW155</f>
        <v>Sep 2015</v>
      </c>
      <c r="BR178" s="4" t="str">
        <f>'(Intermediate Computations)'!BX155</f>
        <v>Oct 2015</v>
      </c>
      <c r="BS178" s="4" t="str">
        <f>'(Intermediate Computations)'!BY155</f>
        <v>Nov 2015</v>
      </c>
      <c r="BT178" s="4" t="str">
        <f>'(Intermediate Computations)'!BZ155</f>
        <v>Dec 2015</v>
      </c>
      <c r="BU178" s="4" t="str">
        <f>'(Intermediate Computations)'!CB155</f>
        <v>Jan 2016</v>
      </c>
      <c r="BV178" s="4" t="str">
        <f>'(Intermediate Computations)'!CC155</f>
        <v>Feb 2016</v>
      </c>
      <c r="BW178" s="4" t="str">
        <f>'(Intermediate Computations)'!CD155</f>
        <v>Mar 2016</v>
      </c>
      <c r="BX178" s="4" t="str">
        <f>'(Intermediate Computations)'!CE155</f>
        <v>Apr 2016</v>
      </c>
      <c r="BY178" s="4" t="str">
        <f>'(Intermediate Computations)'!CF155</f>
        <v>May 2016</v>
      </c>
      <c r="BZ178" s="4" t="str">
        <f>'(Intermediate Computations)'!CG155</f>
        <v>Jun 2016</v>
      </c>
      <c r="CA178" s="4" t="str">
        <f>'(Intermediate Computations)'!CH155</f>
        <v>Jul 2016</v>
      </c>
      <c r="CB178" s="4" t="str">
        <f>'(Intermediate Computations)'!CI155</f>
        <v>Aug 2016</v>
      </c>
      <c r="CC178" s="4" t="str">
        <f>'(Intermediate Computations)'!CJ155</f>
        <v>Sep 2016</v>
      </c>
      <c r="CD178" s="4" t="str">
        <f>'(Intermediate Computations)'!CK155</f>
        <v>Oct 2016</v>
      </c>
      <c r="CE178" s="4" t="str">
        <f>'(Intermediate Computations)'!CL155</f>
        <v>Nov 2016</v>
      </c>
      <c r="CF178" s="4" t="str">
        <f>'(Intermediate Computations)'!CM155</f>
        <v>Dec 2016</v>
      </c>
      <c r="CG178" s="4" t="str">
        <f>'(Intermediate Computations)'!CO155</f>
        <v>Jan 2017</v>
      </c>
      <c r="CH178" s="4" t="str">
        <f>'(Intermediate Computations)'!CP155</f>
        <v>Feb 2017</v>
      </c>
      <c r="CI178" s="4" t="str">
        <f>'(Intermediate Computations)'!CQ155</f>
        <v>Mar 2017</v>
      </c>
      <c r="CJ178" s="4" t="str">
        <f>'(Intermediate Computations)'!CR155</f>
        <v>Apr 2017</v>
      </c>
      <c r="CK178" s="4" t="str">
        <f>'(Intermediate Computations)'!CS155</f>
        <v>May 2017</v>
      </c>
      <c r="CL178" s="4" t="str">
        <f>'(Intermediate Computations)'!CT155</f>
        <v>Jun 2017</v>
      </c>
      <c r="CM178" s="4" t="str">
        <f>'(Intermediate Computations)'!CU155</f>
        <v>Jul 2017</v>
      </c>
      <c r="CN178" s="4" t="str">
        <f>'(Intermediate Computations)'!CV155</f>
        <v>Aug 2017</v>
      </c>
      <c r="CO178" s="4" t="str">
        <f>'(Intermediate Computations)'!CW155</f>
        <v>Sep 2017</v>
      </c>
      <c r="CP178" s="4" t="str">
        <f>'(Intermediate Computations)'!CX155</f>
        <v>Oct 2017</v>
      </c>
      <c r="CQ178" s="4" t="str">
        <f>'(Intermediate Computations)'!CY155</f>
        <v>Nov 2017</v>
      </c>
      <c r="CR178" s="4" t="str">
        <f>'(Intermediate Computations)'!CZ155</f>
        <v>Dec 2017</v>
      </c>
      <c r="CS178" s="4" t="str">
        <f>'(Intermediate Computations)'!DB155</f>
        <v>Jan 2018</v>
      </c>
      <c r="CT178" s="4" t="str">
        <f>'(Intermediate Computations)'!DC155</f>
        <v>Feb 2018</v>
      </c>
      <c r="CU178" s="4" t="str">
        <f>'(Intermediate Computations)'!DD155</f>
        <v>Mar 2018</v>
      </c>
      <c r="CV178" s="4" t="str">
        <f>'(Intermediate Computations)'!DE155</f>
        <v>Apr 2018</v>
      </c>
      <c r="CW178" s="4" t="str">
        <f>'(Intermediate Computations)'!DF155</f>
        <v>May 2018</v>
      </c>
      <c r="CX178" s="4" t="str">
        <f>'(Intermediate Computations)'!DG155</f>
        <v>Jun 2018</v>
      </c>
      <c r="CY178" s="4" t="str">
        <f>'(Intermediate Computations)'!DH155</f>
        <v>Jul 2018</v>
      </c>
      <c r="CZ178" s="4" t="str">
        <f>'(Intermediate Computations)'!DI155</f>
        <v>Aug 2018</v>
      </c>
      <c r="DA178" s="4" t="str">
        <f>'(Intermediate Computations)'!DJ155</f>
        <v>Sep 2018</v>
      </c>
      <c r="DB178" s="4" t="str">
        <f>'(Intermediate Computations)'!DK155</f>
        <v>Oct 2018</v>
      </c>
      <c r="DC178" s="4" t="str">
        <f>'(Intermediate Computations)'!DL155</f>
        <v>Nov 2018</v>
      </c>
      <c r="DD178" s="4" t="str">
        <f>'(Intermediate Computations)'!DM155</f>
        <v>Dec 2018</v>
      </c>
      <c r="DE178" s="4" t="str">
        <f>'(Intermediate Computations)'!DO155</f>
        <v>Jan 2019</v>
      </c>
      <c r="DF178" s="4" t="str">
        <f>'(Intermediate Computations)'!DP155</f>
        <v>Feb 2019</v>
      </c>
      <c r="DG178" s="4" t="str">
        <f>'(Intermediate Computations)'!DQ155</f>
        <v>Mar 2019</v>
      </c>
      <c r="DH178" s="4" t="str">
        <f>'(Intermediate Computations)'!DR155</f>
        <v>Apr 2019</v>
      </c>
      <c r="DI178" s="4" t="str">
        <f>'(Intermediate Computations)'!DS155</f>
        <v>May 2019</v>
      </c>
      <c r="DJ178" s="4" t="str">
        <f>'(Intermediate Computations)'!DT155</f>
        <v>Jun 2019</v>
      </c>
      <c r="DK178" s="4" t="str">
        <f>'(Intermediate Computations)'!DU155</f>
        <v>Jul 2019</v>
      </c>
      <c r="DL178" s="4" t="str">
        <f>'(Intermediate Computations)'!DV155</f>
        <v>Aug 2019</v>
      </c>
      <c r="DM178" s="4" t="str">
        <f>'(Intermediate Computations)'!DW155</f>
        <v>Sep 2019</v>
      </c>
      <c r="DN178" s="4" t="str">
        <f>'(Intermediate Computations)'!DX155</f>
        <v>Oct 2019</v>
      </c>
      <c r="DO178" s="4" t="str">
        <f>'(Intermediate Computations)'!DY155</f>
        <v>Nov 2019</v>
      </c>
      <c r="DP178" s="4" t="str">
        <f>'(Intermediate Computations)'!DZ155</f>
        <v>Dec 2019</v>
      </c>
      <c r="DQ178" s="4" t="str">
        <f>'(Intermediate Computations)'!EB155</f>
        <v>Jan 2020</v>
      </c>
      <c r="DR178" s="4" t="str">
        <f>'(Intermediate Computations)'!EC155</f>
        <v>Feb 2020</v>
      </c>
      <c r="DS178" s="4" t="str">
        <f>'(Intermediate Computations)'!ED155</f>
        <v>Mar 2020</v>
      </c>
      <c r="DT178" s="4" t="str">
        <f>'(Intermediate Computations)'!EE155</f>
        <v>Apr 2020</v>
      </c>
      <c r="DU178" s="4" t="str">
        <f>'(Intermediate Computations)'!EF155</f>
        <v>May 2020</v>
      </c>
      <c r="DV178" s="4" t="str">
        <f>'(Intermediate Computations)'!EG155</f>
        <v>Jun 2020</v>
      </c>
      <c r="DW178" s="4" t="str">
        <f>'(Intermediate Computations)'!EH155</f>
        <v>Jul 2020</v>
      </c>
      <c r="DX178" s="4" t="str">
        <f>'(Intermediate Computations)'!EI155</f>
        <v>Aug 2020</v>
      </c>
      <c r="DY178" s="4" t="str">
        <f>'(Intermediate Computations)'!EJ155</f>
        <v>Sep 2020</v>
      </c>
      <c r="DZ178" s="4" t="str">
        <f>'(Intermediate Computations)'!EK155</f>
        <v>Oct 2020</v>
      </c>
      <c r="EA178" s="4" t="str">
        <f>'(Intermediate Computations)'!EL155</f>
        <v>Nov 2020</v>
      </c>
      <c r="EB178" s="4" t="str">
        <f>'(Intermediate Computations)'!EM155</f>
        <v>Dec 2020</v>
      </c>
    </row>
    <row r="179" spans="1:132" ht="12.75" customHeight="1">
      <c r="A179" s="4">
        <f>'(Intermediate Computations)'!B152</f>
        <v>40179</v>
      </c>
      <c r="B179" s="4">
        <f>'(Intermediate Computations)'!C152</f>
        <v>40210</v>
      </c>
      <c r="C179" s="4">
        <f>'(Intermediate Computations)'!D152</f>
        <v>40238</v>
      </c>
      <c r="D179" s="4">
        <f>'(Intermediate Computations)'!E152</f>
        <v>40269</v>
      </c>
      <c r="E179" s="4">
        <f>'(Intermediate Computations)'!F152</f>
        <v>40299</v>
      </c>
      <c r="F179" s="4">
        <f>'(Intermediate Computations)'!G152</f>
        <v>40330</v>
      </c>
      <c r="G179" s="4">
        <f>'(Intermediate Computations)'!H152</f>
        <v>40360</v>
      </c>
      <c r="H179" s="4">
        <f>'(Intermediate Computations)'!I152</f>
        <v>40391</v>
      </c>
      <c r="I179" s="4">
        <f>'(Intermediate Computations)'!J152</f>
        <v>40422</v>
      </c>
      <c r="J179" s="4">
        <f>'(Intermediate Computations)'!K152</f>
        <v>40452</v>
      </c>
      <c r="K179" s="4">
        <f>'(Intermediate Computations)'!L152</f>
        <v>40483</v>
      </c>
      <c r="L179" s="4">
        <f>'(Intermediate Computations)'!M152</f>
        <v>40513</v>
      </c>
      <c r="M179" s="4">
        <f>'(Intermediate Computations)'!O152</f>
        <v>40544</v>
      </c>
      <c r="N179" s="4">
        <f>'(Intermediate Computations)'!P152</f>
        <v>40575</v>
      </c>
      <c r="O179" s="4">
        <f>'(Intermediate Computations)'!Q152</f>
        <v>40603</v>
      </c>
      <c r="P179" s="4">
        <f>'(Intermediate Computations)'!R152</f>
        <v>40634</v>
      </c>
      <c r="Q179" s="4">
        <f>'(Intermediate Computations)'!S152</f>
        <v>40664</v>
      </c>
      <c r="R179" s="4">
        <f>'(Intermediate Computations)'!T152</f>
        <v>40695</v>
      </c>
      <c r="S179" s="4">
        <f>'(Intermediate Computations)'!U152</f>
        <v>40725</v>
      </c>
      <c r="T179" s="4">
        <f>'(Intermediate Computations)'!V152</f>
        <v>40756</v>
      </c>
      <c r="U179" s="4">
        <f>'(Intermediate Computations)'!W152</f>
        <v>40787</v>
      </c>
      <c r="V179" s="4">
        <f>'(Intermediate Computations)'!X152</f>
        <v>40817</v>
      </c>
      <c r="W179" s="4">
        <f>'(Intermediate Computations)'!Y152</f>
        <v>40848</v>
      </c>
      <c r="X179" s="4">
        <f>'(Intermediate Computations)'!Z152</f>
        <v>40878</v>
      </c>
      <c r="Y179" s="4">
        <f>'(Intermediate Computations)'!AB152</f>
        <v>40909</v>
      </c>
      <c r="Z179" s="4">
        <f>'(Intermediate Computations)'!AC152</f>
        <v>40940</v>
      </c>
      <c r="AA179" s="4">
        <f>'(Intermediate Computations)'!AD152</f>
        <v>40969</v>
      </c>
      <c r="AB179" s="4">
        <f>'(Intermediate Computations)'!AE152</f>
        <v>41000</v>
      </c>
      <c r="AC179" s="4">
        <f>'(Intermediate Computations)'!AF152</f>
        <v>41030</v>
      </c>
      <c r="AD179" s="4">
        <f>'(Intermediate Computations)'!AG152</f>
        <v>41061</v>
      </c>
      <c r="AE179" s="4">
        <f>'(Intermediate Computations)'!AH152</f>
        <v>41091</v>
      </c>
      <c r="AF179" s="4">
        <f>'(Intermediate Computations)'!AI152</f>
        <v>41122</v>
      </c>
      <c r="AG179" s="4">
        <f>'(Intermediate Computations)'!AJ152</f>
        <v>41153</v>
      </c>
      <c r="AH179" s="4">
        <f>'(Intermediate Computations)'!AK152</f>
        <v>41183</v>
      </c>
      <c r="AI179" s="4">
        <f>'(Intermediate Computations)'!AL152</f>
        <v>41214</v>
      </c>
      <c r="AJ179" s="4">
        <f>'(Intermediate Computations)'!AM152</f>
        <v>41244</v>
      </c>
      <c r="AK179" s="4">
        <f>'(Intermediate Computations)'!AO152</f>
        <v>41275</v>
      </c>
      <c r="AL179" s="4">
        <f>'(Intermediate Computations)'!AP152</f>
        <v>41306</v>
      </c>
      <c r="AM179" s="4">
        <f>'(Intermediate Computations)'!AQ152</f>
        <v>41334</v>
      </c>
      <c r="AN179" s="4">
        <f>'(Intermediate Computations)'!AR152</f>
        <v>41365</v>
      </c>
      <c r="AO179" s="4">
        <f>'(Intermediate Computations)'!AS152</f>
        <v>41395</v>
      </c>
      <c r="AP179" s="4">
        <f>'(Intermediate Computations)'!AT152</f>
        <v>41426</v>
      </c>
      <c r="AQ179" s="4">
        <f>'(Intermediate Computations)'!AU152</f>
        <v>41456</v>
      </c>
      <c r="AR179" s="4">
        <f>'(Intermediate Computations)'!AV152</f>
        <v>41487</v>
      </c>
      <c r="AS179" s="4">
        <f>'(Intermediate Computations)'!AW152</f>
        <v>41518</v>
      </c>
      <c r="AT179" s="4">
        <f>'(Intermediate Computations)'!AX152</f>
        <v>41548</v>
      </c>
      <c r="AU179" s="4">
        <f>'(Intermediate Computations)'!AY152</f>
        <v>41579</v>
      </c>
      <c r="AV179" s="4">
        <f>'(Intermediate Computations)'!AZ152</f>
        <v>41609</v>
      </c>
      <c r="AW179" s="4">
        <f>'(Intermediate Computations)'!BB152</f>
        <v>41640</v>
      </c>
      <c r="AX179" s="4">
        <f>'(Intermediate Computations)'!BC152</f>
        <v>41671</v>
      </c>
      <c r="AY179" s="4">
        <f>'(Intermediate Computations)'!BD152</f>
        <v>41699</v>
      </c>
      <c r="AZ179" s="4">
        <f>'(Intermediate Computations)'!BE152</f>
        <v>41730</v>
      </c>
      <c r="BA179" s="4">
        <f>'(Intermediate Computations)'!BF152</f>
        <v>41760</v>
      </c>
      <c r="BB179" s="4">
        <f>'(Intermediate Computations)'!BG152</f>
        <v>41791</v>
      </c>
      <c r="BC179" s="4">
        <f>'(Intermediate Computations)'!BH152</f>
        <v>41821</v>
      </c>
      <c r="BD179" s="4">
        <f>'(Intermediate Computations)'!BI152</f>
        <v>41852</v>
      </c>
      <c r="BE179" s="4">
        <f>'(Intermediate Computations)'!BJ152</f>
        <v>41883</v>
      </c>
      <c r="BF179" s="4">
        <f>'(Intermediate Computations)'!BK152</f>
        <v>41913</v>
      </c>
      <c r="BG179" s="4">
        <f>'(Intermediate Computations)'!BL152</f>
        <v>41944</v>
      </c>
      <c r="BH179" s="4">
        <f>'(Intermediate Computations)'!BM152</f>
        <v>41974</v>
      </c>
      <c r="BI179" s="4">
        <f>'(Intermediate Computations)'!BO152</f>
        <v>42005</v>
      </c>
      <c r="BJ179" s="4">
        <f>'(Intermediate Computations)'!BP152</f>
        <v>42036</v>
      </c>
      <c r="BK179" s="4">
        <f>'(Intermediate Computations)'!BQ152</f>
        <v>42064</v>
      </c>
      <c r="BL179" s="4">
        <f>'(Intermediate Computations)'!BR152</f>
        <v>42095</v>
      </c>
      <c r="BM179" s="4">
        <f>'(Intermediate Computations)'!BS152</f>
        <v>42125</v>
      </c>
      <c r="BN179" s="4">
        <f>'(Intermediate Computations)'!BT152</f>
        <v>42156</v>
      </c>
      <c r="BO179" s="4">
        <f>'(Intermediate Computations)'!BU152</f>
        <v>42186</v>
      </c>
      <c r="BP179" s="4">
        <f>'(Intermediate Computations)'!BV152</f>
        <v>42217</v>
      </c>
      <c r="BQ179" s="4">
        <f>'(Intermediate Computations)'!BW152</f>
        <v>42248</v>
      </c>
      <c r="BR179" s="4">
        <f>'(Intermediate Computations)'!BX152</f>
        <v>42278</v>
      </c>
      <c r="BS179" s="4">
        <f>'(Intermediate Computations)'!BY152</f>
        <v>42309</v>
      </c>
      <c r="BT179" s="4">
        <f>'(Intermediate Computations)'!BZ152</f>
        <v>42339</v>
      </c>
      <c r="BU179" s="4">
        <f>'(Intermediate Computations)'!CB152</f>
        <v>42370</v>
      </c>
      <c r="BV179" s="4">
        <f>'(Intermediate Computations)'!CC152</f>
        <v>42401</v>
      </c>
      <c r="BW179" s="4">
        <f>'(Intermediate Computations)'!CD152</f>
        <v>42430</v>
      </c>
      <c r="BX179" s="4">
        <f>'(Intermediate Computations)'!CE152</f>
        <v>42461</v>
      </c>
      <c r="BY179" s="4">
        <f>'(Intermediate Computations)'!CF152</f>
        <v>42491</v>
      </c>
      <c r="BZ179" s="4">
        <f>'(Intermediate Computations)'!CG152</f>
        <v>42522</v>
      </c>
      <c r="CA179" s="4">
        <f>'(Intermediate Computations)'!CH152</f>
        <v>42552</v>
      </c>
      <c r="CB179" s="4">
        <f>'(Intermediate Computations)'!CI152</f>
        <v>42583</v>
      </c>
      <c r="CC179" s="4">
        <f>'(Intermediate Computations)'!CJ152</f>
        <v>42614</v>
      </c>
      <c r="CD179" s="4">
        <f>'(Intermediate Computations)'!CK152</f>
        <v>42644</v>
      </c>
      <c r="CE179" s="4">
        <f>'(Intermediate Computations)'!CL152</f>
        <v>42675</v>
      </c>
      <c r="CF179" s="4">
        <f>'(Intermediate Computations)'!CM152</f>
        <v>42705</v>
      </c>
      <c r="CG179" s="4">
        <f>'(Intermediate Computations)'!CO152</f>
        <v>42736</v>
      </c>
      <c r="CH179" s="4">
        <f>'(Intermediate Computations)'!CP152</f>
        <v>42767</v>
      </c>
      <c r="CI179" s="4">
        <f>'(Intermediate Computations)'!CQ152</f>
        <v>42795</v>
      </c>
      <c r="CJ179" s="4">
        <f>'(Intermediate Computations)'!CR152</f>
        <v>42826</v>
      </c>
      <c r="CK179" s="4">
        <f>'(Intermediate Computations)'!CS152</f>
        <v>42856</v>
      </c>
      <c r="CL179" s="4">
        <f>'(Intermediate Computations)'!CT152</f>
        <v>42887</v>
      </c>
      <c r="CM179" s="4">
        <f>'(Intermediate Computations)'!CU152</f>
        <v>42917</v>
      </c>
      <c r="CN179" s="4">
        <f>'(Intermediate Computations)'!CV152</f>
        <v>42948</v>
      </c>
      <c r="CO179" s="4">
        <f>'(Intermediate Computations)'!CW152</f>
        <v>42979</v>
      </c>
      <c r="CP179" s="4">
        <f>'(Intermediate Computations)'!CX152</f>
        <v>43009</v>
      </c>
      <c r="CQ179" s="4">
        <f>'(Intermediate Computations)'!CY152</f>
        <v>43040</v>
      </c>
      <c r="CR179" s="4">
        <f>'(Intermediate Computations)'!CZ152</f>
        <v>43070</v>
      </c>
      <c r="CS179" s="4">
        <f>'(Intermediate Computations)'!DB152</f>
        <v>43101</v>
      </c>
      <c r="CT179" s="4">
        <f>'(Intermediate Computations)'!DC152</f>
        <v>43132</v>
      </c>
      <c r="CU179" s="4">
        <f>'(Intermediate Computations)'!DD152</f>
        <v>43160</v>
      </c>
      <c r="CV179" s="4">
        <f>'(Intermediate Computations)'!DE152</f>
        <v>43191</v>
      </c>
      <c r="CW179" s="4">
        <f>'(Intermediate Computations)'!DF152</f>
        <v>43221</v>
      </c>
      <c r="CX179" s="4">
        <f>'(Intermediate Computations)'!DG152</f>
        <v>43252</v>
      </c>
      <c r="CY179" s="4">
        <f>'(Intermediate Computations)'!DH152</f>
        <v>43282</v>
      </c>
      <c r="CZ179" s="4">
        <f>'(Intermediate Computations)'!DI152</f>
        <v>43313</v>
      </c>
      <c r="DA179" s="4">
        <f>'(Intermediate Computations)'!DJ152</f>
        <v>43344</v>
      </c>
      <c r="DB179" s="4">
        <f>'(Intermediate Computations)'!DK152</f>
        <v>43374</v>
      </c>
      <c r="DC179" s="4">
        <f>'(Intermediate Computations)'!DL152</f>
        <v>43405</v>
      </c>
      <c r="DD179" s="4">
        <f>'(Intermediate Computations)'!DM152</f>
        <v>43435</v>
      </c>
      <c r="DE179" s="4">
        <f>'(Intermediate Computations)'!DO152</f>
        <v>43466</v>
      </c>
      <c r="DF179" s="4">
        <f>'(Intermediate Computations)'!DP152</f>
        <v>43497</v>
      </c>
      <c r="DG179" s="4">
        <f>'(Intermediate Computations)'!DQ152</f>
        <v>43525</v>
      </c>
      <c r="DH179" s="4">
        <f>'(Intermediate Computations)'!DR152</f>
        <v>43556</v>
      </c>
      <c r="DI179" s="4">
        <f>'(Intermediate Computations)'!DS152</f>
        <v>43586</v>
      </c>
      <c r="DJ179" s="4">
        <f>'(Intermediate Computations)'!DT152</f>
        <v>43617</v>
      </c>
      <c r="DK179" s="4">
        <f>'(Intermediate Computations)'!DU152</f>
        <v>43647</v>
      </c>
      <c r="DL179" s="4">
        <f>'(Intermediate Computations)'!DV152</f>
        <v>43678</v>
      </c>
      <c r="DM179" s="4">
        <f>'(Intermediate Computations)'!DW152</f>
        <v>43709</v>
      </c>
      <c r="DN179" s="4">
        <f>'(Intermediate Computations)'!DX152</f>
        <v>43739</v>
      </c>
      <c r="DO179" s="4">
        <f>'(Intermediate Computations)'!DY152</f>
        <v>43770</v>
      </c>
      <c r="DP179" s="4">
        <f>'(Intermediate Computations)'!DZ152</f>
        <v>43800</v>
      </c>
      <c r="DQ179" s="4">
        <f>'(Intermediate Computations)'!EB152</f>
        <v>43831</v>
      </c>
      <c r="DR179" s="4">
        <f>'(Intermediate Computations)'!EC152</f>
        <v>43862</v>
      </c>
      <c r="DS179" s="4">
        <f>'(Intermediate Computations)'!ED152</f>
        <v>43891</v>
      </c>
      <c r="DT179" s="4">
        <f>'(Intermediate Computations)'!EE152</f>
        <v>43922</v>
      </c>
      <c r="DU179" s="4">
        <f>'(Intermediate Computations)'!EF152</f>
        <v>43952</v>
      </c>
      <c r="DV179" s="4">
        <f>'(Intermediate Computations)'!EG152</f>
        <v>43983</v>
      </c>
      <c r="DW179" s="4">
        <f>'(Intermediate Computations)'!EH152</f>
        <v>44013</v>
      </c>
      <c r="DX179" s="4">
        <f>'(Intermediate Computations)'!EI152</f>
        <v>44044</v>
      </c>
      <c r="DY179" s="4">
        <f>'(Intermediate Computations)'!EJ152</f>
        <v>44075</v>
      </c>
      <c r="DZ179" s="4">
        <f>'(Intermediate Computations)'!EK152</f>
        <v>44105</v>
      </c>
      <c r="EA179" s="4">
        <f>'(Intermediate Computations)'!EL152</f>
        <v>44136</v>
      </c>
      <c r="EB179" s="4">
        <f>'(Intermediate Computations)'!EM152</f>
        <v>44166</v>
      </c>
    </row>
    <row r="180" spans="1:132" ht="12.75" customHeight="1">
      <c r="A180" s="65">
        <f>'Statitstical Moments'!B39</f>
        <v>140</v>
      </c>
      <c r="B180" s="65">
        <f>'Statitstical Moments'!C39</f>
        <v>140</v>
      </c>
      <c r="C180" s="65">
        <f ca="1">'Statitstical Moments'!D39</f>
        <v>139.99395000178671</v>
      </c>
      <c r="D180" s="65">
        <f ca="1">'Statitstical Moments'!E39</f>
        <v>139.98193759609364</v>
      </c>
      <c r="E180" s="65">
        <f ca="1">'Statitstical Moments'!F39</f>
        <v>139.96457256643242</v>
      </c>
      <c r="F180" s="65">
        <f ca="1">'Statitstical Moments'!G39</f>
        <v>139.94172292078071</v>
      </c>
      <c r="G180" s="65">
        <f ca="1">'Statitstical Moments'!H39</f>
        <v>139.91375945764665</v>
      </c>
      <c r="H180" s="65">
        <f ca="1">'Statitstical Moments'!I39</f>
        <v>139.88040822557437</v>
      </c>
      <c r="I180" s="65">
        <f ca="1">'Statitstical Moments'!J39</f>
        <v>139.84251937158191</v>
      </c>
      <c r="J180" s="65">
        <f ca="1">'Statitstical Moments'!K39</f>
        <v>139.79997917505298</v>
      </c>
      <c r="K180" s="65">
        <f ca="1">'Statitstical Moments'!L39</f>
        <v>139.75249348218088</v>
      </c>
      <c r="L180" s="65">
        <f ca="1">'Statitstical Moments'!M39</f>
        <v>139.70043753684391</v>
      </c>
      <c r="M180" s="65">
        <f ca="1">'Statitstical Moments'!O39</f>
        <v>139.64419424301414</v>
      </c>
      <c r="N180" s="65">
        <f ca="1">'Statitstical Moments'!P39</f>
        <v>139.58393900210692</v>
      </c>
      <c r="O180" s="65">
        <f ca="1">'Statitstical Moments'!Q39</f>
        <v>139.51982074433784</v>
      </c>
      <c r="P180" s="65">
        <f ca="1">'Statitstical Moments'!R39</f>
        <v>139.45133528185499</v>
      </c>
      <c r="Q180" s="65">
        <f ca="1">'Statitstical Moments'!S39</f>
        <v>139.37952484108541</v>
      </c>
      <c r="R180" s="65">
        <f ca="1">'Statitstical Moments'!T39</f>
        <v>139.30445623518878</v>
      </c>
      <c r="S180" s="65">
        <f ca="1">'Statitstical Moments'!U39</f>
        <v>139.22551349925413</v>
      </c>
      <c r="T180" s="65">
        <f ca="1">'Statitstical Moments'!V39</f>
        <v>139.14333060720818</v>
      </c>
      <c r="U180" s="65">
        <f ca="1">'Statitstical Moments'!W39</f>
        <v>139.05776391213362</v>
      </c>
      <c r="V180" s="65">
        <f ca="1">'Statitstical Moments'!X39</f>
        <v>138.96897623243146</v>
      </c>
      <c r="W180" s="65">
        <f ca="1">'Statitstical Moments'!Y39</f>
        <v>138.87760511969489</v>
      </c>
      <c r="X180" s="65">
        <f ca="1">'Statitstical Moments'!Z39</f>
        <v>138.7835186129974</v>
      </c>
      <c r="Y180" s="65">
        <f ca="1">'Statitstical Moments'!AB39</f>
        <v>138.68655665322217</v>
      </c>
      <c r="Z180" s="65">
        <f ca="1">'Statitstical Moments'!AC39</f>
        <v>138.58635609938204</v>
      </c>
      <c r="AA180" s="65">
        <f ca="1">'Statitstical Moments'!AD39</f>
        <v>138.48376797572971</v>
      </c>
      <c r="AB180" s="65">
        <f ca="1">'Statitstical Moments'!AE39</f>
        <v>138.37827119121189</v>
      </c>
      <c r="AC180" s="65">
        <f ca="1">'Statitstical Moments'!AF39</f>
        <v>138.27033418131742</v>
      </c>
      <c r="AD180" s="65">
        <f ca="1">'Statitstical Moments'!AG39</f>
        <v>138.15946470883344</v>
      </c>
      <c r="AE180" s="65">
        <f ca="1">'Statitstical Moments'!AH39</f>
        <v>138.04591834320686</v>
      </c>
      <c r="AF180" s="65">
        <f ca="1">'Statitstical Moments'!AI39</f>
        <v>137.92974213140079</v>
      </c>
      <c r="AG180" s="65">
        <f ca="1">'Statitstical Moments'!AJ39</f>
        <v>137.81098991669421</v>
      </c>
      <c r="AH180" s="65">
        <f ca="1">'Statitstical Moments'!AK39</f>
        <v>137.69010574467552</v>
      </c>
      <c r="AI180" s="65">
        <f ca="1">'Statitstical Moments'!AL39</f>
        <v>137.56682101010787</v>
      </c>
      <c r="AJ180" s="65">
        <f ca="1">'Statitstical Moments'!AM39</f>
        <v>137.44108204666026</v>
      </c>
      <c r="AK180" s="65">
        <f ca="1">'Statitstical Moments'!AO39</f>
        <v>137.31322744292805</v>
      </c>
      <c r="AL180" s="65">
        <f ca="1">'Statitstical Moments'!AP39</f>
        <v>137.18331108112199</v>
      </c>
      <c r="AM180" s="65">
        <f ca="1">'Statitstical Moments'!AQ39</f>
        <v>137.05189188370599</v>
      </c>
      <c r="AN180" s="65">
        <f ca="1">'Statitstical Moments'!AR39</f>
        <v>136.91912564403589</v>
      </c>
      <c r="AO180" s="65">
        <f ca="1">'Statitstical Moments'!AS39</f>
        <v>136.78490051891012</v>
      </c>
      <c r="AP180" s="65">
        <f ca="1">'Statitstical Moments'!AT39</f>
        <v>136.649747151349</v>
      </c>
      <c r="AQ180" s="65">
        <f ca="1">'Statitstical Moments'!AU39</f>
        <v>136.51312284192818</v>
      </c>
      <c r="AR180" s="65">
        <f ca="1">'Statitstical Moments'!AV39</f>
        <v>136.37495038929876</v>
      </c>
      <c r="AS180" s="65">
        <f ca="1">'Statitstical Moments'!AW39</f>
        <v>136.23546134656283</v>
      </c>
      <c r="AT180" s="65">
        <f ca="1">'Statitstical Moments'!AX39</f>
        <v>136.09478128206916</v>
      </c>
      <c r="AU180" s="65">
        <f ca="1">'Statitstical Moments'!AY39</f>
        <v>135.95239226820567</v>
      </c>
      <c r="AV180" s="65">
        <f ca="1">'Statitstical Moments'!AZ39</f>
        <v>135.80883730471533</v>
      </c>
      <c r="AW180" s="65">
        <f ca="1">'Statitstical Moments'!BB39</f>
        <v>135.66389063977772</v>
      </c>
      <c r="AX180" s="65">
        <f ca="1">'Statitstical Moments'!BC39</f>
        <v>135.51816364253327</v>
      </c>
      <c r="AY180" s="65">
        <f ca="1">'Statitstical Moments'!BD39</f>
        <v>135.37168590724795</v>
      </c>
      <c r="AZ180" s="65">
        <f ca="1">'Statitstical Moments'!BE39</f>
        <v>135.22398667458145</v>
      </c>
      <c r="BA180" s="65">
        <f ca="1">'Statitstical Moments'!BF39</f>
        <v>135.07558046153932</v>
      </c>
      <c r="BB180" s="65">
        <f ca="1">'Statitstical Moments'!BG39</f>
        <v>134.92683963965277</v>
      </c>
      <c r="BC180" s="65">
        <f ca="1">'Statitstical Moments'!BH39</f>
        <v>134.77676135397661</v>
      </c>
      <c r="BD180" s="65">
        <f ca="1">'Statitstical Moments'!BI39</f>
        <v>134.6261741928509</v>
      </c>
      <c r="BE180" s="65">
        <f ca="1">'Statitstical Moments'!BJ39</f>
        <v>134.47445590283581</v>
      </c>
      <c r="BF180" s="65">
        <f ca="1">'Statitstical Moments'!BK39</f>
        <v>134.32214254546017</v>
      </c>
      <c r="BG180" s="65">
        <f ca="1">'Statitstical Moments'!BL39</f>
        <v>134.16879415548212</v>
      </c>
      <c r="BH180" s="65">
        <f ca="1">'Statitstical Moments'!BM39</f>
        <v>134.01529529481127</v>
      </c>
      <c r="BI180" s="65">
        <f ca="1">'Statitstical Moments'!BO39</f>
        <v>133.86111047721843</v>
      </c>
      <c r="BJ180" s="65">
        <f ca="1">'Statitstical Moments'!BP39</f>
        <v>133.70669174604438</v>
      </c>
      <c r="BK180" s="65">
        <f ca="1">'Statitstical Moments'!BQ39</f>
        <v>133.55180849951398</v>
      </c>
      <c r="BL180" s="65">
        <f ca="1">'Statitstical Moments'!BR39</f>
        <v>133.39658549943454</v>
      </c>
      <c r="BM180" s="65">
        <f ca="1">'Statitstical Moments'!BS39</f>
        <v>133.24130781876187</v>
      </c>
      <c r="BN180" s="65">
        <f ca="1">'Statitstical Moments'!BT39</f>
        <v>133.0859062916131</v>
      </c>
      <c r="BO180" s="65">
        <f ca="1">'Statitstical Moments'!BU39</f>
        <v>132.93041732905135</v>
      </c>
      <c r="BP180" s="65">
        <f ca="1">'Statitstical Moments'!BV39</f>
        <v>132.77494636023422</v>
      </c>
      <c r="BQ180" s="65">
        <f ca="1">'Statitstical Moments'!BW39</f>
        <v>132.61982763603194</v>
      </c>
      <c r="BR180" s="65">
        <f ca="1">'Statitstical Moments'!BX39</f>
        <v>132.46457135551194</v>
      </c>
      <c r="BS180" s="65">
        <f ca="1">'Statitstical Moments'!BY39</f>
        <v>132.30876302998664</v>
      </c>
      <c r="BT180" s="65">
        <f ca="1">'Statitstical Moments'!BZ39</f>
        <v>132.15243620769851</v>
      </c>
      <c r="BU180" s="65">
        <f ca="1">'Statitstical Moments'!CB39</f>
        <v>131.99608574151387</v>
      </c>
      <c r="BV180" s="65">
        <f ca="1">'Statitstical Moments'!CC39</f>
        <v>131.83972121741036</v>
      </c>
      <c r="BW180" s="65">
        <f ca="1">'Statitstical Moments'!CD39</f>
        <v>131.68316253859123</v>
      </c>
      <c r="BX180" s="65">
        <f ca="1">'Statitstical Moments'!CE39</f>
        <v>131.52651159793146</v>
      </c>
      <c r="BY180" s="65">
        <f ca="1">'Statitstical Moments'!CF39</f>
        <v>131.36936134639998</v>
      </c>
      <c r="BZ180" s="65">
        <f ca="1">'Statitstical Moments'!CG39</f>
        <v>131.21261203321191</v>
      </c>
      <c r="CA180" s="65">
        <f ca="1">'Statitstical Moments'!CH39</f>
        <v>131.05588767775177</v>
      </c>
      <c r="CB180" s="65">
        <f ca="1">'Statitstical Moments'!CI39</f>
        <v>130.89924154733438</v>
      </c>
      <c r="CC180" s="65">
        <f ca="1">'Statitstical Moments'!CJ39</f>
        <v>130.74314484442377</v>
      </c>
      <c r="CD180" s="65">
        <f ca="1">'Statitstical Moments'!CK39</f>
        <v>130.58758448968189</v>
      </c>
      <c r="CE180" s="65">
        <f ca="1">'Statitstical Moments'!CL39</f>
        <v>130.43221933218251</v>
      </c>
      <c r="CF180" s="65">
        <f ca="1">'Statitstical Moments'!CM39</f>
        <v>130.27679332665247</v>
      </c>
      <c r="CG180" s="65">
        <f ca="1">'Statitstical Moments'!CO39</f>
        <v>130.12127733258899</v>
      </c>
      <c r="CH180" s="65">
        <f ca="1">'Statitstical Moments'!CP39</f>
        <v>129.96637635389163</v>
      </c>
      <c r="CI180" s="65">
        <f ca="1">'Statitstical Moments'!CQ39</f>
        <v>129.81127344912053</v>
      </c>
      <c r="CJ180" s="65">
        <f ca="1">'Statitstical Moments'!CR39</f>
        <v>129.65658666204604</v>
      </c>
      <c r="CK180" s="65">
        <f ca="1">'Statitstical Moments'!CS39</f>
        <v>129.5024851447684</v>
      </c>
      <c r="CL180" s="65">
        <f ca="1">'Statitstical Moments'!CT39</f>
        <v>129.34832457580066</v>
      </c>
      <c r="CM180" s="65">
        <f ca="1">'Statitstical Moments'!CU39</f>
        <v>129.19416498986709</v>
      </c>
      <c r="CN180" s="65">
        <f ca="1">'Statitstical Moments'!CV39</f>
        <v>129.04029899986344</v>
      </c>
      <c r="CO180" s="65">
        <f ca="1">'Statitstical Moments'!CW39</f>
        <v>128.88691540983586</v>
      </c>
      <c r="CP180" s="65">
        <f ca="1">'Statitstical Moments'!CX39</f>
        <v>128.73358563403011</v>
      </c>
      <c r="CQ180" s="65">
        <f ca="1">'Statitstical Moments'!CY39</f>
        <v>128.58062550274025</v>
      </c>
      <c r="CR180" s="65">
        <f ca="1">'Statitstical Moments'!CZ39</f>
        <v>128.42803487709421</v>
      </c>
      <c r="CS180" s="65">
        <f ca="1">'Statitstical Moments'!DB39</f>
        <v>128.27587008891871</v>
      </c>
      <c r="CT180" s="65">
        <f ca="1">'Statitstical Moments'!DC39</f>
        <v>128.12421199011115</v>
      </c>
      <c r="CU180" s="65">
        <f ca="1">'Statitstical Moments'!DD39</f>
        <v>127.97298728756856</v>
      </c>
      <c r="CV180" s="65">
        <f ca="1">'Statitstical Moments'!DE39</f>
        <v>127.82250254732068</v>
      </c>
      <c r="CW180" s="65">
        <f ca="1">'Statitstical Moments'!DF39</f>
        <v>127.67223829592152</v>
      </c>
      <c r="CX180" s="65">
        <f ca="1">'Statitstical Moments'!DG39</f>
        <v>127.5224705586155</v>
      </c>
      <c r="CY180" s="65">
        <f ca="1">'Statitstical Moments'!DH39</f>
        <v>127.37283980882967</v>
      </c>
      <c r="CZ180" s="65">
        <f ca="1">'Statitstical Moments'!DI39</f>
        <v>127.22387110915382</v>
      </c>
      <c r="DA180" s="65">
        <f ca="1">'Statitstical Moments'!DJ39</f>
        <v>127.07534494690671</v>
      </c>
      <c r="DB180" s="65">
        <f ca="1">'Statitstical Moments'!DK39</f>
        <v>126.92723034263572</v>
      </c>
      <c r="DC180" s="65">
        <f ca="1">'Statitstical Moments'!DL39</f>
        <v>126.77933495401301</v>
      </c>
      <c r="DD180" s="65">
        <f ca="1">'Statitstical Moments'!DM39</f>
        <v>126.6323035989014</v>
      </c>
      <c r="DE180" s="65">
        <f ca="1">'Statitstical Moments'!DO39</f>
        <v>126.48546481336449</v>
      </c>
      <c r="DF180" s="65">
        <f ca="1">'Statitstical Moments'!DP39</f>
        <v>126.33889201151948</v>
      </c>
      <c r="DG180" s="65">
        <f ca="1">'Statitstical Moments'!DQ39</f>
        <v>126.19292471956152</v>
      </c>
      <c r="DH180" s="65">
        <f ca="1">'Statitstical Moments'!DR39</f>
        <v>126.04757378432345</v>
      </c>
      <c r="DI180" s="65">
        <f ca="1">'Statitstical Moments'!DS39</f>
        <v>125.90269279436325</v>
      </c>
      <c r="DJ180" s="65">
        <f ca="1">'Statitstical Moments'!DT39</f>
        <v>125.75777097442165</v>
      </c>
      <c r="DK180" s="65">
        <f ca="1">'Statitstical Moments'!DU39</f>
        <v>125.61355208630629</v>
      </c>
      <c r="DL180" s="65">
        <f ca="1">'Statitstical Moments'!DV39</f>
        <v>125.47034477873687</v>
      </c>
      <c r="DM180" s="65">
        <f ca="1">'Statitstical Moments'!DW39</f>
        <v>125.32769732846477</v>
      </c>
      <c r="DN180" s="65">
        <f ca="1">'Statitstical Moments'!DX39</f>
        <v>125.18558074181288</v>
      </c>
      <c r="DO180" s="65">
        <f ca="1">'Statitstical Moments'!DY39</f>
        <v>125.04437545301454</v>
      </c>
      <c r="DP180" s="65">
        <f ca="1">'Statitstical Moments'!DZ39</f>
        <v>124.9034257014827</v>
      </c>
      <c r="DQ180" s="65">
        <f ca="1">'Statitstical Moments'!EB39</f>
        <v>124.76371007855892</v>
      </c>
      <c r="DR180" s="65">
        <f ca="1">'Statitstical Moments'!EC39</f>
        <v>124.62465647845703</v>
      </c>
      <c r="DS180" s="65">
        <f ca="1">'Statitstical Moments'!ED39</f>
        <v>124.48597726244502</v>
      </c>
      <c r="DT180" s="65">
        <f ca="1">'Statitstical Moments'!EE39</f>
        <v>124.34714832031858</v>
      </c>
      <c r="DU180" s="65">
        <f ca="1">'Statitstical Moments'!EF39</f>
        <v>124.2092161225832</v>
      </c>
      <c r="DV180" s="65">
        <f ca="1">'Statitstical Moments'!EG39</f>
        <v>124.0716900507403</v>
      </c>
      <c r="DW180" s="65">
        <f ca="1">'Statitstical Moments'!EH39</f>
        <v>123.93494765581384</v>
      </c>
      <c r="DX180" s="65">
        <f ca="1">'Statitstical Moments'!EI39</f>
        <v>123.79872753184212</v>
      </c>
      <c r="DY180" s="65">
        <f ca="1">'Statitstical Moments'!EJ39</f>
        <v>123.6634915553575</v>
      </c>
      <c r="DZ180" s="65">
        <f ca="1">'Statitstical Moments'!EK39</f>
        <v>123.52891779987958</v>
      </c>
      <c r="EA180" s="65">
        <f ca="1">'Statitstical Moments'!EL39</f>
        <v>123.39485599032223</v>
      </c>
      <c r="EB180" s="65">
        <f ca="1">'Statitstical Moments'!EM39</f>
        <v>123.26167064738202</v>
      </c>
    </row>
    <row r="181" spans="1:132" ht="12.75" customHeight="1">
      <c r="A181" s="4" t="str">
        <f>'(Intermediate Computations)'!B161</f>
        <v>Jan 2010</v>
      </c>
      <c r="B181" s="4" t="str">
        <f>'(Intermediate Computations)'!C161</f>
        <v>Feb 2010</v>
      </c>
      <c r="C181" s="4" t="str">
        <f>'(Intermediate Computations)'!D161</f>
        <v>Mar 2010</v>
      </c>
      <c r="D181" s="4" t="str">
        <f>'(Intermediate Computations)'!E161</f>
        <v>Apr 2010</v>
      </c>
      <c r="E181" s="4" t="str">
        <f>'(Intermediate Computations)'!F161</f>
        <v>May 2010</v>
      </c>
      <c r="F181" s="4" t="str">
        <f>'(Intermediate Computations)'!G161</f>
        <v>Jun 2010</v>
      </c>
      <c r="G181" s="4" t="str">
        <f>'(Intermediate Computations)'!H161</f>
        <v>Jul 2010</v>
      </c>
      <c r="H181" s="4" t="str">
        <f>'(Intermediate Computations)'!I161</f>
        <v>Aug 2010</v>
      </c>
      <c r="I181" s="4" t="str">
        <f>'(Intermediate Computations)'!J161</f>
        <v>Sep 2010</v>
      </c>
      <c r="J181" s="4" t="str">
        <f>'(Intermediate Computations)'!K161</f>
        <v>Oct 2010</v>
      </c>
      <c r="K181" s="4" t="str">
        <f>'(Intermediate Computations)'!L161</f>
        <v>Nov 2010</v>
      </c>
      <c r="L181" s="4" t="str">
        <f>'(Intermediate Computations)'!M161</f>
        <v>Dec 2010</v>
      </c>
      <c r="M181" s="4" t="str">
        <f>'(Intermediate Computations)'!O161</f>
        <v>Jan 2011</v>
      </c>
      <c r="N181" s="4" t="str">
        <f>'(Intermediate Computations)'!P161</f>
        <v>Feb 2011</v>
      </c>
      <c r="O181" s="4" t="str">
        <f>'(Intermediate Computations)'!Q161</f>
        <v>Mar 2011</v>
      </c>
      <c r="P181" s="4" t="str">
        <f>'(Intermediate Computations)'!R161</f>
        <v>Apr 2011</v>
      </c>
      <c r="Q181" s="4" t="str">
        <f>'(Intermediate Computations)'!S161</f>
        <v>May 2011</v>
      </c>
      <c r="R181" s="4" t="str">
        <f>'(Intermediate Computations)'!T161</f>
        <v>Jun 2011</v>
      </c>
      <c r="S181" s="4" t="str">
        <f>'(Intermediate Computations)'!U161</f>
        <v>Jul 2011</v>
      </c>
      <c r="T181" s="4" t="str">
        <f>'(Intermediate Computations)'!V161</f>
        <v>Aug 2011</v>
      </c>
      <c r="U181" s="4" t="str">
        <f>'(Intermediate Computations)'!W161</f>
        <v>Sep 2011</v>
      </c>
      <c r="V181" s="4" t="str">
        <f>'(Intermediate Computations)'!X161</f>
        <v>Oct 2011</v>
      </c>
      <c r="W181" s="4" t="str">
        <f>'(Intermediate Computations)'!Y161</f>
        <v>Nov 2011</v>
      </c>
      <c r="X181" s="4" t="str">
        <f>'(Intermediate Computations)'!Z161</f>
        <v>Dec 2011</v>
      </c>
      <c r="Y181" s="4" t="str">
        <f>'(Intermediate Computations)'!AB161</f>
        <v>Jan 2012</v>
      </c>
      <c r="Z181" s="4" t="str">
        <f>'(Intermediate Computations)'!AC161</f>
        <v>Feb 2012</v>
      </c>
      <c r="AA181" s="4" t="str">
        <f>'(Intermediate Computations)'!AD161</f>
        <v>Mar 2012</v>
      </c>
      <c r="AB181" s="4" t="str">
        <f>'(Intermediate Computations)'!AE161</f>
        <v>Apr 2012</v>
      </c>
      <c r="AC181" s="4" t="str">
        <f>'(Intermediate Computations)'!AF161</f>
        <v>May 2012</v>
      </c>
      <c r="AD181" s="4" t="str">
        <f>'(Intermediate Computations)'!AG161</f>
        <v>Jun 2012</v>
      </c>
      <c r="AE181" s="4" t="str">
        <f>'(Intermediate Computations)'!AH161</f>
        <v>Jul 2012</v>
      </c>
      <c r="AF181" s="4" t="str">
        <f>'(Intermediate Computations)'!AI161</f>
        <v>Aug 2012</v>
      </c>
      <c r="AG181" s="4" t="str">
        <f>'(Intermediate Computations)'!AJ161</f>
        <v>Sep 2012</v>
      </c>
      <c r="AH181" s="4" t="str">
        <f>'(Intermediate Computations)'!AK161</f>
        <v>Oct 2012</v>
      </c>
      <c r="AI181" s="4" t="str">
        <f>'(Intermediate Computations)'!AL161</f>
        <v>Nov 2012</v>
      </c>
      <c r="AJ181" s="4" t="str">
        <f>'(Intermediate Computations)'!AM161</f>
        <v>Dec 2012</v>
      </c>
      <c r="AK181" s="4" t="str">
        <f>'(Intermediate Computations)'!AO161</f>
        <v>Jan 2013</v>
      </c>
      <c r="AL181" s="4" t="str">
        <f>'(Intermediate Computations)'!AP161</f>
        <v>Feb 2013</v>
      </c>
      <c r="AM181" s="4" t="str">
        <f>'(Intermediate Computations)'!AQ161</f>
        <v>Mar 2013</v>
      </c>
      <c r="AN181" s="4" t="str">
        <f>'(Intermediate Computations)'!AR161</f>
        <v>Apr 2013</v>
      </c>
      <c r="AO181" s="4" t="str">
        <f>'(Intermediate Computations)'!AS161</f>
        <v>May 2013</v>
      </c>
      <c r="AP181" s="4" t="str">
        <f>'(Intermediate Computations)'!AT161</f>
        <v>Jun 2013</v>
      </c>
      <c r="AQ181" s="4" t="str">
        <f>'(Intermediate Computations)'!AU161</f>
        <v>Jul 2013</v>
      </c>
      <c r="AR181" s="4" t="str">
        <f>'(Intermediate Computations)'!AV161</f>
        <v>Aug 2013</v>
      </c>
      <c r="AS181" s="4" t="str">
        <f>'(Intermediate Computations)'!AW161</f>
        <v>Sep 2013</v>
      </c>
      <c r="AT181" s="4" t="str">
        <f>'(Intermediate Computations)'!AX161</f>
        <v>Oct 2013</v>
      </c>
      <c r="AU181" s="4" t="str">
        <f>'(Intermediate Computations)'!AY161</f>
        <v>Nov 2013</v>
      </c>
      <c r="AV181" s="4" t="str">
        <f>'(Intermediate Computations)'!AZ161</f>
        <v>Dec 2013</v>
      </c>
      <c r="AW181" s="4" t="str">
        <f>'(Intermediate Computations)'!BB161</f>
        <v>Jan 2014</v>
      </c>
      <c r="AX181" s="4" t="str">
        <f>'(Intermediate Computations)'!BC161</f>
        <v>Feb 2014</v>
      </c>
      <c r="AY181" s="4" t="str">
        <f>'(Intermediate Computations)'!BD161</f>
        <v>Mar 2014</v>
      </c>
      <c r="AZ181" s="4" t="str">
        <f>'(Intermediate Computations)'!BE161</f>
        <v>Apr 2014</v>
      </c>
      <c r="BA181" s="4" t="str">
        <f>'(Intermediate Computations)'!BF161</f>
        <v>May 2014</v>
      </c>
      <c r="BB181" s="4" t="str">
        <f>'(Intermediate Computations)'!BG161</f>
        <v>Jun 2014</v>
      </c>
      <c r="BC181" s="4" t="str">
        <f>'(Intermediate Computations)'!BH161</f>
        <v>Jul 2014</v>
      </c>
      <c r="BD181" s="4" t="str">
        <f>'(Intermediate Computations)'!BI161</f>
        <v>Aug 2014</v>
      </c>
      <c r="BE181" s="4" t="str">
        <f>'(Intermediate Computations)'!BJ161</f>
        <v>Sep 2014</v>
      </c>
      <c r="BF181" s="4" t="str">
        <f>'(Intermediate Computations)'!BK161</f>
        <v>Oct 2014</v>
      </c>
      <c r="BG181" s="4" t="str">
        <f>'(Intermediate Computations)'!BL161</f>
        <v>Nov 2014</v>
      </c>
      <c r="BH181" s="4" t="str">
        <f>'(Intermediate Computations)'!BM161</f>
        <v>Dec 2014</v>
      </c>
      <c r="BI181" s="4" t="str">
        <f>'(Intermediate Computations)'!BO161</f>
        <v>Jan 2015</v>
      </c>
      <c r="BJ181" s="4" t="str">
        <f>'(Intermediate Computations)'!BP161</f>
        <v>Feb 2015</v>
      </c>
      <c r="BK181" s="4" t="str">
        <f>'(Intermediate Computations)'!BQ161</f>
        <v>Mar 2015</v>
      </c>
      <c r="BL181" s="4" t="str">
        <f>'(Intermediate Computations)'!BR161</f>
        <v>Apr 2015</v>
      </c>
      <c r="BM181" s="4" t="str">
        <f>'(Intermediate Computations)'!BS161</f>
        <v>May 2015</v>
      </c>
      <c r="BN181" s="4" t="str">
        <f>'(Intermediate Computations)'!BT161</f>
        <v>Jun 2015</v>
      </c>
      <c r="BO181" s="4" t="str">
        <f>'(Intermediate Computations)'!BU161</f>
        <v>Jul 2015</v>
      </c>
      <c r="BP181" s="4" t="str">
        <f>'(Intermediate Computations)'!BV161</f>
        <v>Aug 2015</v>
      </c>
      <c r="BQ181" s="4" t="str">
        <f>'(Intermediate Computations)'!BW161</f>
        <v>Sep 2015</v>
      </c>
      <c r="BR181" s="4" t="str">
        <f>'(Intermediate Computations)'!BX161</f>
        <v>Oct 2015</v>
      </c>
      <c r="BS181" s="4" t="str">
        <f>'(Intermediate Computations)'!BY161</f>
        <v>Nov 2015</v>
      </c>
      <c r="BT181" s="4" t="str">
        <f>'(Intermediate Computations)'!BZ161</f>
        <v>Dec 2015</v>
      </c>
      <c r="BU181" s="4" t="str">
        <f>'(Intermediate Computations)'!CB161</f>
        <v>Jan 2016</v>
      </c>
      <c r="BV181" s="4" t="str">
        <f>'(Intermediate Computations)'!CC161</f>
        <v>Feb 2016</v>
      </c>
      <c r="BW181" s="4" t="str">
        <f>'(Intermediate Computations)'!CD161</f>
        <v>Mar 2016</v>
      </c>
      <c r="BX181" s="4" t="str">
        <f>'(Intermediate Computations)'!CE161</f>
        <v>Apr 2016</v>
      </c>
      <c r="BY181" s="4" t="str">
        <f>'(Intermediate Computations)'!CF161</f>
        <v>May 2016</v>
      </c>
      <c r="BZ181" s="4" t="str">
        <f>'(Intermediate Computations)'!CG161</f>
        <v>Jun 2016</v>
      </c>
      <c r="CA181" s="4" t="str">
        <f>'(Intermediate Computations)'!CH161</f>
        <v>Jul 2016</v>
      </c>
      <c r="CB181" s="4" t="str">
        <f>'(Intermediate Computations)'!CI161</f>
        <v>Aug 2016</v>
      </c>
      <c r="CC181" s="4" t="str">
        <f>'(Intermediate Computations)'!CJ161</f>
        <v>Sep 2016</v>
      </c>
      <c r="CD181" s="4" t="str">
        <f>'(Intermediate Computations)'!CK161</f>
        <v>Oct 2016</v>
      </c>
      <c r="CE181" s="4" t="str">
        <f>'(Intermediate Computations)'!CL161</f>
        <v>Nov 2016</v>
      </c>
      <c r="CF181" s="4" t="str">
        <f>'(Intermediate Computations)'!CM161</f>
        <v>Dec 2016</v>
      </c>
      <c r="CG181" s="4" t="str">
        <f>'(Intermediate Computations)'!CO161</f>
        <v>Jan 2017</v>
      </c>
      <c r="CH181" s="4" t="str">
        <f>'(Intermediate Computations)'!CP161</f>
        <v>Feb 2017</v>
      </c>
      <c r="CI181" s="4" t="str">
        <f>'(Intermediate Computations)'!CQ161</f>
        <v>Mar 2017</v>
      </c>
      <c r="CJ181" s="4" t="str">
        <f>'(Intermediate Computations)'!CR161</f>
        <v>Apr 2017</v>
      </c>
      <c r="CK181" s="4" t="str">
        <f>'(Intermediate Computations)'!CS161</f>
        <v>May 2017</v>
      </c>
      <c r="CL181" s="4" t="str">
        <f>'(Intermediate Computations)'!CT161</f>
        <v>Jun 2017</v>
      </c>
      <c r="CM181" s="4" t="str">
        <f>'(Intermediate Computations)'!CU161</f>
        <v>Jul 2017</v>
      </c>
      <c r="CN181" s="4" t="str">
        <f>'(Intermediate Computations)'!CV161</f>
        <v>Aug 2017</v>
      </c>
      <c r="CO181" s="4" t="str">
        <f>'(Intermediate Computations)'!CW161</f>
        <v>Sep 2017</v>
      </c>
      <c r="CP181" s="4" t="str">
        <f>'(Intermediate Computations)'!CX161</f>
        <v>Oct 2017</v>
      </c>
      <c r="CQ181" s="4" t="str">
        <f>'(Intermediate Computations)'!CY161</f>
        <v>Nov 2017</v>
      </c>
      <c r="CR181" s="4" t="str">
        <f>'(Intermediate Computations)'!CZ161</f>
        <v>Dec 2017</v>
      </c>
      <c r="CS181" s="4" t="str">
        <f>'(Intermediate Computations)'!DB161</f>
        <v>Jan 2018</v>
      </c>
      <c r="CT181" s="4" t="str">
        <f>'(Intermediate Computations)'!DC161</f>
        <v>Feb 2018</v>
      </c>
      <c r="CU181" s="4" t="str">
        <f>'(Intermediate Computations)'!DD161</f>
        <v>Mar 2018</v>
      </c>
      <c r="CV181" s="4" t="str">
        <f>'(Intermediate Computations)'!DE161</f>
        <v>Apr 2018</v>
      </c>
      <c r="CW181" s="4" t="str">
        <f>'(Intermediate Computations)'!DF161</f>
        <v>May 2018</v>
      </c>
      <c r="CX181" s="4" t="str">
        <f>'(Intermediate Computations)'!DG161</f>
        <v>Jun 2018</v>
      </c>
      <c r="CY181" s="4" t="str">
        <f>'(Intermediate Computations)'!DH161</f>
        <v>Jul 2018</v>
      </c>
      <c r="CZ181" s="4" t="str">
        <f>'(Intermediate Computations)'!DI161</f>
        <v>Aug 2018</v>
      </c>
      <c r="DA181" s="4" t="str">
        <f>'(Intermediate Computations)'!DJ161</f>
        <v>Sep 2018</v>
      </c>
      <c r="DB181" s="4" t="str">
        <f>'(Intermediate Computations)'!DK161</f>
        <v>Oct 2018</v>
      </c>
      <c r="DC181" s="4" t="str">
        <f>'(Intermediate Computations)'!DL161</f>
        <v>Nov 2018</v>
      </c>
      <c r="DD181" s="4" t="str">
        <f>'(Intermediate Computations)'!DM161</f>
        <v>Dec 2018</v>
      </c>
      <c r="DE181" s="4" t="str">
        <f>'(Intermediate Computations)'!DO161</f>
        <v>Jan 2019</v>
      </c>
      <c r="DF181" s="4" t="str">
        <f>'(Intermediate Computations)'!DP161</f>
        <v>Feb 2019</v>
      </c>
      <c r="DG181" s="4" t="str">
        <f>'(Intermediate Computations)'!DQ161</f>
        <v>Mar 2019</v>
      </c>
      <c r="DH181" s="4" t="str">
        <f>'(Intermediate Computations)'!DR161</f>
        <v>Apr 2019</v>
      </c>
      <c r="DI181" s="4" t="str">
        <f>'(Intermediate Computations)'!DS161</f>
        <v>May 2019</v>
      </c>
      <c r="DJ181" s="4" t="str">
        <f>'(Intermediate Computations)'!DT161</f>
        <v>Jun 2019</v>
      </c>
      <c r="DK181" s="4" t="str">
        <f>'(Intermediate Computations)'!DU161</f>
        <v>Jul 2019</v>
      </c>
      <c r="DL181" s="4" t="str">
        <f>'(Intermediate Computations)'!DV161</f>
        <v>Aug 2019</v>
      </c>
      <c r="DM181" s="4" t="str">
        <f>'(Intermediate Computations)'!DW161</f>
        <v>Sep 2019</v>
      </c>
      <c r="DN181" s="4" t="str">
        <f>'(Intermediate Computations)'!DX161</f>
        <v>Oct 2019</v>
      </c>
      <c r="DO181" s="4" t="str">
        <f>'(Intermediate Computations)'!DY161</f>
        <v>Nov 2019</v>
      </c>
      <c r="DP181" s="4" t="str">
        <f>'(Intermediate Computations)'!DZ161</f>
        <v>Dec 2019</v>
      </c>
      <c r="DQ181" s="4" t="str">
        <f>'(Intermediate Computations)'!EB161</f>
        <v>Jan 2020</v>
      </c>
      <c r="DR181" s="4" t="str">
        <f>'(Intermediate Computations)'!EC161</f>
        <v>Feb 2020</v>
      </c>
      <c r="DS181" s="4" t="str">
        <f>'(Intermediate Computations)'!ED161</f>
        <v>Mar 2020</v>
      </c>
      <c r="DT181" s="4" t="str">
        <f>'(Intermediate Computations)'!EE161</f>
        <v>Apr 2020</v>
      </c>
      <c r="DU181" s="4" t="str">
        <f>'(Intermediate Computations)'!EF161</f>
        <v>May 2020</v>
      </c>
      <c r="DV181" s="4" t="str">
        <f>'(Intermediate Computations)'!EG161</f>
        <v>Jun 2020</v>
      </c>
      <c r="DW181" s="4" t="str">
        <f>'(Intermediate Computations)'!EH161</f>
        <v>Jul 2020</v>
      </c>
      <c r="DX181" s="4" t="str">
        <f>'(Intermediate Computations)'!EI161</f>
        <v>Aug 2020</v>
      </c>
      <c r="DY181" s="4" t="str">
        <f>'(Intermediate Computations)'!EJ161</f>
        <v>Sep 2020</v>
      </c>
      <c r="DZ181" s="4" t="str">
        <f>'(Intermediate Computations)'!EK161</f>
        <v>Oct 2020</v>
      </c>
      <c r="EA181" s="4" t="str">
        <f>'(Intermediate Computations)'!EL161</f>
        <v>Nov 2020</v>
      </c>
      <c r="EB181" s="4" t="str">
        <f>'(Intermediate Computations)'!EM161</f>
        <v>Dec 2020</v>
      </c>
    </row>
    <row r="182" spans="1:132" ht="12.75" customHeight="1">
      <c r="A182" s="4">
        <f>'(Intermediate Computations)'!B158</f>
        <v>40179</v>
      </c>
      <c r="B182" s="4">
        <f>'(Intermediate Computations)'!C158</f>
        <v>40210</v>
      </c>
      <c r="C182" s="4">
        <f>'(Intermediate Computations)'!D158</f>
        <v>40238</v>
      </c>
      <c r="D182" s="4">
        <f>'(Intermediate Computations)'!E158</f>
        <v>40269</v>
      </c>
      <c r="E182" s="4">
        <f>'(Intermediate Computations)'!F158</f>
        <v>40299</v>
      </c>
      <c r="F182" s="4">
        <f>'(Intermediate Computations)'!G158</f>
        <v>40330</v>
      </c>
      <c r="G182" s="4">
        <f>'(Intermediate Computations)'!H158</f>
        <v>40360</v>
      </c>
      <c r="H182" s="4">
        <f>'(Intermediate Computations)'!I158</f>
        <v>40391</v>
      </c>
      <c r="I182" s="4">
        <f>'(Intermediate Computations)'!J158</f>
        <v>40422</v>
      </c>
      <c r="J182" s="4">
        <f>'(Intermediate Computations)'!K158</f>
        <v>40452</v>
      </c>
      <c r="K182" s="4">
        <f>'(Intermediate Computations)'!L158</f>
        <v>40483</v>
      </c>
      <c r="L182" s="4">
        <f>'(Intermediate Computations)'!M158</f>
        <v>40513</v>
      </c>
      <c r="M182" s="4">
        <f>'(Intermediate Computations)'!O158</f>
        <v>40544</v>
      </c>
      <c r="N182" s="4">
        <f>'(Intermediate Computations)'!P158</f>
        <v>40575</v>
      </c>
      <c r="O182" s="4">
        <f>'(Intermediate Computations)'!Q158</f>
        <v>40603</v>
      </c>
      <c r="P182" s="4">
        <f>'(Intermediate Computations)'!R158</f>
        <v>40634</v>
      </c>
      <c r="Q182" s="4">
        <f>'(Intermediate Computations)'!S158</f>
        <v>40664</v>
      </c>
      <c r="R182" s="4">
        <f>'(Intermediate Computations)'!T158</f>
        <v>40695</v>
      </c>
      <c r="S182" s="4">
        <f>'(Intermediate Computations)'!U158</f>
        <v>40725</v>
      </c>
      <c r="T182" s="4">
        <f>'(Intermediate Computations)'!V158</f>
        <v>40756</v>
      </c>
      <c r="U182" s="4">
        <f>'(Intermediate Computations)'!W158</f>
        <v>40787</v>
      </c>
      <c r="V182" s="4">
        <f>'(Intermediate Computations)'!X158</f>
        <v>40817</v>
      </c>
      <c r="W182" s="4">
        <f>'(Intermediate Computations)'!Y158</f>
        <v>40848</v>
      </c>
      <c r="X182" s="4">
        <f>'(Intermediate Computations)'!Z158</f>
        <v>40878</v>
      </c>
      <c r="Y182" s="4">
        <f>'(Intermediate Computations)'!AB158</f>
        <v>40909</v>
      </c>
      <c r="Z182" s="4">
        <f>'(Intermediate Computations)'!AC158</f>
        <v>40940</v>
      </c>
      <c r="AA182" s="4">
        <f>'(Intermediate Computations)'!AD158</f>
        <v>40969</v>
      </c>
      <c r="AB182" s="4">
        <f>'(Intermediate Computations)'!AE158</f>
        <v>41000</v>
      </c>
      <c r="AC182" s="4">
        <f>'(Intermediate Computations)'!AF158</f>
        <v>41030</v>
      </c>
      <c r="AD182" s="4">
        <f>'(Intermediate Computations)'!AG158</f>
        <v>41061</v>
      </c>
      <c r="AE182" s="4">
        <f>'(Intermediate Computations)'!AH158</f>
        <v>41091</v>
      </c>
      <c r="AF182" s="4">
        <f>'(Intermediate Computations)'!AI158</f>
        <v>41122</v>
      </c>
      <c r="AG182" s="4">
        <f>'(Intermediate Computations)'!AJ158</f>
        <v>41153</v>
      </c>
      <c r="AH182" s="4">
        <f>'(Intermediate Computations)'!AK158</f>
        <v>41183</v>
      </c>
      <c r="AI182" s="4">
        <f>'(Intermediate Computations)'!AL158</f>
        <v>41214</v>
      </c>
      <c r="AJ182" s="4">
        <f>'(Intermediate Computations)'!AM158</f>
        <v>41244</v>
      </c>
      <c r="AK182" s="4">
        <f>'(Intermediate Computations)'!AO158</f>
        <v>41275</v>
      </c>
      <c r="AL182" s="4">
        <f>'(Intermediate Computations)'!AP158</f>
        <v>41306</v>
      </c>
      <c r="AM182" s="4">
        <f>'(Intermediate Computations)'!AQ158</f>
        <v>41334</v>
      </c>
      <c r="AN182" s="4">
        <f>'(Intermediate Computations)'!AR158</f>
        <v>41365</v>
      </c>
      <c r="AO182" s="4">
        <f>'(Intermediate Computations)'!AS158</f>
        <v>41395</v>
      </c>
      <c r="AP182" s="4">
        <f>'(Intermediate Computations)'!AT158</f>
        <v>41426</v>
      </c>
      <c r="AQ182" s="4">
        <f>'(Intermediate Computations)'!AU158</f>
        <v>41456</v>
      </c>
      <c r="AR182" s="4">
        <f>'(Intermediate Computations)'!AV158</f>
        <v>41487</v>
      </c>
      <c r="AS182" s="4">
        <f>'(Intermediate Computations)'!AW158</f>
        <v>41518</v>
      </c>
      <c r="AT182" s="4">
        <f>'(Intermediate Computations)'!AX158</f>
        <v>41548</v>
      </c>
      <c r="AU182" s="4">
        <f>'(Intermediate Computations)'!AY158</f>
        <v>41579</v>
      </c>
      <c r="AV182" s="4">
        <f>'(Intermediate Computations)'!AZ158</f>
        <v>41609</v>
      </c>
      <c r="AW182" s="4">
        <f>'(Intermediate Computations)'!BB158</f>
        <v>41640</v>
      </c>
      <c r="AX182" s="4">
        <f>'(Intermediate Computations)'!BC158</f>
        <v>41671</v>
      </c>
      <c r="AY182" s="4">
        <f>'(Intermediate Computations)'!BD158</f>
        <v>41699</v>
      </c>
      <c r="AZ182" s="4">
        <f>'(Intermediate Computations)'!BE158</f>
        <v>41730</v>
      </c>
      <c r="BA182" s="4">
        <f>'(Intermediate Computations)'!BF158</f>
        <v>41760</v>
      </c>
      <c r="BB182" s="4">
        <f>'(Intermediate Computations)'!BG158</f>
        <v>41791</v>
      </c>
      <c r="BC182" s="4">
        <f>'(Intermediate Computations)'!BH158</f>
        <v>41821</v>
      </c>
      <c r="BD182" s="4">
        <f>'(Intermediate Computations)'!BI158</f>
        <v>41852</v>
      </c>
      <c r="BE182" s="4">
        <f>'(Intermediate Computations)'!BJ158</f>
        <v>41883</v>
      </c>
      <c r="BF182" s="4">
        <f>'(Intermediate Computations)'!BK158</f>
        <v>41913</v>
      </c>
      <c r="BG182" s="4">
        <f>'(Intermediate Computations)'!BL158</f>
        <v>41944</v>
      </c>
      <c r="BH182" s="4">
        <f>'(Intermediate Computations)'!BM158</f>
        <v>41974</v>
      </c>
      <c r="BI182" s="4">
        <f>'(Intermediate Computations)'!BO158</f>
        <v>42005</v>
      </c>
      <c r="BJ182" s="4">
        <f>'(Intermediate Computations)'!BP158</f>
        <v>42036</v>
      </c>
      <c r="BK182" s="4">
        <f>'(Intermediate Computations)'!BQ158</f>
        <v>42064</v>
      </c>
      <c r="BL182" s="4">
        <f>'(Intermediate Computations)'!BR158</f>
        <v>42095</v>
      </c>
      <c r="BM182" s="4">
        <f>'(Intermediate Computations)'!BS158</f>
        <v>42125</v>
      </c>
      <c r="BN182" s="4">
        <f>'(Intermediate Computations)'!BT158</f>
        <v>42156</v>
      </c>
      <c r="BO182" s="4">
        <f>'(Intermediate Computations)'!BU158</f>
        <v>42186</v>
      </c>
      <c r="BP182" s="4">
        <f>'(Intermediate Computations)'!BV158</f>
        <v>42217</v>
      </c>
      <c r="BQ182" s="4">
        <f>'(Intermediate Computations)'!BW158</f>
        <v>42248</v>
      </c>
      <c r="BR182" s="4">
        <f>'(Intermediate Computations)'!BX158</f>
        <v>42278</v>
      </c>
      <c r="BS182" s="4">
        <f>'(Intermediate Computations)'!BY158</f>
        <v>42309</v>
      </c>
      <c r="BT182" s="4">
        <f>'(Intermediate Computations)'!BZ158</f>
        <v>42339</v>
      </c>
      <c r="BU182" s="4">
        <f>'(Intermediate Computations)'!CB158</f>
        <v>42370</v>
      </c>
      <c r="BV182" s="4">
        <f>'(Intermediate Computations)'!CC158</f>
        <v>42401</v>
      </c>
      <c r="BW182" s="4">
        <f>'(Intermediate Computations)'!CD158</f>
        <v>42430</v>
      </c>
      <c r="BX182" s="4">
        <f>'(Intermediate Computations)'!CE158</f>
        <v>42461</v>
      </c>
      <c r="BY182" s="4">
        <f>'(Intermediate Computations)'!CF158</f>
        <v>42491</v>
      </c>
      <c r="BZ182" s="4">
        <f>'(Intermediate Computations)'!CG158</f>
        <v>42522</v>
      </c>
      <c r="CA182" s="4">
        <f>'(Intermediate Computations)'!CH158</f>
        <v>42552</v>
      </c>
      <c r="CB182" s="4">
        <f>'(Intermediate Computations)'!CI158</f>
        <v>42583</v>
      </c>
      <c r="CC182" s="4">
        <f>'(Intermediate Computations)'!CJ158</f>
        <v>42614</v>
      </c>
      <c r="CD182" s="4">
        <f>'(Intermediate Computations)'!CK158</f>
        <v>42644</v>
      </c>
      <c r="CE182" s="4">
        <f>'(Intermediate Computations)'!CL158</f>
        <v>42675</v>
      </c>
      <c r="CF182" s="4">
        <f>'(Intermediate Computations)'!CM158</f>
        <v>42705</v>
      </c>
      <c r="CG182" s="4">
        <f>'(Intermediate Computations)'!CO158</f>
        <v>42736</v>
      </c>
      <c r="CH182" s="4">
        <f>'(Intermediate Computations)'!CP158</f>
        <v>42767</v>
      </c>
      <c r="CI182" s="4">
        <f>'(Intermediate Computations)'!CQ158</f>
        <v>42795</v>
      </c>
      <c r="CJ182" s="4">
        <f>'(Intermediate Computations)'!CR158</f>
        <v>42826</v>
      </c>
      <c r="CK182" s="4">
        <f>'(Intermediate Computations)'!CS158</f>
        <v>42856</v>
      </c>
      <c r="CL182" s="4">
        <f>'(Intermediate Computations)'!CT158</f>
        <v>42887</v>
      </c>
      <c r="CM182" s="4">
        <f>'(Intermediate Computations)'!CU158</f>
        <v>42917</v>
      </c>
      <c r="CN182" s="4">
        <f>'(Intermediate Computations)'!CV158</f>
        <v>42948</v>
      </c>
      <c r="CO182" s="4">
        <f>'(Intermediate Computations)'!CW158</f>
        <v>42979</v>
      </c>
      <c r="CP182" s="4">
        <f>'(Intermediate Computations)'!CX158</f>
        <v>43009</v>
      </c>
      <c r="CQ182" s="4">
        <f>'(Intermediate Computations)'!CY158</f>
        <v>43040</v>
      </c>
      <c r="CR182" s="4">
        <f>'(Intermediate Computations)'!CZ158</f>
        <v>43070</v>
      </c>
      <c r="CS182" s="4">
        <f>'(Intermediate Computations)'!DB158</f>
        <v>43101</v>
      </c>
      <c r="CT182" s="4">
        <f>'(Intermediate Computations)'!DC158</f>
        <v>43132</v>
      </c>
      <c r="CU182" s="4">
        <f>'(Intermediate Computations)'!DD158</f>
        <v>43160</v>
      </c>
      <c r="CV182" s="4">
        <f>'(Intermediate Computations)'!DE158</f>
        <v>43191</v>
      </c>
      <c r="CW182" s="4">
        <f>'(Intermediate Computations)'!DF158</f>
        <v>43221</v>
      </c>
      <c r="CX182" s="4">
        <f>'(Intermediate Computations)'!DG158</f>
        <v>43252</v>
      </c>
      <c r="CY182" s="4">
        <f>'(Intermediate Computations)'!DH158</f>
        <v>43282</v>
      </c>
      <c r="CZ182" s="4">
        <f>'(Intermediate Computations)'!DI158</f>
        <v>43313</v>
      </c>
      <c r="DA182" s="4">
        <f>'(Intermediate Computations)'!DJ158</f>
        <v>43344</v>
      </c>
      <c r="DB182" s="4">
        <f>'(Intermediate Computations)'!DK158</f>
        <v>43374</v>
      </c>
      <c r="DC182" s="4">
        <f>'(Intermediate Computations)'!DL158</f>
        <v>43405</v>
      </c>
      <c r="DD182" s="4">
        <f>'(Intermediate Computations)'!DM158</f>
        <v>43435</v>
      </c>
      <c r="DE182" s="4">
        <f>'(Intermediate Computations)'!DO158</f>
        <v>43466</v>
      </c>
      <c r="DF182" s="4">
        <f>'(Intermediate Computations)'!DP158</f>
        <v>43497</v>
      </c>
      <c r="DG182" s="4">
        <f>'(Intermediate Computations)'!DQ158</f>
        <v>43525</v>
      </c>
      <c r="DH182" s="4">
        <f>'(Intermediate Computations)'!DR158</f>
        <v>43556</v>
      </c>
      <c r="DI182" s="4">
        <f>'(Intermediate Computations)'!DS158</f>
        <v>43586</v>
      </c>
      <c r="DJ182" s="4">
        <f>'(Intermediate Computations)'!DT158</f>
        <v>43617</v>
      </c>
      <c r="DK182" s="4">
        <f>'(Intermediate Computations)'!DU158</f>
        <v>43647</v>
      </c>
      <c r="DL182" s="4">
        <f>'(Intermediate Computations)'!DV158</f>
        <v>43678</v>
      </c>
      <c r="DM182" s="4">
        <f>'(Intermediate Computations)'!DW158</f>
        <v>43709</v>
      </c>
      <c r="DN182" s="4">
        <f>'(Intermediate Computations)'!DX158</f>
        <v>43739</v>
      </c>
      <c r="DO182" s="4">
        <f>'(Intermediate Computations)'!DY158</f>
        <v>43770</v>
      </c>
      <c r="DP182" s="4">
        <f>'(Intermediate Computations)'!DZ158</f>
        <v>43800</v>
      </c>
      <c r="DQ182" s="4">
        <f>'(Intermediate Computations)'!EB158</f>
        <v>43831</v>
      </c>
      <c r="DR182" s="4">
        <f>'(Intermediate Computations)'!EC158</f>
        <v>43862</v>
      </c>
      <c r="DS182" s="4">
        <f>'(Intermediate Computations)'!ED158</f>
        <v>43891</v>
      </c>
      <c r="DT182" s="4">
        <f>'(Intermediate Computations)'!EE158</f>
        <v>43922</v>
      </c>
      <c r="DU182" s="4">
        <f>'(Intermediate Computations)'!EF158</f>
        <v>43952</v>
      </c>
      <c r="DV182" s="4">
        <f>'(Intermediate Computations)'!EG158</f>
        <v>43983</v>
      </c>
      <c r="DW182" s="4">
        <f>'(Intermediate Computations)'!EH158</f>
        <v>44013</v>
      </c>
      <c r="DX182" s="4">
        <f>'(Intermediate Computations)'!EI158</f>
        <v>44044</v>
      </c>
      <c r="DY182" s="4">
        <f>'(Intermediate Computations)'!EJ158</f>
        <v>44075</v>
      </c>
      <c r="DZ182" s="4">
        <f>'(Intermediate Computations)'!EK158</f>
        <v>44105</v>
      </c>
      <c r="EA182" s="4">
        <f>'(Intermediate Computations)'!EL158</f>
        <v>44136</v>
      </c>
      <c r="EB182" s="4">
        <f>'(Intermediate Computations)'!EM158</f>
        <v>44166</v>
      </c>
    </row>
    <row r="183" spans="1:132" ht="12.75" customHeight="1">
      <c r="A183" s="65">
        <f>'Statitstical Moments'!B40</f>
        <v>0</v>
      </c>
      <c r="B183" s="65">
        <f>'Statitstical Moments'!C40</f>
        <v>0</v>
      </c>
      <c r="C183" s="65">
        <f ca="1">'Statitstical Moments'!D40</f>
        <v>7.7966438618544062E-4</v>
      </c>
      <c r="D183" s="65">
        <f ca="1">'Statitstical Moments'!E40</f>
        <v>1.6691455729829923E-3</v>
      </c>
      <c r="E183" s="65">
        <f ca="1">'Statitstical Moments'!F40</f>
        <v>2.2755279014504029E-3</v>
      </c>
      <c r="F183" s="65">
        <f ca="1">'Statitstical Moments'!G40</f>
        <v>2.9948275210779658E-3</v>
      </c>
      <c r="G183" s="65">
        <f ca="1">'Statitstical Moments'!H40</f>
        <v>4.1515916583034825E-3</v>
      </c>
      <c r="H183" s="65">
        <f ca="1">'Statitstical Moments'!I40</f>
        <v>5.356052589308196E-3</v>
      </c>
      <c r="I183" s="65">
        <f ca="1">'Statitstical Moments'!J40</f>
        <v>6.8299440127548043E-3</v>
      </c>
      <c r="J183" s="65">
        <f ca="1">'Statitstical Moments'!K40</f>
        <v>8.4467570843415139E-3</v>
      </c>
      <c r="K183" s="65">
        <f ca="1">'Statitstical Moments'!L40</f>
        <v>9.6120257158008159E-3</v>
      </c>
      <c r="L183" s="65">
        <f ca="1">'Statitstical Moments'!M40</f>
        <v>1.108982102258978E-2</v>
      </c>
      <c r="M183" s="65">
        <f ca="1">'Statitstical Moments'!O40</f>
        <v>1.2892143682125623E-2</v>
      </c>
      <c r="N183" s="65">
        <f ca="1">'Statitstical Moments'!P40</f>
        <v>1.47417962492117E-2</v>
      </c>
      <c r="O183" s="65">
        <f ca="1">'Statitstical Moments'!Q40</f>
        <v>1.6099698789755541E-2</v>
      </c>
      <c r="P183" s="65">
        <f ca="1">'Statitstical Moments'!R40</f>
        <v>1.7888147786921126E-2</v>
      </c>
      <c r="Q183" s="65">
        <f ca="1">'Statitstical Moments'!S40</f>
        <v>2.0028156792608793E-2</v>
      </c>
      <c r="R183" s="65">
        <f ca="1">'Statitstical Moments'!T40</f>
        <v>2.2066023249391119E-2</v>
      </c>
      <c r="S183" s="65">
        <f ca="1">'Statitstical Moments'!U40</f>
        <v>2.4259371181845891E-2</v>
      </c>
      <c r="T183" s="65">
        <f ca="1">'Statitstical Moments'!V40</f>
        <v>2.7123201398529743E-2</v>
      </c>
      <c r="U183" s="65">
        <f ca="1">'Statitstical Moments'!W40</f>
        <v>2.9911682849376713E-2</v>
      </c>
      <c r="V183" s="65">
        <f ca="1">'Statitstical Moments'!X40</f>
        <v>3.3261276183761963E-2</v>
      </c>
      <c r="W183" s="65">
        <f ca="1">'Statitstical Moments'!Y40</f>
        <v>3.6548376906372942E-2</v>
      </c>
      <c r="X183" s="65">
        <f ca="1">'Statitstical Moments'!Z40</f>
        <v>4.0127167666276525E-2</v>
      </c>
      <c r="Y183" s="65">
        <f ca="1">'Statitstical Moments'!AB40</f>
        <v>4.3526757929789398E-2</v>
      </c>
      <c r="Z183" s="65">
        <f ca="1">'Statitstical Moments'!AC40</f>
        <v>4.7039512011298773E-2</v>
      </c>
      <c r="AA183" s="65">
        <f ca="1">'Statitstical Moments'!AD40</f>
        <v>5.061587557571167E-2</v>
      </c>
      <c r="AB183" s="65">
        <f ca="1">'Statitstical Moments'!AE40</f>
        <v>5.4204994148734018E-2</v>
      </c>
      <c r="AC183" s="65">
        <f ca="1">'Statitstical Moments'!AF40</f>
        <v>5.8346000801597346E-2</v>
      </c>
      <c r="AD183" s="65">
        <f ca="1">'Statitstical Moments'!AG40</f>
        <v>6.1978212307340214E-2</v>
      </c>
      <c r="AE183" s="65">
        <f ca="1">'Statitstical Moments'!AH40</f>
        <v>6.5961704166757354E-2</v>
      </c>
      <c r="AF183" s="65">
        <f ca="1">'Statitstical Moments'!AI40</f>
        <v>6.9736342806818494E-2</v>
      </c>
      <c r="AG183" s="65">
        <f ca="1">'Statitstical Moments'!AJ40</f>
        <v>7.3354981938000482E-2</v>
      </c>
      <c r="AH183" s="65">
        <f ca="1">'Statitstical Moments'!AK40</f>
        <v>7.7083642376635716E-2</v>
      </c>
      <c r="AI183" s="65">
        <f ca="1">'Statitstical Moments'!AL40</f>
        <v>8.1122174882943099E-2</v>
      </c>
      <c r="AJ183" s="65">
        <f ca="1">'Statitstical Moments'!AM40</f>
        <v>8.5208509909675087E-2</v>
      </c>
      <c r="AK183" s="65">
        <f ca="1">'Statitstical Moments'!AO40</f>
        <v>8.9583893687657845E-2</v>
      </c>
      <c r="AL183" s="65">
        <f ca="1">'Statitstical Moments'!AP40</f>
        <v>9.3787625059293431E-2</v>
      </c>
      <c r="AM183" s="65">
        <f ca="1">'Statitstical Moments'!AQ40</f>
        <v>9.7484429308060686E-2</v>
      </c>
      <c r="AN183" s="65">
        <f ca="1">'Statitstical Moments'!AR40</f>
        <v>0.1008701185163457</v>
      </c>
      <c r="AO183" s="65">
        <f ca="1">'Statitstical Moments'!AS40</f>
        <v>0.10480598536373022</v>
      </c>
      <c r="AP183" s="65">
        <f ca="1">'Statitstical Moments'!AT40</f>
        <v>0.1090124528282851</v>
      </c>
      <c r="AQ183" s="65">
        <f ca="1">'Statitstical Moments'!AU40</f>
        <v>0.11362442243517289</v>
      </c>
      <c r="AR183" s="65">
        <f ca="1">'Statitstical Moments'!AV40</f>
        <v>0.11824203581766772</v>
      </c>
      <c r="AS183" s="65">
        <f ca="1">'Statitstical Moments'!AW40</f>
        <v>0.12290287232228972</v>
      </c>
      <c r="AT183" s="65">
        <f ca="1">'Statitstical Moments'!AX40</f>
        <v>0.12718366443629978</v>
      </c>
      <c r="AU183" s="65">
        <f ca="1">'Statitstical Moments'!AY40</f>
        <v>0.1313369874089701</v>
      </c>
      <c r="AV183" s="65">
        <f ca="1">'Statitstical Moments'!AZ40</f>
        <v>0.13511764152379152</v>
      </c>
      <c r="AW183" s="65">
        <f ca="1">'Statitstical Moments'!BB40</f>
        <v>0.13894702976194881</v>
      </c>
      <c r="AX183" s="65">
        <f ca="1">'Statitstical Moments'!BC40</f>
        <v>0.14307113613622743</v>
      </c>
      <c r="AY183" s="65">
        <f ca="1">'Statitstical Moments'!BD40</f>
        <v>0.1472452997253243</v>
      </c>
      <c r="AZ183" s="65">
        <f ca="1">'Statitstical Moments'!BE40</f>
        <v>0.15127859910891125</v>
      </c>
      <c r="BA183" s="65">
        <f ca="1">'Statitstical Moments'!BF40</f>
        <v>0.15523616995593434</v>
      </c>
      <c r="BB183" s="65">
        <f ca="1">'Statitstical Moments'!BG40</f>
        <v>0.15954968241865344</v>
      </c>
      <c r="BC183" s="65">
        <f ca="1">'Statitstical Moments'!BH40</f>
        <v>0.16421901662967922</v>
      </c>
      <c r="BD183" s="65">
        <f ca="1">'Statitstical Moments'!BI40</f>
        <v>0.16839033200566644</v>
      </c>
      <c r="BE183" s="65">
        <f ca="1">'Statitstical Moments'!BJ40</f>
        <v>0.17214839607305471</v>
      </c>
      <c r="BF183" s="65">
        <f ca="1">'Statitstical Moments'!BK40</f>
        <v>0.17575355843600626</v>
      </c>
      <c r="BG183" s="65">
        <f ca="1">'Statitstical Moments'!BL40</f>
        <v>0.17908647124442056</v>
      </c>
      <c r="BH183" s="65">
        <f ca="1">'Statitstical Moments'!BM40</f>
        <v>0.18291893424320171</v>
      </c>
      <c r="BI183" s="65">
        <f ca="1">'Statitstical Moments'!BO40</f>
        <v>0.18701434687919694</v>
      </c>
      <c r="BJ183" s="65">
        <f ca="1">'Statitstical Moments'!BP40</f>
        <v>0.19140312938502399</v>
      </c>
      <c r="BK183" s="65">
        <f ca="1">'Statitstical Moments'!BQ40</f>
        <v>0.19582831461777211</v>
      </c>
      <c r="BL183" s="65">
        <f ca="1">'Statitstical Moments'!BR40</f>
        <v>0.20036024682235445</v>
      </c>
      <c r="BM183" s="65">
        <f ca="1">'Statitstical Moments'!BS40</f>
        <v>0.20481572121193697</v>
      </c>
      <c r="BN183" s="65">
        <f ca="1">'Statitstical Moments'!BT40</f>
        <v>0.20930819808583431</v>
      </c>
      <c r="BO183" s="65">
        <f ca="1">'Statitstical Moments'!BU40</f>
        <v>0.21359809752464293</v>
      </c>
      <c r="BP183" s="65">
        <f ca="1">'Statitstical Moments'!BV40</f>
        <v>0.2178911818352694</v>
      </c>
      <c r="BQ183" s="65">
        <f ca="1">'Statitstical Moments'!BW40</f>
        <v>0.22218740898724645</v>
      </c>
      <c r="BR183" s="65">
        <f ca="1">'Statitstical Moments'!BX40</f>
        <v>0.22608654784299589</v>
      </c>
      <c r="BS183" s="65">
        <f ca="1">'Statitstical Moments'!BY40</f>
        <v>0.23022566421094803</v>
      </c>
      <c r="BT183" s="65">
        <f ca="1">'Statitstical Moments'!BZ40</f>
        <v>0.23373979206180559</v>
      </c>
      <c r="BU183" s="65">
        <f ca="1">'Statitstical Moments'!CB40</f>
        <v>0.23743283408447058</v>
      </c>
      <c r="BV183" s="65">
        <f ca="1">'Statitstical Moments'!CC40</f>
        <v>0.24105468671209854</v>
      </c>
      <c r="BW183" s="65">
        <f ca="1">'Statitstical Moments'!CD40</f>
        <v>0.24396812050092781</v>
      </c>
      <c r="BX183" s="65">
        <f ca="1">'Statitstical Moments'!CE40</f>
        <v>0.2468473242059856</v>
      </c>
      <c r="BY183" s="65">
        <f ca="1">'Statitstical Moments'!CF40</f>
        <v>0.24988171927118913</v>
      </c>
      <c r="BZ183" s="65">
        <f ca="1">'Statitstical Moments'!CG40</f>
        <v>0.25228035324335957</v>
      </c>
      <c r="CA183" s="65">
        <f ca="1">'Statitstical Moments'!CH40</f>
        <v>0.25422713179318635</v>
      </c>
      <c r="CB183" s="65">
        <f ca="1">'Statitstical Moments'!CI40</f>
        <v>0.25588690886024507</v>
      </c>
      <c r="CC183" s="65">
        <f ca="1">'Statitstical Moments'!CJ40</f>
        <v>0.25732801649716702</v>
      </c>
      <c r="CD183" s="65">
        <f ca="1">'Statitstical Moments'!CK40</f>
        <v>0.25882223777639507</v>
      </c>
      <c r="CE183" s="65">
        <f ca="1">'Statitstical Moments'!CL40</f>
        <v>0.25997848288495129</v>
      </c>
      <c r="CF183" s="65">
        <f ca="1">'Statitstical Moments'!CM40</f>
        <v>0.26139586958263006</v>
      </c>
      <c r="CG183" s="65">
        <f ca="1">'Statitstical Moments'!CO40</f>
        <v>0.26330759586789171</v>
      </c>
      <c r="CH183" s="65">
        <f ca="1">'Statitstical Moments'!CP40</f>
        <v>0.26466388579235056</v>
      </c>
      <c r="CI183" s="65">
        <f ca="1">'Statitstical Moments'!CQ40</f>
        <v>0.26638683919192946</v>
      </c>
      <c r="CJ183" s="65">
        <f ca="1">'Statitstical Moments'!CR40</f>
        <v>0.26860095320891481</v>
      </c>
      <c r="CK183" s="65">
        <f ca="1">'Statitstical Moments'!CS40</f>
        <v>0.27052316016696643</v>
      </c>
      <c r="CL183" s="65">
        <f ca="1">'Statitstical Moments'!CT40</f>
        <v>0.27243012924812787</v>
      </c>
      <c r="CM183" s="65">
        <f ca="1">'Statitstical Moments'!CU40</f>
        <v>0.27438784976024555</v>
      </c>
      <c r="CN183" s="65">
        <f ca="1">'Statitstical Moments'!CV40</f>
        <v>0.2766328222752259</v>
      </c>
      <c r="CO183" s="65">
        <f ca="1">'Statitstical Moments'!CW40</f>
        <v>0.27894666062813617</v>
      </c>
      <c r="CP183" s="65">
        <f ca="1">'Statitstical Moments'!CX40</f>
        <v>0.28146079832168541</v>
      </c>
      <c r="CQ183" s="65">
        <f ca="1">'Statitstical Moments'!CY40</f>
        <v>0.28442393092267532</v>
      </c>
      <c r="CR183" s="65">
        <f ca="1">'Statitstical Moments'!CZ40</f>
        <v>0.28730184545612325</v>
      </c>
      <c r="CS183" s="65">
        <f ca="1">'Statitstical Moments'!DB40</f>
        <v>0.28969991123354988</v>
      </c>
      <c r="CT183" s="65">
        <f ca="1">'Statitstical Moments'!DC40</f>
        <v>0.29223947144719919</v>
      </c>
      <c r="CU183" s="65">
        <f ca="1">'Statitstical Moments'!DD40</f>
        <v>0.29482237286617308</v>
      </c>
      <c r="CV183" s="65">
        <f ca="1">'Statitstical Moments'!DE40</f>
        <v>0.2976271314427576</v>
      </c>
      <c r="CW183" s="65">
        <f ca="1">'Statitstical Moments'!DF40</f>
        <v>0.30013018383834095</v>
      </c>
      <c r="CX183" s="65">
        <f ca="1">'Statitstical Moments'!DG40</f>
        <v>0.30302300288539136</v>
      </c>
      <c r="CY183" s="65">
        <f ca="1">'Statitstical Moments'!DH40</f>
        <v>0.30546876271099055</v>
      </c>
      <c r="CZ183" s="65">
        <f ca="1">'Statitstical Moments'!DI40</f>
        <v>0.30806861959435078</v>
      </c>
      <c r="DA183" s="65">
        <f ca="1">'Statitstical Moments'!DJ40</f>
        <v>0.30993416103273286</v>
      </c>
      <c r="DB183" s="65">
        <f ca="1">'Statitstical Moments'!DK40</f>
        <v>0.31118407287135147</v>
      </c>
      <c r="DC183" s="65">
        <f ca="1">'Statitstical Moments'!DL40</f>
        <v>0.31233416521351248</v>
      </c>
      <c r="DD183" s="65">
        <f ca="1">'Statitstical Moments'!DM40</f>
        <v>0.3139304236052331</v>
      </c>
      <c r="DE183" s="65">
        <f ca="1">'Statitstical Moments'!DO40</f>
        <v>0.31579083532998076</v>
      </c>
      <c r="DF183" s="65">
        <f ca="1">'Statitstical Moments'!DP40</f>
        <v>0.31756971883208507</v>
      </c>
      <c r="DG183" s="65">
        <f ca="1">'Statitstical Moments'!DQ40</f>
        <v>0.31948486372604706</v>
      </c>
      <c r="DH183" s="65">
        <f ca="1">'Statitstical Moments'!DR40</f>
        <v>0.32164069392658856</v>
      </c>
      <c r="DI183" s="65">
        <f ca="1">'Statitstical Moments'!DS40</f>
        <v>0.32348984628255861</v>
      </c>
      <c r="DJ183" s="65">
        <f ca="1">'Statitstical Moments'!DT40</f>
        <v>0.3252144162019468</v>
      </c>
      <c r="DK183" s="65">
        <f ca="1">'Statitstical Moments'!DU40</f>
        <v>0.32600736906932037</v>
      </c>
      <c r="DL183" s="65">
        <f ca="1">'Statitstical Moments'!DV40</f>
        <v>0.32664669582203526</v>
      </c>
      <c r="DM183" s="65">
        <f ca="1">'Statitstical Moments'!DW40</f>
        <v>0.32738207977714229</v>
      </c>
      <c r="DN183" s="65">
        <f ca="1">'Statitstical Moments'!DX40</f>
        <v>0.32766037046096014</v>
      </c>
      <c r="DO183" s="65">
        <f ca="1">'Statitstical Moments'!DY40</f>
        <v>0.32809448936660179</v>
      </c>
      <c r="DP183" s="65">
        <f ca="1">'Statitstical Moments'!DZ40</f>
        <v>0.32862423927389012</v>
      </c>
      <c r="DQ183" s="65">
        <f ca="1">'Statitstical Moments'!EB40</f>
        <v>0.32897499718562195</v>
      </c>
      <c r="DR183" s="65">
        <f ca="1">'Statitstical Moments'!EC40</f>
        <v>0.32919069807731882</v>
      </c>
      <c r="DS183" s="65">
        <f ca="1">'Statitstical Moments'!ED40</f>
        <v>0.32987170326532983</v>
      </c>
      <c r="DT183" s="65">
        <f ca="1">'Statitstical Moments'!EE40</f>
        <v>0.33063954058596873</v>
      </c>
      <c r="DU183" s="65">
        <f ca="1">'Statitstical Moments'!EF40</f>
        <v>0.33140264438489153</v>
      </c>
      <c r="DV183" s="65">
        <f ca="1">'Statitstical Moments'!EG40</f>
        <v>0.33194653307493549</v>
      </c>
      <c r="DW183" s="65">
        <f ca="1">'Statitstical Moments'!EH40</f>
        <v>0.3322321080038953</v>
      </c>
      <c r="DX183" s="65">
        <f ca="1">'Statitstical Moments'!EI40</f>
        <v>0.33223059957729173</v>
      </c>
      <c r="DY183" s="65">
        <f ca="1">'Statitstical Moments'!EJ40</f>
        <v>0.33191558557821771</v>
      </c>
      <c r="DZ183" s="65">
        <f ca="1">'Statitstical Moments'!EK40</f>
        <v>0.33124324414351308</v>
      </c>
      <c r="EA183" s="65">
        <f ca="1">'Statitstical Moments'!EL40</f>
        <v>0.33056996669312638</v>
      </c>
      <c r="EB183" s="65">
        <f ca="1">'Statitstical Moments'!EM40</f>
        <v>0.33020231222209312</v>
      </c>
    </row>
    <row r="184" spans="1:132" ht="12.75" customHeight="1">
      <c r="A184" s="4" t="str">
        <f>'(Intermediate Computations)'!B167</f>
        <v>Jan 2010</v>
      </c>
      <c r="B184" s="4" t="str">
        <f>'(Intermediate Computations)'!C167</f>
        <v>Feb 2010</v>
      </c>
      <c r="C184" s="4" t="str">
        <f>'(Intermediate Computations)'!D167</f>
        <v>Mar 2010</v>
      </c>
      <c r="D184" s="4" t="str">
        <f>'(Intermediate Computations)'!E167</f>
        <v>Apr 2010</v>
      </c>
      <c r="E184" s="4" t="str">
        <f>'(Intermediate Computations)'!F167</f>
        <v>May 2010</v>
      </c>
      <c r="F184" s="4" t="str">
        <f>'(Intermediate Computations)'!G167</f>
        <v>Jun 2010</v>
      </c>
      <c r="G184" s="4" t="str">
        <f>'(Intermediate Computations)'!H167</f>
        <v>Jul 2010</v>
      </c>
      <c r="H184" s="4" t="str">
        <f>'(Intermediate Computations)'!I167</f>
        <v>Aug 2010</v>
      </c>
      <c r="I184" s="4" t="str">
        <f>'(Intermediate Computations)'!J167</f>
        <v>Sep 2010</v>
      </c>
      <c r="J184" s="4" t="str">
        <f>'(Intermediate Computations)'!K167</f>
        <v>Oct 2010</v>
      </c>
      <c r="K184" s="4" t="str">
        <f>'(Intermediate Computations)'!L167</f>
        <v>Nov 2010</v>
      </c>
      <c r="L184" s="4" t="str">
        <f>'(Intermediate Computations)'!M167</f>
        <v>Dec 2010</v>
      </c>
      <c r="M184" s="4" t="str">
        <f>'(Intermediate Computations)'!O167</f>
        <v>Jan 2011</v>
      </c>
      <c r="N184" s="4" t="str">
        <f>'(Intermediate Computations)'!P167</f>
        <v>Feb 2011</v>
      </c>
      <c r="O184" s="4" t="str">
        <f>'(Intermediate Computations)'!Q167</f>
        <v>Mar 2011</v>
      </c>
      <c r="P184" s="4" t="str">
        <f>'(Intermediate Computations)'!R167</f>
        <v>Apr 2011</v>
      </c>
      <c r="Q184" s="4" t="str">
        <f>'(Intermediate Computations)'!S167</f>
        <v>May 2011</v>
      </c>
      <c r="R184" s="4" t="str">
        <f>'(Intermediate Computations)'!T167</f>
        <v>Jun 2011</v>
      </c>
      <c r="S184" s="4" t="str">
        <f>'(Intermediate Computations)'!U167</f>
        <v>Jul 2011</v>
      </c>
      <c r="T184" s="4" t="str">
        <f>'(Intermediate Computations)'!V167</f>
        <v>Aug 2011</v>
      </c>
      <c r="U184" s="4" t="str">
        <f>'(Intermediate Computations)'!W167</f>
        <v>Sep 2011</v>
      </c>
      <c r="V184" s="4" t="str">
        <f>'(Intermediate Computations)'!X167</f>
        <v>Oct 2011</v>
      </c>
      <c r="W184" s="4" t="str">
        <f>'(Intermediate Computations)'!Y167</f>
        <v>Nov 2011</v>
      </c>
      <c r="X184" s="4" t="str">
        <f>'(Intermediate Computations)'!Z167</f>
        <v>Dec 2011</v>
      </c>
      <c r="Y184" s="4" t="str">
        <f>'(Intermediate Computations)'!AB167</f>
        <v>Jan 2012</v>
      </c>
      <c r="Z184" s="4" t="str">
        <f>'(Intermediate Computations)'!AC167</f>
        <v>Feb 2012</v>
      </c>
      <c r="AA184" s="4" t="str">
        <f>'(Intermediate Computations)'!AD167</f>
        <v>Mar 2012</v>
      </c>
      <c r="AB184" s="4" t="str">
        <f>'(Intermediate Computations)'!AE167</f>
        <v>Apr 2012</v>
      </c>
      <c r="AC184" s="4" t="str">
        <f>'(Intermediate Computations)'!AF167</f>
        <v>May 2012</v>
      </c>
      <c r="AD184" s="4" t="str">
        <f>'(Intermediate Computations)'!AG167</f>
        <v>Jun 2012</v>
      </c>
      <c r="AE184" s="4" t="str">
        <f>'(Intermediate Computations)'!AH167</f>
        <v>Jul 2012</v>
      </c>
      <c r="AF184" s="4" t="str">
        <f>'(Intermediate Computations)'!AI167</f>
        <v>Aug 2012</v>
      </c>
      <c r="AG184" s="4" t="str">
        <f>'(Intermediate Computations)'!AJ167</f>
        <v>Sep 2012</v>
      </c>
      <c r="AH184" s="4" t="str">
        <f>'(Intermediate Computations)'!AK167</f>
        <v>Oct 2012</v>
      </c>
      <c r="AI184" s="4" t="str">
        <f>'(Intermediate Computations)'!AL167</f>
        <v>Nov 2012</v>
      </c>
      <c r="AJ184" s="4" t="str">
        <f>'(Intermediate Computations)'!AM167</f>
        <v>Dec 2012</v>
      </c>
      <c r="AK184" s="4" t="str">
        <f>'(Intermediate Computations)'!AO167</f>
        <v>Jan 2013</v>
      </c>
      <c r="AL184" s="4" t="str">
        <f>'(Intermediate Computations)'!AP167</f>
        <v>Feb 2013</v>
      </c>
      <c r="AM184" s="4" t="str">
        <f>'(Intermediate Computations)'!AQ167</f>
        <v>Mar 2013</v>
      </c>
      <c r="AN184" s="4" t="str">
        <f>'(Intermediate Computations)'!AR167</f>
        <v>Apr 2013</v>
      </c>
      <c r="AO184" s="4" t="str">
        <f>'(Intermediate Computations)'!AS167</f>
        <v>May 2013</v>
      </c>
      <c r="AP184" s="4" t="str">
        <f>'(Intermediate Computations)'!AT167</f>
        <v>Jun 2013</v>
      </c>
      <c r="AQ184" s="4" t="str">
        <f>'(Intermediate Computations)'!AU167</f>
        <v>Jul 2013</v>
      </c>
      <c r="AR184" s="4" t="str">
        <f>'(Intermediate Computations)'!AV167</f>
        <v>Aug 2013</v>
      </c>
      <c r="AS184" s="4" t="str">
        <f>'(Intermediate Computations)'!AW167</f>
        <v>Sep 2013</v>
      </c>
      <c r="AT184" s="4" t="str">
        <f>'(Intermediate Computations)'!AX167</f>
        <v>Oct 2013</v>
      </c>
      <c r="AU184" s="4" t="str">
        <f>'(Intermediate Computations)'!AY167</f>
        <v>Nov 2013</v>
      </c>
      <c r="AV184" s="4" t="str">
        <f>'(Intermediate Computations)'!AZ167</f>
        <v>Dec 2013</v>
      </c>
      <c r="AW184" s="4" t="str">
        <f>'(Intermediate Computations)'!BB167</f>
        <v>Jan 2014</v>
      </c>
      <c r="AX184" s="4" t="str">
        <f>'(Intermediate Computations)'!BC167</f>
        <v>Feb 2014</v>
      </c>
      <c r="AY184" s="4" t="str">
        <f>'(Intermediate Computations)'!BD167</f>
        <v>Mar 2014</v>
      </c>
      <c r="AZ184" s="4" t="str">
        <f>'(Intermediate Computations)'!BE167</f>
        <v>Apr 2014</v>
      </c>
      <c r="BA184" s="4" t="str">
        <f>'(Intermediate Computations)'!BF167</f>
        <v>May 2014</v>
      </c>
      <c r="BB184" s="4" t="str">
        <f>'(Intermediate Computations)'!BG167</f>
        <v>Jun 2014</v>
      </c>
      <c r="BC184" s="4" t="str">
        <f>'(Intermediate Computations)'!BH167</f>
        <v>Jul 2014</v>
      </c>
      <c r="BD184" s="4" t="str">
        <f>'(Intermediate Computations)'!BI167</f>
        <v>Aug 2014</v>
      </c>
      <c r="BE184" s="4" t="str">
        <f>'(Intermediate Computations)'!BJ167</f>
        <v>Sep 2014</v>
      </c>
      <c r="BF184" s="4" t="str">
        <f>'(Intermediate Computations)'!BK167</f>
        <v>Oct 2014</v>
      </c>
      <c r="BG184" s="4" t="str">
        <f>'(Intermediate Computations)'!BL167</f>
        <v>Nov 2014</v>
      </c>
      <c r="BH184" s="4" t="str">
        <f>'(Intermediate Computations)'!BM167</f>
        <v>Dec 2014</v>
      </c>
      <c r="BI184" s="4" t="str">
        <f>'(Intermediate Computations)'!BO167</f>
        <v>Jan 2015</v>
      </c>
      <c r="BJ184" s="4" t="str">
        <f>'(Intermediate Computations)'!BP167</f>
        <v>Feb 2015</v>
      </c>
      <c r="BK184" s="4" t="str">
        <f>'(Intermediate Computations)'!BQ167</f>
        <v>Mar 2015</v>
      </c>
      <c r="BL184" s="4" t="str">
        <f>'(Intermediate Computations)'!BR167</f>
        <v>Apr 2015</v>
      </c>
      <c r="BM184" s="4" t="str">
        <f>'(Intermediate Computations)'!BS167</f>
        <v>May 2015</v>
      </c>
      <c r="BN184" s="4" t="str">
        <f>'(Intermediate Computations)'!BT167</f>
        <v>Jun 2015</v>
      </c>
      <c r="BO184" s="4" t="str">
        <f>'(Intermediate Computations)'!BU167</f>
        <v>Jul 2015</v>
      </c>
      <c r="BP184" s="4" t="str">
        <f>'(Intermediate Computations)'!BV167</f>
        <v>Aug 2015</v>
      </c>
      <c r="BQ184" s="4" t="str">
        <f>'(Intermediate Computations)'!BW167</f>
        <v>Sep 2015</v>
      </c>
      <c r="BR184" s="4" t="str">
        <f>'(Intermediate Computations)'!BX167</f>
        <v>Oct 2015</v>
      </c>
      <c r="BS184" s="4" t="str">
        <f>'(Intermediate Computations)'!BY167</f>
        <v>Nov 2015</v>
      </c>
      <c r="BT184" s="4" t="str">
        <f>'(Intermediate Computations)'!BZ167</f>
        <v>Dec 2015</v>
      </c>
      <c r="BU184" s="4" t="str">
        <f>'(Intermediate Computations)'!CB167</f>
        <v>Jan 2016</v>
      </c>
      <c r="BV184" s="4" t="str">
        <f>'(Intermediate Computations)'!CC167</f>
        <v>Feb 2016</v>
      </c>
      <c r="BW184" s="4" t="str">
        <f>'(Intermediate Computations)'!CD167</f>
        <v>Mar 2016</v>
      </c>
      <c r="BX184" s="4" t="str">
        <f>'(Intermediate Computations)'!CE167</f>
        <v>Apr 2016</v>
      </c>
      <c r="BY184" s="4" t="str">
        <f>'(Intermediate Computations)'!CF167</f>
        <v>May 2016</v>
      </c>
      <c r="BZ184" s="4" t="str">
        <f>'(Intermediate Computations)'!CG167</f>
        <v>Jun 2016</v>
      </c>
      <c r="CA184" s="4" t="str">
        <f>'(Intermediate Computations)'!CH167</f>
        <v>Jul 2016</v>
      </c>
      <c r="CB184" s="4" t="str">
        <f>'(Intermediate Computations)'!CI167</f>
        <v>Aug 2016</v>
      </c>
      <c r="CC184" s="4" t="str">
        <f>'(Intermediate Computations)'!CJ167</f>
        <v>Sep 2016</v>
      </c>
      <c r="CD184" s="4" t="str">
        <f>'(Intermediate Computations)'!CK167</f>
        <v>Oct 2016</v>
      </c>
      <c r="CE184" s="4" t="str">
        <f>'(Intermediate Computations)'!CL167</f>
        <v>Nov 2016</v>
      </c>
      <c r="CF184" s="4" t="str">
        <f>'(Intermediate Computations)'!CM167</f>
        <v>Dec 2016</v>
      </c>
      <c r="CG184" s="4" t="str">
        <f>'(Intermediate Computations)'!CO167</f>
        <v>Jan 2017</v>
      </c>
      <c r="CH184" s="4" t="str">
        <f>'(Intermediate Computations)'!CP167</f>
        <v>Feb 2017</v>
      </c>
      <c r="CI184" s="4" t="str">
        <f>'(Intermediate Computations)'!CQ167</f>
        <v>Mar 2017</v>
      </c>
      <c r="CJ184" s="4" t="str">
        <f>'(Intermediate Computations)'!CR167</f>
        <v>Apr 2017</v>
      </c>
      <c r="CK184" s="4" t="str">
        <f>'(Intermediate Computations)'!CS167</f>
        <v>May 2017</v>
      </c>
      <c r="CL184" s="4" t="str">
        <f>'(Intermediate Computations)'!CT167</f>
        <v>Jun 2017</v>
      </c>
      <c r="CM184" s="4" t="str">
        <f>'(Intermediate Computations)'!CU167</f>
        <v>Jul 2017</v>
      </c>
      <c r="CN184" s="4" t="str">
        <f>'(Intermediate Computations)'!CV167</f>
        <v>Aug 2017</v>
      </c>
      <c r="CO184" s="4" t="str">
        <f>'(Intermediate Computations)'!CW167</f>
        <v>Sep 2017</v>
      </c>
      <c r="CP184" s="4" t="str">
        <f>'(Intermediate Computations)'!CX167</f>
        <v>Oct 2017</v>
      </c>
      <c r="CQ184" s="4" t="str">
        <f>'(Intermediate Computations)'!CY167</f>
        <v>Nov 2017</v>
      </c>
      <c r="CR184" s="4" t="str">
        <f>'(Intermediate Computations)'!CZ167</f>
        <v>Dec 2017</v>
      </c>
      <c r="CS184" s="4" t="str">
        <f>'(Intermediate Computations)'!DB167</f>
        <v>Jan 2018</v>
      </c>
      <c r="CT184" s="4" t="str">
        <f>'(Intermediate Computations)'!DC167</f>
        <v>Feb 2018</v>
      </c>
      <c r="CU184" s="4" t="str">
        <f>'(Intermediate Computations)'!DD167</f>
        <v>Mar 2018</v>
      </c>
      <c r="CV184" s="4" t="str">
        <f>'(Intermediate Computations)'!DE167</f>
        <v>Apr 2018</v>
      </c>
      <c r="CW184" s="4" t="str">
        <f>'(Intermediate Computations)'!DF167</f>
        <v>May 2018</v>
      </c>
      <c r="CX184" s="4" t="str">
        <f>'(Intermediate Computations)'!DG167</f>
        <v>Jun 2018</v>
      </c>
      <c r="CY184" s="4" t="str">
        <f>'(Intermediate Computations)'!DH167</f>
        <v>Jul 2018</v>
      </c>
      <c r="CZ184" s="4" t="str">
        <f>'(Intermediate Computations)'!DI167</f>
        <v>Aug 2018</v>
      </c>
      <c r="DA184" s="4" t="str">
        <f>'(Intermediate Computations)'!DJ167</f>
        <v>Sep 2018</v>
      </c>
      <c r="DB184" s="4" t="str">
        <f>'(Intermediate Computations)'!DK167</f>
        <v>Oct 2018</v>
      </c>
      <c r="DC184" s="4" t="str">
        <f>'(Intermediate Computations)'!DL167</f>
        <v>Nov 2018</v>
      </c>
      <c r="DD184" s="4" t="str">
        <f>'(Intermediate Computations)'!DM167</f>
        <v>Dec 2018</v>
      </c>
      <c r="DE184" s="4" t="str">
        <f>'(Intermediate Computations)'!DO167</f>
        <v>Jan 2019</v>
      </c>
      <c r="DF184" s="4" t="str">
        <f>'(Intermediate Computations)'!DP167</f>
        <v>Feb 2019</v>
      </c>
      <c r="DG184" s="4" t="str">
        <f>'(Intermediate Computations)'!DQ167</f>
        <v>Mar 2019</v>
      </c>
      <c r="DH184" s="4" t="str">
        <f>'(Intermediate Computations)'!DR167</f>
        <v>Apr 2019</v>
      </c>
      <c r="DI184" s="4" t="str">
        <f>'(Intermediate Computations)'!DS167</f>
        <v>May 2019</v>
      </c>
      <c r="DJ184" s="4" t="str">
        <f>'(Intermediate Computations)'!DT167</f>
        <v>Jun 2019</v>
      </c>
      <c r="DK184" s="4" t="str">
        <f>'(Intermediate Computations)'!DU167</f>
        <v>Jul 2019</v>
      </c>
      <c r="DL184" s="4" t="str">
        <f>'(Intermediate Computations)'!DV167</f>
        <v>Aug 2019</v>
      </c>
      <c r="DM184" s="4" t="str">
        <f>'(Intermediate Computations)'!DW167</f>
        <v>Sep 2019</v>
      </c>
      <c r="DN184" s="4" t="str">
        <f>'(Intermediate Computations)'!DX167</f>
        <v>Oct 2019</v>
      </c>
      <c r="DO184" s="4" t="str">
        <f>'(Intermediate Computations)'!DY167</f>
        <v>Nov 2019</v>
      </c>
      <c r="DP184" s="4" t="str">
        <f>'(Intermediate Computations)'!DZ167</f>
        <v>Dec 2019</v>
      </c>
      <c r="DQ184" s="4" t="str">
        <f>'(Intermediate Computations)'!EB167</f>
        <v>Jan 2020</v>
      </c>
      <c r="DR184" s="4" t="str">
        <f>'(Intermediate Computations)'!EC167</f>
        <v>Feb 2020</v>
      </c>
      <c r="DS184" s="4" t="str">
        <f>'(Intermediate Computations)'!ED167</f>
        <v>Mar 2020</v>
      </c>
      <c r="DT184" s="4" t="str">
        <f>'(Intermediate Computations)'!EE167</f>
        <v>Apr 2020</v>
      </c>
      <c r="DU184" s="4" t="str">
        <f>'(Intermediate Computations)'!EF167</f>
        <v>May 2020</v>
      </c>
      <c r="DV184" s="4" t="str">
        <f>'(Intermediate Computations)'!EG167</f>
        <v>Jun 2020</v>
      </c>
      <c r="DW184" s="4" t="str">
        <f>'(Intermediate Computations)'!EH167</f>
        <v>Jul 2020</v>
      </c>
      <c r="DX184" s="4" t="str">
        <f>'(Intermediate Computations)'!EI167</f>
        <v>Aug 2020</v>
      </c>
      <c r="DY184" s="4" t="str">
        <f>'(Intermediate Computations)'!EJ167</f>
        <v>Sep 2020</v>
      </c>
      <c r="DZ184" s="4" t="str">
        <f>'(Intermediate Computations)'!EK167</f>
        <v>Oct 2020</v>
      </c>
      <c r="EA184" s="4" t="str">
        <f>'(Intermediate Computations)'!EL167</f>
        <v>Nov 2020</v>
      </c>
      <c r="EB184" s="4" t="str">
        <f>'(Intermediate Computations)'!EM167</f>
        <v>Dec 2020</v>
      </c>
    </row>
    <row r="185" spans="1:132" ht="12.75" customHeight="1">
      <c r="A185" s="4">
        <f>'(Intermediate Computations)'!B164</f>
        <v>40179</v>
      </c>
      <c r="B185" s="4">
        <f>'(Intermediate Computations)'!C164</f>
        <v>40210</v>
      </c>
      <c r="C185" s="4">
        <f>'(Intermediate Computations)'!D164</f>
        <v>40238</v>
      </c>
      <c r="D185" s="4">
        <f>'(Intermediate Computations)'!E164</f>
        <v>40269</v>
      </c>
      <c r="E185" s="4">
        <f>'(Intermediate Computations)'!F164</f>
        <v>40299</v>
      </c>
      <c r="F185" s="4">
        <f>'(Intermediate Computations)'!G164</f>
        <v>40330</v>
      </c>
      <c r="G185" s="4">
        <f>'(Intermediate Computations)'!H164</f>
        <v>40360</v>
      </c>
      <c r="H185" s="4">
        <f>'(Intermediate Computations)'!I164</f>
        <v>40391</v>
      </c>
      <c r="I185" s="4">
        <f>'(Intermediate Computations)'!J164</f>
        <v>40422</v>
      </c>
      <c r="J185" s="4">
        <f>'(Intermediate Computations)'!K164</f>
        <v>40452</v>
      </c>
      <c r="K185" s="4">
        <f>'(Intermediate Computations)'!L164</f>
        <v>40483</v>
      </c>
      <c r="L185" s="4">
        <f>'(Intermediate Computations)'!M164</f>
        <v>40513</v>
      </c>
      <c r="M185" s="4">
        <f>'(Intermediate Computations)'!O164</f>
        <v>40544</v>
      </c>
      <c r="N185" s="4">
        <f>'(Intermediate Computations)'!P164</f>
        <v>40575</v>
      </c>
      <c r="O185" s="4">
        <f>'(Intermediate Computations)'!Q164</f>
        <v>40603</v>
      </c>
      <c r="P185" s="4">
        <f>'(Intermediate Computations)'!R164</f>
        <v>40634</v>
      </c>
      <c r="Q185" s="4">
        <f>'(Intermediate Computations)'!S164</f>
        <v>40664</v>
      </c>
      <c r="R185" s="4">
        <f>'(Intermediate Computations)'!T164</f>
        <v>40695</v>
      </c>
      <c r="S185" s="4">
        <f>'(Intermediate Computations)'!U164</f>
        <v>40725</v>
      </c>
      <c r="T185" s="4">
        <f>'(Intermediate Computations)'!V164</f>
        <v>40756</v>
      </c>
      <c r="U185" s="4">
        <f>'(Intermediate Computations)'!W164</f>
        <v>40787</v>
      </c>
      <c r="V185" s="4">
        <f>'(Intermediate Computations)'!X164</f>
        <v>40817</v>
      </c>
      <c r="W185" s="4">
        <f>'(Intermediate Computations)'!Y164</f>
        <v>40848</v>
      </c>
      <c r="X185" s="4">
        <f>'(Intermediate Computations)'!Z164</f>
        <v>40878</v>
      </c>
      <c r="Y185" s="4">
        <f>'(Intermediate Computations)'!AB164</f>
        <v>40909</v>
      </c>
      <c r="Z185" s="4">
        <f>'(Intermediate Computations)'!AC164</f>
        <v>40940</v>
      </c>
      <c r="AA185" s="4">
        <f>'(Intermediate Computations)'!AD164</f>
        <v>40969</v>
      </c>
      <c r="AB185" s="4">
        <f>'(Intermediate Computations)'!AE164</f>
        <v>41000</v>
      </c>
      <c r="AC185" s="4">
        <f>'(Intermediate Computations)'!AF164</f>
        <v>41030</v>
      </c>
      <c r="AD185" s="4">
        <f>'(Intermediate Computations)'!AG164</f>
        <v>41061</v>
      </c>
      <c r="AE185" s="4">
        <f>'(Intermediate Computations)'!AH164</f>
        <v>41091</v>
      </c>
      <c r="AF185" s="4">
        <f>'(Intermediate Computations)'!AI164</f>
        <v>41122</v>
      </c>
      <c r="AG185" s="4">
        <f>'(Intermediate Computations)'!AJ164</f>
        <v>41153</v>
      </c>
      <c r="AH185" s="4">
        <f>'(Intermediate Computations)'!AK164</f>
        <v>41183</v>
      </c>
      <c r="AI185" s="4">
        <f>'(Intermediate Computations)'!AL164</f>
        <v>41214</v>
      </c>
      <c r="AJ185" s="4">
        <f>'(Intermediate Computations)'!AM164</f>
        <v>41244</v>
      </c>
      <c r="AK185" s="4">
        <f>'(Intermediate Computations)'!AO164</f>
        <v>41275</v>
      </c>
      <c r="AL185" s="4">
        <f>'(Intermediate Computations)'!AP164</f>
        <v>41306</v>
      </c>
      <c r="AM185" s="4">
        <f>'(Intermediate Computations)'!AQ164</f>
        <v>41334</v>
      </c>
      <c r="AN185" s="4">
        <f>'(Intermediate Computations)'!AR164</f>
        <v>41365</v>
      </c>
      <c r="AO185" s="4">
        <f>'(Intermediate Computations)'!AS164</f>
        <v>41395</v>
      </c>
      <c r="AP185" s="4">
        <f>'(Intermediate Computations)'!AT164</f>
        <v>41426</v>
      </c>
      <c r="AQ185" s="4">
        <f>'(Intermediate Computations)'!AU164</f>
        <v>41456</v>
      </c>
      <c r="AR185" s="4">
        <f>'(Intermediate Computations)'!AV164</f>
        <v>41487</v>
      </c>
      <c r="AS185" s="4">
        <f>'(Intermediate Computations)'!AW164</f>
        <v>41518</v>
      </c>
      <c r="AT185" s="4">
        <f>'(Intermediate Computations)'!AX164</f>
        <v>41548</v>
      </c>
      <c r="AU185" s="4">
        <f>'(Intermediate Computations)'!AY164</f>
        <v>41579</v>
      </c>
      <c r="AV185" s="4">
        <f>'(Intermediate Computations)'!AZ164</f>
        <v>41609</v>
      </c>
      <c r="AW185" s="4">
        <f>'(Intermediate Computations)'!BB164</f>
        <v>41640</v>
      </c>
      <c r="AX185" s="4">
        <f>'(Intermediate Computations)'!BC164</f>
        <v>41671</v>
      </c>
      <c r="AY185" s="4">
        <f>'(Intermediate Computations)'!BD164</f>
        <v>41699</v>
      </c>
      <c r="AZ185" s="4">
        <f>'(Intermediate Computations)'!BE164</f>
        <v>41730</v>
      </c>
      <c r="BA185" s="4">
        <f>'(Intermediate Computations)'!BF164</f>
        <v>41760</v>
      </c>
      <c r="BB185" s="4">
        <f>'(Intermediate Computations)'!BG164</f>
        <v>41791</v>
      </c>
      <c r="BC185" s="4">
        <f>'(Intermediate Computations)'!BH164</f>
        <v>41821</v>
      </c>
      <c r="BD185" s="4">
        <f>'(Intermediate Computations)'!BI164</f>
        <v>41852</v>
      </c>
      <c r="BE185" s="4">
        <f>'(Intermediate Computations)'!BJ164</f>
        <v>41883</v>
      </c>
      <c r="BF185" s="4">
        <f>'(Intermediate Computations)'!BK164</f>
        <v>41913</v>
      </c>
      <c r="BG185" s="4">
        <f>'(Intermediate Computations)'!BL164</f>
        <v>41944</v>
      </c>
      <c r="BH185" s="4">
        <f>'(Intermediate Computations)'!BM164</f>
        <v>41974</v>
      </c>
      <c r="BI185" s="4">
        <f>'(Intermediate Computations)'!BO164</f>
        <v>42005</v>
      </c>
      <c r="BJ185" s="4">
        <f>'(Intermediate Computations)'!BP164</f>
        <v>42036</v>
      </c>
      <c r="BK185" s="4">
        <f>'(Intermediate Computations)'!BQ164</f>
        <v>42064</v>
      </c>
      <c r="BL185" s="4">
        <f>'(Intermediate Computations)'!BR164</f>
        <v>42095</v>
      </c>
      <c r="BM185" s="4">
        <f>'(Intermediate Computations)'!BS164</f>
        <v>42125</v>
      </c>
      <c r="BN185" s="4">
        <f>'(Intermediate Computations)'!BT164</f>
        <v>42156</v>
      </c>
      <c r="BO185" s="4">
        <f>'(Intermediate Computations)'!BU164</f>
        <v>42186</v>
      </c>
      <c r="BP185" s="4">
        <f>'(Intermediate Computations)'!BV164</f>
        <v>42217</v>
      </c>
      <c r="BQ185" s="4">
        <f>'(Intermediate Computations)'!BW164</f>
        <v>42248</v>
      </c>
      <c r="BR185" s="4">
        <f>'(Intermediate Computations)'!BX164</f>
        <v>42278</v>
      </c>
      <c r="BS185" s="4">
        <f>'(Intermediate Computations)'!BY164</f>
        <v>42309</v>
      </c>
      <c r="BT185" s="4">
        <f>'(Intermediate Computations)'!BZ164</f>
        <v>42339</v>
      </c>
      <c r="BU185" s="4">
        <f>'(Intermediate Computations)'!CB164</f>
        <v>42370</v>
      </c>
      <c r="BV185" s="4">
        <f>'(Intermediate Computations)'!CC164</f>
        <v>42401</v>
      </c>
      <c r="BW185" s="4">
        <f>'(Intermediate Computations)'!CD164</f>
        <v>42430</v>
      </c>
      <c r="BX185" s="4">
        <f>'(Intermediate Computations)'!CE164</f>
        <v>42461</v>
      </c>
      <c r="BY185" s="4">
        <f>'(Intermediate Computations)'!CF164</f>
        <v>42491</v>
      </c>
      <c r="BZ185" s="4">
        <f>'(Intermediate Computations)'!CG164</f>
        <v>42522</v>
      </c>
      <c r="CA185" s="4">
        <f>'(Intermediate Computations)'!CH164</f>
        <v>42552</v>
      </c>
      <c r="CB185" s="4">
        <f>'(Intermediate Computations)'!CI164</f>
        <v>42583</v>
      </c>
      <c r="CC185" s="4">
        <f>'(Intermediate Computations)'!CJ164</f>
        <v>42614</v>
      </c>
      <c r="CD185" s="4">
        <f>'(Intermediate Computations)'!CK164</f>
        <v>42644</v>
      </c>
      <c r="CE185" s="4">
        <f>'(Intermediate Computations)'!CL164</f>
        <v>42675</v>
      </c>
      <c r="CF185" s="4">
        <f>'(Intermediate Computations)'!CM164</f>
        <v>42705</v>
      </c>
      <c r="CG185" s="4">
        <f>'(Intermediate Computations)'!CO164</f>
        <v>42736</v>
      </c>
      <c r="CH185" s="4">
        <f>'(Intermediate Computations)'!CP164</f>
        <v>42767</v>
      </c>
      <c r="CI185" s="4">
        <f>'(Intermediate Computations)'!CQ164</f>
        <v>42795</v>
      </c>
      <c r="CJ185" s="4">
        <f>'(Intermediate Computations)'!CR164</f>
        <v>42826</v>
      </c>
      <c r="CK185" s="4">
        <f>'(Intermediate Computations)'!CS164</f>
        <v>42856</v>
      </c>
      <c r="CL185" s="4">
        <f>'(Intermediate Computations)'!CT164</f>
        <v>42887</v>
      </c>
      <c r="CM185" s="4">
        <f>'(Intermediate Computations)'!CU164</f>
        <v>42917</v>
      </c>
      <c r="CN185" s="4">
        <f>'(Intermediate Computations)'!CV164</f>
        <v>42948</v>
      </c>
      <c r="CO185" s="4">
        <f>'(Intermediate Computations)'!CW164</f>
        <v>42979</v>
      </c>
      <c r="CP185" s="4">
        <f>'(Intermediate Computations)'!CX164</f>
        <v>43009</v>
      </c>
      <c r="CQ185" s="4">
        <f>'(Intermediate Computations)'!CY164</f>
        <v>43040</v>
      </c>
      <c r="CR185" s="4">
        <f>'(Intermediate Computations)'!CZ164</f>
        <v>43070</v>
      </c>
      <c r="CS185" s="4">
        <f>'(Intermediate Computations)'!DB164</f>
        <v>43101</v>
      </c>
      <c r="CT185" s="4">
        <f>'(Intermediate Computations)'!DC164</f>
        <v>43132</v>
      </c>
      <c r="CU185" s="4">
        <f>'(Intermediate Computations)'!DD164</f>
        <v>43160</v>
      </c>
      <c r="CV185" s="4">
        <f>'(Intermediate Computations)'!DE164</f>
        <v>43191</v>
      </c>
      <c r="CW185" s="4">
        <f>'(Intermediate Computations)'!DF164</f>
        <v>43221</v>
      </c>
      <c r="CX185" s="4">
        <f>'(Intermediate Computations)'!DG164</f>
        <v>43252</v>
      </c>
      <c r="CY185" s="4">
        <f>'(Intermediate Computations)'!DH164</f>
        <v>43282</v>
      </c>
      <c r="CZ185" s="4">
        <f>'(Intermediate Computations)'!DI164</f>
        <v>43313</v>
      </c>
      <c r="DA185" s="4">
        <f>'(Intermediate Computations)'!DJ164</f>
        <v>43344</v>
      </c>
      <c r="DB185" s="4">
        <f>'(Intermediate Computations)'!DK164</f>
        <v>43374</v>
      </c>
      <c r="DC185" s="4">
        <f>'(Intermediate Computations)'!DL164</f>
        <v>43405</v>
      </c>
      <c r="DD185" s="4">
        <f>'(Intermediate Computations)'!DM164</f>
        <v>43435</v>
      </c>
      <c r="DE185" s="4">
        <f>'(Intermediate Computations)'!DO164</f>
        <v>43466</v>
      </c>
      <c r="DF185" s="4">
        <f>'(Intermediate Computations)'!DP164</f>
        <v>43497</v>
      </c>
      <c r="DG185" s="4">
        <f>'(Intermediate Computations)'!DQ164</f>
        <v>43525</v>
      </c>
      <c r="DH185" s="4">
        <f>'(Intermediate Computations)'!DR164</f>
        <v>43556</v>
      </c>
      <c r="DI185" s="4">
        <f>'(Intermediate Computations)'!DS164</f>
        <v>43586</v>
      </c>
      <c r="DJ185" s="4">
        <f>'(Intermediate Computations)'!DT164</f>
        <v>43617</v>
      </c>
      <c r="DK185" s="4">
        <f>'(Intermediate Computations)'!DU164</f>
        <v>43647</v>
      </c>
      <c r="DL185" s="4">
        <f>'(Intermediate Computations)'!DV164</f>
        <v>43678</v>
      </c>
      <c r="DM185" s="4">
        <f>'(Intermediate Computations)'!DW164</f>
        <v>43709</v>
      </c>
      <c r="DN185" s="4">
        <f>'(Intermediate Computations)'!DX164</f>
        <v>43739</v>
      </c>
      <c r="DO185" s="4">
        <f>'(Intermediate Computations)'!DY164</f>
        <v>43770</v>
      </c>
      <c r="DP185" s="4">
        <f>'(Intermediate Computations)'!DZ164</f>
        <v>43800</v>
      </c>
      <c r="DQ185" s="4">
        <f>'(Intermediate Computations)'!EB164</f>
        <v>43831</v>
      </c>
      <c r="DR185" s="4">
        <f>'(Intermediate Computations)'!EC164</f>
        <v>43862</v>
      </c>
      <c r="DS185" s="4">
        <f>'(Intermediate Computations)'!ED164</f>
        <v>43891</v>
      </c>
      <c r="DT185" s="4">
        <f>'(Intermediate Computations)'!EE164</f>
        <v>43922</v>
      </c>
      <c r="DU185" s="4">
        <f>'(Intermediate Computations)'!EF164</f>
        <v>43952</v>
      </c>
      <c r="DV185" s="4">
        <f>'(Intermediate Computations)'!EG164</f>
        <v>43983</v>
      </c>
      <c r="DW185" s="4">
        <f>'(Intermediate Computations)'!EH164</f>
        <v>44013</v>
      </c>
      <c r="DX185" s="4">
        <f>'(Intermediate Computations)'!EI164</f>
        <v>44044</v>
      </c>
      <c r="DY185" s="4">
        <f>'(Intermediate Computations)'!EJ164</f>
        <v>44075</v>
      </c>
      <c r="DZ185" s="4">
        <f>'(Intermediate Computations)'!EK164</f>
        <v>44105</v>
      </c>
      <c r="EA185" s="4">
        <f>'(Intermediate Computations)'!EL164</f>
        <v>44136</v>
      </c>
      <c r="EB185" s="4">
        <f>'(Intermediate Computations)'!EM164</f>
        <v>44166</v>
      </c>
    </row>
    <row r="186" spans="1:132" ht="12.75" customHeight="1">
      <c r="A186" s="65">
        <f>'Statitstical Moments'!B42</f>
        <v>140</v>
      </c>
      <c r="B186" s="65">
        <f ca="1">'Statitstical Moments'!C42</f>
        <v>139.65152010291379</v>
      </c>
      <c r="C186" s="65">
        <f ca="1">'Statitstical Moments'!D42</f>
        <v>139.30203543386699</v>
      </c>
      <c r="D186" s="65">
        <f ca="1">'Statitstical Moments'!E42</f>
        <v>138.98171188760747</v>
      </c>
      <c r="E186" s="65">
        <f ca="1">'Statitstical Moments'!F42</f>
        <v>138.64843297689461</v>
      </c>
      <c r="F186" s="65">
        <f ca="1">'Statitstical Moments'!G42</f>
        <v>138.33102744425781</v>
      </c>
      <c r="G186" s="65">
        <f ca="1">'Statitstical Moments'!H42</f>
        <v>137.99272849028466</v>
      </c>
      <c r="H186" s="65">
        <f ca="1">'Statitstical Moments'!I42</f>
        <v>137.69801023560873</v>
      </c>
      <c r="I186" s="65">
        <f ca="1">'Statitstical Moments'!J42</f>
        <v>137.39220405151502</v>
      </c>
      <c r="J186" s="65">
        <f ca="1">'Statitstical Moments'!K42</f>
        <v>137.06480326561893</v>
      </c>
      <c r="K186" s="65">
        <f ca="1">'Statitstical Moments'!L42</f>
        <v>136.75407103077265</v>
      </c>
      <c r="L186" s="65">
        <f ca="1">'Statitstical Moments'!M42</f>
        <v>136.46082381224858</v>
      </c>
      <c r="M186" s="65">
        <f ca="1">'Statitstical Moments'!O42</f>
        <v>136.17349236675844</v>
      </c>
      <c r="N186" s="65">
        <f ca="1">'Statitstical Moments'!P42</f>
        <v>135.89072735460564</v>
      </c>
      <c r="O186" s="65">
        <f ca="1">'Statitstical Moments'!Q42</f>
        <v>135.57505810532786</v>
      </c>
      <c r="P186" s="65">
        <f ca="1">'Statitstical Moments'!R42</f>
        <v>135.31505389352759</v>
      </c>
      <c r="Q186" s="65">
        <f ca="1">'Statitstical Moments'!S42</f>
        <v>135.05557314143903</v>
      </c>
      <c r="R186" s="65">
        <f ca="1">'Statitstical Moments'!T42</f>
        <v>134.75735464535279</v>
      </c>
      <c r="S186" s="65">
        <f ca="1">'Statitstical Moments'!U42</f>
        <v>134.49177891740868</v>
      </c>
      <c r="T186" s="65">
        <f ca="1">'Statitstical Moments'!V42</f>
        <v>134.2146889709135</v>
      </c>
      <c r="U186" s="65">
        <f ca="1">'Statitstical Moments'!W42</f>
        <v>133.94359356128834</v>
      </c>
      <c r="V186" s="65">
        <f ca="1">'Statitstical Moments'!X42</f>
        <v>133.70600013880488</v>
      </c>
      <c r="W186" s="65">
        <f ca="1">'Statitstical Moments'!Y42</f>
        <v>133.45822233391806</v>
      </c>
      <c r="X186" s="65">
        <f ca="1">'Statitstical Moments'!Z42</f>
        <v>133.19850972994561</v>
      </c>
      <c r="Y186" s="65">
        <f ca="1">'Statitstical Moments'!AB42</f>
        <v>132.91500475203026</v>
      </c>
      <c r="Z186" s="65">
        <f ca="1">'Statitstical Moments'!AC42</f>
        <v>132.67728017700881</v>
      </c>
      <c r="AA186" s="65">
        <f ca="1">'Statitstical Moments'!AD42</f>
        <v>132.40715318750205</v>
      </c>
      <c r="AB186" s="65">
        <f ca="1">'Statitstical Moments'!AE42</f>
        <v>132.16109942129088</v>
      </c>
      <c r="AC186" s="65">
        <f ca="1">'Statitstical Moments'!AF42</f>
        <v>131.88425256623867</v>
      </c>
      <c r="AD186" s="65">
        <f ca="1">'Statitstical Moments'!AG42</f>
        <v>131.61919404874362</v>
      </c>
      <c r="AE186" s="65">
        <f ca="1">'Statitstical Moments'!AH42</f>
        <v>131.35416854317714</v>
      </c>
      <c r="AF186" s="65">
        <f ca="1">'Statitstical Moments'!AI42</f>
        <v>131.08961456430086</v>
      </c>
      <c r="AG186" s="65">
        <f ca="1">'Statitstical Moments'!AJ42</f>
        <v>130.84806160841927</v>
      </c>
      <c r="AH186" s="65">
        <f ca="1">'Statitstical Moments'!AK42</f>
        <v>130.58890503357813</v>
      </c>
      <c r="AI186" s="65">
        <f ca="1">'Statitstical Moments'!AL42</f>
        <v>130.32425671552556</v>
      </c>
      <c r="AJ186" s="65">
        <f ca="1">'Statitstical Moments'!AM42</f>
        <v>130.07665687168557</v>
      </c>
      <c r="AK186" s="65">
        <f ca="1">'Statitstical Moments'!AO42</f>
        <v>129.83004500289812</v>
      </c>
      <c r="AL186" s="65">
        <f ca="1">'Statitstical Moments'!AP42</f>
        <v>129.61356530996036</v>
      </c>
      <c r="AM186" s="65">
        <f ca="1">'Statitstical Moments'!AQ42</f>
        <v>129.40455647870758</v>
      </c>
      <c r="AN186" s="65">
        <f ca="1">'Statitstical Moments'!AR42</f>
        <v>129.18775843679271</v>
      </c>
      <c r="AO186" s="65">
        <f ca="1">'Statitstical Moments'!AS42</f>
        <v>129.00006654739008</v>
      </c>
      <c r="AP186" s="65">
        <f ca="1">'Statitstical Moments'!AT42</f>
        <v>128.78018692870862</v>
      </c>
      <c r="AQ186" s="65">
        <f ca="1">'Statitstical Moments'!AU42</f>
        <v>128.55438957047198</v>
      </c>
      <c r="AR186" s="65">
        <f ca="1">'Statitstical Moments'!AV42</f>
        <v>128.34038152770998</v>
      </c>
      <c r="AS186" s="65">
        <f ca="1">'Statitstical Moments'!AW42</f>
        <v>128.13228963172801</v>
      </c>
      <c r="AT186" s="65">
        <f ca="1">'Statitstical Moments'!AX42</f>
        <v>127.89317408353219</v>
      </c>
      <c r="AU186" s="65">
        <f ca="1">'Statitstical Moments'!AY42</f>
        <v>127.68362637116229</v>
      </c>
      <c r="AV186" s="65">
        <f ca="1">'Statitstical Moments'!AZ42</f>
        <v>127.45990940430731</v>
      </c>
      <c r="AW186" s="65">
        <f ca="1">'Statitstical Moments'!BB42</f>
        <v>127.27001559849842</v>
      </c>
      <c r="AX186" s="65">
        <f ca="1">'Statitstical Moments'!BC42</f>
        <v>127.08104609009793</v>
      </c>
      <c r="AY186" s="65">
        <f ca="1">'Statitstical Moments'!BD42</f>
        <v>126.86421010565802</v>
      </c>
      <c r="AZ186" s="65">
        <f ca="1">'Statitstical Moments'!BE42</f>
        <v>126.67578880335562</v>
      </c>
      <c r="BA186" s="65">
        <f ca="1">'Statitstical Moments'!BF42</f>
        <v>126.50810912087275</v>
      </c>
      <c r="BB186" s="65">
        <f ca="1">'Statitstical Moments'!BG42</f>
        <v>126.28233038470634</v>
      </c>
      <c r="BC186" s="65">
        <f ca="1">'Statitstical Moments'!BH42</f>
        <v>126.10294087313656</v>
      </c>
      <c r="BD186" s="65">
        <f ca="1">'Statitstical Moments'!BI42</f>
        <v>125.88720068798266</v>
      </c>
      <c r="BE186" s="65">
        <f ca="1">'Statitstical Moments'!BJ42</f>
        <v>125.70120651799739</v>
      </c>
      <c r="BF186" s="65">
        <f ca="1">'Statitstical Moments'!BK42</f>
        <v>125.48927528272253</v>
      </c>
      <c r="BG186" s="65">
        <f ca="1">'Statitstical Moments'!BL42</f>
        <v>125.32725978084184</v>
      </c>
      <c r="BH186" s="65">
        <f ca="1">'Statitstical Moments'!BM42</f>
        <v>125.13424980146604</v>
      </c>
      <c r="BI186" s="65">
        <f ca="1">'Statitstical Moments'!BO42</f>
        <v>124.96659156159282</v>
      </c>
      <c r="BJ186" s="65">
        <f ca="1">'Statitstical Moments'!BP42</f>
        <v>124.78541674589243</v>
      </c>
      <c r="BK186" s="65">
        <f ca="1">'Statitstical Moments'!BQ42</f>
        <v>124.61096369493841</v>
      </c>
      <c r="BL186" s="65">
        <f ca="1">'Statitstical Moments'!BR42</f>
        <v>124.45259109268981</v>
      </c>
      <c r="BM186" s="65">
        <f ca="1">'Statitstical Moments'!BS42</f>
        <v>124.29017985499178</v>
      </c>
      <c r="BN186" s="65">
        <f ca="1">'Statitstical Moments'!BT42</f>
        <v>124.12974204805694</v>
      </c>
      <c r="BO186" s="65">
        <f ca="1">'Statitstical Moments'!BU42</f>
        <v>123.97528952518589</v>
      </c>
      <c r="BP186" s="65">
        <f ca="1">'Statitstical Moments'!BV42</f>
        <v>123.84010784618077</v>
      </c>
      <c r="BQ186" s="65">
        <f ca="1">'Statitstical Moments'!BW42</f>
        <v>123.67706587808097</v>
      </c>
      <c r="BR186" s="65">
        <f ca="1">'Statitstical Moments'!BX42</f>
        <v>123.49001180525451</v>
      </c>
      <c r="BS186" s="65">
        <f ca="1">'Statitstical Moments'!BY42</f>
        <v>123.30433806619115</v>
      </c>
      <c r="BT186" s="65">
        <f ca="1">'Statitstical Moments'!BZ42</f>
        <v>123.14664935546209</v>
      </c>
      <c r="BU186" s="65">
        <f ca="1">'Statitstical Moments'!CB42</f>
        <v>122.98948915315225</v>
      </c>
      <c r="BV186" s="65">
        <f ca="1">'Statitstical Moments'!CC42</f>
        <v>122.82194131742935</v>
      </c>
      <c r="BW186" s="65">
        <f ca="1">'Statitstical Moments'!CD42</f>
        <v>122.66006835658752</v>
      </c>
      <c r="BX186" s="65">
        <f ca="1">'Statitstical Moments'!CE42</f>
        <v>122.47465710971953</v>
      </c>
      <c r="BY186" s="65">
        <f ca="1">'Statitstical Moments'!CF42</f>
        <v>122.3406009067667</v>
      </c>
      <c r="BZ186" s="65">
        <f ca="1">'Statitstical Moments'!CG42</f>
        <v>122.18528915870715</v>
      </c>
      <c r="CA186" s="65">
        <f ca="1">'Statitstical Moments'!CH42</f>
        <v>122.03307056571082</v>
      </c>
      <c r="CB186" s="65">
        <f ca="1">'Statitstical Moments'!CI42</f>
        <v>121.90807145968185</v>
      </c>
      <c r="CC186" s="65">
        <f ca="1">'Statitstical Moments'!CJ42</f>
        <v>121.78286841129173</v>
      </c>
      <c r="CD186" s="65">
        <f ca="1">'Statitstical Moments'!CK42</f>
        <v>121.63855141771761</v>
      </c>
      <c r="CE186" s="65">
        <f ca="1">'Statitstical Moments'!CL42</f>
        <v>121.47968141365384</v>
      </c>
      <c r="CF186" s="65">
        <f ca="1">'Statitstical Moments'!CM42</f>
        <v>121.31907206859567</v>
      </c>
      <c r="CG186" s="65">
        <f ca="1">'Statitstical Moments'!CO42</f>
        <v>121.19898095961966</v>
      </c>
      <c r="CH186" s="65">
        <f ca="1">'Statitstical Moments'!CP42</f>
        <v>121.03244903907731</v>
      </c>
      <c r="CI186" s="65">
        <f ca="1">'Statitstical Moments'!CQ42</f>
        <v>120.90131451362895</v>
      </c>
      <c r="CJ186" s="65">
        <f ca="1">'Statitstical Moments'!CR42</f>
        <v>120.78033926685603</v>
      </c>
      <c r="CK186" s="65">
        <f ca="1">'Statitstical Moments'!CS42</f>
        <v>120.62283637222502</v>
      </c>
      <c r="CL186" s="65">
        <f ca="1">'Statitstical Moments'!CT42</f>
        <v>120.46873242602709</v>
      </c>
      <c r="CM186" s="65">
        <f ca="1">'Statitstical Moments'!CU42</f>
        <v>120.33148396565572</v>
      </c>
      <c r="CN186" s="65">
        <f ca="1">'Statitstical Moments'!CV42</f>
        <v>120.20540421427498</v>
      </c>
      <c r="CO186" s="65">
        <f ca="1">'Statitstical Moments'!CW42</f>
        <v>120.05512032342584</v>
      </c>
      <c r="CP186" s="65">
        <f ca="1">'Statitstical Moments'!CX42</f>
        <v>119.92308207173349</v>
      </c>
      <c r="CQ186" s="65">
        <f ca="1">'Statitstical Moments'!CY42</f>
        <v>119.79140546552925</v>
      </c>
      <c r="CR186" s="65">
        <f ca="1">'Statitstical Moments'!CZ42</f>
        <v>119.66334307818552</v>
      </c>
      <c r="CS186" s="65">
        <f ca="1">'Statitstical Moments'!DB42</f>
        <v>119.54036359760431</v>
      </c>
      <c r="CT186" s="65">
        <f ca="1">'Statitstical Moments'!DC42</f>
        <v>119.41366912365639</v>
      </c>
      <c r="CU186" s="65">
        <f ca="1">'Statitstical Moments'!DD42</f>
        <v>119.30506624929225</v>
      </c>
      <c r="CV186" s="65">
        <f ca="1">'Statitstical Moments'!DE42</f>
        <v>119.16728166672738</v>
      </c>
      <c r="CW186" s="65">
        <f ca="1">'Statitstical Moments'!DF42</f>
        <v>119.04561662709521</v>
      </c>
      <c r="CX186" s="65">
        <f ca="1">'Statitstical Moments'!DG42</f>
        <v>118.90373937095229</v>
      </c>
      <c r="CY186" s="65">
        <f ca="1">'Statitstical Moments'!DH42</f>
        <v>118.79224270750113</v>
      </c>
      <c r="CZ186" s="65">
        <f ca="1">'Statitstical Moments'!DI42</f>
        <v>118.6687641637196</v>
      </c>
      <c r="DA186" s="65">
        <f ca="1">'Statitstical Moments'!DJ42</f>
        <v>118.54394374089783</v>
      </c>
      <c r="DB186" s="65">
        <f ca="1">'Statitstical Moments'!DK42</f>
        <v>118.40845595796821</v>
      </c>
      <c r="DC186" s="65">
        <f ca="1">'Statitstical Moments'!DL42</f>
        <v>118.31032889958323</v>
      </c>
      <c r="DD186" s="65">
        <f ca="1">'Statitstical Moments'!DM42</f>
        <v>118.17438955197548</v>
      </c>
      <c r="DE186" s="65">
        <f ca="1">'Statitstical Moments'!DO42</f>
        <v>118.04287142709211</v>
      </c>
      <c r="DF186" s="65">
        <f ca="1">'Statitstical Moments'!DP42</f>
        <v>117.93117599473983</v>
      </c>
      <c r="DG186" s="65">
        <f ca="1">'Statitstical Moments'!DQ42</f>
        <v>117.82071084984955</v>
      </c>
      <c r="DH186" s="65">
        <f ca="1">'Statitstical Moments'!DR42</f>
        <v>117.7024287626156</v>
      </c>
      <c r="DI186" s="65">
        <f ca="1">'Statitstical Moments'!DS42</f>
        <v>117.55519596572665</v>
      </c>
      <c r="DJ186" s="65">
        <f ca="1">'Statitstical Moments'!DT42</f>
        <v>117.45076301897751</v>
      </c>
      <c r="DK186" s="65">
        <f ca="1">'Statitstical Moments'!DU42</f>
        <v>117.36481117030925</v>
      </c>
      <c r="DL186" s="65">
        <f ca="1">'Statitstical Moments'!DV42</f>
        <v>117.25385164306266</v>
      </c>
      <c r="DM186" s="65">
        <f ca="1">'Statitstical Moments'!DW42</f>
        <v>117.14178193731657</v>
      </c>
      <c r="DN186" s="65">
        <f ca="1">'Statitstical Moments'!DX42</f>
        <v>117.05215610702766</v>
      </c>
      <c r="DO186" s="65">
        <f ca="1">'Statitstical Moments'!DY42</f>
        <v>116.92566976478125</v>
      </c>
      <c r="DP186" s="65">
        <f ca="1">'Statitstical Moments'!DZ42</f>
        <v>116.85580582107248</v>
      </c>
      <c r="DQ186" s="65">
        <f ca="1">'Statitstical Moments'!EB42</f>
        <v>116.75422271269075</v>
      </c>
      <c r="DR186" s="65">
        <f ca="1">'Statitstical Moments'!EC42</f>
        <v>116.63673363616519</v>
      </c>
      <c r="DS186" s="65">
        <f ca="1">'Statitstical Moments'!ED42</f>
        <v>116.48943019596146</v>
      </c>
      <c r="DT186" s="65">
        <f ca="1">'Statitstical Moments'!EE42</f>
        <v>116.40225373076143</v>
      </c>
      <c r="DU186" s="65">
        <f ca="1">'Statitstical Moments'!EF42</f>
        <v>116.28771438443192</v>
      </c>
      <c r="DV186" s="65">
        <f ca="1">'Statitstical Moments'!EG42</f>
        <v>116.19532810297659</v>
      </c>
      <c r="DW186" s="65">
        <f ca="1">'Statitstical Moments'!EH42</f>
        <v>116.08866851504193</v>
      </c>
      <c r="DX186" s="65">
        <f ca="1">'Statitstical Moments'!EI42</f>
        <v>116.00913528632768</v>
      </c>
      <c r="DY186" s="65">
        <f ca="1">'Statitstical Moments'!EJ42</f>
        <v>115.91204323982959</v>
      </c>
      <c r="DZ186" s="65">
        <f ca="1">'Statitstical Moments'!EK42</f>
        <v>115.80695756937645</v>
      </c>
      <c r="EA186" s="65">
        <f ca="1">'Statitstical Moments'!EL42</f>
        <v>115.72338023696602</v>
      </c>
      <c r="EB186" s="65">
        <f ca="1">'Statitstical Moments'!EM42</f>
        <v>115.63351351189033</v>
      </c>
    </row>
    <row r="187" spans="1:132" ht="12.75" customHeight="1">
      <c r="A187" s="4" t="str">
        <f>'(Intermediate Computations)'!B173</f>
        <v>Jan 2010</v>
      </c>
      <c r="B187" s="4" t="str">
        <f>'(Intermediate Computations)'!C173</f>
        <v>Feb 2010</v>
      </c>
      <c r="C187" s="4" t="str">
        <f>'(Intermediate Computations)'!D173</f>
        <v>Mar 2010</v>
      </c>
      <c r="D187" s="4" t="str">
        <f>'(Intermediate Computations)'!E173</f>
        <v>Apr 2010</v>
      </c>
      <c r="E187" s="4" t="str">
        <f>'(Intermediate Computations)'!F173</f>
        <v>May 2010</v>
      </c>
      <c r="F187" s="4" t="str">
        <f>'(Intermediate Computations)'!G173</f>
        <v>Jun 2010</v>
      </c>
      <c r="G187" s="4" t="str">
        <f>'(Intermediate Computations)'!H173</f>
        <v>Jul 2010</v>
      </c>
      <c r="H187" s="4" t="str">
        <f>'(Intermediate Computations)'!I173</f>
        <v>Aug 2010</v>
      </c>
      <c r="I187" s="4" t="str">
        <f>'(Intermediate Computations)'!J173</f>
        <v>Sep 2010</v>
      </c>
      <c r="J187" s="4" t="str">
        <f>'(Intermediate Computations)'!K173</f>
        <v>Oct 2010</v>
      </c>
      <c r="K187" s="4" t="str">
        <f>'(Intermediate Computations)'!L173</f>
        <v>Nov 2010</v>
      </c>
      <c r="L187" s="4" t="str">
        <f>'(Intermediate Computations)'!M173</f>
        <v>Dec 2010</v>
      </c>
      <c r="M187" s="4" t="str">
        <f>'(Intermediate Computations)'!O173</f>
        <v>Jan 2011</v>
      </c>
      <c r="N187" s="4" t="str">
        <f>'(Intermediate Computations)'!P173</f>
        <v>Feb 2011</v>
      </c>
      <c r="O187" s="4" t="str">
        <f>'(Intermediate Computations)'!Q173</f>
        <v>Mar 2011</v>
      </c>
      <c r="P187" s="4" t="str">
        <f>'(Intermediate Computations)'!R173</f>
        <v>Apr 2011</v>
      </c>
      <c r="Q187" s="4" t="str">
        <f>'(Intermediate Computations)'!S173</f>
        <v>May 2011</v>
      </c>
      <c r="R187" s="4" t="str">
        <f>'(Intermediate Computations)'!T173</f>
        <v>Jun 2011</v>
      </c>
      <c r="S187" s="4" t="str">
        <f>'(Intermediate Computations)'!U173</f>
        <v>Jul 2011</v>
      </c>
      <c r="T187" s="4" t="str">
        <f>'(Intermediate Computations)'!V173</f>
        <v>Aug 2011</v>
      </c>
      <c r="U187" s="4" t="str">
        <f>'(Intermediate Computations)'!W173</f>
        <v>Sep 2011</v>
      </c>
      <c r="V187" s="4" t="str">
        <f>'(Intermediate Computations)'!X173</f>
        <v>Oct 2011</v>
      </c>
      <c r="W187" s="4" t="str">
        <f>'(Intermediate Computations)'!Y173</f>
        <v>Nov 2011</v>
      </c>
      <c r="X187" s="4" t="str">
        <f>'(Intermediate Computations)'!Z173</f>
        <v>Dec 2011</v>
      </c>
      <c r="Y187" s="4" t="str">
        <f>'(Intermediate Computations)'!AB173</f>
        <v>Jan 2012</v>
      </c>
      <c r="Z187" s="4" t="str">
        <f>'(Intermediate Computations)'!AC173</f>
        <v>Feb 2012</v>
      </c>
      <c r="AA187" s="4" t="str">
        <f>'(Intermediate Computations)'!AD173</f>
        <v>Mar 2012</v>
      </c>
      <c r="AB187" s="4" t="str">
        <f>'(Intermediate Computations)'!AE173</f>
        <v>Apr 2012</v>
      </c>
      <c r="AC187" s="4" t="str">
        <f>'(Intermediate Computations)'!AF173</f>
        <v>May 2012</v>
      </c>
      <c r="AD187" s="4" t="str">
        <f>'(Intermediate Computations)'!AG173</f>
        <v>Jun 2012</v>
      </c>
      <c r="AE187" s="4" t="str">
        <f>'(Intermediate Computations)'!AH173</f>
        <v>Jul 2012</v>
      </c>
      <c r="AF187" s="4" t="str">
        <f>'(Intermediate Computations)'!AI173</f>
        <v>Aug 2012</v>
      </c>
      <c r="AG187" s="4" t="str">
        <f>'(Intermediate Computations)'!AJ173</f>
        <v>Sep 2012</v>
      </c>
      <c r="AH187" s="4" t="str">
        <f>'(Intermediate Computations)'!AK173</f>
        <v>Oct 2012</v>
      </c>
      <c r="AI187" s="4" t="str">
        <f>'(Intermediate Computations)'!AL173</f>
        <v>Nov 2012</v>
      </c>
      <c r="AJ187" s="4" t="str">
        <f>'(Intermediate Computations)'!AM173</f>
        <v>Dec 2012</v>
      </c>
      <c r="AK187" s="4" t="str">
        <f>'(Intermediate Computations)'!AO173</f>
        <v>Jan 2013</v>
      </c>
      <c r="AL187" s="4" t="str">
        <f>'(Intermediate Computations)'!AP173</f>
        <v>Feb 2013</v>
      </c>
      <c r="AM187" s="4" t="str">
        <f>'(Intermediate Computations)'!AQ173</f>
        <v>Mar 2013</v>
      </c>
      <c r="AN187" s="4" t="str">
        <f>'(Intermediate Computations)'!AR173</f>
        <v>Apr 2013</v>
      </c>
      <c r="AO187" s="4" t="str">
        <f>'(Intermediate Computations)'!AS173</f>
        <v>May 2013</v>
      </c>
      <c r="AP187" s="4" t="str">
        <f>'(Intermediate Computations)'!AT173</f>
        <v>Jun 2013</v>
      </c>
      <c r="AQ187" s="4" t="str">
        <f>'(Intermediate Computations)'!AU173</f>
        <v>Jul 2013</v>
      </c>
      <c r="AR187" s="4" t="str">
        <f>'(Intermediate Computations)'!AV173</f>
        <v>Aug 2013</v>
      </c>
      <c r="AS187" s="4" t="str">
        <f>'(Intermediate Computations)'!AW173</f>
        <v>Sep 2013</v>
      </c>
      <c r="AT187" s="4" t="str">
        <f>'(Intermediate Computations)'!AX173</f>
        <v>Oct 2013</v>
      </c>
      <c r="AU187" s="4" t="str">
        <f>'(Intermediate Computations)'!AY173</f>
        <v>Nov 2013</v>
      </c>
      <c r="AV187" s="4" t="str">
        <f>'(Intermediate Computations)'!AZ173</f>
        <v>Dec 2013</v>
      </c>
      <c r="AW187" s="4" t="str">
        <f>'(Intermediate Computations)'!BB173</f>
        <v>Jan 2014</v>
      </c>
      <c r="AX187" s="4" t="str">
        <f>'(Intermediate Computations)'!BC173</f>
        <v>Feb 2014</v>
      </c>
      <c r="AY187" s="4" t="str">
        <f>'(Intermediate Computations)'!BD173</f>
        <v>Mar 2014</v>
      </c>
      <c r="AZ187" s="4" t="str">
        <f>'(Intermediate Computations)'!BE173</f>
        <v>Apr 2014</v>
      </c>
      <c r="BA187" s="4" t="str">
        <f>'(Intermediate Computations)'!BF173</f>
        <v>May 2014</v>
      </c>
      <c r="BB187" s="4" t="str">
        <f>'(Intermediate Computations)'!BG173</f>
        <v>Jun 2014</v>
      </c>
      <c r="BC187" s="4" t="str">
        <f>'(Intermediate Computations)'!BH173</f>
        <v>Jul 2014</v>
      </c>
      <c r="BD187" s="4" t="str">
        <f>'(Intermediate Computations)'!BI173</f>
        <v>Aug 2014</v>
      </c>
      <c r="BE187" s="4" t="str">
        <f>'(Intermediate Computations)'!BJ173</f>
        <v>Sep 2014</v>
      </c>
      <c r="BF187" s="4" t="str">
        <f>'(Intermediate Computations)'!BK173</f>
        <v>Oct 2014</v>
      </c>
      <c r="BG187" s="4" t="str">
        <f>'(Intermediate Computations)'!BL173</f>
        <v>Nov 2014</v>
      </c>
      <c r="BH187" s="4" t="str">
        <f>'(Intermediate Computations)'!BM173</f>
        <v>Dec 2014</v>
      </c>
      <c r="BI187" s="4" t="str">
        <f>'(Intermediate Computations)'!BO173</f>
        <v>Jan 2015</v>
      </c>
      <c r="BJ187" s="4" t="str">
        <f>'(Intermediate Computations)'!BP173</f>
        <v>Feb 2015</v>
      </c>
      <c r="BK187" s="4" t="str">
        <f>'(Intermediate Computations)'!BQ173</f>
        <v>Mar 2015</v>
      </c>
      <c r="BL187" s="4" t="str">
        <f>'(Intermediate Computations)'!BR173</f>
        <v>Apr 2015</v>
      </c>
      <c r="BM187" s="4" t="str">
        <f>'(Intermediate Computations)'!BS173</f>
        <v>May 2015</v>
      </c>
      <c r="BN187" s="4" t="str">
        <f>'(Intermediate Computations)'!BT173</f>
        <v>Jun 2015</v>
      </c>
      <c r="BO187" s="4" t="str">
        <f>'(Intermediate Computations)'!BU173</f>
        <v>Jul 2015</v>
      </c>
      <c r="BP187" s="4" t="str">
        <f>'(Intermediate Computations)'!BV173</f>
        <v>Aug 2015</v>
      </c>
      <c r="BQ187" s="4" t="str">
        <f>'(Intermediate Computations)'!BW173</f>
        <v>Sep 2015</v>
      </c>
      <c r="BR187" s="4" t="str">
        <f>'(Intermediate Computations)'!BX173</f>
        <v>Oct 2015</v>
      </c>
      <c r="BS187" s="4" t="str">
        <f>'(Intermediate Computations)'!BY173</f>
        <v>Nov 2015</v>
      </c>
      <c r="BT187" s="4" t="str">
        <f>'(Intermediate Computations)'!BZ173</f>
        <v>Dec 2015</v>
      </c>
      <c r="BU187" s="4" t="str">
        <f>'(Intermediate Computations)'!CB173</f>
        <v>Jan 2016</v>
      </c>
      <c r="BV187" s="4" t="str">
        <f>'(Intermediate Computations)'!CC173</f>
        <v>Feb 2016</v>
      </c>
      <c r="BW187" s="4" t="str">
        <f>'(Intermediate Computations)'!CD173</f>
        <v>Mar 2016</v>
      </c>
      <c r="BX187" s="4" t="str">
        <f>'(Intermediate Computations)'!CE173</f>
        <v>Apr 2016</v>
      </c>
      <c r="BY187" s="4" t="str">
        <f>'(Intermediate Computations)'!CF173</f>
        <v>May 2016</v>
      </c>
      <c r="BZ187" s="4" t="str">
        <f>'(Intermediate Computations)'!CG173</f>
        <v>Jun 2016</v>
      </c>
      <c r="CA187" s="4" t="str">
        <f>'(Intermediate Computations)'!CH173</f>
        <v>Jul 2016</v>
      </c>
      <c r="CB187" s="4" t="str">
        <f>'(Intermediate Computations)'!CI173</f>
        <v>Aug 2016</v>
      </c>
      <c r="CC187" s="4" t="str">
        <f>'(Intermediate Computations)'!CJ173</f>
        <v>Sep 2016</v>
      </c>
      <c r="CD187" s="4" t="str">
        <f>'(Intermediate Computations)'!CK173</f>
        <v>Oct 2016</v>
      </c>
      <c r="CE187" s="4" t="str">
        <f>'(Intermediate Computations)'!CL173</f>
        <v>Nov 2016</v>
      </c>
      <c r="CF187" s="4" t="str">
        <f>'(Intermediate Computations)'!CM173</f>
        <v>Dec 2016</v>
      </c>
      <c r="CG187" s="4" t="str">
        <f>'(Intermediate Computations)'!CO173</f>
        <v>Jan 2017</v>
      </c>
      <c r="CH187" s="4" t="str">
        <f>'(Intermediate Computations)'!CP173</f>
        <v>Feb 2017</v>
      </c>
      <c r="CI187" s="4" t="str">
        <f>'(Intermediate Computations)'!CQ173</f>
        <v>Mar 2017</v>
      </c>
      <c r="CJ187" s="4" t="str">
        <f>'(Intermediate Computations)'!CR173</f>
        <v>Apr 2017</v>
      </c>
      <c r="CK187" s="4" t="str">
        <f>'(Intermediate Computations)'!CS173</f>
        <v>May 2017</v>
      </c>
      <c r="CL187" s="4" t="str">
        <f>'(Intermediate Computations)'!CT173</f>
        <v>Jun 2017</v>
      </c>
      <c r="CM187" s="4" t="str">
        <f>'(Intermediate Computations)'!CU173</f>
        <v>Jul 2017</v>
      </c>
      <c r="CN187" s="4" t="str">
        <f>'(Intermediate Computations)'!CV173</f>
        <v>Aug 2017</v>
      </c>
      <c r="CO187" s="4" t="str">
        <f>'(Intermediate Computations)'!CW173</f>
        <v>Sep 2017</v>
      </c>
      <c r="CP187" s="4" t="str">
        <f>'(Intermediate Computations)'!CX173</f>
        <v>Oct 2017</v>
      </c>
      <c r="CQ187" s="4" t="str">
        <f>'(Intermediate Computations)'!CY173</f>
        <v>Nov 2017</v>
      </c>
      <c r="CR187" s="4" t="str">
        <f>'(Intermediate Computations)'!CZ173</f>
        <v>Dec 2017</v>
      </c>
      <c r="CS187" s="4" t="str">
        <f>'(Intermediate Computations)'!DB173</f>
        <v>Jan 2018</v>
      </c>
      <c r="CT187" s="4" t="str">
        <f>'(Intermediate Computations)'!DC173</f>
        <v>Feb 2018</v>
      </c>
      <c r="CU187" s="4" t="str">
        <f>'(Intermediate Computations)'!DD173</f>
        <v>Mar 2018</v>
      </c>
      <c r="CV187" s="4" t="str">
        <f>'(Intermediate Computations)'!DE173</f>
        <v>Apr 2018</v>
      </c>
      <c r="CW187" s="4" t="str">
        <f>'(Intermediate Computations)'!DF173</f>
        <v>May 2018</v>
      </c>
      <c r="CX187" s="4" t="str">
        <f>'(Intermediate Computations)'!DG173</f>
        <v>Jun 2018</v>
      </c>
      <c r="CY187" s="4" t="str">
        <f>'(Intermediate Computations)'!DH173</f>
        <v>Jul 2018</v>
      </c>
      <c r="CZ187" s="4" t="str">
        <f>'(Intermediate Computations)'!DI173</f>
        <v>Aug 2018</v>
      </c>
      <c r="DA187" s="4" t="str">
        <f>'(Intermediate Computations)'!DJ173</f>
        <v>Sep 2018</v>
      </c>
      <c r="DB187" s="4" t="str">
        <f>'(Intermediate Computations)'!DK173</f>
        <v>Oct 2018</v>
      </c>
      <c r="DC187" s="4" t="str">
        <f>'(Intermediate Computations)'!DL173</f>
        <v>Nov 2018</v>
      </c>
      <c r="DD187" s="4" t="str">
        <f>'(Intermediate Computations)'!DM173</f>
        <v>Dec 2018</v>
      </c>
      <c r="DE187" s="4" t="str">
        <f>'(Intermediate Computations)'!DO173</f>
        <v>Jan 2019</v>
      </c>
      <c r="DF187" s="4" t="str">
        <f>'(Intermediate Computations)'!DP173</f>
        <v>Feb 2019</v>
      </c>
      <c r="DG187" s="4" t="str">
        <f>'(Intermediate Computations)'!DQ173</f>
        <v>Mar 2019</v>
      </c>
      <c r="DH187" s="4" t="str">
        <f>'(Intermediate Computations)'!DR173</f>
        <v>Apr 2019</v>
      </c>
      <c r="DI187" s="4" t="str">
        <f>'(Intermediate Computations)'!DS173</f>
        <v>May 2019</v>
      </c>
      <c r="DJ187" s="4" t="str">
        <f>'(Intermediate Computations)'!DT173</f>
        <v>Jun 2019</v>
      </c>
      <c r="DK187" s="4" t="str">
        <f>'(Intermediate Computations)'!DU173</f>
        <v>Jul 2019</v>
      </c>
      <c r="DL187" s="4" t="str">
        <f>'(Intermediate Computations)'!DV173</f>
        <v>Aug 2019</v>
      </c>
      <c r="DM187" s="4" t="str">
        <f>'(Intermediate Computations)'!DW173</f>
        <v>Sep 2019</v>
      </c>
      <c r="DN187" s="4" t="str">
        <f>'(Intermediate Computations)'!DX173</f>
        <v>Oct 2019</v>
      </c>
      <c r="DO187" s="4" t="str">
        <f>'(Intermediate Computations)'!DY173</f>
        <v>Nov 2019</v>
      </c>
      <c r="DP187" s="4" t="str">
        <f>'(Intermediate Computations)'!DZ173</f>
        <v>Dec 2019</v>
      </c>
      <c r="DQ187" s="4" t="str">
        <f>'(Intermediate Computations)'!EB173</f>
        <v>Jan 2020</v>
      </c>
      <c r="DR187" s="4" t="str">
        <f>'(Intermediate Computations)'!EC173</f>
        <v>Feb 2020</v>
      </c>
      <c r="DS187" s="4" t="str">
        <f>'(Intermediate Computations)'!ED173</f>
        <v>Mar 2020</v>
      </c>
      <c r="DT187" s="4" t="str">
        <f>'(Intermediate Computations)'!EE173</f>
        <v>Apr 2020</v>
      </c>
      <c r="DU187" s="4" t="str">
        <f>'(Intermediate Computations)'!EF173</f>
        <v>May 2020</v>
      </c>
      <c r="DV187" s="4" t="str">
        <f>'(Intermediate Computations)'!EG173</f>
        <v>Jun 2020</v>
      </c>
      <c r="DW187" s="4" t="str">
        <f>'(Intermediate Computations)'!EH173</f>
        <v>Jul 2020</v>
      </c>
      <c r="DX187" s="4" t="str">
        <f>'(Intermediate Computations)'!EI173</f>
        <v>Aug 2020</v>
      </c>
      <c r="DY187" s="4" t="str">
        <f>'(Intermediate Computations)'!EJ173</f>
        <v>Sep 2020</v>
      </c>
      <c r="DZ187" s="4" t="str">
        <f>'(Intermediate Computations)'!EK173</f>
        <v>Oct 2020</v>
      </c>
      <c r="EA187" s="4" t="str">
        <f>'(Intermediate Computations)'!EL173</f>
        <v>Nov 2020</v>
      </c>
      <c r="EB187" s="4" t="str">
        <f>'(Intermediate Computations)'!EM173</f>
        <v>Dec 2020</v>
      </c>
    </row>
    <row r="188" spans="1:132" ht="12.75" customHeight="1">
      <c r="A188" s="4">
        <f>'(Intermediate Computations)'!B170</f>
        <v>40179</v>
      </c>
      <c r="B188" s="4">
        <f>'(Intermediate Computations)'!C170</f>
        <v>40210</v>
      </c>
      <c r="C188" s="4">
        <f>'(Intermediate Computations)'!D170</f>
        <v>40238</v>
      </c>
      <c r="D188" s="4">
        <f>'(Intermediate Computations)'!E170</f>
        <v>40269</v>
      </c>
      <c r="E188" s="4">
        <f>'(Intermediate Computations)'!F170</f>
        <v>40299</v>
      </c>
      <c r="F188" s="4">
        <f>'(Intermediate Computations)'!G170</f>
        <v>40330</v>
      </c>
      <c r="G188" s="4">
        <f>'(Intermediate Computations)'!H170</f>
        <v>40360</v>
      </c>
      <c r="H188" s="4">
        <f>'(Intermediate Computations)'!I170</f>
        <v>40391</v>
      </c>
      <c r="I188" s="4">
        <f>'(Intermediate Computations)'!J170</f>
        <v>40422</v>
      </c>
      <c r="J188" s="4">
        <f>'(Intermediate Computations)'!K170</f>
        <v>40452</v>
      </c>
      <c r="K188" s="4">
        <f>'(Intermediate Computations)'!L170</f>
        <v>40483</v>
      </c>
      <c r="L188" s="4">
        <f>'(Intermediate Computations)'!M170</f>
        <v>40513</v>
      </c>
      <c r="M188" s="4">
        <f>'(Intermediate Computations)'!O170</f>
        <v>40544</v>
      </c>
      <c r="N188" s="4">
        <f>'(Intermediate Computations)'!P170</f>
        <v>40575</v>
      </c>
      <c r="O188" s="4">
        <f>'(Intermediate Computations)'!Q170</f>
        <v>40603</v>
      </c>
      <c r="P188" s="4">
        <f>'(Intermediate Computations)'!R170</f>
        <v>40634</v>
      </c>
      <c r="Q188" s="4">
        <f>'(Intermediate Computations)'!S170</f>
        <v>40664</v>
      </c>
      <c r="R188" s="4">
        <f>'(Intermediate Computations)'!T170</f>
        <v>40695</v>
      </c>
      <c r="S188" s="4">
        <f>'(Intermediate Computations)'!U170</f>
        <v>40725</v>
      </c>
      <c r="T188" s="4">
        <f>'(Intermediate Computations)'!V170</f>
        <v>40756</v>
      </c>
      <c r="U188" s="4">
        <f>'(Intermediate Computations)'!W170</f>
        <v>40787</v>
      </c>
      <c r="V188" s="4">
        <f>'(Intermediate Computations)'!X170</f>
        <v>40817</v>
      </c>
      <c r="W188" s="4">
        <f>'(Intermediate Computations)'!Y170</f>
        <v>40848</v>
      </c>
      <c r="X188" s="4">
        <f>'(Intermediate Computations)'!Z170</f>
        <v>40878</v>
      </c>
      <c r="Y188" s="4">
        <f>'(Intermediate Computations)'!AB170</f>
        <v>40909</v>
      </c>
      <c r="Z188" s="4">
        <f>'(Intermediate Computations)'!AC170</f>
        <v>40940</v>
      </c>
      <c r="AA188" s="4">
        <f>'(Intermediate Computations)'!AD170</f>
        <v>40969</v>
      </c>
      <c r="AB188" s="4">
        <f>'(Intermediate Computations)'!AE170</f>
        <v>41000</v>
      </c>
      <c r="AC188" s="4">
        <f>'(Intermediate Computations)'!AF170</f>
        <v>41030</v>
      </c>
      <c r="AD188" s="4">
        <f>'(Intermediate Computations)'!AG170</f>
        <v>41061</v>
      </c>
      <c r="AE188" s="4">
        <f>'(Intermediate Computations)'!AH170</f>
        <v>41091</v>
      </c>
      <c r="AF188" s="4">
        <f>'(Intermediate Computations)'!AI170</f>
        <v>41122</v>
      </c>
      <c r="AG188" s="4">
        <f>'(Intermediate Computations)'!AJ170</f>
        <v>41153</v>
      </c>
      <c r="AH188" s="4">
        <f>'(Intermediate Computations)'!AK170</f>
        <v>41183</v>
      </c>
      <c r="AI188" s="4">
        <f>'(Intermediate Computations)'!AL170</f>
        <v>41214</v>
      </c>
      <c r="AJ188" s="4">
        <f>'(Intermediate Computations)'!AM170</f>
        <v>41244</v>
      </c>
      <c r="AK188" s="4">
        <f>'(Intermediate Computations)'!AO170</f>
        <v>41275</v>
      </c>
      <c r="AL188" s="4">
        <f>'(Intermediate Computations)'!AP170</f>
        <v>41306</v>
      </c>
      <c r="AM188" s="4">
        <f>'(Intermediate Computations)'!AQ170</f>
        <v>41334</v>
      </c>
      <c r="AN188" s="4">
        <f>'(Intermediate Computations)'!AR170</f>
        <v>41365</v>
      </c>
      <c r="AO188" s="4">
        <f>'(Intermediate Computations)'!AS170</f>
        <v>41395</v>
      </c>
      <c r="AP188" s="4">
        <f>'(Intermediate Computations)'!AT170</f>
        <v>41426</v>
      </c>
      <c r="AQ188" s="4">
        <f>'(Intermediate Computations)'!AU170</f>
        <v>41456</v>
      </c>
      <c r="AR188" s="4">
        <f>'(Intermediate Computations)'!AV170</f>
        <v>41487</v>
      </c>
      <c r="AS188" s="4">
        <f>'(Intermediate Computations)'!AW170</f>
        <v>41518</v>
      </c>
      <c r="AT188" s="4">
        <f>'(Intermediate Computations)'!AX170</f>
        <v>41548</v>
      </c>
      <c r="AU188" s="4">
        <f>'(Intermediate Computations)'!AY170</f>
        <v>41579</v>
      </c>
      <c r="AV188" s="4">
        <f>'(Intermediate Computations)'!AZ170</f>
        <v>41609</v>
      </c>
      <c r="AW188" s="4">
        <f>'(Intermediate Computations)'!BB170</f>
        <v>41640</v>
      </c>
      <c r="AX188" s="4">
        <f>'(Intermediate Computations)'!BC170</f>
        <v>41671</v>
      </c>
      <c r="AY188" s="4">
        <f>'(Intermediate Computations)'!BD170</f>
        <v>41699</v>
      </c>
      <c r="AZ188" s="4">
        <f>'(Intermediate Computations)'!BE170</f>
        <v>41730</v>
      </c>
      <c r="BA188" s="4">
        <f>'(Intermediate Computations)'!BF170</f>
        <v>41760</v>
      </c>
      <c r="BB188" s="4">
        <f>'(Intermediate Computations)'!BG170</f>
        <v>41791</v>
      </c>
      <c r="BC188" s="4">
        <f>'(Intermediate Computations)'!BH170</f>
        <v>41821</v>
      </c>
      <c r="BD188" s="4">
        <f>'(Intermediate Computations)'!BI170</f>
        <v>41852</v>
      </c>
      <c r="BE188" s="4">
        <f>'(Intermediate Computations)'!BJ170</f>
        <v>41883</v>
      </c>
      <c r="BF188" s="4">
        <f>'(Intermediate Computations)'!BK170</f>
        <v>41913</v>
      </c>
      <c r="BG188" s="4">
        <f>'(Intermediate Computations)'!BL170</f>
        <v>41944</v>
      </c>
      <c r="BH188" s="4">
        <f>'(Intermediate Computations)'!BM170</f>
        <v>41974</v>
      </c>
      <c r="BI188" s="4">
        <f>'(Intermediate Computations)'!BO170</f>
        <v>42005</v>
      </c>
      <c r="BJ188" s="4">
        <f>'(Intermediate Computations)'!BP170</f>
        <v>42036</v>
      </c>
      <c r="BK188" s="4">
        <f>'(Intermediate Computations)'!BQ170</f>
        <v>42064</v>
      </c>
      <c r="BL188" s="4">
        <f>'(Intermediate Computations)'!BR170</f>
        <v>42095</v>
      </c>
      <c r="BM188" s="4">
        <f>'(Intermediate Computations)'!BS170</f>
        <v>42125</v>
      </c>
      <c r="BN188" s="4">
        <f>'(Intermediate Computations)'!BT170</f>
        <v>42156</v>
      </c>
      <c r="BO188" s="4">
        <f>'(Intermediate Computations)'!BU170</f>
        <v>42186</v>
      </c>
      <c r="BP188" s="4">
        <f>'(Intermediate Computations)'!BV170</f>
        <v>42217</v>
      </c>
      <c r="BQ188" s="4">
        <f>'(Intermediate Computations)'!BW170</f>
        <v>42248</v>
      </c>
      <c r="BR188" s="4">
        <f>'(Intermediate Computations)'!BX170</f>
        <v>42278</v>
      </c>
      <c r="BS188" s="4">
        <f>'(Intermediate Computations)'!BY170</f>
        <v>42309</v>
      </c>
      <c r="BT188" s="4">
        <f>'(Intermediate Computations)'!BZ170</f>
        <v>42339</v>
      </c>
      <c r="BU188" s="4">
        <f>'(Intermediate Computations)'!CB170</f>
        <v>42370</v>
      </c>
      <c r="BV188" s="4">
        <f>'(Intermediate Computations)'!CC170</f>
        <v>42401</v>
      </c>
      <c r="BW188" s="4">
        <f>'(Intermediate Computations)'!CD170</f>
        <v>42430</v>
      </c>
      <c r="BX188" s="4">
        <f>'(Intermediate Computations)'!CE170</f>
        <v>42461</v>
      </c>
      <c r="BY188" s="4">
        <f>'(Intermediate Computations)'!CF170</f>
        <v>42491</v>
      </c>
      <c r="BZ188" s="4">
        <f>'(Intermediate Computations)'!CG170</f>
        <v>42522</v>
      </c>
      <c r="CA188" s="4">
        <f>'(Intermediate Computations)'!CH170</f>
        <v>42552</v>
      </c>
      <c r="CB188" s="4">
        <f>'(Intermediate Computations)'!CI170</f>
        <v>42583</v>
      </c>
      <c r="CC188" s="4">
        <f>'(Intermediate Computations)'!CJ170</f>
        <v>42614</v>
      </c>
      <c r="CD188" s="4">
        <f>'(Intermediate Computations)'!CK170</f>
        <v>42644</v>
      </c>
      <c r="CE188" s="4">
        <f>'(Intermediate Computations)'!CL170</f>
        <v>42675</v>
      </c>
      <c r="CF188" s="4">
        <f>'(Intermediate Computations)'!CM170</f>
        <v>42705</v>
      </c>
      <c r="CG188" s="4">
        <f>'(Intermediate Computations)'!CO170</f>
        <v>42736</v>
      </c>
      <c r="CH188" s="4">
        <f>'(Intermediate Computations)'!CP170</f>
        <v>42767</v>
      </c>
      <c r="CI188" s="4">
        <f>'(Intermediate Computations)'!CQ170</f>
        <v>42795</v>
      </c>
      <c r="CJ188" s="4">
        <f>'(Intermediate Computations)'!CR170</f>
        <v>42826</v>
      </c>
      <c r="CK188" s="4">
        <f>'(Intermediate Computations)'!CS170</f>
        <v>42856</v>
      </c>
      <c r="CL188" s="4">
        <f>'(Intermediate Computations)'!CT170</f>
        <v>42887</v>
      </c>
      <c r="CM188" s="4">
        <f>'(Intermediate Computations)'!CU170</f>
        <v>42917</v>
      </c>
      <c r="CN188" s="4">
        <f>'(Intermediate Computations)'!CV170</f>
        <v>42948</v>
      </c>
      <c r="CO188" s="4">
        <f>'(Intermediate Computations)'!CW170</f>
        <v>42979</v>
      </c>
      <c r="CP188" s="4">
        <f>'(Intermediate Computations)'!CX170</f>
        <v>43009</v>
      </c>
      <c r="CQ188" s="4">
        <f>'(Intermediate Computations)'!CY170</f>
        <v>43040</v>
      </c>
      <c r="CR188" s="4">
        <f>'(Intermediate Computations)'!CZ170</f>
        <v>43070</v>
      </c>
      <c r="CS188" s="4">
        <f>'(Intermediate Computations)'!DB170</f>
        <v>43101</v>
      </c>
      <c r="CT188" s="4">
        <f>'(Intermediate Computations)'!DC170</f>
        <v>43132</v>
      </c>
      <c r="CU188" s="4">
        <f>'(Intermediate Computations)'!DD170</f>
        <v>43160</v>
      </c>
      <c r="CV188" s="4">
        <f>'(Intermediate Computations)'!DE170</f>
        <v>43191</v>
      </c>
      <c r="CW188" s="4">
        <f>'(Intermediate Computations)'!DF170</f>
        <v>43221</v>
      </c>
      <c r="CX188" s="4">
        <f>'(Intermediate Computations)'!DG170</f>
        <v>43252</v>
      </c>
      <c r="CY188" s="4">
        <f>'(Intermediate Computations)'!DH170</f>
        <v>43282</v>
      </c>
      <c r="CZ188" s="4">
        <f>'(Intermediate Computations)'!DI170</f>
        <v>43313</v>
      </c>
      <c r="DA188" s="4">
        <f>'(Intermediate Computations)'!DJ170</f>
        <v>43344</v>
      </c>
      <c r="DB188" s="4">
        <f>'(Intermediate Computations)'!DK170</f>
        <v>43374</v>
      </c>
      <c r="DC188" s="4">
        <f>'(Intermediate Computations)'!DL170</f>
        <v>43405</v>
      </c>
      <c r="DD188" s="4">
        <f>'(Intermediate Computations)'!DM170</f>
        <v>43435</v>
      </c>
      <c r="DE188" s="4">
        <f>'(Intermediate Computations)'!DO170</f>
        <v>43466</v>
      </c>
      <c r="DF188" s="4">
        <f>'(Intermediate Computations)'!DP170</f>
        <v>43497</v>
      </c>
      <c r="DG188" s="4">
        <f>'(Intermediate Computations)'!DQ170</f>
        <v>43525</v>
      </c>
      <c r="DH188" s="4">
        <f>'(Intermediate Computations)'!DR170</f>
        <v>43556</v>
      </c>
      <c r="DI188" s="4">
        <f>'(Intermediate Computations)'!DS170</f>
        <v>43586</v>
      </c>
      <c r="DJ188" s="4">
        <f>'(Intermediate Computations)'!DT170</f>
        <v>43617</v>
      </c>
      <c r="DK188" s="4">
        <f>'(Intermediate Computations)'!DU170</f>
        <v>43647</v>
      </c>
      <c r="DL188" s="4">
        <f>'(Intermediate Computations)'!DV170</f>
        <v>43678</v>
      </c>
      <c r="DM188" s="4">
        <f>'(Intermediate Computations)'!DW170</f>
        <v>43709</v>
      </c>
      <c r="DN188" s="4">
        <f>'(Intermediate Computations)'!DX170</f>
        <v>43739</v>
      </c>
      <c r="DO188" s="4">
        <f>'(Intermediate Computations)'!DY170</f>
        <v>43770</v>
      </c>
      <c r="DP188" s="4">
        <f>'(Intermediate Computations)'!DZ170</f>
        <v>43800</v>
      </c>
      <c r="DQ188" s="4">
        <f>'(Intermediate Computations)'!EB170</f>
        <v>43831</v>
      </c>
      <c r="DR188" s="4">
        <f>'(Intermediate Computations)'!EC170</f>
        <v>43862</v>
      </c>
      <c r="DS188" s="4">
        <f>'(Intermediate Computations)'!ED170</f>
        <v>43891</v>
      </c>
      <c r="DT188" s="4">
        <f>'(Intermediate Computations)'!EE170</f>
        <v>43922</v>
      </c>
      <c r="DU188" s="4">
        <f>'(Intermediate Computations)'!EF170</f>
        <v>43952</v>
      </c>
      <c r="DV188" s="4">
        <f>'(Intermediate Computations)'!EG170</f>
        <v>43983</v>
      </c>
      <c r="DW188" s="4">
        <f>'(Intermediate Computations)'!EH170</f>
        <v>44013</v>
      </c>
      <c r="DX188" s="4">
        <f>'(Intermediate Computations)'!EI170</f>
        <v>44044</v>
      </c>
      <c r="DY188" s="4">
        <f>'(Intermediate Computations)'!EJ170</f>
        <v>44075</v>
      </c>
      <c r="DZ188" s="4">
        <f>'(Intermediate Computations)'!EK170</f>
        <v>44105</v>
      </c>
      <c r="EA188" s="4">
        <f>'(Intermediate Computations)'!EL170</f>
        <v>44136</v>
      </c>
      <c r="EB188" s="4">
        <f>'(Intermediate Computations)'!EM170</f>
        <v>44166</v>
      </c>
    </row>
    <row r="189" spans="1:132" ht="12.75" customHeight="1">
      <c r="A189" s="65">
        <f>'Statitstical Moments'!B43</f>
        <v>0</v>
      </c>
      <c r="B189" s="65">
        <f ca="1">'Statitstical Moments'!C43</f>
        <v>4.490866864419546E-2</v>
      </c>
      <c r="C189" s="65">
        <f ca="1">'Statitstical Moments'!D43</f>
        <v>6.5151628447273346E-2</v>
      </c>
      <c r="D189" s="65">
        <f ca="1">'Statitstical Moments'!E43</f>
        <v>5.1984020106099128E-2</v>
      </c>
      <c r="E189" s="65">
        <f ca="1">'Statitstical Moments'!F43</f>
        <v>7.0492424662388628E-2</v>
      </c>
      <c r="F189" s="65">
        <f ca="1">'Statitstical Moments'!G43</f>
        <v>8.394866877330287E-2</v>
      </c>
      <c r="G189" s="65">
        <f ca="1">'Statitstical Moments'!H43</f>
        <v>8.6512698843874636E-2</v>
      </c>
      <c r="H189" s="65">
        <f ca="1">'Statitstical Moments'!I43</f>
        <v>9.3284892136977632E-2</v>
      </c>
      <c r="I189" s="65">
        <f ca="1">'Statitstical Moments'!J43</f>
        <v>0.10777782607384717</v>
      </c>
      <c r="J189" s="65">
        <f ca="1">'Statitstical Moments'!K43</f>
        <v>9.806677556280094E-2</v>
      </c>
      <c r="K189" s="65">
        <f ca="1">'Statitstical Moments'!L43</f>
        <v>0.11283598298582534</v>
      </c>
      <c r="L189" s="65">
        <f ca="1">'Statitstical Moments'!M43</f>
        <v>0.12979348107587649</v>
      </c>
      <c r="M189" s="65">
        <f ca="1">'Statitstical Moments'!O43</f>
        <v>0.14161713281799443</v>
      </c>
      <c r="N189" s="65">
        <f ca="1">'Statitstical Moments'!P43</f>
        <v>0.11466069694260916</v>
      </c>
      <c r="O189" s="65">
        <f ca="1">'Statitstical Moments'!Q43</f>
        <v>0.13659028299488085</v>
      </c>
      <c r="P189" s="65">
        <f ca="1">'Statitstical Moments'!R43</f>
        <v>0.16159944655928735</v>
      </c>
      <c r="Q189" s="65">
        <f ca="1">'Statitstical Moments'!S43</f>
        <v>0.17121239039007671</v>
      </c>
      <c r="R189" s="65">
        <f ca="1">'Statitstical Moments'!T43</f>
        <v>0.1993555358033775</v>
      </c>
      <c r="S189" s="65">
        <f ca="1">'Statitstical Moments'!U43</f>
        <v>0.230583192075346</v>
      </c>
      <c r="T189" s="65">
        <f ca="1">'Statitstical Moments'!V43</f>
        <v>0.22654264565493196</v>
      </c>
      <c r="U189" s="65">
        <f ca="1">'Statitstical Moments'!W43</f>
        <v>0.25346776520287478</v>
      </c>
      <c r="V189" s="65">
        <f ca="1">'Statitstical Moments'!X43</f>
        <v>0.24754906645480071</v>
      </c>
      <c r="W189" s="65">
        <f ca="1">'Statitstical Moments'!Y43</f>
        <v>0.25782656642150248</v>
      </c>
      <c r="X189" s="65">
        <f ca="1">'Statitstical Moments'!Z43</f>
        <v>0.2596028034161536</v>
      </c>
      <c r="Y189" s="65">
        <f ca="1">'Statitstical Moments'!AB43</f>
        <v>0.25904298689426086</v>
      </c>
      <c r="Z189" s="65">
        <f ca="1">'Statitstical Moments'!AC43</f>
        <v>0.27666633633015214</v>
      </c>
      <c r="AA189" s="65">
        <f ca="1">'Statitstical Moments'!AD43</f>
        <v>0.28410206524062098</v>
      </c>
      <c r="AB189" s="65">
        <f ca="1">'Statitstical Moments'!AE43</f>
        <v>0.31164386490578233</v>
      </c>
      <c r="AC189" s="65">
        <f ca="1">'Statitstical Moments'!AF43</f>
        <v>0.28483824569607297</v>
      </c>
      <c r="AD189" s="65">
        <f ca="1">'Statitstical Moments'!AG43</f>
        <v>0.3048688154316595</v>
      </c>
      <c r="AE189" s="65">
        <f ca="1">'Statitstical Moments'!AH43</f>
        <v>0.29843475841570793</v>
      </c>
      <c r="AF189" s="65">
        <f ca="1">'Statitstical Moments'!AI43</f>
        <v>0.30276174470124023</v>
      </c>
      <c r="AG189" s="65">
        <f ca="1">'Statitstical Moments'!AJ43</f>
        <v>0.30673694685717484</v>
      </c>
      <c r="AH189" s="65">
        <f ca="1">'Statitstical Moments'!AK43</f>
        <v>0.33125565134069357</v>
      </c>
      <c r="AI189" s="65">
        <f ca="1">'Statitstical Moments'!AL43</f>
        <v>0.34708117302658303</v>
      </c>
      <c r="AJ189" s="65">
        <f ca="1">'Statitstical Moments'!AM43</f>
        <v>0.37122188895486946</v>
      </c>
      <c r="AK189" s="65">
        <f ca="1">'Statitstical Moments'!AO43</f>
        <v>0.37611711218070082</v>
      </c>
      <c r="AL189" s="65">
        <f ca="1">'Statitstical Moments'!AP43</f>
        <v>0.35408750920709459</v>
      </c>
      <c r="AM189" s="65">
        <f ca="1">'Statitstical Moments'!AQ43</f>
        <v>0.33943799133144531</v>
      </c>
      <c r="AN189" s="65">
        <f ca="1">'Statitstical Moments'!AR43</f>
        <v>0.37659165888802615</v>
      </c>
      <c r="AO189" s="65">
        <f ca="1">'Statitstical Moments'!AS43</f>
        <v>0.37906960769717135</v>
      </c>
      <c r="AP189" s="65">
        <f ca="1">'Statitstical Moments'!AT43</f>
        <v>0.39957259117316207</v>
      </c>
      <c r="AQ189" s="65">
        <f ca="1">'Statitstical Moments'!AU43</f>
        <v>0.41587520717886783</v>
      </c>
      <c r="AR189" s="65">
        <f ca="1">'Statitstical Moments'!AV43</f>
        <v>0.41923739031204205</v>
      </c>
      <c r="AS189" s="65">
        <f ca="1">'Statitstical Moments'!AW43</f>
        <v>0.39544047794489473</v>
      </c>
      <c r="AT189" s="65">
        <f ca="1">'Statitstical Moments'!AX43</f>
        <v>0.38981366262907946</v>
      </c>
      <c r="AU189" s="65">
        <f ca="1">'Statitstical Moments'!AY43</f>
        <v>0.37437415798621759</v>
      </c>
      <c r="AV189" s="65">
        <f ca="1">'Statitstical Moments'!AZ43</f>
        <v>0.38633349901883857</v>
      </c>
      <c r="AW189" s="65">
        <f ca="1">'Statitstical Moments'!BB43</f>
        <v>0.40236622101334696</v>
      </c>
      <c r="AX189" s="65">
        <f ca="1">'Statitstical Moments'!BC43</f>
        <v>0.4179010163293278</v>
      </c>
      <c r="AY189" s="65">
        <f ca="1">'Statitstical Moments'!BD43</f>
        <v>0.41072455791800383</v>
      </c>
      <c r="AZ189" s="65">
        <f ca="1">'Statitstical Moments'!BE43</f>
        <v>0.41200272682883538</v>
      </c>
      <c r="BA189" s="65">
        <f ca="1">'Statitstical Moments'!BF43</f>
        <v>0.43772189855182964</v>
      </c>
      <c r="BB189" s="65">
        <f ca="1">'Statitstical Moments'!BG43</f>
        <v>0.45771588643523264</v>
      </c>
      <c r="BC189" s="65">
        <f ca="1">'Statitstical Moments'!BH43</f>
        <v>0.43234966332419417</v>
      </c>
      <c r="BD189" s="65">
        <f ca="1">'Statitstical Moments'!BI43</f>
        <v>0.41984126912289838</v>
      </c>
      <c r="BE189" s="65">
        <f ca="1">'Statitstical Moments'!BJ43</f>
        <v>0.41893857089843506</v>
      </c>
      <c r="BF189" s="65">
        <f ca="1">'Statitstical Moments'!BK43</f>
        <v>0.39456491153065054</v>
      </c>
      <c r="BG189" s="65">
        <f ca="1">'Statitstical Moments'!BL43</f>
        <v>0.42966715572257719</v>
      </c>
      <c r="BH189" s="65">
        <f ca="1">'Statitstical Moments'!BM43</f>
        <v>0.45152986305969423</v>
      </c>
      <c r="BI189" s="65">
        <f ca="1">'Statitstical Moments'!BO43</f>
        <v>0.46399689524916882</v>
      </c>
      <c r="BJ189" s="65">
        <f ca="1">'Statitstical Moments'!BP43</f>
        <v>0.47941333764624366</v>
      </c>
      <c r="BK189" s="65">
        <f ca="1">'Statitstical Moments'!BQ43</f>
        <v>0.49481249633854668</v>
      </c>
      <c r="BL189" s="65">
        <f ca="1">'Statitstical Moments'!BR43</f>
        <v>0.49679199751364034</v>
      </c>
      <c r="BM189" s="65">
        <f ca="1">'Statitstical Moments'!BS43</f>
        <v>0.49792373973528942</v>
      </c>
      <c r="BN189" s="65">
        <f ca="1">'Statitstical Moments'!BT43</f>
        <v>0.48657188841431082</v>
      </c>
      <c r="BO189" s="65">
        <f ca="1">'Statitstical Moments'!BU43</f>
        <v>0.49709130191489476</v>
      </c>
      <c r="BP189" s="65">
        <f ca="1">'Statitstical Moments'!BV43</f>
        <v>0.50134758082584163</v>
      </c>
      <c r="BQ189" s="65">
        <f ca="1">'Statitstical Moments'!BW43</f>
        <v>0.49211856921424829</v>
      </c>
      <c r="BR189" s="65">
        <f ca="1">'Statitstical Moments'!BX43</f>
        <v>0.49719408290607559</v>
      </c>
      <c r="BS189" s="65">
        <f ca="1">'Statitstical Moments'!BY43</f>
        <v>0.45557130336903823</v>
      </c>
      <c r="BT189" s="65">
        <f ca="1">'Statitstical Moments'!BZ43</f>
        <v>0.46261646082656355</v>
      </c>
      <c r="BU189" s="65">
        <f ca="1">'Statitstical Moments'!CB43</f>
        <v>0.46103621092220398</v>
      </c>
      <c r="BV189" s="65">
        <f ca="1">'Statitstical Moments'!CC43</f>
        <v>0.42535044641912945</v>
      </c>
      <c r="BW189" s="65">
        <f ca="1">'Statitstical Moments'!CD43</f>
        <v>0.42803671650914554</v>
      </c>
      <c r="BX189" s="65">
        <f ca="1">'Statitstical Moments'!CE43</f>
        <v>0.43848721401743807</v>
      </c>
      <c r="BY189" s="65">
        <f ca="1">'Statitstical Moments'!CF43</f>
        <v>0.40977932106414389</v>
      </c>
      <c r="BZ189" s="65">
        <f ca="1">'Statitstical Moments'!CG43</f>
        <v>0.38196343554111928</v>
      </c>
      <c r="CA189" s="65">
        <f ca="1">'Statitstical Moments'!CH43</f>
        <v>0.3716575188762527</v>
      </c>
      <c r="CB189" s="65">
        <f ca="1">'Statitstical Moments'!CI43</f>
        <v>0.37022442479381762</v>
      </c>
      <c r="CC189" s="65">
        <f ca="1">'Statitstical Moments'!CJ43</f>
        <v>0.36914846650637018</v>
      </c>
      <c r="CD189" s="65">
        <f ca="1">'Statitstical Moments'!CK43</f>
        <v>0.3545821912240204</v>
      </c>
      <c r="CE189" s="65">
        <f ca="1">'Statitstical Moments'!CL43</f>
        <v>0.36958202567494652</v>
      </c>
      <c r="CF189" s="65">
        <f ca="1">'Statitstical Moments'!CM43</f>
        <v>0.39465165625139587</v>
      </c>
      <c r="CG189" s="65">
        <f ca="1">'Statitstical Moments'!CO43</f>
        <v>0.3713877639829552</v>
      </c>
      <c r="CH189" s="65">
        <f ca="1">'Statitstical Moments'!CP43</f>
        <v>0.39457590955356914</v>
      </c>
      <c r="CI189" s="65">
        <f ca="1">'Statitstical Moments'!CQ43</f>
        <v>0.41873493966012615</v>
      </c>
      <c r="CJ189" s="65">
        <f ca="1">'Statitstical Moments'!CR43</f>
        <v>0.4055568934411356</v>
      </c>
      <c r="CK189" s="65">
        <f ca="1">'Statitstical Moments'!CS43</f>
        <v>0.41315200003837876</v>
      </c>
      <c r="CL189" s="65">
        <f ca="1">'Statitstical Moments'!CT43</f>
        <v>0.4072226256314484</v>
      </c>
      <c r="CM189" s="65">
        <f ca="1">'Statitstical Moments'!CU43</f>
        <v>0.42729721231849843</v>
      </c>
      <c r="CN189" s="65">
        <f ca="1">'Statitstical Moments'!CV43</f>
        <v>0.43355284805828215</v>
      </c>
      <c r="CO189" s="65">
        <f ca="1">'Statitstical Moments'!CW43</f>
        <v>0.44179289319509846</v>
      </c>
      <c r="CP189" s="65">
        <f ca="1">'Statitstical Moments'!CX43</f>
        <v>0.46681579299908293</v>
      </c>
      <c r="CQ189" s="65">
        <f ca="1">'Statitstical Moments'!CY43</f>
        <v>0.47268366961294628</v>
      </c>
      <c r="CR189" s="65">
        <f ca="1">'Statitstical Moments'!CZ43</f>
        <v>0.44295870321523612</v>
      </c>
      <c r="CS189" s="65">
        <f ca="1">'Statitstical Moments'!DB43</f>
        <v>0.46067687874113494</v>
      </c>
      <c r="CT189" s="65">
        <f ca="1">'Statitstical Moments'!DC43</f>
        <v>0.46814305484665297</v>
      </c>
      <c r="CU189" s="65">
        <f ca="1">'Statitstical Moments'!DD43</f>
        <v>0.47763177961404657</v>
      </c>
      <c r="CV189" s="65">
        <f ca="1">'Statitstical Moments'!DE43</f>
        <v>0.47236745887766773</v>
      </c>
      <c r="CW189" s="65">
        <f ca="1">'Statitstical Moments'!DF43</f>
        <v>0.48692093201211695</v>
      </c>
      <c r="CX189" s="65">
        <f ca="1">'Statitstical Moments'!DG43</f>
        <v>0.46983171486559716</v>
      </c>
      <c r="CY189" s="65">
        <f ca="1">'Statitstical Moments'!DH43</f>
        <v>0.47766956254440562</v>
      </c>
      <c r="CZ189" s="65">
        <f ca="1">'Statitstical Moments'!DI43</f>
        <v>0.43714910770853982</v>
      </c>
      <c r="DA189" s="65">
        <f ca="1">'Statitstical Moments'!DJ43</f>
        <v>0.4195928667731802</v>
      </c>
      <c r="DB189" s="65">
        <f ca="1">'Statitstical Moments'!DK43</f>
        <v>0.41712175166056703</v>
      </c>
      <c r="DC189" s="65">
        <f ca="1">'Statitstical Moments'!DL43</f>
        <v>0.44321846952441435</v>
      </c>
      <c r="DD189" s="65">
        <f ca="1">'Statitstical Moments'!DM43</f>
        <v>0.46443167935471819</v>
      </c>
      <c r="DE189" s="65">
        <f ca="1">'Statitstical Moments'!DO43</f>
        <v>0.46630145259969225</v>
      </c>
      <c r="DF189" s="65">
        <f ca="1">'Statitstical Moments'!DP43</f>
        <v>0.47317215100601018</v>
      </c>
      <c r="DG189" s="65">
        <f ca="1">'Statitstical Moments'!DQ43</f>
        <v>0.5096154478964493</v>
      </c>
      <c r="DH189" s="65">
        <f ca="1">'Statitstical Moments'!DR43</f>
        <v>0.4891166126643699</v>
      </c>
      <c r="DI189" s="65">
        <f ca="1">'Statitstical Moments'!DS43</f>
        <v>0.49625718395013846</v>
      </c>
      <c r="DJ189" s="65">
        <f ca="1">'Statitstical Moments'!DT43</f>
        <v>0.45376718972378083</v>
      </c>
      <c r="DK189" s="65">
        <f ca="1">'Statitstical Moments'!DU43</f>
        <v>0.4726019258319662</v>
      </c>
      <c r="DL189" s="65">
        <f ca="1">'Statitstical Moments'!DV43</f>
        <v>0.46525246344193261</v>
      </c>
      <c r="DM189" s="65">
        <f ca="1">'Statitstical Moments'!DW43</f>
        <v>0.46059797738776981</v>
      </c>
      <c r="DN189" s="65">
        <f ca="1">'Statitstical Moments'!DX43</f>
        <v>0.46587327633587994</v>
      </c>
      <c r="DO189" s="65">
        <f ca="1">'Statitstical Moments'!DY43</f>
        <v>0.46044431825324161</v>
      </c>
      <c r="DP189" s="65">
        <f ca="1">'Statitstical Moments'!DZ43</f>
        <v>0.441071393959866</v>
      </c>
      <c r="DQ189" s="65">
        <f ca="1">'Statitstical Moments'!EB43</f>
        <v>0.42505600502706492</v>
      </c>
      <c r="DR189" s="65">
        <f ca="1">'Statitstical Moments'!EC43</f>
        <v>0.45139512583433505</v>
      </c>
      <c r="DS189" s="65">
        <f ca="1">'Statitstical Moments'!ED43</f>
        <v>0.46245745280523221</v>
      </c>
      <c r="DT189" s="65">
        <f ca="1">'Statitstical Moments'!EE43</f>
        <v>0.45291122666633993</v>
      </c>
      <c r="DU189" s="65">
        <f ca="1">'Statitstical Moments'!EF43</f>
        <v>0.43888264370875568</v>
      </c>
      <c r="DV189" s="65">
        <f ca="1">'Statitstical Moments'!EG43</f>
        <v>0.43895839746696519</v>
      </c>
      <c r="DW189" s="65">
        <f ca="1">'Statitstical Moments'!EH43</f>
        <v>0.42706492881393993</v>
      </c>
      <c r="DX189" s="65">
        <f ca="1">'Statitstical Moments'!EI43</f>
        <v>0.41002128651062569</v>
      </c>
      <c r="DY189" s="65">
        <f ca="1">'Statitstical Moments'!EJ43</f>
        <v>0.39022728045409671</v>
      </c>
      <c r="DZ189" s="65">
        <f ca="1">'Statitstical Moments'!EK43</f>
        <v>0.37536372112762079</v>
      </c>
      <c r="EA189" s="65">
        <f ca="1">'Statitstical Moments'!EL43</f>
        <v>0.39992834012896294</v>
      </c>
      <c r="EB189" s="65">
        <f ca="1">'Statitstical Moments'!EM43</f>
        <v>0.39897282536075679</v>
      </c>
    </row>
    <row r="190" spans="1:132" ht="12.75" customHeight="1">
      <c r="A190" s="4" t="str">
        <f>'(Intermediate Computations)'!B179</f>
        <v>Jan 2010</v>
      </c>
      <c r="B190" s="4" t="str">
        <f>'(Intermediate Computations)'!C179</f>
        <v>Feb 2010</v>
      </c>
      <c r="C190" s="4" t="str">
        <f>'(Intermediate Computations)'!D179</f>
        <v>Mar 2010</v>
      </c>
      <c r="D190" s="4" t="str">
        <f>'(Intermediate Computations)'!E179</f>
        <v>Apr 2010</v>
      </c>
      <c r="E190" s="4" t="str">
        <f>'(Intermediate Computations)'!F179</f>
        <v>May 2010</v>
      </c>
      <c r="F190" s="4" t="str">
        <f>'(Intermediate Computations)'!G179</f>
        <v>Jun 2010</v>
      </c>
      <c r="G190" s="4" t="str">
        <f>'(Intermediate Computations)'!H179</f>
        <v>Jul 2010</v>
      </c>
      <c r="H190" s="4" t="str">
        <f>'(Intermediate Computations)'!I179</f>
        <v>Aug 2010</v>
      </c>
      <c r="I190" s="4" t="str">
        <f>'(Intermediate Computations)'!J179</f>
        <v>Sep 2010</v>
      </c>
      <c r="J190" s="4" t="str">
        <f>'(Intermediate Computations)'!K179</f>
        <v>Oct 2010</v>
      </c>
      <c r="K190" s="4" t="str">
        <f>'(Intermediate Computations)'!L179</f>
        <v>Nov 2010</v>
      </c>
      <c r="L190" s="4" t="str">
        <f>'(Intermediate Computations)'!M179</f>
        <v>Dec 2010</v>
      </c>
      <c r="M190" s="4" t="str">
        <f>'(Intermediate Computations)'!O179</f>
        <v>Jan 2011</v>
      </c>
      <c r="N190" s="4" t="str">
        <f>'(Intermediate Computations)'!P179</f>
        <v>Feb 2011</v>
      </c>
      <c r="O190" s="4" t="str">
        <f>'(Intermediate Computations)'!Q179</f>
        <v>Mar 2011</v>
      </c>
      <c r="P190" s="4" t="str">
        <f>'(Intermediate Computations)'!R179</f>
        <v>Apr 2011</v>
      </c>
      <c r="Q190" s="4" t="str">
        <f>'(Intermediate Computations)'!S179</f>
        <v>May 2011</v>
      </c>
      <c r="R190" s="4" t="str">
        <f>'(Intermediate Computations)'!T179</f>
        <v>Jun 2011</v>
      </c>
      <c r="S190" s="4" t="str">
        <f>'(Intermediate Computations)'!U179</f>
        <v>Jul 2011</v>
      </c>
      <c r="T190" s="4" t="str">
        <f>'(Intermediate Computations)'!V179</f>
        <v>Aug 2011</v>
      </c>
      <c r="U190" s="4" t="str">
        <f>'(Intermediate Computations)'!W179</f>
        <v>Sep 2011</v>
      </c>
      <c r="V190" s="4" t="str">
        <f>'(Intermediate Computations)'!X179</f>
        <v>Oct 2011</v>
      </c>
      <c r="W190" s="4" t="str">
        <f>'(Intermediate Computations)'!Y179</f>
        <v>Nov 2011</v>
      </c>
      <c r="X190" s="4" t="str">
        <f>'(Intermediate Computations)'!Z179</f>
        <v>Dec 2011</v>
      </c>
      <c r="Y190" s="4" t="str">
        <f>'(Intermediate Computations)'!AB179</f>
        <v>Jan 2012</v>
      </c>
      <c r="Z190" s="4" t="str">
        <f>'(Intermediate Computations)'!AC179</f>
        <v>Feb 2012</v>
      </c>
      <c r="AA190" s="4" t="str">
        <f>'(Intermediate Computations)'!AD179</f>
        <v>Mar 2012</v>
      </c>
      <c r="AB190" s="4" t="str">
        <f>'(Intermediate Computations)'!AE179</f>
        <v>Apr 2012</v>
      </c>
      <c r="AC190" s="4" t="str">
        <f>'(Intermediate Computations)'!AF179</f>
        <v>May 2012</v>
      </c>
      <c r="AD190" s="4" t="str">
        <f>'(Intermediate Computations)'!AG179</f>
        <v>Jun 2012</v>
      </c>
      <c r="AE190" s="4" t="str">
        <f>'(Intermediate Computations)'!AH179</f>
        <v>Jul 2012</v>
      </c>
      <c r="AF190" s="4" t="str">
        <f>'(Intermediate Computations)'!AI179</f>
        <v>Aug 2012</v>
      </c>
      <c r="AG190" s="4" t="str">
        <f>'(Intermediate Computations)'!AJ179</f>
        <v>Sep 2012</v>
      </c>
      <c r="AH190" s="4" t="str">
        <f>'(Intermediate Computations)'!AK179</f>
        <v>Oct 2012</v>
      </c>
      <c r="AI190" s="4" t="str">
        <f>'(Intermediate Computations)'!AL179</f>
        <v>Nov 2012</v>
      </c>
      <c r="AJ190" s="4" t="str">
        <f>'(Intermediate Computations)'!AM179</f>
        <v>Dec 2012</v>
      </c>
      <c r="AK190" s="4" t="str">
        <f>'(Intermediate Computations)'!AO179</f>
        <v>Jan 2013</v>
      </c>
      <c r="AL190" s="4" t="str">
        <f>'(Intermediate Computations)'!AP179</f>
        <v>Feb 2013</v>
      </c>
      <c r="AM190" s="4" t="str">
        <f>'(Intermediate Computations)'!AQ179</f>
        <v>Mar 2013</v>
      </c>
      <c r="AN190" s="4" t="str">
        <f>'(Intermediate Computations)'!AR179</f>
        <v>Apr 2013</v>
      </c>
      <c r="AO190" s="4" t="str">
        <f>'(Intermediate Computations)'!AS179</f>
        <v>May 2013</v>
      </c>
      <c r="AP190" s="4" t="str">
        <f>'(Intermediate Computations)'!AT179</f>
        <v>Jun 2013</v>
      </c>
      <c r="AQ190" s="4" t="str">
        <f>'(Intermediate Computations)'!AU179</f>
        <v>Jul 2013</v>
      </c>
      <c r="AR190" s="4" t="str">
        <f>'(Intermediate Computations)'!AV179</f>
        <v>Aug 2013</v>
      </c>
      <c r="AS190" s="4" t="str">
        <f>'(Intermediate Computations)'!AW179</f>
        <v>Sep 2013</v>
      </c>
      <c r="AT190" s="4" t="str">
        <f>'(Intermediate Computations)'!AX179</f>
        <v>Oct 2013</v>
      </c>
      <c r="AU190" s="4" t="str">
        <f>'(Intermediate Computations)'!AY179</f>
        <v>Nov 2013</v>
      </c>
      <c r="AV190" s="4" t="str">
        <f>'(Intermediate Computations)'!AZ179</f>
        <v>Dec 2013</v>
      </c>
      <c r="AW190" s="4" t="str">
        <f>'(Intermediate Computations)'!BB179</f>
        <v>Jan 2014</v>
      </c>
      <c r="AX190" s="4" t="str">
        <f>'(Intermediate Computations)'!BC179</f>
        <v>Feb 2014</v>
      </c>
      <c r="AY190" s="4" t="str">
        <f>'(Intermediate Computations)'!BD179</f>
        <v>Mar 2014</v>
      </c>
      <c r="AZ190" s="4" t="str">
        <f>'(Intermediate Computations)'!BE179</f>
        <v>Apr 2014</v>
      </c>
      <c r="BA190" s="4" t="str">
        <f>'(Intermediate Computations)'!BF179</f>
        <v>May 2014</v>
      </c>
      <c r="BB190" s="4" t="str">
        <f>'(Intermediate Computations)'!BG179</f>
        <v>Jun 2014</v>
      </c>
      <c r="BC190" s="4" t="str">
        <f>'(Intermediate Computations)'!BH179</f>
        <v>Jul 2014</v>
      </c>
      <c r="BD190" s="4" t="str">
        <f>'(Intermediate Computations)'!BI179</f>
        <v>Aug 2014</v>
      </c>
      <c r="BE190" s="4" t="str">
        <f>'(Intermediate Computations)'!BJ179</f>
        <v>Sep 2014</v>
      </c>
      <c r="BF190" s="4" t="str">
        <f>'(Intermediate Computations)'!BK179</f>
        <v>Oct 2014</v>
      </c>
      <c r="BG190" s="4" t="str">
        <f>'(Intermediate Computations)'!BL179</f>
        <v>Nov 2014</v>
      </c>
      <c r="BH190" s="4" t="str">
        <f>'(Intermediate Computations)'!BM179</f>
        <v>Dec 2014</v>
      </c>
      <c r="BI190" s="4" t="str">
        <f>'(Intermediate Computations)'!BO179</f>
        <v>Jan 2015</v>
      </c>
      <c r="BJ190" s="4" t="str">
        <f>'(Intermediate Computations)'!BP179</f>
        <v>Feb 2015</v>
      </c>
      <c r="BK190" s="4" t="str">
        <f>'(Intermediate Computations)'!BQ179</f>
        <v>Mar 2015</v>
      </c>
      <c r="BL190" s="4" t="str">
        <f>'(Intermediate Computations)'!BR179</f>
        <v>Apr 2015</v>
      </c>
      <c r="BM190" s="4" t="str">
        <f>'(Intermediate Computations)'!BS179</f>
        <v>May 2015</v>
      </c>
      <c r="BN190" s="4" t="str">
        <f>'(Intermediate Computations)'!BT179</f>
        <v>Jun 2015</v>
      </c>
      <c r="BO190" s="4" t="str">
        <f>'(Intermediate Computations)'!BU179</f>
        <v>Jul 2015</v>
      </c>
      <c r="BP190" s="4" t="str">
        <f>'(Intermediate Computations)'!BV179</f>
        <v>Aug 2015</v>
      </c>
      <c r="BQ190" s="4" t="str">
        <f>'(Intermediate Computations)'!BW179</f>
        <v>Sep 2015</v>
      </c>
      <c r="BR190" s="4" t="str">
        <f>'(Intermediate Computations)'!BX179</f>
        <v>Oct 2015</v>
      </c>
      <c r="BS190" s="4" t="str">
        <f>'(Intermediate Computations)'!BY179</f>
        <v>Nov 2015</v>
      </c>
      <c r="BT190" s="4" t="str">
        <f>'(Intermediate Computations)'!BZ179</f>
        <v>Dec 2015</v>
      </c>
      <c r="BU190" s="4" t="str">
        <f>'(Intermediate Computations)'!CB179</f>
        <v>Jan 2016</v>
      </c>
      <c r="BV190" s="4" t="str">
        <f>'(Intermediate Computations)'!CC179</f>
        <v>Feb 2016</v>
      </c>
      <c r="BW190" s="4" t="str">
        <f>'(Intermediate Computations)'!CD179</f>
        <v>Mar 2016</v>
      </c>
      <c r="BX190" s="4" t="str">
        <f>'(Intermediate Computations)'!CE179</f>
        <v>Apr 2016</v>
      </c>
      <c r="BY190" s="4" t="str">
        <f>'(Intermediate Computations)'!CF179</f>
        <v>May 2016</v>
      </c>
      <c r="BZ190" s="4" t="str">
        <f>'(Intermediate Computations)'!CG179</f>
        <v>Jun 2016</v>
      </c>
      <c r="CA190" s="4" t="str">
        <f>'(Intermediate Computations)'!CH179</f>
        <v>Jul 2016</v>
      </c>
      <c r="CB190" s="4" t="str">
        <f>'(Intermediate Computations)'!CI179</f>
        <v>Aug 2016</v>
      </c>
      <c r="CC190" s="4" t="str">
        <f>'(Intermediate Computations)'!CJ179</f>
        <v>Sep 2016</v>
      </c>
      <c r="CD190" s="4" t="str">
        <f>'(Intermediate Computations)'!CK179</f>
        <v>Oct 2016</v>
      </c>
      <c r="CE190" s="4" t="str">
        <f>'(Intermediate Computations)'!CL179</f>
        <v>Nov 2016</v>
      </c>
      <c r="CF190" s="4" t="str">
        <f>'(Intermediate Computations)'!CM179</f>
        <v>Dec 2016</v>
      </c>
      <c r="CG190" s="4" t="str">
        <f>'(Intermediate Computations)'!CO179</f>
        <v>Jan 2017</v>
      </c>
      <c r="CH190" s="4" t="str">
        <f>'(Intermediate Computations)'!CP179</f>
        <v>Feb 2017</v>
      </c>
      <c r="CI190" s="4" t="str">
        <f>'(Intermediate Computations)'!CQ179</f>
        <v>Mar 2017</v>
      </c>
      <c r="CJ190" s="4" t="str">
        <f>'(Intermediate Computations)'!CR179</f>
        <v>Apr 2017</v>
      </c>
      <c r="CK190" s="4" t="str">
        <f>'(Intermediate Computations)'!CS179</f>
        <v>May 2017</v>
      </c>
      <c r="CL190" s="4" t="str">
        <f>'(Intermediate Computations)'!CT179</f>
        <v>Jun 2017</v>
      </c>
      <c r="CM190" s="4" t="str">
        <f>'(Intermediate Computations)'!CU179</f>
        <v>Jul 2017</v>
      </c>
      <c r="CN190" s="4" t="str">
        <f>'(Intermediate Computations)'!CV179</f>
        <v>Aug 2017</v>
      </c>
      <c r="CO190" s="4" t="str">
        <f>'(Intermediate Computations)'!CW179</f>
        <v>Sep 2017</v>
      </c>
      <c r="CP190" s="4" t="str">
        <f>'(Intermediate Computations)'!CX179</f>
        <v>Oct 2017</v>
      </c>
      <c r="CQ190" s="4" t="str">
        <f>'(Intermediate Computations)'!CY179</f>
        <v>Nov 2017</v>
      </c>
      <c r="CR190" s="4" t="str">
        <f>'(Intermediate Computations)'!CZ179</f>
        <v>Dec 2017</v>
      </c>
      <c r="CS190" s="4" t="str">
        <f>'(Intermediate Computations)'!DB179</f>
        <v>Jan 2018</v>
      </c>
      <c r="CT190" s="4" t="str">
        <f>'(Intermediate Computations)'!DC179</f>
        <v>Feb 2018</v>
      </c>
      <c r="CU190" s="4" t="str">
        <f>'(Intermediate Computations)'!DD179</f>
        <v>Mar 2018</v>
      </c>
      <c r="CV190" s="4" t="str">
        <f>'(Intermediate Computations)'!DE179</f>
        <v>Apr 2018</v>
      </c>
      <c r="CW190" s="4" t="str">
        <f>'(Intermediate Computations)'!DF179</f>
        <v>May 2018</v>
      </c>
      <c r="CX190" s="4" t="str">
        <f>'(Intermediate Computations)'!DG179</f>
        <v>Jun 2018</v>
      </c>
      <c r="CY190" s="4" t="str">
        <f>'(Intermediate Computations)'!DH179</f>
        <v>Jul 2018</v>
      </c>
      <c r="CZ190" s="4" t="str">
        <f>'(Intermediate Computations)'!DI179</f>
        <v>Aug 2018</v>
      </c>
      <c r="DA190" s="4" t="str">
        <f>'(Intermediate Computations)'!DJ179</f>
        <v>Sep 2018</v>
      </c>
      <c r="DB190" s="4" t="str">
        <f>'(Intermediate Computations)'!DK179</f>
        <v>Oct 2018</v>
      </c>
      <c r="DC190" s="4" t="str">
        <f>'(Intermediate Computations)'!DL179</f>
        <v>Nov 2018</v>
      </c>
      <c r="DD190" s="4" t="str">
        <f>'(Intermediate Computations)'!DM179</f>
        <v>Dec 2018</v>
      </c>
      <c r="DE190" s="4" t="str">
        <f>'(Intermediate Computations)'!DO179</f>
        <v>Jan 2019</v>
      </c>
      <c r="DF190" s="4" t="str">
        <f>'(Intermediate Computations)'!DP179</f>
        <v>Feb 2019</v>
      </c>
      <c r="DG190" s="4" t="str">
        <f>'(Intermediate Computations)'!DQ179</f>
        <v>Mar 2019</v>
      </c>
      <c r="DH190" s="4" t="str">
        <f>'(Intermediate Computations)'!DR179</f>
        <v>Apr 2019</v>
      </c>
      <c r="DI190" s="4" t="str">
        <f>'(Intermediate Computations)'!DS179</f>
        <v>May 2019</v>
      </c>
      <c r="DJ190" s="4" t="str">
        <f>'(Intermediate Computations)'!DT179</f>
        <v>Jun 2019</v>
      </c>
      <c r="DK190" s="4" t="str">
        <f>'(Intermediate Computations)'!DU179</f>
        <v>Jul 2019</v>
      </c>
      <c r="DL190" s="4" t="str">
        <f>'(Intermediate Computations)'!DV179</f>
        <v>Aug 2019</v>
      </c>
      <c r="DM190" s="4" t="str">
        <f>'(Intermediate Computations)'!DW179</f>
        <v>Sep 2019</v>
      </c>
      <c r="DN190" s="4" t="str">
        <f>'(Intermediate Computations)'!DX179</f>
        <v>Oct 2019</v>
      </c>
      <c r="DO190" s="4" t="str">
        <f>'(Intermediate Computations)'!DY179</f>
        <v>Nov 2019</v>
      </c>
      <c r="DP190" s="4" t="str">
        <f>'(Intermediate Computations)'!DZ179</f>
        <v>Dec 2019</v>
      </c>
      <c r="DQ190" s="4" t="str">
        <f>'(Intermediate Computations)'!EB179</f>
        <v>Jan 2020</v>
      </c>
      <c r="DR190" s="4" t="str">
        <f>'(Intermediate Computations)'!EC179</f>
        <v>Feb 2020</v>
      </c>
      <c r="DS190" s="4" t="str">
        <f>'(Intermediate Computations)'!ED179</f>
        <v>Mar 2020</v>
      </c>
      <c r="DT190" s="4" t="str">
        <f>'(Intermediate Computations)'!EE179</f>
        <v>Apr 2020</v>
      </c>
      <c r="DU190" s="4" t="str">
        <f>'(Intermediate Computations)'!EF179</f>
        <v>May 2020</v>
      </c>
      <c r="DV190" s="4" t="str">
        <f>'(Intermediate Computations)'!EG179</f>
        <v>Jun 2020</v>
      </c>
      <c r="DW190" s="4" t="str">
        <f>'(Intermediate Computations)'!EH179</f>
        <v>Jul 2020</v>
      </c>
      <c r="DX190" s="4" t="str">
        <f>'(Intermediate Computations)'!EI179</f>
        <v>Aug 2020</v>
      </c>
      <c r="DY190" s="4" t="str">
        <f>'(Intermediate Computations)'!EJ179</f>
        <v>Sep 2020</v>
      </c>
      <c r="DZ190" s="4" t="str">
        <f>'(Intermediate Computations)'!EK179</f>
        <v>Oct 2020</v>
      </c>
      <c r="EA190" s="4" t="str">
        <f>'(Intermediate Computations)'!EL179</f>
        <v>Nov 2020</v>
      </c>
      <c r="EB190" s="4" t="str">
        <f>'(Intermediate Computations)'!EM179</f>
        <v>Dec 2020</v>
      </c>
    </row>
    <row r="191" spans="1:132" ht="12.75" customHeight="1">
      <c r="A191" s="4">
        <f>'(Intermediate Computations)'!B176</f>
        <v>40179</v>
      </c>
      <c r="B191" s="4">
        <f>'(Intermediate Computations)'!C176</f>
        <v>40210</v>
      </c>
      <c r="C191" s="4">
        <f>'(Intermediate Computations)'!D176</f>
        <v>40238</v>
      </c>
      <c r="D191" s="4">
        <f>'(Intermediate Computations)'!E176</f>
        <v>40269</v>
      </c>
      <c r="E191" s="4">
        <f>'(Intermediate Computations)'!F176</f>
        <v>40299</v>
      </c>
      <c r="F191" s="4">
        <f>'(Intermediate Computations)'!G176</f>
        <v>40330</v>
      </c>
      <c r="G191" s="4">
        <f>'(Intermediate Computations)'!H176</f>
        <v>40360</v>
      </c>
      <c r="H191" s="4">
        <f>'(Intermediate Computations)'!I176</f>
        <v>40391</v>
      </c>
      <c r="I191" s="4">
        <f>'(Intermediate Computations)'!J176</f>
        <v>40422</v>
      </c>
      <c r="J191" s="4">
        <f>'(Intermediate Computations)'!K176</f>
        <v>40452</v>
      </c>
      <c r="K191" s="4">
        <f>'(Intermediate Computations)'!L176</f>
        <v>40483</v>
      </c>
      <c r="L191" s="4">
        <f>'(Intermediate Computations)'!M176</f>
        <v>40513</v>
      </c>
      <c r="M191" s="4">
        <f>'(Intermediate Computations)'!O176</f>
        <v>40544</v>
      </c>
      <c r="N191" s="4">
        <f>'(Intermediate Computations)'!P176</f>
        <v>40575</v>
      </c>
      <c r="O191" s="4">
        <f>'(Intermediate Computations)'!Q176</f>
        <v>40603</v>
      </c>
      <c r="P191" s="4">
        <f>'(Intermediate Computations)'!R176</f>
        <v>40634</v>
      </c>
      <c r="Q191" s="4">
        <f>'(Intermediate Computations)'!S176</f>
        <v>40664</v>
      </c>
      <c r="R191" s="4">
        <f>'(Intermediate Computations)'!T176</f>
        <v>40695</v>
      </c>
      <c r="S191" s="4">
        <f>'(Intermediate Computations)'!U176</f>
        <v>40725</v>
      </c>
      <c r="T191" s="4">
        <f>'(Intermediate Computations)'!V176</f>
        <v>40756</v>
      </c>
      <c r="U191" s="4">
        <f>'(Intermediate Computations)'!W176</f>
        <v>40787</v>
      </c>
      <c r="V191" s="4">
        <f>'(Intermediate Computations)'!X176</f>
        <v>40817</v>
      </c>
      <c r="W191" s="4">
        <f>'(Intermediate Computations)'!Y176</f>
        <v>40848</v>
      </c>
      <c r="X191" s="4">
        <f>'(Intermediate Computations)'!Z176</f>
        <v>40878</v>
      </c>
      <c r="Y191" s="4">
        <f>'(Intermediate Computations)'!AB176</f>
        <v>40909</v>
      </c>
      <c r="Z191" s="4">
        <f>'(Intermediate Computations)'!AC176</f>
        <v>40940</v>
      </c>
      <c r="AA191" s="4">
        <f>'(Intermediate Computations)'!AD176</f>
        <v>40969</v>
      </c>
      <c r="AB191" s="4">
        <f>'(Intermediate Computations)'!AE176</f>
        <v>41000</v>
      </c>
      <c r="AC191" s="4">
        <f>'(Intermediate Computations)'!AF176</f>
        <v>41030</v>
      </c>
      <c r="AD191" s="4">
        <f>'(Intermediate Computations)'!AG176</f>
        <v>41061</v>
      </c>
      <c r="AE191" s="4">
        <f>'(Intermediate Computations)'!AH176</f>
        <v>41091</v>
      </c>
      <c r="AF191" s="4">
        <f>'(Intermediate Computations)'!AI176</f>
        <v>41122</v>
      </c>
      <c r="AG191" s="4">
        <f>'(Intermediate Computations)'!AJ176</f>
        <v>41153</v>
      </c>
      <c r="AH191" s="4">
        <f>'(Intermediate Computations)'!AK176</f>
        <v>41183</v>
      </c>
      <c r="AI191" s="4">
        <f>'(Intermediate Computations)'!AL176</f>
        <v>41214</v>
      </c>
      <c r="AJ191" s="4">
        <f>'(Intermediate Computations)'!AM176</f>
        <v>41244</v>
      </c>
      <c r="AK191" s="4">
        <f>'(Intermediate Computations)'!AO176</f>
        <v>41275</v>
      </c>
      <c r="AL191" s="4">
        <f>'(Intermediate Computations)'!AP176</f>
        <v>41306</v>
      </c>
      <c r="AM191" s="4">
        <f>'(Intermediate Computations)'!AQ176</f>
        <v>41334</v>
      </c>
      <c r="AN191" s="4">
        <f>'(Intermediate Computations)'!AR176</f>
        <v>41365</v>
      </c>
      <c r="AO191" s="4">
        <f>'(Intermediate Computations)'!AS176</f>
        <v>41395</v>
      </c>
      <c r="AP191" s="4">
        <f>'(Intermediate Computations)'!AT176</f>
        <v>41426</v>
      </c>
      <c r="AQ191" s="4">
        <f>'(Intermediate Computations)'!AU176</f>
        <v>41456</v>
      </c>
      <c r="AR191" s="4">
        <f>'(Intermediate Computations)'!AV176</f>
        <v>41487</v>
      </c>
      <c r="AS191" s="4">
        <f>'(Intermediate Computations)'!AW176</f>
        <v>41518</v>
      </c>
      <c r="AT191" s="4">
        <f>'(Intermediate Computations)'!AX176</f>
        <v>41548</v>
      </c>
      <c r="AU191" s="4">
        <f>'(Intermediate Computations)'!AY176</f>
        <v>41579</v>
      </c>
      <c r="AV191" s="4">
        <f>'(Intermediate Computations)'!AZ176</f>
        <v>41609</v>
      </c>
      <c r="AW191" s="4">
        <f>'(Intermediate Computations)'!BB176</f>
        <v>41640</v>
      </c>
      <c r="AX191" s="4">
        <f>'(Intermediate Computations)'!BC176</f>
        <v>41671</v>
      </c>
      <c r="AY191" s="4">
        <f>'(Intermediate Computations)'!BD176</f>
        <v>41699</v>
      </c>
      <c r="AZ191" s="4">
        <f>'(Intermediate Computations)'!BE176</f>
        <v>41730</v>
      </c>
      <c r="BA191" s="4">
        <f>'(Intermediate Computations)'!BF176</f>
        <v>41760</v>
      </c>
      <c r="BB191" s="4">
        <f>'(Intermediate Computations)'!BG176</f>
        <v>41791</v>
      </c>
      <c r="BC191" s="4">
        <f>'(Intermediate Computations)'!BH176</f>
        <v>41821</v>
      </c>
      <c r="BD191" s="4">
        <f>'(Intermediate Computations)'!BI176</f>
        <v>41852</v>
      </c>
      <c r="BE191" s="4">
        <f>'(Intermediate Computations)'!BJ176</f>
        <v>41883</v>
      </c>
      <c r="BF191" s="4">
        <f>'(Intermediate Computations)'!BK176</f>
        <v>41913</v>
      </c>
      <c r="BG191" s="4">
        <f>'(Intermediate Computations)'!BL176</f>
        <v>41944</v>
      </c>
      <c r="BH191" s="4">
        <f>'(Intermediate Computations)'!BM176</f>
        <v>41974</v>
      </c>
      <c r="BI191" s="4">
        <f>'(Intermediate Computations)'!BO176</f>
        <v>42005</v>
      </c>
      <c r="BJ191" s="4">
        <f>'(Intermediate Computations)'!BP176</f>
        <v>42036</v>
      </c>
      <c r="BK191" s="4">
        <f>'(Intermediate Computations)'!BQ176</f>
        <v>42064</v>
      </c>
      <c r="BL191" s="4">
        <f>'(Intermediate Computations)'!BR176</f>
        <v>42095</v>
      </c>
      <c r="BM191" s="4">
        <f>'(Intermediate Computations)'!BS176</f>
        <v>42125</v>
      </c>
      <c r="BN191" s="4">
        <f>'(Intermediate Computations)'!BT176</f>
        <v>42156</v>
      </c>
      <c r="BO191" s="4">
        <f>'(Intermediate Computations)'!BU176</f>
        <v>42186</v>
      </c>
      <c r="BP191" s="4">
        <f>'(Intermediate Computations)'!BV176</f>
        <v>42217</v>
      </c>
      <c r="BQ191" s="4">
        <f>'(Intermediate Computations)'!BW176</f>
        <v>42248</v>
      </c>
      <c r="BR191" s="4">
        <f>'(Intermediate Computations)'!BX176</f>
        <v>42278</v>
      </c>
      <c r="BS191" s="4">
        <f>'(Intermediate Computations)'!BY176</f>
        <v>42309</v>
      </c>
      <c r="BT191" s="4">
        <f>'(Intermediate Computations)'!BZ176</f>
        <v>42339</v>
      </c>
      <c r="BU191" s="4">
        <f>'(Intermediate Computations)'!CB176</f>
        <v>42370</v>
      </c>
      <c r="BV191" s="4">
        <f>'(Intermediate Computations)'!CC176</f>
        <v>42401</v>
      </c>
      <c r="BW191" s="4">
        <f>'(Intermediate Computations)'!CD176</f>
        <v>42430</v>
      </c>
      <c r="BX191" s="4">
        <f>'(Intermediate Computations)'!CE176</f>
        <v>42461</v>
      </c>
      <c r="BY191" s="4">
        <f>'(Intermediate Computations)'!CF176</f>
        <v>42491</v>
      </c>
      <c r="BZ191" s="4">
        <f>'(Intermediate Computations)'!CG176</f>
        <v>42522</v>
      </c>
      <c r="CA191" s="4">
        <f>'(Intermediate Computations)'!CH176</f>
        <v>42552</v>
      </c>
      <c r="CB191" s="4">
        <f>'(Intermediate Computations)'!CI176</f>
        <v>42583</v>
      </c>
      <c r="CC191" s="4">
        <f>'(Intermediate Computations)'!CJ176</f>
        <v>42614</v>
      </c>
      <c r="CD191" s="4">
        <f>'(Intermediate Computations)'!CK176</f>
        <v>42644</v>
      </c>
      <c r="CE191" s="4">
        <f>'(Intermediate Computations)'!CL176</f>
        <v>42675</v>
      </c>
      <c r="CF191" s="4">
        <f>'(Intermediate Computations)'!CM176</f>
        <v>42705</v>
      </c>
      <c r="CG191" s="4">
        <f>'(Intermediate Computations)'!CO176</f>
        <v>42736</v>
      </c>
      <c r="CH191" s="4">
        <f>'(Intermediate Computations)'!CP176</f>
        <v>42767</v>
      </c>
      <c r="CI191" s="4">
        <f>'(Intermediate Computations)'!CQ176</f>
        <v>42795</v>
      </c>
      <c r="CJ191" s="4">
        <f>'(Intermediate Computations)'!CR176</f>
        <v>42826</v>
      </c>
      <c r="CK191" s="4">
        <f>'(Intermediate Computations)'!CS176</f>
        <v>42856</v>
      </c>
      <c r="CL191" s="4">
        <f>'(Intermediate Computations)'!CT176</f>
        <v>42887</v>
      </c>
      <c r="CM191" s="4">
        <f>'(Intermediate Computations)'!CU176</f>
        <v>42917</v>
      </c>
      <c r="CN191" s="4">
        <f>'(Intermediate Computations)'!CV176</f>
        <v>42948</v>
      </c>
      <c r="CO191" s="4">
        <f>'(Intermediate Computations)'!CW176</f>
        <v>42979</v>
      </c>
      <c r="CP191" s="4">
        <f>'(Intermediate Computations)'!CX176</f>
        <v>43009</v>
      </c>
      <c r="CQ191" s="4">
        <f>'(Intermediate Computations)'!CY176</f>
        <v>43040</v>
      </c>
      <c r="CR191" s="4">
        <f>'(Intermediate Computations)'!CZ176</f>
        <v>43070</v>
      </c>
      <c r="CS191" s="4">
        <f>'(Intermediate Computations)'!DB176</f>
        <v>43101</v>
      </c>
      <c r="CT191" s="4">
        <f>'(Intermediate Computations)'!DC176</f>
        <v>43132</v>
      </c>
      <c r="CU191" s="4">
        <f>'(Intermediate Computations)'!DD176</f>
        <v>43160</v>
      </c>
      <c r="CV191" s="4">
        <f>'(Intermediate Computations)'!DE176</f>
        <v>43191</v>
      </c>
      <c r="CW191" s="4">
        <f>'(Intermediate Computations)'!DF176</f>
        <v>43221</v>
      </c>
      <c r="CX191" s="4">
        <f>'(Intermediate Computations)'!DG176</f>
        <v>43252</v>
      </c>
      <c r="CY191" s="4">
        <f>'(Intermediate Computations)'!DH176</f>
        <v>43282</v>
      </c>
      <c r="CZ191" s="4">
        <f>'(Intermediate Computations)'!DI176</f>
        <v>43313</v>
      </c>
      <c r="DA191" s="4">
        <f>'(Intermediate Computations)'!DJ176</f>
        <v>43344</v>
      </c>
      <c r="DB191" s="4">
        <f>'(Intermediate Computations)'!DK176</f>
        <v>43374</v>
      </c>
      <c r="DC191" s="4">
        <f>'(Intermediate Computations)'!DL176</f>
        <v>43405</v>
      </c>
      <c r="DD191" s="4">
        <f>'(Intermediate Computations)'!DM176</f>
        <v>43435</v>
      </c>
      <c r="DE191" s="4">
        <f>'(Intermediate Computations)'!DO176</f>
        <v>43466</v>
      </c>
      <c r="DF191" s="4">
        <f>'(Intermediate Computations)'!DP176</f>
        <v>43497</v>
      </c>
      <c r="DG191" s="4">
        <f>'(Intermediate Computations)'!DQ176</f>
        <v>43525</v>
      </c>
      <c r="DH191" s="4">
        <f>'(Intermediate Computations)'!DR176</f>
        <v>43556</v>
      </c>
      <c r="DI191" s="4">
        <f>'(Intermediate Computations)'!DS176</f>
        <v>43586</v>
      </c>
      <c r="DJ191" s="4">
        <f>'(Intermediate Computations)'!DT176</f>
        <v>43617</v>
      </c>
      <c r="DK191" s="4">
        <f>'(Intermediate Computations)'!DU176</f>
        <v>43647</v>
      </c>
      <c r="DL191" s="4">
        <f>'(Intermediate Computations)'!DV176</f>
        <v>43678</v>
      </c>
      <c r="DM191" s="4">
        <f>'(Intermediate Computations)'!DW176</f>
        <v>43709</v>
      </c>
      <c r="DN191" s="4">
        <f>'(Intermediate Computations)'!DX176</f>
        <v>43739</v>
      </c>
      <c r="DO191" s="4">
        <f>'(Intermediate Computations)'!DY176</f>
        <v>43770</v>
      </c>
      <c r="DP191" s="4">
        <f>'(Intermediate Computations)'!DZ176</f>
        <v>43800</v>
      </c>
      <c r="DQ191" s="4">
        <f>'(Intermediate Computations)'!EB176</f>
        <v>43831</v>
      </c>
      <c r="DR191" s="4">
        <f>'(Intermediate Computations)'!EC176</f>
        <v>43862</v>
      </c>
      <c r="DS191" s="4">
        <f>'(Intermediate Computations)'!ED176</f>
        <v>43891</v>
      </c>
      <c r="DT191" s="4">
        <f>'(Intermediate Computations)'!EE176</f>
        <v>43922</v>
      </c>
      <c r="DU191" s="4">
        <f>'(Intermediate Computations)'!EF176</f>
        <v>43952</v>
      </c>
      <c r="DV191" s="4">
        <f>'(Intermediate Computations)'!EG176</f>
        <v>43983</v>
      </c>
      <c r="DW191" s="4">
        <f>'(Intermediate Computations)'!EH176</f>
        <v>44013</v>
      </c>
      <c r="DX191" s="4">
        <f>'(Intermediate Computations)'!EI176</f>
        <v>44044</v>
      </c>
      <c r="DY191" s="4">
        <f>'(Intermediate Computations)'!EJ176</f>
        <v>44075</v>
      </c>
      <c r="DZ191" s="4">
        <f>'(Intermediate Computations)'!EK176</f>
        <v>44105</v>
      </c>
      <c r="EA191" s="4">
        <f>'(Intermediate Computations)'!EL176</f>
        <v>44136</v>
      </c>
      <c r="EB191" s="4">
        <f>'(Intermediate Computations)'!EM176</f>
        <v>44166</v>
      </c>
    </row>
    <row r="192" spans="1:132" ht="12.75" customHeight="1">
      <c r="A192" s="64">
        <f ca="1">'Statitstical Moments'!B49</f>
        <v>843167.12675015721</v>
      </c>
      <c r="B192" s="64">
        <f ca="1">'Statitstical Moments'!C49</f>
        <v>827176.71954944043</v>
      </c>
      <c r="C192" s="64">
        <f ca="1">'Statitstical Moments'!D49</f>
        <v>823787.81760753319</v>
      </c>
      <c r="D192" s="64">
        <f ca="1">'Statitstical Moments'!E49</f>
        <v>826065.80815472233</v>
      </c>
      <c r="E192" s="64">
        <f ca="1">'Statitstical Moments'!F49</f>
        <v>823545.59373648313</v>
      </c>
      <c r="F192" s="64">
        <f ca="1">'Statitstical Moments'!G49</f>
        <v>822676.28487479943</v>
      </c>
      <c r="G192" s="64">
        <f ca="1">'Statitstical Moments'!H49</f>
        <v>826279.17942897801</v>
      </c>
      <c r="H192" s="64">
        <f ca="1">'Statitstical Moments'!I49</f>
        <v>830510.45144775661</v>
      </c>
      <c r="I192" s="64">
        <f ca="1">'Statitstical Moments'!J49</f>
        <v>830846.97260928131</v>
      </c>
      <c r="J192" s="64">
        <f ca="1">'Statitstical Moments'!K49</f>
        <v>841863.56311784848</v>
      </c>
      <c r="K192" s="64">
        <f ca="1">'Statitstical Moments'!L49</f>
        <v>827509.49870911927</v>
      </c>
      <c r="L192" s="64">
        <f ca="1">'Statitstical Moments'!M49</f>
        <v>818097.47483322863</v>
      </c>
      <c r="M192" s="64">
        <f ca="1">'Statitstical Moments'!O49</f>
        <v>819781.14057524689</v>
      </c>
      <c r="N192" s="64">
        <f ca="1">'Statitstical Moments'!P49</f>
        <v>821495.86300801078</v>
      </c>
      <c r="O192" s="64">
        <f ca="1">'Statitstical Moments'!Q49</f>
        <v>810954.78221332759</v>
      </c>
      <c r="P192" s="64">
        <f ca="1">'Statitstical Moments'!R49</f>
        <v>823829.99866729148</v>
      </c>
      <c r="Q192" s="64">
        <f ca="1">'Statitstical Moments'!S49</f>
        <v>814516.38646246877</v>
      </c>
      <c r="R192" s="64">
        <f ca="1">'Statitstical Moments'!T49</f>
        <v>816897.61086685699</v>
      </c>
      <c r="S192" s="64">
        <f ca="1">'Statitstical Moments'!U49</f>
        <v>820094.47179653356</v>
      </c>
      <c r="T192" s="64">
        <f ca="1">'Statitstical Moments'!V49</f>
        <v>815546.15965411859</v>
      </c>
      <c r="U192" s="64">
        <f ca="1">'Statitstical Moments'!W49</f>
        <v>815261.3730758595</v>
      </c>
      <c r="V192" s="64">
        <f ca="1">'Statitstical Moments'!X49</f>
        <v>812250.31787283707</v>
      </c>
      <c r="W192" s="64">
        <f ca="1">'Statitstical Moments'!Y49</f>
        <v>818715.53307214973</v>
      </c>
      <c r="X192" s="64">
        <f ca="1">'Statitstical Moments'!Z49</f>
        <v>805261.1245363208</v>
      </c>
      <c r="Y192" s="64">
        <f ca="1">'Statitstical Moments'!AB49</f>
        <v>812248.88799935137</v>
      </c>
      <c r="Z192" s="64">
        <f ca="1">'Statitstical Moments'!AC49</f>
        <v>806849.435465327</v>
      </c>
      <c r="AA192" s="64">
        <f ca="1">'Statitstical Moments'!AD49</f>
        <v>808125.95661395811</v>
      </c>
      <c r="AB192" s="64">
        <f ca="1">'Statitstical Moments'!AE49</f>
        <v>796469.04456657497</v>
      </c>
      <c r="AC192" s="64">
        <f ca="1">'Statitstical Moments'!AF49</f>
        <v>796109.95802029385</v>
      </c>
      <c r="AD192" s="64">
        <f ca="1">'Statitstical Moments'!AG49</f>
        <v>799703.841339265</v>
      </c>
      <c r="AE192" s="64">
        <f ca="1">'Statitstical Moments'!AH49</f>
        <v>797989.22924109036</v>
      </c>
      <c r="AF192" s="64">
        <f ca="1">'Statitstical Moments'!AI49</f>
        <v>806247.22990319389</v>
      </c>
      <c r="AG192" s="64">
        <f ca="1">'Statitstical Moments'!AJ49</f>
        <v>803142.1456660179</v>
      </c>
      <c r="AH192" s="64">
        <f ca="1">'Statitstical Moments'!AK49</f>
        <v>803917.47161887528</v>
      </c>
      <c r="AI192" s="64">
        <f ca="1">'Statitstical Moments'!AL49</f>
        <v>797981.64536301454</v>
      </c>
      <c r="AJ192" s="64">
        <f ca="1">'Statitstical Moments'!AM49</f>
        <v>803948.92255717632</v>
      </c>
      <c r="AK192" s="64">
        <f ca="1">'Statitstical Moments'!AO49</f>
        <v>791968.67925362708</v>
      </c>
      <c r="AL192" s="64">
        <f ca="1">'Statitstical Moments'!AP49</f>
        <v>793931.93670930993</v>
      </c>
      <c r="AM192" s="64">
        <f ca="1">'Statitstical Moments'!AQ49</f>
        <v>785956.87170801591</v>
      </c>
      <c r="AN192" s="64">
        <f ca="1">'Statitstical Moments'!AR49</f>
        <v>785898.11809672287</v>
      </c>
      <c r="AO192" s="64">
        <f ca="1">'Statitstical Moments'!AS49</f>
        <v>798933.71535797266</v>
      </c>
      <c r="AP192" s="64">
        <f ca="1">'Statitstical Moments'!AT49</f>
        <v>791965.42919632047</v>
      </c>
      <c r="AQ192" s="64">
        <f ca="1">'Statitstical Moments'!AU49</f>
        <v>789332.02499819384</v>
      </c>
      <c r="AR192" s="64">
        <f ca="1">'Statitstical Moments'!AV49</f>
        <v>774290.93114265765</v>
      </c>
      <c r="AS192" s="64">
        <f ca="1">'Statitstical Moments'!AW49</f>
        <v>778067.61987007968</v>
      </c>
      <c r="AT192" s="64">
        <f ca="1">'Statitstical Moments'!AX49</f>
        <v>781000.75633354695</v>
      </c>
      <c r="AU192" s="64">
        <f ca="1">'Statitstical Moments'!AY49</f>
        <v>798001.6587524201</v>
      </c>
      <c r="AV192" s="64">
        <f ca="1">'Statitstical Moments'!AZ49</f>
        <v>774613.0680947114</v>
      </c>
      <c r="AW192" s="64">
        <f ca="1">'Statitstical Moments'!BB49</f>
        <v>793422.4166898618</v>
      </c>
      <c r="AX192" s="64">
        <f ca="1">'Statitstical Moments'!BC49</f>
        <v>777224.9698960121</v>
      </c>
      <c r="AY192" s="64">
        <f ca="1">'Statitstical Moments'!BD49</f>
        <v>774906.1901058238</v>
      </c>
      <c r="AZ192" s="64">
        <f ca="1">'Statitstical Moments'!BE49</f>
        <v>774368.44643896993</v>
      </c>
      <c r="BA192" s="64">
        <f ca="1">'Statitstical Moments'!BF49</f>
        <v>769324.70352497115</v>
      </c>
      <c r="BB192" s="64">
        <f ca="1">'Statitstical Moments'!BG49</f>
        <v>774191.55499619315</v>
      </c>
      <c r="BC192" s="64">
        <f ca="1">'Statitstical Moments'!BH49</f>
        <v>782342.30200062739</v>
      </c>
      <c r="BD192" s="64">
        <f ca="1">'Statitstical Moments'!BI49</f>
        <v>774491.79690599977</v>
      </c>
      <c r="BE192" s="64">
        <f ca="1">'Statitstical Moments'!BJ49</f>
        <v>768484.33886978857</v>
      </c>
      <c r="BF192" s="64">
        <f ca="1">'Statitstical Moments'!BK49</f>
        <v>789713.19022677792</v>
      </c>
      <c r="BG192" s="64">
        <f ca="1">'Statitstical Moments'!BL49</f>
        <v>787099.18481614185</v>
      </c>
      <c r="BH192" s="64">
        <f ca="1">'Statitstical Moments'!BM49</f>
        <v>767468.80338746787</v>
      </c>
      <c r="BI192" s="64">
        <f ca="1">'Statitstical Moments'!BO49</f>
        <v>768229.27394360187</v>
      </c>
      <c r="BJ192" s="64">
        <f ca="1">'Statitstical Moments'!BP49</f>
        <v>765312.4279349898</v>
      </c>
      <c r="BK192" s="64">
        <f ca="1">'Statitstical Moments'!BQ49</f>
        <v>777718.05767423403</v>
      </c>
      <c r="BL192" s="64">
        <f ca="1">'Statitstical Moments'!BR49</f>
        <v>764037.2042874631</v>
      </c>
      <c r="BM192" s="64">
        <f ca="1">'Statitstical Moments'!BS49</f>
        <v>766262.61668741866</v>
      </c>
      <c r="BN192" s="64">
        <f ca="1">'Statitstical Moments'!BT49</f>
        <v>763955.39038279047</v>
      </c>
      <c r="BO192" s="64">
        <f ca="1">'Statitstical Moments'!BU49</f>
        <v>779482.79326133116</v>
      </c>
      <c r="BP192" s="64">
        <f ca="1">'Statitstical Moments'!BV49</f>
        <v>762636.37744432664</v>
      </c>
      <c r="BQ192" s="64">
        <f ca="1">'Statitstical Moments'!BW49</f>
        <v>759114.83117461612</v>
      </c>
      <c r="BR192" s="64">
        <f ca="1">'Statitstical Moments'!BX49</f>
        <v>767760.1922711794</v>
      </c>
      <c r="BS192" s="64">
        <f ca="1">'Statitstical Moments'!BY49</f>
        <v>762938.36954572087</v>
      </c>
      <c r="BT192" s="64">
        <f ca="1">'Statitstical Moments'!BZ49</f>
        <v>757998.57896659547</v>
      </c>
      <c r="BU192" s="64">
        <f ca="1">'Statitstical Moments'!CB49</f>
        <v>756013.61144345801</v>
      </c>
      <c r="BV192" s="64">
        <f ca="1">'Statitstical Moments'!CC49</f>
        <v>763570.44560201268</v>
      </c>
      <c r="BW192" s="64">
        <f ca="1">'Statitstical Moments'!CD49</f>
        <v>762665.62807244319</v>
      </c>
      <c r="BX192" s="64">
        <f ca="1">'Statitstical Moments'!CE49</f>
        <v>744884.17400303041</v>
      </c>
      <c r="BY192" s="64">
        <f ca="1">'Statitstical Moments'!CF49</f>
        <v>756803.9467914186</v>
      </c>
      <c r="BZ192" s="64">
        <f ca="1">'Statitstical Moments'!CG49</f>
        <v>762195.27968181856</v>
      </c>
      <c r="CA192" s="64">
        <f ca="1">'Statitstical Moments'!CH49</f>
        <v>770437.00840780954</v>
      </c>
      <c r="CB192" s="64">
        <f ca="1">'Statitstical Moments'!CI49</f>
        <v>753523.0361268667</v>
      </c>
      <c r="CC192" s="64">
        <f ca="1">'Statitstical Moments'!CJ49</f>
        <v>753264.22467119119</v>
      </c>
      <c r="CD192" s="64">
        <f ca="1">'Statitstical Moments'!CK49</f>
        <v>753873.66164596402</v>
      </c>
      <c r="CE192" s="64">
        <f ca="1">'Statitstical Moments'!CL49</f>
        <v>744347.44819076499</v>
      </c>
      <c r="CF192" s="64">
        <f ca="1">'Statitstical Moments'!CM49</f>
        <v>745359.01083403174</v>
      </c>
      <c r="CG192" s="64">
        <f ca="1">'Statitstical Moments'!CO49</f>
        <v>735372.87422359677</v>
      </c>
      <c r="CH192" s="64">
        <f ca="1">'Statitstical Moments'!CP49</f>
        <v>759014.3620302307</v>
      </c>
      <c r="CI192" s="64">
        <f ca="1">'Statitstical Moments'!CQ49</f>
        <v>742373.25863681454</v>
      </c>
      <c r="CJ192" s="64">
        <f ca="1">'Statitstical Moments'!CR49</f>
        <v>748405.62132630963</v>
      </c>
      <c r="CK192" s="64">
        <f ca="1">'Statitstical Moments'!CS49</f>
        <v>749532.23108158668</v>
      </c>
      <c r="CL192" s="64">
        <f ca="1">'Statitstical Moments'!CT49</f>
        <v>748014.54998497141</v>
      </c>
      <c r="CM192" s="64">
        <f ca="1">'Statitstical Moments'!CU49</f>
        <v>751692.46640976216</v>
      </c>
      <c r="CN192" s="64">
        <f ca="1">'Statitstical Moments'!CV49</f>
        <v>739375.50165698712</v>
      </c>
      <c r="CO192" s="64">
        <f ca="1">'Statitstical Moments'!CW49</f>
        <v>754271.40522063547</v>
      </c>
      <c r="CP192" s="64">
        <f ca="1">'Statitstical Moments'!CX49</f>
        <v>747735.84912046802</v>
      </c>
      <c r="CQ192" s="64">
        <f ca="1">'Statitstical Moments'!CY49</f>
        <v>744413.86662642483</v>
      </c>
      <c r="CR192" s="64">
        <f ca="1">'Statitstical Moments'!CZ49</f>
        <v>744946.51824741054</v>
      </c>
      <c r="CS192" s="64">
        <f ca="1">'Statitstical Moments'!DB49</f>
        <v>723517.34988293319</v>
      </c>
      <c r="CT192" s="64">
        <f ca="1">'Statitstical Moments'!DC49</f>
        <v>746165.18191612116</v>
      </c>
      <c r="CU192" s="64">
        <f ca="1">'Statitstical Moments'!DD49</f>
        <v>753060.30387997907</v>
      </c>
      <c r="CV192" s="64">
        <f ca="1">'Statitstical Moments'!DE49</f>
        <v>744107.38055653835</v>
      </c>
      <c r="CW192" s="64">
        <f ca="1">'Statitstical Moments'!DF49</f>
        <v>737356.69820297463</v>
      </c>
      <c r="CX192" s="64">
        <f ca="1">'Statitstical Moments'!DG49</f>
        <v>734876.92391666991</v>
      </c>
      <c r="CY192" s="64">
        <f ca="1">'Statitstical Moments'!DH49</f>
        <v>746070.33245168964</v>
      </c>
      <c r="CZ192" s="64">
        <f ca="1">'Statitstical Moments'!DI49</f>
        <v>732957.25778607163</v>
      </c>
      <c r="DA192" s="64">
        <f ca="1">'Statitstical Moments'!DJ49</f>
        <v>743236.41880443646</v>
      </c>
      <c r="DB192" s="64">
        <f ca="1">'Statitstical Moments'!DK49</f>
        <v>749240.8452808531</v>
      </c>
      <c r="DC192" s="64">
        <f ca="1">'Statitstical Moments'!DL49</f>
        <v>743025.26450584852</v>
      </c>
      <c r="DD192" s="64">
        <f ca="1">'Statitstical Moments'!DM49</f>
        <v>736552.05434946064</v>
      </c>
      <c r="DE192" s="64">
        <f ca="1">'Statitstical Moments'!DO49</f>
        <v>746782.99635218992</v>
      </c>
      <c r="DF192" s="64">
        <f ca="1">'Statitstical Moments'!DP49</f>
        <v>734629.09234256728</v>
      </c>
      <c r="DG192" s="64">
        <f ca="1">'Statitstical Moments'!DQ49</f>
        <v>733379.37453600729</v>
      </c>
      <c r="DH192" s="64">
        <f ca="1">'Statitstical Moments'!DR49</f>
        <v>738480.91348285286</v>
      </c>
      <c r="DI192" s="64">
        <f ca="1">'Statitstical Moments'!DS49</f>
        <v>748392.29380878503</v>
      </c>
      <c r="DJ192" s="64">
        <f ca="1">'Statitstical Moments'!DT49</f>
        <v>726325.05772746587</v>
      </c>
      <c r="DK192" s="64">
        <f ca="1">'Statitstical Moments'!DU49</f>
        <v>727215.75409225083</v>
      </c>
      <c r="DL192" s="64">
        <f ca="1">'Statitstical Moments'!DV49</f>
        <v>734988.68778088235</v>
      </c>
      <c r="DM192" s="64">
        <f ca="1">'Statitstical Moments'!DW49</f>
        <v>739121.78418089112</v>
      </c>
      <c r="DN192" s="64">
        <f ca="1">'Statitstical Moments'!DX49</f>
        <v>728210.68162600137</v>
      </c>
      <c r="DO192" s="64">
        <f ca="1">'Statitstical Moments'!DY49</f>
        <v>742444.01501650759</v>
      </c>
      <c r="DP192" s="64">
        <f ca="1">'Statitstical Moments'!DZ49</f>
        <v>716817.99264805252</v>
      </c>
      <c r="DQ192" s="64">
        <f ca="1">'Statitstical Moments'!EB49</f>
        <v>724088.98816920631</v>
      </c>
      <c r="DR192" s="64">
        <f ca="1">'Statitstical Moments'!EC49</f>
        <v>738909.27884603664</v>
      </c>
      <c r="DS192" s="64">
        <f ca="1">'Statitstical Moments'!ED49</f>
        <v>729327.07566711295</v>
      </c>
      <c r="DT192" s="64">
        <f ca="1">'Statitstical Moments'!EE49</f>
        <v>728472.86834401265</v>
      </c>
      <c r="DU192" s="64">
        <f ca="1">'Statitstical Moments'!EF49</f>
        <v>732332.80585470074</v>
      </c>
      <c r="DV192" s="64">
        <f ca="1">'Statitstical Moments'!EG49</f>
        <v>717809.44308907655</v>
      </c>
      <c r="DW192" s="64">
        <f ca="1">'Statitstical Moments'!EH49</f>
        <v>734081.49750328821</v>
      </c>
      <c r="DX192" s="64">
        <f ca="1">'Statitstical Moments'!EI49</f>
        <v>725960.23013936204</v>
      </c>
      <c r="DY192" s="64">
        <f ca="1">'Statitstical Moments'!EJ49</f>
        <v>731070.56809996418</v>
      </c>
      <c r="DZ192" s="64">
        <f ca="1">'Statitstical Moments'!EK49</f>
        <v>720294.67915256997</v>
      </c>
      <c r="EA192" s="64">
        <f ca="1">'Statitstical Moments'!EL49</f>
        <v>720839.99932490219</v>
      </c>
      <c r="EB192" s="64">
        <f ca="1">'Statitstical Moments'!EM49</f>
        <v>716492.23309118976</v>
      </c>
    </row>
    <row r="193" spans="1:132" ht="12.75" customHeight="1">
      <c r="A193" s="4" t="str">
        <f>'(Intermediate Computations)'!B185</f>
        <v>Jan 2010</v>
      </c>
      <c r="B193" s="4" t="str">
        <f>'(Intermediate Computations)'!C185</f>
        <v>Feb 2010</v>
      </c>
      <c r="C193" s="4" t="str">
        <f>'(Intermediate Computations)'!D185</f>
        <v>Mar 2010</v>
      </c>
      <c r="D193" s="4" t="str">
        <f>'(Intermediate Computations)'!E185</f>
        <v>Apr 2010</v>
      </c>
      <c r="E193" s="4" t="str">
        <f>'(Intermediate Computations)'!F185</f>
        <v>May 2010</v>
      </c>
      <c r="F193" s="4" t="str">
        <f>'(Intermediate Computations)'!G185</f>
        <v>Jun 2010</v>
      </c>
      <c r="G193" s="4" t="str">
        <f>'(Intermediate Computations)'!H185</f>
        <v>Jul 2010</v>
      </c>
      <c r="H193" s="4" t="str">
        <f>'(Intermediate Computations)'!I185</f>
        <v>Aug 2010</v>
      </c>
      <c r="I193" s="4" t="str">
        <f>'(Intermediate Computations)'!J185</f>
        <v>Sep 2010</v>
      </c>
      <c r="J193" s="4" t="str">
        <f>'(Intermediate Computations)'!K185</f>
        <v>Oct 2010</v>
      </c>
      <c r="K193" s="4" t="str">
        <f>'(Intermediate Computations)'!L185</f>
        <v>Nov 2010</v>
      </c>
      <c r="L193" s="4" t="str">
        <f>'(Intermediate Computations)'!M185</f>
        <v>Dec 2010</v>
      </c>
      <c r="M193" s="4" t="str">
        <f>'(Intermediate Computations)'!O185</f>
        <v>Jan 2011</v>
      </c>
      <c r="N193" s="4" t="str">
        <f>'(Intermediate Computations)'!P185</f>
        <v>Feb 2011</v>
      </c>
      <c r="O193" s="4" t="str">
        <f>'(Intermediate Computations)'!Q185</f>
        <v>Mar 2011</v>
      </c>
      <c r="P193" s="4" t="str">
        <f>'(Intermediate Computations)'!R185</f>
        <v>Apr 2011</v>
      </c>
      <c r="Q193" s="4" t="str">
        <f>'(Intermediate Computations)'!S185</f>
        <v>May 2011</v>
      </c>
      <c r="R193" s="4" t="str">
        <f>'(Intermediate Computations)'!T185</f>
        <v>Jun 2011</v>
      </c>
      <c r="S193" s="4" t="str">
        <f>'(Intermediate Computations)'!U185</f>
        <v>Jul 2011</v>
      </c>
      <c r="T193" s="4" t="str">
        <f>'(Intermediate Computations)'!V185</f>
        <v>Aug 2011</v>
      </c>
      <c r="U193" s="4" t="str">
        <f>'(Intermediate Computations)'!W185</f>
        <v>Sep 2011</v>
      </c>
      <c r="V193" s="4" t="str">
        <f>'(Intermediate Computations)'!X185</f>
        <v>Oct 2011</v>
      </c>
      <c r="W193" s="4" t="str">
        <f>'(Intermediate Computations)'!Y185</f>
        <v>Nov 2011</v>
      </c>
      <c r="X193" s="4" t="str">
        <f>'(Intermediate Computations)'!Z185</f>
        <v>Dec 2011</v>
      </c>
      <c r="Y193" s="4" t="str">
        <f>'(Intermediate Computations)'!AB185</f>
        <v>Jan 2012</v>
      </c>
      <c r="Z193" s="4" t="str">
        <f>'(Intermediate Computations)'!AC185</f>
        <v>Feb 2012</v>
      </c>
      <c r="AA193" s="4" t="str">
        <f>'(Intermediate Computations)'!AD185</f>
        <v>Mar 2012</v>
      </c>
      <c r="AB193" s="4" t="str">
        <f>'(Intermediate Computations)'!AE185</f>
        <v>Apr 2012</v>
      </c>
      <c r="AC193" s="4" t="str">
        <f>'(Intermediate Computations)'!AF185</f>
        <v>May 2012</v>
      </c>
      <c r="AD193" s="4" t="str">
        <f>'(Intermediate Computations)'!AG185</f>
        <v>Jun 2012</v>
      </c>
      <c r="AE193" s="4" t="str">
        <f>'(Intermediate Computations)'!AH185</f>
        <v>Jul 2012</v>
      </c>
      <c r="AF193" s="4" t="str">
        <f>'(Intermediate Computations)'!AI185</f>
        <v>Aug 2012</v>
      </c>
      <c r="AG193" s="4" t="str">
        <f>'(Intermediate Computations)'!AJ185</f>
        <v>Sep 2012</v>
      </c>
      <c r="AH193" s="4" t="str">
        <f>'(Intermediate Computations)'!AK185</f>
        <v>Oct 2012</v>
      </c>
      <c r="AI193" s="4" t="str">
        <f>'(Intermediate Computations)'!AL185</f>
        <v>Nov 2012</v>
      </c>
      <c r="AJ193" s="4" t="str">
        <f>'(Intermediate Computations)'!AM185</f>
        <v>Dec 2012</v>
      </c>
      <c r="AK193" s="4" t="str">
        <f>'(Intermediate Computations)'!AO185</f>
        <v>Jan 2013</v>
      </c>
      <c r="AL193" s="4" t="str">
        <f>'(Intermediate Computations)'!AP185</f>
        <v>Feb 2013</v>
      </c>
      <c r="AM193" s="4" t="str">
        <f>'(Intermediate Computations)'!AQ185</f>
        <v>Mar 2013</v>
      </c>
      <c r="AN193" s="4" t="str">
        <f>'(Intermediate Computations)'!AR185</f>
        <v>Apr 2013</v>
      </c>
      <c r="AO193" s="4" t="str">
        <f>'(Intermediate Computations)'!AS185</f>
        <v>May 2013</v>
      </c>
      <c r="AP193" s="4" t="str">
        <f>'(Intermediate Computations)'!AT185</f>
        <v>Jun 2013</v>
      </c>
      <c r="AQ193" s="4" t="str">
        <f>'(Intermediate Computations)'!AU185</f>
        <v>Jul 2013</v>
      </c>
      <c r="AR193" s="4" t="str">
        <f>'(Intermediate Computations)'!AV185</f>
        <v>Aug 2013</v>
      </c>
      <c r="AS193" s="4" t="str">
        <f>'(Intermediate Computations)'!AW185</f>
        <v>Sep 2013</v>
      </c>
      <c r="AT193" s="4" t="str">
        <f>'(Intermediate Computations)'!AX185</f>
        <v>Oct 2013</v>
      </c>
      <c r="AU193" s="4" t="str">
        <f>'(Intermediate Computations)'!AY185</f>
        <v>Nov 2013</v>
      </c>
      <c r="AV193" s="4" t="str">
        <f>'(Intermediate Computations)'!AZ185</f>
        <v>Dec 2013</v>
      </c>
      <c r="AW193" s="4" t="str">
        <f>'(Intermediate Computations)'!BB185</f>
        <v>Jan 2014</v>
      </c>
      <c r="AX193" s="4" t="str">
        <f>'(Intermediate Computations)'!BC185</f>
        <v>Feb 2014</v>
      </c>
      <c r="AY193" s="4" t="str">
        <f>'(Intermediate Computations)'!BD185</f>
        <v>Mar 2014</v>
      </c>
      <c r="AZ193" s="4" t="str">
        <f>'(Intermediate Computations)'!BE185</f>
        <v>Apr 2014</v>
      </c>
      <c r="BA193" s="4" t="str">
        <f>'(Intermediate Computations)'!BF185</f>
        <v>May 2014</v>
      </c>
      <c r="BB193" s="4" t="str">
        <f>'(Intermediate Computations)'!BG185</f>
        <v>Jun 2014</v>
      </c>
      <c r="BC193" s="4" t="str">
        <f>'(Intermediate Computations)'!BH185</f>
        <v>Jul 2014</v>
      </c>
      <c r="BD193" s="4" t="str">
        <f>'(Intermediate Computations)'!BI185</f>
        <v>Aug 2014</v>
      </c>
      <c r="BE193" s="4" t="str">
        <f>'(Intermediate Computations)'!BJ185</f>
        <v>Sep 2014</v>
      </c>
      <c r="BF193" s="4" t="str">
        <f>'(Intermediate Computations)'!BK185</f>
        <v>Oct 2014</v>
      </c>
      <c r="BG193" s="4" t="str">
        <f>'(Intermediate Computations)'!BL185</f>
        <v>Nov 2014</v>
      </c>
      <c r="BH193" s="4" t="str">
        <f>'(Intermediate Computations)'!BM185</f>
        <v>Dec 2014</v>
      </c>
      <c r="BI193" s="4" t="str">
        <f>'(Intermediate Computations)'!BO185</f>
        <v>Jan 2015</v>
      </c>
      <c r="BJ193" s="4" t="str">
        <f>'(Intermediate Computations)'!BP185</f>
        <v>Feb 2015</v>
      </c>
      <c r="BK193" s="4" t="str">
        <f>'(Intermediate Computations)'!BQ185</f>
        <v>Mar 2015</v>
      </c>
      <c r="BL193" s="4" t="str">
        <f>'(Intermediate Computations)'!BR185</f>
        <v>Apr 2015</v>
      </c>
      <c r="BM193" s="4" t="str">
        <f>'(Intermediate Computations)'!BS185</f>
        <v>May 2015</v>
      </c>
      <c r="BN193" s="4" t="str">
        <f>'(Intermediate Computations)'!BT185</f>
        <v>Jun 2015</v>
      </c>
      <c r="BO193" s="4" t="str">
        <f>'(Intermediate Computations)'!BU185</f>
        <v>Jul 2015</v>
      </c>
      <c r="BP193" s="4" t="str">
        <f>'(Intermediate Computations)'!BV185</f>
        <v>Aug 2015</v>
      </c>
      <c r="BQ193" s="4" t="str">
        <f>'(Intermediate Computations)'!BW185</f>
        <v>Sep 2015</v>
      </c>
      <c r="BR193" s="4" t="str">
        <f>'(Intermediate Computations)'!BX185</f>
        <v>Oct 2015</v>
      </c>
      <c r="BS193" s="4" t="str">
        <f>'(Intermediate Computations)'!BY185</f>
        <v>Nov 2015</v>
      </c>
      <c r="BT193" s="4" t="str">
        <f>'(Intermediate Computations)'!BZ185</f>
        <v>Dec 2015</v>
      </c>
      <c r="BU193" s="4" t="str">
        <f>'(Intermediate Computations)'!CB185</f>
        <v>Jan 2016</v>
      </c>
      <c r="BV193" s="4" t="str">
        <f>'(Intermediate Computations)'!CC185</f>
        <v>Feb 2016</v>
      </c>
      <c r="BW193" s="4" t="str">
        <f>'(Intermediate Computations)'!CD185</f>
        <v>Mar 2016</v>
      </c>
      <c r="BX193" s="4" t="str">
        <f>'(Intermediate Computations)'!CE185</f>
        <v>Apr 2016</v>
      </c>
      <c r="BY193" s="4" t="str">
        <f>'(Intermediate Computations)'!CF185</f>
        <v>May 2016</v>
      </c>
      <c r="BZ193" s="4" t="str">
        <f>'(Intermediate Computations)'!CG185</f>
        <v>Jun 2016</v>
      </c>
      <c r="CA193" s="4" t="str">
        <f>'(Intermediate Computations)'!CH185</f>
        <v>Jul 2016</v>
      </c>
      <c r="CB193" s="4" t="str">
        <f>'(Intermediate Computations)'!CI185</f>
        <v>Aug 2016</v>
      </c>
      <c r="CC193" s="4" t="str">
        <f>'(Intermediate Computations)'!CJ185</f>
        <v>Sep 2016</v>
      </c>
      <c r="CD193" s="4" t="str">
        <f>'(Intermediate Computations)'!CK185</f>
        <v>Oct 2016</v>
      </c>
      <c r="CE193" s="4" t="str">
        <f>'(Intermediate Computations)'!CL185</f>
        <v>Nov 2016</v>
      </c>
      <c r="CF193" s="4" t="str">
        <f>'(Intermediate Computations)'!CM185</f>
        <v>Dec 2016</v>
      </c>
      <c r="CG193" s="4" t="str">
        <f>'(Intermediate Computations)'!CO185</f>
        <v>Jan 2017</v>
      </c>
      <c r="CH193" s="4" t="str">
        <f>'(Intermediate Computations)'!CP185</f>
        <v>Feb 2017</v>
      </c>
      <c r="CI193" s="4" t="str">
        <f>'(Intermediate Computations)'!CQ185</f>
        <v>Mar 2017</v>
      </c>
      <c r="CJ193" s="4" t="str">
        <f>'(Intermediate Computations)'!CR185</f>
        <v>Apr 2017</v>
      </c>
      <c r="CK193" s="4" t="str">
        <f>'(Intermediate Computations)'!CS185</f>
        <v>May 2017</v>
      </c>
      <c r="CL193" s="4" t="str">
        <f>'(Intermediate Computations)'!CT185</f>
        <v>Jun 2017</v>
      </c>
      <c r="CM193" s="4" t="str">
        <f>'(Intermediate Computations)'!CU185</f>
        <v>Jul 2017</v>
      </c>
      <c r="CN193" s="4" t="str">
        <f>'(Intermediate Computations)'!CV185</f>
        <v>Aug 2017</v>
      </c>
      <c r="CO193" s="4" t="str">
        <f>'(Intermediate Computations)'!CW185</f>
        <v>Sep 2017</v>
      </c>
      <c r="CP193" s="4" t="str">
        <f>'(Intermediate Computations)'!CX185</f>
        <v>Oct 2017</v>
      </c>
      <c r="CQ193" s="4" t="str">
        <f>'(Intermediate Computations)'!CY185</f>
        <v>Nov 2017</v>
      </c>
      <c r="CR193" s="4" t="str">
        <f>'(Intermediate Computations)'!CZ185</f>
        <v>Dec 2017</v>
      </c>
      <c r="CS193" s="4" t="str">
        <f>'(Intermediate Computations)'!DB185</f>
        <v>Jan 2018</v>
      </c>
      <c r="CT193" s="4" t="str">
        <f>'(Intermediate Computations)'!DC185</f>
        <v>Feb 2018</v>
      </c>
      <c r="CU193" s="4" t="str">
        <f>'(Intermediate Computations)'!DD185</f>
        <v>Mar 2018</v>
      </c>
      <c r="CV193" s="4" t="str">
        <f>'(Intermediate Computations)'!DE185</f>
        <v>Apr 2018</v>
      </c>
      <c r="CW193" s="4" t="str">
        <f>'(Intermediate Computations)'!DF185</f>
        <v>May 2018</v>
      </c>
      <c r="CX193" s="4" t="str">
        <f>'(Intermediate Computations)'!DG185</f>
        <v>Jun 2018</v>
      </c>
      <c r="CY193" s="4" t="str">
        <f>'(Intermediate Computations)'!DH185</f>
        <v>Jul 2018</v>
      </c>
      <c r="CZ193" s="4" t="str">
        <f>'(Intermediate Computations)'!DI185</f>
        <v>Aug 2018</v>
      </c>
      <c r="DA193" s="4" t="str">
        <f>'(Intermediate Computations)'!DJ185</f>
        <v>Sep 2018</v>
      </c>
      <c r="DB193" s="4" t="str">
        <f>'(Intermediate Computations)'!DK185</f>
        <v>Oct 2018</v>
      </c>
      <c r="DC193" s="4" t="str">
        <f>'(Intermediate Computations)'!DL185</f>
        <v>Nov 2018</v>
      </c>
      <c r="DD193" s="4" t="str">
        <f>'(Intermediate Computations)'!DM185</f>
        <v>Dec 2018</v>
      </c>
      <c r="DE193" s="4" t="str">
        <f>'(Intermediate Computations)'!DO185</f>
        <v>Jan 2019</v>
      </c>
      <c r="DF193" s="4" t="str">
        <f>'(Intermediate Computations)'!DP185</f>
        <v>Feb 2019</v>
      </c>
      <c r="DG193" s="4" t="str">
        <f>'(Intermediate Computations)'!DQ185</f>
        <v>Mar 2019</v>
      </c>
      <c r="DH193" s="4" t="str">
        <f>'(Intermediate Computations)'!DR185</f>
        <v>Apr 2019</v>
      </c>
      <c r="DI193" s="4" t="str">
        <f>'(Intermediate Computations)'!DS185</f>
        <v>May 2019</v>
      </c>
      <c r="DJ193" s="4" t="str">
        <f>'(Intermediate Computations)'!DT185</f>
        <v>Jun 2019</v>
      </c>
      <c r="DK193" s="4" t="str">
        <f>'(Intermediate Computations)'!DU185</f>
        <v>Jul 2019</v>
      </c>
      <c r="DL193" s="4" t="str">
        <f>'(Intermediate Computations)'!DV185</f>
        <v>Aug 2019</v>
      </c>
      <c r="DM193" s="4" t="str">
        <f>'(Intermediate Computations)'!DW185</f>
        <v>Sep 2019</v>
      </c>
      <c r="DN193" s="4" t="str">
        <f>'(Intermediate Computations)'!DX185</f>
        <v>Oct 2019</v>
      </c>
      <c r="DO193" s="4" t="str">
        <f>'(Intermediate Computations)'!DY185</f>
        <v>Nov 2019</v>
      </c>
      <c r="DP193" s="4" t="str">
        <f>'(Intermediate Computations)'!DZ185</f>
        <v>Dec 2019</v>
      </c>
      <c r="DQ193" s="4" t="str">
        <f>'(Intermediate Computations)'!EB185</f>
        <v>Jan 2020</v>
      </c>
      <c r="DR193" s="4" t="str">
        <f>'(Intermediate Computations)'!EC185</f>
        <v>Feb 2020</v>
      </c>
      <c r="DS193" s="4" t="str">
        <f>'(Intermediate Computations)'!ED185</f>
        <v>Mar 2020</v>
      </c>
      <c r="DT193" s="4" t="str">
        <f>'(Intermediate Computations)'!EE185</f>
        <v>Apr 2020</v>
      </c>
      <c r="DU193" s="4" t="str">
        <f>'(Intermediate Computations)'!EF185</f>
        <v>May 2020</v>
      </c>
      <c r="DV193" s="4" t="str">
        <f>'(Intermediate Computations)'!EG185</f>
        <v>Jun 2020</v>
      </c>
      <c r="DW193" s="4" t="str">
        <f>'(Intermediate Computations)'!EH185</f>
        <v>Jul 2020</v>
      </c>
      <c r="DX193" s="4" t="str">
        <f>'(Intermediate Computations)'!EI185</f>
        <v>Aug 2020</v>
      </c>
      <c r="DY193" s="4" t="str">
        <f>'(Intermediate Computations)'!EJ185</f>
        <v>Sep 2020</v>
      </c>
      <c r="DZ193" s="4" t="str">
        <f>'(Intermediate Computations)'!EK185</f>
        <v>Oct 2020</v>
      </c>
      <c r="EA193" s="4" t="str">
        <f>'(Intermediate Computations)'!EL185</f>
        <v>Nov 2020</v>
      </c>
      <c r="EB193" s="4" t="str">
        <f>'(Intermediate Computations)'!EM185</f>
        <v>Dec 2020</v>
      </c>
    </row>
    <row r="194" spans="1:132" ht="12.75" customHeight="1">
      <c r="A194" s="4">
        <f>'(Intermediate Computations)'!B182</f>
        <v>40179</v>
      </c>
      <c r="B194" s="4">
        <f>'(Intermediate Computations)'!C182</f>
        <v>40210</v>
      </c>
      <c r="C194" s="4">
        <f>'(Intermediate Computations)'!D182</f>
        <v>40238</v>
      </c>
      <c r="D194" s="4">
        <f>'(Intermediate Computations)'!E182</f>
        <v>40269</v>
      </c>
      <c r="E194" s="4">
        <f>'(Intermediate Computations)'!F182</f>
        <v>40299</v>
      </c>
      <c r="F194" s="4">
        <f>'(Intermediate Computations)'!G182</f>
        <v>40330</v>
      </c>
      <c r="G194" s="4">
        <f>'(Intermediate Computations)'!H182</f>
        <v>40360</v>
      </c>
      <c r="H194" s="4">
        <f>'(Intermediate Computations)'!I182</f>
        <v>40391</v>
      </c>
      <c r="I194" s="4">
        <f>'(Intermediate Computations)'!J182</f>
        <v>40422</v>
      </c>
      <c r="J194" s="4">
        <f>'(Intermediate Computations)'!K182</f>
        <v>40452</v>
      </c>
      <c r="K194" s="4">
        <f>'(Intermediate Computations)'!L182</f>
        <v>40483</v>
      </c>
      <c r="L194" s="4">
        <f>'(Intermediate Computations)'!M182</f>
        <v>40513</v>
      </c>
      <c r="M194" s="4">
        <f>'(Intermediate Computations)'!O182</f>
        <v>40544</v>
      </c>
      <c r="N194" s="4">
        <f>'(Intermediate Computations)'!P182</f>
        <v>40575</v>
      </c>
      <c r="O194" s="4">
        <f>'(Intermediate Computations)'!Q182</f>
        <v>40603</v>
      </c>
      <c r="P194" s="4">
        <f>'(Intermediate Computations)'!R182</f>
        <v>40634</v>
      </c>
      <c r="Q194" s="4">
        <f>'(Intermediate Computations)'!S182</f>
        <v>40664</v>
      </c>
      <c r="R194" s="4">
        <f>'(Intermediate Computations)'!T182</f>
        <v>40695</v>
      </c>
      <c r="S194" s="4">
        <f>'(Intermediate Computations)'!U182</f>
        <v>40725</v>
      </c>
      <c r="T194" s="4">
        <f>'(Intermediate Computations)'!V182</f>
        <v>40756</v>
      </c>
      <c r="U194" s="4">
        <f>'(Intermediate Computations)'!W182</f>
        <v>40787</v>
      </c>
      <c r="V194" s="4">
        <f>'(Intermediate Computations)'!X182</f>
        <v>40817</v>
      </c>
      <c r="W194" s="4">
        <f>'(Intermediate Computations)'!Y182</f>
        <v>40848</v>
      </c>
      <c r="X194" s="4">
        <f>'(Intermediate Computations)'!Z182</f>
        <v>40878</v>
      </c>
      <c r="Y194" s="4">
        <f>'(Intermediate Computations)'!AB182</f>
        <v>40909</v>
      </c>
      <c r="Z194" s="4">
        <f>'(Intermediate Computations)'!AC182</f>
        <v>40940</v>
      </c>
      <c r="AA194" s="4">
        <f>'(Intermediate Computations)'!AD182</f>
        <v>40969</v>
      </c>
      <c r="AB194" s="4">
        <f>'(Intermediate Computations)'!AE182</f>
        <v>41000</v>
      </c>
      <c r="AC194" s="4">
        <f>'(Intermediate Computations)'!AF182</f>
        <v>41030</v>
      </c>
      <c r="AD194" s="4">
        <f>'(Intermediate Computations)'!AG182</f>
        <v>41061</v>
      </c>
      <c r="AE194" s="4">
        <f>'(Intermediate Computations)'!AH182</f>
        <v>41091</v>
      </c>
      <c r="AF194" s="4">
        <f>'(Intermediate Computations)'!AI182</f>
        <v>41122</v>
      </c>
      <c r="AG194" s="4">
        <f>'(Intermediate Computations)'!AJ182</f>
        <v>41153</v>
      </c>
      <c r="AH194" s="4">
        <f>'(Intermediate Computations)'!AK182</f>
        <v>41183</v>
      </c>
      <c r="AI194" s="4">
        <f>'(Intermediate Computations)'!AL182</f>
        <v>41214</v>
      </c>
      <c r="AJ194" s="4">
        <f>'(Intermediate Computations)'!AM182</f>
        <v>41244</v>
      </c>
      <c r="AK194" s="4">
        <f>'(Intermediate Computations)'!AO182</f>
        <v>41275</v>
      </c>
      <c r="AL194" s="4">
        <f>'(Intermediate Computations)'!AP182</f>
        <v>41306</v>
      </c>
      <c r="AM194" s="4">
        <f>'(Intermediate Computations)'!AQ182</f>
        <v>41334</v>
      </c>
      <c r="AN194" s="4">
        <f>'(Intermediate Computations)'!AR182</f>
        <v>41365</v>
      </c>
      <c r="AO194" s="4">
        <f>'(Intermediate Computations)'!AS182</f>
        <v>41395</v>
      </c>
      <c r="AP194" s="4">
        <f>'(Intermediate Computations)'!AT182</f>
        <v>41426</v>
      </c>
      <c r="AQ194" s="4">
        <f>'(Intermediate Computations)'!AU182</f>
        <v>41456</v>
      </c>
      <c r="AR194" s="4">
        <f>'(Intermediate Computations)'!AV182</f>
        <v>41487</v>
      </c>
      <c r="AS194" s="4">
        <f>'(Intermediate Computations)'!AW182</f>
        <v>41518</v>
      </c>
      <c r="AT194" s="4">
        <f>'(Intermediate Computations)'!AX182</f>
        <v>41548</v>
      </c>
      <c r="AU194" s="4">
        <f>'(Intermediate Computations)'!AY182</f>
        <v>41579</v>
      </c>
      <c r="AV194" s="4">
        <f>'(Intermediate Computations)'!AZ182</f>
        <v>41609</v>
      </c>
      <c r="AW194" s="4">
        <f>'(Intermediate Computations)'!BB182</f>
        <v>41640</v>
      </c>
      <c r="AX194" s="4">
        <f>'(Intermediate Computations)'!BC182</f>
        <v>41671</v>
      </c>
      <c r="AY194" s="4">
        <f>'(Intermediate Computations)'!BD182</f>
        <v>41699</v>
      </c>
      <c r="AZ194" s="4">
        <f>'(Intermediate Computations)'!BE182</f>
        <v>41730</v>
      </c>
      <c r="BA194" s="4">
        <f>'(Intermediate Computations)'!BF182</f>
        <v>41760</v>
      </c>
      <c r="BB194" s="4">
        <f>'(Intermediate Computations)'!BG182</f>
        <v>41791</v>
      </c>
      <c r="BC194" s="4">
        <f>'(Intermediate Computations)'!BH182</f>
        <v>41821</v>
      </c>
      <c r="BD194" s="4">
        <f>'(Intermediate Computations)'!BI182</f>
        <v>41852</v>
      </c>
      <c r="BE194" s="4">
        <f>'(Intermediate Computations)'!BJ182</f>
        <v>41883</v>
      </c>
      <c r="BF194" s="4">
        <f>'(Intermediate Computations)'!BK182</f>
        <v>41913</v>
      </c>
      <c r="BG194" s="4">
        <f>'(Intermediate Computations)'!BL182</f>
        <v>41944</v>
      </c>
      <c r="BH194" s="4">
        <f>'(Intermediate Computations)'!BM182</f>
        <v>41974</v>
      </c>
      <c r="BI194" s="4">
        <f>'(Intermediate Computations)'!BO182</f>
        <v>42005</v>
      </c>
      <c r="BJ194" s="4">
        <f>'(Intermediate Computations)'!BP182</f>
        <v>42036</v>
      </c>
      <c r="BK194" s="4">
        <f>'(Intermediate Computations)'!BQ182</f>
        <v>42064</v>
      </c>
      <c r="BL194" s="4">
        <f>'(Intermediate Computations)'!BR182</f>
        <v>42095</v>
      </c>
      <c r="BM194" s="4">
        <f>'(Intermediate Computations)'!BS182</f>
        <v>42125</v>
      </c>
      <c r="BN194" s="4">
        <f>'(Intermediate Computations)'!BT182</f>
        <v>42156</v>
      </c>
      <c r="BO194" s="4">
        <f>'(Intermediate Computations)'!BU182</f>
        <v>42186</v>
      </c>
      <c r="BP194" s="4">
        <f>'(Intermediate Computations)'!BV182</f>
        <v>42217</v>
      </c>
      <c r="BQ194" s="4">
        <f>'(Intermediate Computations)'!BW182</f>
        <v>42248</v>
      </c>
      <c r="BR194" s="4">
        <f>'(Intermediate Computations)'!BX182</f>
        <v>42278</v>
      </c>
      <c r="BS194" s="4">
        <f>'(Intermediate Computations)'!BY182</f>
        <v>42309</v>
      </c>
      <c r="BT194" s="4">
        <f>'(Intermediate Computations)'!BZ182</f>
        <v>42339</v>
      </c>
      <c r="BU194" s="4">
        <f>'(Intermediate Computations)'!CB182</f>
        <v>42370</v>
      </c>
      <c r="BV194" s="4">
        <f>'(Intermediate Computations)'!CC182</f>
        <v>42401</v>
      </c>
      <c r="BW194" s="4">
        <f>'(Intermediate Computations)'!CD182</f>
        <v>42430</v>
      </c>
      <c r="BX194" s="4">
        <f>'(Intermediate Computations)'!CE182</f>
        <v>42461</v>
      </c>
      <c r="BY194" s="4">
        <f>'(Intermediate Computations)'!CF182</f>
        <v>42491</v>
      </c>
      <c r="BZ194" s="4">
        <f>'(Intermediate Computations)'!CG182</f>
        <v>42522</v>
      </c>
      <c r="CA194" s="4">
        <f>'(Intermediate Computations)'!CH182</f>
        <v>42552</v>
      </c>
      <c r="CB194" s="4">
        <f>'(Intermediate Computations)'!CI182</f>
        <v>42583</v>
      </c>
      <c r="CC194" s="4">
        <f>'(Intermediate Computations)'!CJ182</f>
        <v>42614</v>
      </c>
      <c r="CD194" s="4">
        <f>'(Intermediate Computations)'!CK182</f>
        <v>42644</v>
      </c>
      <c r="CE194" s="4">
        <f>'(Intermediate Computations)'!CL182</f>
        <v>42675</v>
      </c>
      <c r="CF194" s="4">
        <f>'(Intermediate Computations)'!CM182</f>
        <v>42705</v>
      </c>
      <c r="CG194" s="4">
        <f>'(Intermediate Computations)'!CO182</f>
        <v>42736</v>
      </c>
      <c r="CH194" s="4">
        <f>'(Intermediate Computations)'!CP182</f>
        <v>42767</v>
      </c>
      <c r="CI194" s="4">
        <f>'(Intermediate Computations)'!CQ182</f>
        <v>42795</v>
      </c>
      <c r="CJ194" s="4">
        <f>'(Intermediate Computations)'!CR182</f>
        <v>42826</v>
      </c>
      <c r="CK194" s="4">
        <f>'(Intermediate Computations)'!CS182</f>
        <v>42856</v>
      </c>
      <c r="CL194" s="4">
        <f>'(Intermediate Computations)'!CT182</f>
        <v>42887</v>
      </c>
      <c r="CM194" s="4">
        <f>'(Intermediate Computations)'!CU182</f>
        <v>42917</v>
      </c>
      <c r="CN194" s="4">
        <f>'(Intermediate Computations)'!CV182</f>
        <v>42948</v>
      </c>
      <c r="CO194" s="4">
        <f>'(Intermediate Computations)'!CW182</f>
        <v>42979</v>
      </c>
      <c r="CP194" s="4">
        <f>'(Intermediate Computations)'!CX182</f>
        <v>43009</v>
      </c>
      <c r="CQ194" s="4">
        <f>'(Intermediate Computations)'!CY182</f>
        <v>43040</v>
      </c>
      <c r="CR194" s="4">
        <f>'(Intermediate Computations)'!CZ182</f>
        <v>43070</v>
      </c>
      <c r="CS194" s="4">
        <f>'(Intermediate Computations)'!DB182</f>
        <v>43101</v>
      </c>
      <c r="CT194" s="4">
        <f>'(Intermediate Computations)'!DC182</f>
        <v>43132</v>
      </c>
      <c r="CU194" s="4">
        <f>'(Intermediate Computations)'!DD182</f>
        <v>43160</v>
      </c>
      <c r="CV194" s="4">
        <f>'(Intermediate Computations)'!DE182</f>
        <v>43191</v>
      </c>
      <c r="CW194" s="4">
        <f>'(Intermediate Computations)'!DF182</f>
        <v>43221</v>
      </c>
      <c r="CX194" s="4">
        <f>'(Intermediate Computations)'!DG182</f>
        <v>43252</v>
      </c>
      <c r="CY194" s="4">
        <f>'(Intermediate Computations)'!DH182</f>
        <v>43282</v>
      </c>
      <c r="CZ194" s="4">
        <f>'(Intermediate Computations)'!DI182</f>
        <v>43313</v>
      </c>
      <c r="DA194" s="4">
        <f>'(Intermediate Computations)'!DJ182</f>
        <v>43344</v>
      </c>
      <c r="DB194" s="4">
        <f>'(Intermediate Computations)'!DK182</f>
        <v>43374</v>
      </c>
      <c r="DC194" s="4">
        <f>'(Intermediate Computations)'!DL182</f>
        <v>43405</v>
      </c>
      <c r="DD194" s="4">
        <f>'(Intermediate Computations)'!DM182</f>
        <v>43435</v>
      </c>
      <c r="DE194" s="4">
        <f>'(Intermediate Computations)'!DO182</f>
        <v>43466</v>
      </c>
      <c r="DF194" s="4">
        <f>'(Intermediate Computations)'!DP182</f>
        <v>43497</v>
      </c>
      <c r="DG194" s="4">
        <f>'(Intermediate Computations)'!DQ182</f>
        <v>43525</v>
      </c>
      <c r="DH194" s="4">
        <f>'(Intermediate Computations)'!DR182</f>
        <v>43556</v>
      </c>
      <c r="DI194" s="4">
        <f>'(Intermediate Computations)'!DS182</f>
        <v>43586</v>
      </c>
      <c r="DJ194" s="4">
        <f>'(Intermediate Computations)'!DT182</f>
        <v>43617</v>
      </c>
      <c r="DK194" s="4">
        <f>'(Intermediate Computations)'!DU182</f>
        <v>43647</v>
      </c>
      <c r="DL194" s="4">
        <f>'(Intermediate Computations)'!DV182</f>
        <v>43678</v>
      </c>
      <c r="DM194" s="4">
        <f>'(Intermediate Computations)'!DW182</f>
        <v>43709</v>
      </c>
      <c r="DN194" s="4">
        <f>'(Intermediate Computations)'!DX182</f>
        <v>43739</v>
      </c>
      <c r="DO194" s="4">
        <f>'(Intermediate Computations)'!DY182</f>
        <v>43770</v>
      </c>
      <c r="DP194" s="4">
        <f>'(Intermediate Computations)'!DZ182</f>
        <v>43800</v>
      </c>
      <c r="DQ194" s="4">
        <f>'(Intermediate Computations)'!EB182</f>
        <v>43831</v>
      </c>
      <c r="DR194" s="4">
        <f>'(Intermediate Computations)'!EC182</f>
        <v>43862</v>
      </c>
      <c r="DS194" s="4">
        <f>'(Intermediate Computations)'!ED182</f>
        <v>43891</v>
      </c>
      <c r="DT194" s="4">
        <f>'(Intermediate Computations)'!EE182</f>
        <v>43922</v>
      </c>
      <c r="DU194" s="4">
        <f>'(Intermediate Computations)'!EF182</f>
        <v>43952</v>
      </c>
      <c r="DV194" s="4">
        <f>'(Intermediate Computations)'!EG182</f>
        <v>43983</v>
      </c>
      <c r="DW194" s="4">
        <f>'(Intermediate Computations)'!EH182</f>
        <v>44013</v>
      </c>
      <c r="DX194" s="4">
        <f>'(Intermediate Computations)'!EI182</f>
        <v>44044</v>
      </c>
      <c r="DY194" s="4">
        <f>'(Intermediate Computations)'!EJ182</f>
        <v>44075</v>
      </c>
      <c r="DZ194" s="4">
        <f>'(Intermediate Computations)'!EK182</f>
        <v>44105</v>
      </c>
      <c r="EA194" s="4">
        <f>'(Intermediate Computations)'!EL182</f>
        <v>44136</v>
      </c>
      <c r="EB194" s="4">
        <f>'(Intermediate Computations)'!EM182</f>
        <v>44166</v>
      </c>
    </row>
    <row r="195" spans="1:132" ht="12.75" customHeight="1">
      <c r="A195" s="64">
        <f ca="1">'Statitstical Moments'!B50</f>
        <v>19896.256987708875</v>
      </c>
      <c r="B195" s="64">
        <f ca="1">'Statitstical Moments'!C50</f>
        <v>15687.940350237732</v>
      </c>
      <c r="C195" s="64">
        <f ca="1">'Statitstical Moments'!D50</f>
        <v>22252.1598863974</v>
      </c>
      <c r="D195" s="64">
        <f ca="1">'Statitstical Moments'!E50</f>
        <v>16659.560849844809</v>
      </c>
      <c r="E195" s="64">
        <f ca="1">'Statitstical Moments'!F50</f>
        <v>10530.180904423381</v>
      </c>
      <c r="F195" s="64">
        <f ca="1">'Statitstical Moments'!G50</f>
        <v>20979.931534751155</v>
      </c>
      <c r="G195" s="64">
        <f ca="1">'Statitstical Moments'!H50</f>
        <v>10974.110761686599</v>
      </c>
      <c r="H195" s="64">
        <f ca="1">'Statitstical Moments'!I50</f>
        <v>17151.203758408454</v>
      </c>
      <c r="I195" s="64">
        <f ca="1">'Statitstical Moments'!J50</f>
        <v>18378.769969412755</v>
      </c>
      <c r="J195" s="64">
        <f ca="1">'Statitstical Moments'!K50</f>
        <v>18103.633937492923</v>
      </c>
      <c r="K195" s="64">
        <f ca="1">'Statitstical Moments'!L50</f>
        <v>9115.7528978735099</v>
      </c>
      <c r="L195" s="64">
        <f ca="1">'Statitstical Moments'!M50</f>
        <v>21266.963822110047</v>
      </c>
      <c r="M195" s="64">
        <f ca="1">'Statitstical Moments'!O50</f>
        <v>22958.936692214415</v>
      </c>
      <c r="N195" s="64">
        <f ca="1">'Statitstical Moments'!P50</f>
        <v>16101.039359162889</v>
      </c>
      <c r="O195" s="64">
        <f ca="1">'Statitstical Moments'!Q50</f>
        <v>23468.523795770001</v>
      </c>
      <c r="P195" s="64">
        <f ca="1">'Statitstical Moments'!R50</f>
        <v>22770.113445133931</v>
      </c>
      <c r="Q195" s="64">
        <f ca="1">'Statitstical Moments'!S50</f>
        <v>19072.540024051043</v>
      </c>
      <c r="R195" s="64">
        <f ca="1">'Statitstical Moments'!T50</f>
        <v>19023.113634094145</v>
      </c>
      <c r="S195" s="64">
        <f ca="1">'Statitstical Moments'!U50</f>
        <v>12616.130650706782</v>
      </c>
      <c r="T195" s="64">
        <f ca="1">'Statitstical Moments'!V50</f>
        <v>19080.78289118435</v>
      </c>
      <c r="U195" s="64">
        <f ca="1">'Statitstical Moments'!W50</f>
        <v>25592.473561778348</v>
      </c>
      <c r="V195" s="64">
        <f ca="1">'Statitstical Moments'!X50</f>
        <v>19799.507742481554</v>
      </c>
      <c r="W195" s="64">
        <f ca="1">'Statitstical Moments'!Y50</f>
        <v>15432.02954511873</v>
      </c>
      <c r="X195" s="64">
        <f ca="1">'Statitstical Moments'!Z50</f>
        <v>16076.950145790537</v>
      </c>
      <c r="Y195" s="64">
        <f ca="1">'Statitstical Moments'!AB50</f>
        <v>13521.401553365498</v>
      </c>
      <c r="Z195" s="64">
        <f ca="1">'Statitstical Moments'!AC50</f>
        <v>15904.988120180949</v>
      </c>
      <c r="AA195" s="64">
        <f ca="1">'Statitstical Moments'!AD50</f>
        <v>19199.3503344895</v>
      </c>
      <c r="AB195" s="64">
        <f ca="1">'Statitstical Moments'!AE50</f>
        <v>20965.540576051593</v>
      </c>
      <c r="AC195" s="64">
        <f ca="1">'Statitstical Moments'!AF50</f>
        <v>19283.693943568891</v>
      </c>
      <c r="AD195" s="64">
        <f ca="1">'Statitstical Moments'!AG50</f>
        <v>25794.990353084235</v>
      </c>
      <c r="AE195" s="64">
        <f ca="1">'Statitstical Moments'!AH50</f>
        <v>22165.920848996651</v>
      </c>
      <c r="AF195" s="64">
        <f ca="1">'Statitstical Moments'!AI50</f>
        <v>21510.794777226693</v>
      </c>
      <c r="AG195" s="64">
        <f ca="1">'Statitstical Moments'!AJ50</f>
        <v>18017.164002084606</v>
      </c>
      <c r="AH195" s="64">
        <f ca="1">'Statitstical Moments'!AK50</f>
        <v>24463.755122528379</v>
      </c>
      <c r="AI195" s="64">
        <f ca="1">'Statitstical Moments'!AL50</f>
        <v>19578.033092925023</v>
      </c>
      <c r="AJ195" s="64">
        <f ca="1">'Statitstical Moments'!AM50</f>
        <v>18313.336648150074</v>
      </c>
      <c r="AK195" s="64">
        <f ca="1">'Statitstical Moments'!AO50</f>
        <v>25850.142124573136</v>
      </c>
      <c r="AL195" s="64">
        <f ca="1">'Statitstical Moments'!AP50</f>
        <v>14854.573294858437</v>
      </c>
      <c r="AM195" s="64">
        <f ca="1">'Statitstical Moments'!AQ50</f>
        <v>11708.777490086679</v>
      </c>
      <c r="AN195" s="64">
        <f ca="1">'Statitstical Moments'!AR50</f>
        <v>15294.039838504157</v>
      </c>
      <c r="AO195" s="64">
        <f ca="1">'Statitstical Moments'!AS50</f>
        <v>28588.355036011413</v>
      </c>
      <c r="AP195" s="64">
        <f ca="1">'Statitstical Moments'!AT50</f>
        <v>22110.280833374596</v>
      </c>
      <c r="AQ195" s="64">
        <f ca="1">'Statitstical Moments'!AU50</f>
        <v>20508.19745349585</v>
      </c>
      <c r="AR195" s="64">
        <f ca="1">'Statitstical Moments'!AV50</f>
        <v>20603.640427000882</v>
      </c>
      <c r="AS195" s="64">
        <f ca="1">'Statitstical Moments'!AW50</f>
        <v>24726.96645632002</v>
      </c>
      <c r="AT195" s="64">
        <f ca="1">'Statitstical Moments'!AX50</f>
        <v>23561.291329748441</v>
      </c>
      <c r="AU195" s="64">
        <f ca="1">'Statitstical Moments'!AY50</f>
        <v>26060.891431830947</v>
      </c>
      <c r="AV195" s="64">
        <f ca="1">'Statitstical Moments'!AZ50</f>
        <v>26866.691861746378</v>
      </c>
      <c r="AW195" s="64">
        <f ca="1">'Statitstical Moments'!BB50</f>
        <v>20143.399170504941</v>
      </c>
      <c r="AX195" s="64">
        <f ca="1">'Statitstical Moments'!BC50</f>
        <v>14741.663491534066</v>
      </c>
      <c r="AY195" s="64">
        <f ca="1">'Statitstical Moments'!BD50</f>
        <v>19896.985564838276</v>
      </c>
      <c r="AZ195" s="64">
        <f ca="1">'Statitstical Moments'!BE50</f>
        <v>24046.580652014756</v>
      </c>
      <c r="BA195" s="64">
        <f ca="1">'Statitstical Moments'!BF50</f>
        <v>25157.06338605444</v>
      </c>
      <c r="BB195" s="64">
        <f ca="1">'Statitstical Moments'!BG50</f>
        <v>20814.254554113035</v>
      </c>
      <c r="BC195" s="64">
        <f ca="1">'Statitstical Moments'!BH50</f>
        <v>20813.764256736857</v>
      </c>
      <c r="BD195" s="64">
        <f ca="1">'Statitstical Moments'!BI50</f>
        <v>18192.810211333559</v>
      </c>
      <c r="BE195" s="64">
        <f ca="1">'Statitstical Moments'!BJ50</f>
        <v>24630.559546607179</v>
      </c>
      <c r="BF195" s="64">
        <f ca="1">'Statitstical Moments'!BK50</f>
        <v>16699.416967482743</v>
      </c>
      <c r="BG195" s="64">
        <f ca="1">'Statitstical Moments'!BL50</f>
        <v>21918.093899600059</v>
      </c>
      <c r="BH195" s="64">
        <f ca="1">'Statitstical Moments'!BM50</f>
        <v>28978.52123631203</v>
      </c>
      <c r="BI195" s="64">
        <f ca="1">'Statitstical Moments'!BO50</f>
        <v>23063.17800571625</v>
      </c>
      <c r="BJ195" s="64">
        <f ca="1">'Statitstical Moments'!BP50</f>
        <v>17815.23669613574</v>
      </c>
      <c r="BK195" s="64">
        <f ca="1">'Statitstical Moments'!BQ50</f>
        <v>19147.974169312114</v>
      </c>
      <c r="BL195" s="64">
        <f ca="1">'Statitstical Moments'!BR50</f>
        <v>21154.467572888963</v>
      </c>
      <c r="BM195" s="64">
        <f ca="1">'Statitstical Moments'!BS50</f>
        <v>13276.000178279504</v>
      </c>
      <c r="BN195" s="64">
        <f ca="1">'Statitstical Moments'!BT50</f>
        <v>28520.741985930406</v>
      </c>
      <c r="BO195" s="64">
        <f ca="1">'Statitstical Moments'!BU50</f>
        <v>16854.568645065247</v>
      </c>
      <c r="BP195" s="64">
        <f ca="1">'Statitstical Moments'!BV50</f>
        <v>22505.855574182835</v>
      </c>
      <c r="BQ195" s="64">
        <f ca="1">'Statitstical Moments'!BW50</f>
        <v>7465.1103975139113</v>
      </c>
      <c r="BR195" s="64">
        <f ca="1">'Statitstical Moments'!BX50</f>
        <v>18400.079653985711</v>
      </c>
      <c r="BS195" s="64">
        <f ca="1">'Statitstical Moments'!BY50</f>
        <v>11640.591077485327</v>
      </c>
      <c r="BT195" s="64">
        <f ca="1">'Statitstical Moments'!BZ50</f>
        <v>23266.229240024826</v>
      </c>
      <c r="BU195" s="64">
        <f ca="1">'Statitstical Moments'!CB50</f>
        <v>21779.19022126207</v>
      </c>
      <c r="BV195" s="64">
        <f ca="1">'Statitstical Moments'!CC50</f>
        <v>19557.308811617855</v>
      </c>
      <c r="BW195" s="64">
        <f ca="1">'Statitstical Moments'!CD50</f>
        <v>17204.842636505076</v>
      </c>
      <c r="BX195" s="64">
        <f ca="1">'Statitstical Moments'!CE50</f>
        <v>25684.14681469975</v>
      </c>
      <c r="BY195" s="64">
        <f ca="1">'Statitstical Moments'!CF50</f>
        <v>18932.901230055199</v>
      </c>
      <c r="BZ195" s="64">
        <f ca="1">'Statitstical Moments'!CG50</f>
        <v>17191.998216193402</v>
      </c>
      <c r="CA195" s="64">
        <f ca="1">'Statitstical Moments'!CH50</f>
        <v>18043.774758332482</v>
      </c>
      <c r="CB195" s="64">
        <f ca="1">'Statitstical Moments'!CI50</f>
        <v>26253.6800686768</v>
      </c>
      <c r="CC195" s="64">
        <f ca="1">'Statitstical Moments'!CJ50</f>
        <v>24596.341110470079</v>
      </c>
      <c r="CD195" s="64">
        <f ca="1">'Statitstical Moments'!CK50</f>
        <v>24477.287472580494</v>
      </c>
      <c r="CE195" s="64">
        <f ca="1">'Statitstical Moments'!CL50</f>
        <v>16344.329240798252</v>
      </c>
      <c r="CF195" s="64">
        <f ca="1">'Statitstical Moments'!CM50</f>
        <v>17844.655369122305</v>
      </c>
      <c r="CG195" s="64">
        <f ca="1">'Statitstical Moments'!CO50</f>
        <v>16609.384385385318</v>
      </c>
      <c r="CH195" s="64">
        <f ca="1">'Statitstical Moments'!CP50</f>
        <v>22022.873437225651</v>
      </c>
      <c r="CI195" s="64">
        <f ca="1">'Statitstical Moments'!CQ50</f>
        <v>11316.073223951029</v>
      </c>
      <c r="CJ195" s="64">
        <f ca="1">'Statitstical Moments'!CR50</f>
        <v>11671.186468772881</v>
      </c>
      <c r="CK195" s="64">
        <f ca="1">'Statitstical Moments'!CS50</f>
        <v>15044.389331243323</v>
      </c>
      <c r="CL195" s="64">
        <f ca="1">'Statitstical Moments'!CT50</f>
        <v>14838.082322732376</v>
      </c>
      <c r="CM195" s="64">
        <f ca="1">'Statitstical Moments'!CU50</f>
        <v>24612.134737248976</v>
      </c>
      <c r="CN195" s="64">
        <f ca="1">'Statitstical Moments'!CV50</f>
        <v>19188.0163114918</v>
      </c>
      <c r="CO195" s="64">
        <f ca="1">'Statitstical Moments'!CW50</f>
        <v>9217.0065548890816</v>
      </c>
      <c r="CP195" s="64">
        <f ca="1">'Statitstical Moments'!CX50</f>
        <v>24182.988537255947</v>
      </c>
      <c r="CQ195" s="64">
        <f ca="1">'Statitstical Moments'!CY50</f>
        <v>26289.499625040731</v>
      </c>
      <c r="CR195" s="64">
        <f ca="1">'Statitstical Moments'!CZ50</f>
        <v>14554.230790467913</v>
      </c>
      <c r="CS195" s="64">
        <f ca="1">'Statitstical Moments'!DB50</f>
        <v>16396.018552747653</v>
      </c>
      <c r="CT195" s="64">
        <f ca="1">'Statitstical Moments'!DC50</f>
        <v>19146.403925268351</v>
      </c>
      <c r="CU195" s="64">
        <f ca="1">'Statitstical Moments'!DD50</f>
        <v>16354.494122902228</v>
      </c>
      <c r="CV195" s="64">
        <f ca="1">'Statitstical Moments'!DE50</f>
        <v>13365.147319364032</v>
      </c>
      <c r="CW195" s="64">
        <f ca="1">'Statitstical Moments'!DF50</f>
        <v>22934.142298927254</v>
      </c>
      <c r="CX195" s="64">
        <f ca="1">'Statitstical Moments'!DG50</f>
        <v>25055.768977770025</v>
      </c>
      <c r="CY195" s="64">
        <f ca="1">'Statitstical Moments'!DH50</f>
        <v>19241.494487136213</v>
      </c>
      <c r="CZ195" s="64">
        <f ca="1">'Statitstical Moments'!DI50</f>
        <v>16376.937769482323</v>
      </c>
      <c r="DA195" s="64">
        <f ca="1">'Statitstical Moments'!DJ50</f>
        <v>20385.368882482562</v>
      </c>
      <c r="DB195" s="64">
        <f ca="1">'Statitstical Moments'!DK50</f>
        <v>22830.309681255312</v>
      </c>
      <c r="DC195" s="64">
        <f ca="1">'Statitstical Moments'!DL50</f>
        <v>18676.887302159656</v>
      </c>
      <c r="DD195" s="64">
        <f ca="1">'Statitstical Moments'!DM50</f>
        <v>13019.698036030944</v>
      </c>
      <c r="DE195" s="64">
        <f ca="1">'Statitstical Moments'!DO50</f>
        <v>20193.622711628221</v>
      </c>
      <c r="DF195" s="64">
        <f ca="1">'Statitstical Moments'!DP50</f>
        <v>19515.088227986769</v>
      </c>
      <c r="DG195" s="64">
        <f ca="1">'Statitstical Moments'!DQ50</f>
        <v>29439.862482018663</v>
      </c>
      <c r="DH195" s="64">
        <f ca="1">'Statitstical Moments'!DR50</f>
        <v>23941.470018175747</v>
      </c>
      <c r="DI195" s="64">
        <f ca="1">'Statitstical Moments'!DS50</f>
        <v>24097.241509100899</v>
      </c>
      <c r="DJ195" s="64">
        <f ca="1">'Statitstical Moments'!DT50</f>
        <v>16769.376615581012</v>
      </c>
      <c r="DK195" s="64">
        <f ca="1">'Statitstical Moments'!DU50</f>
        <v>22797.877573760328</v>
      </c>
      <c r="DL195" s="64">
        <f ca="1">'Statitstical Moments'!DV50</f>
        <v>27881.253696123851</v>
      </c>
      <c r="DM195" s="64">
        <f ca="1">'Statitstical Moments'!DW50</f>
        <v>25420.789291719615</v>
      </c>
      <c r="DN195" s="64">
        <f ca="1">'Statitstical Moments'!DX50</f>
        <v>16078.875246760666</v>
      </c>
      <c r="DO195" s="64">
        <f ca="1">'Statitstical Moments'!DY50</f>
        <v>19664.444455237463</v>
      </c>
      <c r="DP195" s="64">
        <f ca="1">'Statitstical Moments'!DZ50</f>
        <v>12330.051437776612</v>
      </c>
      <c r="DQ195" s="64">
        <f ca="1">'Statitstical Moments'!EB50</f>
        <v>22283.072394233703</v>
      </c>
      <c r="DR195" s="64">
        <f ca="1">'Statitstical Moments'!EC50</f>
        <v>19171.869843534641</v>
      </c>
      <c r="DS195" s="64">
        <f ca="1">'Statitstical Moments'!ED50</f>
        <v>18788.715281791367</v>
      </c>
      <c r="DT195" s="64">
        <f ca="1">'Statitstical Moments'!EE50</f>
        <v>11822.762675891687</v>
      </c>
      <c r="DU195" s="64">
        <f ca="1">'Statitstical Moments'!EF50</f>
        <v>22335.923270310388</v>
      </c>
      <c r="DV195" s="64">
        <f ca="1">'Statitstical Moments'!EG50</f>
        <v>26773.575031464727</v>
      </c>
      <c r="DW195" s="64">
        <f ca="1">'Statitstical Moments'!EH50</f>
        <v>19634.784304092769</v>
      </c>
      <c r="DX195" s="64">
        <f ca="1">'Statitstical Moments'!EI50</f>
        <v>27359.201550915684</v>
      </c>
      <c r="DY195" s="64">
        <f ca="1">'Statitstical Moments'!EJ50</f>
        <v>20433.41713366369</v>
      </c>
      <c r="DZ195" s="64">
        <f ca="1">'Statitstical Moments'!EK50</f>
        <v>21166.873108170363</v>
      </c>
      <c r="EA195" s="64">
        <f ca="1">'Statitstical Moments'!EL50</f>
        <v>18918.690644522019</v>
      </c>
      <c r="EB195" s="64">
        <f ca="1">'Statitstical Moments'!EM50</f>
        <v>13221.29310285206</v>
      </c>
    </row>
    <row r="196" spans="1:132" ht="12.75" customHeight="1">
      <c r="A196" s="4" t="str">
        <f>'(Intermediate Computations)'!B191</f>
        <v>Jan 2010</v>
      </c>
      <c r="B196" s="4" t="str">
        <f>'(Intermediate Computations)'!C191</f>
        <v>Feb 2010</v>
      </c>
      <c r="C196" s="4" t="str">
        <f>'(Intermediate Computations)'!D191</f>
        <v>Mar 2010</v>
      </c>
      <c r="D196" s="4" t="str">
        <f>'(Intermediate Computations)'!E191</f>
        <v>Apr 2010</v>
      </c>
      <c r="E196" s="4" t="str">
        <f>'(Intermediate Computations)'!F191</f>
        <v>May 2010</v>
      </c>
      <c r="F196" s="4" t="str">
        <f>'(Intermediate Computations)'!G191</f>
        <v>Jun 2010</v>
      </c>
      <c r="G196" s="4" t="str">
        <f>'(Intermediate Computations)'!H191</f>
        <v>Jul 2010</v>
      </c>
      <c r="H196" s="4" t="str">
        <f>'(Intermediate Computations)'!I191</f>
        <v>Aug 2010</v>
      </c>
      <c r="I196" s="4" t="str">
        <f>'(Intermediate Computations)'!J191</f>
        <v>Sep 2010</v>
      </c>
      <c r="J196" s="4" t="str">
        <f>'(Intermediate Computations)'!K191</f>
        <v>Oct 2010</v>
      </c>
      <c r="K196" s="4" t="str">
        <f>'(Intermediate Computations)'!L191</f>
        <v>Nov 2010</v>
      </c>
      <c r="L196" s="4" t="str">
        <f>'(Intermediate Computations)'!M191</f>
        <v>Dec 2010</v>
      </c>
      <c r="M196" s="4" t="str">
        <f>'(Intermediate Computations)'!O191</f>
        <v>Jan 2011</v>
      </c>
      <c r="N196" s="4" t="str">
        <f>'(Intermediate Computations)'!P191</f>
        <v>Feb 2011</v>
      </c>
      <c r="O196" s="4" t="str">
        <f>'(Intermediate Computations)'!Q191</f>
        <v>Mar 2011</v>
      </c>
      <c r="P196" s="4" t="str">
        <f>'(Intermediate Computations)'!R191</f>
        <v>Apr 2011</v>
      </c>
      <c r="Q196" s="4" t="str">
        <f>'(Intermediate Computations)'!S191</f>
        <v>May 2011</v>
      </c>
      <c r="R196" s="4" t="str">
        <f>'(Intermediate Computations)'!T191</f>
        <v>Jun 2011</v>
      </c>
      <c r="S196" s="4" t="str">
        <f>'(Intermediate Computations)'!U191</f>
        <v>Jul 2011</v>
      </c>
      <c r="T196" s="4" t="str">
        <f>'(Intermediate Computations)'!V191</f>
        <v>Aug 2011</v>
      </c>
      <c r="U196" s="4" t="str">
        <f>'(Intermediate Computations)'!W191</f>
        <v>Sep 2011</v>
      </c>
      <c r="V196" s="4" t="str">
        <f>'(Intermediate Computations)'!X191</f>
        <v>Oct 2011</v>
      </c>
      <c r="W196" s="4" t="str">
        <f>'(Intermediate Computations)'!Y191</f>
        <v>Nov 2011</v>
      </c>
      <c r="X196" s="4" t="str">
        <f>'(Intermediate Computations)'!Z191</f>
        <v>Dec 2011</v>
      </c>
      <c r="Y196" s="4" t="str">
        <f>'(Intermediate Computations)'!AB191</f>
        <v>Jan 2012</v>
      </c>
      <c r="Z196" s="4" t="str">
        <f>'(Intermediate Computations)'!AC191</f>
        <v>Feb 2012</v>
      </c>
      <c r="AA196" s="4" t="str">
        <f>'(Intermediate Computations)'!AD191</f>
        <v>Mar 2012</v>
      </c>
      <c r="AB196" s="4" t="str">
        <f>'(Intermediate Computations)'!AE191</f>
        <v>Apr 2012</v>
      </c>
      <c r="AC196" s="4" t="str">
        <f>'(Intermediate Computations)'!AF191</f>
        <v>May 2012</v>
      </c>
      <c r="AD196" s="4" t="str">
        <f>'(Intermediate Computations)'!AG191</f>
        <v>Jun 2012</v>
      </c>
      <c r="AE196" s="4" t="str">
        <f>'(Intermediate Computations)'!AH191</f>
        <v>Jul 2012</v>
      </c>
      <c r="AF196" s="4" t="str">
        <f>'(Intermediate Computations)'!AI191</f>
        <v>Aug 2012</v>
      </c>
      <c r="AG196" s="4" t="str">
        <f>'(Intermediate Computations)'!AJ191</f>
        <v>Sep 2012</v>
      </c>
      <c r="AH196" s="4" t="str">
        <f>'(Intermediate Computations)'!AK191</f>
        <v>Oct 2012</v>
      </c>
      <c r="AI196" s="4" t="str">
        <f>'(Intermediate Computations)'!AL191</f>
        <v>Nov 2012</v>
      </c>
      <c r="AJ196" s="4" t="str">
        <f>'(Intermediate Computations)'!AM191</f>
        <v>Dec 2012</v>
      </c>
      <c r="AK196" s="4" t="str">
        <f>'(Intermediate Computations)'!AO191</f>
        <v>Jan 2013</v>
      </c>
      <c r="AL196" s="4" t="str">
        <f>'(Intermediate Computations)'!AP191</f>
        <v>Feb 2013</v>
      </c>
      <c r="AM196" s="4" t="str">
        <f>'(Intermediate Computations)'!AQ191</f>
        <v>Mar 2013</v>
      </c>
      <c r="AN196" s="4" t="str">
        <f>'(Intermediate Computations)'!AR191</f>
        <v>Apr 2013</v>
      </c>
      <c r="AO196" s="4" t="str">
        <f>'(Intermediate Computations)'!AS191</f>
        <v>May 2013</v>
      </c>
      <c r="AP196" s="4" t="str">
        <f>'(Intermediate Computations)'!AT191</f>
        <v>Jun 2013</v>
      </c>
      <c r="AQ196" s="4" t="str">
        <f>'(Intermediate Computations)'!AU191</f>
        <v>Jul 2013</v>
      </c>
      <c r="AR196" s="4" t="str">
        <f>'(Intermediate Computations)'!AV191</f>
        <v>Aug 2013</v>
      </c>
      <c r="AS196" s="4" t="str">
        <f>'(Intermediate Computations)'!AW191</f>
        <v>Sep 2013</v>
      </c>
      <c r="AT196" s="4" t="str">
        <f>'(Intermediate Computations)'!AX191</f>
        <v>Oct 2013</v>
      </c>
      <c r="AU196" s="4" t="str">
        <f>'(Intermediate Computations)'!AY191</f>
        <v>Nov 2013</v>
      </c>
      <c r="AV196" s="4" t="str">
        <f>'(Intermediate Computations)'!AZ191</f>
        <v>Dec 2013</v>
      </c>
      <c r="AW196" s="4" t="str">
        <f>'(Intermediate Computations)'!BB191</f>
        <v>Jan 2014</v>
      </c>
      <c r="AX196" s="4" t="str">
        <f>'(Intermediate Computations)'!BC191</f>
        <v>Feb 2014</v>
      </c>
      <c r="AY196" s="4" t="str">
        <f>'(Intermediate Computations)'!BD191</f>
        <v>Mar 2014</v>
      </c>
      <c r="AZ196" s="4" t="str">
        <f>'(Intermediate Computations)'!BE191</f>
        <v>Apr 2014</v>
      </c>
      <c r="BA196" s="4" t="str">
        <f>'(Intermediate Computations)'!BF191</f>
        <v>May 2014</v>
      </c>
      <c r="BB196" s="4" t="str">
        <f>'(Intermediate Computations)'!BG191</f>
        <v>Jun 2014</v>
      </c>
      <c r="BC196" s="4" t="str">
        <f>'(Intermediate Computations)'!BH191</f>
        <v>Jul 2014</v>
      </c>
      <c r="BD196" s="4" t="str">
        <f>'(Intermediate Computations)'!BI191</f>
        <v>Aug 2014</v>
      </c>
      <c r="BE196" s="4" t="str">
        <f>'(Intermediate Computations)'!BJ191</f>
        <v>Sep 2014</v>
      </c>
      <c r="BF196" s="4" t="str">
        <f>'(Intermediate Computations)'!BK191</f>
        <v>Oct 2014</v>
      </c>
      <c r="BG196" s="4" t="str">
        <f>'(Intermediate Computations)'!BL191</f>
        <v>Nov 2014</v>
      </c>
      <c r="BH196" s="4" t="str">
        <f>'(Intermediate Computations)'!BM191</f>
        <v>Dec 2014</v>
      </c>
      <c r="BI196" s="4" t="str">
        <f>'(Intermediate Computations)'!BO191</f>
        <v>Jan 2015</v>
      </c>
      <c r="BJ196" s="4" t="str">
        <f>'(Intermediate Computations)'!BP191</f>
        <v>Feb 2015</v>
      </c>
      <c r="BK196" s="4" t="str">
        <f>'(Intermediate Computations)'!BQ191</f>
        <v>Mar 2015</v>
      </c>
      <c r="BL196" s="4" t="str">
        <f>'(Intermediate Computations)'!BR191</f>
        <v>Apr 2015</v>
      </c>
      <c r="BM196" s="4" t="str">
        <f>'(Intermediate Computations)'!BS191</f>
        <v>May 2015</v>
      </c>
      <c r="BN196" s="4" t="str">
        <f>'(Intermediate Computations)'!BT191</f>
        <v>Jun 2015</v>
      </c>
      <c r="BO196" s="4" t="str">
        <f>'(Intermediate Computations)'!BU191</f>
        <v>Jul 2015</v>
      </c>
      <c r="BP196" s="4" t="str">
        <f>'(Intermediate Computations)'!BV191</f>
        <v>Aug 2015</v>
      </c>
      <c r="BQ196" s="4" t="str">
        <f>'(Intermediate Computations)'!BW191</f>
        <v>Sep 2015</v>
      </c>
      <c r="BR196" s="4" t="str">
        <f>'(Intermediate Computations)'!BX191</f>
        <v>Oct 2015</v>
      </c>
      <c r="BS196" s="4" t="str">
        <f>'(Intermediate Computations)'!BY191</f>
        <v>Nov 2015</v>
      </c>
      <c r="BT196" s="4" t="str">
        <f>'(Intermediate Computations)'!BZ191</f>
        <v>Dec 2015</v>
      </c>
      <c r="BU196" s="4" t="str">
        <f>'(Intermediate Computations)'!CB191</f>
        <v>Jan 2016</v>
      </c>
      <c r="BV196" s="4" t="str">
        <f>'(Intermediate Computations)'!CC191</f>
        <v>Feb 2016</v>
      </c>
      <c r="BW196" s="4" t="str">
        <f>'(Intermediate Computations)'!CD191</f>
        <v>Mar 2016</v>
      </c>
      <c r="BX196" s="4" t="str">
        <f>'(Intermediate Computations)'!CE191</f>
        <v>Apr 2016</v>
      </c>
      <c r="BY196" s="4" t="str">
        <f>'(Intermediate Computations)'!CF191</f>
        <v>May 2016</v>
      </c>
      <c r="BZ196" s="4" t="str">
        <f>'(Intermediate Computations)'!CG191</f>
        <v>Jun 2016</v>
      </c>
      <c r="CA196" s="4" t="str">
        <f>'(Intermediate Computations)'!CH191</f>
        <v>Jul 2016</v>
      </c>
      <c r="CB196" s="4" t="str">
        <f>'(Intermediate Computations)'!CI191</f>
        <v>Aug 2016</v>
      </c>
      <c r="CC196" s="4" t="str">
        <f>'(Intermediate Computations)'!CJ191</f>
        <v>Sep 2016</v>
      </c>
      <c r="CD196" s="4" t="str">
        <f>'(Intermediate Computations)'!CK191</f>
        <v>Oct 2016</v>
      </c>
      <c r="CE196" s="4" t="str">
        <f>'(Intermediate Computations)'!CL191</f>
        <v>Nov 2016</v>
      </c>
      <c r="CF196" s="4" t="str">
        <f>'(Intermediate Computations)'!CM191</f>
        <v>Dec 2016</v>
      </c>
      <c r="CG196" s="4" t="str">
        <f>'(Intermediate Computations)'!CO191</f>
        <v>Jan 2017</v>
      </c>
      <c r="CH196" s="4" t="str">
        <f>'(Intermediate Computations)'!CP191</f>
        <v>Feb 2017</v>
      </c>
      <c r="CI196" s="4" t="str">
        <f>'(Intermediate Computations)'!CQ191</f>
        <v>Mar 2017</v>
      </c>
      <c r="CJ196" s="4" t="str">
        <f>'(Intermediate Computations)'!CR191</f>
        <v>Apr 2017</v>
      </c>
      <c r="CK196" s="4" t="str">
        <f>'(Intermediate Computations)'!CS191</f>
        <v>May 2017</v>
      </c>
      <c r="CL196" s="4" t="str">
        <f>'(Intermediate Computations)'!CT191</f>
        <v>Jun 2017</v>
      </c>
      <c r="CM196" s="4" t="str">
        <f>'(Intermediate Computations)'!CU191</f>
        <v>Jul 2017</v>
      </c>
      <c r="CN196" s="4" t="str">
        <f>'(Intermediate Computations)'!CV191</f>
        <v>Aug 2017</v>
      </c>
      <c r="CO196" s="4" t="str">
        <f>'(Intermediate Computations)'!CW191</f>
        <v>Sep 2017</v>
      </c>
      <c r="CP196" s="4" t="str">
        <f>'(Intermediate Computations)'!CX191</f>
        <v>Oct 2017</v>
      </c>
      <c r="CQ196" s="4" t="str">
        <f>'(Intermediate Computations)'!CY191</f>
        <v>Nov 2017</v>
      </c>
      <c r="CR196" s="4" t="str">
        <f>'(Intermediate Computations)'!CZ191</f>
        <v>Dec 2017</v>
      </c>
      <c r="CS196" s="4" t="str">
        <f>'(Intermediate Computations)'!DB191</f>
        <v>Jan 2018</v>
      </c>
      <c r="CT196" s="4" t="str">
        <f>'(Intermediate Computations)'!DC191</f>
        <v>Feb 2018</v>
      </c>
      <c r="CU196" s="4" t="str">
        <f>'(Intermediate Computations)'!DD191</f>
        <v>Mar 2018</v>
      </c>
      <c r="CV196" s="4" t="str">
        <f>'(Intermediate Computations)'!DE191</f>
        <v>Apr 2018</v>
      </c>
      <c r="CW196" s="4" t="str">
        <f>'(Intermediate Computations)'!DF191</f>
        <v>May 2018</v>
      </c>
      <c r="CX196" s="4" t="str">
        <f>'(Intermediate Computations)'!DG191</f>
        <v>Jun 2018</v>
      </c>
      <c r="CY196" s="4" t="str">
        <f>'(Intermediate Computations)'!DH191</f>
        <v>Jul 2018</v>
      </c>
      <c r="CZ196" s="4" t="str">
        <f>'(Intermediate Computations)'!DI191</f>
        <v>Aug 2018</v>
      </c>
      <c r="DA196" s="4" t="str">
        <f>'(Intermediate Computations)'!DJ191</f>
        <v>Sep 2018</v>
      </c>
      <c r="DB196" s="4" t="str">
        <f>'(Intermediate Computations)'!DK191</f>
        <v>Oct 2018</v>
      </c>
      <c r="DC196" s="4" t="str">
        <f>'(Intermediate Computations)'!DL191</f>
        <v>Nov 2018</v>
      </c>
      <c r="DD196" s="4" t="str">
        <f>'(Intermediate Computations)'!DM191</f>
        <v>Dec 2018</v>
      </c>
      <c r="DE196" s="4" t="str">
        <f>'(Intermediate Computations)'!DO191</f>
        <v>Jan 2019</v>
      </c>
      <c r="DF196" s="4" t="str">
        <f>'(Intermediate Computations)'!DP191</f>
        <v>Feb 2019</v>
      </c>
      <c r="DG196" s="4" t="str">
        <f>'(Intermediate Computations)'!DQ191</f>
        <v>Mar 2019</v>
      </c>
      <c r="DH196" s="4" t="str">
        <f>'(Intermediate Computations)'!DR191</f>
        <v>Apr 2019</v>
      </c>
      <c r="DI196" s="4" t="str">
        <f>'(Intermediate Computations)'!DS191</f>
        <v>May 2019</v>
      </c>
      <c r="DJ196" s="4" t="str">
        <f>'(Intermediate Computations)'!DT191</f>
        <v>Jun 2019</v>
      </c>
      <c r="DK196" s="4" t="str">
        <f>'(Intermediate Computations)'!DU191</f>
        <v>Jul 2019</v>
      </c>
      <c r="DL196" s="4" t="str">
        <f>'(Intermediate Computations)'!DV191</f>
        <v>Aug 2019</v>
      </c>
      <c r="DM196" s="4" t="str">
        <f>'(Intermediate Computations)'!DW191</f>
        <v>Sep 2019</v>
      </c>
      <c r="DN196" s="4" t="str">
        <f>'(Intermediate Computations)'!DX191</f>
        <v>Oct 2019</v>
      </c>
      <c r="DO196" s="4" t="str">
        <f>'(Intermediate Computations)'!DY191</f>
        <v>Nov 2019</v>
      </c>
      <c r="DP196" s="4" t="str">
        <f>'(Intermediate Computations)'!DZ191</f>
        <v>Dec 2019</v>
      </c>
      <c r="DQ196" s="4" t="str">
        <f>'(Intermediate Computations)'!EB191</f>
        <v>Jan 2020</v>
      </c>
      <c r="DR196" s="4" t="str">
        <f>'(Intermediate Computations)'!EC191</f>
        <v>Feb 2020</v>
      </c>
      <c r="DS196" s="4" t="str">
        <f>'(Intermediate Computations)'!ED191</f>
        <v>Mar 2020</v>
      </c>
      <c r="DT196" s="4" t="str">
        <f>'(Intermediate Computations)'!EE191</f>
        <v>Apr 2020</v>
      </c>
      <c r="DU196" s="4" t="str">
        <f>'(Intermediate Computations)'!EF191</f>
        <v>May 2020</v>
      </c>
      <c r="DV196" s="4" t="str">
        <f>'(Intermediate Computations)'!EG191</f>
        <v>Jun 2020</v>
      </c>
      <c r="DW196" s="4" t="str">
        <f>'(Intermediate Computations)'!EH191</f>
        <v>Jul 2020</v>
      </c>
      <c r="DX196" s="4" t="str">
        <f>'(Intermediate Computations)'!EI191</f>
        <v>Aug 2020</v>
      </c>
      <c r="DY196" s="4" t="str">
        <f>'(Intermediate Computations)'!EJ191</f>
        <v>Sep 2020</v>
      </c>
      <c r="DZ196" s="4" t="str">
        <f>'(Intermediate Computations)'!EK191</f>
        <v>Oct 2020</v>
      </c>
      <c r="EA196" s="4" t="str">
        <f>'(Intermediate Computations)'!EL191</f>
        <v>Nov 2020</v>
      </c>
      <c r="EB196" s="4" t="str">
        <f>'(Intermediate Computations)'!EM191</f>
        <v>Dec 2020</v>
      </c>
    </row>
    <row r="197" spans="1:132" ht="12.75" customHeight="1">
      <c r="A197" s="4">
        <f>'(Intermediate Computations)'!B188</f>
        <v>40179</v>
      </c>
      <c r="B197" s="4">
        <f>'(Intermediate Computations)'!C188</f>
        <v>40210</v>
      </c>
      <c r="C197" s="4">
        <f>'(Intermediate Computations)'!D188</f>
        <v>40238</v>
      </c>
      <c r="D197" s="4">
        <f>'(Intermediate Computations)'!E188</f>
        <v>40269</v>
      </c>
      <c r="E197" s="4">
        <f>'(Intermediate Computations)'!F188</f>
        <v>40299</v>
      </c>
      <c r="F197" s="4">
        <f>'(Intermediate Computations)'!G188</f>
        <v>40330</v>
      </c>
      <c r="G197" s="4">
        <f>'(Intermediate Computations)'!H188</f>
        <v>40360</v>
      </c>
      <c r="H197" s="4">
        <f>'(Intermediate Computations)'!I188</f>
        <v>40391</v>
      </c>
      <c r="I197" s="4">
        <f>'(Intermediate Computations)'!J188</f>
        <v>40422</v>
      </c>
      <c r="J197" s="4">
        <f>'(Intermediate Computations)'!K188</f>
        <v>40452</v>
      </c>
      <c r="K197" s="4">
        <f>'(Intermediate Computations)'!L188</f>
        <v>40483</v>
      </c>
      <c r="L197" s="4">
        <f>'(Intermediate Computations)'!M188</f>
        <v>40513</v>
      </c>
      <c r="M197" s="4">
        <f>'(Intermediate Computations)'!O188</f>
        <v>40544</v>
      </c>
      <c r="N197" s="4">
        <f>'(Intermediate Computations)'!P188</f>
        <v>40575</v>
      </c>
      <c r="O197" s="4">
        <f>'(Intermediate Computations)'!Q188</f>
        <v>40603</v>
      </c>
      <c r="P197" s="4">
        <f>'(Intermediate Computations)'!R188</f>
        <v>40634</v>
      </c>
      <c r="Q197" s="4">
        <f>'(Intermediate Computations)'!S188</f>
        <v>40664</v>
      </c>
      <c r="R197" s="4">
        <f>'(Intermediate Computations)'!T188</f>
        <v>40695</v>
      </c>
      <c r="S197" s="4">
        <f>'(Intermediate Computations)'!U188</f>
        <v>40725</v>
      </c>
      <c r="T197" s="4">
        <f>'(Intermediate Computations)'!V188</f>
        <v>40756</v>
      </c>
      <c r="U197" s="4">
        <f>'(Intermediate Computations)'!W188</f>
        <v>40787</v>
      </c>
      <c r="V197" s="4">
        <f>'(Intermediate Computations)'!X188</f>
        <v>40817</v>
      </c>
      <c r="W197" s="4">
        <f>'(Intermediate Computations)'!Y188</f>
        <v>40848</v>
      </c>
      <c r="X197" s="4">
        <f>'(Intermediate Computations)'!Z188</f>
        <v>40878</v>
      </c>
      <c r="Y197" s="4">
        <f>'(Intermediate Computations)'!AB188</f>
        <v>40909</v>
      </c>
      <c r="Z197" s="4">
        <f>'(Intermediate Computations)'!AC188</f>
        <v>40940</v>
      </c>
      <c r="AA197" s="4">
        <f>'(Intermediate Computations)'!AD188</f>
        <v>40969</v>
      </c>
      <c r="AB197" s="4">
        <f>'(Intermediate Computations)'!AE188</f>
        <v>41000</v>
      </c>
      <c r="AC197" s="4">
        <f>'(Intermediate Computations)'!AF188</f>
        <v>41030</v>
      </c>
      <c r="AD197" s="4">
        <f>'(Intermediate Computations)'!AG188</f>
        <v>41061</v>
      </c>
      <c r="AE197" s="4">
        <f>'(Intermediate Computations)'!AH188</f>
        <v>41091</v>
      </c>
      <c r="AF197" s="4">
        <f>'(Intermediate Computations)'!AI188</f>
        <v>41122</v>
      </c>
      <c r="AG197" s="4">
        <f>'(Intermediate Computations)'!AJ188</f>
        <v>41153</v>
      </c>
      <c r="AH197" s="4">
        <f>'(Intermediate Computations)'!AK188</f>
        <v>41183</v>
      </c>
      <c r="AI197" s="4">
        <f>'(Intermediate Computations)'!AL188</f>
        <v>41214</v>
      </c>
      <c r="AJ197" s="4">
        <f>'(Intermediate Computations)'!AM188</f>
        <v>41244</v>
      </c>
      <c r="AK197" s="4">
        <f>'(Intermediate Computations)'!AO188</f>
        <v>41275</v>
      </c>
      <c r="AL197" s="4">
        <f>'(Intermediate Computations)'!AP188</f>
        <v>41306</v>
      </c>
      <c r="AM197" s="4">
        <f>'(Intermediate Computations)'!AQ188</f>
        <v>41334</v>
      </c>
      <c r="AN197" s="4">
        <f>'(Intermediate Computations)'!AR188</f>
        <v>41365</v>
      </c>
      <c r="AO197" s="4">
        <f>'(Intermediate Computations)'!AS188</f>
        <v>41395</v>
      </c>
      <c r="AP197" s="4">
        <f>'(Intermediate Computations)'!AT188</f>
        <v>41426</v>
      </c>
      <c r="AQ197" s="4">
        <f>'(Intermediate Computations)'!AU188</f>
        <v>41456</v>
      </c>
      <c r="AR197" s="4">
        <f>'(Intermediate Computations)'!AV188</f>
        <v>41487</v>
      </c>
      <c r="AS197" s="4">
        <f>'(Intermediate Computations)'!AW188</f>
        <v>41518</v>
      </c>
      <c r="AT197" s="4">
        <f>'(Intermediate Computations)'!AX188</f>
        <v>41548</v>
      </c>
      <c r="AU197" s="4">
        <f>'(Intermediate Computations)'!AY188</f>
        <v>41579</v>
      </c>
      <c r="AV197" s="4">
        <f>'(Intermediate Computations)'!AZ188</f>
        <v>41609</v>
      </c>
      <c r="AW197" s="4">
        <f>'(Intermediate Computations)'!BB188</f>
        <v>41640</v>
      </c>
      <c r="AX197" s="4">
        <f>'(Intermediate Computations)'!BC188</f>
        <v>41671</v>
      </c>
      <c r="AY197" s="4">
        <f>'(Intermediate Computations)'!BD188</f>
        <v>41699</v>
      </c>
      <c r="AZ197" s="4">
        <f>'(Intermediate Computations)'!BE188</f>
        <v>41730</v>
      </c>
      <c r="BA197" s="4">
        <f>'(Intermediate Computations)'!BF188</f>
        <v>41760</v>
      </c>
      <c r="BB197" s="4">
        <f>'(Intermediate Computations)'!BG188</f>
        <v>41791</v>
      </c>
      <c r="BC197" s="4">
        <f>'(Intermediate Computations)'!BH188</f>
        <v>41821</v>
      </c>
      <c r="BD197" s="4">
        <f>'(Intermediate Computations)'!BI188</f>
        <v>41852</v>
      </c>
      <c r="BE197" s="4">
        <f>'(Intermediate Computations)'!BJ188</f>
        <v>41883</v>
      </c>
      <c r="BF197" s="4">
        <f>'(Intermediate Computations)'!BK188</f>
        <v>41913</v>
      </c>
      <c r="BG197" s="4">
        <f>'(Intermediate Computations)'!BL188</f>
        <v>41944</v>
      </c>
      <c r="BH197" s="4">
        <f>'(Intermediate Computations)'!BM188</f>
        <v>41974</v>
      </c>
      <c r="BI197" s="4">
        <f>'(Intermediate Computations)'!BO188</f>
        <v>42005</v>
      </c>
      <c r="BJ197" s="4">
        <f>'(Intermediate Computations)'!BP188</f>
        <v>42036</v>
      </c>
      <c r="BK197" s="4">
        <f>'(Intermediate Computations)'!BQ188</f>
        <v>42064</v>
      </c>
      <c r="BL197" s="4">
        <f>'(Intermediate Computations)'!BR188</f>
        <v>42095</v>
      </c>
      <c r="BM197" s="4">
        <f>'(Intermediate Computations)'!BS188</f>
        <v>42125</v>
      </c>
      <c r="BN197" s="4">
        <f>'(Intermediate Computations)'!BT188</f>
        <v>42156</v>
      </c>
      <c r="BO197" s="4">
        <f>'(Intermediate Computations)'!BU188</f>
        <v>42186</v>
      </c>
      <c r="BP197" s="4">
        <f>'(Intermediate Computations)'!BV188</f>
        <v>42217</v>
      </c>
      <c r="BQ197" s="4">
        <f>'(Intermediate Computations)'!BW188</f>
        <v>42248</v>
      </c>
      <c r="BR197" s="4">
        <f>'(Intermediate Computations)'!BX188</f>
        <v>42278</v>
      </c>
      <c r="BS197" s="4">
        <f>'(Intermediate Computations)'!BY188</f>
        <v>42309</v>
      </c>
      <c r="BT197" s="4">
        <f>'(Intermediate Computations)'!BZ188</f>
        <v>42339</v>
      </c>
      <c r="BU197" s="4">
        <f>'(Intermediate Computations)'!CB188</f>
        <v>42370</v>
      </c>
      <c r="BV197" s="4">
        <f>'(Intermediate Computations)'!CC188</f>
        <v>42401</v>
      </c>
      <c r="BW197" s="4">
        <f>'(Intermediate Computations)'!CD188</f>
        <v>42430</v>
      </c>
      <c r="BX197" s="4">
        <f>'(Intermediate Computations)'!CE188</f>
        <v>42461</v>
      </c>
      <c r="BY197" s="4">
        <f>'(Intermediate Computations)'!CF188</f>
        <v>42491</v>
      </c>
      <c r="BZ197" s="4">
        <f>'(Intermediate Computations)'!CG188</f>
        <v>42522</v>
      </c>
      <c r="CA197" s="4">
        <f>'(Intermediate Computations)'!CH188</f>
        <v>42552</v>
      </c>
      <c r="CB197" s="4">
        <f>'(Intermediate Computations)'!CI188</f>
        <v>42583</v>
      </c>
      <c r="CC197" s="4">
        <f>'(Intermediate Computations)'!CJ188</f>
        <v>42614</v>
      </c>
      <c r="CD197" s="4">
        <f>'(Intermediate Computations)'!CK188</f>
        <v>42644</v>
      </c>
      <c r="CE197" s="4">
        <f>'(Intermediate Computations)'!CL188</f>
        <v>42675</v>
      </c>
      <c r="CF197" s="4">
        <f>'(Intermediate Computations)'!CM188</f>
        <v>42705</v>
      </c>
      <c r="CG197" s="4">
        <f>'(Intermediate Computations)'!CO188</f>
        <v>42736</v>
      </c>
      <c r="CH197" s="4">
        <f>'(Intermediate Computations)'!CP188</f>
        <v>42767</v>
      </c>
      <c r="CI197" s="4">
        <f>'(Intermediate Computations)'!CQ188</f>
        <v>42795</v>
      </c>
      <c r="CJ197" s="4">
        <f>'(Intermediate Computations)'!CR188</f>
        <v>42826</v>
      </c>
      <c r="CK197" s="4">
        <f>'(Intermediate Computations)'!CS188</f>
        <v>42856</v>
      </c>
      <c r="CL197" s="4">
        <f>'(Intermediate Computations)'!CT188</f>
        <v>42887</v>
      </c>
      <c r="CM197" s="4">
        <f>'(Intermediate Computations)'!CU188</f>
        <v>42917</v>
      </c>
      <c r="CN197" s="4">
        <f>'(Intermediate Computations)'!CV188</f>
        <v>42948</v>
      </c>
      <c r="CO197" s="4">
        <f>'(Intermediate Computations)'!CW188</f>
        <v>42979</v>
      </c>
      <c r="CP197" s="4">
        <f>'(Intermediate Computations)'!CX188</f>
        <v>43009</v>
      </c>
      <c r="CQ197" s="4">
        <f>'(Intermediate Computations)'!CY188</f>
        <v>43040</v>
      </c>
      <c r="CR197" s="4">
        <f>'(Intermediate Computations)'!CZ188</f>
        <v>43070</v>
      </c>
      <c r="CS197" s="4">
        <f>'(Intermediate Computations)'!DB188</f>
        <v>43101</v>
      </c>
      <c r="CT197" s="4">
        <f>'(Intermediate Computations)'!DC188</f>
        <v>43132</v>
      </c>
      <c r="CU197" s="4">
        <f>'(Intermediate Computations)'!DD188</f>
        <v>43160</v>
      </c>
      <c r="CV197" s="4">
        <f>'(Intermediate Computations)'!DE188</f>
        <v>43191</v>
      </c>
      <c r="CW197" s="4">
        <f>'(Intermediate Computations)'!DF188</f>
        <v>43221</v>
      </c>
      <c r="CX197" s="4">
        <f>'(Intermediate Computations)'!DG188</f>
        <v>43252</v>
      </c>
      <c r="CY197" s="4">
        <f>'(Intermediate Computations)'!DH188</f>
        <v>43282</v>
      </c>
      <c r="CZ197" s="4">
        <f>'(Intermediate Computations)'!DI188</f>
        <v>43313</v>
      </c>
      <c r="DA197" s="4">
        <f>'(Intermediate Computations)'!DJ188</f>
        <v>43344</v>
      </c>
      <c r="DB197" s="4">
        <f>'(Intermediate Computations)'!DK188</f>
        <v>43374</v>
      </c>
      <c r="DC197" s="4">
        <f>'(Intermediate Computations)'!DL188</f>
        <v>43405</v>
      </c>
      <c r="DD197" s="4">
        <f>'(Intermediate Computations)'!DM188</f>
        <v>43435</v>
      </c>
      <c r="DE197" s="4">
        <f>'(Intermediate Computations)'!DO188</f>
        <v>43466</v>
      </c>
      <c r="DF197" s="4">
        <f>'(Intermediate Computations)'!DP188</f>
        <v>43497</v>
      </c>
      <c r="DG197" s="4">
        <f>'(Intermediate Computations)'!DQ188</f>
        <v>43525</v>
      </c>
      <c r="DH197" s="4">
        <f>'(Intermediate Computations)'!DR188</f>
        <v>43556</v>
      </c>
      <c r="DI197" s="4">
        <f>'(Intermediate Computations)'!DS188</f>
        <v>43586</v>
      </c>
      <c r="DJ197" s="4">
        <f>'(Intermediate Computations)'!DT188</f>
        <v>43617</v>
      </c>
      <c r="DK197" s="4">
        <f>'(Intermediate Computations)'!DU188</f>
        <v>43647</v>
      </c>
      <c r="DL197" s="4">
        <f>'(Intermediate Computations)'!DV188</f>
        <v>43678</v>
      </c>
      <c r="DM197" s="4">
        <f>'(Intermediate Computations)'!DW188</f>
        <v>43709</v>
      </c>
      <c r="DN197" s="4">
        <f>'(Intermediate Computations)'!DX188</f>
        <v>43739</v>
      </c>
      <c r="DO197" s="4">
        <f>'(Intermediate Computations)'!DY188</f>
        <v>43770</v>
      </c>
      <c r="DP197" s="4">
        <f>'(Intermediate Computations)'!DZ188</f>
        <v>43800</v>
      </c>
      <c r="DQ197" s="4">
        <f>'(Intermediate Computations)'!EB188</f>
        <v>43831</v>
      </c>
      <c r="DR197" s="4">
        <f>'(Intermediate Computations)'!EC188</f>
        <v>43862</v>
      </c>
      <c r="DS197" s="4">
        <f>'(Intermediate Computations)'!ED188</f>
        <v>43891</v>
      </c>
      <c r="DT197" s="4">
        <f>'(Intermediate Computations)'!EE188</f>
        <v>43922</v>
      </c>
      <c r="DU197" s="4">
        <f>'(Intermediate Computations)'!EF188</f>
        <v>43952</v>
      </c>
      <c r="DV197" s="4">
        <f>'(Intermediate Computations)'!EG188</f>
        <v>43983</v>
      </c>
      <c r="DW197" s="4">
        <f>'(Intermediate Computations)'!EH188</f>
        <v>44013</v>
      </c>
      <c r="DX197" s="4">
        <f>'(Intermediate Computations)'!EI188</f>
        <v>44044</v>
      </c>
      <c r="DY197" s="4">
        <f>'(Intermediate Computations)'!EJ188</f>
        <v>44075</v>
      </c>
      <c r="DZ197" s="4">
        <f>'(Intermediate Computations)'!EK188</f>
        <v>44105</v>
      </c>
      <c r="EA197" s="4">
        <f>'(Intermediate Computations)'!EL188</f>
        <v>44136</v>
      </c>
      <c r="EB197" s="4">
        <f>'(Intermediate Computations)'!EM188</f>
        <v>44166</v>
      </c>
    </row>
    <row r="198" spans="1:132" ht="12.75" customHeight="1">
      <c r="A198" s="64">
        <f>'Statitstical Moments'!B51</f>
        <v>963388.68108289526</v>
      </c>
      <c r="B198" s="64">
        <f ca="1">'Statitstical Moments'!C51</f>
        <v>962794.07526662818</v>
      </c>
      <c r="C198" s="64">
        <f ca="1">'Statitstical Moments'!D51</f>
        <v>962170.68434914947</v>
      </c>
      <c r="D198" s="64">
        <f ca="1">'Statitstical Moments'!E51</f>
        <v>961577.93990586838</v>
      </c>
      <c r="E198" s="64">
        <f ca="1">'Statitstical Moments'!F51</f>
        <v>960979.21238180937</v>
      </c>
      <c r="F198" s="64">
        <f ca="1">'Statitstical Moments'!G51</f>
        <v>960397.44944277382</v>
      </c>
      <c r="G198" s="64">
        <f ca="1">'Statitstical Moments'!H51</f>
        <v>959793.62054143753</v>
      </c>
      <c r="H198" s="64">
        <f ca="1">'Statitstical Moments'!I51</f>
        <v>959251.67895275191</v>
      </c>
      <c r="I198" s="64">
        <f ca="1">'Statitstical Moments'!J51</f>
        <v>958709.26688449457</v>
      </c>
      <c r="J198" s="64">
        <f ca="1">'Statitstical Moments'!K51</f>
        <v>958146.29923290946</v>
      </c>
      <c r="K198" s="64">
        <f ca="1">'Statitstical Moments'!L51</f>
        <v>957629.98214063235</v>
      </c>
      <c r="L198" s="64">
        <f ca="1">'Statitstical Moments'!M51</f>
        <v>957105.65712512436</v>
      </c>
      <c r="M198" s="64">
        <f ca="1">'Statitstical Moments'!O51</f>
        <v>956570.56510495651</v>
      </c>
      <c r="N198" s="64">
        <f ca="1">'Statitstical Moments'!P51</f>
        <v>956047.18805386778</v>
      </c>
      <c r="O198" s="64">
        <f ca="1">'Statitstical Moments'!Q51</f>
        <v>955492.53350046417</v>
      </c>
      <c r="P198" s="64">
        <f ca="1">'Statitstical Moments'!R51</f>
        <v>954982.07852537336</v>
      </c>
      <c r="Q198" s="64">
        <f ca="1">'Statitstical Moments'!S51</f>
        <v>954502.10298625601</v>
      </c>
      <c r="R198" s="64">
        <f ca="1">'Statitstical Moments'!T51</f>
        <v>953959.78900181176</v>
      </c>
      <c r="S198" s="64">
        <f ca="1">'Statitstical Moments'!U51</f>
        <v>953462.9752230153</v>
      </c>
      <c r="T198" s="64">
        <f ca="1">'Statitstical Moments'!V51</f>
        <v>952961.87928931788</v>
      </c>
      <c r="U198" s="64">
        <f ca="1">'Statitstical Moments'!W51</f>
        <v>952460.14332939161</v>
      </c>
      <c r="V198" s="64">
        <f ca="1">'Statitstical Moments'!X51</f>
        <v>951998.29637837422</v>
      </c>
      <c r="W198" s="64">
        <f ca="1">'Statitstical Moments'!Y51</f>
        <v>951519.74659710831</v>
      </c>
      <c r="X198" s="64">
        <f ca="1">'Statitstical Moments'!Z51</f>
        <v>951043.41816616186</v>
      </c>
      <c r="Y198" s="64">
        <f ca="1">'Statitstical Moments'!AB51</f>
        <v>950512.63450492872</v>
      </c>
      <c r="Z198" s="64">
        <f ca="1">'Statitstical Moments'!AC51</f>
        <v>950051.78730664984</v>
      </c>
      <c r="AA198" s="64">
        <f ca="1">'Statitstical Moments'!AD51</f>
        <v>949543.35304684006</v>
      </c>
      <c r="AB198" s="64">
        <f ca="1">'Statitstical Moments'!AE51</f>
        <v>949067.41393336491</v>
      </c>
      <c r="AC198" s="64">
        <f ca="1">'Statitstical Moments'!AF51</f>
        <v>948532.36134213523</v>
      </c>
      <c r="AD198" s="64">
        <f ca="1">'Statitstical Moments'!AG51</f>
        <v>948012.22963335016</v>
      </c>
      <c r="AE198" s="64">
        <f ca="1">'Statitstical Moments'!AH51</f>
        <v>947501.63741055329</v>
      </c>
      <c r="AF198" s="64">
        <f ca="1">'Statitstical Moments'!AI51</f>
        <v>946989.60232288134</v>
      </c>
      <c r="AG198" s="64">
        <f ca="1">'Statitstical Moments'!AJ51</f>
        <v>946523.50377132336</v>
      </c>
      <c r="AH198" s="64">
        <f ca="1">'Statitstical Moments'!AK51</f>
        <v>946031.68847315002</v>
      </c>
      <c r="AI198" s="64">
        <f ca="1">'Statitstical Moments'!AL51</f>
        <v>945536.91501355451</v>
      </c>
      <c r="AJ198" s="64">
        <f ca="1">'Statitstical Moments'!AM51</f>
        <v>945050.40562319406</v>
      </c>
      <c r="AK198" s="64">
        <f ca="1">'Statitstical Moments'!AO51</f>
        <v>944579.19430401246</v>
      </c>
      <c r="AL198" s="64">
        <f ca="1">'Statitstical Moments'!AP51</f>
        <v>944117.81875369151</v>
      </c>
      <c r="AM198" s="64">
        <f ca="1">'Statitstical Moments'!AQ51</f>
        <v>943670.01835026348</v>
      </c>
      <c r="AN198" s="64">
        <f ca="1">'Statitstical Moments'!AR51</f>
        <v>943196.81854970485</v>
      </c>
      <c r="AO198" s="64">
        <f ca="1">'Statitstical Moments'!AS51</f>
        <v>942757.87241243862</v>
      </c>
      <c r="AP198" s="64">
        <f ca="1">'Statitstical Moments'!AT51</f>
        <v>942310.71778104745</v>
      </c>
      <c r="AQ198" s="64">
        <f ca="1">'Statitstical Moments'!AU51</f>
        <v>941842.82573350449</v>
      </c>
      <c r="AR198" s="64">
        <f ca="1">'Statitstical Moments'!AV51</f>
        <v>941383.78709784895</v>
      </c>
      <c r="AS198" s="64">
        <f ca="1">'Statitstical Moments'!AW51</f>
        <v>940899.72723031999</v>
      </c>
      <c r="AT198" s="64">
        <f ca="1">'Statitstical Moments'!AX51</f>
        <v>940389.1456150848</v>
      </c>
      <c r="AU198" s="64">
        <f ca="1">'Statitstical Moments'!AY51</f>
        <v>939920.2156920227</v>
      </c>
      <c r="AV198" s="64">
        <f ca="1">'Statitstical Moments'!AZ51</f>
        <v>939472.504769183</v>
      </c>
      <c r="AW198" s="64">
        <f ca="1">'Statitstical Moments'!BB51</f>
        <v>939013.84087435738</v>
      </c>
      <c r="AX198" s="64">
        <f ca="1">'Statitstical Moments'!BC51</f>
        <v>938597.36032688746</v>
      </c>
      <c r="AY198" s="64">
        <f ca="1">'Statitstical Moments'!BD51</f>
        <v>938114.33115414798</v>
      </c>
      <c r="AZ198" s="64">
        <f ca="1">'Statitstical Moments'!BE51</f>
        <v>937659.9226960839</v>
      </c>
      <c r="BA198" s="64">
        <f ca="1">'Statitstical Moments'!BF51</f>
        <v>937228.4832829982</v>
      </c>
      <c r="BB198" s="64">
        <f ca="1">'Statitstical Moments'!BG51</f>
        <v>936719.73694115819</v>
      </c>
      <c r="BC198" s="64">
        <f ca="1">'Statitstical Moments'!BH51</f>
        <v>936276.12482347479</v>
      </c>
      <c r="BD198" s="64">
        <f ca="1">'Statitstical Moments'!BI51</f>
        <v>935808.65920014633</v>
      </c>
      <c r="BE198" s="64">
        <f ca="1">'Statitstical Moments'!BJ51</f>
        <v>935359.34501872933</v>
      </c>
      <c r="BF198" s="64">
        <f ca="1">'Statitstical Moments'!BK51</f>
        <v>934867.61167526874</v>
      </c>
      <c r="BG198" s="64">
        <f ca="1">'Statitstical Moments'!BL51</f>
        <v>934480.09713171236</v>
      </c>
      <c r="BH198" s="64">
        <f ca="1">'Statitstical Moments'!BM51</f>
        <v>934051.20003861911</v>
      </c>
      <c r="BI198" s="64">
        <f ca="1">'Statitstical Moments'!BO51</f>
        <v>933609.55197656853</v>
      </c>
      <c r="BJ198" s="64">
        <f ca="1">'Statitstical Moments'!BP51</f>
        <v>933154.23194473342</v>
      </c>
      <c r="BK198" s="64">
        <f ca="1">'Statitstical Moments'!BQ51</f>
        <v>932700.88706062175</v>
      </c>
      <c r="BL198" s="64">
        <f ca="1">'Statitstical Moments'!BR51</f>
        <v>932293.23780762637</v>
      </c>
      <c r="BM198" s="64">
        <f ca="1">'Statitstical Moments'!BS51</f>
        <v>931851.38997419109</v>
      </c>
      <c r="BN198" s="64">
        <f ca="1">'Statitstical Moments'!BT51</f>
        <v>931416.9729495385</v>
      </c>
      <c r="BO198" s="64">
        <f ca="1">'Statitstical Moments'!BU51</f>
        <v>930984.69137871801</v>
      </c>
      <c r="BP198" s="64">
        <f ca="1">'Statitstical Moments'!BV51</f>
        <v>930608.33201092412</v>
      </c>
      <c r="BQ198" s="64">
        <f ca="1">'Statitstical Moments'!BW51</f>
        <v>930163.35432446958</v>
      </c>
      <c r="BR198" s="64">
        <f ca="1">'Statitstical Moments'!BX51</f>
        <v>929683.80650671967</v>
      </c>
      <c r="BS198" s="64">
        <f ca="1">'Statitstical Moments'!BY51</f>
        <v>929225.42106993007</v>
      </c>
      <c r="BT198" s="64">
        <f ca="1">'Statitstical Moments'!BZ51</f>
        <v>928789.25173192983</v>
      </c>
      <c r="BU198" s="64">
        <f ca="1">'Statitstical Moments'!CB51</f>
        <v>928343.1026907668</v>
      </c>
      <c r="BV198" s="64">
        <f ca="1">'Statitstical Moments'!CC51</f>
        <v>927881.09102748265</v>
      </c>
      <c r="BW198" s="64">
        <f ca="1">'Statitstical Moments'!CD51</f>
        <v>927442.5088233588</v>
      </c>
      <c r="BX198" s="64">
        <f ca="1">'Statitstical Moments'!CE51</f>
        <v>926975.33390521118</v>
      </c>
      <c r="BY198" s="64">
        <f ca="1">'Statitstical Moments'!CF51</f>
        <v>926529.29084037337</v>
      </c>
      <c r="BZ198" s="64">
        <f ca="1">'Statitstical Moments'!CG51</f>
        <v>926084.53067665419</v>
      </c>
      <c r="CA198" s="64">
        <f ca="1">'Statitstical Moments'!CH51</f>
        <v>925655.49823849497</v>
      </c>
      <c r="CB198" s="64">
        <f ca="1">'Statitstical Moments'!CI51</f>
        <v>925275.78009360691</v>
      </c>
      <c r="CC198" s="64">
        <f ca="1">'Statitstical Moments'!CJ51</f>
        <v>924858.92827760335</v>
      </c>
      <c r="CD198" s="64">
        <f ca="1">'Statitstical Moments'!CK51</f>
        <v>924419.67641539988</v>
      </c>
      <c r="CE198" s="64">
        <f ca="1">'Statitstical Moments'!CL51</f>
        <v>923965.50306943571</v>
      </c>
      <c r="CF198" s="64">
        <f ca="1">'Statitstical Moments'!CM51</f>
        <v>923489.27136666887</v>
      </c>
      <c r="CG198" s="64">
        <f ca="1">'Statitstical Moments'!CO51</f>
        <v>923062.21912925784</v>
      </c>
      <c r="CH198" s="64">
        <f ca="1">'Statitstical Moments'!CP51</f>
        <v>922560.12333591725</v>
      </c>
      <c r="CI198" s="64">
        <f ca="1">'Statitstical Moments'!CQ51</f>
        <v>922150.82487263705</v>
      </c>
      <c r="CJ198" s="64">
        <f ca="1">'Statitstical Moments'!CR51</f>
        <v>921717.00834797544</v>
      </c>
      <c r="CK198" s="64">
        <f ca="1">'Statitstical Moments'!CS51</f>
        <v>921254.48158309807</v>
      </c>
      <c r="CL198" s="64">
        <f ca="1">'Statitstical Moments'!CT51</f>
        <v>920799.08697028924</v>
      </c>
      <c r="CM198" s="64">
        <f ca="1">'Statitstical Moments'!CU51</f>
        <v>920360.19123627851</v>
      </c>
      <c r="CN198" s="64">
        <f ca="1">'Statitstical Moments'!CV51</f>
        <v>919942.25954319199</v>
      </c>
      <c r="CO198" s="64">
        <f ca="1">'Statitstical Moments'!CW51</f>
        <v>919470.00735886162</v>
      </c>
      <c r="CP198" s="64">
        <f ca="1">'Statitstical Moments'!CX51</f>
        <v>919051.64400347206</v>
      </c>
      <c r="CQ198" s="64">
        <f ca="1">'Statitstical Moments'!CY51</f>
        <v>918619.65299461898</v>
      </c>
      <c r="CR198" s="64">
        <f ca="1">'Statitstical Moments'!CZ51</f>
        <v>918184.89327692252</v>
      </c>
      <c r="CS198" s="64">
        <f ca="1">'Statitstical Moments'!DB51</f>
        <v>917757.36496723187</v>
      </c>
      <c r="CT198" s="64">
        <f ca="1">'Statitstical Moments'!DC51</f>
        <v>917279.3433611861</v>
      </c>
      <c r="CU198" s="64">
        <f ca="1">'Statitstical Moments'!DD51</f>
        <v>916871.55796980776</v>
      </c>
      <c r="CV198" s="64">
        <f ca="1">'Statitstical Moments'!DE51</f>
        <v>916445.23070565914</v>
      </c>
      <c r="CW198" s="64">
        <f ca="1">'Statitstical Moments'!DF51</f>
        <v>916018.56786853157</v>
      </c>
      <c r="CX198" s="64">
        <f ca="1">'Statitstical Moments'!DG51</f>
        <v>915554.27496746462</v>
      </c>
      <c r="CY198" s="64">
        <f ca="1">'Statitstical Moments'!DH51</f>
        <v>915120.10808483581</v>
      </c>
      <c r="CZ198" s="64">
        <f ca="1">'Statitstical Moments'!DI51</f>
        <v>914696.47327755881</v>
      </c>
      <c r="DA198" s="64">
        <f ca="1">'Statitstical Moments'!DJ51</f>
        <v>914243.27706558141</v>
      </c>
      <c r="DB198" s="64">
        <f ca="1">'Statitstical Moments'!DK51</f>
        <v>913800.54951288493</v>
      </c>
      <c r="DC198" s="64">
        <f ca="1">'Statitstical Moments'!DL51</f>
        <v>913414.18933993415</v>
      </c>
      <c r="DD198" s="64">
        <f ca="1">'Statitstical Moments'!DM51</f>
        <v>912970.79710747837</v>
      </c>
      <c r="DE198" s="64">
        <f ca="1">'Statitstical Moments'!DO51</f>
        <v>912519.21776064404</v>
      </c>
      <c r="DF198" s="64">
        <f ca="1">'Statitstical Moments'!DP51</f>
        <v>912112.98751275009</v>
      </c>
      <c r="DG198" s="64">
        <f ca="1">'Statitstical Moments'!DQ51</f>
        <v>911681.91144122998</v>
      </c>
      <c r="DH198" s="64">
        <f ca="1">'Statitstical Moments'!DR51</f>
        <v>911239.45054084179</v>
      </c>
      <c r="DI198" s="64">
        <f ca="1">'Statitstical Moments'!DS51</f>
        <v>910775.32712120551</v>
      </c>
      <c r="DJ198" s="64">
        <f ca="1">'Statitstical Moments'!DT51</f>
        <v>910382.62732525123</v>
      </c>
      <c r="DK198" s="64">
        <f ca="1">'Statitstical Moments'!DU51</f>
        <v>909963.14604071819</v>
      </c>
      <c r="DL198" s="64">
        <f ca="1">'Statitstical Moments'!DV51</f>
        <v>909516.90210181312</v>
      </c>
      <c r="DM198" s="64">
        <f ca="1">'Statitstical Moments'!DW51</f>
        <v>909086.79324253311</v>
      </c>
      <c r="DN198" s="64">
        <f ca="1">'Statitstical Moments'!DX51</f>
        <v>908691.72941807238</v>
      </c>
      <c r="DO198" s="64">
        <f ca="1">'Statitstical Moments'!DY51</f>
        <v>908230.7317424569</v>
      </c>
      <c r="DP198" s="64">
        <f ca="1">'Statitstical Moments'!DZ51</f>
        <v>907866.30459001882</v>
      </c>
      <c r="DQ198" s="64">
        <f ca="1">'Statitstical Moments'!EB51</f>
        <v>907409.4861550529</v>
      </c>
      <c r="DR198" s="64">
        <f ca="1">'Statitstical Moments'!EC51</f>
        <v>906950.83036461996</v>
      </c>
      <c r="DS198" s="64">
        <f ca="1">'Statitstical Moments'!ED51</f>
        <v>906490.80273467198</v>
      </c>
      <c r="DT198" s="64">
        <f ca="1">'Statitstical Moments'!EE51</f>
        <v>906079.93446533079</v>
      </c>
      <c r="DU198" s="64">
        <f ca="1">'Statitstical Moments'!EF51</f>
        <v>905635.63020166382</v>
      </c>
      <c r="DV198" s="64">
        <f ca="1">'Statitstical Moments'!EG51</f>
        <v>905225.77992054448</v>
      </c>
      <c r="DW198" s="64">
        <f ca="1">'Statitstical Moments'!EH51</f>
        <v>904768.20205652865</v>
      </c>
      <c r="DX198" s="64">
        <f ca="1">'Statitstical Moments'!EI51</f>
        <v>904377.57072970248</v>
      </c>
      <c r="DY198" s="64">
        <f ca="1">'Statitstical Moments'!EJ51</f>
        <v>903949.14652678324</v>
      </c>
      <c r="DZ198" s="64">
        <f ca="1">'Statitstical Moments'!EK51</f>
        <v>903523.13760104007</v>
      </c>
      <c r="EA198" s="64">
        <f ca="1">'Statitstical Moments'!EL51</f>
        <v>903098.93035435048</v>
      </c>
      <c r="EB198" s="64">
        <f ca="1">'Statitstical Moments'!EM51</f>
        <v>902668.8246418694</v>
      </c>
    </row>
    <row r="199" spans="1:132" ht="12.75" customHeight="1">
      <c r="A199" s="4" t="str">
        <f>'(Intermediate Computations)'!B197</f>
        <v>Jan 2010</v>
      </c>
      <c r="B199" s="4" t="str">
        <f>'(Intermediate Computations)'!C197</f>
        <v>Feb 2010</v>
      </c>
      <c r="C199" s="4" t="str">
        <f>'(Intermediate Computations)'!D197</f>
        <v>Mar 2010</v>
      </c>
      <c r="D199" s="4" t="str">
        <f>'(Intermediate Computations)'!E197</f>
        <v>Apr 2010</v>
      </c>
      <c r="E199" s="4" t="str">
        <f>'(Intermediate Computations)'!F197</f>
        <v>May 2010</v>
      </c>
      <c r="F199" s="4" t="str">
        <f>'(Intermediate Computations)'!G197</f>
        <v>Jun 2010</v>
      </c>
      <c r="G199" s="4" t="str">
        <f>'(Intermediate Computations)'!H197</f>
        <v>Jul 2010</v>
      </c>
      <c r="H199" s="4" t="str">
        <f>'(Intermediate Computations)'!I197</f>
        <v>Aug 2010</v>
      </c>
      <c r="I199" s="4" t="str">
        <f>'(Intermediate Computations)'!J197</f>
        <v>Sep 2010</v>
      </c>
      <c r="J199" s="4" t="str">
        <f>'(Intermediate Computations)'!K197</f>
        <v>Oct 2010</v>
      </c>
      <c r="K199" s="4" t="str">
        <f>'(Intermediate Computations)'!L197</f>
        <v>Nov 2010</v>
      </c>
      <c r="L199" s="4" t="str">
        <f>'(Intermediate Computations)'!M197</f>
        <v>Dec 2010</v>
      </c>
      <c r="M199" s="4" t="str">
        <f>'(Intermediate Computations)'!O197</f>
        <v>Jan 2011</v>
      </c>
      <c r="N199" s="4" t="str">
        <f>'(Intermediate Computations)'!P197</f>
        <v>Feb 2011</v>
      </c>
      <c r="O199" s="4" t="str">
        <f>'(Intermediate Computations)'!Q197</f>
        <v>Mar 2011</v>
      </c>
      <c r="P199" s="4" t="str">
        <f>'(Intermediate Computations)'!R197</f>
        <v>Apr 2011</v>
      </c>
      <c r="Q199" s="4" t="str">
        <f>'(Intermediate Computations)'!S197</f>
        <v>May 2011</v>
      </c>
      <c r="R199" s="4" t="str">
        <f>'(Intermediate Computations)'!T197</f>
        <v>Jun 2011</v>
      </c>
      <c r="S199" s="4" t="str">
        <f>'(Intermediate Computations)'!U197</f>
        <v>Jul 2011</v>
      </c>
      <c r="T199" s="4" t="str">
        <f>'(Intermediate Computations)'!V197</f>
        <v>Aug 2011</v>
      </c>
      <c r="U199" s="4" t="str">
        <f>'(Intermediate Computations)'!W197</f>
        <v>Sep 2011</v>
      </c>
      <c r="V199" s="4" t="str">
        <f>'(Intermediate Computations)'!X197</f>
        <v>Oct 2011</v>
      </c>
      <c r="W199" s="4" t="str">
        <f>'(Intermediate Computations)'!Y197</f>
        <v>Nov 2011</v>
      </c>
      <c r="X199" s="4" t="str">
        <f>'(Intermediate Computations)'!Z197</f>
        <v>Dec 2011</v>
      </c>
      <c r="Y199" s="4" t="str">
        <f>'(Intermediate Computations)'!AB197</f>
        <v>Jan 2012</v>
      </c>
      <c r="Z199" s="4" t="str">
        <f>'(Intermediate Computations)'!AC197</f>
        <v>Feb 2012</v>
      </c>
      <c r="AA199" s="4" t="str">
        <f>'(Intermediate Computations)'!AD197</f>
        <v>Mar 2012</v>
      </c>
      <c r="AB199" s="4" t="str">
        <f>'(Intermediate Computations)'!AE197</f>
        <v>Apr 2012</v>
      </c>
      <c r="AC199" s="4" t="str">
        <f>'(Intermediate Computations)'!AF197</f>
        <v>May 2012</v>
      </c>
      <c r="AD199" s="4" t="str">
        <f>'(Intermediate Computations)'!AG197</f>
        <v>Jun 2012</v>
      </c>
      <c r="AE199" s="4" t="str">
        <f>'(Intermediate Computations)'!AH197</f>
        <v>Jul 2012</v>
      </c>
      <c r="AF199" s="4" t="str">
        <f>'(Intermediate Computations)'!AI197</f>
        <v>Aug 2012</v>
      </c>
      <c r="AG199" s="4" t="str">
        <f>'(Intermediate Computations)'!AJ197</f>
        <v>Sep 2012</v>
      </c>
      <c r="AH199" s="4" t="str">
        <f>'(Intermediate Computations)'!AK197</f>
        <v>Oct 2012</v>
      </c>
      <c r="AI199" s="4" t="str">
        <f>'(Intermediate Computations)'!AL197</f>
        <v>Nov 2012</v>
      </c>
      <c r="AJ199" s="4" t="str">
        <f>'(Intermediate Computations)'!AM197</f>
        <v>Dec 2012</v>
      </c>
      <c r="AK199" s="4" t="str">
        <f>'(Intermediate Computations)'!AO197</f>
        <v>Jan 2013</v>
      </c>
      <c r="AL199" s="4" t="str">
        <f>'(Intermediate Computations)'!AP197</f>
        <v>Feb 2013</v>
      </c>
      <c r="AM199" s="4" t="str">
        <f>'(Intermediate Computations)'!AQ197</f>
        <v>Mar 2013</v>
      </c>
      <c r="AN199" s="4" t="str">
        <f>'(Intermediate Computations)'!AR197</f>
        <v>Apr 2013</v>
      </c>
      <c r="AO199" s="4" t="str">
        <f>'(Intermediate Computations)'!AS197</f>
        <v>May 2013</v>
      </c>
      <c r="AP199" s="4" t="str">
        <f>'(Intermediate Computations)'!AT197</f>
        <v>Jun 2013</v>
      </c>
      <c r="AQ199" s="4" t="str">
        <f>'(Intermediate Computations)'!AU197</f>
        <v>Jul 2013</v>
      </c>
      <c r="AR199" s="4" t="str">
        <f>'(Intermediate Computations)'!AV197</f>
        <v>Aug 2013</v>
      </c>
      <c r="AS199" s="4" t="str">
        <f>'(Intermediate Computations)'!AW197</f>
        <v>Sep 2013</v>
      </c>
      <c r="AT199" s="4" t="str">
        <f>'(Intermediate Computations)'!AX197</f>
        <v>Oct 2013</v>
      </c>
      <c r="AU199" s="4" t="str">
        <f>'(Intermediate Computations)'!AY197</f>
        <v>Nov 2013</v>
      </c>
      <c r="AV199" s="4" t="str">
        <f>'(Intermediate Computations)'!AZ197</f>
        <v>Dec 2013</v>
      </c>
      <c r="AW199" s="4" t="str">
        <f>'(Intermediate Computations)'!BB197</f>
        <v>Jan 2014</v>
      </c>
      <c r="AX199" s="4" t="str">
        <f>'(Intermediate Computations)'!BC197</f>
        <v>Feb 2014</v>
      </c>
      <c r="AY199" s="4" t="str">
        <f>'(Intermediate Computations)'!BD197</f>
        <v>Mar 2014</v>
      </c>
      <c r="AZ199" s="4" t="str">
        <f>'(Intermediate Computations)'!BE197</f>
        <v>Apr 2014</v>
      </c>
      <c r="BA199" s="4" t="str">
        <f>'(Intermediate Computations)'!BF197</f>
        <v>May 2014</v>
      </c>
      <c r="BB199" s="4" t="str">
        <f>'(Intermediate Computations)'!BG197</f>
        <v>Jun 2014</v>
      </c>
      <c r="BC199" s="4" t="str">
        <f>'(Intermediate Computations)'!BH197</f>
        <v>Jul 2014</v>
      </c>
      <c r="BD199" s="4" t="str">
        <f>'(Intermediate Computations)'!BI197</f>
        <v>Aug 2014</v>
      </c>
      <c r="BE199" s="4" t="str">
        <f>'(Intermediate Computations)'!BJ197</f>
        <v>Sep 2014</v>
      </c>
      <c r="BF199" s="4" t="str">
        <f>'(Intermediate Computations)'!BK197</f>
        <v>Oct 2014</v>
      </c>
      <c r="BG199" s="4" t="str">
        <f>'(Intermediate Computations)'!BL197</f>
        <v>Nov 2014</v>
      </c>
      <c r="BH199" s="4" t="str">
        <f>'(Intermediate Computations)'!BM197</f>
        <v>Dec 2014</v>
      </c>
      <c r="BI199" s="4" t="str">
        <f>'(Intermediate Computations)'!BO197</f>
        <v>Jan 2015</v>
      </c>
      <c r="BJ199" s="4" t="str">
        <f>'(Intermediate Computations)'!BP197</f>
        <v>Feb 2015</v>
      </c>
      <c r="BK199" s="4" t="str">
        <f>'(Intermediate Computations)'!BQ197</f>
        <v>Mar 2015</v>
      </c>
      <c r="BL199" s="4" t="str">
        <f>'(Intermediate Computations)'!BR197</f>
        <v>Apr 2015</v>
      </c>
      <c r="BM199" s="4" t="str">
        <f>'(Intermediate Computations)'!BS197</f>
        <v>May 2015</v>
      </c>
      <c r="BN199" s="4" t="str">
        <f>'(Intermediate Computations)'!BT197</f>
        <v>Jun 2015</v>
      </c>
      <c r="BO199" s="4" t="str">
        <f>'(Intermediate Computations)'!BU197</f>
        <v>Jul 2015</v>
      </c>
      <c r="BP199" s="4" t="str">
        <f>'(Intermediate Computations)'!BV197</f>
        <v>Aug 2015</v>
      </c>
      <c r="BQ199" s="4" t="str">
        <f>'(Intermediate Computations)'!BW197</f>
        <v>Sep 2015</v>
      </c>
      <c r="BR199" s="4" t="str">
        <f>'(Intermediate Computations)'!BX197</f>
        <v>Oct 2015</v>
      </c>
      <c r="BS199" s="4" t="str">
        <f>'(Intermediate Computations)'!BY197</f>
        <v>Nov 2015</v>
      </c>
      <c r="BT199" s="4" t="str">
        <f>'(Intermediate Computations)'!BZ197</f>
        <v>Dec 2015</v>
      </c>
      <c r="BU199" s="4" t="str">
        <f>'(Intermediate Computations)'!CB197</f>
        <v>Jan 2016</v>
      </c>
      <c r="BV199" s="4" t="str">
        <f>'(Intermediate Computations)'!CC197</f>
        <v>Feb 2016</v>
      </c>
      <c r="BW199" s="4" t="str">
        <f>'(Intermediate Computations)'!CD197</f>
        <v>Mar 2016</v>
      </c>
      <c r="BX199" s="4" t="str">
        <f>'(Intermediate Computations)'!CE197</f>
        <v>Apr 2016</v>
      </c>
      <c r="BY199" s="4" t="str">
        <f>'(Intermediate Computations)'!CF197</f>
        <v>May 2016</v>
      </c>
      <c r="BZ199" s="4" t="str">
        <f>'(Intermediate Computations)'!CG197</f>
        <v>Jun 2016</v>
      </c>
      <c r="CA199" s="4" t="str">
        <f>'(Intermediate Computations)'!CH197</f>
        <v>Jul 2016</v>
      </c>
      <c r="CB199" s="4" t="str">
        <f>'(Intermediate Computations)'!CI197</f>
        <v>Aug 2016</v>
      </c>
      <c r="CC199" s="4" t="str">
        <f>'(Intermediate Computations)'!CJ197</f>
        <v>Sep 2016</v>
      </c>
      <c r="CD199" s="4" t="str">
        <f>'(Intermediate Computations)'!CK197</f>
        <v>Oct 2016</v>
      </c>
      <c r="CE199" s="4" t="str">
        <f>'(Intermediate Computations)'!CL197</f>
        <v>Nov 2016</v>
      </c>
      <c r="CF199" s="4" t="str">
        <f>'(Intermediate Computations)'!CM197</f>
        <v>Dec 2016</v>
      </c>
      <c r="CG199" s="4" t="str">
        <f>'(Intermediate Computations)'!CO197</f>
        <v>Jan 2017</v>
      </c>
      <c r="CH199" s="4" t="str">
        <f>'(Intermediate Computations)'!CP197</f>
        <v>Feb 2017</v>
      </c>
      <c r="CI199" s="4" t="str">
        <f>'(Intermediate Computations)'!CQ197</f>
        <v>Mar 2017</v>
      </c>
      <c r="CJ199" s="4" t="str">
        <f>'(Intermediate Computations)'!CR197</f>
        <v>Apr 2017</v>
      </c>
      <c r="CK199" s="4" t="str">
        <f>'(Intermediate Computations)'!CS197</f>
        <v>May 2017</v>
      </c>
      <c r="CL199" s="4" t="str">
        <f>'(Intermediate Computations)'!CT197</f>
        <v>Jun 2017</v>
      </c>
      <c r="CM199" s="4" t="str">
        <f>'(Intermediate Computations)'!CU197</f>
        <v>Jul 2017</v>
      </c>
      <c r="CN199" s="4" t="str">
        <f>'(Intermediate Computations)'!CV197</f>
        <v>Aug 2017</v>
      </c>
      <c r="CO199" s="4" t="str">
        <f>'(Intermediate Computations)'!CW197</f>
        <v>Sep 2017</v>
      </c>
      <c r="CP199" s="4" t="str">
        <f>'(Intermediate Computations)'!CX197</f>
        <v>Oct 2017</v>
      </c>
      <c r="CQ199" s="4" t="str">
        <f>'(Intermediate Computations)'!CY197</f>
        <v>Nov 2017</v>
      </c>
      <c r="CR199" s="4" t="str">
        <f>'(Intermediate Computations)'!CZ197</f>
        <v>Dec 2017</v>
      </c>
      <c r="CS199" s="4" t="str">
        <f>'(Intermediate Computations)'!DB197</f>
        <v>Jan 2018</v>
      </c>
      <c r="CT199" s="4" t="str">
        <f>'(Intermediate Computations)'!DC197</f>
        <v>Feb 2018</v>
      </c>
      <c r="CU199" s="4" t="str">
        <f>'(Intermediate Computations)'!DD197</f>
        <v>Mar 2018</v>
      </c>
      <c r="CV199" s="4" t="str">
        <f>'(Intermediate Computations)'!DE197</f>
        <v>Apr 2018</v>
      </c>
      <c r="CW199" s="4" t="str">
        <f>'(Intermediate Computations)'!DF197</f>
        <v>May 2018</v>
      </c>
      <c r="CX199" s="4" t="str">
        <f>'(Intermediate Computations)'!DG197</f>
        <v>Jun 2018</v>
      </c>
      <c r="CY199" s="4" t="str">
        <f>'(Intermediate Computations)'!DH197</f>
        <v>Jul 2018</v>
      </c>
      <c r="CZ199" s="4" t="str">
        <f>'(Intermediate Computations)'!DI197</f>
        <v>Aug 2018</v>
      </c>
      <c r="DA199" s="4" t="str">
        <f>'(Intermediate Computations)'!DJ197</f>
        <v>Sep 2018</v>
      </c>
      <c r="DB199" s="4" t="str">
        <f>'(Intermediate Computations)'!DK197</f>
        <v>Oct 2018</v>
      </c>
      <c r="DC199" s="4" t="str">
        <f>'(Intermediate Computations)'!DL197</f>
        <v>Nov 2018</v>
      </c>
      <c r="DD199" s="4" t="str">
        <f>'(Intermediate Computations)'!DM197</f>
        <v>Dec 2018</v>
      </c>
      <c r="DE199" s="4" t="str">
        <f>'(Intermediate Computations)'!DO197</f>
        <v>Jan 2019</v>
      </c>
      <c r="DF199" s="4" t="str">
        <f>'(Intermediate Computations)'!DP197</f>
        <v>Feb 2019</v>
      </c>
      <c r="DG199" s="4" t="str">
        <f>'(Intermediate Computations)'!DQ197</f>
        <v>Mar 2019</v>
      </c>
      <c r="DH199" s="4" t="str">
        <f>'(Intermediate Computations)'!DR197</f>
        <v>Apr 2019</v>
      </c>
      <c r="DI199" s="4" t="str">
        <f>'(Intermediate Computations)'!DS197</f>
        <v>May 2019</v>
      </c>
      <c r="DJ199" s="4" t="str">
        <f>'(Intermediate Computations)'!DT197</f>
        <v>Jun 2019</v>
      </c>
      <c r="DK199" s="4" t="str">
        <f>'(Intermediate Computations)'!DU197</f>
        <v>Jul 2019</v>
      </c>
      <c r="DL199" s="4" t="str">
        <f>'(Intermediate Computations)'!DV197</f>
        <v>Aug 2019</v>
      </c>
      <c r="DM199" s="4" t="str">
        <f>'(Intermediate Computations)'!DW197</f>
        <v>Sep 2019</v>
      </c>
      <c r="DN199" s="4" t="str">
        <f>'(Intermediate Computations)'!DX197</f>
        <v>Oct 2019</v>
      </c>
      <c r="DO199" s="4" t="str">
        <f>'(Intermediate Computations)'!DY197</f>
        <v>Nov 2019</v>
      </c>
      <c r="DP199" s="4" t="str">
        <f>'(Intermediate Computations)'!DZ197</f>
        <v>Dec 2019</v>
      </c>
      <c r="DQ199" s="4" t="str">
        <f>'(Intermediate Computations)'!EB197</f>
        <v>Jan 2020</v>
      </c>
      <c r="DR199" s="4" t="str">
        <f>'(Intermediate Computations)'!EC197</f>
        <v>Feb 2020</v>
      </c>
      <c r="DS199" s="4" t="str">
        <f>'(Intermediate Computations)'!ED197</f>
        <v>Mar 2020</v>
      </c>
      <c r="DT199" s="4" t="str">
        <f>'(Intermediate Computations)'!EE197</f>
        <v>Apr 2020</v>
      </c>
      <c r="DU199" s="4" t="str">
        <f>'(Intermediate Computations)'!EF197</f>
        <v>May 2020</v>
      </c>
      <c r="DV199" s="4" t="str">
        <f>'(Intermediate Computations)'!EG197</f>
        <v>Jun 2020</v>
      </c>
      <c r="DW199" s="4" t="str">
        <f>'(Intermediate Computations)'!EH197</f>
        <v>Jul 2020</v>
      </c>
      <c r="DX199" s="4" t="str">
        <f>'(Intermediate Computations)'!EI197</f>
        <v>Aug 2020</v>
      </c>
      <c r="DY199" s="4" t="str">
        <f>'(Intermediate Computations)'!EJ197</f>
        <v>Sep 2020</v>
      </c>
      <c r="DZ199" s="4" t="str">
        <f>'(Intermediate Computations)'!EK197</f>
        <v>Oct 2020</v>
      </c>
      <c r="EA199" s="4" t="str">
        <f>'(Intermediate Computations)'!EL197</f>
        <v>Nov 2020</v>
      </c>
      <c r="EB199" s="4" t="str">
        <f>'(Intermediate Computations)'!EM197</f>
        <v>Dec 2020</v>
      </c>
    </row>
    <row r="200" spans="1:132" ht="12.75" customHeight="1">
      <c r="A200" s="4">
        <f>'(Intermediate Computations)'!B194</f>
        <v>40179</v>
      </c>
      <c r="B200" s="4">
        <f>'(Intermediate Computations)'!C194</f>
        <v>40210</v>
      </c>
      <c r="C200" s="4">
        <f>'(Intermediate Computations)'!D194</f>
        <v>40238</v>
      </c>
      <c r="D200" s="4">
        <f>'(Intermediate Computations)'!E194</f>
        <v>40269</v>
      </c>
      <c r="E200" s="4">
        <f>'(Intermediate Computations)'!F194</f>
        <v>40299</v>
      </c>
      <c r="F200" s="4">
        <f>'(Intermediate Computations)'!G194</f>
        <v>40330</v>
      </c>
      <c r="G200" s="4">
        <f>'(Intermediate Computations)'!H194</f>
        <v>40360</v>
      </c>
      <c r="H200" s="4">
        <f>'(Intermediate Computations)'!I194</f>
        <v>40391</v>
      </c>
      <c r="I200" s="4">
        <f>'(Intermediate Computations)'!J194</f>
        <v>40422</v>
      </c>
      <c r="J200" s="4">
        <f>'(Intermediate Computations)'!K194</f>
        <v>40452</v>
      </c>
      <c r="K200" s="4">
        <f>'(Intermediate Computations)'!L194</f>
        <v>40483</v>
      </c>
      <c r="L200" s="4">
        <f>'(Intermediate Computations)'!M194</f>
        <v>40513</v>
      </c>
      <c r="M200" s="4">
        <f>'(Intermediate Computations)'!O194</f>
        <v>40544</v>
      </c>
      <c r="N200" s="4">
        <f>'(Intermediate Computations)'!P194</f>
        <v>40575</v>
      </c>
      <c r="O200" s="4">
        <f>'(Intermediate Computations)'!Q194</f>
        <v>40603</v>
      </c>
      <c r="P200" s="4">
        <f>'(Intermediate Computations)'!R194</f>
        <v>40634</v>
      </c>
      <c r="Q200" s="4">
        <f>'(Intermediate Computations)'!S194</f>
        <v>40664</v>
      </c>
      <c r="R200" s="4">
        <f>'(Intermediate Computations)'!T194</f>
        <v>40695</v>
      </c>
      <c r="S200" s="4">
        <f>'(Intermediate Computations)'!U194</f>
        <v>40725</v>
      </c>
      <c r="T200" s="4">
        <f>'(Intermediate Computations)'!V194</f>
        <v>40756</v>
      </c>
      <c r="U200" s="4">
        <f>'(Intermediate Computations)'!W194</f>
        <v>40787</v>
      </c>
      <c r="V200" s="4">
        <f>'(Intermediate Computations)'!X194</f>
        <v>40817</v>
      </c>
      <c r="W200" s="4">
        <f>'(Intermediate Computations)'!Y194</f>
        <v>40848</v>
      </c>
      <c r="X200" s="4">
        <f>'(Intermediate Computations)'!Z194</f>
        <v>40878</v>
      </c>
      <c r="Y200" s="4">
        <f>'(Intermediate Computations)'!AB194</f>
        <v>40909</v>
      </c>
      <c r="Z200" s="4">
        <f>'(Intermediate Computations)'!AC194</f>
        <v>40940</v>
      </c>
      <c r="AA200" s="4">
        <f>'(Intermediate Computations)'!AD194</f>
        <v>40969</v>
      </c>
      <c r="AB200" s="4">
        <f>'(Intermediate Computations)'!AE194</f>
        <v>41000</v>
      </c>
      <c r="AC200" s="4">
        <f>'(Intermediate Computations)'!AF194</f>
        <v>41030</v>
      </c>
      <c r="AD200" s="4">
        <f>'(Intermediate Computations)'!AG194</f>
        <v>41061</v>
      </c>
      <c r="AE200" s="4">
        <f>'(Intermediate Computations)'!AH194</f>
        <v>41091</v>
      </c>
      <c r="AF200" s="4">
        <f>'(Intermediate Computations)'!AI194</f>
        <v>41122</v>
      </c>
      <c r="AG200" s="4">
        <f>'(Intermediate Computations)'!AJ194</f>
        <v>41153</v>
      </c>
      <c r="AH200" s="4">
        <f>'(Intermediate Computations)'!AK194</f>
        <v>41183</v>
      </c>
      <c r="AI200" s="4">
        <f>'(Intermediate Computations)'!AL194</f>
        <v>41214</v>
      </c>
      <c r="AJ200" s="4">
        <f>'(Intermediate Computations)'!AM194</f>
        <v>41244</v>
      </c>
      <c r="AK200" s="4">
        <f>'(Intermediate Computations)'!AO194</f>
        <v>41275</v>
      </c>
      <c r="AL200" s="4">
        <f>'(Intermediate Computations)'!AP194</f>
        <v>41306</v>
      </c>
      <c r="AM200" s="4">
        <f>'(Intermediate Computations)'!AQ194</f>
        <v>41334</v>
      </c>
      <c r="AN200" s="4">
        <f>'(Intermediate Computations)'!AR194</f>
        <v>41365</v>
      </c>
      <c r="AO200" s="4">
        <f>'(Intermediate Computations)'!AS194</f>
        <v>41395</v>
      </c>
      <c r="AP200" s="4">
        <f>'(Intermediate Computations)'!AT194</f>
        <v>41426</v>
      </c>
      <c r="AQ200" s="4">
        <f>'(Intermediate Computations)'!AU194</f>
        <v>41456</v>
      </c>
      <c r="AR200" s="4">
        <f>'(Intermediate Computations)'!AV194</f>
        <v>41487</v>
      </c>
      <c r="AS200" s="4">
        <f>'(Intermediate Computations)'!AW194</f>
        <v>41518</v>
      </c>
      <c r="AT200" s="4">
        <f>'(Intermediate Computations)'!AX194</f>
        <v>41548</v>
      </c>
      <c r="AU200" s="4">
        <f>'(Intermediate Computations)'!AY194</f>
        <v>41579</v>
      </c>
      <c r="AV200" s="4">
        <f>'(Intermediate Computations)'!AZ194</f>
        <v>41609</v>
      </c>
      <c r="AW200" s="4">
        <f>'(Intermediate Computations)'!BB194</f>
        <v>41640</v>
      </c>
      <c r="AX200" s="4">
        <f>'(Intermediate Computations)'!BC194</f>
        <v>41671</v>
      </c>
      <c r="AY200" s="4">
        <f>'(Intermediate Computations)'!BD194</f>
        <v>41699</v>
      </c>
      <c r="AZ200" s="4">
        <f>'(Intermediate Computations)'!BE194</f>
        <v>41730</v>
      </c>
      <c r="BA200" s="4">
        <f>'(Intermediate Computations)'!BF194</f>
        <v>41760</v>
      </c>
      <c r="BB200" s="4">
        <f>'(Intermediate Computations)'!BG194</f>
        <v>41791</v>
      </c>
      <c r="BC200" s="4">
        <f>'(Intermediate Computations)'!BH194</f>
        <v>41821</v>
      </c>
      <c r="BD200" s="4">
        <f>'(Intermediate Computations)'!BI194</f>
        <v>41852</v>
      </c>
      <c r="BE200" s="4">
        <f>'(Intermediate Computations)'!BJ194</f>
        <v>41883</v>
      </c>
      <c r="BF200" s="4">
        <f>'(Intermediate Computations)'!BK194</f>
        <v>41913</v>
      </c>
      <c r="BG200" s="4">
        <f>'(Intermediate Computations)'!BL194</f>
        <v>41944</v>
      </c>
      <c r="BH200" s="4">
        <f>'(Intermediate Computations)'!BM194</f>
        <v>41974</v>
      </c>
      <c r="BI200" s="4">
        <f>'(Intermediate Computations)'!BO194</f>
        <v>42005</v>
      </c>
      <c r="BJ200" s="4">
        <f>'(Intermediate Computations)'!BP194</f>
        <v>42036</v>
      </c>
      <c r="BK200" s="4">
        <f>'(Intermediate Computations)'!BQ194</f>
        <v>42064</v>
      </c>
      <c r="BL200" s="4">
        <f>'(Intermediate Computations)'!BR194</f>
        <v>42095</v>
      </c>
      <c r="BM200" s="4">
        <f>'(Intermediate Computations)'!BS194</f>
        <v>42125</v>
      </c>
      <c r="BN200" s="4">
        <f>'(Intermediate Computations)'!BT194</f>
        <v>42156</v>
      </c>
      <c r="BO200" s="4">
        <f>'(Intermediate Computations)'!BU194</f>
        <v>42186</v>
      </c>
      <c r="BP200" s="4">
        <f>'(Intermediate Computations)'!BV194</f>
        <v>42217</v>
      </c>
      <c r="BQ200" s="4">
        <f>'(Intermediate Computations)'!BW194</f>
        <v>42248</v>
      </c>
      <c r="BR200" s="4">
        <f>'(Intermediate Computations)'!BX194</f>
        <v>42278</v>
      </c>
      <c r="BS200" s="4">
        <f>'(Intermediate Computations)'!BY194</f>
        <v>42309</v>
      </c>
      <c r="BT200" s="4">
        <f>'(Intermediate Computations)'!BZ194</f>
        <v>42339</v>
      </c>
      <c r="BU200" s="4">
        <f>'(Intermediate Computations)'!CB194</f>
        <v>42370</v>
      </c>
      <c r="BV200" s="4">
        <f>'(Intermediate Computations)'!CC194</f>
        <v>42401</v>
      </c>
      <c r="BW200" s="4">
        <f>'(Intermediate Computations)'!CD194</f>
        <v>42430</v>
      </c>
      <c r="BX200" s="4">
        <f>'(Intermediate Computations)'!CE194</f>
        <v>42461</v>
      </c>
      <c r="BY200" s="4">
        <f>'(Intermediate Computations)'!CF194</f>
        <v>42491</v>
      </c>
      <c r="BZ200" s="4">
        <f>'(Intermediate Computations)'!CG194</f>
        <v>42522</v>
      </c>
      <c r="CA200" s="4">
        <f>'(Intermediate Computations)'!CH194</f>
        <v>42552</v>
      </c>
      <c r="CB200" s="4">
        <f>'(Intermediate Computations)'!CI194</f>
        <v>42583</v>
      </c>
      <c r="CC200" s="4">
        <f>'(Intermediate Computations)'!CJ194</f>
        <v>42614</v>
      </c>
      <c r="CD200" s="4">
        <f>'(Intermediate Computations)'!CK194</f>
        <v>42644</v>
      </c>
      <c r="CE200" s="4">
        <f>'(Intermediate Computations)'!CL194</f>
        <v>42675</v>
      </c>
      <c r="CF200" s="4">
        <f>'(Intermediate Computations)'!CM194</f>
        <v>42705</v>
      </c>
      <c r="CG200" s="4">
        <f>'(Intermediate Computations)'!CO194</f>
        <v>42736</v>
      </c>
      <c r="CH200" s="4">
        <f>'(Intermediate Computations)'!CP194</f>
        <v>42767</v>
      </c>
      <c r="CI200" s="4">
        <f>'(Intermediate Computations)'!CQ194</f>
        <v>42795</v>
      </c>
      <c r="CJ200" s="4">
        <f>'(Intermediate Computations)'!CR194</f>
        <v>42826</v>
      </c>
      <c r="CK200" s="4">
        <f>'(Intermediate Computations)'!CS194</f>
        <v>42856</v>
      </c>
      <c r="CL200" s="4">
        <f>'(Intermediate Computations)'!CT194</f>
        <v>42887</v>
      </c>
      <c r="CM200" s="4">
        <f>'(Intermediate Computations)'!CU194</f>
        <v>42917</v>
      </c>
      <c r="CN200" s="4">
        <f>'(Intermediate Computations)'!CV194</f>
        <v>42948</v>
      </c>
      <c r="CO200" s="4">
        <f>'(Intermediate Computations)'!CW194</f>
        <v>42979</v>
      </c>
      <c r="CP200" s="4">
        <f>'(Intermediate Computations)'!CX194</f>
        <v>43009</v>
      </c>
      <c r="CQ200" s="4">
        <f>'(Intermediate Computations)'!CY194</f>
        <v>43040</v>
      </c>
      <c r="CR200" s="4">
        <f>'(Intermediate Computations)'!CZ194</f>
        <v>43070</v>
      </c>
      <c r="CS200" s="4">
        <f>'(Intermediate Computations)'!DB194</f>
        <v>43101</v>
      </c>
      <c r="CT200" s="4">
        <f>'(Intermediate Computations)'!DC194</f>
        <v>43132</v>
      </c>
      <c r="CU200" s="4">
        <f>'(Intermediate Computations)'!DD194</f>
        <v>43160</v>
      </c>
      <c r="CV200" s="4">
        <f>'(Intermediate Computations)'!DE194</f>
        <v>43191</v>
      </c>
      <c r="CW200" s="4">
        <f>'(Intermediate Computations)'!DF194</f>
        <v>43221</v>
      </c>
      <c r="CX200" s="4">
        <f>'(Intermediate Computations)'!DG194</f>
        <v>43252</v>
      </c>
      <c r="CY200" s="4">
        <f>'(Intermediate Computations)'!DH194</f>
        <v>43282</v>
      </c>
      <c r="CZ200" s="4">
        <f>'(Intermediate Computations)'!DI194</f>
        <v>43313</v>
      </c>
      <c r="DA200" s="4">
        <f>'(Intermediate Computations)'!DJ194</f>
        <v>43344</v>
      </c>
      <c r="DB200" s="4">
        <f>'(Intermediate Computations)'!DK194</f>
        <v>43374</v>
      </c>
      <c r="DC200" s="4">
        <f>'(Intermediate Computations)'!DL194</f>
        <v>43405</v>
      </c>
      <c r="DD200" s="4">
        <f>'(Intermediate Computations)'!DM194</f>
        <v>43435</v>
      </c>
      <c r="DE200" s="4">
        <f>'(Intermediate Computations)'!DO194</f>
        <v>43466</v>
      </c>
      <c r="DF200" s="4">
        <f>'(Intermediate Computations)'!DP194</f>
        <v>43497</v>
      </c>
      <c r="DG200" s="4">
        <f>'(Intermediate Computations)'!DQ194</f>
        <v>43525</v>
      </c>
      <c r="DH200" s="4">
        <f>'(Intermediate Computations)'!DR194</f>
        <v>43556</v>
      </c>
      <c r="DI200" s="4">
        <f>'(Intermediate Computations)'!DS194</f>
        <v>43586</v>
      </c>
      <c r="DJ200" s="4">
        <f>'(Intermediate Computations)'!DT194</f>
        <v>43617</v>
      </c>
      <c r="DK200" s="4">
        <f>'(Intermediate Computations)'!DU194</f>
        <v>43647</v>
      </c>
      <c r="DL200" s="4">
        <f>'(Intermediate Computations)'!DV194</f>
        <v>43678</v>
      </c>
      <c r="DM200" s="4">
        <f>'(Intermediate Computations)'!DW194</f>
        <v>43709</v>
      </c>
      <c r="DN200" s="4">
        <f>'(Intermediate Computations)'!DX194</f>
        <v>43739</v>
      </c>
      <c r="DO200" s="4">
        <f>'(Intermediate Computations)'!DY194</f>
        <v>43770</v>
      </c>
      <c r="DP200" s="4">
        <f>'(Intermediate Computations)'!DZ194</f>
        <v>43800</v>
      </c>
      <c r="DQ200" s="4">
        <f>'(Intermediate Computations)'!EB194</f>
        <v>43831</v>
      </c>
      <c r="DR200" s="4">
        <f>'(Intermediate Computations)'!EC194</f>
        <v>43862</v>
      </c>
      <c r="DS200" s="4">
        <f>'(Intermediate Computations)'!ED194</f>
        <v>43891</v>
      </c>
      <c r="DT200" s="4">
        <f>'(Intermediate Computations)'!EE194</f>
        <v>43922</v>
      </c>
      <c r="DU200" s="4">
        <f>'(Intermediate Computations)'!EF194</f>
        <v>43952</v>
      </c>
      <c r="DV200" s="4">
        <f>'(Intermediate Computations)'!EG194</f>
        <v>43983</v>
      </c>
      <c r="DW200" s="4">
        <f>'(Intermediate Computations)'!EH194</f>
        <v>44013</v>
      </c>
      <c r="DX200" s="4">
        <f>'(Intermediate Computations)'!EI194</f>
        <v>44044</v>
      </c>
      <c r="DY200" s="4">
        <f>'(Intermediate Computations)'!EJ194</f>
        <v>44075</v>
      </c>
      <c r="DZ200" s="4">
        <f>'(Intermediate Computations)'!EK194</f>
        <v>44105</v>
      </c>
      <c r="EA200" s="4">
        <f>'(Intermediate Computations)'!EL194</f>
        <v>44136</v>
      </c>
      <c r="EB200" s="4">
        <f>'(Intermediate Computations)'!EM194</f>
        <v>44166</v>
      </c>
    </row>
    <row r="201" spans="1:132" ht="12.75" customHeight="1">
      <c r="A201" s="64">
        <f>'Statitstical Moments'!B52</f>
        <v>2.4890642791280932E-10</v>
      </c>
      <c r="B201" s="64">
        <f ca="1">'Statitstical Moments'!C52</f>
        <v>72.100910498015608</v>
      </c>
      <c r="C201" s="64">
        <f ca="1">'Statitstical Moments'!D52</f>
        <v>89.430702702916861</v>
      </c>
      <c r="D201" s="64">
        <f ca="1">'Statitstical Moments'!E52</f>
        <v>72.951433781990985</v>
      </c>
      <c r="E201" s="64">
        <f ca="1">'Statitstical Moments'!F52</f>
        <v>97.306649946876334</v>
      </c>
      <c r="F201" s="64">
        <f ca="1">'Statitstical Moments'!G52</f>
        <v>117.05698684676133</v>
      </c>
      <c r="G201" s="64">
        <f ca="1">'Statitstical Moments'!H52</f>
        <v>111.30079097395746</v>
      </c>
      <c r="H201" s="64">
        <f ca="1">'Statitstical Moments'!I52</f>
        <v>101.30881434976602</v>
      </c>
      <c r="I201" s="64">
        <f ca="1">'Statitstical Moments'!J52</f>
        <v>126.67826495693727</v>
      </c>
      <c r="J201" s="64">
        <f ca="1">'Statitstical Moments'!K52</f>
        <v>107.49691129283669</v>
      </c>
      <c r="K201" s="64">
        <f ca="1">'Statitstical Moments'!L52</f>
        <v>137.90814930630199</v>
      </c>
      <c r="L201" s="64">
        <f ca="1">'Statitstical Moments'!M52</f>
        <v>157.97365357303821</v>
      </c>
      <c r="M201" s="64">
        <f ca="1">'Statitstical Moments'!O52</f>
        <v>172.96091131096026</v>
      </c>
      <c r="N201" s="64">
        <f ca="1">'Statitstical Moments'!P52</f>
        <v>169.55016434974868</v>
      </c>
      <c r="O201" s="64">
        <f ca="1">'Statitstical Moments'!Q52</f>
        <v>198.09031495624484</v>
      </c>
      <c r="P201" s="64">
        <f ca="1">'Statitstical Moments'!R52</f>
        <v>256.37000783082755</v>
      </c>
      <c r="Q201" s="64">
        <f ca="1">'Statitstical Moments'!S52</f>
        <v>276.1330882416575</v>
      </c>
      <c r="R201" s="64">
        <f ca="1">'Statitstical Moments'!T52</f>
        <v>314.27872065701888</v>
      </c>
      <c r="S201" s="64">
        <f ca="1">'Statitstical Moments'!U52</f>
        <v>350.69494483943947</v>
      </c>
      <c r="T201" s="64">
        <f ca="1">'Statitstical Moments'!V52</f>
        <v>344.42894273853085</v>
      </c>
      <c r="U201" s="64">
        <f ca="1">'Statitstical Moments'!W52</f>
        <v>367.69156340333819</v>
      </c>
      <c r="V201" s="64">
        <f ca="1">'Statitstical Moments'!X52</f>
        <v>368.87682160107175</v>
      </c>
      <c r="W201" s="64">
        <f ca="1">'Statitstical Moments'!Y52</f>
        <v>388.67386050282522</v>
      </c>
      <c r="X201" s="64">
        <f ca="1">'Statitstical Moments'!Z52</f>
        <v>358.4229909723835</v>
      </c>
      <c r="Y201" s="64">
        <f ca="1">'Statitstical Moments'!AB52</f>
        <v>354.16792852541312</v>
      </c>
      <c r="Z201" s="64">
        <f ca="1">'Statitstical Moments'!AC52</f>
        <v>396.73313110433344</v>
      </c>
      <c r="AA201" s="64">
        <f ca="1">'Statitstical Moments'!AD52</f>
        <v>428.88799726969387</v>
      </c>
      <c r="AB201" s="64">
        <f ca="1">'Statitstical Moments'!AE52</f>
        <v>466.24389717377073</v>
      </c>
      <c r="AC201" s="64">
        <f ca="1">'Statitstical Moments'!AF52</f>
        <v>459.22922158502644</v>
      </c>
      <c r="AD201" s="64">
        <f ca="1">'Statitstical Moments'!AG52</f>
        <v>450.95780647402711</v>
      </c>
      <c r="AE201" s="64">
        <f ca="1">'Statitstical Moments'!AH52</f>
        <v>404.26510102023622</v>
      </c>
      <c r="AF201" s="64">
        <f ca="1">'Statitstical Moments'!AI52</f>
        <v>417.98900835417993</v>
      </c>
      <c r="AG201" s="64">
        <f ca="1">'Statitstical Moments'!AJ52</f>
        <v>434.42737993535815</v>
      </c>
      <c r="AH201" s="64">
        <f ca="1">'Statitstical Moments'!AK52</f>
        <v>463.58444697921738</v>
      </c>
      <c r="AI201" s="64">
        <f ca="1">'Statitstical Moments'!AL52</f>
        <v>485.55250740182203</v>
      </c>
      <c r="AJ201" s="64">
        <f ca="1">'Statitstical Moments'!AM52</f>
        <v>507.94348612857164</v>
      </c>
      <c r="AK201" s="64">
        <f ca="1">'Statitstical Moments'!AO52</f>
        <v>494.69849392169453</v>
      </c>
      <c r="AL201" s="64">
        <f ca="1">'Statitstical Moments'!AP52</f>
        <v>463.56680295678143</v>
      </c>
      <c r="AM201" s="64">
        <f ca="1">'Statitstical Moments'!AQ52</f>
        <v>445.47352007392493</v>
      </c>
      <c r="AN201" s="64">
        <f ca="1">'Statitstical Moments'!AR52</f>
        <v>476.47867500484739</v>
      </c>
      <c r="AO201" s="64">
        <f ca="1">'Statitstical Moments'!AS52</f>
        <v>503.69437073757655</v>
      </c>
      <c r="AP201" s="64">
        <f ca="1">'Statitstical Moments'!AT52</f>
        <v>536.18193912803349</v>
      </c>
      <c r="AQ201" s="64">
        <f ca="1">'Statitstical Moments'!AU52</f>
        <v>516.34608264683504</v>
      </c>
      <c r="AR201" s="64">
        <f ca="1">'Statitstical Moments'!AV52</f>
        <v>546.46148549914165</v>
      </c>
      <c r="AS201" s="64">
        <f ca="1">'Statitstical Moments'!AW52</f>
        <v>526.59344096250584</v>
      </c>
      <c r="AT201" s="64">
        <f ca="1">'Statitstical Moments'!AX52</f>
        <v>516.39216198094755</v>
      </c>
      <c r="AU201" s="64">
        <f ca="1">'Statitstical Moments'!AY52</f>
        <v>476.69805858897729</v>
      </c>
      <c r="AV201" s="64">
        <f ca="1">'Statitstical Moments'!AZ52</f>
        <v>523.04655283117143</v>
      </c>
      <c r="AW201" s="64">
        <f ca="1">'Statitstical Moments'!BB52</f>
        <v>532.8230517126525</v>
      </c>
      <c r="AX201" s="64">
        <f ca="1">'Statitstical Moments'!BC52</f>
        <v>541.41857077302188</v>
      </c>
      <c r="AY201" s="64">
        <f ca="1">'Statitstical Moments'!BD52</f>
        <v>524.89242520321648</v>
      </c>
      <c r="AZ201" s="64">
        <f ca="1">'Statitstical Moments'!BE52</f>
        <v>520.82318754999005</v>
      </c>
      <c r="BA201" s="64">
        <f ca="1">'Statitstical Moments'!BF52</f>
        <v>536.15385275361461</v>
      </c>
      <c r="BB201" s="64">
        <f ca="1">'Statitstical Moments'!BG52</f>
        <v>540.76932412449446</v>
      </c>
      <c r="BC201" s="64">
        <f ca="1">'Statitstical Moments'!BH52</f>
        <v>503.48239635313962</v>
      </c>
      <c r="BD201" s="64">
        <f ca="1">'Statitstical Moments'!BI52</f>
        <v>494.88633184329558</v>
      </c>
      <c r="BE201" s="64">
        <f ca="1">'Statitstical Moments'!BJ52</f>
        <v>495.99882373582443</v>
      </c>
      <c r="BF201" s="64">
        <f ca="1">'Statitstical Moments'!BK52</f>
        <v>463.4417723589313</v>
      </c>
      <c r="BG201" s="64">
        <f ca="1">'Statitstical Moments'!BL52</f>
        <v>509.26010412669666</v>
      </c>
      <c r="BH201" s="64">
        <f ca="1">'Statitstical Moments'!BM52</f>
        <v>530.27778713521263</v>
      </c>
      <c r="BI201" s="64">
        <f ca="1">'Statitstical Moments'!BO52</f>
        <v>591.00575678075347</v>
      </c>
      <c r="BJ201" s="64">
        <f ca="1">'Statitstical Moments'!BP52</f>
        <v>594.72509452522331</v>
      </c>
      <c r="BK201" s="64">
        <f ca="1">'Statitstical Moments'!BQ52</f>
        <v>611.62934896796219</v>
      </c>
      <c r="BL201" s="64">
        <f ca="1">'Statitstical Moments'!BR52</f>
        <v>614.27791455155182</v>
      </c>
      <c r="BM201" s="64">
        <f ca="1">'Statitstical Moments'!BS52</f>
        <v>593.14506930614164</v>
      </c>
      <c r="BN201" s="64">
        <f ca="1">'Statitstical Moments'!BT52</f>
        <v>606.36885007243711</v>
      </c>
      <c r="BO201" s="64">
        <f ca="1">'Statitstical Moments'!BU52</f>
        <v>621.09073797562553</v>
      </c>
      <c r="BP201" s="64">
        <f ca="1">'Statitstical Moments'!BV52</f>
        <v>629.50558864303378</v>
      </c>
      <c r="BQ201" s="64">
        <f ca="1">'Statitstical Moments'!BW52</f>
        <v>643.19750465500067</v>
      </c>
      <c r="BR201" s="64">
        <f ca="1">'Statitstical Moments'!BX52</f>
        <v>649.18290246140509</v>
      </c>
      <c r="BS201" s="64">
        <f ca="1">'Statitstical Moments'!BY52</f>
        <v>611.2374568489189</v>
      </c>
      <c r="BT201" s="64">
        <f ca="1">'Statitstical Moments'!BZ52</f>
        <v>624.30265304166858</v>
      </c>
      <c r="BU201" s="64">
        <f ca="1">'Statitstical Moments'!CB52</f>
        <v>616.64915094624371</v>
      </c>
      <c r="BV201" s="64">
        <f ca="1">'Statitstical Moments'!CC52</f>
        <v>604.8436350195484</v>
      </c>
      <c r="BW201" s="64">
        <f ca="1">'Statitstical Moments'!CD52</f>
        <v>630.74039852765213</v>
      </c>
      <c r="BX201" s="64">
        <f ca="1">'Statitstical Moments'!CE52</f>
        <v>607.87636186725035</v>
      </c>
      <c r="BY201" s="64">
        <f ca="1">'Statitstical Moments'!CF52</f>
        <v>580.04523785441882</v>
      </c>
      <c r="BZ201" s="64">
        <f ca="1">'Statitstical Moments'!CG52</f>
        <v>559.33804459430462</v>
      </c>
      <c r="CA201" s="64">
        <f ca="1">'Statitstical Moments'!CH52</f>
        <v>571.39413868077963</v>
      </c>
      <c r="CB201" s="64">
        <f ca="1">'Statitstical Moments'!CI52</f>
        <v>594.85349805795522</v>
      </c>
      <c r="CC201" s="64">
        <f ca="1">'Statitstical Moments'!CJ52</f>
        <v>565.53366110877812</v>
      </c>
      <c r="CD201" s="64">
        <f ca="1">'Statitstical Moments'!CK52</f>
        <v>567.11372478676435</v>
      </c>
      <c r="CE201" s="64">
        <f ca="1">'Statitstical Moments'!CL52</f>
        <v>582.84121757570813</v>
      </c>
      <c r="CF201" s="64">
        <f ca="1">'Statitstical Moments'!CM52</f>
        <v>625.96033642191537</v>
      </c>
      <c r="CG201" s="64">
        <f ca="1">'Statitstical Moments'!CO52</f>
        <v>586.18076283579114</v>
      </c>
      <c r="CH201" s="64">
        <f ca="1">'Statitstical Moments'!CP52</f>
        <v>593.4657938226095</v>
      </c>
      <c r="CI201" s="64">
        <f ca="1">'Statitstical Moments'!CQ52</f>
        <v>643.04099132003796</v>
      </c>
      <c r="CJ201" s="64">
        <f ca="1">'Statitstical Moments'!CR52</f>
        <v>623.97828418547124</v>
      </c>
      <c r="CK201" s="64">
        <f ca="1">'Statitstical Moments'!CS52</f>
        <v>615.9368280917912</v>
      </c>
      <c r="CL201" s="64">
        <f ca="1">'Statitstical Moments'!CT52</f>
        <v>610.15070077044868</v>
      </c>
      <c r="CM201" s="64">
        <f ca="1">'Statitstical Moments'!CU52</f>
        <v>654.07792037398644</v>
      </c>
      <c r="CN201" s="64">
        <f ca="1">'Statitstical Moments'!CV52</f>
        <v>637.15545135895104</v>
      </c>
      <c r="CO201" s="64">
        <f ca="1">'Statitstical Moments'!CW52</f>
        <v>678.6068273632186</v>
      </c>
      <c r="CP201" s="64">
        <f ca="1">'Statitstical Moments'!CX52</f>
        <v>690.03740496924979</v>
      </c>
      <c r="CQ201" s="64">
        <f ca="1">'Statitstical Moments'!CY52</f>
        <v>696.17339441355102</v>
      </c>
      <c r="CR201" s="64">
        <f ca="1">'Statitstical Moments'!CZ52</f>
        <v>683.3031242415143</v>
      </c>
      <c r="CS201" s="64">
        <f ca="1">'Statitstical Moments'!DB52</f>
        <v>705.00996898030257</v>
      </c>
      <c r="CT201" s="64">
        <f ca="1">'Statitstical Moments'!DC52</f>
        <v>710.81525685692782</v>
      </c>
      <c r="CU201" s="64">
        <f ca="1">'Statitstical Moments'!DD52</f>
        <v>728.01326118020745</v>
      </c>
      <c r="CV201" s="64">
        <f ca="1">'Statitstical Moments'!DE52</f>
        <v>735.72538145293208</v>
      </c>
      <c r="CW201" s="64">
        <f ca="1">'Statitstical Moments'!DF52</f>
        <v>771.26458204986534</v>
      </c>
      <c r="CX201" s="64">
        <f ca="1">'Statitstical Moments'!DG52</f>
        <v>745.59494133595012</v>
      </c>
      <c r="CY201" s="64">
        <f ca="1">'Statitstical Moments'!DH52</f>
        <v>780.83064164511347</v>
      </c>
      <c r="CZ201" s="64">
        <f ca="1">'Statitstical Moments'!DI52</f>
        <v>771.46429474319552</v>
      </c>
      <c r="DA201" s="64">
        <f ca="1">'Statitstical Moments'!DJ52</f>
        <v>759.66878062087028</v>
      </c>
      <c r="DB201" s="64">
        <f ca="1">'Statitstical Moments'!DK52</f>
        <v>743.38092808537363</v>
      </c>
      <c r="DC201" s="64">
        <f ca="1">'Statitstical Moments'!DL52</f>
        <v>746.85927770361423</v>
      </c>
      <c r="DD201" s="64">
        <f ca="1">'Statitstical Moments'!DM52</f>
        <v>790.86219126998174</v>
      </c>
      <c r="DE201" s="64">
        <f ca="1">'Statitstical Moments'!DO52</f>
        <v>779.10829617273271</v>
      </c>
      <c r="DF201" s="64">
        <f ca="1">'Statitstical Moments'!DP52</f>
        <v>795.96552679005492</v>
      </c>
      <c r="DG201" s="64">
        <f ca="1">'Statitstical Moments'!DQ52</f>
        <v>763.20338203112669</v>
      </c>
      <c r="DH201" s="64">
        <f ca="1">'Statitstical Moments'!DR52</f>
        <v>743.65011493516249</v>
      </c>
      <c r="DI201" s="64">
        <f ca="1">'Statitstical Moments'!DS52</f>
        <v>779.12610810253875</v>
      </c>
      <c r="DJ201" s="64">
        <f ca="1">'Statitstical Moments'!DT52</f>
        <v>741.99996794302854</v>
      </c>
      <c r="DK201" s="64">
        <f ca="1">'Statitstical Moments'!DU52</f>
        <v>766.40528505837028</v>
      </c>
      <c r="DL201" s="64">
        <f ca="1">'Statitstical Moments'!DV52</f>
        <v>768.16445542628253</v>
      </c>
      <c r="DM201" s="64">
        <f ca="1">'Statitstical Moments'!DW52</f>
        <v>742.30975900921078</v>
      </c>
      <c r="DN201" s="64">
        <f ca="1">'Statitstical Moments'!DX52</f>
        <v>807.20395106223987</v>
      </c>
      <c r="DO201" s="64">
        <f ca="1">'Statitstical Moments'!DY52</f>
        <v>834.60822457747565</v>
      </c>
      <c r="DP201" s="64">
        <f ca="1">'Statitstical Moments'!DZ52</f>
        <v>833.17203425935691</v>
      </c>
      <c r="DQ201" s="64">
        <f ca="1">'Statitstical Moments'!EB52</f>
        <v>844.86493853717218</v>
      </c>
      <c r="DR201" s="64">
        <f ca="1">'Statitstical Moments'!EC52</f>
        <v>892.7763609772976</v>
      </c>
      <c r="DS201" s="64">
        <f ca="1">'Statitstical Moments'!ED52</f>
        <v>935.2614488358704</v>
      </c>
      <c r="DT201" s="64">
        <f ca="1">'Statitstical Moments'!EE52</f>
        <v>946.27863343342688</v>
      </c>
      <c r="DU201" s="64">
        <f ca="1">'Statitstical Moments'!EF52</f>
        <v>939.10401686511148</v>
      </c>
      <c r="DV201" s="64">
        <f ca="1">'Statitstical Moments'!EG52</f>
        <v>924.7470482443332</v>
      </c>
      <c r="DW201" s="64">
        <f ca="1">'Statitstical Moments'!EH52</f>
        <v>904.64682975139033</v>
      </c>
      <c r="DX201" s="64">
        <f ca="1">'Statitstical Moments'!EI52</f>
        <v>857.77993530433798</v>
      </c>
      <c r="DY201" s="64">
        <f ca="1">'Statitstical Moments'!EJ52</f>
        <v>783.27510701902793</v>
      </c>
      <c r="DZ201" s="64">
        <f ca="1">'Statitstical Moments'!EK52</f>
        <v>775.94797131332712</v>
      </c>
      <c r="EA201" s="64">
        <f ca="1">'Statitstical Moments'!EL52</f>
        <v>789.00646415243671</v>
      </c>
      <c r="EB201" s="64">
        <f ca="1">'Statitstical Moments'!EM52</f>
        <v>747.82787401738778</v>
      </c>
    </row>
    <row r="202" spans="1:132" ht="12.75" customHeight="1">
      <c r="A202" s="4" t="str">
        <f>'(Intermediate Computations)'!B203</f>
        <v>Jan 2010</v>
      </c>
      <c r="B202" s="4" t="str">
        <f>'(Intermediate Computations)'!C203</f>
        <v>Feb 2010</v>
      </c>
      <c r="C202" s="4" t="str">
        <f>'(Intermediate Computations)'!D203</f>
        <v>Mar 2010</v>
      </c>
      <c r="D202" s="4" t="str">
        <f>'(Intermediate Computations)'!E203</f>
        <v>Apr 2010</v>
      </c>
      <c r="E202" s="4" t="str">
        <f>'(Intermediate Computations)'!F203</f>
        <v>May 2010</v>
      </c>
      <c r="F202" s="4" t="str">
        <f>'(Intermediate Computations)'!G203</f>
        <v>Jun 2010</v>
      </c>
      <c r="G202" s="4" t="str">
        <f>'(Intermediate Computations)'!H203</f>
        <v>Jul 2010</v>
      </c>
      <c r="H202" s="4" t="str">
        <f>'(Intermediate Computations)'!I203</f>
        <v>Aug 2010</v>
      </c>
      <c r="I202" s="4" t="str">
        <f>'(Intermediate Computations)'!J203</f>
        <v>Sep 2010</v>
      </c>
      <c r="J202" s="4" t="str">
        <f>'(Intermediate Computations)'!K203</f>
        <v>Oct 2010</v>
      </c>
      <c r="K202" s="4" t="str">
        <f>'(Intermediate Computations)'!L203</f>
        <v>Nov 2010</v>
      </c>
      <c r="L202" s="4" t="str">
        <f>'(Intermediate Computations)'!M203</f>
        <v>Dec 2010</v>
      </c>
      <c r="M202" s="4" t="str">
        <f>'(Intermediate Computations)'!O203</f>
        <v>Jan 2011</v>
      </c>
      <c r="N202" s="4" t="str">
        <f>'(Intermediate Computations)'!P203</f>
        <v>Feb 2011</v>
      </c>
      <c r="O202" s="4" t="str">
        <f>'(Intermediate Computations)'!Q203</f>
        <v>Mar 2011</v>
      </c>
      <c r="P202" s="4" t="str">
        <f>'(Intermediate Computations)'!R203</f>
        <v>Apr 2011</v>
      </c>
      <c r="Q202" s="4" t="str">
        <f>'(Intermediate Computations)'!S203</f>
        <v>May 2011</v>
      </c>
      <c r="R202" s="4" t="str">
        <f>'(Intermediate Computations)'!T203</f>
        <v>Jun 2011</v>
      </c>
      <c r="S202" s="4" t="str">
        <f>'(Intermediate Computations)'!U203</f>
        <v>Jul 2011</v>
      </c>
      <c r="T202" s="4" t="str">
        <f>'(Intermediate Computations)'!V203</f>
        <v>Aug 2011</v>
      </c>
      <c r="U202" s="4" t="str">
        <f>'(Intermediate Computations)'!W203</f>
        <v>Sep 2011</v>
      </c>
      <c r="V202" s="4" t="str">
        <f>'(Intermediate Computations)'!X203</f>
        <v>Oct 2011</v>
      </c>
      <c r="W202" s="4" t="str">
        <f>'(Intermediate Computations)'!Y203</f>
        <v>Nov 2011</v>
      </c>
      <c r="X202" s="4" t="str">
        <f>'(Intermediate Computations)'!Z203</f>
        <v>Dec 2011</v>
      </c>
      <c r="Y202" s="4" t="str">
        <f>'(Intermediate Computations)'!AB203</f>
        <v>Jan 2012</v>
      </c>
      <c r="Z202" s="4" t="str">
        <f>'(Intermediate Computations)'!AC203</f>
        <v>Feb 2012</v>
      </c>
      <c r="AA202" s="4" t="str">
        <f>'(Intermediate Computations)'!AD203</f>
        <v>Mar 2012</v>
      </c>
      <c r="AB202" s="4" t="str">
        <f>'(Intermediate Computations)'!AE203</f>
        <v>Apr 2012</v>
      </c>
      <c r="AC202" s="4" t="str">
        <f>'(Intermediate Computations)'!AF203</f>
        <v>May 2012</v>
      </c>
      <c r="AD202" s="4" t="str">
        <f>'(Intermediate Computations)'!AG203</f>
        <v>Jun 2012</v>
      </c>
      <c r="AE202" s="4" t="str">
        <f>'(Intermediate Computations)'!AH203</f>
        <v>Jul 2012</v>
      </c>
      <c r="AF202" s="4" t="str">
        <f>'(Intermediate Computations)'!AI203</f>
        <v>Aug 2012</v>
      </c>
      <c r="AG202" s="4" t="str">
        <f>'(Intermediate Computations)'!AJ203</f>
        <v>Sep 2012</v>
      </c>
      <c r="AH202" s="4" t="str">
        <f>'(Intermediate Computations)'!AK203</f>
        <v>Oct 2012</v>
      </c>
      <c r="AI202" s="4" t="str">
        <f>'(Intermediate Computations)'!AL203</f>
        <v>Nov 2012</v>
      </c>
      <c r="AJ202" s="4" t="str">
        <f>'(Intermediate Computations)'!AM203</f>
        <v>Dec 2012</v>
      </c>
      <c r="AK202" s="4" t="str">
        <f>'(Intermediate Computations)'!AO203</f>
        <v>Jan 2013</v>
      </c>
      <c r="AL202" s="4" t="str">
        <f>'(Intermediate Computations)'!AP203</f>
        <v>Feb 2013</v>
      </c>
      <c r="AM202" s="4" t="str">
        <f>'(Intermediate Computations)'!AQ203</f>
        <v>Mar 2013</v>
      </c>
      <c r="AN202" s="4" t="str">
        <f>'(Intermediate Computations)'!AR203</f>
        <v>Apr 2013</v>
      </c>
      <c r="AO202" s="4" t="str">
        <f>'(Intermediate Computations)'!AS203</f>
        <v>May 2013</v>
      </c>
      <c r="AP202" s="4" t="str">
        <f>'(Intermediate Computations)'!AT203</f>
        <v>Jun 2013</v>
      </c>
      <c r="AQ202" s="4" t="str">
        <f>'(Intermediate Computations)'!AU203</f>
        <v>Jul 2013</v>
      </c>
      <c r="AR202" s="4" t="str">
        <f>'(Intermediate Computations)'!AV203</f>
        <v>Aug 2013</v>
      </c>
      <c r="AS202" s="4" t="str">
        <f>'(Intermediate Computations)'!AW203</f>
        <v>Sep 2013</v>
      </c>
      <c r="AT202" s="4" t="str">
        <f>'(Intermediate Computations)'!AX203</f>
        <v>Oct 2013</v>
      </c>
      <c r="AU202" s="4" t="str">
        <f>'(Intermediate Computations)'!AY203</f>
        <v>Nov 2013</v>
      </c>
      <c r="AV202" s="4" t="str">
        <f>'(Intermediate Computations)'!AZ203</f>
        <v>Dec 2013</v>
      </c>
      <c r="AW202" s="4" t="str">
        <f>'(Intermediate Computations)'!BB203</f>
        <v>Jan 2014</v>
      </c>
      <c r="AX202" s="4" t="str">
        <f>'(Intermediate Computations)'!BC203</f>
        <v>Feb 2014</v>
      </c>
      <c r="AY202" s="4" t="str">
        <f>'(Intermediate Computations)'!BD203</f>
        <v>Mar 2014</v>
      </c>
      <c r="AZ202" s="4" t="str">
        <f>'(Intermediate Computations)'!BE203</f>
        <v>Apr 2014</v>
      </c>
      <c r="BA202" s="4" t="str">
        <f>'(Intermediate Computations)'!BF203</f>
        <v>May 2014</v>
      </c>
      <c r="BB202" s="4" t="str">
        <f>'(Intermediate Computations)'!BG203</f>
        <v>Jun 2014</v>
      </c>
      <c r="BC202" s="4" t="str">
        <f>'(Intermediate Computations)'!BH203</f>
        <v>Jul 2014</v>
      </c>
      <c r="BD202" s="4" t="str">
        <f>'(Intermediate Computations)'!BI203</f>
        <v>Aug 2014</v>
      </c>
      <c r="BE202" s="4" t="str">
        <f>'(Intermediate Computations)'!BJ203</f>
        <v>Sep 2014</v>
      </c>
      <c r="BF202" s="4" t="str">
        <f>'(Intermediate Computations)'!BK203</f>
        <v>Oct 2014</v>
      </c>
      <c r="BG202" s="4" t="str">
        <f>'(Intermediate Computations)'!BL203</f>
        <v>Nov 2014</v>
      </c>
      <c r="BH202" s="4" t="str">
        <f>'(Intermediate Computations)'!BM203</f>
        <v>Dec 2014</v>
      </c>
      <c r="BI202" s="4" t="str">
        <f>'(Intermediate Computations)'!BO203</f>
        <v>Jan 2015</v>
      </c>
      <c r="BJ202" s="4" t="str">
        <f>'(Intermediate Computations)'!BP203</f>
        <v>Feb 2015</v>
      </c>
      <c r="BK202" s="4" t="str">
        <f>'(Intermediate Computations)'!BQ203</f>
        <v>Mar 2015</v>
      </c>
      <c r="BL202" s="4" t="str">
        <f>'(Intermediate Computations)'!BR203</f>
        <v>Apr 2015</v>
      </c>
      <c r="BM202" s="4" t="str">
        <f>'(Intermediate Computations)'!BS203</f>
        <v>May 2015</v>
      </c>
      <c r="BN202" s="4" t="str">
        <f>'(Intermediate Computations)'!BT203</f>
        <v>Jun 2015</v>
      </c>
      <c r="BO202" s="4" t="str">
        <f>'(Intermediate Computations)'!BU203</f>
        <v>Jul 2015</v>
      </c>
      <c r="BP202" s="4" t="str">
        <f>'(Intermediate Computations)'!BV203</f>
        <v>Aug 2015</v>
      </c>
      <c r="BQ202" s="4" t="str">
        <f>'(Intermediate Computations)'!BW203</f>
        <v>Sep 2015</v>
      </c>
      <c r="BR202" s="4" t="str">
        <f>'(Intermediate Computations)'!BX203</f>
        <v>Oct 2015</v>
      </c>
      <c r="BS202" s="4" t="str">
        <f>'(Intermediate Computations)'!BY203</f>
        <v>Nov 2015</v>
      </c>
      <c r="BT202" s="4" t="str">
        <f>'(Intermediate Computations)'!BZ203</f>
        <v>Dec 2015</v>
      </c>
      <c r="BU202" s="4" t="str">
        <f>'(Intermediate Computations)'!CB203</f>
        <v>Jan 2016</v>
      </c>
      <c r="BV202" s="4" t="str">
        <f>'(Intermediate Computations)'!CC203</f>
        <v>Feb 2016</v>
      </c>
      <c r="BW202" s="4" t="str">
        <f>'(Intermediate Computations)'!CD203</f>
        <v>Mar 2016</v>
      </c>
      <c r="BX202" s="4" t="str">
        <f>'(Intermediate Computations)'!CE203</f>
        <v>Apr 2016</v>
      </c>
      <c r="BY202" s="4" t="str">
        <f>'(Intermediate Computations)'!CF203</f>
        <v>May 2016</v>
      </c>
      <c r="BZ202" s="4" t="str">
        <f>'(Intermediate Computations)'!CG203</f>
        <v>Jun 2016</v>
      </c>
      <c r="CA202" s="4" t="str">
        <f>'(Intermediate Computations)'!CH203</f>
        <v>Jul 2016</v>
      </c>
      <c r="CB202" s="4" t="str">
        <f>'(Intermediate Computations)'!CI203</f>
        <v>Aug 2016</v>
      </c>
      <c r="CC202" s="4" t="str">
        <f>'(Intermediate Computations)'!CJ203</f>
        <v>Sep 2016</v>
      </c>
      <c r="CD202" s="4" t="str">
        <f>'(Intermediate Computations)'!CK203</f>
        <v>Oct 2016</v>
      </c>
      <c r="CE202" s="4" t="str">
        <f>'(Intermediate Computations)'!CL203</f>
        <v>Nov 2016</v>
      </c>
      <c r="CF202" s="4" t="str">
        <f>'(Intermediate Computations)'!CM203</f>
        <v>Dec 2016</v>
      </c>
      <c r="CG202" s="4" t="str">
        <f>'(Intermediate Computations)'!CO203</f>
        <v>Jan 2017</v>
      </c>
      <c r="CH202" s="4" t="str">
        <f>'(Intermediate Computations)'!CP203</f>
        <v>Feb 2017</v>
      </c>
      <c r="CI202" s="4" t="str">
        <f>'(Intermediate Computations)'!CQ203</f>
        <v>Mar 2017</v>
      </c>
      <c r="CJ202" s="4" t="str">
        <f>'(Intermediate Computations)'!CR203</f>
        <v>Apr 2017</v>
      </c>
      <c r="CK202" s="4" t="str">
        <f>'(Intermediate Computations)'!CS203</f>
        <v>May 2017</v>
      </c>
      <c r="CL202" s="4" t="str">
        <f>'(Intermediate Computations)'!CT203</f>
        <v>Jun 2017</v>
      </c>
      <c r="CM202" s="4" t="str">
        <f>'(Intermediate Computations)'!CU203</f>
        <v>Jul 2017</v>
      </c>
      <c r="CN202" s="4" t="str">
        <f>'(Intermediate Computations)'!CV203</f>
        <v>Aug 2017</v>
      </c>
      <c r="CO202" s="4" t="str">
        <f>'(Intermediate Computations)'!CW203</f>
        <v>Sep 2017</v>
      </c>
      <c r="CP202" s="4" t="str">
        <f>'(Intermediate Computations)'!CX203</f>
        <v>Oct 2017</v>
      </c>
      <c r="CQ202" s="4" t="str">
        <f>'(Intermediate Computations)'!CY203</f>
        <v>Nov 2017</v>
      </c>
      <c r="CR202" s="4" t="str">
        <f>'(Intermediate Computations)'!CZ203</f>
        <v>Dec 2017</v>
      </c>
      <c r="CS202" s="4" t="str">
        <f>'(Intermediate Computations)'!DB203</f>
        <v>Jan 2018</v>
      </c>
      <c r="CT202" s="4" t="str">
        <f>'(Intermediate Computations)'!DC203</f>
        <v>Feb 2018</v>
      </c>
      <c r="CU202" s="4" t="str">
        <f>'(Intermediate Computations)'!DD203</f>
        <v>Mar 2018</v>
      </c>
      <c r="CV202" s="4" t="str">
        <f>'(Intermediate Computations)'!DE203</f>
        <v>Apr 2018</v>
      </c>
      <c r="CW202" s="4" t="str">
        <f>'(Intermediate Computations)'!DF203</f>
        <v>May 2018</v>
      </c>
      <c r="CX202" s="4" t="str">
        <f>'(Intermediate Computations)'!DG203</f>
        <v>Jun 2018</v>
      </c>
      <c r="CY202" s="4" t="str">
        <f>'(Intermediate Computations)'!DH203</f>
        <v>Jul 2018</v>
      </c>
      <c r="CZ202" s="4" t="str">
        <f>'(Intermediate Computations)'!DI203</f>
        <v>Aug 2018</v>
      </c>
      <c r="DA202" s="4" t="str">
        <f>'(Intermediate Computations)'!DJ203</f>
        <v>Sep 2018</v>
      </c>
      <c r="DB202" s="4" t="str">
        <f>'(Intermediate Computations)'!DK203</f>
        <v>Oct 2018</v>
      </c>
      <c r="DC202" s="4" t="str">
        <f>'(Intermediate Computations)'!DL203</f>
        <v>Nov 2018</v>
      </c>
      <c r="DD202" s="4" t="str">
        <f>'(Intermediate Computations)'!DM203</f>
        <v>Dec 2018</v>
      </c>
      <c r="DE202" s="4" t="str">
        <f>'(Intermediate Computations)'!DO203</f>
        <v>Jan 2019</v>
      </c>
      <c r="DF202" s="4" t="str">
        <f>'(Intermediate Computations)'!DP203</f>
        <v>Feb 2019</v>
      </c>
      <c r="DG202" s="4" t="str">
        <f>'(Intermediate Computations)'!DQ203</f>
        <v>Mar 2019</v>
      </c>
      <c r="DH202" s="4" t="str">
        <f>'(Intermediate Computations)'!DR203</f>
        <v>Apr 2019</v>
      </c>
      <c r="DI202" s="4" t="str">
        <f>'(Intermediate Computations)'!DS203</f>
        <v>May 2019</v>
      </c>
      <c r="DJ202" s="4" t="str">
        <f>'(Intermediate Computations)'!DT203</f>
        <v>Jun 2019</v>
      </c>
      <c r="DK202" s="4" t="str">
        <f>'(Intermediate Computations)'!DU203</f>
        <v>Jul 2019</v>
      </c>
      <c r="DL202" s="4" t="str">
        <f>'(Intermediate Computations)'!DV203</f>
        <v>Aug 2019</v>
      </c>
      <c r="DM202" s="4" t="str">
        <f>'(Intermediate Computations)'!DW203</f>
        <v>Sep 2019</v>
      </c>
      <c r="DN202" s="4" t="str">
        <f>'(Intermediate Computations)'!DX203</f>
        <v>Oct 2019</v>
      </c>
      <c r="DO202" s="4" t="str">
        <f>'(Intermediate Computations)'!DY203</f>
        <v>Nov 2019</v>
      </c>
      <c r="DP202" s="4" t="str">
        <f>'(Intermediate Computations)'!DZ203</f>
        <v>Dec 2019</v>
      </c>
      <c r="DQ202" s="4" t="str">
        <f>'(Intermediate Computations)'!EB203</f>
        <v>Jan 2020</v>
      </c>
      <c r="DR202" s="4" t="str">
        <f>'(Intermediate Computations)'!EC203</f>
        <v>Feb 2020</v>
      </c>
      <c r="DS202" s="4" t="str">
        <f>'(Intermediate Computations)'!ED203</f>
        <v>Mar 2020</v>
      </c>
      <c r="DT202" s="4" t="str">
        <f>'(Intermediate Computations)'!EE203</f>
        <v>Apr 2020</v>
      </c>
      <c r="DU202" s="4" t="str">
        <f>'(Intermediate Computations)'!EF203</f>
        <v>May 2020</v>
      </c>
      <c r="DV202" s="4" t="str">
        <f>'(Intermediate Computations)'!EG203</f>
        <v>Jun 2020</v>
      </c>
      <c r="DW202" s="4" t="str">
        <f>'(Intermediate Computations)'!EH203</f>
        <v>Jul 2020</v>
      </c>
      <c r="DX202" s="4" t="str">
        <f>'(Intermediate Computations)'!EI203</f>
        <v>Aug 2020</v>
      </c>
      <c r="DY202" s="4" t="str">
        <f>'(Intermediate Computations)'!EJ203</f>
        <v>Sep 2020</v>
      </c>
      <c r="DZ202" s="4" t="str">
        <f>'(Intermediate Computations)'!EK203</f>
        <v>Oct 2020</v>
      </c>
      <c r="EA202" s="4" t="str">
        <f>'(Intermediate Computations)'!EL203</f>
        <v>Nov 2020</v>
      </c>
      <c r="EB202" s="4" t="str">
        <f>'(Intermediate Computations)'!EM203</f>
        <v>Dec 2020</v>
      </c>
    </row>
    <row r="203" spans="1:132" ht="12.75" customHeight="1">
      <c r="A203" s="4">
        <f>'(Intermediate Computations)'!B200</f>
        <v>40179</v>
      </c>
      <c r="B203" s="4">
        <f>'(Intermediate Computations)'!C200</f>
        <v>40210</v>
      </c>
      <c r="C203" s="4">
        <f>'(Intermediate Computations)'!D200</f>
        <v>40238</v>
      </c>
      <c r="D203" s="4">
        <f>'(Intermediate Computations)'!E200</f>
        <v>40269</v>
      </c>
      <c r="E203" s="4">
        <f>'(Intermediate Computations)'!F200</f>
        <v>40299</v>
      </c>
      <c r="F203" s="4">
        <f>'(Intermediate Computations)'!G200</f>
        <v>40330</v>
      </c>
      <c r="G203" s="4">
        <f>'(Intermediate Computations)'!H200</f>
        <v>40360</v>
      </c>
      <c r="H203" s="4">
        <f>'(Intermediate Computations)'!I200</f>
        <v>40391</v>
      </c>
      <c r="I203" s="4">
        <f>'(Intermediate Computations)'!J200</f>
        <v>40422</v>
      </c>
      <c r="J203" s="4">
        <f>'(Intermediate Computations)'!K200</f>
        <v>40452</v>
      </c>
      <c r="K203" s="4">
        <f>'(Intermediate Computations)'!L200</f>
        <v>40483</v>
      </c>
      <c r="L203" s="4">
        <f>'(Intermediate Computations)'!M200</f>
        <v>40513</v>
      </c>
      <c r="M203" s="4">
        <f>'(Intermediate Computations)'!O200</f>
        <v>40544</v>
      </c>
      <c r="N203" s="4">
        <f>'(Intermediate Computations)'!P200</f>
        <v>40575</v>
      </c>
      <c r="O203" s="4">
        <f>'(Intermediate Computations)'!Q200</f>
        <v>40603</v>
      </c>
      <c r="P203" s="4">
        <f>'(Intermediate Computations)'!R200</f>
        <v>40634</v>
      </c>
      <c r="Q203" s="4">
        <f>'(Intermediate Computations)'!S200</f>
        <v>40664</v>
      </c>
      <c r="R203" s="4">
        <f>'(Intermediate Computations)'!T200</f>
        <v>40695</v>
      </c>
      <c r="S203" s="4">
        <f>'(Intermediate Computations)'!U200</f>
        <v>40725</v>
      </c>
      <c r="T203" s="4">
        <f>'(Intermediate Computations)'!V200</f>
        <v>40756</v>
      </c>
      <c r="U203" s="4">
        <f>'(Intermediate Computations)'!W200</f>
        <v>40787</v>
      </c>
      <c r="V203" s="4">
        <f>'(Intermediate Computations)'!X200</f>
        <v>40817</v>
      </c>
      <c r="W203" s="4">
        <f>'(Intermediate Computations)'!Y200</f>
        <v>40848</v>
      </c>
      <c r="X203" s="4">
        <f>'(Intermediate Computations)'!Z200</f>
        <v>40878</v>
      </c>
      <c r="Y203" s="4">
        <f>'(Intermediate Computations)'!AB200</f>
        <v>40909</v>
      </c>
      <c r="Z203" s="4">
        <f>'(Intermediate Computations)'!AC200</f>
        <v>40940</v>
      </c>
      <c r="AA203" s="4">
        <f>'(Intermediate Computations)'!AD200</f>
        <v>40969</v>
      </c>
      <c r="AB203" s="4">
        <f>'(Intermediate Computations)'!AE200</f>
        <v>41000</v>
      </c>
      <c r="AC203" s="4">
        <f>'(Intermediate Computations)'!AF200</f>
        <v>41030</v>
      </c>
      <c r="AD203" s="4">
        <f>'(Intermediate Computations)'!AG200</f>
        <v>41061</v>
      </c>
      <c r="AE203" s="4">
        <f>'(Intermediate Computations)'!AH200</f>
        <v>41091</v>
      </c>
      <c r="AF203" s="4">
        <f>'(Intermediate Computations)'!AI200</f>
        <v>41122</v>
      </c>
      <c r="AG203" s="4">
        <f>'(Intermediate Computations)'!AJ200</f>
        <v>41153</v>
      </c>
      <c r="AH203" s="4">
        <f>'(Intermediate Computations)'!AK200</f>
        <v>41183</v>
      </c>
      <c r="AI203" s="4">
        <f>'(Intermediate Computations)'!AL200</f>
        <v>41214</v>
      </c>
      <c r="AJ203" s="4">
        <f>'(Intermediate Computations)'!AM200</f>
        <v>41244</v>
      </c>
      <c r="AK203" s="4">
        <f>'(Intermediate Computations)'!AO200</f>
        <v>41275</v>
      </c>
      <c r="AL203" s="4">
        <f>'(Intermediate Computations)'!AP200</f>
        <v>41306</v>
      </c>
      <c r="AM203" s="4">
        <f>'(Intermediate Computations)'!AQ200</f>
        <v>41334</v>
      </c>
      <c r="AN203" s="4">
        <f>'(Intermediate Computations)'!AR200</f>
        <v>41365</v>
      </c>
      <c r="AO203" s="4">
        <f>'(Intermediate Computations)'!AS200</f>
        <v>41395</v>
      </c>
      <c r="AP203" s="4">
        <f>'(Intermediate Computations)'!AT200</f>
        <v>41426</v>
      </c>
      <c r="AQ203" s="4">
        <f>'(Intermediate Computations)'!AU200</f>
        <v>41456</v>
      </c>
      <c r="AR203" s="4">
        <f>'(Intermediate Computations)'!AV200</f>
        <v>41487</v>
      </c>
      <c r="AS203" s="4">
        <f>'(Intermediate Computations)'!AW200</f>
        <v>41518</v>
      </c>
      <c r="AT203" s="4">
        <f>'(Intermediate Computations)'!AX200</f>
        <v>41548</v>
      </c>
      <c r="AU203" s="4">
        <f>'(Intermediate Computations)'!AY200</f>
        <v>41579</v>
      </c>
      <c r="AV203" s="4">
        <f>'(Intermediate Computations)'!AZ200</f>
        <v>41609</v>
      </c>
      <c r="AW203" s="4">
        <f>'(Intermediate Computations)'!BB200</f>
        <v>41640</v>
      </c>
      <c r="AX203" s="4">
        <f>'(Intermediate Computations)'!BC200</f>
        <v>41671</v>
      </c>
      <c r="AY203" s="4">
        <f>'(Intermediate Computations)'!BD200</f>
        <v>41699</v>
      </c>
      <c r="AZ203" s="4">
        <f>'(Intermediate Computations)'!BE200</f>
        <v>41730</v>
      </c>
      <c r="BA203" s="4">
        <f>'(Intermediate Computations)'!BF200</f>
        <v>41760</v>
      </c>
      <c r="BB203" s="4">
        <f>'(Intermediate Computations)'!BG200</f>
        <v>41791</v>
      </c>
      <c r="BC203" s="4">
        <f>'(Intermediate Computations)'!BH200</f>
        <v>41821</v>
      </c>
      <c r="BD203" s="4">
        <f>'(Intermediate Computations)'!BI200</f>
        <v>41852</v>
      </c>
      <c r="BE203" s="4">
        <f>'(Intermediate Computations)'!BJ200</f>
        <v>41883</v>
      </c>
      <c r="BF203" s="4">
        <f>'(Intermediate Computations)'!BK200</f>
        <v>41913</v>
      </c>
      <c r="BG203" s="4">
        <f>'(Intermediate Computations)'!BL200</f>
        <v>41944</v>
      </c>
      <c r="BH203" s="4">
        <f>'(Intermediate Computations)'!BM200</f>
        <v>41974</v>
      </c>
      <c r="BI203" s="4">
        <f>'(Intermediate Computations)'!BO200</f>
        <v>42005</v>
      </c>
      <c r="BJ203" s="4">
        <f>'(Intermediate Computations)'!BP200</f>
        <v>42036</v>
      </c>
      <c r="BK203" s="4">
        <f>'(Intermediate Computations)'!BQ200</f>
        <v>42064</v>
      </c>
      <c r="BL203" s="4">
        <f>'(Intermediate Computations)'!BR200</f>
        <v>42095</v>
      </c>
      <c r="BM203" s="4">
        <f>'(Intermediate Computations)'!BS200</f>
        <v>42125</v>
      </c>
      <c r="BN203" s="4">
        <f>'(Intermediate Computations)'!BT200</f>
        <v>42156</v>
      </c>
      <c r="BO203" s="4">
        <f>'(Intermediate Computations)'!BU200</f>
        <v>42186</v>
      </c>
      <c r="BP203" s="4">
        <f>'(Intermediate Computations)'!BV200</f>
        <v>42217</v>
      </c>
      <c r="BQ203" s="4">
        <f>'(Intermediate Computations)'!BW200</f>
        <v>42248</v>
      </c>
      <c r="BR203" s="4">
        <f>'(Intermediate Computations)'!BX200</f>
        <v>42278</v>
      </c>
      <c r="BS203" s="4">
        <f>'(Intermediate Computations)'!BY200</f>
        <v>42309</v>
      </c>
      <c r="BT203" s="4">
        <f>'(Intermediate Computations)'!BZ200</f>
        <v>42339</v>
      </c>
      <c r="BU203" s="4">
        <f>'(Intermediate Computations)'!CB200</f>
        <v>42370</v>
      </c>
      <c r="BV203" s="4">
        <f>'(Intermediate Computations)'!CC200</f>
        <v>42401</v>
      </c>
      <c r="BW203" s="4">
        <f>'(Intermediate Computations)'!CD200</f>
        <v>42430</v>
      </c>
      <c r="BX203" s="4">
        <f>'(Intermediate Computations)'!CE200</f>
        <v>42461</v>
      </c>
      <c r="BY203" s="4">
        <f>'(Intermediate Computations)'!CF200</f>
        <v>42491</v>
      </c>
      <c r="BZ203" s="4">
        <f>'(Intermediate Computations)'!CG200</f>
        <v>42522</v>
      </c>
      <c r="CA203" s="4">
        <f>'(Intermediate Computations)'!CH200</f>
        <v>42552</v>
      </c>
      <c r="CB203" s="4">
        <f>'(Intermediate Computations)'!CI200</f>
        <v>42583</v>
      </c>
      <c r="CC203" s="4">
        <f>'(Intermediate Computations)'!CJ200</f>
        <v>42614</v>
      </c>
      <c r="CD203" s="4">
        <f>'(Intermediate Computations)'!CK200</f>
        <v>42644</v>
      </c>
      <c r="CE203" s="4">
        <f>'(Intermediate Computations)'!CL200</f>
        <v>42675</v>
      </c>
      <c r="CF203" s="4">
        <f>'(Intermediate Computations)'!CM200</f>
        <v>42705</v>
      </c>
      <c r="CG203" s="4">
        <f>'(Intermediate Computations)'!CO200</f>
        <v>42736</v>
      </c>
      <c r="CH203" s="4">
        <f>'(Intermediate Computations)'!CP200</f>
        <v>42767</v>
      </c>
      <c r="CI203" s="4">
        <f>'(Intermediate Computations)'!CQ200</f>
        <v>42795</v>
      </c>
      <c r="CJ203" s="4">
        <f>'(Intermediate Computations)'!CR200</f>
        <v>42826</v>
      </c>
      <c r="CK203" s="4">
        <f>'(Intermediate Computations)'!CS200</f>
        <v>42856</v>
      </c>
      <c r="CL203" s="4">
        <f>'(Intermediate Computations)'!CT200</f>
        <v>42887</v>
      </c>
      <c r="CM203" s="4">
        <f>'(Intermediate Computations)'!CU200</f>
        <v>42917</v>
      </c>
      <c r="CN203" s="4">
        <f>'(Intermediate Computations)'!CV200</f>
        <v>42948</v>
      </c>
      <c r="CO203" s="4">
        <f>'(Intermediate Computations)'!CW200</f>
        <v>42979</v>
      </c>
      <c r="CP203" s="4">
        <f>'(Intermediate Computations)'!CX200</f>
        <v>43009</v>
      </c>
      <c r="CQ203" s="4">
        <f>'(Intermediate Computations)'!CY200</f>
        <v>43040</v>
      </c>
      <c r="CR203" s="4">
        <f>'(Intermediate Computations)'!CZ200</f>
        <v>43070</v>
      </c>
      <c r="CS203" s="4">
        <f>'(Intermediate Computations)'!DB200</f>
        <v>43101</v>
      </c>
      <c r="CT203" s="4">
        <f>'(Intermediate Computations)'!DC200</f>
        <v>43132</v>
      </c>
      <c r="CU203" s="4">
        <f>'(Intermediate Computations)'!DD200</f>
        <v>43160</v>
      </c>
      <c r="CV203" s="4">
        <f>'(Intermediate Computations)'!DE200</f>
        <v>43191</v>
      </c>
      <c r="CW203" s="4">
        <f>'(Intermediate Computations)'!DF200</f>
        <v>43221</v>
      </c>
      <c r="CX203" s="4">
        <f>'(Intermediate Computations)'!DG200</f>
        <v>43252</v>
      </c>
      <c r="CY203" s="4">
        <f>'(Intermediate Computations)'!DH200</f>
        <v>43282</v>
      </c>
      <c r="CZ203" s="4">
        <f>'(Intermediate Computations)'!DI200</f>
        <v>43313</v>
      </c>
      <c r="DA203" s="4">
        <f>'(Intermediate Computations)'!DJ200</f>
        <v>43344</v>
      </c>
      <c r="DB203" s="4">
        <f>'(Intermediate Computations)'!DK200</f>
        <v>43374</v>
      </c>
      <c r="DC203" s="4">
        <f>'(Intermediate Computations)'!DL200</f>
        <v>43405</v>
      </c>
      <c r="DD203" s="4">
        <f>'(Intermediate Computations)'!DM200</f>
        <v>43435</v>
      </c>
      <c r="DE203" s="4">
        <f>'(Intermediate Computations)'!DO200</f>
        <v>43466</v>
      </c>
      <c r="DF203" s="4">
        <f>'(Intermediate Computations)'!DP200</f>
        <v>43497</v>
      </c>
      <c r="DG203" s="4">
        <f>'(Intermediate Computations)'!DQ200</f>
        <v>43525</v>
      </c>
      <c r="DH203" s="4">
        <f>'(Intermediate Computations)'!DR200</f>
        <v>43556</v>
      </c>
      <c r="DI203" s="4">
        <f>'(Intermediate Computations)'!DS200</f>
        <v>43586</v>
      </c>
      <c r="DJ203" s="4">
        <f>'(Intermediate Computations)'!DT200</f>
        <v>43617</v>
      </c>
      <c r="DK203" s="4">
        <f>'(Intermediate Computations)'!DU200</f>
        <v>43647</v>
      </c>
      <c r="DL203" s="4">
        <f>'(Intermediate Computations)'!DV200</f>
        <v>43678</v>
      </c>
      <c r="DM203" s="4">
        <f>'(Intermediate Computations)'!DW200</f>
        <v>43709</v>
      </c>
      <c r="DN203" s="4">
        <f>'(Intermediate Computations)'!DX200</f>
        <v>43739</v>
      </c>
      <c r="DO203" s="4">
        <f>'(Intermediate Computations)'!DY200</f>
        <v>43770</v>
      </c>
      <c r="DP203" s="4">
        <f>'(Intermediate Computations)'!DZ200</f>
        <v>43800</v>
      </c>
      <c r="DQ203" s="4">
        <f>'(Intermediate Computations)'!EB200</f>
        <v>43831</v>
      </c>
      <c r="DR203" s="4">
        <f>'(Intermediate Computations)'!EC200</f>
        <v>43862</v>
      </c>
      <c r="DS203" s="4">
        <f>'(Intermediate Computations)'!ED200</f>
        <v>43891</v>
      </c>
      <c r="DT203" s="4">
        <f>'(Intermediate Computations)'!EE200</f>
        <v>43922</v>
      </c>
      <c r="DU203" s="4">
        <f>'(Intermediate Computations)'!EF200</f>
        <v>43952</v>
      </c>
      <c r="DV203" s="4">
        <f>'(Intermediate Computations)'!EG200</f>
        <v>43983</v>
      </c>
      <c r="DW203" s="4">
        <f>'(Intermediate Computations)'!EH200</f>
        <v>44013</v>
      </c>
      <c r="DX203" s="4">
        <f>'(Intermediate Computations)'!EI200</f>
        <v>44044</v>
      </c>
      <c r="DY203" s="4">
        <f>'(Intermediate Computations)'!EJ200</f>
        <v>44075</v>
      </c>
      <c r="DZ203" s="4">
        <f>'(Intermediate Computations)'!EK200</f>
        <v>44105</v>
      </c>
      <c r="EA203" s="4">
        <f>'(Intermediate Computations)'!EL200</f>
        <v>44136</v>
      </c>
      <c r="EB203" s="4">
        <f>'(Intermediate Computations)'!EM200</f>
        <v>44166</v>
      </c>
    </row>
    <row r="204" spans="1:132" ht="12.75" customHeight="1">
      <c r="A204" s="64">
        <f>'Statitstical Moments'!B54</f>
        <v>933333.33333333326</v>
      </c>
      <c r="B204" s="64">
        <f ca="1">'Statitstical Moments'!C54</f>
        <v>933082.87164838007</v>
      </c>
      <c r="C204" s="64">
        <f ca="1">'Statitstical Moments'!D54</f>
        <v>932788.68789254979</v>
      </c>
      <c r="D204" s="64">
        <f ca="1">'Statitstical Moments'!E54</f>
        <v>932485.90769731358</v>
      </c>
      <c r="E204" s="64">
        <f ca="1">'Statitstical Moments'!F54</f>
        <v>932190.29630969511</v>
      </c>
      <c r="F204" s="64">
        <f ca="1">'Statitstical Moments'!G54</f>
        <v>931888.50546921394</v>
      </c>
      <c r="G204" s="64">
        <f ca="1">'Statitstical Moments'!H54</f>
        <v>931585.13818978518</v>
      </c>
      <c r="H204" s="64">
        <f ca="1">'Statitstical Moments'!I54</f>
        <v>931292.62163767195</v>
      </c>
      <c r="I204" s="64">
        <f ca="1">'Statitstical Moments'!J54</f>
        <v>931012.67116492195</v>
      </c>
      <c r="J204" s="64">
        <f ca="1">'Statitstical Moments'!K54</f>
        <v>930734.43311337859</v>
      </c>
      <c r="K204" s="64">
        <f ca="1">'Statitstical Moments'!L54</f>
        <v>930487.56958561321</v>
      </c>
      <c r="L204" s="64">
        <f ca="1">'Statitstical Moments'!M54</f>
        <v>930201.51938873413</v>
      </c>
      <c r="M204" s="64">
        <f ca="1">'Statitstical Moments'!O54</f>
        <v>929890.11926496879</v>
      </c>
      <c r="N204" s="64">
        <f ca="1">'Statitstical Moments'!P54</f>
        <v>929584.2609908306</v>
      </c>
      <c r="O204" s="64">
        <f ca="1">'Statitstical Moments'!Q54</f>
        <v>929284.01544087834</v>
      </c>
      <c r="P204" s="64">
        <f ca="1">'Statitstical Moments'!R54</f>
        <v>928955.3231263574</v>
      </c>
      <c r="Q204" s="64">
        <f ca="1">'Statitstical Moments'!S54</f>
        <v>928663.30833619332</v>
      </c>
      <c r="R204" s="64">
        <f ca="1">'Statitstical Moments'!T54</f>
        <v>928346.23355321074</v>
      </c>
      <c r="S204" s="64">
        <f ca="1">'Statitstical Moments'!U54</f>
        <v>928036.65404574876</v>
      </c>
      <c r="T204" s="64">
        <f ca="1">'Statitstical Moments'!V54</f>
        <v>927736.81465061195</v>
      </c>
      <c r="U204" s="64">
        <f ca="1">'Statitstical Moments'!W54</f>
        <v>927425.1739422885</v>
      </c>
      <c r="V204" s="64">
        <f ca="1">'Statitstical Moments'!X54</f>
        <v>927113.60782877065</v>
      </c>
      <c r="W204" s="64">
        <f ca="1">'Statitstical Moments'!Y54</f>
        <v>926794.54313444847</v>
      </c>
      <c r="X204" s="64">
        <f ca="1">'Statitstical Moments'!Z54</f>
        <v>926494.32366205321</v>
      </c>
      <c r="Y204" s="64">
        <f ca="1">'Statitstical Moments'!AB54</f>
        <v>926157.56477559288</v>
      </c>
      <c r="Z204" s="64">
        <f ca="1">'Statitstical Moments'!AC54</f>
        <v>925841.1517845476</v>
      </c>
      <c r="AA204" s="64">
        <f ca="1">'Statitstical Moments'!AD54</f>
        <v>925510.61923921655</v>
      </c>
      <c r="AB204" s="64">
        <f ca="1">'Statitstical Moments'!AE54</f>
        <v>925184.55073192425</v>
      </c>
      <c r="AC204" s="64">
        <f ca="1">'Statitstical Moments'!AF54</f>
        <v>924827.0076592426</v>
      </c>
      <c r="AD204" s="64">
        <f ca="1">'Statitstical Moments'!AG54</f>
        <v>924469.46029913437</v>
      </c>
      <c r="AE204" s="64">
        <f ca="1">'Statitstical Moments'!AH54</f>
        <v>924122.88913535711</v>
      </c>
      <c r="AF204" s="64">
        <f ca="1">'Statitstical Moments'!AI54</f>
        <v>923772.517857873</v>
      </c>
      <c r="AG204" s="64">
        <f ca="1">'Statitstical Moments'!AJ54</f>
        <v>923446.05872466567</v>
      </c>
      <c r="AH204" s="64">
        <f ca="1">'Statitstical Moments'!AK54</f>
        <v>923111.88118839148</v>
      </c>
      <c r="AI204" s="64">
        <f ca="1">'Statitstical Moments'!AL54</f>
        <v>922780.78560625401</v>
      </c>
      <c r="AJ204" s="64">
        <f ca="1">'Statitstical Moments'!AM54</f>
        <v>922434.12132780056</v>
      </c>
      <c r="AK204" s="64">
        <f ca="1">'Statitstical Moments'!AO54</f>
        <v>922104.9957756598</v>
      </c>
      <c r="AL204" s="64">
        <f ca="1">'Statitstical Moments'!AP54</f>
        <v>921743.50600754307</v>
      </c>
      <c r="AM204" s="64">
        <f ca="1">'Statitstical Moments'!AQ54</f>
        <v>921388.4738706036</v>
      </c>
      <c r="AN204" s="64">
        <f ca="1">'Statitstical Moments'!AR54</f>
        <v>921012.27497570752</v>
      </c>
      <c r="AO204" s="64">
        <f ca="1">'Statitstical Moments'!AS54</f>
        <v>920636.95787326584</v>
      </c>
      <c r="AP204" s="64">
        <f ca="1">'Statitstical Moments'!AT54</f>
        <v>920298.89331072348</v>
      </c>
      <c r="AQ204" s="64">
        <f ca="1">'Statitstical Moments'!AU54</f>
        <v>919942.41146596125</v>
      </c>
      <c r="AR204" s="64">
        <f ca="1">'Statitstical Moments'!AV54</f>
        <v>919579.60483688407</v>
      </c>
      <c r="AS204" s="64">
        <f ca="1">'Statitstical Moments'!AW54</f>
        <v>919176.02518773347</v>
      </c>
      <c r="AT204" s="64">
        <f ca="1">'Statitstical Moments'!AX54</f>
        <v>918784.05739518441</v>
      </c>
      <c r="AU204" s="64">
        <f ca="1">'Statitstical Moments'!AY54</f>
        <v>918401.32600334659</v>
      </c>
      <c r="AV204" s="64">
        <f ca="1">'Statitstical Moments'!AZ54</f>
        <v>918066.88248320494</v>
      </c>
      <c r="AW204" s="64">
        <f ca="1">'Statitstical Moments'!BB54</f>
        <v>917668.39966545929</v>
      </c>
      <c r="AX204" s="64">
        <f ca="1">'Statitstical Moments'!BC54</f>
        <v>917323.27193497145</v>
      </c>
      <c r="AY204" s="64">
        <f ca="1">'Statitstical Moments'!BD54</f>
        <v>916934.10998486332</v>
      </c>
      <c r="AZ204" s="64">
        <f ca="1">'Statitstical Moments'!BE54</f>
        <v>916539.58798519918</v>
      </c>
      <c r="BA204" s="64">
        <f ca="1">'Statitstical Moments'!BF54</f>
        <v>916144.6681475708</v>
      </c>
      <c r="BB204" s="64">
        <f ca="1">'Statitstical Moments'!BG54</f>
        <v>915736.83491250803</v>
      </c>
      <c r="BC204" s="64">
        <f ca="1">'Statitstical Moments'!BH54</f>
        <v>915343.65357940737</v>
      </c>
      <c r="BD204" s="64">
        <f ca="1">'Statitstical Moments'!BI54</f>
        <v>914974.20538057724</v>
      </c>
      <c r="BE204" s="64">
        <f ca="1">'Statitstical Moments'!BJ54</f>
        <v>914583.97646814794</v>
      </c>
      <c r="BF204" s="64">
        <f ca="1">'Statitstical Moments'!BK54</f>
        <v>914178.1441414858</v>
      </c>
      <c r="BG204" s="64">
        <f ca="1">'Statitstical Moments'!BL54</f>
        <v>913832.40815838939</v>
      </c>
      <c r="BH204" s="64">
        <f ca="1">'Statitstical Moments'!BM54</f>
        <v>913480.37142688315</v>
      </c>
      <c r="BI204" s="64">
        <f ca="1">'Statitstical Moments'!BO54</f>
        <v>913074.78373788483</v>
      </c>
      <c r="BJ204" s="64">
        <f ca="1">'Statitstical Moments'!BP54</f>
        <v>912672.4350995674</v>
      </c>
      <c r="BK204" s="64">
        <f ca="1">'Statitstical Moments'!BQ54</f>
        <v>912263.10174633237</v>
      </c>
      <c r="BL204" s="64">
        <f ca="1">'Statitstical Moments'!BR54</f>
        <v>911889.36551279877</v>
      </c>
      <c r="BM204" s="64">
        <f ca="1">'Statitstical Moments'!BS54</f>
        <v>911478.66506495059</v>
      </c>
      <c r="BN204" s="64">
        <f ca="1">'Statitstical Moments'!BT54</f>
        <v>911075.2871527907</v>
      </c>
      <c r="BO204" s="64">
        <f ca="1">'Statitstical Moments'!BU54</f>
        <v>910666.6207728741</v>
      </c>
      <c r="BP204" s="64">
        <f ca="1">'Statitstical Moments'!BV54</f>
        <v>910302.22125200869</v>
      </c>
      <c r="BQ204" s="64">
        <f ca="1">'Statitstical Moments'!BW54</f>
        <v>909892.03835254291</v>
      </c>
      <c r="BR204" s="64">
        <f ca="1">'Statitstical Moments'!BX54</f>
        <v>909473.2127770487</v>
      </c>
      <c r="BS204" s="64">
        <f ca="1">'Statitstical Moments'!BY54</f>
        <v>909079.56549786578</v>
      </c>
      <c r="BT204" s="64">
        <f ca="1">'Statitstical Moments'!BZ54</f>
        <v>908673.61773133208</v>
      </c>
      <c r="BU204" s="64">
        <f ca="1">'Statitstical Moments'!CB54</f>
        <v>908255.07595698559</v>
      </c>
      <c r="BV204" s="64">
        <f ca="1">'Statitstical Moments'!CC54</f>
        <v>907832.18300000345</v>
      </c>
      <c r="BW204" s="64">
        <f ca="1">'Statitstical Moments'!CD54</f>
        <v>907431.45595167577</v>
      </c>
      <c r="BX204" s="64">
        <f ca="1">'Statitstical Moments'!CE54</f>
        <v>907029.32865201123</v>
      </c>
      <c r="BY204" s="64">
        <f ca="1">'Statitstical Moments'!CF54</f>
        <v>906578.92544465302</v>
      </c>
      <c r="BZ204" s="64">
        <f ca="1">'Statitstical Moments'!CG54</f>
        <v>906162.88383728289</v>
      </c>
      <c r="CA204" s="64">
        <f ca="1">'Statitstical Moments'!CH54</f>
        <v>905762.97382573993</v>
      </c>
      <c r="CB204" s="64">
        <f ca="1">'Statitstical Moments'!CI54</f>
        <v>905387.06836624572</v>
      </c>
      <c r="CC204" s="64">
        <f ca="1">'Statitstical Moments'!CJ54</f>
        <v>904965.22383224743</v>
      </c>
      <c r="CD204" s="64">
        <f ca="1">'Statitstical Moments'!CK54</f>
        <v>904543.83216791123</v>
      </c>
      <c r="CE204" s="64">
        <f ca="1">'Statitstical Moments'!CL54</f>
        <v>904125.30391646142</v>
      </c>
      <c r="CF204" s="64">
        <f ca="1">'Statitstical Moments'!CM54</f>
        <v>903681.47653944546</v>
      </c>
      <c r="CG204" s="64">
        <f ca="1">'Statitstical Moments'!CO54</f>
        <v>903241.69191248587</v>
      </c>
      <c r="CH204" s="64">
        <f ca="1">'Statitstical Moments'!CP54</f>
        <v>902775.38964112813</v>
      </c>
      <c r="CI204" s="64">
        <f ca="1">'Statitstical Moments'!CQ54</f>
        <v>902376.05345331994</v>
      </c>
      <c r="CJ204" s="64">
        <f ca="1">'Statitstical Moments'!CR54</f>
        <v>901931.60124549619</v>
      </c>
      <c r="CK204" s="64">
        <f ca="1">'Statitstical Moments'!CS54</f>
        <v>901505.14019016514</v>
      </c>
      <c r="CL204" s="64">
        <f ca="1">'Statitstical Moments'!CT54</f>
        <v>901082.99322041916</v>
      </c>
      <c r="CM204" s="64">
        <f ca="1">'Statitstical Moments'!CU54</f>
        <v>900657.80310032074</v>
      </c>
      <c r="CN204" s="64">
        <f ca="1">'Statitstical Moments'!CV54</f>
        <v>900244.01049840252</v>
      </c>
      <c r="CO204" s="64">
        <f ca="1">'Statitstical Moments'!CW54</f>
        <v>899797.15352939861</v>
      </c>
      <c r="CP204" s="64">
        <f ca="1">'Statitstical Moments'!CX54</f>
        <v>899392.91533965198</v>
      </c>
      <c r="CQ204" s="64">
        <f ca="1">'Statitstical Moments'!CY54</f>
        <v>898971.6457112655</v>
      </c>
      <c r="CR204" s="64">
        <f ca="1">'Statitstical Moments'!CZ54</f>
        <v>898542.31854714092</v>
      </c>
      <c r="CS204" s="64">
        <f ca="1">'Statitstical Moments'!DB54</f>
        <v>898115.66354630829</v>
      </c>
      <c r="CT204" s="64">
        <f ca="1">'Statitstical Moments'!DC54</f>
        <v>897630.66823057667</v>
      </c>
      <c r="CU204" s="64">
        <f ca="1">'Statitstical Moments'!DD54</f>
        <v>897209.93076859205</v>
      </c>
      <c r="CV204" s="64">
        <f ca="1">'Statitstical Moments'!DE54</f>
        <v>896809.51513834589</v>
      </c>
      <c r="CW204" s="64">
        <f ca="1">'Statitstical Moments'!DF54</f>
        <v>896385.34254228533</v>
      </c>
      <c r="CX204" s="64">
        <f ca="1">'Statitstical Moments'!DG54</f>
        <v>895943.59630800947</v>
      </c>
      <c r="CY204" s="64">
        <f ca="1">'Statitstical Moments'!DH54</f>
        <v>895496.18888470018</v>
      </c>
      <c r="CZ204" s="64">
        <f ca="1">'Statitstical Moments'!DI54</f>
        <v>895081.11706127517</v>
      </c>
      <c r="DA204" s="64">
        <f ca="1">'Statitstical Moments'!DJ54</f>
        <v>894630.77300773293</v>
      </c>
      <c r="DB204" s="64">
        <f ca="1">'Statitstical Moments'!DK54</f>
        <v>894210.23313494597</v>
      </c>
      <c r="DC204" s="64">
        <f ca="1">'Statitstical Moments'!DL54</f>
        <v>893807.54039090686</v>
      </c>
      <c r="DD204" s="64">
        <f ca="1">'Statitstical Moments'!DM54</f>
        <v>893388.70073567051</v>
      </c>
      <c r="DE204" s="64">
        <f ca="1">'Statitstical Moments'!DO54</f>
        <v>892953.04338459799</v>
      </c>
      <c r="DF204" s="64">
        <f ca="1">'Statitstical Moments'!DP54</f>
        <v>892547.01547617442</v>
      </c>
      <c r="DG204" s="64">
        <f ca="1">'Statitstical Moments'!DQ54</f>
        <v>892108.35457858106</v>
      </c>
      <c r="DH204" s="64">
        <f ca="1">'Statitstical Moments'!DR54</f>
        <v>891667.44074512925</v>
      </c>
      <c r="DI204" s="64">
        <f ca="1">'Statitstical Moments'!DS54</f>
        <v>891241.92261384532</v>
      </c>
      <c r="DJ204" s="64">
        <f ca="1">'Statitstical Moments'!DT54</f>
        <v>890845.11808938696</v>
      </c>
      <c r="DK204" s="64">
        <f ca="1">'Statitstical Moments'!DU54</f>
        <v>890388.1179217149</v>
      </c>
      <c r="DL204" s="64">
        <f ca="1">'Statitstical Moments'!DV54</f>
        <v>889934.86135552183</v>
      </c>
      <c r="DM204" s="64">
        <f ca="1">'Statitstical Moments'!DW54</f>
        <v>889504.4553178146</v>
      </c>
      <c r="DN204" s="64">
        <f ca="1">'Statitstical Moments'!DX54</f>
        <v>889086.72567576752</v>
      </c>
      <c r="DO204" s="64">
        <f ca="1">'Statitstical Moments'!DY54</f>
        <v>888639.84777562937</v>
      </c>
      <c r="DP204" s="64">
        <f ca="1">'Statitstical Moments'!DZ54</f>
        <v>888233.74824018741</v>
      </c>
      <c r="DQ204" s="64">
        <f ca="1">'Statitstical Moments'!EB54</f>
        <v>887757.59336354246</v>
      </c>
      <c r="DR204" s="64">
        <f ca="1">'Statitstical Moments'!EC54</f>
        <v>887302.9583491137</v>
      </c>
      <c r="DS204" s="64">
        <f ca="1">'Statitstical Moments'!ED54</f>
        <v>886890.75368382747</v>
      </c>
      <c r="DT204" s="64">
        <f ca="1">'Statitstical Moments'!EE54</f>
        <v>886453.07680044777</v>
      </c>
      <c r="DU204" s="64">
        <f ca="1">'Statitstical Moments'!EF54</f>
        <v>886014.24288806866</v>
      </c>
      <c r="DV204" s="64">
        <f ca="1">'Statitstical Moments'!EG54</f>
        <v>885587.35000742041</v>
      </c>
      <c r="DW204" s="64">
        <f ca="1">'Statitstical Moments'!EH54</f>
        <v>885121.30026598065</v>
      </c>
      <c r="DX204" s="64">
        <f ca="1">'Statitstical Moments'!EI54</f>
        <v>884701.74525830639</v>
      </c>
      <c r="DY204" s="64">
        <f ca="1">'Statitstical Moments'!EJ54</f>
        <v>884260.79660519818</v>
      </c>
      <c r="DZ204" s="64">
        <f ca="1">'Statitstical Moments'!EK54</f>
        <v>883835.2681926837</v>
      </c>
      <c r="EA204" s="64">
        <f ca="1">'Statitstical Moments'!EL54</f>
        <v>883380.98877868347</v>
      </c>
      <c r="EB204" s="64">
        <f ca="1">'Statitstical Moments'!EM54</f>
        <v>882929.48603020073</v>
      </c>
    </row>
    <row r="205" spans="1:132" ht="12.75" customHeight="1">
      <c r="A205" s="4" t="str">
        <f>'(Intermediate Computations)'!B209</f>
        <v>Jan 2010</v>
      </c>
      <c r="B205" s="4" t="str">
        <f>'(Intermediate Computations)'!C209</f>
        <v>Feb 2010</v>
      </c>
      <c r="C205" s="4" t="str">
        <f>'(Intermediate Computations)'!D209</f>
        <v>Mar 2010</v>
      </c>
      <c r="D205" s="4" t="str">
        <f>'(Intermediate Computations)'!E209</f>
        <v>Apr 2010</v>
      </c>
      <c r="E205" s="4" t="str">
        <f>'(Intermediate Computations)'!F209</f>
        <v>May 2010</v>
      </c>
      <c r="F205" s="4" t="str">
        <f>'(Intermediate Computations)'!G209</f>
        <v>Jun 2010</v>
      </c>
      <c r="G205" s="4" t="str">
        <f>'(Intermediate Computations)'!H209</f>
        <v>Jul 2010</v>
      </c>
      <c r="H205" s="4" t="str">
        <f>'(Intermediate Computations)'!I209</f>
        <v>Aug 2010</v>
      </c>
      <c r="I205" s="4" t="str">
        <f>'(Intermediate Computations)'!J209</f>
        <v>Sep 2010</v>
      </c>
      <c r="J205" s="4" t="str">
        <f>'(Intermediate Computations)'!K209</f>
        <v>Oct 2010</v>
      </c>
      <c r="K205" s="4" t="str">
        <f>'(Intermediate Computations)'!L209</f>
        <v>Nov 2010</v>
      </c>
      <c r="L205" s="4" t="str">
        <f>'(Intermediate Computations)'!M209</f>
        <v>Dec 2010</v>
      </c>
      <c r="M205" s="4" t="str">
        <f>'(Intermediate Computations)'!O209</f>
        <v>Jan 2011</v>
      </c>
      <c r="N205" s="4" t="str">
        <f>'(Intermediate Computations)'!P209</f>
        <v>Feb 2011</v>
      </c>
      <c r="O205" s="4" t="str">
        <f>'(Intermediate Computations)'!Q209</f>
        <v>Mar 2011</v>
      </c>
      <c r="P205" s="4" t="str">
        <f>'(Intermediate Computations)'!R209</f>
        <v>Apr 2011</v>
      </c>
      <c r="Q205" s="4" t="str">
        <f>'(Intermediate Computations)'!S209</f>
        <v>May 2011</v>
      </c>
      <c r="R205" s="4" t="str">
        <f>'(Intermediate Computations)'!T209</f>
        <v>Jun 2011</v>
      </c>
      <c r="S205" s="4" t="str">
        <f>'(Intermediate Computations)'!U209</f>
        <v>Jul 2011</v>
      </c>
      <c r="T205" s="4" t="str">
        <f>'(Intermediate Computations)'!V209</f>
        <v>Aug 2011</v>
      </c>
      <c r="U205" s="4" t="str">
        <f>'(Intermediate Computations)'!W209</f>
        <v>Sep 2011</v>
      </c>
      <c r="V205" s="4" t="str">
        <f>'(Intermediate Computations)'!X209</f>
        <v>Oct 2011</v>
      </c>
      <c r="W205" s="4" t="str">
        <f>'(Intermediate Computations)'!Y209</f>
        <v>Nov 2011</v>
      </c>
      <c r="X205" s="4" t="str">
        <f>'(Intermediate Computations)'!Z209</f>
        <v>Dec 2011</v>
      </c>
      <c r="Y205" s="4" t="str">
        <f>'(Intermediate Computations)'!AB209</f>
        <v>Jan 2012</v>
      </c>
      <c r="Z205" s="4" t="str">
        <f>'(Intermediate Computations)'!AC209</f>
        <v>Feb 2012</v>
      </c>
      <c r="AA205" s="4" t="str">
        <f>'(Intermediate Computations)'!AD209</f>
        <v>Mar 2012</v>
      </c>
      <c r="AB205" s="4" t="str">
        <f>'(Intermediate Computations)'!AE209</f>
        <v>Apr 2012</v>
      </c>
      <c r="AC205" s="4" t="str">
        <f>'(Intermediate Computations)'!AF209</f>
        <v>May 2012</v>
      </c>
      <c r="AD205" s="4" t="str">
        <f>'(Intermediate Computations)'!AG209</f>
        <v>Jun 2012</v>
      </c>
      <c r="AE205" s="4" t="str">
        <f>'(Intermediate Computations)'!AH209</f>
        <v>Jul 2012</v>
      </c>
      <c r="AF205" s="4" t="str">
        <f>'(Intermediate Computations)'!AI209</f>
        <v>Aug 2012</v>
      </c>
      <c r="AG205" s="4" t="str">
        <f>'(Intermediate Computations)'!AJ209</f>
        <v>Sep 2012</v>
      </c>
      <c r="AH205" s="4" t="str">
        <f>'(Intermediate Computations)'!AK209</f>
        <v>Oct 2012</v>
      </c>
      <c r="AI205" s="4" t="str">
        <f>'(Intermediate Computations)'!AL209</f>
        <v>Nov 2012</v>
      </c>
      <c r="AJ205" s="4" t="str">
        <f>'(Intermediate Computations)'!AM209</f>
        <v>Dec 2012</v>
      </c>
      <c r="AK205" s="4" t="str">
        <f>'(Intermediate Computations)'!AO209</f>
        <v>Jan 2013</v>
      </c>
      <c r="AL205" s="4" t="str">
        <f>'(Intermediate Computations)'!AP209</f>
        <v>Feb 2013</v>
      </c>
      <c r="AM205" s="4" t="str">
        <f>'(Intermediate Computations)'!AQ209</f>
        <v>Mar 2013</v>
      </c>
      <c r="AN205" s="4" t="str">
        <f>'(Intermediate Computations)'!AR209</f>
        <v>Apr 2013</v>
      </c>
      <c r="AO205" s="4" t="str">
        <f>'(Intermediate Computations)'!AS209</f>
        <v>May 2013</v>
      </c>
      <c r="AP205" s="4" t="str">
        <f>'(Intermediate Computations)'!AT209</f>
        <v>Jun 2013</v>
      </c>
      <c r="AQ205" s="4" t="str">
        <f>'(Intermediate Computations)'!AU209</f>
        <v>Jul 2013</v>
      </c>
      <c r="AR205" s="4" t="str">
        <f>'(Intermediate Computations)'!AV209</f>
        <v>Aug 2013</v>
      </c>
      <c r="AS205" s="4" t="str">
        <f>'(Intermediate Computations)'!AW209</f>
        <v>Sep 2013</v>
      </c>
      <c r="AT205" s="4" t="str">
        <f>'(Intermediate Computations)'!AX209</f>
        <v>Oct 2013</v>
      </c>
      <c r="AU205" s="4" t="str">
        <f>'(Intermediate Computations)'!AY209</f>
        <v>Nov 2013</v>
      </c>
      <c r="AV205" s="4" t="str">
        <f>'(Intermediate Computations)'!AZ209</f>
        <v>Dec 2013</v>
      </c>
      <c r="AW205" s="4" t="str">
        <f>'(Intermediate Computations)'!BB209</f>
        <v>Jan 2014</v>
      </c>
      <c r="AX205" s="4" t="str">
        <f>'(Intermediate Computations)'!BC209</f>
        <v>Feb 2014</v>
      </c>
      <c r="AY205" s="4" t="str">
        <f>'(Intermediate Computations)'!BD209</f>
        <v>Mar 2014</v>
      </c>
      <c r="AZ205" s="4" t="str">
        <f>'(Intermediate Computations)'!BE209</f>
        <v>Apr 2014</v>
      </c>
      <c r="BA205" s="4" t="str">
        <f>'(Intermediate Computations)'!BF209</f>
        <v>May 2014</v>
      </c>
      <c r="BB205" s="4" t="str">
        <f>'(Intermediate Computations)'!BG209</f>
        <v>Jun 2014</v>
      </c>
      <c r="BC205" s="4" t="str">
        <f>'(Intermediate Computations)'!BH209</f>
        <v>Jul 2014</v>
      </c>
      <c r="BD205" s="4" t="str">
        <f>'(Intermediate Computations)'!BI209</f>
        <v>Aug 2014</v>
      </c>
      <c r="BE205" s="4" t="str">
        <f>'(Intermediate Computations)'!BJ209</f>
        <v>Sep 2014</v>
      </c>
      <c r="BF205" s="4" t="str">
        <f>'(Intermediate Computations)'!BK209</f>
        <v>Oct 2014</v>
      </c>
      <c r="BG205" s="4" t="str">
        <f>'(Intermediate Computations)'!BL209</f>
        <v>Nov 2014</v>
      </c>
      <c r="BH205" s="4" t="str">
        <f>'(Intermediate Computations)'!BM209</f>
        <v>Dec 2014</v>
      </c>
      <c r="BI205" s="4" t="str">
        <f>'(Intermediate Computations)'!BO209</f>
        <v>Jan 2015</v>
      </c>
      <c r="BJ205" s="4" t="str">
        <f>'(Intermediate Computations)'!BP209</f>
        <v>Feb 2015</v>
      </c>
      <c r="BK205" s="4" t="str">
        <f>'(Intermediate Computations)'!BQ209</f>
        <v>Mar 2015</v>
      </c>
      <c r="BL205" s="4" t="str">
        <f>'(Intermediate Computations)'!BR209</f>
        <v>Apr 2015</v>
      </c>
      <c r="BM205" s="4" t="str">
        <f>'(Intermediate Computations)'!BS209</f>
        <v>May 2015</v>
      </c>
      <c r="BN205" s="4" t="str">
        <f>'(Intermediate Computations)'!BT209</f>
        <v>Jun 2015</v>
      </c>
      <c r="BO205" s="4" t="str">
        <f>'(Intermediate Computations)'!BU209</f>
        <v>Jul 2015</v>
      </c>
      <c r="BP205" s="4" t="str">
        <f>'(Intermediate Computations)'!BV209</f>
        <v>Aug 2015</v>
      </c>
      <c r="BQ205" s="4" t="str">
        <f>'(Intermediate Computations)'!BW209</f>
        <v>Sep 2015</v>
      </c>
      <c r="BR205" s="4" t="str">
        <f>'(Intermediate Computations)'!BX209</f>
        <v>Oct 2015</v>
      </c>
      <c r="BS205" s="4" t="str">
        <f>'(Intermediate Computations)'!BY209</f>
        <v>Nov 2015</v>
      </c>
      <c r="BT205" s="4" t="str">
        <f>'(Intermediate Computations)'!BZ209</f>
        <v>Dec 2015</v>
      </c>
      <c r="BU205" s="4" t="str">
        <f>'(Intermediate Computations)'!CB209</f>
        <v>Jan 2016</v>
      </c>
      <c r="BV205" s="4" t="str">
        <f>'(Intermediate Computations)'!CC209</f>
        <v>Feb 2016</v>
      </c>
      <c r="BW205" s="4" t="str">
        <f>'(Intermediate Computations)'!CD209</f>
        <v>Mar 2016</v>
      </c>
      <c r="BX205" s="4" t="str">
        <f>'(Intermediate Computations)'!CE209</f>
        <v>Apr 2016</v>
      </c>
      <c r="BY205" s="4" t="str">
        <f>'(Intermediate Computations)'!CF209</f>
        <v>May 2016</v>
      </c>
      <c r="BZ205" s="4" t="str">
        <f>'(Intermediate Computations)'!CG209</f>
        <v>Jun 2016</v>
      </c>
      <c r="CA205" s="4" t="str">
        <f>'(Intermediate Computations)'!CH209</f>
        <v>Jul 2016</v>
      </c>
      <c r="CB205" s="4" t="str">
        <f>'(Intermediate Computations)'!CI209</f>
        <v>Aug 2016</v>
      </c>
      <c r="CC205" s="4" t="str">
        <f>'(Intermediate Computations)'!CJ209</f>
        <v>Sep 2016</v>
      </c>
      <c r="CD205" s="4" t="str">
        <f>'(Intermediate Computations)'!CK209</f>
        <v>Oct 2016</v>
      </c>
      <c r="CE205" s="4" t="str">
        <f>'(Intermediate Computations)'!CL209</f>
        <v>Nov 2016</v>
      </c>
      <c r="CF205" s="4" t="str">
        <f>'(Intermediate Computations)'!CM209</f>
        <v>Dec 2016</v>
      </c>
      <c r="CG205" s="4" t="str">
        <f>'(Intermediate Computations)'!CO209</f>
        <v>Jan 2017</v>
      </c>
      <c r="CH205" s="4" t="str">
        <f>'(Intermediate Computations)'!CP209</f>
        <v>Feb 2017</v>
      </c>
      <c r="CI205" s="4" t="str">
        <f>'(Intermediate Computations)'!CQ209</f>
        <v>Mar 2017</v>
      </c>
      <c r="CJ205" s="4" t="str">
        <f>'(Intermediate Computations)'!CR209</f>
        <v>Apr 2017</v>
      </c>
      <c r="CK205" s="4" t="str">
        <f>'(Intermediate Computations)'!CS209</f>
        <v>May 2017</v>
      </c>
      <c r="CL205" s="4" t="str">
        <f>'(Intermediate Computations)'!CT209</f>
        <v>Jun 2017</v>
      </c>
      <c r="CM205" s="4" t="str">
        <f>'(Intermediate Computations)'!CU209</f>
        <v>Jul 2017</v>
      </c>
      <c r="CN205" s="4" t="str">
        <f>'(Intermediate Computations)'!CV209</f>
        <v>Aug 2017</v>
      </c>
      <c r="CO205" s="4" t="str">
        <f>'(Intermediate Computations)'!CW209</f>
        <v>Sep 2017</v>
      </c>
      <c r="CP205" s="4" t="str">
        <f>'(Intermediate Computations)'!CX209</f>
        <v>Oct 2017</v>
      </c>
      <c r="CQ205" s="4" t="str">
        <f>'(Intermediate Computations)'!CY209</f>
        <v>Nov 2017</v>
      </c>
      <c r="CR205" s="4" t="str">
        <f>'(Intermediate Computations)'!CZ209</f>
        <v>Dec 2017</v>
      </c>
      <c r="CS205" s="4" t="str">
        <f>'(Intermediate Computations)'!DB209</f>
        <v>Jan 2018</v>
      </c>
      <c r="CT205" s="4" t="str">
        <f>'(Intermediate Computations)'!DC209</f>
        <v>Feb 2018</v>
      </c>
      <c r="CU205" s="4" t="str">
        <f>'(Intermediate Computations)'!DD209</f>
        <v>Mar 2018</v>
      </c>
      <c r="CV205" s="4" t="str">
        <f>'(Intermediate Computations)'!DE209</f>
        <v>Apr 2018</v>
      </c>
      <c r="CW205" s="4" t="str">
        <f>'(Intermediate Computations)'!DF209</f>
        <v>May 2018</v>
      </c>
      <c r="CX205" s="4" t="str">
        <f>'(Intermediate Computations)'!DG209</f>
        <v>Jun 2018</v>
      </c>
      <c r="CY205" s="4" t="str">
        <f>'(Intermediate Computations)'!DH209</f>
        <v>Jul 2018</v>
      </c>
      <c r="CZ205" s="4" t="str">
        <f>'(Intermediate Computations)'!DI209</f>
        <v>Aug 2018</v>
      </c>
      <c r="DA205" s="4" t="str">
        <f>'(Intermediate Computations)'!DJ209</f>
        <v>Sep 2018</v>
      </c>
      <c r="DB205" s="4" t="str">
        <f>'(Intermediate Computations)'!DK209</f>
        <v>Oct 2018</v>
      </c>
      <c r="DC205" s="4" t="str">
        <f>'(Intermediate Computations)'!DL209</f>
        <v>Nov 2018</v>
      </c>
      <c r="DD205" s="4" t="str">
        <f>'(Intermediate Computations)'!DM209</f>
        <v>Dec 2018</v>
      </c>
      <c r="DE205" s="4" t="str">
        <f>'(Intermediate Computations)'!DO209</f>
        <v>Jan 2019</v>
      </c>
      <c r="DF205" s="4" t="str">
        <f>'(Intermediate Computations)'!DP209</f>
        <v>Feb 2019</v>
      </c>
      <c r="DG205" s="4" t="str">
        <f>'(Intermediate Computations)'!DQ209</f>
        <v>Mar 2019</v>
      </c>
      <c r="DH205" s="4" t="str">
        <f>'(Intermediate Computations)'!DR209</f>
        <v>Apr 2019</v>
      </c>
      <c r="DI205" s="4" t="str">
        <f>'(Intermediate Computations)'!DS209</f>
        <v>May 2019</v>
      </c>
      <c r="DJ205" s="4" t="str">
        <f>'(Intermediate Computations)'!DT209</f>
        <v>Jun 2019</v>
      </c>
      <c r="DK205" s="4" t="str">
        <f>'(Intermediate Computations)'!DU209</f>
        <v>Jul 2019</v>
      </c>
      <c r="DL205" s="4" t="str">
        <f>'(Intermediate Computations)'!DV209</f>
        <v>Aug 2019</v>
      </c>
      <c r="DM205" s="4" t="str">
        <f>'(Intermediate Computations)'!DW209</f>
        <v>Sep 2019</v>
      </c>
      <c r="DN205" s="4" t="str">
        <f>'(Intermediate Computations)'!DX209</f>
        <v>Oct 2019</v>
      </c>
      <c r="DO205" s="4" t="str">
        <f>'(Intermediate Computations)'!DY209</f>
        <v>Nov 2019</v>
      </c>
      <c r="DP205" s="4" t="str">
        <f>'(Intermediate Computations)'!DZ209</f>
        <v>Dec 2019</v>
      </c>
      <c r="DQ205" s="4" t="str">
        <f>'(Intermediate Computations)'!EB209</f>
        <v>Jan 2020</v>
      </c>
      <c r="DR205" s="4" t="str">
        <f>'(Intermediate Computations)'!EC209</f>
        <v>Feb 2020</v>
      </c>
      <c r="DS205" s="4" t="str">
        <f>'(Intermediate Computations)'!ED209</f>
        <v>Mar 2020</v>
      </c>
      <c r="DT205" s="4" t="str">
        <f>'(Intermediate Computations)'!EE209</f>
        <v>Apr 2020</v>
      </c>
      <c r="DU205" s="4" t="str">
        <f>'(Intermediate Computations)'!EF209</f>
        <v>May 2020</v>
      </c>
      <c r="DV205" s="4" t="str">
        <f>'(Intermediate Computations)'!EG209</f>
        <v>Jun 2020</v>
      </c>
      <c r="DW205" s="4" t="str">
        <f>'(Intermediate Computations)'!EH209</f>
        <v>Jul 2020</v>
      </c>
      <c r="DX205" s="4" t="str">
        <f>'(Intermediate Computations)'!EI209</f>
        <v>Aug 2020</v>
      </c>
      <c r="DY205" s="4" t="str">
        <f>'(Intermediate Computations)'!EJ209</f>
        <v>Sep 2020</v>
      </c>
      <c r="DZ205" s="4" t="str">
        <f>'(Intermediate Computations)'!EK209</f>
        <v>Oct 2020</v>
      </c>
      <c r="EA205" s="4" t="str">
        <f>'(Intermediate Computations)'!EL209</f>
        <v>Nov 2020</v>
      </c>
      <c r="EB205" s="4" t="str">
        <f>'(Intermediate Computations)'!EM209</f>
        <v>Dec 2020</v>
      </c>
    </row>
    <row r="206" spans="1:132" ht="12.75" customHeight="1">
      <c r="A206" s="4">
        <f>'(Intermediate Computations)'!B206</f>
        <v>40179</v>
      </c>
      <c r="B206" s="4">
        <f>'(Intermediate Computations)'!C206</f>
        <v>40210</v>
      </c>
      <c r="C206" s="4">
        <f>'(Intermediate Computations)'!D206</f>
        <v>40238</v>
      </c>
      <c r="D206" s="4">
        <f>'(Intermediate Computations)'!E206</f>
        <v>40269</v>
      </c>
      <c r="E206" s="4">
        <f>'(Intermediate Computations)'!F206</f>
        <v>40299</v>
      </c>
      <c r="F206" s="4">
        <f>'(Intermediate Computations)'!G206</f>
        <v>40330</v>
      </c>
      <c r="G206" s="4">
        <f>'(Intermediate Computations)'!H206</f>
        <v>40360</v>
      </c>
      <c r="H206" s="4">
        <f>'(Intermediate Computations)'!I206</f>
        <v>40391</v>
      </c>
      <c r="I206" s="4">
        <f>'(Intermediate Computations)'!J206</f>
        <v>40422</v>
      </c>
      <c r="J206" s="4">
        <f>'(Intermediate Computations)'!K206</f>
        <v>40452</v>
      </c>
      <c r="K206" s="4">
        <f>'(Intermediate Computations)'!L206</f>
        <v>40483</v>
      </c>
      <c r="L206" s="4">
        <f>'(Intermediate Computations)'!M206</f>
        <v>40513</v>
      </c>
      <c r="M206" s="4">
        <f>'(Intermediate Computations)'!O206</f>
        <v>40544</v>
      </c>
      <c r="N206" s="4">
        <f>'(Intermediate Computations)'!P206</f>
        <v>40575</v>
      </c>
      <c r="O206" s="4">
        <f>'(Intermediate Computations)'!Q206</f>
        <v>40603</v>
      </c>
      <c r="P206" s="4">
        <f>'(Intermediate Computations)'!R206</f>
        <v>40634</v>
      </c>
      <c r="Q206" s="4">
        <f>'(Intermediate Computations)'!S206</f>
        <v>40664</v>
      </c>
      <c r="R206" s="4">
        <f>'(Intermediate Computations)'!T206</f>
        <v>40695</v>
      </c>
      <c r="S206" s="4">
        <f>'(Intermediate Computations)'!U206</f>
        <v>40725</v>
      </c>
      <c r="T206" s="4">
        <f>'(Intermediate Computations)'!V206</f>
        <v>40756</v>
      </c>
      <c r="U206" s="4">
        <f>'(Intermediate Computations)'!W206</f>
        <v>40787</v>
      </c>
      <c r="V206" s="4">
        <f>'(Intermediate Computations)'!X206</f>
        <v>40817</v>
      </c>
      <c r="W206" s="4">
        <f>'(Intermediate Computations)'!Y206</f>
        <v>40848</v>
      </c>
      <c r="X206" s="4">
        <f>'(Intermediate Computations)'!Z206</f>
        <v>40878</v>
      </c>
      <c r="Y206" s="4">
        <f>'(Intermediate Computations)'!AB206</f>
        <v>40909</v>
      </c>
      <c r="Z206" s="4">
        <f>'(Intermediate Computations)'!AC206</f>
        <v>40940</v>
      </c>
      <c r="AA206" s="4">
        <f>'(Intermediate Computations)'!AD206</f>
        <v>40969</v>
      </c>
      <c r="AB206" s="4">
        <f>'(Intermediate Computations)'!AE206</f>
        <v>41000</v>
      </c>
      <c r="AC206" s="4">
        <f>'(Intermediate Computations)'!AF206</f>
        <v>41030</v>
      </c>
      <c r="AD206" s="4">
        <f>'(Intermediate Computations)'!AG206</f>
        <v>41061</v>
      </c>
      <c r="AE206" s="4">
        <f>'(Intermediate Computations)'!AH206</f>
        <v>41091</v>
      </c>
      <c r="AF206" s="4">
        <f>'(Intermediate Computations)'!AI206</f>
        <v>41122</v>
      </c>
      <c r="AG206" s="4">
        <f>'(Intermediate Computations)'!AJ206</f>
        <v>41153</v>
      </c>
      <c r="AH206" s="4">
        <f>'(Intermediate Computations)'!AK206</f>
        <v>41183</v>
      </c>
      <c r="AI206" s="4">
        <f>'(Intermediate Computations)'!AL206</f>
        <v>41214</v>
      </c>
      <c r="AJ206" s="4">
        <f>'(Intermediate Computations)'!AM206</f>
        <v>41244</v>
      </c>
      <c r="AK206" s="4">
        <f>'(Intermediate Computations)'!AO206</f>
        <v>41275</v>
      </c>
      <c r="AL206" s="4">
        <f>'(Intermediate Computations)'!AP206</f>
        <v>41306</v>
      </c>
      <c r="AM206" s="4">
        <f>'(Intermediate Computations)'!AQ206</f>
        <v>41334</v>
      </c>
      <c r="AN206" s="4">
        <f>'(Intermediate Computations)'!AR206</f>
        <v>41365</v>
      </c>
      <c r="AO206" s="4">
        <f>'(Intermediate Computations)'!AS206</f>
        <v>41395</v>
      </c>
      <c r="AP206" s="4">
        <f>'(Intermediate Computations)'!AT206</f>
        <v>41426</v>
      </c>
      <c r="AQ206" s="4">
        <f>'(Intermediate Computations)'!AU206</f>
        <v>41456</v>
      </c>
      <c r="AR206" s="4">
        <f>'(Intermediate Computations)'!AV206</f>
        <v>41487</v>
      </c>
      <c r="AS206" s="4">
        <f>'(Intermediate Computations)'!AW206</f>
        <v>41518</v>
      </c>
      <c r="AT206" s="4">
        <f>'(Intermediate Computations)'!AX206</f>
        <v>41548</v>
      </c>
      <c r="AU206" s="4">
        <f>'(Intermediate Computations)'!AY206</f>
        <v>41579</v>
      </c>
      <c r="AV206" s="4">
        <f>'(Intermediate Computations)'!AZ206</f>
        <v>41609</v>
      </c>
      <c r="AW206" s="4">
        <f>'(Intermediate Computations)'!BB206</f>
        <v>41640</v>
      </c>
      <c r="AX206" s="4">
        <f>'(Intermediate Computations)'!BC206</f>
        <v>41671</v>
      </c>
      <c r="AY206" s="4">
        <f>'(Intermediate Computations)'!BD206</f>
        <v>41699</v>
      </c>
      <c r="AZ206" s="4">
        <f>'(Intermediate Computations)'!BE206</f>
        <v>41730</v>
      </c>
      <c r="BA206" s="4">
        <f>'(Intermediate Computations)'!BF206</f>
        <v>41760</v>
      </c>
      <c r="BB206" s="4">
        <f>'(Intermediate Computations)'!BG206</f>
        <v>41791</v>
      </c>
      <c r="BC206" s="4">
        <f>'(Intermediate Computations)'!BH206</f>
        <v>41821</v>
      </c>
      <c r="BD206" s="4">
        <f>'(Intermediate Computations)'!BI206</f>
        <v>41852</v>
      </c>
      <c r="BE206" s="4">
        <f>'(Intermediate Computations)'!BJ206</f>
        <v>41883</v>
      </c>
      <c r="BF206" s="4">
        <f>'(Intermediate Computations)'!BK206</f>
        <v>41913</v>
      </c>
      <c r="BG206" s="4">
        <f>'(Intermediate Computations)'!BL206</f>
        <v>41944</v>
      </c>
      <c r="BH206" s="4">
        <f>'(Intermediate Computations)'!BM206</f>
        <v>41974</v>
      </c>
      <c r="BI206" s="4">
        <f>'(Intermediate Computations)'!BO206</f>
        <v>42005</v>
      </c>
      <c r="BJ206" s="4">
        <f>'(Intermediate Computations)'!BP206</f>
        <v>42036</v>
      </c>
      <c r="BK206" s="4">
        <f>'(Intermediate Computations)'!BQ206</f>
        <v>42064</v>
      </c>
      <c r="BL206" s="4">
        <f>'(Intermediate Computations)'!BR206</f>
        <v>42095</v>
      </c>
      <c r="BM206" s="4">
        <f>'(Intermediate Computations)'!BS206</f>
        <v>42125</v>
      </c>
      <c r="BN206" s="4">
        <f>'(Intermediate Computations)'!BT206</f>
        <v>42156</v>
      </c>
      <c r="BO206" s="4">
        <f>'(Intermediate Computations)'!BU206</f>
        <v>42186</v>
      </c>
      <c r="BP206" s="4">
        <f>'(Intermediate Computations)'!BV206</f>
        <v>42217</v>
      </c>
      <c r="BQ206" s="4">
        <f>'(Intermediate Computations)'!BW206</f>
        <v>42248</v>
      </c>
      <c r="BR206" s="4">
        <f>'(Intermediate Computations)'!BX206</f>
        <v>42278</v>
      </c>
      <c r="BS206" s="4">
        <f>'(Intermediate Computations)'!BY206</f>
        <v>42309</v>
      </c>
      <c r="BT206" s="4">
        <f>'(Intermediate Computations)'!BZ206</f>
        <v>42339</v>
      </c>
      <c r="BU206" s="4">
        <f>'(Intermediate Computations)'!CB206</f>
        <v>42370</v>
      </c>
      <c r="BV206" s="4">
        <f>'(Intermediate Computations)'!CC206</f>
        <v>42401</v>
      </c>
      <c r="BW206" s="4">
        <f>'(Intermediate Computations)'!CD206</f>
        <v>42430</v>
      </c>
      <c r="BX206" s="4">
        <f>'(Intermediate Computations)'!CE206</f>
        <v>42461</v>
      </c>
      <c r="BY206" s="4">
        <f>'(Intermediate Computations)'!CF206</f>
        <v>42491</v>
      </c>
      <c r="BZ206" s="4">
        <f>'(Intermediate Computations)'!CG206</f>
        <v>42522</v>
      </c>
      <c r="CA206" s="4">
        <f>'(Intermediate Computations)'!CH206</f>
        <v>42552</v>
      </c>
      <c r="CB206" s="4">
        <f>'(Intermediate Computations)'!CI206</f>
        <v>42583</v>
      </c>
      <c r="CC206" s="4">
        <f>'(Intermediate Computations)'!CJ206</f>
        <v>42614</v>
      </c>
      <c r="CD206" s="4">
        <f>'(Intermediate Computations)'!CK206</f>
        <v>42644</v>
      </c>
      <c r="CE206" s="4">
        <f>'(Intermediate Computations)'!CL206</f>
        <v>42675</v>
      </c>
      <c r="CF206" s="4">
        <f>'(Intermediate Computations)'!CM206</f>
        <v>42705</v>
      </c>
      <c r="CG206" s="4">
        <f>'(Intermediate Computations)'!CO206</f>
        <v>42736</v>
      </c>
      <c r="CH206" s="4">
        <f>'(Intermediate Computations)'!CP206</f>
        <v>42767</v>
      </c>
      <c r="CI206" s="4">
        <f>'(Intermediate Computations)'!CQ206</f>
        <v>42795</v>
      </c>
      <c r="CJ206" s="4">
        <f>'(Intermediate Computations)'!CR206</f>
        <v>42826</v>
      </c>
      <c r="CK206" s="4">
        <f>'(Intermediate Computations)'!CS206</f>
        <v>42856</v>
      </c>
      <c r="CL206" s="4">
        <f>'(Intermediate Computations)'!CT206</f>
        <v>42887</v>
      </c>
      <c r="CM206" s="4">
        <f>'(Intermediate Computations)'!CU206</f>
        <v>42917</v>
      </c>
      <c r="CN206" s="4">
        <f>'(Intermediate Computations)'!CV206</f>
        <v>42948</v>
      </c>
      <c r="CO206" s="4">
        <f>'(Intermediate Computations)'!CW206</f>
        <v>42979</v>
      </c>
      <c r="CP206" s="4">
        <f>'(Intermediate Computations)'!CX206</f>
        <v>43009</v>
      </c>
      <c r="CQ206" s="4">
        <f>'(Intermediate Computations)'!CY206</f>
        <v>43040</v>
      </c>
      <c r="CR206" s="4">
        <f>'(Intermediate Computations)'!CZ206</f>
        <v>43070</v>
      </c>
      <c r="CS206" s="4">
        <f>'(Intermediate Computations)'!DB206</f>
        <v>43101</v>
      </c>
      <c r="CT206" s="4">
        <f>'(Intermediate Computations)'!DC206</f>
        <v>43132</v>
      </c>
      <c r="CU206" s="4">
        <f>'(Intermediate Computations)'!DD206</f>
        <v>43160</v>
      </c>
      <c r="CV206" s="4">
        <f>'(Intermediate Computations)'!DE206</f>
        <v>43191</v>
      </c>
      <c r="CW206" s="4">
        <f>'(Intermediate Computations)'!DF206</f>
        <v>43221</v>
      </c>
      <c r="CX206" s="4">
        <f>'(Intermediate Computations)'!DG206</f>
        <v>43252</v>
      </c>
      <c r="CY206" s="4">
        <f>'(Intermediate Computations)'!DH206</f>
        <v>43282</v>
      </c>
      <c r="CZ206" s="4">
        <f>'(Intermediate Computations)'!DI206</f>
        <v>43313</v>
      </c>
      <c r="DA206" s="4">
        <f>'(Intermediate Computations)'!DJ206</f>
        <v>43344</v>
      </c>
      <c r="DB206" s="4">
        <f>'(Intermediate Computations)'!DK206</f>
        <v>43374</v>
      </c>
      <c r="DC206" s="4">
        <f>'(Intermediate Computations)'!DL206</f>
        <v>43405</v>
      </c>
      <c r="DD206" s="4">
        <f>'(Intermediate Computations)'!DM206</f>
        <v>43435</v>
      </c>
      <c r="DE206" s="4">
        <f>'(Intermediate Computations)'!DO206</f>
        <v>43466</v>
      </c>
      <c r="DF206" s="4">
        <f>'(Intermediate Computations)'!DP206</f>
        <v>43497</v>
      </c>
      <c r="DG206" s="4">
        <f>'(Intermediate Computations)'!DQ206</f>
        <v>43525</v>
      </c>
      <c r="DH206" s="4">
        <f>'(Intermediate Computations)'!DR206</f>
        <v>43556</v>
      </c>
      <c r="DI206" s="4">
        <f>'(Intermediate Computations)'!DS206</f>
        <v>43586</v>
      </c>
      <c r="DJ206" s="4">
        <f>'(Intermediate Computations)'!DT206</f>
        <v>43617</v>
      </c>
      <c r="DK206" s="4">
        <f>'(Intermediate Computations)'!DU206</f>
        <v>43647</v>
      </c>
      <c r="DL206" s="4">
        <f>'(Intermediate Computations)'!DV206</f>
        <v>43678</v>
      </c>
      <c r="DM206" s="4">
        <f>'(Intermediate Computations)'!DW206</f>
        <v>43709</v>
      </c>
      <c r="DN206" s="4">
        <f>'(Intermediate Computations)'!DX206</f>
        <v>43739</v>
      </c>
      <c r="DO206" s="4">
        <f>'(Intermediate Computations)'!DY206</f>
        <v>43770</v>
      </c>
      <c r="DP206" s="4">
        <f>'(Intermediate Computations)'!DZ206</f>
        <v>43800</v>
      </c>
      <c r="DQ206" s="4">
        <f>'(Intermediate Computations)'!EB206</f>
        <v>43831</v>
      </c>
      <c r="DR206" s="4">
        <f>'(Intermediate Computations)'!EC206</f>
        <v>43862</v>
      </c>
      <c r="DS206" s="4">
        <f>'(Intermediate Computations)'!ED206</f>
        <v>43891</v>
      </c>
      <c r="DT206" s="4">
        <f>'(Intermediate Computations)'!EE206</f>
        <v>43922</v>
      </c>
      <c r="DU206" s="4">
        <f>'(Intermediate Computations)'!EF206</f>
        <v>43952</v>
      </c>
      <c r="DV206" s="4">
        <f>'(Intermediate Computations)'!EG206</f>
        <v>43983</v>
      </c>
      <c r="DW206" s="4">
        <f>'(Intermediate Computations)'!EH206</f>
        <v>44013</v>
      </c>
      <c r="DX206" s="4">
        <f>'(Intermediate Computations)'!EI206</f>
        <v>44044</v>
      </c>
      <c r="DY206" s="4">
        <f>'(Intermediate Computations)'!EJ206</f>
        <v>44075</v>
      </c>
      <c r="DZ206" s="4">
        <f>'(Intermediate Computations)'!EK206</f>
        <v>44105</v>
      </c>
      <c r="EA206" s="4">
        <f>'(Intermediate Computations)'!EL206</f>
        <v>44136</v>
      </c>
      <c r="EB206" s="4">
        <f>'(Intermediate Computations)'!EM206</f>
        <v>44166</v>
      </c>
    </row>
    <row r="207" spans="1:132" ht="12.75" customHeight="1">
      <c r="A207" s="64">
        <f>'Statitstical Moments'!B55</f>
        <v>1.2445321395640466E-10</v>
      </c>
      <c r="B207" s="64">
        <f ca="1">'Statitstical Moments'!C55</f>
        <v>55.267382224476933</v>
      </c>
      <c r="C207" s="64">
        <f ca="1">'Statitstical Moments'!D55</f>
        <v>38.183035453307944</v>
      </c>
      <c r="D207" s="64">
        <f ca="1">'Statitstical Moments'!E55</f>
        <v>71.958616928226292</v>
      </c>
      <c r="E207" s="64">
        <f ca="1">'Statitstical Moments'!F55</f>
        <v>66.97595850644575</v>
      </c>
      <c r="F207" s="64">
        <f ca="1">'Statitstical Moments'!G55</f>
        <v>79.044992062048337</v>
      </c>
      <c r="G207" s="64">
        <f ca="1">'Statitstical Moments'!H55</f>
        <v>91.662338151997147</v>
      </c>
      <c r="H207" s="64">
        <f ca="1">'Statitstical Moments'!I55</f>
        <v>109.2911783400034</v>
      </c>
      <c r="I207" s="64">
        <f ca="1">'Statitstical Moments'!J55</f>
        <v>89.856853081770723</v>
      </c>
      <c r="J207" s="64">
        <f ca="1">'Statitstical Moments'!K55</f>
        <v>90.769785051790294</v>
      </c>
      <c r="K207" s="64">
        <f ca="1">'Statitstical Moments'!L55</f>
        <v>99.291617646312062</v>
      </c>
      <c r="L207" s="64">
        <f ca="1">'Statitstical Moments'!M55</f>
        <v>94.98753148910049</v>
      </c>
      <c r="M207" s="64">
        <f ca="1">'Statitstical Moments'!O55</f>
        <v>105.18710277596672</v>
      </c>
      <c r="N207" s="64">
        <f ca="1">'Statitstical Moments'!P55</f>
        <v>120.978535627562</v>
      </c>
      <c r="O207" s="64">
        <f ca="1">'Statitstical Moments'!Q55</f>
        <v>128.40389289200476</v>
      </c>
      <c r="P207" s="64">
        <f ca="1">'Statitstical Moments'!R55</f>
        <v>157.99089192356493</v>
      </c>
      <c r="Q207" s="64">
        <f ca="1">'Statitstical Moments'!S55</f>
        <v>203.82979922860011</v>
      </c>
      <c r="R207" s="64">
        <f ca="1">'Statitstical Moments'!T55</f>
        <v>220.56649808646145</v>
      </c>
      <c r="S207" s="64">
        <f ca="1">'Statitstical Moments'!U55</f>
        <v>234.83945646441103</v>
      </c>
      <c r="T207" s="64">
        <f ca="1">'Statitstical Moments'!V55</f>
        <v>240.66160030086851</v>
      </c>
      <c r="U207" s="64">
        <f ca="1">'Statitstical Moments'!W55</f>
        <v>241.74436215772363</v>
      </c>
      <c r="V207" s="64">
        <f ca="1">'Statitstical Moments'!X55</f>
        <v>273.64657466093144</v>
      </c>
      <c r="W207" s="64">
        <f ca="1">'Statitstical Moments'!Y55</f>
        <v>264.38683404998295</v>
      </c>
      <c r="X207" s="64">
        <f ca="1">'Statitstical Moments'!Z55</f>
        <v>257.32358999228552</v>
      </c>
      <c r="Y207" s="64">
        <f ca="1">'Statitstical Moments'!AB55</f>
        <v>242.84824411710068</v>
      </c>
      <c r="Z207" s="64">
        <f ca="1">'Statitstical Moments'!AC55</f>
        <v>264.03824592755495</v>
      </c>
      <c r="AA207" s="64">
        <f ca="1">'Statitstical Moments'!AD55</f>
        <v>287.73139901635818</v>
      </c>
      <c r="AB207" s="64">
        <f ca="1">'Statitstical Moments'!AE55</f>
        <v>315.50422680480278</v>
      </c>
      <c r="AC207" s="64">
        <f ca="1">'Statitstical Moments'!AF55</f>
        <v>313.78390161712008</v>
      </c>
      <c r="AD207" s="64">
        <f ca="1">'Statitstical Moments'!AG55</f>
        <v>345.89295630437772</v>
      </c>
      <c r="AE207" s="64">
        <f ca="1">'Statitstical Moments'!AH55</f>
        <v>310.75591229398941</v>
      </c>
      <c r="AF207" s="64">
        <f ca="1">'Statitstical Moments'!AI55</f>
        <v>321.62901900319156</v>
      </c>
      <c r="AG207" s="64">
        <f ca="1">'Statitstical Moments'!AJ55</f>
        <v>353.45260502805189</v>
      </c>
      <c r="AH207" s="64">
        <f ca="1">'Statitstical Moments'!AK55</f>
        <v>363.11340515819626</v>
      </c>
      <c r="AI207" s="64">
        <f ca="1">'Statitstical Moments'!AL55</f>
        <v>354.64764624270532</v>
      </c>
      <c r="AJ207" s="64">
        <f ca="1">'Statitstical Moments'!AM55</f>
        <v>349.38067015587944</v>
      </c>
      <c r="AK207" s="64">
        <f ca="1">'Statitstical Moments'!AO55</f>
        <v>353.51796995078621</v>
      </c>
      <c r="AL207" s="64">
        <f ca="1">'Statitstical Moments'!AP55</f>
        <v>361.26142198020636</v>
      </c>
      <c r="AM207" s="64">
        <f ca="1">'Statitstical Moments'!AQ55</f>
        <v>371.72314145007022</v>
      </c>
      <c r="AN207" s="64">
        <f ca="1">'Statitstical Moments'!AR55</f>
        <v>367.0722444493581</v>
      </c>
      <c r="AO207" s="64">
        <f ca="1">'Statitstical Moments'!AS55</f>
        <v>358.15991185633476</v>
      </c>
      <c r="AP207" s="64">
        <f ca="1">'Statitstical Moments'!AT55</f>
        <v>342.97660929003496</v>
      </c>
      <c r="AQ207" s="64">
        <f ca="1">'Statitstical Moments'!AU55</f>
        <v>345.97436952673189</v>
      </c>
      <c r="AR207" s="64">
        <f ca="1">'Statitstical Moments'!AV55</f>
        <v>381.98436554989206</v>
      </c>
      <c r="AS207" s="64">
        <f ca="1">'Statitstical Moments'!AW55</f>
        <v>360.41007363481856</v>
      </c>
      <c r="AT207" s="64">
        <f ca="1">'Statitstical Moments'!AX55</f>
        <v>384.24128100149471</v>
      </c>
      <c r="AU207" s="64">
        <f ca="1">'Statitstical Moments'!AY55</f>
        <v>383.23493929206978</v>
      </c>
      <c r="AV207" s="64">
        <f ca="1">'Statitstical Moments'!AZ55</f>
        <v>414.31361573320231</v>
      </c>
      <c r="AW207" s="64">
        <f ca="1">'Statitstical Moments'!BB55</f>
        <v>392.21994174301346</v>
      </c>
      <c r="AX207" s="64">
        <f ca="1">'Statitstical Moments'!BC55</f>
        <v>402.33693510178534</v>
      </c>
      <c r="AY207" s="64">
        <f ca="1">'Statitstical Moments'!BD55</f>
        <v>392.96038829502038</v>
      </c>
      <c r="AZ207" s="64">
        <f ca="1">'Statitstical Moments'!BE55</f>
        <v>408.8699097477072</v>
      </c>
      <c r="BA207" s="64">
        <f ca="1">'Statitstical Moments'!BF55</f>
        <v>363.15426121500496</v>
      </c>
      <c r="BB207" s="64">
        <f ca="1">'Statitstical Moments'!BG55</f>
        <v>344.31844233520638</v>
      </c>
      <c r="BC207" s="64">
        <f ca="1">'Statitstical Moments'!BH55</f>
        <v>338.39768863753073</v>
      </c>
      <c r="BD207" s="64">
        <f ca="1">'Statitstical Moments'!BI55</f>
        <v>331.77403503538477</v>
      </c>
      <c r="BE207" s="64">
        <f ca="1">'Statitstical Moments'!BJ55</f>
        <v>307.67645017302095</v>
      </c>
      <c r="BF207" s="64">
        <f ca="1">'Statitstical Moments'!BK55</f>
        <v>288.38303927892503</v>
      </c>
      <c r="BG207" s="64">
        <f ca="1">'Statitstical Moments'!BL55</f>
        <v>324.52427128131671</v>
      </c>
      <c r="BH207" s="64">
        <f ca="1">'Statitstical Moments'!BM55</f>
        <v>339.41042180640767</v>
      </c>
      <c r="BI207" s="64">
        <f ca="1">'Statitstical Moments'!BO55</f>
        <v>397.5509818917883</v>
      </c>
      <c r="BJ207" s="64">
        <f ca="1">'Statitstical Moments'!BP55</f>
        <v>408.42654202974495</v>
      </c>
      <c r="BK207" s="64">
        <f ca="1">'Statitstical Moments'!BQ55</f>
        <v>430.92537503661401</v>
      </c>
      <c r="BL207" s="64">
        <f ca="1">'Statitstical Moments'!BR55</f>
        <v>414.78633934866741</v>
      </c>
      <c r="BM207" s="64">
        <f ca="1">'Statitstical Moments'!BS55</f>
        <v>359.77477453659412</v>
      </c>
      <c r="BN207" s="64">
        <f ca="1">'Statitstical Moments'!BT55</f>
        <v>377.94973709045104</v>
      </c>
      <c r="BO207" s="64">
        <f ca="1">'Statitstical Moments'!BU55</f>
        <v>362.53767276533779</v>
      </c>
      <c r="BP207" s="64">
        <f ca="1">'Statitstical Moments'!BV55</f>
        <v>377.33896847014898</v>
      </c>
      <c r="BQ207" s="64">
        <f ca="1">'Statitstical Moments'!BW55</f>
        <v>398.10045145358055</v>
      </c>
      <c r="BR207" s="64">
        <f ca="1">'Statitstical Moments'!BX55</f>
        <v>401.31873107522699</v>
      </c>
      <c r="BS207" s="64">
        <f ca="1">'Statitstical Moments'!BY55</f>
        <v>387.75203281335985</v>
      </c>
      <c r="BT207" s="64">
        <f ca="1">'Statitstical Moments'!BZ55</f>
        <v>382.57415867536156</v>
      </c>
      <c r="BU207" s="64">
        <f ca="1">'Statitstical Moments'!CB55</f>
        <v>414.09798230719849</v>
      </c>
      <c r="BV207" s="64">
        <f ca="1">'Statitstical Moments'!CC55</f>
        <v>449.12284348886863</v>
      </c>
      <c r="BW207" s="64">
        <f ca="1">'Statitstical Moments'!CD55</f>
        <v>441.1261296690389</v>
      </c>
      <c r="BX207" s="64">
        <f ca="1">'Statitstical Moments'!CE55</f>
        <v>404.87911521251363</v>
      </c>
      <c r="BY207" s="64">
        <f ca="1">'Statitstical Moments'!CF55</f>
        <v>398.40834137002491</v>
      </c>
      <c r="BZ207" s="64">
        <f ca="1">'Statitstical Moments'!CG55</f>
        <v>390.28064893488596</v>
      </c>
      <c r="CA207" s="64">
        <f ca="1">'Statitstical Moments'!CH55</f>
        <v>417.6424734513725</v>
      </c>
      <c r="CB207" s="64">
        <f ca="1">'Statitstical Moments'!CI55</f>
        <v>438.06209474916545</v>
      </c>
      <c r="CC207" s="64">
        <f ca="1">'Statitstical Moments'!CJ55</f>
        <v>452.12600961615624</v>
      </c>
      <c r="CD207" s="64">
        <f ca="1">'Statitstical Moments'!CK55</f>
        <v>486.52124073850274</v>
      </c>
      <c r="CE207" s="64">
        <f ca="1">'Statitstical Moments'!CL55</f>
        <v>485.69722743236974</v>
      </c>
      <c r="CF207" s="64">
        <f ca="1">'Statitstical Moments'!CM55</f>
        <v>491.02999563440443</v>
      </c>
      <c r="CG207" s="64">
        <f ca="1">'Statitstical Moments'!CO55</f>
        <v>492.98776848077256</v>
      </c>
      <c r="CH207" s="64">
        <f ca="1">'Statitstical Moments'!CP55</f>
        <v>480.08146383094453</v>
      </c>
      <c r="CI207" s="64">
        <f ca="1">'Statitstical Moments'!CQ55</f>
        <v>503.84504805522977</v>
      </c>
      <c r="CJ207" s="64">
        <f ca="1">'Statitstical Moments'!CR55</f>
        <v>498.25619841384059</v>
      </c>
      <c r="CK207" s="64">
        <f ca="1">'Statitstical Moments'!CS55</f>
        <v>483.6529875154182</v>
      </c>
      <c r="CL207" s="64">
        <f ca="1">'Statitstical Moments'!CT55</f>
        <v>487.22510092115937</v>
      </c>
      <c r="CM207" s="64">
        <f ca="1">'Statitstical Moments'!CU55</f>
        <v>521.32483645079333</v>
      </c>
      <c r="CN207" s="64">
        <f ca="1">'Statitstical Moments'!CV55</f>
        <v>501.74271225644662</v>
      </c>
      <c r="CO207" s="64">
        <f ca="1">'Statitstical Moments'!CW55</f>
        <v>525.08200664255935</v>
      </c>
      <c r="CP207" s="64">
        <f ca="1">'Statitstical Moments'!CX55</f>
        <v>518.30173860725529</v>
      </c>
      <c r="CQ207" s="64">
        <f ca="1">'Statitstical Moments'!CY55</f>
        <v>534.78001594823013</v>
      </c>
      <c r="CR207" s="64">
        <f ca="1">'Statitstical Moments'!CZ55</f>
        <v>564.16590984224229</v>
      </c>
      <c r="CS207" s="64">
        <f ca="1">'Statitstical Moments'!DB55</f>
        <v>577.95437298671277</v>
      </c>
      <c r="CT207" s="64">
        <f ca="1">'Statitstical Moments'!DC55</f>
        <v>568.33381628221866</v>
      </c>
      <c r="CU207" s="64">
        <f ca="1">'Statitstical Moments'!DD55</f>
        <v>572.2201774676563</v>
      </c>
      <c r="CV207" s="64">
        <f ca="1">'Statitstical Moments'!DE55</f>
        <v>613.85648954787848</v>
      </c>
      <c r="CW207" s="64">
        <f ca="1">'Statitstical Moments'!DF55</f>
        <v>632.88840968870932</v>
      </c>
      <c r="CX207" s="64">
        <f ca="1">'Statitstical Moments'!DG55</f>
        <v>612.34287058406574</v>
      </c>
      <c r="CY207" s="64">
        <f ca="1">'Statitstical Moments'!DH55</f>
        <v>637.32610187277612</v>
      </c>
      <c r="CZ207" s="64">
        <f ca="1">'Statitstical Moments'!DI55</f>
        <v>672.48581391868413</v>
      </c>
      <c r="DA207" s="64">
        <f ca="1">'Statitstical Moments'!DJ55</f>
        <v>696.58762001667174</v>
      </c>
      <c r="DB207" s="64">
        <f ca="1">'Statitstical Moments'!DK55</f>
        <v>685.38103771017666</v>
      </c>
      <c r="DC207" s="64">
        <f ca="1">'Statitstical Moments'!DL55</f>
        <v>666.05035621109653</v>
      </c>
      <c r="DD207" s="64">
        <f ca="1">'Statitstical Moments'!DM55</f>
        <v>688.68209221312316</v>
      </c>
      <c r="DE207" s="64">
        <f ca="1">'Statitstical Moments'!DO55</f>
        <v>692.58383032357153</v>
      </c>
      <c r="DF207" s="64">
        <f ca="1">'Statitstical Moments'!DP55</f>
        <v>696.40558691753427</v>
      </c>
      <c r="DG207" s="64">
        <f ca="1">'Statitstical Moments'!DQ55</f>
        <v>675.49358648285056</v>
      </c>
      <c r="DH207" s="64">
        <f ca="1">'Statitstical Moments'!DR55</f>
        <v>681.5396334057923</v>
      </c>
      <c r="DI207" s="64">
        <f ca="1">'Statitstical Moments'!DS55</f>
        <v>697.07805988144571</v>
      </c>
      <c r="DJ207" s="64">
        <f ca="1">'Statitstical Moments'!DT55</f>
        <v>698.69072620672216</v>
      </c>
      <c r="DK207" s="64">
        <f ca="1">'Statitstical Moments'!DU55</f>
        <v>720.89130574108071</v>
      </c>
      <c r="DL207" s="64">
        <f ca="1">'Statitstical Moments'!DV55</f>
        <v>723.90566057528963</v>
      </c>
      <c r="DM207" s="64">
        <f ca="1">'Statitstical Moments'!DW55</f>
        <v>742.43006985281238</v>
      </c>
      <c r="DN207" s="64">
        <f ca="1">'Statitstical Moments'!DX55</f>
        <v>793.22321568015968</v>
      </c>
      <c r="DO207" s="64">
        <f ca="1">'Statitstical Moments'!DY55</f>
        <v>819.83456859665989</v>
      </c>
      <c r="DP207" s="64">
        <f ca="1">'Statitstical Moments'!DZ55</f>
        <v>842.99544898470742</v>
      </c>
      <c r="DQ207" s="64">
        <f ca="1">'Statitstical Moments'!EB55</f>
        <v>846.44570011441817</v>
      </c>
      <c r="DR207" s="64">
        <f ca="1">'Statitstical Moments'!EC55</f>
        <v>852.87975977045915</v>
      </c>
      <c r="DS207" s="64">
        <f ca="1">'Statitstical Moments'!ED55</f>
        <v>899.86789821367165</v>
      </c>
      <c r="DT207" s="64">
        <f ca="1">'Statitstical Moments'!EE55</f>
        <v>928.54969562694055</v>
      </c>
      <c r="DU207" s="64">
        <f ca="1">'Statitstical Moments'!EF55</f>
        <v>925.99248675082299</v>
      </c>
      <c r="DV207" s="64">
        <f ca="1">'Statitstical Moments'!EG55</f>
        <v>909.98225429125819</v>
      </c>
      <c r="DW207" s="64">
        <f ca="1">'Statitstical Moments'!EH55</f>
        <v>923.93992767677116</v>
      </c>
      <c r="DX207" s="64">
        <f ca="1">'Statitstical Moments'!EI55</f>
        <v>904.11197992158202</v>
      </c>
      <c r="DY207" s="64">
        <f ca="1">'Statitstical Moments'!EJ55</f>
        <v>845.15038409474266</v>
      </c>
      <c r="DZ207" s="64">
        <f ca="1">'Statitstical Moments'!EK55</f>
        <v>829.26344061109546</v>
      </c>
      <c r="EA207" s="64">
        <f ca="1">'Statitstical Moments'!EL55</f>
        <v>821.03045095482867</v>
      </c>
      <c r="EB207" s="64">
        <f ca="1">'Statitstical Moments'!EM55</f>
        <v>790.06214383884526</v>
      </c>
    </row>
    <row r="208" spans="1:132" ht="12.75" customHeight="1">
      <c r="A208" s="4" t="str">
        <f>'(Intermediate Computations)'!B215</f>
        <v>Jan 2010</v>
      </c>
      <c r="B208" s="4" t="str">
        <f>'(Intermediate Computations)'!C215</f>
        <v>Feb 2010</v>
      </c>
      <c r="C208" s="4" t="str">
        <f>'(Intermediate Computations)'!D215</f>
        <v>Mar 2010</v>
      </c>
      <c r="D208" s="4" t="str">
        <f>'(Intermediate Computations)'!E215</f>
        <v>Apr 2010</v>
      </c>
      <c r="E208" s="4" t="str">
        <f>'(Intermediate Computations)'!F215</f>
        <v>May 2010</v>
      </c>
      <c r="F208" s="4" t="str">
        <f>'(Intermediate Computations)'!G215</f>
        <v>Jun 2010</v>
      </c>
      <c r="G208" s="4" t="str">
        <f>'(Intermediate Computations)'!H215</f>
        <v>Jul 2010</v>
      </c>
      <c r="H208" s="4" t="str">
        <f>'(Intermediate Computations)'!I215</f>
        <v>Aug 2010</v>
      </c>
      <c r="I208" s="4" t="str">
        <f>'(Intermediate Computations)'!J215</f>
        <v>Sep 2010</v>
      </c>
      <c r="J208" s="4" t="str">
        <f>'(Intermediate Computations)'!K215</f>
        <v>Oct 2010</v>
      </c>
      <c r="K208" s="4" t="str">
        <f>'(Intermediate Computations)'!L215</f>
        <v>Nov 2010</v>
      </c>
      <c r="L208" s="4" t="str">
        <f>'(Intermediate Computations)'!M215</f>
        <v>Dec 2010</v>
      </c>
      <c r="M208" s="4" t="str">
        <f>'(Intermediate Computations)'!O215</f>
        <v>Jan 2011</v>
      </c>
      <c r="N208" s="4" t="str">
        <f>'(Intermediate Computations)'!P215</f>
        <v>Feb 2011</v>
      </c>
      <c r="O208" s="4" t="str">
        <f>'(Intermediate Computations)'!Q215</f>
        <v>Mar 2011</v>
      </c>
      <c r="P208" s="4" t="str">
        <f>'(Intermediate Computations)'!R215</f>
        <v>Apr 2011</v>
      </c>
      <c r="Q208" s="4" t="str">
        <f>'(Intermediate Computations)'!S215</f>
        <v>May 2011</v>
      </c>
      <c r="R208" s="4" t="str">
        <f>'(Intermediate Computations)'!T215</f>
        <v>Jun 2011</v>
      </c>
      <c r="S208" s="4" t="str">
        <f>'(Intermediate Computations)'!U215</f>
        <v>Jul 2011</v>
      </c>
      <c r="T208" s="4" t="str">
        <f>'(Intermediate Computations)'!V215</f>
        <v>Aug 2011</v>
      </c>
      <c r="U208" s="4" t="str">
        <f>'(Intermediate Computations)'!W215</f>
        <v>Sep 2011</v>
      </c>
      <c r="V208" s="4" t="str">
        <f>'(Intermediate Computations)'!X215</f>
        <v>Oct 2011</v>
      </c>
      <c r="W208" s="4" t="str">
        <f>'(Intermediate Computations)'!Y215</f>
        <v>Nov 2011</v>
      </c>
      <c r="X208" s="4" t="str">
        <f>'(Intermediate Computations)'!Z215</f>
        <v>Dec 2011</v>
      </c>
      <c r="Y208" s="4" t="str">
        <f>'(Intermediate Computations)'!AB215</f>
        <v>Jan 2012</v>
      </c>
      <c r="Z208" s="4" t="str">
        <f>'(Intermediate Computations)'!AC215</f>
        <v>Feb 2012</v>
      </c>
      <c r="AA208" s="4" t="str">
        <f>'(Intermediate Computations)'!AD215</f>
        <v>Mar 2012</v>
      </c>
      <c r="AB208" s="4" t="str">
        <f>'(Intermediate Computations)'!AE215</f>
        <v>Apr 2012</v>
      </c>
      <c r="AC208" s="4" t="str">
        <f>'(Intermediate Computations)'!AF215</f>
        <v>May 2012</v>
      </c>
      <c r="AD208" s="4" t="str">
        <f>'(Intermediate Computations)'!AG215</f>
        <v>Jun 2012</v>
      </c>
      <c r="AE208" s="4" t="str">
        <f>'(Intermediate Computations)'!AH215</f>
        <v>Jul 2012</v>
      </c>
      <c r="AF208" s="4" t="str">
        <f>'(Intermediate Computations)'!AI215</f>
        <v>Aug 2012</v>
      </c>
      <c r="AG208" s="4" t="str">
        <f>'(Intermediate Computations)'!AJ215</f>
        <v>Sep 2012</v>
      </c>
      <c r="AH208" s="4" t="str">
        <f>'(Intermediate Computations)'!AK215</f>
        <v>Oct 2012</v>
      </c>
      <c r="AI208" s="4" t="str">
        <f>'(Intermediate Computations)'!AL215</f>
        <v>Nov 2012</v>
      </c>
      <c r="AJ208" s="4" t="str">
        <f>'(Intermediate Computations)'!AM215</f>
        <v>Dec 2012</v>
      </c>
      <c r="AK208" s="4" t="str">
        <f>'(Intermediate Computations)'!AO215</f>
        <v>Jan 2013</v>
      </c>
      <c r="AL208" s="4" t="str">
        <f>'(Intermediate Computations)'!AP215</f>
        <v>Feb 2013</v>
      </c>
      <c r="AM208" s="4" t="str">
        <f>'(Intermediate Computations)'!AQ215</f>
        <v>Mar 2013</v>
      </c>
      <c r="AN208" s="4" t="str">
        <f>'(Intermediate Computations)'!AR215</f>
        <v>Apr 2013</v>
      </c>
      <c r="AO208" s="4" t="str">
        <f>'(Intermediate Computations)'!AS215</f>
        <v>May 2013</v>
      </c>
      <c r="AP208" s="4" t="str">
        <f>'(Intermediate Computations)'!AT215</f>
        <v>Jun 2013</v>
      </c>
      <c r="AQ208" s="4" t="str">
        <f>'(Intermediate Computations)'!AU215</f>
        <v>Jul 2013</v>
      </c>
      <c r="AR208" s="4" t="str">
        <f>'(Intermediate Computations)'!AV215</f>
        <v>Aug 2013</v>
      </c>
      <c r="AS208" s="4" t="str">
        <f>'(Intermediate Computations)'!AW215</f>
        <v>Sep 2013</v>
      </c>
      <c r="AT208" s="4" t="str">
        <f>'(Intermediate Computations)'!AX215</f>
        <v>Oct 2013</v>
      </c>
      <c r="AU208" s="4" t="str">
        <f>'(Intermediate Computations)'!AY215</f>
        <v>Nov 2013</v>
      </c>
      <c r="AV208" s="4" t="str">
        <f>'(Intermediate Computations)'!AZ215</f>
        <v>Dec 2013</v>
      </c>
      <c r="AW208" s="4" t="str">
        <f>'(Intermediate Computations)'!BB215</f>
        <v>Jan 2014</v>
      </c>
      <c r="AX208" s="4" t="str">
        <f>'(Intermediate Computations)'!BC215</f>
        <v>Feb 2014</v>
      </c>
      <c r="AY208" s="4" t="str">
        <f>'(Intermediate Computations)'!BD215</f>
        <v>Mar 2014</v>
      </c>
      <c r="AZ208" s="4" t="str">
        <f>'(Intermediate Computations)'!BE215</f>
        <v>Apr 2014</v>
      </c>
      <c r="BA208" s="4" t="str">
        <f>'(Intermediate Computations)'!BF215</f>
        <v>May 2014</v>
      </c>
      <c r="BB208" s="4" t="str">
        <f>'(Intermediate Computations)'!BG215</f>
        <v>Jun 2014</v>
      </c>
      <c r="BC208" s="4" t="str">
        <f>'(Intermediate Computations)'!BH215</f>
        <v>Jul 2014</v>
      </c>
      <c r="BD208" s="4" t="str">
        <f>'(Intermediate Computations)'!BI215</f>
        <v>Aug 2014</v>
      </c>
      <c r="BE208" s="4" t="str">
        <f>'(Intermediate Computations)'!BJ215</f>
        <v>Sep 2014</v>
      </c>
      <c r="BF208" s="4" t="str">
        <f>'(Intermediate Computations)'!BK215</f>
        <v>Oct 2014</v>
      </c>
      <c r="BG208" s="4" t="str">
        <f>'(Intermediate Computations)'!BL215</f>
        <v>Nov 2014</v>
      </c>
      <c r="BH208" s="4" t="str">
        <f>'(Intermediate Computations)'!BM215</f>
        <v>Dec 2014</v>
      </c>
      <c r="BI208" s="4" t="str">
        <f>'(Intermediate Computations)'!BO215</f>
        <v>Jan 2015</v>
      </c>
      <c r="BJ208" s="4" t="str">
        <f>'(Intermediate Computations)'!BP215</f>
        <v>Feb 2015</v>
      </c>
      <c r="BK208" s="4" t="str">
        <f>'(Intermediate Computations)'!BQ215</f>
        <v>Mar 2015</v>
      </c>
      <c r="BL208" s="4" t="str">
        <f>'(Intermediate Computations)'!BR215</f>
        <v>Apr 2015</v>
      </c>
      <c r="BM208" s="4" t="str">
        <f>'(Intermediate Computations)'!BS215</f>
        <v>May 2015</v>
      </c>
      <c r="BN208" s="4" t="str">
        <f>'(Intermediate Computations)'!BT215</f>
        <v>Jun 2015</v>
      </c>
      <c r="BO208" s="4" t="str">
        <f>'(Intermediate Computations)'!BU215</f>
        <v>Jul 2015</v>
      </c>
      <c r="BP208" s="4" t="str">
        <f>'(Intermediate Computations)'!BV215</f>
        <v>Aug 2015</v>
      </c>
      <c r="BQ208" s="4" t="str">
        <f>'(Intermediate Computations)'!BW215</f>
        <v>Sep 2015</v>
      </c>
      <c r="BR208" s="4" t="str">
        <f>'(Intermediate Computations)'!BX215</f>
        <v>Oct 2015</v>
      </c>
      <c r="BS208" s="4" t="str">
        <f>'(Intermediate Computations)'!BY215</f>
        <v>Nov 2015</v>
      </c>
      <c r="BT208" s="4" t="str">
        <f>'(Intermediate Computations)'!BZ215</f>
        <v>Dec 2015</v>
      </c>
      <c r="BU208" s="4" t="str">
        <f>'(Intermediate Computations)'!CB215</f>
        <v>Jan 2016</v>
      </c>
      <c r="BV208" s="4" t="str">
        <f>'(Intermediate Computations)'!CC215</f>
        <v>Feb 2016</v>
      </c>
      <c r="BW208" s="4" t="str">
        <f>'(Intermediate Computations)'!CD215</f>
        <v>Mar 2016</v>
      </c>
      <c r="BX208" s="4" t="str">
        <f>'(Intermediate Computations)'!CE215</f>
        <v>Apr 2016</v>
      </c>
      <c r="BY208" s="4" t="str">
        <f>'(Intermediate Computations)'!CF215</f>
        <v>May 2016</v>
      </c>
      <c r="BZ208" s="4" t="str">
        <f>'(Intermediate Computations)'!CG215</f>
        <v>Jun 2016</v>
      </c>
      <c r="CA208" s="4" t="str">
        <f>'(Intermediate Computations)'!CH215</f>
        <v>Jul 2016</v>
      </c>
      <c r="CB208" s="4" t="str">
        <f>'(Intermediate Computations)'!CI215</f>
        <v>Aug 2016</v>
      </c>
      <c r="CC208" s="4" t="str">
        <f>'(Intermediate Computations)'!CJ215</f>
        <v>Sep 2016</v>
      </c>
      <c r="CD208" s="4" t="str">
        <f>'(Intermediate Computations)'!CK215</f>
        <v>Oct 2016</v>
      </c>
      <c r="CE208" s="4" t="str">
        <f>'(Intermediate Computations)'!CL215</f>
        <v>Nov 2016</v>
      </c>
      <c r="CF208" s="4" t="str">
        <f>'(Intermediate Computations)'!CM215</f>
        <v>Dec 2016</v>
      </c>
      <c r="CG208" s="4" t="str">
        <f>'(Intermediate Computations)'!CO215</f>
        <v>Jan 2017</v>
      </c>
      <c r="CH208" s="4" t="str">
        <f>'(Intermediate Computations)'!CP215</f>
        <v>Feb 2017</v>
      </c>
      <c r="CI208" s="4" t="str">
        <f>'(Intermediate Computations)'!CQ215</f>
        <v>Mar 2017</v>
      </c>
      <c r="CJ208" s="4" t="str">
        <f>'(Intermediate Computations)'!CR215</f>
        <v>Apr 2017</v>
      </c>
      <c r="CK208" s="4" t="str">
        <f>'(Intermediate Computations)'!CS215</f>
        <v>May 2017</v>
      </c>
      <c r="CL208" s="4" t="str">
        <f>'(Intermediate Computations)'!CT215</f>
        <v>Jun 2017</v>
      </c>
      <c r="CM208" s="4" t="str">
        <f>'(Intermediate Computations)'!CU215</f>
        <v>Jul 2017</v>
      </c>
      <c r="CN208" s="4" t="str">
        <f>'(Intermediate Computations)'!CV215</f>
        <v>Aug 2017</v>
      </c>
      <c r="CO208" s="4" t="str">
        <f>'(Intermediate Computations)'!CW215</f>
        <v>Sep 2017</v>
      </c>
      <c r="CP208" s="4" t="str">
        <f>'(Intermediate Computations)'!CX215</f>
        <v>Oct 2017</v>
      </c>
      <c r="CQ208" s="4" t="str">
        <f>'(Intermediate Computations)'!CY215</f>
        <v>Nov 2017</v>
      </c>
      <c r="CR208" s="4" t="str">
        <f>'(Intermediate Computations)'!CZ215</f>
        <v>Dec 2017</v>
      </c>
      <c r="CS208" s="4" t="str">
        <f>'(Intermediate Computations)'!DB215</f>
        <v>Jan 2018</v>
      </c>
      <c r="CT208" s="4" t="str">
        <f>'(Intermediate Computations)'!DC215</f>
        <v>Feb 2018</v>
      </c>
      <c r="CU208" s="4" t="str">
        <f>'(Intermediate Computations)'!DD215</f>
        <v>Mar 2018</v>
      </c>
      <c r="CV208" s="4" t="str">
        <f>'(Intermediate Computations)'!DE215</f>
        <v>Apr 2018</v>
      </c>
      <c r="CW208" s="4" t="str">
        <f>'(Intermediate Computations)'!DF215</f>
        <v>May 2018</v>
      </c>
      <c r="CX208" s="4" t="str">
        <f>'(Intermediate Computations)'!DG215</f>
        <v>Jun 2018</v>
      </c>
      <c r="CY208" s="4" t="str">
        <f>'(Intermediate Computations)'!DH215</f>
        <v>Jul 2018</v>
      </c>
      <c r="CZ208" s="4" t="str">
        <f>'(Intermediate Computations)'!DI215</f>
        <v>Aug 2018</v>
      </c>
      <c r="DA208" s="4" t="str">
        <f>'(Intermediate Computations)'!DJ215</f>
        <v>Sep 2018</v>
      </c>
      <c r="DB208" s="4" t="str">
        <f>'(Intermediate Computations)'!DK215</f>
        <v>Oct 2018</v>
      </c>
      <c r="DC208" s="4" t="str">
        <f>'(Intermediate Computations)'!DL215</f>
        <v>Nov 2018</v>
      </c>
      <c r="DD208" s="4" t="str">
        <f>'(Intermediate Computations)'!DM215</f>
        <v>Dec 2018</v>
      </c>
      <c r="DE208" s="4" t="str">
        <f>'(Intermediate Computations)'!DO215</f>
        <v>Jan 2019</v>
      </c>
      <c r="DF208" s="4" t="str">
        <f>'(Intermediate Computations)'!DP215</f>
        <v>Feb 2019</v>
      </c>
      <c r="DG208" s="4" t="str">
        <f>'(Intermediate Computations)'!DQ215</f>
        <v>Mar 2019</v>
      </c>
      <c r="DH208" s="4" t="str">
        <f>'(Intermediate Computations)'!DR215</f>
        <v>Apr 2019</v>
      </c>
      <c r="DI208" s="4" t="str">
        <f>'(Intermediate Computations)'!DS215</f>
        <v>May 2019</v>
      </c>
      <c r="DJ208" s="4" t="str">
        <f>'(Intermediate Computations)'!DT215</f>
        <v>Jun 2019</v>
      </c>
      <c r="DK208" s="4" t="str">
        <f>'(Intermediate Computations)'!DU215</f>
        <v>Jul 2019</v>
      </c>
      <c r="DL208" s="4" t="str">
        <f>'(Intermediate Computations)'!DV215</f>
        <v>Aug 2019</v>
      </c>
      <c r="DM208" s="4" t="str">
        <f>'(Intermediate Computations)'!DW215</f>
        <v>Sep 2019</v>
      </c>
      <c r="DN208" s="4" t="str">
        <f>'(Intermediate Computations)'!DX215</f>
        <v>Oct 2019</v>
      </c>
      <c r="DO208" s="4" t="str">
        <f>'(Intermediate Computations)'!DY215</f>
        <v>Nov 2019</v>
      </c>
      <c r="DP208" s="4" t="str">
        <f>'(Intermediate Computations)'!DZ215</f>
        <v>Dec 2019</v>
      </c>
      <c r="DQ208" s="4" t="str">
        <f>'(Intermediate Computations)'!EB215</f>
        <v>Jan 2020</v>
      </c>
      <c r="DR208" s="4" t="str">
        <f>'(Intermediate Computations)'!EC215</f>
        <v>Feb 2020</v>
      </c>
      <c r="DS208" s="4" t="str">
        <f>'(Intermediate Computations)'!ED215</f>
        <v>Mar 2020</v>
      </c>
      <c r="DT208" s="4" t="str">
        <f>'(Intermediate Computations)'!EE215</f>
        <v>Apr 2020</v>
      </c>
      <c r="DU208" s="4" t="str">
        <f>'(Intermediate Computations)'!EF215</f>
        <v>May 2020</v>
      </c>
      <c r="DV208" s="4" t="str">
        <f>'(Intermediate Computations)'!EG215</f>
        <v>Jun 2020</v>
      </c>
      <c r="DW208" s="4" t="str">
        <f>'(Intermediate Computations)'!EH215</f>
        <v>Jul 2020</v>
      </c>
      <c r="DX208" s="4" t="str">
        <f>'(Intermediate Computations)'!EI215</f>
        <v>Aug 2020</v>
      </c>
      <c r="DY208" s="4" t="str">
        <f>'(Intermediate Computations)'!EJ215</f>
        <v>Sep 2020</v>
      </c>
      <c r="DZ208" s="4" t="str">
        <f>'(Intermediate Computations)'!EK215</f>
        <v>Oct 2020</v>
      </c>
      <c r="EA208" s="4" t="str">
        <f>'(Intermediate Computations)'!EL215</f>
        <v>Nov 2020</v>
      </c>
      <c r="EB208" s="4" t="str">
        <f>'(Intermediate Computations)'!EM215</f>
        <v>Dec 2020</v>
      </c>
    </row>
    <row r="209" spans="1:132" ht="12.75" customHeight="1">
      <c r="A209" s="4">
        <f>'(Intermediate Computations)'!B212</f>
        <v>40179</v>
      </c>
      <c r="B209" s="4">
        <f>'(Intermediate Computations)'!C212</f>
        <v>40210</v>
      </c>
      <c r="C209" s="4">
        <f>'(Intermediate Computations)'!D212</f>
        <v>40238</v>
      </c>
      <c r="D209" s="4">
        <f>'(Intermediate Computations)'!E212</f>
        <v>40269</v>
      </c>
      <c r="E209" s="4">
        <f>'(Intermediate Computations)'!F212</f>
        <v>40299</v>
      </c>
      <c r="F209" s="4">
        <f>'(Intermediate Computations)'!G212</f>
        <v>40330</v>
      </c>
      <c r="G209" s="4">
        <f>'(Intermediate Computations)'!H212</f>
        <v>40360</v>
      </c>
      <c r="H209" s="4">
        <f>'(Intermediate Computations)'!I212</f>
        <v>40391</v>
      </c>
      <c r="I209" s="4">
        <f>'(Intermediate Computations)'!J212</f>
        <v>40422</v>
      </c>
      <c r="J209" s="4">
        <f>'(Intermediate Computations)'!K212</f>
        <v>40452</v>
      </c>
      <c r="K209" s="4">
        <f>'(Intermediate Computations)'!L212</f>
        <v>40483</v>
      </c>
      <c r="L209" s="4">
        <f>'(Intermediate Computations)'!M212</f>
        <v>40513</v>
      </c>
      <c r="M209" s="4">
        <f>'(Intermediate Computations)'!O212</f>
        <v>40544</v>
      </c>
      <c r="N209" s="4">
        <f>'(Intermediate Computations)'!P212</f>
        <v>40575</v>
      </c>
      <c r="O209" s="4">
        <f>'(Intermediate Computations)'!Q212</f>
        <v>40603</v>
      </c>
      <c r="P209" s="4">
        <f>'(Intermediate Computations)'!R212</f>
        <v>40634</v>
      </c>
      <c r="Q209" s="4">
        <f>'(Intermediate Computations)'!S212</f>
        <v>40664</v>
      </c>
      <c r="R209" s="4">
        <f>'(Intermediate Computations)'!T212</f>
        <v>40695</v>
      </c>
      <c r="S209" s="4">
        <f>'(Intermediate Computations)'!U212</f>
        <v>40725</v>
      </c>
      <c r="T209" s="4">
        <f>'(Intermediate Computations)'!V212</f>
        <v>40756</v>
      </c>
      <c r="U209" s="4">
        <f>'(Intermediate Computations)'!W212</f>
        <v>40787</v>
      </c>
      <c r="V209" s="4">
        <f>'(Intermediate Computations)'!X212</f>
        <v>40817</v>
      </c>
      <c r="W209" s="4">
        <f>'(Intermediate Computations)'!Y212</f>
        <v>40848</v>
      </c>
      <c r="X209" s="4">
        <f>'(Intermediate Computations)'!Z212</f>
        <v>40878</v>
      </c>
      <c r="Y209" s="4">
        <f>'(Intermediate Computations)'!AB212</f>
        <v>40909</v>
      </c>
      <c r="Z209" s="4">
        <f>'(Intermediate Computations)'!AC212</f>
        <v>40940</v>
      </c>
      <c r="AA209" s="4">
        <f>'(Intermediate Computations)'!AD212</f>
        <v>40969</v>
      </c>
      <c r="AB209" s="4">
        <f>'(Intermediate Computations)'!AE212</f>
        <v>41000</v>
      </c>
      <c r="AC209" s="4">
        <f>'(Intermediate Computations)'!AF212</f>
        <v>41030</v>
      </c>
      <c r="AD209" s="4">
        <f>'(Intermediate Computations)'!AG212</f>
        <v>41061</v>
      </c>
      <c r="AE209" s="4">
        <f>'(Intermediate Computations)'!AH212</f>
        <v>41091</v>
      </c>
      <c r="AF209" s="4">
        <f>'(Intermediate Computations)'!AI212</f>
        <v>41122</v>
      </c>
      <c r="AG209" s="4">
        <f>'(Intermediate Computations)'!AJ212</f>
        <v>41153</v>
      </c>
      <c r="AH209" s="4">
        <f>'(Intermediate Computations)'!AK212</f>
        <v>41183</v>
      </c>
      <c r="AI209" s="4">
        <f>'(Intermediate Computations)'!AL212</f>
        <v>41214</v>
      </c>
      <c r="AJ209" s="4">
        <f>'(Intermediate Computations)'!AM212</f>
        <v>41244</v>
      </c>
      <c r="AK209" s="4">
        <f>'(Intermediate Computations)'!AO212</f>
        <v>41275</v>
      </c>
      <c r="AL209" s="4">
        <f>'(Intermediate Computations)'!AP212</f>
        <v>41306</v>
      </c>
      <c r="AM209" s="4">
        <f>'(Intermediate Computations)'!AQ212</f>
        <v>41334</v>
      </c>
      <c r="AN209" s="4">
        <f>'(Intermediate Computations)'!AR212</f>
        <v>41365</v>
      </c>
      <c r="AO209" s="4">
        <f>'(Intermediate Computations)'!AS212</f>
        <v>41395</v>
      </c>
      <c r="AP209" s="4">
        <f>'(Intermediate Computations)'!AT212</f>
        <v>41426</v>
      </c>
      <c r="AQ209" s="4">
        <f>'(Intermediate Computations)'!AU212</f>
        <v>41456</v>
      </c>
      <c r="AR209" s="4">
        <f>'(Intermediate Computations)'!AV212</f>
        <v>41487</v>
      </c>
      <c r="AS209" s="4">
        <f>'(Intermediate Computations)'!AW212</f>
        <v>41518</v>
      </c>
      <c r="AT209" s="4">
        <f>'(Intermediate Computations)'!AX212</f>
        <v>41548</v>
      </c>
      <c r="AU209" s="4">
        <f>'(Intermediate Computations)'!AY212</f>
        <v>41579</v>
      </c>
      <c r="AV209" s="4">
        <f>'(Intermediate Computations)'!AZ212</f>
        <v>41609</v>
      </c>
      <c r="AW209" s="4">
        <f>'(Intermediate Computations)'!BB212</f>
        <v>41640</v>
      </c>
      <c r="AX209" s="4">
        <f>'(Intermediate Computations)'!BC212</f>
        <v>41671</v>
      </c>
      <c r="AY209" s="4">
        <f>'(Intermediate Computations)'!BD212</f>
        <v>41699</v>
      </c>
      <c r="AZ209" s="4">
        <f>'(Intermediate Computations)'!BE212</f>
        <v>41730</v>
      </c>
      <c r="BA209" s="4">
        <f>'(Intermediate Computations)'!BF212</f>
        <v>41760</v>
      </c>
      <c r="BB209" s="4">
        <f>'(Intermediate Computations)'!BG212</f>
        <v>41791</v>
      </c>
      <c r="BC209" s="4">
        <f>'(Intermediate Computations)'!BH212</f>
        <v>41821</v>
      </c>
      <c r="BD209" s="4">
        <f>'(Intermediate Computations)'!BI212</f>
        <v>41852</v>
      </c>
      <c r="BE209" s="4">
        <f>'(Intermediate Computations)'!BJ212</f>
        <v>41883</v>
      </c>
      <c r="BF209" s="4">
        <f>'(Intermediate Computations)'!BK212</f>
        <v>41913</v>
      </c>
      <c r="BG209" s="4">
        <f>'(Intermediate Computations)'!BL212</f>
        <v>41944</v>
      </c>
      <c r="BH209" s="4">
        <f>'(Intermediate Computations)'!BM212</f>
        <v>41974</v>
      </c>
      <c r="BI209" s="4">
        <f>'(Intermediate Computations)'!BO212</f>
        <v>42005</v>
      </c>
      <c r="BJ209" s="4">
        <f>'(Intermediate Computations)'!BP212</f>
        <v>42036</v>
      </c>
      <c r="BK209" s="4">
        <f>'(Intermediate Computations)'!BQ212</f>
        <v>42064</v>
      </c>
      <c r="BL209" s="4">
        <f>'(Intermediate Computations)'!BR212</f>
        <v>42095</v>
      </c>
      <c r="BM209" s="4">
        <f>'(Intermediate Computations)'!BS212</f>
        <v>42125</v>
      </c>
      <c r="BN209" s="4">
        <f>'(Intermediate Computations)'!BT212</f>
        <v>42156</v>
      </c>
      <c r="BO209" s="4">
        <f>'(Intermediate Computations)'!BU212</f>
        <v>42186</v>
      </c>
      <c r="BP209" s="4">
        <f>'(Intermediate Computations)'!BV212</f>
        <v>42217</v>
      </c>
      <c r="BQ209" s="4">
        <f>'(Intermediate Computations)'!BW212</f>
        <v>42248</v>
      </c>
      <c r="BR209" s="4">
        <f>'(Intermediate Computations)'!BX212</f>
        <v>42278</v>
      </c>
      <c r="BS209" s="4">
        <f>'(Intermediate Computations)'!BY212</f>
        <v>42309</v>
      </c>
      <c r="BT209" s="4">
        <f>'(Intermediate Computations)'!BZ212</f>
        <v>42339</v>
      </c>
      <c r="BU209" s="4">
        <f>'(Intermediate Computations)'!CB212</f>
        <v>42370</v>
      </c>
      <c r="BV209" s="4">
        <f>'(Intermediate Computations)'!CC212</f>
        <v>42401</v>
      </c>
      <c r="BW209" s="4">
        <f>'(Intermediate Computations)'!CD212</f>
        <v>42430</v>
      </c>
      <c r="BX209" s="4">
        <f>'(Intermediate Computations)'!CE212</f>
        <v>42461</v>
      </c>
      <c r="BY209" s="4">
        <f>'(Intermediate Computations)'!CF212</f>
        <v>42491</v>
      </c>
      <c r="BZ209" s="4">
        <f>'(Intermediate Computations)'!CG212</f>
        <v>42522</v>
      </c>
      <c r="CA209" s="4">
        <f>'(Intermediate Computations)'!CH212</f>
        <v>42552</v>
      </c>
      <c r="CB209" s="4">
        <f>'(Intermediate Computations)'!CI212</f>
        <v>42583</v>
      </c>
      <c r="CC209" s="4">
        <f>'(Intermediate Computations)'!CJ212</f>
        <v>42614</v>
      </c>
      <c r="CD209" s="4">
        <f>'(Intermediate Computations)'!CK212</f>
        <v>42644</v>
      </c>
      <c r="CE209" s="4">
        <f>'(Intermediate Computations)'!CL212</f>
        <v>42675</v>
      </c>
      <c r="CF209" s="4">
        <f>'(Intermediate Computations)'!CM212</f>
        <v>42705</v>
      </c>
      <c r="CG209" s="4">
        <f>'(Intermediate Computations)'!CO212</f>
        <v>42736</v>
      </c>
      <c r="CH209" s="4">
        <f>'(Intermediate Computations)'!CP212</f>
        <v>42767</v>
      </c>
      <c r="CI209" s="4">
        <f>'(Intermediate Computations)'!CQ212</f>
        <v>42795</v>
      </c>
      <c r="CJ209" s="4">
        <f>'(Intermediate Computations)'!CR212</f>
        <v>42826</v>
      </c>
      <c r="CK209" s="4">
        <f>'(Intermediate Computations)'!CS212</f>
        <v>42856</v>
      </c>
      <c r="CL209" s="4">
        <f>'(Intermediate Computations)'!CT212</f>
        <v>42887</v>
      </c>
      <c r="CM209" s="4">
        <f>'(Intermediate Computations)'!CU212</f>
        <v>42917</v>
      </c>
      <c r="CN209" s="4">
        <f>'(Intermediate Computations)'!CV212</f>
        <v>42948</v>
      </c>
      <c r="CO209" s="4">
        <f>'(Intermediate Computations)'!CW212</f>
        <v>42979</v>
      </c>
      <c r="CP209" s="4">
        <f>'(Intermediate Computations)'!CX212</f>
        <v>43009</v>
      </c>
      <c r="CQ209" s="4">
        <f>'(Intermediate Computations)'!CY212</f>
        <v>43040</v>
      </c>
      <c r="CR209" s="4">
        <f>'(Intermediate Computations)'!CZ212</f>
        <v>43070</v>
      </c>
      <c r="CS209" s="4">
        <f>'(Intermediate Computations)'!DB212</f>
        <v>43101</v>
      </c>
      <c r="CT209" s="4">
        <f>'(Intermediate Computations)'!DC212</f>
        <v>43132</v>
      </c>
      <c r="CU209" s="4">
        <f>'(Intermediate Computations)'!DD212</f>
        <v>43160</v>
      </c>
      <c r="CV209" s="4">
        <f>'(Intermediate Computations)'!DE212</f>
        <v>43191</v>
      </c>
      <c r="CW209" s="4">
        <f>'(Intermediate Computations)'!DF212</f>
        <v>43221</v>
      </c>
      <c r="CX209" s="4">
        <f>'(Intermediate Computations)'!DG212</f>
        <v>43252</v>
      </c>
      <c r="CY209" s="4">
        <f>'(Intermediate Computations)'!DH212</f>
        <v>43282</v>
      </c>
      <c r="CZ209" s="4">
        <f>'(Intermediate Computations)'!DI212</f>
        <v>43313</v>
      </c>
      <c r="DA209" s="4">
        <f>'(Intermediate Computations)'!DJ212</f>
        <v>43344</v>
      </c>
      <c r="DB209" s="4">
        <f>'(Intermediate Computations)'!DK212</f>
        <v>43374</v>
      </c>
      <c r="DC209" s="4">
        <f>'(Intermediate Computations)'!DL212</f>
        <v>43405</v>
      </c>
      <c r="DD209" s="4">
        <f>'(Intermediate Computations)'!DM212</f>
        <v>43435</v>
      </c>
      <c r="DE209" s="4">
        <f>'(Intermediate Computations)'!DO212</f>
        <v>43466</v>
      </c>
      <c r="DF209" s="4">
        <f>'(Intermediate Computations)'!DP212</f>
        <v>43497</v>
      </c>
      <c r="DG209" s="4">
        <f>'(Intermediate Computations)'!DQ212</f>
        <v>43525</v>
      </c>
      <c r="DH209" s="4">
        <f>'(Intermediate Computations)'!DR212</f>
        <v>43556</v>
      </c>
      <c r="DI209" s="4">
        <f>'(Intermediate Computations)'!DS212</f>
        <v>43586</v>
      </c>
      <c r="DJ209" s="4">
        <f>'(Intermediate Computations)'!DT212</f>
        <v>43617</v>
      </c>
      <c r="DK209" s="4">
        <f>'(Intermediate Computations)'!DU212</f>
        <v>43647</v>
      </c>
      <c r="DL209" s="4">
        <f>'(Intermediate Computations)'!DV212</f>
        <v>43678</v>
      </c>
      <c r="DM209" s="4">
        <f>'(Intermediate Computations)'!DW212</f>
        <v>43709</v>
      </c>
      <c r="DN209" s="4">
        <f>'(Intermediate Computations)'!DX212</f>
        <v>43739</v>
      </c>
      <c r="DO209" s="4">
        <f>'(Intermediate Computations)'!DY212</f>
        <v>43770</v>
      </c>
      <c r="DP209" s="4">
        <f>'(Intermediate Computations)'!DZ212</f>
        <v>43800</v>
      </c>
      <c r="DQ209" s="4">
        <f>'(Intermediate Computations)'!EB212</f>
        <v>43831</v>
      </c>
      <c r="DR209" s="4">
        <f>'(Intermediate Computations)'!EC212</f>
        <v>43862</v>
      </c>
      <c r="DS209" s="4">
        <f>'(Intermediate Computations)'!ED212</f>
        <v>43891</v>
      </c>
      <c r="DT209" s="4">
        <f>'(Intermediate Computations)'!EE212</f>
        <v>43922</v>
      </c>
      <c r="DU209" s="4">
        <f>'(Intermediate Computations)'!EF212</f>
        <v>43952</v>
      </c>
      <c r="DV209" s="4">
        <f>'(Intermediate Computations)'!EG212</f>
        <v>43983</v>
      </c>
      <c r="DW209" s="4">
        <f>'(Intermediate Computations)'!EH212</f>
        <v>44013</v>
      </c>
      <c r="DX209" s="4">
        <f>'(Intermediate Computations)'!EI212</f>
        <v>44044</v>
      </c>
      <c r="DY209" s="4">
        <f>'(Intermediate Computations)'!EJ212</f>
        <v>44075</v>
      </c>
      <c r="DZ209" s="4">
        <f>'(Intermediate Computations)'!EK212</f>
        <v>44105</v>
      </c>
      <c r="EA209" s="4">
        <f>'(Intermediate Computations)'!EL212</f>
        <v>44136</v>
      </c>
      <c r="EB209" s="4">
        <f>'(Intermediate Computations)'!EM212</f>
        <v>44166</v>
      </c>
    </row>
    <row r="210" spans="1:132" ht="12.75" customHeight="1">
      <c r="A210" s="64">
        <f ca="1">'Statitstical Moments'!B61</f>
        <v>1183691.1334526055</v>
      </c>
      <c r="B210" s="64">
        <f ca="1">'Statitstical Moments'!C61</f>
        <v>1160847.6945944387</v>
      </c>
      <c r="C210" s="64">
        <f ca="1">'Statitstical Moments'!D61</f>
        <v>1156006.4061059998</v>
      </c>
      <c r="D210" s="64">
        <f ca="1">'Statitstical Moments'!E61</f>
        <v>1159260.67831627</v>
      </c>
      <c r="E210" s="64">
        <f ca="1">'Statitstical Moments'!F61</f>
        <v>1155660.3720044997</v>
      </c>
      <c r="F210" s="64">
        <f ca="1">'Statitstical Moments'!G61</f>
        <v>1154418.5022020945</v>
      </c>
      <c r="G210" s="64">
        <f ca="1">'Statitstical Moments'!H61</f>
        <v>1159565.4944223496</v>
      </c>
      <c r="H210" s="64">
        <f ca="1">'Statitstical Moments'!I61</f>
        <v>1165610.1687348904</v>
      </c>
      <c r="I210" s="64">
        <f ca="1">'Statitstical Moments'!J61</f>
        <v>1166090.9132513544</v>
      </c>
      <c r="J210" s="64">
        <f ca="1">'Statitstical Moments'!K61</f>
        <v>1181828.8996921643</v>
      </c>
      <c r="K210" s="64">
        <f ca="1">'Statitstical Moments'!L61</f>
        <v>1161323.0933939801</v>
      </c>
      <c r="L210" s="64">
        <f ca="1">'Statitstical Moments'!M61</f>
        <v>1147877.3449998507</v>
      </c>
      <c r="M210" s="64">
        <f ca="1">'Statitstical Moments'!O61</f>
        <v>1150282.5817741621</v>
      </c>
      <c r="N210" s="64">
        <f ca="1">'Statitstical Moments'!P61</f>
        <v>1152732.1852495393</v>
      </c>
      <c r="O210" s="64">
        <f ca="1">'Statitstical Moments'!Q61</f>
        <v>1137673.4983999918</v>
      </c>
      <c r="P210" s="64">
        <f ca="1">'Statitstical Moments'!R61</f>
        <v>1156066.6647627973</v>
      </c>
      <c r="Q210" s="64">
        <f ca="1">'Statitstical Moments'!S61</f>
        <v>1142761.5044701938</v>
      </c>
      <c r="R210" s="64">
        <f ca="1">'Statitstical Moments'!T61</f>
        <v>1146163.2536193195</v>
      </c>
      <c r="S210" s="64">
        <f ca="1">'Statitstical Moments'!U61</f>
        <v>1150730.1978045716</v>
      </c>
      <c r="T210" s="64">
        <f ca="1">'Statitstical Moments'!V61</f>
        <v>1144232.6090296931</v>
      </c>
      <c r="U210" s="64">
        <f ca="1">'Statitstical Moments'!W61</f>
        <v>1143825.7710607518</v>
      </c>
      <c r="V210" s="64">
        <f ca="1">'Statitstical Moments'!X61</f>
        <v>1139524.2636278626</v>
      </c>
      <c r="W210" s="64">
        <f ca="1">'Statitstical Moments'!Y61</f>
        <v>1148760.2853411664</v>
      </c>
      <c r="X210" s="64">
        <f ca="1">'Statitstical Moments'!Z61</f>
        <v>1129539.7017185537</v>
      </c>
      <c r="Y210" s="64">
        <f ca="1">'Statitstical Moments'!AB61</f>
        <v>1139522.2209514545</v>
      </c>
      <c r="Z210" s="64">
        <f ca="1">'Statitstical Moments'!AC61</f>
        <v>1131808.7173314195</v>
      </c>
      <c r="AA210" s="64">
        <f ca="1">'Statitstical Moments'!AD61</f>
        <v>1133632.3189723212</v>
      </c>
      <c r="AB210" s="64">
        <f ca="1">'Statitstical Moments'!AE61</f>
        <v>1116979.5874760593</v>
      </c>
      <c r="AC210" s="64">
        <f ca="1">'Statitstical Moments'!AF61</f>
        <v>1116466.6066956578</v>
      </c>
      <c r="AD210" s="64">
        <f ca="1">'Statitstical Moments'!AG61</f>
        <v>1121600.7257227593</v>
      </c>
      <c r="AE210" s="64">
        <f ca="1">'Statitstical Moments'!AH61</f>
        <v>1119151.2798682244</v>
      </c>
      <c r="AF210" s="64">
        <f ca="1">'Statitstical Moments'!AI61</f>
        <v>1130948.4236712293</v>
      </c>
      <c r="AG210" s="64">
        <f ca="1">'Statitstical Moments'!AJ61</f>
        <v>1126512.589046692</v>
      </c>
      <c r="AH210" s="64">
        <f ca="1">'Statitstical Moments'!AK61</f>
        <v>1127620.1975507741</v>
      </c>
      <c r="AI210" s="64">
        <f ca="1">'Statitstical Moments'!AL61</f>
        <v>1119140.4457566878</v>
      </c>
      <c r="AJ210" s="64">
        <f ca="1">'Statitstical Moments'!AM61</f>
        <v>1127665.127462633</v>
      </c>
      <c r="AK210" s="64">
        <f ca="1">'Statitstical Moments'!AO61</f>
        <v>1110550.4941718481</v>
      </c>
      <c r="AL210" s="64">
        <f ca="1">'Statitstical Moments'!AP61</f>
        <v>1113355.1476799666</v>
      </c>
      <c r="AM210" s="64">
        <f ca="1">'Statitstical Moments'!AQ61</f>
        <v>1101962.197678118</v>
      </c>
      <c r="AN210" s="64">
        <f ca="1">'Statitstical Moments'!AR61</f>
        <v>1101878.2639476995</v>
      </c>
      <c r="AO210" s="64">
        <f ca="1">'Statitstical Moments'!AS61</f>
        <v>1120500.5457494848</v>
      </c>
      <c r="AP210" s="64">
        <f ca="1">'Statitstical Moments'!AT61</f>
        <v>1110545.8512328388</v>
      </c>
      <c r="AQ210" s="64">
        <f ca="1">'Statitstical Moments'!AU61</f>
        <v>1106783.8452355152</v>
      </c>
      <c r="AR210" s="64">
        <f ca="1">'Statitstical Moments'!AV61</f>
        <v>1085296.5682990348</v>
      </c>
      <c r="AS210" s="64">
        <f ca="1">'Statitstical Moments'!AW61</f>
        <v>1090691.8379096377</v>
      </c>
      <c r="AT210" s="64">
        <f ca="1">'Statitstical Moments'!AX61</f>
        <v>1094882.0328574481</v>
      </c>
      <c r="AU210" s="64">
        <f ca="1">'Statitstical Moments'!AY61</f>
        <v>1119169.036312981</v>
      </c>
      <c r="AV210" s="64">
        <f ca="1">'Statitstical Moments'!AZ61</f>
        <v>1085756.7639448259</v>
      </c>
      <c r="AW210" s="64">
        <f ca="1">'Statitstical Moments'!BB61</f>
        <v>1112627.2619378979</v>
      </c>
      <c r="AX210" s="64">
        <f ca="1">'Statitstical Moments'!BC61</f>
        <v>1089488.0522323982</v>
      </c>
      <c r="AY210" s="64">
        <f ca="1">'Statitstical Moments'!BD61</f>
        <v>1086175.5096749864</v>
      </c>
      <c r="AZ210" s="64">
        <f ca="1">'Statitstical Moments'!BE61</f>
        <v>1085407.3044366238</v>
      </c>
      <c r="BA210" s="64">
        <f ca="1">'Statitstical Moments'!BF61</f>
        <v>1078201.9574166255</v>
      </c>
      <c r="BB210" s="64">
        <f ca="1">'Statitstical Moments'!BG61</f>
        <v>1085154.6023755139</v>
      </c>
      <c r="BC210" s="64">
        <f ca="1">'Statitstical Moments'!BH61</f>
        <v>1096798.526667563</v>
      </c>
      <c r="BD210" s="64">
        <f ca="1">'Statitstical Moments'!BI61</f>
        <v>1085583.5193895234</v>
      </c>
      <c r="BE210" s="64">
        <f ca="1">'Statitstical Moments'!BJ61</f>
        <v>1077001.4364806504</v>
      </c>
      <c r="BF210" s="64">
        <f ca="1">'Statitstical Moments'!BK61</f>
        <v>1107328.3669906352</v>
      </c>
      <c r="BG210" s="64">
        <f ca="1">'Statitstical Moments'!BL61</f>
        <v>1103594.0735468692</v>
      </c>
      <c r="BH210" s="64">
        <f ca="1">'Statitstical Moments'!BM61</f>
        <v>1075550.6715059062</v>
      </c>
      <c r="BI210" s="64">
        <f ca="1">'Statitstical Moments'!BO61</f>
        <v>1076637.0580146692</v>
      </c>
      <c r="BJ210" s="64">
        <f ca="1">'Statitstical Moments'!BP61</f>
        <v>1072470.1351452237</v>
      </c>
      <c r="BK210" s="64">
        <f ca="1">'Statitstical Moments'!BQ61</f>
        <v>1090192.4633441437</v>
      </c>
      <c r="BL210" s="64">
        <f ca="1">'Statitstical Moments'!BR61</f>
        <v>1070648.3870773283</v>
      </c>
      <c r="BM210" s="64">
        <f ca="1">'Statitstical Moments'!BS61</f>
        <v>1073827.547648693</v>
      </c>
      <c r="BN210" s="64">
        <f ca="1">'Statitstical Moments'!BT61</f>
        <v>1070531.5100706532</v>
      </c>
      <c r="BO210" s="64">
        <f ca="1">'Statitstical Moments'!BU61</f>
        <v>1092713.514182854</v>
      </c>
      <c r="BP210" s="64">
        <f ca="1">'Statitstical Moments'!BV61</f>
        <v>1068647.2058728475</v>
      </c>
      <c r="BQ210" s="64">
        <f ca="1">'Statitstical Moments'!BW61</f>
        <v>1063616.4254875467</v>
      </c>
      <c r="BR210" s="64">
        <f ca="1">'Statitstical Moments'!BX61</f>
        <v>1075966.9413397801</v>
      </c>
      <c r="BS210" s="64">
        <f ca="1">'Statitstical Moments'!BY61</f>
        <v>1069078.6231605539</v>
      </c>
      <c r="BT210" s="64">
        <f ca="1">'Statitstical Moments'!BZ61</f>
        <v>1062021.7794760889</v>
      </c>
      <c r="BU210" s="64">
        <f ca="1">'Statitstical Moments'!CB61</f>
        <v>1059186.1115858925</v>
      </c>
      <c r="BV210" s="64">
        <f ca="1">'Statitstical Moments'!CC61</f>
        <v>1069981.5889552564</v>
      </c>
      <c r="BW210" s="64">
        <f ca="1">'Statitstical Moments'!CD61</f>
        <v>1068688.9924844424</v>
      </c>
      <c r="BX210" s="64">
        <f ca="1">'Statitstical Moments'!CE61</f>
        <v>1043286.9152424245</v>
      </c>
      <c r="BY210" s="64">
        <f ca="1">'Statitstical Moments'!CF61</f>
        <v>1060315.162082979</v>
      </c>
      <c r="BZ210" s="64">
        <f ca="1">'Statitstical Moments'!CG61</f>
        <v>1068017.0662121216</v>
      </c>
      <c r="CA210" s="64">
        <f ca="1">'Statitstical Moments'!CH61</f>
        <v>1079790.9643921088</v>
      </c>
      <c r="CB210" s="64">
        <f ca="1">'Statitstical Moments'!CI61</f>
        <v>1055628.1468479049</v>
      </c>
      <c r="CC210" s="64">
        <f ca="1">'Statitstical Moments'!CJ61</f>
        <v>1055258.4161969398</v>
      </c>
      <c r="CD210" s="64">
        <f ca="1">'Statitstical Moments'!CK61</f>
        <v>1056129.0404466153</v>
      </c>
      <c r="CE210" s="64">
        <f ca="1">'Statitstical Moments'!CL61</f>
        <v>1042520.1640820452</v>
      </c>
      <c r="CF210" s="64">
        <f ca="1">'Statitstical Moments'!CM61</f>
        <v>1043965.2535724263</v>
      </c>
      <c r="CG210" s="64">
        <f ca="1">'Statitstical Moments'!CO61</f>
        <v>1029699.3441289477</v>
      </c>
      <c r="CH210" s="64">
        <f ca="1">'Statitstical Moments'!CP61</f>
        <v>1063472.8981384248</v>
      </c>
      <c r="CI210" s="64">
        <f ca="1">'Statitstical Moments'!CQ61</f>
        <v>1039699.8932906872</v>
      </c>
      <c r="CJ210" s="64">
        <f ca="1">'Statitstical Moments'!CR61</f>
        <v>1048317.5542756806</v>
      </c>
      <c r="CK210" s="64">
        <f ca="1">'Statitstical Moments'!CS61</f>
        <v>1049926.9967832188</v>
      </c>
      <c r="CL210" s="64">
        <f ca="1">'Statitstical Moments'!CT61</f>
        <v>1047758.8809309115</v>
      </c>
      <c r="CM210" s="64">
        <f ca="1">'Statitstical Moments'!CU61</f>
        <v>1053013.0472520413</v>
      </c>
      <c r="CN210" s="64">
        <f ca="1">'Statitstical Moments'!CV61</f>
        <v>1035417.3833195055</v>
      </c>
      <c r="CO210" s="64">
        <f ca="1">'Statitstical Moments'!CW61</f>
        <v>1056697.2455532886</v>
      </c>
      <c r="CP210" s="64">
        <f ca="1">'Statitstical Moments'!CX61</f>
        <v>1047360.7368387637</v>
      </c>
      <c r="CQ210" s="64">
        <f ca="1">'Statitstical Moments'!CY61</f>
        <v>1042615.0475615592</v>
      </c>
      <c r="CR210" s="64">
        <f ca="1">'Statitstical Moments'!CZ61</f>
        <v>1043375.9784486819</v>
      </c>
      <c r="CS210" s="64">
        <f ca="1">'Statitstical Moments'!DB61</f>
        <v>1012762.8807851425</v>
      </c>
      <c r="CT210" s="64">
        <f ca="1">'Statitstical Moments'!DC61</f>
        <v>1045116.9265468395</v>
      </c>
      <c r="CU210" s="64">
        <f ca="1">'Statitstical Moments'!DD61</f>
        <v>1054967.1007809225</v>
      </c>
      <c r="CV210" s="64">
        <f ca="1">'Statitstical Moments'!DE61</f>
        <v>1042177.2103188641</v>
      </c>
      <c r="CW210" s="64">
        <f ca="1">'Statitstical Moments'!DF61</f>
        <v>1032533.3783852019</v>
      </c>
      <c r="CX210" s="64">
        <f ca="1">'Statitstical Moments'!DG61</f>
        <v>1028990.8436904809</v>
      </c>
      <c r="CY210" s="64">
        <f ca="1">'Statitstical Moments'!DH61</f>
        <v>1044981.4273119377</v>
      </c>
      <c r="CZ210" s="64">
        <f ca="1">'Statitstical Moments'!DI61</f>
        <v>1026248.463503912</v>
      </c>
      <c r="DA210" s="64">
        <f ca="1">'Statitstical Moments'!DJ61</f>
        <v>1040932.9792444329</v>
      </c>
      <c r="DB210" s="64">
        <f ca="1">'Statitstical Moments'!DK61</f>
        <v>1049510.7313535998</v>
      </c>
      <c r="DC210" s="64">
        <f ca="1">'Statitstical Moments'!DL61</f>
        <v>1040631.3302464503</v>
      </c>
      <c r="DD210" s="64">
        <f ca="1">'Statitstical Moments'!DM61</f>
        <v>1031383.8871658962</v>
      </c>
      <c r="DE210" s="64">
        <f ca="1">'Statitstical Moments'!DO61</f>
        <v>1045999.5185983665</v>
      </c>
      <c r="DF210" s="64">
        <f ca="1">'Statitstical Moments'!DP61</f>
        <v>1028636.79858462</v>
      </c>
      <c r="DG210" s="64">
        <f ca="1">'Statitstical Moments'!DQ61</f>
        <v>1026851.4874323916</v>
      </c>
      <c r="DH210" s="64">
        <f ca="1">'Statitstical Moments'!DR61</f>
        <v>1034139.4002135996</v>
      </c>
      <c r="DI210" s="64">
        <f ca="1">'Statitstical Moments'!DS61</f>
        <v>1048298.5149649309</v>
      </c>
      <c r="DJ210" s="64">
        <f ca="1">'Statitstical Moments'!DT61</f>
        <v>1016773.891991618</v>
      </c>
      <c r="DK210" s="64">
        <f ca="1">'Statitstical Moments'!DU61</f>
        <v>1018046.3153698819</v>
      </c>
      <c r="DL210" s="64">
        <f ca="1">'Statitstical Moments'!DV61</f>
        <v>1029150.5063536414</v>
      </c>
      <c r="DM210" s="64">
        <f ca="1">'Statitstical Moments'!DW61</f>
        <v>1035054.9297822256</v>
      </c>
      <c r="DN210" s="64">
        <f ca="1">'Statitstical Moments'!DX61</f>
        <v>1019467.6404180971</v>
      </c>
      <c r="DO210" s="64">
        <f ca="1">'Statitstical Moments'!DY61</f>
        <v>1039800.9738331063</v>
      </c>
      <c r="DP210" s="64">
        <f ca="1">'Statitstical Moments'!DZ61</f>
        <v>1003192.3704495988</v>
      </c>
      <c r="DQ210" s="64">
        <f ca="1">'Statitstical Moments'!EB61</f>
        <v>1013579.50690839</v>
      </c>
      <c r="DR210" s="64">
        <f ca="1">'Statitstical Moments'!EC61</f>
        <v>1034751.3507324331</v>
      </c>
      <c r="DS210" s="64">
        <f ca="1">'Statitstical Moments'!ED61</f>
        <v>1021062.4890482565</v>
      </c>
      <c r="DT210" s="64">
        <f ca="1">'Statitstical Moments'!EE61</f>
        <v>1019842.1928723991</v>
      </c>
      <c r="DU210" s="64">
        <f ca="1">'Statitstical Moments'!EF61</f>
        <v>1025356.389316239</v>
      </c>
      <c r="DV210" s="64">
        <f ca="1">'Statitstical Moments'!EG61</f>
        <v>1004608.7282224904</v>
      </c>
      <c r="DW210" s="64">
        <f ca="1">'Statitstical Moments'!EH61</f>
        <v>1027854.5202427924</v>
      </c>
      <c r="DX210" s="64">
        <f ca="1">'Statitstical Moments'!EI61</f>
        <v>1016252.7097228981</v>
      </c>
      <c r="DY210" s="64">
        <f ca="1">'Statitstical Moments'!EJ61</f>
        <v>1023553.1925237585</v>
      </c>
      <c r="DZ210" s="64">
        <f ca="1">'Statitstical Moments'!EK61</f>
        <v>1008159.0654560524</v>
      </c>
      <c r="EA210" s="64">
        <f ca="1">'Statitstical Moments'!EL61</f>
        <v>1008938.0942736698</v>
      </c>
      <c r="EB210" s="64">
        <f ca="1">'Statitstical Moments'!EM61</f>
        <v>1002726.9996540805</v>
      </c>
    </row>
    <row r="211" spans="1:132" ht="12.75" customHeight="1">
      <c r="A211" s="4" t="str">
        <f>'(Intermediate Computations)'!B221</f>
        <v>Jan 2010</v>
      </c>
      <c r="B211" s="4" t="str">
        <f>'(Intermediate Computations)'!C221</f>
        <v>Feb 2010</v>
      </c>
      <c r="C211" s="4" t="str">
        <f>'(Intermediate Computations)'!D221</f>
        <v>Mar 2010</v>
      </c>
      <c r="D211" s="4" t="str">
        <f>'(Intermediate Computations)'!E221</f>
        <v>Apr 2010</v>
      </c>
      <c r="E211" s="4" t="str">
        <f>'(Intermediate Computations)'!F221</f>
        <v>May 2010</v>
      </c>
      <c r="F211" s="4" t="str">
        <f>'(Intermediate Computations)'!G221</f>
        <v>Jun 2010</v>
      </c>
      <c r="G211" s="4" t="str">
        <f>'(Intermediate Computations)'!H221</f>
        <v>Jul 2010</v>
      </c>
      <c r="H211" s="4" t="str">
        <f>'(Intermediate Computations)'!I221</f>
        <v>Aug 2010</v>
      </c>
      <c r="I211" s="4" t="str">
        <f>'(Intermediate Computations)'!J221</f>
        <v>Sep 2010</v>
      </c>
      <c r="J211" s="4" t="str">
        <f>'(Intermediate Computations)'!K221</f>
        <v>Oct 2010</v>
      </c>
      <c r="K211" s="4" t="str">
        <f>'(Intermediate Computations)'!L221</f>
        <v>Nov 2010</v>
      </c>
      <c r="L211" s="4" t="str">
        <f>'(Intermediate Computations)'!M221</f>
        <v>Dec 2010</v>
      </c>
      <c r="M211" s="4" t="str">
        <f>'(Intermediate Computations)'!O221</f>
        <v>Jan 2011</v>
      </c>
      <c r="N211" s="4" t="str">
        <f>'(Intermediate Computations)'!P221</f>
        <v>Feb 2011</v>
      </c>
      <c r="O211" s="4" t="str">
        <f>'(Intermediate Computations)'!Q221</f>
        <v>Mar 2011</v>
      </c>
      <c r="P211" s="4" t="str">
        <f>'(Intermediate Computations)'!R221</f>
        <v>Apr 2011</v>
      </c>
      <c r="Q211" s="4" t="str">
        <f>'(Intermediate Computations)'!S221</f>
        <v>May 2011</v>
      </c>
      <c r="R211" s="4" t="str">
        <f>'(Intermediate Computations)'!T221</f>
        <v>Jun 2011</v>
      </c>
      <c r="S211" s="4" t="str">
        <f>'(Intermediate Computations)'!U221</f>
        <v>Jul 2011</v>
      </c>
      <c r="T211" s="4" t="str">
        <f>'(Intermediate Computations)'!V221</f>
        <v>Aug 2011</v>
      </c>
      <c r="U211" s="4" t="str">
        <f>'(Intermediate Computations)'!W221</f>
        <v>Sep 2011</v>
      </c>
      <c r="V211" s="4" t="str">
        <f>'(Intermediate Computations)'!X221</f>
        <v>Oct 2011</v>
      </c>
      <c r="W211" s="4" t="str">
        <f>'(Intermediate Computations)'!Y221</f>
        <v>Nov 2011</v>
      </c>
      <c r="X211" s="4" t="str">
        <f>'(Intermediate Computations)'!Z221</f>
        <v>Dec 2011</v>
      </c>
      <c r="Y211" s="4" t="str">
        <f>'(Intermediate Computations)'!AB221</f>
        <v>Jan 2012</v>
      </c>
      <c r="Z211" s="4" t="str">
        <f>'(Intermediate Computations)'!AC221</f>
        <v>Feb 2012</v>
      </c>
      <c r="AA211" s="4" t="str">
        <f>'(Intermediate Computations)'!AD221</f>
        <v>Mar 2012</v>
      </c>
      <c r="AB211" s="4" t="str">
        <f>'(Intermediate Computations)'!AE221</f>
        <v>Apr 2012</v>
      </c>
      <c r="AC211" s="4" t="str">
        <f>'(Intermediate Computations)'!AF221</f>
        <v>May 2012</v>
      </c>
      <c r="AD211" s="4" t="str">
        <f>'(Intermediate Computations)'!AG221</f>
        <v>Jun 2012</v>
      </c>
      <c r="AE211" s="4" t="str">
        <f>'(Intermediate Computations)'!AH221</f>
        <v>Jul 2012</v>
      </c>
      <c r="AF211" s="4" t="str">
        <f>'(Intermediate Computations)'!AI221</f>
        <v>Aug 2012</v>
      </c>
      <c r="AG211" s="4" t="str">
        <f>'(Intermediate Computations)'!AJ221</f>
        <v>Sep 2012</v>
      </c>
      <c r="AH211" s="4" t="str">
        <f>'(Intermediate Computations)'!AK221</f>
        <v>Oct 2012</v>
      </c>
      <c r="AI211" s="4" t="str">
        <f>'(Intermediate Computations)'!AL221</f>
        <v>Nov 2012</v>
      </c>
      <c r="AJ211" s="4" t="str">
        <f>'(Intermediate Computations)'!AM221</f>
        <v>Dec 2012</v>
      </c>
      <c r="AK211" s="4" t="str">
        <f>'(Intermediate Computations)'!AO221</f>
        <v>Jan 2013</v>
      </c>
      <c r="AL211" s="4" t="str">
        <f>'(Intermediate Computations)'!AP221</f>
        <v>Feb 2013</v>
      </c>
      <c r="AM211" s="4" t="str">
        <f>'(Intermediate Computations)'!AQ221</f>
        <v>Mar 2013</v>
      </c>
      <c r="AN211" s="4" t="str">
        <f>'(Intermediate Computations)'!AR221</f>
        <v>Apr 2013</v>
      </c>
      <c r="AO211" s="4" t="str">
        <f>'(Intermediate Computations)'!AS221</f>
        <v>May 2013</v>
      </c>
      <c r="AP211" s="4" t="str">
        <f>'(Intermediate Computations)'!AT221</f>
        <v>Jun 2013</v>
      </c>
      <c r="AQ211" s="4" t="str">
        <f>'(Intermediate Computations)'!AU221</f>
        <v>Jul 2013</v>
      </c>
      <c r="AR211" s="4" t="str">
        <f>'(Intermediate Computations)'!AV221</f>
        <v>Aug 2013</v>
      </c>
      <c r="AS211" s="4" t="str">
        <f>'(Intermediate Computations)'!AW221</f>
        <v>Sep 2013</v>
      </c>
      <c r="AT211" s="4" t="str">
        <f>'(Intermediate Computations)'!AX221</f>
        <v>Oct 2013</v>
      </c>
      <c r="AU211" s="4" t="str">
        <f>'(Intermediate Computations)'!AY221</f>
        <v>Nov 2013</v>
      </c>
      <c r="AV211" s="4" t="str">
        <f>'(Intermediate Computations)'!AZ221</f>
        <v>Dec 2013</v>
      </c>
      <c r="AW211" s="4" t="str">
        <f>'(Intermediate Computations)'!BB221</f>
        <v>Jan 2014</v>
      </c>
      <c r="AX211" s="4" t="str">
        <f>'(Intermediate Computations)'!BC221</f>
        <v>Feb 2014</v>
      </c>
      <c r="AY211" s="4" t="str">
        <f>'(Intermediate Computations)'!BD221</f>
        <v>Mar 2014</v>
      </c>
      <c r="AZ211" s="4" t="str">
        <f>'(Intermediate Computations)'!BE221</f>
        <v>Apr 2014</v>
      </c>
      <c r="BA211" s="4" t="str">
        <f>'(Intermediate Computations)'!BF221</f>
        <v>May 2014</v>
      </c>
      <c r="BB211" s="4" t="str">
        <f>'(Intermediate Computations)'!BG221</f>
        <v>Jun 2014</v>
      </c>
      <c r="BC211" s="4" t="str">
        <f>'(Intermediate Computations)'!BH221</f>
        <v>Jul 2014</v>
      </c>
      <c r="BD211" s="4" t="str">
        <f>'(Intermediate Computations)'!BI221</f>
        <v>Aug 2014</v>
      </c>
      <c r="BE211" s="4" t="str">
        <f>'(Intermediate Computations)'!BJ221</f>
        <v>Sep 2014</v>
      </c>
      <c r="BF211" s="4" t="str">
        <f>'(Intermediate Computations)'!BK221</f>
        <v>Oct 2014</v>
      </c>
      <c r="BG211" s="4" t="str">
        <f>'(Intermediate Computations)'!BL221</f>
        <v>Nov 2014</v>
      </c>
      <c r="BH211" s="4" t="str">
        <f>'(Intermediate Computations)'!BM221</f>
        <v>Dec 2014</v>
      </c>
      <c r="BI211" s="4" t="str">
        <f>'(Intermediate Computations)'!BO221</f>
        <v>Jan 2015</v>
      </c>
      <c r="BJ211" s="4" t="str">
        <f>'(Intermediate Computations)'!BP221</f>
        <v>Feb 2015</v>
      </c>
      <c r="BK211" s="4" t="str">
        <f>'(Intermediate Computations)'!BQ221</f>
        <v>Mar 2015</v>
      </c>
      <c r="BL211" s="4" t="str">
        <f>'(Intermediate Computations)'!BR221</f>
        <v>Apr 2015</v>
      </c>
      <c r="BM211" s="4" t="str">
        <f>'(Intermediate Computations)'!BS221</f>
        <v>May 2015</v>
      </c>
      <c r="BN211" s="4" t="str">
        <f>'(Intermediate Computations)'!BT221</f>
        <v>Jun 2015</v>
      </c>
      <c r="BO211" s="4" t="str">
        <f>'(Intermediate Computations)'!BU221</f>
        <v>Jul 2015</v>
      </c>
      <c r="BP211" s="4" t="str">
        <f>'(Intermediate Computations)'!BV221</f>
        <v>Aug 2015</v>
      </c>
      <c r="BQ211" s="4" t="str">
        <f>'(Intermediate Computations)'!BW221</f>
        <v>Sep 2015</v>
      </c>
      <c r="BR211" s="4" t="str">
        <f>'(Intermediate Computations)'!BX221</f>
        <v>Oct 2015</v>
      </c>
      <c r="BS211" s="4" t="str">
        <f>'(Intermediate Computations)'!BY221</f>
        <v>Nov 2015</v>
      </c>
      <c r="BT211" s="4" t="str">
        <f>'(Intermediate Computations)'!BZ221</f>
        <v>Dec 2015</v>
      </c>
      <c r="BU211" s="4" t="str">
        <f>'(Intermediate Computations)'!CB221</f>
        <v>Jan 2016</v>
      </c>
      <c r="BV211" s="4" t="str">
        <f>'(Intermediate Computations)'!CC221</f>
        <v>Feb 2016</v>
      </c>
      <c r="BW211" s="4" t="str">
        <f>'(Intermediate Computations)'!CD221</f>
        <v>Mar 2016</v>
      </c>
      <c r="BX211" s="4" t="str">
        <f>'(Intermediate Computations)'!CE221</f>
        <v>Apr 2016</v>
      </c>
      <c r="BY211" s="4" t="str">
        <f>'(Intermediate Computations)'!CF221</f>
        <v>May 2016</v>
      </c>
      <c r="BZ211" s="4" t="str">
        <f>'(Intermediate Computations)'!CG221</f>
        <v>Jun 2016</v>
      </c>
      <c r="CA211" s="4" t="str">
        <f>'(Intermediate Computations)'!CH221</f>
        <v>Jul 2016</v>
      </c>
      <c r="CB211" s="4" t="str">
        <f>'(Intermediate Computations)'!CI221</f>
        <v>Aug 2016</v>
      </c>
      <c r="CC211" s="4" t="str">
        <f>'(Intermediate Computations)'!CJ221</f>
        <v>Sep 2016</v>
      </c>
      <c r="CD211" s="4" t="str">
        <f>'(Intermediate Computations)'!CK221</f>
        <v>Oct 2016</v>
      </c>
      <c r="CE211" s="4" t="str">
        <f>'(Intermediate Computations)'!CL221</f>
        <v>Nov 2016</v>
      </c>
      <c r="CF211" s="4" t="str">
        <f>'(Intermediate Computations)'!CM221</f>
        <v>Dec 2016</v>
      </c>
      <c r="CG211" s="4" t="str">
        <f>'(Intermediate Computations)'!CO221</f>
        <v>Jan 2017</v>
      </c>
      <c r="CH211" s="4" t="str">
        <f>'(Intermediate Computations)'!CP221</f>
        <v>Feb 2017</v>
      </c>
      <c r="CI211" s="4" t="str">
        <f>'(Intermediate Computations)'!CQ221</f>
        <v>Mar 2017</v>
      </c>
      <c r="CJ211" s="4" t="str">
        <f>'(Intermediate Computations)'!CR221</f>
        <v>Apr 2017</v>
      </c>
      <c r="CK211" s="4" t="str">
        <f>'(Intermediate Computations)'!CS221</f>
        <v>May 2017</v>
      </c>
      <c r="CL211" s="4" t="str">
        <f>'(Intermediate Computations)'!CT221</f>
        <v>Jun 2017</v>
      </c>
      <c r="CM211" s="4" t="str">
        <f>'(Intermediate Computations)'!CU221</f>
        <v>Jul 2017</v>
      </c>
      <c r="CN211" s="4" t="str">
        <f>'(Intermediate Computations)'!CV221</f>
        <v>Aug 2017</v>
      </c>
      <c r="CO211" s="4" t="str">
        <f>'(Intermediate Computations)'!CW221</f>
        <v>Sep 2017</v>
      </c>
      <c r="CP211" s="4" t="str">
        <f>'(Intermediate Computations)'!CX221</f>
        <v>Oct 2017</v>
      </c>
      <c r="CQ211" s="4" t="str">
        <f>'(Intermediate Computations)'!CY221</f>
        <v>Nov 2017</v>
      </c>
      <c r="CR211" s="4" t="str">
        <f>'(Intermediate Computations)'!CZ221</f>
        <v>Dec 2017</v>
      </c>
      <c r="CS211" s="4" t="str">
        <f>'(Intermediate Computations)'!DB221</f>
        <v>Jan 2018</v>
      </c>
      <c r="CT211" s="4" t="str">
        <f>'(Intermediate Computations)'!DC221</f>
        <v>Feb 2018</v>
      </c>
      <c r="CU211" s="4" t="str">
        <f>'(Intermediate Computations)'!DD221</f>
        <v>Mar 2018</v>
      </c>
      <c r="CV211" s="4" t="str">
        <f>'(Intermediate Computations)'!DE221</f>
        <v>Apr 2018</v>
      </c>
      <c r="CW211" s="4" t="str">
        <f>'(Intermediate Computations)'!DF221</f>
        <v>May 2018</v>
      </c>
      <c r="CX211" s="4" t="str">
        <f>'(Intermediate Computations)'!DG221</f>
        <v>Jun 2018</v>
      </c>
      <c r="CY211" s="4" t="str">
        <f>'(Intermediate Computations)'!DH221</f>
        <v>Jul 2018</v>
      </c>
      <c r="CZ211" s="4" t="str">
        <f>'(Intermediate Computations)'!DI221</f>
        <v>Aug 2018</v>
      </c>
      <c r="DA211" s="4" t="str">
        <f>'(Intermediate Computations)'!DJ221</f>
        <v>Sep 2018</v>
      </c>
      <c r="DB211" s="4" t="str">
        <f>'(Intermediate Computations)'!DK221</f>
        <v>Oct 2018</v>
      </c>
      <c r="DC211" s="4" t="str">
        <f>'(Intermediate Computations)'!DL221</f>
        <v>Nov 2018</v>
      </c>
      <c r="DD211" s="4" t="str">
        <f>'(Intermediate Computations)'!DM221</f>
        <v>Dec 2018</v>
      </c>
      <c r="DE211" s="4" t="str">
        <f>'(Intermediate Computations)'!DO221</f>
        <v>Jan 2019</v>
      </c>
      <c r="DF211" s="4" t="str">
        <f>'(Intermediate Computations)'!DP221</f>
        <v>Feb 2019</v>
      </c>
      <c r="DG211" s="4" t="str">
        <f>'(Intermediate Computations)'!DQ221</f>
        <v>Mar 2019</v>
      </c>
      <c r="DH211" s="4" t="str">
        <f>'(Intermediate Computations)'!DR221</f>
        <v>Apr 2019</v>
      </c>
      <c r="DI211" s="4" t="str">
        <f>'(Intermediate Computations)'!DS221</f>
        <v>May 2019</v>
      </c>
      <c r="DJ211" s="4" t="str">
        <f>'(Intermediate Computations)'!DT221</f>
        <v>Jun 2019</v>
      </c>
      <c r="DK211" s="4" t="str">
        <f>'(Intermediate Computations)'!DU221</f>
        <v>Jul 2019</v>
      </c>
      <c r="DL211" s="4" t="str">
        <f>'(Intermediate Computations)'!DV221</f>
        <v>Aug 2019</v>
      </c>
      <c r="DM211" s="4" t="str">
        <f>'(Intermediate Computations)'!DW221</f>
        <v>Sep 2019</v>
      </c>
      <c r="DN211" s="4" t="str">
        <f>'(Intermediate Computations)'!DX221</f>
        <v>Oct 2019</v>
      </c>
      <c r="DO211" s="4" t="str">
        <f>'(Intermediate Computations)'!DY221</f>
        <v>Nov 2019</v>
      </c>
      <c r="DP211" s="4" t="str">
        <f>'(Intermediate Computations)'!DZ221</f>
        <v>Dec 2019</v>
      </c>
      <c r="DQ211" s="4" t="str">
        <f>'(Intermediate Computations)'!EB221</f>
        <v>Jan 2020</v>
      </c>
      <c r="DR211" s="4" t="str">
        <f>'(Intermediate Computations)'!EC221</f>
        <v>Feb 2020</v>
      </c>
      <c r="DS211" s="4" t="str">
        <f>'(Intermediate Computations)'!ED221</f>
        <v>Mar 2020</v>
      </c>
      <c r="DT211" s="4" t="str">
        <f>'(Intermediate Computations)'!EE221</f>
        <v>Apr 2020</v>
      </c>
      <c r="DU211" s="4" t="str">
        <f>'(Intermediate Computations)'!EF221</f>
        <v>May 2020</v>
      </c>
      <c r="DV211" s="4" t="str">
        <f>'(Intermediate Computations)'!EG221</f>
        <v>Jun 2020</v>
      </c>
      <c r="DW211" s="4" t="str">
        <f>'(Intermediate Computations)'!EH221</f>
        <v>Jul 2020</v>
      </c>
      <c r="DX211" s="4" t="str">
        <f>'(Intermediate Computations)'!EI221</f>
        <v>Aug 2020</v>
      </c>
      <c r="DY211" s="4" t="str">
        <f>'(Intermediate Computations)'!EJ221</f>
        <v>Sep 2020</v>
      </c>
      <c r="DZ211" s="4" t="str">
        <f>'(Intermediate Computations)'!EK221</f>
        <v>Oct 2020</v>
      </c>
      <c r="EA211" s="4" t="str">
        <f>'(Intermediate Computations)'!EL221</f>
        <v>Nov 2020</v>
      </c>
      <c r="EB211" s="4" t="str">
        <f>'(Intermediate Computations)'!EM221</f>
        <v>Dec 2020</v>
      </c>
    </row>
    <row r="212" spans="1:132" ht="12.75" customHeight="1">
      <c r="A212" s="4">
        <f>'(Intermediate Computations)'!B218</f>
        <v>40179</v>
      </c>
      <c r="B212" s="4">
        <f>'(Intermediate Computations)'!C218</f>
        <v>40210</v>
      </c>
      <c r="C212" s="4">
        <f>'(Intermediate Computations)'!D218</f>
        <v>40238</v>
      </c>
      <c r="D212" s="4">
        <f>'(Intermediate Computations)'!E218</f>
        <v>40269</v>
      </c>
      <c r="E212" s="4">
        <f>'(Intermediate Computations)'!F218</f>
        <v>40299</v>
      </c>
      <c r="F212" s="4">
        <f>'(Intermediate Computations)'!G218</f>
        <v>40330</v>
      </c>
      <c r="G212" s="4">
        <f>'(Intermediate Computations)'!H218</f>
        <v>40360</v>
      </c>
      <c r="H212" s="4">
        <f>'(Intermediate Computations)'!I218</f>
        <v>40391</v>
      </c>
      <c r="I212" s="4">
        <f>'(Intermediate Computations)'!J218</f>
        <v>40422</v>
      </c>
      <c r="J212" s="4">
        <f>'(Intermediate Computations)'!K218</f>
        <v>40452</v>
      </c>
      <c r="K212" s="4">
        <f>'(Intermediate Computations)'!L218</f>
        <v>40483</v>
      </c>
      <c r="L212" s="4">
        <f>'(Intermediate Computations)'!M218</f>
        <v>40513</v>
      </c>
      <c r="M212" s="4">
        <f>'(Intermediate Computations)'!O218</f>
        <v>40544</v>
      </c>
      <c r="N212" s="4">
        <f>'(Intermediate Computations)'!P218</f>
        <v>40575</v>
      </c>
      <c r="O212" s="4">
        <f>'(Intermediate Computations)'!Q218</f>
        <v>40603</v>
      </c>
      <c r="P212" s="4">
        <f>'(Intermediate Computations)'!R218</f>
        <v>40634</v>
      </c>
      <c r="Q212" s="4">
        <f>'(Intermediate Computations)'!S218</f>
        <v>40664</v>
      </c>
      <c r="R212" s="4">
        <f>'(Intermediate Computations)'!T218</f>
        <v>40695</v>
      </c>
      <c r="S212" s="4">
        <f>'(Intermediate Computations)'!U218</f>
        <v>40725</v>
      </c>
      <c r="T212" s="4">
        <f>'(Intermediate Computations)'!V218</f>
        <v>40756</v>
      </c>
      <c r="U212" s="4">
        <f>'(Intermediate Computations)'!W218</f>
        <v>40787</v>
      </c>
      <c r="V212" s="4">
        <f>'(Intermediate Computations)'!X218</f>
        <v>40817</v>
      </c>
      <c r="W212" s="4">
        <f>'(Intermediate Computations)'!Y218</f>
        <v>40848</v>
      </c>
      <c r="X212" s="4">
        <f>'(Intermediate Computations)'!Z218</f>
        <v>40878</v>
      </c>
      <c r="Y212" s="4">
        <f>'(Intermediate Computations)'!AB218</f>
        <v>40909</v>
      </c>
      <c r="Z212" s="4">
        <f>'(Intermediate Computations)'!AC218</f>
        <v>40940</v>
      </c>
      <c r="AA212" s="4">
        <f>'(Intermediate Computations)'!AD218</f>
        <v>40969</v>
      </c>
      <c r="AB212" s="4">
        <f>'(Intermediate Computations)'!AE218</f>
        <v>41000</v>
      </c>
      <c r="AC212" s="4">
        <f>'(Intermediate Computations)'!AF218</f>
        <v>41030</v>
      </c>
      <c r="AD212" s="4">
        <f>'(Intermediate Computations)'!AG218</f>
        <v>41061</v>
      </c>
      <c r="AE212" s="4">
        <f>'(Intermediate Computations)'!AH218</f>
        <v>41091</v>
      </c>
      <c r="AF212" s="4">
        <f>'(Intermediate Computations)'!AI218</f>
        <v>41122</v>
      </c>
      <c r="AG212" s="4">
        <f>'(Intermediate Computations)'!AJ218</f>
        <v>41153</v>
      </c>
      <c r="AH212" s="4">
        <f>'(Intermediate Computations)'!AK218</f>
        <v>41183</v>
      </c>
      <c r="AI212" s="4">
        <f>'(Intermediate Computations)'!AL218</f>
        <v>41214</v>
      </c>
      <c r="AJ212" s="4">
        <f>'(Intermediate Computations)'!AM218</f>
        <v>41244</v>
      </c>
      <c r="AK212" s="4">
        <f>'(Intermediate Computations)'!AO218</f>
        <v>41275</v>
      </c>
      <c r="AL212" s="4">
        <f>'(Intermediate Computations)'!AP218</f>
        <v>41306</v>
      </c>
      <c r="AM212" s="4">
        <f>'(Intermediate Computations)'!AQ218</f>
        <v>41334</v>
      </c>
      <c r="AN212" s="4">
        <f>'(Intermediate Computations)'!AR218</f>
        <v>41365</v>
      </c>
      <c r="AO212" s="4">
        <f>'(Intermediate Computations)'!AS218</f>
        <v>41395</v>
      </c>
      <c r="AP212" s="4">
        <f>'(Intermediate Computations)'!AT218</f>
        <v>41426</v>
      </c>
      <c r="AQ212" s="4">
        <f>'(Intermediate Computations)'!AU218</f>
        <v>41456</v>
      </c>
      <c r="AR212" s="4">
        <f>'(Intermediate Computations)'!AV218</f>
        <v>41487</v>
      </c>
      <c r="AS212" s="4">
        <f>'(Intermediate Computations)'!AW218</f>
        <v>41518</v>
      </c>
      <c r="AT212" s="4">
        <f>'(Intermediate Computations)'!AX218</f>
        <v>41548</v>
      </c>
      <c r="AU212" s="4">
        <f>'(Intermediate Computations)'!AY218</f>
        <v>41579</v>
      </c>
      <c r="AV212" s="4">
        <f>'(Intermediate Computations)'!AZ218</f>
        <v>41609</v>
      </c>
      <c r="AW212" s="4">
        <f>'(Intermediate Computations)'!BB218</f>
        <v>41640</v>
      </c>
      <c r="AX212" s="4">
        <f>'(Intermediate Computations)'!BC218</f>
        <v>41671</v>
      </c>
      <c r="AY212" s="4">
        <f>'(Intermediate Computations)'!BD218</f>
        <v>41699</v>
      </c>
      <c r="AZ212" s="4">
        <f>'(Intermediate Computations)'!BE218</f>
        <v>41730</v>
      </c>
      <c r="BA212" s="4">
        <f>'(Intermediate Computations)'!BF218</f>
        <v>41760</v>
      </c>
      <c r="BB212" s="4">
        <f>'(Intermediate Computations)'!BG218</f>
        <v>41791</v>
      </c>
      <c r="BC212" s="4">
        <f>'(Intermediate Computations)'!BH218</f>
        <v>41821</v>
      </c>
      <c r="BD212" s="4">
        <f>'(Intermediate Computations)'!BI218</f>
        <v>41852</v>
      </c>
      <c r="BE212" s="4">
        <f>'(Intermediate Computations)'!BJ218</f>
        <v>41883</v>
      </c>
      <c r="BF212" s="4">
        <f>'(Intermediate Computations)'!BK218</f>
        <v>41913</v>
      </c>
      <c r="BG212" s="4">
        <f>'(Intermediate Computations)'!BL218</f>
        <v>41944</v>
      </c>
      <c r="BH212" s="4">
        <f>'(Intermediate Computations)'!BM218</f>
        <v>41974</v>
      </c>
      <c r="BI212" s="4">
        <f>'(Intermediate Computations)'!BO218</f>
        <v>42005</v>
      </c>
      <c r="BJ212" s="4">
        <f>'(Intermediate Computations)'!BP218</f>
        <v>42036</v>
      </c>
      <c r="BK212" s="4">
        <f>'(Intermediate Computations)'!BQ218</f>
        <v>42064</v>
      </c>
      <c r="BL212" s="4">
        <f>'(Intermediate Computations)'!BR218</f>
        <v>42095</v>
      </c>
      <c r="BM212" s="4">
        <f>'(Intermediate Computations)'!BS218</f>
        <v>42125</v>
      </c>
      <c r="BN212" s="4">
        <f>'(Intermediate Computations)'!BT218</f>
        <v>42156</v>
      </c>
      <c r="BO212" s="4">
        <f>'(Intermediate Computations)'!BU218</f>
        <v>42186</v>
      </c>
      <c r="BP212" s="4">
        <f>'(Intermediate Computations)'!BV218</f>
        <v>42217</v>
      </c>
      <c r="BQ212" s="4">
        <f>'(Intermediate Computations)'!BW218</f>
        <v>42248</v>
      </c>
      <c r="BR212" s="4">
        <f>'(Intermediate Computations)'!BX218</f>
        <v>42278</v>
      </c>
      <c r="BS212" s="4">
        <f>'(Intermediate Computations)'!BY218</f>
        <v>42309</v>
      </c>
      <c r="BT212" s="4">
        <f>'(Intermediate Computations)'!BZ218</f>
        <v>42339</v>
      </c>
      <c r="BU212" s="4">
        <f>'(Intermediate Computations)'!CB218</f>
        <v>42370</v>
      </c>
      <c r="BV212" s="4">
        <f>'(Intermediate Computations)'!CC218</f>
        <v>42401</v>
      </c>
      <c r="BW212" s="4">
        <f>'(Intermediate Computations)'!CD218</f>
        <v>42430</v>
      </c>
      <c r="BX212" s="4">
        <f>'(Intermediate Computations)'!CE218</f>
        <v>42461</v>
      </c>
      <c r="BY212" s="4">
        <f>'(Intermediate Computations)'!CF218</f>
        <v>42491</v>
      </c>
      <c r="BZ212" s="4">
        <f>'(Intermediate Computations)'!CG218</f>
        <v>42522</v>
      </c>
      <c r="CA212" s="4">
        <f>'(Intermediate Computations)'!CH218</f>
        <v>42552</v>
      </c>
      <c r="CB212" s="4">
        <f>'(Intermediate Computations)'!CI218</f>
        <v>42583</v>
      </c>
      <c r="CC212" s="4">
        <f>'(Intermediate Computations)'!CJ218</f>
        <v>42614</v>
      </c>
      <c r="CD212" s="4">
        <f>'(Intermediate Computations)'!CK218</f>
        <v>42644</v>
      </c>
      <c r="CE212" s="4">
        <f>'(Intermediate Computations)'!CL218</f>
        <v>42675</v>
      </c>
      <c r="CF212" s="4">
        <f>'(Intermediate Computations)'!CM218</f>
        <v>42705</v>
      </c>
      <c r="CG212" s="4">
        <f>'(Intermediate Computations)'!CO218</f>
        <v>42736</v>
      </c>
      <c r="CH212" s="4">
        <f>'(Intermediate Computations)'!CP218</f>
        <v>42767</v>
      </c>
      <c r="CI212" s="4">
        <f>'(Intermediate Computations)'!CQ218</f>
        <v>42795</v>
      </c>
      <c r="CJ212" s="4">
        <f>'(Intermediate Computations)'!CR218</f>
        <v>42826</v>
      </c>
      <c r="CK212" s="4">
        <f>'(Intermediate Computations)'!CS218</f>
        <v>42856</v>
      </c>
      <c r="CL212" s="4">
        <f>'(Intermediate Computations)'!CT218</f>
        <v>42887</v>
      </c>
      <c r="CM212" s="4">
        <f>'(Intermediate Computations)'!CU218</f>
        <v>42917</v>
      </c>
      <c r="CN212" s="4">
        <f>'(Intermediate Computations)'!CV218</f>
        <v>42948</v>
      </c>
      <c r="CO212" s="4">
        <f>'(Intermediate Computations)'!CW218</f>
        <v>42979</v>
      </c>
      <c r="CP212" s="4">
        <f>'(Intermediate Computations)'!CX218</f>
        <v>43009</v>
      </c>
      <c r="CQ212" s="4">
        <f>'(Intermediate Computations)'!CY218</f>
        <v>43040</v>
      </c>
      <c r="CR212" s="4">
        <f>'(Intermediate Computations)'!CZ218</f>
        <v>43070</v>
      </c>
      <c r="CS212" s="4">
        <f>'(Intermediate Computations)'!DB218</f>
        <v>43101</v>
      </c>
      <c r="CT212" s="4">
        <f>'(Intermediate Computations)'!DC218</f>
        <v>43132</v>
      </c>
      <c r="CU212" s="4">
        <f>'(Intermediate Computations)'!DD218</f>
        <v>43160</v>
      </c>
      <c r="CV212" s="4">
        <f>'(Intermediate Computations)'!DE218</f>
        <v>43191</v>
      </c>
      <c r="CW212" s="4">
        <f>'(Intermediate Computations)'!DF218</f>
        <v>43221</v>
      </c>
      <c r="CX212" s="4">
        <f>'(Intermediate Computations)'!DG218</f>
        <v>43252</v>
      </c>
      <c r="CY212" s="4">
        <f>'(Intermediate Computations)'!DH218</f>
        <v>43282</v>
      </c>
      <c r="CZ212" s="4">
        <f>'(Intermediate Computations)'!DI218</f>
        <v>43313</v>
      </c>
      <c r="DA212" s="4">
        <f>'(Intermediate Computations)'!DJ218</f>
        <v>43344</v>
      </c>
      <c r="DB212" s="4">
        <f>'(Intermediate Computations)'!DK218</f>
        <v>43374</v>
      </c>
      <c r="DC212" s="4">
        <f>'(Intermediate Computations)'!DL218</f>
        <v>43405</v>
      </c>
      <c r="DD212" s="4">
        <f>'(Intermediate Computations)'!DM218</f>
        <v>43435</v>
      </c>
      <c r="DE212" s="4">
        <f>'(Intermediate Computations)'!DO218</f>
        <v>43466</v>
      </c>
      <c r="DF212" s="4">
        <f>'(Intermediate Computations)'!DP218</f>
        <v>43497</v>
      </c>
      <c r="DG212" s="4">
        <f>'(Intermediate Computations)'!DQ218</f>
        <v>43525</v>
      </c>
      <c r="DH212" s="4">
        <f>'(Intermediate Computations)'!DR218</f>
        <v>43556</v>
      </c>
      <c r="DI212" s="4">
        <f>'(Intermediate Computations)'!DS218</f>
        <v>43586</v>
      </c>
      <c r="DJ212" s="4">
        <f>'(Intermediate Computations)'!DT218</f>
        <v>43617</v>
      </c>
      <c r="DK212" s="4">
        <f>'(Intermediate Computations)'!DU218</f>
        <v>43647</v>
      </c>
      <c r="DL212" s="4">
        <f>'(Intermediate Computations)'!DV218</f>
        <v>43678</v>
      </c>
      <c r="DM212" s="4">
        <f>'(Intermediate Computations)'!DW218</f>
        <v>43709</v>
      </c>
      <c r="DN212" s="4">
        <f>'(Intermediate Computations)'!DX218</f>
        <v>43739</v>
      </c>
      <c r="DO212" s="4">
        <f>'(Intermediate Computations)'!DY218</f>
        <v>43770</v>
      </c>
      <c r="DP212" s="4">
        <f>'(Intermediate Computations)'!DZ218</f>
        <v>43800</v>
      </c>
      <c r="DQ212" s="4">
        <f>'(Intermediate Computations)'!EB218</f>
        <v>43831</v>
      </c>
      <c r="DR212" s="4">
        <f>'(Intermediate Computations)'!EC218</f>
        <v>43862</v>
      </c>
      <c r="DS212" s="4">
        <f>'(Intermediate Computations)'!ED218</f>
        <v>43891</v>
      </c>
      <c r="DT212" s="4">
        <f>'(Intermediate Computations)'!EE218</f>
        <v>43922</v>
      </c>
      <c r="DU212" s="4">
        <f>'(Intermediate Computations)'!EF218</f>
        <v>43952</v>
      </c>
      <c r="DV212" s="4">
        <f>'(Intermediate Computations)'!EG218</f>
        <v>43983</v>
      </c>
      <c r="DW212" s="4">
        <f>'(Intermediate Computations)'!EH218</f>
        <v>44013</v>
      </c>
      <c r="DX212" s="4">
        <f>'(Intermediate Computations)'!EI218</f>
        <v>44044</v>
      </c>
      <c r="DY212" s="4">
        <f>'(Intermediate Computations)'!EJ218</f>
        <v>44075</v>
      </c>
      <c r="DZ212" s="4">
        <f>'(Intermediate Computations)'!EK218</f>
        <v>44105</v>
      </c>
      <c r="EA212" s="4">
        <f>'(Intermediate Computations)'!EL218</f>
        <v>44136</v>
      </c>
      <c r="EB212" s="4">
        <f>'(Intermediate Computations)'!EM218</f>
        <v>44166</v>
      </c>
    </row>
    <row r="213" spans="1:132" ht="12.75" customHeight="1">
      <c r="A213" s="64">
        <f ca="1">'Statitstical Moments'!B62</f>
        <v>28423.224268172464</v>
      </c>
      <c r="B213" s="64">
        <f ca="1">'Statitstical Moments'!C62</f>
        <v>22411.343357484253</v>
      </c>
      <c r="C213" s="64">
        <f ca="1">'Statitstical Moments'!D62</f>
        <v>31788.799837713435</v>
      </c>
      <c r="D213" s="64">
        <f ca="1">'Statitstical Moments'!E62</f>
        <v>23799.372642635681</v>
      </c>
      <c r="E213" s="64">
        <f ca="1">'Statitstical Moments'!F62</f>
        <v>15043.115577755636</v>
      </c>
      <c r="F213" s="64">
        <f ca="1">'Statitstical Moments'!G62</f>
        <v>29971.330763915783</v>
      </c>
      <c r="G213" s="64">
        <f ca="1">'Statitstical Moments'!H62</f>
        <v>15677.301088122442</v>
      </c>
      <c r="H213" s="64">
        <f ca="1">'Statitstical Moments'!I62</f>
        <v>24501.719654868288</v>
      </c>
      <c r="I213" s="64">
        <f ca="1">'Statitstical Moments'!J62</f>
        <v>26255.385670586074</v>
      </c>
      <c r="J213" s="64">
        <f ca="1">'Statitstical Moments'!K62</f>
        <v>25862.334196431122</v>
      </c>
      <c r="K213" s="64">
        <f ca="1">'Statitstical Moments'!L62</f>
        <v>13022.504139823015</v>
      </c>
      <c r="L213" s="64">
        <f ca="1">'Statitstical Moments'!M62</f>
        <v>30381.376888717485</v>
      </c>
      <c r="M213" s="64">
        <f ca="1">'Statitstical Moments'!O62</f>
        <v>32798.480988877127</v>
      </c>
      <c r="N213" s="64">
        <f ca="1">'Statitstical Moments'!P62</f>
        <v>23001.484798795464</v>
      </c>
      <c r="O213" s="64">
        <f ca="1">'Statitstical Moments'!Q62</f>
        <v>33526.462565384951</v>
      </c>
      <c r="P213" s="64">
        <f ca="1">'Statitstical Moments'!R62</f>
        <v>32528.733493053634</v>
      </c>
      <c r="Q213" s="64">
        <f ca="1">'Statitstical Moments'!S62</f>
        <v>27246.485748626583</v>
      </c>
      <c r="R213" s="64">
        <f ca="1">'Statitstical Moments'!T62</f>
        <v>27175.876620130301</v>
      </c>
      <c r="S213" s="64">
        <f ca="1">'Statitstical Moments'!U62</f>
        <v>18023.043786731712</v>
      </c>
      <c r="T213" s="64">
        <f ca="1">'Statitstical Moments'!V62</f>
        <v>27258.261273124677</v>
      </c>
      <c r="U213" s="64">
        <f ca="1">'Statitstical Moments'!W62</f>
        <v>36560.676516818814</v>
      </c>
      <c r="V213" s="64">
        <f ca="1">'Statitstical Moments'!X62</f>
        <v>28285.011060690857</v>
      </c>
      <c r="W213" s="64">
        <f ca="1">'Statitstical Moments'!Y62</f>
        <v>22045.75649302172</v>
      </c>
      <c r="X213" s="64">
        <f ca="1">'Statitstical Moments'!Z62</f>
        <v>22967.071636839286</v>
      </c>
      <c r="Y213" s="64">
        <f ca="1">'Statitstical Moments'!AB62</f>
        <v>19316.287933362186</v>
      </c>
      <c r="Z213" s="64">
        <f ca="1">'Statitstical Moments'!AC62</f>
        <v>22721.411600268522</v>
      </c>
      <c r="AA213" s="64">
        <f ca="1">'Statitstical Moments'!AD62</f>
        <v>27427.643334972025</v>
      </c>
      <c r="AB213" s="64">
        <f ca="1">'Statitstical Moments'!AE62</f>
        <v>29950.772251513874</v>
      </c>
      <c r="AC213" s="64">
        <f ca="1">'Statitstical Moments'!AF62</f>
        <v>27548.134205105031</v>
      </c>
      <c r="AD213" s="64">
        <f ca="1">'Statitstical Moments'!AG62</f>
        <v>36849.98621869972</v>
      </c>
      <c r="AE213" s="64">
        <f ca="1">'Statitstical Moments'!AH62</f>
        <v>31665.601212846694</v>
      </c>
      <c r="AF213" s="64">
        <f ca="1">'Statitstical Moments'!AI62</f>
        <v>30729.706824619476</v>
      </c>
      <c r="AG213" s="64">
        <f ca="1">'Statitstical Moments'!AJ62</f>
        <v>25738.805717275889</v>
      </c>
      <c r="AH213" s="64">
        <f ca="1">'Statitstical Moments'!AK62</f>
        <v>34948.221603613842</v>
      </c>
      <c r="AI213" s="64">
        <f ca="1">'Statitstical Moments'!AL62</f>
        <v>27968.618704166085</v>
      </c>
      <c r="AJ213" s="64">
        <f ca="1">'Statitstical Moments'!AM62</f>
        <v>26161.909497353441</v>
      </c>
      <c r="AK213" s="64">
        <f ca="1">'Statitstical Moments'!AO62</f>
        <v>36928.774463682232</v>
      </c>
      <c r="AL213" s="64">
        <f ca="1">'Statitstical Moments'!AP62</f>
        <v>21220.818992655044</v>
      </c>
      <c r="AM213" s="64">
        <f ca="1">'Statitstical Moments'!AQ62</f>
        <v>16726.8249858216</v>
      </c>
      <c r="AN213" s="64">
        <f ca="1">'Statitstical Moments'!AR62</f>
        <v>21848.628340711362</v>
      </c>
      <c r="AO213" s="64">
        <f ca="1">'Statitstical Moments'!AS62</f>
        <v>40840.507194302016</v>
      </c>
      <c r="AP213" s="64">
        <f ca="1">'Statitstical Moments'!AT62</f>
        <v>31586.11547624852</v>
      </c>
      <c r="AQ213" s="64">
        <f ca="1">'Statitstical Moments'!AU62</f>
        <v>29297.424933557628</v>
      </c>
      <c r="AR213" s="64">
        <f ca="1">'Statitstical Moments'!AV62</f>
        <v>29433.772038565628</v>
      </c>
      <c r="AS213" s="64">
        <f ca="1">'Statitstical Moments'!AW62</f>
        <v>35324.23779473942</v>
      </c>
      <c r="AT213" s="64">
        <f ca="1">'Statitstical Moments'!AX62</f>
        <v>33658.987613922625</v>
      </c>
      <c r="AU213" s="64">
        <f ca="1">'Statitstical Moments'!AY62</f>
        <v>37229.844902620993</v>
      </c>
      <c r="AV213" s="64">
        <f ca="1">'Statitstical Moments'!AZ62</f>
        <v>38380.988373925844</v>
      </c>
      <c r="AW213" s="64">
        <f ca="1">'Statitstical Moments'!BB62</f>
        <v>28776.284529292971</v>
      </c>
      <c r="AX213" s="64">
        <f ca="1">'Statitstical Moments'!BC62</f>
        <v>21059.519273633749</v>
      </c>
      <c r="AY213" s="64">
        <f ca="1">'Statitstical Moments'!BD62</f>
        <v>28424.265092624708</v>
      </c>
      <c r="AZ213" s="64">
        <f ca="1">'Statitstical Moments'!BE62</f>
        <v>34352.258074303812</v>
      </c>
      <c r="BA213" s="64">
        <f ca="1">'Statitstical Moments'!BF62</f>
        <v>35938.661980069453</v>
      </c>
      <c r="BB213" s="64">
        <f ca="1">'Statitstical Moments'!BG62</f>
        <v>29734.64936303212</v>
      </c>
      <c r="BC213" s="64">
        <f ca="1">'Statitstical Moments'!BH62</f>
        <v>29733.948938186892</v>
      </c>
      <c r="BD213" s="64">
        <f ca="1">'Statitstical Moments'!BI62</f>
        <v>25989.72887334297</v>
      </c>
      <c r="BE213" s="64">
        <f ca="1">'Statitstical Moments'!BJ62</f>
        <v>35186.513638008641</v>
      </c>
      <c r="BF213" s="64">
        <f ca="1">'Statitstical Moments'!BK62</f>
        <v>23856.30995354498</v>
      </c>
      <c r="BG213" s="64">
        <f ca="1">'Statitstical Moments'!BL62</f>
        <v>31311.562713717369</v>
      </c>
      <c r="BH213" s="64">
        <f ca="1">'Statitstical Moments'!BM62</f>
        <v>41397.887480453734</v>
      </c>
      <c r="BI213" s="64">
        <f ca="1">'Statitstical Moments'!BO62</f>
        <v>32947.397151028832</v>
      </c>
      <c r="BJ213" s="64">
        <f ca="1">'Statitstical Moments'!BP62</f>
        <v>25450.338137329501</v>
      </c>
      <c r="BK213" s="64">
        <f ca="1">'Statitstical Moments'!BQ62</f>
        <v>27354.248813312806</v>
      </c>
      <c r="BL213" s="64">
        <f ca="1">'Statitstical Moments'!BR62</f>
        <v>30220.667961261752</v>
      </c>
      <c r="BM213" s="64">
        <f ca="1">'Statitstical Moments'!BS62</f>
        <v>18965.714540413705</v>
      </c>
      <c r="BN213" s="64">
        <f ca="1">'Statitstical Moments'!BT62</f>
        <v>40743.917122754159</v>
      </c>
      <c r="BO213" s="64">
        <f ca="1">'Statitstical Moments'!BU62</f>
        <v>24077.955207238312</v>
      </c>
      <c r="BP213" s="64">
        <f ca="1">'Statitstical Moments'!BV62</f>
        <v>32151.222248844399</v>
      </c>
      <c r="BQ213" s="64">
        <f ca="1">'Statitstical Moments'!BW62</f>
        <v>10664.443425038562</v>
      </c>
      <c r="BR213" s="64">
        <f ca="1">'Statitstical Moments'!BX62</f>
        <v>26285.828077122773</v>
      </c>
      <c r="BS213" s="64">
        <f ca="1">'Statitstical Moments'!BY62</f>
        <v>16629.415824959349</v>
      </c>
      <c r="BT213" s="64">
        <f ca="1">'Statitstical Moments'!BZ62</f>
        <v>33237.470342883869</v>
      </c>
      <c r="BU213" s="64">
        <f ca="1">'Statitstical Moments'!CB62</f>
        <v>31113.128887513674</v>
      </c>
      <c r="BV213" s="64">
        <f ca="1">'Statitstical Moments'!CC62</f>
        <v>27939.012588012771</v>
      </c>
      <c r="BW213" s="64">
        <f ca="1">'Statitstical Moments'!CD62</f>
        <v>24578.346623592115</v>
      </c>
      <c r="BX213" s="64">
        <f ca="1">'Statitstical Moments'!CE62</f>
        <v>36691.638306710171</v>
      </c>
      <c r="BY213" s="64">
        <f ca="1">'Statitstical Moments'!CF62</f>
        <v>27047.001757218241</v>
      </c>
      <c r="BZ213" s="64">
        <f ca="1">'Statitstical Moments'!CG62</f>
        <v>24559.997451712512</v>
      </c>
      <c r="CA213" s="64">
        <f ca="1">'Statitstical Moments'!CH62</f>
        <v>25776.821083332004</v>
      </c>
      <c r="CB213" s="64">
        <f ca="1">'Statitstical Moments'!CI62</f>
        <v>37505.257240964733</v>
      </c>
      <c r="CC213" s="64">
        <f ca="1">'Statitstical Moments'!CJ62</f>
        <v>35137.630157815453</v>
      </c>
      <c r="CD213" s="64">
        <f ca="1">'Statitstical Moments'!CK62</f>
        <v>34967.553532252881</v>
      </c>
      <c r="CE213" s="64">
        <f ca="1">'Statitstical Moments'!CL62</f>
        <v>23349.041772571003</v>
      </c>
      <c r="CF213" s="64">
        <f ca="1">'Statitstical Moments'!CM62</f>
        <v>25492.364813029857</v>
      </c>
      <c r="CG213" s="64">
        <f ca="1">'Statitstical Moments'!CO62</f>
        <v>23727.69197912536</v>
      </c>
      <c r="CH213" s="64">
        <f ca="1">'Statitstical Moments'!CP62</f>
        <v>31461.24776746241</v>
      </c>
      <c r="CI213" s="64">
        <f ca="1">'Statitstical Moments'!CQ62</f>
        <v>16165.818891365569</v>
      </c>
      <c r="CJ213" s="64">
        <f ca="1">'Statitstical Moments'!CR62</f>
        <v>16673.123526812426</v>
      </c>
      <c r="CK213" s="64">
        <f ca="1">'Statitstical Moments'!CS62</f>
        <v>21491.984758929764</v>
      </c>
      <c r="CL213" s="64">
        <f ca="1">'Statitstical Moments'!CT62</f>
        <v>21197.260461036312</v>
      </c>
      <c r="CM213" s="64">
        <f ca="1">'Statitstical Moments'!CU62</f>
        <v>35160.192481778991</v>
      </c>
      <c r="CN213" s="64">
        <f ca="1">'Statitstical Moments'!CV62</f>
        <v>27411.451873553273</v>
      </c>
      <c r="CO213" s="64">
        <f ca="1">'Statitstical Moments'!CW62</f>
        <v>13167.152221277902</v>
      </c>
      <c r="CP213" s="64">
        <f ca="1">'Statitstical Moments'!CX62</f>
        <v>34547.126481798943</v>
      </c>
      <c r="CQ213" s="64">
        <f ca="1">'Statitstical Moments'!CY62</f>
        <v>37556.428035771489</v>
      </c>
      <c r="CR213" s="64">
        <f ca="1">'Statitstical Moments'!CZ62</f>
        <v>20791.758272097635</v>
      </c>
      <c r="CS213" s="64">
        <f ca="1">'Statitstical Moments'!DB62</f>
        <v>23422.883646786857</v>
      </c>
      <c r="CT213" s="64">
        <f ca="1">'Statitstical Moments'!DC62</f>
        <v>27352.005607534593</v>
      </c>
      <c r="CU213" s="64">
        <f ca="1">'Statitstical Moments'!DD62</f>
        <v>23363.563032716251</v>
      </c>
      <c r="CV213" s="64">
        <f ca="1">'Statitstical Moments'!DE62</f>
        <v>19093.06759910594</v>
      </c>
      <c r="CW213" s="64">
        <f ca="1">'Statitstical Moments'!DF62</f>
        <v>32763.060427033979</v>
      </c>
      <c r="CX213" s="64">
        <f ca="1">'Statitstical Moments'!DG62</f>
        <v>35793.955682527769</v>
      </c>
      <c r="CY213" s="64">
        <f ca="1">'Statitstical Moments'!DH62</f>
        <v>27487.84926733284</v>
      </c>
      <c r="CZ213" s="64">
        <f ca="1">'Statitstical Moments'!DI62</f>
        <v>23395.625384967567</v>
      </c>
      <c r="DA213" s="64">
        <f ca="1">'Statitstical Moments'!DJ62</f>
        <v>29121.955546407917</v>
      </c>
      <c r="DB213" s="64">
        <f ca="1">'Statitstical Moments'!DK62</f>
        <v>32614.728116073256</v>
      </c>
      <c r="DC213" s="64">
        <f ca="1">'Statitstical Moments'!DL62</f>
        <v>26681.267574519235</v>
      </c>
      <c r="DD213" s="64">
        <f ca="1">'Statitstical Moments'!DM62</f>
        <v>18599.568622897368</v>
      </c>
      <c r="DE213" s="64">
        <f ca="1">'Statitstical Moments'!DO62</f>
        <v>28848.032445187069</v>
      </c>
      <c r="DF213" s="64">
        <f ca="1">'Statitstical Moments'!DP62</f>
        <v>27878.697468550585</v>
      </c>
      <c r="DG213" s="64">
        <f ca="1">'Statitstical Moments'!DQ62</f>
        <v>42056.94640287423</v>
      </c>
      <c r="DH213" s="64">
        <f ca="1">'Statitstical Moments'!DR62</f>
        <v>34202.100025956694</v>
      </c>
      <c r="DI213" s="64">
        <f ca="1">'Statitstical Moments'!DS62</f>
        <v>34424.630727289434</v>
      </c>
      <c r="DJ213" s="64">
        <f ca="1">'Statitstical Moments'!DT62</f>
        <v>23956.252307970379</v>
      </c>
      <c r="DK213" s="64">
        <f ca="1">'Statitstical Moments'!DU62</f>
        <v>32568.396533953422</v>
      </c>
      <c r="DL213" s="64">
        <f ca="1">'Statitstical Moments'!DV62</f>
        <v>39830.362423038008</v>
      </c>
      <c r="DM213" s="64">
        <f ca="1">'Statitstical Moments'!DW62</f>
        <v>36315.413273877406</v>
      </c>
      <c r="DN213" s="64">
        <f ca="1">'Statitstical Moments'!DX62</f>
        <v>22969.821781089082</v>
      </c>
      <c r="DO213" s="64">
        <f ca="1">'Statitstical Moments'!DY62</f>
        <v>28092.063507472005</v>
      </c>
      <c r="DP213" s="64">
        <f ca="1">'Statitstical Moments'!DZ62</f>
        <v>17614.359196824618</v>
      </c>
      <c r="DQ213" s="64">
        <f ca="1">'Statitstical Moments'!EB62</f>
        <v>31832.96056319476</v>
      </c>
      <c r="DR213" s="64">
        <f ca="1">'Statitstical Moments'!EC62</f>
        <v>27388.38549076991</v>
      </c>
      <c r="DS213" s="64">
        <f ca="1">'Statitstical Moments'!ED62</f>
        <v>26841.02183113217</v>
      </c>
      <c r="DT213" s="64">
        <f ca="1">'Statitstical Moments'!EE62</f>
        <v>16889.660965559047</v>
      </c>
      <c r="DU213" s="64">
        <f ca="1">'Statitstical Moments'!EF62</f>
        <v>31908.461814734881</v>
      </c>
      <c r="DV213" s="64">
        <f ca="1">'Statitstical Moments'!EG62</f>
        <v>38247.964330656527</v>
      </c>
      <c r="DW213" s="64">
        <f ca="1">'Statitstical Moments'!EH62</f>
        <v>28049.691862997282</v>
      </c>
      <c r="DX213" s="64">
        <f ca="1">'Statitstical Moments'!EI62</f>
        <v>39084.573644166689</v>
      </c>
      <c r="DY213" s="64">
        <f ca="1">'Statitstical Moments'!EJ62</f>
        <v>29190.595905228038</v>
      </c>
      <c r="DZ213" s="64">
        <f ca="1">'Statitstical Moments'!EK62</f>
        <v>30238.390154525037</v>
      </c>
      <c r="EA213" s="64">
        <f ca="1">'Statitstical Moments'!EL62</f>
        <v>27026.700920748692</v>
      </c>
      <c r="EB213" s="64">
        <f ca="1">'Statitstical Moments'!EM62</f>
        <v>18887.561575514021</v>
      </c>
    </row>
    <row r="214" spans="1:132" ht="12.75" customHeight="1">
      <c r="A214" s="4" t="str">
        <f>'(Intermediate Computations)'!B227</f>
        <v>Jan 2010</v>
      </c>
      <c r="B214" s="4" t="str">
        <f>'(Intermediate Computations)'!C227</f>
        <v>Feb 2010</v>
      </c>
      <c r="C214" s="4" t="str">
        <f>'(Intermediate Computations)'!D227</f>
        <v>Mar 2010</v>
      </c>
      <c r="D214" s="4" t="str">
        <f>'(Intermediate Computations)'!E227</f>
        <v>Apr 2010</v>
      </c>
      <c r="E214" s="4" t="str">
        <f>'(Intermediate Computations)'!F227</f>
        <v>May 2010</v>
      </c>
      <c r="F214" s="4" t="str">
        <f>'(Intermediate Computations)'!G227</f>
        <v>Jun 2010</v>
      </c>
      <c r="G214" s="4" t="str">
        <f>'(Intermediate Computations)'!H227</f>
        <v>Jul 2010</v>
      </c>
      <c r="H214" s="4" t="str">
        <f>'(Intermediate Computations)'!I227</f>
        <v>Aug 2010</v>
      </c>
      <c r="I214" s="4" t="str">
        <f>'(Intermediate Computations)'!J227</f>
        <v>Sep 2010</v>
      </c>
      <c r="J214" s="4" t="str">
        <f>'(Intermediate Computations)'!K227</f>
        <v>Oct 2010</v>
      </c>
      <c r="K214" s="4" t="str">
        <f>'(Intermediate Computations)'!L227</f>
        <v>Nov 2010</v>
      </c>
      <c r="L214" s="4" t="str">
        <f>'(Intermediate Computations)'!M227</f>
        <v>Dec 2010</v>
      </c>
      <c r="M214" s="4" t="str">
        <f>'(Intermediate Computations)'!O227</f>
        <v>Jan 2011</v>
      </c>
      <c r="N214" s="4" t="str">
        <f>'(Intermediate Computations)'!P227</f>
        <v>Feb 2011</v>
      </c>
      <c r="O214" s="4" t="str">
        <f>'(Intermediate Computations)'!Q227</f>
        <v>Mar 2011</v>
      </c>
      <c r="P214" s="4" t="str">
        <f>'(Intermediate Computations)'!R227</f>
        <v>Apr 2011</v>
      </c>
      <c r="Q214" s="4" t="str">
        <f>'(Intermediate Computations)'!S227</f>
        <v>May 2011</v>
      </c>
      <c r="R214" s="4" t="str">
        <f>'(Intermediate Computations)'!T227</f>
        <v>Jun 2011</v>
      </c>
      <c r="S214" s="4" t="str">
        <f>'(Intermediate Computations)'!U227</f>
        <v>Jul 2011</v>
      </c>
      <c r="T214" s="4" t="str">
        <f>'(Intermediate Computations)'!V227</f>
        <v>Aug 2011</v>
      </c>
      <c r="U214" s="4" t="str">
        <f>'(Intermediate Computations)'!W227</f>
        <v>Sep 2011</v>
      </c>
      <c r="V214" s="4" t="str">
        <f>'(Intermediate Computations)'!X227</f>
        <v>Oct 2011</v>
      </c>
      <c r="W214" s="4" t="str">
        <f>'(Intermediate Computations)'!Y227</f>
        <v>Nov 2011</v>
      </c>
      <c r="X214" s="4" t="str">
        <f>'(Intermediate Computations)'!Z227</f>
        <v>Dec 2011</v>
      </c>
      <c r="Y214" s="4" t="str">
        <f>'(Intermediate Computations)'!AB227</f>
        <v>Jan 2012</v>
      </c>
      <c r="Z214" s="4" t="str">
        <f>'(Intermediate Computations)'!AC227</f>
        <v>Feb 2012</v>
      </c>
      <c r="AA214" s="4" t="str">
        <f>'(Intermediate Computations)'!AD227</f>
        <v>Mar 2012</v>
      </c>
      <c r="AB214" s="4" t="str">
        <f>'(Intermediate Computations)'!AE227</f>
        <v>Apr 2012</v>
      </c>
      <c r="AC214" s="4" t="str">
        <f>'(Intermediate Computations)'!AF227</f>
        <v>May 2012</v>
      </c>
      <c r="AD214" s="4" t="str">
        <f>'(Intermediate Computations)'!AG227</f>
        <v>Jun 2012</v>
      </c>
      <c r="AE214" s="4" t="str">
        <f>'(Intermediate Computations)'!AH227</f>
        <v>Jul 2012</v>
      </c>
      <c r="AF214" s="4" t="str">
        <f>'(Intermediate Computations)'!AI227</f>
        <v>Aug 2012</v>
      </c>
      <c r="AG214" s="4" t="str">
        <f>'(Intermediate Computations)'!AJ227</f>
        <v>Sep 2012</v>
      </c>
      <c r="AH214" s="4" t="str">
        <f>'(Intermediate Computations)'!AK227</f>
        <v>Oct 2012</v>
      </c>
      <c r="AI214" s="4" t="str">
        <f>'(Intermediate Computations)'!AL227</f>
        <v>Nov 2012</v>
      </c>
      <c r="AJ214" s="4" t="str">
        <f>'(Intermediate Computations)'!AM227</f>
        <v>Dec 2012</v>
      </c>
      <c r="AK214" s="4" t="str">
        <f>'(Intermediate Computations)'!AO227</f>
        <v>Jan 2013</v>
      </c>
      <c r="AL214" s="4" t="str">
        <f>'(Intermediate Computations)'!AP227</f>
        <v>Feb 2013</v>
      </c>
      <c r="AM214" s="4" t="str">
        <f>'(Intermediate Computations)'!AQ227</f>
        <v>Mar 2013</v>
      </c>
      <c r="AN214" s="4" t="str">
        <f>'(Intermediate Computations)'!AR227</f>
        <v>Apr 2013</v>
      </c>
      <c r="AO214" s="4" t="str">
        <f>'(Intermediate Computations)'!AS227</f>
        <v>May 2013</v>
      </c>
      <c r="AP214" s="4" t="str">
        <f>'(Intermediate Computations)'!AT227</f>
        <v>Jun 2013</v>
      </c>
      <c r="AQ214" s="4" t="str">
        <f>'(Intermediate Computations)'!AU227</f>
        <v>Jul 2013</v>
      </c>
      <c r="AR214" s="4" t="str">
        <f>'(Intermediate Computations)'!AV227</f>
        <v>Aug 2013</v>
      </c>
      <c r="AS214" s="4" t="str">
        <f>'(Intermediate Computations)'!AW227</f>
        <v>Sep 2013</v>
      </c>
      <c r="AT214" s="4" t="str">
        <f>'(Intermediate Computations)'!AX227</f>
        <v>Oct 2013</v>
      </c>
      <c r="AU214" s="4" t="str">
        <f>'(Intermediate Computations)'!AY227</f>
        <v>Nov 2013</v>
      </c>
      <c r="AV214" s="4" t="str">
        <f>'(Intermediate Computations)'!AZ227</f>
        <v>Dec 2013</v>
      </c>
      <c r="AW214" s="4" t="str">
        <f>'(Intermediate Computations)'!BB227</f>
        <v>Jan 2014</v>
      </c>
      <c r="AX214" s="4" t="str">
        <f>'(Intermediate Computations)'!BC227</f>
        <v>Feb 2014</v>
      </c>
      <c r="AY214" s="4" t="str">
        <f>'(Intermediate Computations)'!BD227</f>
        <v>Mar 2014</v>
      </c>
      <c r="AZ214" s="4" t="str">
        <f>'(Intermediate Computations)'!BE227</f>
        <v>Apr 2014</v>
      </c>
      <c r="BA214" s="4" t="str">
        <f>'(Intermediate Computations)'!BF227</f>
        <v>May 2014</v>
      </c>
      <c r="BB214" s="4" t="str">
        <f>'(Intermediate Computations)'!BG227</f>
        <v>Jun 2014</v>
      </c>
      <c r="BC214" s="4" t="str">
        <f>'(Intermediate Computations)'!BH227</f>
        <v>Jul 2014</v>
      </c>
      <c r="BD214" s="4" t="str">
        <f>'(Intermediate Computations)'!BI227</f>
        <v>Aug 2014</v>
      </c>
      <c r="BE214" s="4" t="str">
        <f>'(Intermediate Computations)'!BJ227</f>
        <v>Sep 2014</v>
      </c>
      <c r="BF214" s="4" t="str">
        <f>'(Intermediate Computations)'!BK227</f>
        <v>Oct 2014</v>
      </c>
      <c r="BG214" s="4" t="str">
        <f>'(Intermediate Computations)'!BL227</f>
        <v>Nov 2014</v>
      </c>
      <c r="BH214" s="4" t="str">
        <f>'(Intermediate Computations)'!BM227</f>
        <v>Dec 2014</v>
      </c>
      <c r="BI214" s="4" t="str">
        <f>'(Intermediate Computations)'!BO227</f>
        <v>Jan 2015</v>
      </c>
      <c r="BJ214" s="4" t="str">
        <f>'(Intermediate Computations)'!BP227</f>
        <v>Feb 2015</v>
      </c>
      <c r="BK214" s="4" t="str">
        <f>'(Intermediate Computations)'!BQ227</f>
        <v>Mar 2015</v>
      </c>
      <c r="BL214" s="4" t="str">
        <f>'(Intermediate Computations)'!BR227</f>
        <v>Apr 2015</v>
      </c>
      <c r="BM214" s="4" t="str">
        <f>'(Intermediate Computations)'!BS227</f>
        <v>May 2015</v>
      </c>
      <c r="BN214" s="4" t="str">
        <f>'(Intermediate Computations)'!BT227</f>
        <v>Jun 2015</v>
      </c>
      <c r="BO214" s="4" t="str">
        <f>'(Intermediate Computations)'!BU227</f>
        <v>Jul 2015</v>
      </c>
      <c r="BP214" s="4" t="str">
        <f>'(Intermediate Computations)'!BV227</f>
        <v>Aug 2015</v>
      </c>
      <c r="BQ214" s="4" t="str">
        <f>'(Intermediate Computations)'!BW227</f>
        <v>Sep 2015</v>
      </c>
      <c r="BR214" s="4" t="str">
        <f>'(Intermediate Computations)'!BX227</f>
        <v>Oct 2015</v>
      </c>
      <c r="BS214" s="4" t="str">
        <f>'(Intermediate Computations)'!BY227</f>
        <v>Nov 2015</v>
      </c>
      <c r="BT214" s="4" t="str">
        <f>'(Intermediate Computations)'!BZ227</f>
        <v>Dec 2015</v>
      </c>
      <c r="BU214" s="4" t="str">
        <f>'(Intermediate Computations)'!CB227</f>
        <v>Jan 2016</v>
      </c>
      <c r="BV214" s="4" t="str">
        <f>'(Intermediate Computations)'!CC227</f>
        <v>Feb 2016</v>
      </c>
      <c r="BW214" s="4" t="str">
        <f>'(Intermediate Computations)'!CD227</f>
        <v>Mar 2016</v>
      </c>
      <c r="BX214" s="4" t="str">
        <f>'(Intermediate Computations)'!CE227</f>
        <v>Apr 2016</v>
      </c>
      <c r="BY214" s="4" t="str">
        <f>'(Intermediate Computations)'!CF227</f>
        <v>May 2016</v>
      </c>
      <c r="BZ214" s="4" t="str">
        <f>'(Intermediate Computations)'!CG227</f>
        <v>Jun 2016</v>
      </c>
      <c r="CA214" s="4" t="str">
        <f>'(Intermediate Computations)'!CH227</f>
        <v>Jul 2016</v>
      </c>
      <c r="CB214" s="4" t="str">
        <f>'(Intermediate Computations)'!CI227</f>
        <v>Aug 2016</v>
      </c>
      <c r="CC214" s="4" t="str">
        <f>'(Intermediate Computations)'!CJ227</f>
        <v>Sep 2016</v>
      </c>
      <c r="CD214" s="4" t="str">
        <f>'(Intermediate Computations)'!CK227</f>
        <v>Oct 2016</v>
      </c>
      <c r="CE214" s="4" t="str">
        <f>'(Intermediate Computations)'!CL227</f>
        <v>Nov 2016</v>
      </c>
      <c r="CF214" s="4" t="str">
        <f>'(Intermediate Computations)'!CM227</f>
        <v>Dec 2016</v>
      </c>
      <c r="CG214" s="4" t="str">
        <f>'(Intermediate Computations)'!CO227</f>
        <v>Jan 2017</v>
      </c>
      <c r="CH214" s="4" t="str">
        <f>'(Intermediate Computations)'!CP227</f>
        <v>Feb 2017</v>
      </c>
      <c r="CI214" s="4" t="str">
        <f>'(Intermediate Computations)'!CQ227</f>
        <v>Mar 2017</v>
      </c>
      <c r="CJ214" s="4" t="str">
        <f>'(Intermediate Computations)'!CR227</f>
        <v>Apr 2017</v>
      </c>
      <c r="CK214" s="4" t="str">
        <f>'(Intermediate Computations)'!CS227</f>
        <v>May 2017</v>
      </c>
      <c r="CL214" s="4" t="str">
        <f>'(Intermediate Computations)'!CT227</f>
        <v>Jun 2017</v>
      </c>
      <c r="CM214" s="4" t="str">
        <f>'(Intermediate Computations)'!CU227</f>
        <v>Jul 2017</v>
      </c>
      <c r="CN214" s="4" t="str">
        <f>'(Intermediate Computations)'!CV227</f>
        <v>Aug 2017</v>
      </c>
      <c r="CO214" s="4" t="str">
        <f>'(Intermediate Computations)'!CW227</f>
        <v>Sep 2017</v>
      </c>
      <c r="CP214" s="4" t="str">
        <f>'(Intermediate Computations)'!CX227</f>
        <v>Oct 2017</v>
      </c>
      <c r="CQ214" s="4" t="str">
        <f>'(Intermediate Computations)'!CY227</f>
        <v>Nov 2017</v>
      </c>
      <c r="CR214" s="4" t="str">
        <f>'(Intermediate Computations)'!CZ227</f>
        <v>Dec 2017</v>
      </c>
      <c r="CS214" s="4" t="str">
        <f>'(Intermediate Computations)'!DB227</f>
        <v>Jan 2018</v>
      </c>
      <c r="CT214" s="4" t="str">
        <f>'(Intermediate Computations)'!DC227</f>
        <v>Feb 2018</v>
      </c>
      <c r="CU214" s="4" t="str">
        <f>'(Intermediate Computations)'!DD227</f>
        <v>Mar 2018</v>
      </c>
      <c r="CV214" s="4" t="str">
        <f>'(Intermediate Computations)'!DE227</f>
        <v>Apr 2018</v>
      </c>
      <c r="CW214" s="4" t="str">
        <f>'(Intermediate Computations)'!DF227</f>
        <v>May 2018</v>
      </c>
      <c r="CX214" s="4" t="str">
        <f>'(Intermediate Computations)'!DG227</f>
        <v>Jun 2018</v>
      </c>
      <c r="CY214" s="4" t="str">
        <f>'(Intermediate Computations)'!DH227</f>
        <v>Jul 2018</v>
      </c>
      <c r="CZ214" s="4" t="str">
        <f>'(Intermediate Computations)'!DI227</f>
        <v>Aug 2018</v>
      </c>
      <c r="DA214" s="4" t="str">
        <f>'(Intermediate Computations)'!DJ227</f>
        <v>Sep 2018</v>
      </c>
      <c r="DB214" s="4" t="str">
        <f>'(Intermediate Computations)'!DK227</f>
        <v>Oct 2018</v>
      </c>
      <c r="DC214" s="4" t="str">
        <f>'(Intermediate Computations)'!DL227</f>
        <v>Nov 2018</v>
      </c>
      <c r="DD214" s="4" t="str">
        <f>'(Intermediate Computations)'!DM227</f>
        <v>Dec 2018</v>
      </c>
      <c r="DE214" s="4" t="str">
        <f>'(Intermediate Computations)'!DO227</f>
        <v>Jan 2019</v>
      </c>
      <c r="DF214" s="4" t="str">
        <f>'(Intermediate Computations)'!DP227</f>
        <v>Feb 2019</v>
      </c>
      <c r="DG214" s="4" t="str">
        <f>'(Intermediate Computations)'!DQ227</f>
        <v>Mar 2019</v>
      </c>
      <c r="DH214" s="4" t="str">
        <f>'(Intermediate Computations)'!DR227</f>
        <v>Apr 2019</v>
      </c>
      <c r="DI214" s="4" t="str">
        <f>'(Intermediate Computations)'!DS227</f>
        <v>May 2019</v>
      </c>
      <c r="DJ214" s="4" t="str">
        <f>'(Intermediate Computations)'!DT227</f>
        <v>Jun 2019</v>
      </c>
      <c r="DK214" s="4" t="str">
        <f>'(Intermediate Computations)'!DU227</f>
        <v>Jul 2019</v>
      </c>
      <c r="DL214" s="4" t="str">
        <f>'(Intermediate Computations)'!DV227</f>
        <v>Aug 2019</v>
      </c>
      <c r="DM214" s="4" t="str">
        <f>'(Intermediate Computations)'!DW227</f>
        <v>Sep 2019</v>
      </c>
      <c r="DN214" s="4" t="str">
        <f>'(Intermediate Computations)'!DX227</f>
        <v>Oct 2019</v>
      </c>
      <c r="DO214" s="4" t="str">
        <f>'(Intermediate Computations)'!DY227</f>
        <v>Nov 2019</v>
      </c>
      <c r="DP214" s="4" t="str">
        <f>'(Intermediate Computations)'!DZ227</f>
        <v>Dec 2019</v>
      </c>
      <c r="DQ214" s="4" t="str">
        <f>'(Intermediate Computations)'!EB227</f>
        <v>Jan 2020</v>
      </c>
      <c r="DR214" s="4" t="str">
        <f>'(Intermediate Computations)'!EC227</f>
        <v>Feb 2020</v>
      </c>
      <c r="DS214" s="4" t="str">
        <f>'(Intermediate Computations)'!ED227</f>
        <v>Mar 2020</v>
      </c>
      <c r="DT214" s="4" t="str">
        <f>'(Intermediate Computations)'!EE227</f>
        <v>Apr 2020</v>
      </c>
      <c r="DU214" s="4" t="str">
        <f>'(Intermediate Computations)'!EF227</f>
        <v>May 2020</v>
      </c>
      <c r="DV214" s="4" t="str">
        <f>'(Intermediate Computations)'!EG227</f>
        <v>Jun 2020</v>
      </c>
      <c r="DW214" s="4" t="str">
        <f>'(Intermediate Computations)'!EH227</f>
        <v>Jul 2020</v>
      </c>
      <c r="DX214" s="4" t="str">
        <f>'(Intermediate Computations)'!EI227</f>
        <v>Aug 2020</v>
      </c>
      <c r="DY214" s="4" t="str">
        <f>'(Intermediate Computations)'!EJ227</f>
        <v>Sep 2020</v>
      </c>
      <c r="DZ214" s="4" t="str">
        <f>'(Intermediate Computations)'!EK227</f>
        <v>Oct 2020</v>
      </c>
      <c r="EA214" s="4" t="str">
        <f>'(Intermediate Computations)'!EL227</f>
        <v>Nov 2020</v>
      </c>
      <c r="EB214" s="4" t="str">
        <f>'(Intermediate Computations)'!EM227</f>
        <v>Dec 2020</v>
      </c>
    </row>
    <row r="215" spans="1:132" ht="12.75" customHeight="1">
      <c r="A215" s="4">
        <f>'(Intermediate Computations)'!B224</f>
        <v>40179</v>
      </c>
      <c r="B215" s="4">
        <f>'(Intermediate Computations)'!C224</f>
        <v>40210</v>
      </c>
      <c r="C215" s="4">
        <f>'(Intermediate Computations)'!D224</f>
        <v>40238</v>
      </c>
      <c r="D215" s="4">
        <f>'(Intermediate Computations)'!E224</f>
        <v>40269</v>
      </c>
      <c r="E215" s="4">
        <f>'(Intermediate Computations)'!F224</f>
        <v>40299</v>
      </c>
      <c r="F215" s="4">
        <f>'(Intermediate Computations)'!G224</f>
        <v>40330</v>
      </c>
      <c r="G215" s="4">
        <f>'(Intermediate Computations)'!H224</f>
        <v>40360</v>
      </c>
      <c r="H215" s="4">
        <f>'(Intermediate Computations)'!I224</f>
        <v>40391</v>
      </c>
      <c r="I215" s="4">
        <f>'(Intermediate Computations)'!J224</f>
        <v>40422</v>
      </c>
      <c r="J215" s="4">
        <f>'(Intermediate Computations)'!K224</f>
        <v>40452</v>
      </c>
      <c r="K215" s="4">
        <f>'(Intermediate Computations)'!L224</f>
        <v>40483</v>
      </c>
      <c r="L215" s="4">
        <f>'(Intermediate Computations)'!M224</f>
        <v>40513</v>
      </c>
      <c r="M215" s="4">
        <f>'(Intermediate Computations)'!O224</f>
        <v>40544</v>
      </c>
      <c r="N215" s="4">
        <f>'(Intermediate Computations)'!P224</f>
        <v>40575</v>
      </c>
      <c r="O215" s="4">
        <f>'(Intermediate Computations)'!Q224</f>
        <v>40603</v>
      </c>
      <c r="P215" s="4">
        <f>'(Intermediate Computations)'!R224</f>
        <v>40634</v>
      </c>
      <c r="Q215" s="4">
        <f>'(Intermediate Computations)'!S224</f>
        <v>40664</v>
      </c>
      <c r="R215" s="4">
        <f>'(Intermediate Computations)'!T224</f>
        <v>40695</v>
      </c>
      <c r="S215" s="4">
        <f>'(Intermediate Computations)'!U224</f>
        <v>40725</v>
      </c>
      <c r="T215" s="4">
        <f>'(Intermediate Computations)'!V224</f>
        <v>40756</v>
      </c>
      <c r="U215" s="4">
        <f>'(Intermediate Computations)'!W224</f>
        <v>40787</v>
      </c>
      <c r="V215" s="4">
        <f>'(Intermediate Computations)'!X224</f>
        <v>40817</v>
      </c>
      <c r="W215" s="4">
        <f>'(Intermediate Computations)'!Y224</f>
        <v>40848</v>
      </c>
      <c r="X215" s="4">
        <f>'(Intermediate Computations)'!Z224</f>
        <v>40878</v>
      </c>
      <c r="Y215" s="4">
        <f>'(Intermediate Computations)'!AB224</f>
        <v>40909</v>
      </c>
      <c r="Z215" s="4">
        <f>'(Intermediate Computations)'!AC224</f>
        <v>40940</v>
      </c>
      <c r="AA215" s="4">
        <f>'(Intermediate Computations)'!AD224</f>
        <v>40969</v>
      </c>
      <c r="AB215" s="4">
        <f>'(Intermediate Computations)'!AE224</f>
        <v>41000</v>
      </c>
      <c r="AC215" s="4">
        <f>'(Intermediate Computations)'!AF224</f>
        <v>41030</v>
      </c>
      <c r="AD215" s="4">
        <f>'(Intermediate Computations)'!AG224</f>
        <v>41061</v>
      </c>
      <c r="AE215" s="4">
        <f>'(Intermediate Computations)'!AH224</f>
        <v>41091</v>
      </c>
      <c r="AF215" s="4">
        <f>'(Intermediate Computations)'!AI224</f>
        <v>41122</v>
      </c>
      <c r="AG215" s="4">
        <f>'(Intermediate Computations)'!AJ224</f>
        <v>41153</v>
      </c>
      <c r="AH215" s="4">
        <f>'(Intermediate Computations)'!AK224</f>
        <v>41183</v>
      </c>
      <c r="AI215" s="4">
        <f>'(Intermediate Computations)'!AL224</f>
        <v>41214</v>
      </c>
      <c r="AJ215" s="4">
        <f>'(Intermediate Computations)'!AM224</f>
        <v>41244</v>
      </c>
      <c r="AK215" s="4">
        <f>'(Intermediate Computations)'!AO224</f>
        <v>41275</v>
      </c>
      <c r="AL215" s="4">
        <f>'(Intermediate Computations)'!AP224</f>
        <v>41306</v>
      </c>
      <c r="AM215" s="4">
        <f>'(Intermediate Computations)'!AQ224</f>
        <v>41334</v>
      </c>
      <c r="AN215" s="4">
        <f>'(Intermediate Computations)'!AR224</f>
        <v>41365</v>
      </c>
      <c r="AO215" s="4">
        <f>'(Intermediate Computations)'!AS224</f>
        <v>41395</v>
      </c>
      <c r="AP215" s="4">
        <f>'(Intermediate Computations)'!AT224</f>
        <v>41426</v>
      </c>
      <c r="AQ215" s="4">
        <f>'(Intermediate Computations)'!AU224</f>
        <v>41456</v>
      </c>
      <c r="AR215" s="4">
        <f>'(Intermediate Computations)'!AV224</f>
        <v>41487</v>
      </c>
      <c r="AS215" s="4">
        <f>'(Intermediate Computations)'!AW224</f>
        <v>41518</v>
      </c>
      <c r="AT215" s="4">
        <f>'(Intermediate Computations)'!AX224</f>
        <v>41548</v>
      </c>
      <c r="AU215" s="4">
        <f>'(Intermediate Computations)'!AY224</f>
        <v>41579</v>
      </c>
      <c r="AV215" s="4">
        <f>'(Intermediate Computations)'!AZ224</f>
        <v>41609</v>
      </c>
      <c r="AW215" s="4">
        <f>'(Intermediate Computations)'!BB224</f>
        <v>41640</v>
      </c>
      <c r="AX215" s="4">
        <f>'(Intermediate Computations)'!BC224</f>
        <v>41671</v>
      </c>
      <c r="AY215" s="4">
        <f>'(Intermediate Computations)'!BD224</f>
        <v>41699</v>
      </c>
      <c r="AZ215" s="4">
        <f>'(Intermediate Computations)'!BE224</f>
        <v>41730</v>
      </c>
      <c r="BA215" s="4">
        <f>'(Intermediate Computations)'!BF224</f>
        <v>41760</v>
      </c>
      <c r="BB215" s="4">
        <f>'(Intermediate Computations)'!BG224</f>
        <v>41791</v>
      </c>
      <c r="BC215" s="4">
        <f>'(Intermediate Computations)'!BH224</f>
        <v>41821</v>
      </c>
      <c r="BD215" s="4">
        <f>'(Intermediate Computations)'!BI224</f>
        <v>41852</v>
      </c>
      <c r="BE215" s="4">
        <f>'(Intermediate Computations)'!BJ224</f>
        <v>41883</v>
      </c>
      <c r="BF215" s="4">
        <f>'(Intermediate Computations)'!BK224</f>
        <v>41913</v>
      </c>
      <c r="BG215" s="4">
        <f>'(Intermediate Computations)'!BL224</f>
        <v>41944</v>
      </c>
      <c r="BH215" s="4">
        <f>'(Intermediate Computations)'!BM224</f>
        <v>41974</v>
      </c>
      <c r="BI215" s="4">
        <f>'(Intermediate Computations)'!BO224</f>
        <v>42005</v>
      </c>
      <c r="BJ215" s="4">
        <f>'(Intermediate Computations)'!BP224</f>
        <v>42036</v>
      </c>
      <c r="BK215" s="4">
        <f>'(Intermediate Computations)'!BQ224</f>
        <v>42064</v>
      </c>
      <c r="BL215" s="4">
        <f>'(Intermediate Computations)'!BR224</f>
        <v>42095</v>
      </c>
      <c r="BM215" s="4">
        <f>'(Intermediate Computations)'!BS224</f>
        <v>42125</v>
      </c>
      <c r="BN215" s="4">
        <f>'(Intermediate Computations)'!BT224</f>
        <v>42156</v>
      </c>
      <c r="BO215" s="4">
        <f>'(Intermediate Computations)'!BU224</f>
        <v>42186</v>
      </c>
      <c r="BP215" s="4">
        <f>'(Intermediate Computations)'!BV224</f>
        <v>42217</v>
      </c>
      <c r="BQ215" s="4">
        <f>'(Intermediate Computations)'!BW224</f>
        <v>42248</v>
      </c>
      <c r="BR215" s="4">
        <f>'(Intermediate Computations)'!BX224</f>
        <v>42278</v>
      </c>
      <c r="BS215" s="4">
        <f>'(Intermediate Computations)'!BY224</f>
        <v>42309</v>
      </c>
      <c r="BT215" s="4">
        <f>'(Intermediate Computations)'!BZ224</f>
        <v>42339</v>
      </c>
      <c r="BU215" s="4">
        <f>'(Intermediate Computations)'!CB224</f>
        <v>42370</v>
      </c>
      <c r="BV215" s="4">
        <f>'(Intermediate Computations)'!CC224</f>
        <v>42401</v>
      </c>
      <c r="BW215" s="4">
        <f>'(Intermediate Computations)'!CD224</f>
        <v>42430</v>
      </c>
      <c r="BX215" s="4">
        <f>'(Intermediate Computations)'!CE224</f>
        <v>42461</v>
      </c>
      <c r="BY215" s="4">
        <f>'(Intermediate Computations)'!CF224</f>
        <v>42491</v>
      </c>
      <c r="BZ215" s="4">
        <f>'(Intermediate Computations)'!CG224</f>
        <v>42522</v>
      </c>
      <c r="CA215" s="4">
        <f>'(Intermediate Computations)'!CH224</f>
        <v>42552</v>
      </c>
      <c r="CB215" s="4">
        <f>'(Intermediate Computations)'!CI224</f>
        <v>42583</v>
      </c>
      <c r="CC215" s="4">
        <f>'(Intermediate Computations)'!CJ224</f>
        <v>42614</v>
      </c>
      <c r="CD215" s="4">
        <f>'(Intermediate Computations)'!CK224</f>
        <v>42644</v>
      </c>
      <c r="CE215" s="4">
        <f>'(Intermediate Computations)'!CL224</f>
        <v>42675</v>
      </c>
      <c r="CF215" s="4">
        <f>'(Intermediate Computations)'!CM224</f>
        <v>42705</v>
      </c>
      <c r="CG215" s="4">
        <f>'(Intermediate Computations)'!CO224</f>
        <v>42736</v>
      </c>
      <c r="CH215" s="4">
        <f>'(Intermediate Computations)'!CP224</f>
        <v>42767</v>
      </c>
      <c r="CI215" s="4">
        <f>'(Intermediate Computations)'!CQ224</f>
        <v>42795</v>
      </c>
      <c r="CJ215" s="4">
        <f>'(Intermediate Computations)'!CR224</f>
        <v>42826</v>
      </c>
      <c r="CK215" s="4">
        <f>'(Intermediate Computations)'!CS224</f>
        <v>42856</v>
      </c>
      <c r="CL215" s="4">
        <f>'(Intermediate Computations)'!CT224</f>
        <v>42887</v>
      </c>
      <c r="CM215" s="4">
        <f>'(Intermediate Computations)'!CU224</f>
        <v>42917</v>
      </c>
      <c r="CN215" s="4">
        <f>'(Intermediate Computations)'!CV224</f>
        <v>42948</v>
      </c>
      <c r="CO215" s="4">
        <f>'(Intermediate Computations)'!CW224</f>
        <v>42979</v>
      </c>
      <c r="CP215" s="4">
        <f>'(Intermediate Computations)'!CX224</f>
        <v>43009</v>
      </c>
      <c r="CQ215" s="4">
        <f>'(Intermediate Computations)'!CY224</f>
        <v>43040</v>
      </c>
      <c r="CR215" s="4">
        <f>'(Intermediate Computations)'!CZ224</f>
        <v>43070</v>
      </c>
      <c r="CS215" s="4">
        <f>'(Intermediate Computations)'!DB224</f>
        <v>43101</v>
      </c>
      <c r="CT215" s="4">
        <f>'(Intermediate Computations)'!DC224</f>
        <v>43132</v>
      </c>
      <c r="CU215" s="4">
        <f>'(Intermediate Computations)'!DD224</f>
        <v>43160</v>
      </c>
      <c r="CV215" s="4">
        <f>'(Intermediate Computations)'!DE224</f>
        <v>43191</v>
      </c>
      <c r="CW215" s="4">
        <f>'(Intermediate Computations)'!DF224</f>
        <v>43221</v>
      </c>
      <c r="CX215" s="4">
        <f>'(Intermediate Computations)'!DG224</f>
        <v>43252</v>
      </c>
      <c r="CY215" s="4">
        <f>'(Intermediate Computations)'!DH224</f>
        <v>43282</v>
      </c>
      <c r="CZ215" s="4">
        <f>'(Intermediate Computations)'!DI224</f>
        <v>43313</v>
      </c>
      <c r="DA215" s="4">
        <f>'(Intermediate Computations)'!DJ224</f>
        <v>43344</v>
      </c>
      <c r="DB215" s="4">
        <f>'(Intermediate Computations)'!DK224</f>
        <v>43374</v>
      </c>
      <c r="DC215" s="4">
        <f>'(Intermediate Computations)'!DL224</f>
        <v>43405</v>
      </c>
      <c r="DD215" s="4">
        <f>'(Intermediate Computations)'!DM224</f>
        <v>43435</v>
      </c>
      <c r="DE215" s="4">
        <f>'(Intermediate Computations)'!DO224</f>
        <v>43466</v>
      </c>
      <c r="DF215" s="4">
        <f>'(Intermediate Computations)'!DP224</f>
        <v>43497</v>
      </c>
      <c r="DG215" s="4">
        <f>'(Intermediate Computations)'!DQ224</f>
        <v>43525</v>
      </c>
      <c r="DH215" s="4">
        <f>'(Intermediate Computations)'!DR224</f>
        <v>43556</v>
      </c>
      <c r="DI215" s="4">
        <f>'(Intermediate Computations)'!DS224</f>
        <v>43586</v>
      </c>
      <c r="DJ215" s="4">
        <f>'(Intermediate Computations)'!DT224</f>
        <v>43617</v>
      </c>
      <c r="DK215" s="4">
        <f>'(Intermediate Computations)'!DU224</f>
        <v>43647</v>
      </c>
      <c r="DL215" s="4">
        <f>'(Intermediate Computations)'!DV224</f>
        <v>43678</v>
      </c>
      <c r="DM215" s="4">
        <f>'(Intermediate Computations)'!DW224</f>
        <v>43709</v>
      </c>
      <c r="DN215" s="4">
        <f>'(Intermediate Computations)'!DX224</f>
        <v>43739</v>
      </c>
      <c r="DO215" s="4">
        <f>'(Intermediate Computations)'!DY224</f>
        <v>43770</v>
      </c>
      <c r="DP215" s="4">
        <f>'(Intermediate Computations)'!DZ224</f>
        <v>43800</v>
      </c>
      <c r="DQ215" s="4">
        <f>'(Intermediate Computations)'!EB224</f>
        <v>43831</v>
      </c>
      <c r="DR215" s="4">
        <f>'(Intermediate Computations)'!EC224</f>
        <v>43862</v>
      </c>
      <c r="DS215" s="4">
        <f>'(Intermediate Computations)'!ED224</f>
        <v>43891</v>
      </c>
      <c r="DT215" s="4">
        <f>'(Intermediate Computations)'!EE224</f>
        <v>43922</v>
      </c>
      <c r="DU215" s="4">
        <f>'(Intermediate Computations)'!EF224</f>
        <v>43952</v>
      </c>
      <c r="DV215" s="4">
        <f>'(Intermediate Computations)'!EG224</f>
        <v>43983</v>
      </c>
      <c r="DW215" s="4">
        <f>'(Intermediate Computations)'!EH224</f>
        <v>44013</v>
      </c>
      <c r="DX215" s="4">
        <f>'(Intermediate Computations)'!EI224</f>
        <v>44044</v>
      </c>
      <c r="DY215" s="4">
        <f>'(Intermediate Computations)'!EJ224</f>
        <v>44075</v>
      </c>
      <c r="DZ215" s="4">
        <f>'(Intermediate Computations)'!EK224</f>
        <v>44105</v>
      </c>
      <c r="EA215" s="4">
        <f>'(Intermediate Computations)'!EL224</f>
        <v>44136</v>
      </c>
      <c r="EB215" s="4">
        <f>'(Intermediate Computations)'!EM224</f>
        <v>44166</v>
      </c>
    </row>
    <row r="216" spans="1:132" ht="12.75" customHeight="1">
      <c r="A216" s="64">
        <f>'Statitstical Moments'!B64</f>
        <v>1166666.6666666667</v>
      </c>
      <c r="B216" s="64">
        <f>'Statitstical Moments'!C64</f>
        <v>1166666.6666666667</v>
      </c>
      <c r="C216" s="64">
        <f ca="1">'Statitstical Moments'!D64</f>
        <v>1166625.4929562726</v>
      </c>
      <c r="D216" s="64">
        <f ca="1">'Statitstical Moments'!E64</f>
        <v>1166543.7370970552</v>
      </c>
      <c r="E216" s="64">
        <f ca="1">'Statitstical Moments'!F64</f>
        <v>1166425.5435392242</v>
      </c>
      <c r="F216" s="64">
        <f ca="1">'Statitstical Moments'!G64</f>
        <v>1166270.0079085662</v>
      </c>
      <c r="G216" s="64">
        <f ca="1">'Statitstical Moments'!H64</f>
        <v>1166079.6467737278</v>
      </c>
      <c r="H216" s="64">
        <f ca="1">'Statitstical Moments'!I64</f>
        <v>1165852.5879748471</v>
      </c>
      <c r="I216" s="64">
        <f ca="1">'Statitstical Moments'!J64</f>
        <v>1165594.609272097</v>
      </c>
      <c r="J216" s="64">
        <f ca="1">'Statitstical Moments'!K64</f>
        <v>1165304.928164796</v>
      </c>
      <c r="K216" s="64">
        <f ca="1">'Statitstical Moments'!L64</f>
        <v>1164981.5331118035</v>
      </c>
      <c r="L216" s="64">
        <f ca="1">'Statitstical Moments'!M64</f>
        <v>1164626.9681106233</v>
      </c>
      <c r="M216" s="64">
        <f ca="1">'Statitstical Moments'!O64</f>
        <v>1164243.8293520715</v>
      </c>
      <c r="N216" s="64">
        <f ca="1">'Statitstical Moments'!P64</f>
        <v>1163833.3005321866</v>
      </c>
      <c r="O216" s="64">
        <f ca="1">'Statitstical Moments'!Q64</f>
        <v>1163396.3850044091</v>
      </c>
      <c r="P216" s="64">
        <f ca="1">'Statitstical Moments'!R64</f>
        <v>1162929.6388750456</v>
      </c>
      <c r="Q216" s="64">
        <f ca="1">'Statitstical Moments'!S64</f>
        <v>1162440.1466510068</v>
      </c>
      <c r="R216" s="64">
        <f ca="1">'Statitstical Moments'!T64</f>
        <v>1161928.3525939842</v>
      </c>
      <c r="S216" s="64">
        <f ca="1">'Statitstical Moments'!U64</f>
        <v>1161390.0508826328</v>
      </c>
      <c r="T216" s="64">
        <f ca="1">'Statitstical Moments'!V64</f>
        <v>1160829.5466947877</v>
      </c>
      <c r="U216" s="64">
        <f ca="1">'Statitstical Moments'!W64</f>
        <v>1160245.8501199614</v>
      </c>
      <c r="V216" s="64">
        <f ca="1">'Statitstical Moments'!X64</f>
        <v>1159640.0579289985</v>
      </c>
      <c r="W216" s="64">
        <f ca="1">'Statitstical Moments'!Y64</f>
        <v>1159016.5012730211</v>
      </c>
      <c r="X216" s="64">
        <f ca="1">'Statitstical Moments'!Z64</f>
        <v>1158374.2701293502</v>
      </c>
      <c r="Y216" s="64">
        <f ca="1">'Statitstical Moments'!AB64</f>
        <v>1157712.2626435827</v>
      </c>
      <c r="Z216" s="64">
        <f ca="1">'Statitstical Moments'!AC64</f>
        <v>1157027.9923253898</v>
      </c>
      <c r="AA216" s="64">
        <f ca="1">'Statitstical Moments'!AD64</f>
        <v>1156327.2455700685</v>
      </c>
      <c r="AB216" s="64">
        <f ca="1">'Statitstical Moments'!AE64</f>
        <v>1155606.4598127231</v>
      </c>
      <c r="AC216" s="64">
        <f ca="1">'Statitstical Moments'!AF64</f>
        <v>1154868.8150929166</v>
      </c>
      <c r="AD216" s="64">
        <f ca="1">'Statitstical Moments'!AG64</f>
        <v>1154110.9447166794</v>
      </c>
      <c r="AE216" s="64">
        <f ca="1">'Statitstical Moments'!AH64</f>
        <v>1153334.5776649446</v>
      </c>
      <c r="AF216" s="64">
        <f ca="1">'Statitstical Moments'!AI64</f>
        <v>1152540.0223392234</v>
      </c>
      <c r="AG216" s="64">
        <f ca="1">'Statitstical Moments'!AJ64</f>
        <v>1151727.6332955377</v>
      </c>
      <c r="AH216" s="64">
        <f ca="1">'Statitstical Moments'!AK64</f>
        <v>1150900.426027558</v>
      </c>
      <c r="AI216" s="64">
        <f ca="1">'Statitstical Moments'!AL64</f>
        <v>1150056.5570564249</v>
      </c>
      <c r="AJ216" s="64">
        <f ca="1">'Statitstical Moments'!AM64</f>
        <v>1149195.6481428656</v>
      </c>
      <c r="AK216" s="64">
        <f ca="1">'Statitstical Moments'!AO64</f>
        <v>1148319.9964028455</v>
      </c>
      <c r="AL216" s="64">
        <f ca="1">'Statitstical Moments'!AP64</f>
        <v>1147429.9580246899</v>
      </c>
      <c r="AM216" s="64">
        <f ca="1">'Statitstical Moments'!AQ64</f>
        <v>1146529.3354056075</v>
      </c>
      <c r="AN216" s="64">
        <f ca="1">'Statitstical Moments'!AR64</f>
        <v>1145619.1817693983</v>
      </c>
      <c r="AO216" s="64">
        <f ca="1">'Statitstical Moments'!AS64</f>
        <v>1144698.7239633093</v>
      </c>
      <c r="AP216" s="64">
        <f ca="1">'Statitstical Moments'!AT64</f>
        <v>1143771.5745500303</v>
      </c>
      <c r="AQ216" s="64">
        <f ca="1">'Statitstical Moments'!AU64</f>
        <v>1142834.0206413274</v>
      </c>
      <c r="AR216" s="64">
        <f ca="1">'Statitstical Moments'!AV64</f>
        <v>1141885.5257951254</v>
      </c>
      <c r="AS216" s="64">
        <f ca="1">'Statitstical Moments'!AW64</f>
        <v>1140927.6613245544</v>
      </c>
      <c r="AT216" s="64">
        <f ca="1">'Statitstical Moments'!AX64</f>
        <v>1139961.2760257381</v>
      </c>
      <c r="AU216" s="64">
        <f ca="1">'Statitstical Moments'!AY64</f>
        <v>1138982.823662376</v>
      </c>
      <c r="AV216" s="64">
        <f ca="1">'Statitstical Moments'!AZ64</f>
        <v>1137996.003432007</v>
      </c>
      <c r="AW216" s="64">
        <f ca="1">'Statitstical Moments'!BB64</f>
        <v>1136999.2642930753</v>
      </c>
      <c r="AX216" s="64">
        <f ca="1">'Statitstical Moments'!BC64</f>
        <v>1135996.774270769</v>
      </c>
      <c r="AY216" s="64">
        <f ca="1">'Statitstical Moments'!BD64</f>
        <v>1134988.7287199923</v>
      </c>
      <c r="AZ216" s="64">
        <f ca="1">'Statitstical Moments'!BE64</f>
        <v>1133971.9034962577</v>
      </c>
      <c r="BA216" s="64">
        <f ca="1">'Statitstical Moments'!BF64</f>
        <v>1132949.8071860147</v>
      </c>
      <c r="BB216" s="64">
        <f ca="1">'Statitstical Moments'!BG64</f>
        <v>1131924.9785441253</v>
      </c>
      <c r="BC216" s="64">
        <f ca="1">'Statitstical Moments'!BH64</f>
        <v>1130890.5554895604</v>
      </c>
      <c r="BD216" s="64">
        <f ca="1">'Statitstical Moments'!BI64</f>
        <v>1129852.1964177047</v>
      </c>
      <c r="BE216" s="64">
        <f ca="1">'Statitstical Moments'!BJ64</f>
        <v>1128805.639946674</v>
      </c>
      <c r="BF216" s="64">
        <f ca="1">'Statitstical Moments'!BK64</f>
        <v>1127754.5449407543</v>
      </c>
      <c r="BG216" s="64">
        <f ca="1">'Statitstical Moments'!BL64</f>
        <v>1126695.8959439648</v>
      </c>
      <c r="BH216" s="64">
        <f ca="1">'Statitstical Moments'!BM64</f>
        <v>1125635.7372193083</v>
      </c>
      <c r="BI216" s="64">
        <f ca="1">'Statitstical Moments'!BO64</f>
        <v>1124570.4006034117</v>
      </c>
      <c r="BJ216" s="64">
        <f ca="1">'Statitstical Moments'!BP64</f>
        <v>1123502.9740376642</v>
      </c>
      <c r="BK216" s="64">
        <f ca="1">'Statitstical Moments'!BQ64</f>
        <v>1122431.8752103657</v>
      </c>
      <c r="BL216" s="64">
        <f ca="1">'Statitstical Moments'!BR64</f>
        <v>1121357.9533444999</v>
      </c>
      <c r="BM216" s="64">
        <f ca="1">'Statitstical Moments'!BS64</f>
        <v>1120283.1562277807</v>
      </c>
      <c r="BN216" s="64">
        <f ca="1">'Statitstical Moments'!BT64</f>
        <v>1119207.0069508606</v>
      </c>
      <c r="BO216" s="64">
        <f ca="1">'Statitstical Moments'!BU64</f>
        <v>1118129.7518884297</v>
      </c>
      <c r="BP216" s="64">
        <f ca="1">'Statitstical Moments'!BV64</f>
        <v>1117052.1099384692</v>
      </c>
      <c r="BQ216" s="64">
        <f ca="1">'Statitstical Moments'!BW64</f>
        <v>1115976.3684241045</v>
      </c>
      <c r="BR216" s="64">
        <f ca="1">'Statitstical Moments'!BX64</f>
        <v>1114899.1706509772</v>
      </c>
      <c r="BS216" s="64">
        <f ca="1">'Statitstical Moments'!BY64</f>
        <v>1113817.6726724557</v>
      </c>
      <c r="BT216" s="64">
        <f ca="1">'Statitstical Moments'!BZ64</f>
        <v>1112732.1013528071</v>
      </c>
      <c r="BU216" s="64">
        <f ca="1">'Statitstical Moments'!CB64</f>
        <v>1111645.8436624804</v>
      </c>
      <c r="BV216" s="64">
        <f ca="1">'Statitstical Moments'!CC64</f>
        <v>1110558.9634603492</v>
      </c>
      <c r="BW216" s="64">
        <f ca="1">'Statitstical Moments'!CD64</f>
        <v>1109470.2247437255</v>
      </c>
      <c r="BX216" s="64">
        <f ca="1">'Statitstical Moments'!CE64</f>
        <v>1108380.3227572013</v>
      </c>
      <c r="BY216" s="64">
        <f ca="1">'Statitstical Moments'!CF64</f>
        <v>1107286.4633449407</v>
      </c>
      <c r="BZ216" s="64">
        <f ca="1">'Statitstical Moments'!CG64</f>
        <v>1106194.8193799374</v>
      </c>
      <c r="CA216" s="64">
        <f ca="1">'Statitstical Moments'!CH64</f>
        <v>1105102.8109918102</v>
      </c>
      <c r="CB216" s="64">
        <f ca="1">'Statitstical Moments'!CI64</f>
        <v>1104010.8019961375</v>
      </c>
      <c r="CC216" s="64">
        <f ca="1">'Statitstical Moments'!CJ64</f>
        <v>1102922.0246904416</v>
      </c>
      <c r="CD216" s="64">
        <f ca="1">'Statitstical Moments'!CK64</f>
        <v>1101836.3895059193</v>
      </c>
      <c r="CE216" s="64">
        <f ca="1">'Statitstical Moments'!CL64</f>
        <v>1100751.5559144795</v>
      </c>
      <c r="CF216" s="64">
        <f ca="1">'Statitstical Moments'!CM64</f>
        <v>1099665.764767196</v>
      </c>
      <c r="CG216" s="64">
        <f ca="1">'Statitstical Moments'!CO64</f>
        <v>1098578.8143765472</v>
      </c>
      <c r="CH216" s="64">
        <f ca="1">'Statitstical Moments'!CP64</f>
        <v>1097495.5464801255</v>
      </c>
      <c r="CI216" s="64">
        <f ca="1">'Statitstical Moments'!CQ64</f>
        <v>1096410.3500171406</v>
      </c>
      <c r="CJ216" s="64">
        <f ca="1">'Statitstical Moments'!CR64</f>
        <v>1095327.4687757601</v>
      </c>
      <c r="CK216" s="64">
        <f ca="1">'Statitstical Moments'!CS64</f>
        <v>1094248.066774972</v>
      </c>
      <c r="CL216" s="64">
        <f ca="1">'Statitstical Moments'!CT64</f>
        <v>1093167.7178038831</v>
      </c>
      <c r="CM216" s="64">
        <f ca="1">'Statitstical Moments'!CU64</f>
        <v>1092086.8335979078</v>
      </c>
      <c r="CN216" s="64">
        <f ca="1">'Statitstical Moments'!CV64</f>
        <v>1091007.4244416859</v>
      </c>
      <c r="CO216" s="64">
        <f ca="1">'Statitstical Moments'!CW64</f>
        <v>1089930.7891071406</v>
      </c>
      <c r="CP216" s="64">
        <f ca="1">'Statitstical Moments'!CX64</f>
        <v>1088853.9822174711</v>
      </c>
      <c r="CQ216" s="64">
        <f ca="1">'Statitstical Moments'!CY64</f>
        <v>1087779.1749060901</v>
      </c>
      <c r="CR216" s="64">
        <f ca="1">'Statitstical Moments'!CZ64</f>
        <v>1086706.3681579242</v>
      </c>
      <c r="CS216" s="64">
        <f ca="1">'Statitstical Moments'!DB64</f>
        <v>1085635.9512410806</v>
      </c>
      <c r="CT216" s="64">
        <f ca="1">'Statitstical Moments'!DC64</f>
        <v>1084568.4807037562</v>
      </c>
      <c r="CU216" s="64">
        <f ca="1">'Statitstical Moments'!DD64</f>
        <v>1083503.4542382278</v>
      </c>
      <c r="CV216" s="64">
        <f ca="1">'Statitstical Moments'!DE64</f>
        <v>1082442.9824893936</v>
      </c>
      <c r="CW216" s="64">
        <f ca="1">'Statitstical Moments'!DF64</f>
        <v>1081383.494251058</v>
      </c>
      <c r="CX216" s="64">
        <f ca="1">'Statitstical Moments'!DG64</f>
        <v>1080326.8890838053</v>
      </c>
      <c r="CY216" s="64">
        <f ca="1">'Statitstical Moments'!DH64</f>
        <v>1079270.6956507126</v>
      </c>
      <c r="CZ216" s="64">
        <f ca="1">'Statitstical Moments'!DI64</f>
        <v>1078218.5284876483</v>
      </c>
      <c r="DA216" s="64">
        <f ca="1">'Statitstical Moments'!DJ64</f>
        <v>1077168.8804339496</v>
      </c>
      <c r="DB216" s="64">
        <f ca="1">'Statitstical Moments'!DK64</f>
        <v>1076121.539945598</v>
      </c>
      <c r="DC216" s="64">
        <f ca="1">'Statitstical Moments'!DL64</f>
        <v>1075075.1833346861</v>
      </c>
      <c r="DD216" s="64">
        <f ca="1">'Statitstical Moments'!DM64</f>
        <v>1074034.2524728035</v>
      </c>
      <c r="DE216" s="64">
        <f ca="1">'Statitstical Moments'!DO64</f>
        <v>1072994.1255293938</v>
      </c>
      <c r="DF216" s="64">
        <f ca="1">'Statitstical Moments'!DP64</f>
        <v>1071955.3102769279</v>
      </c>
      <c r="DG216" s="64">
        <f ca="1">'Statitstical Moments'!DQ64</f>
        <v>1070920.1475764748</v>
      </c>
      <c r="DH216" s="64">
        <f ca="1">'Statitstical Moments'!DR64</f>
        <v>1069888.7147343678</v>
      </c>
      <c r="DI216" s="64">
        <f ca="1">'Statitstical Moments'!DS64</f>
        <v>1068860.0065279258</v>
      </c>
      <c r="DJ216" s="64">
        <f ca="1">'Statitstical Moments'!DT64</f>
        <v>1067830.5040240851</v>
      </c>
      <c r="DK216" s="64">
        <f ca="1">'Statitstical Moments'!DU64</f>
        <v>1066805.3373971388</v>
      </c>
      <c r="DL216" s="64">
        <f ca="1">'Statitstical Moments'!DV64</f>
        <v>1065786.6366269363</v>
      </c>
      <c r="DM216" s="64">
        <f ca="1">'Statitstical Moments'!DW64</f>
        <v>1064771.2904214014</v>
      </c>
      <c r="DN216" s="64">
        <f ca="1">'Statitstical Moments'!DX64</f>
        <v>1063759.1027468538</v>
      </c>
      <c r="DO216" s="64">
        <f ca="1">'Statitstical Moments'!DY64</f>
        <v>1062752.6994956175</v>
      </c>
      <c r="DP216" s="64">
        <f ca="1">'Statitstical Moments'!DZ64</f>
        <v>1061747.5609429625</v>
      </c>
      <c r="DQ216" s="64">
        <f ca="1">'Statitstical Moments'!EB64</f>
        <v>1060750.4416514779</v>
      </c>
      <c r="DR216" s="64">
        <f ca="1">'Statitstical Moments'!EC64</f>
        <v>1059757.3988940492</v>
      </c>
      <c r="DS216" s="64">
        <f ca="1">'Statitstical Moments'!ED64</f>
        <v>1058766.4498127885</v>
      </c>
      <c r="DT216" s="64">
        <f ca="1">'Statitstical Moments'!EE64</f>
        <v>1057773.9801709775</v>
      </c>
      <c r="DU216" s="64">
        <f ca="1">'Statitstical Moments'!EF64</f>
        <v>1056787.2150088812</v>
      </c>
      <c r="DV216" s="64">
        <f ca="1">'Statitstical Moments'!EG64</f>
        <v>1055802.7717416487</v>
      </c>
      <c r="DW216" s="64">
        <f ca="1">'Statitstical Moments'!EH64</f>
        <v>1054823.2600499475</v>
      </c>
      <c r="DX216" s="64">
        <f ca="1">'Statitstical Moments'!EI64</f>
        <v>1053846.878752864</v>
      </c>
      <c r="DY216" s="64">
        <f ca="1">'Statitstical Moments'!EJ64</f>
        <v>1052876.8209962586</v>
      </c>
      <c r="DZ216" s="64">
        <f ca="1">'Statitstical Moments'!EK64</f>
        <v>1051910.8677866589</v>
      </c>
      <c r="EA216" s="64">
        <f ca="1">'Statitstical Moments'!EL64</f>
        <v>1050947.9839497558</v>
      </c>
      <c r="EB216" s="64">
        <f ca="1">'Statitstical Moments'!EM64</f>
        <v>1049990.6904794844</v>
      </c>
    </row>
    <row r="217" spans="1:132" ht="12.75" customHeight="1">
      <c r="A217" s="4" t="str">
        <f>'(Intermediate Computations)'!B233</f>
        <v>Jan 2010</v>
      </c>
      <c r="B217" s="4" t="str">
        <f>'(Intermediate Computations)'!C233</f>
        <v>Feb 2010</v>
      </c>
      <c r="C217" s="4" t="str">
        <f>'(Intermediate Computations)'!D233</f>
        <v>Mar 2010</v>
      </c>
      <c r="D217" s="4" t="str">
        <f>'(Intermediate Computations)'!E233</f>
        <v>Apr 2010</v>
      </c>
      <c r="E217" s="4" t="str">
        <f>'(Intermediate Computations)'!F233</f>
        <v>May 2010</v>
      </c>
      <c r="F217" s="4" t="str">
        <f>'(Intermediate Computations)'!G233</f>
        <v>Jun 2010</v>
      </c>
      <c r="G217" s="4" t="str">
        <f>'(Intermediate Computations)'!H233</f>
        <v>Jul 2010</v>
      </c>
      <c r="H217" s="4" t="str">
        <f>'(Intermediate Computations)'!I233</f>
        <v>Aug 2010</v>
      </c>
      <c r="I217" s="4" t="str">
        <f>'(Intermediate Computations)'!J233</f>
        <v>Sep 2010</v>
      </c>
      <c r="J217" s="4" t="str">
        <f>'(Intermediate Computations)'!K233</f>
        <v>Oct 2010</v>
      </c>
      <c r="K217" s="4" t="str">
        <f>'(Intermediate Computations)'!L233</f>
        <v>Nov 2010</v>
      </c>
      <c r="L217" s="4" t="str">
        <f>'(Intermediate Computations)'!M233</f>
        <v>Dec 2010</v>
      </c>
      <c r="M217" s="4" t="str">
        <f>'(Intermediate Computations)'!O233</f>
        <v>Jan 2011</v>
      </c>
      <c r="N217" s="4" t="str">
        <f>'(Intermediate Computations)'!P233</f>
        <v>Feb 2011</v>
      </c>
      <c r="O217" s="4" t="str">
        <f>'(Intermediate Computations)'!Q233</f>
        <v>Mar 2011</v>
      </c>
      <c r="P217" s="4" t="str">
        <f>'(Intermediate Computations)'!R233</f>
        <v>Apr 2011</v>
      </c>
      <c r="Q217" s="4" t="str">
        <f>'(Intermediate Computations)'!S233</f>
        <v>May 2011</v>
      </c>
      <c r="R217" s="4" t="str">
        <f>'(Intermediate Computations)'!T233</f>
        <v>Jun 2011</v>
      </c>
      <c r="S217" s="4" t="str">
        <f>'(Intermediate Computations)'!U233</f>
        <v>Jul 2011</v>
      </c>
      <c r="T217" s="4" t="str">
        <f>'(Intermediate Computations)'!V233</f>
        <v>Aug 2011</v>
      </c>
      <c r="U217" s="4" t="str">
        <f>'(Intermediate Computations)'!W233</f>
        <v>Sep 2011</v>
      </c>
      <c r="V217" s="4" t="str">
        <f>'(Intermediate Computations)'!X233</f>
        <v>Oct 2011</v>
      </c>
      <c r="W217" s="4" t="str">
        <f>'(Intermediate Computations)'!Y233</f>
        <v>Nov 2011</v>
      </c>
      <c r="X217" s="4" t="str">
        <f>'(Intermediate Computations)'!Z233</f>
        <v>Dec 2011</v>
      </c>
      <c r="Y217" s="4" t="str">
        <f>'(Intermediate Computations)'!AB233</f>
        <v>Jan 2012</v>
      </c>
      <c r="Z217" s="4" t="str">
        <f>'(Intermediate Computations)'!AC233</f>
        <v>Feb 2012</v>
      </c>
      <c r="AA217" s="4" t="str">
        <f>'(Intermediate Computations)'!AD233</f>
        <v>Mar 2012</v>
      </c>
      <c r="AB217" s="4" t="str">
        <f>'(Intermediate Computations)'!AE233</f>
        <v>Apr 2012</v>
      </c>
      <c r="AC217" s="4" t="str">
        <f>'(Intermediate Computations)'!AF233</f>
        <v>May 2012</v>
      </c>
      <c r="AD217" s="4" t="str">
        <f>'(Intermediate Computations)'!AG233</f>
        <v>Jun 2012</v>
      </c>
      <c r="AE217" s="4" t="str">
        <f>'(Intermediate Computations)'!AH233</f>
        <v>Jul 2012</v>
      </c>
      <c r="AF217" s="4" t="str">
        <f>'(Intermediate Computations)'!AI233</f>
        <v>Aug 2012</v>
      </c>
      <c r="AG217" s="4" t="str">
        <f>'(Intermediate Computations)'!AJ233</f>
        <v>Sep 2012</v>
      </c>
      <c r="AH217" s="4" t="str">
        <f>'(Intermediate Computations)'!AK233</f>
        <v>Oct 2012</v>
      </c>
      <c r="AI217" s="4" t="str">
        <f>'(Intermediate Computations)'!AL233</f>
        <v>Nov 2012</v>
      </c>
      <c r="AJ217" s="4" t="str">
        <f>'(Intermediate Computations)'!AM233</f>
        <v>Dec 2012</v>
      </c>
      <c r="AK217" s="4" t="str">
        <f>'(Intermediate Computations)'!AO233</f>
        <v>Jan 2013</v>
      </c>
      <c r="AL217" s="4" t="str">
        <f>'(Intermediate Computations)'!AP233</f>
        <v>Feb 2013</v>
      </c>
      <c r="AM217" s="4" t="str">
        <f>'(Intermediate Computations)'!AQ233</f>
        <v>Mar 2013</v>
      </c>
      <c r="AN217" s="4" t="str">
        <f>'(Intermediate Computations)'!AR233</f>
        <v>Apr 2013</v>
      </c>
      <c r="AO217" s="4" t="str">
        <f>'(Intermediate Computations)'!AS233</f>
        <v>May 2013</v>
      </c>
      <c r="AP217" s="4" t="str">
        <f>'(Intermediate Computations)'!AT233</f>
        <v>Jun 2013</v>
      </c>
      <c r="AQ217" s="4" t="str">
        <f>'(Intermediate Computations)'!AU233</f>
        <v>Jul 2013</v>
      </c>
      <c r="AR217" s="4" t="str">
        <f>'(Intermediate Computations)'!AV233</f>
        <v>Aug 2013</v>
      </c>
      <c r="AS217" s="4" t="str">
        <f>'(Intermediate Computations)'!AW233</f>
        <v>Sep 2013</v>
      </c>
      <c r="AT217" s="4" t="str">
        <f>'(Intermediate Computations)'!AX233</f>
        <v>Oct 2013</v>
      </c>
      <c r="AU217" s="4" t="str">
        <f>'(Intermediate Computations)'!AY233</f>
        <v>Nov 2013</v>
      </c>
      <c r="AV217" s="4" t="str">
        <f>'(Intermediate Computations)'!AZ233</f>
        <v>Dec 2013</v>
      </c>
      <c r="AW217" s="4" t="str">
        <f>'(Intermediate Computations)'!BB233</f>
        <v>Jan 2014</v>
      </c>
      <c r="AX217" s="4" t="str">
        <f>'(Intermediate Computations)'!BC233</f>
        <v>Feb 2014</v>
      </c>
      <c r="AY217" s="4" t="str">
        <f>'(Intermediate Computations)'!BD233</f>
        <v>Mar 2014</v>
      </c>
      <c r="AZ217" s="4" t="str">
        <f>'(Intermediate Computations)'!BE233</f>
        <v>Apr 2014</v>
      </c>
      <c r="BA217" s="4" t="str">
        <f>'(Intermediate Computations)'!BF233</f>
        <v>May 2014</v>
      </c>
      <c r="BB217" s="4" t="str">
        <f>'(Intermediate Computations)'!BG233</f>
        <v>Jun 2014</v>
      </c>
      <c r="BC217" s="4" t="str">
        <f>'(Intermediate Computations)'!BH233</f>
        <v>Jul 2014</v>
      </c>
      <c r="BD217" s="4" t="str">
        <f>'(Intermediate Computations)'!BI233</f>
        <v>Aug 2014</v>
      </c>
      <c r="BE217" s="4" t="str">
        <f>'(Intermediate Computations)'!BJ233</f>
        <v>Sep 2014</v>
      </c>
      <c r="BF217" s="4" t="str">
        <f>'(Intermediate Computations)'!BK233</f>
        <v>Oct 2014</v>
      </c>
      <c r="BG217" s="4" t="str">
        <f>'(Intermediate Computations)'!BL233</f>
        <v>Nov 2014</v>
      </c>
      <c r="BH217" s="4" t="str">
        <f>'(Intermediate Computations)'!BM233</f>
        <v>Dec 2014</v>
      </c>
      <c r="BI217" s="4" t="str">
        <f>'(Intermediate Computations)'!BO233</f>
        <v>Jan 2015</v>
      </c>
      <c r="BJ217" s="4" t="str">
        <f>'(Intermediate Computations)'!BP233</f>
        <v>Feb 2015</v>
      </c>
      <c r="BK217" s="4" t="str">
        <f>'(Intermediate Computations)'!BQ233</f>
        <v>Mar 2015</v>
      </c>
      <c r="BL217" s="4" t="str">
        <f>'(Intermediate Computations)'!BR233</f>
        <v>Apr 2015</v>
      </c>
      <c r="BM217" s="4" t="str">
        <f>'(Intermediate Computations)'!BS233</f>
        <v>May 2015</v>
      </c>
      <c r="BN217" s="4" t="str">
        <f>'(Intermediate Computations)'!BT233</f>
        <v>Jun 2015</v>
      </c>
      <c r="BO217" s="4" t="str">
        <f>'(Intermediate Computations)'!BU233</f>
        <v>Jul 2015</v>
      </c>
      <c r="BP217" s="4" t="str">
        <f>'(Intermediate Computations)'!BV233</f>
        <v>Aug 2015</v>
      </c>
      <c r="BQ217" s="4" t="str">
        <f>'(Intermediate Computations)'!BW233</f>
        <v>Sep 2015</v>
      </c>
      <c r="BR217" s="4" t="str">
        <f>'(Intermediate Computations)'!BX233</f>
        <v>Oct 2015</v>
      </c>
      <c r="BS217" s="4" t="str">
        <f>'(Intermediate Computations)'!BY233</f>
        <v>Nov 2015</v>
      </c>
      <c r="BT217" s="4" t="str">
        <f>'(Intermediate Computations)'!BZ233</f>
        <v>Dec 2015</v>
      </c>
      <c r="BU217" s="4" t="str">
        <f>'(Intermediate Computations)'!CB233</f>
        <v>Jan 2016</v>
      </c>
      <c r="BV217" s="4" t="str">
        <f>'(Intermediate Computations)'!CC233</f>
        <v>Feb 2016</v>
      </c>
      <c r="BW217" s="4" t="str">
        <f>'(Intermediate Computations)'!CD233</f>
        <v>Mar 2016</v>
      </c>
      <c r="BX217" s="4" t="str">
        <f>'(Intermediate Computations)'!CE233</f>
        <v>Apr 2016</v>
      </c>
      <c r="BY217" s="4" t="str">
        <f>'(Intermediate Computations)'!CF233</f>
        <v>May 2016</v>
      </c>
      <c r="BZ217" s="4" t="str">
        <f>'(Intermediate Computations)'!CG233</f>
        <v>Jun 2016</v>
      </c>
      <c r="CA217" s="4" t="str">
        <f>'(Intermediate Computations)'!CH233</f>
        <v>Jul 2016</v>
      </c>
      <c r="CB217" s="4" t="str">
        <f>'(Intermediate Computations)'!CI233</f>
        <v>Aug 2016</v>
      </c>
      <c r="CC217" s="4" t="str">
        <f>'(Intermediate Computations)'!CJ233</f>
        <v>Sep 2016</v>
      </c>
      <c r="CD217" s="4" t="str">
        <f>'(Intermediate Computations)'!CK233</f>
        <v>Oct 2016</v>
      </c>
      <c r="CE217" s="4" t="str">
        <f>'(Intermediate Computations)'!CL233</f>
        <v>Nov 2016</v>
      </c>
      <c r="CF217" s="4" t="str">
        <f>'(Intermediate Computations)'!CM233</f>
        <v>Dec 2016</v>
      </c>
      <c r="CG217" s="4" t="str">
        <f>'(Intermediate Computations)'!CO233</f>
        <v>Jan 2017</v>
      </c>
      <c r="CH217" s="4" t="str">
        <f>'(Intermediate Computations)'!CP233</f>
        <v>Feb 2017</v>
      </c>
      <c r="CI217" s="4" t="str">
        <f>'(Intermediate Computations)'!CQ233</f>
        <v>Mar 2017</v>
      </c>
      <c r="CJ217" s="4" t="str">
        <f>'(Intermediate Computations)'!CR233</f>
        <v>Apr 2017</v>
      </c>
      <c r="CK217" s="4" t="str">
        <f>'(Intermediate Computations)'!CS233</f>
        <v>May 2017</v>
      </c>
      <c r="CL217" s="4" t="str">
        <f>'(Intermediate Computations)'!CT233</f>
        <v>Jun 2017</v>
      </c>
      <c r="CM217" s="4" t="str">
        <f>'(Intermediate Computations)'!CU233</f>
        <v>Jul 2017</v>
      </c>
      <c r="CN217" s="4" t="str">
        <f>'(Intermediate Computations)'!CV233</f>
        <v>Aug 2017</v>
      </c>
      <c r="CO217" s="4" t="str">
        <f>'(Intermediate Computations)'!CW233</f>
        <v>Sep 2017</v>
      </c>
      <c r="CP217" s="4" t="str">
        <f>'(Intermediate Computations)'!CX233</f>
        <v>Oct 2017</v>
      </c>
      <c r="CQ217" s="4" t="str">
        <f>'(Intermediate Computations)'!CY233</f>
        <v>Nov 2017</v>
      </c>
      <c r="CR217" s="4" t="str">
        <f>'(Intermediate Computations)'!CZ233</f>
        <v>Dec 2017</v>
      </c>
      <c r="CS217" s="4" t="str">
        <f>'(Intermediate Computations)'!DB233</f>
        <v>Jan 2018</v>
      </c>
      <c r="CT217" s="4" t="str">
        <f>'(Intermediate Computations)'!DC233</f>
        <v>Feb 2018</v>
      </c>
      <c r="CU217" s="4" t="str">
        <f>'(Intermediate Computations)'!DD233</f>
        <v>Mar 2018</v>
      </c>
      <c r="CV217" s="4" t="str">
        <f>'(Intermediate Computations)'!DE233</f>
        <v>Apr 2018</v>
      </c>
      <c r="CW217" s="4" t="str">
        <f>'(Intermediate Computations)'!DF233</f>
        <v>May 2018</v>
      </c>
      <c r="CX217" s="4" t="str">
        <f>'(Intermediate Computations)'!DG233</f>
        <v>Jun 2018</v>
      </c>
      <c r="CY217" s="4" t="str">
        <f>'(Intermediate Computations)'!DH233</f>
        <v>Jul 2018</v>
      </c>
      <c r="CZ217" s="4" t="str">
        <f>'(Intermediate Computations)'!DI233</f>
        <v>Aug 2018</v>
      </c>
      <c r="DA217" s="4" t="str">
        <f>'(Intermediate Computations)'!DJ233</f>
        <v>Sep 2018</v>
      </c>
      <c r="DB217" s="4" t="str">
        <f>'(Intermediate Computations)'!DK233</f>
        <v>Oct 2018</v>
      </c>
      <c r="DC217" s="4" t="str">
        <f>'(Intermediate Computations)'!DL233</f>
        <v>Nov 2018</v>
      </c>
      <c r="DD217" s="4" t="str">
        <f>'(Intermediate Computations)'!DM233</f>
        <v>Dec 2018</v>
      </c>
      <c r="DE217" s="4" t="str">
        <f>'(Intermediate Computations)'!DO233</f>
        <v>Jan 2019</v>
      </c>
      <c r="DF217" s="4" t="str">
        <f>'(Intermediate Computations)'!DP233</f>
        <v>Feb 2019</v>
      </c>
      <c r="DG217" s="4" t="str">
        <f>'(Intermediate Computations)'!DQ233</f>
        <v>Mar 2019</v>
      </c>
      <c r="DH217" s="4" t="str">
        <f>'(Intermediate Computations)'!DR233</f>
        <v>Apr 2019</v>
      </c>
      <c r="DI217" s="4" t="str">
        <f>'(Intermediate Computations)'!DS233</f>
        <v>May 2019</v>
      </c>
      <c r="DJ217" s="4" t="str">
        <f>'(Intermediate Computations)'!DT233</f>
        <v>Jun 2019</v>
      </c>
      <c r="DK217" s="4" t="str">
        <f>'(Intermediate Computations)'!DU233</f>
        <v>Jul 2019</v>
      </c>
      <c r="DL217" s="4" t="str">
        <f>'(Intermediate Computations)'!DV233</f>
        <v>Aug 2019</v>
      </c>
      <c r="DM217" s="4" t="str">
        <f>'(Intermediate Computations)'!DW233</f>
        <v>Sep 2019</v>
      </c>
      <c r="DN217" s="4" t="str">
        <f>'(Intermediate Computations)'!DX233</f>
        <v>Oct 2019</v>
      </c>
      <c r="DO217" s="4" t="str">
        <f>'(Intermediate Computations)'!DY233</f>
        <v>Nov 2019</v>
      </c>
      <c r="DP217" s="4" t="str">
        <f>'(Intermediate Computations)'!DZ233</f>
        <v>Dec 2019</v>
      </c>
      <c r="DQ217" s="4" t="str">
        <f>'(Intermediate Computations)'!EB233</f>
        <v>Jan 2020</v>
      </c>
      <c r="DR217" s="4" t="str">
        <f>'(Intermediate Computations)'!EC233</f>
        <v>Feb 2020</v>
      </c>
      <c r="DS217" s="4" t="str">
        <f>'(Intermediate Computations)'!ED233</f>
        <v>Mar 2020</v>
      </c>
      <c r="DT217" s="4" t="str">
        <f>'(Intermediate Computations)'!EE233</f>
        <v>Apr 2020</v>
      </c>
      <c r="DU217" s="4" t="str">
        <f>'(Intermediate Computations)'!EF233</f>
        <v>May 2020</v>
      </c>
      <c r="DV217" s="4" t="str">
        <f>'(Intermediate Computations)'!EG233</f>
        <v>Jun 2020</v>
      </c>
      <c r="DW217" s="4" t="str">
        <f>'(Intermediate Computations)'!EH233</f>
        <v>Jul 2020</v>
      </c>
      <c r="DX217" s="4" t="str">
        <f>'(Intermediate Computations)'!EI233</f>
        <v>Aug 2020</v>
      </c>
      <c r="DY217" s="4" t="str">
        <f>'(Intermediate Computations)'!EJ233</f>
        <v>Sep 2020</v>
      </c>
      <c r="DZ217" s="4" t="str">
        <f>'(Intermediate Computations)'!EK233</f>
        <v>Oct 2020</v>
      </c>
      <c r="EA217" s="4" t="str">
        <f>'(Intermediate Computations)'!EL233</f>
        <v>Nov 2020</v>
      </c>
      <c r="EB217" s="4" t="str">
        <f>'(Intermediate Computations)'!EM233</f>
        <v>Dec 2020</v>
      </c>
    </row>
    <row r="218" spans="1:132" ht="12.75" customHeight="1">
      <c r="A218" s="4">
        <f>'(Intermediate Computations)'!B230</f>
        <v>40179</v>
      </c>
      <c r="B218" s="4">
        <f>'(Intermediate Computations)'!C230</f>
        <v>40210</v>
      </c>
      <c r="C218" s="4">
        <f>'(Intermediate Computations)'!D230</f>
        <v>40238</v>
      </c>
      <c r="D218" s="4">
        <f>'(Intermediate Computations)'!E230</f>
        <v>40269</v>
      </c>
      <c r="E218" s="4">
        <f>'(Intermediate Computations)'!F230</f>
        <v>40299</v>
      </c>
      <c r="F218" s="4">
        <f>'(Intermediate Computations)'!G230</f>
        <v>40330</v>
      </c>
      <c r="G218" s="4">
        <f>'(Intermediate Computations)'!H230</f>
        <v>40360</v>
      </c>
      <c r="H218" s="4">
        <f>'(Intermediate Computations)'!I230</f>
        <v>40391</v>
      </c>
      <c r="I218" s="4">
        <f>'(Intermediate Computations)'!J230</f>
        <v>40422</v>
      </c>
      <c r="J218" s="4">
        <f>'(Intermediate Computations)'!K230</f>
        <v>40452</v>
      </c>
      <c r="K218" s="4">
        <f>'(Intermediate Computations)'!L230</f>
        <v>40483</v>
      </c>
      <c r="L218" s="4">
        <f>'(Intermediate Computations)'!M230</f>
        <v>40513</v>
      </c>
      <c r="M218" s="4">
        <f>'(Intermediate Computations)'!O230</f>
        <v>40544</v>
      </c>
      <c r="N218" s="4">
        <f>'(Intermediate Computations)'!P230</f>
        <v>40575</v>
      </c>
      <c r="O218" s="4">
        <f>'(Intermediate Computations)'!Q230</f>
        <v>40603</v>
      </c>
      <c r="P218" s="4">
        <f>'(Intermediate Computations)'!R230</f>
        <v>40634</v>
      </c>
      <c r="Q218" s="4">
        <f>'(Intermediate Computations)'!S230</f>
        <v>40664</v>
      </c>
      <c r="R218" s="4">
        <f>'(Intermediate Computations)'!T230</f>
        <v>40695</v>
      </c>
      <c r="S218" s="4">
        <f>'(Intermediate Computations)'!U230</f>
        <v>40725</v>
      </c>
      <c r="T218" s="4">
        <f>'(Intermediate Computations)'!V230</f>
        <v>40756</v>
      </c>
      <c r="U218" s="4">
        <f>'(Intermediate Computations)'!W230</f>
        <v>40787</v>
      </c>
      <c r="V218" s="4">
        <f>'(Intermediate Computations)'!X230</f>
        <v>40817</v>
      </c>
      <c r="W218" s="4">
        <f>'(Intermediate Computations)'!Y230</f>
        <v>40848</v>
      </c>
      <c r="X218" s="4">
        <f>'(Intermediate Computations)'!Z230</f>
        <v>40878</v>
      </c>
      <c r="Y218" s="4">
        <f>'(Intermediate Computations)'!AB230</f>
        <v>40909</v>
      </c>
      <c r="Z218" s="4">
        <f>'(Intermediate Computations)'!AC230</f>
        <v>40940</v>
      </c>
      <c r="AA218" s="4">
        <f>'(Intermediate Computations)'!AD230</f>
        <v>40969</v>
      </c>
      <c r="AB218" s="4">
        <f>'(Intermediate Computations)'!AE230</f>
        <v>41000</v>
      </c>
      <c r="AC218" s="4">
        <f>'(Intermediate Computations)'!AF230</f>
        <v>41030</v>
      </c>
      <c r="AD218" s="4">
        <f>'(Intermediate Computations)'!AG230</f>
        <v>41061</v>
      </c>
      <c r="AE218" s="4">
        <f>'(Intermediate Computations)'!AH230</f>
        <v>41091</v>
      </c>
      <c r="AF218" s="4">
        <f>'(Intermediate Computations)'!AI230</f>
        <v>41122</v>
      </c>
      <c r="AG218" s="4">
        <f>'(Intermediate Computations)'!AJ230</f>
        <v>41153</v>
      </c>
      <c r="AH218" s="4">
        <f>'(Intermediate Computations)'!AK230</f>
        <v>41183</v>
      </c>
      <c r="AI218" s="4">
        <f>'(Intermediate Computations)'!AL230</f>
        <v>41214</v>
      </c>
      <c r="AJ218" s="4">
        <f>'(Intermediate Computations)'!AM230</f>
        <v>41244</v>
      </c>
      <c r="AK218" s="4">
        <f>'(Intermediate Computations)'!AO230</f>
        <v>41275</v>
      </c>
      <c r="AL218" s="4">
        <f>'(Intermediate Computations)'!AP230</f>
        <v>41306</v>
      </c>
      <c r="AM218" s="4">
        <f>'(Intermediate Computations)'!AQ230</f>
        <v>41334</v>
      </c>
      <c r="AN218" s="4">
        <f>'(Intermediate Computations)'!AR230</f>
        <v>41365</v>
      </c>
      <c r="AO218" s="4">
        <f>'(Intermediate Computations)'!AS230</f>
        <v>41395</v>
      </c>
      <c r="AP218" s="4">
        <f>'(Intermediate Computations)'!AT230</f>
        <v>41426</v>
      </c>
      <c r="AQ218" s="4">
        <f>'(Intermediate Computations)'!AU230</f>
        <v>41456</v>
      </c>
      <c r="AR218" s="4">
        <f>'(Intermediate Computations)'!AV230</f>
        <v>41487</v>
      </c>
      <c r="AS218" s="4">
        <f>'(Intermediate Computations)'!AW230</f>
        <v>41518</v>
      </c>
      <c r="AT218" s="4">
        <f>'(Intermediate Computations)'!AX230</f>
        <v>41548</v>
      </c>
      <c r="AU218" s="4">
        <f>'(Intermediate Computations)'!AY230</f>
        <v>41579</v>
      </c>
      <c r="AV218" s="4">
        <f>'(Intermediate Computations)'!AZ230</f>
        <v>41609</v>
      </c>
      <c r="AW218" s="4">
        <f>'(Intermediate Computations)'!BB230</f>
        <v>41640</v>
      </c>
      <c r="AX218" s="4">
        <f>'(Intermediate Computations)'!BC230</f>
        <v>41671</v>
      </c>
      <c r="AY218" s="4">
        <f>'(Intermediate Computations)'!BD230</f>
        <v>41699</v>
      </c>
      <c r="AZ218" s="4">
        <f>'(Intermediate Computations)'!BE230</f>
        <v>41730</v>
      </c>
      <c r="BA218" s="4">
        <f>'(Intermediate Computations)'!BF230</f>
        <v>41760</v>
      </c>
      <c r="BB218" s="4">
        <f>'(Intermediate Computations)'!BG230</f>
        <v>41791</v>
      </c>
      <c r="BC218" s="4">
        <f>'(Intermediate Computations)'!BH230</f>
        <v>41821</v>
      </c>
      <c r="BD218" s="4">
        <f>'(Intermediate Computations)'!BI230</f>
        <v>41852</v>
      </c>
      <c r="BE218" s="4">
        <f>'(Intermediate Computations)'!BJ230</f>
        <v>41883</v>
      </c>
      <c r="BF218" s="4">
        <f>'(Intermediate Computations)'!BK230</f>
        <v>41913</v>
      </c>
      <c r="BG218" s="4">
        <f>'(Intermediate Computations)'!BL230</f>
        <v>41944</v>
      </c>
      <c r="BH218" s="4">
        <f>'(Intermediate Computations)'!BM230</f>
        <v>41974</v>
      </c>
      <c r="BI218" s="4">
        <f>'(Intermediate Computations)'!BO230</f>
        <v>42005</v>
      </c>
      <c r="BJ218" s="4">
        <f>'(Intermediate Computations)'!BP230</f>
        <v>42036</v>
      </c>
      <c r="BK218" s="4">
        <f>'(Intermediate Computations)'!BQ230</f>
        <v>42064</v>
      </c>
      <c r="BL218" s="4">
        <f>'(Intermediate Computations)'!BR230</f>
        <v>42095</v>
      </c>
      <c r="BM218" s="4">
        <f>'(Intermediate Computations)'!BS230</f>
        <v>42125</v>
      </c>
      <c r="BN218" s="4">
        <f>'(Intermediate Computations)'!BT230</f>
        <v>42156</v>
      </c>
      <c r="BO218" s="4">
        <f>'(Intermediate Computations)'!BU230</f>
        <v>42186</v>
      </c>
      <c r="BP218" s="4">
        <f>'(Intermediate Computations)'!BV230</f>
        <v>42217</v>
      </c>
      <c r="BQ218" s="4">
        <f>'(Intermediate Computations)'!BW230</f>
        <v>42248</v>
      </c>
      <c r="BR218" s="4">
        <f>'(Intermediate Computations)'!BX230</f>
        <v>42278</v>
      </c>
      <c r="BS218" s="4">
        <f>'(Intermediate Computations)'!BY230</f>
        <v>42309</v>
      </c>
      <c r="BT218" s="4">
        <f>'(Intermediate Computations)'!BZ230</f>
        <v>42339</v>
      </c>
      <c r="BU218" s="4">
        <f>'(Intermediate Computations)'!CB230</f>
        <v>42370</v>
      </c>
      <c r="BV218" s="4">
        <f>'(Intermediate Computations)'!CC230</f>
        <v>42401</v>
      </c>
      <c r="BW218" s="4">
        <f>'(Intermediate Computations)'!CD230</f>
        <v>42430</v>
      </c>
      <c r="BX218" s="4">
        <f>'(Intermediate Computations)'!CE230</f>
        <v>42461</v>
      </c>
      <c r="BY218" s="4">
        <f>'(Intermediate Computations)'!CF230</f>
        <v>42491</v>
      </c>
      <c r="BZ218" s="4">
        <f>'(Intermediate Computations)'!CG230</f>
        <v>42522</v>
      </c>
      <c r="CA218" s="4">
        <f>'(Intermediate Computations)'!CH230</f>
        <v>42552</v>
      </c>
      <c r="CB218" s="4">
        <f>'(Intermediate Computations)'!CI230</f>
        <v>42583</v>
      </c>
      <c r="CC218" s="4">
        <f>'(Intermediate Computations)'!CJ230</f>
        <v>42614</v>
      </c>
      <c r="CD218" s="4">
        <f>'(Intermediate Computations)'!CK230</f>
        <v>42644</v>
      </c>
      <c r="CE218" s="4">
        <f>'(Intermediate Computations)'!CL230</f>
        <v>42675</v>
      </c>
      <c r="CF218" s="4">
        <f>'(Intermediate Computations)'!CM230</f>
        <v>42705</v>
      </c>
      <c r="CG218" s="4">
        <f>'(Intermediate Computations)'!CO230</f>
        <v>42736</v>
      </c>
      <c r="CH218" s="4">
        <f>'(Intermediate Computations)'!CP230</f>
        <v>42767</v>
      </c>
      <c r="CI218" s="4">
        <f>'(Intermediate Computations)'!CQ230</f>
        <v>42795</v>
      </c>
      <c r="CJ218" s="4">
        <f>'(Intermediate Computations)'!CR230</f>
        <v>42826</v>
      </c>
      <c r="CK218" s="4">
        <f>'(Intermediate Computations)'!CS230</f>
        <v>42856</v>
      </c>
      <c r="CL218" s="4">
        <f>'(Intermediate Computations)'!CT230</f>
        <v>42887</v>
      </c>
      <c r="CM218" s="4">
        <f>'(Intermediate Computations)'!CU230</f>
        <v>42917</v>
      </c>
      <c r="CN218" s="4">
        <f>'(Intermediate Computations)'!CV230</f>
        <v>42948</v>
      </c>
      <c r="CO218" s="4">
        <f>'(Intermediate Computations)'!CW230</f>
        <v>42979</v>
      </c>
      <c r="CP218" s="4">
        <f>'(Intermediate Computations)'!CX230</f>
        <v>43009</v>
      </c>
      <c r="CQ218" s="4">
        <f>'(Intermediate Computations)'!CY230</f>
        <v>43040</v>
      </c>
      <c r="CR218" s="4">
        <f>'(Intermediate Computations)'!CZ230</f>
        <v>43070</v>
      </c>
      <c r="CS218" s="4">
        <f>'(Intermediate Computations)'!DB230</f>
        <v>43101</v>
      </c>
      <c r="CT218" s="4">
        <f>'(Intermediate Computations)'!DC230</f>
        <v>43132</v>
      </c>
      <c r="CU218" s="4">
        <f>'(Intermediate Computations)'!DD230</f>
        <v>43160</v>
      </c>
      <c r="CV218" s="4">
        <f>'(Intermediate Computations)'!DE230</f>
        <v>43191</v>
      </c>
      <c r="CW218" s="4">
        <f>'(Intermediate Computations)'!DF230</f>
        <v>43221</v>
      </c>
      <c r="CX218" s="4">
        <f>'(Intermediate Computations)'!DG230</f>
        <v>43252</v>
      </c>
      <c r="CY218" s="4">
        <f>'(Intermediate Computations)'!DH230</f>
        <v>43282</v>
      </c>
      <c r="CZ218" s="4">
        <f>'(Intermediate Computations)'!DI230</f>
        <v>43313</v>
      </c>
      <c r="DA218" s="4">
        <f>'(Intermediate Computations)'!DJ230</f>
        <v>43344</v>
      </c>
      <c r="DB218" s="4">
        <f>'(Intermediate Computations)'!DK230</f>
        <v>43374</v>
      </c>
      <c r="DC218" s="4">
        <f>'(Intermediate Computations)'!DL230</f>
        <v>43405</v>
      </c>
      <c r="DD218" s="4">
        <f>'(Intermediate Computations)'!DM230</f>
        <v>43435</v>
      </c>
      <c r="DE218" s="4">
        <f>'(Intermediate Computations)'!DO230</f>
        <v>43466</v>
      </c>
      <c r="DF218" s="4">
        <f>'(Intermediate Computations)'!DP230</f>
        <v>43497</v>
      </c>
      <c r="DG218" s="4">
        <f>'(Intermediate Computations)'!DQ230</f>
        <v>43525</v>
      </c>
      <c r="DH218" s="4">
        <f>'(Intermediate Computations)'!DR230</f>
        <v>43556</v>
      </c>
      <c r="DI218" s="4">
        <f>'(Intermediate Computations)'!DS230</f>
        <v>43586</v>
      </c>
      <c r="DJ218" s="4">
        <f>'(Intermediate Computations)'!DT230</f>
        <v>43617</v>
      </c>
      <c r="DK218" s="4">
        <f>'(Intermediate Computations)'!DU230</f>
        <v>43647</v>
      </c>
      <c r="DL218" s="4">
        <f>'(Intermediate Computations)'!DV230</f>
        <v>43678</v>
      </c>
      <c r="DM218" s="4">
        <f>'(Intermediate Computations)'!DW230</f>
        <v>43709</v>
      </c>
      <c r="DN218" s="4">
        <f>'(Intermediate Computations)'!DX230</f>
        <v>43739</v>
      </c>
      <c r="DO218" s="4">
        <f>'(Intermediate Computations)'!DY230</f>
        <v>43770</v>
      </c>
      <c r="DP218" s="4">
        <f>'(Intermediate Computations)'!DZ230</f>
        <v>43800</v>
      </c>
      <c r="DQ218" s="4">
        <f>'(Intermediate Computations)'!EB230</f>
        <v>43831</v>
      </c>
      <c r="DR218" s="4">
        <f>'(Intermediate Computations)'!EC230</f>
        <v>43862</v>
      </c>
      <c r="DS218" s="4">
        <f>'(Intermediate Computations)'!ED230</f>
        <v>43891</v>
      </c>
      <c r="DT218" s="4">
        <f>'(Intermediate Computations)'!EE230</f>
        <v>43922</v>
      </c>
      <c r="DU218" s="4">
        <f>'(Intermediate Computations)'!EF230</f>
        <v>43952</v>
      </c>
      <c r="DV218" s="4">
        <f>'(Intermediate Computations)'!EG230</f>
        <v>43983</v>
      </c>
      <c r="DW218" s="4">
        <f>'(Intermediate Computations)'!EH230</f>
        <v>44013</v>
      </c>
      <c r="DX218" s="4">
        <f>'(Intermediate Computations)'!EI230</f>
        <v>44044</v>
      </c>
      <c r="DY218" s="4">
        <f>'(Intermediate Computations)'!EJ230</f>
        <v>44075</v>
      </c>
      <c r="DZ218" s="4">
        <f>'(Intermediate Computations)'!EK230</f>
        <v>44105</v>
      </c>
      <c r="EA218" s="4">
        <f>'(Intermediate Computations)'!EL230</f>
        <v>44136</v>
      </c>
      <c r="EB218" s="4">
        <f>'(Intermediate Computations)'!EM230</f>
        <v>44166</v>
      </c>
    </row>
    <row r="219" spans="1:132" ht="12.75" customHeight="1">
      <c r="A219" s="64">
        <f>'Statitstical Moments'!B65</f>
        <v>0</v>
      </c>
      <c r="B219" s="64">
        <f>'Statitstical Moments'!C65</f>
        <v>0</v>
      </c>
      <c r="C219" s="64">
        <f ca="1">'Statitstical Moments'!D65</f>
        <v>5.3060771416468535</v>
      </c>
      <c r="D219" s="64">
        <f ca="1">'Statitstical Moments'!E65</f>
        <v>11.360049796430381</v>
      </c>
      <c r="E219" s="64">
        <f ca="1">'Statitstical Moments'!F65</f>
        <v>15.488101618405546</v>
      </c>
      <c r="F219" s="64">
        <f ca="1">'Statitstical Moments'!G65</f>
        <v>20.385074336335663</v>
      </c>
      <c r="G219" s="64">
        <f ca="1">'Statitstical Moments'!H65</f>
        <v>28.260276447669568</v>
      </c>
      <c r="H219" s="64">
        <f ca="1">'Statitstical Moments'!I65</f>
        <v>36.461536423920165</v>
      </c>
      <c r="I219" s="64">
        <f ca="1">'Statitstical Moments'!J65</f>
        <v>46.498817909322014</v>
      </c>
      <c r="J219" s="64">
        <f ca="1">'Statitstical Moments'!K65</f>
        <v>57.511118393222766</v>
      </c>
      <c r="K219" s="64">
        <f ca="1">'Statitstical Moments'!L65</f>
        <v>65.451946573557734</v>
      </c>
      <c r="L219" s="64">
        <f ca="1">'Statitstical Moments'!M65</f>
        <v>75.522486229859283</v>
      </c>
      <c r="M219" s="64">
        <f ca="1">'Statitstical Moments'!O65</f>
        <v>87.804945341018723</v>
      </c>
      <c r="N219" s="64">
        <f ca="1">'Statitstical Moments'!P65</f>
        <v>100.41274474903928</v>
      </c>
      <c r="O219" s="64">
        <f ca="1">'Statitstical Moments'!Q65</f>
        <v>109.67625603745259</v>
      </c>
      <c r="P219" s="64">
        <f ca="1">'Statitstical Moments'!R65</f>
        <v>121.87530792085643</v>
      </c>
      <c r="Q219" s="64">
        <f ca="1">'Statitstical Moments'!S65</f>
        <v>136.47143191859135</v>
      </c>
      <c r="R219" s="64">
        <f ca="1">'Statitstical Moments'!T65</f>
        <v>150.37613926061732</v>
      </c>
      <c r="S219" s="64">
        <f ca="1">'Statitstical Moments'!U65</f>
        <v>165.34292860651337</v>
      </c>
      <c r="T219" s="64">
        <f ca="1">'Statitstical Moments'!V65</f>
        <v>184.88025957214654</v>
      </c>
      <c r="U219" s="64">
        <f ca="1">'Statitstical Moments'!W65</f>
        <v>203.91062016389682</v>
      </c>
      <c r="V219" s="64">
        <f ca="1">'Statitstical Moments'!X65</f>
        <v>226.77035231646164</v>
      </c>
      <c r="W219" s="64">
        <f ca="1">'Statitstical Moments'!Y65</f>
        <v>249.21231210896548</v>
      </c>
      <c r="X219" s="64">
        <f ca="1">'Statitstical Moments'!Z65</f>
        <v>273.65141020655403</v>
      </c>
      <c r="Y219" s="64">
        <f ca="1">'Statitstical Moments'!AB65</f>
        <v>296.87953004062581</v>
      </c>
      <c r="Z219" s="64">
        <f ca="1">'Statitstical Moments'!AC65</f>
        <v>320.88872777621731</v>
      </c>
      <c r="AA219" s="64">
        <f ca="1">'Statitstical Moments'!AD65</f>
        <v>345.3394995908788</v>
      </c>
      <c r="AB219" s="64">
        <f ca="1">'Statitstical Moments'!AE65</f>
        <v>369.88494493401498</v>
      </c>
      <c r="AC219" s="64">
        <f ca="1">'Statitstical Moments'!AF65</f>
        <v>398.20288926076995</v>
      </c>
      <c r="AD219" s="64">
        <f ca="1">'Statitstical Moments'!AG65</f>
        <v>423.06554037275697</v>
      </c>
      <c r="AE219" s="64">
        <f ca="1">'Statitstical Moments'!AH65</f>
        <v>450.33523878100681</v>
      </c>
      <c r="AF219" s="64">
        <f ca="1">'Statitstical Moments'!AI65</f>
        <v>476.19394677399714</v>
      </c>
      <c r="AG219" s="64">
        <f ca="1">'Statitstical Moments'!AJ65</f>
        <v>500.99925567336709</v>
      </c>
      <c r="AH219" s="64">
        <f ca="1">'Statitstical Moments'!AK65</f>
        <v>526.56792494026149</v>
      </c>
      <c r="AI219" s="64">
        <f ca="1">'Statitstical Moments'!AL65</f>
        <v>554.2618837427749</v>
      </c>
      <c r="AJ219" s="64">
        <f ca="1">'Statitstical Moments'!AM65</f>
        <v>582.29266648478779</v>
      </c>
      <c r="AK219" s="64">
        <f ca="1">'Statitstical Moments'!AO65</f>
        <v>612.30819290834131</v>
      </c>
      <c r="AL219" s="64">
        <f ca="1">'Statitstical Moments'!AP65</f>
        <v>641.16742976469993</v>
      </c>
      <c r="AM219" s="64">
        <f ca="1">'Statitstical Moments'!AQ65</f>
        <v>666.58172189483696</v>
      </c>
      <c r="AN219" s="64">
        <f ca="1">'Statitstical Moments'!AR65</f>
        <v>689.88499967677069</v>
      </c>
      <c r="AO219" s="64">
        <f ca="1">'Statitstical Moments'!AS65</f>
        <v>716.95536314720164</v>
      </c>
      <c r="AP219" s="64">
        <f ca="1">'Statitstical Moments'!AT65</f>
        <v>745.88854535930125</v>
      </c>
      <c r="AQ219" s="64">
        <f ca="1">'Statitstical Moments'!AU65</f>
        <v>777.60737139724915</v>
      </c>
      <c r="AR219" s="64">
        <f ca="1">'Statitstical Moments'!AV65</f>
        <v>809.37899647386189</v>
      </c>
      <c r="AS219" s="64">
        <f ca="1">'Statitstical Moments'!AW65</f>
        <v>841.45964555672333</v>
      </c>
      <c r="AT219" s="64">
        <f ca="1">'Statitstical Moments'!AX65</f>
        <v>870.96342050335886</v>
      </c>
      <c r="AU219" s="64">
        <f ca="1">'Statitstical Moments'!AY65</f>
        <v>899.61381967684974</v>
      </c>
      <c r="AV219" s="64">
        <f ca="1">'Statitstical Moments'!AZ65</f>
        <v>925.73510682172582</v>
      </c>
      <c r="AW219" s="64">
        <f ca="1">'Statitstical Moments'!BB65</f>
        <v>952.2066634165667</v>
      </c>
      <c r="AX219" s="64">
        <f ca="1">'Statitstical Moments'!BC65</f>
        <v>980.7074869420527</v>
      </c>
      <c r="AY219" s="64">
        <f ca="1">'Statitstical Moments'!BD65</f>
        <v>1009.5625255646891</v>
      </c>
      <c r="AZ219" s="64">
        <f ca="1">'Statitstical Moments'!BE65</f>
        <v>1037.4773989039988</v>
      </c>
      <c r="BA219" s="64">
        <f ca="1">'Statitstical Moments'!BF65</f>
        <v>1064.8916438631882</v>
      </c>
      <c r="BB219" s="64">
        <f ca="1">'Statitstical Moments'!BG65</f>
        <v>1094.7533703827021</v>
      </c>
      <c r="BC219" s="64">
        <f ca="1">'Statitstical Moments'!BH65</f>
        <v>1127.0659844298953</v>
      </c>
      <c r="BD219" s="64">
        <f ca="1">'Statitstical Moments'!BI65</f>
        <v>1155.9926720168671</v>
      </c>
      <c r="BE219" s="64">
        <f ca="1">'Statitstical Moments'!BJ65</f>
        <v>1182.1087109332566</v>
      </c>
      <c r="BF219" s="64">
        <f ca="1">'Statitstical Moments'!BK65</f>
        <v>1207.1881239366385</v>
      </c>
      <c r="BG219" s="64">
        <f ca="1">'Statitstical Moments'!BL65</f>
        <v>1230.42883557711</v>
      </c>
      <c r="BH219" s="64">
        <f ca="1">'Statitstical Moments'!BM65</f>
        <v>1257.0992530771202</v>
      </c>
      <c r="BI219" s="64">
        <f ca="1">'Statitstical Moments'!BO65</f>
        <v>1285.5840923200392</v>
      </c>
      <c r="BJ219" s="64">
        <f ca="1">'Statitstical Moments'!BP65</f>
        <v>1316.0983277531857</v>
      </c>
      <c r="BK219" s="64">
        <f ca="1">'Statitstical Moments'!BQ65</f>
        <v>1346.87403505103</v>
      </c>
      <c r="BL219" s="64">
        <f ca="1">'Statitstical Moments'!BR65</f>
        <v>1378.3950444039981</v>
      </c>
      <c r="BM219" s="64">
        <f ca="1">'Statitstical Moments'!BS65</f>
        <v>1409.406855634604</v>
      </c>
      <c r="BN219" s="64">
        <f ca="1">'Statitstical Moments'!BT65</f>
        <v>1440.6972626747686</v>
      </c>
      <c r="BO219" s="64">
        <f ca="1">'Statitstical Moments'!BU65</f>
        <v>1470.6152704621688</v>
      </c>
      <c r="BP219" s="64">
        <f ca="1">'Statitstical Moments'!BV65</f>
        <v>1500.5671807151075</v>
      </c>
      <c r="BQ219" s="64">
        <f ca="1">'Statitstical Moments'!BW65</f>
        <v>1530.5593402325876</v>
      </c>
      <c r="BR219" s="64">
        <f ca="1">'Statitstical Moments'!BX65</f>
        <v>1557.843543984274</v>
      </c>
      <c r="BS219" s="64">
        <f ca="1">'Statitstical Moments'!BY65</f>
        <v>1586.7994099653924</v>
      </c>
      <c r="BT219" s="64">
        <f ca="1">'Statitstical Moments'!BZ65</f>
        <v>1611.4976647495657</v>
      </c>
      <c r="BU219" s="64">
        <f ca="1">'Statitstical Moments'!CB65</f>
        <v>1637.4437788535672</v>
      </c>
      <c r="BV219" s="64">
        <f ca="1">'Statitstical Moments'!CC65</f>
        <v>1662.9215870867476</v>
      </c>
      <c r="BW219" s="64">
        <f ca="1">'Statitstical Moments'!CD65</f>
        <v>1683.5598913151528</v>
      </c>
      <c r="BX219" s="64">
        <f ca="1">'Statitstical Moments'!CE65</f>
        <v>1703.9812078635821</v>
      </c>
      <c r="BY219" s="64">
        <f ca="1">'Statitstical Moments'!CF65</f>
        <v>1725.4763407243674</v>
      </c>
      <c r="BZ219" s="64">
        <f ca="1">'Statitstical Moments'!CG65</f>
        <v>1742.6290659985407</v>
      </c>
      <c r="CA219" s="64">
        <f ca="1">'Statitstical Moments'!CH65</f>
        <v>1756.7006061962488</v>
      </c>
      <c r="CB219" s="64">
        <f ca="1">'Statitstical Moments'!CI65</f>
        <v>1768.8243382598894</v>
      </c>
      <c r="CC219" s="64">
        <f ca="1">'Statitstical Moments'!CJ65</f>
        <v>1779.4485397079484</v>
      </c>
      <c r="CD219" s="64">
        <f ca="1">'Statitstical Moments'!CK65</f>
        <v>1790.4416829935826</v>
      </c>
      <c r="CE219" s="64">
        <f ca="1">'Statitstical Moments'!CL65</f>
        <v>1799.1321106473811</v>
      </c>
      <c r="CF219" s="64">
        <f ca="1">'Statitstical Moments'!CM65</f>
        <v>1809.6283694887418</v>
      </c>
      <c r="CG219" s="64">
        <f ca="1">'Statitstical Moments'!CO65</f>
        <v>1823.5300805852114</v>
      </c>
      <c r="CH219" s="64">
        <f ca="1">'Statitstical Moments'!CP65</f>
        <v>1833.6204493536677</v>
      </c>
      <c r="CI219" s="64">
        <f ca="1">'Statitstical Moments'!CQ65</f>
        <v>1846.2282529518845</v>
      </c>
      <c r="CJ219" s="64">
        <f ca="1">'Statitstical Moments'!CR65</f>
        <v>1862.2270379136394</v>
      </c>
      <c r="CK219" s="64">
        <f ca="1">'Statitstical Moments'!CS65</f>
        <v>1876.2235823066428</v>
      </c>
      <c r="CL219" s="64">
        <f ca="1">'Statitstical Moments'!CT65</f>
        <v>1890.1243459750915</v>
      </c>
      <c r="CM219" s="64">
        <f ca="1">'Statitstical Moments'!CU65</f>
        <v>1904.3901110417169</v>
      </c>
      <c r="CN219" s="64">
        <f ca="1">'Statitstical Moments'!CV65</f>
        <v>1920.6433379139435</v>
      </c>
      <c r="CO219" s="64">
        <f ca="1">'Statitstical Moments'!CW65</f>
        <v>1937.3724138579239</v>
      </c>
      <c r="CP219" s="64">
        <f ca="1">'Statitstical Moments'!CX65</f>
        <v>1955.4930963825977</v>
      </c>
      <c r="CQ219" s="64">
        <f ca="1">'Statitstical Moments'!CY65</f>
        <v>1976.715105345455</v>
      </c>
      <c r="CR219" s="64">
        <f ca="1">'Statitstical Moments'!CZ65</f>
        <v>1997.3607505688467</v>
      </c>
      <c r="CS219" s="64">
        <f ca="1">'Statitstical Moments'!DB65</f>
        <v>2014.7202167095816</v>
      </c>
      <c r="CT219" s="64">
        <f ca="1">'Statitstical Moments'!DC65</f>
        <v>2033.0650518422476</v>
      </c>
      <c r="CU219" s="64">
        <f ca="1">'Statitstical Moments'!DD65</f>
        <v>2051.7227781885999</v>
      </c>
      <c r="CV219" s="64">
        <f ca="1">'Statitstical Moments'!DE65</f>
        <v>2071.917343014311</v>
      </c>
      <c r="CW219" s="64">
        <f ca="1">'Statitstical Moments'!DF65</f>
        <v>2090.0421421519191</v>
      </c>
      <c r="CX219" s="64">
        <f ca="1">'Statitstical Moments'!DG65</f>
        <v>2110.8612944899751</v>
      </c>
      <c r="CY219" s="64">
        <f ca="1">'Statitstical Moments'!DH65</f>
        <v>2128.6060599954972</v>
      </c>
      <c r="CZ219" s="64">
        <f ca="1">'Statitstical Moments'!DI65</f>
        <v>2147.4262490194346</v>
      </c>
      <c r="DA219" s="64">
        <f ca="1">'Statitstical Moments'!DJ65</f>
        <v>2161.2027426694322</v>
      </c>
      <c r="DB219" s="64">
        <f ca="1">'Statitstical Moments'!DK65</f>
        <v>2170.7477427915987</v>
      </c>
      <c r="DC219" s="64">
        <f ca="1">'Statitstical Moments'!DL65</f>
        <v>2179.612912830346</v>
      </c>
      <c r="DD219" s="64">
        <f ca="1">'Statitstical Moments'!DM65</f>
        <v>2191.5438423509645</v>
      </c>
      <c r="DE219" s="64">
        <f ca="1">'Statitstical Moments'!DO65</f>
        <v>2205.3134013971112</v>
      </c>
      <c r="DF219" s="64">
        <f ca="1">'Statitstical Moments'!DP65</f>
        <v>2218.5147646929722</v>
      </c>
      <c r="DG219" s="64">
        <f ca="1">'Statitstical Moments'!DQ65</f>
        <v>2232.6624487219369</v>
      </c>
      <c r="DH219" s="64">
        <f ca="1">'Statitstical Moments'!DR65</f>
        <v>2248.4472060621438</v>
      </c>
      <c r="DI219" s="64">
        <f ca="1">'Statitstical Moments'!DS65</f>
        <v>2262.1158303972693</v>
      </c>
      <c r="DJ219" s="64">
        <f ca="1">'Statitstical Moments'!DT65</f>
        <v>2274.9219460216809</v>
      </c>
      <c r="DK219" s="64">
        <f ca="1">'Statitstical Moments'!DU65</f>
        <v>2281.303916253758</v>
      </c>
      <c r="DL219" s="64">
        <f ca="1">'Statitstical Moments'!DV65</f>
        <v>2286.5996341724904</v>
      </c>
      <c r="DM219" s="64">
        <f ca="1">'Statitstical Moments'!DW65</f>
        <v>2292.5659882035802</v>
      </c>
      <c r="DN219" s="64">
        <f ca="1">'Statitstical Moments'!DX65</f>
        <v>2295.3612600577949</v>
      </c>
      <c r="DO219" s="64">
        <f ca="1">'Statitstical Moments'!DY65</f>
        <v>2299.216343835205</v>
      </c>
      <c r="DP219" s="64">
        <f ca="1">'Statitstical Moments'!DZ65</f>
        <v>2303.7340386699025</v>
      </c>
      <c r="DQ219" s="64">
        <f ca="1">'Statitstical Moments'!EB65</f>
        <v>2307.0122451263555</v>
      </c>
      <c r="DR219" s="64">
        <f ca="1">'Statitstical Moments'!EC65</f>
        <v>2309.3579331357564</v>
      </c>
      <c r="DS219" s="64">
        <f ca="1">'Statitstical Moments'!ED65</f>
        <v>2314.9008215506929</v>
      </c>
      <c r="DT219" s="64">
        <f ca="1">'Statitstical Moments'!EE65</f>
        <v>2321.0329514624632</v>
      </c>
      <c r="DU219" s="64">
        <f ca="1">'Statitstical Moments'!EF65</f>
        <v>2327.1377659349318</v>
      </c>
      <c r="DV219" s="64">
        <f ca="1">'Statitstical Moments'!EG65</f>
        <v>2331.7285962077076</v>
      </c>
      <c r="DW219" s="64">
        <f ca="1">'Statitstical Moments'!EH65</f>
        <v>2334.5102477434525</v>
      </c>
      <c r="DX219" s="64">
        <f ca="1">'Statitstical Moments'!EI65</f>
        <v>2335.3010031067961</v>
      </c>
      <c r="DY219" s="64">
        <f ca="1">'Statitstical Moments'!EJ65</f>
        <v>2333.9315070446887</v>
      </c>
      <c r="DZ219" s="64">
        <f ca="1">'Statitstical Moments'!EK65</f>
        <v>2330.0885354141164</v>
      </c>
      <c r="EA219" s="64">
        <f ca="1">'Statitstical Moments'!EL65</f>
        <v>2326.249632194164</v>
      </c>
      <c r="EB219" s="64">
        <f ca="1">'Statitstical Moments'!EM65</f>
        <v>2324.4946979344663</v>
      </c>
    </row>
    <row r="220" spans="1:132" ht="12.75" customHeight="1">
      <c r="A220" s="4" t="str">
        <f>'(Intermediate Computations)'!B239</f>
        <v>Jan 2010</v>
      </c>
      <c r="B220" s="4" t="str">
        <f>'(Intermediate Computations)'!C239</f>
        <v>Feb 2010</v>
      </c>
      <c r="C220" s="4" t="str">
        <f>'(Intermediate Computations)'!D239</f>
        <v>Mar 2010</v>
      </c>
      <c r="D220" s="4" t="str">
        <f>'(Intermediate Computations)'!E239</f>
        <v>Apr 2010</v>
      </c>
      <c r="E220" s="4" t="str">
        <f>'(Intermediate Computations)'!F239</f>
        <v>May 2010</v>
      </c>
      <c r="F220" s="4" t="str">
        <f>'(Intermediate Computations)'!G239</f>
        <v>Jun 2010</v>
      </c>
      <c r="G220" s="4" t="str">
        <f>'(Intermediate Computations)'!H239</f>
        <v>Jul 2010</v>
      </c>
      <c r="H220" s="4" t="str">
        <f>'(Intermediate Computations)'!I239</f>
        <v>Aug 2010</v>
      </c>
      <c r="I220" s="4" t="str">
        <f>'(Intermediate Computations)'!J239</f>
        <v>Sep 2010</v>
      </c>
      <c r="J220" s="4" t="str">
        <f>'(Intermediate Computations)'!K239</f>
        <v>Oct 2010</v>
      </c>
      <c r="K220" s="4" t="str">
        <f>'(Intermediate Computations)'!L239</f>
        <v>Nov 2010</v>
      </c>
      <c r="L220" s="4" t="str">
        <f>'(Intermediate Computations)'!M239</f>
        <v>Dec 2010</v>
      </c>
      <c r="M220" s="4" t="str">
        <f>'(Intermediate Computations)'!O239</f>
        <v>Jan 2011</v>
      </c>
      <c r="N220" s="4" t="str">
        <f>'(Intermediate Computations)'!P239</f>
        <v>Feb 2011</v>
      </c>
      <c r="O220" s="4" t="str">
        <f>'(Intermediate Computations)'!Q239</f>
        <v>Mar 2011</v>
      </c>
      <c r="P220" s="4" t="str">
        <f>'(Intermediate Computations)'!R239</f>
        <v>Apr 2011</v>
      </c>
      <c r="Q220" s="4" t="str">
        <f>'(Intermediate Computations)'!S239</f>
        <v>May 2011</v>
      </c>
      <c r="R220" s="4" t="str">
        <f>'(Intermediate Computations)'!T239</f>
        <v>Jun 2011</v>
      </c>
      <c r="S220" s="4" t="str">
        <f>'(Intermediate Computations)'!U239</f>
        <v>Jul 2011</v>
      </c>
      <c r="T220" s="4" t="str">
        <f>'(Intermediate Computations)'!V239</f>
        <v>Aug 2011</v>
      </c>
      <c r="U220" s="4" t="str">
        <f>'(Intermediate Computations)'!W239</f>
        <v>Sep 2011</v>
      </c>
      <c r="V220" s="4" t="str">
        <f>'(Intermediate Computations)'!X239</f>
        <v>Oct 2011</v>
      </c>
      <c r="W220" s="4" t="str">
        <f>'(Intermediate Computations)'!Y239</f>
        <v>Nov 2011</v>
      </c>
      <c r="X220" s="4" t="str">
        <f>'(Intermediate Computations)'!Z239</f>
        <v>Dec 2011</v>
      </c>
      <c r="Y220" s="4" t="str">
        <f>'(Intermediate Computations)'!AB239</f>
        <v>Jan 2012</v>
      </c>
      <c r="Z220" s="4" t="str">
        <f>'(Intermediate Computations)'!AC239</f>
        <v>Feb 2012</v>
      </c>
      <c r="AA220" s="4" t="str">
        <f>'(Intermediate Computations)'!AD239</f>
        <v>Mar 2012</v>
      </c>
      <c r="AB220" s="4" t="str">
        <f>'(Intermediate Computations)'!AE239</f>
        <v>Apr 2012</v>
      </c>
      <c r="AC220" s="4" t="str">
        <f>'(Intermediate Computations)'!AF239</f>
        <v>May 2012</v>
      </c>
      <c r="AD220" s="4" t="str">
        <f>'(Intermediate Computations)'!AG239</f>
        <v>Jun 2012</v>
      </c>
      <c r="AE220" s="4" t="str">
        <f>'(Intermediate Computations)'!AH239</f>
        <v>Jul 2012</v>
      </c>
      <c r="AF220" s="4" t="str">
        <f>'(Intermediate Computations)'!AI239</f>
        <v>Aug 2012</v>
      </c>
      <c r="AG220" s="4" t="str">
        <f>'(Intermediate Computations)'!AJ239</f>
        <v>Sep 2012</v>
      </c>
      <c r="AH220" s="4" t="str">
        <f>'(Intermediate Computations)'!AK239</f>
        <v>Oct 2012</v>
      </c>
      <c r="AI220" s="4" t="str">
        <f>'(Intermediate Computations)'!AL239</f>
        <v>Nov 2012</v>
      </c>
      <c r="AJ220" s="4" t="str">
        <f>'(Intermediate Computations)'!AM239</f>
        <v>Dec 2012</v>
      </c>
      <c r="AK220" s="4" t="str">
        <f>'(Intermediate Computations)'!AO239</f>
        <v>Jan 2013</v>
      </c>
      <c r="AL220" s="4" t="str">
        <f>'(Intermediate Computations)'!AP239</f>
        <v>Feb 2013</v>
      </c>
      <c r="AM220" s="4" t="str">
        <f>'(Intermediate Computations)'!AQ239</f>
        <v>Mar 2013</v>
      </c>
      <c r="AN220" s="4" t="str">
        <f>'(Intermediate Computations)'!AR239</f>
        <v>Apr 2013</v>
      </c>
      <c r="AO220" s="4" t="str">
        <f>'(Intermediate Computations)'!AS239</f>
        <v>May 2013</v>
      </c>
      <c r="AP220" s="4" t="str">
        <f>'(Intermediate Computations)'!AT239</f>
        <v>Jun 2013</v>
      </c>
      <c r="AQ220" s="4" t="str">
        <f>'(Intermediate Computations)'!AU239</f>
        <v>Jul 2013</v>
      </c>
      <c r="AR220" s="4" t="str">
        <f>'(Intermediate Computations)'!AV239</f>
        <v>Aug 2013</v>
      </c>
      <c r="AS220" s="4" t="str">
        <f>'(Intermediate Computations)'!AW239</f>
        <v>Sep 2013</v>
      </c>
      <c r="AT220" s="4" t="str">
        <f>'(Intermediate Computations)'!AX239</f>
        <v>Oct 2013</v>
      </c>
      <c r="AU220" s="4" t="str">
        <f>'(Intermediate Computations)'!AY239</f>
        <v>Nov 2013</v>
      </c>
      <c r="AV220" s="4" t="str">
        <f>'(Intermediate Computations)'!AZ239</f>
        <v>Dec 2013</v>
      </c>
      <c r="AW220" s="4" t="str">
        <f>'(Intermediate Computations)'!BB239</f>
        <v>Jan 2014</v>
      </c>
      <c r="AX220" s="4" t="str">
        <f>'(Intermediate Computations)'!BC239</f>
        <v>Feb 2014</v>
      </c>
      <c r="AY220" s="4" t="str">
        <f>'(Intermediate Computations)'!BD239</f>
        <v>Mar 2014</v>
      </c>
      <c r="AZ220" s="4" t="str">
        <f>'(Intermediate Computations)'!BE239</f>
        <v>Apr 2014</v>
      </c>
      <c r="BA220" s="4" t="str">
        <f>'(Intermediate Computations)'!BF239</f>
        <v>May 2014</v>
      </c>
      <c r="BB220" s="4" t="str">
        <f>'(Intermediate Computations)'!BG239</f>
        <v>Jun 2014</v>
      </c>
      <c r="BC220" s="4" t="str">
        <f>'(Intermediate Computations)'!BH239</f>
        <v>Jul 2014</v>
      </c>
      <c r="BD220" s="4" t="str">
        <f>'(Intermediate Computations)'!BI239</f>
        <v>Aug 2014</v>
      </c>
      <c r="BE220" s="4" t="str">
        <f>'(Intermediate Computations)'!BJ239</f>
        <v>Sep 2014</v>
      </c>
      <c r="BF220" s="4" t="str">
        <f>'(Intermediate Computations)'!BK239</f>
        <v>Oct 2014</v>
      </c>
      <c r="BG220" s="4" t="str">
        <f>'(Intermediate Computations)'!BL239</f>
        <v>Nov 2014</v>
      </c>
      <c r="BH220" s="4" t="str">
        <f>'(Intermediate Computations)'!BM239</f>
        <v>Dec 2014</v>
      </c>
      <c r="BI220" s="4" t="str">
        <f>'(Intermediate Computations)'!BO239</f>
        <v>Jan 2015</v>
      </c>
      <c r="BJ220" s="4" t="str">
        <f>'(Intermediate Computations)'!BP239</f>
        <v>Feb 2015</v>
      </c>
      <c r="BK220" s="4" t="str">
        <f>'(Intermediate Computations)'!BQ239</f>
        <v>Mar 2015</v>
      </c>
      <c r="BL220" s="4" t="str">
        <f>'(Intermediate Computations)'!BR239</f>
        <v>Apr 2015</v>
      </c>
      <c r="BM220" s="4" t="str">
        <f>'(Intermediate Computations)'!BS239</f>
        <v>May 2015</v>
      </c>
      <c r="BN220" s="4" t="str">
        <f>'(Intermediate Computations)'!BT239</f>
        <v>Jun 2015</v>
      </c>
      <c r="BO220" s="4" t="str">
        <f>'(Intermediate Computations)'!BU239</f>
        <v>Jul 2015</v>
      </c>
      <c r="BP220" s="4" t="str">
        <f>'(Intermediate Computations)'!BV239</f>
        <v>Aug 2015</v>
      </c>
      <c r="BQ220" s="4" t="str">
        <f>'(Intermediate Computations)'!BW239</f>
        <v>Sep 2015</v>
      </c>
      <c r="BR220" s="4" t="str">
        <f>'(Intermediate Computations)'!BX239</f>
        <v>Oct 2015</v>
      </c>
      <c r="BS220" s="4" t="str">
        <f>'(Intermediate Computations)'!BY239</f>
        <v>Nov 2015</v>
      </c>
      <c r="BT220" s="4" t="str">
        <f>'(Intermediate Computations)'!BZ239</f>
        <v>Dec 2015</v>
      </c>
      <c r="BU220" s="4" t="str">
        <f>'(Intermediate Computations)'!CB239</f>
        <v>Jan 2016</v>
      </c>
      <c r="BV220" s="4" t="str">
        <f>'(Intermediate Computations)'!CC239</f>
        <v>Feb 2016</v>
      </c>
      <c r="BW220" s="4" t="str">
        <f>'(Intermediate Computations)'!CD239</f>
        <v>Mar 2016</v>
      </c>
      <c r="BX220" s="4" t="str">
        <f>'(Intermediate Computations)'!CE239</f>
        <v>Apr 2016</v>
      </c>
      <c r="BY220" s="4" t="str">
        <f>'(Intermediate Computations)'!CF239</f>
        <v>May 2016</v>
      </c>
      <c r="BZ220" s="4" t="str">
        <f>'(Intermediate Computations)'!CG239</f>
        <v>Jun 2016</v>
      </c>
      <c r="CA220" s="4" t="str">
        <f>'(Intermediate Computations)'!CH239</f>
        <v>Jul 2016</v>
      </c>
      <c r="CB220" s="4" t="str">
        <f>'(Intermediate Computations)'!CI239</f>
        <v>Aug 2016</v>
      </c>
      <c r="CC220" s="4" t="str">
        <f>'(Intermediate Computations)'!CJ239</f>
        <v>Sep 2016</v>
      </c>
      <c r="CD220" s="4" t="str">
        <f>'(Intermediate Computations)'!CK239</f>
        <v>Oct 2016</v>
      </c>
      <c r="CE220" s="4" t="str">
        <f>'(Intermediate Computations)'!CL239</f>
        <v>Nov 2016</v>
      </c>
      <c r="CF220" s="4" t="str">
        <f>'(Intermediate Computations)'!CM239</f>
        <v>Dec 2016</v>
      </c>
      <c r="CG220" s="4" t="str">
        <f>'(Intermediate Computations)'!CO239</f>
        <v>Jan 2017</v>
      </c>
      <c r="CH220" s="4" t="str">
        <f>'(Intermediate Computations)'!CP239</f>
        <v>Feb 2017</v>
      </c>
      <c r="CI220" s="4" t="str">
        <f>'(Intermediate Computations)'!CQ239</f>
        <v>Mar 2017</v>
      </c>
      <c r="CJ220" s="4" t="str">
        <f>'(Intermediate Computations)'!CR239</f>
        <v>Apr 2017</v>
      </c>
      <c r="CK220" s="4" t="str">
        <f>'(Intermediate Computations)'!CS239</f>
        <v>May 2017</v>
      </c>
      <c r="CL220" s="4" t="str">
        <f>'(Intermediate Computations)'!CT239</f>
        <v>Jun 2017</v>
      </c>
      <c r="CM220" s="4" t="str">
        <f>'(Intermediate Computations)'!CU239</f>
        <v>Jul 2017</v>
      </c>
      <c r="CN220" s="4" t="str">
        <f>'(Intermediate Computations)'!CV239</f>
        <v>Aug 2017</v>
      </c>
      <c r="CO220" s="4" t="str">
        <f>'(Intermediate Computations)'!CW239</f>
        <v>Sep 2017</v>
      </c>
      <c r="CP220" s="4" t="str">
        <f>'(Intermediate Computations)'!CX239</f>
        <v>Oct 2017</v>
      </c>
      <c r="CQ220" s="4" t="str">
        <f>'(Intermediate Computations)'!CY239</f>
        <v>Nov 2017</v>
      </c>
      <c r="CR220" s="4" t="str">
        <f>'(Intermediate Computations)'!CZ239</f>
        <v>Dec 2017</v>
      </c>
      <c r="CS220" s="4" t="str">
        <f>'(Intermediate Computations)'!DB239</f>
        <v>Jan 2018</v>
      </c>
      <c r="CT220" s="4" t="str">
        <f>'(Intermediate Computations)'!DC239</f>
        <v>Feb 2018</v>
      </c>
      <c r="CU220" s="4" t="str">
        <f>'(Intermediate Computations)'!DD239</f>
        <v>Mar 2018</v>
      </c>
      <c r="CV220" s="4" t="str">
        <f>'(Intermediate Computations)'!DE239</f>
        <v>Apr 2018</v>
      </c>
      <c r="CW220" s="4" t="str">
        <f>'(Intermediate Computations)'!DF239</f>
        <v>May 2018</v>
      </c>
      <c r="CX220" s="4" t="str">
        <f>'(Intermediate Computations)'!DG239</f>
        <v>Jun 2018</v>
      </c>
      <c r="CY220" s="4" t="str">
        <f>'(Intermediate Computations)'!DH239</f>
        <v>Jul 2018</v>
      </c>
      <c r="CZ220" s="4" t="str">
        <f>'(Intermediate Computations)'!DI239</f>
        <v>Aug 2018</v>
      </c>
      <c r="DA220" s="4" t="str">
        <f>'(Intermediate Computations)'!DJ239</f>
        <v>Sep 2018</v>
      </c>
      <c r="DB220" s="4" t="str">
        <f>'(Intermediate Computations)'!DK239</f>
        <v>Oct 2018</v>
      </c>
      <c r="DC220" s="4" t="str">
        <f>'(Intermediate Computations)'!DL239</f>
        <v>Nov 2018</v>
      </c>
      <c r="DD220" s="4" t="str">
        <f>'(Intermediate Computations)'!DM239</f>
        <v>Dec 2018</v>
      </c>
      <c r="DE220" s="4" t="str">
        <f>'(Intermediate Computations)'!DO239</f>
        <v>Jan 2019</v>
      </c>
      <c r="DF220" s="4" t="str">
        <f>'(Intermediate Computations)'!DP239</f>
        <v>Feb 2019</v>
      </c>
      <c r="DG220" s="4" t="str">
        <f>'(Intermediate Computations)'!DQ239</f>
        <v>Mar 2019</v>
      </c>
      <c r="DH220" s="4" t="str">
        <f>'(Intermediate Computations)'!DR239</f>
        <v>Apr 2019</v>
      </c>
      <c r="DI220" s="4" t="str">
        <f>'(Intermediate Computations)'!DS239</f>
        <v>May 2019</v>
      </c>
      <c r="DJ220" s="4" t="str">
        <f>'(Intermediate Computations)'!DT239</f>
        <v>Jun 2019</v>
      </c>
      <c r="DK220" s="4" t="str">
        <f>'(Intermediate Computations)'!DU239</f>
        <v>Jul 2019</v>
      </c>
      <c r="DL220" s="4" t="str">
        <f>'(Intermediate Computations)'!DV239</f>
        <v>Aug 2019</v>
      </c>
      <c r="DM220" s="4" t="str">
        <f>'(Intermediate Computations)'!DW239</f>
        <v>Sep 2019</v>
      </c>
      <c r="DN220" s="4" t="str">
        <f>'(Intermediate Computations)'!DX239</f>
        <v>Oct 2019</v>
      </c>
      <c r="DO220" s="4" t="str">
        <f>'(Intermediate Computations)'!DY239</f>
        <v>Nov 2019</v>
      </c>
      <c r="DP220" s="4" t="str">
        <f>'(Intermediate Computations)'!DZ239</f>
        <v>Dec 2019</v>
      </c>
      <c r="DQ220" s="4" t="str">
        <f>'(Intermediate Computations)'!EB239</f>
        <v>Jan 2020</v>
      </c>
      <c r="DR220" s="4" t="str">
        <f>'(Intermediate Computations)'!EC239</f>
        <v>Feb 2020</v>
      </c>
      <c r="DS220" s="4" t="str">
        <f>'(Intermediate Computations)'!ED239</f>
        <v>Mar 2020</v>
      </c>
      <c r="DT220" s="4" t="str">
        <f>'(Intermediate Computations)'!EE239</f>
        <v>Apr 2020</v>
      </c>
      <c r="DU220" s="4" t="str">
        <f>'(Intermediate Computations)'!EF239</f>
        <v>May 2020</v>
      </c>
      <c r="DV220" s="4" t="str">
        <f>'(Intermediate Computations)'!EG239</f>
        <v>Jun 2020</v>
      </c>
      <c r="DW220" s="4" t="str">
        <f>'(Intermediate Computations)'!EH239</f>
        <v>Jul 2020</v>
      </c>
      <c r="DX220" s="4" t="str">
        <f>'(Intermediate Computations)'!EI239</f>
        <v>Aug 2020</v>
      </c>
      <c r="DY220" s="4" t="str">
        <f>'(Intermediate Computations)'!EJ239</f>
        <v>Sep 2020</v>
      </c>
      <c r="DZ220" s="4" t="str">
        <f>'(Intermediate Computations)'!EK239</f>
        <v>Oct 2020</v>
      </c>
      <c r="EA220" s="4" t="str">
        <f>'(Intermediate Computations)'!EL239</f>
        <v>Nov 2020</v>
      </c>
      <c r="EB220" s="4" t="str">
        <f>'(Intermediate Computations)'!EM239</f>
        <v>Dec 2020</v>
      </c>
    </row>
    <row r="221" spans="1:132" ht="12.75" customHeight="1">
      <c r="A221" s="4">
        <f>'(Intermediate Computations)'!B236</f>
        <v>40179</v>
      </c>
      <c r="B221" s="4">
        <f>'(Intermediate Computations)'!C236</f>
        <v>40210</v>
      </c>
      <c r="C221" s="4">
        <f>'(Intermediate Computations)'!D236</f>
        <v>40238</v>
      </c>
      <c r="D221" s="4">
        <f>'(Intermediate Computations)'!E236</f>
        <v>40269</v>
      </c>
      <c r="E221" s="4">
        <f>'(Intermediate Computations)'!F236</f>
        <v>40299</v>
      </c>
      <c r="F221" s="4">
        <f>'(Intermediate Computations)'!G236</f>
        <v>40330</v>
      </c>
      <c r="G221" s="4">
        <f>'(Intermediate Computations)'!H236</f>
        <v>40360</v>
      </c>
      <c r="H221" s="4">
        <f>'(Intermediate Computations)'!I236</f>
        <v>40391</v>
      </c>
      <c r="I221" s="4">
        <f>'(Intermediate Computations)'!J236</f>
        <v>40422</v>
      </c>
      <c r="J221" s="4">
        <f>'(Intermediate Computations)'!K236</f>
        <v>40452</v>
      </c>
      <c r="K221" s="4">
        <f>'(Intermediate Computations)'!L236</f>
        <v>40483</v>
      </c>
      <c r="L221" s="4">
        <f>'(Intermediate Computations)'!M236</f>
        <v>40513</v>
      </c>
      <c r="M221" s="4">
        <f>'(Intermediate Computations)'!O236</f>
        <v>40544</v>
      </c>
      <c r="N221" s="4">
        <f>'(Intermediate Computations)'!P236</f>
        <v>40575</v>
      </c>
      <c r="O221" s="4">
        <f>'(Intermediate Computations)'!Q236</f>
        <v>40603</v>
      </c>
      <c r="P221" s="4">
        <f>'(Intermediate Computations)'!R236</f>
        <v>40634</v>
      </c>
      <c r="Q221" s="4">
        <f>'(Intermediate Computations)'!S236</f>
        <v>40664</v>
      </c>
      <c r="R221" s="4">
        <f>'(Intermediate Computations)'!T236</f>
        <v>40695</v>
      </c>
      <c r="S221" s="4">
        <f>'(Intermediate Computations)'!U236</f>
        <v>40725</v>
      </c>
      <c r="T221" s="4">
        <f>'(Intermediate Computations)'!V236</f>
        <v>40756</v>
      </c>
      <c r="U221" s="4">
        <f>'(Intermediate Computations)'!W236</f>
        <v>40787</v>
      </c>
      <c r="V221" s="4">
        <f>'(Intermediate Computations)'!X236</f>
        <v>40817</v>
      </c>
      <c r="W221" s="4">
        <f>'(Intermediate Computations)'!Y236</f>
        <v>40848</v>
      </c>
      <c r="X221" s="4">
        <f>'(Intermediate Computations)'!Z236</f>
        <v>40878</v>
      </c>
      <c r="Y221" s="4">
        <f>'(Intermediate Computations)'!AB236</f>
        <v>40909</v>
      </c>
      <c r="Z221" s="4">
        <f>'(Intermediate Computations)'!AC236</f>
        <v>40940</v>
      </c>
      <c r="AA221" s="4">
        <f>'(Intermediate Computations)'!AD236</f>
        <v>40969</v>
      </c>
      <c r="AB221" s="4">
        <f>'(Intermediate Computations)'!AE236</f>
        <v>41000</v>
      </c>
      <c r="AC221" s="4">
        <f>'(Intermediate Computations)'!AF236</f>
        <v>41030</v>
      </c>
      <c r="AD221" s="4">
        <f>'(Intermediate Computations)'!AG236</f>
        <v>41061</v>
      </c>
      <c r="AE221" s="4">
        <f>'(Intermediate Computations)'!AH236</f>
        <v>41091</v>
      </c>
      <c r="AF221" s="4">
        <f>'(Intermediate Computations)'!AI236</f>
        <v>41122</v>
      </c>
      <c r="AG221" s="4">
        <f>'(Intermediate Computations)'!AJ236</f>
        <v>41153</v>
      </c>
      <c r="AH221" s="4">
        <f>'(Intermediate Computations)'!AK236</f>
        <v>41183</v>
      </c>
      <c r="AI221" s="4">
        <f>'(Intermediate Computations)'!AL236</f>
        <v>41214</v>
      </c>
      <c r="AJ221" s="4">
        <f>'(Intermediate Computations)'!AM236</f>
        <v>41244</v>
      </c>
      <c r="AK221" s="4">
        <f>'(Intermediate Computations)'!AO236</f>
        <v>41275</v>
      </c>
      <c r="AL221" s="4">
        <f>'(Intermediate Computations)'!AP236</f>
        <v>41306</v>
      </c>
      <c r="AM221" s="4">
        <f>'(Intermediate Computations)'!AQ236</f>
        <v>41334</v>
      </c>
      <c r="AN221" s="4">
        <f>'(Intermediate Computations)'!AR236</f>
        <v>41365</v>
      </c>
      <c r="AO221" s="4">
        <f>'(Intermediate Computations)'!AS236</f>
        <v>41395</v>
      </c>
      <c r="AP221" s="4">
        <f>'(Intermediate Computations)'!AT236</f>
        <v>41426</v>
      </c>
      <c r="AQ221" s="4">
        <f>'(Intermediate Computations)'!AU236</f>
        <v>41456</v>
      </c>
      <c r="AR221" s="4">
        <f>'(Intermediate Computations)'!AV236</f>
        <v>41487</v>
      </c>
      <c r="AS221" s="4">
        <f>'(Intermediate Computations)'!AW236</f>
        <v>41518</v>
      </c>
      <c r="AT221" s="4">
        <f>'(Intermediate Computations)'!AX236</f>
        <v>41548</v>
      </c>
      <c r="AU221" s="4">
        <f>'(Intermediate Computations)'!AY236</f>
        <v>41579</v>
      </c>
      <c r="AV221" s="4">
        <f>'(Intermediate Computations)'!AZ236</f>
        <v>41609</v>
      </c>
      <c r="AW221" s="4">
        <f>'(Intermediate Computations)'!BB236</f>
        <v>41640</v>
      </c>
      <c r="AX221" s="4">
        <f>'(Intermediate Computations)'!BC236</f>
        <v>41671</v>
      </c>
      <c r="AY221" s="4">
        <f>'(Intermediate Computations)'!BD236</f>
        <v>41699</v>
      </c>
      <c r="AZ221" s="4">
        <f>'(Intermediate Computations)'!BE236</f>
        <v>41730</v>
      </c>
      <c r="BA221" s="4">
        <f>'(Intermediate Computations)'!BF236</f>
        <v>41760</v>
      </c>
      <c r="BB221" s="4">
        <f>'(Intermediate Computations)'!BG236</f>
        <v>41791</v>
      </c>
      <c r="BC221" s="4">
        <f>'(Intermediate Computations)'!BH236</f>
        <v>41821</v>
      </c>
      <c r="BD221" s="4">
        <f>'(Intermediate Computations)'!BI236</f>
        <v>41852</v>
      </c>
      <c r="BE221" s="4">
        <f>'(Intermediate Computations)'!BJ236</f>
        <v>41883</v>
      </c>
      <c r="BF221" s="4">
        <f>'(Intermediate Computations)'!BK236</f>
        <v>41913</v>
      </c>
      <c r="BG221" s="4">
        <f>'(Intermediate Computations)'!BL236</f>
        <v>41944</v>
      </c>
      <c r="BH221" s="4">
        <f>'(Intermediate Computations)'!BM236</f>
        <v>41974</v>
      </c>
      <c r="BI221" s="4">
        <f>'(Intermediate Computations)'!BO236</f>
        <v>42005</v>
      </c>
      <c r="BJ221" s="4">
        <f>'(Intermediate Computations)'!BP236</f>
        <v>42036</v>
      </c>
      <c r="BK221" s="4">
        <f>'(Intermediate Computations)'!BQ236</f>
        <v>42064</v>
      </c>
      <c r="BL221" s="4">
        <f>'(Intermediate Computations)'!BR236</f>
        <v>42095</v>
      </c>
      <c r="BM221" s="4">
        <f>'(Intermediate Computations)'!BS236</f>
        <v>42125</v>
      </c>
      <c r="BN221" s="4">
        <f>'(Intermediate Computations)'!BT236</f>
        <v>42156</v>
      </c>
      <c r="BO221" s="4">
        <f>'(Intermediate Computations)'!BU236</f>
        <v>42186</v>
      </c>
      <c r="BP221" s="4">
        <f>'(Intermediate Computations)'!BV236</f>
        <v>42217</v>
      </c>
      <c r="BQ221" s="4">
        <f>'(Intermediate Computations)'!BW236</f>
        <v>42248</v>
      </c>
      <c r="BR221" s="4">
        <f>'(Intermediate Computations)'!BX236</f>
        <v>42278</v>
      </c>
      <c r="BS221" s="4">
        <f>'(Intermediate Computations)'!BY236</f>
        <v>42309</v>
      </c>
      <c r="BT221" s="4">
        <f>'(Intermediate Computations)'!BZ236</f>
        <v>42339</v>
      </c>
      <c r="BU221" s="4">
        <f>'(Intermediate Computations)'!CB236</f>
        <v>42370</v>
      </c>
      <c r="BV221" s="4">
        <f>'(Intermediate Computations)'!CC236</f>
        <v>42401</v>
      </c>
      <c r="BW221" s="4">
        <f>'(Intermediate Computations)'!CD236</f>
        <v>42430</v>
      </c>
      <c r="BX221" s="4">
        <f>'(Intermediate Computations)'!CE236</f>
        <v>42461</v>
      </c>
      <c r="BY221" s="4">
        <f>'(Intermediate Computations)'!CF236</f>
        <v>42491</v>
      </c>
      <c r="BZ221" s="4">
        <f>'(Intermediate Computations)'!CG236</f>
        <v>42522</v>
      </c>
      <c r="CA221" s="4">
        <f>'(Intermediate Computations)'!CH236</f>
        <v>42552</v>
      </c>
      <c r="CB221" s="4">
        <f>'(Intermediate Computations)'!CI236</f>
        <v>42583</v>
      </c>
      <c r="CC221" s="4">
        <f>'(Intermediate Computations)'!CJ236</f>
        <v>42614</v>
      </c>
      <c r="CD221" s="4">
        <f>'(Intermediate Computations)'!CK236</f>
        <v>42644</v>
      </c>
      <c r="CE221" s="4">
        <f>'(Intermediate Computations)'!CL236</f>
        <v>42675</v>
      </c>
      <c r="CF221" s="4">
        <f>'(Intermediate Computations)'!CM236</f>
        <v>42705</v>
      </c>
      <c r="CG221" s="4">
        <f>'(Intermediate Computations)'!CO236</f>
        <v>42736</v>
      </c>
      <c r="CH221" s="4">
        <f>'(Intermediate Computations)'!CP236</f>
        <v>42767</v>
      </c>
      <c r="CI221" s="4">
        <f>'(Intermediate Computations)'!CQ236</f>
        <v>42795</v>
      </c>
      <c r="CJ221" s="4">
        <f>'(Intermediate Computations)'!CR236</f>
        <v>42826</v>
      </c>
      <c r="CK221" s="4">
        <f>'(Intermediate Computations)'!CS236</f>
        <v>42856</v>
      </c>
      <c r="CL221" s="4">
        <f>'(Intermediate Computations)'!CT236</f>
        <v>42887</v>
      </c>
      <c r="CM221" s="4">
        <f>'(Intermediate Computations)'!CU236</f>
        <v>42917</v>
      </c>
      <c r="CN221" s="4">
        <f>'(Intermediate Computations)'!CV236</f>
        <v>42948</v>
      </c>
      <c r="CO221" s="4">
        <f>'(Intermediate Computations)'!CW236</f>
        <v>42979</v>
      </c>
      <c r="CP221" s="4">
        <f>'(Intermediate Computations)'!CX236</f>
        <v>43009</v>
      </c>
      <c r="CQ221" s="4">
        <f>'(Intermediate Computations)'!CY236</f>
        <v>43040</v>
      </c>
      <c r="CR221" s="4">
        <f>'(Intermediate Computations)'!CZ236</f>
        <v>43070</v>
      </c>
      <c r="CS221" s="4">
        <f>'(Intermediate Computations)'!DB236</f>
        <v>43101</v>
      </c>
      <c r="CT221" s="4">
        <f>'(Intermediate Computations)'!DC236</f>
        <v>43132</v>
      </c>
      <c r="CU221" s="4">
        <f>'(Intermediate Computations)'!DD236</f>
        <v>43160</v>
      </c>
      <c r="CV221" s="4">
        <f>'(Intermediate Computations)'!DE236</f>
        <v>43191</v>
      </c>
      <c r="CW221" s="4">
        <f>'(Intermediate Computations)'!DF236</f>
        <v>43221</v>
      </c>
      <c r="CX221" s="4">
        <f>'(Intermediate Computations)'!DG236</f>
        <v>43252</v>
      </c>
      <c r="CY221" s="4">
        <f>'(Intermediate Computations)'!DH236</f>
        <v>43282</v>
      </c>
      <c r="CZ221" s="4">
        <f>'(Intermediate Computations)'!DI236</f>
        <v>43313</v>
      </c>
      <c r="DA221" s="4">
        <f>'(Intermediate Computations)'!DJ236</f>
        <v>43344</v>
      </c>
      <c r="DB221" s="4">
        <f>'(Intermediate Computations)'!DK236</f>
        <v>43374</v>
      </c>
      <c r="DC221" s="4">
        <f>'(Intermediate Computations)'!DL236</f>
        <v>43405</v>
      </c>
      <c r="DD221" s="4">
        <f>'(Intermediate Computations)'!DM236</f>
        <v>43435</v>
      </c>
      <c r="DE221" s="4">
        <f>'(Intermediate Computations)'!DO236</f>
        <v>43466</v>
      </c>
      <c r="DF221" s="4">
        <f>'(Intermediate Computations)'!DP236</f>
        <v>43497</v>
      </c>
      <c r="DG221" s="4">
        <f>'(Intermediate Computations)'!DQ236</f>
        <v>43525</v>
      </c>
      <c r="DH221" s="4">
        <f>'(Intermediate Computations)'!DR236</f>
        <v>43556</v>
      </c>
      <c r="DI221" s="4">
        <f>'(Intermediate Computations)'!DS236</f>
        <v>43586</v>
      </c>
      <c r="DJ221" s="4">
        <f>'(Intermediate Computations)'!DT236</f>
        <v>43617</v>
      </c>
      <c r="DK221" s="4">
        <f>'(Intermediate Computations)'!DU236</f>
        <v>43647</v>
      </c>
      <c r="DL221" s="4">
        <f>'(Intermediate Computations)'!DV236</f>
        <v>43678</v>
      </c>
      <c r="DM221" s="4">
        <f>'(Intermediate Computations)'!DW236</f>
        <v>43709</v>
      </c>
      <c r="DN221" s="4">
        <f>'(Intermediate Computations)'!DX236</f>
        <v>43739</v>
      </c>
      <c r="DO221" s="4">
        <f>'(Intermediate Computations)'!DY236</f>
        <v>43770</v>
      </c>
      <c r="DP221" s="4">
        <f>'(Intermediate Computations)'!DZ236</f>
        <v>43800</v>
      </c>
      <c r="DQ221" s="4">
        <f>'(Intermediate Computations)'!EB236</f>
        <v>43831</v>
      </c>
      <c r="DR221" s="4">
        <f>'(Intermediate Computations)'!EC236</f>
        <v>43862</v>
      </c>
      <c r="DS221" s="4">
        <f>'(Intermediate Computations)'!ED236</f>
        <v>43891</v>
      </c>
      <c r="DT221" s="4">
        <f>'(Intermediate Computations)'!EE236</f>
        <v>43922</v>
      </c>
      <c r="DU221" s="4">
        <f>'(Intermediate Computations)'!EF236</f>
        <v>43952</v>
      </c>
      <c r="DV221" s="4">
        <f>'(Intermediate Computations)'!EG236</f>
        <v>43983</v>
      </c>
      <c r="DW221" s="4">
        <f>'(Intermediate Computations)'!EH236</f>
        <v>44013</v>
      </c>
      <c r="DX221" s="4">
        <f>'(Intermediate Computations)'!EI236</f>
        <v>44044</v>
      </c>
      <c r="DY221" s="4">
        <f>'(Intermediate Computations)'!EJ236</f>
        <v>44075</v>
      </c>
      <c r="DZ221" s="4">
        <f>'(Intermediate Computations)'!EK236</f>
        <v>44105</v>
      </c>
      <c r="EA221" s="4">
        <f>'(Intermediate Computations)'!EL236</f>
        <v>44136</v>
      </c>
      <c r="EB221" s="4">
        <f>'(Intermediate Computations)'!EM236</f>
        <v>44166</v>
      </c>
    </row>
    <row r="223" spans="1:132" ht="12.75" customHeight="1">
      <c r="A223" t="s">
        <v>80</v>
      </c>
    </row>
    <row r="224" spans="1:132" ht="12.75" customHeight="1">
      <c r="A224" t="s">
        <v>495</v>
      </c>
    </row>
    <row r="225" spans="1:1" ht="12.75" customHeight="1">
      <c r="A225" t="s">
        <v>350</v>
      </c>
    </row>
    <row r="226" spans="1:1" ht="12.75" customHeight="1">
      <c r="A226" t="s">
        <v>577</v>
      </c>
    </row>
    <row r="227" spans="1:1" ht="12.75" customHeight="1">
      <c r="A227" t="s">
        <v>382</v>
      </c>
    </row>
    <row r="228" spans="1:1" ht="12.75" customHeight="1">
      <c r="A228" t="s">
        <v>395</v>
      </c>
    </row>
    <row r="229" spans="1:1" ht="12.75" customHeight="1">
      <c r="A229" t="s">
        <v>496</v>
      </c>
    </row>
    <row r="230" spans="1:1" ht="12.75" customHeight="1">
      <c r="A230" t="s">
        <v>218</v>
      </c>
    </row>
    <row r="231" spans="1:1" ht="12.75" customHeight="1">
      <c r="A231" t="s">
        <v>322</v>
      </c>
    </row>
    <row r="232" spans="1:1" ht="12.75" customHeight="1">
      <c r="A232" t="s">
        <v>34</v>
      </c>
    </row>
    <row r="233" spans="1:1" ht="12.75" customHeight="1">
      <c r="A233" t="s">
        <v>547</v>
      </c>
    </row>
    <row r="234" spans="1:1" ht="12.75" customHeight="1">
      <c r="A234" t="s">
        <v>724</v>
      </c>
    </row>
    <row r="235" spans="1:1" ht="12.75" customHeight="1">
      <c r="A235" t="s">
        <v>589</v>
      </c>
    </row>
    <row r="236" spans="1:1" ht="12.75" customHeight="1">
      <c r="A236" t="s">
        <v>81</v>
      </c>
    </row>
    <row r="237" spans="1:1" ht="12.75" customHeight="1">
      <c r="A237" t="s">
        <v>58</v>
      </c>
    </row>
    <row r="238" spans="1:1" ht="12.75" customHeight="1">
      <c r="A238" t="s">
        <v>476</v>
      </c>
    </row>
    <row r="239" spans="1:1" ht="12.75" customHeight="1">
      <c r="A239" t="s">
        <v>585</v>
      </c>
    </row>
    <row r="240" spans="1:1" ht="12.75" customHeight="1">
      <c r="A240" t="s">
        <v>451</v>
      </c>
    </row>
    <row r="241" spans="1:1" ht="12.75" customHeight="1">
      <c r="A241" t="s">
        <v>454</v>
      </c>
    </row>
    <row r="242" spans="1:1" ht="12.75" customHeight="1">
      <c r="A242" t="s">
        <v>111</v>
      </c>
    </row>
    <row r="243" spans="1:1" ht="12.75" customHeight="1">
      <c r="A243" t="s">
        <v>652</v>
      </c>
    </row>
    <row r="244" spans="1:1" ht="12.75" customHeight="1">
      <c r="A244" t="s">
        <v>93</v>
      </c>
    </row>
    <row r="245" spans="1:1" ht="12.75" customHeight="1">
      <c r="A245" t="s">
        <v>683</v>
      </c>
    </row>
    <row r="246" spans="1:1" ht="12.75" customHeight="1">
      <c r="A246" t="s">
        <v>555</v>
      </c>
    </row>
    <row r="247" spans="1:1" ht="12.75" customHeight="1">
      <c r="A247" t="s">
        <v>742</v>
      </c>
    </row>
    <row r="248" spans="1:1" ht="12.75" customHeight="1">
      <c r="A248" t="s">
        <v>720</v>
      </c>
    </row>
    <row r="249" spans="1:1" ht="12.75" customHeight="1">
      <c r="A249" t="s">
        <v>540</v>
      </c>
    </row>
    <row r="250" spans="1:1" ht="12.75" customHeight="1">
      <c r="A250" t="s">
        <v>91</v>
      </c>
    </row>
    <row r="251" spans="1:1" ht="12.75" customHeight="1">
      <c r="A251" t="s">
        <v>471</v>
      </c>
    </row>
    <row r="252" spans="1:1" ht="12.75" customHeight="1">
      <c r="A252" t="s">
        <v>572</v>
      </c>
    </row>
    <row r="253" spans="1:1" ht="12.75" customHeight="1">
      <c r="A253" t="s">
        <v>41</v>
      </c>
    </row>
    <row r="254" spans="1:1" ht="12.75" customHeight="1">
      <c r="A254" t="s">
        <v>355</v>
      </c>
    </row>
    <row r="255" spans="1:1" ht="12.75" customHeight="1">
      <c r="A255" t="s">
        <v>171</v>
      </c>
    </row>
    <row r="256" spans="1:1" ht="12.75" customHeight="1">
      <c r="A256" t="s">
        <v>378</v>
      </c>
    </row>
    <row r="257" spans="1:1" ht="12.75" customHeight="1">
      <c r="A257" t="s">
        <v>358</v>
      </c>
    </row>
    <row r="258" spans="1:1" ht="12.75" customHeight="1">
      <c r="A258" t="s">
        <v>278</v>
      </c>
    </row>
    <row r="259" spans="1:1" ht="12.75" customHeight="1">
      <c r="A259" t="s">
        <v>497</v>
      </c>
    </row>
    <row r="260" spans="1:1" ht="12.75" customHeight="1">
      <c r="A260" t="s">
        <v>35</v>
      </c>
    </row>
    <row r="261" spans="1:1" ht="12.75" customHeight="1">
      <c r="A261" t="s">
        <v>351</v>
      </c>
    </row>
    <row r="262" spans="1:1" ht="12.75" customHeight="1">
      <c r="A262" t="s">
        <v>666</v>
      </c>
    </row>
    <row r="263" spans="1:1" ht="12.75" customHeight="1">
      <c r="A263" t="s">
        <v>130</v>
      </c>
    </row>
    <row r="264" spans="1:1" ht="12.75" customHeight="1">
      <c r="A264" t="s">
        <v>40</v>
      </c>
    </row>
    <row r="265" spans="1:1" ht="12.75" customHeight="1">
      <c r="A265" t="s">
        <v>700</v>
      </c>
    </row>
    <row r="266" spans="1:1" ht="12.75" customHeight="1">
      <c r="A266" t="s">
        <v>247</v>
      </c>
    </row>
    <row r="267" spans="1:1" ht="12.75" customHeight="1">
      <c r="A267" t="s">
        <v>6</v>
      </c>
    </row>
    <row r="268" spans="1:1" ht="12.75" customHeight="1">
      <c r="A268" t="s">
        <v>409</v>
      </c>
    </row>
    <row r="269" spans="1:1" ht="12.75" customHeight="1">
      <c r="A269" t="s">
        <v>316</v>
      </c>
    </row>
    <row r="270" spans="1:1" ht="12.75" customHeight="1">
      <c r="A270" t="s">
        <v>643</v>
      </c>
    </row>
    <row r="271" spans="1:1" ht="12.75" customHeight="1">
      <c r="A271" t="s">
        <v>211</v>
      </c>
    </row>
    <row r="272" spans="1:1" ht="12.75" customHeight="1">
      <c r="A272" t="s">
        <v>162</v>
      </c>
    </row>
    <row r="273" spans="1:1" ht="12.75" customHeight="1">
      <c r="A273" t="s">
        <v>331</v>
      </c>
    </row>
    <row r="274" spans="1:1" ht="12.75" customHeight="1">
      <c r="A274" t="s">
        <v>237</v>
      </c>
    </row>
    <row r="275" spans="1:1" ht="12.75" customHeight="1">
      <c r="A275" t="s">
        <v>131</v>
      </c>
    </row>
    <row r="276" spans="1:1" ht="12.75" customHeight="1">
      <c r="A276" t="s">
        <v>348</v>
      </c>
    </row>
    <row r="277" spans="1:1" ht="12.75" customHeight="1">
      <c r="A277" t="s">
        <v>701</v>
      </c>
    </row>
    <row r="278" spans="1:1" ht="12.75" customHeight="1">
      <c r="A278" t="s">
        <v>115</v>
      </c>
    </row>
    <row r="279" spans="1:1" ht="12.75" customHeight="1">
      <c r="A279" t="s">
        <v>123</v>
      </c>
    </row>
    <row r="280" spans="1:1" ht="12.75" customHeight="1">
      <c r="A280" t="s">
        <v>285</v>
      </c>
    </row>
    <row r="281" spans="1:1" ht="12.75" customHeight="1">
      <c r="A281" t="s">
        <v>336</v>
      </c>
    </row>
    <row r="282" spans="1:1" ht="12.75" customHeight="1">
      <c r="A282" t="s">
        <v>651</v>
      </c>
    </row>
    <row r="283" spans="1:1" ht="12.75" customHeight="1">
      <c r="A283" t="s">
        <v>650</v>
      </c>
    </row>
    <row r="284" spans="1:1" ht="12.75" customHeight="1">
      <c r="A284" t="s">
        <v>333</v>
      </c>
    </row>
    <row r="285" spans="1:1" ht="12.75" customHeight="1">
      <c r="A285" t="s">
        <v>695</v>
      </c>
    </row>
    <row r="286" spans="1:1" ht="12.75" customHeight="1">
      <c r="A286" t="s">
        <v>563</v>
      </c>
    </row>
    <row r="287" spans="1:1" ht="12.75" customHeight="1">
      <c r="A287" t="s">
        <v>647</v>
      </c>
    </row>
    <row r="288" spans="1:1" ht="12.75" customHeight="1">
      <c r="A288" t="s">
        <v>342</v>
      </c>
    </row>
    <row r="289" spans="1:1" ht="12.75" customHeight="1">
      <c r="A289" t="s">
        <v>98</v>
      </c>
    </row>
    <row r="290" spans="1:1" ht="12.75" customHeight="1">
      <c r="A290" t="s">
        <v>455</v>
      </c>
    </row>
    <row r="291" spans="1:1" ht="12.75" customHeight="1">
      <c r="A291" t="s">
        <v>714</v>
      </c>
    </row>
    <row r="292" spans="1:1" ht="12.75" customHeight="1">
      <c r="A292" t="s">
        <v>504</v>
      </c>
    </row>
    <row r="293" spans="1:1" ht="12.75" customHeight="1">
      <c r="A293" t="s">
        <v>738</v>
      </c>
    </row>
    <row r="294" spans="1:1" ht="12.75" customHeight="1">
      <c r="A294" t="s">
        <v>682</v>
      </c>
    </row>
    <row r="295" spans="1:1" ht="12.75" customHeight="1">
      <c r="A295" t="s">
        <v>404</v>
      </c>
    </row>
    <row r="296" spans="1:1" ht="12.75" customHeight="1">
      <c r="A296" t="s">
        <v>410</v>
      </c>
    </row>
    <row r="297" spans="1:1" ht="12.75" customHeight="1">
      <c r="A297" t="s">
        <v>217</v>
      </c>
    </row>
    <row r="298" spans="1:1" ht="12.75" customHeight="1">
      <c r="A298" t="s">
        <v>156</v>
      </c>
    </row>
    <row r="299" spans="1:1" ht="12.75" customHeight="1">
      <c r="A299" t="s">
        <v>61</v>
      </c>
    </row>
    <row r="300" spans="1:1" ht="12.75" customHeight="1">
      <c r="A300" t="s">
        <v>415</v>
      </c>
    </row>
    <row r="301" spans="1:1" ht="12.75" customHeight="1">
      <c r="A301" t="s">
        <v>383</v>
      </c>
    </row>
    <row r="302" spans="1:1" ht="12.75" customHeight="1">
      <c r="A302" t="s">
        <v>527</v>
      </c>
    </row>
    <row r="303" spans="1:1" ht="12.75" customHeight="1">
      <c r="A303" t="s">
        <v>523</v>
      </c>
    </row>
    <row r="304" spans="1:1" ht="12.75" customHeight="1">
      <c r="A304" t="s">
        <v>136</v>
      </c>
    </row>
    <row r="305" spans="1:1" ht="12.75" customHeight="1">
      <c r="A305" t="s">
        <v>525</v>
      </c>
    </row>
    <row r="306" spans="1:1" ht="12.75" customHeight="1">
      <c r="A306" t="s">
        <v>509</v>
      </c>
    </row>
    <row r="307" spans="1:1" ht="12.75" customHeight="1">
      <c r="A307" t="s">
        <v>510</v>
      </c>
    </row>
    <row r="308" spans="1:1" ht="12.75" customHeight="1">
      <c r="A308" t="s">
        <v>140</v>
      </c>
    </row>
    <row r="309" spans="1:1" ht="12.75" customHeight="1">
      <c r="A309" t="s">
        <v>529</v>
      </c>
    </row>
    <row r="310" spans="1:1" ht="12.75" customHeight="1">
      <c r="A310" t="s">
        <v>128</v>
      </c>
    </row>
    <row r="311" spans="1:1" ht="12.75" customHeight="1">
      <c r="A311" t="s">
        <v>426</v>
      </c>
    </row>
    <row r="312" spans="1:1" ht="12.75" customHeight="1">
      <c r="A312" t="s">
        <v>26</v>
      </c>
    </row>
    <row r="313" spans="1:1" ht="12.75" customHeight="1">
      <c r="A313" t="s">
        <v>567</v>
      </c>
    </row>
    <row r="314" spans="1:1" ht="12.75" customHeight="1">
      <c r="A314" t="s">
        <v>308</v>
      </c>
    </row>
    <row r="315" spans="1:1" ht="12.75" customHeight="1">
      <c r="A315" t="s">
        <v>14</v>
      </c>
    </row>
    <row r="316" spans="1:1" ht="12.75" customHeight="1">
      <c r="A316" t="s">
        <v>13</v>
      </c>
    </row>
    <row r="317" spans="1:1" ht="12.75" customHeight="1">
      <c r="A317" t="s">
        <v>143</v>
      </c>
    </row>
    <row r="318" spans="1:1" ht="12.75" customHeight="1">
      <c r="A318" t="s">
        <v>15</v>
      </c>
    </row>
    <row r="319" spans="1:1" ht="12.75" customHeight="1">
      <c r="A319" t="s">
        <v>144</v>
      </c>
    </row>
    <row r="320" spans="1:1" ht="12.75" customHeight="1">
      <c r="A320" t="s">
        <v>17</v>
      </c>
    </row>
    <row r="321" spans="1:1" ht="12.75" customHeight="1">
      <c r="A321" t="s">
        <v>19</v>
      </c>
    </row>
    <row r="322" spans="1:1" ht="12.75" customHeight="1">
      <c r="A322" t="s">
        <v>542</v>
      </c>
    </row>
    <row r="323" spans="1:1" ht="12.75" customHeight="1">
      <c r="A323" t="s">
        <v>283</v>
      </c>
    </row>
    <row r="324" spans="1:1" ht="12.75" customHeight="1">
      <c r="A324" t="s">
        <v>377</v>
      </c>
    </row>
    <row r="325" spans="1:1" ht="12.75" customHeight="1">
      <c r="A325" t="s">
        <v>114</v>
      </c>
    </row>
    <row r="326" spans="1:1" ht="12.75" customHeight="1">
      <c r="A326" t="s">
        <v>160</v>
      </c>
    </row>
    <row r="327" spans="1:1" ht="12.75" customHeight="1">
      <c r="A327" t="s">
        <v>499</v>
      </c>
    </row>
    <row r="328" spans="1:1" ht="12.75" customHeight="1">
      <c r="A328" t="s">
        <v>393</v>
      </c>
    </row>
    <row r="329" spans="1:1" ht="12.75" customHeight="1">
      <c r="A329" t="s">
        <v>439</v>
      </c>
    </row>
    <row r="330" spans="1:1" ht="12.75" customHeight="1">
      <c r="A330" t="s">
        <v>189</v>
      </c>
    </row>
    <row r="331" spans="1:1" ht="12.75" customHeight="1">
      <c r="A331" t="s">
        <v>120</v>
      </c>
    </row>
    <row r="332" spans="1:1" ht="12.75" customHeight="1">
      <c r="A332" t="s">
        <v>241</v>
      </c>
    </row>
    <row r="333" spans="1:1" ht="12.75" customHeight="1">
      <c r="A333" t="s">
        <v>134</v>
      </c>
    </row>
    <row r="334" spans="1:1" ht="12.75" customHeight="1">
      <c r="A334" t="s">
        <v>267</v>
      </c>
    </row>
    <row r="335" spans="1:1" ht="12.75" customHeight="1">
      <c r="A335" t="s">
        <v>508</v>
      </c>
    </row>
    <row r="336" spans="1:1" ht="12.75" customHeight="1">
      <c r="A336" t="s">
        <v>486</v>
      </c>
    </row>
    <row r="337" spans="1:1" ht="12.75" customHeight="1">
      <c r="A337" t="s">
        <v>238</v>
      </c>
    </row>
    <row r="338" spans="1:1" ht="12.75" customHeight="1">
      <c r="A338" t="s">
        <v>70</v>
      </c>
    </row>
    <row r="339" spans="1:1" ht="12.75" customHeight="1">
      <c r="A339" t="s">
        <v>208</v>
      </c>
    </row>
    <row r="340" spans="1:1" ht="12.75" customHeight="1">
      <c r="A340" t="s">
        <v>152</v>
      </c>
    </row>
    <row r="341" spans="1:1" ht="12.75" customHeight="1">
      <c r="A341" t="s">
        <v>548</v>
      </c>
    </row>
    <row r="342" spans="1:1" ht="12.75" customHeight="1">
      <c r="A342" t="s">
        <v>3</v>
      </c>
    </row>
    <row r="343" spans="1:1" ht="12.75" customHeight="1">
      <c r="A343" t="s">
        <v>609</v>
      </c>
    </row>
    <row r="344" spans="1:1" ht="12.75" customHeight="1">
      <c r="A344" t="s">
        <v>89</v>
      </c>
    </row>
    <row r="345" spans="1:1" ht="12.75" customHeight="1">
      <c r="A345" t="s">
        <v>356</v>
      </c>
    </row>
    <row r="346" spans="1:1" ht="12.75" customHeight="1">
      <c r="A346" t="s">
        <v>716</v>
      </c>
    </row>
    <row r="347" spans="1:1" ht="12.75" customHeight="1">
      <c r="A347" t="s">
        <v>381</v>
      </c>
    </row>
    <row r="348" spans="1:1" ht="12.75" customHeight="1">
      <c r="A348" t="s">
        <v>588</v>
      </c>
    </row>
    <row r="349" spans="1:1" ht="12.75" customHeight="1">
      <c r="A349" t="s">
        <v>48</v>
      </c>
    </row>
    <row r="350" spans="1:1" ht="12.75" customHeight="1">
      <c r="A350" t="s">
        <v>503</v>
      </c>
    </row>
    <row r="351" spans="1:1" ht="12.75" customHeight="1">
      <c r="A351" t="s">
        <v>551</v>
      </c>
    </row>
    <row r="352" spans="1:1" ht="12.75" customHeight="1">
      <c r="A352" t="s">
        <v>198</v>
      </c>
    </row>
    <row r="353" spans="1:1" ht="12.75" customHeight="1">
      <c r="A353" t="s">
        <v>686</v>
      </c>
    </row>
    <row r="354" spans="1:1" ht="12.75" customHeight="1">
      <c r="A354" t="s">
        <v>612</v>
      </c>
    </row>
    <row r="355" spans="1:1" ht="12.75" customHeight="1">
      <c r="A355" t="s">
        <v>299</v>
      </c>
    </row>
    <row r="356" spans="1:1" ht="12.75" customHeight="1">
      <c r="A356" t="s">
        <v>627</v>
      </c>
    </row>
    <row r="357" spans="1:1" ht="12.75" customHeight="1">
      <c r="A357" t="s">
        <v>446</v>
      </c>
    </row>
    <row r="358" spans="1:1" ht="12.75" customHeight="1">
      <c r="A358" t="s">
        <v>740</v>
      </c>
    </row>
    <row r="359" spans="1:1" ht="12.75" customHeight="1">
      <c r="A359" t="s">
        <v>319</v>
      </c>
    </row>
    <row r="360" spans="1:1" ht="12.75" customHeight="1">
      <c r="A360" t="s">
        <v>271</v>
      </c>
    </row>
    <row r="361" spans="1:1" ht="12.75" customHeight="1">
      <c r="A361" t="s">
        <v>281</v>
      </c>
    </row>
    <row r="362" spans="1:1" ht="12.75" customHeight="1">
      <c r="A362" t="s">
        <v>244</v>
      </c>
    </row>
    <row r="363" spans="1:1" ht="12.75" customHeight="1">
      <c r="A363" t="s">
        <v>697</v>
      </c>
    </row>
    <row r="364" spans="1:1" ht="12.75" customHeight="1">
      <c r="A364" t="s">
        <v>422</v>
      </c>
    </row>
    <row r="365" spans="1:1" ht="12.75" customHeight="1">
      <c r="A365" t="s">
        <v>101</v>
      </c>
    </row>
    <row r="366" spans="1:1" ht="12.75" customHeight="1">
      <c r="A366" t="s">
        <v>222</v>
      </c>
    </row>
    <row r="367" spans="1:1" ht="12.75" customHeight="1">
      <c r="A367" t="s">
        <v>240</v>
      </c>
    </row>
    <row r="368" spans="1:1" ht="12.75" customHeight="1">
      <c r="A368" t="s">
        <v>266</v>
      </c>
    </row>
    <row r="369" spans="1:1" ht="12.75" customHeight="1">
      <c r="A369" t="s">
        <v>412</v>
      </c>
    </row>
    <row r="370" spans="1:1" ht="12.75" customHeight="1">
      <c r="A370" t="s">
        <v>554</v>
      </c>
    </row>
    <row r="371" spans="1:1" ht="12.75" customHeight="1">
      <c r="A371" t="s">
        <v>263</v>
      </c>
    </row>
    <row r="372" spans="1:1" ht="12.75" customHeight="1">
      <c r="A372" t="s">
        <v>157</v>
      </c>
    </row>
    <row r="373" spans="1:1" ht="12.75" customHeight="1">
      <c r="A373" t="s">
        <v>414</v>
      </c>
    </row>
    <row r="374" spans="1:1" ht="12.75" customHeight="1">
      <c r="A374" t="s">
        <v>580</v>
      </c>
    </row>
    <row r="375" spans="1:1" ht="12.75" customHeight="1">
      <c r="A375" t="s">
        <v>730</v>
      </c>
    </row>
    <row r="376" spans="1:1" ht="12.75" customHeight="1">
      <c r="A376" t="s">
        <v>623</v>
      </c>
    </row>
    <row r="377" spans="1:1" ht="12.75" customHeight="1">
      <c r="A377" t="s">
        <v>243</v>
      </c>
    </row>
    <row r="378" spans="1:1" ht="12.75" customHeight="1">
      <c r="A378" t="s">
        <v>280</v>
      </c>
    </row>
    <row r="379" spans="1:1" ht="12.75" customHeight="1">
      <c r="A379" t="s">
        <v>569</v>
      </c>
    </row>
    <row r="380" spans="1:1" ht="12.75" customHeight="1">
      <c r="A380" t="s">
        <v>659</v>
      </c>
    </row>
    <row r="381" spans="1:1" ht="12.75" customHeight="1">
      <c r="A381" t="s">
        <v>584</v>
      </c>
    </row>
    <row r="382" spans="1:1" ht="12.75" customHeight="1">
      <c r="A382" t="s">
        <v>522</v>
      </c>
    </row>
    <row r="383" spans="1:1" ht="12.75" customHeight="1">
      <c r="A383" t="s">
        <v>149</v>
      </c>
    </row>
    <row r="384" spans="1:1" ht="12.75" customHeight="1">
      <c r="A384" t="s">
        <v>60</v>
      </c>
    </row>
    <row r="385" spans="1:1" ht="12.75" customHeight="1">
      <c r="A385" t="s">
        <v>286</v>
      </c>
    </row>
    <row r="386" spans="1:1" ht="12.75" customHeight="1">
      <c r="A386" t="s">
        <v>77</v>
      </c>
    </row>
    <row r="387" spans="1:1" ht="12.75" customHeight="1">
      <c r="A387" t="s">
        <v>289</v>
      </c>
    </row>
    <row r="388" spans="1:1" ht="12.75" customHeight="1">
      <c r="A388" t="s">
        <v>442</v>
      </c>
    </row>
    <row r="389" spans="1:1" ht="12.75" customHeight="1">
      <c r="A389" t="s">
        <v>667</v>
      </c>
    </row>
    <row r="390" spans="1:1" ht="12.75" customHeight="1">
      <c r="A390" t="s">
        <v>668</v>
      </c>
    </row>
    <row r="391" spans="1:1" ht="12.75" customHeight="1">
      <c r="A391" t="s">
        <v>269</v>
      </c>
    </row>
    <row r="392" spans="1:1" ht="12.75" customHeight="1">
      <c r="A392" t="s">
        <v>733</v>
      </c>
    </row>
    <row r="393" spans="1:1" ht="12.75" customHeight="1">
      <c r="A393" t="s">
        <v>1</v>
      </c>
    </row>
    <row r="394" spans="1:1" ht="12.75" customHeight="1">
      <c r="A394" t="s">
        <v>104</v>
      </c>
    </row>
    <row r="395" spans="1:1" ht="12.75" customHeight="1">
      <c r="A395" t="s">
        <v>203</v>
      </c>
    </row>
    <row r="396" spans="1:1" ht="12.75" customHeight="1">
      <c r="A396" t="s">
        <v>252</v>
      </c>
    </row>
    <row r="397" spans="1:1" ht="12.75" customHeight="1">
      <c r="A397" t="s">
        <v>284</v>
      </c>
    </row>
    <row r="398" spans="1:1" ht="12.75" customHeight="1">
      <c r="A398" t="s">
        <v>175</v>
      </c>
    </row>
    <row r="399" spans="1:1" ht="12.75" customHeight="1">
      <c r="A399" t="s">
        <v>437</v>
      </c>
    </row>
    <row r="400" spans="1:1" ht="12.75" customHeight="1">
      <c r="A400" t="s">
        <v>725</v>
      </c>
    </row>
    <row r="401" spans="1:1" ht="12.75" customHeight="1">
      <c r="A401" t="s">
        <v>475</v>
      </c>
    </row>
    <row r="402" spans="1:1" ht="12.75" customHeight="1">
      <c r="A402" t="s">
        <v>225</v>
      </c>
    </row>
    <row r="403" spans="1:1" ht="12.75" customHeight="1">
      <c r="A403" t="s">
        <v>337</v>
      </c>
    </row>
    <row r="404" spans="1:1" ht="12.75" customHeight="1">
      <c r="A404" t="s">
        <v>500</v>
      </c>
    </row>
    <row r="405" spans="1:1" ht="12.75" customHeight="1">
      <c r="A405" t="s">
        <v>478</v>
      </c>
    </row>
    <row r="406" spans="1:1" ht="12.75" customHeight="1">
      <c r="A406" t="s">
        <v>349</v>
      </c>
    </row>
    <row r="407" spans="1:1" ht="12.75" customHeight="1">
      <c r="A407" t="s">
        <v>484</v>
      </c>
    </row>
    <row r="408" spans="1:1" ht="12.75" customHeight="1">
      <c r="A408" t="s">
        <v>702</v>
      </c>
    </row>
    <row r="409" spans="1:1" ht="12.75" customHeight="1">
      <c r="A409" t="s">
        <v>296</v>
      </c>
    </row>
    <row r="410" spans="1:1" ht="12.75" customHeight="1">
      <c r="A410" t="s">
        <v>594</v>
      </c>
    </row>
    <row r="411" spans="1:1" ht="12.75" customHeight="1">
      <c r="A411" t="s">
        <v>635</v>
      </c>
    </row>
    <row r="412" spans="1:1" ht="12.75" customHeight="1">
      <c r="A412" t="s">
        <v>43</v>
      </c>
    </row>
    <row r="413" spans="1:1" ht="12.75" customHeight="1">
      <c r="A413" t="s">
        <v>517</v>
      </c>
    </row>
    <row r="414" spans="1:1" ht="12.75" customHeight="1">
      <c r="A414" t="s">
        <v>207</v>
      </c>
    </row>
    <row r="415" spans="1:1" ht="12.75" customHeight="1">
      <c r="A415" t="s">
        <v>371</v>
      </c>
    </row>
    <row r="416" spans="1:1" ht="12.75" customHeight="1">
      <c r="A416" t="s">
        <v>167</v>
      </c>
    </row>
    <row r="417" spans="1:1" ht="12.75" customHeight="1">
      <c r="A417" t="s">
        <v>568</v>
      </c>
    </row>
    <row r="418" spans="1:1" ht="12.75" customHeight="1">
      <c r="A418" t="s">
        <v>614</v>
      </c>
    </row>
    <row r="419" spans="1:1" ht="12.75" customHeight="1">
      <c r="A419" t="s">
        <v>195</v>
      </c>
    </row>
    <row r="420" spans="1:1" ht="12.75" customHeight="1">
      <c r="A420" t="s">
        <v>450</v>
      </c>
    </row>
    <row r="421" spans="1:1" ht="12.75" customHeight="1">
      <c r="A421" t="s">
        <v>328</v>
      </c>
    </row>
    <row r="422" spans="1:1" ht="12.75" customHeight="1">
      <c r="A422" t="s">
        <v>734</v>
      </c>
    </row>
    <row r="423" spans="1:1" ht="12.75" customHeight="1">
      <c r="A423" t="s">
        <v>117</v>
      </c>
    </row>
    <row r="424" spans="1:1" ht="12.75" customHeight="1">
      <c r="A424" t="s">
        <v>63</v>
      </c>
    </row>
    <row r="425" spans="1:1" ht="12.75" customHeight="1">
      <c r="A425" t="s">
        <v>425</v>
      </c>
    </row>
    <row r="426" spans="1:1" ht="12.75" customHeight="1">
      <c r="A426" t="s">
        <v>87</v>
      </c>
    </row>
    <row r="427" spans="1:1" ht="12.75" customHeight="1">
      <c r="A427" t="s">
        <v>617</v>
      </c>
    </row>
    <row r="428" spans="1:1" ht="12.75" customHeight="1">
      <c r="A428" t="s">
        <v>340</v>
      </c>
    </row>
    <row r="429" spans="1:1" ht="12.75" customHeight="1">
      <c r="A429" t="s">
        <v>345</v>
      </c>
    </row>
    <row r="430" spans="1:1" ht="12.75" customHeight="1">
      <c r="A430" t="s">
        <v>54</v>
      </c>
    </row>
    <row r="431" spans="1:1" ht="12.75" customHeight="1">
      <c r="A431" t="s">
        <v>318</v>
      </c>
    </row>
    <row r="432" spans="1:1" ht="12.75" customHeight="1">
      <c r="A432" t="s">
        <v>109</v>
      </c>
    </row>
    <row r="433" spans="1:1" ht="12.75" customHeight="1">
      <c r="A433" t="s">
        <v>613</v>
      </c>
    </row>
    <row r="434" spans="1:1" ht="12.75" customHeight="1">
      <c r="A434" t="s">
        <v>188</v>
      </c>
    </row>
    <row r="435" spans="1:1" ht="12.75" customHeight="1">
      <c r="A435" t="s">
        <v>715</v>
      </c>
    </row>
    <row r="436" spans="1:1" ht="12.75" customHeight="1">
      <c r="A436" t="s">
        <v>583</v>
      </c>
    </row>
    <row r="437" spans="1:1" ht="12.75" customHeight="1">
      <c r="A437" t="s">
        <v>620</v>
      </c>
    </row>
    <row r="438" spans="1:1" ht="12.75" customHeight="1">
      <c r="A438" t="s">
        <v>76</v>
      </c>
    </row>
    <row r="439" spans="1:1" ht="12.75" customHeight="1">
      <c r="A439" t="s">
        <v>705</v>
      </c>
    </row>
    <row r="440" spans="1:1" ht="12.75" customHeight="1">
      <c r="A440" t="s">
        <v>462</v>
      </c>
    </row>
    <row r="441" spans="1:1" ht="12.75" customHeight="1">
      <c r="A441" t="s">
        <v>632</v>
      </c>
    </row>
    <row r="442" spans="1:1" ht="12.75" customHeight="1">
      <c r="A442" t="s">
        <v>151</v>
      </c>
    </row>
    <row r="443" spans="1:1" ht="12.75" customHeight="1">
      <c r="A443" t="s">
        <v>374</v>
      </c>
    </row>
  </sheetData>
  <pageMargins left="0.75" right="0.75" top="1" bottom="1" header="0.5" footer="0.5"/>
  <pageSetup paperSize="9"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dimension ref="A1:BL8"/>
  <sheetViews>
    <sheetView workbookViewId="0"/>
  </sheetViews>
  <sheetFormatPr defaultRowHeight="12.75" customHeight="1"/>
  <sheetData>
    <row r="1" spans="1:64" ht="12.75" customHeight="1">
      <c r="A1" t="s">
        <v>535</v>
      </c>
      <c r="B1" t="str">
        <f>Labels!B38</f>
        <v>Employment</v>
      </c>
      <c r="C1" t="s">
        <v>178</v>
      </c>
      <c r="D1" t="str">
        <f>Labels!E38</f>
        <v>The level of employment in each time period (expressed in millions of full-time-equivalent man-periods)</v>
      </c>
      <c r="E1" t="s">
        <v>112</v>
      </c>
      <c r="F1" t="str">
        <f>Labels!B34</f>
        <v>Short Expected Demand</v>
      </c>
      <c r="G1" t="s">
        <v>434</v>
      </c>
      <c r="H1" t="str">
        <f>Labels!E34</f>
        <v>Short-term expected demand for goods and services per time period, in each time period (in millions)</v>
      </c>
      <c r="I1" t="s">
        <v>365</v>
      </c>
      <c r="J1" t="str">
        <f>Labels!B31</f>
        <v>Long Expected Demand</v>
      </c>
      <c r="K1" t="s">
        <v>641</v>
      </c>
      <c r="L1" t="str">
        <f>Labels!E31</f>
        <v>The long-term expected demand for goods and services per time period, in each time period (in millions)</v>
      </c>
      <c r="M1" t="s">
        <v>239</v>
      </c>
      <c r="N1" t="str">
        <f>Labels!B9</f>
        <v>Capital</v>
      </c>
      <c r="O1" t="s">
        <v>698</v>
      </c>
      <c r="P1" t="str">
        <f>Labels!E9</f>
        <v>The capital stock, in each time period (expressed in millions). The net capital investment in the previous time period determines the change in capital in each time period, to avoid circularity</v>
      </c>
      <c r="Q1" t="s">
        <v>578</v>
      </c>
      <c r="R1" t="str">
        <f>Labels!B58</f>
        <v>Permanent Income</v>
      </c>
      <c r="S1" t="s">
        <v>676</v>
      </c>
      <c r="T1" t="str">
        <f>Labels!E58</f>
        <v>Consumers' expectation of their permanent income per time period, in each time period (in $ millions). This variable enters into consumers' decisions about how much of their income to spend.</v>
      </c>
      <c r="U1" t="s">
        <v>520</v>
      </c>
      <c r="V1" t="str">
        <f>Labels!B64</f>
        <v>Output</v>
      </c>
      <c r="W1" t="s">
        <v>420</v>
      </c>
      <c r="X1" t="str">
        <f>Labels!E64</f>
        <v>The total output per time period, in each time period (in millions)</v>
      </c>
      <c r="Y1" t="s">
        <v>493</v>
      </c>
      <c r="Z1" t="str">
        <f>Labels!B68</f>
        <v>Potential Output</v>
      </c>
      <c r="AA1" t="s">
        <v>142</v>
      </c>
      <c r="AB1" t="str">
        <f>Labels!E68</f>
        <v>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v>
      </c>
      <c r="AC1" t="s">
        <v>663</v>
      </c>
      <c r="AD1" t="str">
        <f>Labels!B37</f>
        <v>dt</v>
      </c>
      <c r="AE1" t="s">
        <v>107</v>
      </c>
      <c r="AF1" t="str">
        <f>Labels!E37</f>
        <v>The length of each time period in model time, expressed in years</v>
      </c>
      <c r="AG1" t="s">
        <v>487</v>
      </c>
      <c r="AH1" t="str">
        <f>Labels!B65</f>
        <v>Equilibrium Output</v>
      </c>
      <c r="AI1" t="s">
        <v>456</v>
      </c>
      <c r="AJ1" t="str">
        <f>Labels!E65</f>
        <v>Equilibrium output per time period (in millions)</v>
      </c>
      <c r="AK1" t="s">
        <v>20</v>
      </c>
      <c r="AL1" t="str">
        <f>Labels!B25</f>
        <v>Avg Propensity Consume</v>
      </c>
      <c r="AM1" t="s">
        <v>321</v>
      </c>
      <c r="AN1" t="str">
        <f>Labels!E25</f>
        <v>The propensity to consume, expressed as a percent of output, in each time period</v>
      </c>
      <c r="AO1" t="s">
        <v>251</v>
      </c>
      <c r="AP1" t="str">
        <f>Labels!B90</f>
        <v>Time Smooth Income</v>
      </c>
      <c r="AQ1" t="s">
        <v>260</v>
      </c>
      <c r="AR1" t="str">
        <f>Labels!E90</f>
        <v>The characteristic time needed for consumers to adjust their expectation of permanent income as their incomes change, expressed in years</v>
      </c>
      <c r="AS1" t="s">
        <v>153</v>
      </c>
      <c r="AT1" t="str">
        <f>Labels!B92</f>
        <v>Time Smooth Short Demand</v>
      </c>
      <c r="AU1" t="s">
        <v>307</v>
      </c>
      <c r="AV1" t="str">
        <f>Labels!E92</f>
        <v>The characteristic time needed for short-term expected demand to adjust to changes in aggregate demand, expressed in years</v>
      </c>
      <c r="AW1" t="s">
        <v>473</v>
      </c>
      <c r="AX1" t="str">
        <f>Labels!B91</f>
        <v>Time Smooth Long Demand</v>
      </c>
      <c r="AY1" t="s">
        <v>727</v>
      </c>
      <c r="AZ1" t="str">
        <f>Labels!E91</f>
        <v>The characteristic time needed for long-term expected demand to adjust to changes in aggregate demand, expressed in years</v>
      </c>
      <c r="BA1" t="s">
        <v>424</v>
      </c>
      <c r="BB1" t="str">
        <f>Labels!B42</f>
        <v>Equilibrium Employment</v>
      </c>
      <c r="BC1" t="s">
        <v>329</v>
      </c>
      <c r="BD1" t="str">
        <f>Labels!E42</f>
        <v>The equilibrium level of employment (in millions of full-time-equivalent man-periods)</v>
      </c>
      <c r="BE1" t="s">
        <v>65</v>
      </c>
      <c r="BF1" t="str">
        <f>Labels!B72</f>
        <v>Equilib Real Wage</v>
      </c>
      <c r="BG1" t="s">
        <v>27</v>
      </c>
      <c r="BH1" t="str">
        <f>Labels!E72</f>
        <v>The real wage per time period when the economy is in equilibrium (expressed in $ millions per million full time equivalent man-periods)</v>
      </c>
      <c r="BI1" t="s">
        <v>84</v>
      </c>
      <c r="BJ1" t="str">
        <f>Labels!B89</f>
        <v>Time Adjust Employment</v>
      </c>
      <c r="BK1" t="s">
        <v>5</v>
      </c>
      <c r="BL1" t="str">
        <f>Labels!E89</f>
        <v>The characteristic time needed for the level of employment to respond to changes in demand, expressed in years</v>
      </c>
    </row>
    <row r="2" spans="1:64" ht="12.75" customHeight="1">
      <c r="A2" t="s">
        <v>186</v>
      </c>
      <c r="B2" t="str">
        <f>Labels!B18</f>
        <v>Capital Exponent</v>
      </c>
      <c r="C2" t="s">
        <v>492</v>
      </c>
      <c r="D2" t="str">
        <f>Labels!E18</f>
        <v>The capital productivity exponent used in the production function</v>
      </c>
      <c r="E2" t="s">
        <v>105</v>
      </c>
      <c r="F2" t="str">
        <f>Labels!B61</f>
        <v>Long Interest Rate</v>
      </c>
      <c r="G2" t="s">
        <v>46</v>
      </c>
      <c r="H2" t="str">
        <f>Labels!E61</f>
        <v>The long-term interest rate per period on debt</v>
      </c>
      <c r="I2" t="s">
        <v>590</v>
      </c>
      <c r="J2" t="str">
        <f>Labels!B10</f>
        <v>Avg Life Capital</v>
      </c>
      <c r="K2" t="s">
        <v>190</v>
      </c>
      <c r="L2" t="str">
        <f>Labels!E10</f>
        <v>The average lifetime of capital stock expressed in years, in each time period</v>
      </c>
      <c r="M2" t="s">
        <v>472</v>
      </c>
      <c r="N2" t="str">
        <f>Labels!B17</f>
        <v>Equilib Capital</v>
      </c>
      <c r="O2" t="s">
        <v>657</v>
      </c>
      <c r="P2" t="str">
        <f>Labels!E17</f>
        <v>This is a numerical input parameter of the model.</v>
      </c>
      <c r="Q2" t="s">
        <v>708</v>
      </c>
      <c r="R2" t="str">
        <f>Labels!B88</f>
        <v>Time Adjust Capital</v>
      </c>
      <c r="S2" t="s">
        <v>532</v>
      </c>
      <c r="T2" t="str">
        <f>Labels!E88</f>
        <v>The characteristic time needed for the stock of capital to adjust to changes in demand, expressed in years</v>
      </c>
      <c r="U2" t="s">
        <v>303</v>
      </c>
      <c r="V2" t="str">
        <f>Labels!B48</f>
        <v>Flexibility Capacity Utilization</v>
      </c>
      <c r="W2" t="s">
        <v>465</v>
      </c>
      <c r="X2" t="str">
        <f>Labels!E48</f>
        <v>Flexibility of capacity unitlization. Measures how well the capital stock responds to short-term changes in demand.</v>
      </c>
      <c r="Y2" t="s">
        <v>270</v>
      </c>
      <c r="Z2" t="str">
        <f>Labels!B49</f>
        <v>Equilib Gov Spending</v>
      </c>
      <c r="AA2" t="s">
        <v>31</v>
      </c>
      <c r="AB2" t="str">
        <f>Labels!E49</f>
        <v>Government spending when the economy is in equilibrium</v>
      </c>
      <c r="AC2" t="s">
        <v>362</v>
      </c>
      <c r="AD2" t="str">
        <f>Labels!B53</f>
        <v>Equilib Gov Transfers</v>
      </c>
      <c r="AE2" t="s">
        <v>353</v>
      </c>
      <c r="AF2" t="str">
        <f>Labels!E53</f>
        <v>The equilibrium level of government transfer payments in each time period, given current policies (in millions)</v>
      </c>
      <c r="AG2" t="s">
        <v>438</v>
      </c>
      <c r="AH2" t="str">
        <f>Labels!B85</f>
        <v>Tax Rate</v>
      </c>
      <c r="AI2" t="s">
        <v>354</v>
      </c>
      <c r="AJ2" t="str">
        <f>Labels!E85</f>
        <v>The average rate of taxation of all kinds including local, state and federal. This is a numerical input parameter of the model.</v>
      </c>
      <c r="AK2" t="s">
        <v>645</v>
      </c>
      <c r="AL2" t="str">
        <f>Labels!B39</f>
        <v>Desired Employment</v>
      </c>
      <c r="AM2" t="s">
        <v>457</v>
      </c>
      <c r="AN2" t="str">
        <f>Labels!E39</f>
        <v>The desired level of employment in each time period (expressed in millions of full-time-equivalent man-periods)</v>
      </c>
      <c r="AO2" t="s">
        <v>726</v>
      </c>
      <c r="AP2" t="str">
        <f>Labels!B28</f>
        <v>Aggregate Demand</v>
      </c>
      <c r="AQ2" t="s">
        <v>132</v>
      </c>
      <c r="AR2" t="str">
        <f>Labels!E28</f>
        <v>The aggregate demand for goods and services in the economy, in each time period</v>
      </c>
      <c r="AS2" t="s">
        <v>221</v>
      </c>
      <c r="AT2" t="str">
        <f>Labels!B74</f>
        <v>Aggregate Demand Shock</v>
      </c>
      <c r="AU2" t="s">
        <v>565</v>
      </c>
      <c r="AV2" t="str">
        <f>Labels!E74</f>
        <v>A random shock to the aggregate demand of the economy, in each time period</v>
      </c>
      <c r="AW2" t="s">
        <v>489</v>
      </c>
      <c r="AX2" t="str">
        <f>Labels!B78</f>
        <v>Output Shock</v>
      </c>
      <c r="AY2" t="s">
        <v>521</v>
      </c>
      <c r="AZ2" t="str">
        <f>Labels!E78</f>
        <v>A random shock to the output of the economy, in each time period</v>
      </c>
      <c r="BA2" t="s">
        <v>181</v>
      </c>
      <c r="BB2" t="str">
        <f>Labels!B45</f>
        <v>Final Sales</v>
      </c>
      <c r="BC2" t="s">
        <v>172</v>
      </c>
      <c r="BD2" t="str">
        <f>Labels!E45</f>
        <v>The amount of goods and services sold in the economy, in each time period (in millions)</v>
      </c>
      <c r="BE2" t="s">
        <v>246</v>
      </c>
      <c r="BF2" t="str">
        <f>Labels!B24</f>
        <v>Consumption</v>
      </c>
      <c r="BG2" t="s">
        <v>379</v>
      </c>
      <c r="BH2" t="str">
        <f>Labels!E24</f>
        <v>Consumption spending, in each time period (in millions)</v>
      </c>
      <c r="BI2" t="s">
        <v>88</v>
      </c>
      <c r="BJ2" t="str">
        <f>Labels!B55</f>
        <v>Current Disposable Income</v>
      </c>
      <c r="BK2" t="s">
        <v>502</v>
      </c>
      <c r="BL2" t="str">
        <f>Labels!E55</f>
        <v>Current disposable income, in each time period (in millions)</v>
      </c>
    </row>
    <row r="3" spans="1:64" ht="12.75" customHeight="1">
      <c r="A3" t="s">
        <v>703</v>
      </c>
      <c r="B3" t="str">
        <f>Labels!B52</f>
        <v>Gov Transfers</v>
      </c>
      <c r="C3" t="s">
        <v>658</v>
      </c>
      <c r="D3" t="str">
        <f>Labels!E52</f>
        <v>Total government transfer payments, in each time period (in millions)</v>
      </c>
      <c r="E3" t="s">
        <v>361</v>
      </c>
      <c r="F3" t="str">
        <f>Labels!B19</f>
        <v>Capital Investment</v>
      </c>
      <c r="G3" t="s">
        <v>488</v>
      </c>
      <c r="H3" t="str">
        <f>Labels!E19</f>
        <v>Capital investmnent in each time period (in millions)</v>
      </c>
      <c r="I3" t="s">
        <v>196</v>
      </c>
      <c r="J3" t="str">
        <f>Labels!B11</f>
        <v>Capital Depreciation</v>
      </c>
      <c r="K3" t="s">
        <v>582</v>
      </c>
      <c r="L3" t="str">
        <f>Labels!E11</f>
        <v>The capital depreciation expense in each time period (in millions)</v>
      </c>
      <c r="M3" t="s">
        <v>600</v>
      </c>
      <c r="N3" t="str">
        <f>Labels!B14</f>
        <v>Desired Capital</v>
      </c>
      <c r="O3" t="s">
        <v>304</v>
      </c>
      <c r="P3" t="str">
        <f>Labels!E14</f>
        <v>The desired capital stock in each time period (in millions)</v>
      </c>
      <c r="Q3" t="s">
        <v>148</v>
      </c>
      <c r="R3" t="str">
        <f>Labels!B83</f>
        <v>Tax</v>
      </c>
      <c r="S3" t="s">
        <v>628</v>
      </c>
      <c r="T3" t="str">
        <f>Labels!E83</f>
        <v>Total taxes in the economy (in $ millions), in each time period</v>
      </c>
      <c r="U3" t="s">
        <v>75</v>
      </c>
      <c r="V3" t="str">
        <f>Labels!B51</f>
        <v>Gov Spending</v>
      </c>
      <c r="W3" t="s">
        <v>458</v>
      </c>
      <c r="X3" t="str">
        <f>Labels!E51</f>
        <v>Total government spending, in each time period (in millions)</v>
      </c>
      <c r="Y3" t="s">
        <v>678</v>
      </c>
      <c r="Z3" t="str">
        <f>Labels!B81</f>
        <v>Shock_Std_Dev</v>
      </c>
      <c r="AA3" t="s">
        <v>294</v>
      </c>
      <c r="AB3" t="str">
        <f>Labels!E81</f>
        <v>The standard deviation of all the random shock terms in the model. The std dev changes as the sqrt of the time period because it is a "Gauss-Wiener process", which generalizes a Gaussian random walk to time steps of all sizes.</v>
      </c>
      <c r="AC3" t="s">
        <v>649</v>
      </c>
      <c r="AD3" t="str">
        <f>Labels!B50</f>
        <v>Equilibrium Gov Spend %</v>
      </c>
      <c r="AE3" t="s">
        <v>24</v>
      </c>
      <c r="AF3" t="str">
        <f>Labels!E50</f>
        <v>The ratio (equilibrium government spending) / (equilibrium output). This is a numerical input to the model.</v>
      </c>
      <c r="AG3" t="s">
        <v>736</v>
      </c>
      <c r="AH3" t="str">
        <f>Labels!B54</f>
        <v>Equilibrium Gov Transfers %</v>
      </c>
      <c r="AI3" t="s">
        <v>696</v>
      </c>
      <c r="AJ3" t="str">
        <f>Labels!E54</f>
        <v>The ratio (equilibrium government transfer payments) / (equilibrium output). This is a numerical input to the model.</v>
      </c>
      <c r="AK3" t="s">
        <v>656</v>
      </c>
      <c r="AL3" t="str">
        <f>Labels!B73</f>
        <v>Equilibrium Real Wage %</v>
      </c>
      <c r="AM3" t="s">
        <v>646</v>
      </c>
      <c r="AN3" t="str">
        <f>Labels!E73</f>
        <v>The ratio (equilibrium real wage) / (national income). This is a numerical input parameter of the model.</v>
      </c>
      <c r="AO3" t="s">
        <v>254</v>
      </c>
      <c r="AP3" t="str">
        <f>Labels!B82</f>
        <v>Shock Std Deviation %</v>
      </c>
      <c r="AQ3" t="s">
        <v>66</v>
      </c>
      <c r="AR3" t="str">
        <f>Labels!E82</f>
        <v>The ratio (std dev of random shock) / (national income). This parameter does not depend on time because the model is based on an equilibrium economy with random shocks. This is a numerical input parameter of the model.</v>
      </c>
      <c r="AS3" t="s">
        <v>679</v>
      </c>
      <c r="AT3" t="str">
        <f>Labels!B87</f>
        <v>Time</v>
      </c>
      <c r="AU3" t="s">
        <v>28</v>
      </c>
      <c r="AV3" t="str">
        <f>Labels!E87</f>
        <v>Time in years from the beginning of Model Time</v>
      </c>
      <c r="AW3" t="s">
        <v>302</v>
      </c>
      <c r="AX3" t="str">
        <f>Labels!B63</f>
        <v>Model Name</v>
      </c>
      <c r="AY3" t="s">
        <v>533</v>
      </c>
      <c r="AZ3" t="str">
        <f>Labels!E63</f>
        <v>Name by which this model is known, as it appears at the top of each worksheet</v>
      </c>
      <c r="BA3" t="s">
        <v>672</v>
      </c>
      <c r="BB3" t="str">
        <f>Labels!B62</f>
        <v>Long Annual Interest Rate</v>
      </c>
      <c r="BC3" t="s">
        <v>728</v>
      </c>
      <c r="BD3" t="str">
        <f>Labels!E62</f>
        <v>The long-term annual interest rate on debt. This is a numerical input parameter of the model.</v>
      </c>
      <c r="BE3" t="s">
        <v>323</v>
      </c>
      <c r="BF3" t="str">
        <f>Labels!B66</f>
        <v>Equilibrium Annual Output</v>
      </c>
      <c r="BG3" t="s">
        <v>147</v>
      </c>
      <c r="BH3" t="str">
        <f>Labels!E66</f>
        <v>Equilibrium annual output (in millions)</v>
      </c>
      <c r="BI3" t="s">
        <v>579</v>
      </c>
      <c r="BJ3" t="str">
        <f>Labels!B77</f>
        <v>Shock_Cutoff</v>
      </c>
      <c r="BK3" t="s">
        <v>629</v>
      </c>
      <c r="BL3" t="str">
        <f>Labels!E77</f>
        <v>The limit in outliers for random shocks, expressed in terms of the cumulative tail probability below which shocks are not allowed.</v>
      </c>
    </row>
    <row r="4" spans="1:64" ht="12.75" customHeight="1">
      <c r="A4" t="s">
        <v>313</v>
      </c>
      <c r="B4" t="str">
        <f>Labels!B22</f>
        <v>Capital</v>
      </c>
      <c r="C4" t="s">
        <v>92</v>
      </c>
      <c r="D4" t="str">
        <f>Labels!E22</f>
        <v>Mean value over trials of the capital stock, in each time period (expressed in millions). The net capital investment in the previous time period determines the change in capital in each time period, to avoid circularity</v>
      </c>
      <c r="E4" t="s">
        <v>634</v>
      </c>
      <c r="F4" t="str">
        <f>Labels!B23</f>
        <v>Capital std dev</v>
      </c>
      <c r="G4" t="s">
        <v>258</v>
      </c>
      <c r="H4" t="str">
        <f>Labels!E23</f>
        <v>Standard deviation over trials of the capital stock, in each time period (expressed in millions). The net capital investment in the previous time period determines the change in capital in each time period, to avoid circularity</v>
      </c>
      <c r="I4" t="s">
        <v>250</v>
      </c>
      <c r="J4" t="str">
        <f>Labels!B26</f>
        <v>Consumption</v>
      </c>
      <c r="K4" t="s">
        <v>711</v>
      </c>
      <c r="L4" t="str">
        <f>Labels!E26</f>
        <v>Mean value over trials of Consumption spending, in each time period (in millions)</v>
      </c>
      <c r="M4" t="s">
        <v>639</v>
      </c>
      <c r="N4" t="str">
        <f>Labels!B27</f>
        <v>Consumption std dev</v>
      </c>
      <c r="O4" t="s">
        <v>343</v>
      </c>
      <c r="P4" t="str">
        <f>Labels!E27</f>
        <v>Standard deviation over trials of Consumption spending, in each time period (in millions)</v>
      </c>
      <c r="Q4" t="s">
        <v>314</v>
      </c>
      <c r="R4" t="str">
        <f>Labels!B43</f>
        <v>Employment</v>
      </c>
      <c r="S4" t="s">
        <v>220</v>
      </c>
      <c r="T4" t="str">
        <f>Labels!E43</f>
        <v>Mean value over trials of Employment in each time period (expressed in millions of full-time-equivalent man-periods)</v>
      </c>
      <c r="U4" t="s">
        <v>648</v>
      </c>
      <c r="V4" t="str">
        <f>Labels!B44</f>
        <v>Employment std dev</v>
      </c>
      <c r="W4" t="s">
        <v>709</v>
      </c>
      <c r="X4" t="str">
        <f>Labels!E44</f>
        <v>Standard deviation over trials of Employment in each time period (expressed in millions of full-time-equivalent man-periods)</v>
      </c>
      <c r="Y4" t="s">
        <v>274</v>
      </c>
      <c r="Z4" t="str">
        <f>Labels!B29</f>
        <v>Aggregate Demand</v>
      </c>
      <c r="AA4" t="s">
        <v>158</v>
      </c>
      <c r="AB4" t="str">
        <f>Labels!E29</f>
        <v>Mean value over trials of aggregate demand for goods and services, in each time period</v>
      </c>
      <c r="AC4" t="s">
        <v>369</v>
      </c>
      <c r="AD4" t="str">
        <f>Labels!B30</f>
        <v>Aggregate Demand std dev</v>
      </c>
      <c r="AE4" t="s">
        <v>553</v>
      </c>
      <c r="AF4" t="str">
        <f>Labels!E30</f>
        <v>Standard deviation over trials of aggregate demand for goods and services, in each time period</v>
      </c>
      <c r="AG4" t="s">
        <v>90</v>
      </c>
      <c r="AH4" t="str">
        <f>Labels!B32</f>
        <v>Long Expected Demand</v>
      </c>
      <c r="AI4" t="s">
        <v>391</v>
      </c>
      <c r="AJ4" t="str">
        <f>Labels!E32</f>
        <v>Mean value over trials of long-term expected demand for goods and services per time period, in each time period (in millions)</v>
      </c>
      <c r="AK4" t="s">
        <v>125</v>
      </c>
      <c r="AL4" t="str">
        <f>Labels!B33</f>
        <v>Long Expected Demand std dev</v>
      </c>
      <c r="AM4" t="s">
        <v>552</v>
      </c>
      <c r="AN4" t="str">
        <f>Labels!E33</f>
        <v>Standard deviation over trials of long-term expected demand for goods and services per time period, in each time period (in millions)</v>
      </c>
      <c r="AO4" t="s">
        <v>477</v>
      </c>
      <c r="AP4" t="str">
        <f>Labels!B35</f>
        <v>Short Expected Demand</v>
      </c>
      <c r="AQ4" t="s">
        <v>64</v>
      </c>
      <c r="AR4" t="str">
        <f>Labels!E35</f>
        <v>Mean value over trials of short-term expected demand for goods and services per time period, in each time period (in millions)</v>
      </c>
      <c r="AS4" t="s">
        <v>605</v>
      </c>
      <c r="AT4" t="str">
        <f>Labels!B36</f>
        <v>Short Expected Demand std dev</v>
      </c>
      <c r="AU4" t="s">
        <v>30</v>
      </c>
      <c r="AV4" t="str">
        <f>Labels!E36</f>
        <v>Standard deviation over trials of short-term expected demand for goods and services per time period, in each time period (in millions)</v>
      </c>
      <c r="AW4" t="s">
        <v>121</v>
      </c>
      <c r="AX4" t="str">
        <f>Labels!B75</f>
        <v>Aggregate Demand Shock</v>
      </c>
      <c r="AY4" t="s">
        <v>173</v>
      </c>
      <c r="AZ4" t="str">
        <f>Labels!E75</f>
        <v>Mean value over trials of shocks to the aggregate demand of the economy, in each time period</v>
      </c>
      <c r="BA4" t="s">
        <v>545</v>
      </c>
      <c r="BB4" t="str">
        <f>Labels!B76</f>
        <v>Aggregate Demand Shock std dev</v>
      </c>
      <c r="BC4" t="s">
        <v>597</v>
      </c>
      <c r="BD4" t="str">
        <f>Labels!E76</f>
        <v>Standard deviation over trials of shocks to the aggregate demand of the economy, in each time period</v>
      </c>
      <c r="BE4" t="s">
        <v>7</v>
      </c>
      <c r="BF4" t="str">
        <f>Labels!B56</f>
        <v>Current Disposable Income</v>
      </c>
      <c r="BG4" t="s">
        <v>8</v>
      </c>
      <c r="BH4" t="str">
        <f>Labels!E56</f>
        <v>Mean value over trials of Current disposable income, in each time period (in millions)</v>
      </c>
      <c r="BI4" t="s">
        <v>106</v>
      </c>
      <c r="BJ4" t="str">
        <f>Labels!B57</f>
        <v>Cur Disposable Income std dev</v>
      </c>
      <c r="BK4" t="s">
        <v>248</v>
      </c>
      <c r="BL4" t="str">
        <f>Labels!E57</f>
        <v>Standard deviation over trials of Current disposable income, in each time period (in millions)</v>
      </c>
    </row>
    <row r="5" spans="1:64" ht="12.75" customHeight="1">
      <c r="A5" t="s">
        <v>368</v>
      </c>
      <c r="B5" t="str">
        <f>Labels!B46</f>
        <v>Final Sales</v>
      </c>
      <c r="C5" t="s">
        <v>185</v>
      </c>
      <c r="D5" t="str">
        <f>Labels!E46</f>
        <v>Mean value over trials of the amount of goods and services sold in the economy, in each time period (in millions)</v>
      </c>
      <c r="E5" t="s">
        <v>392</v>
      </c>
      <c r="F5" t="str">
        <f>Labels!B47</f>
        <v>Final Sales std dev</v>
      </c>
      <c r="G5" t="s">
        <v>324</v>
      </c>
      <c r="H5" t="str">
        <f>Labels!E47</f>
        <v>Standard deviation over trials of the amount of goods and services sold in the economy, in each time period (in millions)</v>
      </c>
      <c r="I5" t="s">
        <v>265</v>
      </c>
      <c r="J5" t="str">
        <f>Labels!B67</f>
        <v>Output</v>
      </c>
      <c r="K5" t="s">
        <v>640</v>
      </c>
      <c r="L5" t="str">
        <f>Labels!E67</f>
        <v>Mean value over trials of total output per time period, in each time period (in millions)</v>
      </c>
      <c r="M5" t="s">
        <v>491</v>
      </c>
      <c r="N5" t="str">
        <f>Labels!B71</f>
        <v>Output std dev</v>
      </c>
      <c r="O5" t="s">
        <v>693</v>
      </c>
      <c r="P5" t="str">
        <f>Labels!E71</f>
        <v>Standard deviation over trials of total output per time period, in each time period (in millions)</v>
      </c>
      <c r="Q5" t="s">
        <v>29</v>
      </c>
      <c r="R5" t="str">
        <f>Labels!B79</f>
        <v>Output Shock</v>
      </c>
      <c r="S5" t="s">
        <v>463</v>
      </c>
      <c r="T5" t="str">
        <f>Labels!E79</f>
        <v>Mean value over trials of random shock to the output of the economy, in each time period</v>
      </c>
      <c r="U5" t="s">
        <v>389</v>
      </c>
      <c r="V5" t="str">
        <f>Labels!B80</f>
        <v>Output Shock std dev</v>
      </c>
      <c r="W5" t="s">
        <v>45</v>
      </c>
      <c r="X5" t="str">
        <f>Labels!E80</f>
        <v>Standard deviation over trials of random shock to the output of the economy, in each time period</v>
      </c>
      <c r="Y5" t="s">
        <v>22</v>
      </c>
      <c r="Z5" t="str">
        <f>Labels!B20</f>
        <v>Capital Investment</v>
      </c>
      <c r="AA5" t="s">
        <v>95</v>
      </c>
      <c r="AB5" t="str">
        <f>Labels!E20</f>
        <v>Mean value over trials of Capital investmnent in each time period (in millions)</v>
      </c>
      <c r="AC5" t="s">
        <v>118</v>
      </c>
      <c r="AD5" t="str">
        <f>Labels!B21</f>
        <v>Capital Investment std dev</v>
      </c>
      <c r="AE5" t="s">
        <v>534</v>
      </c>
      <c r="AF5" t="str">
        <f>Labels!E21</f>
        <v>Standard deviation over trials of Capital investmnent in each time period (in millions)</v>
      </c>
      <c r="AG5" t="s">
        <v>320</v>
      </c>
      <c r="AH5" t="str">
        <f>Labels!B84</f>
        <v>Tax</v>
      </c>
      <c r="AI5" t="s">
        <v>596</v>
      </c>
      <c r="AJ5" t="str">
        <f>Labels!E84</f>
        <v>Mean value over trials of total taxes (in millions), in each time period</v>
      </c>
      <c r="AK5" t="s">
        <v>53</v>
      </c>
      <c r="AL5" t="str">
        <f>Labels!B86</f>
        <v>Tax std dev</v>
      </c>
      <c r="AM5" t="s">
        <v>273</v>
      </c>
      <c r="AN5" t="str">
        <f>Labels!E86</f>
        <v>Standard deviation over trials of total taxes (in millions), in each time period</v>
      </c>
      <c r="AO5" t="s">
        <v>341</v>
      </c>
      <c r="AP5" t="str">
        <f>Labels!B13</f>
        <v>Capital Depreciation std dev</v>
      </c>
      <c r="AQ5" t="s">
        <v>452</v>
      </c>
      <c r="AR5" t="str">
        <f>Labels!E13</f>
        <v>Standard deviation of capital depreciation expense in each time period (in millions)</v>
      </c>
      <c r="AS5" t="s">
        <v>411</v>
      </c>
      <c r="AT5" t="str">
        <f>Labels!B12</f>
        <v>Capital Depreciation</v>
      </c>
      <c r="AU5" t="s">
        <v>182</v>
      </c>
      <c r="AV5" t="str">
        <f>Labels!E12</f>
        <v>Average over trials of capital depreciation expense in each time period (in millions)</v>
      </c>
      <c r="AW5" t="s">
        <v>677</v>
      </c>
      <c r="AX5" t="str">
        <f>Labels!B15</f>
        <v>Desired Capital</v>
      </c>
      <c r="AY5" t="s">
        <v>387</v>
      </c>
      <c r="AZ5" t="str">
        <f>Labels!E15</f>
        <v>Average over trials of desired capital stock in each time period (in millions)</v>
      </c>
      <c r="BA5" t="s">
        <v>23</v>
      </c>
      <c r="BB5" t="str">
        <f>Labels!B16</f>
        <v>Desired Capital std dev</v>
      </c>
      <c r="BC5" t="s">
        <v>94</v>
      </c>
      <c r="BD5" t="str">
        <f>Labels!E16</f>
        <v>Standard deviation over trials of desired capital stock in each time period (in millions)</v>
      </c>
      <c r="BE5" t="s">
        <v>357</v>
      </c>
      <c r="BF5" t="str">
        <f>Labels!B40</f>
        <v>Desired Employment</v>
      </c>
      <c r="BG5" t="s">
        <v>436</v>
      </c>
      <c r="BH5" t="str">
        <f>Labels!E40</f>
        <v>Average over trials of desired level of employment in each time period (expressed in millions of full-time-equivalent man-periods)</v>
      </c>
      <c r="BI5" t="s">
        <v>483</v>
      </c>
      <c r="BJ5" t="str">
        <f>Labels!B41</f>
        <v>Desired Employment std dev</v>
      </c>
      <c r="BK5" t="s">
        <v>187</v>
      </c>
      <c r="BL5" t="str">
        <f>Labels!E41</f>
        <v>Standard deviation over trials of desired level of employment in each time period (expressed in millions of full-time-equivalent man-periods)</v>
      </c>
    </row>
    <row r="6" spans="1:64" ht="12.75" customHeight="1">
      <c r="A6" t="s">
        <v>556</v>
      </c>
      <c r="B6" t="str">
        <f>Labels!B59</f>
        <v>Permanent Income</v>
      </c>
      <c r="C6" t="s">
        <v>664</v>
      </c>
      <c r="D6" t="str">
        <f>Labels!E59</f>
        <v>Average over trials of consumers' expectation of their permanent income per time period, in each time period (in $ millions). This variable enters into consumers' decisions about how much of their income to spend.</v>
      </c>
      <c r="E6" t="s">
        <v>177</v>
      </c>
      <c r="F6" t="str">
        <f>Labels!B60</f>
        <v>Permanent Income std dev</v>
      </c>
      <c r="G6" t="s">
        <v>202</v>
      </c>
      <c r="H6" t="str">
        <f>Labels!E60</f>
        <v>Standard deviation over trials of consumers' expectation of their permanent income per time period, in each time period (in $ millions). This variable enters into consumers' decisions about how much of their income to spend.</v>
      </c>
      <c r="I6" t="s">
        <v>376</v>
      </c>
      <c r="J6" t="str">
        <f>Labels!B69</f>
        <v>Potential Output</v>
      </c>
      <c r="K6" t="s">
        <v>531</v>
      </c>
      <c r="L6" t="str">
        <f>Labels!E69</f>
        <v>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v>
      </c>
      <c r="M6" t="s">
        <v>36</v>
      </c>
      <c r="N6" t="str">
        <f>Labels!B70</f>
        <v>Potential Output std dev</v>
      </c>
      <c r="O6" t="s">
        <v>530</v>
      </c>
      <c r="P6" t="str">
        <f>Labels!E70</f>
        <v>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v>
      </c>
      <c r="Q6" t="s">
        <v>194</v>
      </c>
      <c r="R6">
        <f>Labels!E95</f>
        <v>0</v>
      </c>
      <c r="S6" t="s">
        <v>85</v>
      </c>
      <c r="T6" t="str">
        <f>Labels!B95</f>
        <v>Trials</v>
      </c>
      <c r="U6" t="s">
        <v>537</v>
      </c>
      <c r="V6" t="str">
        <f>Labels!D95</f>
        <v>Trials</v>
      </c>
      <c r="W6" t="s">
        <v>516</v>
      </c>
      <c r="X6" t="str">
        <f>Labels!C95</f>
        <v>Total</v>
      </c>
      <c r="Y6" t="s">
        <v>38</v>
      </c>
      <c r="Z6" t="str">
        <f>Labels!B96</f>
        <v>Trial 01</v>
      </c>
      <c r="AA6" t="s">
        <v>232</v>
      </c>
      <c r="AB6" t="str">
        <f>Labels!D96</f>
        <v>Trials</v>
      </c>
      <c r="AC6" t="s">
        <v>561</v>
      </c>
      <c r="AD6" t="str">
        <f>Labels!B97</f>
        <v>Trial 02</v>
      </c>
      <c r="AE6" t="s">
        <v>119</v>
      </c>
      <c r="AF6" t="str">
        <f>Labels!B98</f>
        <v>Trial 03</v>
      </c>
      <c r="AG6" t="s">
        <v>737</v>
      </c>
      <c r="AH6" t="str">
        <f>Labels!B99</f>
        <v>Trial 04</v>
      </c>
      <c r="AI6" t="s">
        <v>79</v>
      </c>
      <c r="AJ6" t="str">
        <f>Labels!B100</f>
        <v>Trial 05</v>
      </c>
      <c r="AK6" t="s">
        <v>184</v>
      </c>
      <c r="AL6" t="str">
        <f>Labels!B101</f>
        <v>Trial 06</v>
      </c>
      <c r="AM6" t="s">
        <v>692</v>
      </c>
      <c r="AN6" t="str">
        <f>Labels!B102</f>
        <v>Trial 07</v>
      </c>
      <c r="AO6" t="s">
        <v>375</v>
      </c>
      <c r="AP6" t="str">
        <f>Labels!B103</f>
        <v>Trial 08</v>
      </c>
      <c r="AQ6" t="s">
        <v>161</v>
      </c>
      <c r="AR6">
        <f>Labels!B6</f>
        <v>40179</v>
      </c>
    </row>
    <row r="7" spans="1:64" ht="12.75" customHeight="1">
      <c r="A7" t="s">
        <v>444</v>
      </c>
      <c r="B7">
        <f>Graphs!A1</f>
        <v>0</v>
      </c>
      <c r="C7" t="s">
        <v>245</v>
      </c>
      <c r="D7" t="str">
        <f>Inputs!A1</f>
        <v>Equilibrium Economy with Shocks</v>
      </c>
      <c r="E7" t="s">
        <v>245</v>
      </c>
      <c r="F7" t="str">
        <f>'Statitstical Moments'!A1</f>
        <v>Equilibrium Economy with Shocks</v>
      </c>
      <c r="G7" t="s">
        <v>245</v>
      </c>
      <c r="H7" t="str">
        <f>'Trial 1'!A1</f>
        <v>Equilibrium Economy with Shocks</v>
      </c>
      <c r="I7" t="s">
        <v>245</v>
      </c>
      <c r="J7" t="str">
        <f>'Trial 2'!A1</f>
        <v>Equilibrium Economy with Shocks</v>
      </c>
      <c r="K7" t="s">
        <v>245</v>
      </c>
      <c r="L7" t="str">
        <f>'Trial 3'!A1</f>
        <v>Equilibrium Economy with Shocks</v>
      </c>
      <c r="M7" t="s">
        <v>245</v>
      </c>
      <c r="N7" t="str">
        <f>'Trial 4'!A1</f>
        <v>Equilibrium Economy with Shocks</v>
      </c>
      <c r="O7" t="s">
        <v>245</v>
      </c>
      <c r="P7" t="str">
        <f>'Trial 5'!A1</f>
        <v>Equilibrium Economy with Shocks</v>
      </c>
      <c r="Q7" t="s">
        <v>245</v>
      </c>
      <c r="R7" t="str">
        <f>'Trial 6'!A1</f>
        <v>Equilibrium Economy with Shocks</v>
      </c>
      <c r="S7" t="s">
        <v>245</v>
      </c>
      <c r="T7" t="str">
        <f>'Trial 7'!A1</f>
        <v>Equilibrium Economy with Shocks</v>
      </c>
      <c r="U7" t="s">
        <v>245</v>
      </c>
      <c r="V7" t="str">
        <f>'Trial 8'!A1</f>
        <v>Equilibrium Economy with Shocks</v>
      </c>
      <c r="W7" t="s">
        <v>245</v>
      </c>
      <c r="X7" t="str">
        <f>Formulas!A1</f>
        <v>Equilibrium Economy with Shocks</v>
      </c>
      <c r="Y7" t="s">
        <v>245</v>
      </c>
      <c r="Z7" t="str">
        <f>'(Intermediate Computations)'!A1</f>
        <v>Equilibrium Economy with Shocks</v>
      </c>
      <c r="AA7" t="s">
        <v>245</v>
      </c>
      <c r="AB7" t="str">
        <f>'(Other Computations)'!A1</f>
        <v>Equilibrium Economy with Shocks</v>
      </c>
      <c r="AC7" t="s">
        <v>245</v>
      </c>
      <c r="AD7" t="str">
        <f>Labels!A1</f>
        <v>Equilibrium Economy with Shocks</v>
      </c>
      <c r="AE7" t="s">
        <v>245</v>
      </c>
      <c r="AF7" t="str">
        <f>ZZZ__FnCalls!A1</f>
        <v>Equilibrium Economy with Shocks</v>
      </c>
      <c r="AG7" t="s">
        <v>245</v>
      </c>
      <c r="AH7">
        <f ca="1">ZZZ_Ranges!A1</f>
        <v>957578.72841491573</v>
      </c>
      <c r="AI7" t="s">
        <v>245</v>
      </c>
      <c r="AJ7" t="str">
        <f>ZZZ_Import!A1</f>
        <v>:A:0:Employment</v>
      </c>
    </row>
    <row r="8" spans="1:64" ht="12.75" customHeight="1">
      <c r="A8" t="s">
        <v>310</v>
      </c>
      <c r="B8" t="str">
        <f>Inputs!B8</f>
        <v>Test Model</v>
      </c>
      <c r="C8" t="s">
        <v>467</v>
      </c>
      <c r="D8">
        <f>Inputs!B13</f>
        <v>3</v>
      </c>
      <c r="E8" t="s">
        <v>448</v>
      </c>
      <c r="F8">
        <f>Inputs!B14</f>
        <v>0.5</v>
      </c>
      <c r="G8" t="s">
        <v>264</v>
      </c>
      <c r="H8">
        <f>Inputs!B19</f>
        <v>14</v>
      </c>
      <c r="I8" t="s">
        <v>626</v>
      </c>
      <c r="J8">
        <f>Inputs!B20</f>
        <v>0.25</v>
      </c>
      <c r="K8" t="s">
        <v>394</v>
      </c>
      <c r="L8">
        <f>Inputs!B21</f>
        <v>0.5</v>
      </c>
      <c r="M8" t="s">
        <v>433</v>
      </c>
      <c r="N8">
        <f>Inputs!B22</f>
        <v>3</v>
      </c>
      <c r="O8" t="s">
        <v>127</v>
      </c>
      <c r="P8">
        <f>Inputs!B27</f>
        <v>140</v>
      </c>
      <c r="Q8" t="s">
        <v>0</v>
      </c>
      <c r="R8">
        <f>Inputs!B28</f>
        <v>0.4</v>
      </c>
      <c r="S8" t="s">
        <v>139</v>
      </c>
      <c r="T8">
        <f>Inputs!B29</f>
        <v>0.75</v>
      </c>
      <c r="U8" t="s">
        <v>257</v>
      </c>
      <c r="V8">
        <f>Inputs!B34</f>
        <v>0.78</v>
      </c>
      <c r="W8" t="s">
        <v>154</v>
      </c>
      <c r="X8">
        <f>Inputs!B35</f>
        <v>2.5</v>
      </c>
      <c r="Y8" t="s">
        <v>339</v>
      </c>
      <c r="Z8">
        <f>Inputs!B40</f>
        <v>14000000</v>
      </c>
      <c r="AA8" t="s">
        <v>366</v>
      </c>
      <c r="AB8">
        <f>Inputs!B45</f>
        <v>0.03</v>
      </c>
      <c r="AC8" t="s">
        <v>423</v>
      </c>
      <c r="AD8">
        <f>Inputs!B50</f>
        <v>0.2</v>
      </c>
      <c r="AE8" t="s">
        <v>300</v>
      </c>
      <c r="AF8">
        <f>Inputs!B51</f>
        <v>0.1</v>
      </c>
      <c r="AG8" t="s">
        <v>21</v>
      </c>
      <c r="AH8">
        <f>Inputs!B52</f>
        <v>0.30000000000000004</v>
      </c>
      <c r="AI8" t="s">
        <v>729</v>
      </c>
      <c r="AJ8">
        <f>Inputs!B57</f>
        <v>0.1</v>
      </c>
      <c r="AK8" t="s">
        <v>25</v>
      </c>
      <c r="AL8">
        <f>Inputs!B58</f>
        <v>0.03</v>
      </c>
    </row>
  </sheetData>
  <pageMargins left="0.75" right="0.75" top="1" bottom="1" header="0.5" footer="0.5"/>
  <pageSetup paperSize="9"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dimension ref="C28"/>
  <sheetViews>
    <sheetView workbookViewId="0"/>
  </sheetViews>
  <sheetFormatPr defaultColWidth="9.140625" defaultRowHeight="12.75"/>
  <sheetData>
    <row r="28" spans="3:3">
      <c r="C28" s="1"/>
    </row>
  </sheetData>
  <printOptions horizontalCentered="1"/>
  <pageMargins left="0.25" right="0.25" top="0.5" bottom="0.5" header="0.25" footer="0.25"/>
  <pageSetup orientation="landscape"/>
  <headerFooter alignWithMargins="0">
    <oddFooter>&amp;C</oddFooter>
  </headerFooter>
  <drawing r:id="rId1"/>
</worksheet>
</file>

<file path=xl/worksheets/sheet3.xml><?xml version="1.0" encoding="utf-8"?>
<worksheet xmlns="http://schemas.openxmlformats.org/spreadsheetml/2006/main" xmlns:r="http://schemas.openxmlformats.org/officeDocument/2006/relationships">
  <sheetPr>
    <outlinePr summaryBelow="0" summaryRight="0"/>
  </sheetPr>
  <dimension ref="A1:E60"/>
  <sheetViews>
    <sheetView workbookViewId="0"/>
  </sheetViews>
  <sheetFormatPr defaultRowHeight="12.75" customHeight="1" outlineLevelRow="1"/>
  <cols>
    <col min="1" max="1" width="24.42578125" customWidth="1"/>
    <col min="2" max="2" width="10.5703125" customWidth="1"/>
  </cols>
  <sheetData>
    <row r="1" spans="1:5" ht="12.75" customHeight="1">
      <c r="A1" s="119" t="str">
        <f>"Equilibrium Economy with Shocks"</f>
        <v>Equilibrium Economy with Shocks</v>
      </c>
      <c r="B1" s="119"/>
      <c r="C1" s="119"/>
    </row>
    <row r="2" spans="1:5" ht="12.75" customHeight="1">
      <c r="A2" s="119" t="str">
        <f>"Model: "&amp;B8</f>
        <v>Model: Test Model</v>
      </c>
      <c r="B2" s="119"/>
      <c r="C2" s="119"/>
    </row>
    <row r="3" spans="1:5" ht="12.75" customHeight="1">
      <c r="A3" s="119" t="str">
        <f>"$ millions"</f>
        <v>$ millions</v>
      </c>
      <c r="B3" s="119"/>
      <c r="C3" s="119"/>
    </row>
    <row r="4" spans="1:5" ht="12.75" customHeight="1">
      <c r="A4" s="119" t="str">
        <f>"Inputs"</f>
        <v>Inputs</v>
      </c>
      <c r="B4" s="119"/>
      <c r="C4" s="119"/>
    </row>
    <row r="5" spans="1:5" ht="12.75" customHeight="1">
      <c r="A5" s="119" t="str">
        <f>""</f>
        <v/>
      </c>
      <c r="B5" s="119"/>
      <c r="C5" s="119"/>
    </row>
    <row r="6" spans="1:5" ht="12.75" customHeight="1">
      <c r="A6" s="117" t="str">
        <f>"Shaded cells are input cells. You can enter data in them."</f>
        <v>Shaded cells are input cells. You can enter data in them.</v>
      </c>
      <c r="B6" s="117"/>
      <c r="C6" s="117"/>
      <c r="D6" s="117"/>
      <c r="E6" s="117"/>
    </row>
    <row r="7" spans="1:5" ht="12.75" customHeight="1">
      <c r="A7" s="117" t="str">
        <f>"Excel formulas in shaded cells are starting suggestions. You can overwrite them."</f>
        <v>Excel formulas in shaded cells are starting suggestions. You can overwrite them.</v>
      </c>
      <c r="B7" s="117"/>
      <c r="C7" s="117"/>
      <c r="D7" s="117"/>
      <c r="E7" s="117"/>
    </row>
    <row r="8" spans="1:5" ht="12.75" customHeight="1">
      <c r="A8" s="5" t="str">
        <f>Labels!B63</f>
        <v>Model Name</v>
      </c>
      <c r="B8" s="6" t="s">
        <v>515</v>
      </c>
    </row>
    <row r="11" spans="1:5" ht="12.75" customHeight="1">
      <c r="A11" s="3" t="str">
        <f>"Demand"</f>
        <v>Demand</v>
      </c>
    </row>
    <row r="12" spans="1:5" ht="12.75" hidden="1" customHeight="1" outlineLevel="1">
      <c r="A12" s="2" t="str">
        <f>" "</f>
        <v xml:space="preserve"> </v>
      </c>
    </row>
    <row r="13" spans="1:5" ht="12.75" hidden="1" customHeight="1" outlineLevel="1">
      <c r="A13" s="7" t="str">
        <f>Labels!B91</f>
        <v>Time Smooth Long Demand</v>
      </c>
      <c r="B13" s="8">
        <v>3</v>
      </c>
    </row>
    <row r="14" spans="1:5" ht="12.75" hidden="1" customHeight="1" outlineLevel="1">
      <c r="A14" s="9" t="str">
        <f>Labels!B92</f>
        <v>Time Smooth Short Demand</v>
      </c>
      <c r="B14" s="10">
        <v>0.5</v>
      </c>
    </row>
    <row r="15" spans="1:5" ht="12.75" hidden="1" customHeight="1" outlineLevel="1" collapsed="1"/>
    <row r="16" spans="1:5" ht="12.75" customHeight="1" collapsed="1"/>
    <row r="17" spans="1:2" ht="12.75" customHeight="1">
      <c r="A17" s="3" t="str">
        <f>"Capital"</f>
        <v>Capital</v>
      </c>
    </row>
    <row r="18" spans="1:2" ht="12.75" hidden="1" customHeight="1" outlineLevel="1">
      <c r="A18" s="2" t="str">
        <f>" "</f>
        <v xml:space="preserve"> </v>
      </c>
    </row>
    <row r="19" spans="1:2" ht="12.75" hidden="1" customHeight="1" outlineLevel="1">
      <c r="A19" s="7" t="str">
        <f>Labels!B10</f>
        <v>Avg Life Capital</v>
      </c>
      <c r="B19" s="8">
        <v>14</v>
      </c>
    </row>
    <row r="20" spans="1:2" ht="12.75" hidden="1" customHeight="1" outlineLevel="1">
      <c r="A20" s="11" t="str">
        <f>Labels!B18</f>
        <v>Capital Exponent</v>
      </c>
      <c r="B20" s="12">
        <v>0.25</v>
      </c>
    </row>
    <row r="21" spans="1:2" ht="12.75" hidden="1" customHeight="1" outlineLevel="1">
      <c r="A21" s="11" t="str">
        <f>Labels!B48</f>
        <v>Flexibility Capacity Utilization</v>
      </c>
      <c r="B21" s="12">
        <v>0.5</v>
      </c>
    </row>
    <row r="22" spans="1:2" ht="12.75" hidden="1" customHeight="1" outlineLevel="1">
      <c r="A22" s="9" t="str">
        <f>Labels!B88</f>
        <v>Time Adjust Capital</v>
      </c>
      <c r="B22" s="10">
        <v>3</v>
      </c>
    </row>
    <row r="23" spans="1:2" ht="12.75" hidden="1" customHeight="1" outlineLevel="1" collapsed="1"/>
    <row r="24" spans="1:2" ht="12.75" customHeight="1" collapsed="1"/>
    <row r="25" spans="1:2" ht="12.75" customHeight="1">
      <c r="A25" s="3" t="str">
        <f>"Employment"</f>
        <v>Employment</v>
      </c>
    </row>
    <row r="26" spans="1:2" ht="12.75" hidden="1" customHeight="1" outlineLevel="1">
      <c r="A26" s="2" t="str">
        <f>" "</f>
        <v xml:space="preserve"> </v>
      </c>
    </row>
    <row r="27" spans="1:2" ht="12.75" hidden="1" customHeight="1" outlineLevel="1">
      <c r="A27" s="7" t="str">
        <f>Labels!B42</f>
        <v>Equilibrium Employment</v>
      </c>
      <c r="B27" s="8">
        <v>140</v>
      </c>
    </row>
    <row r="28" spans="1:2" ht="12.75" hidden="1" customHeight="1" outlineLevel="1">
      <c r="A28" s="11" t="str">
        <f>Labels!B89</f>
        <v>Time Adjust Employment</v>
      </c>
      <c r="B28" s="12">
        <v>0.4</v>
      </c>
    </row>
    <row r="29" spans="1:2" ht="12.75" hidden="1" customHeight="1" outlineLevel="1">
      <c r="A29" s="9" t="str">
        <f>Labels!B73</f>
        <v>Equilibrium Real Wage %</v>
      </c>
      <c r="B29" s="13">
        <v>0.75</v>
      </c>
    </row>
    <row r="30" spans="1:2" ht="12.75" hidden="1" customHeight="1" outlineLevel="1" collapsed="1"/>
    <row r="31" spans="1:2" ht="12.75" customHeight="1" collapsed="1"/>
    <row r="32" spans="1:2" ht="12.75" customHeight="1">
      <c r="A32" s="3" t="str">
        <f>"Income"</f>
        <v>Income</v>
      </c>
    </row>
    <row r="33" spans="1:2" ht="12.75" hidden="1" customHeight="1" outlineLevel="1">
      <c r="A33" s="2" t="str">
        <f>" "</f>
        <v xml:space="preserve"> </v>
      </c>
    </row>
    <row r="34" spans="1:2" ht="12.75" hidden="1" customHeight="1" outlineLevel="1">
      <c r="A34" s="7" t="str">
        <f>Labels!B25</f>
        <v>Avg Propensity Consume</v>
      </c>
      <c r="B34" s="14">
        <v>0.78</v>
      </c>
    </row>
    <row r="35" spans="1:2" ht="12.75" hidden="1" customHeight="1" outlineLevel="1">
      <c r="A35" s="9" t="str">
        <f>Labels!B90</f>
        <v>Time Smooth Income</v>
      </c>
      <c r="B35" s="10">
        <v>2.5</v>
      </c>
    </row>
    <row r="36" spans="1:2" ht="12.75" hidden="1" customHeight="1" outlineLevel="1" collapsed="1"/>
    <row r="37" spans="1:2" ht="12.75" customHeight="1" collapsed="1"/>
    <row r="38" spans="1:2" ht="12.75" customHeight="1">
      <c r="A38" s="3" t="str">
        <f>"Output"</f>
        <v>Output</v>
      </c>
    </row>
    <row r="39" spans="1:2" ht="12.75" hidden="1" customHeight="1" outlineLevel="1">
      <c r="A39" s="2" t="str">
        <f>" "</f>
        <v xml:space="preserve"> </v>
      </c>
    </row>
    <row r="40" spans="1:2" ht="12.75" hidden="1" customHeight="1" outlineLevel="1">
      <c r="A40" s="5" t="str">
        <f>Labels!B66</f>
        <v>Equilibrium Annual Output</v>
      </c>
      <c r="B40" s="15">
        <f>14*10^6</f>
        <v>14000000</v>
      </c>
    </row>
    <row r="41" spans="1:2" ht="12.75" hidden="1" customHeight="1" outlineLevel="1" collapsed="1"/>
    <row r="42" spans="1:2" ht="12.75" customHeight="1" collapsed="1"/>
    <row r="43" spans="1:2" ht="12.75" customHeight="1">
      <c r="A43" s="3" t="str">
        <f>"Money and Prices"</f>
        <v>Money and Prices</v>
      </c>
    </row>
    <row r="44" spans="1:2" ht="12.75" hidden="1" customHeight="1" outlineLevel="1">
      <c r="A44" s="117" t="str">
        <f>" "</f>
        <v xml:space="preserve"> </v>
      </c>
      <c r="B44" s="117"/>
    </row>
    <row r="45" spans="1:2" ht="12.75" hidden="1" customHeight="1" outlineLevel="1">
      <c r="A45" s="5" t="str">
        <f>Labels!B62</f>
        <v>Long Annual Interest Rate</v>
      </c>
      <c r="B45" s="16">
        <v>0.03</v>
      </c>
    </row>
    <row r="46" spans="1:2" ht="12.75" hidden="1" customHeight="1" outlineLevel="1" collapsed="1"/>
    <row r="47" spans="1:2" ht="12.75" customHeight="1" collapsed="1"/>
    <row r="48" spans="1:2" ht="12.75" customHeight="1">
      <c r="A48" s="3" t="str">
        <f>"Government"</f>
        <v>Government</v>
      </c>
    </row>
    <row r="49" spans="1:2" ht="12.75" hidden="1" customHeight="1" outlineLevel="1">
      <c r="A49" s="2" t="str">
        <f>" "</f>
        <v xml:space="preserve"> </v>
      </c>
    </row>
    <row r="50" spans="1:2" ht="12.75" hidden="1" customHeight="1" outlineLevel="1">
      <c r="A50" s="7" t="str">
        <f>Labels!B50</f>
        <v>Equilibrium Gov Spend %</v>
      </c>
      <c r="B50" s="14">
        <v>0.2</v>
      </c>
    </row>
    <row r="51" spans="1:2" ht="12.75" hidden="1" customHeight="1" outlineLevel="1">
      <c r="A51" s="11" t="str">
        <f>Labels!B54</f>
        <v>Equilibrium Gov Transfers %</v>
      </c>
      <c r="B51" s="17">
        <v>0.1</v>
      </c>
    </row>
    <row r="52" spans="1:2" ht="12.75" hidden="1" customHeight="1" outlineLevel="1">
      <c r="A52" s="9" t="str">
        <f>Labels!B85</f>
        <v>Tax Rate</v>
      </c>
      <c r="B52" s="13">
        <f>('(Other Computations)'!B11+'(Other Computations)'!B14)/'(Other Computations)'!B8</f>
        <v>0.30000000000000004</v>
      </c>
    </row>
    <row r="53" spans="1:2" ht="12.75" hidden="1" customHeight="1" outlineLevel="1" collapsed="1"/>
    <row r="54" spans="1:2" ht="12.75" customHeight="1" collapsed="1"/>
    <row r="55" spans="1:2" ht="12.75" customHeight="1">
      <c r="A55" s="118" t="str">
        <f>"Stochastic Shocks"</f>
        <v>Stochastic Shocks</v>
      </c>
      <c r="B55" s="118"/>
    </row>
    <row r="56" spans="1:2" ht="12.75" hidden="1" customHeight="1" outlineLevel="1">
      <c r="A56" s="117" t="str">
        <f>" "</f>
        <v xml:space="preserve"> </v>
      </c>
      <c r="B56" s="117"/>
    </row>
    <row r="57" spans="1:2" ht="12.75" hidden="1" customHeight="1" outlineLevel="1">
      <c r="A57" s="7" t="str">
        <f>Labels!B82</f>
        <v>Shock Std Deviation %</v>
      </c>
      <c r="B57" s="14">
        <v>0.1</v>
      </c>
    </row>
    <row r="58" spans="1:2" ht="12.75" hidden="1" customHeight="1" outlineLevel="1">
      <c r="A58" s="9" t="str">
        <f>Labels!B77</f>
        <v>Shock_Cutoff</v>
      </c>
      <c r="B58" s="18">
        <v>0.03</v>
      </c>
    </row>
    <row r="59" spans="1:2" ht="12.75" hidden="1" customHeight="1" outlineLevel="1" collapsed="1"/>
    <row r="60" spans="1:2" ht="12.75" customHeight="1" collapsed="1"/>
  </sheetData>
  <mergeCells count="10">
    <mergeCell ref="A7:E7"/>
    <mergeCell ref="A44:B44"/>
    <mergeCell ref="A55:B55"/>
    <mergeCell ref="A56:B56"/>
    <mergeCell ref="A1:C1"/>
    <mergeCell ref="A2:C2"/>
    <mergeCell ref="A3:C3"/>
    <mergeCell ref="A4:C4"/>
    <mergeCell ref="A5:C5"/>
    <mergeCell ref="A6:E6"/>
  </mergeCells>
  <pageMargins left="0.75" right="0.75" top="1" bottom="1" header="0.5" footer="0.5"/>
  <pageSetup paperSize="9" orientation="landscape" horizontalDpi="0" verticalDpi="0" copies="0"/>
  <headerFooter alignWithMargins="0"/>
  <legacyDrawing r:id="rId1"/>
</worksheet>
</file>

<file path=xl/worksheets/sheet4.xml><?xml version="1.0" encoding="utf-8"?>
<worksheet xmlns="http://schemas.openxmlformats.org/spreadsheetml/2006/main" xmlns:r="http://schemas.openxmlformats.org/officeDocument/2006/relationships">
  <sheetPr>
    <outlinePr summaryBelow="0" summaryRight="0"/>
  </sheetPr>
  <dimension ref="A1:EN83"/>
  <sheetViews>
    <sheetView workbookViewId="0"/>
  </sheetViews>
  <sheetFormatPr defaultRowHeight="12.75" customHeight="1" outlineLevelRow="1"/>
  <cols>
    <col min="1" max="1" width="27.855468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"Statitstical Moments"</f>
        <v>Statitstical Moments</v>
      </c>
      <c r="B4" s="119"/>
      <c r="C4" s="119"/>
    </row>
    <row r="5" spans="1:144" ht="12.75" customHeight="1">
      <c r="A5" s="119" t="str">
        <f>""</f>
        <v/>
      </c>
      <c r="B5" s="119"/>
      <c r="C5" s="119"/>
    </row>
    <row r="6" spans="1:144" ht="12.75" customHeight="1">
      <c r="A6" s="117" t="str">
        <f>"Mean followed by standard deviation for each variable"</f>
        <v>Mean followed by standard deviation for each variable</v>
      </c>
      <c r="B6" s="117"/>
      <c r="C6" s="117"/>
    </row>
    <row r="7" spans="1:144" ht="12.75" customHeight="1">
      <c r="A7" s="117" t="str">
        <f>" "</f>
        <v xml:space="preserve"> </v>
      </c>
      <c r="B7" s="117"/>
      <c r="C7" s="117"/>
    </row>
    <row r="9" spans="1:144" ht="12.75" customHeight="1">
      <c r="A9" s="3" t="str">
        <f>"Demand"</f>
        <v>Demand</v>
      </c>
    </row>
    <row r="10" spans="1:144" ht="12.75" customHeight="1" outlineLevel="1">
      <c r="A10" s="2" t="str">
        <f>" "</f>
        <v xml:space="preserve"> </v>
      </c>
    </row>
    <row r="11" spans="1:144" ht="12.75" customHeight="1" outlineLevel="1">
      <c r="B11" s="19" t="str">
        <f>ZZZ__FnCalls!F7</f>
        <v>Jan 2010</v>
      </c>
      <c r="C11" s="20" t="str">
        <f>ZZZ__FnCalls!F8</f>
        <v>Feb 2010</v>
      </c>
      <c r="D11" s="20" t="str">
        <f>ZZZ__FnCalls!F9</f>
        <v>Mar 2010</v>
      </c>
      <c r="E11" s="20" t="str">
        <f>ZZZ__FnCalls!F10</f>
        <v>Apr 2010</v>
      </c>
      <c r="F11" s="20" t="str">
        <f>ZZZ__FnCalls!F11</f>
        <v>May 2010</v>
      </c>
      <c r="G11" s="20" t="str">
        <f>ZZZ__FnCalls!F12</f>
        <v>Jun 2010</v>
      </c>
      <c r="H11" s="20" t="str">
        <f>ZZZ__FnCalls!F13</f>
        <v>Jul 2010</v>
      </c>
      <c r="I11" s="20" t="str">
        <f>ZZZ__FnCalls!F14</f>
        <v>Aug 2010</v>
      </c>
      <c r="J11" s="20" t="str">
        <f>ZZZ__FnCalls!F15</f>
        <v>Sep 2010</v>
      </c>
      <c r="K11" s="20" t="str">
        <f>ZZZ__FnCalls!F16</f>
        <v>Oct 2010</v>
      </c>
      <c r="L11" s="20" t="str">
        <f>ZZZ__FnCalls!F17</f>
        <v>Nov 2010</v>
      </c>
      <c r="M11" s="20" t="str">
        <f>ZZZ__FnCalls!F18</f>
        <v>Dec 2010</v>
      </c>
      <c r="N11" s="21" t="str">
        <f>ZZZ__FnCalls!H7</f>
        <v>2010</v>
      </c>
      <c r="O11" s="20" t="str">
        <f>ZZZ__FnCalls!F19</f>
        <v>Jan 2011</v>
      </c>
      <c r="P11" s="20" t="str">
        <f>ZZZ__FnCalls!F20</f>
        <v>Feb 2011</v>
      </c>
      <c r="Q11" s="20" t="str">
        <f>ZZZ__FnCalls!F21</f>
        <v>Mar 2011</v>
      </c>
      <c r="R11" s="20" t="str">
        <f>ZZZ__FnCalls!F22</f>
        <v>Apr 2011</v>
      </c>
      <c r="S11" s="20" t="str">
        <f>ZZZ__FnCalls!F23</f>
        <v>May 2011</v>
      </c>
      <c r="T11" s="20" t="str">
        <f>ZZZ__FnCalls!F24</f>
        <v>Jun 2011</v>
      </c>
      <c r="U11" s="20" t="str">
        <f>ZZZ__FnCalls!F25</f>
        <v>Jul 2011</v>
      </c>
      <c r="V11" s="20" t="str">
        <f>ZZZ__FnCalls!F26</f>
        <v>Aug 2011</v>
      </c>
      <c r="W11" s="20" t="str">
        <f>ZZZ__FnCalls!F27</f>
        <v>Sep 2011</v>
      </c>
      <c r="X11" s="20" t="str">
        <f>ZZZ__FnCalls!F28</f>
        <v>Oct 2011</v>
      </c>
      <c r="Y11" s="20" t="str">
        <f>ZZZ__FnCalls!F29</f>
        <v>Nov 2011</v>
      </c>
      <c r="Z11" s="20" t="str">
        <f>ZZZ__FnCalls!F30</f>
        <v>Dec 2011</v>
      </c>
      <c r="AA11" s="21" t="str">
        <f>ZZZ__FnCalls!H19</f>
        <v>2011</v>
      </c>
      <c r="AB11" s="20" t="str">
        <f>ZZZ__FnCalls!F31</f>
        <v>Jan 2012</v>
      </c>
      <c r="AC11" s="20" t="str">
        <f>ZZZ__FnCalls!F32</f>
        <v>Feb 2012</v>
      </c>
      <c r="AD11" s="20" t="str">
        <f>ZZZ__FnCalls!F33</f>
        <v>Mar 2012</v>
      </c>
      <c r="AE11" s="20" t="str">
        <f>ZZZ__FnCalls!F34</f>
        <v>Apr 2012</v>
      </c>
      <c r="AF11" s="20" t="str">
        <f>ZZZ__FnCalls!F35</f>
        <v>May 2012</v>
      </c>
      <c r="AG11" s="20" t="str">
        <f>ZZZ__FnCalls!F36</f>
        <v>Jun 2012</v>
      </c>
      <c r="AH11" s="20" t="str">
        <f>ZZZ__FnCalls!F37</f>
        <v>Jul 2012</v>
      </c>
      <c r="AI11" s="20" t="str">
        <f>ZZZ__FnCalls!F38</f>
        <v>Aug 2012</v>
      </c>
      <c r="AJ11" s="20" t="str">
        <f>ZZZ__FnCalls!F39</f>
        <v>Sep 2012</v>
      </c>
      <c r="AK11" s="20" t="str">
        <f>ZZZ__FnCalls!F40</f>
        <v>Oct 2012</v>
      </c>
      <c r="AL11" s="20" t="str">
        <f>ZZZ__FnCalls!F41</f>
        <v>Nov 2012</v>
      </c>
      <c r="AM11" s="20" t="str">
        <f>ZZZ__FnCalls!F42</f>
        <v>Dec 2012</v>
      </c>
      <c r="AN11" s="21" t="str">
        <f>ZZZ__FnCalls!H31</f>
        <v>2012</v>
      </c>
      <c r="AO11" s="20" t="str">
        <f>ZZZ__FnCalls!F43</f>
        <v>Jan 2013</v>
      </c>
      <c r="AP11" s="20" t="str">
        <f>ZZZ__FnCalls!F44</f>
        <v>Feb 2013</v>
      </c>
      <c r="AQ11" s="20" t="str">
        <f>ZZZ__FnCalls!F45</f>
        <v>Mar 2013</v>
      </c>
      <c r="AR11" s="20" t="str">
        <f>ZZZ__FnCalls!F46</f>
        <v>Apr 2013</v>
      </c>
      <c r="AS11" s="20" t="str">
        <f>ZZZ__FnCalls!F47</f>
        <v>May 2013</v>
      </c>
      <c r="AT11" s="20" t="str">
        <f>ZZZ__FnCalls!F48</f>
        <v>Jun 2013</v>
      </c>
      <c r="AU11" s="20" t="str">
        <f>ZZZ__FnCalls!F49</f>
        <v>Jul 2013</v>
      </c>
      <c r="AV11" s="20" t="str">
        <f>ZZZ__FnCalls!F50</f>
        <v>Aug 2013</v>
      </c>
      <c r="AW11" s="20" t="str">
        <f>ZZZ__FnCalls!F51</f>
        <v>Sep 2013</v>
      </c>
      <c r="AX11" s="20" t="str">
        <f>ZZZ__FnCalls!F52</f>
        <v>Oct 2013</v>
      </c>
      <c r="AY11" s="20" t="str">
        <f>ZZZ__FnCalls!F53</f>
        <v>Nov 2013</v>
      </c>
      <c r="AZ11" s="20" t="str">
        <f>ZZZ__FnCalls!F54</f>
        <v>Dec 2013</v>
      </c>
      <c r="BA11" s="21" t="str">
        <f>ZZZ__FnCalls!H43</f>
        <v>2013</v>
      </c>
      <c r="BB11" s="20" t="str">
        <f>ZZZ__FnCalls!F55</f>
        <v>Jan 2014</v>
      </c>
      <c r="BC11" s="20" t="str">
        <f>ZZZ__FnCalls!F56</f>
        <v>Feb 2014</v>
      </c>
      <c r="BD11" s="20" t="str">
        <f>ZZZ__FnCalls!F57</f>
        <v>Mar 2014</v>
      </c>
      <c r="BE11" s="20" t="str">
        <f>ZZZ__FnCalls!F58</f>
        <v>Apr 2014</v>
      </c>
      <c r="BF11" s="20" t="str">
        <f>ZZZ__FnCalls!F59</f>
        <v>May 2014</v>
      </c>
      <c r="BG11" s="20" t="str">
        <f>ZZZ__FnCalls!F60</f>
        <v>Jun 2014</v>
      </c>
      <c r="BH11" s="20" t="str">
        <f>ZZZ__FnCalls!F61</f>
        <v>Jul 2014</v>
      </c>
      <c r="BI11" s="20" t="str">
        <f>ZZZ__FnCalls!F62</f>
        <v>Aug 2014</v>
      </c>
      <c r="BJ11" s="20" t="str">
        <f>ZZZ__FnCalls!F63</f>
        <v>Sep 2014</v>
      </c>
      <c r="BK11" s="20" t="str">
        <f>ZZZ__FnCalls!F64</f>
        <v>Oct 2014</v>
      </c>
      <c r="BL11" s="20" t="str">
        <f>ZZZ__FnCalls!F65</f>
        <v>Nov 2014</v>
      </c>
      <c r="BM11" s="20" t="str">
        <f>ZZZ__FnCalls!F66</f>
        <v>Dec 2014</v>
      </c>
      <c r="BN11" s="21" t="str">
        <f>ZZZ__FnCalls!H55</f>
        <v>2014</v>
      </c>
      <c r="BO11" s="20" t="str">
        <f>ZZZ__FnCalls!F67</f>
        <v>Jan 2015</v>
      </c>
      <c r="BP11" s="20" t="str">
        <f>ZZZ__FnCalls!F68</f>
        <v>Feb 2015</v>
      </c>
      <c r="BQ11" s="20" t="str">
        <f>ZZZ__FnCalls!F69</f>
        <v>Mar 2015</v>
      </c>
      <c r="BR11" s="20" t="str">
        <f>ZZZ__FnCalls!F70</f>
        <v>Apr 2015</v>
      </c>
      <c r="BS11" s="20" t="str">
        <f>ZZZ__FnCalls!F71</f>
        <v>May 2015</v>
      </c>
      <c r="BT11" s="20" t="str">
        <f>ZZZ__FnCalls!F72</f>
        <v>Jun 2015</v>
      </c>
      <c r="BU11" s="20" t="str">
        <f>ZZZ__FnCalls!F73</f>
        <v>Jul 2015</v>
      </c>
      <c r="BV11" s="20" t="str">
        <f>ZZZ__FnCalls!F74</f>
        <v>Aug 2015</v>
      </c>
      <c r="BW11" s="20" t="str">
        <f>ZZZ__FnCalls!F75</f>
        <v>Sep 2015</v>
      </c>
      <c r="BX11" s="20" t="str">
        <f>ZZZ__FnCalls!F76</f>
        <v>Oct 2015</v>
      </c>
      <c r="BY11" s="20" t="str">
        <f>ZZZ__FnCalls!F77</f>
        <v>Nov 2015</v>
      </c>
      <c r="BZ11" s="20" t="str">
        <f>ZZZ__FnCalls!F78</f>
        <v>Dec 2015</v>
      </c>
      <c r="CA11" s="21" t="str">
        <f>ZZZ__FnCalls!H67</f>
        <v>2015</v>
      </c>
      <c r="CB11" s="20" t="str">
        <f>ZZZ__FnCalls!F79</f>
        <v>Jan 2016</v>
      </c>
      <c r="CC11" s="20" t="str">
        <f>ZZZ__FnCalls!F80</f>
        <v>Feb 2016</v>
      </c>
      <c r="CD11" s="20" t="str">
        <f>ZZZ__FnCalls!F81</f>
        <v>Mar 2016</v>
      </c>
      <c r="CE11" s="20" t="str">
        <f>ZZZ__FnCalls!F82</f>
        <v>Apr 2016</v>
      </c>
      <c r="CF11" s="20" t="str">
        <f>ZZZ__FnCalls!F83</f>
        <v>May 2016</v>
      </c>
      <c r="CG11" s="20" t="str">
        <f>ZZZ__FnCalls!F84</f>
        <v>Jun 2016</v>
      </c>
      <c r="CH11" s="20" t="str">
        <f>ZZZ__FnCalls!F85</f>
        <v>Jul 2016</v>
      </c>
      <c r="CI11" s="20" t="str">
        <f>ZZZ__FnCalls!F86</f>
        <v>Aug 2016</v>
      </c>
      <c r="CJ11" s="20" t="str">
        <f>ZZZ__FnCalls!F87</f>
        <v>Sep 2016</v>
      </c>
      <c r="CK11" s="20" t="str">
        <f>ZZZ__FnCalls!F88</f>
        <v>Oct 2016</v>
      </c>
      <c r="CL11" s="20" t="str">
        <f>ZZZ__FnCalls!F89</f>
        <v>Nov 2016</v>
      </c>
      <c r="CM11" s="20" t="str">
        <f>ZZZ__FnCalls!F90</f>
        <v>Dec 2016</v>
      </c>
      <c r="CN11" s="21" t="str">
        <f>ZZZ__FnCalls!H79</f>
        <v>2016</v>
      </c>
      <c r="CO11" s="20" t="str">
        <f>ZZZ__FnCalls!F91</f>
        <v>Jan 2017</v>
      </c>
      <c r="CP11" s="20" t="str">
        <f>ZZZ__FnCalls!F92</f>
        <v>Feb 2017</v>
      </c>
      <c r="CQ11" s="20" t="str">
        <f>ZZZ__FnCalls!F93</f>
        <v>Mar 2017</v>
      </c>
      <c r="CR11" s="20" t="str">
        <f>ZZZ__FnCalls!F94</f>
        <v>Apr 2017</v>
      </c>
      <c r="CS11" s="20" t="str">
        <f>ZZZ__FnCalls!F95</f>
        <v>May 2017</v>
      </c>
      <c r="CT11" s="20" t="str">
        <f>ZZZ__FnCalls!F96</f>
        <v>Jun 2017</v>
      </c>
      <c r="CU11" s="20" t="str">
        <f>ZZZ__FnCalls!F97</f>
        <v>Jul 2017</v>
      </c>
      <c r="CV11" s="20" t="str">
        <f>ZZZ__FnCalls!F98</f>
        <v>Aug 2017</v>
      </c>
      <c r="CW11" s="20" t="str">
        <f>ZZZ__FnCalls!F99</f>
        <v>Sep 2017</v>
      </c>
      <c r="CX11" s="20" t="str">
        <f>ZZZ__FnCalls!F100</f>
        <v>Oct 2017</v>
      </c>
      <c r="CY11" s="20" t="str">
        <f>ZZZ__FnCalls!F101</f>
        <v>Nov 2017</v>
      </c>
      <c r="CZ11" s="20" t="str">
        <f>ZZZ__FnCalls!F102</f>
        <v>Dec 2017</v>
      </c>
      <c r="DA11" s="21" t="str">
        <f>ZZZ__FnCalls!H91</f>
        <v>2017</v>
      </c>
      <c r="DB11" s="20" t="str">
        <f>ZZZ__FnCalls!F103</f>
        <v>Jan 2018</v>
      </c>
      <c r="DC11" s="20" t="str">
        <f>ZZZ__FnCalls!F104</f>
        <v>Feb 2018</v>
      </c>
      <c r="DD11" s="20" t="str">
        <f>ZZZ__FnCalls!F105</f>
        <v>Mar 2018</v>
      </c>
      <c r="DE11" s="20" t="str">
        <f>ZZZ__FnCalls!F106</f>
        <v>Apr 2018</v>
      </c>
      <c r="DF11" s="20" t="str">
        <f>ZZZ__FnCalls!F107</f>
        <v>May 2018</v>
      </c>
      <c r="DG11" s="20" t="str">
        <f>ZZZ__FnCalls!F108</f>
        <v>Jun 2018</v>
      </c>
      <c r="DH11" s="20" t="str">
        <f>ZZZ__FnCalls!F109</f>
        <v>Jul 2018</v>
      </c>
      <c r="DI11" s="20" t="str">
        <f>ZZZ__FnCalls!F110</f>
        <v>Aug 2018</v>
      </c>
      <c r="DJ11" s="20" t="str">
        <f>ZZZ__FnCalls!F111</f>
        <v>Sep 2018</v>
      </c>
      <c r="DK11" s="20" t="str">
        <f>ZZZ__FnCalls!F112</f>
        <v>Oct 2018</v>
      </c>
      <c r="DL11" s="20" t="str">
        <f>ZZZ__FnCalls!F113</f>
        <v>Nov 2018</v>
      </c>
      <c r="DM11" s="20" t="str">
        <f>ZZZ__FnCalls!F114</f>
        <v>Dec 2018</v>
      </c>
      <c r="DN11" s="21" t="str">
        <f>ZZZ__FnCalls!H103</f>
        <v>2018</v>
      </c>
      <c r="DO11" s="20" t="str">
        <f>ZZZ__FnCalls!F115</f>
        <v>Jan 2019</v>
      </c>
      <c r="DP11" s="20" t="str">
        <f>ZZZ__FnCalls!F116</f>
        <v>Feb 2019</v>
      </c>
      <c r="DQ11" s="20" t="str">
        <f>ZZZ__FnCalls!F117</f>
        <v>Mar 2019</v>
      </c>
      <c r="DR11" s="20" t="str">
        <f>ZZZ__FnCalls!F118</f>
        <v>Apr 2019</v>
      </c>
      <c r="DS11" s="20" t="str">
        <f>ZZZ__FnCalls!F119</f>
        <v>May 2019</v>
      </c>
      <c r="DT11" s="20" t="str">
        <f>ZZZ__FnCalls!F120</f>
        <v>Jun 2019</v>
      </c>
      <c r="DU11" s="20" t="str">
        <f>ZZZ__FnCalls!F121</f>
        <v>Jul 2019</v>
      </c>
      <c r="DV11" s="20" t="str">
        <f>ZZZ__FnCalls!F122</f>
        <v>Aug 2019</v>
      </c>
      <c r="DW11" s="20" t="str">
        <f>ZZZ__FnCalls!F123</f>
        <v>Sep 2019</v>
      </c>
      <c r="DX11" s="20" t="str">
        <f>ZZZ__FnCalls!F124</f>
        <v>Oct 2019</v>
      </c>
      <c r="DY11" s="20" t="str">
        <f>ZZZ__FnCalls!F125</f>
        <v>Nov 2019</v>
      </c>
      <c r="DZ11" s="20" t="str">
        <f>ZZZ__FnCalls!F126</f>
        <v>Dec 2019</v>
      </c>
      <c r="EA11" s="21" t="str">
        <f>ZZZ__FnCalls!H115</f>
        <v>2019</v>
      </c>
      <c r="EB11" s="20" t="str">
        <f>ZZZ__FnCalls!F127</f>
        <v>Jan 2020</v>
      </c>
      <c r="EC11" s="20" t="str">
        <f>ZZZ__FnCalls!F128</f>
        <v>Feb 2020</v>
      </c>
      <c r="ED11" s="20" t="str">
        <f>ZZZ__FnCalls!F129</f>
        <v>Mar 2020</v>
      </c>
      <c r="EE11" s="20" t="str">
        <f>ZZZ__FnCalls!F130</f>
        <v>Apr 2020</v>
      </c>
      <c r="EF11" s="20" t="str">
        <f>ZZZ__FnCalls!F131</f>
        <v>May 2020</v>
      </c>
      <c r="EG11" s="20" t="str">
        <f>ZZZ__FnCalls!F132</f>
        <v>Jun 2020</v>
      </c>
      <c r="EH11" s="20" t="str">
        <f>ZZZ__FnCalls!F133</f>
        <v>Jul 2020</v>
      </c>
      <c r="EI11" s="20" t="str">
        <f>ZZZ__FnCalls!F134</f>
        <v>Aug 2020</v>
      </c>
      <c r="EJ11" s="20" t="str">
        <f>ZZZ__FnCalls!F135</f>
        <v>Sep 2020</v>
      </c>
      <c r="EK11" s="20" t="str">
        <f>ZZZ__FnCalls!F136</f>
        <v>Oct 2020</v>
      </c>
      <c r="EL11" s="20" t="str">
        <f>ZZZ__FnCalls!F137</f>
        <v>Nov 2020</v>
      </c>
      <c r="EM11" s="20" t="str">
        <f>ZZZ__FnCalls!F138</f>
        <v>Dec 2020</v>
      </c>
      <c r="EN11" s="21" t="str">
        <f>ZZZ__FnCalls!H127</f>
        <v>2020</v>
      </c>
    </row>
    <row r="12" spans="1:144" ht="12.75" customHeight="1" outlineLevel="1">
      <c r="A12" s="7" t="str">
        <f>Labels!B29</f>
        <v>Aggregate Demand</v>
      </c>
      <c r="B12" s="22">
        <f ca="1">AVERAGE('Trial 1'!B9,'Trial 2'!B9,'Trial 3'!B9,'Trial 4'!B9,'Trial 5'!B9,'Trial 6'!B9,'Trial 7'!B9,'Trial 8'!B9)</f>
        <v>957578.72841491573</v>
      </c>
      <c r="C12" s="22">
        <f ca="1">AVERAGE('Trial 1'!C9,'Trial 2'!C9,'Trial 3'!C9,'Trial 4'!C9,'Trial 5'!C9,'Trial 6'!C9,'Trial 7'!C9,'Trial 8'!C9)</f>
        <v>954071.86609622114</v>
      </c>
      <c r="D12" s="22">
        <f ca="1">AVERAGE('Trial 1'!D9,'Trial 2'!D9,'Trial 3'!D9,'Trial 4'!D9,'Trial 5'!D9,'Trial 6'!D9,'Trial 7'!D9,'Trial 8'!D9)</f>
        <v>968656.16752651241</v>
      </c>
      <c r="E12" s="22">
        <f ca="1">AVERAGE('Trial 1'!E9,'Trial 2'!E9,'Trial 3'!E9,'Trial 4'!E9,'Trial 5'!E9,'Trial 6'!E9,'Trial 7'!E9,'Trial 8'!E9)</f>
        <v>958213.58596899337</v>
      </c>
      <c r="F12" s="22">
        <f ca="1">AVERAGE('Trial 1'!F9,'Trial 2'!F9,'Trial 3'!F9,'Trial 4'!F9,'Trial 5'!F9,'Trial 6'!F9,'Trial 7'!F9,'Trial 8'!F9)</f>
        <v>964960.28855873272</v>
      </c>
      <c r="G12" s="22">
        <f ca="1">AVERAGE('Trial 1'!G9,'Trial 2'!G9,'Trial 3'!G9,'Trial 4'!G9,'Trial 5'!G9,'Trial 6'!G9,'Trial 7'!G9,'Trial 8'!G9)</f>
        <v>949779.18965158332</v>
      </c>
      <c r="H12" s="22">
        <f ca="1">AVERAGE('Trial 1'!H9,'Trial 2'!H9,'Trial 3'!H9,'Trial 4'!H9,'Trial 5'!H9,'Trial 6'!H9,'Trial 7'!H9,'Trial 8'!H9)</f>
        <v>973108.45128015464</v>
      </c>
      <c r="I12" s="22">
        <f ca="1">AVERAGE('Trial 1'!I9,'Trial 2'!I9,'Trial 3'!I9,'Trial 4'!I9,'Trial 5'!I9,'Trial 6'!I9,'Trial 7'!I9,'Trial 8'!I9)</f>
        <v>963999.70817384741</v>
      </c>
      <c r="J12" s="22">
        <f ca="1">AVERAGE('Trial 1'!J9,'Trial 2'!J9,'Trial 3'!J9,'Trial 4'!J9,'Trial 5'!J9,'Trial 6'!J9,'Trial 7'!J9,'Trial 8'!J9)</f>
        <v>948494.56222496554</v>
      </c>
      <c r="K12" s="22">
        <f ca="1">AVERAGE('Trial 1'!K9,'Trial 2'!K9,'Trial 3'!K9,'Trial 4'!K9,'Trial 5'!K9,'Trial 6'!K9,'Trial 7'!K9,'Trial 8'!K9)</f>
        <v>955767.35297238675</v>
      </c>
      <c r="L12" s="22">
        <f ca="1">AVERAGE('Trial 1'!L9,'Trial 2'!L9,'Trial 3'!L9,'Trial 4'!L9,'Trial 5'!L9,'Trial 6'!L9,'Trial 7'!L9,'Trial 8'!L9)</f>
        <v>963668.92747531913</v>
      </c>
      <c r="M12" s="22">
        <f ca="1">AVERAGE('Trial 1'!M9,'Trial 2'!M9,'Trial 3'!M9,'Trial 4'!M9,'Trial 5'!M9,'Trial 6'!M9,'Trial 7'!M9,'Trial 8'!M9)</f>
        <v>964774.66447466332</v>
      </c>
      <c r="N12" s="23">
        <f t="shared" ref="N12:N19" ca="1" si="0">SUM(B12:M12)</f>
        <v>11523073.492818296</v>
      </c>
      <c r="O12" s="22">
        <f ca="1">AVERAGE('Trial 1'!O9,'Trial 2'!O9,'Trial 3'!O9,'Trial 4'!O9,'Trial 5'!O9,'Trial 6'!O9,'Trial 7'!O9,'Trial 8'!O9)</f>
        <v>965120.09576464782</v>
      </c>
      <c r="P12" s="22">
        <f ca="1">AVERAGE('Trial 1'!P9,'Trial 2'!P9,'Trial 3'!P9,'Trial 4'!P9,'Trial 5'!P9,'Trial 6'!P9,'Trial 7'!P9,'Trial 8'!P9)</f>
        <v>943021.17838837171</v>
      </c>
      <c r="Q12" s="22">
        <f ca="1">AVERAGE('Trial 1'!Q9,'Trial 2'!Q9,'Trial 3'!Q9,'Trial 4'!Q9,'Trial 5'!Q9,'Trial 6'!Q9,'Trial 7'!Q9,'Trial 8'!Q9)</f>
        <v>973789.62379757001</v>
      </c>
      <c r="R12" s="22">
        <f ca="1">AVERAGE('Trial 1'!R9,'Trial 2'!R9,'Trial 3'!R9,'Trial 4'!R9,'Trial 5'!R9,'Trial 6'!R9,'Trial 7'!R9,'Trial 8'!R9)</f>
        <v>971936.99785959732</v>
      </c>
      <c r="S12" s="22">
        <f ca="1">AVERAGE('Trial 1'!S9,'Trial 2'!S9,'Trial 3'!S9,'Trial 4'!S9,'Trial 5'!S9,'Trial 6'!S9,'Trial 7'!S9,'Trial 8'!S9)</f>
        <v>946532.01186026901</v>
      </c>
      <c r="T12" s="22">
        <f ca="1">AVERAGE('Trial 1'!T9,'Trial 2'!T9,'Trial 3'!T9,'Trial 4'!T9,'Trial 5'!T9,'Trial 6'!T9,'Trial 7'!T9,'Trial 8'!T9)</f>
        <v>963632.51861146325</v>
      </c>
      <c r="U12" s="22">
        <f ca="1">AVERAGE('Trial 1'!U9,'Trial 2'!U9,'Trial 3'!U9,'Trial 4'!U9,'Trial 5'!U9,'Trial 6'!U9,'Trial 7'!U9,'Trial 8'!U9)</f>
        <v>954510.85641463241</v>
      </c>
      <c r="V12" s="22">
        <f ca="1">AVERAGE('Trial 1'!V9,'Trial 2'!V9,'Trial 3'!V9,'Trial 4'!V9,'Trial 5'!V9,'Trial 6'!V9,'Trial 7'!V9,'Trial 8'!V9)</f>
        <v>955798.49564917199</v>
      </c>
      <c r="W12" s="22">
        <f ca="1">AVERAGE('Trial 1'!W9,'Trial 2'!W9,'Trial 3'!W9,'Trial 4'!W9,'Trial 5'!W9,'Trial 6'!W9,'Trial 7'!W9,'Trial 8'!W9)</f>
        <v>973640.55952068244</v>
      </c>
      <c r="X12" s="22">
        <f ca="1">AVERAGE('Trial 1'!X9,'Trial 2'!X9,'Trial 3'!X9,'Trial 4'!X9,'Trial 5'!X9,'Trial 6'!X9,'Trial 7'!X9,'Trial 8'!X9)</f>
        <v>965549.98489126936</v>
      </c>
      <c r="Y12" s="22">
        <f ca="1">AVERAGE('Trial 1'!Y9,'Trial 2'!Y9,'Trial 3'!Y9,'Trial 4'!Y9,'Trial 5'!Y9,'Trial 6'!Y9,'Trial 7'!Y9,'Trial 8'!Y9)</f>
        <v>956324.29039918049</v>
      </c>
      <c r="Z12" s="22">
        <f ca="1">AVERAGE('Trial 1'!Z9,'Trial 2'!Z9,'Trial 3'!Z9,'Trial 4'!Z9,'Trial 5'!Z9,'Trial 6'!Z9,'Trial 7'!Z9,'Trial 8'!Z9)</f>
        <v>939884.59433365287</v>
      </c>
      <c r="AA12" s="23">
        <f t="shared" ref="AA12:AA19" ca="1" si="1">SUM(O12:Z12)</f>
        <v>11509741.207490509</v>
      </c>
      <c r="AB12" s="22">
        <f ca="1">AVERAGE('Trial 1'!AB9,'Trial 2'!AB9,'Trial 3'!AB9,'Trial 4'!AB9,'Trial 5'!AB9,'Trial 6'!AB9,'Trial 7'!AB9,'Trial 8'!AB9)</f>
        <v>964990.29458739259</v>
      </c>
      <c r="AC12" s="22">
        <f ca="1">AVERAGE('Trial 1'!AC9,'Trial 2'!AC9,'Trial 3'!AC9,'Trial 4'!AC9,'Trial 5'!AC9,'Trial 6'!AC9,'Trial 7'!AC9,'Trial 8'!AC9)</f>
        <v>943567.80777101649</v>
      </c>
      <c r="AD12" s="22">
        <f ca="1">AVERAGE('Trial 1'!AD9,'Trial 2'!AD9,'Trial 3'!AD9,'Trial 4'!AD9,'Trial 5'!AD9,'Trial 6'!AD9,'Trial 7'!AD9,'Trial 8'!AD9)</f>
        <v>955760.68350249121</v>
      </c>
      <c r="AE12" s="22">
        <f ca="1">AVERAGE('Trial 1'!AE9,'Trial 2'!AE9,'Trial 3'!AE9,'Trial 4'!AE9,'Trial 5'!AE9,'Trial 6'!AE9,'Trial 7'!AE9,'Trial 8'!AE9)</f>
        <v>935234.38214608759</v>
      </c>
      <c r="AF12" s="22">
        <f ca="1">AVERAGE('Trial 1'!AF9,'Trial 2'!AF9,'Trial 3'!AF9,'Trial 4'!AF9,'Trial 5'!AF9,'Trial 6'!AF9,'Trial 7'!AF9,'Trial 8'!AF9)</f>
        <v>940000.32755496446</v>
      </c>
      <c r="AG12" s="22">
        <f ca="1">AVERAGE('Trial 1'!AG9,'Trial 2'!AG9,'Trial 3'!AG9,'Trial 4'!AG9,'Trial 5'!AG9,'Trial 6'!AG9,'Trial 7'!AG9,'Trial 8'!AG9)</f>
        <v>937811.31373295235</v>
      </c>
      <c r="AH12" s="22">
        <f ca="1">AVERAGE('Trial 1'!AH9,'Trial 2'!AH9,'Trial 3'!AH9,'Trial 4'!AH9,'Trial 5'!AH9,'Trial 6'!AH9,'Trial 7'!AH9,'Trial 8'!AH9)</f>
        <v>935885.68386739318</v>
      </c>
      <c r="AI12" s="22">
        <f ca="1">AVERAGE('Trial 1'!AI9,'Trial 2'!AI9,'Trial 3'!AI9,'Trial 4'!AI9,'Trial 5'!AI9,'Trial 6'!AI9,'Trial 7'!AI9,'Trial 8'!AI9)</f>
        <v>947481.68117355835</v>
      </c>
      <c r="AJ12" s="22">
        <f ca="1">AVERAGE('Trial 1'!AJ9,'Trial 2'!AJ9,'Trial 3'!AJ9,'Trial 4'!AJ9,'Trial 5'!AJ9,'Trial 6'!AJ9,'Trial 7'!AJ9,'Trial 8'!AJ9)</f>
        <v>934906.56849880784</v>
      </c>
      <c r="AK12" s="22">
        <f ca="1">AVERAGE('Trial 1'!AK9,'Trial 2'!AK9,'Trial 3'!AK9,'Trial 4'!AK9,'Trial 5'!AK9,'Trial 6'!AK9,'Trial 7'!AK9,'Trial 8'!AK9)</f>
        <v>929451.88444828312</v>
      </c>
      <c r="AL12" s="22">
        <f ca="1">AVERAGE('Trial 1'!AL9,'Trial 2'!AL9,'Trial 3'!AL9,'Trial 4'!AL9,'Trial 5'!AL9,'Trial 6'!AL9,'Trial 7'!AL9,'Trial 8'!AL9)</f>
        <v>937475.56632538303</v>
      </c>
      <c r="AM12" s="22">
        <f ca="1">AVERAGE('Trial 1'!AM9,'Trial 2'!AM9,'Trial 3'!AM9,'Trial 4'!AM9,'Trial 5'!AM9,'Trial 6'!AM9,'Trial 7'!AM9,'Trial 8'!AM9)</f>
        <v>936005.01932490012</v>
      </c>
      <c r="AN12" s="23">
        <f t="shared" ref="AN12:AN19" ca="1" si="2">SUM(AB12:AM12)</f>
        <v>11298571.212933229</v>
      </c>
      <c r="AO12" s="22">
        <f ca="1">AVERAGE('Trial 1'!AO9,'Trial 2'!AO9,'Trial 3'!AO9,'Trial 4'!AO9,'Trial 5'!AO9,'Trial 6'!AO9,'Trial 7'!AO9,'Trial 8'!AO9)</f>
        <v>952029.22592815082</v>
      </c>
      <c r="AP12" s="22">
        <f ca="1">AVERAGE('Trial 1'!AP9,'Trial 2'!AP9,'Trial 3'!AP9,'Trial 4'!AP9,'Trial 5'!AP9,'Trial 6'!AP9,'Trial 7'!AP9,'Trial 8'!AP9)</f>
        <v>954707.74549801135</v>
      </c>
      <c r="AQ12" s="22">
        <f ca="1">AVERAGE('Trial 1'!AQ9,'Trial 2'!AQ9,'Trial 3'!AQ9,'Trial 4'!AQ9,'Trial 5'!AQ9,'Trial 6'!AQ9,'Trial 7'!AQ9,'Trial 8'!AQ9)</f>
        <v>948292.47884031164</v>
      </c>
      <c r="AR12" s="22">
        <f ca="1">AVERAGE('Trial 1'!AR9,'Trial 2'!AR9,'Trial 3'!AR9,'Trial 4'!AR9,'Trial 5'!AR9,'Trial 6'!AR9,'Trial 7'!AR9,'Trial 8'!AR9)</f>
        <v>963949.51999835367</v>
      </c>
      <c r="AS12" s="22">
        <f ca="1">AVERAGE('Trial 1'!AS9,'Trial 2'!AS9,'Trial 3'!AS9,'Trial 4'!AS9,'Trial 5'!AS9,'Trial 6'!AS9,'Trial 7'!AS9,'Trial 8'!AS9)</f>
        <v>943072.78335271066</v>
      </c>
      <c r="AT12" s="22">
        <f ca="1">AVERAGE('Trial 1'!AT9,'Trial 2'!AT9,'Trial 3'!AT9,'Trial 4'!AT9,'Trial 5'!AT9,'Trial 6'!AT9,'Trial 7'!AT9,'Trial 8'!AT9)</f>
        <v>937689.80946392135</v>
      </c>
      <c r="AU12" s="22">
        <f ca="1">AVERAGE('Trial 1'!AU9,'Trial 2'!AU9,'Trial 3'!AU9,'Trial 4'!AU9,'Trial 5'!AU9,'Trial 6'!AU9,'Trial 7'!AU9,'Trial 8'!AU9)</f>
        <v>942881.75409673818</v>
      </c>
      <c r="AV12" s="22">
        <f ca="1">AVERAGE('Trial 1'!AV9,'Trial 2'!AV9,'Trial 3'!AV9,'Trial 4'!AV9,'Trial 5'!AV9,'Trial 6'!AV9,'Trial 7'!AV9,'Trial 8'!AV9)</f>
        <v>944648.04180840391</v>
      </c>
      <c r="AW12" s="22">
        <f ca="1">AVERAGE('Trial 1'!AW9,'Trial 2'!AW9,'Trial 3'!AW9,'Trial 4'!AW9,'Trial 5'!AW9,'Trial 6'!AW9,'Trial 7'!AW9,'Trial 8'!AW9)</f>
        <v>924299.75134690898</v>
      </c>
      <c r="AX12" s="22">
        <f ca="1">AVERAGE('Trial 1'!AX9,'Trial 2'!AX9,'Trial 3'!AX9,'Trial 4'!AX9,'Trial 5'!AX9,'Trial 6'!AX9,'Trial 7'!AX9,'Trial 8'!AX9)</f>
        <v>940047.82327416271</v>
      </c>
      <c r="AY12" s="22">
        <f ca="1">AVERAGE('Trial 1'!AY9,'Trial 2'!AY9,'Trial 3'!AY9,'Trial 4'!AY9,'Trial 5'!AY9,'Trial 6'!AY9,'Trial 7'!AY9,'Trial 8'!AY9)</f>
        <v>929800.03964669397</v>
      </c>
      <c r="AZ12" s="22">
        <f ca="1">AVERAGE('Trial 1'!AZ9,'Trial 2'!AZ9,'Trial 3'!AZ9,'Trial 4'!AZ9,'Trial 5'!AZ9,'Trial 6'!AZ9,'Trial 7'!AZ9,'Trial 8'!AZ9)</f>
        <v>948229.62821722939</v>
      </c>
      <c r="BA12" s="23">
        <f t="shared" ref="BA12:BA19" ca="1" si="3">SUM(AO12:AZ12)</f>
        <v>11329648.601471597</v>
      </c>
      <c r="BB12" s="22">
        <f ca="1">AVERAGE('Trial 1'!BB9,'Trial 2'!BB9,'Trial 3'!BB9,'Trial 4'!BB9,'Trial 5'!BB9,'Trial 6'!BB9,'Trial 7'!BB9,'Trial 8'!BB9)</f>
        <v>947201.75828052545</v>
      </c>
      <c r="BC12" s="22">
        <f ca="1">AVERAGE('Trial 1'!BC9,'Trial 2'!BC9,'Trial 3'!BC9,'Trial 4'!BC9,'Trial 5'!BC9,'Trial 6'!BC9,'Trial 7'!BC9,'Trial 8'!BC9)</f>
        <v>928907.1267535463</v>
      </c>
      <c r="BD12" s="22">
        <f ca="1">AVERAGE('Trial 1'!BD9,'Trial 2'!BD9,'Trial 3'!BD9,'Trial 4'!BD9,'Trial 5'!BD9,'Trial 6'!BD9,'Trial 7'!BD9,'Trial 8'!BD9)</f>
        <v>944148.96949904168</v>
      </c>
      <c r="BE12" s="22">
        <f ca="1">AVERAGE('Trial 1'!BE9,'Trial 2'!BE9,'Trial 3'!BE9,'Trial 4'!BE9,'Trial 5'!BE9,'Trial 6'!BE9,'Trial 7'!BE9,'Trial 8'!BE9)</f>
        <v>955023.76387157128</v>
      </c>
      <c r="BF12" s="22">
        <f ca="1">AVERAGE('Trial 1'!BF9,'Trial 2'!BF9,'Trial 3'!BF9,'Trial 4'!BF9,'Trial 5'!BF9,'Trial 6'!BF9,'Trial 7'!BF9,'Trial 8'!BF9)</f>
        <v>918767.00097409764</v>
      </c>
      <c r="BG12" s="22">
        <f ca="1">AVERAGE('Trial 1'!BG9,'Trial 2'!BG9,'Trial 3'!BG9,'Trial 4'!BG9,'Trial 5'!BG9,'Trial 6'!BG9,'Trial 7'!BG9,'Trial 8'!BG9)</f>
        <v>944719.04626400536</v>
      </c>
      <c r="BH12" s="22">
        <f ca="1">AVERAGE('Trial 1'!BH9,'Trial 2'!BH9,'Trial 3'!BH9,'Trial 4'!BH9,'Trial 5'!BH9,'Trial 6'!BH9,'Trial 7'!BH9,'Trial 8'!BH9)</f>
        <v>921413.72951714136</v>
      </c>
      <c r="BI12" s="22">
        <f ca="1">AVERAGE('Trial 1'!BI9,'Trial 2'!BI9,'Trial 3'!BI9,'Trial 4'!BI9,'Trial 5'!BI9,'Trial 6'!BI9,'Trial 7'!BI9,'Trial 8'!BI9)</f>
        <v>937463.50374202279</v>
      </c>
      <c r="BJ12" s="22">
        <f ca="1">AVERAGE('Trial 1'!BJ9,'Trial 2'!BJ9,'Trial 3'!BJ9,'Trial 4'!BJ9,'Trial 5'!BJ9,'Trial 6'!BJ9,'Trial 7'!BJ9,'Trial 8'!BJ9)</f>
        <v>920351.31315172347</v>
      </c>
      <c r="BK12" s="22">
        <f ca="1">AVERAGE('Trial 1'!BK9,'Trial 2'!BK9,'Trial 3'!BK9,'Trial 4'!BK9,'Trial 5'!BK9,'Trial 6'!BK9,'Trial 7'!BK9,'Trial 8'!BK9)</f>
        <v>948534.65956094395</v>
      </c>
      <c r="BL12" s="22">
        <f ca="1">AVERAGE('Trial 1'!BL9,'Trial 2'!BL9,'Trial 3'!BL9,'Trial 4'!BL9,'Trial 5'!BL9,'Trial 6'!BL9,'Trial 7'!BL9,'Trial 8'!BL9)</f>
        <v>928587.84388152848</v>
      </c>
      <c r="BM12" s="22">
        <f ca="1">AVERAGE('Trial 1'!BM9,'Trial 2'!BM9,'Trial 3'!BM9,'Trial 4'!BM9,'Trial 5'!BM9,'Trial 6'!BM9,'Trial 7'!BM9,'Trial 8'!BM9)</f>
        <v>942190.47108829813</v>
      </c>
      <c r="BN12" s="23">
        <f t="shared" ref="BN12:BN19" ca="1" si="4">SUM(BB12:BM12)</f>
        <v>11237309.186584443</v>
      </c>
      <c r="BO12" s="22">
        <f ca="1">AVERAGE('Trial 1'!BO9,'Trial 2'!BO9,'Trial 3'!BO9,'Trial 4'!BO9,'Trial 5'!BO9,'Trial 6'!BO9,'Trial 7'!BO9,'Trial 8'!BO9)</f>
        <v>932683.37359303446</v>
      </c>
      <c r="BP12" s="22">
        <f ca="1">AVERAGE('Trial 1'!BP9,'Trial 2'!BP9,'Trial 3'!BP9,'Trial 4'!BP9,'Trial 5'!BP9,'Trial 6'!BP9,'Trial 7'!BP9,'Trial 8'!BP9)</f>
        <v>935206.64231002179</v>
      </c>
      <c r="BQ12" s="22">
        <f ca="1">AVERAGE('Trial 1'!BQ9,'Trial 2'!BQ9,'Trial 3'!BQ9,'Trial 4'!BQ9,'Trial 5'!BQ9,'Trial 6'!BQ9,'Trial 7'!BQ9,'Trial 8'!BQ9)</f>
        <v>943401.13610866643</v>
      </c>
      <c r="BR12" s="22">
        <f ca="1">AVERAGE('Trial 1'!BR9,'Trial 2'!BR9,'Trial 3'!BR9,'Trial 4'!BR9,'Trial 5'!BR9,'Trial 6'!BR9,'Trial 7'!BR9,'Trial 8'!BR9)</f>
        <v>939658.18315358949</v>
      </c>
      <c r="BS12" s="22">
        <f ca="1">AVERAGE('Trial 1'!BS9,'Trial 2'!BS9,'Trial 3'!BS9,'Trial 4'!BS9,'Trial 5'!BS9,'Trial 6'!BS9,'Trial 7'!BS9,'Trial 8'!BS9)</f>
        <v>939488.81463070621</v>
      </c>
      <c r="BT12" s="22">
        <f ca="1">AVERAGE('Trial 1'!BT9,'Trial 2'!BT9,'Trial 3'!BT9,'Trial 4'!BT9,'Trial 5'!BT9,'Trial 6'!BT9,'Trial 7'!BT9,'Trial 8'!BT9)</f>
        <v>941743.0033445009</v>
      </c>
      <c r="BU12" s="22">
        <f ca="1">AVERAGE('Trial 1'!BU9,'Trial 2'!BU9,'Trial 3'!BU9,'Trial 4'!BU9,'Trial 5'!BU9,'Trial 6'!BU9,'Trial 7'!BU9,'Trial 8'!BU9)</f>
        <v>952018.40530681401</v>
      </c>
      <c r="BV12" s="22">
        <f ca="1">AVERAGE('Trial 1'!BV9,'Trial 2'!BV9,'Trial 3'!BV9,'Trial 4'!BV9,'Trial 5'!BV9,'Trial 6'!BV9,'Trial 7'!BV9,'Trial 8'!BV9)</f>
        <v>934175.71785829205</v>
      </c>
      <c r="BW12" s="22">
        <f ca="1">AVERAGE('Trial 1'!BW9,'Trial 2'!BW9,'Trial 3'!BW9,'Trial 4'!BW9,'Trial 5'!BW9,'Trial 6'!BW9,'Trial 7'!BW9,'Trial 8'!BW9)</f>
        <v>918409.77195479441</v>
      </c>
      <c r="BX12" s="22">
        <f ca="1">AVERAGE('Trial 1'!BX9,'Trial 2'!BX9,'Trial 3'!BX9,'Trial 4'!BX9,'Trial 5'!BX9,'Trial 6'!BX9,'Trial 7'!BX9,'Trial 8'!BX9)</f>
        <v>917679.18827243289</v>
      </c>
      <c r="BY12" s="22">
        <f ca="1">AVERAGE('Trial 1'!BY9,'Trial 2'!BY9,'Trial 3'!BY9,'Trial 4'!BY9,'Trial 5'!BY9,'Trial 6'!BY9,'Trial 7'!BY9,'Trial 8'!BY9)</f>
        <v>932922.92411415989</v>
      </c>
      <c r="BZ12" s="22">
        <f ca="1">AVERAGE('Trial 1'!BZ9,'Trial 2'!BZ9,'Trial 3'!BZ9,'Trial 4'!BZ9,'Trial 5'!BZ9,'Trial 6'!BZ9,'Trial 7'!BZ9,'Trial 8'!BZ9)</f>
        <v>931925.9565762917</v>
      </c>
      <c r="CA12" s="23">
        <f t="shared" ref="CA12:CA19" ca="1" si="5">SUM(BO12:BZ12)</f>
        <v>11219313.117223306</v>
      </c>
      <c r="CB12" s="22">
        <f ca="1">AVERAGE('Trial 1'!CB9,'Trial 2'!CB9,'Trial 3'!CB9,'Trial 4'!CB9,'Trial 5'!CB9,'Trial 6'!CB9,'Trial 7'!CB9,'Trial 8'!CB9)</f>
        <v>924383.70817585872</v>
      </c>
      <c r="CC12" s="22">
        <f ca="1">AVERAGE('Trial 1'!CC9,'Trial 2'!CC9,'Trial 3'!CC9,'Trial 4'!CC9,'Trial 5'!CC9,'Trial 6'!CC9,'Trial 7'!CC9,'Trial 8'!CC9)</f>
        <v>926392.40114015166</v>
      </c>
      <c r="CD12" s="22">
        <f ca="1">AVERAGE('Trial 1'!CD9,'Trial 2'!CD9,'Trial 3'!CD9,'Trial 4'!CD9,'Trial 5'!CD9,'Trial 6'!CD9,'Trial 7'!CD9,'Trial 8'!CD9)</f>
        <v>910920.48818409478</v>
      </c>
      <c r="CE12" s="22">
        <f ca="1">AVERAGE('Trial 1'!CE9,'Trial 2'!CE9,'Trial 3'!CE9,'Trial 4'!CE9,'Trial 5'!CE9,'Trial 6'!CE9,'Trial 7'!CE9,'Trial 8'!CE9)</f>
        <v>940188.42080929375</v>
      </c>
      <c r="CF12" s="22">
        <f ca="1">AVERAGE('Trial 1'!CF9,'Trial 2'!CF9,'Trial 3'!CF9,'Trial 4'!CF9,'Trial 5'!CF9,'Trial 6'!CF9,'Trial 7'!CF9,'Trial 8'!CF9)</f>
        <v>926317.95872067288</v>
      </c>
      <c r="CG12" s="22">
        <f ca="1">AVERAGE('Trial 1'!CG9,'Trial 2'!CG9,'Trial 3'!CG9,'Trial 4'!CG9,'Trial 5'!CG9,'Trial 6'!CG9,'Trial 7'!CG9,'Trial 8'!CG9)</f>
        <v>926879.58719141153</v>
      </c>
      <c r="CH12" s="22">
        <f ca="1">AVERAGE('Trial 1'!CH9,'Trial 2'!CH9,'Trial 3'!CH9,'Trial 4'!CH9,'Trial 5'!CH9,'Trial 6'!CH9,'Trial 7'!CH9,'Trial 8'!CH9)</f>
        <v>941942.79109687614</v>
      </c>
      <c r="CI12" s="22">
        <f ca="1">AVERAGE('Trial 1'!CI9,'Trial 2'!CI9,'Trial 3'!CI9,'Trial 4'!CI9,'Trial 5'!CI9,'Trial 6'!CI9,'Trial 7'!CI9,'Trial 8'!CI9)</f>
        <v>940778.76646328473</v>
      </c>
      <c r="CJ12" s="22">
        <f ca="1">AVERAGE('Trial 1'!CJ9,'Trial 2'!CJ9,'Trial 3'!CJ9,'Trial 4'!CJ9,'Trial 5'!CJ9,'Trial 6'!CJ9,'Trial 7'!CJ9,'Trial 8'!CJ9)</f>
        <v>928267.04061628564</v>
      </c>
      <c r="CK12" s="22">
        <f ca="1">AVERAGE('Trial 1'!CK9,'Trial 2'!CK9,'Trial 3'!CK9,'Trial 4'!CK9,'Trial 5'!CK9,'Trial 6'!CK9,'Trial 7'!CK9,'Trial 8'!CK9)</f>
        <v>918332.59270938998</v>
      </c>
      <c r="CL12" s="22">
        <f ca="1">AVERAGE('Trial 1'!CL9,'Trial 2'!CL9,'Trial 3'!CL9,'Trial 4'!CL9,'Trial 5'!CL9,'Trial 6'!CL9,'Trial 7'!CL9,'Trial 8'!CL9)</f>
        <v>915965.07141221967</v>
      </c>
      <c r="CM12" s="22">
        <f ca="1">AVERAGE('Trial 1'!CM9,'Trial 2'!CM9,'Trial 3'!CM9,'Trial 4'!CM9,'Trial 5'!CM9,'Trial 6'!CM9,'Trial 7'!CM9,'Trial 8'!CM9)</f>
        <v>938937.60185267613</v>
      </c>
      <c r="CN12" s="23">
        <f t="shared" ref="CN12:CN19" ca="1" si="6">SUM(CB12:CM12)</f>
        <v>11139306.428372217</v>
      </c>
      <c r="CO12" s="22">
        <f ca="1">AVERAGE('Trial 1'!CO9,'Trial 2'!CO9,'Trial 3'!CO9,'Trial 4'!CO9,'Trial 5'!CO9,'Trial 6'!CO9,'Trial 7'!CO9,'Trial 8'!CO9)</f>
        <v>910072.35567141126</v>
      </c>
      <c r="CP12" s="22">
        <f ca="1">AVERAGE('Trial 1'!CP9,'Trial 2'!CP9,'Trial 3'!CP9,'Trial 4'!CP9,'Trial 5'!CP9,'Trial 6'!CP9,'Trial 7'!CP9,'Trial 8'!CP9)</f>
        <v>929923.02672330756</v>
      </c>
      <c r="CQ12" s="22">
        <f ca="1">AVERAGE('Trial 1'!CQ9,'Trial 2'!CQ9,'Trial 3'!CQ9,'Trial 4'!CQ9,'Trial 5'!CQ9,'Trial 6'!CQ9,'Trial 7'!CQ9,'Trial 8'!CQ9)</f>
        <v>934925.80621650442</v>
      </c>
      <c r="CR12" s="22">
        <f ca="1">AVERAGE('Trial 1'!CR9,'Trial 2'!CR9,'Trial 3'!CR9,'Trial 4'!CR9,'Trial 5'!CR9,'Trial 6'!CR9,'Trial 7'!CR9,'Trial 8'!CR9)</f>
        <v>912001.09044518857</v>
      </c>
      <c r="CS12" s="22">
        <f ca="1">AVERAGE('Trial 1'!CS9,'Trial 2'!CS9,'Trial 3'!CS9,'Trial 4'!CS9,'Trial 5'!CS9,'Trial 6'!CS9,'Trial 7'!CS9,'Trial 8'!CS9)</f>
        <v>912727.93538310926</v>
      </c>
      <c r="CT12" s="22">
        <f ca="1">AVERAGE('Trial 1'!CT9,'Trial 2'!CT9,'Trial 3'!CT9,'Trial 4'!CT9,'Trial 5'!CT9,'Trial 6'!CT9,'Trial 7'!CT9,'Trial 8'!CT9)</f>
        <v>921557.02732740645</v>
      </c>
      <c r="CU12" s="22">
        <f ca="1">AVERAGE('Trial 1'!CU9,'Trial 2'!CU9,'Trial 3'!CU9,'Trial 4'!CU9,'Trial 5'!CU9,'Trial 6'!CU9,'Trial 7'!CU9,'Trial 8'!CU9)</f>
        <v>927114.51555202249</v>
      </c>
      <c r="CV12" s="22">
        <f ca="1">AVERAGE('Trial 1'!CV9,'Trial 2'!CV9,'Trial 3'!CV9,'Trial 4'!CV9,'Trial 5'!CV9,'Trial 6'!CV9,'Trial 7'!CV9,'Trial 8'!CV9)</f>
        <v>911541.3672761441</v>
      </c>
      <c r="CW12" s="22">
        <f ca="1">AVERAGE('Trial 1'!CW9,'Trial 2'!CW9,'Trial 3'!CW9,'Trial 4'!CW9,'Trial 5'!CW9,'Trial 6'!CW9,'Trial 7'!CW9,'Trial 8'!CW9)</f>
        <v>921236.38501313084</v>
      </c>
      <c r="CX12" s="22">
        <f ca="1">AVERAGE('Trial 1'!CX9,'Trial 2'!CX9,'Trial 3'!CX9,'Trial 4'!CX9,'Trial 5'!CX9,'Trial 6'!CX9,'Trial 7'!CX9,'Trial 8'!CX9)</f>
        <v>920353.05354190059</v>
      </c>
      <c r="CY12" s="22">
        <f ca="1">AVERAGE('Trial 1'!CY9,'Trial 2'!CY9,'Trial 3'!CY9,'Trial 4'!CY9,'Trial 5'!CY9,'Trial 6'!CY9,'Trial 7'!CY9,'Trial 8'!CY9)</f>
        <v>921424.27980650612</v>
      </c>
      <c r="CZ12" s="22">
        <f ca="1">AVERAGE('Trial 1'!CZ9,'Trial 2'!CZ9,'Trial 3'!CZ9,'Trial 4'!CZ9,'Trial 5'!CZ9,'Trial 6'!CZ9,'Trial 7'!CZ9,'Trial 8'!CZ9)</f>
        <v>923406.83730281563</v>
      </c>
      <c r="DA12" s="23">
        <f t="shared" ref="DA12:DA19" ca="1" si="7">SUM(CO12:CZ12)</f>
        <v>11046283.680259448</v>
      </c>
      <c r="DB12" s="22">
        <f ca="1">AVERAGE('Trial 1'!DB9,'Trial 2'!DB9,'Trial 3'!DB9,'Trial 4'!DB9,'Trial 5'!DB9,'Trial 6'!DB9,'Trial 7'!DB9,'Trial 8'!DB9)</f>
        <v>920153.0122779645</v>
      </c>
      <c r="DC12" s="22">
        <f ca="1">AVERAGE('Trial 1'!DC9,'Trial 2'!DC9,'Trial 3'!DC9,'Trial 4'!DC9,'Trial 5'!DC9,'Trial 6'!DC9,'Trial 7'!DC9,'Trial 8'!DC9)</f>
        <v>929952.18474531197</v>
      </c>
      <c r="DD12" s="22">
        <f ca="1">AVERAGE('Trial 1'!DD9,'Trial 2'!DD9,'Trial 3'!DD9,'Trial 4'!DD9,'Trial 5'!DD9,'Trial 6'!DD9,'Trial 7'!DD9,'Trial 8'!DD9)</f>
        <v>911538.13587184041</v>
      </c>
      <c r="DE12" s="22">
        <f ca="1">AVERAGE('Trial 1'!DE9,'Trial 2'!DE9,'Trial 3'!DE9,'Trial 4'!DE9,'Trial 5'!DE9,'Trial 6'!DE9,'Trial 7'!DE9,'Trial 8'!DE9)</f>
        <v>920061.65677676292</v>
      </c>
      <c r="DF12" s="22">
        <f ca="1">AVERAGE('Trial 1'!DF9,'Trial 2'!DF9,'Trial 3'!DF9,'Trial 4'!DF9,'Trial 5'!DF9,'Trial 6'!DF9,'Trial 7'!DF9,'Trial 8'!DF9)</f>
        <v>906920.45154005685</v>
      </c>
      <c r="DG12" s="22">
        <f ca="1">AVERAGE('Trial 1'!DG9,'Trial 2'!DG9,'Trial 3'!DG9,'Trial 4'!DG9,'Trial 5'!DG9,'Trial 6'!DG9,'Trial 7'!DG9,'Trial 8'!DG9)</f>
        <v>923966.49668722786</v>
      </c>
      <c r="DH12" s="22">
        <f ca="1">AVERAGE('Trial 1'!DH9,'Trial 2'!DH9,'Trial 3'!DH9,'Trial 4'!DH9,'Trial 5'!DH9,'Trial 6'!DH9,'Trial 7'!DH9,'Trial 8'!DH9)</f>
        <v>915848.2296269217</v>
      </c>
      <c r="DI12" s="22">
        <f ca="1">AVERAGE('Trial 1'!DI9,'Trial 2'!DI9,'Trial 3'!DI9,'Trial 4'!DI9,'Trial 5'!DI9,'Trial 6'!DI9,'Trial 7'!DI9,'Trial 8'!DI9)</f>
        <v>914014.11433792894</v>
      </c>
      <c r="DJ12" s="22">
        <f ca="1">AVERAGE('Trial 1'!DJ9,'Trial 2'!DJ9,'Trial 3'!DJ9,'Trial 4'!DJ9,'Trial 5'!DJ9,'Trial 6'!DJ9,'Trial 7'!DJ9,'Trial 8'!DJ9)</f>
        <v>906573.52808304795</v>
      </c>
      <c r="DK12" s="22">
        <f ca="1">AVERAGE('Trial 1'!DK9,'Trial 2'!DK9,'Trial 3'!DK9,'Trial 4'!DK9,'Trial 5'!DK9,'Trial 6'!DK9,'Trial 7'!DK9,'Trial 8'!DK9)</f>
        <v>927860.89795208687</v>
      </c>
      <c r="DL12" s="22">
        <f ca="1">AVERAGE('Trial 1'!DL9,'Trial 2'!DL9,'Trial 3'!DL9,'Trial 4'!DL9,'Trial 5'!DL9,'Trial 6'!DL9,'Trial 7'!DL9,'Trial 8'!DL9)</f>
        <v>904355.79893188027</v>
      </c>
      <c r="DM12" s="22">
        <f ca="1">AVERAGE('Trial 1'!DM9,'Trial 2'!DM9,'Trial 3'!DM9,'Trial 4'!DM9,'Trial 5'!DM9,'Trial 6'!DM9,'Trial 7'!DM9,'Trial 8'!DM9)</f>
        <v>905875.70466976799</v>
      </c>
      <c r="DN12" s="23">
        <f t="shared" ref="DN12:DN19" ca="1" si="8">SUM(DB12:DM12)</f>
        <v>10987120.211500797</v>
      </c>
      <c r="DO12" s="22">
        <f ca="1">AVERAGE('Trial 1'!DO9,'Trial 2'!DO9,'Trial 3'!DO9,'Trial 4'!DO9,'Trial 5'!DO9,'Trial 6'!DO9,'Trial 7'!DO9,'Trial 8'!DO9)</f>
        <v>916673.33581439743</v>
      </c>
      <c r="DP12" s="22">
        <f ca="1">AVERAGE('Trial 1'!DP9,'Trial 2'!DP9,'Trial 3'!DP9,'Trial 4'!DP9,'Trial 5'!DP9,'Trial 6'!DP9,'Trial 7'!DP9,'Trial 8'!DP9)</f>
        <v>916480.71302198886</v>
      </c>
      <c r="DQ12" s="22">
        <f ca="1">AVERAGE('Trial 1'!DQ9,'Trial 2'!DQ9,'Trial 3'!DQ9,'Trial 4'!DQ9,'Trial 5'!DQ9,'Trial 6'!DQ9,'Trial 7'!DQ9,'Trial 8'!DQ9)</f>
        <v>910870.00474171166</v>
      </c>
      <c r="DR12" s="22">
        <f ca="1">AVERAGE('Trial 1'!DR9,'Trial 2'!DR9,'Trial 3'!DR9,'Trial 4'!DR9,'Trial 5'!DR9,'Trial 6'!DR9,'Trial 7'!DR9,'Trial 8'!DR9)</f>
        <v>892513.89488843246</v>
      </c>
      <c r="DS12" s="22">
        <f ca="1">AVERAGE('Trial 1'!DS9,'Trial 2'!DS9,'Trial 3'!DS9,'Trial 4'!DS9,'Trial 5'!DS9,'Trial 6'!DS9,'Trial 7'!DS9,'Trial 8'!DS9)</f>
        <v>916966.86499823886</v>
      </c>
      <c r="DT12" s="22">
        <f ca="1">AVERAGE('Trial 1'!DT9,'Trial 2'!DT9,'Trial 3'!DT9,'Trial 4'!DT9,'Trial 5'!DT9,'Trial 6'!DT9,'Trial 7'!DT9,'Trial 8'!DT9)</f>
        <v>927185.24929053127</v>
      </c>
      <c r="DU12" s="22">
        <f ca="1">AVERAGE('Trial 1'!DU9,'Trial 2'!DU9,'Trial 3'!DU9,'Trial 4'!DU9,'Trial 5'!DU9,'Trial 6'!DU9,'Trial 7'!DU9,'Trial 8'!DU9)</f>
        <v>911464.37673795223</v>
      </c>
      <c r="DV12" s="22">
        <f ca="1">AVERAGE('Trial 1'!DV9,'Trial 2'!DV9,'Trial 3'!DV9,'Trial 4'!DV9,'Trial 5'!DV9,'Trial 6'!DV9,'Trial 7'!DV9,'Trial 8'!DV9)</f>
        <v>909873.60691119346</v>
      </c>
      <c r="DW12" s="22">
        <f ca="1">AVERAGE('Trial 1'!DW9,'Trial 2'!DW9,'Trial 3'!DW9,'Trial 4'!DW9,'Trial 5'!DW9,'Trial 6'!DW9,'Trial 7'!DW9,'Trial 8'!DW9)</f>
        <v>922406.01797095675</v>
      </c>
      <c r="DX12" s="22">
        <f ca="1">AVERAGE('Trial 1'!DX9,'Trial 2'!DX9,'Trial 3'!DX9,'Trial 4'!DX9,'Trial 5'!DX9,'Trial 6'!DX9,'Trial 7'!DX9,'Trial 8'!DX9)</f>
        <v>899542.82887738734</v>
      </c>
      <c r="DY12" s="22">
        <f ca="1">AVERAGE('Trial 1'!DY9,'Trial 2'!DY9,'Trial 3'!DY9,'Trial 4'!DY9,'Trial 5'!DY9,'Trial 6'!DY9,'Trial 7'!DY9,'Trial 8'!DY9)</f>
        <v>932462.21514791378</v>
      </c>
      <c r="DZ12" s="22">
        <f ca="1">AVERAGE('Trial 1'!DZ9,'Trial 2'!DZ9,'Trial 3'!DZ9,'Trial 4'!DZ9,'Trial 5'!DZ9,'Trial 6'!DZ9,'Trial 7'!DZ9,'Trial 8'!DZ9)</f>
        <v>912848.5168132328</v>
      </c>
      <c r="EA12" s="23">
        <f t="shared" ref="EA12:EA19" ca="1" si="9">SUM(DO12:DZ12)</f>
        <v>10969287.625213938</v>
      </c>
      <c r="EB12" s="22">
        <f ca="1">AVERAGE('Trial 1'!EB9,'Trial 2'!EB9,'Trial 3'!EB9,'Trial 4'!EB9,'Trial 5'!EB9,'Trial 6'!EB9,'Trial 7'!EB9,'Trial 8'!EB9)</f>
        <v>902458.41002376145</v>
      </c>
      <c r="EC12" s="22">
        <f ca="1">AVERAGE('Trial 1'!EC9,'Trial 2'!EC9,'Trial 3'!EC9,'Trial 4'!EC9,'Trial 5'!EC9,'Trial 6'!EC9,'Trial 7'!EC9,'Trial 8'!EC9)</f>
        <v>883590.7161791384</v>
      </c>
      <c r="ED12" s="22">
        <f ca="1">AVERAGE('Trial 1'!ED9,'Trial 2'!ED9,'Trial 3'!ED9,'Trial 4'!ED9,'Trial 5'!ED9,'Trial 6'!ED9,'Trial 7'!ED9,'Trial 8'!ED9)</f>
        <v>918439.37251297652</v>
      </c>
      <c r="EE12" s="22">
        <f ca="1">AVERAGE('Trial 1'!EE9,'Trial 2'!EE9,'Trial 3'!EE9,'Trial 4'!EE9,'Trial 5'!EE9,'Trial 6'!EE9,'Trial 7'!EE9,'Trial 8'!EE9)</f>
        <v>901295.17329197621</v>
      </c>
      <c r="EF12" s="22">
        <f ca="1">AVERAGE('Trial 1'!EF9,'Trial 2'!EF9,'Trial 3'!EF9,'Trial 4'!EF9,'Trial 5'!EF9,'Trial 6'!EF9,'Trial 7'!EF9,'Trial 8'!EF9)</f>
        <v>913632.51766374172</v>
      </c>
      <c r="EG12" s="22">
        <f ca="1">AVERAGE('Trial 1'!EG9,'Trial 2'!EG9,'Trial 3'!EG9,'Trial 4'!EG9,'Trial 5'!EG9,'Trial 6'!EG9,'Trial 7'!EG9,'Trial 8'!EG9)</f>
        <v>904298.64809735061</v>
      </c>
      <c r="EH12" s="22">
        <f ca="1">AVERAGE('Trial 1'!EH9,'Trial 2'!EH9,'Trial 3'!EH9,'Trial 4'!EH9,'Trial 5'!EH9,'Trial 6'!EH9,'Trial 7'!EH9,'Trial 8'!EH9)</f>
        <v>919685.63373012596</v>
      </c>
      <c r="EI12" s="22">
        <f ca="1">AVERAGE('Trial 1'!EI9,'Trial 2'!EI9,'Trial 3'!EI9,'Trial 4'!EI9,'Trial 5'!EI9,'Trial 6'!EI9,'Trial 7'!EI9,'Trial 8'!EI9)</f>
        <v>908487.56615388114</v>
      </c>
      <c r="EJ12" s="22">
        <f ca="1">AVERAGE('Trial 1'!EJ9,'Trial 2'!EJ9,'Trial 3'!EJ9,'Trial 4'!EJ9,'Trial 5'!EJ9,'Trial 6'!EJ9,'Trial 7'!EJ9,'Trial 8'!EJ9)</f>
        <v>902882.29139334452</v>
      </c>
      <c r="EK12" s="22">
        <f ca="1">AVERAGE('Trial 1'!EK9,'Trial 2'!EK9,'Trial 3'!EK9,'Trial 4'!EK9,'Trial 5'!EK9,'Trial 6'!EK9,'Trial 7'!EK9,'Trial 8'!EK9)</f>
        <v>914911.58029855916</v>
      </c>
      <c r="EL12" s="22">
        <f ca="1">AVERAGE('Trial 1'!EL9,'Trial 2'!EL9,'Trial 3'!EL9,'Trial 4'!EL9,'Trial 5'!EL9,'Trial 6'!EL9,'Trial 7'!EL9,'Trial 8'!EL9)</f>
        <v>910441.46692930767</v>
      </c>
      <c r="EM12" s="22">
        <f ca="1">AVERAGE('Trial 1'!EM9,'Trial 2'!EM9,'Trial 3'!EM9,'Trial 4'!EM9,'Trial 5'!EM9,'Trial 6'!EM9,'Trial 7'!EM9,'Trial 8'!EM9)</f>
        <v>891448.92010504531</v>
      </c>
      <c r="EN12" s="23">
        <f t="shared" ref="EN12:EN19" ca="1" si="10">SUM(EB12:EM12)</f>
        <v>10871572.296379209</v>
      </c>
    </row>
    <row r="13" spans="1:144" ht="12.75" customHeight="1" outlineLevel="1">
      <c r="A13" s="11" t="str">
        <f>Labels!B30</f>
        <v>Aggregate Demand std dev</v>
      </c>
      <c r="B13" s="24">
        <f ca="1">STDEV('Trial 1'!B9,'Trial 2'!B9,'Trial 3'!B9,'Trial 4'!B9,'Trial 5'!B9,'Trial 6'!B9,'Trial 7'!B9,'Trial 8'!B9)</f>
        <v>26945.201186514165</v>
      </c>
      <c r="C13" s="24">
        <f ca="1">STDEV('Trial 1'!C9,'Trial 2'!C9,'Trial 3'!C9,'Trial 4'!C9,'Trial 5'!C9,'Trial 6'!C9,'Trial 7'!C9,'Trial 8'!C9)</f>
        <v>33641.63592378272</v>
      </c>
      <c r="D13" s="24">
        <f ca="1">STDEV('Trial 1'!D9,'Trial 2'!D9,'Trial 3'!D9,'Trial 4'!D9,'Trial 5'!D9,'Trial 6'!D9,'Trial 7'!D9,'Trial 8'!D9)</f>
        <v>28234.393395385934</v>
      </c>
      <c r="E13" s="24">
        <f ca="1">STDEV('Trial 1'!E9,'Trial 2'!E9,'Trial 3'!E9,'Trial 4'!E9,'Trial 5'!E9,'Trial 6'!E9,'Trial 7'!E9,'Trial 8'!E9)</f>
        <v>26352.950821079536</v>
      </c>
      <c r="F13" s="24">
        <f ca="1">STDEV('Trial 1'!F9,'Trial 2'!F9,'Trial 3'!F9,'Trial 4'!F9,'Trial 5'!F9,'Trial 6'!F9,'Trial 7'!F9,'Trial 8'!F9)</f>
        <v>15035.083799091481</v>
      </c>
      <c r="G13" s="24">
        <f ca="1">STDEV('Trial 1'!G9,'Trial 2'!G9,'Trial 3'!G9,'Trial 4'!G9,'Trial 5'!G9,'Trial 6'!G9,'Trial 7'!G9,'Trial 8'!G9)</f>
        <v>11310.12301515879</v>
      </c>
      <c r="H13" s="24">
        <f ca="1">STDEV('Trial 1'!H9,'Trial 2'!H9,'Trial 3'!H9,'Trial 4'!H9,'Trial 5'!H9,'Trial 6'!H9,'Trial 7'!H9,'Trial 8'!H9)</f>
        <v>23822.510987781585</v>
      </c>
      <c r="I13" s="24">
        <f ca="1">STDEV('Trial 1'!I9,'Trial 2'!I9,'Trial 3'!I9,'Trial 4'!I9,'Trial 5'!I9,'Trial 6'!I9,'Trial 7'!I9,'Trial 8'!I9)</f>
        <v>30194.224636915678</v>
      </c>
      <c r="J13" s="24">
        <f ca="1">STDEV('Trial 1'!J9,'Trial 2'!J9,'Trial 3'!J9,'Trial 4'!J9,'Trial 5'!J9,'Trial 6'!J9,'Trial 7'!J9,'Trial 8'!J9)</f>
        <v>34114.631360523264</v>
      </c>
      <c r="K13" s="24">
        <f ca="1">STDEV('Trial 1'!K9,'Trial 2'!K9,'Trial 3'!K9,'Trial 4'!K9,'Trial 5'!K9,'Trial 6'!K9,'Trial 7'!K9,'Trial 8'!K9)</f>
        <v>41491.315794860151</v>
      </c>
      <c r="L13" s="24">
        <f ca="1">STDEV('Trial 1'!L9,'Trial 2'!L9,'Trial 3'!L9,'Trial 4'!L9,'Trial 5'!L9,'Trial 6'!L9,'Trial 7'!L9,'Trial 8'!L9)</f>
        <v>28596.591093565199</v>
      </c>
      <c r="M13" s="24">
        <f ca="1">STDEV('Trial 1'!M9,'Trial 2'!M9,'Trial 3'!M9,'Trial 4'!M9,'Trial 5'!M9,'Trial 6'!M9,'Trial 7'!M9,'Trial 8'!M9)</f>
        <v>32250.766148440751</v>
      </c>
      <c r="N13" s="25">
        <f t="shared" ca="1" si="0"/>
        <v>331989.42816309928</v>
      </c>
      <c r="O13" s="24">
        <f ca="1">STDEV('Trial 1'!O9,'Trial 2'!O9,'Trial 3'!O9,'Trial 4'!O9,'Trial 5'!O9,'Trial 6'!O9,'Trial 7'!O9,'Trial 8'!O9)</f>
        <v>27821.868421102259</v>
      </c>
      <c r="P13" s="24">
        <f ca="1">STDEV('Trial 1'!P9,'Trial 2'!P9,'Trial 3'!P9,'Trial 4'!P9,'Trial 5'!P9,'Trial 6'!P9,'Trial 7'!P9,'Trial 8'!P9)</f>
        <v>30491.047539303807</v>
      </c>
      <c r="Q13" s="24">
        <f ca="1">STDEV('Trial 1'!Q9,'Trial 2'!Q9,'Trial 3'!Q9,'Trial 4'!Q9,'Trial 5'!Q9,'Trial 6'!Q9,'Trial 7'!Q9,'Trial 8'!Q9)</f>
        <v>31763.126389182889</v>
      </c>
      <c r="R13" s="24">
        <f ca="1">STDEV('Trial 1'!R9,'Trial 2'!R9,'Trial 3'!R9,'Trial 4'!R9,'Trial 5'!R9,'Trial 6'!R9,'Trial 7'!R9,'Trial 8'!R9)</f>
        <v>27858.02537774825</v>
      </c>
      <c r="S13" s="24">
        <f ca="1">STDEV('Trial 1'!S9,'Trial 2'!S9,'Trial 3'!S9,'Trial 4'!S9,'Trial 5'!S9,'Trial 6'!S9,'Trial 7'!S9,'Trial 8'!S9)</f>
        <v>28035.156988679104</v>
      </c>
      <c r="T13" s="24">
        <f ca="1">STDEV('Trial 1'!T9,'Trial 2'!T9,'Trial 3'!T9,'Trial 4'!T9,'Trial 5'!T9,'Trial 6'!T9,'Trial 7'!T9,'Trial 8'!T9)</f>
        <v>24652.889937121239</v>
      </c>
      <c r="U13" s="24">
        <f ca="1">STDEV('Trial 1'!U9,'Trial 2'!U9,'Trial 3'!U9,'Trial 4'!U9,'Trial 5'!U9,'Trial 6'!U9,'Trial 7'!U9,'Trial 8'!U9)</f>
        <v>22881.896878617208</v>
      </c>
      <c r="V13" s="24">
        <f ca="1">STDEV('Trial 1'!V9,'Trial 2'!V9,'Trial 3'!V9,'Trial 4'!V9,'Trial 5'!V9,'Trial 6'!V9,'Trial 7'!V9,'Trial 8'!V9)</f>
        <v>28898.879633493572</v>
      </c>
      <c r="W13" s="24">
        <f ca="1">STDEV('Trial 1'!W9,'Trial 2'!W9,'Trial 3'!W9,'Trial 4'!W9,'Trial 5'!W9,'Trial 6'!W9,'Trial 7'!W9,'Trial 8'!W9)</f>
        <v>18849.74203960209</v>
      </c>
      <c r="X13" s="24">
        <f ca="1">STDEV('Trial 1'!X9,'Trial 2'!X9,'Trial 3'!X9,'Trial 4'!X9,'Trial 5'!X9,'Trial 6'!X9,'Trial 7'!X9,'Trial 8'!X9)</f>
        <v>32200.740301002665</v>
      </c>
      <c r="Y13" s="24">
        <f ca="1">STDEV('Trial 1'!Y9,'Trial 2'!Y9,'Trial 3'!Y9,'Trial 4'!Y9,'Trial 5'!Y9,'Trial 6'!Y9,'Trial 7'!Y9,'Trial 8'!Y9)</f>
        <v>36211.007383183067</v>
      </c>
      <c r="Z13" s="24">
        <f ca="1">STDEV('Trial 1'!Z9,'Trial 2'!Z9,'Trial 3'!Z9,'Trial 4'!Z9,'Trial 5'!Z9,'Trial 6'!Z9,'Trial 7'!Z9,'Trial 8'!Z9)</f>
        <v>23971.973676713213</v>
      </c>
      <c r="AA13" s="25">
        <f t="shared" ca="1" si="1"/>
        <v>333636.35456574941</v>
      </c>
      <c r="AB13" s="24">
        <f ca="1">STDEV('Trial 1'!AB9,'Trial 2'!AB9,'Trial 3'!AB9,'Trial 4'!AB9,'Trial 5'!AB9,'Trial 6'!AB9,'Trial 7'!AB9,'Trial 8'!AB9)</f>
        <v>42507.832924344279</v>
      </c>
      <c r="AC13" s="24">
        <f ca="1">STDEV('Trial 1'!AC9,'Trial 2'!AC9,'Trial 3'!AC9,'Trial 4'!AC9,'Trial 5'!AC9,'Trial 6'!AC9,'Trial 7'!AC9,'Trial 8'!AC9)</f>
        <v>33523.429027232007</v>
      </c>
      <c r="AD13" s="24">
        <f ca="1">STDEV('Trial 1'!AD9,'Trial 2'!AD9,'Trial 3'!AD9,'Trial 4'!AD9,'Trial 5'!AD9,'Trial 6'!AD9,'Trial 7'!AD9,'Trial 8'!AD9)</f>
        <v>29110.721629120362</v>
      </c>
      <c r="AE13" s="24">
        <f ca="1">STDEV('Trial 1'!AE9,'Trial 2'!AE9,'Trial 3'!AE9,'Trial 4'!AE9,'Trial 5'!AE9,'Trial 6'!AE9,'Trial 7'!AE9,'Trial 8'!AE9)</f>
        <v>25662.059470145854</v>
      </c>
      <c r="AF13" s="24">
        <f ca="1">STDEV('Trial 1'!AF9,'Trial 2'!AF9,'Trial 3'!AF9,'Trial 4'!AF9,'Trial 5'!AF9,'Trial 6'!AF9,'Trial 7'!AF9,'Trial 8'!AF9)</f>
        <v>33527.121181560979</v>
      </c>
      <c r="AG13" s="24">
        <f ca="1">STDEV('Trial 1'!AG9,'Trial 2'!AG9,'Trial 3'!AG9,'Trial 4'!AG9,'Trial 5'!AG9,'Trial 6'!AG9,'Trial 7'!AG9,'Trial 8'!AG9)</f>
        <v>38892.621965718688</v>
      </c>
      <c r="AH13" s="24">
        <f ca="1">STDEV('Trial 1'!AH9,'Trial 2'!AH9,'Trial 3'!AH9,'Trial 4'!AH9,'Trial 5'!AH9,'Trial 6'!AH9,'Trial 7'!AH9,'Trial 8'!AH9)</f>
        <v>30563.149495878559</v>
      </c>
      <c r="AI13" s="24">
        <f ca="1">STDEV('Trial 1'!AI9,'Trial 2'!AI9,'Trial 3'!AI9,'Trial 4'!AI9,'Trial 5'!AI9,'Trial 6'!AI9,'Trial 7'!AI9,'Trial 8'!AI9)</f>
        <v>14738.433126124817</v>
      </c>
      <c r="AJ13" s="24">
        <f ca="1">STDEV('Trial 1'!AJ9,'Trial 2'!AJ9,'Trial 3'!AJ9,'Trial 4'!AJ9,'Trial 5'!AJ9,'Trial 6'!AJ9,'Trial 7'!AJ9,'Trial 8'!AJ9)</f>
        <v>25519.867808166426</v>
      </c>
      <c r="AK13" s="24">
        <f ca="1">STDEV('Trial 1'!AK9,'Trial 2'!AK9,'Trial 3'!AK9,'Trial 4'!AK9,'Trial 5'!AK9,'Trial 6'!AK9,'Trial 7'!AK9,'Trial 8'!AK9)</f>
        <v>29530.18519560861</v>
      </c>
      <c r="AL13" s="24">
        <f ca="1">STDEV('Trial 1'!AL9,'Trial 2'!AL9,'Trial 3'!AL9,'Trial 4'!AL9,'Trial 5'!AL9,'Trial 6'!AL9,'Trial 7'!AL9,'Trial 8'!AL9)</f>
        <v>28863.978053333831</v>
      </c>
      <c r="AM13" s="24">
        <f ca="1">STDEV('Trial 1'!AM9,'Trial 2'!AM9,'Trial 3'!AM9,'Trial 4'!AM9,'Trial 5'!AM9,'Trial 6'!AM9,'Trial 7'!AM9,'Trial 8'!AM9)</f>
        <v>33396.523843818315</v>
      </c>
      <c r="AN13" s="25">
        <f t="shared" ca="1" si="2"/>
        <v>365835.92372105271</v>
      </c>
      <c r="AO13" s="24">
        <f ca="1">STDEV('Trial 1'!AO9,'Trial 2'!AO9,'Trial 3'!AO9,'Trial 4'!AO9,'Trial 5'!AO9,'Trial 6'!AO9,'Trial 7'!AO9,'Trial 8'!AO9)</f>
        <v>32891.030423271142</v>
      </c>
      <c r="AP13" s="24">
        <f ca="1">STDEV('Trial 1'!AP9,'Trial 2'!AP9,'Trial 3'!AP9,'Trial 4'!AP9,'Trial 5'!AP9,'Trial 6'!AP9,'Trial 7'!AP9,'Trial 8'!AP9)</f>
        <v>33462.273648654605</v>
      </c>
      <c r="AQ13" s="24">
        <f ca="1">STDEV('Trial 1'!AQ9,'Trial 2'!AQ9,'Trial 3'!AQ9,'Trial 4'!AQ9,'Trial 5'!AQ9,'Trial 6'!AQ9,'Trial 7'!AQ9,'Trial 8'!AQ9)</f>
        <v>33363.611942228512</v>
      </c>
      <c r="AR13" s="24">
        <f ca="1">STDEV('Trial 1'!AR9,'Trial 2'!AR9,'Trial 3'!AR9,'Trial 4'!AR9,'Trial 5'!AR9,'Trial 6'!AR9,'Trial 7'!AR9,'Trial 8'!AR9)</f>
        <v>23314.138084785372</v>
      </c>
      <c r="AS13" s="24">
        <f ca="1">STDEV('Trial 1'!AS9,'Trial 2'!AS9,'Trial 3'!AS9,'Trial 4'!AS9,'Trial 5'!AS9,'Trial 6'!AS9,'Trial 7'!AS9,'Trial 8'!AS9)</f>
        <v>24031.673738348607</v>
      </c>
      <c r="AT13" s="24">
        <f ca="1">STDEV('Trial 1'!AT9,'Trial 2'!AT9,'Trial 3'!AT9,'Trial 4'!AT9,'Trial 5'!AT9,'Trial 6'!AT9,'Trial 7'!AT9,'Trial 8'!AT9)</f>
        <v>33703.856823113427</v>
      </c>
      <c r="AU13" s="24">
        <f ca="1">STDEV('Trial 1'!AU9,'Trial 2'!AU9,'Trial 3'!AU9,'Trial 4'!AU9,'Trial 5'!AU9,'Trial 6'!AU9,'Trial 7'!AU9,'Trial 8'!AU9)</f>
        <v>35581.732487157897</v>
      </c>
      <c r="AV13" s="24">
        <f ca="1">STDEV('Trial 1'!AV9,'Trial 2'!AV9,'Trial 3'!AV9,'Trial 4'!AV9,'Trial 5'!AV9,'Trial 6'!AV9,'Trial 7'!AV9,'Trial 8'!AV9)</f>
        <v>18412.960347042757</v>
      </c>
      <c r="AW13" s="24">
        <f ca="1">STDEV('Trial 1'!AW9,'Trial 2'!AW9,'Trial 3'!AW9,'Trial 4'!AW9,'Trial 5'!AW9,'Trial 6'!AW9,'Trial 7'!AW9,'Trial 8'!AW9)</f>
        <v>17144.982760695235</v>
      </c>
      <c r="AX13" s="24">
        <f ca="1">STDEV('Trial 1'!AX9,'Trial 2'!AX9,'Trial 3'!AX9,'Trial 4'!AX9,'Trial 5'!AX9,'Trial 6'!AX9,'Trial 7'!AX9,'Trial 8'!AX9)</f>
        <v>30753.457450427806</v>
      </c>
      <c r="AY13" s="24">
        <f ca="1">STDEV('Trial 1'!AY9,'Trial 2'!AY9,'Trial 3'!AY9,'Trial 4'!AY9,'Trial 5'!AY9,'Trial 6'!AY9,'Trial 7'!AY9,'Trial 8'!AY9)</f>
        <v>35241.946562842204</v>
      </c>
      <c r="AZ13" s="24">
        <f ca="1">STDEV('Trial 1'!AZ9,'Trial 2'!AZ9,'Trial 3'!AZ9,'Trial 4'!AZ9,'Trial 5'!AZ9,'Trial 6'!AZ9,'Trial 7'!AZ9,'Trial 8'!AZ9)</f>
        <v>18461.420542630771</v>
      </c>
      <c r="BA13" s="25">
        <f t="shared" ca="1" si="3"/>
        <v>336363.08481119835</v>
      </c>
      <c r="BB13" s="24">
        <f ca="1">STDEV('Trial 1'!BB9,'Trial 2'!BB9,'Trial 3'!BB9,'Trial 4'!BB9,'Trial 5'!BB9,'Trial 6'!BB9,'Trial 7'!BB9,'Trial 8'!BB9)</f>
        <v>29366.466915681114</v>
      </c>
      <c r="BC13" s="24">
        <f ca="1">STDEV('Trial 1'!BC9,'Trial 2'!BC9,'Trial 3'!BC9,'Trial 4'!BC9,'Trial 5'!BC9,'Trial 6'!BC9,'Trial 7'!BC9,'Trial 8'!BC9)</f>
        <v>30040.540682934105</v>
      </c>
      <c r="BD13" s="24">
        <f ca="1">STDEV('Trial 1'!BD9,'Trial 2'!BD9,'Trial 3'!BD9,'Trial 4'!BD9,'Trial 5'!BD9,'Trial 6'!BD9,'Trial 7'!BD9,'Trial 8'!BD9)</f>
        <v>23717.441583782471</v>
      </c>
      <c r="BE13" s="24">
        <f ca="1">STDEV('Trial 1'!BE9,'Trial 2'!BE9,'Trial 3'!BE9,'Trial 4'!BE9,'Trial 5'!BE9,'Trial 6'!BE9,'Trial 7'!BE9,'Trial 8'!BE9)</f>
        <v>25762.141147663508</v>
      </c>
      <c r="BF13" s="24">
        <f ca="1">STDEV('Trial 1'!BF9,'Trial 2'!BF9,'Trial 3'!BF9,'Trial 4'!BF9,'Trial 5'!BF9,'Trial 6'!BF9,'Trial 7'!BF9,'Trial 8'!BF9)</f>
        <v>27562.653805460483</v>
      </c>
      <c r="BG13" s="24">
        <f ca="1">STDEV('Trial 1'!BG9,'Trial 2'!BG9,'Trial 3'!BG9,'Trial 4'!BG9,'Trial 5'!BG9,'Trial 6'!BG9,'Trial 7'!BG9,'Trial 8'!BG9)</f>
        <v>22535.311945568803</v>
      </c>
      <c r="BH13" s="24">
        <f ca="1">STDEV('Trial 1'!BH9,'Trial 2'!BH9,'Trial 3'!BH9,'Trial 4'!BH9,'Trial 5'!BH9,'Trial 6'!BH9,'Trial 7'!BH9,'Trial 8'!BH9)</f>
        <v>20142.460782940576</v>
      </c>
      <c r="BI13" s="24">
        <f ca="1">STDEV('Trial 1'!BI9,'Trial 2'!BI9,'Trial 3'!BI9,'Trial 4'!BI9,'Trial 5'!BI9,'Trial 6'!BI9,'Trial 7'!BI9,'Trial 8'!BI9)</f>
        <v>38084.616101983534</v>
      </c>
      <c r="BJ13" s="24">
        <f ca="1">STDEV('Trial 1'!BJ9,'Trial 2'!BJ9,'Trial 3'!BJ9,'Trial 4'!BJ9,'Trial 5'!BJ9,'Trial 6'!BJ9,'Trial 7'!BJ9,'Trial 8'!BJ9)</f>
        <v>28183.568094969018</v>
      </c>
      <c r="BK13" s="24">
        <f ca="1">STDEV('Trial 1'!BK9,'Trial 2'!BK9,'Trial 3'!BK9,'Trial 4'!BK9,'Trial 5'!BK9,'Trial 6'!BK9,'Trial 7'!BK9,'Trial 8'!BK9)</f>
        <v>36375.415673584546</v>
      </c>
      <c r="BL13" s="24">
        <f ca="1">STDEV('Trial 1'!BL9,'Trial 2'!BL9,'Trial 3'!BL9,'Trial 4'!BL9,'Trial 5'!BL9,'Trial 6'!BL9,'Trial 7'!BL9,'Trial 8'!BL9)</f>
        <v>24765.791595304923</v>
      </c>
      <c r="BM13" s="24">
        <f ca="1">STDEV('Trial 1'!BM9,'Trial 2'!BM9,'Trial 3'!BM9,'Trial 4'!BM9,'Trial 5'!BM9,'Trial 6'!BM9,'Trial 7'!BM9,'Trial 8'!BM9)</f>
        <v>23445.802624768192</v>
      </c>
      <c r="BN13" s="25">
        <f t="shared" ca="1" si="4"/>
        <v>329982.21095464122</v>
      </c>
      <c r="BO13" s="24">
        <f ca="1">STDEV('Trial 1'!BO9,'Trial 2'!BO9,'Trial 3'!BO9,'Trial 4'!BO9,'Trial 5'!BO9,'Trial 6'!BO9,'Trial 7'!BO9,'Trial 8'!BO9)</f>
        <v>32172.854432963766</v>
      </c>
      <c r="BP13" s="24">
        <f ca="1">STDEV('Trial 1'!BP9,'Trial 2'!BP9,'Trial 3'!BP9,'Trial 4'!BP9,'Trial 5'!BP9,'Trial 6'!BP9,'Trial 7'!BP9,'Trial 8'!BP9)</f>
        <v>20081.119497948217</v>
      </c>
      <c r="BQ13" s="24">
        <f ca="1">STDEV('Trial 1'!BQ9,'Trial 2'!BQ9,'Trial 3'!BQ9,'Trial 4'!BQ9,'Trial 5'!BQ9,'Trial 6'!BQ9,'Trial 7'!BQ9,'Trial 8'!BQ9)</f>
        <v>24786.895581996014</v>
      </c>
      <c r="BR13" s="24">
        <f ca="1">STDEV('Trial 1'!BR9,'Trial 2'!BR9,'Trial 3'!BR9,'Trial 4'!BR9,'Trial 5'!BR9,'Trial 6'!BR9,'Trial 7'!BR9,'Trial 8'!BR9)</f>
        <v>41291.82791245215</v>
      </c>
      <c r="BS13" s="24">
        <f ca="1">STDEV('Trial 1'!BS9,'Trial 2'!BS9,'Trial 3'!BS9,'Trial 4'!BS9,'Trial 5'!BS9,'Trial 6'!BS9,'Trial 7'!BS9,'Trial 8'!BS9)</f>
        <v>25505.747072766862</v>
      </c>
      <c r="BT13" s="24">
        <f ca="1">STDEV('Trial 1'!BT9,'Trial 2'!BT9,'Trial 3'!BT9,'Trial 4'!BT9,'Trial 5'!BT9,'Trial 6'!BT9,'Trial 7'!BT9,'Trial 8'!BT9)</f>
        <v>30957.907406044364</v>
      </c>
      <c r="BU13" s="24">
        <f ca="1">STDEV('Trial 1'!BU9,'Trial 2'!BU9,'Trial 3'!BU9,'Trial 4'!BU9,'Trial 5'!BU9,'Trial 6'!BU9,'Trial 7'!BU9,'Trial 8'!BU9)</f>
        <v>19627.736350655341</v>
      </c>
      <c r="BV13" s="24">
        <f ca="1">STDEV('Trial 1'!BV9,'Trial 2'!BV9,'Trial 3'!BV9,'Trial 4'!BV9,'Trial 5'!BV9,'Trial 6'!BV9,'Trial 7'!BV9,'Trial 8'!BV9)</f>
        <v>27934.735446537747</v>
      </c>
      <c r="BW13" s="24">
        <f ca="1">STDEV('Trial 1'!BW9,'Trial 2'!BW9,'Trial 3'!BW9,'Trial 4'!BW9,'Trial 5'!BW9,'Trial 6'!BW9,'Trial 7'!BW9,'Trial 8'!BW9)</f>
        <v>30624.480001518732</v>
      </c>
      <c r="BX13" s="24">
        <f ca="1">STDEV('Trial 1'!BX9,'Trial 2'!BX9,'Trial 3'!BX9,'Trial 4'!BX9,'Trial 5'!BX9,'Trial 6'!BX9,'Trial 7'!BX9,'Trial 8'!BX9)</f>
        <v>38701.695221351962</v>
      </c>
      <c r="BY13" s="24">
        <f ca="1">STDEV('Trial 1'!BY9,'Trial 2'!BY9,'Trial 3'!BY9,'Trial 4'!BY9,'Trial 5'!BY9,'Trial 6'!BY9,'Trial 7'!BY9,'Trial 8'!BY9)</f>
        <v>30791.146721384528</v>
      </c>
      <c r="BZ13" s="24">
        <f ca="1">STDEV('Trial 1'!BZ9,'Trial 2'!BZ9,'Trial 3'!BZ9,'Trial 4'!BZ9,'Trial 5'!BZ9,'Trial 6'!BZ9,'Trial 7'!BZ9,'Trial 8'!BZ9)</f>
        <v>29501.429661277285</v>
      </c>
      <c r="CA13" s="25">
        <f t="shared" ca="1" si="5"/>
        <v>351977.57530689699</v>
      </c>
      <c r="CB13" s="24">
        <f ca="1">STDEV('Trial 1'!CB9,'Trial 2'!CB9,'Trial 3'!CB9,'Trial 4'!CB9,'Trial 5'!CB9,'Trial 6'!CB9,'Trial 7'!CB9,'Trial 8'!CB9)</f>
        <v>32707.093116184602</v>
      </c>
      <c r="CC13" s="24">
        <f ca="1">STDEV('Trial 1'!CC9,'Trial 2'!CC9,'Trial 3'!CC9,'Trial 4'!CC9,'Trial 5'!CC9,'Trial 6'!CC9,'Trial 7'!CC9,'Trial 8'!CC9)</f>
        <v>18247.357653089242</v>
      </c>
      <c r="CD13" s="24">
        <f ca="1">STDEV('Trial 1'!CD9,'Trial 2'!CD9,'Trial 3'!CD9,'Trial 4'!CD9,'Trial 5'!CD9,'Trial 6'!CD9,'Trial 7'!CD9,'Trial 8'!CD9)</f>
        <v>22045.241028992339</v>
      </c>
      <c r="CE13" s="24">
        <f ca="1">STDEV('Trial 1'!CE9,'Trial 2'!CE9,'Trial 3'!CE9,'Trial 4'!CE9,'Trial 5'!CE9,'Trial 6'!CE9,'Trial 7'!CE9,'Trial 8'!CE9)</f>
        <v>32705.602780603294</v>
      </c>
      <c r="CF13" s="24">
        <f ca="1">STDEV('Trial 1'!CF9,'Trial 2'!CF9,'Trial 3'!CF9,'Trial 4'!CF9,'Trial 5'!CF9,'Trial 6'!CF9,'Trial 7'!CF9,'Trial 8'!CF9)</f>
        <v>21525.305507144858</v>
      </c>
      <c r="CG13" s="24">
        <f ca="1">STDEV('Trial 1'!CG9,'Trial 2'!CG9,'Trial 3'!CG9,'Trial 4'!CG9,'Trial 5'!CG9,'Trial 6'!CG9,'Trial 7'!CG9,'Trial 8'!CG9)</f>
        <v>35873.039949030106</v>
      </c>
      <c r="CH13" s="24">
        <f ca="1">STDEV('Trial 1'!CH9,'Trial 2'!CH9,'Trial 3'!CH9,'Trial 4'!CH9,'Trial 5'!CH9,'Trial 6'!CH9,'Trial 7'!CH9,'Trial 8'!CH9)</f>
        <v>31463.901475453727</v>
      </c>
      <c r="CI13" s="24">
        <f ca="1">STDEV('Trial 1'!CI9,'Trial 2'!CI9,'Trial 3'!CI9,'Trial 4'!CI9,'Trial 5'!CI9,'Trial 6'!CI9,'Trial 7'!CI9,'Trial 8'!CI9)</f>
        <v>30200.669555351215</v>
      </c>
      <c r="CJ13" s="24">
        <f ca="1">STDEV('Trial 1'!CJ9,'Trial 2'!CJ9,'Trial 3'!CJ9,'Trial 4'!CJ9,'Trial 5'!CJ9,'Trial 6'!CJ9,'Trial 7'!CJ9,'Trial 8'!CJ9)</f>
        <v>30276.454509498573</v>
      </c>
      <c r="CK13" s="24">
        <f ca="1">STDEV('Trial 1'!CK9,'Trial 2'!CK9,'Trial 3'!CK9,'Trial 4'!CK9,'Trial 5'!CK9,'Trial 6'!CK9,'Trial 7'!CK9,'Trial 8'!CK9)</f>
        <v>22616.571804647017</v>
      </c>
      <c r="CL13" s="24">
        <f ca="1">STDEV('Trial 1'!CL9,'Trial 2'!CL9,'Trial 3'!CL9,'Trial 4'!CL9,'Trial 5'!CL9,'Trial 6'!CL9,'Trial 7'!CL9,'Trial 8'!CL9)</f>
        <v>36823.314802999143</v>
      </c>
      <c r="CM13" s="24">
        <f ca="1">STDEV('Trial 1'!CM9,'Trial 2'!CM9,'Trial 3'!CM9,'Trial 4'!CM9,'Trial 5'!CM9,'Trial 6'!CM9,'Trial 7'!CM9,'Trial 8'!CM9)</f>
        <v>37454.659606040746</v>
      </c>
      <c r="CN13" s="25">
        <f t="shared" ca="1" si="6"/>
        <v>351939.21178903489</v>
      </c>
      <c r="CO13" s="24">
        <f ca="1">STDEV('Trial 1'!CO9,'Trial 2'!CO9,'Trial 3'!CO9,'Trial 4'!CO9,'Trial 5'!CO9,'Trial 6'!CO9,'Trial 7'!CO9,'Trial 8'!CO9)</f>
        <v>29512.531463748015</v>
      </c>
      <c r="CP13" s="24">
        <f ca="1">STDEV('Trial 1'!CP9,'Trial 2'!CP9,'Trial 3'!CP9,'Trial 4'!CP9,'Trial 5'!CP9,'Trial 6'!CP9,'Trial 7'!CP9,'Trial 8'!CP9)</f>
        <v>34731.618049250988</v>
      </c>
      <c r="CQ13" s="24">
        <f ca="1">STDEV('Trial 1'!CQ9,'Trial 2'!CQ9,'Trial 3'!CQ9,'Trial 4'!CQ9,'Trial 5'!CQ9,'Trial 6'!CQ9,'Trial 7'!CQ9,'Trial 8'!CQ9)</f>
        <v>28257.66162487863</v>
      </c>
      <c r="CR13" s="24">
        <f ca="1">STDEV('Trial 1'!CR9,'Trial 2'!CR9,'Trial 3'!CR9,'Trial 4'!CR9,'Trial 5'!CR9,'Trial 6'!CR9,'Trial 7'!CR9,'Trial 8'!CR9)</f>
        <v>21013.551878110473</v>
      </c>
      <c r="CS13" s="24">
        <f ca="1">STDEV('Trial 1'!CS9,'Trial 2'!CS9,'Trial 3'!CS9,'Trial 4'!CS9,'Trial 5'!CS9,'Trial 6'!CS9,'Trial 7'!CS9,'Trial 8'!CS9)</f>
        <v>32896.560490178672</v>
      </c>
      <c r="CT13" s="24">
        <f ca="1">STDEV('Trial 1'!CT9,'Trial 2'!CT9,'Trial 3'!CT9,'Trial 4'!CT9,'Trial 5'!CT9,'Trial 6'!CT9,'Trial 7'!CT9,'Trial 8'!CT9)</f>
        <v>25295.049775490286</v>
      </c>
      <c r="CU13" s="24">
        <f ca="1">STDEV('Trial 1'!CU9,'Trial 2'!CU9,'Trial 3'!CU9,'Trial 4'!CU9,'Trial 5'!CU9,'Trial 6'!CU9,'Trial 7'!CU9,'Trial 8'!CU9)</f>
        <v>19061.986433282473</v>
      </c>
      <c r="CV13" s="24">
        <f ca="1">STDEV('Trial 1'!CV9,'Trial 2'!CV9,'Trial 3'!CV9,'Trial 4'!CV9,'Trial 5'!CV9,'Trial 6'!CV9,'Trial 7'!CV9,'Trial 8'!CV9)</f>
        <v>22407.98742274172</v>
      </c>
      <c r="CW13" s="24">
        <f ca="1">STDEV('Trial 1'!CW9,'Trial 2'!CW9,'Trial 3'!CW9,'Trial 4'!CW9,'Trial 5'!CW9,'Trial 6'!CW9,'Trial 7'!CW9,'Trial 8'!CW9)</f>
        <v>32922.145071386571</v>
      </c>
      <c r="CX13" s="24">
        <f ca="1">STDEV('Trial 1'!CX9,'Trial 2'!CX9,'Trial 3'!CX9,'Trial 4'!CX9,'Trial 5'!CX9,'Trial 6'!CX9,'Trial 7'!CX9,'Trial 8'!CX9)</f>
        <v>25099.644274042097</v>
      </c>
      <c r="CY13" s="24">
        <f ca="1">STDEV('Trial 1'!CY9,'Trial 2'!CY9,'Trial 3'!CY9,'Trial 4'!CY9,'Trial 5'!CY9,'Trial 6'!CY9,'Trial 7'!CY9,'Trial 8'!CY9)</f>
        <v>39166.132848834968</v>
      </c>
      <c r="CZ13" s="24">
        <f ca="1">STDEV('Trial 1'!CZ9,'Trial 2'!CZ9,'Trial 3'!CZ9,'Trial 4'!CZ9,'Trial 5'!CZ9,'Trial 6'!CZ9,'Trial 7'!CZ9,'Trial 8'!CZ9)</f>
        <v>34987.505408819059</v>
      </c>
      <c r="DA13" s="25">
        <f t="shared" ca="1" si="7"/>
        <v>345352.37474076392</v>
      </c>
      <c r="DB13" s="24">
        <f ca="1">STDEV('Trial 1'!DB9,'Trial 2'!DB9,'Trial 3'!DB9,'Trial 4'!DB9,'Trial 5'!DB9,'Trial 6'!DB9,'Trial 7'!DB9,'Trial 8'!DB9)</f>
        <v>21202.255706749896</v>
      </c>
      <c r="DC13" s="24">
        <f ca="1">STDEV('Trial 1'!DC9,'Trial 2'!DC9,'Trial 3'!DC9,'Trial 4'!DC9,'Trial 5'!DC9,'Trial 6'!DC9,'Trial 7'!DC9,'Trial 8'!DC9)</f>
        <v>32180.947400569399</v>
      </c>
      <c r="DD13" s="24">
        <f ca="1">STDEV('Trial 1'!DD9,'Trial 2'!DD9,'Trial 3'!DD9,'Trial 4'!DD9,'Trial 5'!DD9,'Trial 6'!DD9,'Trial 7'!DD9,'Trial 8'!DD9)</f>
        <v>33122.42707522586</v>
      </c>
      <c r="DE13" s="24">
        <f ca="1">STDEV('Trial 1'!DE9,'Trial 2'!DE9,'Trial 3'!DE9,'Trial 4'!DE9,'Trial 5'!DE9,'Trial 6'!DE9,'Trial 7'!DE9,'Trial 8'!DE9)</f>
        <v>24245.495316431265</v>
      </c>
      <c r="DF13" s="24">
        <f ca="1">STDEV('Trial 1'!DF9,'Trial 2'!DF9,'Trial 3'!DF9,'Trial 4'!DF9,'Trial 5'!DF9,'Trial 6'!DF9,'Trial 7'!DF9,'Trial 8'!DF9)</f>
        <v>31096.435143460054</v>
      </c>
      <c r="DG13" s="24">
        <f ca="1">STDEV('Trial 1'!DG9,'Trial 2'!DG9,'Trial 3'!DG9,'Trial 4'!DG9,'Trial 5'!DG9,'Trial 6'!DG9,'Trial 7'!DG9,'Trial 8'!DG9)</f>
        <v>18165.878206123725</v>
      </c>
      <c r="DH13" s="24">
        <f ca="1">STDEV('Trial 1'!DH9,'Trial 2'!DH9,'Trial 3'!DH9,'Trial 4'!DH9,'Trial 5'!DH9,'Trial 6'!DH9,'Trial 7'!DH9,'Trial 8'!DH9)</f>
        <v>32601.671572491363</v>
      </c>
      <c r="DI13" s="24">
        <f ca="1">STDEV('Trial 1'!DI9,'Trial 2'!DI9,'Trial 3'!DI9,'Trial 4'!DI9,'Trial 5'!DI9,'Trial 6'!DI9,'Trial 7'!DI9,'Trial 8'!DI9)</f>
        <v>38591.513100672979</v>
      </c>
      <c r="DJ13" s="24">
        <f ca="1">STDEV('Trial 1'!DJ9,'Trial 2'!DJ9,'Trial 3'!DJ9,'Trial 4'!DJ9,'Trial 5'!DJ9,'Trial 6'!DJ9,'Trial 7'!DJ9,'Trial 8'!DJ9)</f>
        <v>22688.968755561549</v>
      </c>
      <c r="DK13" s="24">
        <f ca="1">STDEV('Trial 1'!DK9,'Trial 2'!DK9,'Trial 3'!DK9,'Trial 4'!DK9,'Trial 5'!DK9,'Trial 6'!DK9,'Trial 7'!DK9,'Trial 8'!DK9)</f>
        <v>31987.45346576918</v>
      </c>
      <c r="DL13" s="24">
        <f ca="1">STDEV('Trial 1'!DL9,'Trial 2'!DL9,'Trial 3'!DL9,'Trial 4'!DL9,'Trial 5'!DL9,'Trial 6'!DL9,'Trial 7'!DL9,'Trial 8'!DL9)</f>
        <v>32084.198038828748</v>
      </c>
      <c r="DM13" s="24">
        <f ca="1">STDEV('Trial 1'!DM9,'Trial 2'!DM9,'Trial 3'!DM9,'Trial 4'!DM9,'Trial 5'!DM9,'Trial 6'!DM9,'Trial 7'!DM9,'Trial 8'!DM9)</f>
        <v>24153.895473627454</v>
      </c>
      <c r="DN13" s="25">
        <f t="shared" ca="1" si="8"/>
        <v>342121.1392555114</v>
      </c>
      <c r="DO13" s="24">
        <f ca="1">STDEV('Trial 1'!DO9,'Trial 2'!DO9,'Trial 3'!DO9,'Trial 4'!DO9,'Trial 5'!DO9,'Trial 6'!DO9,'Trial 7'!DO9,'Trial 8'!DO9)</f>
        <v>12913.130439379122</v>
      </c>
      <c r="DP13" s="24">
        <f ca="1">STDEV('Trial 1'!DP9,'Trial 2'!DP9,'Trial 3'!DP9,'Trial 4'!DP9,'Trial 5'!DP9,'Trial 6'!DP9,'Trial 7'!DP9,'Trial 8'!DP9)</f>
        <v>45953.57998189568</v>
      </c>
      <c r="DQ13" s="24">
        <f ca="1">STDEV('Trial 1'!DQ9,'Trial 2'!DQ9,'Trial 3'!DQ9,'Trial 4'!DQ9,'Trial 5'!DQ9,'Trial 6'!DQ9,'Trial 7'!DQ9,'Trial 8'!DQ9)</f>
        <v>23141.757817478181</v>
      </c>
      <c r="DR13" s="24">
        <f ca="1">STDEV('Trial 1'!DR9,'Trial 2'!DR9,'Trial 3'!DR9,'Trial 4'!DR9,'Trial 5'!DR9,'Trial 6'!DR9,'Trial 7'!DR9,'Trial 8'!DR9)</f>
        <v>22120.341592690558</v>
      </c>
      <c r="DS13" s="24">
        <f ca="1">STDEV('Trial 1'!DS9,'Trial 2'!DS9,'Trial 3'!DS9,'Trial 4'!DS9,'Trial 5'!DS9,'Trial 6'!DS9,'Trial 7'!DS9,'Trial 8'!DS9)</f>
        <v>35161.002848726101</v>
      </c>
      <c r="DT13" s="24">
        <f ca="1">STDEV('Trial 1'!DT9,'Trial 2'!DT9,'Trial 3'!DT9,'Trial 4'!DT9,'Trial 5'!DT9,'Trial 6'!DT9,'Trial 7'!DT9,'Trial 8'!DT9)</f>
        <v>37532.356777717803</v>
      </c>
      <c r="DU13" s="24">
        <f ca="1">STDEV('Trial 1'!DU9,'Trial 2'!DU9,'Trial 3'!DU9,'Trial 4'!DU9,'Trial 5'!DU9,'Trial 6'!DU9,'Trial 7'!DU9,'Trial 8'!DU9)</f>
        <v>32054.367979706043</v>
      </c>
      <c r="DV13" s="24">
        <f ca="1">STDEV('Trial 1'!DV9,'Trial 2'!DV9,'Trial 3'!DV9,'Trial 4'!DV9,'Trial 5'!DV9,'Trial 6'!DV9,'Trial 7'!DV9,'Trial 8'!DV9)</f>
        <v>33252.900525965968</v>
      </c>
      <c r="DW13" s="24">
        <f ca="1">STDEV('Trial 1'!DW9,'Trial 2'!DW9,'Trial 3'!DW9,'Trial 4'!DW9,'Trial 5'!DW9,'Trial 6'!DW9,'Trial 7'!DW9,'Trial 8'!DW9)</f>
        <v>32841.394592984041</v>
      </c>
      <c r="DX13" s="24">
        <f ca="1">STDEV('Trial 1'!DX9,'Trial 2'!DX9,'Trial 3'!DX9,'Trial 4'!DX9,'Trial 5'!DX9,'Trial 6'!DX9,'Trial 7'!DX9,'Trial 8'!DX9)</f>
        <v>16479.420841862226</v>
      </c>
      <c r="DY13" s="24">
        <f ca="1">STDEV('Trial 1'!DY9,'Trial 2'!DY9,'Trial 3'!DY9,'Trial 4'!DY9,'Trial 5'!DY9,'Trial 6'!DY9,'Trial 7'!DY9,'Trial 8'!DY9)</f>
        <v>21525.185037165364</v>
      </c>
      <c r="DZ13" s="24">
        <f ca="1">STDEV('Trial 1'!DZ9,'Trial 2'!DZ9,'Trial 3'!DZ9,'Trial 4'!DZ9,'Trial 5'!DZ9,'Trial 6'!DZ9,'Trial 7'!DZ9,'Trial 8'!DZ9)</f>
        <v>27779.026079240663</v>
      </c>
      <c r="EA13" s="25">
        <f t="shared" ca="1" si="9"/>
        <v>340754.4645148117</v>
      </c>
      <c r="EB13" s="24">
        <f ca="1">STDEV('Trial 1'!EB9,'Trial 2'!EB9,'Trial 3'!EB9,'Trial 4'!EB9,'Trial 5'!EB9,'Trial 6'!EB9,'Trial 7'!EB9,'Trial 8'!EB9)</f>
        <v>37598.208316852229</v>
      </c>
      <c r="EC13" s="24">
        <f ca="1">STDEV('Trial 1'!EC9,'Trial 2'!EC9,'Trial 3'!EC9,'Trial 4'!EC9,'Trial 5'!EC9,'Trial 6'!EC9,'Trial 7'!EC9,'Trial 8'!EC9)</f>
        <v>23218.675239647237</v>
      </c>
      <c r="ED13" s="24">
        <f ca="1">STDEV('Trial 1'!ED9,'Trial 2'!ED9,'Trial 3'!ED9,'Trial 4'!ED9,'Trial 5'!ED9,'Trial 6'!ED9,'Trial 7'!ED9,'Trial 8'!ED9)</f>
        <v>28724.908383687278</v>
      </c>
      <c r="EE13" s="24">
        <f ca="1">STDEV('Trial 1'!EE9,'Trial 2'!EE9,'Trial 3'!EE9,'Trial 4'!EE9,'Trial 5'!EE9,'Trial 6'!EE9,'Trial 7'!EE9,'Trial 8'!EE9)</f>
        <v>16132.233180527239</v>
      </c>
      <c r="EF13" s="24">
        <f ca="1">STDEV('Trial 1'!EF9,'Trial 2'!EF9,'Trial 3'!EF9,'Trial 4'!EF9,'Trial 5'!EF9,'Trial 6'!EF9,'Trial 7'!EF9,'Trial 8'!EF9)</f>
        <v>21098.50990780957</v>
      </c>
      <c r="EG13" s="24">
        <f ca="1">STDEV('Trial 1'!EG9,'Trial 2'!EG9,'Trial 3'!EG9,'Trial 4'!EG9,'Trial 5'!EG9,'Trial 6'!EG9,'Trial 7'!EG9,'Trial 8'!EG9)</f>
        <v>29169.287367693138</v>
      </c>
      <c r="EH13" s="24">
        <f ca="1">STDEV('Trial 1'!EH9,'Trial 2'!EH9,'Trial 3'!EH9,'Trial 4'!EH9,'Trial 5'!EH9,'Trial 6'!EH9,'Trial 7'!EH9,'Trial 8'!EH9)</f>
        <v>34376.19467849721</v>
      </c>
      <c r="EI13" s="24">
        <f ca="1">STDEV('Trial 1'!EI9,'Trial 2'!EI9,'Trial 3'!EI9,'Trial 4'!EI9,'Trial 5'!EI9,'Trial 6'!EI9,'Trial 7'!EI9,'Trial 8'!EI9)</f>
        <v>15613.940061849293</v>
      </c>
      <c r="EJ13" s="24">
        <f ca="1">STDEV('Trial 1'!EJ9,'Trial 2'!EJ9,'Trial 3'!EJ9,'Trial 4'!EJ9,'Trial 5'!EJ9,'Trial 6'!EJ9,'Trial 7'!EJ9,'Trial 8'!EJ9)</f>
        <v>22488.433941319512</v>
      </c>
      <c r="EK13" s="24">
        <f ca="1">STDEV('Trial 1'!EK9,'Trial 2'!EK9,'Trial 3'!EK9,'Trial 4'!EK9,'Trial 5'!EK9,'Trial 6'!EK9,'Trial 7'!EK9,'Trial 8'!EK9)</f>
        <v>32452.560006901374</v>
      </c>
      <c r="EL13" s="24">
        <f ca="1">STDEV('Trial 1'!EL9,'Trial 2'!EL9,'Trial 3'!EL9,'Trial 4'!EL9,'Trial 5'!EL9,'Trial 6'!EL9,'Trial 7'!EL9,'Trial 8'!EL9)</f>
        <v>24042.291712380564</v>
      </c>
      <c r="EM13" s="24">
        <f ca="1">STDEV('Trial 1'!EM9,'Trial 2'!EM9,'Trial 3'!EM9,'Trial 4'!EM9,'Trial 5'!EM9,'Trial 6'!EM9,'Trial 7'!EM9,'Trial 8'!EM9)</f>
        <v>16751.274502988417</v>
      </c>
      <c r="EN13" s="25">
        <f t="shared" ca="1" si="10"/>
        <v>301666.51730015303</v>
      </c>
    </row>
    <row r="14" spans="1:144" ht="12.75" customHeight="1" outlineLevel="1">
      <c r="A14" s="11" t="str">
        <f>Labels!B35</f>
        <v>Short Expected Demand</v>
      </c>
      <c r="B14" s="24">
        <f>AVERAGE('Trial 1'!B11,'Trial 2'!B11,'Trial 3'!B11,'Trial 4'!B11,'Trial 5'!B11,'Trial 6'!B11,'Trial 7'!B11,'Trial 8'!B11)</f>
        <v>1166666.6666666667</v>
      </c>
      <c r="C14" s="24">
        <f ca="1">AVERAGE('Trial 1'!C11,'Trial 2'!C11,'Trial 3'!C11,'Trial 4'!C11,'Trial 5'!C11,'Trial 6'!C11,'Trial 7'!C11,'Trial 8'!C11)</f>
        <v>1163762.6675242814</v>
      </c>
      <c r="D14" s="24">
        <f ca="1">AVERAGE('Trial 1'!D11,'Trial 2'!D11,'Trial 3'!D11,'Trial 4'!D11,'Trial 5'!D11,'Trial 6'!D11,'Trial 7'!D11,'Trial 8'!D11)</f>
        <v>1160850.2952822249</v>
      </c>
      <c r="E14" s="24">
        <f ca="1">AVERAGE('Trial 1'!E11,'Trial 2'!E11,'Trial 3'!E11,'Trial 4'!E11,'Trial 5'!E11,'Trial 6'!E11,'Trial 7'!E11,'Trial 8'!E11)</f>
        <v>1158180.932396729</v>
      </c>
      <c r="F14" s="24">
        <f ca="1">AVERAGE('Trial 1'!F11,'Trial 2'!F11,'Trial 3'!F11,'Trial 4'!F11,'Trial 5'!F11,'Trial 6'!F11,'Trial 7'!F11,'Trial 8'!F11)</f>
        <v>1155403.608140788</v>
      </c>
      <c r="G14" s="24">
        <f ca="1">AVERAGE('Trial 1'!G11,'Trial 2'!G11,'Trial 3'!G11,'Trial 4'!G11,'Trial 5'!G11,'Trial 6'!G11,'Trial 7'!G11,'Trial 8'!G11)</f>
        <v>1152758.5620354819</v>
      </c>
      <c r="H14" s="24">
        <f ca="1">AVERAGE('Trial 1'!H11,'Trial 2'!H11,'Trial 3'!H11,'Trial 4'!H11,'Trial 5'!H11,'Trial 6'!H11,'Trial 7'!H11,'Trial 8'!H11)</f>
        <v>1149939.4040857055</v>
      </c>
      <c r="I14" s="24">
        <f ca="1">AVERAGE('Trial 1'!I11,'Trial 2'!I11,'Trial 3'!I11,'Trial 4'!I11,'Trial 5'!I11,'Trial 6'!I11,'Trial 7'!I11,'Trial 8'!I11)</f>
        <v>1147483.4186300728</v>
      </c>
      <c r="J14" s="24">
        <f ca="1">AVERAGE('Trial 1'!J11,'Trial 2'!J11,'Trial 3'!J11,'Trial 4'!J11,'Trial 5'!J11,'Trial 6'!J11,'Trial 7'!J11,'Trial 8'!J11)</f>
        <v>1144935.0337626252</v>
      </c>
      <c r="K14" s="24">
        <f ca="1">AVERAGE('Trial 1'!K11,'Trial 2'!K11,'Trial 3'!K11,'Trial 4'!K11,'Trial 5'!K11,'Trial 6'!K11,'Trial 7'!K11,'Trial 8'!K11)</f>
        <v>1142206.6938801578</v>
      </c>
      <c r="L14" s="24">
        <f ca="1">AVERAGE('Trial 1'!L11,'Trial 2'!L11,'Trial 3'!L11,'Trial 4'!L11,'Trial 5'!L11,'Trial 6'!L11,'Trial 7'!L11,'Trial 8'!L11)</f>
        <v>1139617.258589772</v>
      </c>
      <c r="M14" s="24">
        <f ca="1">AVERAGE('Trial 1'!M11,'Trial 2'!M11,'Trial 3'!M11,'Trial 4'!M11,'Trial 5'!M11,'Trial 6'!M11,'Trial 7'!M11,'Trial 8'!M11)</f>
        <v>1137173.5317687378</v>
      </c>
      <c r="N14" s="25">
        <f t="shared" ca="1" si="0"/>
        <v>13818978.072763242</v>
      </c>
      <c r="O14" s="24">
        <f ca="1">AVERAGE('Trial 1'!O11,'Trial 2'!O11,'Trial 3'!O11,'Trial 4'!O11,'Trial 5'!O11,'Trial 6'!O11,'Trial 7'!O11,'Trial 8'!O11)</f>
        <v>1134779.1030563202</v>
      </c>
      <c r="P14" s="24">
        <f ca="1">AVERAGE('Trial 1'!P11,'Trial 2'!P11,'Trial 3'!P11,'Trial 4'!P11,'Trial 5'!P11,'Trial 6'!P11,'Trial 7'!P11,'Trial 8'!P11)</f>
        <v>1132422.727955047</v>
      </c>
      <c r="Q14" s="24">
        <f ca="1">AVERAGE('Trial 1'!Q11,'Trial 2'!Q11,'Trial 3'!Q11,'Trial 4'!Q11,'Trial 5'!Q11,'Trial 6'!Q11,'Trial 7'!Q11,'Trial 8'!Q11)</f>
        <v>1129792.1508777319</v>
      </c>
      <c r="R14" s="24">
        <f ca="1">AVERAGE('Trial 1'!R11,'Trial 2'!R11,'Trial 3'!R11,'Trial 4'!R11,'Trial 5'!R11,'Trial 6'!R11,'Trial 7'!R11,'Trial 8'!R11)</f>
        <v>1127625.4491127299</v>
      </c>
      <c r="S14" s="24">
        <f ca="1">AVERAGE('Trial 1'!S11,'Trial 2'!S11,'Trial 3'!S11,'Trial 4'!S11,'Trial 5'!S11,'Trial 6'!S11,'Trial 7'!S11,'Trial 8'!S11)</f>
        <v>1125463.109511992</v>
      </c>
      <c r="T14" s="24">
        <f ca="1">AVERAGE('Trial 1'!T11,'Trial 2'!T11,'Trial 3'!T11,'Trial 4'!T11,'Trial 5'!T11,'Trial 6'!T11,'Trial 7'!T11,'Trial 8'!T11)</f>
        <v>1122977.9553779401</v>
      </c>
      <c r="U14" s="24">
        <f ca="1">AVERAGE('Trial 1'!U11,'Trial 2'!U11,'Trial 3'!U11,'Trial 4'!U11,'Trial 5'!U11,'Trial 6'!U11,'Trial 7'!U11,'Trial 8'!U11)</f>
        <v>1120764.8243117388</v>
      </c>
      <c r="V14" s="24">
        <f ca="1">AVERAGE('Trial 1'!V11,'Trial 2'!V11,'Trial 3'!V11,'Trial 4'!V11,'Trial 5'!V11,'Trial 6'!V11,'Trial 7'!V11,'Trial 8'!V11)</f>
        <v>1118455.7414242793</v>
      </c>
      <c r="W14" s="24">
        <f ca="1">AVERAGE('Trial 1'!W11,'Trial 2'!W11,'Trial 3'!W11,'Trial 4'!W11,'Trial 5'!W11,'Trial 6'!W11,'Trial 7'!W11,'Trial 8'!W11)</f>
        <v>1116196.6130107359</v>
      </c>
      <c r="X14" s="24">
        <f ca="1">AVERAGE('Trial 1'!X11,'Trial 2'!X11,'Trial 3'!X11,'Trial 4'!X11,'Trial 5'!X11,'Trial 6'!X11,'Trial 7'!X11,'Trial 8'!X11)</f>
        <v>1114216.6678233743</v>
      </c>
      <c r="Y14" s="24">
        <f ca="1">AVERAGE('Trial 1'!Y11,'Trial 2'!Y11,'Trial 3'!Y11,'Trial 4'!Y11,'Trial 5'!Y11,'Trial 6'!Y11,'Trial 7'!Y11,'Trial 8'!Y11)</f>
        <v>1112151.8527826504</v>
      </c>
      <c r="Z14" s="24">
        <f ca="1">AVERAGE('Trial 1'!Z11,'Trial 2'!Z11,'Trial 3'!Z11,'Trial 4'!Z11,'Trial 5'!Z11,'Trial 6'!Z11,'Trial 7'!Z11,'Trial 8'!Z11)</f>
        <v>1109987.58108288</v>
      </c>
      <c r="AA14" s="25">
        <f t="shared" ca="1" si="1"/>
        <v>13464833.77632742</v>
      </c>
      <c r="AB14" s="24">
        <f ca="1">AVERAGE('Trial 1'!AB11,'Trial 2'!AB11,'Trial 3'!AB11,'Trial 4'!AB11,'Trial 5'!AB11,'Trial 6'!AB11,'Trial 7'!AB11,'Trial 8'!AB11)</f>
        <v>1107625.0396002519</v>
      </c>
      <c r="AC14" s="24">
        <f ca="1">AVERAGE('Trial 1'!AC11,'Trial 2'!AC11,'Trial 3'!AC11,'Trial 4'!AC11,'Trial 5'!AC11,'Trial 6'!AC11,'Trial 7'!AC11,'Trial 8'!AC11)</f>
        <v>1105644.0014750734</v>
      </c>
      <c r="AD14" s="24">
        <f ca="1">AVERAGE('Trial 1'!AD11,'Trial 2'!AD11,'Trial 3'!AD11,'Trial 4'!AD11,'Trial 5'!AD11,'Trial 6'!AD11,'Trial 7'!AD11,'Trial 8'!AD11)</f>
        <v>1103392.9432291836</v>
      </c>
      <c r="AE14" s="24">
        <f ca="1">AVERAGE('Trial 1'!AE11,'Trial 2'!AE11,'Trial 3'!AE11,'Trial 4'!AE11,'Trial 5'!AE11,'Trial 6'!AE11,'Trial 7'!AE11,'Trial 8'!AE11)</f>
        <v>1101342.495177424</v>
      </c>
      <c r="AF14" s="24">
        <f ca="1">AVERAGE('Trial 1'!AF11,'Trial 2'!AF11,'Trial 3'!AF11,'Trial 4'!AF11,'Trial 5'!AF11,'Trial 6'!AF11,'Trial 7'!AF11,'Trial 8'!AF11)</f>
        <v>1099035.4380519891</v>
      </c>
      <c r="AG14" s="24">
        <f ca="1">AVERAGE('Trial 1'!AG11,'Trial 2'!AG11,'Trial 3'!AG11,'Trial 4'!AG11,'Trial 5'!AG11,'Trial 6'!AG11,'Trial 7'!AG11,'Trial 8'!AG11)</f>
        <v>1096826.6170728635</v>
      </c>
      <c r="AH14" s="24">
        <f ca="1">AVERAGE('Trial 1'!AH11,'Trial 2'!AH11,'Trial 3'!AH11,'Trial 4'!AH11,'Trial 5'!AH11,'Trial 6'!AH11,'Trial 7'!AH11,'Trial 8'!AH11)</f>
        <v>1094618.0711931426</v>
      </c>
      <c r="AI14" s="24">
        <f ca="1">AVERAGE('Trial 1'!AI11,'Trial 2'!AI11,'Trial 3'!AI11,'Trial 4'!AI11,'Trial 5'!AI11,'Trial 6'!AI11,'Trial 7'!AI11,'Trial 8'!AI11)</f>
        <v>1092413.4547025072</v>
      </c>
      <c r="AJ14" s="24">
        <f ca="1">AVERAGE('Trial 1'!AJ11,'Trial 2'!AJ11,'Trial 3'!AJ11,'Trial 4'!AJ11,'Trial 5'!AJ11,'Trial 6'!AJ11,'Trial 7'!AJ11,'Trial 8'!AJ11)</f>
        <v>1090400.5134034939</v>
      </c>
      <c r="AK14" s="24">
        <f ca="1">AVERAGE('Trial 1'!AK11,'Trial 2'!AK11,'Trial 3'!AK11,'Trial 4'!AK11,'Trial 5'!AK11,'Trial 6'!AK11,'Trial 7'!AK11,'Trial 8'!AK11)</f>
        <v>1088240.8752798177</v>
      </c>
      <c r="AL14" s="24">
        <f ca="1">AVERAGE('Trial 1'!AL11,'Trial 2'!AL11,'Trial 3'!AL11,'Trial 4'!AL11,'Trial 5'!AL11,'Trial 6'!AL11,'Trial 7'!AL11,'Trial 8'!AL11)</f>
        <v>1086035.4726293797</v>
      </c>
      <c r="AM14" s="24">
        <f ca="1">AVERAGE('Trial 1'!AM11,'Trial 2'!AM11,'Trial 3'!AM11,'Trial 4'!AM11,'Trial 5'!AM11,'Trial 6'!AM11,'Trial 7'!AM11,'Trial 8'!AM11)</f>
        <v>1083972.1405973798</v>
      </c>
      <c r="AN14" s="25">
        <f t="shared" ca="1" si="2"/>
        <v>13149547.062412508</v>
      </c>
      <c r="AO14" s="24">
        <f ca="1">AVERAGE('Trial 1'!AO11,'Trial 2'!AO11,'Trial 3'!AO11,'Trial 4'!AO11,'Trial 5'!AO11,'Trial 6'!AO11,'Trial 7'!AO11,'Trial 8'!AO11)</f>
        <v>1081917.0416908176</v>
      </c>
      <c r="AP14" s="24">
        <f ca="1">AVERAGE('Trial 1'!AP11,'Trial 2'!AP11,'Trial 3'!AP11,'Trial 4'!AP11,'Trial 5'!AP11,'Trial 6'!AP11,'Trial 7'!AP11,'Trial 8'!AP11)</f>
        <v>1080113.0442496694</v>
      </c>
      <c r="AQ14" s="24">
        <f ca="1">AVERAGE('Trial 1'!AQ11,'Trial 2'!AQ11,'Trial 3'!AQ11,'Trial 4'!AQ11,'Trial 5'!AQ11,'Trial 6'!AQ11,'Trial 7'!AQ11,'Trial 8'!AQ11)</f>
        <v>1078371.3039892297</v>
      </c>
      <c r="AR14" s="24">
        <f ca="1">AVERAGE('Trial 1'!AR11,'Trial 2'!AR11,'Trial 3'!AR11,'Trial 4'!AR11,'Trial 5'!AR11,'Trial 6'!AR11,'Trial 7'!AR11,'Trial 8'!AR11)</f>
        <v>1076564.6536399391</v>
      </c>
      <c r="AS14" s="24">
        <f ca="1">AVERAGE('Trial 1'!AS11,'Trial 2'!AS11,'Trial 3'!AS11,'Trial 4'!AS11,'Trial 5'!AS11,'Trial 6'!AS11,'Trial 7'!AS11,'Trial 8'!AS11)</f>
        <v>1075000.5545615838</v>
      </c>
      <c r="AT14" s="24">
        <f ca="1">AVERAGE('Trial 1'!AT11,'Trial 2'!AT11,'Trial 3'!AT11,'Trial 4'!AT11,'Trial 5'!AT11,'Trial 6'!AT11,'Trial 7'!AT11,'Trial 8'!AT11)</f>
        <v>1073168.2244059052</v>
      </c>
      <c r="AU14" s="24">
        <f ca="1">AVERAGE('Trial 1'!AU11,'Trial 2'!AU11,'Trial 3'!AU11,'Trial 4'!AU11,'Trial 5'!AU11,'Trial 6'!AU11,'Trial 7'!AU11,'Trial 8'!AU11)</f>
        <v>1071286.579753933</v>
      </c>
      <c r="AV14" s="24">
        <f ca="1">AVERAGE('Trial 1'!AV11,'Trial 2'!AV11,'Trial 3'!AV11,'Trial 4'!AV11,'Trial 5'!AV11,'Trial 6'!AV11,'Trial 7'!AV11,'Trial 8'!AV11)</f>
        <v>1069503.1793975832</v>
      </c>
      <c r="AW14" s="24">
        <f ca="1">AVERAGE('Trial 1'!AW11,'Trial 2'!AW11,'Trial 3'!AW11,'Trial 4'!AW11,'Trial 5'!AW11,'Trial 6'!AW11,'Trial 7'!AW11,'Trial 8'!AW11)</f>
        <v>1067769.0802644002</v>
      </c>
      <c r="AX14" s="24">
        <f ca="1">AVERAGE('Trial 1'!AX11,'Trial 2'!AX11,'Trial 3'!AX11,'Trial 4'!AX11,'Trial 5'!AX11,'Trial 6'!AX11,'Trial 7'!AX11,'Trial 8'!AX11)</f>
        <v>1065776.4506961016</v>
      </c>
      <c r="AY14" s="24">
        <f ca="1">AVERAGE('Trial 1'!AY11,'Trial 2'!AY11,'Trial 3'!AY11,'Trial 4'!AY11,'Trial 5'!AY11,'Trial 6'!AY11,'Trial 7'!AY11,'Trial 8'!AY11)</f>
        <v>1064030.2197596857</v>
      </c>
      <c r="AZ14" s="24">
        <f ca="1">AVERAGE('Trial 1'!AZ11,'Trial 2'!AZ11,'Trial 3'!AZ11,'Trial 4'!AZ11,'Trial 5'!AZ11,'Trial 6'!AZ11,'Trial 7'!AZ11,'Trial 8'!AZ11)</f>
        <v>1062165.9117025607</v>
      </c>
      <c r="BA14" s="25">
        <f t="shared" ca="1" si="3"/>
        <v>12865666.244111409</v>
      </c>
      <c r="BB14" s="24">
        <f ca="1">AVERAGE('Trial 1'!BB11,'Trial 2'!BB11,'Trial 3'!BB11,'Trial 4'!BB11,'Trial 5'!BB11,'Trial 6'!BB11,'Trial 7'!BB11,'Trial 8'!BB11)</f>
        <v>1060583.4633208201</v>
      </c>
      <c r="BC14" s="24">
        <f ca="1">AVERAGE('Trial 1'!BC11,'Trial 2'!BC11,'Trial 3'!BC11,'Trial 4'!BC11,'Trial 5'!BC11,'Trial 6'!BC11,'Trial 7'!BC11,'Trial 8'!BC11)</f>
        <v>1059008.7174174828</v>
      </c>
      <c r="BD14" s="24">
        <f ca="1">AVERAGE('Trial 1'!BD11,'Trial 2'!BD11,'Trial 3'!BD11,'Trial 4'!BD11,'Trial 5'!BD11,'Trial 6'!BD11,'Trial 7'!BD11,'Trial 8'!BD11)</f>
        <v>1057201.7508804835</v>
      </c>
      <c r="BE14" s="24">
        <f ca="1">AVERAGE('Trial 1'!BE11,'Trial 2'!BE11,'Trial 3'!BE11,'Trial 4'!BE11,'Trial 5'!BE11,'Trial 6'!BE11,'Trial 7'!BE11,'Trial 8'!BE11)</f>
        <v>1055631.5733612969</v>
      </c>
      <c r="BF14" s="24">
        <f ca="1">AVERAGE('Trial 1'!BF11,'Trial 2'!BF11,'Trial 3'!BF11,'Trial 4'!BF11,'Trial 5'!BF11,'Trial 6'!BF11,'Trial 7'!BF11,'Trial 8'!BF11)</f>
        <v>1054234.2426739396</v>
      </c>
      <c r="BG14" s="24">
        <f ca="1">AVERAGE('Trial 1'!BG11,'Trial 2'!BG11,'Trial 3'!BG11,'Trial 4'!BG11,'Trial 5'!BG11,'Trial 6'!BG11,'Trial 7'!BG11,'Trial 8'!BG11)</f>
        <v>1052352.7532058861</v>
      </c>
      <c r="BH14" s="24">
        <f ca="1">AVERAGE('Trial 1'!BH11,'Trial 2'!BH11,'Trial 3'!BH11,'Trial 4'!BH11,'Trial 5'!BH11,'Trial 6'!BH11,'Trial 7'!BH11,'Trial 8'!BH11)</f>
        <v>1050857.8406094713</v>
      </c>
      <c r="BI14" s="24">
        <f ca="1">AVERAGE('Trial 1'!BI11,'Trial 2'!BI11,'Trial 3'!BI11,'Trial 4'!BI11,'Trial 5'!BI11,'Trial 6'!BI11,'Trial 7'!BI11,'Trial 8'!BI11)</f>
        <v>1049060.0057331889</v>
      </c>
      <c r="BJ14" s="24">
        <f ca="1">AVERAGE('Trial 1'!BJ11,'Trial 2'!BJ11,'Trial 3'!BJ11,'Trial 4'!BJ11,'Trial 5'!BJ11,'Trial 6'!BJ11,'Trial 7'!BJ11,'Trial 8'!BJ11)</f>
        <v>1047510.0543166448</v>
      </c>
      <c r="BK14" s="24">
        <f ca="1">AVERAGE('Trial 1'!BK11,'Trial 2'!BK11,'Trial 3'!BK11,'Trial 4'!BK11,'Trial 5'!BK11,'Trial 6'!BK11,'Trial 7'!BK11,'Trial 8'!BK11)</f>
        <v>1045743.9606893543</v>
      </c>
      <c r="BL14" s="24">
        <f ca="1">AVERAGE('Trial 1'!BL11,'Trial 2'!BL11,'Trial 3'!BL11,'Trial 4'!BL11,'Trial 5'!BL11,'Trial 6'!BL11,'Trial 7'!BL11,'Trial 8'!BL11)</f>
        <v>1044393.8315070153</v>
      </c>
      <c r="BM14" s="24">
        <f ca="1">AVERAGE('Trial 1'!BM11,'Trial 2'!BM11,'Trial 3'!BM11,'Trial 4'!BM11,'Trial 5'!BM11,'Trial 6'!BM11,'Trial 7'!BM11,'Trial 8'!BM11)</f>
        <v>1042785.4150122169</v>
      </c>
      <c r="BN14" s="25">
        <f t="shared" ca="1" si="4"/>
        <v>12619363.608727802</v>
      </c>
      <c r="BO14" s="24">
        <f ca="1">AVERAGE('Trial 1'!BO11,'Trial 2'!BO11,'Trial 3'!BO11,'Trial 4'!BO11,'Trial 5'!BO11,'Trial 6'!BO11,'Trial 7'!BO11,'Trial 8'!BO11)</f>
        <v>1041388.2630132737</v>
      </c>
      <c r="BP14" s="24">
        <f ca="1">AVERAGE('Trial 1'!BP11,'Trial 2'!BP11,'Trial 3'!BP11,'Trial 4'!BP11,'Trial 5'!BP11,'Trial 6'!BP11,'Trial 7'!BP11,'Trial 8'!BP11)</f>
        <v>1039878.4728824369</v>
      </c>
      <c r="BQ14" s="24">
        <f ca="1">AVERAGE('Trial 1'!BQ11,'Trial 2'!BQ11,'Trial 3'!BQ11,'Trial 4'!BQ11,'Trial 5'!BQ11,'Trial 6'!BQ11,'Trial 7'!BQ11,'Trial 8'!BQ11)</f>
        <v>1038424.6974578201</v>
      </c>
      <c r="BR14" s="24">
        <f ca="1">AVERAGE('Trial 1'!BR11,'Trial 2'!BR11,'Trial 3'!BR11,'Trial 4'!BR11,'Trial 5'!BR11,'Trial 6'!BR11,'Trial 7'!BR11,'Trial 8'!BR11)</f>
        <v>1037104.925772415</v>
      </c>
      <c r="BS14" s="24">
        <f ca="1">AVERAGE('Trial 1'!BS11,'Trial 2'!BS11,'Trial 3'!BS11,'Trial 4'!BS11,'Trial 5'!BS11,'Trial 6'!BS11,'Trial 7'!BS11,'Trial 8'!BS11)</f>
        <v>1035751.4987915981</v>
      </c>
      <c r="BT14" s="24">
        <f ca="1">AVERAGE('Trial 1'!BT11,'Trial 2'!BT11,'Trial 3'!BT11,'Trial 4'!BT11,'Trial 5'!BT11,'Trial 6'!BT11,'Trial 7'!BT11,'Trial 8'!BT11)</f>
        <v>1034414.5170671412</v>
      </c>
      <c r="BU14" s="24">
        <f ca="1">AVERAGE('Trial 1'!BU11,'Trial 2'!BU11,'Trial 3'!BU11,'Trial 4'!BU11,'Trial 5'!BU11,'Trial 6'!BU11,'Trial 7'!BU11,'Trial 8'!BU11)</f>
        <v>1033127.4127098824</v>
      </c>
      <c r="BV14" s="24">
        <f ca="1">AVERAGE('Trial 1'!BV11,'Trial 2'!BV11,'Trial 3'!BV11,'Trial 4'!BV11,'Trial 5'!BV11,'Trial 6'!BV11,'Trial 7'!BV11,'Trial 8'!BV11)</f>
        <v>1032000.8987181731</v>
      </c>
      <c r="BW14" s="24">
        <f ca="1">AVERAGE('Trial 1'!BW11,'Trial 2'!BW11,'Trial 3'!BW11,'Trial 4'!BW11,'Trial 5'!BW11,'Trial 6'!BW11,'Trial 7'!BW11,'Trial 8'!BW11)</f>
        <v>1030642.2156506748</v>
      </c>
      <c r="BX14" s="24">
        <f ca="1">AVERAGE('Trial 1'!BX11,'Trial 2'!BX11,'Trial 3'!BX11,'Trial 4'!BX11,'Trial 5'!BX11,'Trial 6'!BX11,'Trial 7'!BX11,'Trial 8'!BX11)</f>
        <v>1029083.4317104542</v>
      </c>
      <c r="BY14" s="24">
        <f ca="1">AVERAGE('Trial 1'!BY11,'Trial 2'!BY11,'Trial 3'!BY11,'Trial 4'!BY11,'Trial 5'!BY11,'Trial 6'!BY11,'Trial 7'!BY11,'Trial 8'!BY11)</f>
        <v>1027536.1505515927</v>
      </c>
      <c r="BZ14" s="24">
        <f ca="1">AVERAGE('Trial 1'!BZ11,'Trial 2'!BZ11,'Trial 3'!BZ11,'Trial 4'!BZ11,'Trial 5'!BZ11,'Trial 6'!BZ11,'Trial 7'!BZ11,'Trial 8'!BZ11)</f>
        <v>1026222.077962184</v>
      </c>
      <c r="CA14" s="25">
        <f t="shared" ca="1" si="5"/>
        <v>12405574.562287645</v>
      </c>
      <c r="CB14" s="24">
        <f ca="1">AVERAGE('Trial 1'!CB11,'Trial 2'!CB11,'Trial 3'!CB11,'Trial 4'!CB11,'Trial 5'!CB11,'Trial 6'!CB11,'Trial 7'!CB11,'Trial 8'!CB11)</f>
        <v>1024912.4096096021</v>
      </c>
      <c r="CC14" s="24">
        <f ca="1">AVERAGE('Trial 1'!CC11,'Trial 2'!CC11,'Trial 3'!CC11,'Trial 4'!CC11,'Trial 5'!CC11,'Trial 6'!CC11,'Trial 7'!CC11,'Trial 8'!CC11)</f>
        <v>1023516.1776452446</v>
      </c>
      <c r="CD14" s="24">
        <f ca="1">AVERAGE('Trial 1'!CD11,'Trial 2'!CD11,'Trial 3'!CD11,'Trial 4'!CD11,'Trial 5'!CD11,'Trial 6'!CD11,'Trial 7'!CD11,'Trial 8'!CD11)</f>
        <v>1022167.2363048961</v>
      </c>
      <c r="CE14" s="24">
        <f ca="1">AVERAGE('Trial 1'!CE11,'Trial 2'!CE11,'Trial 3'!CE11,'Trial 4'!CE11,'Trial 5'!CE11,'Trial 6'!CE11,'Trial 7'!CE11,'Trial 8'!CE11)</f>
        <v>1020622.1425809962</v>
      </c>
      <c r="CF14" s="24">
        <f ca="1">AVERAGE('Trial 1'!CF11,'Trial 2'!CF11,'Trial 3'!CF11,'Trial 4'!CF11,'Trial 5'!CF11,'Trial 6'!CF11,'Trial 7'!CF11,'Trial 8'!CF11)</f>
        <v>1019505.0075563891</v>
      </c>
      <c r="CG14" s="24">
        <f ca="1">AVERAGE('Trial 1'!CG11,'Trial 2'!CG11,'Trial 3'!CG11,'Trial 4'!CG11,'Trial 5'!CG11,'Trial 6'!CG11,'Trial 7'!CG11,'Trial 8'!CG11)</f>
        <v>1018210.7429892262</v>
      </c>
      <c r="CH14" s="24">
        <f ca="1">AVERAGE('Trial 1'!CH11,'Trial 2'!CH11,'Trial 3'!CH11,'Trial 4'!CH11,'Trial 5'!CH11,'Trial 6'!CH11,'Trial 7'!CH11,'Trial 8'!CH11)</f>
        <v>1016942.2547142566</v>
      </c>
      <c r="CI14" s="24">
        <f ca="1">AVERAGE('Trial 1'!CI11,'Trial 2'!CI11,'Trial 3'!CI11,'Trial 4'!CI11,'Trial 5'!CI11,'Trial 6'!CI11,'Trial 7'!CI11,'Trial 8'!CI11)</f>
        <v>1015900.5954973487</v>
      </c>
      <c r="CJ14" s="24">
        <f ca="1">AVERAGE('Trial 1'!CJ11,'Trial 2'!CJ11,'Trial 3'!CJ11,'Trial 4'!CJ11,'Trial 5'!CJ11,'Trial 6'!CJ11,'Trial 7'!CJ11,'Trial 8'!CJ11)</f>
        <v>1014857.2367607644</v>
      </c>
      <c r="CK14" s="24">
        <f ca="1">AVERAGE('Trial 1'!CK11,'Trial 2'!CK11,'Trial 3'!CK11,'Trial 4'!CK11,'Trial 5'!CK11,'Trial 6'!CK11,'Trial 7'!CK11,'Trial 8'!CK11)</f>
        <v>1013654.5951476467</v>
      </c>
      <c r="CL14" s="24">
        <f ca="1">AVERAGE('Trial 1'!CL11,'Trial 2'!CL11,'Trial 3'!CL11,'Trial 4'!CL11,'Trial 5'!CL11,'Trial 6'!CL11,'Trial 7'!CL11,'Trial 8'!CL11)</f>
        <v>1012330.6784471152</v>
      </c>
      <c r="CM14" s="24">
        <f ca="1">AVERAGE('Trial 1'!CM11,'Trial 2'!CM11,'Trial 3'!CM11,'Trial 4'!CM11,'Trial 5'!CM11,'Trial 6'!CM11,'Trial 7'!CM11,'Trial 8'!CM11)</f>
        <v>1010992.2672382974</v>
      </c>
      <c r="CN14" s="25">
        <f t="shared" ca="1" si="6"/>
        <v>12213611.344491784</v>
      </c>
      <c r="CO14" s="24">
        <f ca="1">AVERAGE('Trial 1'!CO11,'Trial 2'!CO11,'Trial 3'!CO11,'Trial 4'!CO11,'Trial 5'!CO11,'Trial 6'!CO11,'Trial 7'!CO11,'Trial 8'!CO11)</f>
        <v>1009991.5079968304</v>
      </c>
      <c r="CP14" s="24">
        <f ca="1">AVERAGE('Trial 1'!CP11,'Trial 2'!CP11,'Trial 3'!CP11,'Trial 4'!CP11,'Trial 5'!CP11,'Trial 6'!CP11,'Trial 7'!CP11,'Trial 8'!CP11)</f>
        <v>1008603.7419923107</v>
      </c>
      <c r="CQ14" s="24">
        <f ca="1">AVERAGE('Trial 1'!CQ11,'Trial 2'!CQ11,'Trial 3'!CQ11,'Trial 4'!CQ11,'Trial 5'!CQ11,'Trial 6'!CQ11,'Trial 7'!CQ11,'Trial 8'!CQ11)</f>
        <v>1007510.9542802413</v>
      </c>
      <c r="CR14" s="24">
        <f ca="1">AVERAGE('Trial 1'!CR11,'Trial 2'!CR11,'Trial 3'!CR11,'Trial 4'!CR11,'Trial 5'!CR11,'Trial 6'!CR11,'Trial 7'!CR11,'Trial 8'!CR11)</f>
        <v>1006502.8272238004</v>
      </c>
      <c r="CS14" s="24">
        <f ca="1">AVERAGE('Trial 1'!CS11,'Trial 2'!CS11,'Trial 3'!CS11,'Trial 4'!CS11,'Trial 5'!CS11,'Trial 6'!CS11,'Trial 7'!CS11,'Trial 8'!CS11)</f>
        <v>1005190.3031018754</v>
      </c>
      <c r="CT14" s="24">
        <f ca="1">AVERAGE('Trial 1'!CT11,'Trial 2'!CT11,'Trial 3'!CT11,'Trial 4'!CT11,'Trial 5'!CT11,'Trial 6'!CT11,'Trial 7'!CT11,'Trial 8'!CT11)</f>
        <v>1003906.1035502257</v>
      </c>
      <c r="CU14" s="24">
        <f ca="1">AVERAGE('Trial 1'!CU11,'Trial 2'!CU11,'Trial 3'!CU11,'Trial 4'!CU11,'Trial 5'!CU11,'Trial 6'!CU11,'Trial 7'!CU11,'Trial 8'!CU11)</f>
        <v>1002762.3663804644</v>
      </c>
      <c r="CV14" s="24">
        <f ca="1">AVERAGE('Trial 1'!CV11,'Trial 2'!CV11,'Trial 3'!CV11,'Trial 4'!CV11,'Trial 5'!CV11,'Trial 6'!CV11,'Trial 7'!CV11,'Trial 8'!CV11)</f>
        <v>1001711.7017856248</v>
      </c>
      <c r="CW14" s="24">
        <f ca="1">AVERAGE('Trial 1'!CW11,'Trial 2'!CW11,'Trial 3'!CW11,'Trial 4'!CW11,'Trial 5'!CW11,'Trial 6'!CW11,'Trial 7'!CW11,'Trial 8'!CW11)</f>
        <v>1000459.3360285488</v>
      </c>
      <c r="CX14" s="24">
        <f ca="1">AVERAGE('Trial 1'!CX11,'Trial 2'!CX11,'Trial 3'!CX11,'Trial 4'!CX11,'Trial 5'!CX11,'Trial 6'!CX11,'Trial 7'!CX11,'Trial 8'!CX11)</f>
        <v>999359.01726444566</v>
      </c>
      <c r="CY14" s="24">
        <f ca="1">AVERAGE('Trial 1'!CY11,'Trial 2'!CY11,'Trial 3'!CY11,'Trial 4'!CY11,'Trial 5'!CY11,'Trial 6'!CY11,'Trial 7'!CY11,'Trial 8'!CY11)</f>
        <v>998261.7122127437</v>
      </c>
      <c r="CZ14" s="24">
        <f ca="1">AVERAGE('Trial 1'!CZ11,'Trial 2'!CZ11,'Trial 3'!CZ11,'Trial 4'!CZ11,'Trial 5'!CZ11,'Trial 6'!CZ11,'Trial 7'!CZ11,'Trial 8'!CZ11)</f>
        <v>997194.52565154596</v>
      </c>
      <c r="DA14" s="25">
        <f t="shared" ca="1" si="7"/>
        <v>12041454.097468657</v>
      </c>
      <c r="DB14" s="24">
        <f ca="1">AVERAGE('Trial 1'!DB11,'Trial 2'!DB11,'Trial 3'!DB11,'Trial 4'!DB11,'Trial 5'!DB11,'Trial 6'!DB11,'Trial 7'!DB11,'Trial 8'!DB11)</f>
        <v>996169.69664670248</v>
      </c>
      <c r="DC14" s="24">
        <f ca="1">AVERAGE('Trial 1'!DC11,'Trial 2'!DC11,'Trial 3'!DC11,'Trial 4'!DC11,'Trial 5'!DC11,'Trial 6'!DC11,'Trial 7'!DC11,'Trial 8'!DC11)</f>
        <v>995113.90936380334</v>
      </c>
      <c r="DD14" s="24">
        <f ca="1">AVERAGE('Trial 1'!DD11,'Trial 2'!DD11,'Trial 3'!DD11,'Trial 4'!DD11,'Trial 5'!DD11,'Trial 6'!DD11,'Trial 7'!DD11,'Trial 8'!DD11)</f>
        <v>994208.88541076856</v>
      </c>
      <c r="DE14" s="24">
        <f ca="1">AVERAGE('Trial 1'!DE11,'Trial 2'!DE11,'Trial 3'!DE11,'Trial 4'!DE11,'Trial 5'!DE11,'Trial 6'!DE11,'Trial 7'!DE11,'Trial 8'!DE11)</f>
        <v>993060.68055606144</v>
      </c>
      <c r="DF14" s="24">
        <f ca="1">AVERAGE('Trial 1'!DF11,'Trial 2'!DF11,'Trial 3'!DF11,'Trial 4'!DF11,'Trial 5'!DF11,'Trial 6'!DF11,'Trial 7'!DF11,'Trial 8'!DF11)</f>
        <v>992046.80522579327</v>
      </c>
      <c r="DG14" s="24">
        <f ca="1">AVERAGE('Trial 1'!DG11,'Trial 2'!DG11,'Trial 3'!DG11,'Trial 4'!DG11,'Trial 5'!DG11,'Trial 6'!DG11,'Trial 7'!DG11,'Trial 8'!DG11)</f>
        <v>990864.49475793587</v>
      </c>
      <c r="DH14" s="24">
        <f ca="1">AVERAGE('Trial 1'!DH11,'Trial 2'!DH11,'Trial 3'!DH11,'Trial 4'!DH11,'Trial 5'!DH11,'Trial 6'!DH11,'Trial 7'!DH11,'Trial 8'!DH11)</f>
        <v>989935.35589584266</v>
      </c>
      <c r="DI14" s="24">
        <f ca="1">AVERAGE('Trial 1'!DI11,'Trial 2'!DI11,'Trial 3'!DI11,'Trial 4'!DI11,'Trial 5'!DI11,'Trial 6'!DI11,'Trial 7'!DI11,'Trial 8'!DI11)</f>
        <v>988906.36803099676</v>
      </c>
      <c r="DJ14" s="24">
        <f ca="1">AVERAGE('Trial 1'!DJ11,'Trial 2'!DJ11,'Trial 3'!DJ11,'Trial 4'!DJ11,'Trial 5'!DJ11,'Trial 6'!DJ11,'Trial 7'!DJ11,'Trial 8'!DJ11)</f>
        <v>987866.19784081518</v>
      </c>
      <c r="DK14" s="24">
        <f ca="1">AVERAGE('Trial 1'!DK11,'Trial 2'!DK11,'Trial 3'!DK11,'Trial 4'!DK11,'Trial 5'!DK11,'Trial 6'!DK11,'Trial 7'!DK11,'Trial 8'!DK11)</f>
        <v>986737.13298306859</v>
      </c>
      <c r="DL14" s="24">
        <f ca="1">AVERAGE('Trial 1'!DL11,'Trial 2'!DL11,'Trial 3'!DL11,'Trial 4'!DL11,'Trial 5'!DL11,'Trial 6'!DL11,'Trial 7'!DL11,'Trial 8'!DL11)</f>
        <v>985919.40749652707</v>
      </c>
      <c r="DM14" s="24">
        <f ca="1">AVERAGE('Trial 1'!DM11,'Trial 2'!DM11,'Trial 3'!DM11,'Trial 4'!DM11,'Trial 5'!DM11,'Trial 6'!DM11,'Trial 7'!DM11,'Trial 8'!DM11)</f>
        <v>984786.57959979563</v>
      </c>
      <c r="DN14" s="25">
        <f t="shared" ca="1" si="8"/>
        <v>11885615.513808109</v>
      </c>
      <c r="DO14" s="24">
        <f ca="1">AVERAGE('Trial 1'!DO11,'Trial 2'!DO11,'Trial 3'!DO11,'Trial 4'!DO11,'Trial 5'!DO11,'Trial 6'!DO11,'Trial 7'!DO11,'Trial 8'!DO11)</f>
        <v>983690.59522576758</v>
      </c>
      <c r="DP14" s="24">
        <f ca="1">AVERAGE('Trial 1'!DP11,'Trial 2'!DP11,'Trial 3'!DP11,'Trial 4'!DP11,'Trial 5'!DP11,'Trial 6'!DP11,'Trial 7'!DP11,'Trial 8'!DP11)</f>
        <v>982759.79995616525</v>
      </c>
      <c r="DQ14" s="24">
        <f ca="1">AVERAGE('Trial 1'!DQ11,'Trial 2'!DQ11,'Trial 3'!DQ11,'Trial 4'!DQ11,'Trial 5'!DQ11,'Trial 6'!DQ11,'Trial 7'!DQ11,'Trial 8'!DQ11)</f>
        <v>981839.25708207954</v>
      </c>
      <c r="DR14" s="24">
        <f ca="1">AVERAGE('Trial 1'!DR11,'Trial 2'!DR11,'Trial 3'!DR11,'Trial 4'!DR11,'Trial 5'!DR11,'Trial 6'!DR11,'Trial 7'!DR11,'Trial 8'!DR11)</f>
        <v>980853.57302179653</v>
      </c>
      <c r="DS14" s="24">
        <f ca="1">AVERAGE('Trial 1'!DS11,'Trial 2'!DS11,'Trial 3'!DS11,'Trial 4'!DS11,'Trial 5'!DS11,'Trial 6'!DS11,'Trial 7'!DS11,'Trial 8'!DS11)</f>
        <v>979626.63304772205</v>
      </c>
      <c r="DT14" s="24">
        <f ca="1">AVERAGE('Trial 1'!DT11,'Trial 2'!DT11,'Trial 3'!DT11,'Trial 4'!DT11,'Trial 5'!DT11,'Trial 6'!DT11,'Trial 7'!DT11,'Trial 8'!DT11)</f>
        <v>978756.3584914793</v>
      </c>
      <c r="DU14" s="24">
        <f ca="1">AVERAGE('Trial 1'!DU11,'Trial 2'!DU11,'Trial 3'!DU11,'Trial 4'!DU11,'Trial 5'!DU11,'Trial 6'!DU11,'Trial 7'!DU11,'Trial 8'!DU11)</f>
        <v>978040.09308591054</v>
      </c>
      <c r="DV14" s="24">
        <f ca="1">AVERAGE('Trial 1'!DV11,'Trial 2'!DV11,'Trial 3'!DV11,'Trial 4'!DV11,'Trial 5'!DV11,'Trial 6'!DV11,'Trial 7'!DV11,'Trial 8'!DV11)</f>
        <v>977115.43035885564</v>
      </c>
      <c r="DW14" s="24">
        <f ca="1">AVERAGE('Trial 1'!DW11,'Trial 2'!DW11,'Trial 3'!DW11,'Trial 4'!DW11,'Trial 5'!DW11,'Trial 6'!DW11,'Trial 7'!DW11,'Trial 8'!DW11)</f>
        <v>976181.51614430465</v>
      </c>
      <c r="DX14" s="24">
        <f ca="1">AVERAGE('Trial 1'!DX11,'Trial 2'!DX11,'Trial 3'!DX11,'Trial 4'!DX11,'Trial 5'!DX11,'Trial 6'!DX11,'Trial 7'!DX11,'Trial 8'!DX11)</f>
        <v>975434.63422523043</v>
      </c>
      <c r="DY14" s="24">
        <f ca="1">AVERAGE('Trial 1'!DY11,'Trial 2'!DY11,'Trial 3'!DY11,'Trial 4'!DY11,'Trial 5'!DY11,'Trial 6'!DY11,'Trial 7'!DY11,'Trial 8'!DY11)</f>
        <v>974380.58137317724</v>
      </c>
      <c r="DZ14" s="24">
        <f ca="1">AVERAGE('Trial 1'!DZ11,'Trial 2'!DZ11,'Trial 3'!DZ11,'Trial 4'!DZ11,'Trial 5'!DZ11,'Trial 6'!DZ11,'Trial 7'!DZ11,'Trial 8'!DZ11)</f>
        <v>973798.38184227061</v>
      </c>
      <c r="EA14" s="25">
        <f t="shared" ca="1" si="9"/>
        <v>11742476.853854761</v>
      </c>
      <c r="EB14" s="24">
        <f ca="1">AVERAGE('Trial 1'!EB11,'Trial 2'!EB11,'Trial 3'!EB11,'Trial 4'!EB11,'Trial 5'!EB11,'Trial 6'!EB11,'Trial 7'!EB11,'Trial 8'!EB11)</f>
        <v>972951.85593908955</v>
      </c>
      <c r="EC14" s="24">
        <f ca="1">AVERAGE('Trial 1'!EC11,'Trial 2'!EC11,'Trial 3'!EC11,'Trial 4'!EC11,'Trial 5'!EC11,'Trial 6'!EC11,'Trial 7'!EC11,'Trial 8'!EC11)</f>
        <v>971972.78030137671</v>
      </c>
      <c r="ED14" s="24">
        <f ca="1">AVERAGE('Trial 1'!ED11,'Trial 2'!ED11,'Trial 3'!ED11,'Trial 4'!ED11,'Trial 5'!ED11,'Trial 6'!ED11,'Trial 7'!ED11,'Trial 8'!ED11)</f>
        <v>970745.25163301209</v>
      </c>
      <c r="EE14" s="24">
        <f ca="1">AVERAGE('Trial 1'!EE11,'Trial 2'!EE11,'Trial 3'!EE11,'Trial 4'!EE11,'Trial 5'!EE11,'Trial 6'!EE11,'Trial 7'!EE11,'Trial 8'!EE11)</f>
        <v>970018.78108967841</v>
      </c>
      <c r="EF14" s="24">
        <f ca="1">AVERAGE('Trial 1'!EF11,'Trial 2'!EF11,'Trial 3'!EF11,'Trial 4'!EF11,'Trial 5'!EF11,'Trial 6'!EF11,'Trial 7'!EF11,'Trial 8'!EF11)</f>
        <v>969064.28653693257</v>
      </c>
      <c r="EG14" s="24">
        <f ca="1">AVERAGE('Trial 1'!EG11,'Trial 2'!EG11,'Trial 3'!EG11,'Trial 4'!EG11,'Trial 5'!EG11,'Trial 6'!EG11,'Trial 7'!EG11,'Trial 8'!EG11)</f>
        <v>968294.40085813811</v>
      </c>
      <c r="EH14" s="24">
        <f ca="1">AVERAGE('Trial 1'!EH11,'Trial 2'!EH11,'Trial 3'!EH11,'Trial 4'!EH11,'Trial 5'!EH11,'Trial 6'!EH11,'Trial 7'!EH11,'Trial 8'!EH11)</f>
        <v>967405.57095868292</v>
      </c>
      <c r="EI14" s="24">
        <f ca="1">AVERAGE('Trial 1'!EI11,'Trial 2'!EI11,'Trial 3'!EI11,'Trial 4'!EI11,'Trial 5'!EI11,'Trial 6'!EI11,'Trial 7'!EI11,'Trial 8'!EI11)</f>
        <v>966742.79405273078</v>
      </c>
      <c r="EJ14" s="24">
        <f ca="1">AVERAGE('Trial 1'!EJ11,'Trial 2'!EJ11,'Trial 3'!EJ11,'Trial 4'!EJ11,'Trial 5'!EJ11,'Trial 6'!EJ11,'Trial 7'!EJ11,'Trial 8'!EJ11)</f>
        <v>965933.6936652466</v>
      </c>
      <c r="EK14" s="24">
        <f ca="1">AVERAGE('Trial 1'!EK11,'Trial 2'!EK11,'Trial 3'!EK11,'Trial 4'!EK11,'Trial 5'!EK11,'Trial 6'!EK11,'Trial 7'!EK11,'Trial 8'!EK11)</f>
        <v>965057.97974480363</v>
      </c>
      <c r="EL14" s="24">
        <f ca="1">AVERAGE('Trial 1'!EL11,'Trial 2'!EL11,'Trial 3'!EL11,'Trial 4'!EL11,'Trial 5'!EL11,'Trial 6'!EL11,'Trial 7'!EL11,'Trial 8'!EL11)</f>
        <v>964361.50197471678</v>
      </c>
      <c r="EM14" s="24">
        <f ca="1">AVERAGE('Trial 1'!EM11,'Trial 2'!EM11,'Trial 3'!EM11,'Trial 4'!EM11,'Trial 5'!EM11,'Trial 6'!EM11,'Trial 7'!EM11,'Trial 8'!EM11)</f>
        <v>963612.61259908613</v>
      </c>
      <c r="EN14" s="25">
        <f t="shared" ca="1" si="10"/>
        <v>11616161.509353494</v>
      </c>
    </row>
    <row r="15" spans="1:144" ht="12.75" customHeight="1" outlineLevel="1">
      <c r="A15" s="11" t="str">
        <f>Labels!B36</f>
        <v>Short Expected Demand std dev</v>
      </c>
      <c r="B15" s="24">
        <f>STDEV('Trial 1'!B11,'Trial 2'!B11,'Trial 3'!B11,'Trial 4'!B11,'Trial 5'!B11,'Trial 6'!B11,'Trial 7'!B11,'Trial 8'!B11)</f>
        <v>0</v>
      </c>
      <c r="C15" s="24">
        <f ca="1">STDEV('Trial 1'!C11,'Trial 2'!C11,'Trial 3'!C11,'Trial 4'!C11,'Trial 5'!C11,'Trial 6'!C11,'Trial 7'!C11,'Trial 8'!C11)</f>
        <v>374.23890510143099</v>
      </c>
      <c r="D15" s="24">
        <f ca="1">STDEV('Trial 1'!D11,'Trial 2'!D11,'Trial 3'!D11,'Trial 4'!D11,'Trial 5'!D11,'Trial 6'!D11,'Trial 7'!D11,'Trial 8'!D11)</f>
        <v>542.93023720043243</v>
      </c>
      <c r="E15" s="24">
        <f ca="1">STDEV('Trial 1'!E11,'Trial 2'!E11,'Trial 3'!E11,'Trial 4'!E11,'Trial 5'!E11,'Trial 6'!E11,'Trial 7'!E11,'Trial 8'!E11)</f>
        <v>433.20016708863932</v>
      </c>
      <c r="F15" s="24">
        <f ca="1">STDEV('Trial 1'!F11,'Trial 2'!F11,'Trial 3'!F11,'Trial 4'!F11,'Trial 5'!F11,'Trial 6'!F11,'Trial 7'!F11,'Trial 8'!F11)</f>
        <v>587.43687232080822</v>
      </c>
      <c r="G15" s="24">
        <f ca="1">STDEV('Trial 1'!G11,'Trial 2'!G11,'Trial 3'!G11,'Trial 4'!G11,'Trial 5'!G11,'Trial 6'!G11,'Trial 7'!G11,'Trial 8'!G11)</f>
        <v>699.57223935799311</v>
      </c>
      <c r="H15" s="24">
        <f ca="1">STDEV('Trial 1'!H11,'Trial 2'!H11,'Trial 3'!H11,'Trial 4'!H11,'Trial 5'!H11,'Trial 6'!H11,'Trial 7'!H11,'Trial 8'!H11)</f>
        <v>720.93915702794277</v>
      </c>
      <c r="I15" s="24">
        <f ca="1">STDEV('Trial 1'!I11,'Trial 2'!I11,'Trial 3'!I11,'Trial 4'!I11,'Trial 5'!I11,'Trial 6'!I11,'Trial 7'!I11,'Trial 8'!I11)</f>
        <v>777.37410125599854</v>
      </c>
      <c r="J15" s="24">
        <f ca="1">STDEV('Trial 1'!J11,'Trial 2'!J11,'Trial 3'!J11,'Trial 4'!J11,'Trial 5'!J11,'Trial 6'!J11,'Trial 7'!J11,'Trial 8'!J11)</f>
        <v>898.14855074003685</v>
      </c>
      <c r="K15" s="24">
        <f ca="1">STDEV('Trial 1'!K11,'Trial 2'!K11,'Trial 3'!K11,'Trial 4'!K11,'Trial 5'!K11,'Trial 6'!K11,'Trial 7'!K11,'Trial 8'!K11)</f>
        <v>817.22312951554329</v>
      </c>
      <c r="L15" s="24">
        <f ca="1">STDEV('Trial 1'!L11,'Trial 2'!L11,'Trial 3'!L11,'Trial 4'!L11,'Trial 5'!L11,'Trial 6'!L11,'Trial 7'!L11,'Trial 8'!L11)</f>
        <v>940.2998582269895</v>
      </c>
      <c r="M15" s="24">
        <f ca="1">STDEV('Trial 1'!M11,'Trial 2'!M11,'Trial 3'!M11,'Trial 4'!M11,'Trial 5'!M11,'Trial 6'!M11,'Trial 7'!M11,'Trial 8'!M11)</f>
        <v>1081.6123425176911</v>
      </c>
      <c r="N15" s="25">
        <f t="shared" ca="1" si="0"/>
        <v>7872.9755603535059</v>
      </c>
      <c r="O15" s="24">
        <f ca="1">STDEV('Trial 1'!O11,'Trial 2'!O11,'Trial 3'!O11,'Trial 4'!O11,'Trial 5'!O11,'Trial 6'!O11,'Trial 7'!O11,'Trial 8'!O11)</f>
        <v>1180.1427735489556</v>
      </c>
      <c r="P15" s="24">
        <f ca="1">STDEV('Trial 1'!P11,'Trial 2'!P11,'Trial 3'!P11,'Trial 4'!P11,'Trial 5'!P11,'Trial 6'!P11,'Trial 7'!P11,'Trial 8'!P11)</f>
        <v>955.50580796316422</v>
      </c>
      <c r="Q15" s="24">
        <f ca="1">STDEV('Trial 1'!Q11,'Trial 2'!Q11,'Trial 3'!Q11,'Trial 4'!Q11,'Trial 5'!Q11,'Trial 6'!Q11,'Trial 7'!Q11,'Trial 8'!Q11)</f>
        <v>1138.2523585043102</v>
      </c>
      <c r="R15" s="24">
        <f ca="1">STDEV('Trial 1'!R11,'Trial 2'!R11,'Trial 3'!R11,'Trial 4'!R11,'Trial 5'!R11,'Trial 6'!R11,'Trial 7'!R11,'Trial 8'!R11)</f>
        <v>1346.6620544498494</v>
      </c>
      <c r="S15" s="24">
        <f ca="1">STDEV('Trial 1'!S11,'Trial 2'!S11,'Trial 3'!S11,'Trial 4'!S11,'Trial 5'!S11,'Trial 6'!S11,'Trial 7'!S11,'Trial 8'!S11)</f>
        <v>1426.7699197901031</v>
      </c>
      <c r="T15" s="24">
        <f ca="1">STDEV('Trial 1'!T11,'Trial 2'!T11,'Trial 3'!T11,'Trial 4'!T11,'Trial 5'!T11,'Trial 6'!T11,'Trial 7'!T11,'Trial 8'!T11)</f>
        <v>1661.2961316555129</v>
      </c>
      <c r="U15" s="24">
        <f ca="1">STDEV('Trial 1'!U11,'Trial 2'!U11,'Trial 3'!U11,'Trial 4'!U11,'Trial 5'!U11,'Trial 6'!U11,'Trial 7'!U11,'Trial 8'!U11)</f>
        <v>1921.5266008251281</v>
      </c>
      <c r="V15" s="24">
        <f ca="1">STDEV('Trial 1'!V11,'Trial 2'!V11,'Trial 3'!V11,'Trial 4'!V11,'Trial 5'!V11,'Trial 6'!V11,'Trial 7'!V11,'Trial 8'!V11)</f>
        <v>1887.8553803776872</v>
      </c>
      <c r="W15" s="24">
        <f ca="1">STDEV('Trial 1'!W11,'Trial 2'!W11,'Trial 3'!W11,'Trial 4'!W11,'Trial 5'!W11,'Trial 6'!W11,'Trial 7'!W11,'Trial 8'!W11)</f>
        <v>2112.2313766895604</v>
      </c>
      <c r="X15" s="24">
        <f ca="1">STDEV('Trial 1'!X11,'Trial 2'!X11,'Trial 3'!X11,'Trial 4'!X11,'Trial 5'!X11,'Trial 6'!X11,'Trial 7'!X11,'Trial 8'!X11)</f>
        <v>2062.9088870262485</v>
      </c>
      <c r="Y15" s="24">
        <f ca="1">STDEV('Trial 1'!Y11,'Trial 2'!Y11,'Trial 3'!Y11,'Trial 4'!Y11,'Trial 5'!Y11,'Trial 6'!Y11,'Trial 7'!Y11,'Trial 8'!Y11)</f>
        <v>2148.5547201788177</v>
      </c>
      <c r="Z15" s="24">
        <f ca="1">STDEV('Trial 1'!Z11,'Trial 2'!Z11,'Trial 3'!Z11,'Trial 4'!Z11,'Trial 5'!Z11,'Trial 6'!Z11,'Trial 7'!Z11,'Trial 8'!Z11)</f>
        <v>2163.3566951129851</v>
      </c>
      <c r="AA15" s="25">
        <f t="shared" ca="1" si="1"/>
        <v>20005.06270612232</v>
      </c>
      <c r="AB15" s="24">
        <f ca="1">STDEV('Trial 1'!AB11,'Trial 2'!AB11,'Trial 3'!AB11,'Trial 4'!AB11,'Trial 5'!AB11,'Trial 6'!AB11,'Trial 7'!AB11,'Trial 8'!AB11)</f>
        <v>2158.6915574565937</v>
      </c>
      <c r="AC15" s="24">
        <f ca="1">STDEV('Trial 1'!AC11,'Trial 2'!AC11,'Trial 3'!AC11,'Trial 4'!AC11,'Trial 5'!AC11,'Trial 6'!AC11,'Trial 7'!AC11,'Trial 8'!AC11)</f>
        <v>2305.552802753275</v>
      </c>
      <c r="AD15" s="24">
        <f ca="1">STDEV('Trial 1'!AD11,'Trial 2'!AD11,'Trial 3'!AD11,'Trial 4'!AD11,'Trial 5'!AD11,'Trial 6'!AD11,'Trial 7'!AD11,'Trial 8'!AD11)</f>
        <v>2367.5172104188523</v>
      </c>
      <c r="AE15" s="24">
        <f ca="1">STDEV('Trial 1'!AE11,'Trial 2'!AE11,'Trial 3'!AE11,'Trial 4'!AE11,'Trial 5'!AE11,'Trial 6'!AE11,'Trial 7'!AE11,'Trial 8'!AE11)</f>
        <v>2597.03220761476</v>
      </c>
      <c r="AF15" s="24">
        <f ca="1">STDEV('Trial 1'!AF11,'Trial 2'!AF11,'Trial 3'!AF11,'Trial 4'!AF11,'Trial 5'!AF11,'Trial 6'!AF11,'Trial 7'!AF11,'Trial 8'!AF11)</f>
        <v>2373.6520473423811</v>
      </c>
      <c r="AG15" s="24">
        <f ca="1">STDEV('Trial 1'!AG11,'Trial 2'!AG11,'Trial 3'!AG11,'Trial 4'!AG11,'Trial 5'!AG11,'Trial 6'!AG11,'Trial 7'!AG11,'Trial 8'!AG11)</f>
        <v>2540.5734619069731</v>
      </c>
      <c r="AH15" s="24">
        <f ca="1">STDEV('Trial 1'!AH11,'Trial 2'!AH11,'Trial 3'!AH11,'Trial 4'!AH11,'Trial 5'!AH11,'Trial 6'!AH11,'Trial 7'!AH11,'Trial 8'!AH11)</f>
        <v>2486.9563201393889</v>
      </c>
      <c r="AI15" s="24">
        <f ca="1">STDEV('Trial 1'!AI11,'Trial 2'!AI11,'Trial 3'!AI11,'Trial 4'!AI11,'Trial 5'!AI11,'Trial 6'!AI11,'Trial 7'!AI11,'Trial 8'!AI11)</f>
        <v>2523.0145390776729</v>
      </c>
      <c r="AJ15" s="24">
        <f ca="1">STDEV('Trial 1'!AJ11,'Trial 2'!AJ11,'Trial 3'!AJ11,'Trial 4'!AJ11,'Trial 5'!AJ11,'Trial 6'!AJ11,'Trial 7'!AJ11,'Trial 8'!AJ11)</f>
        <v>2556.1412238906546</v>
      </c>
      <c r="AK15" s="24">
        <f ca="1">STDEV('Trial 1'!AK11,'Trial 2'!AK11,'Trial 3'!AK11,'Trial 4'!AK11,'Trial 5'!AK11,'Trial 6'!AK11,'Trial 7'!AK11,'Trial 8'!AK11)</f>
        <v>2760.4637612503338</v>
      </c>
      <c r="AL15" s="24">
        <f ca="1">STDEV('Trial 1'!AL11,'Trial 2'!AL11,'Trial 3'!AL11,'Trial 4'!AL11,'Trial 5'!AL11,'Trial 6'!AL11,'Trial 7'!AL11,'Trial 8'!AL11)</f>
        <v>2892.3431085618263</v>
      </c>
      <c r="AM15" s="24">
        <f ca="1">STDEV('Trial 1'!AM11,'Trial 2'!AM11,'Trial 3'!AM11,'Trial 4'!AM11,'Trial 5'!AM11,'Trial 6'!AM11,'Trial 7'!AM11,'Trial 8'!AM11)</f>
        <v>3093.5157413113434</v>
      </c>
      <c r="AN15" s="25">
        <f t="shared" ca="1" si="2"/>
        <v>30655.453981724058</v>
      </c>
      <c r="AO15" s="24">
        <f ca="1">STDEV('Trial 1'!AO11,'Trial 2'!AO11,'Trial 3'!AO11,'Trial 4'!AO11,'Trial 5'!AO11,'Trial 6'!AO11,'Trial 7'!AO11,'Trial 8'!AO11)</f>
        <v>3134.3092681560097</v>
      </c>
      <c r="AP15" s="24">
        <f ca="1">STDEV('Trial 1'!AP11,'Trial 2'!AP11,'Trial 3'!AP11,'Trial 4'!AP11,'Trial 5'!AP11,'Trial 6'!AP11,'Trial 7'!AP11,'Trial 8'!AP11)</f>
        <v>2950.7292433907487</v>
      </c>
      <c r="AQ15" s="24">
        <f ca="1">STDEV('Trial 1'!AQ11,'Trial 2'!AQ11,'Trial 3'!AQ11,'Trial 4'!AQ11,'Trial 5'!AQ11,'Trial 6'!AQ11,'Trial 7'!AQ11,'Trial 8'!AQ11)</f>
        <v>2828.6499278034566</v>
      </c>
      <c r="AR15" s="24">
        <f ca="1">STDEV('Trial 1'!AR11,'Trial 2'!AR11,'Trial 3'!AR11,'Trial 4'!AR11,'Trial 5'!AR11,'Trial 6'!AR11,'Trial 7'!AR11,'Trial 8'!AR11)</f>
        <v>3138.2638241674526</v>
      </c>
      <c r="AS15" s="24">
        <f ca="1">STDEV('Trial 1'!AS11,'Trial 2'!AS11,'Trial 3'!AS11,'Trial 4'!AS11,'Trial 5'!AS11,'Trial 6'!AS11,'Trial 7'!AS11,'Trial 8'!AS11)</f>
        <v>3158.9133975966524</v>
      </c>
      <c r="AT15" s="24">
        <f ca="1">STDEV('Trial 1'!AT11,'Trial 2'!AT11,'Trial 3'!AT11,'Trial 4'!AT11,'Trial 5'!AT11,'Trial 6'!AT11,'Trial 7'!AT11,'Trial 8'!AT11)</f>
        <v>3329.7715930086169</v>
      </c>
      <c r="AU15" s="24">
        <f ca="1">STDEV('Trial 1'!AU11,'Trial 2'!AU11,'Trial 3'!AU11,'Trial 4'!AU11,'Trial 5'!AU11,'Trial 6'!AU11,'Trial 7'!AU11,'Trial 8'!AU11)</f>
        <v>3465.6267265791785</v>
      </c>
      <c r="AV15" s="24">
        <f ca="1">STDEV('Trial 1'!AV11,'Trial 2'!AV11,'Trial 3'!AV11,'Trial 4'!AV11,'Trial 5'!AV11,'Trial 6'!AV11,'Trial 7'!AV11,'Trial 8'!AV11)</f>
        <v>3493.6449192365831</v>
      </c>
      <c r="AW15" s="24">
        <f ca="1">STDEV('Trial 1'!AW11,'Trial 2'!AW11,'Trial 3'!AW11,'Trial 4'!AW11,'Trial 5'!AW11,'Trial 6'!AW11,'Trial 7'!AW11,'Trial 8'!AW11)</f>
        <v>3295.3373161701898</v>
      </c>
      <c r="AX15" s="24">
        <f ca="1">STDEV('Trial 1'!AX11,'Trial 2'!AX11,'Trial 3'!AX11,'Trial 4'!AX11,'Trial 5'!AX11,'Trial 6'!AX11,'Trial 7'!AX11,'Trial 8'!AX11)</f>
        <v>3248.4471885377402</v>
      </c>
      <c r="AY15" s="24">
        <f ca="1">STDEV('Trial 1'!AY11,'Trial 2'!AY11,'Trial 3'!AY11,'Trial 4'!AY11,'Trial 5'!AY11,'Trial 6'!AY11,'Trial 7'!AY11,'Trial 8'!AY11)</f>
        <v>3119.7846498947247</v>
      </c>
      <c r="AZ15" s="24">
        <f ca="1">STDEV('Trial 1'!AZ11,'Trial 2'!AZ11,'Trial 3'!AZ11,'Trial 4'!AZ11,'Trial 5'!AZ11,'Trial 6'!AZ11,'Trial 7'!AZ11,'Trial 8'!AZ11)</f>
        <v>3219.4458252307932</v>
      </c>
      <c r="BA15" s="25">
        <f t="shared" ca="1" si="3"/>
        <v>38382.923879772148</v>
      </c>
      <c r="BB15" s="24">
        <f ca="1">STDEV('Trial 1'!BB11,'Trial 2'!BB11,'Trial 3'!BB11,'Trial 4'!BB11,'Trial 5'!BB11,'Trial 6'!BB11,'Trial 7'!BB11,'Trial 8'!BB11)</f>
        <v>3353.0518417079097</v>
      </c>
      <c r="BC15" s="24">
        <f ca="1">STDEV('Trial 1'!BC11,'Trial 2'!BC11,'Trial 3'!BC11,'Trial 4'!BC11,'Trial 5'!BC11,'Trial 6'!BC11,'Trial 7'!BC11,'Trial 8'!BC11)</f>
        <v>3482.5084693534204</v>
      </c>
      <c r="BD15" s="24">
        <f ca="1">STDEV('Trial 1'!BD11,'Trial 2'!BD11,'Trial 3'!BD11,'Trial 4'!BD11,'Trial 5'!BD11,'Trial 6'!BD11,'Trial 7'!BD11,'Trial 8'!BD11)</f>
        <v>3422.70464930155</v>
      </c>
      <c r="BE15" s="24">
        <f ca="1">STDEV('Trial 1'!BE11,'Trial 2'!BE11,'Trial 3'!BE11,'Trial 4'!BE11,'Trial 5'!BE11,'Trial 6'!BE11,'Trial 7'!BE11,'Trial 8'!BE11)</f>
        <v>3433.3560568426392</v>
      </c>
      <c r="BF15" s="24">
        <f ca="1">STDEV('Trial 1'!BF11,'Trial 2'!BF11,'Trial 3'!BF11,'Trial 4'!BF11,'Trial 5'!BF11,'Trial 6'!BF11,'Trial 7'!BF11,'Trial 8'!BF11)</f>
        <v>3647.6824879537016</v>
      </c>
      <c r="BG15" s="24">
        <f ca="1">STDEV('Trial 1'!BG11,'Trial 2'!BG11,'Trial 3'!BG11,'Trial 4'!BG11,'Trial 5'!BG11,'Trial 6'!BG11,'Trial 7'!BG11,'Trial 8'!BG11)</f>
        <v>3814.2990536829097</v>
      </c>
      <c r="BH15" s="24">
        <f ca="1">STDEV('Trial 1'!BH11,'Trial 2'!BH11,'Trial 3'!BH11,'Trial 4'!BH11,'Trial 5'!BH11,'Trial 6'!BH11,'Trial 7'!BH11,'Trial 8'!BH11)</f>
        <v>3602.9138610157688</v>
      </c>
      <c r="BI15" s="24">
        <f ca="1">STDEV('Trial 1'!BI11,'Trial 2'!BI11,'Trial 3'!BI11,'Trial 4'!BI11,'Trial 5'!BI11,'Trial 6'!BI11,'Trial 7'!BI11,'Trial 8'!BI11)</f>
        <v>3498.677242630803</v>
      </c>
      <c r="BJ15" s="24">
        <f ca="1">STDEV('Trial 1'!BJ11,'Trial 2'!BJ11,'Trial 3'!BJ11,'Trial 4'!BJ11,'Trial 5'!BJ11,'Trial 6'!BJ11,'Trial 7'!BJ11,'Trial 8'!BJ11)</f>
        <v>3491.1547575687109</v>
      </c>
      <c r="BK15" s="24">
        <f ca="1">STDEV('Trial 1'!BK11,'Trial 2'!BK11,'Trial 3'!BK11,'Trial 4'!BK11,'Trial 5'!BK11,'Trial 6'!BK11,'Trial 7'!BK11,'Trial 8'!BK11)</f>
        <v>3288.0409294500637</v>
      </c>
      <c r="BL15" s="24">
        <f ca="1">STDEV('Trial 1'!BL11,'Trial 2'!BL11,'Trial 3'!BL11,'Trial 4'!BL11,'Trial 5'!BL11,'Trial 6'!BL11,'Trial 7'!BL11,'Trial 8'!BL11)</f>
        <v>3580.559631027651</v>
      </c>
      <c r="BM15" s="24">
        <f ca="1">STDEV('Trial 1'!BM11,'Trial 2'!BM11,'Trial 3'!BM11,'Trial 4'!BM11,'Trial 5'!BM11,'Trial 6'!BM11,'Trial 7'!BM11,'Trial 8'!BM11)</f>
        <v>3762.748858846267</v>
      </c>
      <c r="BN15" s="25">
        <f t="shared" ca="1" si="4"/>
        <v>42377.697839381392</v>
      </c>
      <c r="BO15" s="24">
        <f ca="1">STDEV('Trial 1'!BO11,'Trial 2'!BO11,'Trial 3'!BO11,'Trial 4'!BO11,'Trial 5'!BO11,'Trial 6'!BO11,'Trial 7'!BO11,'Trial 8'!BO11)</f>
        <v>3866.6407936791529</v>
      </c>
      <c r="BP15" s="24">
        <f ca="1">STDEV('Trial 1'!BP11,'Trial 2'!BP11,'Trial 3'!BP11,'Trial 4'!BP11,'Trial 5'!BP11,'Trial 6'!BP11,'Trial 7'!BP11,'Trial 8'!BP11)</f>
        <v>3995.1111470680585</v>
      </c>
      <c r="BQ15" s="24">
        <f ca="1">STDEV('Trial 1'!BQ11,'Trial 2'!BQ11,'Trial 3'!BQ11,'Trial 4'!BQ11,'Trial 5'!BQ11,'Trial 6'!BQ11,'Trial 7'!BQ11,'Trial 8'!BQ11)</f>
        <v>4123.437469499404</v>
      </c>
      <c r="BR15" s="24">
        <f ca="1">STDEV('Trial 1'!BR11,'Trial 2'!BR11,'Trial 3'!BR11,'Trial 4'!BR11,'Trial 5'!BR11,'Trial 6'!BR11,'Trial 7'!BR11,'Trial 8'!BR11)</f>
        <v>4139.9333126449419</v>
      </c>
      <c r="BS15" s="24">
        <f ca="1">STDEV('Trial 1'!BS11,'Trial 2'!BS11,'Trial 3'!BS11,'Trial 4'!BS11,'Trial 5'!BS11,'Trial 6'!BS11,'Trial 7'!BS11,'Trial 8'!BS11)</f>
        <v>4149.364497803318</v>
      </c>
      <c r="BT15" s="24">
        <f ca="1">STDEV('Trial 1'!BT11,'Trial 2'!BT11,'Trial 3'!BT11,'Trial 4'!BT11,'Trial 5'!BT11,'Trial 6'!BT11,'Trial 7'!BT11,'Trial 8'!BT11)</f>
        <v>4054.7657367727211</v>
      </c>
      <c r="BU15" s="24">
        <f ca="1">STDEV('Trial 1'!BU11,'Trial 2'!BU11,'Trial 3'!BU11,'Trial 4'!BU11,'Trial 5'!BU11,'Trial 6'!BU11,'Trial 7'!BU11,'Trial 8'!BU11)</f>
        <v>4142.4275159654753</v>
      </c>
      <c r="BV15" s="24">
        <f ca="1">STDEV('Trial 1'!BV11,'Trial 2'!BV11,'Trial 3'!BV11,'Trial 4'!BV11,'Trial 5'!BV11,'Trial 6'!BV11,'Trial 7'!BV11,'Trial 8'!BV11)</f>
        <v>4177.8965068845018</v>
      </c>
      <c r="BW15" s="24">
        <f ca="1">STDEV('Trial 1'!BW11,'Trial 2'!BW11,'Trial 3'!BW11,'Trial 4'!BW11,'Trial 5'!BW11,'Trial 6'!BW11,'Trial 7'!BW11,'Trial 8'!BW11)</f>
        <v>4100.9880767658506</v>
      </c>
      <c r="BX15" s="24">
        <f ca="1">STDEV('Trial 1'!BX11,'Trial 2'!BX11,'Trial 3'!BX11,'Trial 4'!BX11,'Trial 5'!BX11,'Trial 6'!BX11,'Trial 7'!BX11,'Trial 8'!BX11)</f>
        <v>4143.2840242133216</v>
      </c>
      <c r="BY15" s="24">
        <f ca="1">STDEV('Trial 1'!BY11,'Trial 2'!BY11,'Trial 3'!BY11,'Trial 4'!BY11,'Trial 5'!BY11,'Trial 6'!BY11,'Trial 7'!BY11,'Trial 8'!BY11)</f>
        <v>3796.4275281221267</v>
      </c>
      <c r="BZ15" s="24">
        <f ca="1">STDEV('Trial 1'!BZ11,'Trial 2'!BZ11,'Trial 3'!BZ11,'Trial 4'!BZ11,'Trial 5'!BZ11,'Trial 6'!BZ11,'Trial 7'!BZ11,'Trial 8'!BZ11)</f>
        <v>3855.1371735585653</v>
      </c>
      <c r="CA15" s="25">
        <f t="shared" ca="1" si="5"/>
        <v>48545.413782977441</v>
      </c>
      <c r="CB15" s="24">
        <f ca="1">STDEV('Trial 1'!CB11,'Trial 2'!CB11,'Trial 3'!CB11,'Trial 4'!CB11,'Trial 5'!CB11,'Trial 6'!CB11,'Trial 7'!CB11,'Trial 8'!CB11)</f>
        <v>3841.9684243736215</v>
      </c>
      <c r="CC15" s="24">
        <f ca="1">STDEV('Trial 1'!CC11,'Trial 2'!CC11,'Trial 3'!CC11,'Trial 4'!CC11,'Trial 5'!CC11,'Trial 6'!CC11,'Trial 7'!CC11,'Trial 8'!CC11)</f>
        <v>3544.5870534470282</v>
      </c>
      <c r="CD15" s="24">
        <f ca="1">STDEV('Trial 1'!CD11,'Trial 2'!CD11,'Trial 3'!CD11,'Trial 4'!CD11,'Trial 5'!CD11,'Trial 6'!CD11,'Trial 7'!CD11,'Trial 8'!CD11)</f>
        <v>3566.9726375282162</v>
      </c>
      <c r="CE15" s="24">
        <f ca="1">STDEV('Trial 1'!CE11,'Trial 2'!CE11,'Trial 3'!CE11,'Trial 4'!CE11,'Trial 5'!CE11,'Trial 6'!CE11,'Trial 7'!CE11,'Trial 8'!CE11)</f>
        <v>3654.0601167624573</v>
      </c>
      <c r="CF15" s="24">
        <f ca="1">STDEV('Trial 1'!CF11,'Trial 2'!CF11,'Trial 3'!CF11,'Trial 4'!CF11,'Trial 5'!CF11,'Trial 6'!CF11,'Trial 7'!CF11,'Trial 8'!CF11)</f>
        <v>3414.8276755308502</v>
      </c>
      <c r="CG15" s="24">
        <f ca="1">STDEV('Trial 1'!CG11,'Trial 2'!CG11,'Trial 3'!CG11,'Trial 4'!CG11,'Trial 5'!CG11,'Trial 6'!CG11,'Trial 7'!CG11,'Trial 8'!CG11)</f>
        <v>3183.0286295534506</v>
      </c>
      <c r="CH15" s="24">
        <f ca="1">STDEV('Trial 1'!CH11,'Trial 2'!CH11,'Trial 3'!CH11,'Trial 4'!CH11,'Trial 5'!CH11,'Trial 6'!CH11,'Trial 7'!CH11,'Trial 8'!CH11)</f>
        <v>3097.1459906932723</v>
      </c>
      <c r="CI15" s="24">
        <f ca="1">STDEV('Trial 1'!CI11,'Trial 2'!CI11,'Trial 3'!CI11,'Trial 4'!CI11,'Trial 5'!CI11,'Trial 6'!CI11,'Trial 7'!CI11,'Trial 8'!CI11)</f>
        <v>3085.2035400004042</v>
      </c>
      <c r="CJ15" s="24">
        <f ca="1">STDEV('Trial 1'!CJ11,'Trial 2'!CJ11,'Trial 3'!CJ11,'Trial 4'!CJ11,'Trial 5'!CJ11,'Trial 6'!CJ11,'Trial 7'!CJ11,'Trial 8'!CJ11)</f>
        <v>3076.2372209102496</v>
      </c>
      <c r="CK15" s="24">
        <f ca="1">STDEV('Trial 1'!CK11,'Trial 2'!CK11,'Trial 3'!CK11,'Trial 4'!CK11,'Trial 5'!CK11,'Trial 6'!CK11,'Trial 7'!CK11,'Trial 8'!CK11)</f>
        <v>2954.8515934971479</v>
      </c>
      <c r="CL15" s="24">
        <f ca="1">STDEV('Trial 1'!CL11,'Trial 2'!CL11,'Trial 3'!CL11,'Trial 4'!CL11,'Trial 5'!CL11,'Trial 6'!CL11,'Trial 7'!CL11,'Trial 8'!CL11)</f>
        <v>3079.8502139781563</v>
      </c>
      <c r="CM15" s="24">
        <f ca="1">STDEV('Trial 1'!CM11,'Trial 2'!CM11,'Trial 3'!CM11,'Trial 4'!CM11,'Trial 5'!CM11,'Trial 6'!CM11,'Trial 7'!CM11,'Trial 8'!CM11)</f>
        <v>3288.7638020967916</v>
      </c>
      <c r="CN15" s="25">
        <f t="shared" ca="1" si="6"/>
        <v>39787.496898371646</v>
      </c>
      <c r="CO15" s="24">
        <f ca="1">STDEV('Trial 1'!CO11,'Trial 2'!CO11,'Trial 3'!CO11,'Trial 4'!CO11,'Trial 5'!CO11,'Trial 6'!CO11,'Trial 7'!CO11,'Trial 8'!CO11)</f>
        <v>3094.898033227752</v>
      </c>
      <c r="CP15" s="24">
        <f ca="1">STDEV('Trial 1'!CP11,'Trial 2'!CP11,'Trial 3'!CP11,'Trial 4'!CP11,'Trial 5'!CP11,'Trial 6'!CP11,'Trial 7'!CP11,'Trial 8'!CP11)</f>
        <v>3288.1325796245833</v>
      </c>
      <c r="CQ15" s="24">
        <f ca="1">STDEV('Trial 1'!CQ11,'Trial 2'!CQ11,'Trial 3'!CQ11,'Trial 4'!CQ11,'Trial 5'!CQ11,'Trial 6'!CQ11,'Trial 7'!CQ11,'Trial 8'!CQ11)</f>
        <v>3489.4578305078935</v>
      </c>
      <c r="CR15" s="24">
        <f ca="1">STDEV('Trial 1'!CR11,'Trial 2'!CR11,'Trial 3'!CR11,'Trial 4'!CR11,'Trial 5'!CR11,'Trial 6'!CR11,'Trial 7'!CR11,'Trial 8'!CR11)</f>
        <v>3379.6407786257732</v>
      </c>
      <c r="CS15" s="24">
        <f ca="1">STDEV('Trial 1'!CS11,'Trial 2'!CS11,'Trial 3'!CS11,'Trial 4'!CS11,'Trial 5'!CS11,'Trial 6'!CS11,'Trial 7'!CS11,'Trial 8'!CS11)</f>
        <v>3442.9333335968959</v>
      </c>
      <c r="CT15" s="24">
        <f ca="1">STDEV('Trial 1'!CT11,'Trial 2'!CT11,'Trial 3'!CT11,'Trial 4'!CT11,'Trial 5'!CT11,'Trial 6'!CT11,'Trial 7'!CT11,'Trial 8'!CT11)</f>
        <v>3393.5218802820655</v>
      </c>
      <c r="CU15" s="24">
        <f ca="1">STDEV('Trial 1'!CU11,'Trial 2'!CU11,'Trial 3'!CU11,'Trial 4'!CU11,'Trial 5'!CU11,'Trial 6'!CU11,'Trial 7'!CU11,'Trial 8'!CU11)</f>
        <v>3560.8101026386639</v>
      </c>
      <c r="CV15" s="24">
        <f ca="1">STDEV('Trial 1'!CV11,'Trial 2'!CV11,'Trial 3'!CV11,'Trial 4'!CV11,'Trial 5'!CV11,'Trial 6'!CV11,'Trial 7'!CV11,'Trial 8'!CV11)</f>
        <v>3612.9404004871294</v>
      </c>
      <c r="CW15" s="24">
        <f ca="1">STDEV('Trial 1'!CW11,'Trial 2'!CW11,'Trial 3'!CW11,'Trial 4'!CW11,'Trial 5'!CW11,'Trial 6'!CW11,'Trial 7'!CW11,'Trial 8'!CW11)</f>
        <v>3681.6074432144337</v>
      </c>
      <c r="CX15" s="24">
        <f ca="1">STDEV('Trial 1'!CX11,'Trial 2'!CX11,'Trial 3'!CX11,'Trial 4'!CX11,'Trial 5'!CX11,'Trial 6'!CX11,'Trial 7'!CX11,'Trial 8'!CX11)</f>
        <v>3890.1316083450874</v>
      </c>
      <c r="CY15" s="24">
        <f ca="1">STDEV('Trial 1'!CY11,'Trial 2'!CY11,'Trial 3'!CY11,'Trial 4'!CY11,'Trial 5'!CY11,'Trial 6'!CY11,'Trial 7'!CY11,'Trial 8'!CY11)</f>
        <v>3939.030580139271</v>
      </c>
      <c r="CZ15" s="24">
        <f ca="1">STDEV('Trial 1'!CZ11,'Trial 2'!CZ11,'Trial 3'!CZ11,'Trial 4'!CZ11,'Trial 5'!CZ11,'Trial 6'!CZ11,'Trial 7'!CZ11,'Trial 8'!CZ11)</f>
        <v>3691.322526771643</v>
      </c>
      <c r="DA15" s="25">
        <f t="shared" ca="1" si="7"/>
        <v>42464.427097461186</v>
      </c>
      <c r="DB15" s="24">
        <f ca="1">STDEV('Trial 1'!DB11,'Trial 2'!DB11,'Trial 3'!DB11,'Trial 4'!DB11,'Trial 5'!DB11,'Trial 6'!DB11,'Trial 7'!DB11,'Trial 8'!DB11)</f>
        <v>3838.9739895641678</v>
      </c>
      <c r="DC15" s="24">
        <f ca="1">STDEV('Trial 1'!DC11,'Trial 2'!DC11,'Trial 3'!DC11,'Trial 4'!DC11,'Trial 5'!DC11,'Trial 6'!DC11,'Trial 7'!DC11,'Trial 8'!DC11)</f>
        <v>3901.1921237038696</v>
      </c>
      <c r="DD15" s="24">
        <f ca="1">STDEV('Trial 1'!DD11,'Trial 2'!DD11,'Trial 3'!DD11,'Trial 4'!DD11,'Trial 5'!DD11,'Trial 6'!DD11,'Trial 7'!DD11,'Trial 8'!DD11)</f>
        <v>3980.2648301719287</v>
      </c>
      <c r="DE15" s="24">
        <f ca="1">STDEV('Trial 1'!DE11,'Trial 2'!DE11,'Trial 3'!DE11,'Trial 4'!DE11,'Trial 5'!DE11,'Trial 6'!DE11,'Trial 7'!DE11,'Trial 8'!DE11)</f>
        <v>3936.3954906367521</v>
      </c>
      <c r="DF15" s="24">
        <f ca="1">STDEV('Trial 1'!DF11,'Trial 2'!DF11,'Trial 3'!DF11,'Trial 4'!DF11,'Trial 5'!DF11,'Trial 6'!DF11,'Trial 7'!DF11,'Trial 8'!DF11)</f>
        <v>4057.6744334871451</v>
      </c>
      <c r="DG15" s="24">
        <f ca="1">STDEV('Trial 1'!DG11,'Trial 2'!DG11,'Trial 3'!DG11,'Trial 4'!DG11,'Trial 5'!DG11,'Trial 6'!DG11,'Trial 7'!DG11,'Trial 8'!DG11)</f>
        <v>3915.2642905306202</v>
      </c>
      <c r="DH15" s="24">
        <f ca="1">STDEV('Trial 1'!DH11,'Trial 2'!DH11,'Trial 3'!DH11,'Trial 4'!DH11,'Trial 5'!DH11,'Trial 6'!DH11,'Trial 7'!DH11,'Trial 8'!DH11)</f>
        <v>3980.5796879079953</v>
      </c>
      <c r="DI15" s="24">
        <f ca="1">STDEV('Trial 1'!DI11,'Trial 2'!DI11,'Trial 3'!DI11,'Trial 4'!DI11,'Trial 5'!DI11,'Trial 6'!DI11,'Trial 7'!DI11,'Trial 8'!DI11)</f>
        <v>3642.9092308677577</v>
      </c>
      <c r="DJ15" s="24">
        <f ca="1">STDEV('Trial 1'!DJ11,'Trial 2'!DJ11,'Trial 3'!DJ11,'Trial 4'!DJ11,'Trial 5'!DJ11,'Trial 6'!DJ11,'Trial 7'!DJ11,'Trial 8'!DJ11)</f>
        <v>3496.6072230870659</v>
      </c>
      <c r="DK15" s="24">
        <f ca="1">STDEV('Trial 1'!DK11,'Trial 2'!DK11,'Trial 3'!DK11,'Trial 4'!DK11,'Trial 5'!DK11,'Trial 6'!DK11,'Trial 7'!DK11,'Trial 8'!DK11)</f>
        <v>3476.0145971345096</v>
      </c>
      <c r="DL15" s="24">
        <f ca="1">STDEV('Trial 1'!DL11,'Trial 2'!DL11,'Trial 3'!DL11,'Trial 4'!DL11,'Trial 5'!DL11,'Trial 6'!DL11,'Trial 7'!DL11,'Trial 8'!DL11)</f>
        <v>3693.4872459686135</v>
      </c>
      <c r="DM15" s="24">
        <f ca="1">STDEV('Trial 1'!DM11,'Trial 2'!DM11,'Trial 3'!DM11,'Trial 4'!DM11,'Trial 5'!DM11,'Trial 6'!DM11,'Trial 7'!DM11,'Trial 8'!DM11)</f>
        <v>3870.2639946279942</v>
      </c>
      <c r="DN15" s="25">
        <f t="shared" ca="1" si="8"/>
        <v>45789.627137688425</v>
      </c>
      <c r="DO15" s="24">
        <f ca="1">STDEV('Trial 1'!DO11,'Trial 2'!DO11,'Trial 3'!DO11,'Trial 4'!DO11,'Trial 5'!DO11,'Trial 6'!DO11,'Trial 7'!DO11,'Trial 8'!DO11)</f>
        <v>3885.8454383373664</v>
      </c>
      <c r="DP15" s="24">
        <f ca="1">STDEV('Trial 1'!DP11,'Trial 2'!DP11,'Trial 3'!DP11,'Trial 4'!DP11,'Trial 5'!DP11,'Trial 6'!DP11,'Trial 7'!DP11,'Trial 8'!DP11)</f>
        <v>3943.1012584056448</v>
      </c>
      <c r="DQ15" s="24">
        <f ca="1">STDEV('Trial 1'!DQ11,'Trial 2'!DQ11,'Trial 3'!DQ11,'Trial 4'!DQ11,'Trial 5'!DQ11,'Trial 6'!DQ11,'Trial 7'!DQ11,'Trial 8'!DQ11)</f>
        <v>4246.7953991015811</v>
      </c>
      <c r="DR15" s="24">
        <f ca="1">STDEV('Trial 1'!DR11,'Trial 2'!DR11,'Trial 3'!DR11,'Trial 4'!DR11,'Trial 5'!DR11,'Trial 6'!DR11,'Trial 7'!DR11,'Trial 8'!DR11)</f>
        <v>4075.9717722420305</v>
      </c>
      <c r="DS15" s="24">
        <f ca="1">STDEV('Trial 1'!DS11,'Trial 2'!DS11,'Trial 3'!DS11,'Trial 4'!DS11,'Trial 5'!DS11,'Trial 6'!DS11,'Trial 7'!DS11,'Trial 8'!DS11)</f>
        <v>4135.4765329326174</v>
      </c>
      <c r="DT15" s="24">
        <f ca="1">STDEV('Trial 1'!DT11,'Trial 2'!DT11,'Trial 3'!DT11,'Trial 4'!DT11,'Trial 5'!DT11,'Trial 6'!DT11,'Trial 7'!DT11,'Trial 8'!DT11)</f>
        <v>3781.3932476924688</v>
      </c>
      <c r="DU15" s="24">
        <f ca="1">STDEV('Trial 1'!DU11,'Trial 2'!DU11,'Trial 3'!DU11,'Trial 4'!DU11,'Trial 5'!DU11,'Trial 6'!DU11,'Trial 7'!DU11,'Trial 8'!DU11)</f>
        <v>3938.3493819027981</v>
      </c>
      <c r="DV15" s="24">
        <f ca="1">STDEV('Trial 1'!DV11,'Trial 2'!DV11,'Trial 3'!DV11,'Trial 4'!DV11,'Trial 5'!DV11,'Trial 6'!DV11,'Trial 7'!DV11,'Trial 8'!DV11)</f>
        <v>3877.1038619985834</v>
      </c>
      <c r="DW15" s="24">
        <f ca="1">STDEV('Trial 1'!DW11,'Trial 2'!DW11,'Trial 3'!DW11,'Trial 4'!DW11,'Trial 5'!DW11,'Trial 6'!DW11,'Trial 7'!DW11,'Trial 8'!DW11)</f>
        <v>3838.316478241115</v>
      </c>
      <c r="DX15" s="24">
        <f ca="1">STDEV('Trial 1'!DX11,'Trial 2'!DX11,'Trial 3'!DX11,'Trial 4'!DX11,'Trial 5'!DX11,'Trial 6'!DX11,'Trial 7'!DX11,'Trial 8'!DX11)</f>
        <v>3882.2773027958178</v>
      </c>
      <c r="DY15" s="24">
        <f ca="1">STDEV('Trial 1'!DY11,'Trial 2'!DY11,'Trial 3'!DY11,'Trial 4'!DY11,'Trial 5'!DY11,'Trial 6'!DY11,'Trial 7'!DY11,'Trial 8'!DY11)</f>
        <v>3837.0359854267485</v>
      </c>
      <c r="DZ15" s="24">
        <f ca="1">STDEV('Trial 1'!DZ11,'Trial 2'!DZ11,'Trial 3'!DZ11,'Trial 4'!DZ11,'Trial 5'!DZ11,'Trial 6'!DZ11,'Trial 7'!DZ11,'Trial 8'!DZ11)</f>
        <v>3675.5949496966464</v>
      </c>
      <c r="EA15" s="25">
        <f t="shared" ca="1" si="9"/>
        <v>47117.26160877342</v>
      </c>
      <c r="EB15" s="24">
        <f ca="1">STDEV('Trial 1'!EB11,'Trial 2'!EB11,'Trial 3'!EB11,'Trial 4'!EB11,'Trial 5'!EB11,'Trial 6'!EB11,'Trial 7'!EB11,'Trial 8'!EB11)</f>
        <v>3542.1333752323994</v>
      </c>
      <c r="EC15" s="24">
        <f ca="1">STDEV('Trial 1'!EC11,'Trial 2'!EC11,'Trial 3'!EC11,'Trial 4'!EC11,'Trial 5'!EC11,'Trial 6'!EC11,'Trial 7'!EC11,'Trial 8'!EC11)</f>
        <v>3761.6260485907401</v>
      </c>
      <c r="ED15" s="24">
        <f ca="1">STDEV('Trial 1'!ED11,'Trial 2'!ED11,'Trial 3'!ED11,'Trial 4'!ED11,'Trial 5'!ED11,'Trial 6'!ED11,'Trial 7'!ED11,'Trial 8'!ED11)</f>
        <v>3853.8121067386974</v>
      </c>
      <c r="EE15" s="24">
        <f ca="1">STDEV('Trial 1'!EE11,'Trial 2'!EE11,'Trial 3'!EE11,'Trial 4'!EE11,'Trial 5'!EE11,'Trial 6'!EE11,'Trial 7'!EE11,'Trial 8'!EE11)</f>
        <v>3774.2602222933619</v>
      </c>
      <c r="EF15" s="24">
        <f ca="1">STDEV('Trial 1'!EF11,'Trial 2'!EF11,'Trial 3'!EF11,'Trial 4'!EF11,'Trial 5'!EF11,'Trial 6'!EF11,'Trial 7'!EF11,'Trial 8'!EF11)</f>
        <v>3657.3553643147252</v>
      </c>
      <c r="EG15" s="24">
        <f ca="1">STDEV('Trial 1'!EG11,'Trial 2'!EG11,'Trial 3'!EG11,'Trial 4'!EG11,'Trial 5'!EG11,'Trial 6'!EG11,'Trial 7'!EG11,'Trial 8'!EG11)</f>
        <v>3657.9866455616188</v>
      </c>
      <c r="EH15" s="24">
        <f ca="1">STDEV('Trial 1'!EH11,'Trial 2'!EH11,'Trial 3'!EH11,'Trial 4'!EH11,'Trial 5'!EH11,'Trial 6'!EH11,'Trial 7'!EH11,'Trial 8'!EH11)</f>
        <v>3558.8744067231764</v>
      </c>
      <c r="EI15" s="24">
        <f ca="1">STDEV('Trial 1'!EI11,'Trial 2'!EI11,'Trial 3'!EI11,'Trial 4'!EI11,'Trial 5'!EI11,'Trial 6'!EI11,'Trial 7'!EI11,'Trial 8'!EI11)</f>
        <v>3416.844054222568</v>
      </c>
      <c r="EJ15" s="24">
        <f ca="1">STDEV('Trial 1'!EJ11,'Trial 2'!EJ11,'Trial 3'!EJ11,'Trial 4'!EJ11,'Trial 5'!EJ11,'Trial 6'!EJ11,'Trial 7'!EJ11,'Trial 8'!EJ11)</f>
        <v>3251.8940037901234</v>
      </c>
      <c r="EK15" s="24">
        <f ca="1">STDEV('Trial 1'!EK11,'Trial 2'!EK11,'Trial 3'!EK11,'Trial 4'!EK11,'Trial 5'!EK11,'Trial 6'!EK11,'Trial 7'!EK11,'Trial 8'!EK11)</f>
        <v>3128.0310094074725</v>
      </c>
      <c r="EL15" s="24">
        <f ca="1">STDEV('Trial 1'!EL11,'Trial 2'!EL11,'Trial 3'!EL11,'Trial 4'!EL11,'Trial 5'!EL11,'Trial 6'!EL11,'Trial 7'!EL11,'Trial 8'!EL11)</f>
        <v>3332.73616779341</v>
      </c>
      <c r="EM15" s="24">
        <f ca="1">STDEV('Trial 1'!EM11,'Trial 2'!EM11,'Trial 3'!EM11,'Trial 4'!EM11,'Trial 5'!EM11,'Trial 6'!EM11,'Trial 7'!EM11,'Trial 8'!EM11)</f>
        <v>3324.7735446472716</v>
      </c>
      <c r="EN15" s="25">
        <f t="shared" ca="1" si="10"/>
        <v>42260.326949315568</v>
      </c>
    </row>
    <row r="16" spans="1:144" ht="12.75" customHeight="1" outlineLevel="1">
      <c r="A16" s="11" t="str">
        <f>Labels!B32</f>
        <v>Long Expected Demand</v>
      </c>
      <c r="B16" s="24">
        <f>AVERAGE('Trial 1'!B10,'Trial 2'!B10,'Trial 3'!B10,'Trial 4'!B10,'Trial 5'!B10,'Trial 6'!B10,'Trial 7'!B10,'Trial 8'!B10)</f>
        <v>1166666.6666666667</v>
      </c>
      <c r="C16" s="24">
        <f ca="1">AVERAGE('Trial 1'!C10,'Trial 2'!C10,'Trial 3'!C10,'Trial 4'!C10,'Trial 5'!C10,'Trial 6'!C10,'Trial 7'!C10,'Trial 8'!C10)</f>
        <v>1166182.6668096026</v>
      </c>
      <c r="D16" s="24">
        <f ca="1">AVERAGE('Trial 1'!D10,'Trial 2'!D10,'Trial 3'!D10,'Trial 4'!D10,'Trial 5'!D10,'Trial 6'!D10,'Trial 7'!D10,'Trial 8'!D10)</f>
        <v>1165691.669585729</v>
      </c>
      <c r="E16" s="24">
        <f ca="1">AVERAGE('Trial 1'!E10,'Trial 2'!E10,'Trial 3'!E10,'Trial 4'!E10,'Trial 5'!E10,'Trial 6'!E10,'Trial 7'!E10,'Trial 8'!E10)</f>
        <v>1165235.5688865178</v>
      </c>
      <c r="F16" s="24">
        <f ca="1">AVERAGE('Trial 1'!F10,'Trial 2'!F10,'Trial 3'!F10,'Trial 4'!F10,'Trial 5'!F10,'Trial 6'!F10,'Trial 7'!F10,'Trial 8'!F10)</f>
        <v>1164756.3513334682</v>
      </c>
      <c r="G16" s="24">
        <f ca="1">AVERAGE('Trial 1'!G10,'Trial 2'!G10,'Trial 3'!G10,'Trial 4'!G10,'Trial 5'!G10,'Trial 6'!G10,'Trial 7'!G10,'Trial 8'!G10)</f>
        <v>1164293.8604474154</v>
      </c>
      <c r="H16" s="24">
        <f ca="1">AVERAGE('Trial 1'!H10,'Trial 2'!H10,'Trial 3'!H10,'Trial 4'!H10,'Trial 5'!H10,'Trial 6'!H10,'Trial 7'!H10,'Trial 8'!H10)</f>
        <v>1163797.2987094622</v>
      </c>
      <c r="I16" s="24">
        <f ca="1">AVERAGE('Trial 1'!I10,'Trial 2'!I10,'Trial 3'!I10,'Trial 4'!I10,'Trial 5'!I10,'Trial 6'!I10,'Trial 7'!I10,'Trial 8'!I10)</f>
        <v>1163355.8893404126</v>
      </c>
      <c r="J16" s="24">
        <f ca="1">AVERAGE('Trial 1'!J10,'Trial 2'!J10,'Trial 3'!J10,'Trial 4'!J10,'Trial 5'!J10,'Trial 6'!J10,'Trial 7'!J10,'Trial 8'!J10)</f>
        <v>1162894.4166988235</v>
      </c>
      <c r="K16" s="24">
        <f ca="1">AVERAGE('Trial 1'!K10,'Trial 2'!K10,'Trial 3'!K10,'Trial 4'!K10,'Trial 5'!K10,'Trial 6'!K10,'Trial 7'!K10,'Trial 8'!K10)</f>
        <v>1162398.1207393934</v>
      </c>
      <c r="L16" s="24">
        <f ca="1">AVERAGE('Trial 1'!L10,'Trial 2'!L10,'Trial 3'!L10,'Trial 4'!L10,'Trial 5'!L10,'Trial 6'!L10,'Trial 7'!L10,'Trial 8'!L10)</f>
        <v>1161919.8087769696</v>
      </c>
      <c r="M16" s="24">
        <f ca="1">AVERAGE('Trial 1'!M10,'Trial 2'!M10,'Trial 3'!M10,'Trial 4'!M10,'Trial 5'!M10,'Trial 6'!M10,'Trial 7'!M10,'Trial 8'!M10)</f>
        <v>1161460.8946998823</v>
      </c>
      <c r="N16" s="25">
        <f t="shared" ca="1" si="0"/>
        <v>13968653.212694341</v>
      </c>
      <c r="O16" s="24">
        <f ca="1">AVERAGE('Trial 1'!O10,'Trial 2'!O10,'Trial 3'!O10,'Trial 4'!O10,'Trial 5'!O10,'Trial 6'!O10,'Trial 7'!O10,'Trial 8'!O10)</f>
        <v>1161005.6025002869</v>
      </c>
      <c r="P16" s="24">
        <f ca="1">AVERAGE('Trial 1'!P10,'Trial 2'!P10,'Trial 3'!P10,'Trial 4'!P10,'Trial 5'!P10,'Trial 6'!P10,'Trial 7'!P10,'Trial 8'!P10)</f>
        <v>1160552.1638272877</v>
      </c>
      <c r="Q16" s="24">
        <f ca="1">AVERAGE('Trial 1'!Q10,'Trial 2'!Q10,'Trial 3'!Q10,'Trial 4'!Q10,'Trial 5'!Q10,'Trial 6'!Q10,'Trial 7'!Q10,'Trial 8'!Q10)</f>
        <v>1160048.6198795126</v>
      </c>
      <c r="R16" s="24">
        <f ca="1">AVERAGE('Trial 1'!R10,'Trial 2'!R10,'Trial 3'!R10,'Trial 4'!R10,'Trial 5'!R10,'Trial 6'!R10,'Trial 7'!R10,'Trial 8'!R10)</f>
        <v>1159617.4647959895</v>
      </c>
      <c r="S16" s="24">
        <f ca="1">AVERAGE('Trial 1'!S10,'Trial 2'!S10,'Trial 3'!S10,'Trial 4'!S10,'Trial 5'!S10,'Trial 6'!S10,'Trial 7'!S10,'Trial 8'!S10)</f>
        <v>1159183.0192706739</v>
      </c>
      <c r="T16" s="24">
        <f ca="1">AVERAGE('Trial 1'!T10,'Trial 2'!T10,'Trial 3'!T10,'Trial 4'!T10,'Trial 5'!T10,'Trial 6'!T10,'Trial 7'!T10,'Trial 8'!T10)</f>
        <v>1158690.7715683351</v>
      </c>
      <c r="U16" s="24">
        <f ca="1">AVERAGE('Trial 1'!U10,'Trial 2'!U10,'Trial 3'!U10,'Trial 4'!U10,'Trial 5'!U10,'Trial 6'!U10,'Trial 7'!U10,'Trial 8'!U10)</f>
        <v>1158239.2478346385</v>
      </c>
      <c r="V16" s="24">
        <f ca="1">AVERAGE('Trial 1'!V10,'Trial 2'!V10,'Trial 3'!V10,'Trial 4'!V10,'Trial 5'!V10,'Trial 6'!V10,'Trial 7'!V10,'Trial 8'!V10)</f>
        <v>1157767.654335981</v>
      </c>
      <c r="W16" s="24">
        <f ca="1">AVERAGE('Trial 1'!W10,'Trial 2'!W10,'Trial 3'!W10,'Trial 4'!W10,'Trial 5'!W10,'Trial 6'!W10,'Trial 7'!W10,'Trial 8'!W10)</f>
        <v>1157300.1331353169</v>
      </c>
      <c r="X16" s="24">
        <f ca="1">AVERAGE('Trial 1'!X10,'Trial 2'!X10,'Trial 3'!X10,'Trial 4'!X10,'Trial 5'!X10,'Trial 6'!X10,'Trial 7'!X10,'Trial 8'!X10)</f>
        <v>1156874.9952334315</v>
      </c>
      <c r="Y16" s="24">
        <f ca="1">AVERAGE('Trial 1'!Y10,'Trial 2'!Y10,'Trial 3'!Y10,'Trial 4'!Y10,'Trial 5'!Y10,'Trial 6'!Y10,'Trial 7'!Y10,'Trial 8'!Y10)</f>
        <v>1156432.1132650468</v>
      </c>
      <c r="Z16" s="24">
        <f ca="1">AVERAGE('Trial 1'!Z10,'Trial 2'!Z10,'Trial 3'!Z10,'Trial 4'!Z10,'Trial 5'!Z10,'Trial 6'!Z10,'Trial 7'!Z10,'Trial 8'!Z10)</f>
        <v>1155968.9007121164</v>
      </c>
      <c r="AA16" s="25">
        <f t="shared" ca="1" si="1"/>
        <v>13901680.686358616</v>
      </c>
      <c r="AB16" s="24">
        <f ca="1">AVERAGE('Trial 1'!AB10,'Trial 2'!AB10,'Trial 3'!AB10,'Trial 4'!AB10,'Trial 5'!AB10,'Trial 6'!AB10,'Trial 7'!AB10,'Trial 8'!AB10)</f>
        <v>1155468.7055584628</v>
      </c>
      <c r="AC16" s="24">
        <f ca="1">AVERAGE('Trial 1'!AC10,'Trial 2'!AC10,'Trial 3'!AC10,'Trial 4'!AC10,'Trial 5'!AC10,'Trial 6'!AC10,'Trial 7'!AC10,'Trial 8'!AC10)</f>
        <v>1155027.7833108443</v>
      </c>
      <c r="AD16" s="24">
        <f ca="1">AVERAGE('Trial 1'!AD10,'Trial 2'!AD10,'Trial 3'!AD10,'Trial 4'!AD10,'Trial 5'!AD10,'Trial 6'!AD10,'Trial 7'!AD10,'Trial 8'!AD10)</f>
        <v>1154538.2926267246</v>
      </c>
      <c r="AE16" s="24">
        <f ca="1">AVERAGE('Trial 1'!AE10,'Trial 2'!AE10,'Trial 3'!AE10,'Trial 4'!AE10,'Trial 5'!AE10,'Trial 6'!AE10,'Trial 7'!AE10,'Trial 8'!AE10)</f>
        <v>1154078.1592722703</v>
      </c>
      <c r="AF16" s="24">
        <f ca="1">AVERAGE('Trial 1'!AF10,'Trial 2'!AF10,'Trial 3'!AF10,'Trial 4'!AF10,'Trial 5'!AF10,'Trial 6'!AF10,'Trial 7'!AF10,'Trial 8'!AF10)</f>
        <v>1153571.5764548485</v>
      </c>
      <c r="AG16" s="24">
        <f ca="1">AVERAGE('Trial 1'!AG10,'Trial 2'!AG10,'Trial 3'!AG10,'Trial 4'!AG10,'Trial 5'!AG10,'Trial 6'!AG10,'Trial 7'!AG10,'Trial 8'!AG10)</f>
        <v>1153077.1985638766</v>
      </c>
      <c r="AH16" s="24">
        <f ca="1">AVERAGE('Trial 1'!AH10,'Trial 2'!AH10,'Trial 3'!AH10,'Trial 4'!AH10,'Trial 5'!AH10,'Trial 6'!AH10,'Trial 7'!AH10,'Trial 8'!AH10)</f>
        <v>1152578.8979045458</v>
      </c>
      <c r="AI16" s="24">
        <f ca="1">AVERAGE('Trial 1'!AI10,'Trial 2'!AI10,'Trial 3'!AI10,'Trial 4'!AI10,'Trial 5'!AI10,'Trial 6'!AI10,'Trial 7'!AI10,'Trial 8'!AI10)</f>
        <v>1152077.2932424226</v>
      </c>
      <c r="AJ16" s="24">
        <f ca="1">AVERAGE('Trial 1'!AJ10,'Trial 2'!AJ10,'Trial 3'!AJ10,'Trial 4'!AJ10,'Trial 5'!AJ10,'Trial 6'!AJ10,'Trial 7'!AJ10,'Trial 8'!AJ10)</f>
        <v>1151603.6922885599</v>
      </c>
      <c r="AK16" s="24">
        <f ca="1">AVERAGE('Trial 1'!AK10,'Trial 2'!AK10,'Trial 3'!AK10,'Trial 4'!AK10,'Trial 5'!AK10,'Trial 6'!AK10,'Trial 7'!AK10,'Trial 8'!AK10)</f>
        <v>1151102.0785760833</v>
      </c>
      <c r="AL16" s="24">
        <f ca="1">AVERAGE('Trial 1'!AL10,'Trial 2'!AL10,'Trial 3'!AL10,'Trial 4'!AL10,'Trial 5'!AL10,'Trial 6'!AL10,'Trial 7'!AL10,'Trial 8'!AL10)</f>
        <v>1150588.9994230098</v>
      </c>
      <c r="AM16" s="24">
        <f ca="1">AVERAGE('Trial 1'!AM10,'Trial 2'!AM10,'Trial 3'!AM10,'Trial 4'!AM10,'Trial 5'!AM10,'Trial 6'!AM10,'Trial 7'!AM10,'Trial 8'!AM10)</f>
        <v>1150095.6812908396</v>
      </c>
      <c r="AN16" s="25">
        <f t="shared" ca="1" si="2"/>
        <v>13833808.358512489</v>
      </c>
      <c r="AO16" s="24">
        <f ca="1">AVERAGE('Trial 1'!AO10,'Trial 2'!AO10,'Trial 3'!AO10,'Trial 4'!AO10,'Trial 5'!AO10,'Trial 6'!AO10,'Trial 7'!AO10,'Trial 8'!AO10)</f>
        <v>1149600.101054807</v>
      </c>
      <c r="AP16" s="24">
        <f ca="1">AVERAGE('Trial 1'!AP10,'Trial 2'!AP10,'Trial 3'!AP10,'Trial 4'!AP10,'Trial 5'!AP10,'Trial 6'!AP10,'Trial 7'!AP10,'Trial 8'!AP10)</f>
        <v>1149142.761066088</v>
      </c>
      <c r="AQ16" s="24">
        <f ca="1">AVERAGE('Trial 1'!AQ10,'Trial 2'!AQ10,'Trial 3'!AQ10,'Trial 4'!AQ10,'Trial 5'!AQ10,'Trial 6'!AQ10,'Trial 7'!AQ10,'Trial 8'!AQ10)</f>
        <v>1148692.6800115323</v>
      </c>
      <c r="AR16" s="24">
        <f ca="1">AVERAGE('Trial 1'!AR10,'Trial 2'!AR10,'Trial 3'!AR10,'Trial 4'!AR10,'Trial 5'!AR10,'Trial 6'!AR10,'Trial 7'!AR10,'Trial 8'!AR10)</f>
        <v>1148228.7906569692</v>
      </c>
      <c r="AS16" s="24">
        <f ca="1">AVERAGE('Trial 1'!AS10,'Trial 2'!AS10,'Trial 3'!AS10,'Trial 4'!AS10,'Trial 5'!AS10,'Trial 6'!AS10,'Trial 7'!AS10,'Trial 8'!AS10)</f>
        <v>1147802.2182711854</v>
      </c>
      <c r="AT16" s="24">
        <f ca="1">AVERAGE('Trial 1'!AT10,'Trial 2'!AT10,'Trial 3'!AT10,'Trial 4'!AT10,'Trial 5'!AT10,'Trial 6'!AT10,'Trial 7'!AT10,'Trial 8'!AT10)</f>
        <v>1147328.3075422072</v>
      </c>
      <c r="AU16" s="24">
        <f ca="1">AVERAGE('Trial 1'!AU10,'Trial 2'!AU10,'Trial 3'!AU10,'Trial 4'!AU10,'Trial 5'!AU10,'Trial 6'!AU10,'Trial 7'!AU10,'Trial 8'!AU10)</f>
        <v>1146843.0332411004</v>
      </c>
      <c r="AV16" s="24">
        <f ca="1">AVERAGE('Trial 1'!AV10,'Trial 2'!AV10,'Trial 3'!AV10,'Trial 4'!AV10,'Trial 5'!AV10,'Trial 6'!AV10,'Trial 7'!AV10,'Trial 8'!AV10)</f>
        <v>1146370.9006504884</v>
      </c>
      <c r="AW16" s="24">
        <f ca="1">AVERAGE('Trial 1'!AW10,'Trial 2'!AW10,'Trial 3'!AW10,'Trial 4'!AW10,'Trial 5'!AW10,'Trial 6'!AW10,'Trial 7'!AW10,'Trial 8'!AW10)</f>
        <v>1145903.949588354</v>
      </c>
      <c r="AX16" s="24">
        <f ca="1">AVERAGE('Trial 1'!AX10,'Trial 2'!AX10,'Trial 3'!AX10,'Trial 4'!AX10,'Trial 5'!AX10,'Trial 6'!AX10,'Trial 7'!AX10,'Trial 8'!AX10)</f>
        <v>1145390.9769072395</v>
      </c>
      <c r="AY16" s="24">
        <f ca="1">AVERAGE('Trial 1'!AY10,'Trial 2'!AY10,'Trial 3'!AY10,'Trial 4'!AY10,'Trial 5'!AY10,'Trial 6'!AY10,'Trial 7'!AY10,'Trial 8'!AY10)</f>
        <v>1144915.6455330888</v>
      </c>
      <c r="AZ16" s="24">
        <f ca="1">AVERAGE('Trial 1'!AZ10,'Trial 2'!AZ10,'Trial 3'!AZ10,'Trial 4'!AZ10,'Trial 5'!AZ10,'Trial 6'!AZ10,'Trial 7'!AZ10,'Trial 8'!AZ10)</f>
        <v>1144417.6927416853</v>
      </c>
      <c r="BA16" s="25">
        <f t="shared" ca="1" si="3"/>
        <v>13764637.057264745</v>
      </c>
      <c r="BB16" s="24">
        <f ca="1">AVERAGE('Trial 1'!BB10,'Trial 2'!BB10,'Trial 3'!BB10,'Trial 4'!BB10,'Trial 5'!BB10,'Trial 6'!BB10,'Trial 7'!BB10,'Trial 8'!BB10)</f>
        <v>1143963.5537034341</v>
      </c>
      <c r="BC16" s="24">
        <f ca="1">AVERAGE('Trial 1'!BC10,'Trial 2'!BC10,'Trial 3'!BC10,'Trial 4'!BC10,'Trial 5'!BC10,'Trial 6'!BC10,'Trial 7'!BC10,'Trial 8'!BC10)</f>
        <v>1143508.0865843997</v>
      </c>
      <c r="BD16" s="24">
        <f ca="1">AVERAGE('Trial 1'!BD10,'Trial 2'!BD10,'Trial 3'!BD10,'Trial 4'!BD10,'Trial 5'!BD10,'Trial 6'!BD10,'Trial 7'!BD10,'Trial 8'!BD10)</f>
        <v>1143011.3251033095</v>
      </c>
      <c r="BE16" s="24">
        <f ca="1">AVERAGE('Trial 1'!BE10,'Trial 2'!BE10,'Trial 3'!BE10,'Trial 4'!BE10,'Trial 5'!BE10,'Trial 6'!BE10,'Trial 7'!BE10,'Trial 8'!BE10)</f>
        <v>1142550.995576448</v>
      </c>
      <c r="BF16" s="24">
        <f ca="1">AVERAGE('Trial 1'!BF10,'Trial 2'!BF10,'Trial 3'!BF10,'Trial 4'!BF10,'Trial 5'!BF10,'Trial 6'!BF10,'Trial 7'!BF10,'Trial 8'!BF10)</f>
        <v>1142116.9047623163</v>
      </c>
      <c r="BG16" s="24">
        <f ca="1">AVERAGE('Trial 1'!BG10,'Trial 2'!BG10,'Trial 3'!BG10,'Trial 4'!BG10,'Trial 5'!BG10,'Trial 6'!BG10,'Trial 7'!BG10,'Trial 8'!BG10)</f>
        <v>1141599.89109614</v>
      </c>
      <c r="BH16" s="24">
        <f ca="1">AVERAGE('Trial 1'!BH10,'Trial 2'!BH10,'Trial 3'!BH10,'Trial 4'!BH10,'Trial 5'!BH10,'Trial 6'!BH10,'Trial 7'!BH10,'Trial 8'!BH10)</f>
        <v>1141144.1483997693</v>
      </c>
      <c r="BI16" s="24">
        <f ca="1">AVERAGE('Trial 1'!BI10,'Trial 2'!BI10,'Trial 3'!BI10,'Trial 4'!BI10,'Trial 5'!BI10,'Trial 6'!BI10,'Trial 7'!BI10,'Trial 8'!BI10)</f>
        <v>1140635.5131708744</v>
      </c>
      <c r="BJ16" s="24">
        <f ca="1">AVERAGE('Trial 1'!BJ10,'Trial 2'!BJ10,'Trial 3'!BJ10,'Trial 4'!BJ10,'Trial 5'!BJ10,'Trial 6'!BJ10,'Trial 7'!BJ10,'Trial 8'!BJ10)</f>
        <v>1140165.2075934927</v>
      </c>
      <c r="BK16" s="24">
        <f ca="1">AVERAGE('Trial 1'!BK10,'Trial 2'!BK10,'Trial 3'!BK10,'Trial 4'!BK10,'Trial 5'!BK10,'Trial 6'!BK10,'Trial 7'!BK10,'Trial 8'!BK10)</f>
        <v>1139656.379134137</v>
      </c>
      <c r="BL16" s="24">
        <f ca="1">AVERAGE('Trial 1'!BL10,'Trial 2'!BL10,'Trial 3'!BL10,'Trial 4'!BL10,'Trial 5'!BL10,'Trial 6'!BL10,'Trial 7'!BL10,'Trial 8'!BL10)</f>
        <v>1139213.9677462359</v>
      </c>
      <c r="BM16" s="24">
        <f ca="1">AVERAGE('Trial 1'!BM10,'Trial 2'!BM10,'Trial 3'!BM10,'Trial 4'!BM10,'Trial 5'!BM10,'Trial 6'!BM10,'Trial 7'!BM10,'Trial 8'!BM10)</f>
        <v>1138726.4072743268</v>
      </c>
      <c r="BN16" s="25">
        <f t="shared" ca="1" si="4"/>
        <v>13696292.380144883</v>
      </c>
      <c r="BO16" s="24">
        <f ca="1">AVERAGE('Trial 1'!BO10,'Trial 2'!BO10,'Trial 3'!BO10,'Trial 4'!BO10,'Trial 5'!BO10,'Trial 6'!BO10,'Trial 7'!BO10,'Trial 8'!BO10)</f>
        <v>1138271.4629775998</v>
      </c>
      <c r="BP16" s="24">
        <f ca="1">AVERAGE('Trial 1'!BP10,'Trial 2'!BP10,'Trial 3'!BP10,'Trial 4'!BP10,'Trial 5'!BP10,'Trial 6'!BP10,'Trial 7'!BP10,'Trial 8'!BP10)</f>
        <v>1137795.5646225431</v>
      </c>
      <c r="BQ16" s="24">
        <f ca="1">AVERAGE('Trial 1'!BQ10,'Trial 2'!BQ10,'Trial 3'!BQ10,'Trial 4'!BQ10,'Trial 5'!BQ10,'Trial 6'!BQ10,'Trial 7'!BQ10,'Trial 8'!BQ10)</f>
        <v>1137326.6087838567</v>
      </c>
      <c r="BR16" s="24">
        <f ca="1">AVERAGE('Trial 1'!BR10,'Trial 2'!BR10,'Trial 3'!BR10,'Trial 4'!BR10,'Trial 5'!BR10,'Trial 6'!BR10,'Trial 7'!BR10,'Trial 8'!BR10)</f>
        <v>1136877.7072267383</v>
      </c>
      <c r="BS16" s="24">
        <f ca="1">AVERAGE('Trial 1'!BS10,'Trial 2'!BS10,'Trial 3'!BS10,'Trial 4'!BS10,'Trial 5'!BS10,'Trial 6'!BS10,'Trial 7'!BS10,'Trial 8'!BS10)</f>
        <v>1136421.180550643</v>
      </c>
      <c r="BT16" s="24">
        <f ca="1">AVERAGE('Trial 1'!BT10,'Trial 2'!BT10,'Trial 3'!BT10,'Trial 4'!BT10,'Trial 5'!BT10,'Trial 6'!BT10,'Trial 7'!BT10,'Trial 8'!BT10)</f>
        <v>1135965.3185924951</v>
      </c>
      <c r="BU16" s="24">
        <f ca="1">AVERAGE('Trial 1'!BU10,'Trial 2'!BU10,'Trial 3'!BU10,'Trial 4'!BU10,'Trial 5'!BU10,'Trial 6'!BU10,'Trial 7'!BU10,'Trial 8'!BU10)</f>
        <v>1135515.7298997915</v>
      </c>
      <c r="BV16" s="24">
        <f ca="1">AVERAGE('Trial 1'!BV10,'Trial 2'!BV10,'Trial 3'!BV10,'Trial 4'!BV10,'Trial 5'!BV10,'Trial 6'!BV10,'Trial 7'!BV10,'Trial 8'!BV10)</f>
        <v>1135090.9675743447</v>
      </c>
      <c r="BW16" s="24">
        <f ca="1">AVERAGE('Trial 1'!BW10,'Trial 2'!BW10,'Trial 3'!BW10,'Trial 4'!BW10,'Trial 5'!BW10,'Trial 6'!BW10,'Trial 7'!BW10,'Trial 8'!BW10)</f>
        <v>1134625.8859777797</v>
      </c>
      <c r="BX16" s="24">
        <f ca="1">AVERAGE('Trial 1'!BX10,'Trial 2'!BX10,'Trial 3'!BX10,'Trial 4'!BX10,'Trial 5'!BX10,'Trial 6'!BX10,'Trial 7'!BX10,'Trial 8'!BX10)</f>
        <v>1134125.3857138376</v>
      </c>
      <c r="BY16" s="24">
        <f ca="1">AVERAGE('Trial 1'!BY10,'Trial 2'!BY10,'Trial 3'!BY10,'Trial 4'!BY10,'Trial 5'!BY10,'Trial 6'!BY10,'Trial 7'!BY10,'Trial 8'!BY10)</f>
        <v>1133624.3528493899</v>
      </c>
      <c r="BZ16" s="24">
        <f ca="1">AVERAGE('Trial 1'!BZ10,'Trial 2'!BZ10,'Trial 3'!BZ10,'Trial 4'!BZ10,'Trial 5'!BZ10,'Trial 6'!BZ10,'Trial 7'!BZ10,'Trial 8'!BZ10)</f>
        <v>1133159.7662087991</v>
      </c>
      <c r="CA16" s="25">
        <f t="shared" ca="1" si="5"/>
        <v>13628799.930977821</v>
      </c>
      <c r="CB16" s="24">
        <f ca="1">AVERAGE('Trial 1'!CB10,'Trial 2'!CB10,'Trial 3'!CB10,'Trial 4'!CB10,'Trial 5'!CB10,'Trial 6'!CB10,'Trial 7'!CB10,'Trial 8'!CB10)</f>
        <v>1132693.9472050201</v>
      </c>
      <c r="CC16" s="24">
        <f ca="1">AVERAGE('Trial 1'!CC10,'Trial 2'!CC10,'Trial 3'!CC10,'Trial 4'!CC10,'Trial 5'!CC10,'Trial 6'!CC10,'Trial 7'!CC10,'Trial 8'!CC10)</f>
        <v>1132211.7475776377</v>
      </c>
      <c r="CD16" s="24">
        <f ca="1">AVERAGE('Trial 1'!CD10,'Trial 2'!CD10,'Trial 3'!CD10,'Trial 4'!CD10,'Trial 5'!CD10,'Trial 6'!CD10,'Trial 7'!CD10,'Trial 8'!CD10)</f>
        <v>1131735.3139053287</v>
      </c>
      <c r="CE16" s="24">
        <f ca="1">AVERAGE('Trial 1'!CE10,'Trial 2'!CE10,'Trial 3'!CE10,'Trial 4'!CE10,'Trial 5'!CE10,'Trial 6'!CE10,'Trial 7'!CE10,'Trial 8'!CE10)</f>
        <v>1131224.1684754186</v>
      </c>
      <c r="CF16" s="24">
        <f ca="1">AVERAGE('Trial 1'!CF10,'Trial 2'!CF10,'Trial 3'!CF10,'Trial 4'!CF10,'Trial 5'!CF10,'Trial 6'!CF10,'Trial 7'!CF10,'Trial 8'!CF10)</f>
        <v>1130781.9560965616</v>
      </c>
      <c r="CG16" s="24">
        <f ca="1">AVERAGE('Trial 1'!CG10,'Trial 2'!CG10,'Trial 3'!CG10,'Trial 4'!CG10,'Trial 5'!CG10,'Trial 6'!CG10,'Trial 7'!CG10,'Trial 8'!CG10)</f>
        <v>1130308.6598063398</v>
      </c>
      <c r="CH16" s="24">
        <f ca="1">AVERAGE('Trial 1'!CH10,'Trial 2'!CH10,'Trial 3'!CH10,'Trial 4'!CH10,'Trial 5'!CH10,'Trial 6'!CH10,'Trial 7'!CH10,'Trial 8'!CH10)</f>
        <v>1129837.7591752866</v>
      </c>
      <c r="CI16" s="24">
        <f ca="1">AVERAGE('Trial 1'!CI10,'Trial 2'!CI10,'Trial 3'!CI10,'Trial 4'!CI10,'Trial 5'!CI10,'Trial 6'!CI10,'Trial 7'!CI10,'Trial 8'!CI10)</f>
        <v>1129402.8171195495</v>
      </c>
      <c r="CJ16" s="24">
        <f ca="1">AVERAGE('Trial 1'!CJ10,'Trial 2'!CJ10,'Trial 3'!CJ10,'Trial 4'!CJ10,'Trial 5'!CJ10,'Trial 6'!CJ10,'Trial 7'!CJ10,'Trial 8'!CJ10)</f>
        <v>1128966.18737266</v>
      </c>
      <c r="CK16" s="24">
        <f ca="1">AVERAGE('Trial 1'!CK10,'Trial 2'!CK10,'Trial 3'!CK10,'Trial 4'!CK10,'Trial 5'!CK10,'Trial 6'!CK10,'Trial 7'!CK10,'Trial 8'!CK10)</f>
        <v>1128501.6060144277</v>
      </c>
      <c r="CL16" s="24">
        <f ca="1">AVERAGE('Trial 1'!CL10,'Trial 2'!CL10,'Trial 3'!CL10,'Trial 4'!CL10,'Trial 5'!CL10,'Trial 6'!CL10,'Trial 7'!CL10,'Trial 8'!CL10)</f>
        <v>1128015.1036688143</v>
      </c>
      <c r="CM16" s="24">
        <f ca="1">AVERAGE('Trial 1'!CM10,'Trial 2'!CM10,'Trial 3'!CM10,'Trial 4'!CM10,'Trial 5'!CM10,'Trial 6'!CM10,'Trial 7'!CM10,'Trial 8'!CM10)</f>
        <v>1127524.2471126646</v>
      </c>
      <c r="CN16" s="25">
        <f t="shared" ca="1" si="6"/>
        <v>13561203.513529709</v>
      </c>
      <c r="CO16" s="24">
        <f ca="1">AVERAGE('Trial 1'!CO10,'Trial 2'!CO10,'Trial 3'!CO10,'Trial 4'!CO10,'Trial 5'!CO10,'Trial 6'!CO10,'Trial 7'!CO10,'Trial 8'!CO10)</f>
        <v>1127087.7039523406</v>
      </c>
      <c r="CP16" s="24">
        <f ca="1">AVERAGE('Trial 1'!CP10,'Trial 2'!CP10,'Trial 3'!CP10,'Trial 4'!CP10,'Trial 5'!CP10,'Trial 6'!CP10,'Trial 7'!CP10,'Trial 8'!CP10)</f>
        <v>1126585.3536090977</v>
      </c>
      <c r="CQ16" s="24">
        <f ca="1">AVERAGE('Trial 1'!CQ10,'Trial 2'!CQ10,'Trial 3'!CQ10,'Trial 4'!CQ10,'Trial 5'!CQ10,'Trial 6'!CQ10,'Trial 7'!CQ10,'Trial 8'!CQ10)</f>
        <v>1126130.1167413066</v>
      </c>
      <c r="CR16" s="24">
        <f ca="1">AVERAGE('Trial 1'!CR10,'Trial 2'!CR10,'Trial 3'!CR10,'Trial 4'!CR10,'Trial 5'!CR10,'Trial 6'!CR10,'Trial 7'!CR10,'Trial 8'!CR10)</f>
        <v>1125687.5141706474</v>
      </c>
      <c r="CS16" s="24">
        <f ca="1">AVERAGE('Trial 1'!CS10,'Trial 2'!CS10,'Trial 3'!CS10,'Trial 4'!CS10,'Trial 5'!CS10,'Trial 6'!CS10,'Trial 7'!CS10,'Trial 8'!CS10)</f>
        <v>1125192.8696712828</v>
      </c>
      <c r="CT16" s="24">
        <f ca="1">AVERAGE('Trial 1'!CT10,'Trial 2'!CT10,'Trial 3'!CT10,'Trial 4'!CT10,'Trial 5'!CT10,'Trial 6'!CT10,'Trial 7'!CT10,'Trial 8'!CT10)</f>
        <v>1124701.052693764</v>
      </c>
      <c r="CU16" s="24">
        <f ca="1">AVERAGE('Trial 1'!CU10,'Trial 2'!CU10,'Trial 3'!CU10,'Trial 4'!CU10,'Trial 5'!CU10,'Trial 6'!CU10,'Trial 7'!CU10,'Trial 8'!CU10)</f>
        <v>1124230.8118943048</v>
      </c>
      <c r="CV16" s="24">
        <f ca="1">AVERAGE('Trial 1'!CV10,'Trial 2'!CV10,'Trial 3'!CV10,'Trial 4'!CV10,'Trial 5'!CV10,'Trial 6'!CV10,'Trial 7'!CV10,'Trial 8'!CV10)</f>
        <v>1123774.5241712905</v>
      </c>
      <c r="CW16" s="24">
        <f ca="1">AVERAGE('Trial 1'!CW10,'Trial 2'!CW10,'Trial 3'!CW10,'Trial 4'!CW10,'Trial 5'!CW10,'Trial 6'!CW10,'Trial 7'!CW10,'Trial 8'!CW10)</f>
        <v>1123283.2437155144</v>
      </c>
      <c r="CX16" s="24">
        <f ca="1">AVERAGE('Trial 1'!CX10,'Trial 2'!CX10,'Trial 3'!CX10,'Trial 4'!CX10,'Trial 5'!CX10,'Trial 6'!CX10,'Trial 7'!CX10,'Trial 8'!CX10)</f>
        <v>1122815.5426537034</v>
      </c>
      <c r="CY16" s="24">
        <f ca="1">AVERAGE('Trial 1'!CY10,'Trial 2'!CY10,'Trial 3'!CY10,'Trial 4'!CY10,'Trial 5'!CY10,'Trial 6'!CY10,'Trial 7'!CY10,'Trial 8'!CY10)</f>
        <v>1122346.879484463</v>
      </c>
      <c r="CZ16" s="24">
        <f ca="1">AVERAGE('Trial 1'!CZ10,'Trial 2'!CZ10,'Trial 3'!CZ10,'Trial 4'!CZ10,'Trial 5'!CZ10,'Trial 6'!CZ10,'Trial 7'!CZ10,'Trial 8'!CZ10)</f>
        <v>1121881.7808740973</v>
      </c>
      <c r="DA16" s="25">
        <f t="shared" ca="1" si="7"/>
        <v>13493717.393631816</v>
      </c>
      <c r="DB16" s="24">
        <f ca="1">AVERAGE('Trial 1'!DB10,'Trial 2'!DB10,'Trial 3'!DB10,'Trial 4'!DB10,'Trial 5'!DB10,'Trial 6'!DB10,'Trial 7'!DB10,'Trial 8'!DB10)</f>
        <v>1121422.3481343493</v>
      </c>
      <c r="DC16" s="24">
        <f ca="1">AVERAGE('Trial 1'!DC10,'Trial 2'!DC10,'Trial 3'!DC10,'Trial 4'!DC10,'Trial 5'!DC10,'Trial 6'!DC10,'Trial 7'!DC10,'Trial 8'!DC10)</f>
        <v>1120956.4468939409</v>
      </c>
      <c r="DD16" s="24">
        <f ca="1">AVERAGE('Trial 1'!DD10,'Trial 2'!DD10,'Trial 3'!DD10,'Trial 4'!DD10,'Trial 5'!DD10,'Trial 6'!DD10,'Trial 7'!DD10,'Trial 8'!DD10)</f>
        <v>1120514.3073982263</v>
      </c>
      <c r="DE16" s="24">
        <f ca="1">AVERAGE('Trial 1'!DE10,'Trial 2'!DE10,'Trial 3'!DE10,'Trial 4'!DE10,'Trial 5'!DE10,'Trial 6'!DE10,'Trial 7'!DE10,'Trial 8'!DE10)</f>
        <v>1120030.566260434</v>
      </c>
      <c r="DF16" s="24">
        <f ca="1">AVERAGE('Trial 1'!DF10,'Trial 2'!DF10,'Trial 3'!DF10,'Trial 4'!DF10,'Trial 5'!DF10,'Trial 6'!DF10,'Trial 7'!DF10,'Trial 8'!DF10)</f>
        <v>1119567.6752662587</v>
      </c>
      <c r="DG16" s="24">
        <f ca="1">AVERAGE('Trial 1'!DG10,'Trial 2'!DG10,'Trial 3'!DG10,'Trial 4'!DG10,'Trial 5'!DG10,'Trial 6'!DG10,'Trial 7'!DG10,'Trial 8'!DG10)</f>
        <v>1119075.4363224481</v>
      </c>
      <c r="DH16" s="24">
        <f ca="1">AVERAGE('Trial 1'!DH10,'Trial 2'!DH10,'Trial 3'!DH10,'Trial 4'!DH10,'Trial 5'!DH10,'Trial 6'!DH10,'Trial 7'!DH10,'Trial 8'!DH10)</f>
        <v>1118623.7952584776</v>
      </c>
      <c r="DI16" s="24">
        <f ca="1">AVERAGE('Trial 1'!DI10,'Trial 2'!DI10,'Trial 3'!DI10,'Trial 4'!DI10,'Trial 5'!DI10,'Trial 6'!DI10,'Trial 7'!DI10,'Trial 8'!DI10)</f>
        <v>1118154.4073750712</v>
      </c>
      <c r="DJ16" s="24">
        <f ca="1">AVERAGE('Trial 1'!DJ10,'Trial 2'!DJ10,'Trial 3'!DJ10,'Trial 4'!DJ10,'Trial 5'!DJ10,'Trial 6'!DJ10,'Trial 7'!DJ10,'Trial 8'!DJ10)</f>
        <v>1117681.8604004483</v>
      </c>
      <c r="DK16" s="24">
        <f ca="1">AVERAGE('Trial 1'!DK10,'Trial 2'!DK10,'Trial 3'!DK10,'Trial 4'!DK10,'Trial 5'!DK10,'Trial 6'!DK10,'Trial 7'!DK10,'Trial 8'!DK10)</f>
        <v>1117193.1837052691</v>
      </c>
      <c r="DL16" s="24">
        <f ca="1">AVERAGE('Trial 1'!DL10,'Trial 2'!DL10,'Trial 3'!DL10,'Trial 4'!DL10,'Trial 5'!DL10,'Trial 6'!DL10,'Trial 7'!DL10,'Trial 8'!DL10)</f>
        <v>1116754.9145252847</v>
      </c>
      <c r="DM16" s="24">
        <f ca="1">AVERAGE('Trial 1'!DM10,'Trial 2'!DM10,'Trial 3'!DM10,'Trial 4'!DM10,'Trial 5'!DM10,'Trial 6'!DM10,'Trial 7'!DM10,'Trial 8'!DM10)</f>
        <v>1116263.2499058556</v>
      </c>
      <c r="DN16" s="25">
        <f t="shared" ca="1" si="8"/>
        <v>13426238.191446064</v>
      </c>
      <c r="DO16" s="24">
        <f ca="1">AVERAGE('Trial 1'!DO10,'Trial 2'!DO10,'Trial 3'!DO10,'Trial 4'!DO10,'Trial 5'!DO10,'Trial 6'!DO10,'Trial 7'!DO10,'Trial 8'!DO10)</f>
        <v>1115776.2416992905</v>
      </c>
      <c r="DP16" s="24">
        <f ca="1">AVERAGE('Trial 1'!DP10,'Trial 2'!DP10,'Trial 3'!DP10,'Trial 4'!DP10,'Trial 5'!DP10,'Trial 6'!DP10,'Trial 7'!DP10,'Trial 8'!DP10)</f>
        <v>1115315.3553430755</v>
      </c>
      <c r="DQ16" s="24">
        <f ca="1">AVERAGE('Trial 1'!DQ10,'Trial 2'!DQ10,'Trial 3'!DQ10,'Trial 4'!DQ10,'Trial 5'!DQ10,'Trial 6'!DQ10,'Trial 7'!DQ10,'Trial 8'!DQ10)</f>
        <v>1114855.0899673323</v>
      </c>
      <c r="DR16" s="24">
        <f ca="1">AVERAGE('Trial 1'!DR10,'Trial 2'!DR10,'Trial 3'!DR10,'Trial 4'!DR10,'Trial 5'!DR10,'Trial 6'!DR10,'Trial 7'!DR10,'Trial 8'!DR10)</f>
        <v>1114382.9022700507</v>
      </c>
      <c r="DS16" s="24">
        <f ca="1">AVERAGE('Trial 1'!DS10,'Trial 2'!DS10,'Trial 3'!DS10,'Trial 4'!DS10,'Trial 5'!DS10,'Trial 6'!DS10,'Trial 7'!DS10,'Trial 8'!DS10)</f>
        <v>1113869.3166048157</v>
      </c>
      <c r="DT16" s="24">
        <f ca="1">AVERAGE('Trial 1'!DT10,'Trial 2'!DT10,'Trial 3'!DT10,'Trial 4'!DT10,'Trial 5'!DT10,'Trial 6'!DT10,'Trial 7'!DT10,'Trial 8'!DT10)</f>
        <v>1113413.5238927631</v>
      </c>
      <c r="DU16" s="24">
        <f ca="1">AVERAGE('Trial 1'!DU10,'Trial 2'!DU10,'Trial 3'!DU10,'Trial 4'!DU10,'Trial 5'!DU10,'Trial 6'!DU10,'Trial 7'!DU10,'Trial 8'!DU10)</f>
        <v>1112982.4399237765</v>
      </c>
      <c r="DV16" s="24">
        <f ca="1">AVERAGE('Trial 1'!DV10,'Trial 2'!DV10,'Trial 3'!DV10,'Trial 4'!DV10,'Trial 5'!DV10,'Trial 6'!DV10,'Trial 7'!DV10,'Trial 8'!DV10)</f>
        <v>1112515.9629256614</v>
      </c>
      <c r="DW16" s="24">
        <f ca="1">AVERAGE('Trial 1'!DW10,'Trial 2'!DW10,'Trial 3'!DW10,'Trial 4'!DW10,'Trial 5'!DW10,'Trial 6'!DW10,'Trial 7'!DW10,'Trial 8'!DW10)</f>
        <v>1112046.88339785</v>
      </c>
      <c r="DX16" s="24">
        <f ca="1">AVERAGE('Trial 1'!DX10,'Trial 2'!DX10,'Trial 3'!DX10,'Trial 4'!DX10,'Trial 5'!DX10,'Trial 6'!DX10,'Trial 7'!DX10,'Trial 8'!DX10)</f>
        <v>1111607.8999130656</v>
      </c>
      <c r="DY16" s="24">
        <f ca="1">AVERAGE('Trial 1'!DY10,'Trial 2'!DY10,'Trial 3'!DY10,'Trial 4'!DY10,'Trial 5'!DY10,'Trial 6'!DY10,'Trial 7'!DY10,'Trial 8'!DY10)</f>
        <v>1111117.0085449272</v>
      </c>
      <c r="DZ16" s="24">
        <f ca="1">AVERAGE('Trial 1'!DZ10,'Trial 2'!DZ10,'Trial 3'!DZ10,'Trial 4'!DZ10,'Trial 5'!DZ10,'Trial 6'!DZ10,'Trial 7'!DZ10,'Trial 8'!DZ10)</f>
        <v>1110703.4557824344</v>
      </c>
      <c r="EA16" s="25">
        <f t="shared" ca="1" si="9"/>
        <v>13358586.08026504</v>
      </c>
      <c r="EB16" s="24">
        <f ca="1">AVERAGE('Trial 1'!EB10,'Trial 2'!EB10,'Trial 3'!EB10,'Trial 4'!EB10,'Trial 5'!EB10,'Trial 6'!EB10,'Trial 7'!EB10,'Trial 8'!EB10)</f>
        <v>1110245.4582385242</v>
      </c>
      <c r="EC16" s="24">
        <f ca="1">AVERAGE('Trial 1'!EC10,'Trial 2'!EC10,'Trial 3'!EC10,'Trial 4'!EC10,'Trial 5'!EC10,'Trial 6'!EC10,'Trial 7'!EC10,'Trial 8'!EC10)</f>
        <v>1109764.4697009898</v>
      </c>
      <c r="ED16" s="24">
        <f ca="1">AVERAGE('Trial 1'!ED10,'Trial 2'!ED10,'Trial 3'!ED10,'Trial 4'!ED10,'Trial 5'!ED10,'Trial 6'!ED10,'Trial 7'!ED10,'Trial 8'!ED10)</f>
        <v>1109240.9193456152</v>
      </c>
      <c r="EE16" s="24">
        <f ca="1">AVERAGE('Trial 1'!EE10,'Trial 2'!EE10,'Trial 3'!EE10,'Trial 4'!EE10,'Trial 5'!EE10,'Trial 6'!EE10,'Trial 7'!EE10,'Trial 8'!EE10)</f>
        <v>1108799.2490983175</v>
      </c>
      <c r="EF16" s="24">
        <f ca="1">AVERAGE('Trial 1'!EF10,'Trial 2'!EF10,'Trial 3'!EF10,'Trial 4'!EF10,'Trial 5'!EF10,'Trial 6'!EF10,'Trial 7'!EF10,'Trial 8'!EF10)</f>
        <v>1108318.9155895065</v>
      </c>
      <c r="EG16" s="24">
        <f ca="1">AVERAGE('Trial 1'!EG10,'Trial 2'!EG10,'Trial 3'!EG10,'Trial 4'!EG10,'Trial 5'!EG10,'Trial 6'!EG10,'Trial 7'!EG10,'Trial 8'!EG10)</f>
        <v>1107868.2526313448</v>
      </c>
      <c r="EH16" s="24">
        <f ca="1">AVERAGE('Trial 1'!EH10,'Trial 2'!EH10,'Trial 3'!EH10,'Trial 4'!EH10,'Trial 5'!EH10,'Trial 6'!EH10,'Trial 7'!EH10,'Trial 8'!EH10)</f>
        <v>1107397.0266949236</v>
      </c>
      <c r="EI16" s="24">
        <f ca="1">AVERAGE('Trial 1'!EI10,'Trial 2'!EI10,'Trial 3'!EI10,'Trial 4'!EI10,'Trial 5'!EI10,'Trial 6'!EI10,'Trial 7'!EI10,'Trial 8'!EI10)</f>
        <v>1106962.5095815794</v>
      </c>
      <c r="EJ16" s="24">
        <f ca="1">AVERAGE('Trial 1'!EJ10,'Trial 2'!EJ10,'Trial 3'!EJ10,'Trial 4'!EJ10,'Trial 5'!EJ10,'Trial 6'!EJ10,'Trial 7'!EJ10,'Trial 8'!EJ10)</f>
        <v>1106503.0768421632</v>
      </c>
      <c r="EK16" s="24">
        <f ca="1">AVERAGE('Trial 1'!EK10,'Trial 2'!EK10,'Trial 3'!EK10,'Trial 4'!EK10,'Trial 5'!EK10,'Trial 6'!EK10,'Trial 7'!EK10,'Trial 8'!EK10)</f>
        <v>1106031.7324314022</v>
      </c>
      <c r="EL16" s="24">
        <f ca="1">AVERAGE('Trial 1'!EL10,'Trial 2'!EL10,'Trial 3'!EL10,'Trial 4'!EL10,'Trial 5'!EL10,'Trial 6'!EL10,'Trial 7'!EL10,'Trial 8'!EL10)</f>
        <v>1105589.3246718354</v>
      </c>
      <c r="EM16" s="24">
        <f ca="1">AVERAGE('Trial 1'!EM10,'Trial 2'!EM10,'Trial 3'!EM10,'Trial 4'!EM10,'Trial 5'!EM10,'Trial 6'!EM10,'Trial 7'!EM10,'Trial 8'!EM10)</f>
        <v>1105137.5935196537</v>
      </c>
      <c r="EN16" s="25">
        <f t="shared" ca="1" si="10"/>
        <v>13291858.528345855</v>
      </c>
    </row>
    <row r="17" spans="1:144" ht="12.75" customHeight="1" outlineLevel="1">
      <c r="A17" s="11" t="str">
        <f>Labels!B33</f>
        <v>Long Expected Demand std dev</v>
      </c>
      <c r="B17" s="26">
        <f>STDEV('Trial 1'!B10,'Trial 2'!B10,'Trial 3'!B10,'Trial 4'!B10,'Trial 5'!B10,'Trial 6'!B10,'Trial 7'!B10,'Trial 8'!B10)</f>
        <v>0</v>
      </c>
      <c r="C17" s="26">
        <f ca="1">STDEV('Trial 1'!C10,'Trial 2'!C10,'Trial 3'!C10,'Trial 4'!C10,'Trial 5'!C10,'Trial 6'!C10,'Trial 7'!C10,'Trial 8'!C10)</f>
        <v>62.373148054385439</v>
      </c>
      <c r="D17" s="26">
        <f ca="1">STDEV('Trial 1'!D10,'Trial 2'!D10,'Trial 3'!D10,'Trial 4'!D10,'Trial 5'!D10,'Trial 6'!D10,'Trial 7'!D10,'Trial 8'!D10)</f>
        <v>90.873517009907786</v>
      </c>
      <c r="E17" s="26">
        <f ca="1">STDEV('Trial 1'!E10,'Trial 2'!E10,'Trial 3'!E10,'Trial 4'!E10,'Trial 5'!E10,'Trial 6'!E10,'Trial 7'!E10,'Trial 8'!E10)</f>
        <v>73.087175428070637</v>
      </c>
      <c r="F17" s="26">
        <f ca="1">STDEV('Trial 1'!F10,'Trial 2'!F10,'Trial 3'!F10,'Trial 4'!F10,'Trial 5'!F10,'Trial 6'!F10,'Trial 7'!F10,'Trial 8'!F10)</f>
        <v>98.878088548926172</v>
      </c>
      <c r="G17" s="26">
        <f ca="1">STDEV('Trial 1'!G10,'Trial 2'!G10,'Trial 3'!G10,'Trial 4'!G10,'Trial 5'!G10,'Trial 6'!G10,'Trial 7'!G10,'Trial 8'!G10)</f>
        <v>118.71403120674971</v>
      </c>
      <c r="H17" s="26">
        <f ca="1">STDEV('Trial 1'!H10,'Trial 2'!H10,'Trial 3'!H10,'Trial 4'!H10,'Trial 5'!H10,'Trial 6'!H10,'Trial 7'!H10,'Trial 8'!H10)</f>
        <v>123.28685993482551</v>
      </c>
      <c r="I17" s="26">
        <f ca="1">STDEV('Trial 1'!I10,'Trial 2'!I10,'Trial 3'!I10,'Trial 4'!I10,'Trial 5'!I10,'Trial 6'!I10,'Trial 7'!I10,'Trial 8'!I10)</f>
        <v>134.43606897192805</v>
      </c>
      <c r="J17" s="26">
        <f ca="1">STDEV('Trial 1'!J10,'Trial 2'!J10,'Trial 3'!J10,'Trial 4'!J10,'Trial 5'!J10,'Trial 6'!J10,'Trial 7'!J10,'Trial 8'!J10)</f>
        <v>155.63054081501807</v>
      </c>
      <c r="K17" s="26">
        <f ca="1">STDEV('Trial 1'!K10,'Trial 2'!K10,'Trial 3'!K10,'Trial 4'!K10,'Trial 5'!K10,'Trial 6'!K10,'Trial 7'!K10,'Trial 8'!K10)</f>
        <v>142.19173266855466</v>
      </c>
      <c r="L17" s="26">
        <f ca="1">STDEV('Trial 1'!L10,'Trial 2'!L10,'Trial 3'!L10,'Trial 4'!L10,'Trial 5'!L10,'Trial 6'!L10,'Trial 7'!L10,'Trial 8'!L10)</f>
        <v>164.28903747609402</v>
      </c>
      <c r="M17" s="26">
        <f ca="1">STDEV('Trial 1'!M10,'Trial 2'!M10,'Trial 3'!M10,'Trial 4'!M10,'Trial 5'!M10,'Trial 6'!M10,'Trial 7'!M10,'Trial 8'!M10)</f>
        <v>189.59854424523073</v>
      </c>
      <c r="N17" s="27">
        <f t="shared" ca="1" si="0"/>
        <v>1353.3587443596907</v>
      </c>
      <c r="O17" s="26">
        <f ca="1">STDEV('Trial 1'!O10,'Trial 2'!O10,'Trial 3'!O10,'Trial 4'!O10,'Trial 5'!O10,'Trial 6'!O10,'Trial 7'!O10,'Trial 8'!O10)</f>
        <v>207.01107415167087</v>
      </c>
      <c r="P17" s="26">
        <f ca="1">STDEV('Trial 1'!P10,'Trial 2'!P10,'Trial 3'!P10,'Trial 4'!P10,'Trial 5'!P10,'Trial 6'!P10,'Trial 7'!P10,'Trial 8'!P10)</f>
        <v>170.76702618521779</v>
      </c>
      <c r="Q17" s="26">
        <f ca="1">STDEV('Trial 1'!Q10,'Trial 2'!Q10,'Trial 3'!Q10,'Trial 4'!Q10,'Trial 5'!Q10,'Trial 6'!Q10,'Trial 7'!Q10,'Trial 8'!Q10)</f>
        <v>203.4264562506032</v>
      </c>
      <c r="R17" s="26">
        <f ca="1">STDEV('Trial 1'!R10,'Trial 2'!R10,'Trial 3'!R10,'Trial 4'!R10,'Trial 5'!R10,'Trial 6'!R10,'Trial 7'!R10,'Trial 8'!R10)</f>
        <v>239.71075506482808</v>
      </c>
      <c r="S17" s="26">
        <f ca="1">STDEV('Trial 1'!S10,'Trial 2'!S10,'Trial 3'!S10,'Trial 4'!S10,'Trial 5'!S10,'Trial 6'!S10,'Trial 7'!S10,'Trial 8'!S10)</f>
        <v>253.45697421656769</v>
      </c>
      <c r="T17" s="26">
        <f ca="1">STDEV('Trial 1'!T10,'Trial 2'!T10,'Trial 3'!T10,'Trial 4'!T10,'Trial 5'!T10,'Trial 6'!T10,'Trial 7'!T10,'Trial 8'!T10)</f>
        <v>292.70976052439727</v>
      </c>
      <c r="U17" s="26">
        <f ca="1">STDEV('Trial 1'!U10,'Trial 2'!U10,'Trial 3'!U10,'Trial 4'!U10,'Trial 5'!U10,'Trial 6'!U10,'Trial 7'!U10,'Trial 8'!U10)</f>
        <v>339.58897284792789</v>
      </c>
      <c r="V17" s="26">
        <f ca="1">STDEV('Trial 1'!V10,'Trial 2'!V10,'Trial 3'!V10,'Trial 4'!V10,'Trial 5'!V10,'Trial 6'!V10,'Trial 7'!V10,'Trial 8'!V10)</f>
        <v>336.62735978033419</v>
      </c>
      <c r="W17" s="26">
        <f ca="1">STDEV('Trial 1'!W10,'Trial 2'!W10,'Trial 3'!W10,'Trial 4'!W10,'Trial 5'!W10,'Trial 6'!W10,'Trial 7'!W10,'Trial 8'!W10)</f>
        <v>378.01174772407632</v>
      </c>
      <c r="X17" s="26">
        <f ca="1">STDEV('Trial 1'!X10,'Trial 2'!X10,'Trial 3'!X10,'Trial 4'!X10,'Trial 5'!X10,'Trial 6'!X10,'Trial 7'!X10,'Trial 8'!X10)</f>
        <v>373.5706031471351</v>
      </c>
      <c r="Y17" s="26">
        <f ca="1">STDEV('Trial 1'!Y10,'Trial 2'!Y10,'Trial 3'!Y10,'Trial 4'!Y10,'Trial 5'!Y10,'Trial 6'!Y10,'Trial 7'!Y10,'Trial 8'!Y10)</f>
        <v>392.69509589126977</v>
      </c>
      <c r="Z17" s="26">
        <f ca="1">STDEV('Trial 1'!Z10,'Trial 2'!Z10,'Trial 3'!Z10,'Trial 4'!Z10,'Trial 5'!Z10,'Trial 6'!Z10,'Trial 7'!Z10,'Trial 8'!Z10)</f>
        <v>397.49556201195054</v>
      </c>
      <c r="AA17" s="27">
        <f t="shared" ca="1" si="1"/>
        <v>3585.0713877959784</v>
      </c>
      <c r="AB17" s="26">
        <f ca="1">STDEV('Trial 1'!AB10,'Trial 2'!AB10,'Trial 3'!AB10,'Trial 4'!AB10,'Trial 5'!AB10,'Trial 6'!AB10,'Trial 7'!AB10,'Trial 8'!AB10)</f>
        <v>401.91765388227492</v>
      </c>
      <c r="AC17" s="26">
        <f ca="1">STDEV('Trial 1'!AC10,'Trial 2'!AC10,'Trial 3'!AC10,'Trial 4'!AC10,'Trial 5'!AC10,'Trial 6'!AC10,'Trial 7'!AC10,'Trial 8'!AC10)</f>
        <v>428.27018914549058</v>
      </c>
      <c r="AD17" s="26">
        <f ca="1">STDEV('Trial 1'!AD10,'Trial 2'!AD10,'Trial 3'!AD10,'Trial 4'!AD10,'Trial 5'!AD10,'Trial 6'!AD10,'Trial 7'!AD10,'Trial 8'!AD10)</f>
        <v>441.55498268548052</v>
      </c>
      <c r="AE17" s="26">
        <f ca="1">STDEV('Trial 1'!AE10,'Trial 2'!AE10,'Trial 3'!AE10,'Trial 4'!AE10,'Trial 5'!AE10,'Trial 6'!AE10,'Trial 7'!AE10,'Trial 8'!AE10)</f>
        <v>485.25345256416921</v>
      </c>
      <c r="AF17" s="26">
        <f ca="1">STDEV('Trial 1'!AF10,'Trial 2'!AF10,'Trial 3'!AF10,'Trial 4'!AF10,'Trial 5'!AF10,'Trial 6'!AF10,'Trial 7'!AF10,'Trial 8'!AF10)</f>
        <v>452.40349546842981</v>
      </c>
      <c r="AG17" s="26">
        <f ca="1">STDEV('Trial 1'!AG10,'Trial 2'!AG10,'Trial 3'!AG10,'Trial 4'!AG10,'Trial 5'!AG10,'Trial 6'!AG10,'Trial 7'!AG10,'Trial 8'!AG10)</f>
        <v>485.18578311882243</v>
      </c>
      <c r="AH17" s="26">
        <f ca="1">STDEV('Trial 1'!AH10,'Trial 2'!AH10,'Trial 3'!AH10,'Trial 4'!AH10,'Trial 5'!AH10,'Trial 6'!AH10,'Trial 7'!AH10,'Trial 8'!AH10)</f>
        <v>480.22527701618111</v>
      </c>
      <c r="AI17" s="26">
        <f ca="1">STDEV('Trial 1'!AI10,'Trial 2'!AI10,'Trial 3'!AI10,'Trial 4'!AI10,'Trial 5'!AI10,'Trial 6'!AI10,'Trial 7'!AI10,'Trial 8'!AI10)</f>
        <v>488.12052111764439</v>
      </c>
      <c r="AJ17" s="26">
        <f ca="1">STDEV('Trial 1'!AJ10,'Trial 2'!AJ10,'Trial 3'!AJ10,'Trial 4'!AJ10,'Trial 5'!AJ10,'Trial 6'!AJ10,'Trial 7'!AJ10,'Trial 8'!AJ10)</f>
        <v>499.12653309350969</v>
      </c>
      <c r="AK17" s="26">
        <f ca="1">STDEV('Trial 1'!AK10,'Trial 2'!AK10,'Trial 3'!AK10,'Trial 4'!AK10,'Trial 5'!AK10,'Trial 6'!AK10,'Trial 7'!AK10,'Trial 8'!AK10)</f>
        <v>536.88526282183216</v>
      </c>
      <c r="AL17" s="26">
        <f ca="1">STDEV('Trial 1'!AL10,'Trial 2'!AL10,'Trial 3'!AL10,'Trial 4'!AL10,'Trial 5'!AL10,'Trial 6'!AL10,'Trial 7'!AL10,'Trial 8'!AL10)</f>
        <v>561.18271997709701</v>
      </c>
      <c r="AM17" s="26">
        <f ca="1">STDEV('Trial 1'!AM10,'Trial 2'!AM10,'Trial 3'!AM10,'Trial 4'!AM10,'Trial 5'!AM10,'Trial 6'!AM10,'Trial 7'!AM10,'Trial 8'!AM10)</f>
        <v>598.71787725119634</v>
      </c>
      <c r="AN17" s="27">
        <f t="shared" ca="1" si="2"/>
        <v>5858.8437481421279</v>
      </c>
      <c r="AO17" s="26">
        <f ca="1">STDEV('Trial 1'!AO10,'Trial 2'!AO10,'Trial 3'!AO10,'Trial 4'!AO10,'Trial 5'!AO10,'Trial 6'!AO10,'Trial 7'!AO10,'Trial 8'!AO10)</f>
        <v>607.83872510445326</v>
      </c>
      <c r="AP17" s="26">
        <f ca="1">STDEV('Trial 1'!AP10,'Trial 2'!AP10,'Trial 3'!AP10,'Trial 4'!AP10,'Trial 5'!AP10,'Trial 6'!AP10,'Trial 7'!AP10,'Trial 8'!AP10)</f>
        <v>580.31312841338388</v>
      </c>
      <c r="AQ17" s="26">
        <f ca="1">STDEV('Trial 1'!AQ10,'Trial 2'!AQ10,'Trial 3'!AQ10,'Trial 4'!AQ10,'Trial 5'!AQ10,'Trial 6'!AQ10,'Trial 7'!AQ10,'Trial 8'!AQ10)</f>
        <v>563.5422365710964</v>
      </c>
      <c r="AR17" s="26">
        <f ca="1">STDEV('Trial 1'!AR10,'Trial 2'!AR10,'Trial 3'!AR10,'Trial 4'!AR10,'Trial 5'!AR10,'Trial 6'!AR10,'Trial 7'!AR10,'Trial 8'!AR10)</f>
        <v>619.50051322149557</v>
      </c>
      <c r="AS17" s="26">
        <f ca="1">STDEV('Trial 1'!AS10,'Trial 2'!AS10,'Trial 3'!AS10,'Trial 4'!AS10,'Trial 5'!AS10,'Trial 6'!AS10,'Trial 7'!AS10,'Trial 8'!AS10)</f>
        <v>632.1796037039519</v>
      </c>
      <c r="AT17" s="26">
        <f ca="1">STDEV('Trial 1'!AT10,'Trial 2'!AT10,'Trial 3'!AT10,'Trial 4'!AT10,'Trial 5'!AT10,'Trial 6'!AT10,'Trial 7'!AT10,'Trial 8'!AT10)</f>
        <v>667.98625697609123</v>
      </c>
      <c r="AU17" s="26">
        <f ca="1">STDEV('Trial 1'!AU10,'Trial 2'!AU10,'Trial 3'!AU10,'Trial 4'!AU10,'Trial 5'!AU10,'Trial 6'!AU10,'Trial 7'!AU10,'Trial 8'!AU10)</f>
        <v>692.86282639881699</v>
      </c>
      <c r="AV17" s="26">
        <f ca="1">STDEV('Trial 1'!AV10,'Trial 2'!AV10,'Trial 3'!AV10,'Trial 4'!AV10,'Trial 5'!AV10,'Trial 6'!AV10,'Trial 7'!AV10,'Trial 8'!AV10)</f>
        <v>703.6584650887612</v>
      </c>
      <c r="AW17" s="26">
        <f ca="1">STDEV('Trial 1'!AW10,'Trial 2'!AW10,'Trial 3'!AW10,'Trial 4'!AW10,'Trial 5'!AW10,'Trial 6'!AW10,'Trial 7'!AW10,'Trial 8'!AW10)</f>
        <v>677.63166016109267</v>
      </c>
      <c r="AX17" s="26">
        <f ca="1">STDEV('Trial 1'!AX10,'Trial 2'!AX10,'Trial 3'!AX10,'Trial 4'!AX10,'Trial 5'!AX10,'Trial 6'!AX10,'Trial 7'!AX10,'Trial 8'!AX10)</f>
        <v>675.77393565405805</v>
      </c>
      <c r="AY17" s="26">
        <f ca="1">STDEV('Trial 1'!AY10,'Trial 2'!AY10,'Trial 3'!AY10,'Trial 4'!AY10,'Trial 5'!AY10,'Trial 6'!AY10,'Trial 7'!AY10,'Trial 8'!AY10)</f>
        <v>658.60097765479907</v>
      </c>
      <c r="AZ17" s="26">
        <f ca="1">STDEV('Trial 1'!AZ10,'Trial 2'!AZ10,'Trial 3'!AZ10,'Trial 4'!AZ10,'Trial 5'!AZ10,'Trial 6'!AZ10,'Trial 7'!AZ10,'Trial 8'!AZ10)</f>
        <v>678.68692053472694</v>
      </c>
      <c r="BA17" s="27">
        <f t="shared" ca="1" si="3"/>
        <v>7758.5752494827266</v>
      </c>
      <c r="BB17" s="26">
        <f ca="1">STDEV('Trial 1'!BB10,'Trial 2'!BB10,'Trial 3'!BB10,'Trial 4'!BB10,'Trial 5'!BB10,'Trial 6'!BB10,'Trial 7'!BB10,'Trial 8'!BB10)</f>
        <v>707.79920044269716</v>
      </c>
      <c r="BC17" s="26">
        <f ca="1">STDEV('Trial 1'!BC10,'Trial 2'!BC10,'Trial 3'!BC10,'Trial 4'!BC10,'Trial 5'!BC10,'Trial 6'!BC10,'Trial 7'!BC10,'Trial 8'!BC10)</f>
        <v>731.60976745907226</v>
      </c>
      <c r="BD17" s="26">
        <f ca="1">STDEV('Trial 1'!BD10,'Trial 2'!BD10,'Trial 3'!BD10,'Trial 4'!BD10,'Trial 5'!BD10,'Trial 6'!BD10,'Trial 7'!BD10,'Trial 8'!BD10)</f>
        <v>728.39972400057047</v>
      </c>
      <c r="BE17" s="26">
        <f ca="1">STDEV('Trial 1'!BE10,'Trial 2'!BE10,'Trial 3'!BE10,'Trial 4'!BE10,'Trial 5'!BE10,'Trial 6'!BE10,'Trial 7'!BE10,'Trial 8'!BE10)</f>
        <v>734.90269376838978</v>
      </c>
      <c r="BF17" s="26">
        <f ca="1">STDEV('Trial 1'!BF10,'Trial 2'!BF10,'Trial 3'!BF10,'Trial 4'!BF10,'Trial 5'!BF10,'Trial 6'!BF10,'Trial 7'!BF10,'Trial 8'!BF10)</f>
        <v>775.76481181332781</v>
      </c>
      <c r="BG17" s="26">
        <f ca="1">STDEV('Trial 1'!BG10,'Trial 2'!BG10,'Trial 3'!BG10,'Trial 4'!BG10,'Trial 5'!BG10,'Trial 6'!BG10,'Trial 7'!BG10,'Trial 8'!BG10)</f>
        <v>811.18657921260194</v>
      </c>
      <c r="BH17" s="26">
        <f ca="1">STDEV('Trial 1'!BH10,'Trial 2'!BH10,'Trial 3'!BH10,'Trial 4'!BH10,'Trial 5'!BH10,'Trial 6'!BH10,'Trial 7'!BH10,'Trial 8'!BH10)</f>
        <v>781.98791757712422</v>
      </c>
      <c r="BI17" s="26">
        <f ca="1">STDEV('Trial 1'!BI10,'Trial 2'!BI10,'Trial 3'!BI10,'Trial 4'!BI10,'Trial 5'!BI10,'Trial 6'!BI10,'Trial 7'!BI10,'Trial 8'!BI10)</f>
        <v>766.94641906056347</v>
      </c>
      <c r="BJ17" s="26">
        <f ca="1">STDEV('Trial 1'!BJ10,'Trial 2'!BJ10,'Trial 3'!BJ10,'Trial 4'!BJ10,'Trial 5'!BJ10,'Trial 6'!BJ10,'Trial 7'!BJ10,'Trial 8'!BJ10)</f>
        <v>768.4761936171152</v>
      </c>
      <c r="BK17" s="26">
        <f ca="1">STDEV('Trial 1'!BK10,'Trial 2'!BK10,'Trial 3'!BK10,'Trial 4'!BK10,'Trial 5'!BK10,'Trial 6'!BK10,'Trial 7'!BK10,'Trial 8'!BK10)</f>
        <v>744.88125551756809</v>
      </c>
      <c r="BL17" s="26">
        <f ca="1">STDEV('Trial 1'!BL10,'Trial 2'!BL10,'Trial 3'!BL10,'Trial 4'!BL10,'Trial 5'!BL10,'Trial 6'!BL10,'Trial 7'!BL10,'Trial 8'!BL10)</f>
        <v>797.91266560370093</v>
      </c>
      <c r="BM17" s="26">
        <f ca="1">STDEV('Trial 1'!BM10,'Trial 2'!BM10,'Trial 3'!BM10,'Trial 4'!BM10,'Trial 5'!BM10,'Trial 6'!BM10,'Trial 7'!BM10,'Trial 8'!BM10)</f>
        <v>832.84473570686805</v>
      </c>
      <c r="BN17" s="27">
        <f t="shared" ca="1" si="4"/>
        <v>9182.7119637795986</v>
      </c>
      <c r="BO17" s="26">
        <f ca="1">STDEV('Trial 1'!BO10,'Trial 2'!BO10,'Trial 3'!BO10,'Trial 4'!BO10,'Trial 5'!BO10,'Trial 6'!BO10,'Trial 7'!BO10,'Trial 8'!BO10)</f>
        <v>859.9335322956756</v>
      </c>
      <c r="BP17" s="26">
        <f ca="1">STDEV('Trial 1'!BP10,'Trial 2'!BP10,'Trial 3'!BP10,'Trial 4'!BP10,'Trial 5'!BP10,'Trial 6'!BP10,'Trial 7'!BP10,'Trial 8'!BP10)</f>
        <v>883.67736049723328</v>
      </c>
      <c r="BQ17" s="26">
        <f ca="1">STDEV('Trial 1'!BQ10,'Trial 2'!BQ10,'Trial 3'!BQ10,'Trial 4'!BQ10,'Trial 5'!BQ10,'Trial 6'!BQ10,'Trial 7'!BQ10,'Trial 8'!BQ10)</f>
        <v>909.22515042367058</v>
      </c>
      <c r="BR17" s="26">
        <f ca="1">STDEV('Trial 1'!BR10,'Trial 2'!BR10,'Trial 3'!BR10,'Trial 4'!BR10,'Trial 5'!BR10,'Trial 6'!BR10,'Trial 7'!BR10,'Trial 8'!BR10)</f>
        <v>917.12535747135701</v>
      </c>
      <c r="BS17" s="26">
        <f ca="1">STDEV('Trial 1'!BS10,'Trial 2'!BS10,'Trial 3'!BS10,'Trial 4'!BS10,'Trial 5'!BS10,'Trial 6'!BS10,'Trial 7'!BS10,'Trial 8'!BS10)</f>
        <v>927.79184406588661</v>
      </c>
      <c r="BT17" s="26">
        <f ca="1">STDEV('Trial 1'!BT10,'Trial 2'!BT10,'Trial 3'!BT10,'Trial 4'!BT10,'Trial 5'!BT10,'Trial 6'!BT10,'Trial 7'!BT10,'Trial 8'!BT10)</f>
        <v>919.36733420374082</v>
      </c>
      <c r="BU17" s="26">
        <f ca="1">STDEV('Trial 1'!BU10,'Trial 2'!BU10,'Trial 3'!BU10,'Trial 4'!BU10,'Trial 5'!BU10,'Trial 6'!BU10,'Trial 7'!BU10,'Trial 8'!BU10)</f>
        <v>937.26996136051969</v>
      </c>
      <c r="BV17" s="26">
        <f ca="1">STDEV('Trial 1'!BV10,'Trial 2'!BV10,'Trial 3'!BV10,'Trial 4'!BV10,'Trial 5'!BV10,'Trial 6'!BV10,'Trial 7'!BV10,'Trial 8'!BV10)</f>
        <v>949.74724830266405</v>
      </c>
      <c r="BW17" s="26">
        <f ca="1">STDEV('Trial 1'!BW10,'Trial 2'!BW10,'Trial 3'!BW10,'Trial 4'!BW10,'Trial 5'!BW10,'Trial 6'!BW10,'Trial 7'!BW10,'Trial 8'!BW10)</f>
        <v>938.17342926056892</v>
      </c>
      <c r="BX17" s="26">
        <f ca="1">STDEV('Trial 1'!BX10,'Trial 2'!BX10,'Trial 3'!BX10,'Trial 4'!BX10,'Trial 5'!BX10,'Trial 6'!BX10,'Trial 7'!BX10,'Trial 8'!BX10)</f>
        <v>957.87046579434298</v>
      </c>
      <c r="BY17" s="26">
        <f ca="1">STDEV('Trial 1'!BY10,'Trial 2'!BY10,'Trial 3'!BY10,'Trial 4'!BY10,'Trial 5'!BY10,'Trial 6'!BY10,'Trial 7'!BY10,'Trial 8'!BY10)</f>
        <v>910.73328849222219</v>
      </c>
      <c r="BZ17" s="26">
        <f ca="1">STDEV('Trial 1'!BZ10,'Trial 2'!BZ10,'Trial 3'!BZ10,'Trial 4'!BZ10,'Trial 5'!BZ10,'Trial 6'!BZ10,'Trial 7'!BZ10,'Trial 8'!BZ10)</f>
        <v>930.4127591256206</v>
      </c>
      <c r="CA17" s="27">
        <f t="shared" ca="1" si="5"/>
        <v>11041.327731293502</v>
      </c>
      <c r="CB17" s="26">
        <f ca="1">STDEV('Trial 1'!CB10,'Trial 2'!CB10,'Trial 3'!CB10,'Trial 4'!CB10,'Trial 5'!CB10,'Trial 6'!CB10,'Trial 7'!CB10,'Trial 8'!CB10)</f>
        <v>935.12578189117926</v>
      </c>
      <c r="CC17" s="26">
        <f ca="1">STDEV('Trial 1'!CC10,'Trial 2'!CC10,'Trial 3'!CC10,'Trial 4'!CC10,'Trial 5'!CC10,'Trial 6'!CC10,'Trial 7'!CC10,'Trial 8'!CC10)</f>
        <v>890.48944801791447</v>
      </c>
      <c r="CD17" s="26">
        <f ca="1">STDEV('Trial 1'!CD10,'Trial 2'!CD10,'Trial 3'!CD10,'Trial 4'!CD10,'Trial 5'!CD10,'Trial 6'!CD10,'Trial 7'!CD10,'Trial 8'!CD10)</f>
        <v>899.25142572814821</v>
      </c>
      <c r="CE17" s="26">
        <f ca="1">STDEV('Trial 1'!CE10,'Trial 2'!CE10,'Trial 3'!CE10,'Trial 4'!CE10,'Trial 5'!CE10,'Trial 6'!CE10,'Trial 7'!CE10,'Trial 8'!CE10)</f>
        <v>919.45270518103985</v>
      </c>
      <c r="CF17" s="26">
        <f ca="1">STDEV('Trial 1'!CF10,'Trial 2'!CF10,'Trial 3'!CF10,'Trial 4'!CF10,'Trial 5'!CF10,'Trial 6'!CF10,'Trial 7'!CF10,'Trial 8'!CF10)</f>
        <v>882.73783581228327</v>
      </c>
      <c r="CG17" s="26">
        <f ca="1">STDEV('Trial 1'!CG10,'Trial 2'!CG10,'Trial 3'!CG10,'Trial 4'!CG10,'Trial 5'!CG10,'Trial 6'!CG10,'Trial 7'!CG10,'Trial 8'!CG10)</f>
        <v>851.77544306756488</v>
      </c>
      <c r="CH17" s="26">
        <f ca="1">STDEV('Trial 1'!CH10,'Trial 2'!CH10,'Trial 3'!CH10,'Trial 4'!CH10,'Trial 5'!CH10,'Trial 6'!CH10,'Trial 7'!CH10,'Trial 8'!CH10)</f>
        <v>840.90421544523815</v>
      </c>
      <c r="CI17" s="26">
        <f ca="1">STDEV('Trial 1'!CI10,'Trial 2'!CI10,'Trial 3'!CI10,'Trial 4'!CI10,'Trial 5'!CI10,'Trial 6'!CI10,'Trial 7'!CI10,'Trial 8'!CI10)</f>
        <v>836.47513435285396</v>
      </c>
      <c r="CJ17" s="26">
        <f ca="1">STDEV('Trial 1'!CJ10,'Trial 2'!CJ10,'Trial 3'!CJ10,'Trial 4'!CJ10,'Trial 5'!CJ10,'Trial 6'!CJ10,'Trial 7'!CJ10,'Trial 8'!CJ10)</f>
        <v>841.87300962883819</v>
      </c>
      <c r="CK17" s="26">
        <f ca="1">STDEV('Trial 1'!CK10,'Trial 2'!CK10,'Trial 3'!CK10,'Trial 4'!CK10,'Trial 5'!CK10,'Trial 6'!CK10,'Trial 7'!CK10,'Trial 8'!CK10)</f>
        <v>824.59403533052466</v>
      </c>
      <c r="CL17" s="26">
        <f ca="1">STDEV('Trial 1'!CL10,'Trial 2'!CL10,'Trial 3'!CL10,'Trial 4'!CL10,'Trial 5'!CL10,'Trial 6'!CL10,'Trial 7'!CL10,'Trial 8'!CL10)</f>
        <v>851.17210038595988</v>
      </c>
      <c r="CM17" s="26">
        <f ca="1">STDEV('Trial 1'!CM10,'Trial 2'!CM10,'Trial 3'!CM10,'Trial 4'!CM10,'Trial 5'!CM10,'Trial 6'!CM10,'Trial 7'!CM10,'Trial 8'!CM10)</f>
        <v>894.04468886737664</v>
      </c>
      <c r="CN17" s="27">
        <f t="shared" ca="1" si="6"/>
        <v>10467.895823708921</v>
      </c>
      <c r="CO17" s="26">
        <f ca="1">STDEV('Trial 1'!CO10,'Trial 2'!CO10,'Trial 3'!CO10,'Trial 4'!CO10,'Trial 5'!CO10,'Trial 6'!CO10,'Trial 7'!CO10,'Trial 8'!CO10)</f>
        <v>861.08216408399232</v>
      </c>
      <c r="CP17" s="26">
        <f ca="1">STDEV('Trial 1'!CP10,'Trial 2'!CP10,'Trial 3'!CP10,'Trial 4'!CP10,'Trial 5'!CP10,'Trial 6'!CP10,'Trial 7'!CP10,'Trial 8'!CP10)</f>
        <v>896.50811186673445</v>
      </c>
      <c r="CQ17" s="26">
        <f ca="1">STDEV('Trial 1'!CQ10,'Trial 2'!CQ10,'Trial 3'!CQ10,'Trial 4'!CQ10,'Trial 5'!CQ10,'Trial 6'!CQ10,'Trial 7'!CQ10,'Trial 8'!CQ10)</f>
        <v>939.87455900399095</v>
      </c>
      <c r="CR17" s="26">
        <f ca="1">STDEV('Trial 1'!CR10,'Trial 2'!CR10,'Trial 3'!CR10,'Trial 4'!CR10,'Trial 5'!CR10,'Trial 6'!CR10,'Trial 7'!CR10,'Trial 8'!CR10)</f>
        <v>924.76645157323753</v>
      </c>
      <c r="CS17" s="26">
        <f ca="1">STDEV('Trial 1'!CS10,'Trial 2'!CS10,'Trial 3'!CS10,'Trial 4'!CS10,'Trial 5'!CS10,'Trial 6'!CS10,'Trial 7'!CS10,'Trial 8'!CS10)</f>
        <v>936.1755842839392</v>
      </c>
      <c r="CT17" s="26">
        <f ca="1">STDEV('Trial 1'!CT10,'Trial 2'!CT10,'Trial 3'!CT10,'Trial 4'!CT10,'Trial 5'!CT10,'Trial 6'!CT10,'Trial 7'!CT10,'Trial 8'!CT10)</f>
        <v>939.96228686338611</v>
      </c>
      <c r="CU17" s="26">
        <f ca="1">STDEV('Trial 1'!CU10,'Trial 2'!CU10,'Trial 3'!CU10,'Trial 4'!CU10,'Trial 5'!CU10,'Trial 6'!CU10,'Trial 7'!CU10,'Trial 8'!CU10)</f>
        <v>972.82784078813245</v>
      </c>
      <c r="CV17" s="26">
        <f ca="1">STDEV('Trial 1'!CV10,'Trial 2'!CV10,'Trial 3'!CV10,'Trial 4'!CV10,'Trial 5'!CV10,'Trial 6'!CV10,'Trial 7'!CV10,'Trial 8'!CV10)</f>
        <v>985.92409884485312</v>
      </c>
      <c r="CW17" s="26">
        <f ca="1">STDEV('Trial 1'!CW10,'Trial 2'!CW10,'Trial 3'!CW10,'Trial 4'!CW10,'Trial 5'!CW10,'Trial 6'!CW10,'Trial 7'!CW10,'Trial 8'!CW10)</f>
        <v>1006.5662108526975</v>
      </c>
      <c r="CX17" s="26">
        <f ca="1">STDEV('Trial 1'!CX10,'Trial 2'!CX10,'Trial 3'!CX10,'Trial 4'!CX10,'Trial 5'!CX10,'Trial 6'!CX10,'Trial 7'!CX10,'Trial 8'!CX10)</f>
        <v>1049.4017968053956</v>
      </c>
      <c r="CY17" s="26">
        <f ca="1">STDEV('Trial 1'!CY10,'Trial 2'!CY10,'Trial 3'!CY10,'Trial 4'!CY10,'Trial 5'!CY10,'Trial 6'!CY10,'Trial 7'!CY10,'Trial 8'!CY10)</f>
        <v>1058.9134174039139</v>
      </c>
      <c r="CZ17" s="26">
        <f ca="1">STDEV('Trial 1'!CZ10,'Trial 2'!CZ10,'Trial 3'!CZ10,'Trial 4'!CZ10,'Trial 5'!CZ10,'Trial 6'!CZ10,'Trial 7'!CZ10,'Trial 8'!CZ10)</f>
        <v>1026.4916923557864</v>
      </c>
      <c r="DA17" s="27">
        <f t="shared" ca="1" si="7"/>
        <v>11598.494214726059</v>
      </c>
      <c r="DB17" s="26">
        <f ca="1">STDEV('Trial 1'!DB10,'Trial 2'!DB10,'Trial 3'!DB10,'Trial 4'!DB10,'Trial 5'!DB10,'Trial 6'!DB10,'Trial 7'!DB10,'Trial 8'!DB10)</f>
        <v>1053.2006146020872</v>
      </c>
      <c r="DC17" s="26">
        <f ca="1">STDEV('Trial 1'!DC10,'Trial 2'!DC10,'Trial 3'!DC10,'Trial 4'!DC10,'Trial 5'!DC10,'Trial 6'!DC10,'Trial 7'!DC10,'Trial 8'!DC10)</f>
        <v>1068.4343786514803</v>
      </c>
      <c r="DD17" s="26">
        <f ca="1">STDEV('Trial 1'!DD10,'Trial 2'!DD10,'Trial 3'!DD10,'Trial 4'!DD10,'Trial 5'!DD10,'Trial 6'!DD10,'Trial 7'!DD10,'Trial 8'!DD10)</f>
        <v>1090.9717574520596</v>
      </c>
      <c r="DE17" s="26">
        <f ca="1">STDEV('Trial 1'!DE10,'Trial 2'!DE10,'Trial 3'!DE10,'Trial 4'!DE10,'Trial 5'!DE10,'Trial 6'!DE10,'Trial 7'!DE10,'Trial 8'!DE10)</f>
        <v>1083.7187145344233</v>
      </c>
      <c r="DF17" s="26">
        <f ca="1">STDEV('Trial 1'!DF10,'Trial 2'!DF10,'Trial 3'!DF10,'Trial 4'!DF10,'Trial 5'!DF10,'Trial 6'!DF10,'Trial 7'!DF10,'Trial 8'!DF10)</f>
        <v>1116.1079825620993</v>
      </c>
      <c r="DG17" s="26">
        <f ca="1">STDEV('Trial 1'!DG10,'Trial 2'!DG10,'Trial 3'!DG10,'Trial 4'!DG10,'Trial 5'!DG10,'Trial 6'!DG10,'Trial 7'!DG10,'Trial 8'!DG10)</f>
        <v>1093.5369650949244</v>
      </c>
      <c r="DH17" s="26">
        <f ca="1">STDEV('Trial 1'!DH10,'Trial 2'!DH10,'Trial 3'!DH10,'Trial 4'!DH10,'Trial 5'!DH10,'Trial 6'!DH10,'Trial 7'!DH10,'Trial 8'!DH10)</f>
        <v>1112.9719652462531</v>
      </c>
      <c r="DI17" s="26">
        <f ca="1">STDEV('Trial 1'!DI10,'Trial 2'!DI10,'Trial 3'!DI10,'Trial 4'!DI10,'Trial 5'!DI10,'Trial 6'!DI10,'Trial 7'!DI10,'Trial 8'!DI10)</f>
        <v>1062.6229601907507</v>
      </c>
      <c r="DJ17" s="26">
        <f ca="1">STDEV('Trial 1'!DJ10,'Trial 2'!DJ10,'Trial 3'!DJ10,'Trial 4'!DJ10,'Trial 5'!DJ10,'Trial 6'!DJ10,'Trial 7'!DJ10,'Trial 8'!DJ10)</f>
        <v>1032.6549294919469</v>
      </c>
      <c r="DK17" s="26">
        <f ca="1">STDEV('Trial 1'!DK10,'Trial 2'!DK10,'Trial 3'!DK10,'Trial 4'!DK10,'Trial 5'!DK10,'Trial 6'!DK10,'Trial 7'!DK10,'Trial 8'!DK10)</f>
        <v>1032.5773970580503</v>
      </c>
      <c r="DL17" s="26">
        <f ca="1">STDEV('Trial 1'!DL10,'Trial 2'!DL10,'Trial 3'!DL10,'Trial 4'!DL10,'Trial 5'!DL10,'Trial 6'!DL10,'Trial 7'!DL10,'Trial 8'!DL10)</f>
        <v>1073.1589849743839</v>
      </c>
      <c r="DM17" s="26">
        <f ca="1">STDEV('Trial 1'!DM10,'Trial 2'!DM10,'Trial 3'!DM10,'Trial 4'!DM10,'Trial 5'!DM10,'Trial 6'!DM10,'Trial 7'!DM10,'Trial 8'!DM10)</f>
        <v>1106.8646313894858</v>
      </c>
      <c r="DN17" s="27">
        <f t="shared" ca="1" si="8"/>
        <v>12926.821281247945</v>
      </c>
      <c r="DO17" s="26">
        <f ca="1">STDEV('Trial 1'!DO10,'Trial 2'!DO10,'Trial 3'!DO10,'Trial 4'!DO10,'Trial 5'!DO10,'Trial 6'!DO10,'Trial 7'!DO10,'Trial 8'!DO10)</f>
        <v>1109.9680029775311</v>
      </c>
      <c r="DP17" s="26">
        <f ca="1">STDEV('Trial 1'!DP10,'Trial 2'!DP10,'Trial 3'!DP10,'Trial 4'!DP10,'Trial 5'!DP10,'Trial 6'!DP10,'Trial 7'!DP10,'Trial 8'!DP10)</f>
        <v>1126.669567925831</v>
      </c>
      <c r="DQ17" s="26">
        <f ca="1">STDEV('Trial 1'!DQ10,'Trial 2'!DQ10,'Trial 3'!DQ10,'Trial 4'!DQ10,'Trial 5'!DQ10,'Trial 6'!DQ10,'Trial 7'!DQ10,'Trial 8'!DQ10)</f>
        <v>1167.7103442646549</v>
      </c>
      <c r="DR17" s="26">
        <f ca="1">STDEV('Trial 1'!DR10,'Trial 2'!DR10,'Trial 3'!DR10,'Trial 4'!DR10,'Trial 5'!DR10,'Trial 6'!DR10,'Trial 7'!DR10,'Trial 8'!DR10)</f>
        <v>1145.3560148135789</v>
      </c>
      <c r="DS17" s="26">
        <f ca="1">STDEV('Trial 1'!DS10,'Trial 2'!DS10,'Trial 3'!DS10,'Trial 4'!DS10,'Trial 5'!DS10,'Trial 6'!DS10,'Trial 7'!DS10,'Trial 8'!DS10)</f>
        <v>1151.2727128595552</v>
      </c>
      <c r="DT17" s="26">
        <f ca="1">STDEV('Trial 1'!DT10,'Trial 2'!DT10,'Trial 3'!DT10,'Trial 4'!DT10,'Trial 5'!DT10,'Trial 6'!DT10,'Trial 7'!DT10,'Trial 8'!DT10)</f>
        <v>1086.7024307468312</v>
      </c>
      <c r="DU17" s="26">
        <f ca="1">STDEV('Trial 1'!DU10,'Trial 2'!DU10,'Trial 3'!DU10,'Trial 4'!DU10,'Trial 5'!DU10,'Trial 6'!DU10,'Trial 7'!DU10,'Trial 8'!DU10)</f>
        <v>1096.3494891173827</v>
      </c>
      <c r="DV17" s="26">
        <f ca="1">STDEV('Trial 1'!DV10,'Trial 2'!DV10,'Trial 3'!DV10,'Trial 4'!DV10,'Trial 5'!DV10,'Trial 6'!DV10,'Trial 7'!DV10,'Trial 8'!DV10)</f>
        <v>1098.985464952262</v>
      </c>
      <c r="DW17" s="26">
        <f ca="1">STDEV('Trial 1'!DW10,'Trial 2'!DW10,'Trial 3'!DW10,'Trial 4'!DW10,'Trial 5'!DW10,'Trial 6'!DW10,'Trial 7'!DW10,'Trial 8'!DW10)</f>
        <v>1078.3399691223062</v>
      </c>
      <c r="DX17" s="26">
        <f ca="1">STDEV('Trial 1'!DX10,'Trial 2'!DX10,'Trial 3'!DX10,'Trial 4'!DX10,'Trial 5'!DX10,'Trial 6'!DX10,'Trial 7'!DX10,'Trial 8'!DX10)</f>
        <v>1090.0290172149253</v>
      </c>
      <c r="DY17" s="26">
        <f ca="1">STDEV('Trial 1'!DY10,'Trial 2'!DY10,'Trial 3'!DY10,'Trial 4'!DY10,'Trial 5'!DY10,'Trial 6'!DY10,'Trial 7'!DY10,'Trial 8'!DY10)</f>
        <v>1093.2683337376836</v>
      </c>
      <c r="DZ17" s="26">
        <f ca="1">STDEV('Trial 1'!DZ10,'Trial 2'!DZ10,'Trial 3'!DZ10,'Trial 4'!DZ10,'Trial 5'!DZ10,'Trial 6'!DZ10,'Trial 7'!DZ10,'Trial 8'!DZ10)</f>
        <v>1074.0064594777816</v>
      </c>
      <c r="EA17" s="27">
        <f t="shared" ca="1" si="9"/>
        <v>13318.657807210322</v>
      </c>
      <c r="EB17" s="26">
        <f ca="1">STDEV('Trial 1'!EB10,'Trial 2'!EB10,'Trial 3'!EB10,'Trial 4'!EB10,'Trial 5'!EB10,'Trial 6'!EB10,'Trial 7'!EB10,'Trial 8'!EB10)</f>
        <v>1059.5216725792723</v>
      </c>
      <c r="EC17" s="26">
        <f ca="1">STDEV('Trial 1'!EC10,'Trial 2'!EC10,'Trial 3'!EC10,'Trial 4'!EC10,'Trial 5'!EC10,'Trial 6'!EC10,'Trial 7'!EC10,'Trial 8'!EC10)</f>
        <v>1100.4019235784617</v>
      </c>
      <c r="ED17" s="26">
        <f ca="1">STDEV('Trial 1'!ED10,'Trial 2'!ED10,'Trial 3'!ED10,'Trial 4'!ED10,'Trial 5'!ED10,'Trial 6'!ED10,'Trial 7'!ED10,'Trial 8'!ED10)</f>
        <v>1114.8100685046245</v>
      </c>
      <c r="EE17" s="26">
        <f ca="1">STDEV('Trial 1'!EE10,'Trial 2'!EE10,'Trial 3'!EE10,'Trial 4'!EE10,'Trial 5'!EE10,'Trial 6'!EE10,'Trial 7'!EE10,'Trial 8'!EE10)</f>
        <v>1111.9823950131567</v>
      </c>
      <c r="EF17" s="26">
        <f ca="1">STDEV('Trial 1'!EF10,'Trial 2'!EF10,'Trial 3'!EF10,'Trial 4'!EF10,'Trial 5'!EF10,'Trial 6'!EF10,'Trial 7'!EF10,'Trial 8'!EF10)</f>
        <v>1096.1228093464906</v>
      </c>
      <c r="EG17" s="26">
        <f ca="1">STDEV('Trial 1'!EG10,'Trial 2'!EG10,'Trial 3'!EG10,'Trial 4'!EG10,'Trial 5'!EG10,'Trial 6'!EG10,'Trial 7'!EG10,'Trial 8'!EG10)</f>
        <v>1085.8011465011923</v>
      </c>
      <c r="EH17" s="26">
        <f ca="1">STDEV('Trial 1'!EH10,'Trial 2'!EH10,'Trial 3'!EH10,'Trial 4'!EH10,'Trial 5'!EH10,'Trial 6'!EH10,'Trial 7'!EH10,'Trial 8'!EH10)</f>
        <v>1066.847457983057</v>
      </c>
      <c r="EI17" s="26">
        <f ca="1">STDEV('Trial 1'!EI10,'Trial 2'!EI10,'Trial 3'!EI10,'Trial 4'!EI10,'Trial 5'!EI10,'Trial 6'!EI10,'Trial 7'!EI10,'Trial 8'!EI10)</f>
        <v>1044.3075991331016</v>
      </c>
      <c r="EJ17" s="26">
        <f ca="1">STDEV('Trial 1'!EJ10,'Trial 2'!EJ10,'Trial 3'!EJ10,'Trial 4'!EJ10,'Trial 5'!EJ10,'Trial 6'!EJ10,'Trial 7'!EJ10,'Trial 8'!EJ10)</f>
        <v>1015.4567665609719</v>
      </c>
      <c r="EK17" s="26">
        <f ca="1">STDEV('Trial 1'!EK10,'Trial 2'!EK10,'Trial 3'!EK10,'Trial 4'!EK10,'Trial 5'!EK10,'Trial 6'!EK10,'Trial 7'!EK10,'Trial 8'!EK10)</f>
        <v>1008.1749555862953</v>
      </c>
      <c r="EL17" s="26">
        <f ca="1">STDEV('Trial 1'!EL10,'Trial 2'!EL10,'Trial 3'!EL10,'Trial 4'!EL10,'Trial 5'!EL10,'Trial 6'!EL10,'Trial 7'!EL10,'Trial 8'!EL10)</f>
        <v>1038.1898248606544</v>
      </c>
      <c r="EM17" s="26">
        <f ca="1">STDEV('Trial 1'!EM10,'Trial 2'!EM10,'Trial 3'!EM10,'Trial 4'!EM10,'Trial 5'!EM10,'Trial 6'!EM10,'Trial 7'!EM10,'Trial 8'!EM10)</f>
        <v>1026.3857870027043</v>
      </c>
      <c r="EN17" s="27">
        <f t="shared" ca="1" si="10"/>
        <v>12768.002406649983</v>
      </c>
    </row>
    <row r="18" spans="1:144" ht="12.75" customHeight="1" outlineLevel="1">
      <c r="A18" s="11" t="str">
        <f>Labels!B26</f>
        <v>Consumption</v>
      </c>
      <c r="B18" s="24">
        <f>AVERAGE('Trial 1'!B12,'Trial 2'!B12,'Trial 3'!B12,'Trial 4'!B12,'Trial 5'!B12,'Trial 6'!B12,'Trial 7'!B12,'Trial 8'!B12)</f>
        <v>728000</v>
      </c>
      <c r="C18" s="24">
        <f ca="1">AVERAGE('Trial 1'!C12,'Trial 2'!C12,'Trial 3'!C12,'Trial 4'!C12,'Trial 5'!C12,'Trial 6'!C12,'Trial 7'!C12,'Trial 8'!C12)</f>
        <v>727804.63988573651</v>
      </c>
      <c r="D18" s="24">
        <f ca="1">AVERAGE('Trial 1'!D12,'Trial 2'!D12,'Trial 3'!D12,'Trial 4'!D12,'Trial 5'!D12,'Trial 6'!D12,'Trial 7'!D12,'Trial 8'!D12)</f>
        <v>727575.17655618885</v>
      </c>
      <c r="E18" s="24">
        <f ca="1">AVERAGE('Trial 1'!E12,'Trial 2'!E12,'Trial 3'!E12,'Trial 4'!E12,'Trial 5'!E12,'Trial 6'!E12,'Trial 7'!E12,'Trial 8'!E12)</f>
        <v>727339.00800390448</v>
      </c>
      <c r="F18" s="24">
        <f ca="1">AVERAGE('Trial 1'!F12,'Trial 2'!F12,'Trial 3'!F12,'Trial 4'!F12,'Trial 5'!F12,'Trial 6'!F12,'Trial 7'!F12,'Trial 8'!F12)</f>
        <v>727108.43112156226</v>
      </c>
      <c r="G18" s="24">
        <f ca="1">AVERAGE('Trial 1'!G12,'Trial 2'!G12,'Trial 3'!G12,'Trial 4'!G12,'Trial 5'!G12,'Trial 6'!G12,'Trial 7'!G12,'Trial 8'!G12)</f>
        <v>726873.03426598699</v>
      </c>
      <c r="H18" s="24">
        <f ca="1">AVERAGE('Trial 1'!H12,'Trial 2'!H12,'Trial 3'!H12,'Trial 4'!H12,'Trial 5'!H12,'Trial 6'!H12,'Trial 7'!H12,'Trial 8'!H12)</f>
        <v>726636.40778803255</v>
      </c>
      <c r="I18" s="24">
        <f ca="1">AVERAGE('Trial 1'!I12,'Trial 2'!I12,'Trial 3'!I12,'Trial 4'!I12,'Trial 5'!I12,'Trial 6'!I12,'Trial 7'!I12,'Trial 8'!I12)</f>
        <v>726408.24487738404</v>
      </c>
      <c r="J18" s="24">
        <f ca="1">AVERAGE('Trial 1'!J12,'Trial 2'!J12,'Trial 3'!J12,'Trial 4'!J12,'Trial 5'!J12,'Trial 6'!J12,'Trial 7'!J12,'Trial 8'!J12)</f>
        <v>726189.88350863929</v>
      </c>
      <c r="K18" s="24">
        <f ca="1">AVERAGE('Trial 1'!K12,'Trial 2'!K12,'Trial 3'!K12,'Trial 4'!K12,'Trial 5'!K12,'Trial 6'!K12,'Trial 7'!K12,'Trial 8'!K12)</f>
        <v>725972.85782843526</v>
      </c>
      <c r="L18" s="24">
        <f ca="1">AVERAGE('Trial 1'!L12,'Trial 2'!L12,'Trial 3'!L12,'Trial 4'!L12,'Trial 5'!L12,'Trial 6'!L12,'Trial 7'!L12,'Trial 8'!L12)</f>
        <v>725780.30427677825</v>
      </c>
      <c r="M18" s="24">
        <f ca="1">AVERAGE('Trial 1'!M12,'Trial 2'!M12,'Trial 3'!M12,'Trial 4'!M12,'Trial 5'!M12,'Trial 6'!M12,'Trial 7'!M12,'Trial 8'!M12)</f>
        <v>725557.18512321252</v>
      </c>
      <c r="N18" s="25">
        <f t="shared" ca="1" si="0"/>
        <v>8721245.1732358616</v>
      </c>
      <c r="O18" s="24">
        <f ca="1">AVERAGE('Trial 1'!O12,'Trial 2'!O12,'Trial 3'!O12,'Trial 4'!O12,'Trial 5'!O12,'Trial 6'!O12,'Trial 7'!O12,'Trial 8'!O12)</f>
        <v>725314.2930266757</v>
      </c>
      <c r="P18" s="24">
        <f ca="1">AVERAGE('Trial 1'!P12,'Trial 2'!P12,'Trial 3'!P12,'Trial 4'!P12,'Trial 5'!P12,'Trial 6'!P12,'Trial 7'!P12,'Trial 8'!P12)</f>
        <v>725075.7235728479</v>
      </c>
      <c r="Q18" s="24">
        <f ca="1">AVERAGE('Trial 1'!Q12,'Trial 2'!Q12,'Trial 3'!Q12,'Trial 4'!Q12,'Trial 5'!Q12,'Trial 6'!Q12,'Trial 7'!Q12,'Trial 8'!Q12)</f>
        <v>724841.53204388509</v>
      </c>
      <c r="R18" s="24">
        <f ca="1">AVERAGE('Trial 1'!R12,'Trial 2'!R12,'Trial 3'!R12,'Trial 4'!R12,'Trial 5'!R12,'Trial 6'!R12,'Trial 7'!R12,'Trial 8'!R12)</f>
        <v>724585.15203855874</v>
      </c>
      <c r="S18" s="24">
        <f ca="1">AVERAGE('Trial 1'!S12,'Trial 2'!S12,'Trial 3'!S12,'Trial 4'!S12,'Trial 5'!S12,'Trial 6'!S12,'Trial 7'!S12,'Trial 8'!S12)</f>
        <v>724357.38050223084</v>
      </c>
      <c r="T18" s="24">
        <f ca="1">AVERAGE('Trial 1'!T12,'Trial 2'!T12,'Trial 3'!T12,'Trial 4'!T12,'Trial 5'!T12,'Trial 6'!T12,'Trial 7'!T12,'Trial 8'!T12)</f>
        <v>724110.06217150437</v>
      </c>
      <c r="U18" s="24">
        <f ca="1">AVERAGE('Trial 1'!U12,'Trial 2'!U12,'Trial 3'!U12,'Trial 4'!U12,'Trial 5'!U12,'Trial 6'!U12,'Trial 7'!U12,'Trial 8'!U12)</f>
        <v>723868.59015568404</v>
      </c>
      <c r="V18" s="24">
        <f ca="1">AVERAGE('Trial 1'!V12,'Trial 2'!V12,'Trial 3'!V12,'Trial 4'!V12,'Trial 5'!V12,'Trial 6'!V12,'Trial 7'!V12,'Trial 8'!V12)</f>
        <v>723634.71542747738</v>
      </c>
      <c r="W18" s="24">
        <f ca="1">AVERAGE('Trial 1'!W12,'Trial 2'!W12,'Trial 3'!W12,'Trial 4'!W12,'Trial 5'!W12,'Trial 6'!W12,'Trial 7'!W12,'Trial 8'!W12)</f>
        <v>723391.63567498489</v>
      </c>
      <c r="X18" s="24">
        <f ca="1">AVERAGE('Trial 1'!X12,'Trial 2'!X12,'Trial 3'!X12,'Trial 4'!X12,'Trial 5'!X12,'Trial 6'!X12,'Trial 7'!X12,'Trial 8'!X12)</f>
        <v>723148.61410644115</v>
      </c>
      <c r="Y18" s="24">
        <f ca="1">AVERAGE('Trial 1'!Y12,'Trial 2'!Y12,'Trial 3'!Y12,'Trial 4'!Y12,'Trial 5'!Y12,'Trial 6'!Y12,'Trial 7'!Y12,'Trial 8'!Y12)</f>
        <v>722899.74364486989</v>
      </c>
      <c r="Z18" s="24">
        <f ca="1">AVERAGE('Trial 1'!Z12,'Trial 2'!Z12,'Trial 3'!Z12,'Trial 4'!Z12,'Trial 5'!Z12,'Trial 6'!Z12,'Trial 7'!Z12,'Trial 8'!Z12)</f>
        <v>722665.57245640142</v>
      </c>
      <c r="AA18" s="25">
        <f t="shared" ca="1" si="1"/>
        <v>8687893.0148215629</v>
      </c>
      <c r="AB18" s="24">
        <f ca="1">AVERAGE('Trial 1'!AB12,'Trial 2'!AB12,'Trial 3'!AB12,'Trial 4'!AB12,'Trial 5'!AB12,'Trial 6'!AB12,'Trial 7'!AB12,'Trial 8'!AB12)</f>
        <v>722402.90052496246</v>
      </c>
      <c r="AC18" s="24">
        <f ca="1">AVERAGE('Trial 1'!AC12,'Trial 2'!AC12,'Trial 3'!AC12,'Trial 4'!AC12,'Trial 5'!AC12,'Trial 6'!AC12,'Trial 7'!AC12,'Trial 8'!AC12)</f>
        <v>722156.09839194722</v>
      </c>
      <c r="AD18" s="24">
        <f ca="1">AVERAGE('Trial 1'!AD12,'Trial 2'!AD12,'Trial 3'!AD12,'Trial 4'!AD12,'Trial 5'!AD12,'Trial 6'!AD12,'Trial 7'!AD12,'Trial 8'!AD12)</f>
        <v>721898.28300658893</v>
      </c>
      <c r="AE18" s="24">
        <f ca="1">AVERAGE('Trial 1'!AE12,'Trial 2'!AE12,'Trial 3'!AE12,'Trial 4'!AE12,'Trial 5'!AE12,'Trial 6'!AE12,'Trial 7'!AE12,'Trial 8'!AE12)</f>
        <v>721643.94957090088</v>
      </c>
      <c r="AF18" s="24">
        <f ca="1">AVERAGE('Trial 1'!AF12,'Trial 2'!AF12,'Trial 3'!AF12,'Trial 4'!AF12,'Trial 5'!AF12,'Trial 6'!AF12,'Trial 7'!AF12,'Trial 8'!AF12)</f>
        <v>721365.06597420922</v>
      </c>
      <c r="AG18" s="24">
        <f ca="1">AVERAGE('Trial 1'!AG12,'Trial 2'!AG12,'Trial 3'!AG12,'Trial 4'!AG12,'Trial 5'!AG12,'Trial 6'!AG12,'Trial 7'!AG12,'Trial 8'!AG12)</f>
        <v>721086.17903332482</v>
      </c>
      <c r="AH18" s="24">
        <f ca="1">AVERAGE('Trial 1'!AH12,'Trial 2'!AH12,'Trial 3'!AH12,'Trial 4'!AH12,'Trial 5'!AH12,'Trial 6'!AH12,'Trial 7'!AH12,'Trial 8'!AH12)</f>
        <v>720815.85352557851</v>
      </c>
      <c r="AI18" s="24">
        <f ca="1">AVERAGE('Trial 1'!AI12,'Trial 2'!AI12,'Trial 3'!AI12,'Trial 4'!AI12,'Trial 5'!AI12,'Trial 6'!AI12,'Trial 7'!AI12,'Trial 8'!AI12)</f>
        <v>720542.56392914092</v>
      </c>
      <c r="AJ18" s="24">
        <f ca="1">AVERAGE('Trial 1'!AJ12,'Trial 2'!AJ12,'Trial 3'!AJ12,'Trial 4'!AJ12,'Trial 5'!AJ12,'Trial 6'!AJ12,'Trial 7'!AJ12,'Trial 8'!AJ12)</f>
        <v>720287.92580523912</v>
      </c>
      <c r="AK18" s="24">
        <f ca="1">AVERAGE('Trial 1'!AK12,'Trial 2'!AK12,'Trial 3'!AK12,'Trial 4'!AK12,'Trial 5'!AK12,'Trial 6'!AK12,'Trial 7'!AK12,'Trial 8'!AK12)</f>
        <v>720027.26732694544</v>
      </c>
      <c r="AL18" s="24">
        <f ca="1">AVERAGE('Trial 1'!AL12,'Trial 2'!AL12,'Trial 3'!AL12,'Trial 4'!AL12,'Trial 5'!AL12,'Trial 6'!AL12,'Trial 7'!AL12,'Trial 8'!AL12)</f>
        <v>719769.01277287805</v>
      </c>
      <c r="AM18" s="24">
        <f ca="1">AVERAGE('Trial 1'!AM12,'Trial 2'!AM12,'Trial 3'!AM12,'Trial 4'!AM12,'Trial 5'!AM12,'Trial 6'!AM12,'Trial 7'!AM12,'Trial 8'!AM12)</f>
        <v>719498.61463568441</v>
      </c>
      <c r="AN18" s="25">
        <f t="shared" ca="1" si="2"/>
        <v>8651493.7144973986</v>
      </c>
      <c r="AO18" s="24">
        <f ca="1">AVERAGE('Trial 1'!AO12,'Trial 2'!AO12,'Trial 3'!AO12,'Trial 4'!AO12,'Trial 5'!AO12,'Trial 6'!AO12,'Trial 7'!AO12,'Trial 8'!AO12)</f>
        <v>719241.89670501463</v>
      </c>
      <c r="AP18" s="24">
        <f ca="1">AVERAGE('Trial 1'!AP12,'Trial 2'!AP12,'Trial 3'!AP12,'Trial 4'!AP12,'Trial 5'!AP12,'Trial 6'!AP12,'Trial 7'!AP12,'Trial 8'!AP12)</f>
        <v>718959.93468588369</v>
      </c>
      <c r="AQ18" s="24">
        <f ca="1">AVERAGE('Trial 1'!AQ12,'Trial 2'!AQ12,'Trial 3'!AQ12,'Trial 4'!AQ12,'Trial 5'!AQ12,'Trial 6'!AQ12,'Trial 7'!AQ12,'Trial 8'!AQ12)</f>
        <v>718683.0096190708</v>
      </c>
      <c r="AR18" s="24">
        <f ca="1">AVERAGE('Trial 1'!AR12,'Trial 2'!AR12,'Trial 3'!AR12,'Trial 4'!AR12,'Trial 5'!AR12,'Trial 6'!AR12,'Trial 7'!AR12,'Trial 8'!AR12)</f>
        <v>718389.57448105188</v>
      </c>
      <c r="AS18" s="24">
        <f ca="1">AVERAGE('Trial 1'!AS12,'Trial 2'!AS12,'Trial 3'!AS12,'Trial 4'!AS12,'Trial 5'!AS12,'Trial 6'!AS12,'Trial 7'!AS12,'Trial 8'!AS12)</f>
        <v>718096.82714114746</v>
      </c>
      <c r="AT18" s="24">
        <f ca="1">AVERAGE('Trial 1'!AT12,'Trial 2'!AT12,'Trial 3'!AT12,'Trial 4'!AT12,'Trial 5'!AT12,'Trial 6'!AT12,'Trial 7'!AT12,'Trial 8'!AT12)</f>
        <v>717833.13678236434</v>
      </c>
      <c r="AU18" s="24">
        <f ca="1">AVERAGE('Trial 1'!AU12,'Trial 2'!AU12,'Trial 3'!AU12,'Trial 4'!AU12,'Trial 5'!AU12,'Trial 6'!AU12,'Trial 7'!AU12,'Trial 8'!AU12)</f>
        <v>717555.08094344987</v>
      </c>
      <c r="AV18" s="24">
        <f ca="1">AVERAGE('Trial 1'!AV12,'Trial 2'!AV12,'Trial 3'!AV12,'Trial 4'!AV12,'Trial 5'!AV12,'Trial 6'!AV12,'Trial 7'!AV12,'Trial 8'!AV12)</f>
        <v>717272.09177276969</v>
      </c>
      <c r="AW18" s="24">
        <f ca="1">AVERAGE('Trial 1'!AW12,'Trial 2'!AW12,'Trial 3'!AW12,'Trial 4'!AW12,'Trial 5'!AW12,'Trial 6'!AW12,'Trial 7'!AW12,'Trial 8'!AW12)</f>
        <v>716957.29964643216</v>
      </c>
      <c r="AX18" s="24">
        <f ca="1">AVERAGE('Trial 1'!AX12,'Trial 2'!AX12,'Trial 3'!AX12,'Trial 4'!AX12,'Trial 5'!AX12,'Trial 6'!AX12,'Trial 7'!AX12,'Trial 8'!AX12)</f>
        <v>716651.56476824393</v>
      </c>
      <c r="AY18" s="24">
        <f ca="1">AVERAGE('Trial 1'!AY12,'Trial 2'!AY12,'Trial 3'!AY12,'Trial 4'!AY12,'Trial 5'!AY12,'Trial 6'!AY12,'Trial 7'!AY12,'Trial 8'!AY12)</f>
        <v>716353.03428261029</v>
      </c>
      <c r="AZ18" s="24">
        <f ca="1">AVERAGE('Trial 1'!AZ12,'Trial 2'!AZ12,'Trial 3'!AZ12,'Trial 4'!AZ12,'Trial 5'!AZ12,'Trial 6'!AZ12,'Trial 7'!AZ12,'Trial 8'!AZ12)</f>
        <v>716092.16833690007</v>
      </c>
      <c r="BA18" s="25">
        <f t="shared" ca="1" si="3"/>
        <v>8612085.6191649381</v>
      </c>
      <c r="BB18" s="24">
        <f ca="1">AVERAGE('Trial 1'!BB12,'Trial 2'!BB12,'Trial 3'!BB12,'Trial 4'!BB12,'Trial 5'!BB12,'Trial 6'!BB12,'Trial 7'!BB12,'Trial 8'!BB12)</f>
        <v>715781.35173905815</v>
      </c>
      <c r="BC18" s="24">
        <f ca="1">AVERAGE('Trial 1'!BC12,'Trial 2'!BC12,'Trial 3'!BC12,'Trial 4'!BC12,'Trial 5'!BC12,'Trial 6'!BC12,'Trial 7'!BC12,'Trial 8'!BC12)</f>
        <v>715512.15210927778</v>
      </c>
      <c r="BD18" s="24">
        <f ca="1">AVERAGE('Trial 1'!BD12,'Trial 2'!BD12,'Trial 3'!BD12,'Trial 4'!BD12,'Trial 5'!BD12,'Trial 6'!BD12,'Trial 7'!BD12,'Trial 8'!BD12)</f>
        <v>715208.60578819341</v>
      </c>
      <c r="BE18" s="24">
        <f ca="1">AVERAGE('Trial 1'!BE12,'Trial 2'!BE12,'Trial 3'!BE12,'Trial 4'!BE12,'Trial 5'!BE12,'Trial 6'!BE12,'Trial 7'!BE12,'Trial 8'!BE12)</f>
        <v>714900.87862845545</v>
      </c>
      <c r="BF18" s="24">
        <f ca="1">AVERAGE('Trial 1'!BF12,'Trial 2'!BF12,'Trial 3'!BF12,'Trial 4'!BF12,'Trial 5'!BF12,'Trial 6'!BF12,'Trial 7'!BF12,'Trial 8'!BF12)</f>
        <v>714592.84115510527</v>
      </c>
      <c r="BG18" s="24">
        <f ca="1">AVERAGE('Trial 1'!BG12,'Trial 2'!BG12,'Trial 3'!BG12,'Trial 4'!BG12,'Trial 5'!BG12,'Trial 6'!BG12,'Trial 7'!BG12,'Trial 8'!BG12)</f>
        <v>714274.73123175628</v>
      </c>
      <c r="BH18" s="24">
        <f ca="1">AVERAGE('Trial 1'!BH12,'Trial 2'!BH12,'Trial 3'!BH12,'Trial 4'!BH12,'Trial 5'!BH12,'Trial 6'!BH12,'Trial 7'!BH12,'Trial 8'!BH12)</f>
        <v>713968.04979193769</v>
      </c>
      <c r="BI18" s="24">
        <f ca="1">AVERAGE('Trial 1'!BI12,'Trial 2'!BI12,'Trial 3'!BI12,'Trial 4'!BI12,'Trial 5'!BI12,'Trial 6'!BI12,'Trial 7'!BI12,'Trial 8'!BI12)</f>
        <v>713679.88019685028</v>
      </c>
      <c r="BJ18" s="24">
        <f ca="1">AVERAGE('Trial 1'!BJ12,'Trial 2'!BJ12,'Trial 3'!BJ12,'Trial 4'!BJ12,'Trial 5'!BJ12,'Trial 6'!BJ12,'Trial 7'!BJ12,'Trial 8'!BJ12)</f>
        <v>713375.50164515525</v>
      </c>
      <c r="BK18" s="24">
        <f ca="1">AVERAGE('Trial 1'!BK12,'Trial 2'!BK12,'Trial 3'!BK12,'Trial 4'!BK12,'Trial 5'!BK12,'Trial 6'!BK12,'Trial 7'!BK12,'Trial 8'!BK12)</f>
        <v>713058.95243035897</v>
      </c>
      <c r="BL18" s="24">
        <f ca="1">AVERAGE('Trial 1'!BL12,'Trial 2'!BL12,'Trial 3'!BL12,'Trial 4'!BL12,'Trial 5'!BL12,'Trial 6'!BL12,'Trial 7'!BL12,'Trial 8'!BL12)</f>
        <v>712789.2783635438</v>
      </c>
      <c r="BM18" s="24">
        <f ca="1">AVERAGE('Trial 1'!BM12,'Trial 2'!BM12,'Trial 3'!BM12,'Trial 4'!BM12,'Trial 5'!BM12,'Trial 6'!BM12,'Trial 7'!BM12,'Trial 8'!BM12)</f>
        <v>712514.68971296877</v>
      </c>
      <c r="BN18" s="25">
        <f t="shared" ca="1" si="4"/>
        <v>8569656.9127926622</v>
      </c>
      <c r="BO18" s="24">
        <f ca="1">AVERAGE('Trial 1'!BO12,'Trial 2'!BO12,'Trial 3'!BO12,'Trial 4'!BO12,'Trial 5'!BO12,'Trial 6'!BO12,'Trial 7'!BO12,'Trial 8'!BO12)</f>
        <v>712198.33131555002</v>
      </c>
      <c r="BP18" s="24">
        <f ca="1">AVERAGE('Trial 1'!BP12,'Trial 2'!BP12,'Trial 3'!BP12,'Trial 4'!BP12,'Trial 5'!BP12,'Trial 6'!BP12,'Trial 7'!BP12,'Trial 8'!BP12)</f>
        <v>711884.49937766255</v>
      </c>
      <c r="BQ18" s="24">
        <f ca="1">AVERAGE('Trial 1'!BQ12,'Trial 2'!BQ12,'Trial 3'!BQ12,'Trial 4'!BQ12,'Trial 5'!BQ12,'Trial 6'!BQ12,'Trial 7'!BQ12,'Trial 8'!BQ12)</f>
        <v>711565.21936213924</v>
      </c>
      <c r="BR18" s="24">
        <f ca="1">AVERAGE('Trial 1'!BR12,'Trial 2'!BR12,'Trial 3'!BR12,'Trial 4'!BR12,'Trial 5'!BR12,'Trial 6'!BR12,'Trial 7'!BR12,'Trial 8'!BR12)</f>
        <v>711273.70509998302</v>
      </c>
      <c r="BS18" s="24">
        <f ca="1">AVERAGE('Trial 1'!BS12,'Trial 2'!BS12,'Trial 3'!BS12,'Trial 4'!BS12,'Trial 5'!BS12,'Trial 6'!BS12,'Trial 7'!BS12,'Trial 8'!BS12)</f>
        <v>710953.35875066137</v>
      </c>
      <c r="BT18" s="24">
        <f ca="1">AVERAGE('Trial 1'!BT12,'Trial 2'!BT12,'Trial 3'!BT12,'Trial 4'!BT12,'Trial 5'!BT12,'Trial 6'!BT12,'Trial 7'!BT12,'Trial 8'!BT12)</f>
        <v>710638.72397917695</v>
      </c>
      <c r="BU18" s="24">
        <f ca="1">AVERAGE('Trial 1'!BU12,'Trial 2'!BU12,'Trial 3'!BU12,'Trial 4'!BU12,'Trial 5'!BU12,'Trial 6'!BU12,'Trial 7'!BU12,'Trial 8'!BU12)</f>
        <v>710319.96420284186</v>
      </c>
      <c r="BV18" s="24">
        <f ca="1">AVERAGE('Trial 1'!BV12,'Trial 2'!BV12,'Trial 3'!BV12,'Trial 4'!BV12,'Trial 5'!BV12,'Trial 6'!BV12,'Trial 7'!BV12,'Trial 8'!BV12)</f>
        <v>710035.73257656675</v>
      </c>
      <c r="BW18" s="24">
        <f ca="1">AVERAGE('Trial 1'!BW12,'Trial 2'!BW12,'Trial 3'!BW12,'Trial 4'!BW12,'Trial 5'!BW12,'Trial 6'!BW12,'Trial 7'!BW12,'Trial 8'!BW12)</f>
        <v>709715.78991498356</v>
      </c>
      <c r="BX18" s="24">
        <f ca="1">AVERAGE('Trial 1'!BX12,'Trial 2'!BX12,'Trial 3'!BX12,'Trial 4'!BX12,'Trial 5'!BX12,'Trial 6'!BX12,'Trial 7'!BX12,'Trial 8'!BX12)</f>
        <v>709389.10596609814</v>
      </c>
      <c r="BY18" s="24">
        <f ca="1">AVERAGE('Trial 1'!BY12,'Trial 2'!BY12,'Trial 3'!BY12,'Trial 4'!BY12,'Trial 5'!BY12,'Trial 6'!BY12,'Trial 7'!BY12,'Trial 8'!BY12)</f>
        <v>709082.06108833523</v>
      </c>
      <c r="BZ18" s="24">
        <f ca="1">AVERAGE('Trial 1'!BZ12,'Trial 2'!BZ12,'Trial 3'!BZ12,'Trial 4'!BZ12,'Trial 5'!BZ12,'Trial 6'!BZ12,'Trial 7'!BZ12,'Trial 8'!BZ12)</f>
        <v>708765.42183043901</v>
      </c>
      <c r="CA18" s="25">
        <f t="shared" ca="1" si="5"/>
        <v>8525821.9134644382</v>
      </c>
      <c r="CB18" s="24">
        <f ca="1">AVERAGE('Trial 1'!CB12,'Trial 2'!CB12,'Trial 3'!CB12,'Trial 4'!CB12,'Trial 5'!CB12,'Trial 6'!CB12,'Trial 7'!CB12,'Trial 8'!CB12)</f>
        <v>708438.95924644882</v>
      </c>
      <c r="CC18" s="24">
        <f ca="1">AVERAGE('Trial 1'!CC12,'Trial 2'!CC12,'Trial 3'!CC12,'Trial 4'!CC12,'Trial 5'!CC12,'Trial 6'!CC12,'Trial 7'!CC12,'Trial 8'!CC12)</f>
        <v>708109.1027400028</v>
      </c>
      <c r="CD18" s="24">
        <f ca="1">AVERAGE('Trial 1'!CD12,'Trial 2'!CD12,'Trial 3'!CD12,'Trial 4'!CD12,'Trial 5'!CD12,'Trial 6'!CD12,'Trial 7'!CD12,'Trial 8'!CD12)</f>
        <v>707796.53564230714</v>
      </c>
      <c r="CE18" s="24">
        <f ca="1">AVERAGE('Trial 1'!CE12,'Trial 2'!CE12,'Trial 3'!CE12,'Trial 4'!CE12,'Trial 5'!CE12,'Trial 6'!CE12,'Trial 7'!CE12,'Trial 8'!CE12)</f>
        <v>707482.87634856871</v>
      </c>
      <c r="CF18" s="24">
        <f ca="1">AVERAGE('Trial 1'!CF12,'Trial 2'!CF12,'Trial 3'!CF12,'Trial 4'!CF12,'Trial 5'!CF12,'Trial 6'!CF12,'Trial 7'!CF12,'Trial 8'!CF12)</f>
        <v>707131.56184682925</v>
      </c>
      <c r="CG18" s="24">
        <f ca="1">AVERAGE('Trial 1'!CG12,'Trial 2'!CG12,'Trial 3'!CG12,'Trial 4'!CG12,'Trial 5'!CG12,'Trial 6'!CG12,'Trial 7'!CG12,'Trial 8'!CG12)</f>
        <v>706807.04939308064</v>
      </c>
      <c r="CH18" s="24">
        <f ca="1">AVERAGE('Trial 1'!CH12,'Trial 2'!CH12,'Trial 3'!CH12,'Trial 4'!CH12,'Trial 5'!CH12,'Trial 6'!CH12,'Trial 7'!CH12,'Trial 8'!CH12)</f>
        <v>706495.11958407715</v>
      </c>
      <c r="CI18" s="24">
        <f ca="1">AVERAGE('Trial 1'!CI12,'Trial 2'!CI12,'Trial 3'!CI12,'Trial 4'!CI12,'Trial 5'!CI12,'Trial 6'!CI12,'Trial 7'!CI12,'Trial 8'!CI12)</f>
        <v>706201.91332567169</v>
      </c>
      <c r="CJ18" s="24">
        <f ca="1">AVERAGE('Trial 1'!CJ12,'Trial 2'!CJ12,'Trial 3'!CJ12,'Trial 4'!CJ12,'Trial 5'!CJ12,'Trial 6'!CJ12,'Trial 7'!CJ12,'Trial 8'!CJ12)</f>
        <v>705872.87458915298</v>
      </c>
      <c r="CK18" s="24">
        <f ca="1">AVERAGE('Trial 1'!CK12,'Trial 2'!CK12,'Trial 3'!CK12,'Trial 4'!CK12,'Trial 5'!CK12,'Trial 6'!CK12,'Trial 7'!CK12,'Trial 8'!CK12)</f>
        <v>705544.18909097067</v>
      </c>
      <c r="CL18" s="24">
        <f ca="1">AVERAGE('Trial 1'!CL12,'Trial 2'!CL12,'Trial 3'!CL12,'Trial 4'!CL12,'Trial 5'!CL12,'Trial 6'!CL12,'Trial 7'!CL12,'Trial 8'!CL12)</f>
        <v>705217.73705483985</v>
      </c>
      <c r="CM18" s="24">
        <f ca="1">AVERAGE('Trial 1'!CM12,'Trial 2'!CM12,'Trial 3'!CM12,'Trial 4'!CM12,'Trial 5'!CM12,'Trial 6'!CM12,'Trial 7'!CM12,'Trial 8'!CM12)</f>
        <v>704871.55170076748</v>
      </c>
      <c r="CN18" s="25">
        <f t="shared" ca="1" si="6"/>
        <v>8479969.4705627169</v>
      </c>
      <c r="CO18" s="24">
        <f ca="1">AVERAGE('Trial 1'!CO12,'Trial 2'!CO12,'Trial 3'!CO12,'Trial 4'!CO12,'Trial 5'!CO12,'Trial 6'!CO12,'Trial 7'!CO12,'Trial 8'!CO12)</f>
        <v>704528.51969173923</v>
      </c>
      <c r="CP18" s="24">
        <f ca="1">AVERAGE('Trial 1'!CP12,'Trial 2'!CP12,'Trial 3'!CP12,'Trial 4'!CP12,'Trial 5'!CP12,'Trial 6'!CP12,'Trial 7'!CP12,'Trial 8'!CP12)</f>
        <v>704164.80392007984</v>
      </c>
      <c r="CQ18" s="24">
        <f ca="1">AVERAGE('Trial 1'!CQ12,'Trial 2'!CQ12,'Trial 3'!CQ12,'Trial 4'!CQ12,'Trial 5'!CQ12,'Trial 6'!CQ12,'Trial 7'!CQ12,'Trial 8'!CQ12)</f>
        <v>703853.32169358945</v>
      </c>
      <c r="CR18" s="24">
        <f ca="1">AVERAGE('Trial 1'!CR12,'Trial 2'!CR12,'Trial 3'!CR12,'Trial 4'!CR12,'Trial 5'!CR12,'Trial 6'!CR12,'Trial 7'!CR12,'Trial 8'!CR12)</f>
        <v>703506.64897148707</v>
      </c>
      <c r="CS18" s="24">
        <f ca="1">AVERAGE('Trial 1'!CS12,'Trial 2'!CS12,'Trial 3'!CS12,'Trial 4'!CS12,'Trial 5'!CS12,'Trial 6'!CS12,'Trial 7'!CS12,'Trial 8'!CS12)</f>
        <v>703174.00934832892</v>
      </c>
      <c r="CT18" s="24">
        <f ca="1">AVERAGE('Trial 1'!CT12,'Trial 2'!CT12,'Trial 3'!CT12,'Trial 4'!CT12,'Trial 5'!CT12,'Trial 6'!CT12,'Trial 7'!CT12,'Trial 8'!CT12)</f>
        <v>702844.73471192701</v>
      </c>
      <c r="CU18" s="24">
        <f ca="1">AVERAGE('Trial 1'!CU12,'Trial 2'!CU12,'Trial 3'!CU12,'Trial 4'!CU12,'Trial 5'!CU12,'Trial 6'!CU12,'Trial 7'!CU12,'Trial 8'!CU12)</f>
        <v>702513.08641825023</v>
      </c>
      <c r="CV18" s="24">
        <f ca="1">AVERAGE('Trial 1'!CV12,'Trial 2'!CV12,'Trial 3'!CV12,'Trial 4'!CV12,'Trial 5'!CV12,'Trial 6'!CV12,'Trial 7'!CV12,'Trial 8'!CV12)</f>
        <v>702190.32818875404</v>
      </c>
      <c r="CW18" s="24">
        <f ca="1">AVERAGE('Trial 1'!CW12,'Trial 2'!CW12,'Trial 3'!CW12,'Trial 4'!CW12,'Trial 5'!CW12,'Trial 6'!CW12,'Trial 7'!CW12,'Trial 8'!CW12)</f>
        <v>701841.77975293098</v>
      </c>
      <c r="CX18" s="24">
        <f ca="1">AVERAGE('Trial 1'!CX12,'Trial 2'!CX12,'Trial 3'!CX12,'Trial 4'!CX12,'Trial 5'!CX12,'Trial 6'!CX12,'Trial 7'!CX12,'Trial 8'!CX12)</f>
        <v>701526.47396492865</v>
      </c>
      <c r="CY18" s="24">
        <f ca="1">AVERAGE('Trial 1'!CY12,'Trial 2'!CY12,'Trial 3'!CY12,'Trial 4'!CY12,'Trial 5'!CY12,'Trial 6'!CY12,'Trial 7'!CY12,'Trial 8'!CY12)</f>
        <v>701197.88365478709</v>
      </c>
      <c r="CZ18" s="24">
        <f ca="1">AVERAGE('Trial 1'!CZ12,'Trial 2'!CZ12,'Trial 3'!CZ12,'Trial 4'!CZ12,'Trial 5'!CZ12,'Trial 6'!CZ12,'Trial 7'!CZ12,'Trial 8'!CZ12)</f>
        <v>700863.00846676982</v>
      </c>
      <c r="DA18" s="25">
        <f t="shared" ca="1" si="7"/>
        <v>8432204.5987835731</v>
      </c>
      <c r="DB18" s="24">
        <f ca="1">AVERAGE('Trial 1'!DB12,'Trial 2'!DB12,'Trial 3'!DB12,'Trial 4'!DB12,'Trial 5'!DB12,'Trial 6'!DB12,'Trial 7'!DB12,'Trial 8'!DB12)</f>
        <v>700530.21756612044</v>
      </c>
      <c r="DC18" s="24">
        <f ca="1">AVERAGE('Trial 1'!DC12,'Trial 2'!DC12,'Trial 3'!DC12,'Trial 4'!DC12,'Trial 5'!DC12,'Trial 6'!DC12,'Trial 7'!DC12,'Trial 8'!DC12)</f>
        <v>700151.92121984973</v>
      </c>
      <c r="DD18" s="24">
        <f ca="1">AVERAGE('Trial 1'!DD12,'Trial 2'!DD12,'Trial 3'!DD12,'Trial 4'!DD12,'Trial 5'!DD12,'Trial 6'!DD12,'Trial 7'!DD12,'Trial 8'!DD12)</f>
        <v>699823.74599950179</v>
      </c>
      <c r="DE18" s="24">
        <f ca="1">AVERAGE('Trial 1'!DE12,'Trial 2'!DE12,'Trial 3'!DE12,'Trial 4'!DE12,'Trial 5'!DE12,'Trial 6'!DE12,'Trial 7'!DE12,'Trial 8'!DE12)</f>
        <v>699511.42180790985</v>
      </c>
      <c r="DF18" s="24">
        <f ca="1">AVERAGE('Trial 1'!DF12,'Trial 2'!DF12,'Trial 3'!DF12,'Trial 4'!DF12,'Trial 5'!DF12,'Trial 6'!DF12,'Trial 7'!DF12,'Trial 8'!DF12)</f>
        <v>699180.56718298257</v>
      </c>
      <c r="DG18" s="24">
        <f ca="1">AVERAGE('Trial 1'!DG12,'Trial 2'!DG12,'Trial 3'!DG12,'Trial 4'!DG12,'Trial 5'!DG12,'Trial 6'!DG12,'Trial 7'!DG12,'Trial 8'!DG12)</f>
        <v>698836.00512024737</v>
      </c>
      <c r="DH18" s="24">
        <f ca="1">AVERAGE('Trial 1'!DH12,'Trial 2'!DH12,'Trial 3'!DH12,'Trial 4'!DH12,'Trial 5'!DH12,'Trial 6'!DH12,'Trial 7'!DH12,'Trial 8'!DH12)</f>
        <v>698487.02733006608</v>
      </c>
      <c r="DI18" s="24">
        <f ca="1">AVERAGE('Trial 1'!DI12,'Trial 2'!DI12,'Trial 3'!DI12,'Trial 4'!DI12,'Trial 5'!DI12,'Trial 6'!DI12,'Trial 7'!DI12,'Trial 8'!DI12)</f>
        <v>698163.27130779461</v>
      </c>
      <c r="DJ18" s="24">
        <f ca="1">AVERAGE('Trial 1'!DJ12,'Trial 2'!DJ12,'Trial 3'!DJ12,'Trial 4'!DJ12,'Trial 5'!DJ12,'Trial 6'!DJ12,'Trial 7'!DJ12,'Trial 8'!DJ12)</f>
        <v>697812.00294603175</v>
      </c>
      <c r="DK18" s="24">
        <f ca="1">AVERAGE('Trial 1'!DK12,'Trial 2'!DK12,'Trial 3'!DK12,'Trial 4'!DK12,'Trial 5'!DK12,'Trial 6'!DK12,'Trial 7'!DK12,'Trial 8'!DK12)</f>
        <v>697483.98184525792</v>
      </c>
      <c r="DL18" s="24">
        <f ca="1">AVERAGE('Trial 1'!DL12,'Trial 2'!DL12,'Trial 3'!DL12,'Trial 4'!DL12,'Trial 5'!DL12,'Trial 6'!DL12,'Trial 7'!DL12,'Trial 8'!DL12)</f>
        <v>697169.88150490739</v>
      </c>
      <c r="DM18" s="24">
        <f ca="1">AVERAGE('Trial 1'!DM12,'Trial 2'!DM12,'Trial 3'!DM12,'Trial 4'!DM12,'Trial 5'!DM12,'Trial 6'!DM12,'Trial 7'!DM12,'Trial 8'!DM12)</f>
        <v>696843.18657382298</v>
      </c>
      <c r="DN18" s="25">
        <f t="shared" ca="1" si="8"/>
        <v>8383993.2304044925</v>
      </c>
      <c r="DO18" s="24">
        <f ca="1">AVERAGE('Trial 1'!DO12,'Trial 2'!DO12,'Trial 3'!DO12,'Trial 4'!DO12,'Trial 5'!DO12,'Trial 6'!DO12,'Trial 7'!DO12,'Trial 8'!DO12)</f>
        <v>696503.37383998639</v>
      </c>
      <c r="DP18" s="24">
        <f ca="1">AVERAGE('Trial 1'!DP12,'Trial 2'!DP12,'Trial 3'!DP12,'Trial 4'!DP12,'Trial 5'!DP12,'Trial 6'!DP12,'Trial 7'!DP12,'Trial 8'!DP12)</f>
        <v>696186.67207141616</v>
      </c>
      <c r="DQ18" s="24">
        <f ca="1">AVERAGE('Trial 1'!DQ12,'Trial 2'!DQ12,'Trial 3'!DQ12,'Trial 4'!DQ12,'Trial 5'!DQ12,'Trial 6'!DQ12,'Trial 7'!DQ12,'Trial 8'!DQ12)</f>
        <v>695844.51657129324</v>
      </c>
      <c r="DR18" s="24">
        <f ca="1">AVERAGE('Trial 1'!DR12,'Trial 2'!DR12,'Trial 3'!DR12,'Trial 4'!DR12,'Trial 5'!DR12,'Trial 6'!DR12,'Trial 7'!DR12,'Trial 8'!DR12)</f>
        <v>695500.60378120106</v>
      </c>
      <c r="DS18" s="24">
        <f ca="1">AVERAGE('Trial 1'!DS12,'Trial 2'!DS12,'Trial 3'!DS12,'Trial 4'!DS12,'Trial 5'!DS12,'Trial 6'!DS12,'Trial 7'!DS12,'Trial 8'!DS12)</f>
        <v>695168.69963879941</v>
      </c>
      <c r="DT18" s="24">
        <f ca="1">AVERAGE('Trial 1'!DT12,'Trial 2'!DT12,'Trial 3'!DT12,'Trial 4'!DT12,'Trial 5'!DT12,'Trial 6'!DT12,'Trial 7'!DT12,'Trial 8'!DT12)</f>
        <v>694859.19210972183</v>
      </c>
      <c r="DU18" s="24">
        <f ca="1">AVERAGE('Trial 1'!DU12,'Trial 2'!DU12,'Trial 3'!DU12,'Trial 4'!DU12,'Trial 5'!DU12,'Trial 6'!DU12,'Trial 7'!DU12,'Trial 8'!DU12)</f>
        <v>694502.73197893763</v>
      </c>
      <c r="DV18" s="24">
        <f ca="1">AVERAGE('Trial 1'!DV12,'Trial 2'!DV12,'Trial 3'!DV12,'Trial 4'!DV12,'Trial 5'!DV12,'Trial 6'!DV12,'Trial 7'!DV12,'Trial 8'!DV12)</f>
        <v>694149.1918573071</v>
      </c>
      <c r="DW18" s="24">
        <f ca="1">AVERAGE('Trial 1'!DW12,'Trial 2'!DW12,'Trial 3'!DW12,'Trial 4'!DW12,'Trial 5'!DW12,'Trial 6'!DW12,'Trial 7'!DW12,'Trial 8'!DW12)</f>
        <v>693813.4751478954</v>
      </c>
      <c r="DX18" s="24">
        <f ca="1">AVERAGE('Trial 1'!DX12,'Trial 2'!DX12,'Trial 3'!DX12,'Trial 4'!DX12,'Trial 5'!DX12,'Trial 6'!DX12,'Trial 7'!DX12,'Trial 8'!DX12)</f>
        <v>693487.64602709876</v>
      </c>
      <c r="DY18" s="24">
        <f ca="1">AVERAGE('Trial 1'!DY12,'Trial 2'!DY12,'Trial 3'!DY12,'Trial 4'!DY12,'Trial 5'!DY12,'Trial 6'!DY12,'Trial 7'!DY12,'Trial 8'!DY12)</f>
        <v>693139.08126499085</v>
      </c>
      <c r="DZ18" s="24">
        <f ca="1">AVERAGE('Trial 1'!DZ12,'Trial 2'!DZ12,'Trial 3'!DZ12,'Trial 4'!DZ12,'Trial 5'!DZ12,'Trial 6'!DZ12,'Trial 7'!DZ12,'Trial 8'!DZ12)</f>
        <v>692822.32362734608</v>
      </c>
      <c r="EA18" s="25">
        <f t="shared" ca="1" si="9"/>
        <v>8335977.5079159932</v>
      </c>
      <c r="EB18" s="24">
        <f ca="1">AVERAGE('Trial 1'!EB12,'Trial 2'!EB12,'Trial 3'!EB12,'Trial 4'!EB12,'Trial 5'!EB12,'Trial 6'!EB12,'Trial 7'!EB12,'Trial 8'!EB12)</f>
        <v>692450.9228235631</v>
      </c>
      <c r="EC18" s="24">
        <f ca="1">AVERAGE('Trial 1'!EC12,'Trial 2'!EC12,'Trial 3'!EC12,'Trial 4'!EC12,'Trial 5'!EC12,'Trial 6'!EC12,'Trial 7'!EC12,'Trial 8'!EC12)</f>
        <v>692096.30751230882</v>
      </c>
      <c r="ED18" s="24">
        <f ca="1">AVERAGE('Trial 1'!ED12,'Trial 2'!ED12,'Trial 3'!ED12,'Trial 4'!ED12,'Trial 5'!ED12,'Trial 6'!ED12,'Trial 7'!ED12,'Trial 8'!ED12)</f>
        <v>691774.78787338536</v>
      </c>
      <c r="EE18" s="24">
        <f ca="1">AVERAGE('Trial 1'!EE12,'Trial 2'!EE12,'Trial 3'!EE12,'Trial 4'!EE12,'Trial 5'!EE12,'Trial 6'!EE12,'Trial 7'!EE12,'Trial 8'!EE12)</f>
        <v>691433.39990434924</v>
      </c>
      <c r="EF18" s="24">
        <f ca="1">AVERAGE('Trial 1'!EF12,'Trial 2'!EF12,'Trial 3'!EF12,'Trial 4'!EF12,'Trial 5'!EF12,'Trial 6'!EF12,'Trial 7'!EF12,'Trial 8'!EF12)</f>
        <v>691091.10945269361</v>
      </c>
      <c r="EG18" s="24">
        <f ca="1">AVERAGE('Trial 1'!EG12,'Trial 2'!EG12,'Trial 3'!EG12,'Trial 4'!EG12,'Trial 5'!EG12,'Trial 6'!EG12,'Trial 7'!EG12,'Trial 8'!EG12)</f>
        <v>690758.13300578785</v>
      </c>
      <c r="EH18" s="24">
        <f ca="1">AVERAGE('Trial 1'!EH12,'Trial 2'!EH12,'Trial 3'!EH12,'Trial 4'!EH12,'Trial 5'!EH12,'Trial 6'!EH12,'Trial 7'!EH12,'Trial 8'!EH12)</f>
        <v>690394.61420746497</v>
      </c>
      <c r="EI18" s="24">
        <f ca="1">AVERAGE('Trial 1'!EI12,'Trial 2'!EI12,'Trial 3'!EI12,'Trial 4'!EI12,'Trial 5'!EI12,'Trial 6'!EI12,'Trial 7'!EI12,'Trial 8'!EI12)</f>
        <v>690067.36130147905</v>
      </c>
      <c r="EJ18" s="24">
        <f ca="1">AVERAGE('Trial 1'!EJ12,'Trial 2'!EJ12,'Trial 3'!EJ12,'Trial 4'!EJ12,'Trial 5'!EJ12,'Trial 6'!EJ12,'Trial 7'!EJ12,'Trial 8'!EJ12)</f>
        <v>689723.42135205469</v>
      </c>
      <c r="EK18" s="24">
        <f ca="1">AVERAGE('Trial 1'!EK12,'Trial 2'!EK12,'Trial 3'!EK12,'Trial 4'!EK12,'Trial 5'!EK12,'Trial 6'!EK12,'Trial 7'!EK12,'Trial 8'!EK12)</f>
        <v>689391.50919029338</v>
      </c>
      <c r="EL18" s="24">
        <f ca="1">AVERAGE('Trial 1'!EL12,'Trial 2'!EL12,'Trial 3'!EL12,'Trial 4'!EL12,'Trial 5'!EL12,'Trial 6'!EL12,'Trial 7'!EL12,'Trial 8'!EL12)</f>
        <v>689037.1712473731</v>
      </c>
      <c r="EM18" s="24">
        <f ca="1">AVERAGE('Trial 1'!EM12,'Trial 2'!EM12,'Trial 3'!EM12,'Trial 4'!EM12,'Trial 5'!EM12,'Trial 6'!EM12,'Trial 7'!EM12,'Trial 8'!EM12)</f>
        <v>688684.9991035565</v>
      </c>
      <c r="EN18" s="25">
        <f t="shared" ca="1" si="10"/>
        <v>8286903.7369743101</v>
      </c>
    </row>
    <row r="19" spans="1:144" ht="12.75" customHeight="1" outlineLevel="1">
      <c r="A19" s="9" t="str">
        <f>Labels!B27</f>
        <v>Consumption std dev</v>
      </c>
      <c r="B19" s="28">
        <f>STDEV('Trial 1'!B12,'Trial 2'!B12,'Trial 3'!B12,'Trial 4'!B12,'Trial 5'!B12,'Trial 6'!B12,'Trial 7'!B12,'Trial 8'!B12)</f>
        <v>0</v>
      </c>
      <c r="C19" s="28">
        <f ca="1">STDEV('Trial 1'!C12,'Trial 2'!C12,'Trial 3'!C12,'Trial 4'!C12,'Trial 5'!C12,'Trial 6'!C12,'Trial 7'!C12,'Trial 8'!C12)</f>
        <v>43.10855664772366</v>
      </c>
      <c r="D19" s="28">
        <f ca="1">STDEV('Trial 1'!D12,'Trial 2'!D12,'Trial 3'!D12,'Trial 4'!D12,'Trial 5'!D12,'Trial 6'!D12,'Trial 7'!D12,'Trial 8'!D12)</f>
        <v>29.782770066888386</v>
      </c>
      <c r="E19" s="28">
        <f ca="1">STDEV('Trial 1'!E12,'Trial 2'!E12,'Trial 3'!E12,'Trial 4'!E12,'Trial 5'!E12,'Trial 6'!E12,'Trial 7'!E12,'Trial 8'!E12)</f>
        <v>56.127723620479784</v>
      </c>
      <c r="F19" s="28">
        <f ca="1">STDEV('Trial 1'!F12,'Trial 2'!F12,'Trial 3'!F12,'Trial 4'!F12,'Trial 5'!F12,'Trial 6'!F12,'Trial 7'!F12,'Trial 8'!F12)</f>
        <v>52.241247584822759</v>
      </c>
      <c r="G19" s="28">
        <f ca="1">STDEV('Trial 1'!G12,'Trial 2'!G12,'Trial 3'!G12,'Trial 4'!G12,'Trial 5'!G12,'Trial 6'!G12,'Trial 7'!G12,'Trial 8'!G12)</f>
        <v>61.655091492265605</v>
      </c>
      <c r="H19" s="28">
        <f ca="1">STDEV('Trial 1'!H12,'Trial 2'!H12,'Trial 3'!H12,'Trial 4'!H12,'Trial 5'!H12,'Trial 6'!H12,'Trial 7'!H12,'Trial 8'!H12)</f>
        <v>71.496622926147708</v>
      </c>
      <c r="I19" s="28">
        <f ca="1">STDEV('Trial 1'!I12,'Trial 2'!I12,'Trial 3'!I12,'Trial 4'!I12,'Trial 5'!I12,'Trial 6'!I12,'Trial 7'!I12,'Trial 8'!I12)</f>
        <v>85.247120994405563</v>
      </c>
      <c r="J19" s="28">
        <f ca="1">STDEV('Trial 1'!J12,'Trial 2'!J12,'Trial 3'!J12,'Trial 4'!J12,'Trial 5'!J12,'Trial 6'!J12,'Trial 7'!J12,'Trial 8'!J12)</f>
        <v>70.088343089657727</v>
      </c>
      <c r="K19" s="28">
        <f ca="1">STDEV('Trial 1'!K12,'Trial 2'!K12,'Trial 3'!K12,'Trial 4'!K12,'Trial 5'!K12,'Trial 6'!K12,'Trial 7'!K12,'Trial 8'!K12)</f>
        <v>70.800432988675496</v>
      </c>
      <c r="L19" s="28">
        <f ca="1">STDEV('Trial 1'!L12,'Trial 2'!L12,'Trial 3'!L12,'Trial 4'!L12,'Trial 5'!L12,'Trial 6'!L12,'Trial 7'!L12,'Trial 8'!L12)</f>
        <v>77.447462481055283</v>
      </c>
      <c r="M19" s="28">
        <f ca="1">STDEV('Trial 1'!M12,'Trial 2'!M12,'Trial 3'!M12,'Trial 4'!M12,'Trial 5'!M12,'Trial 6'!M12,'Trial 7'!M12,'Trial 8'!M12)</f>
        <v>74.090276493413995</v>
      </c>
      <c r="N19" s="29">
        <f t="shared" ca="1" si="0"/>
        <v>692.08564838553593</v>
      </c>
      <c r="O19" s="28">
        <f ca="1">STDEV('Trial 1'!O12,'Trial 2'!O12,'Trial 3'!O12,'Trial 4'!O12,'Trial 5'!O12,'Trial 6'!O12,'Trial 7'!O12,'Trial 8'!O12)</f>
        <v>82.045939586106059</v>
      </c>
      <c r="P19" s="28">
        <f ca="1">STDEV('Trial 1'!P12,'Trial 2'!P12,'Trial 3'!P12,'Trial 4'!P12,'Trial 5'!P12,'Trial 6'!P12,'Trial 7'!P12,'Trial 8'!P12)</f>
        <v>94.363257237159047</v>
      </c>
      <c r="Q19" s="28">
        <f ca="1">STDEV('Trial 1'!Q12,'Trial 2'!Q12,'Trial 3'!Q12,'Trial 4'!Q12,'Trial 5'!Q12,'Trial 6'!Q12,'Trial 7'!Q12,'Trial 8'!Q12)</f>
        <v>100.15503641731884</v>
      </c>
      <c r="R19" s="28">
        <f ca="1">STDEV('Trial 1'!R12,'Trial 2'!R12,'Trial 3'!R12,'Trial 4'!R12,'Trial 5'!R12,'Trial 6'!R12,'Trial 7'!R12,'Trial 8'!R12)</f>
        <v>123.2328958108712</v>
      </c>
      <c r="S19" s="28">
        <f ca="1">STDEV('Trial 1'!S12,'Trial 2'!S12,'Trial 3'!S12,'Trial 4'!S12,'Trial 5'!S12,'Trial 6'!S12,'Trial 7'!S12,'Trial 8'!S12)</f>
        <v>158.98724297606228</v>
      </c>
      <c r="T19" s="28">
        <f ca="1">STDEV('Trial 1'!T12,'Trial 2'!T12,'Trial 3'!T12,'Trial 4'!T12,'Trial 5'!T12,'Trial 6'!T12,'Trial 7'!T12,'Trial 8'!T12)</f>
        <v>172.04186867124193</v>
      </c>
      <c r="U19" s="28">
        <f ca="1">STDEV('Trial 1'!U12,'Trial 2'!U12,'Trial 3'!U12,'Trial 4'!U12,'Trial 5'!U12,'Trial 6'!U12,'Trial 7'!U12,'Trial 8'!U12)</f>
        <v>183.1747761153558</v>
      </c>
      <c r="V19" s="28">
        <f ca="1">STDEV('Trial 1'!V12,'Trial 2'!V12,'Trial 3'!V12,'Trial 4'!V12,'Trial 5'!V12,'Trial 6'!V12,'Trial 7'!V12,'Trial 8'!V12)</f>
        <v>187.71604814757544</v>
      </c>
      <c r="W19" s="28">
        <f ca="1">STDEV('Trial 1'!W12,'Trial 2'!W12,'Trial 3'!W12,'Trial 4'!W12,'Trial 5'!W12,'Trial 6'!W12,'Trial 7'!W12,'Trial 8'!W12)</f>
        <v>188.56060300196401</v>
      </c>
      <c r="X19" s="28">
        <f ca="1">STDEV('Trial 1'!X12,'Trial 2'!X12,'Trial 3'!X12,'Trial 4'!X12,'Trial 5'!X12,'Trial 6'!X12,'Trial 7'!X12,'Trial 8'!X12)</f>
        <v>213.44432835239164</v>
      </c>
      <c r="Y19" s="28">
        <f ca="1">STDEV('Trial 1'!Y12,'Trial 2'!Y12,'Trial 3'!Y12,'Trial 4'!Y12,'Trial 5'!Y12,'Trial 6'!Y12,'Trial 7'!Y12,'Trial 8'!Y12)</f>
        <v>206.2217305098728</v>
      </c>
      <c r="Z19" s="28">
        <f ca="1">STDEV('Trial 1'!Z12,'Trial 2'!Z12,'Trial 3'!Z12,'Trial 4'!Z12,'Trial 5'!Z12,'Trial 6'!Z12,'Trial 7'!Z12,'Trial 8'!Z12)</f>
        <v>200.71240029935512</v>
      </c>
      <c r="AA19" s="29">
        <f t="shared" ca="1" si="1"/>
        <v>1910.656127125274</v>
      </c>
      <c r="AB19" s="28">
        <f ca="1">STDEV('Trial 1'!AB12,'Trial 2'!AB12,'Trial 3'!AB12,'Trial 4'!AB12,'Trial 5'!AB12,'Trial 6'!AB12,'Trial 7'!AB12,'Trial 8'!AB12)</f>
        <v>189.42163075852437</v>
      </c>
      <c r="AC19" s="28">
        <f ca="1">STDEV('Trial 1'!AC12,'Trial 2'!AC12,'Trial 3'!AC12,'Trial 4'!AC12,'Trial 5'!AC12,'Trial 6'!AC12,'Trial 7'!AC12,'Trial 8'!AC12)</f>
        <v>205.94983128862353</v>
      </c>
      <c r="AD19" s="28">
        <f ca="1">STDEV('Trial 1'!AD12,'Trial 2'!AD12,'Trial 3'!AD12,'Trial 4'!AD12,'Trial 5'!AD12,'Trial 6'!AD12,'Trial 7'!AD12,'Trial 8'!AD12)</f>
        <v>224.4304912665751</v>
      </c>
      <c r="AE19" s="28">
        <f ca="1">STDEV('Trial 1'!AE12,'Trial 2'!AE12,'Trial 3'!AE12,'Trial 4'!AE12,'Trial 5'!AE12,'Trial 6'!AE12,'Trial 7'!AE12,'Trial 8'!AE12)</f>
        <v>246.09329705173735</v>
      </c>
      <c r="AF19" s="28">
        <f ca="1">STDEV('Trial 1'!AF12,'Trial 2'!AF12,'Trial 3'!AF12,'Trial 4'!AF12,'Trial 5'!AF12,'Trial 6'!AF12,'Trial 7'!AF12,'Trial 8'!AF12)</f>
        <v>244.75144296552239</v>
      </c>
      <c r="AG19" s="28">
        <f ca="1">STDEV('Trial 1'!AG12,'Trial 2'!AG12,'Trial 3'!AG12,'Trial 4'!AG12,'Trial 5'!AG12,'Trial 6'!AG12,'Trial 7'!AG12,'Trial 8'!AG12)</f>
        <v>269.79650573374443</v>
      </c>
      <c r="AH19" s="28">
        <f ca="1">STDEV('Trial 1'!AH12,'Trial 2'!AH12,'Trial 3'!AH12,'Trial 4'!AH12,'Trial 5'!AH12,'Trial 6'!AH12,'Trial 7'!AH12,'Trial 8'!AH12)</f>
        <v>242.38961180675702</v>
      </c>
      <c r="AI19" s="28">
        <f ca="1">STDEV('Trial 1'!AI12,'Trial 2'!AI12,'Trial 3'!AI12,'Trial 4'!AI12,'Trial 5'!AI12,'Trial 6'!AI12,'Trial 7'!AI12,'Trial 8'!AI12)</f>
        <v>250.87063493826923</v>
      </c>
      <c r="AJ19" s="28">
        <f ca="1">STDEV('Trial 1'!AJ12,'Trial 2'!AJ12,'Trial 3'!AJ12,'Trial 4'!AJ12,'Trial 5'!AJ12,'Trial 6'!AJ12,'Trial 7'!AJ12,'Trial 8'!AJ12)</f>
        <v>275.6930323543337</v>
      </c>
      <c r="AK19" s="28">
        <f ca="1">STDEV('Trial 1'!AK12,'Trial 2'!AK12,'Trial 3'!AK12,'Trial 4'!AK12,'Trial 5'!AK12,'Trial 6'!AK12,'Trial 7'!AK12,'Trial 8'!AK12)</f>
        <v>283.22845594842437</v>
      </c>
      <c r="AL19" s="28">
        <f ca="1">STDEV('Trial 1'!AL12,'Trial 2'!AL12,'Trial 3'!AL12,'Trial 4'!AL12,'Trial 5'!AL12,'Trial 6'!AL12,'Trial 7'!AL12,'Trial 8'!AL12)</f>
        <v>276.62516440993113</v>
      </c>
      <c r="AM19" s="28">
        <f ca="1">STDEV('Trial 1'!AM12,'Trial 2'!AM12,'Trial 3'!AM12,'Trial 4'!AM12,'Trial 5'!AM12,'Trial 6'!AM12,'Trial 7'!AM12,'Trial 8'!AM12)</f>
        <v>272.51692267551249</v>
      </c>
      <c r="AN19" s="29">
        <f t="shared" ca="1" si="2"/>
        <v>2981.7670211979548</v>
      </c>
      <c r="AO19" s="28">
        <f ca="1">STDEV('Trial 1'!AO12,'Trial 2'!AO12,'Trial 3'!AO12,'Trial 4'!AO12,'Trial 5'!AO12,'Trial 6'!AO12,'Trial 7'!AO12,'Trial 8'!AO12)</f>
        <v>275.7440167348459</v>
      </c>
      <c r="AP19" s="28">
        <f ca="1">STDEV('Trial 1'!AP12,'Trial 2'!AP12,'Trial 3'!AP12,'Trial 4'!AP12,'Trial 5'!AP12,'Trial 6'!AP12,'Trial 7'!AP12,'Trial 8'!AP12)</f>
        <v>281.7839090273232</v>
      </c>
      <c r="AQ19" s="28">
        <f ca="1">STDEV('Trial 1'!AQ12,'Trial 2'!AQ12,'Trial 3'!AQ12,'Trial 4'!AQ12,'Trial 5'!AQ12,'Trial 6'!AQ12,'Trial 7'!AQ12,'Trial 8'!AQ12)</f>
        <v>289.94405019950614</v>
      </c>
      <c r="AR19" s="28">
        <f ca="1">STDEV('Trial 1'!AR12,'Trial 2'!AR12,'Trial 3'!AR12,'Trial 4'!AR12,'Trial 5'!AR12,'Trial 6'!AR12,'Trial 7'!AR12,'Trial 8'!AR12)</f>
        <v>286.31635079815999</v>
      </c>
      <c r="AS19" s="28">
        <f ca="1">STDEV('Trial 1'!AS12,'Trial 2'!AS12,'Trial 3'!AS12,'Trial 4'!AS12,'Trial 5'!AS12,'Trial 6'!AS12,'Trial 7'!AS12,'Trial 8'!AS12)</f>
        <v>279.36473120509442</v>
      </c>
      <c r="AT19" s="28">
        <f ca="1">STDEV('Trial 1'!AT12,'Trial 2'!AT12,'Trial 3'!AT12,'Trial 4'!AT12,'Trial 5'!AT12,'Trial 6'!AT12,'Trial 7'!AT12,'Trial 8'!AT12)</f>
        <v>267.52175520680288</v>
      </c>
      <c r="AU19" s="28">
        <f ca="1">STDEV('Trial 1'!AU12,'Trial 2'!AU12,'Trial 3'!AU12,'Trial 4'!AU12,'Trial 5'!AU12,'Trial 6'!AU12,'Trial 7'!AU12,'Trial 8'!AU12)</f>
        <v>269.86000809240693</v>
      </c>
      <c r="AV19" s="28">
        <f ca="1">STDEV('Trial 1'!AV12,'Trial 2'!AV12,'Trial 3'!AV12,'Trial 4'!AV12,'Trial 5'!AV12,'Trial 6'!AV12,'Trial 7'!AV12,'Trial 8'!AV12)</f>
        <v>297.94780481107938</v>
      </c>
      <c r="AW19" s="28">
        <f ca="1">STDEV('Trial 1'!AW12,'Trial 2'!AW12,'Trial 3'!AW12,'Trial 4'!AW12,'Trial 5'!AW12,'Trial 6'!AW12,'Trial 7'!AW12,'Trial 8'!AW12)</f>
        <v>281.11985741441475</v>
      </c>
      <c r="AX19" s="28">
        <f ca="1">STDEV('Trial 1'!AX12,'Trial 2'!AX12,'Trial 3'!AX12,'Trial 4'!AX12,'Trial 5'!AX12,'Trial 6'!AX12,'Trial 7'!AX12,'Trial 8'!AX12)</f>
        <v>299.70819897700528</v>
      </c>
      <c r="AY19" s="28">
        <f ca="1">STDEV('Trial 1'!AY12,'Trial 2'!AY12,'Trial 3'!AY12,'Trial 4'!AY12,'Trial 5'!AY12,'Trial 6'!AY12,'Trial 7'!AY12,'Trial 8'!AY12)</f>
        <v>298.92325289087432</v>
      </c>
      <c r="AZ19" s="28">
        <f ca="1">STDEV('Trial 1'!AZ12,'Trial 2'!AZ12,'Trial 3'!AZ12,'Trial 4'!AZ12,'Trial 5'!AZ12,'Trial 6'!AZ12,'Trial 7'!AZ12,'Trial 8'!AZ12)</f>
        <v>323.16461972580214</v>
      </c>
      <c r="BA19" s="29">
        <f t="shared" ca="1" si="3"/>
        <v>3451.3985550833158</v>
      </c>
      <c r="BB19" s="28">
        <f ca="1">STDEV('Trial 1'!BB12,'Trial 2'!BB12,'Trial 3'!BB12,'Trial 4'!BB12,'Trial 5'!BB12,'Trial 6'!BB12,'Trial 7'!BB12,'Trial 8'!BB12)</f>
        <v>305.93155478135549</v>
      </c>
      <c r="BC19" s="28">
        <f ca="1">STDEV('Trial 1'!BC12,'Trial 2'!BC12,'Trial 3'!BC12,'Trial 4'!BC12,'Trial 5'!BC12,'Trial 6'!BC12,'Trial 7'!BC12,'Trial 8'!BC12)</f>
        <v>313.82280920984238</v>
      </c>
      <c r="BD19" s="28">
        <f ca="1">STDEV('Trial 1'!BD12,'Trial 2'!BD12,'Trial 3'!BD12,'Trial 4'!BD12,'Trial 5'!BD12,'Trial 6'!BD12,'Trial 7'!BD12,'Trial 8'!BD12)</f>
        <v>306.50910276552145</v>
      </c>
      <c r="BE19" s="28">
        <f ca="1">STDEV('Trial 1'!BE12,'Trial 2'!BE12,'Trial 3'!BE12,'Trial 4'!BE12,'Trial 5'!BE12,'Trial 6'!BE12,'Trial 7'!BE12,'Trial 8'!BE12)</f>
        <v>318.91852939280113</v>
      </c>
      <c r="BF19" s="28">
        <f ca="1">STDEV('Trial 1'!BF12,'Trial 2'!BF12,'Trial 3'!BF12,'Trial 4'!BF12,'Trial 5'!BF12,'Trial 6'!BF12,'Trial 7'!BF12,'Trial 8'!BF12)</f>
        <v>283.26032384197055</v>
      </c>
      <c r="BG19" s="28">
        <f ca="1">STDEV('Trial 1'!BG12,'Trial 2'!BG12,'Trial 3'!BG12,'Trial 4'!BG12,'Trial 5'!BG12,'Trial 6'!BG12,'Trial 7'!BG12,'Trial 8'!BG12)</f>
        <v>268.56838508899</v>
      </c>
      <c r="BH19" s="28">
        <f ca="1">STDEV('Trial 1'!BH12,'Trial 2'!BH12,'Trial 3'!BH12,'Trial 4'!BH12,'Trial 5'!BH12,'Trial 6'!BH12,'Trial 7'!BH12,'Trial 8'!BH12)</f>
        <v>263.95019722046658</v>
      </c>
      <c r="BI19" s="28">
        <f ca="1">STDEV('Trial 1'!BI12,'Trial 2'!BI12,'Trial 3'!BI12,'Trial 4'!BI12,'Trial 5'!BI12,'Trial 6'!BI12,'Trial 7'!BI12,'Trial 8'!BI12)</f>
        <v>258.78374750269808</v>
      </c>
      <c r="BJ19" s="28">
        <f ca="1">STDEV('Trial 1'!BJ12,'Trial 2'!BJ12,'Trial 3'!BJ12,'Trial 4'!BJ12,'Trial 5'!BJ12,'Trial 6'!BJ12,'Trial 7'!BJ12,'Trial 8'!BJ12)</f>
        <v>239.98763163349392</v>
      </c>
      <c r="BK19" s="28">
        <f ca="1">STDEV('Trial 1'!BK12,'Trial 2'!BK12,'Trial 3'!BK12,'Trial 4'!BK12,'Trial 5'!BK12,'Trial 6'!BK12,'Trial 7'!BK12,'Trial 8'!BK12)</f>
        <v>224.93877034556735</v>
      </c>
      <c r="BL19" s="28">
        <f ca="1">STDEV('Trial 1'!BL12,'Trial 2'!BL12,'Trial 3'!BL12,'Trial 4'!BL12,'Trial 5'!BL12,'Trial 6'!BL12,'Trial 7'!BL12,'Trial 8'!BL12)</f>
        <v>253.12893157220083</v>
      </c>
      <c r="BM19" s="28">
        <f ca="1">STDEV('Trial 1'!BM12,'Trial 2'!BM12,'Trial 3'!BM12,'Trial 4'!BM12,'Trial 5'!BM12,'Trial 6'!BM12,'Trial 7'!BM12,'Trial 8'!BM12)</f>
        <v>264.7401293287607</v>
      </c>
      <c r="BN19" s="29">
        <f t="shared" ca="1" si="4"/>
        <v>3302.5401126836682</v>
      </c>
      <c r="BO19" s="28">
        <f ca="1">STDEV('Trial 1'!BO12,'Trial 2'!BO12,'Trial 3'!BO12,'Trial 4'!BO12,'Trial 5'!BO12,'Trial 6'!BO12,'Trial 7'!BO12,'Trial 8'!BO12)</f>
        <v>310.08976628662219</v>
      </c>
      <c r="BP19" s="28">
        <f ca="1">STDEV('Trial 1'!BP12,'Trial 2'!BP12,'Trial 3'!BP12,'Trial 4'!BP12,'Trial 5'!BP12,'Trial 6'!BP12,'Trial 7'!BP12,'Trial 8'!BP12)</f>
        <v>318.57270290161426</v>
      </c>
      <c r="BQ19" s="28">
        <f ca="1">STDEV('Trial 1'!BQ12,'Trial 2'!BQ12,'Trial 3'!BQ12,'Trial 4'!BQ12,'Trial 5'!BQ12,'Trial 6'!BQ12,'Trial 7'!BQ12,'Trial 8'!BQ12)</f>
        <v>336.12179247260957</v>
      </c>
      <c r="BR19" s="28">
        <f ca="1">STDEV('Trial 1'!BR12,'Trial 2'!BR12,'Trial 3'!BR12,'Trial 4'!BR12,'Trial 5'!BR12,'Trial 6'!BR12,'Trial 7'!BR12,'Trial 8'!BR12)</f>
        <v>323.53334479665693</v>
      </c>
      <c r="BS19" s="28">
        <f ca="1">STDEV('Trial 1'!BS12,'Trial 2'!BS12,'Trial 3'!BS12,'Trial 4'!BS12,'Trial 5'!BS12,'Trial 6'!BS12,'Trial 7'!BS12,'Trial 8'!BS12)</f>
        <v>280.62432426640726</v>
      </c>
      <c r="BT19" s="28">
        <f ca="1">STDEV('Trial 1'!BT12,'Trial 2'!BT12,'Trial 3'!BT12,'Trial 4'!BT12,'Trial 5'!BT12,'Trial 6'!BT12,'Trial 7'!BT12,'Trial 8'!BT12)</f>
        <v>294.80079438586273</v>
      </c>
      <c r="BU19" s="28">
        <f ca="1">STDEV('Trial 1'!BU12,'Trial 2'!BU12,'Trial 3'!BU12,'Trial 4'!BU12,'Trial 5'!BU12,'Trial 6'!BU12,'Trial 7'!BU12,'Trial 8'!BU12)</f>
        <v>282.77938453022028</v>
      </c>
      <c r="BV19" s="28">
        <f ca="1">STDEV('Trial 1'!BV12,'Trial 2'!BV12,'Trial 3'!BV12,'Trial 4'!BV12,'Trial 5'!BV12,'Trial 6'!BV12,'Trial 7'!BV12,'Trial 8'!BV12)</f>
        <v>294.32439555469813</v>
      </c>
      <c r="BW19" s="28">
        <f ca="1">STDEV('Trial 1'!BW12,'Trial 2'!BW12,'Trial 3'!BW12,'Trial 4'!BW12,'Trial 5'!BW12,'Trial 6'!BW12,'Trial 7'!BW12,'Trial 8'!BW12)</f>
        <v>310.51835218294377</v>
      </c>
      <c r="BX19" s="28">
        <f ca="1">STDEV('Trial 1'!BX12,'Trial 2'!BX12,'Trial 3'!BX12,'Trial 4'!BX12,'Trial 5'!BX12,'Trial 6'!BX12,'Trial 7'!BX12,'Trial 8'!BX12)</f>
        <v>313.02860983427183</v>
      </c>
      <c r="BY19" s="28">
        <f ca="1">STDEV('Trial 1'!BY12,'Trial 2'!BY12,'Trial 3'!BY12,'Trial 4'!BY12,'Trial 5'!BY12,'Trial 6'!BY12,'Trial 7'!BY12,'Trial 8'!BY12)</f>
        <v>302.44658596269699</v>
      </c>
      <c r="BZ19" s="28">
        <f ca="1">STDEV('Trial 1'!BZ12,'Trial 2'!BZ12,'Trial 3'!BZ12,'Trial 4'!BZ12,'Trial 5'!BZ12,'Trial 6'!BZ12,'Trial 7'!BZ12,'Trial 8'!BZ12)</f>
        <v>298.40784374901659</v>
      </c>
      <c r="CA19" s="29">
        <f t="shared" ca="1" si="5"/>
        <v>3665.2478969236199</v>
      </c>
      <c r="CB19" s="28">
        <f ca="1">STDEV('Trial 1'!CB12,'Trial 2'!CB12,'Trial 3'!CB12,'Trial 4'!CB12,'Trial 5'!CB12,'Trial 6'!CB12,'Trial 7'!CB12,'Trial 8'!CB12)</f>
        <v>322.99642619771436</v>
      </c>
      <c r="CC19" s="28">
        <f ca="1">STDEV('Trial 1'!CC12,'Trial 2'!CC12,'Trial 3'!CC12,'Trial 4'!CC12,'Trial 5'!CC12,'Trial 6'!CC12,'Trial 7'!CC12,'Trial 8'!CC12)</f>
        <v>350.31581783266984</v>
      </c>
      <c r="CD19" s="28">
        <f ca="1">STDEV('Trial 1'!CD12,'Trial 2'!CD12,'Trial 3'!CD12,'Trial 4'!CD12,'Trial 5'!CD12,'Trial 6'!CD12,'Trial 7'!CD12,'Trial 8'!CD12)</f>
        <v>344.07838109676356</v>
      </c>
      <c r="CE19" s="28">
        <f ca="1">STDEV('Trial 1'!CE12,'Trial 2'!CE12,'Trial 3'!CE12,'Trial 4'!CE12,'Trial 5'!CE12,'Trial 6'!CE12,'Trial 7'!CE12,'Trial 8'!CE12)</f>
        <v>315.80571006914488</v>
      </c>
      <c r="CF19" s="28">
        <f ca="1">STDEV('Trial 1'!CF12,'Trial 2'!CF12,'Trial 3'!CF12,'Trial 4'!CF12,'Trial 5'!CF12,'Trial 6'!CF12,'Trial 7'!CF12,'Trial 8'!CF12)</f>
        <v>310.758506673375</v>
      </c>
      <c r="CG19" s="28">
        <f ca="1">STDEV('Trial 1'!CG12,'Trial 2'!CG12,'Trial 3'!CG12,'Trial 4'!CG12,'Trial 5'!CG12,'Trial 6'!CG12,'Trial 7'!CG12,'Trial 8'!CG12)</f>
        <v>304.41890622292141</v>
      </c>
      <c r="CH19" s="28">
        <f ca="1">STDEV('Trial 1'!CH12,'Trial 2'!CH12,'Trial 3'!CH12,'Trial 4'!CH12,'Trial 5'!CH12,'Trial 6'!CH12,'Trial 7'!CH12,'Trial 8'!CH12)</f>
        <v>325.76112958165675</v>
      </c>
      <c r="CI19" s="28">
        <f ca="1">STDEV('Trial 1'!CI12,'Trial 2'!CI12,'Trial 3'!CI12,'Trial 4'!CI12,'Trial 5'!CI12,'Trial 6'!CI12,'Trial 7'!CI12,'Trial 8'!CI12)</f>
        <v>341.68843376691768</v>
      </c>
      <c r="CJ19" s="28">
        <f ca="1">STDEV('Trial 1'!CJ12,'Trial 2'!CJ12,'Trial 3'!CJ12,'Trial 4'!CJ12,'Trial 5'!CJ12,'Trial 6'!CJ12,'Trial 7'!CJ12,'Trial 8'!CJ12)</f>
        <v>352.65828750439954</v>
      </c>
      <c r="CK19" s="28">
        <f ca="1">STDEV('Trial 1'!CK12,'Trial 2'!CK12,'Trial 3'!CK12,'Trial 4'!CK12,'Trial 5'!CK12,'Trial 6'!CK12,'Trial 7'!CK12,'Trial 8'!CK12)</f>
        <v>379.48656793822852</v>
      </c>
      <c r="CL19" s="28">
        <f ca="1">STDEV('Trial 1'!CL12,'Trial 2'!CL12,'Trial 3'!CL12,'Trial 4'!CL12,'Trial 5'!CL12,'Trial 6'!CL12,'Trial 7'!CL12,'Trial 8'!CL12)</f>
        <v>378.8438376433125</v>
      </c>
      <c r="CM19" s="28">
        <f ca="1">STDEV('Trial 1'!CM12,'Trial 2'!CM12,'Trial 3'!CM12,'Trial 4'!CM12,'Trial 5'!CM12,'Trial 6'!CM12,'Trial 7'!CM12,'Trial 8'!CM12)</f>
        <v>383.00339664488337</v>
      </c>
      <c r="CN19" s="29">
        <f t="shared" ca="1" si="6"/>
        <v>4109.8154011719871</v>
      </c>
      <c r="CO19" s="28">
        <f ca="1">STDEV('Trial 1'!CO12,'Trial 2'!CO12,'Trial 3'!CO12,'Trial 4'!CO12,'Trial 5'!CO12,'Trial 6'!CO12,'Trial 7'!CO12,'Trial 8'!CO12)</f>
        <v>384.53045872676466</v>
      </c>
      <c r="CP19" s="28">
        <f ca="1">STDEV('Trial 1'!CP12,'Trial 2'!CP12,'Trial 3'!CP12,'Trial 4'!CP12,'Trial 5'!CP12,'Trial 6'!CP12,'Trial 7'!CP12,'Trial 8'!CP12)</f>
        <v>374.46354197195626</v>
      </c>
      <c r="CQ19" s="28">
        <f ca="1">STDEV('Trial 1'!CQ12,'Trial 2'!CQ12,'Trial 3'!CQ12,'Trial 4'!CQ12,'Trial 5'!CQ12,'Trial 6'!CQ12,'Trial 7'!CQ12,'Trial 8'!CQ12)</f>
        <v>392.99913774157955</v>
      </c>
      <c r="CR19" s="28">
        <f ca="1">STDEV('Trial 1'!CR12,'Trial 2'!CR12,'Trial 3'!CR12,'Trial 4'!CR12,'Trial 5'!CR12,'Trial 6'!CR12,'Trial 7'!CR12,'Trial 8'!CR12)</f>
        <v>388.63983495900709</v>
      </c>
      <c r="CS19" s="28">
        <f ca="1">STDEV('Trial 1'!CS12,'Trial 2'!CS12,'Trial 3'!CS12,'Trial 4'!CS12,'Trial 5'!CS12,'Trial 6'!CS12,'Trial 7'!CS12,'Trial 8'!CS12)</f>
        <v>377.24933009768461</v>
      </c>
      <c r="CT19" s="28">
        <f ca="1">STDEV('Trial 1'!CT12,'Trial 2'!CT12,'Trial 3'!CT12,'Trial 4'!CT12,'Trial 5'!CT12,'Trial 6'!CT12,'Trial 7'!CT12,'Trial 8'!CT12)</f>
        <v>380.03557870991432</v>
      </c>
      <c r="CU19" s="28">
        <f ca="1">STDEV('Trial 1'!CU12,'Trial 2'!CU12,'Trial 3'!CU12,'Trial 4'!CU12,'Trial 5'!CU12,'Trial 6'!CU12,'Trial 7'!CU12,'Trial 8'!CU12)</f>
        <v>406.63337233651629</v>
      </c>
      <c r="CV19" s="28">
        <f ca="1">STDEV('Trial 1'!CV12,'Trial 2'!CV12,'Trial 3'!CV12,'Trial 4'!CV12,'Trial 5'!CV12,'Trial 6'!CV12,'Trial 7'!CV12,'Trial 8'!CV12)</f>
        <v>391.35931551361557</v>
      </c>
      <c r="CW19" s="28">
        <f ca="1">STDEV('Trial 1'!CW12,'Trial 2'!CW12,'Trial 3'!CW12,'Trial 4'!CW12,'Trial 5'!CW12,'Trial 6'!CW12,'Trial 7'!CW12,'Trial 8'!CW12)</f>
        <v>409.56396512853524</v>
      </c>
      <c r="CX19" s="28">
        <f ca="1">STDEV('Trial 1'!CX12,'Trial 2'!CX12,'Trial 3'!CX12,'Trial 4'!CX12,'Trial 5'!CX12,'Trial 6'!CX12,'Trial 7'!CX12,'Trial 8'!CX12)</f>
        <v>404.2753562682567</v>
      </c>
      <c r="CY19" s="28">
        <f ca="1">STDEV('Trial 1'!CY12,'Trial 2'!CY12,'Trial 3'!CY12,'Trial 4'!CY12,'Trial 5'!CY12,'Trial 6'!CY12,'Trial 7'!CY12,'Trial 8'!CY12)</f>
        <v>417.12841241540525</v>
      </c>
      <c r="CZ19" s="28">
        <f ca="1">STDEV('Trial 1'!CZ12,'Trial 2'!CZ12,'Trial 3'!CZ12,'Trial 4'!CZ12,'Trial 5'!CZ12,'Trial 6'!CZ12,'Trial 7'!CZ12,'Trial 8'!CZ12)</f>
        <v>440.04940970294541</v>
      </c>
      <c r="DA19" s="29">
        <f t="shared" ca="1" si="7"/>
        <v>4766.9277135721804</v>
      </c>
      <c r="DB19" s="28">
        <f ca="1">STDEV('Trial 1'!DB12,'Trial 2'!DB12,'Trial 3'!DB12,'Trial 4'!DB12,'Trial 5'!DB12,'Trial 6'!DB12,'Trial 7'!DB12,'Trial 8'!DB12)</f>
        <v>450.80441100130844</v>
      </c>
      <c r="DC19" s="28">
        <f ca="1">STDEV('Trial 1'!DC12,'Trial 2'!DC12,'Trial 3'!DC12,'Trial 4'!DC12,'Trial 5'!DC12,'Trial 6'!DC12,'Trial 7'!DC12,'Trial 8'!DC12)</f>
        <v>443.30037685647613</v>
      </c>
      <c r="DD19" s="28">
        <f ca="1">STDEV('Trial 1'!DD12,'Trial 2'!DD12,'Trial 3'!DD12,'Trial 4'!DD12,'Trial 5'!DD12,'Trial 6'!DD12,'Trial 7'!DD12,'Trial 8'!DD12)</f>
        <v>446.3317384937244</v>
      </c>
      <c r="DE19" s="28">
        <f ca="1">STDEV('Trial 1'!DE12,'Trial 2'!DE12,'Trial 3'!DE12,'Trial 4'!DE12,'Trial 5'!DE12,'Trial 6'!DE12,'Trial 7'!DE12,'Trial 8'!DE12)</f>
        <v>478.80806184367401</v>
      </c>
      <c r="DF19" s="28">
        <f ca="1">STDEV('Trial 1'!DF12,'Trial 2'!DF12,'Trial 3'!DF12,'Trial 4'!DF12,'Trial 5'!DF12,'Trial 6'!DF12,'Trial 7'!DF12,'Trial 8'!DF12)</f>
        <v>493.65295949648964</v>
      </c>
      <c r="DG19" s="28">
        <f ca="1">STDEV('Trial 1'!DG12,'Trial 2'!DG12,'Trial 3'!DG12,'Trial 4'!DG12,'Trial 5'!DG12,'Trial 6'!DG12,'Trial 7'!DG12,'Trial 8'!DG12)</f>
        <v>477.6274391545889</v>
      </c>
      <c r="DH19" s="28">
        <f ca="1">STDEV('Trial 1'!DH12,'Trial 2'!DH12,'Trial 3'!DH12,'Trial 4'!DH12,'Trial 5'!DH12,'Trial 6'!DH12,'Trial 7'!DH12,'Trial 8'!DH12)</f>
        <v>497.11435967309569</v>
      </c>
      <c r="DI19" s="28">
        <f ca="1">STDEV('Trial 1'!DI12,'Trial 2'!DI12,'Trial 3'!DI12,'Trial 4'!DI12,'Trial 5'!DI12,'Trial 6'!DI12,'Trial 7'!DI12,'Trial 8'!DI12)</f>
        <v>524.53893491168151</v>
      </c>
      <c r="DJ19" s="28">
        <f ca="1">STDEV('Trial 1'!DJ12,'Trial 2'!DJ12,'Trial 3'!DJ12,'Trial 4'!DJ12,'Trial 5'!DJ12,'Trial 6'!DJ12,'Trial 7'!DJ12,'Trial 8'!DJ12)</f>
        <v>543.33834357084356</v>
      </c>
      <c r="DK19" s="28">
        <f ca="1">STDEV('Trial 1'!DK12,'Trial 2'!DK12,'Trial 3'!DK12,'Trial 4'!DK12,'Trial 5'!DK12,'Trial 6'!DK12,'Trial 7'!DK12,'Trial 8'!DK12)</f>
        <v>534.5972093078833</v>
      </c>
      <c r="DL19" s="28">
        <f ca="1">STDEV('Trial 1'!DL12,'Trial 2'!DL12,'Trial 3'!DL12,'Trial 4'!DL12,'Trial 5'!DL12,'Trial 6'!DL12,'Trial 7'!DL12,'Trial 8'!DL12)</f>
        <v>519.51927778901495</v>
      </c>
      <c r="DM19" s="28">
        <f ca="1">STDEV('Trial 1'!DM12,'Trial 2'!DM12,'Trial 3'!DM12,'Trial 4'!DM12,'Trial 5'!DM12,'Trial 6'!DM12,'Trial 7'!DM12,'Trial 8'!DM12)</f>
        <v>537.17203202715939</v>
      </c>
      <c r="DN19" s="29">
        <f t="shared" ca="1" si="8"/>
        <v>5946.8051441259413</v>
      </c>
      <c r="DO19" s="28">
        <f ca="1">STDEV('Trial 1'!DO12,'Trial 2'!DO12,'Trial 3'!DO12,'Trial 4'!DO12,'Trial 5'!DO12,'Trial 6'!DO12,'Trial 7'!DO12,'Trial 8'!DO12)</f>
        <v>540.21538770088455</v>
      </c>
      <c r="DP19" s="28">
        <f ca="1">STDEV('Trial 1'!DP12,'Trial 2'!DP12,'Trial 3'!DP12,'Trial 4'!DP12,'Trial 5'!DP12,'Trial 6'!DP12,'Trial 7'!DP12,'Trial 8'!DP12)</f>
        <v>543.19635767727823</v>
      </c>
      <c r="DQ19" s="28">
        <f ca="1">STDEV('Trial 1'!DQ12,'Trial 2'!DQ12,'Trial 3'!DQ12,'Trial 4'!DQ12,'Trial 5'!DQ12,'Trial 6'!DQ12,'Trial 7'!DQ12,'Trial 8'!DQ12)</f>
        <v>526.88499748236006</v>
      </c>
      <c r="DR19" s="28">
        <f ca="1">STDEV('Trial 1'!DR12,'Trial 2'!DR12,'Trial 3'!DR12,'Trial 4'!DR12,'Trial 5'!DR12,'Trial 6'!DR12,'Trial 7'!DR12,'Trial 8'!DR12)</f>
        <v>531.60091358062436</v>
      </c>
      <c r="DS19" s="28">
        <f ca="1">STDEV('Trial 1'!DS12,'Trial 2'!DS12,'Trial 3'!DS12,'Trial 4'!DS12,'Trial 5'!DS12,'Trial 6'!DS12,'Trial 7'!DS12,'Trial 8'!DS12)</f>
        <v>543.72088668982349</v>
      </c>
      <c r="DT19" s="28">
        <f ca="1">STDEV('Trial 1'!DT12,'Trial 2'!DT12,'Trial 3'!DT12,'Trial 4'!DT12,'Trial 5'!DT12,'Trial 6'!DT12,'Trial 7'!DT12,'Trial 8'!DT12)</f>
        <v>544.9787664554251</v>
      </c>
      <c r="DU19" s="28">
        <f ca="1">STDEV('Trial 1'!DU12,'Trial 2'!DU12,'Trial 3'!DU12,'Trial 4'!DU12,'Trial 5'!DU12,'Trial 6'!DU12,'Trial 7'!DU12,'Trial 8'!DU12)</f>
        <v>562.29521861445176</v>
      </c>
      <c r="DV19" s="28">
        <f ca="1">STDEV('Trial 1'!DV12,'Trial 2'!DV12,'Trial 3'!DV12,'Trial 4'!DV12,'Trial 5'!DV12,'Trial 6'!DV12,'Trial 7'!DV12,'Trial 8'!DV12)</f>
        <v>564.64641515641938</v>
      </c>
      <c r="DW19" s="28">
        <f ca="1">STDEV('Trial 1'!DW12,'Trial 2'!DW12,'Trial 3'!DW12,'Trial 4'!DW12,'Trial 5'!DW12,'Trial 6'!DW12,'Trial 7'!DW12,'Trial 8'!DW12)</f>
        <v>579.09545460974323</v>
      </c>
      <c r="DX19" s="28">
        <f ca="1">STDEV('Trial 1'!DX12,'Trial 2'!DX12,'Trial 3'!DX12,'Trial 4'!DX12,'Trial 5'!DX12,'Trial 6'!DX12,'Trial 7'!DX12,'Trial 8'!DX12)</f>
        <v>618.71410818745755</v>
      </c>
      <c r="DY19" s="28">
        <f ca="1">STDEV('Trial 1'!DY12,'Trial 2'!DY12,'Trial 3'!DY12,'Trial 4'!DY12,'Trial 5'!DY12,'Trial 6'!DY12,'Trial 7'!DY12,'Trial 8'!DY12)</f>
        <v>639.47096364964409</v>
      </c>
      <c r="DZ19" s="28">
        <f ca="1">STDEV('Trial 1'!DZ12,'Trial 2'!DZ12,'Trial 3'!DZ12,'Trial 4'!DZ12,'Trial 5'!DZ12,'Trial 6'!DZ12,'Trial 7'!DZ12,'Trial 8'!DZ12)</f>
        <v>657.53645044476775</v>
      </c>
      <c r="EA19" s="29">
        <f t="shared" ca="1" si="9"/>
        <v>6852.3559202488814</v>
      </c>
      <c r="EB19" s="28">
        <f ca="1">STDEV('Trial 1'!EB12,'Trial 2'!EB12,'Trial 3'!EB12,'Trial 4'!EB12,'Trial 5'!EB12,'Trial 6'!EB12,'Trial 7'!EB12,'Trial 8'!EB12)</f>
        <v>660.22764607584952</v>
      </c>
      <c r="EC19" s="28">
        <f ca="1">STDEV('Trial 1'!EC12,'Trial 2'!EC12,'Trial 3'!EC12,'Trial 4'!EC12,'Trial 5'!EC12,'Trial 6'!EC12,'Trial 7'!EC12,'Trial 8'!EC12)</f>
        <v>665.24621259180833</v>
      </c>
      <c r="ED19" s="28">
        <f ca="1">STDEV('Trial 1'!ED12,'Trial 2'!ED12,'Trial 3'!ED12,'Trial 4'!ED12,'Trial 5'!ED12,'Trial 6'!ED12,'Trial 7'!ED12,'Trial 8'!ED12)</f>
        <v>701.89696077183339</v>
      </c>
      <c r="EE19" s="28">
        <f ca="1">STDEV('Trial 1'!EE12,'Trial 2'!EE12,'Trial 3'!EE12,'Trial 4'!EE12,'Trial 5'!EE12,'Trial 6'!EE12,'Trial 7'!EE12,'Trial 8'!EE12)</f>
        <v>724.26876272065044</v>
      </c>
      <c r="EF19" s="28">
        <f ca="1">STDEV('Trial 1'!EF12,'Trial 2'!EF12,'Trial 3'!EF12,'Trial 4'!EF12,'Trial 5'!EF12,'Trial 6'!EF12,'Trial 7'!EF12,'Trial 8'!EF12)</f>
        <v>722.27413980822701</v>
      </c>
      <c r="EG19" s="28">
        <f ca="1">STDEV('Trial 1'!EG12,'Trial 2'!EG12,'Trial 3'!EG12,'Trial 4'!EG12,'Trial 5'!EG12,'Trial 6'!EG12,'Trial 7'!EG12,'Trial 8'!EG12)</f>
        <v>709.78615842713816</v>
      </c>
      <c r="EH19" s="28">
        <f ca="1">STDEV('Trial 1'!EH12,'Trial 2'!EH12,'Trial 3'!EH12,'Trial 4'!EH12,'Trial 5'!EH12,'Trial 6'!EH12,'Trial 7'!EH12,'Trial 8'!EH12)</f>
        <v>720.67314356434201</v>
      </c>
      <c r="EI19" s="28">
        <f ca="1">STDEV('Trial 1'!EI12,'Trial 2'!EI12,'Trial 3'!EI12,'Trial 4'!EI12,'Trial 5'!EI12,'Trial 6'!EI12,'Trial 7'!EI12,'Trial 8'!EI12)</f>
        <v>705.20734433729103</v>
      </c>
      <c r="EJ19" s="28">
        <f ca="1">STDEV('Trial 1'!EJ12,'Trial 2'!EJ12,'Trial 3'!EJ12,'Trial 4'!EJ12,'Trial 5'!EJ12,'Trial 6'!EJ12,'Trial 7'!EJ12,'Trial 8'!EJ12)</f>
        <v>659.21729955525598</v>
      </c>
      <c r="EK19" s="28">
        <f ca="1">STDEV('Trial 1'!EK12,'Trial 2'!EK12,'Trial 3'!EK12,'Trial 4'!EK12,'Trial 5'!EK12,'Trial 6'!EK12,'Trial 7'!EK12,'Trial 8'!EK12)</f>
        <v>646.82548351502203</v>
      </c>
      <c r="EL19" s="28">
        <f ca="1">STDEV('Trial 1'!EL12,'Trial 2'!EL12,'Trial 3'!EL12,'Trial 4'!EL12,'Trial 5'!EL12,'Trial 6'!EL12,'Trial 7'!EL12,'Trial 8'!EL12)</f>
        <v>640.40375164638738</v>
      </c>
      <c r="EM19" s="28">
        <f ca="1">STDEV('Trial 1'!EM12,'Trial 2'!EM12,'Trial 3'!EM12,'Trial 4'!EM12,'Trial 5'!EM12,'Trial 6'!EM12,'Trial 7'!EM12,'Trial 8'!EM12)</f>
        <v>616.2484722479976</v>
      </c>
      <c r="EN19" s="29">
        <f t="shared" ca="1" si="10"/>
        <v>8172.2753752618028</v>
      </c>
    </row>
    <row r="20" spans="1:144" ht="12.75" customHeight="1" outlineLevel="1"/>
    <row r="21" spans="1:144" ht="12.75" customHeight="1" outlineLevel="1"/>
    <row r="22" spans="1:144" ht="12.75" customHeight="1">
      <c r="A22" s="3" t="str">
        <f>"Capital"</f>
        <v>Capital</v>
      </c>
    </row>
    <row r="23" spans="1:144" ht="12.75" customHeight="1" outlineLevel="1">
      <c r="A23" s="2" t="str">
        <f>" "</f>
        <v xml:space="preserve"> </v>
      </c>
    </row>
    <row r="24" spans="1:144" ht="12.75" customHeight="1" outlineLevel="1">
      <c r="B24" s="19" t="str">
        <f>ZZZ__FnCalls!F7</f>
        <v>Jan 2010</v>
      </c>
      <c r="C24" s="20" t="str">
        <f>ZZZ__FnCalls!F8</f>
        <v>Feb 2010</v>
      </c>
      <c r="D24" s="20" t="str">
        <f>ZZZ__FnCalls!F9</f>
        <v>Mar 2010</v>
      </c>
      <c r="E24" s="20" t="str">
        <f>ZZZ__FnCalls!F10</f>
        <v>Apr 2010</v>
      </c>
      <c r="F24" s="20" t="str">
        <f>ZZZ__FnCalls!F11</f>
        <v>May 2010</v>
      </c>
      <c r="G24" s="20" t="str">
        <f>ZZZ__FnCalls!F12</f>
        <v>Jun 2010</v>
      </c>
      <c r="H24" s="20" t="str">
        <f>ZZZ__FnCalls!F13</f>
        <v>Jul 2010</v>
      </c>
      <c r="I24" s="20" t="str">
        <f>ZZZ__FnCalls!F14</f>
        <v>Aug 2010</v>
      </c>
      <c r="J24" s="20" t="str">
        <f>ZZZ__FnCalls!F15</f>
        <v>Sep 2010</v>
      </c>
      <c r="K24" s="20" t="str">
        <f>ZZZ__FnCalls!F16</f>
        <v>Oct 2010</v>
      </c>
      <c r="L24" s="20" t="str">
        <f>ZZZ__FnCalls!F17</f>
        <v>Nov 2010</v>
      </c>
      <c r="M24" s="20" t="str">
        <f>ZZZ__FnCalls!F18</f>
        <v>Dec 2010</v>
      </c>
      <c r="N24" s="21" t="str">
        <f>ZZZ__FnCalls!H7</f>
        <v>2010</v>
      </c>
      <c r="O24" s="20" t="str">
        <f>ZZZ__FnCalls!F19</f>
        <v>Jan 2011</v>
      </c>
      <c r="P24" s="20" t="str">
        <f>ZZZ__FnCalls!F20</f>
        <v>Feb 2011</v>
      </c>
      <c r="Q24" s="20" t="str">
        <f>ZZZ__FnCalls!F21</f>
        <v>Mar 2011</v>
      </c>
      <c r="R24" s="20" t="str">
        <f>ZZZ__FnCalls!F22</f>
        <v>Apr 2011</v>
      </c>
      <c r="S24" s="20" t="str">
        <f>ZZZ__FnCalls!F23</f>
        <v>May 2011</v>
      </c>
      <c r="T24" s="20" t="str">
        <f>ZZZ__FnCalls!F24</f>
        <v>Jun 2011</v>
      </c>
      <c r="U24" s="20" t="str">
        <f>ZZZ__FnCalls!F25</f>
        <v>Jul 2011</v>
      </c>
      <c r="V24" s="20" t="str">
        <f>ZZZ__FnCalls!F26</f>
        <v>Aug 2011</v>
      </c>
      <c r="W24" s="20" t="str">
        <f>ZZZ__FnCalls!F27</f>
        <v>Sep 2011</v>
      </c>
      <c r="X24" s="20" t="str">
        <f>ZZZ__FnCalls!F28</f>
        <v>Oct 2011</v>
      </c>
      <c r="Y24" s="20" t="str">
        <f>ZZZ__FnCalls!F29</f>
        <v>Nov 2011</v>
      </c>
      <c r="Z24" s="20" t="str">
        <f>ZZZ__FnCalls!F30</f>
        <v>Dec 2011</v>
      </c>
      <c r="AA24" s="21" t="str">
        <f>ZZZ__FnCalls!H19</f>
        <v>2011</v>
      </c>
      <c r="AB24" s="20" t="str">
        <f>ZZZ__FnCalls!F31</f>
        <v>Jan 2012</v>
      </c>
      <c r="AC24" s="20" t="str">
        <f>ZZZ__FnCalls!F32</f>
        <v>Feb 2012</v>
      </c>
      <c r="AD24" s="20" t="str">
        <f>ZZZ__FnCalls!F33</f>
        <v>Mar 2012</v>
      </c>
      <c r="AE24" s="20" t="str">
        <f>ZZZ__FnCalls!F34</f>
        <v>Apr 2012</v>
      </c>
      <c r="AF24" s="20" t="str">
        <f>ZZZ__FnCalls!F35</f>
        <v>May 2012</v>
      </c>
      <c r="AG24" s="20" t="str">
        <f>ZZZ__FnCalls!F36</f>
        <v>Jun 2012</v>
      </c>
      <c r="AH24" s="20" t="str">
        <f>ZZZ__FnCalls!F37</f>
        <v>Jul 2012</v>
      </c>
      <c r="AI24" s="20" t="str">
        <f>ZZZ__FnCalls!F38</f>
        <v>Aug 2012</v>
      </c>
      <c r="AJ24" s="20" t="str">
        <f>ZZZ__FnCalls!F39</f>
        <v>Sep 2012</v>
      </c>
      <c r="AK24" s="20" t="str">
        <f>ZZZ__FnCalls!F40</f>
        <v>Oct 2012</v>
      </c>
      <c r="AL24" s="20" t="str">
        <f>ZZZ__FnCalls!F41</f>
        <v>Nov 2012</v>
      </c>
      <c r="AM24" s="20" t="str">
        <f>ZZZ__FnCalls!F42</f>
        <v>Dec 2012</v>
      </c>
      <c r="AN24" s="21" t="str">
        <f>ZZZ__FnCalls!H31</f>
        <v>2012</v>
      </c>
      <c r="AO24" s="20" t="str">
        <f>ZZZ__FnCalls!F43</f>
        <v>Jan 2013</v>
      </c>
      <c r="AP24" s="20" t="str">
        <f>ZZZ__FnCalls!F44</f>
        <v>Feb 2013</v>
      </c>
      <c r="AQ24" s="20" t="str">
        <f>ZZZ__FnCalls!F45</f>
        <v>Mar 2013</v>
      </c>
      <c r="AR24" s="20" t="str">
        <f>ZZZ__FnCalls!F46</f>
        <v>Apr 2013</v>
      </c>
      <c r="AS24" s="20" t="str">
        <f>ZZZ__FnCalls!F47</f>
        <v>May 2013</v>
      </c>
      <c r="AT24" s="20" t="str">
        <f>ZZZ__FnCalls!F48</f>
        <v>Jun 2013</v>
      </c>
      <c r="AU24" s="20" t="str">
        <f>ZZZ__FnCalls!F49</f>
        <v>Jul 2013</v>
      </c>
      <c r="AV24" s="20" t="str">
        <f>ZZZ__FnCalls!F50</f>
        <v>Aug 2013</v>
      </c>
      <c r="AW24" s="20" t="str">
        <f>ZZZ__FnCalls!F51</f>
        <v>Sep 2013</v>
      </c>
      <c r="AX24" s="20" t="str">
        <f>ZZZ__FnCalls!F52</f>
        <v>Oct 2013</v>
      </c>
      <c r="AY24" s="20" t="str">
        <f>ZZZ__FnCalls!F53</f>
        <v>Nov 2013</v>
      </c>
      <c r="AZ24" s="20" t="str">
        <f>ZZZ__FnCalls!F54</f>
        <v>Dec 2013</v>
      </c>
      <c r="BA24" s="21" t="str">
        <f>ZZZ__FnCalls!H43</f>
        <v>2013</v>
      </c>
      <c r="BB24" s="20" t="str">
        <f>ZZZ__FnCalls!F55</f>
        <v>Jan 2014</v>
      </c>
      <c r="BC24" s="20" t="str">
        <f>ZZZ__FnCalls!F56</f>
        <v>Feb 2014</v>
      </c>
      <c r="BD24" s="20" t="str">
        <f>ZZZ__FnCalls!F57</f>
        <v>Mar 2014</v>
      </c>
      <c r="BE24" s="20" t="str">
        <f>ZZZ__FnCalls!F58</f>
        <v>Apr 2014</v>
      </c>
      <c r="BF24" s="20" t="str">
        <f>ZZZ__FnCalls!F59</f>
        <v>May 2014</v>
      </c>
      <c r="BG24" s="20" t="str">
        <f>ZZZ__FnCalls!F60</f>
        <v>Jun 2014</v>
      </c>
      <c r="BH24" s="20" t="str">
        <f>ZZZ__FnCalls!F61</f>
        <v>Jul 2014</v>
      </c>
      <c r="BI24" s="20" t="str">
        <f>ZZZ__FnCalls!F62</f>
        <v>Aug 2014</v>
      </c>
      <c r="BJ24" s="20" t="str">
        <f>ZZZ__FnCalls!F63</f>
        <v>Sep 2014</v>
      </c>
      <c r="BK24" s="20" t="str">
        <f>ZZZ__FnCalls!F64</f>
        <v>Oct 2014</v>
      </c>
      <c r="BL24" s="20" t="str">
        <f>ZZZ__FnCalls!F65</f>
        <v>Nov 2014</v>
      </c>
      <c r="BM24" s="20" t="str">
        <f>ZZZ__FnCalls!F66</f>
        <v>Dec 2014</v>
      </c>
      <c r="BN24" s="21" t="str">
        <f>ZZZ__FnCalls!H55</f>
        <v>2014</v>
      </c>
      <c r="BO24" s="20" t="str">
        <f>ZZZ__FnCalls!F67</f>
        <v>Jan 2015</v>
      </c>
      <c r="BP24" s="20" t="str">
        <f>ZZZ__FnCalls!F68</f>
        <v>Feb 2015</v>
      </c>
      <c r="BQ24" s="20" t="str">
        <f>ZZZ__FnCalls!F69</f>
        <v>Mar 2015</v>
      </c>
      <c r="BR24" s="20" t="str">
        <f>ZZZ__FnCalls!F70</f>
        <v>Apr 2015</v>
      </c>
      <c r="BS24" s="20" t="str">
        <f>ZZZ__FnCalls!F71</f>
        <v>May 2015</v>
      </c>
      <c r="BT24" s="20" t="str">
        <f>ZZZ__FnCalls!F72</f>
        <v>Jun 2015</v>
      </c>
      <c r="BU24" s="20" t="str">
        <f>ZZZ__FnCalls!F73</f>
        <v>Jul 2015</v>
      </c>
      <c r="BV24" s="20" t="str">
        <f>ZZZ__FnCalls!F74</f>
        <v>Aug 2015</v>
      </c>
      <c r="BW24" s="20" t="str">
        <f>ZZZ__FnCalls!F75</f>
        <v>Sep 2015</v>
      </c>
      <c r="BX24" s="20" t="str">
        <f>ZZZ__FnCalls!F76</f>
        <v>Oct 2015</v>
      </c>
      <c r="BY24" s="20" t="str">
        <f>ZZZ__FnCalls!F77</f>
        <v>Nov 2015</v>
      </c>
      <c r="BZ24" s="20" t="str">
        <f>ZZZ__FnCalls!F78</f>
        <v>Dec 2015</v>
      </c>
      <c r="CA24" s="21" t="str">
        <f>ZZZ__FnCalls!H67</f>
        <v>2015</v>
      </c>
      <c r="CB24" s="20" t="str">
        <f>ZZZ__FnCalls!F79</f>
        <v>Jan 2016</v>
      </c>
      <c r="CC24" s="20" t="str">
        <f>ZZZ__FnCalls!F80</f>
        <v>Feb 2016</v>
      </c>
      <c r="CD24" s="20" t="str">
        <f>ZZZ__FnCalls!F81</f>
        <v>Mar 2016</v>
      </c>
      <c r="CE24" s="20" t="str">
        <f>ZZZ__FnCalls!F82</f>
        <v>Apr 2016</v>
      </c>
      <c r="CF24" s="20" t="str">
        <f>ZZZ__FnCalls!F83</f>
        <v>May 2016</v>
      </c>
      <c r="CG24" s="20" t="str">
        <f>ZZZ__FnCalls!F84</f>
        <v>Jun 2016</v>
      </c>
      <c r="CH24" s="20" t="str">
        <f>ZZZ__FnCalls!F85</f>
        <v>Jul 2016</v>
      </c>
      <c r="CI24" s="20" t="str">
        <f>ZZZ__FnCalls!F86</f>
        <v>Aug 2016</v>
      </c>
      <c r="CJ24" s="20" t="str">
        <f>ZZZ__FnCalls!F87</f>
        <v>Sep 2016</v>
      </c>
      <c r="CK24" s="20" t="str">
        <f>ZZZ__FnCalls!F88</f>
        <v>Oct 2016</v>
      </c>
      <c r="CL24" s="20" t="str">
        <f>ZZZ__FnCalls!F89</f>
        <v>Nov 2016</v>
      </c>
      <c r="CM24" s="20" t="str">
        <f>ZZZ__FnCalls!F90</f>
        <v>Dec 2016</v>
      </c>
      <c r="CN24" s="21" t="str">
        <f>ZZZ__FnCalls!H79</f>
        <v>2016</v>
      </c>
      <c r="CO24" s="20" t="str">
        <f>ZZZ__FnCalls!F91</f>
        <v>Jan 2017</v>
      </c>
      <c r="CP24" s="20" t="str">
        <f>ZZZ__FnCalls!F92</f>
        <v>Feb 2017</v>
      </c>
      <c r="CQ24" s="20" t="str">
        <f>ZZZ__FnCalls!F93</f>
        <v>Mar 2017</v>
      </c>
      <c r="CR24" s="20" t="str">
        <f>ZZZ__FnCalls!F94</f>
        <v>Apr 2017</v>
      </c>
      <c r="CS24" s="20" t="str">
        <f>ZZZ__FnCalls!F95</f>
        <v>May 2017</v>
      </c>
      <c r="CT24" s="20" t="str">
        <f>ZZZ__FnCalls!F96</f>
        <v>Jun 2017</v>
      </c>
      <c r="CU24" s="20" t="str">
        <f>ZZZ__FnCalls!F97</f>
        <v>Jul 2017</v>
      </c>
      <c r="CV24" s="20" t="str">
        <f>ZZZ__FnCalls!F98</f>
        <v>Aug 2017</v>
      </c>
      <c r="CW24" s="20" t="str">
        <f>ZZZ__FnCalls!F99</f>
        <v>Sep 2017</v>
      </c>
      <c r="CX24" s="20" t="str">
        <f>ZZZ__FnCalls!F100</f>
        <v>Oct 2017</v>
      </c>
      <c r="CY24" s="20" t="str">
        <f>ZZZ__FnCalls!F101</f>
        <v>Nov 2017</v>
      </c>
      <c r="CZ24" s="20" t="str">
        <f>ZZZ__FnCalls!F102</f>
        <v>Dec 2017</v>
      </c>
      <c r="DA24" s="21" t="str">
        <f>ZZZ__FnCalls!H91</f>
        <v>2017</v>
      </c>
      <c r="DB24" s="20" t="str">
        <f>ZZZ__FnCalls!F103</f>
        <v>Jan 2018</v>
      </c>
      <c r="DC24" s="20" t="str">
        <f>ZZZ__FnCalls!F104</f>
        <v>Feb 2018</v>
      </c>
      <c r="DD24" s="20" t="str">
        <f>ZZZ__FnCalls!F105</f>
        <v>Mar 2018</v>
      </c>
      <c r="DE24" s="20" t="str">
        <f>ZZZ__FnCalls!F106</f>
        <v>Apr 2018</v>
      </c>
      <c r="DF24" s="20" t="str">
        <f>ZZZ__FnCalls!F107</f>
        <v>May 2018</v>
      </c>
      <c r="DG24" s="20" t="str">
        <f>ZZZ__FnCalls!F108</f>
        <v>Jun 2018</v>
      </c>
      <c r="DH24" s="20" t="str">
        <f>ZZZ__FnCalls!F109</f>
        <v>Jul 2018</v>
      </c>
      <c r="DI24" s="20" t="str">
        <f>ZZZ__FnCalls!F110</f>
        <v>Aug 2018</v>
      </c>
      <c r="DJ24" s="20" t="str">
        <f>ZZZ__FnCalls!F111</f>
        <v>Sep 2018</v>
      </c>
      <c r="DK24" s="20" t="str">
        <f>ZZZ__FnCalls!F112</f>
        <v>Oct 2018</v>
      </c>
      <c r="DL24" s="20" t="str">
        <f>ZZZ__FnCalls!F113</f>
        <v>Nov 2018</v>
      </c>
      <c r="DM24" s="20" t="str">
        <f>ZZZ__FnCalls!F114</f>
        <v>Dec 2018</v>
      </c>
      <c r="DN24" s="21" t="str">
        <f>ZZZ__FnCalls!H103</f>
        <v>2018</v>
      </c>
      <c r="DO24" s="20" t="str">
        <f>ZZZ__FnCalls!F115</f>
        <v>Jan 2019</v>
      </c>
      <c r="DP24" s="20" t="str">
        <f>ZZZ__FnCalls!F116</f>
        <v>Feb 2019</v>
      </c>
      <c r="DQ24" s="20" t="str">
        <f>ZZZ__FnCalls!F117</f>
        <v>Mar 2019</v>
      </c>
      <c r="DR24" s="20" t="str">
        <f>ZZZ__FnCalls!F118</f>
        <v>Apr 2019</v>
      </c>
      <c r="DS24" s="20" t="str">
        <f>ZZZ__FnCalls!F119</f>
        <v>May 2019</v>
      </c>
      <c r="DT24" s="20" t="str">
        <f>ZZZ__FnCalls!F120</f>
        <v>Jun 2019</v>
      </c>
      <c r="DU24" s="20" t="str">
        <f>ZZZ__FnCalls!F121</f>
        <v>Jul 2019</v>
      </c>
      <c r="DV24" s="20" t="str">
        <f>ZZZ__FnCalls!F122</f>
        <v>Aug 2019</v>
      </c>
      <c r="DW24" s="20" t="str">
        <f>ZZZ__FnCalls!F123</f>
        <v>Sep 2019</v>
      </c>
      <c r="DX24" s="20" t="str">
        <f>ZZZ__FnCalls!F124</f>
        <v>Oct 2019</v>
      </c>
      <c r="DY24" s="20" t="str">
        <f>ZZZ__FnCalls!F125</f>
        <v>Nov 2019</v>
      </c>
      <c r="DZ24" s="20" t="str">
        <f>ZZZ__FnCalls!F126</f>
        <v>Dec 2019</v>
      </c>
      <c r="EA24" s="21" t="str">
        <f>ZZZ__FnCalls!H115</f>
        <v>2019</v>
      </c>
      <c r="EB24" s="20" t="str">
        <f>ZZZ__FnCalls!F127</f>
        <v>Jan 2020</v>
      </c>
      <c r="EC24" s="20" t="str">
        <f>ZZZ__FnCalls!F128</f>
        <v>Feb 2020</v>
      </c>
      <c r="ED24" s="20" t="str">
        <f>ZZZ__FnCalls!F129</f>
        <v>Mar 2020</v>
      </c>
      <c r="EE24" s="20" t="str">
        <f>ZZZ__FnCalls!F130</f>
        <v>Apr 2020</v>
      </c>
      <c r="EF24" s="20" t="str">
        <f>ZZZ__FnCalls!F131</f>
        <v>May 2020</v>
      </c>
      <c r="EG24" s="20" t="str">
        <f>ZZZ__FnCalls!F132</f>
        <v>Jun 2020</v>
      </c>
      <c r="EH24" s="20" t="str">
        <f>ZZZ__FnCalls!F133</f>
        <v>Jul 2020</v>
      </c>
      <c r="EI24" s="20" t="str">
        <f>ZZZ__FnCalls!F134</f>
        <v>Aug 2020</v>
      </c>
      <c r="EJ24" s="20" t="str">
        <f>ZZZ__FnCalls!F135</f>
        <v>Sep 2020</v>
      </c>
      <c r="EK24" s="20" t="str">
        <f>ZZZ__FnCalls!F136</f>
        <v>Oct 2020</v>
      </c>
      <c r="EL24" s="20" t="str">
        <f>ZZZ__FnCalls!F137</f>
        <v>Nov 2020</v>
      </c>
      <c r="EM24" s="20" t="str">
        <f>ZZZ__FnCalls!F138</f>
        <v>Dec 2020</v>
      </c>
      <c r="EN24" s="21" t="str">
        <f>ZZZ__FnCalls!H127</f>
        <v>2020</v>
      </c>
    </row>
    <row r="25" spans="1:144" ht="12.75" customHeight="1" outlineLevel="1">
      <c r="A25" s="7" t="str">
        <f>Labels!B22</f>
        <v>Capital</v>
      </c>
      <c r="B25" s="22">
        <f>AVERAGE('Trial 1'!B19,'Trial 2'!B19,'Trial 3'!B19,'Trial 4'!B19,'Trial 5'!B19,'Trial 6'!B19,'Trial 7'!B19,'Trial 8'!B19)</f>
        <v>34645298.421926446</v>
      </c>
      <c r="C25" s="22">
        <f>AVERAGE('Trial 1'!C19,'Trial 2'!C19,'Trial 3'!C19,'Trial 4'!C19,'Trial 5'!C19,'Trial 6'!C19,'Trial 7'!C19,'Trial 8'!C19)</f>
        <v>34645298.421926446</v>
      </c>
      <c r="D25" s="22">
        <f ca="1">AVERAGE('Trial 1'!D19,'Trial 2'!D19,'Trial 3'!D19,'Trial 4'!D19,'Trial 5'!D19,'Trial 6'!D19,'Trial 7'!D19,'Trial 8'!D19)</f>
        <v>34644899.176224455</v>
      </c>
      <c r="E25" s="22">
        <f ca="1">AVERAGE('Trial 1'!E19,'Trial 2'!E19,'Trial 3'!E19,'Trial 4'!E19,'Trial 5'!E19,'Trial 6'!E19,'Trial 7'!E19,'Trial 8'!E19)</f>
        <v>34644106.002934523</v>
      </c>
      <c r="F25" s="22">
        <f ca="1">AVERAGE('Trial 1'!F19,'Trial 2'!F19,'Trial 3'!F19,'Trial 4'!F19,'Trial 5'!F19,'Trial 6'!F19,'Trial 7'!F19,'Trial 8'!F19)</f>
        <v>34642958.630216107</v>
      </c>
      <c r="G25" s="22">
        <f ca="1">AVERAGE('Trial 1'!G19,'Trial 2'!G19,'Trial 3'!G19,'Trial 4'!G19,'Trial 5'!G19,'Trial 6'!G19,'Trial 7'!G19,'Trial 8'!G19)</f>
        <v>34641447.828125551</v>
      </c>
      <c r="H25" s="22">
        <f ca="1">AVERAGE('Trial 1'!H19,'Trial 2'!H19,'Trial 3'!H19,'Trial 4'!H19,'Trial 5'!H19,'Trial 6'!H19,'Trial 7'!H19,'Trial 8'!H19)</f>
        <v>34639597.489551045</v>
      </c>
      <c r="I25" s="22">
        <f ca="1">AVERAGE('Trial 1'!I19,'Trial 2'!I19,'Trial 3'!I19,'Trial 4'!I19,'Trial 5'!I19,'Trial 6'!I19,'Trial 7'!I19,'Trial 8'!I19)</f>
        <v>34637388.941422753</v>
      </c>
      <c r="J25" s="22">
        <f ca="1">AVERAGE('Trial 1'!J19,'Trial 2'!J19,'Trial 3'!J19,'Trial 4'!J19,'Trial 5'!J19,'Trial 6'!J19,'Trial 7'!J19,'Trial 8'!J19)</f>
        <v>34634877.628536507</v>
      </c>
      <c r="K25" s="22">
        <f ca="1">AVERAGE('Trial 1'!K19,'Trial 2'!K19,'Trial 3'!K19,'Trial 4'!K19,'Trial 5'!K19,'Trial 6'!K19,'Trial 7'!K19,'Trial 8'!K19)</f>
        <v>34632055.411070563</v>
      </c>
      <c r="L25" s="22">
        <f ca="1">AVERAGE('Trial 1'!L19,'Trial 2'!L19,'Trial 3'!L19,'Trial 4'!L19,'Trial 5'!L19,'Trial 6'!L19,'Trial 7'!L19,'Trial 8'!L19)</f>
        <v>34628902.199924216</v>
      </c>
      <c r="M25" s="22">
        <f ca="1">AVERAGE('Trial 1'!M19,'Trial 2'!M19,'Trial 3'!M19,'Trial 4'!M19,'Trial 5'!M19,'Trial 6'!M19,'Trial 7'!M19,'Trial 8'!M19)</f>
        <v>34625442.024150752</v>
      </c>
      <c r="N25" s="23">
        <f ca="1">M25</f>
        <v>34625442.024150752</v>
      </c>
      <c r="O25" s="22">
        <f ca="1">AVERAGE('Trial 1'!O19,'Trial 2'!O19,'Trial 3'!O19,'Trial 4'!O19,'Trial 5'!O19,'Trial 6'!O19,'Trial 7'!O19,'Trial 8'!O19)</f>
        <v>34621699.411629304</v>
      </c>
      <c r="P25" s="22">
        <f ca="1">AVERAGE('Trial 1'!P19,'Trial 2'!P19,'Trial 3'!P19,'Trial 4'!P19,'Trial 5'!P19,'Trial 6'!P19,'Trial 7'!P19,'Trial 8'!P19)</f>
        <v>34617685.19546859</v>
      </c>
      <c r="Q25" s="22">
        <f ca="1">AVERAGE('Trial 1'!Q19,'Trial 2'!Q19,'Trial 3'!Q19,'Trial 4'!Q19,'Trial 5'!Q19,'Trial 6'!Q19,'Trial 7'!Q19,'Trial 8'!Q19)</f>
        <v>34613408.449166104</v>
      </c>
      <c r="R25" s="22">
        <f ca="1">AVERAGE('Trial 1'!R19,'Trial 2'!R19,'Trial 3'!R19,'Trial 4'!R19,'Trial 5'!R19,'Trial 6'!R19,'Trial 7'!R19,'Trial 8'!R19)</f>
        <v>34608835.133982994</v>
      </c>
      <c r="S25" s="22">
        <f ca="1">AVERAGE('Trial 1'!S19,'Trial 2'!S19,'Trial 3'!S19,'Trial 4'!S19,'Trial 5'!S19,'Trial 6'!S19,'Trial 7'!S19,'Trial 8'!S19)</f>
        <v>34604033.200653337</v>
      </c>
      <c r="T25" s="22">
        <f ca="1">AVERAGE('Trial 1'!T19,'Trial 2'!T19,'Trial 3'!T19,'Trial 4'!T19,'Trial 5'!T19,'Trial 6'!T19,'Trial 7'!T19,'Trial 8'!T19)</f>
        <v>34599006.285435081</v>
      </c>
      <c r="U25" s="22">
        <f ca="1">AVERAGE('Trial 1'!U19,'Trial 2'!U19,'Trial 3'!U19,'Trial 4'!U19,'Trial 5'!U19,'Trial 6'!U19,'Trial 7'!U19,'Trial 8'!U19)</f>
        <v>34593712.957499593</v>
      </c>
      <c r="V25" s="22">
        <f ca="1">AVERAGE('Trial 1'!V19,'Trial 2'!V19,'Trial 3'!V19,'Trial 4'!V19,'Trial 5'!V19,'Trial 6'!V19,'Trial 7'!V19,'Trial 8'!V19)</f>
        <v>34588194.209915526</v>
      </c>
      <c r="W25" s="22">
        <f ca="1">AVERAGE('Trial 1'!W19,'Trial 2'!W19,'Trial 3'!W19,'Trial 4'!W19,'Trial 5'!W19,'Trial 6'!W19,'Trial 7'!W19,'Trial 8'!W19)</f>
        <v>34582439.749030352</v>
      </c>
      <c r="X25" s="22">
        <f ca="1">AVERAGE('Trial 1'!X19,'Trial 2'!X19,'Trial 3'!X19,'Trial 4'!X19,'Trial 5'!X19,'Trial 6'!X19,'Trial 7'!X19,'Trial 8'!X19)</f>
        <v>34576459.481625736</v>
      </c>
      <c r="Y25" s="22">
        <f ca="1">AVERAGE('Trial 1'!Y19,'Trial 2'!Y19,'Trial 3'!Y19,'Trial 4'!Y19,'Trial 5'!Y19,'Trial 6'!Y19,'Trial 7'!Y19,'Trial 8'!Y19)</f>
        <v>34570294.641582012</v>
      </c>
      <c r="Z25" s="22">
        <f ca="1">AVERAGE('Trial 1'!Z19,'Trial 2'!Z19,'Trial 3'!Z19,'Trial 4'!Z19,'Trial 5'!Z19,'Trial 6'!Z19,'Trial 7'!Z19,'Trial 8'!Z19)</f>
        <v>34563935.719048373</v>
      </c>
      <c r="AA25" s="23">
        <f ca="1">Z25</f>
        <v>34563935.719048373</v>
      </c>
      <c r="AB25" s="22">
        <f ca="1">AVERAGE('Trial 1'!AB19,'Trial 2'!AB19,'Trial 3'!AB19,'Trial 4'!AB19,'Trial 5'!AB19,'Trial 6'!AB19,'Trial 7'!AB19,'Trial 8'!AB19)</f>
        <v>34557371.33474873</v>
      </c>
      <c r="AC25" s="22">
        <f ca="1">AVERAGE('Trial 1'!AC19,'Trial 2'!AC19,'Trial 3'!AC19,'Trial 4'!AC19,'Trial 5'!AC19,'Trial 6'!AC19,'Trial 7'!AC19,'Trial 8'!AC19)</f>
        <v>34550576.68944864</v>
      </c>
      <c r="AD25" s="22">
        <f ca="1">AVERAGE('Trial 1'!AD19,'Trial 2'!AD19,'Trial 3'!AD19,'Trial 4'!AD19,'Trial 5'!AD19,'Trial 6'!AD19,'Trial 7'!AD19,'Trial 8'!AD19)</f>
        <v>34543607.072799362</v>
      </c>
      <c r="AE25" s="22">
        <f ca="1">AVERAGE('Trial 1'!AE19,'Trial 2'!AE19,'Trial 3'!AE19,'Trial 4'!AE19,'Trial 5'!AE19,'Trial 6'!AE19,'Trial 7'!AE19,'Trial 8'!AE19)</f>
        <v>34536427.281592898</v>
      </c>
      <c r="AF25" s="22">
        <f ca="1">AVERAGE('Trial 1'!AF19,'Trial 2'!AF19,'Trial 3'!AF19,'Trial 4'!AF19,'Trial 5'!AF19,'Trial 6'!AF19,'Trial 7'!AF19,'Trial 8'!AF19)</f>
        <v>34529067.37052203</v>
      </c>
      <c r="AG25" s="22">
        <f ca="1">AVERAGE('Trial 1'!AG19,'Trial 2'!AG19,'Trial 3'!AG19,'Trial 4'!AG19,'Trial 5'!AG19,'Trial 6'!AG19,'Trial 7'!AG19,'Trial 8'!AG19)</f>
        <v>34521494.027309045</v>
      </c>
      <c r="AH25" s="22">
        <f ca="1">AVERAGE('Trial 1'!AH19,'Trial 2'!AH19,'Trial 3'!AH19,'Trial 4'!AH19,'Trial 5'!AH19,'Trial 6'!AH19,'Trial 7'!AH19,'Trial 8'!AH19)</f>
        <v>34513723.248322628</v>
      </c>
      <c r="AI25" s="22">
        <f ca="1">AVERAGE('Trial 1'!AI19,'Trial 2'!AI19,'Trial 3'!AI19,'Trial 4'!AI19,'Trial 5'!AI19,'Trial 6'!AI19,'Trial 7'!AI19,'Trial 8'!AI19)</f>
        <v>34505757.282045051</v>
      </c>
      <c r="AJ25" s="22">
        <f ca="1">AVERAGE('Trial 1'!AJ19,'Trial 2'!AJ19,'Trial 3'!AJ19,'Trial 4'!AJ19,'Trial 5'!AJ19,'Trial 6'!AJ19,'Trial 7'!AJ19,'Trial 8'!AJ19)</f>
        <v>34497598.824913062</v>
      </c>
      <c r="AK25" s="22">
        <f ca="1">AVERAGE('Trial 1'!AK19,'Trial 2'!AK19,'Trial 3'!AK19,'Trial 4'!AK19,'Trial 5'!AK19,'Trial 6'!AK19,'Trial 7'!AK19,'Trial 8'!AK19)</f>
        <v>34489276.323819347</v>
      </c>
      <c r="AL25" s="22">
        <f ca="1">AVERAGE('Trial 1'!AL19,'Trial 2'!AL19,'Trial 3'!AL19,'Trial 4'!AL19,'Trial 5'!AL19,'Trial 6'!AL19,'Trial 7'!AL19,'Trial 8'!AL19)</f>
        <v>34480771.228150591</v>
      </c>
      <c r="AM25" s="22">
        <f ca="1">AVERAGE('Trial 1'!AM19,'Trial 2'!AM19,'Trial 3'!AM19,'Trial 4'!AM19,'Trial 5'!AM19,'Trial 6'!AM19,'Trial 7'!AM19,'Trial 8'!AM19)</f>
        <v>34472079.152273305</v>
      </c>
      <c r="AN25" s="23">
        <f ca="1">AM25</f>
        <v>34472079.152273305</v>
      </c>
      <c r="AO25" s="22">
        <f ca="1">AVERAGE('Trial 1'!AO19,'Trial 2'!AO19,'Trial 3'!AO19,'Trial 4'!AO19,'Trial 5'!AO19,'Trial 6'!AO19,'Trial 7'!AO19,'Trial 8'!AO19)</f>
        <v>34463221.590712294</v>
      </c>
      <c r="AP25" s="22">
        <f ca="1">AVERAGE('Trial 1'!AP19,'Trial 2'!AP19,'Trial 3'!AP19,'Trial 4'!AP19,'Trial 5'!AP19,'Trial 6'!AP19,'Trial 7'!AP19,'Trial 8'!AP19)</f>
        <v>34454201.274309665</v>
      </c>
      <c r="AQ25" s="22">
        <f ca="1">AVERAGE('Trial 1'!AQ19,'Trial 2'!AQ19,'Trial 3'!AQ19,'Trial 4'!AQ19,'Trial 5'!AQ19,'Trial 6'!AQ19,'Trial 7'!AQ19,'Trial 8'!AQ19)</f>
        <v>34445054.26795657</v>
      </c>
      <c r="AR25" s="22">
        <f ca="1">AVERAGE('Trial 1'!AR19,'Trial 2'!AR19,'Trial 3'!AR19,'Trial 4'!AR19,'Trial 5'!AR19,'Trial 6'!AR19,'Trial 7'!AR19,'Trial 8'!AR19)</f>
        <v>34435790.078626387</v>
      </c>
      <c r="AS25" s="22">
        <f ca="1">AVERAGE('Trial 1'!AS19,'Trial 2'!AS19,'Trial 3'!AS19,'Trial 4'!AS19,'Trial 5'!AS19,'Trial 6'!AS19,'Trial 7'!AS19,'Trial 8'!AS19)</f>
        <v>34426400.571100064</v>
      </c>
      <c r="AT25" s="22">
        <f ca="1">AVERAGE('Trial 1'!AT19,'Trial 2'!AT19,'Trial 3'!AT19,'Trial 4'!AT19,'Trial 5'!AT19,'Trial 6'!AT19,'Trial 7'!AT19,'Trial 8'!AT19)</f>
        <v>34416920.008760482</v>
      </c>
      <c r="AU25" s="22">
        <f ca="1">AVERAGE('Trial 1'!AU19,'Trial 2'!AU19,'Trial 3'!AU19,'Trial 4'!AU19,'Trial 5'!AU19,'Trial 6'!AU19,'Trial 7'!AU19,'Trial 8'!AU19)</f>
        <v>34407311.872074045</v>
      </c>
      <c r="AV25" s="22">
        <f ca="1">AVERAGE('Trial 1'!AV19,'Trial 2'!AV19,'Trial 3'!AV19,'Trial 4'!AV19,'Trial 5'!AV19,'Trial 6'!AV19,'Trial 7'!AV19,'Trial 8'!AV19)</f>
        <v>34397570.331097677</v>
      </c>
      <c r="AW25" s="22">
        <f ca="1">AVERAGE('Trial 1'!AW19,'Trial 2'!AW19,'Trial 3'!AW19,'Trial 4'!AW19,'Trial 5'!AW19,'Trial 6'!AW19,'Trial 7'!AW19,'Trial 8'!AW19)</f>
        <v>34387709.931946121</v>
      </c>
      <c r="AX25" s="22">
        <f ca="1">AVERAGE('Trial 1'!AX19,'Trial 2'!AX19,'Trial 3'!AX19,'Trial 4'!AX19,'Trial 5'!AX19,'Trial 6'!AX19,'Trial 7'!AX19,'Trial 8'!AX19)</f>
        <v>34377738.250416331</v>
      </c>
      <c r="AY25" s="22">
        <f ca="1">AVERAGE('Trial 1'!AY19,'Trial 2'!AY19,'Trial 3'!AY19,'Trial 4'!AY19,'Trial 5'!AY19,'Trial 6'!AY19,'Trial 7'!AY19,'Trial 8'!AY19)</f>
        <v>34367620.415001586</v>
      </c>
      <c r="AZ25" s="22">
        <f ca="1">AVERAGE('Trial 1'!AZ19,'Trial 2'!AZ19,'Trial 3'!AZ19,'Trial 4'!AZ19,'Trial 5'!AZ19,'Trial 6'!AZ19,'Trial 7'!AZ19,'Trial 8'!AZ19)</f>
        <v>34357391.535396621</v>
      </c>
      <c r="BA25" s="23">
        <f ca="1">AZ25</f>
        <v>34357391.535396621</v>
      </c>
      <c r="BB25" s="22">
        <f ca="1">AVERAGE('Trial 1'!BB19,'Trial 2'!BB19,'Trial 3'!BB19,'Trial 4'!BB19,'Trial 5'!BB19,'Trial 6'!BB19,'Trial 7'!BB19,'Trial 8'!BB19)</f>
        <v>34347036.036025323</v>
      </c>
      <c r="BC25" s="22">
        <f ca="1">AVERAGE('Trial 1'!BC19,'Trial 2'!BC19,'Trial 3'!BC19,'Trial 4'!BC19,'Trial 5'!BC19,'Trial 6'!BC19,'Trial 7'!BC19,'Trial 8'!BC19)</f>
        <v>34336593.575545162</v>
      </c>
      <c r="BD25" s="22">
        <f ca="1">AVERAGE('Trial 1'!BD19,'Trial 2'!BD19,'Trial 3'!BD19,'Trial 4'!BD19,'Trial 5'!BD19,'Trial 6'!BD19,'Trial 7'!BD19,'Trial 8'!BD19)</f>
        <v>34326065.474024527</v>
      </c>
      <c r="BE25" s="22">
        <f ca="1">AVERAGE('Trial 1'!BE19,'Trial 2'!BE19,'Trial 3'!BE19,'Trial 4'!BE19,'Trial 5'!BE19,'Trial 6'!BE19,'Trial 7'!BE19,'Trial 8'!BE19)</f>
        <v>34315420.047155097</v>
      </c>
      <c r="BF25" s="22">
        <f ca="1">AVERAGE('Trial 1'!BF19,'Trial 2'!BF19,'Trial 3'!BF19,'Trial 4'!BF19,'Trial 5'!BF19,'Trial 6'!BF19,'Trial 7'!BF19,'Trial 8'!BF19)</f>
        <v>34304690.606258295</v>
      </c>
      <c r="BG25" s="22">
        <f ca="1">AVERAGE('Trial 1'!BG19,'Trial 2'!BG19,'Trial 3'!BG19,'Trial 4'!BG19,'Trial 5'!BG19,'Trial 6'!BG19,'Trial 7'!BG19,'Trial 8'!BG19)</f>
        <v>34293901.129057884</v>
      </c>
      <c r="BH25" s="22">
        <f ca="1">AVERAGE('Trial 1'!BH19,'Trial 2'!BH19,'Trial 3'!BH19,'Trial 4'!BH19,'Trial 5'!BH19,'Trial 6'!BH19,'Trial 7'!BH19,'Trial 8'!BH19)</f>
        <v>34282984.881158605</v>
      </c>
      <c r="BI25" s="22">
        <f ca="1">AVERAGE('Trial 1'!BI19,'Trial 2'!BI19,'Trial 3'!BI19,'Trial 4'!BI19,'Trial 5'!BI19,'Trial 6'!BI19,'Trial 7'!BI19,'Trial 8'!BI19)</f>
        <v>34271995.925660037</v>
      </c>
      <c r="BJ25" s="22">
        <f ca="1">AVERAGE('Trial 1'!BJ19,'Trial 2'!BJ19,'Trial 3'!BJ19,'Trial 4'!BJ19,'Trial 5'!BJ19,'Trial 6'!BJ19,'Trial 7'!BJ19,'Trial 8'!BJ19)</f>
        <v>34260892.651799291</v>
      </c>
      <c r="BK25" s="22">
        <f ca="1">AVERAGE('Trial 1'!BK19,'Trial 2'!BK19,'Trial 3'!BK19,'Trial 4'!BK19,'Trial 5'!BK19,'Trial 6'!BK19,'Trial 7'!BK19,'Trial 8'!BK19)</f>
        <v>34249709.852758229</v>
      </c>
      <c r="BL25" s="22">
        <f ca="1">AVERAGE('Trial 1'!BL19,'Trial 2'!BL19,'Trial 3'!BL19,'Trial 4'!BL19,'Trial 5'!BL19,'Trial 6'!BL19,'Trial 7'!BL19,'Trial 8'!BL19)</f>
        <v>34238417.960504331</v>
      </c>
      <c r="BM25" s="22">
        <f ca="1">AVERAGE('Trial 1'!BM19,'Trial 2'!BM19,'Trial 3'!BM19,'Trial 4'!BM19,'Trial 5'!BM19,'Trial 6'!BM19,'Trial 7'!BM19,'Trial 8'!BM19)</f>
        <v>34227074.792053699</v>
      </c>
      <c r="BN25" s="23">
        <f ca="1">BM25</f>
        <v>34227074.792053699</v>
      </c>
      <c r="BO25" s="22">
        <f ca="1">AVERAGE('Trial 1'!BO19,'Trial 2'!BO19,'Trial 3'!BO19,'Trial 4'!BO19,'Trial 5'!BO19,'Trial 6'!BO19,'Trial 7'!BO19,'Trial 8'!BO19)</f>
        <v>34215644.528804913</v>
      </c>
      <c r="BP25" s="22">
        <f ca="1">AVERAGE('Trial 1'!BP19,'Trial 2'!BP19,'Trial 3'!BP19,'Trial 4'!BP19,'Trial 5'!BP19,'Trial 6'!BP19,'Trial 7'!BP19,'Trial 8'!BP19)</f>
        <v>34204156.494751334</v>
      </c>
      <c r="BQ25" s="22">
        <f ca="1">AVERAGE('Trial 1'!BQ19,'Trial 2'!BQ19,'Trial 3'!BQ19,'Trial 4'!BQ19,'Trial 5'!BQ19,'Trial 6'!BQ19,'Trial 7'!BQ19,'Trial 8'!BQ19)</f>
        <v>34192595.009885035</v>
      </c>
      <c r="BR25" s="22">
        <f ca="1">AVERAGE('Trial 1'!BR19,'Trial 2'!BR19,'Trial 3'!BR19,'Trial 4'!BR19,'Trial 5'!BR19,'Trial 6'!BR19,'Trial 7'!BR19,'Trial 8'!BR19)</f>
        <v>34180967.841305241</v>
      </c>
      <c r="BS25" s="22">
        <f ca="1">AVERAGE('Trial 1'!BS19,'Trial 2'!BS19,'Trial 3'!BS19,'Trial 4'!BS19,'Trial 5'!BS19,'Trial 6'!BS19,'Trial 7'!BS19,'Trial 8'!BS19)</f>
        <v>34169293.356096901</v>
      </c>
      <c r="BT25" s="22">
        <f ca="1">AVERAGE('Trial 1'!BT19,'Trial 2'!BT19,'Trial 3'!BT19,'Trial 4'!BT19,'Trial 5'!BT19,'Trial 6'!BT19,'Trial 7'!BT19,'Trial 8'!BT19)</f>
        <v>34157566.57874123</v>
      </c>
      <c r="BU25" s="22">
        <f ca="1">AVERAGE('Trial 1'!BU19,'Trial 2'!BU19,'Trial 3'!BU19,'Trial 4'!BU19,'Trial 5'!BU19,'Trial 6'!BU19,'Trial 7'!BU19,'Trial 8'!BU19)</f>
        <v>34145789.51011578</v>
      </c>
      <c r="BV25" s="22">
        <f ca="1">AVERAGE('Trial 1'!BV19,'Trial 2'!BV19,'Trial 3'!BV19,'Trial 4'!BV19,'Trial 5'!BV19,'Trial 6'!BV19,'Trial 7'!BV19,'Trial 8'!BV19)</f>
        <v>34133968.721942008</v>
      </c>
      <c r="BW25" s="22">
        <f ca="1">AVERAGE('Trial 1'!BW19,'Trial 2'!BW19,'Trial 3'!BW19,'Trial 4'!BW19,'Trial 5'!BW19,'Trial 6'!BW19,'Trial 7'!BW19,'Trial 8'!BW19)</f>
        <v>34122125.907625675</v>
      </c>
      <c r="BX25" s="22">
        <f ca="1">AVERAGE('Trial 1'!BX19,'Trial 2'!BX19,'Trial 3'!BX19,'Trial 4'!BX19,'Trial 5'!BX19,'Trial 6'!BX19,'Trial 7'!BX19,'Trial 8'!BX19)</f>
        <v>34110228.420118846</v>
      </c>
      <c r="BY25" s="22">
        <f ca="1">AVERAGE('Trial 1'!BY19,'Trial 2'!BY19,'Trial 3'!BY19,'Trial 4'!BY19,'Trial 5'!BY19,'Trial 6'!BY19,'Trial 7'!BY19,'Trial 8'!BY19)</f>
        <v>34098248.561685503</v>
      </c>
      <c r="BZ25" s="22">
        <f ca="1">AVERAGE('Trial 1'!BZ19,'Trial 2'!BZ19,'Trial 3'!BZ19,'Trial 4'!BZ19,'Trial 5'!BZ19,'Trial 6'!BZ19,'Trial 7'!BZ19,'Trial 8'!BZ19)</f>
        <v>34086188.181071147</v>
      </c>
      <c r="CA25" s="23">
        <f ca="1">BZ25</f>
        <v>34086188.181071147</v>
      </c>
      <c r="CB25" s="22">
        <f ca="1">AVERAGE('Trial 1'!CB19,'Trial 2'!CB19,'Trial 3'!CB19,'Trial 4'!CB19,'Trial 5'!CB19,'Trial 6'!CB19,'Trial 7'!CB19,'Trial 8'!CB19)</f>
        <v>34074079.579057842</v>
      </c>
      <c r="CC25" s="22">
        <f ca="1">AVERAGE('Trial 1'!CC19,'Trial 2'!CC19,'Trial 3'!CC19,'Trial 4'!CC19,'Trial 5'!CC19,'Trial 6'!CC19,'Trial 7'!CC19,'Trial 8'!CC19)</f>
        <v>34061923.078567214</v>
      </c>
      <c r="CD25" s="22">
        <f ca="1">AVERAGE('Trial 1'!CD19,'Trial 2'!CD19,'Trial 3'!CD19,'Trial 4'!CD19,'Trial 5'!CD19,'Trial 6'!CD19,'Trial 7'!CD19,'Trial 8'!CD19)</f>
        <v>34049706.497931734</v>
      </c>
      <c r="CE25" s="22">
        <f ca="1">AVERAGE('Trial 1'!CE19,'Trial 2'!CE19,'Trial 3'!CE19,'Trial 4'!CE19,'Trial 5'!CE19,'Trial 6'!CE19,'Trial 7'!CE19,'Trial 8'!CE19)</f>
        <v>34037436.262311786</v>
      </c>
      <c r="CF25" s="22">
        <f ca="1">AVERAGE('Trial 1'!CF19,'Trial 2'!CF19,'Trial 3'!CF19,'Trial 4'!CF19,'Trial 5'!CF19,'Trial 6'!CF19,'Trial 7'!CF19,'Trial 8'!CF19)</f>
        <v>34025085.228809319</v>
      </c>
      <c r="CG25" s="22">
        <f ca="1">AVERAGE('Trial 1'!CG19,'Trial 2'!CG19,'Trial 3'!CG19,'Trial 4'!CG19,'Trial 5'!CG19,'Trial 6'!CG19,'Trial 7'!CG19,'Trial 8'!CG19)</f>
        <v>34012712.503860526</v>
      </c>
      <c r="CH25" s="22">
        <f ca="1">AVERAGE('Trial 1'!CH19,'Trial 2'!CH19,'Trial 3'!CH19,'Trial 4'!CH19,'Trial 5'!CH19,'Trial 6'!CH19,'Trial 7'!CH19,'Trial 8'!CH19)</f>
        <v>34000293.049258344</v>
      </c>
      <c r="CI25" s="22">
        <f ca="1">AVERAGE('Trial 1'!CI19,'Trial 2'!CI19,'Trial 3'!CI19,'Trial 4'!CI19,'Trial 5'!CI19,'Trial 6'!CI19,'Trial 7'!CI19,'Trial 8'!CI19)</f>
        <v>33987830.139199294</v>
      </c>
      <c r="CJ25" s="22">
        <f ca="1">AVERAGE('Trial 1'!CJ19,'Trial 2'!CJ19,'Trial 3'!CJ19,'Trial 4'!CJ19,'Trial 5'!CJ19,'Trial 6'!CJ19,'Trial 7'!CJ19,'Trial 8'!CJ19)</f>
        <v>33975354.642578788</v>
      </c>
      <c r="CK25" s="22">
        <f ca="1">AVERAGE('Trial 1'!CK19,'Trial 2'!CK19,'Trial 3'!CK19,'Trial 4'!CK19,'Trial 5'!CK19,'Trial 6'!CK19,'Trial 7'!CK19,'Trial 8'!CK19)</f>
        <v>33962865.516867243</v>
      </c>
      <c r="CL25" s="22">
        <f ca="1">AVERAGE('Trial 1'!CL19,'Trial 2'!CL19,'Trial 3'!CL19,'Trial 4'!CL19,'Trial 5'!CL19,'Trial 6'!CL19,'Trial 7'!CL19,'Trial 8'!CL19)</f>
        <v>33950340.083700135</v>
      </c>
      <c r="CM25" s="22">
        <f ca="1">AVERAGE('Trial 1'!CM19,'Trial 2'!CM19,'Trial 3'!CM19,'Trial 4'!CM19,'Trial 5'!CM19,'Trial 6'!CM19,'Trial 7'!CM19,'Trial 8'!CM19)</f>
        <v>33937761.269257188</v>
      </c>
      <c r="CN25" s="23">
        <f ca="1">CM25</f>
        <v>33937761.269257188</v>
      </c>
      <c r="CO25" s="22">
        <f ca="1">AVERAGE('Trial 1'!CO19,'Trial 2'!CO19,'Trial 3'!CO19,'Trial 4'!CO19,'Trial 5'!CO19,'Trial 6'!CO19,'Trial 7'!CO19,'Trial 8'!CO19)</f>
        <v>33925126.964615345</v>
      </c>
      <c r="CP25" s="22">
        <f ca="1">AVERAGE('Trial 1'!CP19,'Trial 2'!CP19,'Trial 3'!CP19,'Trial 4'!CP19,'Trial 5'!CP19,'Trial 6'!CP19,'Trial 7'!CP19,'Trial 8'!CP19)</f>
        <v>33912483.51364062</v>
      </c>
      <c r="CQ25" s="22">
        <f ca="1">AVERAGE('Trial 1'!CQ19,'Trial 2'!CQ19,'Trial 3'!CQ19,'Trial 4'!CQ19,'Trial 5'!CQ19,'Trial 6'!CQ19,'Trial 7'!CQ19,'Trial 8'!CQ19)</f>
        <v>33899776.886838511</v>
      </c>
      <c r="CR25" s="22">
        <f ca="1">AVERAGE('Trial 1'!CR19,'Trial 2'!CR19,'Trial 3'!CR19,'Trial 4'!CR19,'Trial 5'!CR19,'Trial 6'!CR19,'Trial 7'!CR19,'Trial 8'!CR19)</f>
        <v>33887047.702436365</v>
      </c>
      <c r="CS25" s="22">
        <f ca="1">AVERAGE('Trial 1'!CS19,'Trial 2'!CS19,'Trial 3'!CS19,'Trial 4'!CS19,'Trial 5'!CS19,'Trial 6'!CS19,'Trial 7'!CS19,'Trial 8'!CS19)</f>
        <v>33874307.008915007</v>
      </c>
      <c r="CT25" s="22">
        <f ca="1">AVERAGE('Trial 1'!CT19,'Trial 2'!CT19,'Trial 3'!CT19,'Trial 4'!CT19,'Trial 5'!CT19,'Trial 6'!CT19,'Trial 7'!CT19,'Trial 8'!CT19)</f>
        <v>33861512.197206706</v>
      </c>
      <c r="CU25" s="22">
        <f ca="1">AVERAGE('Trial 1'!CU19,'Trial 2'!CU19,'Trial 3'!CU19,'Trial 4'!CU19,'Trial 5'!CU19,'Trial 6'!CU19,'Trial 7'!CU19,'Trial 8'!CU19)</f>
        <v>33848667.10298343</v>
      </c>
      <c r="CV25" s="22">
        <f ca="1">AVERAGE('Trial 1'!CV19,'Trial 2'!CV19,'Trial 3'!CV19,'Trial 4'!CV19,'Trial 5'!CV19,'Trial 6'!CV19,'Trial 7'!CV19,'Trial 8'!CV19)</f>
        <v>33835790.920913316</v>
      </c>
      <c r="CW25" s="22">
        <f ca="1">AVERAGE('Trial 1'!CW19,'Trial 2'!CW19,'Trial 3'!CW19,'Trial 4'!CW19,'Trial 5'!CW19,'Trial 6'!CW19,'Trial 7'!CW19,'Trial 8'!CW19)</f>
        <v>33822896.024273813</v>
      </c>
      <c r="CX25" s="22">
        <f ca="1">AVERAGE('Trial 1'!CX19,'Trial 2'!CX19,'Trial 3'!CX19,'Trial 4'!CX19,'Trial 5'!CX19,'Trial 6'!CX19,'Trial 7'!CX19,'Trial 8'!CX19)</f>
        <v>33809954.067826688</v>
      </c>
      <c r="CY25" s="22">
        <f ca="1">AVERAGE('Trial 1'!CY19,'Trial 2'!CY19,'Trial 3'!CY19,'Trial 4'!CY19,'Trial 5'!CY19,'Trial 6'!CY19,'Trial 7'!CY19,'Trial 8'!CY19)</f>
        <v>33796985.80914931</v>
      </c>
      <c r="CZ25" s="22">
        <f ca="1">AVERAGE('Trial 1'!CZ19,'Trial 2'!CZ19,'Trial 3'!CZ19,'Trial 4'!CZ19,'Trial 5'!CZ19,'Trial 6'!CZ19,'Trial 7'!CZ19,'Trial 8'!CZ19)</f>
        <v>33783991.185228266</v>
      </c>
      <c r="DA25" s="23">
        <f ca="1">CZ25</f>
        <v>33783991.185228266</v>
      </c>
      <c r="DB25" s="22">
        <f ca="1">AVERAGE('Trial 1'!DB19,'Trial 2'!DB19,'Trial 3'!DB19,'Trial 4'!DB19,'Trial 5'!DB19,'Trial 6'!DB19,'Trial 7'!DB19,'Trial 8'!DB19)</f>
        <v>33770973.868793488</v>
      </c>
      <c r="DC25" s="22">
        <f ca="1">AVERAGE('Trial 1'!DC19,'Trial 2'!DC19,'Trial 3'!DC19,'Trial 4'!DC19,'Trial 5'!DC19,'Trial 6'!DC19,'Trial 7'!DC19,'Trial 8'!DC19)</f>
        <v>33757939.163901575</v>
      </c>
      <c r="DD25" s="22">
        <f ca="1">AVERAGE('Trial 1'!DD19,'Trial 2'!DD19,'Trial 3'!DD19,'Trial 4'!DD19,'Trial 5'!DD19,'Trial 6'!DD19,'Trial 7'!DD19,'Trial 8'!DD19)</f>
        <v>33744882.217776291</v>
      </c>
      <c r="DE25" s="22">
        <f ca="1">AVERAGE('Trial 1'!DE19,'Trial 2'!DE19,'Trial 3'!DE19,'Trial 4'!DE19,'Trial 5'!DE19,'Trial 6'!DE19,'Trial 7'!DE19,'Trial 8'!DE19)</f>
        <v>33731823.24900908</v>
      </c>
      <c r="DF25" s="22">
        <f ca="1">AVERAGE('Trial 1'!DF19,'Trial 2'!DF19,'Trial 3'!DF19,'Trial 4'!DF19,'Trial 5'!DF19,'Trial 6'!DF19,'Trial 7'!DF19,'Trial 8'!DF19)</f>
        <v>33718727.997086734</v>
      </c>
      <c r="DG25" s="22">
        <f ca="1">AVERAGE('Trial 1'!DG19,'Trial 2'!DG19,'Trial 3'!DG19,'Trial 4'!DG19,'Trial 5'!DG19,'Trial 6'!DG19,'Trial 7'!DG19,'Trial 8'!DG19)</f>
        <v>33705614.668909132</v>
      </c>
      <c r="DH25" s="22">
        <f ca="1">AVERAGE('Trial 1'!DH19,'Trial 2'!DH19,'Trial 3'!DH19,'Trial 4'!DH19,'Trial 5'!DH19,'Trial 6'!DH19,'Trial 7'!DH19,'Trial 8'!DH19)</f>
        <v>33692459.557821311</v>
      </c>
      <c r="DI25" s="22">
        <f ca="1">AVERAGE('Trial 1'!DI19,'Trial 2'!DI19,'Trial 3'!DI19,'Trial 4'!DI19,'Trial 5'!DI19,'Trial 6'!DI19,'Trial 7'!DI19,'Trial 8'!DI19)</f>
        <v>33679297.313165911</v>
      </c>
      <c r="DJ25" s="22">
        <f ca="1">AVERAGE('Trial 1'!DJ19,'Trial 2'!DJ19,'Trial 3'!DJ19,'Trial 4'!DJ19,'Trial 5'!DJ19,'Trial 6'!DJ19,'Trial 7'!DJ19,'Trial 8'!DJ19)</f>
        <v>33666113.493958168</v>
      </c>
      <c r="DK25" s="22">
        <f ca="1">AVERAGE('Trial 1'!DK19,'Trial 2'!DK19,'Trial 3'!DK19,'Trial 4'!DK19,'Trial 5'!DK19,'Trial 6'!DK19,'Trial 7'!DK19,'Trial 8'!DK19)</f>
        <v>33652906.093594588</v>
      </c>
      <c r="DL25" s="22">
        <f ca="1">AVERAGE('Trial 1'!DL19,'Trial 2'!DL19,'Trial 3'!DL19,'Trial 4'!DL19,'Trial 5'!DL19,'Trial 6'!DL19,'Trial 7'!DL19,'Trial 8'!DL19)</f>
        <v>33639662.461893417</v>
      </c>
      <c r="DM25" s="22">
        <f ca="1">AVERAGE('Trial 1'!DM19,'Trial 2'!DM19,'Trial 3'!DM19,'Trial 4'!DM19,'Trial 5'!DM19,'Trial 6'!DM19,'Trial 7'!DM19,'Trial 8'!DM19)</f>
        <v>33626425.185837992</v>
      </c>
      <c r="DN25" s="23">
        <f ca="1">DM25</f>
        <v>33626425.185837992</v>
      </c>
      <c r="DO25" s="22">
        <f ca="1">AVERAGE('Trial 1'!DO19,'Trial 2'!DO19,'Trial 3'!DO19,'Trial 4'!DO19,'Trial 5'!DO19,'Trial 6'!DO19,'Trial 7'!DO19,'Trial 8'!DO19)</f>
        <v>33613150.043622285</v>
      </c>
      <c r="DP25" s="22">
        <f ca="1">AVERAGE('Trial 1'!DP19,'Trial 2'!DP19,'Trial 3'!DP19,'Trial 4'!DP19,'Trial 5'!DP19,'Trial 6'!DP19,'Trial 7'!DP19,'Trial 8'!DP19)</f>
        <v>33599841.92810344</v>
      </c>
      <c r="DQ25" s="22">
        <f ca="1">AVERAGE('Trial 1'!DQ19,'Trial 2'!DQ19,'Trial 3'!DQ19,'Trial 4'!DQ19,'Trial 5'!DQ19,'Trial 6'!DQ19,'Trial 7'!DQ19,'Trial 8'!DQ19)</f>
        <v>33586523.302808918</v>
      </c>
      <c r="DR25" s="22">
        <f ca="1">AVERAGE('Trial 1'!DR19,'Trial 2'!DR19,'Trial 3'!DR19,'Trial 4'!DR19,'Trial 5'!DR19,'Trial 6'!DR19,'Trial 7'!DR19,'Trial 8'!DR19)</f>
        <v>33573194.971916333</v>
      </c>
      <c r="DS25" s="22">
        <f ca="1">AVERAGE('Trial 1'!DS19,'Trial 2'!DS19,'Trial 3'!DS19,'Trial 4'!DS19,'Trial 5'!DS19,'Trial 6'!DS19,'Trial 7'!DS19,'Trial 8'!DS19)</f>
        <v>33559847.370444968</v>
      </c>
      <c r="DT25" s="22">
        <f ca="1">AVERAGE('Trial 1'!DT19,'Trial 2'!DT19,'Trial 3'!DT19,'Trial 4'!DT19,'Trial 5'!DT19,'Trial 6'!DT19,'Trial 7'!DT19,'Trial 8'!DT19)</f>
        <v>33546446.884999305</v>
      </c>
      <c r="DU25" s="22">
        <f ca="1">AVERAGE('Trial 1'!DU19,'Trial 2'!DU19,'Trial 3'!DU19,'Trial 4'!DU19,'Trial 5'!DU19,'Trial 6'!DU19,'Trial 7'!DU19,'Trial 8'!DU19)</f>
        <v>33533042.657295514</v>
      </c>
      <c r="DV25" s="22">
        <f ca="1">AVERAGE('Trial 1'!DV19,'Trial 2'!DV19,'Trial 3'!DV19,'Trial 4'!DV19,'Trial 5'!DV19,'Trial 6'!DV19,'Trial 7'!DV19,'Trial 8'!DV19)</f>
        <v>33519655.173232295</v>
      </c>
      <c r="DW25" s="22">
        <f ca="1">AVERAGE('Trial 1'!DW19,'Trial 2'!DW19,'Trial 3'!DW19,'Trial 4'!DW19,'Trial 5'!DW19,'Trial 6'!DW19,'Trial 7'!DW19,'Trial 8'!DW19)</f>
        <v>33506254.772421475</v>
      </c>
      <c r="DX25" s="22">
        <f ca="1">AVERAGE('Trial 1'!DX19,'Trial 2'!DX19,'Trial 3'!DX19,'Trial 4'!DX19,'Trial 5'!DX19,'Trial 6'!DX19,'Trial 7'!DX19,'Trial 8'!DX19)</f>
        <v>33492839.666865923</v>
      </c>
      <c r="DY25" s="22">
        <f ca="1">AVERAGE('Trial 1'!DY19,'Trial 2'!DY19,'Trial 3'!DY19,'Trial 4'!DY19,'Trial 5'!DY19,'Trial 6'!DY19,'Trial 7'!DY19,'Trial 8'!DY19)</f>
        <v>33479435.090897247</v>
      </c>
      <c r="DZ25" s="22">
        <f ca="1">AVERAGE('Trial 1'!DZ19,'Trial 2'!DZ19,'Trial 3'!DZ19,'Trial 4'!DZ19,'Trial 5'!DZ19,'Trial 6'!DZ19,'Trial 7'!DZ19,'Trial 8'!DZ19)</f>
        <v>33465997.933833838</v>
      </c>
      <c r="EA25" s="23">
        <f ca="1">DZ25</f>
        <v>33465997.933833838</v>
      </c>
      <c r="EB25" s="22">
        <f ca="1">AVERAGE('Trial 1'!EB19,'Trial 2'!EB19,'Trial 3'!EB19,'Trial 4'!EB19,'Trial 5'!EB19,'Trial 6'!EB19,'Trial 7'!EB19,'Trial 8'!EB19)</f>
        <v>33452592.896398321</v>
      </c>
      <c r="EC25" s="22">
        <f ca="1">AVERAGE('Trial 1'!EC19,'Trial 2'!EC19,'Trial 3'!EC19,'Trial 4'!EC19,'Trial 5'!EC19,'Trial 6'!EC19,'Trial 7'!EC19,'Trial 8'!EC19)</f>
        <v>33439182.424409367</v>
      </c>
      <c r="ED25" s="22">
        <f ca="1">AVERAGE('Trial 1'!ED19,'Trial 2'!ED19,'Trial 3'!ED19,'Trial 4'!ED19,'Trial 5'!ED19,'Trial 6'!ED19,'Trial 7'!ED19,'Trial 8'!ED19)</f>
        <v>33425747.70383073</v>
      </c>
      <c r="EE25" s="22">
        <f ca="1">AVERAGE('Trial 1'!EE19,'Trial 2'!EE19,'Trial 3'!EE19,'Trial 4'!EE19,'Trial 5'!EE19,'Trial 6'!EE19,'Trial 7'!EE19,'Trial 8'!EE19)</f>
        <v>33412254.299499106</v>
      </c>
      <c r="EF25" s="22">
        <f ca="1">AVERAGE('Trial 1'!EF19,'Trial 2'!EF19,'Trial 3'!EF19,'Trial 4'!EF19,'Trial 5'!EF19,'Trial 6'!EF19,'Trial 7'!EF19,'Trial 8'!EF19)</f>
        <v>33398771.383442048</v>
      </c>
      <c r="EG25" s="22">
        <f ca="1">AVERAGE('Trial 1'!EG19,'Trial 2'!EG19,'Trial 3'!EG19,'Trial 4'!EG19,'Trial 5'!EG19,'Trial 6'!EG19,'Trial 7'!EG19,'Trial 8'!EG19)</f>
        <v>33385266.771455906</v>
      </c>
      <c r="EH25" s="22">
        <f ca="1">AVERAGE('Trial 1'!EH19,'Trial 2'!EH19,'Trial 3'!EH19,'Trial 4'!EH19,'Trial 5'!EH19,'Trial 6'!EH19,'Trial 7'!EH19,'Trial 8'!EH19)</f>
        <v>33371765.541088268</v>
      </c>
      <c r="EI25" s="22">
        <f ca="1">AVERAGE('Trial 1'!EI19,'Trial 2'!EI19,'Trial 3'!EI19,'Trial 4'!EI19,'Trial 5'!EI19,'Trial 6'!EI19,'Trial 7'!EI19,'Trial 8'!EI19)</f>
        <v>33358250.636250094</v>
      </c>
      <c r="EJ25" s="22">
        <f ca="1">AVERAGE('Trial 1'!EJ19,'Trial 2'!EJ19,'Trial 3'!EJ19,'Trial 4'!EJ19,'Trial 5'!EJ19,'Trial 6'!EJ19,'Trial 7'!EJ19,'Trial 8'!EJ19)</f>
        <v>33344752.717457555</v>
      </c>
      <c r="EK25" s="22">
        <f ca="1">AVERAGE('Trial 1'!EK19,'Trial 2'!EK19,'Trial 3'!EK19,'Trial 4'!EK19,'Trial 5'!EK19,'Trial 6'!EK19,'Trial 7'!EK19,'Trial 8'!EK19)</f>
        <v>33331250.760273654</v>
      </c>
      <c r="EL25" s="22">
        <f ca="1">AVERAGE('Trial 1'!EL19,'Trial 2'!EL19,'Trial 3'!EL19,'Trial 4'!EL19,'Trial 5'!EL19,'Trial 6'!EL19,'Trial 7'!EL19,'Trial 8'!EL19)</f>
        <v>33317735.051080488</v>
      </c>
      <c r="EM25" s="22">
        <f ca="1">AVERAGE('Trial 1'!EM19,'Trial 2'!EM19,'Trial 3'!EM19,'Trial 4'!EM19,'Trial 5'!EM19,'Trial 6'!EM19,'Trial 7'!EM19,'Trial 8'!EM19)</f>
        <v>33304229.841376312</v>
      </c>
      <c r="EN25" s="23">
        <f ca="1">EM25</f>
        <v>33304229.841376312</v>
      </c>
    </row>
    <row r="26" spans="1:144" ht="12.75" customHeight="1" outlineLevel="1">
      <c r="A26" s="11" t="str">
        <f>Labels!B23</f>
        <v>Capital std dev</v>
      </c>
      <c r="B26" s="24">
        <f>STDEV('Trial 1'!B19,'Trial 2'!B19,'Trial 3'!B19,'Trial 4'!B19,'Trial 5'!B19,'Trial 6'!B19,'Trial 7'!B19,'Trial 8'!B19)</f>
        <v>7.9650056932098984E-9</v>
      </c>
      <c r="C26" s="24">
        <f>STDEV('Trial 1'!C19,'Trial 2'!C19,'Trial 3'!C19,'Trial 4'!C19,'Trial 5'!C19,'Trial 6'!C19,'Trial 7'!C19,'Trial 8'!C19)</f>
        <v>7.9650056932098984E-9</v>
      </c>
      <c r="D26" s="24">
        <f ca="1">STDEV('Trial 1'!D19,'Trial 2'!D19,'Trial 3'!D19,'Trial 4'!D19,'Trial 5'!D19,'Trial 6'!D19,'Trial 7'!D19,'Trial 8'!D19)</f>
        <v>51.450867293079241</v>
      </c>
      <c r="E26" s="24">
        <f ca="1">STDEV('Trial 1'!E19,'Trial 2'!E19,'Trial 3'!E19,'Trial 4'!E19,'Trial 5'!E19,'Trial 6'!E19,'Trial 7'!E19,'Trial 8'!E19)</f>
        <v>110.19741220955872</v>
      </c>
      <c r="F26" s="24">
        <f ca="1">STDEV('Trial 1'!F19,'Trial 2'!F19,'Trial 3'!F19,'Trial 4'!F19,'Trial 5'!F19,'Trial 6'!F19,'Trial 7'!F19,'Trial 8'!F19)</f>
        <v>150.33000671123045</v>
      </c>
      <c r="G26" s="24">
        <f ca="1">STDEV('Trial 1'!G19,'Trial 2'!G19,'Trial 3'!G19,'Trial 4'!G19,'Trial 5'!G19,'Trial 6'!G19,'Trial 7'!G19,'Trial 8'!G19)</f>
        <v>197.93577601982778</v>
      </c>
      <c r="H26" s="24">
        <f ca="1">STDEV('Trial 1'!H19,'Trial 2'!H19,'Trial 3'!H19,'Trial 4'!H19,'Trial 5'!H19,'Trial 6'!H19,'Trial 7'!H19,'Trial 8'!H19)</f>
        <v>274.4714400963631</v>
      </c>
      <c r="I26" s="24">
        <f ca="1">STDEV('Trial 1'!I19,'Trial 2'!I19,'Trial 3'!I19,'Trial 4'!I19,'Trial 5'!I19,'Trial 6'!I19,'Trial 7'!I19,'Trial 8'!I19)</f>
        <v>354.25253300838534</v>
      </c>
      <c r="J26" s="24">
        <f ca="1">STDEV('Trial 1'!J19,'Trial 2'!J19,'Trial 3'!J19,'Trial 4'!J19,'Trial 5'!J19,'Trial 6'!J19,'Trial 7'!J19,'Trial 8'!J19)</f>
        <v>451.99115035584492</v>
      </c>
      <c r="K26" s="24">
        <f ca="1">STDEV('Trial 1'!K19,'Trial 2'!K19,'Trial 3'!K19,'Trial 4'!K19,'Trial 5'!K19,'Trial 6'!K19,'Trial 7'!K19,'Trial 8'!K19)</f>
        <v>559.31156663475906</v>
      </c>
      <c r="L26" s="24">
        <f ca="1">STDEV('Trial 1'!L19,'Trial 2'!L19,'Trial 3'!L19,'Trial 4'!L19,'Trial 5'!L19,'Trial 6'!L19,'Trial 7'!L19,'Trial 8'!L19)</f>
        <v>636.97028412410486</v>
      </c>
      <c r="M26" s="24">
        <f ca="1">STDEV('Trial 1'!M19,'Trial 2'!M19,'Trial 3'!M19,'Trial 4'!M19,'Trial 5'!M19,'Trial 6'!M19,'Trial 7'!M19,'Trial 8'!M19)</f>
        <v>735.39649169682605</v>
      </c>
      <c r="N26" s="25">
        <f ca="1">M26</f>
        <v>735.39649169682605</v>
      </c>
      <c r="O26" s="24">
        <f ca="1">STDEV('Trial 1'!O19,'Trial 2'!O19,'Trial 3'!O19,'Trial 4'!O19,'Trial 5'!O19,'Trial 6'!O19,'Trial 7'!O19,'Trial 8'!O19)</f>
        <v>855.39998997962516</v>
      </c>
      <c r="P26" s="24">
        <f ca="1">STDEV('Trial 1'!P19,'Trial 2'!P19,'Trial 3'!P19,'Trial 4'!P19,'Trial 5'!P19,'Trial 6'!P19,'Trial 7'!P19,'Trial 8'!P19)</f>
        <v>978.70833244639334</v>
      </c>
      <c r="Q26" s="24">
        <f ca="1">STDEV('Trial 1'!Q19,'Trial 2'!Q19,'Trial 3'!Q19,'Trial 4'!Q19,'Trial 5'!Q19,'Trial 6'!Q19,'Trial 7'!Q19,'Trial 8'!Q19)</f>
        <v>1069.8103970864584</v>
      </c>
      <c r="R26" s="24">
        <f ca="1">STDEV('Trial 1'!R19,'Trial 2'!R19,'Trial 3'!R19,'Trial 4'!R19,'Trial 5'!R19,'Trial 6'!R19,'Trial 7'!R19,'Trial 8'!R19)</f>
        <v>1189.6166249198582</v>
      </c>
      <c r="S26" s="24">
        <f ca="1">STDEV('Trial 1'!S19,'Trial 2'!S19,'Trial 3'!S19,'Trial 4'!S19,'Trial 5'!S19,'Trial 6'!S19,'Trial 7'!S19,'Trial 8'!S19)</f>
        <v>1332.7830173845146</v>
      </c>
      <c r="T26" s="24">
        <f ca="1">STDEV('Trial 1'!T19,'Trial 2'!T19,'Trial 3'!T19,'Trial 4'!T19,'Trial 5'!T19,'Trial 6'!T19,'Trial 7'!T19,'Trial 8'!T19)</f>
        <v>1469.4260298303066</v>
      </c>
      <c r="U26" s="24">
        <f ca="1">STDEV('Trial 1'!U19,'Trial 2'!U19,'Trial 3'!U19,'Trial 4'!U19,'Trial 5'!U19,'Trial 6'!U19,'Trial 7'!U19,'Trial 8'!U19)</f>
        <v>1616.4297519091706</v>
      </c>
      <c r="V26" s="24">
        <f ca="1">STDEV('Trial 1'!V19,'Trial 2'!V19,'Trial 3'!V19,'Trial 4'!V19,'Trial 5'!V19,'Trial 6'!V19,'Trial 7'!V19,'Trial 8'!V19)</f>
        <v>1807.8556358293656</v>
      </c>
      <c r="W26" s="24">
        <f ca="1">STDEV('Trial 1'!W19,'Trial 2'!W19,'Trial 3'!W19,'Trial 4'!W19,'Trial 5'!W19,'Trial 6'!W19,'Trial 7'!W19,'Trial 8'!W19)</f>
        <v>1994.6450454010251</v>
      </c>
      <c r="X26" s="24">
        <f ca="1">STDEV('Trial 1'!X19,'Trial 2'!X19,'Trial 3'!X19,'Trial 4'!X19,'Trial 5'!X19,'Trial 6'!X19,'Trial 7'!X19,'Trial 8'!X19)</f>
        <v>2218.890391936603</v>
      </c>
      <c r="Y26" s="24">
        <f ca="1">STDEV('Trial 1'!Y19,'Trial 2'!Y19,'Trial 3'!Y19,'Trial 4'!Y19,'Trial 5'!Y19,'Trial 6'!Y19,'Trial 7'!Y19,'Trial 8'!Y19)</f>
        <v>2439.4764075221433</v>
      </c>
      <c r="Z26" s="24">
        <f ca="1">STDEV('Trial 1'!Z19,'Trial 2'!Z19,'Trial 3'!Z19,'Trial 4'!Z19,'Trial 5'!Z19,'Trial 6'!Z19,'Trial 7'!Z19,'Trial 8'!Z19)</f>
        <v>2679.987206792493</v>
      </c>
      <c r="AA26" s="25">
        <f ca="1">Z26</f>
        <v>2679.987206792493</v>
      </c>
      <c r="AB26" s="24">
        <f ca="1">STDEV('Trial 1'!AB19,'Trial 2'!AB19,'Trial 3'!AB19,'Trial 4'!AB19,'Trial 5'!AB19,'Trial 6'!AB19,'Trial 7'!AB19,'Trial 8'!AB19)</f>
        <v>2909.2968222579148</v>
      </c>
      <c r="AC26" s="24">
        <f ca="1">STDEV('Trial 1'!AC19,'Trial 2'!AC19,'Trial 3'!AC19,'Trial 4'!AC19,'Trial 5'!AC19,'Trial 6'!AC19,'Trial 7'!AC19,'Trial 8'!AC19)</f>
        <v>3146.6893259878252</v>
      </c>
      <c r="AD26" s="24">
        <f ca="1">STDEV('Trial 1'!AD19,'Trial 2'!AD19,'Trial 3'!AD19,'Trial 4'!AD19,'Trial 5'!AD19,'Trial 6'!AD19,'Trial 7'!AD19,'Trial 8'!AD19)</f>
        <v>3388.6748358107693</v>
      </c>
      <c r="AE26" s="24">
        <f ca="1">STDEV('Trial 1'!AE19,'Trial 2'!AE19,'Trial 3'!AE19,'Trial 4'!AE19,'Trial 5'!AE19,'Trial 6'!AE19,'Trial 7'!AE19,'Trial 8'!AE19)</f>
        <v>3631.8251609899944</v>
      </c>
      <c r="AF26" s="24">
        <f ca="1">STDEV('Trial 1'!AF19,'Trial 2'!AF19,'Trial 3'!AF19,'Trial 4'!AF19,'Trial 5'!AF19,'Trial 6'!AF19,'Trial 7'!AF19,'Trial 8'!AF19)</f>
        <v>3912.0459389648568</v>
      </c>
      <c r="AG26" s="24">
        <f ca="1">STDEV('Trial 1'!AG19,'Trial 2'!AG19,'Trial 3'!AG19,'Trial 4'!AG19,'Trial 5'!AG19,'Trial 6'!AG19,'Trial 7'!AG19,'Trial 8'!AG19)</f>
        <v>4159.4619157496118</v>
      </c>
      <c r="AH26" s="24">
        <f ca="1">STDEV('Trial 1'!AH19,'Trial 2'!AH19,'Trial 3'!AH19,'Trial 4'!AH19,'Trial 5'!AH19,'Trial 6'!AH19,'Trial 7'!AH19,'Trial 8'!AH19)</f>
        <v>4430.8224002838506</v>
      </c>
      <c r="AI26" s="24">
        <f ca="1">STDEV('Trial 1'!AI19,'Trial 2'!AI19,'Trial 3'!AI19,'Trial 4'!AI19,'Trial 5'!AI19,'Trial 6'!AI19,'Trial 7'!AI19,'Trial 8'!AI19)</f>
        <v>4689.1685525565954</v>
      </c>
      <c r="AJ26" s="24">
        <f ca="1">STDEV('Trial 1'!AJ19,'Trial 2'!AJ19,'Trial 3'!AJ19,'Trial 4'!AJ19,'Trial 5'!AJ19,'Trial 6'!AJ19,'Trial 7'!AJ19,'Trial 8'!AJ19)</f>
        <v>4937.7146535619086</v>
      </c>
      <c r="AK26" s="24">
        <f ca="1">STDEV('Trial 1'!AK19,'Trial 2'!AK19,'Trial 3'!AK19,'Trial 4'!AK19,'Trial 5'!AK19,'Trial 6'!AK19,'Trial 7'!AK19,'Trial 8'!AK19)</f>
        <v>5194.3478622716166</v>
      </c>
      <c r="AL26" s="24">
        <f ca="1">STDEV('Trial 1'!AL19,'Trial 2'!AL19,'Trial 3'!AL19,'Trial 4'!AL19,'Trial 5'!AL19,'Trial 6'!AL19,'Trial 7'!AL19,'Trial 8'!AL19)</f>
        <v>5472.0750047073425</v>
      </c>
      <c r="AM26" s="24">
        <f ca="1">STDEV('Trial 1'!AM19,'Trial 2'!AM19,'Trial 3'!AM19,'Trial 4'!AM19,'Trial 5'!AM19,'Trial 6'!AM19,'Trial 7'!AM19,'Trial 8'!AM19)</f>
        <v>5753.4180151578466</v>
      </c>
      <c r="AN26" s="25">
        <f ca="1">AM26</f>
        <v>5753.4180151578466</v>
      </c>
      <c r="AO26" s="24">
        <f ca="1">STDEV('Trial 1'!AO19,'Trial 2'!AO19,'Trial 3'!AO19,'Trial 4'!AO19,'Trial 5'!AO19,'Trial 6'!AO19,'Trial 7'!AO19,'Trial 8'!AO19)</f>
        <v>6054.5475942822168</v>
      </c>
      <c r="AP26" s="24">
        <f ca="1">STDEV('Trial 1'!AP19,'Trial 2'!AP19,'Trial 3'!AP19,'Trial 4'!AP19,'Trial 5'!AP19,'Trial 6'!AP19,'Trial 7'!AP19,'Trial 8'!AP19)</f>
        <v>6345.1644130448994</v>
      </c>
      <c r="AQ26" s="24">
        <f ca="1">STDEV('Trial 1'!AQ19,'Trial 2'!AQ19,'Trial 3'!AQ19,'Trial 4'!AQ19,'Trial 5'!AQ19,'Trial 6'!AQ19,'Trial 7'!AQ19,'Trial 8'!AQ19)</f>
        <v>6603.0723584880225</v>
      </c>
      <c r="AR26" s="24">
        <f ca="1">STDEV('Trial 1'!AR19,'Trial 2'!AR19,'Trial 3'!AR19,'Trial 4'!AR19,'Trial 5'!AR19,'Trial 6'!AR19,'Trial 7'!AR19,'Trial 8'!AR19)</f>
        <v>6841.1169514091152</v>
      </c>
      <c r="AS26" s="24">
        <f ca="1">STDEV('Trial 1'!AS19,'Trial 2'!AS19,'Trial 3'!AS19,'Trial 4'!AS19,'Trial 5'!AS19,'Trial 6'!AS19,'Trial 7'!AS19,'Trial 8'!AS19)</f>
        <v>7116.1634326369995</v>
      </c>
      <c r="AT26" s="24">
        <f ca="1">STDEV('Trial 1'!AT19,'Trial 2'!AT19,'Trial 3'!AT19,'Trial 4'!AT19,'Trial 5'!AT19,'Trial 6'!AT19,'Trial 7'!AT19,'Trial 8'!AT19)</f>
        <v>7410.130054767691</v>
      </c>
      <c r="AU26" s="24">
        <f ca="1">STDEV('Trial 1'!AU19,'Trial 2'!AU19,'Trial 3'!AU19,'Trial 4'!AU19,'Trial 5'!AU19,'Trial 6'!AU19,'Trial 7'!AU19,'Trial 8'!AU19)</f>
        <v>7731.9771080882019</v>
      </c>
      <c r="AV26" s="24">
        <f ca="1">STDEV('Trial 1'!AV19,'Trial 2'!AV19,'Trial 3'!AV19,'Trial 4'!AV19,'Trial 5'!AV19,'Trial 6'!AV19,'Trial 7'!AV19,'Trial 8'!AV19)</f>
        <v>8054.8325335078907</v>
      </c>
      <c r="AW26" s="24">
        <f ca="1">STDEV('Trial 1'!AW19,'Trial 2'!AW19,'Trial 3'!AW19,'Trial 4'!AW19,'Trial 5'!AW19,'Trial 6'!AW19,'Trial 7'!AW19,'Trial 8'!AW19)</f>
        <v>8381.189209857308</v>
      </c>
      <c r="AX26" s="24">
        <f ca="1">STDEV('Trial 1'!AX19,'Trial 2'!AX19,'Trial 3'!AX19,'Trial 4'!AX19,'Trial 5'!AX19,'Trial 6'!AX19,'Trial 7'!AX19,'Trial 8'!AX19)</f>
        <v>8683.6366641105906</v>
      </c>
      <c r="AY26" s="24">
        <f ca="1">STDEV('Trial 1'!AY19,'Trial 2'!AY19,'Trial 3'!AY19,'Trial 4'!AY19,'Trial 5'!AY19,'Trial 6'!AY19,'Trial 7'!AY19,'Trial 8'!AY19)</f>
        <v>8978.7100568909282</v>
      </c>
      <c r="AZ26" s="24">
        <f ca="1">STDEV('Trial 1'!AZ19,'Trial 2'!AZ19,'Trial 3'!AZ19,'Trial 4'!AZ19,'Trial 5'!AZ19,'Trial 6'!AZ19,'Trial 7'!AZ19,'Trial 8'!AZ19)</f>
        <v>9250.1957199371118</v>
      </c>
      <c r="BA26" s="25">
        <f ca="1">AZ26</f>
        <v>9250.1957199371118</v>
      </c>
      <c r="BB26" s="24">
        <f ca="1">STDEV('Trial 1'!BB19,'Trial 2'!BB19,'Trial 3'!BB19,'Trial 4'!BB19,'Trial 5'!BB19,'Trial 6'!BB19,'Trial 7'!BB19,'Trial 8'!BB19)</f>
        <v>9525.9926516872765</v>
      </c>
      <c r="BC26" s="24">
        <f ca="1">STDEV('Trial 1'!BC19,'Trial 2'!BC19,'Trial 3'!BC19,'Trial 4'!BC19,'Trial 5'!BC19,'Trial 6'!BC19,'Trial 7'!BC19,'Trial 8'!BC19)</f>
        <v>9822.2485205781668</v>
      </c>
      <c r="BD26" s="24">
        <f ca="1">STDEV('Trial 1'!BD19,'Trial 2'!BD19,'Trial 3'!BD19,'Trial 4'!BD19,'Trial 5'!BD19,'Trial 6'!BD19,'Trial 7'!BD19,'Trial 8'!BD19)</f>
        <v>10122.32563622186</v>
      </c>
      <c r="BE26" s="24">
        <f ca="1">STDEV('Trial 1'!BE19,'Trial 2'!BE19,'Trial 3'!BE19,'Trial 4'!BE19,'Trial 5'!BE19,'Trial 6'!BE19,'Trial 7'!BE19,'Trial 8'!BE19)</f>
        <v>10414.736592238629</v>
      </c>
      <c r="BF26" s="24">
        <f ca="1">STDEV('Trial 1'!BF19,'Trial 2'!BF19,'Trial 3'!BF19,'Trial 4'!BF19,'Trial 5'!BF19,'Trial 6'!BF19,'Trial 7'!BF19,'Trial 8'!BF19)</f>
        <v>10703.216539233161</v>
      </c>
      <c r="BG26" s="24">
        <f ca="1">STDEV('Trial 1'!BG19,'Trial 2'!BG19,'Trial 3'!BG19,'Trial 4'!BG19,'Trial 5'!BG19,'Trial 6'!BG19,'Trial 7'!BG19,'Trial 8'!BG19)</f>
        <v>11015.985488630342</v>
      </c>
      <c r="BH26" s="24">
        <f ca="1">STDEV('Trial 1'!BH19,'Trial 2'!BH19,'Trial 3'!BH19,'Trial 4'!BH19,'Trial 5'!BH19,'Trial 6'!BH19,'Trial 7'!BH19,'Trial 8'!BH19)</f>
        <v>11353.347498802785</v>
      </c>
      <c r="BI26" s="24">
        <f ca="1">STDEV('Trial 1'!BI19,'Trial 2'!BI19,'Trial 3'!BI19,'Trial 4'!BI19,'Trial 5'!BI19,'Trial 6'!BI19,'Trial 7'!BI19,'Trial 8'!BI19)</f>
        <v>11659.083264623705</v>
      </c>
      <c r="BJ26" s="24">
        <f ca="1">STDEV('Trial 1'!BJ19,'Trial 2'!BJ19,'Trial 3'!BJ19,'Trial 4'!BJ19,'Trial 5'!BJ19,'Trial 6'!BJ19,'Trial 7'!BJ19,'Trial 8'!BJ19)</f>
        <v>11938.357675995472</v>
      </c>
      <c r="BK26" s="24">
        <f ca="1">STDEV('Trial 1'!BK19,'Trial 2'!BK19,'Trial 3'!BK19,'Trial 4'!BK19,'Trial 5'!BK19,'Trial 6'!BK19,'Trial 7'!BK19,'Trial 8'!BK19)</f>
        <v>12207.840548481245</v>
      </c>
      <c r="BL26" s="24">
        <f ca="1">STDEV('Trial 1'!BL19,'Trial 2'!BL19,'Trial 3'!BL19,'Trial 4'!BL19,'Trial 5'!BL19,'Trial 6'!BL19,'Trial 7'!BL19,'Trial 8'!BL19)</f>
        <v>12461.315041817559</v>
      </c>
      <c r="BM26" s="24">
        <f ca="1">STDEV('Trial 1'!BM19,'Trial 2'!BM19,'Trial 3'!BM19,'Trial 4'!BM19,'Trial 5'!BM19,'Trial 6'!BM19,'Trial 7'!BM19,'Trial 8'!BM19)</f>
        <v>12748.438559850603</v>
      </c>
      <c r="BN26" s="25">
        <f ca="1">BM26</f>
        <v>12748.438559850603</v>
      </c>
      <c r="BO26" s="24">
        <f ca="1">STDEV('Trial 1'!BO19,'Trial 2'!BO19,'Trial 3'!BO19,'Trial 4'!BO19,'Trial 5'!BO19,'Trial 6'!BO19,'Trial 7'!BO19,'Trial 8'!BO19)</f>
        <v>13053.749215126993</v>
      </c>
      <c r="BP26" s="24">
        <f ca="1">STDEV('Trial 1'!BP19,'Trial 2'!BP19,'Trial 3'!BP19,'Trial 4'!BP19,'Trial 5'!BP19,'Trial 6'!BP19,'Trial 7'!BP19,'Trial 8'!BP19)</f>
        <v>13380.047693701032</v>
      </c>
      <c r="BQ26" s="24">
        <f ca="1">STDEV('Trial 1'!BQ19,'Trial 2'!BQ19,'Trial 3'!BQ19,'Trial 4'!BQ19,'Trial 5'!BQ19,'Trial 6'!BQ19,'Trial 7'!BQ19,'Trial 8'!BQ19)</f>
        <v>13709.264906832688</v>
      </c>
      <c r="BR26" s="24">
        <f ca="1">STDEV('Trial 1'!BR19,'Trial 2'!BR19,'Trial 3'!BR19,'Trial 4'!BR19,'Trial 5'!BR19,'Trial 6'!BR19,'Trial 7'!BR19,'Trial 8'!BR19)</f>
        <v>14046.262004024926</v>
      </c>
      <c r="BS26" s="24">
        <f ca="1">STDEV('Trial 1'!BS19,'Trial 2'!BS19,'Trial 3'!BS19,'Trial 4'!BS19,'Trial 5'!BS19,'Trial 6'!BS19,'Trial 7'!BS19,'Trial 8'!BS19)</f>
        <v>14379.010824313134</v>
      </c>
      <c r="BT26" s="24">
        <f ca="1">STDEV('Trial 1'!BT19,'Trial 2'!BT19,'Trial 3'!BT19,'Trial 4'!BT19,'Trial 5'!BT19,'Trial 6'!BT19,'Trial 7'!BT19,'Trial 8'!BT19)</f>
        <v>14716.208158742134</v>
      </c>
      <c r="BU26" s="24">
        <f ca="1">STDEV('Trial 1'!BU19,'Trial 2'!BU19,'Trial 3'!BU19,'Trial 4'!BU19,'Trial 5'!BU19,'Trial 6'!BU19,'Trial 7'!BU19,'Trial 8'!BU19)</f>
        <v>15040.849634056107</v>
      </c>
      <c r="BV26" s="24">
        <f ca="1">STDEV('Trial 1'!BV19,'Trial 2'!BV19,'Trial 3'!BV19,'Trial 4'!BV19,'Trial 5'!BV19,'Trial 6'!BV19,'Trial 7'!BV19,'Trial 8'!BV19)</f>
        <v>15366.231632102536</v>
      </c>
      <c r="BW26" s="24">
        <f ca="1">STDEV('Trial 1'!BW19,'Trial 2'!BW19,'Trial 3'!BW19,'Trial 4'!BW19,'Trial 5'!BW19,'Trial 6'!BW19,'Trial 7'!BW19,'Trial 8'!BW19)</f>
        <v>15693.235012031686</v>
      </c>
      <c r="BX26" s="24">
        <f ca="1">STDEV('Trial 1'!BX19,'Trial 2'!BX19,'Trial 3'!BX19,'Trial 4'!BX19,'Trial 5'!BX19,'Trial 6'!BX19,'Trial 7'!BX19,'Trial 8'!BX19)</f>
        <v>15994.588906430647</v>
      </c>
      <c r="BY26" s="24">
        <f ca="1">STDEV('Trial 1'!BY19,'Trial 2'!BY19,'Trial 3'!BY19,'Trial 4'!BY19,'Trial 5'!BY19,'Trial 6'!BY19,'Trial 7'!BY19,'Trial 8'!BY19)</f>
        <v>16314.080964439452</v>
      </c>
      <c r="BZ26" s="24">
        <f ca="1">STDEV('Trial 1'!BZ19,'Trial 2'!BZ19,'Trial 3'!BZ19,'Trial 4'!BZ19,'Trial 5'!BZ19,'Trial 6'!BZ19,'Trial 7'!BZ19,'Trial 8'!BZ19)</f>
        <v>16594.434936361733</v>
      </c>
      <c r="CA26" s="25">
        <f ca="1">BZ26</f>
        <v>16594.434936361733</v>
      </c>
      <c r="CB26" s="24">
        <f ca="1">STDEV('Trial 1'!CB19,'Trial 2'!CB19,'Trial 3'!CB19,'Trial 4'!CB19,'Trial 5'!CB19,'Trial 6'!CB19,'Trial 7'!CB19,'Trial 8'!CB19)</f>
        <v>16888.371392343142</v>
      </c>
      <c r="CC26" s="24">
        <f ca="1">STDEV('Trial 1'!CC19,'Trial 2'!CC19,'Trial 3'!CC19,'Trial 4'!CC19,'Trial 5'!CC19,'Trial 6'!CC19,'Trial 7'!CC19,'Trial 8'!CC19)</f>
        <v>17179.078263981453</v>
      </c>
      <c r="CD26" s="24">
        <f ca="1">STDEV('Trial 1'!CD19,'Trial 2'!CD19,'Trial 3'!CD19,'Trial 4'!CD19,'Trial 5'!CD19,'Trial 6'!CD19,'Trial 7'!CD19,'Trial 8'!CD19)</f>
        <v>17424.332698843878</v>
      </c>
      <c r="CE26" s="24">
        <f ca="1">STDEV('Trial 1'!CE19,'Trial 2'!CE19,'Trial 3'!CE19,'Trial 4'!CE19,'Trial 5'!CE19,'Trial 6'!CE19,'Trial 7'!CE19,'Trial 8'!CE19)</f>
        <v>17668.746224417202</v>
      </c>
      <c r="CF26" s="24">
        <f ca="1">STDEV('Trial 1'!CF19,'Trial 2'!CF19,'Trial 3'!CF19,'Trial 4'!CF19,'Trial 5'!CF19,'Trial 6'!CF19,'Trial 7'!CF19,'Trial 8'!CF19)</f>
        <v>17923.910997005409</v>
      </c>
      <c r="CG26" s="24">
        <f ca="1">STDEV('Trial 1'!CG19,'Trial 2'!CG19,'Trial 3'!CG19,'Trial 4'!CG19,'Trial 5'!CG19,'Trial 6'!CG19,'Trial 7'!CG19,'Trial 8'!CG19)</f>
        <v>18138.75720266256</v>
      </c>
      <c r="CH26" s="24">
        <f ca="1">STDEV('Trial 1'!CH19,'Trial 2'!CH19,'Trial 3'!CH19,'Trial 4'!CH19,'Trial 5'!CH19,'Trial 6'!CH19,'Trial 7'!CH19,'Trial 8'!CH19)</f>
        <v>18325.621798064978</v>
      </c>
      <c r="CI26" s="24">
        <f ca="1">STDEV('Trial 1'!CI19,'Trial 2'!CI19,'Trial 3'!CI19,'Trial 4'!CI19,'Trial 5'!CI19,'Trial 6'!CI19,'Trial 7'!CI19,'Trial 8'!CI19)</f>
        <v>18495.715094506155</v>
      </c>
      <c r="CJ26" s="24">
        <f ca="1">STDEV('Trial 1'!CJ19,'Trial 2'!CJ19,'Trial 3'!CJ19,'Trial 4'!CJ19,'Trial 5'!CJ19,'Trial 6'!CJ19,'Trial 7'!CJ19,'Trial 8'!CJ19)</f>
        <v>18651.252941443752</v>
      </c>
      <c r="CK26" s="24">
        <f ca="1">STDEV('Trial 1'!CK19,'Trial 2'!CK19,'Trial 3'!CK19,'Trial 4'!CK19,'Trial 5'!CK19,'Trial 6'!CK19,'Trial 7'!CK19,'Trial 8'!CK19)</f>
        <v>18810.804281430545</v>
      </c>
      <c r="CL26" s="24">
        <f ca="1">STDEV('Trial 1'!CL19,'Trial 2'!CL19,'Trial 3'!CL19,'Trial 4'!CL19,'Trial 5'!CL19,'Trial 6'!CL19,'Trial 7'!CL19,'Trial 8'!CL19)</f>
        <v>18949.881786287897</v>
      </c>
      <c r="CM26" s="24">
        <f ca="1">STDEV('Trial 1'!CM19,'Trial 2'!CM19,'Trial 3'!CM19,'Trial 4'!CM19,'Trial 5'!CM19,'Trial 6'!CM19,'Trial 7'!CM19,'Trial 8'!CM19)</f>
        <v>19107.49118614402</v>
      </c>
      <c r="CN26" s="25">
        <f ca="1">CM26</f>
        <v>19107.49118614402</v>
      </c>
      <c r="CO26" s="24">
        <f ca="1">STDEV('Trial 1'!CO19,'Trial 2'!CO19,'Trial 3'!CO19,'Trial 4'!CO19,'Trial 5'!CO19,'Trial 6'!CO19,'Trial 7'!CO19,'Trial 8'!CO19)</f>
        <v>19298.793589237644</v>
      </c>
      <c r="CP26" s="24">
        <f ca="1">STDEV('Trial 1'!CP19,'Trial 2'!CP19,'Trial 3'!CP19,'Trial 4'!CP19,'Trial 5'!CP19,'Trial 6'!CP19,'Trial 7'!CP19,'Trial 8'!CP19)</f>
        <v>19453.747057351924</v>
      </c>
      <c r="CQ26" s="24">
        <f ca="1">STDEV('Trial 1'!CQ19,'Trial 2'!CQ19,'Trial 3'!CQ19,'Trial 4'!CQ19,'Trial 5'!CQ19,'Trial 6'!CQ19,'Trial 7'!CQ19,'Trial 8'!CQ19)</f>
        <v>19632.570212350118</v>
      </c>
      <c r="CR26" s="24">
        <f ca="1">STDEV('Trial 1'!CR19,'Trial 2'!CR19,'Trial 3'!CR19,'Trial 4'!CR19,'Trial 5'!CR19,'Trial 6'!CR19,'Trial 7'!CR19,'Trial 8'!CR19)</f>
        <v>19845.602657947751</v>
      </c>
      <c r="CS26" s="24">
        <f ca="1">STDEV('Trial 1'!CS19,'Trial 2'!CS19,'Trial 3'!CS19,'Trial 4'!CS19,'Trial 5'!CS19,'Trial 6'!CS19,'Trial 7'!CS19,'Trial 8'!CS19)</f>
        <v>20039.623150149306</v>
      </c>
      <c r="CT26" s="24">
        <f ca="1">STDEV('Trial 1'!CT19,'Trial 2'!CT19,'Trial 3'!CT19,'Trial 4'!CT19,'Trial 5'!CT19,'Trial 6'!CT19,'Trial 7'!CT19,'Trial 8'!CT19)</f>
        <v>20233.306586630159</v>
      </c>
      <c r="CU26" s="24">
        <f ca="1">STDEV('Trial 1'!CU19,'Trial 2'!CU19,'Trial 3'!CU19,'Trial 4'!CU19,'Trial 5'!CU19,'Trial 6'!CU19,'Trial 7'!CU19,'Trial 8'!CU19)</f>
        <v>20432.08728586345</v>
      </c>
      <c r="CV26" s="24">
        <f ca="1">STDEV('Trial 1'!CV19,'Trial 2'!CV19,'Trial 3'!CV19,'Trial 4'!CV19,'Trial 5'!CV19,'Trial 6'!CV19,'Trial 7'!CV19,'Trial 8'!CV19)</f>
        <v>20651.133133905405</v>
      </c>
      <c r="CW26" s="24">
        <f ca="1">STDEV('Trial 1'!CW19,'Trial 2'!CW19,'Trial 3'!CW19,'Trial 4'!CW19,'Trial 5'!CW19,'Trial 6'!CW19,'Trial 7'!CW19,'Trial 8'!CW19)</f>
        <v>20874.75567692778</v>
      </c>
      <c r="CX26" s="24">
        <f ca="1">STDEV('Trial 1'!CX19,'Trial 2'!CX19,'Trial 3'!CX19,'Trial 4'!CX19,'Trial 5'!CX19,'Trial 6'!CX19,'Trial 7'!CX19,'Trial 8'!CX19)</f>
        <v>21112.888115353348</v>
      </c>
      <c r="CY26" s="24">
        <f ca="1">STDEV('Trial 1'!CY19,'Trial 2'!CY19,'Trial 3'!CY19,'Trial 4'!CY19,'Trial 5'!CY19,'Trial 6'!CY19,'Trial 7'!CY19,'Trial 8'!CY19)</f>
        <v>21381.816453639829</v>
      </c>
      <c r="CZ26" s="24">
        <f ca="1">STDEV('Trial 1'!CZ19,'Trial 2'!CZ19,'Trial 3'!CZ19,'Trial 4'!CZ19,'Trial 5'!CZ19,'Trial 6'!CZ19,'Trial 7'!CZ19,'Trial 8'!CZ19)</f>
        <v>21645.814389193783</v>
      </c>
      <c r="DA26" s="25">
        <f ca="1">CZ26</f>
        <v>21645.814389193783</v>
      </c>
      <c r="DB26" s="24">
        <f ca="1">STDEV('Trial 1'!DB19,'Trial 2'!DB19,'Trial 3'!DB19,'Trial 4'!DB19,'Trial 5'!DB19,'Trial 6'!DB19,'Trial 7'!DB19,'Trial 8'!DB19)</f>
        <v>21879.522931597156</v>
      </c>
      <c r="DC26" s="24">
        <f ca="1">STDEV('Trial 1'!DC19,'Trial 2'!DC19,'Trial 3'!DC19,'Trial 4'!DC19,'Trial 5'!DC19,'Trial 6'!DC19,'Trial 7'!DC19,'Trial 8'!DC19)</f>
        <v>22123.753382152085</v>
      </c>
      <c r="DD26" s="24">
        <f ca="1">STDEV('Trial 1'!DD19,'Trial 2'!DD19,'Trial 3'!DD19,'Trial 4'!DD19,'Trial 5'!DD19,'Trial 6'!DD19,'Trial 7'!DD19,'Trial 8'!DD19)</f>
        <v>22372.239443432696</v>
      </c>
      <c r="DE26" s="24">
        <f ca="1">STDEV('Trial 1'!DE19,'Trial 2'!DE19,'Trial 3'!DE19,'Trial 4'!DE19,'Trial 5'!DE19,'Trial 6'!DE19,'Trial 7'!DE19,'Trial 8'!DE19)</f>
        <v>22636.207020738133</v>
      </c>
      <c r="DF26" s="24">
        <f ca="1">STDEV('Trial 1'!DF19,'Trial 2'!DF19,'Trial 3'!DF19,'Trial 4'!DF19,'Trial 5'!DF19,'Trial 6'!DF19,'Trial 7'!DF19,'Trial 8'!DF19)</f>
        <v>22880.731762773674</v>
      </c>
      <c r="DG26" s="24">
        <f ca="1">STDEV('Trial 1'!DG19,'Trial 2'!DG19,'Trial 3'!DG19,'Trial 4'!DG19,'Trial 5'!DG19,'Trial 6'!DG19,'Trial 7'!DG19,'Trial 8'!DG19)</f>
        <v>23151.950599710355</v>
      </c>
      <c r="DH26" s="24">
        <f ca="1">STDEV('Trial 1'!DH19,'Trial 2'!DH19,'Trial 3'!DH19,'Trial 4'!DH19,'Trial 5'!DH19,'Trial 6'!DH19,'Trial 7'!DH19,'Trial 8'!DH19)</f>
        <v>23393.560298265234</v>
      </c>
      <c r="DI26" s="24">
        <f ca="1">STDEV('Trial 1'!DI19,'Trial 2'!DI19,'Trial 3'!DI19,'Trial 4'!DI19,'Trial 5'!DI19,'Trial 6'!DI19,'Trial 7'!DI19,'Trial 8'!DI19)</f>
        <v>23646.804550056473</v>
      </c>
      <c r="DJ26" s="24">
        <f ca="1">STDEV('Trial 1'!DJ19,'Trial 2'!DJ19,'Trial 3'!DJ19,'Trial 4'!DJ19,'Trial 5'!DJ19,'Trial 6'!DJ19,'Trial 7'!DJ19,'Trial 8'!DJ19)</f>
        <v>23852.86511691445</v>
      </c>
      <c r="DK26" s="24">
        <f ca="1">STDEV('Trial 1'!DK19,'Trial 2'!DK19,'Trial 3'!DK19,'Trial 4'!DK19,'Trial 5'!DK19,'Trial 6'!DK19,'Trial 7'!DK19,'Trial 8'!DK19)</f>
        <v>24019.197072341947</v>
      </c>
      <c r="DL26" s="24">
        <f ca="1">STDEV('Trial 1'!DL19,'Trial 2'!DL19,'Trial 3'!DL19,'Trial 4'!DL19,'Trial 5'!DL19,'Trial 6'!DL19,'Trial 7'!DL19,'Trial 8'!DL19)</f>
        <v>24179.913044863144</v>
      </c>
      <c r="DM26" s="24">
        <f ca="1">STDEV('Trial 1'!DM19,'Trial 2'!DM19,'Trial 3'!DM19,'Trial 4'!DM19,'Trial 5'!DM19,'Trial 6'!DM19,'Trial 7'!DM19,'Trial 8'!DM19)</f>
        <v>24369.313244324305</v>
      </c>
      <c r="DN26" s="25">
        <f ca="1">DM26</f>
        <v>24369.313244324305</v>
      </c>
      <c r="DO26" s="24">
        <f ca="1">STDEV('Trial 1'!DO19,'Trial 2'!DO19,'Trial 3'!DO19,'Trial 4'!DO19,'Trial 5'!DO19,'Trial 6'!DO19,'Trial 7'!DO19,'Trial 8'!DO19)</f>
        <v>24578.150912664572</v>
      </c>
      <c r="DP26" s="24">
        <f ca="1">STDEV('Trial 1'!DP19,'Trial 2'!DP19,'Trial 3'!DP19,'Trial 4'!DP19,'Trial 5'!DP19,'Trial 6'!DP19,'Trial 7'!DP19,'Trial 8'!DP19)</f>
        <v>24780.798015514236</v>
      </c>
      <c r="DQ26" s="24">
        <f ca="1">STDEV('Trial 1'!DQ19,'Trial 2'!DQ19,'Trial 3'!DQ19,'Trial 4'!DQ19,'Trial 5'!DQ19,'Trial 6'!DQ19,'Trial 7'!DQ19,'Trial 8'!DQ19)</f>
        <v>24993.256153267768</v>
      </c>
      <c r="DR26" s="24">
        <f ca="1">STDEV('Trial 1'!DR19,'Trial 2'!DR19,'Trial 3'!DR19,'Trial 4'!DR19,'Trial 5'!DR19,'Trial 6'!DR19,'Trial 7'!DR19,'Trial 8'!DR19)</f>
        <v>25219.183775168345</v>
      </c>
      <c r="DS26" s="24">
        <f ca="1">STDEV('Trial 1'!DS19,'Trial 2'!DS19,'Trial 3'!DS19,'Trial 4'!DS19,'Trial 5'!DS19,'Trial 6'!DS19,'Trial 7'!DS19,'Trial 8'!DS19)</f>
        <v>25424.577271383914</v>
      </c>
      <c r="DT26" s="24">
        <f ca="1">STDEV('Trial 1'!DT19,'Trial 2'!DT19,'Trial 3'!DT19,'Trial 4'!DT19,'Trial 5'!DT19,'Trial 6'!DT19,'Trial 7'!DT19,'Trial 8'!DT19)</f>
        <v>25621.316735985962</v>
      </c>
      <c r="DU26" s="24">
        <f ca="1">STDEV('Trial 1'!DU19,'Trial 2'!DU19,'Trial 3'!DU19,'Trial 4'!DU19,'Trial 5'!DU19,'Trial 6'!DU19,'Trial 7'!DU19,'Trial 8'!DU19)</f>
        <v>25756.680989044929</v>
      </c>
      <c r="DV26" s="24">
        <f ca="1">STDEV('Trial 1'!DV19,'Trial 2'!DV19,'Trial 3'!DV19,'Trial 4'!DV19,'Trial 5'!DV19,'Trial 6'!DV19,'Trial 7'!DV19,'Trial 8'!DV19)</f>
        <v>25879.394081005838</v>
      </c>
      <c r="DW26" s="24">
        <f ca="1">STDEV('Trial 1'!DW19,'Trial 2'!DW19,'Trial 3'!DW19,'Trial 4'!DW19,'Trial 5'!DW19,'Trial 6'!DW19,'Trial 7'!DW19,'Trial 8'!DW19)</f>
        <v>26009.645642118452</v>
      </c>
      <c r="DX26" s="24">
        <f ca="1">STDEV('Trial 1'!DX19,'Trial 2'!DX19,'Trial 3'!DX19,'Trial 4'!DX19,'Trial 5'!DX19,'Trial 6'!DX19,'Trial 7'!DX19,'Trial 8'!DX19)</f>
        <v>26108.004560725378</v>
      </c>
      <c r="DY26" s="24">
        <f ca="1">STDEV('Trial 1'!DY19,'Trial 2'!DY19,'Trial 3'!DY19,'Trial 4'!DY19,'Trial 5'!DY19,'Trial 6'!DY19,'Trial 7'!DY19,'Trial 8'!DY19)</f>
        <v>26215.255160742898</v>
      </c>
      <c r="DZ26" s="24">
        <f ca="1">STDEV('Trial 1'!DZ19,'Trial 2'!DZ19,'Trial 3'!DZ19,'Trial 4'!DZ19,'Trial 5'!DZ19,'Trial 6'!DZ19,'Trial 7'!DZ19,'Trial 8'!DZ19)</f>
        <v>26329.403585019871</v>
      </c>
      <c r="EA26" s="25">
        <f ca="1">DZ26</f>
        <v>26329.403585019871</v>
      </c>
      <c r="EB26" s="24">
        <f ca="1">STDEV('Trial 1'!EB19,'Trial 2'!EB19,'Trial 3'!EB19,'Trial 4'!EB19,'Trial 5'!EB19,'Trial 6'!EB19,'Trial 7'!EB19,'Trial 8'!EB19)</f>
        <v>26431.654293938656</v>
      </c>
      <c r="EC26" s="24">
        <f ca="1">STDEV('Trial 1'!EC19,'Trial 2'!EC19,'Trial 3'!EC19,'Trial 4'!EC19,'Trial 5'!EC19,'Trial 6'!EC19,'Trial 7'!EC19,'Trial 8'!EC19)</f>
        <v>26525.242193589325</v>
      </c>
      <c r="ED26" s="24">
        <f ca="1">STDEV('Trial 1'!ED19,'Trial 2'!ED19,'Trial 3'!ED19,'Trial 4'!ED19,'Trial 5'!ED19,'Trial 6'!ED19,'Trial 7'!ED19,'Trial 8'!ED19)</f>
        <v>26648.114259200942</v>
      </c>
      <c r="EE26" s="24">
        <f ca="1">STDEV('Trial 1'!EE19,'Trial 2'!EE19,'Trial 3'!EE19,'Trial 4'!EE19,'Trial 5'!EE19,'Trial 6'!EE19,'Trial 7'!EE19,'Trial 8'!EE19)</f>
        <v>26775.652074225942</v>
      </c>
      <c r="EF26" s="24">
        <f ca="1">STDEV('Trial 1'!EF19,'Trial 2'!EF19,'Trial 3'!EF19,'Trial 4'!EF19,'Trial 5'!EF19,'Trial 6'!EF19,'Trial 7'!EF19,'Trial 8'!EF19)</f>
        <v>26903.825359974369</v>
      </c>
      <c r="EG26" s="24">
        <f ca="1">STDEV('Trial 1'!EG19,'Trial 2'!EG19,'Trial 3'!EG19,'Trial 4'!EG19,'Trial 5'!EG19,'Trial 6'!EG19,'Trial 7'!EG19,'Trial 8'!EG19)</f>
        <v>27017.759574557094</v>
      </c>
      <c r="EH26" s="24">
        <f ca="1">STDEV('Trial 1'!EH19,'Trial 2'!EH19,'Trial 3'!EH19,'Trial 4'!EH19,'Trial 5'!EH19,'Trial 6'!EH19,'Trial 7'!EH19,'Trial 8'!EH19)</f>
        <v>27112.379947702331</v>
      </c>
      <c r="EI26" s="24">
        <f ca="1">STDEV('Trial 1'!EI19,'Trial 2'!EI19,'Trial 3'!EI19,'Trial 4'!EI19,'Trial 5'!EI19,'Trial 6'!EI19,'Trial 7'!EI19,'Trial 8'!EI19)</f>
        <v>27187.585769979651</v>
      </c>
      <c r="EJ26" s="24">
        <f ca="1">STDEV('Trial 1'!EJ19,'Trial 2'!EJ19,'Trial 3'!EJ19,'Trial 4'!EJ19,'Trial 5'!EJ19,'Trial 6'!EJ19,'Trial 7'!EJ19,'Trial 8'!EJ19)</f>
        <v>27243.277847152363</v>
      </c>
      <c r="EK26" s="24">
        <f ca="1">STDEV('Trial 1'!EK19,'Trial 2'!EK19,'Trial 3'!EK19,'Trial 4'!EK19,'Trial 5'!EK19,'Trial 6'!EK19,'Trial 7'!EK19,'Trial 8'!EK19)</f>
        <v>27275.429717709569</v>
      </c>
      <c r="EL26" s="24">
        <f ca="1">STDEV('Trial 1'!EL19,'Trial 2'!EL19,'Trial 3'!EL19,'Trial 4'!EL19,'Trial 5'!EL19,'Trial 6'!EL19,'Trial 7'!EL19,'Trial 8'!EL19)</f>
        <v>27308.971189493233</v>
      </c>
      <c r="EM26" s="24">
        <f ca="1">STDEV('Trial 1'!EM19,'Trial 2'!EM19,'Trial 3'!EM19,'Trial 4'!EM19,'Trial 5'!EM19,'Trial 6'!EM19,'Trial 7'!EM19,'Trial 8'!EM19)</f>
        <v>27360.425317809455</v>
      </c>
      <c r="EN26" s="25">
        <f ca="1">EM26</f>
        <v>27360.425317809455</v>
      </c>
    </row>
    <row r="27" spans="1:144" ht="12.75" customHeight="1" outlineLevel="1">
      <c r="A27" s="11" t="str">
        <f>Labels!B20</f>
        <v>Capital Investment</v>
      </c>
      <c r="B27" s="24">
        <f>AVERAGE('Trial 1'!B21,'Trial 2'!B21,'Trial 3'!B21,'Trial 4'!B21,'Trial 5'!B21,'Trial 6'!B21,'Trial 7'!B21,'Trial 8'!B21)</f>
        <v>206222.01441622892</v>
      </c>
      <c r="C27" s="24">
        <f ca="1">AVERAGE('Trial 1'!C21,'Trial 2'!C21,'Trial 3'!C21,'Trial 4'!C21,'Trial 5'!C21,'Trial 6'!C21,'Trial 7'!C21,'Trial 8'!C21)</f>
        <v>205822.76871422507</v>
      </c>
      <c r="D27" s="24">
        <f ca="1">AVERAGE('Trial 1'!D21,'Trial 2'!D21,'Trial 3'!D21,'Trial 4'!D21,'Trial 5'!D21,'Trial 6'!D21,'Trial 7'!D21,'Trial 8'!D21)</f>
        <v>205428.84112629405</v>
      </c>
      <c r="E27" s="24">
        <f ca="1">AVERAGE('Trial 1'!E21,'Trial 2'!E21,'Trial 3'!E21,'Trial 4'!E21,'Trial 5'!E21,'Trial 6'!E21,'Trial 7'!E21,'Trial 8'!E21)</f>
        <v>205072.26523529718</v>
      </c>
      <c r="F27" s="24">
        <f ca="1">AVERAGE('Trial 1'!F21,'Trial 2'!F21,'Trial 3'!F21,'Trial 4'!F21,'Trial 5'!F21,'Trial 6'!F21,'Trial 7'!F21,'Trial 8'!F21)</f>
        <v>204704.11459358054</v>
      </c>
      <c r="G27" s="24">
        <f ca="1">AVERAGE('Trial 1'!G21,'Trial 2'!G21,'Trial 3'!G21,'Trial 4'!G21,'Trial 5'!G21,'Trial 6'!G21,'Trial 7'!G21,'Trial 8'!G21)</f>
        <v>204357.74851012009</v>
      </c>
      <c r="H27" s="24">
        <f ca="1">AVERAGE('Trial 1'!H21,'Trial 2'!H21,'Trial 3'!H21,'Trial 4'!H21,'Trial 5'!H21,'Trial 6'!H21,'Trial 7'!H21,'Trial 8'!H21)</f>
        <v>203990.54608673858</v>
      </c>
      <c r="I27" s="24">
        <f ca="1">AVERAGE('Trial 1'!I21,'Trial 2'!I21,'Trial 3'!I21,'Trial 4'!I21,'Trial 5'!I21,'Trial 6'!I21,'Trial 7'!I21,'Trial 8'!I21)</f>
        <v>203676.7674087013</v>
      </c>
      <c r="J27" s="24">
        <f ca="1">AVERAGE('Trial 1'!J21,'Trial 2'!J21,'Trial 3'!J21,'Trial 4'!J21,'Trial 5'!J21,'Trial 6'!J21,'Trial 7'!J21,'Trial 8'!J21)</f>
        <v>203352.71670918865</v>
      </c>
      <c r="K27" s="24">
        <f ca="1">AVERAGE('Trial 1'!K21,'Trial 2'!K21,'Trial 3'!K21,'Trial 4'!K21,'Trial 5'!K21,'Trial 6'!K21,'Trial 7'!K21,'Trial 8'!K21)</f>
        <v>203006.7747378074</v>
      </c>
      <c r="L27" s="24">
        <f ca="1">AVERAGE('Trial 1'!L21,'Trial 2'!L21,'Trial 3'!L21,'Trial 4'!L21,'Trial 5'!L21,'Trial 6'!L21,'Trial 7'!L21,'Trial 8'!L21)</f>
        <v>202683.01119718736</v>
      </c>
      <c r="M27" s="24">
        <f ca="1">AVERAGE('Trial 1'!M21,'Trial 2'!M21,'Trial 3'!M21,'Trial 4'!M21,'Trial 5'!M21,'Trial 6'!M21,'Trial 7'!M21,'Trial 8'!M21)</f>
        <v>202381.8053352451</v>
      </c>
      <c r="N27" s="25">
        <f ca="1">SUM(B27:M27)</f>
        <v>2450699.3740706146</v>
      </c>
      <c r="O27" s="24">
        <f ca="1">AVERAGE('Trial 1'!O21,'Trial 2'!O21,'Trial 3'!O21,'Trial 4'!O21,'Trial 5'!O21,'Trial 6'!O21,'Trial 7'!O21,'Trial 8'!O21)</f>
        <v>202089.60541161406</v>
      </c>
      <c r="P27" s="24">
        <f ca="1">AVERAGE('Trial 1'!P21,'Trial 2'!P21,'Trial 3'!P21,'Trial 4'!P21,'Trial 5'!P21,'Trial 6'!P21,'Trial 7'!P21,'Trial 8'!P21)</f>
        <v>201804.79781435311</v>
      </c>
      <c r="Q27" s="24">
        <f ca="1">AVERAGE('Trial 1'!Q21,'Trial 2'!Q21,'Trial 3'!Q21,'Trial 4'!Q21,'Trial 5'!Q21,'Trial 6'!Q21,'Trial 7'!Q21,'Trial 8'!Q21)</f>
        <v>201484.33478991248</v>
      </c>
      <c r="R27" s="24">
        <f ca="1">AVERAGE('Trial 1'!R21,'Trial 2'!R21,'Trial 3'!R21,'Trial 4'!R21,'Trial 5'!R21,'Trial 6'!R21,'Trial 7'!R21,'Trial 8'!R21)</f>
        <v>201230.25982014794</v>
      </c>
      <c r="S27" s="24">
        <f ca="1">AVERAGE('Trial 1'!S21,'Trial 2'!S21,'Trial 3'!S21,'Trial 4'!S21,'Trial 5'!S21,'Trial 6'!S21,'Trial 7'!S21,'Trial 8'!S21)</f>
        <v>200978.05581735872</v>
      </c>
      <c r="T27" s="24">
        <f ca="1">AVERAGE('Trial 1'!T21,'Trial 2'!T21,'Trial 3'!T21,'Trial 4'!T21,'Trial 5'!T21,'Trial 6'!T21,'Trial 7'!T21,'Trial 8'!T21)</f>
        <v>200683.06016364065</v>
      </c>
      <c r="U27" s="24">
        <f ca="1">AVERAGE('Trial 1'!U21,'Trial 2'!U21,'Trial 3'!U21,'Trial 4'!U21,'Trial 5'!U21,'Trial 6'!U21,'Trial 7'!U21,'Trial 8'!U21)</f>
        <v>200427.71840066471</v>
      </c>
      <c r="V27" s="24">
        <f ca="1">AVERAGE('Trial 1'!V21,'Trial 2'!V21,'Trial 3'!V21,'Trial 4'!V21,'Trial 5'!V21,'Trial 6'!V21,'Trial 7'!V21,'Trial 8'!V21)</f>
        <v>200160.49719517372</v>
      </c>
      <c r="W27" s="24">
        <f ca="1">AVERAGE('Trial 1'!W21,'Trial 2'!W21,'Trial 3'!W21,'Trial 4'!W21,'Trial 5'!W21,'Trial 6'!W21,'Trial 7'!W21,'Trial 8'!W21)</f>
        <v>199901.84098774003</v>
      </c>
      <c r="X27" s="24">
        <f ca="1">AVERAGE('Trial 1'!X21,'Trial 2'!X21,'Trial 3'!X21,'Trial 4'!X21,'Trial 5'!X21,'Trial 6'!X21,'Trial 7'!X21,'Trial 8'!X21)</f>
        <v>199683.01560526661</v>
      </c>
      <c r="Y27" s="24">
        <f ca="1">AVERAGE('Trial 1'!Y21,'Trial 2'!Y21,'Trial 3'!Y21,'Trial 4'!Y21,'Trial 5'!Y21,'Trial 6'!Y21,'Trial 7'!Y21,'Trial 8'!Y21)</f>
        <v>199453.33628557177</v>
      </c>
      <c r="Z27" s="24">
        <f ca="1">AVERAGE('Trial 1'!Z21,'Trial 2'!Z21,'Trial 3'!Z21,'Trial 4'!Z21,'Trial 5'!Z21,'Trial 6'!Z21,'Trial 7'!Z21,'Trial 8'!Z21)</f>
        <v>199211.17904309361</v>
      </c>
      <c r="AA27" s="25">
        <f ca="1">SUM(O27:Z27)</f>
        <v>2407107.7013345375</v>
      </c>
      <c r="AB27" s="24">
        <f ca="1">AVERAGE('Trial 1'!AB21,'Trial 2'!AB21,'Trial 3'!AB21,'Trial 4'!AB21,'Trial 5'!AB21,'Trial 6'!AB21,'Trial 7'!AB21,'Trial 8'!AB21)</f>
        <v>198943.06731329969</v>
      </c>
      <c r="AC27" s="24">
        <f ca="1">AVERAGE('Trial 1'!AC21,'Trial 2'!AC21,'Trial 3'!AC21,'Trial 4'!AC21,'Trial 5'!AC21,'Trial 6'!AC21,'Trial 7'!AC21,'Trial 8'!AC21)</f>
        <v>198729.02224803582</v>
      </c>
      <c r="AD27" s="24">
        <f ca="1">AVERAGE('Trial 1'!AD21,'Trial 2'!AD21,'Trial 3'!AD21,'Trial 4'!AD21,'Trial 5'!AD21,'Trial 6'!AD21,'Trial 7'!AD21,'Trial 8'!AD21)</f>
        <v>198478.40337358453</v>
      </c>
      <c r="AE27" s="24">
        <f ca="1">AVERAGE('Trial 1'!AE21,'Trial 2'!AE21,'Trial 3'!AE21,'Trial 4'!AE21,'Trial 5'!AE21,'Trial 6'!AE21,'Trial 7'!AE21,'Trial 8'!AE21)</f>
        <v>198256.7976957974</v>
      </c>
      <c r="AF27" s="24">
        <f ca="1">AVERAGE('Trial 1'!AF21,'Trial 2'!AF21,'Trial 3'!AF21,'Trial 4'!AF21,'Trial 5'!AF21,'Trial 6'!AF21,'Trial 7'!AF21,'Trial 8'!AF21)</f>
        <v>198000.62870125938</v>
      </c>
      <c r="AG27" s="24">
        <f ca="1">AVERAGE('Trial 1'!AG21,'Trial 2'!AG21,'Trial 3'!AG21,'Trial 4'!AG21,'Trial 5'!AG21,'Trial 6'!AG21,'Trial 7'!AG21,'Trial 8'!AG21)</f>
        <v>197759.38393335871</v>
      </c>
      <c r="AH27" s="24">
        <f ca="1">AVERAGE('Trial 1'!AH21,'Trial 2'!AH21,'Trial 3'!AH21,'Trial 4'!AH21,'Trial 5'!AH21,'Trial 6'!AH21,'Trial 7'!AH21,'Trial 8'!AH21)</f>
        <v>197519.11721830818</v>
      </c>
      <c r="AI27" s="24">
        <f ca="1">AVERAGE('Trial 1'!AI21,'Trial 2'!AI21,'Trial 3'!AI21,'Trial 4'!AI21,'Trial 5'!AI21,'Trial 6'!AI21,'Trial 7'!AI21,'Trial 8'!AI21)</f>
        <v>197280.37172707391</v>
      </c>
      <c r="AJ27" s="24">
        <f ca="1">AVERAGE('Trial 1'!AJ21,'Trial 2'!AJ21,'Trial 3'!AJ21,'Trial 4'!AJ21,'Trial 5'!AJ21,'Trial 6'!AJ21,'Trial 7'!AJ21,'Trial 8'!AJ21)</f>
        <v>197068.91129941746</v>
      </c>
      <c r="AK27" s="24">
        <f ca="1">AVERAGE('Trial 1'!AK21,'Trial 2'!AK21,'Trial 3'!AK21,'Trial 4'!AK21,'Trial 5'!AK21,'Trial 6'!AK21,'Trial 7'!AK21,'Trial 8'!AK21)</f>
        <v>196837.75447953789</v>
      </c>
      <c r="AL27" s="24">
        <f ca="1">AVERAGE('Trial 1'!AL21,'Trial 2'!AL21,'Trial 3'!AL21,'Trial 4'!AL21,'Trial 5'!AL21,'Trial 6'!AL21,'Trial 7'!AL21,'Trial 8'!AL21)</f>
        <v>196601.23557400974</v>
      </c>
      <c r="AM27" s="24">
        <f ca="1">AVERAGE('Trial 1'!AM21,'Trial 2'!AM21,'Trial 3'!AM21,'Trial 4'!AM21,'Trial 5'!AM21,'Trial 6'!AM21,'Trial 7'!AM21,'Trial 8'!AM21)</f>
        <v>196385.12432084308</v>
      </c>
      <c r="AN27" s="25">
        <f ca="1">SUM(AB27:AM27)</f>
        <v>2371859.8178845262</v>
      </c>
      <c r="AO27" s="24">
        <f ca="1">AVERAGE('Trial 1'!AO21,'Trial 2'!AO21,'Trial 3'!AO21,'Trial 4'!AO21,'Trial 5'!AO21,'Trial 6'!AO21,'Trial 7'!AO21,'Trial 8'!AO21)</f>
        <v>196170.6309323312</v>
      </c>
      <c r="AP27" s="24">
        <f ca="1">AVERAGE('Trial 1'!AP21,'Trial 2'!AP21,'Trial 3'!AP21,'Trial 4'!AP21,'Trial 5'!AP21,'Trial 6'!AP21,'Trial 7'!AP21,'Trial 8'!AP21)</f>
        <v>195991.21740114136</v>
      </c>
      <c r="AQ27" s="24">
        <f ca="1">AVERAGE('Trial 1'!AQ21,'Trial 2'!AQ21,'Trial 3'!AQ21,'Trial 4'!AQ21,'Trial 5'!AQ21,'Trial 6'!AQ21,'Trial 7'!AQ21,'Trial 8'!AQ21)</f>
        <v>195820.34206452599</v>
      </c>
      <c r="AR27" s="24">
        <f ca="1">AVERAGE('Trial 1'!AR21,'Trial 2'!AR21,'Trial 3'!AR21,'Trial 4'!AR21,'Trial 5'!AR21,'Trial 6'!AR21,'Trial 7'!AR21,'Trial 8'!AR21)</f>
        <v>195640.57740198643</v>
      </c>
      <c r="AS27" s="24">
        <f ca="1">AVERAGE('Trial 1'!AS21,'Trial 2'!AS21,'Trial 3'!AS21,'Trial 4'!AS21,'Trial 5'!AS21,'Trial 6'!AS21,'Trial 7'!AS21,'Trial 8'!AS21)</f>
        <v>195494.37860462462</v>
      </c>
      <c r="AT27" s="24">
        <f ca="1">AVERAGE('Trial 1'!AT21,'Trial 2'!AT21,'Trial 3'!AT21,'Trial 4'!AT21,'Trial 5'!AT21,'Trial 6'!AT21,'Trial 7'!AT21,'Trial 8'!AT21)</f>
        <v>195310.91433201666</v>
      </c>
      <c r="AU27" s="24">
        <f ca="1">AVERAGE('Trial 1'!AU21,'Trial 2'!AU21,'Trial 3'!AU21,'Trial 4'!AU21,'Trial 5'!AU21,'Trial 6'!AU21,'Trial 7'!AU21,'Trial 8'!AU21)</f>
        <v>195121.07812338811</v>
      </c>
      <c r="AV27" s="24">
        <f ca="1">AVERAGE('Trial 1'!AV21,'Trial 2'!AV21,'Trial 3'!AV21,'Trial 4'!AV21,'Trial 5'!AV21,'Trial 6'!AV21,'Trial 7'!AV21,'Trial 8'!AV21)</f>
        <v>194945.0286584126</v>
      </c>
      <c r="AW27" s="24">
        <f ca="1">AVERAGE('Trial 1'!AW21,'Trial 2'!AW21,'Trial 3'!AW21,'Trial 4'!AW21,'Trial 5'!AW21,'Trial 6'!AW21,'Trial 7'!AW21,'Trial 8'!AW21)</f>
        <v>194775.76091722123</v>
      </c>
      <c r="AX27" s="24">
        <f ca="1">AVERAGE('Trial 1'!AX21,'Trial 2'!AX21,'Trial 3'!AX21,'Trial 4'!AX21,'Trial 5'!AX21,'Trial 6'!AX21,'Trial 7'!AX21,'Trial 8'!AX21)</f>
        <v>194570.91418017424</v>
      </c>
      <c r="AY27" s="24">
        <f ca="1">AVERAGE('Trial 1'!AY21,'Trial 2'!AY21,'Trial 3'!AY21,'Trial 4'!AY21,'Trial 5'!AY21,'Trial 6'!AY21,'Trial 7'!AY21,'Trial 8'!AY21)</f>
        <v>194400.5147427457</v>
      </c>
      <c r="AZ27" s="24">
        <f ca="1">AVERAGE('Trial 1'!AZ21,'Trial 2'!AZ21,'Trial 3'!AZ21,'Trial 4'!AZ21,'Trial 5'!AZ21,'Trial 6'!AZ21,'Trial 7'!AZ21,'Trial 8'!AZ21)</f>
        <v>194213.66976561645</v>
      </c>
      <c r="BA27" s="25">
        <f ca="1">SUM(AO27:AZ27)</f>
        <v>2342455.0271241846</v>
      </c>
      <c r="BB27" s="24">
        <f ca="1">AVERAGE('Trial 1'!BB21,'Trial 2'!BB21,'Trial 3'!BB21,'Trial 4'!BB21,'Trial 5'!BB21,'Trial 6'!BB21,'Trial 7'!BB21,'Trial 8'!BB21)</f>
        <v>194065.82246863266</v>
      </c>
      <c r="BC27" s="24">
        <f ca="1">AVERAGE('Trial 1'!BC21,'Trial 2'!BC21,'Trial 3'!BC21,'Trial 4'!BC21,'Trial 5'!BC21,'Trial 6'!BC21,'Trial 7'!BC21,'Trial 8'!BC21)</f>
        <v>193918.54155094305</v>
      </c>
      <c r="BD27" s="24">
        <f ca="1">AVERAGE('Trial 1'!BD21,'Trial 2'!BD21,'Trial 3'!BD21,'Trial 4'!BD21,'Trial 5'!BD21,'Trial 6'!BD21,'Trial 7'!BD21,'Trial 8'!BD21)</f>
        <v>193739.058699288</v>
      </c>
      <c r="BE27" s="24">
        <f ca="1">AVERAGE('Trial 1'!BE21,'Trial 2'!BE21,'Trial 3'!BE21,'Trial 4'!BE21,'Trial 5'!BE21,'Trial 6'!BE21,'Trial 7'!BE21,'Trial 8'!BE21)</f>
        <v>193592.37740096176</v>
      </c>
      <c r="BF27" s="24">
        <f ca="1">AVERAGE('Trial 1'!BF21,'Trial 2'!BF21,'Trial 3'!BF21,'Trial 4'!BF21,'Trial 5'!BF21,'Trial 6'!BF21,'Trial 7'!BF21,'Trial 8'!BF21)</f>
        <v>193468.97546122622</v>
      </c>
      <c r="BG27" s="24">
        <f ca="1">AVERAGE('Trial 1'!BG21,'Trial 2'!BG21,'Trial 3'!BG21,'Trial 4'!BG21,'Trial 5'!BG21,'Trial 6'!BG21,'Trial 7'!BG21,'Trial 8'!BG21)</f>
        <v>193278.33904273532</v>
      </c>
      <c r="BH27" s="24">
        <f ca="1">AVERAGE('Trial 1'!BH21,'Trial 2'!BH21,'Trial 3'!BH21,'Trial 4'!BH21,'Trial 5'!BH21,'Trial 6'!BH21,'Trial 7'!BH21,'Trial 8'!BH21)</f>
        <v>193141.40836487059</v>
      </c>
      <c r="BI27" s="24">
        <f ca="1">AVERAGE('Trial 1'!BI21,'Trial 2'!BI21,'Trial 3'!BI21,'Trial 4'!BI21,'Trial 5'!BI21,'Trial 6'!BI21,'Trial 7'!BI21,'Trial 8'!BI21)</f>
        <v>192962.11233662942</v>
      </c>
      <c r="BJ27" s="24">
        <f ca="1">AVERAGE('Trial 1'!BJ21,'Trial 2'!BJ21,'Trial 3'!BJ21,'Trial 4'!BJ21,'Trial 5'!BJ21,'Trial 6'!BJ21,'Trial 7'!BJ21,'Trial 8'!BJ21)</f>
        <v>192817.17670690743</v>
      </c>
      <c r="BK27" s="24">
        <f ca="1">AVERAGE('Trial 1'!BK21,'Trial 2'!BK21,'Trial 3'!BK21,'Trial 4'!BK21,'Trial 5'!BK21,'Trial 6'!BK21,'Trial 7'!BK21,'Trial 8'!BK21)</f>
        <v>192641.99257824331</v>
      </c>
      <c r="BL27" s="24">
        <f ca="1">AVERAGE('Trial 1'!BL21,'Trial 2'!BL21,'Trial 3'!BL21,'Trial 4'!BL21,'Trial 5'!BL21,'Trial 6'!BL21,'Trial 7'!BL21,'Trial 8'!BL21)</f>
        <v>192524.15210150179</v>
      </c>
      <c r="BM27" s="24">
        <f ca="1">AVERAGE('Trial 1'!BM21,'Trial 2'!BM21,'Trial 3'!BM21,'Trial 4'!BM21,'Trial 5'!BM21,'Trial 6'!BM21,'Trial 7'!BM21,'Trial 8'!BM21)</f>
        <v>192369.84365898359</v>
      </c>
      <c r="BN27" s="25">
        <f ca="1">SUM(BB27:BM27)</f>
        <v>2318519.8003709232</v>
      </c>
      <c r="BO27" s="24">
        <f ca="1">AVERAGE('Trial 1'!BO21,'Trial 2'!BO21,'Trial 3'!BO21,'Trial 4'!BO21,'Trial 5'!BO21,'Trial 6'!BO21,'Trial 7'!BO21,'Trial 8'!BO21)</f>
        <v>192244.55399435174</v>
      </c>
      <c r="BP27" s="24">
        <f ca="1">AVERAGE('Trial 1'!BP21,'Trial 2'!BP21,'Trial 3'!BP21,'Trial 4'!BP21,'Trial 5'!BP21,'Trial 6'!BP21,'Trial 7'!BP21,'Trial 8'!BP21)</f>
        <v>192103.06590040433</v>
      </c>
      <c r="BQ27" s="24">
        <f ca="1">AVERAGE('Trial 1'!BQ21,'Trial 2'!BQ21,'Trial 3'!BQ21,'Trial 4'!BQ21,'Trial 5'!BQ21,'Trial 6'!BQ21,'Trial 7'!BQ21,'Trial 8'!BQ21)</f>
        <v>191969.00103181577</v>
      </c>
      <c r="BR27" s="24">
        <f ca="1">AVERAGE('Trial 1'!BR21,'Trial 2'!BR21,'Trial 3'!BR21,'Trial 4'!BR21,'Trial 5'!BR21,'Trial 6'!BR21,'Trial 7'!BR21,'Trial 8'!BR21)</f>
        <v>191852.86604097666</v>
      </c>
      <c r="BS27" s="24">
        <f ca="1">AVERAGE('Trial 1'!BS21,'Trial 2'!BS21,'Trial 3'!BS21,'Trial 4'!BS21,'Trial 5'!BS21,'Trial 6'!BS21,'Trial 7'!BS21,'Trial 8'!BS21)</f>
        <v>191731.36455686294</v>
      </c>
      <c r="BT27" s="24">
        <f ca="1">AVERAGE('Trial 1'!BT21,'Trial 2'!BT21,'Trial 3'!BT21,'Trial 4'!BT21,'Trial 5'!BT21,'Trial 6'!BT21,'Trial 7'!BT21,'Trial 8'!BT21)</f>
        <v>191611.58230369506</v>
      </c>
      <c r="BU27" s="24">
        <f ca="1">AVERAGE('Trial 1'!BU21,'Trial 2'!BU21,'Trial 3'!BU21,'Trial 4'!BU21,'Trial 5'!BU21,'Trial 6'!BU21,'Trial 7'!BU21,'Trial 8'!BU21)</f>
        <v>191498.06050920943</v>
      </c>
      <c r="BV27" s="24">
        <f ca="1">AVERAGE('Trial 1'!BV21,'Trial 2'!BV21,'Trial 3'!BV21,'Trial 4'!BV21,'Trial 5'!BV21,'Trial 6'!BV21,'Trial 7'!BV21,'Trial 8'!BV21)</f>
        <v>191405.93276769068</v>
      </c>
      <c r="BW27" s="24">
        <f ca="1">AVERAGE('Trial 1'!BW21,'Trial 2'!BW21,'Trial 3'!BW21,'Trial 4'!BW21,'Trial 5'!BW21,'Trial 6'!BW21,'Trial 7'!BW21,'Trial 8'!BW21)</f>
        <v>191280.89774281939</v>
      </c>
      <c r="BX27" s="24">
        <f ca="1">AVERAGE('Trial 1'!BX21,'Trial 2'!BX21,'Trial 3'!BX21,'Trial 4'!BX21,'Trial 5'!BX21,'Trial 6'!BX21,'Trial 7'!BX21,'Trial 8'!BX21)</f>
        <v>191128.03387395505</v>
      </c>
      <c r="BY27" s="24">
        <f ca="1">AVERAGE('Trial 1'!BY21,'Trial 2'!BY21,'Trial 3'!BY21,'Trial 4'!BY21,'Trial 5'!BY21,'Trial 6'!BY21,'Trial 7'!BY21,'Trial 8'!BY21)</f>
        <v>190976.69331492818</v>
      </c>
      <c r="BZ27" s="24">
        <f ca="1">AVERAGE('Trial 1'!BZ21,'Trial 2'!BZ21,'Trial 3'!BZ21,'Trial 4'!BZ21,'Trial 5'!BZ21,'Trial 6'!BZ21,'Trial 7'!BZ21,'Trial 8'!BZ21)</f>
        <v>190857.1632348242</v>
      </c>
      <c r="CA27" s="25">
        <f ca="1">SUM(BO27:BZ27)</f>
        <v>2298659.2152715339</v>
      </c>
      <c r="CB27" s="24">
        <f ca="1">AVERAGE('Trial 1'!CB21,'Trial 2'!CB21,'Trial 3'!CB21,'Trial 4'!CB21,'Trial 5'!CB21,'Trial 6'!CB21,'Trial 7'!CB21,'Trial 8'!CB21)</f>
        <v>190737.47677765135</v>
      </c>
      <c r="CC27" s="24">
        <f ca="1">AVERAGE('Trial 1'!CC21,'Trial 2'!CC21,'Trial 3'!CC21,'Trial 4'!CC21,'Trial 5'!CC21,'Trial 6'!CC21,'Trial 7'!CC21,'Trial 8'!CC21)</f>
        <v>190605.32162081337</v>
      </c>
      <c r="CD27" s="24">
        <f ca="1">AVERAGE('Trial 1'!CD21,'Trial 2'!CD21,'Trial 3'!CD21,'Trial 4'!CD21,'Trial 5'!CD21,'Trial 6'!CD21,'Trial 7'!CD21,'Trial 8'!CD21)</f>
        <v>190479.30651438495</v>
      </c>
      <c r="CE27" s="24">
        <f ca="1">AVERAGE('Trial 1'!CE21,'Trial 2'!CE21,'Trial 3'!CE21,'Trial 4'!CE21,'Trial 5'!CE21,'Trial 6'!CE21,'Trial 7'!CE21,'Trial 8'!CE21)</f>
        <v>190325.79088997579</v>
      </c>
      <c r="CF27" s="24">
        <f ca="1">AVERAGE('Trial 1'!CF21,'Trial 2'!CF21,'Trial 3'!CF21,'Trial 4'!CF21,'Trial 5'!CF21,'Trial 6'!CF21,'Trial 7'!CF21,'Trial 8'!CF21)</f>
        <v>190231.06232687752</v>
      </c>
      <c r="CG27" s="24">
        <f ca="1">AVERAGE('Trial 1'!CG21,'Trial 2'!CG21,'Trial 3'!CG21,'Trial 4'!CG21,'Trial 5'!CG21,'Trial 6'!CG21,'Trial 7'!CG21,'Trial 8'!CG21)</f>
        <v>190110.81461690695</v>
      </c>
      <c r="CH27" s="24">
        <f ca="1">AVERAGE('Trial 1'!CH21,'Trial 2'!CH21,'Trial 3'!CH21,'Trial 4'!CH21,'Trial 5'!CH21,'Trial 6'!CH21,'Trial 7'!CH21,'Trial 8'!CH21)</f>
        <v>189993.71198775113</v>
      </c>
      <c r="CI27" s="24">
        <f ca="1">AVERAGE('Trial 1'!CI21,'Trial 2'!CI21,'Trial 3'!CI21,'Trial 4'!CI21,'Trial 5'!CI21,'Trial 6'!CI21,'Trial 7'!CI21,'Trial 8'!CI21)</f>
        <v>189907.20010126874</v>
      </c>
      <c r="CJ27" s="24">
        <f ca="1">AVERAGE('Trial 1'!CJ21,'Trial 2'!CJ21,'Trial 3'!CJ21,'Trial 4'!CJ21,'Trial 5'!CJ21,'Trial 6'!CJ21,'Trial 7'!CJ21,'Trial 8'!CJ21)</f>
        <v>189819.38702178356</v>
      </c>
      <c r="CK27" s="24">
        <f ca="1">AVERAGE('Trial 1'!CK21,'Trial 2'!CK21,'Trial 3'!CK21,'Trial 4'!CK21,'Trial 5'!CK21,'Trial 6'!CK21,'Trial 7'!CK21,'Trial 8'!CK21)</f>
        <v>189708.82065776258</v>
      </c>
      <c r="CL27" s="24">
        <f ca="1">AVERAGE('Trial 1'!CL21,'Trial 2'!CL21,'Trial 3'!CL21,'Trial 4'!CL21,'Trial 5'!CL21,'Trial 6'!CL21,'Trial 7'!CL21,'Trial 8'!CL21)</f>
        <v>189581.09934792912</v>
      </c>
      <c r="CM27" s="24">
        <f ca="1">AVERAGE('Trial 1'!CM21,'Trial 2'!CM21,'Trial 3'!CM21,'Trial 4'!CM21,'Trial 5'!CM21,'Trial 6'!CM21,'Trial 7'!CM21,'Trial 8'!CM21)</f>
        <v>189451.05299923473</v>
      </c>
      <c r="CN27" s="25">
        <f ca="1">SUM(CB27:CM27)</f>
        <v>2280951.0448623397</v>
      </c>
      <c r="CO27" s="24">
        <f ca="1">AVERAGE('Trial 1'!CO21,'Trial 2'!CO21,'Trial 3'!CO21,'Trial 4'!CO21,'Trial 5'!CO21,'Trial 6'!CO21,'Trial 7'!CO21,'Trial 8'!CO21)</f>
        <v>189367.03277085212</v>
      </c>
      <c r="CP27" s="24">
        <f ca="1">AVERAGE('Trial 1'!CP21,'Trial 2'!CP21,'Trial 3'!CP21,'Trial 4'!CP21,'Trial 5'!CP21,'Trial 6'!CP21,'Trial 7'!CP21,'Trial 8'!CP21)</f>
        <v>189228.65274917072</v>
      </c>
      <c r="CQ27" s="24">
        <f ca="1">AVERAGE('Trial 1'!CQ21,'Trial 2'!CQ21,'Trial 3'!CQ21,'Trial 4'!CQ21,'Trial 5'!CQ21,'Trial 6'!CQ21,'Trial 7'!CQ21,'Trial 8'!CQ21)</f>
        <v>189130.83651238086</v>
      </c>
      <c r="CR27" s="24">
        <f ca="1">AVERAGE('Trial 1'!CR21,'Trial 2'!CR21,'Trial 3'!CR21,'Trial 4'!CR21,'Trial 5'!CR21,'Trial 6'!CR21,'Trial 7'!CR21,'Trial 8'!CR21)</f>
        <v>189043.69270982157</v>
      </c>
      <c r="CS27" s="24">
        <f ca="1">AVERAGE('Trial 1'!CS21,'Trial 2'!CS21,'Trial 3'!CS21,'Trial 4'!CS21,'Trial 5'!CS21,'Trial 6'!CS21,'Trial 7'!CS21,'Trial 8'!CS21)</f>
        <v>188913.80556810254</v>
      </c>
      <c r="CT27" s="24">
        <f ca="1">AVERAGE('Trial 1'!CT21,'Trial 2'!CT21,'Trial 3'!CT21,'Trial 4'!CT21,'Trial 5'!CT21,'Trial 6'!CT21,'Trial 7'!CT21,'Trial 8'!CT21)</f>
        <v>188787.68559169554</v>
      </c>
      <c r="CU27" s="24">
        <f ca="1">AVERAGE('Trial 1'!CU21,'Trial 2'!CU21,'Trial 3'!CU21,'Trial 4'!CU21,'Trial 5'!CU21,'Trial 6'!CU21,'Trial 7'!CU21,'Trial 8'!CU21)</f>
        <v>188680.43815136186</v>
      </c>
      <c r="CV27" s="24">
        <f ca="1">AVERAGE('Trial 1'!CV21,'Trial 2'!CV21,'Trial 3'!CV21,'Trial 4'!CV21,'Trial 5'!CV21,'Trial 6'!CV21,'Trial 7'!CV21,'Trial 8'!CV21)</f>
        <v>188585.26468777144</v>
      </c>
      <c r="CW27" s="24">
        <f ca="1">AVERAGE('Trial 1'!CW21,'Trial 2'!CW21,'Trial 3'!CW21,'Trial 4'!CW21,'Trial 5'!CW21,'Trial 6'!CW21,'Trial 7'!CW21,'Trial 8'!CW21)</f>
        <v>188461.56093926399</v>
      </c>
      <c r="CX27" s="24">
        <f ca="1">AVERAGE('Trial 1'!CX21,'Trial 2'!CX21,'Trial 3'!CX21,'Trial 4'!CX21,'Trial 5'!CX21,'Trial 6'!CX21,'Trial 7'!CX21,'Trial 8'!CX21)</f>
        <v>188358.50337187681</v>
      </c>
      <c r="CY27" s="24">
        <f ca="1">AVERAGE('Trial 1'!CY21,'Trial 2'!CY21,'Trial 3'!CY21,'Trial 4'!CY21,'Trial 5'!CY21,'Trial 6'!CY21,'Trial 7'!CY21,'Trial 8'!CY21)</f>
        <v>188255.10267316547</v>
      </c>
      <c r="CZ27" s="24">
        <f ca="1">AVERAGE('Trial 1'!CZ21,'Trial 2'!CZ21,'Trial 3'!CZ21,'Trial 4'!CZ21,'Trial 5'!CZ21,'Trial 6'!CZ21,'Trial 7'!CZ21,'Trial 8'!CZ21)</f>
        <v>188155.21814348601</v>
      </c>
      <c r="DA27" s="25">
        <f ca="1">SUM(CO27:CZ27)</f>
        <v>2264967.7938689492</v>
      </c>
      <c r="DB27" s="24">
        <f ca="1">AVERAGE('Trial 1'!DB21,'Trial 2'!DB21,'Trial 3'!DB21,'Trial 4'!DB21,'Trial 5'!DB21,'Trial 6'!DB21,'Trial 7'!DB21,'Trial 8'!DB21)</f>
        <v>188060.48073444481</v>
      </c>
      <c r="DC27" s="24">
        <f ca="1">AVERAGE('Trial 1'!DC21,'Trial 2'!DC21,'Trial 3'!DC21,'Trial 4'!DC21,'Trial 5'!DC21,'Trial 6'!DC21,'Trial 7'!DC21,'Trial 8'!DC21)</f>
        <v>187960.75547466974</v>
      </c>
      <c r="DD27" s="24">
        <f ca="1">AVERAGE('Trial 1'!DD21,'Trial 2'!DD21,'Trial 3'!DD21,'Trial 4'!DD21,'Trial 5'!DD21,'Trial 6'!DD21,'Trial 7'!DD21,'Trial 8'!DD21)</f>
        <v>187881.14530363915</v>
      </c>
      <c r="DE27" s="24">
        <f ca="1">AVERAGE('Trial 1'!DE21,'Trial 2'!DE21,'Trial 3'!DE21,'Trial 4'!DE21,'Trial 5'!DE21,'Trial 6'!DE21,'Trial 7'!DE21,'Trial 8'!DE21)</f>
        <v>187767.14223108269</v>
      </c>
      <c r="DF27" s="24">
        <f ca="1">AVERAGE('Trial 1'!DF21,'Trial 2'!DF21,'Trial 3'!DF21,'Trial 4'!DF21,'Trial 5'!DF21,'Trial 6'!DF21,'Trial 7'!DF21,'Trial 8'!DF21)</f>
        <v>187671.33401888225</v>
      </c>
      <c r="DG27" s="24">
        <f ca="1">AVERAGE('Trial 1'!DG21,'Trial 2'!DG21,'Trial 3'!DG21,'Trial 4'!DG21,'Trial 5'!DG21,'Trial 6'!DG21,'Trial 7'!DG21,'Trial 8'!DG21)</f>
        <v>187551.60318055048</v>
      </c>
      <c r="DH27" s="24">
        <f ca="1">AVERAGE('Trial 1'!DH21,'Trial 2'!DH21,'Trial 3'!DH21,'Trial 4'!DH21,'Trial 5'!DH21,'Trial 6'!DH21,'Trial 7'!DH21,'Trial 8'!DH21)</f>
        <v>187466.41408810311</v>
      </c>
      <c r="DI27" s="24">
        <f ca="1">AVERAGE('Trial 1'!DI21,'Trial 2'!DI21,'Trial 3'!DI21,'Trial 4'!DI21,'Trial 5'!DI21,'Trial 6'!DI21,'Trial 7'!DI21,'Trial 8'!DI21)</f>
        <v>187366.53530309745</v>
      </c>
      <c r="DJ27" s="24">
        <f ca="1">AVERAGE('Trial 1'!DJ21,'Trial 2'!DJ21,'Trial 3'!DJ21,'Trial 4'!DJ21,'Trial 5'!DJ21,'Trial 6'!DJ21,'Trial 7'!DJ21,'Trial 8'!DJ21)</f>
        <v>187264.60745288301</v>
      </c>
      <c r="DK27" s="24">
        <f ca="1">AVERAGE('Trial 1'!DK21,'Trial 2'!DK21,'Trial 3'!DK21,'Trial 4'!DK21,'Trial 5'!DK21,'Trial 6'!DK21,'Trial 7'!DK21,'Trial 8'!DK21)</f>
        <v>187149.90100096044</v>
      </c>
      <c r="DL27" s="24">
        <f ca="1">AVERAGE('Trial 1'!DL21,'Trial 2'!DL21,'Trial 3'!DL21,'Trial 4'!DL21,'Trial 5'!DL21,'Trial 6'!DL21,'Trial 7'!DL21,'Trial 8'!DL21)</f>
        <v>187077.64116836002</v>
      </c>
      <c r="DM27" s="24">
        <f ca="1">AVERAGE('Trial 1'!DM21,'Trial 2'!DM21,'Trial 3'!DM21,'Trial 4'!DM21,'Trial 5'!DM21,'Trial 6'!DM21,'Trial 7'!DM21,'Trial 8'!DM21)</f>
        <v>186960.94386698861</v>
      </c>
      <c r="DN27" s="25">
        <f ca="1">SUM(DB27:DM27)</f>
        <v>2250178.5038236617</v>
      </c>
      <c r="DO27" s="24">
        <f ca="1">AVERAGE('Trial 1'!DO21,'Trial 2'!DO21,'Trial 3'!DO21,'Trial 4'!DO21,'Trial 5'!DO21,'Trial 6'!DO21,'Trial 7'!DO21,'Trial 8'!DO21)</f>
        <v>186849.17725399099</v>
      </c>
      <c r="DP27" s="24">
        <f ca="1">AVERAGE('Trial 1'!DP21,'Trial 2'!DP21,'Trial 3'!DP21,'Trial 4'!DP21,'Trial 5'!DP21,'Trial 6'!DP21,'Trial 7'!DP21,'Trial 8'!DP21)</f>
        <v>186759.64877466732</v>
      </c>
      <c r="DQ27" s="24">
        <f ca="1">AVERAGE('Trial 1'!DQ21,'Trial 2'!DQ21,'Trial 3'!DQ21,'Trial 4'!DQ21,'Trial 5'!DQ21,'Trial 6'!DQ21,'Trial 7'!DQ21,'Trial 8'!DQ21)</f>
        <v>186670.72820327003</v>
      </c>
      <c r="DR27" s="24">
        <f ca="1">AVERAGE('Trial 1'!DR21,'Trial 2'!DR21,'Trial 3'!DR21,'Trial 4'!DR21,'Trial 5'!DR21,'Trial 6'!DR21,'Trial 7'!DR21,'Trial 8'!DR21)</f>
        <v>186572.18009297413</v>
      </c>
      <c r="DS27" s="24">
        <f ca="1">AVERAGE('Trial 1'!DS21,'Trial 2'!DS21,'Trial 3'!DS21,'Trial 4'!DS21,'Trial 5'!DS21,'Trial 6'!DS21,'Trial 7'!DS21,'Trial 8'!DS21)</f>
        <v>186439.96081573959</v>
      </c>
      <c r="DT27" s="24">
        <f ca="1">AVERAGE('Trial 1'!DT21,'Trial 2'!DT21,'Trial 3'!DT21,'Trial 4'!DT21,'Trial 5'!DT21,'Trial 6'!DT21,'Trial 7'!DT21,'Trial 8'!DT21)</f>
        <v>186356.76854886289</v>
      </c>
      <c r="DU27" s="24">
        <f ca="1">AVERAGE('Trial 1'!DU21,'Trial 2'!DU21,'Trial 3'!DU21,'Trial 4'!DU21,'Trial 5'!DU21,'Trial 6'!DU21,'Trial 7'!DU21,'Trial 8'!DU21)</f>
        <v>186293.74739511404</v>
      </c>
      <c r="DV27" s="24">
        <f ca="1">AVERAGE('Trial 1'!DV21,'Trial 2'!DV21,'Trial 3'!DV21,'Trial 4'!DV21,'Trial 5'!DV21,'Trial 6'!DV21,'Trial 7'!DV21,'Trial 8'!DV21)</f>
        <v>186201.0435778395</v>
      </c>
      <c r="DW27" s="24">
        <f ca="1">AVERAGE('Trial 1'!DW21,'Trial 2'!DW21,'Trial 3'!DW21,'Trial 4'!DW21,'Trial 5'!DW21,'Trial 6'!DW21,'Trial 7'!DW21,'Trial 8'!DW21)</f>
        <v>186106.651427971</v>
      </c>
      <c r="DX27" s="24">
        <f ca="1">AVERAGE('Trial 1'!DX21,'Trial 2'!DX21,'Trial 3'!DX21,'Trial 4'!DX21,'Trial 5'!DX21,'Trial 6'!DX21,'Trial 7'!DX21,'Trial 8'!DX21)</f>
        <v>186037.41672430714</v>
      </c>
      <c r="DY27" s="24">
        <f ca="1">AVERAGE('Trial 1'!DY21,'Trial 2'!DY21,'Trial 3'!DY21,'Trial 4'!DY21,'Trial 5'!DY21,'Trial 6'!DY21,'Trial 7'!DY21,'Trial 8'!DY21)</f>
        <v>185924.98381079937</v>
      </c>
      <c r="DZ27" s="24">
        <f ca="1">AVERAGE('Trial 1'!DZ21,'Trial 2'!DZ21,'Trial 3'!DZ21,'Trial 4'!DZ21,'Trial 5'!DZ21,'Trial 6'!DZ21,'Trial 7'!DZ21,'Trial 8'!DZ21)</f>
        <v>185877.31429600611</v>
      </c>
      <c r="EA27" s="25">
        <f ca="1">SUM(DO27:DZ27)</f>
        <v>2236089.6209215419</v>
      </c>
      <c r="EB27" s="24">
        <f ca="1">AVERAGE('Trial 1'!EB21,'Trial 2'!EB21,'Trial 3'!EB21,'Trial 4'!EB21,'Trial 5'!EB21,'Trial 6'!EB21,'Trial 7'!EB21,'Trial 8'!EB21)</f>
        <v>185791.89666482311</v>
      </c>
      <c r="EC27" s="24">
        <f ca="1">AVERAGE('Trial 1'!EC21,'Trial 2'!EC21,'Trial 3'!EC21,'Trial 4'!EC21,'Trial 5'!EC21,'Trial 6'!EC21,'Trial 7'!EC21,'Trial 8'!EC21)</f>
        <v>185687.85618564449</v>
      </c>
      <c r="ED27" s="24">
        <f ca="1">AVERAGE('Trial 1'!ED21,'Trial 2'!ED21,'Trial 3'!ED21,'Trial 4'!ED21,'Trial 5'!ED21,'Trial 6'!ED21,'Trial 7'!ED21,'Trial 8'!ED21)</f>
        <v>185549.34819462002</v>
      </c>
      <c r="EE27" s="24">
        <f ca="1">AVERAGE('Trial 1'!EE21,'Trial 2'!EE21,'Trial 3'!EE21,'Trial 4'!EE21,'Trial 5'!EE21,'Trial 6'!EE21,'Trial 7'!EE21,'Trial 8'!EE21)</f>
        <v>185479.86789431493</v>
      </c>
      <c r="EF27" s="24">
        <f ca="1">AVERAGE('Trial 1'!EF21,'Trial 2'!EF21,'Trial 3'!EF21,'Trial 4'!EF21,'Trial 5'!EF21,'Trial 6'!EF21,'Trial 7'!EF21,'Trial 8'!EF21)</f>
        <v>185377.85408230359</v>
      </c>
      <c r="EG27" s="24">
        <f ca="1">AVERAGE('Trial 1'!EG21,'Trial 2'!EG21,'Trial 3'!EG21,'Trial 4'!EG21,'Trial 5'!EG21,'Trial 6'!EG21,'Trial 7'!EG21,'Trial 8'!EG21)</f>
        <v>185300.98024808982</v>
      </c>
      <c r="EH27" s="24">
        <f ca="1">AVERAGE('Trial 1'!EH21,'Trial 2'!EH21,'Trial 3'!EH21,'Trial 4'!EH21,'Trial 5'!EH21,'Trial 6'!EH21,'Trial 7'!EH21,'Trial 8'!EH21)</f>
        <v>185206.92118239711</v>
      </c>
      <c r="EI27" s="24">
        <f ca="1">AVERAGE('Trial 1'!EI21,'Trial 2'!EI21,'Trial 3'!EI21,'Trial 4'!EI21,'Trial 5'!EI21,'Trial 6'!EI21,'Trial 7'!EI21,'Trial 8'!EI21)</f>
        <v>185143.54276155683</v>
      </c>
      <c r="EJ27" s="24">
        <f ca="1">AVERAGE('Trial 1'!EJ21,'Trial 2'!EJ21,'Trial 3'!EJ21,'Trial 4'!EJ21,'Trial 5'!EJ21,'Trial 6'!EJ21,'Trial 7'!EJ21,'Trial 8'!EJ21)</f>
        <v>185059.05850806204</v>
      </c>
      <c r="EK27" s="24">
        <f ca="1">AVERAGE('Trial 1'!EK21,'Trial 2'!EK21,'Trial 3'!EK21,'Trial 4'!EK21,'Trial 5'!EK21,'Trial 6'!EK21,'Trial 7'!EK21,'Trial 8'!EK21)</f>
        <v>184964.96174408006</v>
      </c>
      <c r="EL27" s="24">
        <f ca="1">AVERAGE('Trial 1'!EL21,'Trial 2'!EL21,'Trial 3'!EL21,'Trial 4'!EL21,'Trial 5'!EL21,'Trial 6'!EL21,'Trial 7'!EL21,'Trial 8'!EL21)</f>
        <v>184895.09244031063</v>
      </c>
      <c r="EM27" s="24">
        <f ca="1">AVERAGE('Trial 1'!EM21,'Trial 2'!EM21,'Trial 3'!EM21,'Trial 4'!EM21,'Trial 5'!EM21,'Trial 6'!EM21,'Trial 7'!EM21,'Trial 8'!EM21)</f>
        <v>184817.15887164618</v>
      </c>
      <c r="EN27" s="25">
        <f ca="1">SUM(EB27:EM27)</f>
        <v>2223274.5387778487</v>
      </c>
    </row>
    <row r="28" spans="1:144" ht="12.75" customHeight="1" outlineLevel="1">
      <c r="A28" s="11" t="str">
        <f>Labels!B21</f>
        <v>Capital Investment std dev</v>
      </c>
      <c r="B28" s="24">
        <f>STDEV('Trial 1'!B21,'Trial 2'!B21,'Trial 3'!B21,'Trial 4'!B21,'Trial 5'!B21,'Trial 6'!B21,'Trial 7'!B21,'Trial 8'!B21)</f>
        <v>3.1113303489101166E-11</v>
      </c>
      <c r="C28" s="24">
        <f ca="1">STDEV('Trial 1'!C21,'Trial 2'!C21,'Trial 3'!C21,'Trial 4'!C21,'Trial 5'!C21,'Trial 6'!C21,'Trial 7'!C21,'Trial 8'!C21)</f>
        <v>51.450867303700662</v>
      </c>
      <c r="D28" s="24">
        <f ca="1">STDEV('Trial 1'!D21,'Trial 2'!D21,'Trial 3'!D21,'Trial 4'!D21,'Trial 5'!D21,'Trial 6'!D21,'Trial 7'!D21,'Trial 8'!D21)</f>
        <v>74.203740787329224</v>
      </c>
      <c r="E28" s="24">
        <f ca="1">STDEV('Trial 1'!E21,'Trial 2'!E21,'Trial 3'!E21,'Trial 4'!E21,'Trial 5'!E21,'Trial 6'!E21,'Trial 7'!E21,'Trial 8'!E21)</f>
        <v>58.626969675328965</v>
      </c>
      <c r="F28" s="24">
        <f ca="1">STDEV('Trial 1'!F21,'Trial 2'!F21,'Trial 3'!F21,'Trial 4'!F21,'Trial 5'!F21,'Trial 6'!F21,'Trial 7'!F21,'Trial 8'!F21)</f>
        <v>79.806581029560405</v>
      </c>
      <c r="G28" s="24">
        <f ca="1">STDEV('Trial 1'!G21,'Trial 2'!G21,'Trial 3'!G21,'Trial 4'!G21,'Trial 5'!G21,'Trial 6'!G21,'Trial 7'!G21,'Trial 8'!G21)</f>
        <v>94.219784303802257</v>
      </c>
      <c r="H28" s="24">
        <f ca="1">STDEV('Trial 1'!H21,'Trial 2'!H21,'Trial 3'!H21,'Trial 4'!H21,'Trial 5'!H21,'Trial 6'!H21,'Trial 7'!H21,'Trial 8'!H21)</f>
        <v>96.36633010722295</v>
      </c>
      <c r="I28" s="24">
        <f ca="1">STDEV('Trial 1'!I21,'Trial 2'!I21,'Trial 3'!I21,'Trial 4'!I21,'Trial 5'!I21,'Trial 6'!I21,'Trial 7'!I21,'Trial 8'!I21)</f>
        <v>102.98083241557907</v>
      </c>
      <c r="J28" s="24">
        <f ca="1">STDEV('Trial 1'!J21,'Trial 2'!J21,'Trial 3'!J21,'Trial 4'!J21,'Trial 5'!J21,'Trial 6'!J21,'Trial 7'!J21,'Trial 8'!J21)</f>
        <v>118.88895975520228</v>
      </c>
      <c r="K28" s="24">
        <f ca="1">STDEV('Trial 1'!K21,'Trial 2'!K21,'Trial 3'!K21,'Trial 4'!K21,'Trial 5'!K21,'Trial 6'!K21,'Trial 7'!K21,'Trial 8'!K21)</f>
        <v>107.79245640546516</v>
      </c>
      <c r="L28" s="24">
        <f ca="1">STDEV('Trial 1'!L21,'Trial 2'!L21,'Trial 3'!L21,'Trial 4'!L21,'Trial 5'!L21,'Trial 6'!L21,'Trial 7'!L21,'Trial 8'!L21)</f>
        <v>123.77365486005613</v>
      </c>
      <c r="M28" s="24">
        <f ca="1">STDEV('Trial 1'!M21,'Trial 2'!M21,'Trial 3'!M21,'Trial 4'!M21,'Trial 5'!M21,'Trial 6'!M21,'Trial 7'!M21,'Trial 8'!M21)</f>
        <v>141.86815621522459</v>
      </c>
      <c r="N28" s="25">
        <f ca="1">SUM(B28:M28)</f>
        <v>1049.9783328585027</v>
      </c>
      <c r="O28" s="24">
        <f ca="1">STDEV('Trial 1'!O21,'Trial 2'!O21,'Trial 3'!O21,'Trial 4'!O21,'Trial 5'!O21,'Trial 6'!O21,'Trial 7'!O21,'Trial 8'!O21)</f>
        <v>154.7574239394331</v>
      </c>
      <c r="P28" s="24">
        <f ca="1">STDEV('Trial 1'!P21,'Trial 2'!P21,'Trial 3'!P21,'Trial 4'!P21,'Trial 5'!P21,'Trial 6'!P21,'Trial 7'!P21,'Trial 8'!P21)</f>
        <v>123.14914878726714</v>
      </c>
      <c r="Q28" s="24">
        <f ca="1">STDEV('Trial 1'!Q21,'Trial 2'!Q21,'Trial 3'!Q21,'Trial 4'!Q21,'Trial 5'!Q21,'Trial 6'!Q21,'Trial 7'!Q21,'Trial 8'!Q21)</f>
        <v>147.16642387537567</v>
      </c>
      <c r="R28" s="24">
        <f ca="1">STDEV('Trial 1'!R21,'Trial 2'!R21,'Trial 3'!R21,'Trial 4'!R21,'Trial 5'!R21,'Trial 6'!R21,'Trial 7'!R21,'Trial 8'!R21)</f>
        <v>174.70712101605736</v>
      </c>
      <c r="S28" s="24">
        <f ca="1">STDEV('Trial 1'!S21,'Trial 2'!S21,'Trial 3'!S21,'Trial 4'!S21,'Trial 5'!S21,'Trial 6'!S21,'Trial 7'!S21,'Trial 8'!S21)</f>
        <v>185.46477370609708</v>
      </c>
      <c r="T28" s="24">
        <f ca="1">STDEV('Trial 1'!T21,'Trial 2'!T21,'Trial 3'!T21,'Trial 4'!T21,'Trial 5'!T21,'Trial 6'!T21,'Trial 7'!T21,'Trial 8'!T21)</f>
        <v>217.56717816781102</v>
      </c>
      <c r="U28" s="24">
        <f ca="1">STDEV('Trial 1'!U21,'Trial 2'!U21,'Trial 3'!U21,'Trial 4'!U21,'Trial 5'!U21,'Trial 6'!U21,'Trial 7'!U21,'Trial 8'!U21)</f>
        <v>250.82807668070032</v>
      </c>
      <c r="V28" s="24">
        <f ca="1">STDEV('Trial 1'!V21,'Trial 2'!V21,'Trial 3'!V21,'Trial 4'!V21,'Trial 5'!V21,'Trial 6'!V21,'Trial 7'!V21,'Trial 8'!V21)</f>
        <v>244.38901112941215</v>
      </c>
      <c r="W28" s="24">
        <f ca="1">STDEV('Trial 1'!W21,'Trial 2'!W21,'Trial 3'!W21,'Trial 4'!W21,'Trial 5'!W21,'Trial 6'!W21,'Trial 7'!W21,'Trial 8'!W21)</f>
        <v>272.84188575743764</v>
      </c>
      <c r="X28" s="24">
        <f ca="1">STDEV('Trial 1'!X21,'Trial 2'!X21,'Trial 3'!X21,'Trial 4'!X21,'Trial 5'!X21,'Trial 6'!X21,'Trial 7'!X21,'Trial 8'!X21)</f>
        <v>263.60724052377037</v>
      </c>
      <c r="Y28" s="24">
        <f ca="1">STDEV('Trial 1'!Y21,'Trial 2'!Y21,'Trial 3'!Y21,'Trial 4'!Y21,'Trial 5'!Y21,'Trial 6'!Y21,'Trial 7'!Y21,'Trial 8'!Y21)</f>
        <v>272.68692319408109</v>
      </c>
      <c r="Z28" s="24">
        <f ca="1">STDEV('Trial 1'!Z21,'Trial 2'!Z21,'Trial 3'!Z21,'Trial 4'!Z21,'Trial 5'!Z21,'Trial 6'!Z21,'Trial 7'!Z21,'Trial 8'!Z21)</f>
        <v>273.70567706888676</v>
      </c>
      <c r="AA28" s="25">
        <f ca="1">SUM(O28:Z28)</f>
        <v>2580.8708838463299</v>
      </c>
      <c r="AB28" s="24">
        <f ca="1">STDEV('Trial 1'!AB21,'Trial 2'!AB21,'Trial 3'!AB21,'Trial 4'!AB21,'Trial 5'!AB21,'Trial 6'!AB21,'Trial 7'!AB21,'Trial 8'!AB21)</f>
        <v>270.01088940494913</v>
      </c>
      <c r="AC28" s="24">
        <f ca="1">STDEV('Trial 1'!AC21,'Trial 2'!AC21,'Trial 3'!AC21,'Trial 4'!AC21,'Trial 5'!AC21,'Trial 6'!AC21,'Trial 7'!AC21,'Trial 8'!AC21)</f>
        <v>289.46885532071252</v>
      </c>
      <c r="AD28" s="24">
        <f ca="1">STDEV('Trial 1'!AD21,'Trial 2'!AD21,'Trial 3'!AD21,'Trial 4'!AD21,'Trial 5'!AD21,'Trial 6'!AD21,'Trial 7'!AD21,'Trial 8'!AD21)</f>
        <v>296.17988575856663</v>
      </c>
      <c r="AE28" s="24">
        <f ca="1">STDEV('Trial 1'!AE21,'Trial 2'!AE21,'Trial 3'!AE21,'Trial 4'!AE21,'Trial 5'!AE21,'Trial 6'!AE21,'Trial 7'!AE21,'Trial 8'!AE21)</f>
        <v>324.58329329689496</v>
      </c>
      <c r="AF28" s="24">
        <f ca="1">STDEV('Trial 1'!AF21,'Trial 2'!AF21,'Trial 3'!AF21,'Trial 4'!AF21,'Trial 5'!AF21,'Trial 6'!AF21,'Trial 7'!AF21,'Trial 8'!AF21)</f>
        <v>291.49942883241835</v>
      </c>
      <c r="AG28" s="24">
        <f ca="1">STDEV('Trial 1'!AG21,'Trial 2'!AG21,'Trial 3'!AG21,'Trial 4'!AG21,'Trial 5'!AG21,'Trial 6'!AG21,'Trial 7'!AG21,'Trial 8'!AG21)</f>
        <v>312.11775365061095</v>
      </c>
      <c r="AH28" s="24">
        <f ca="1">STDEV('Trial 1'!AH21,'Trial 2'!AH21,'Trial 3'!AH21,'Trial 4'!AH21,'Trial 5'!AH21,'Trial 6'!AH21,'Trial 7'!AH21,'Trial 8'!AH21)</f>
        <v>302.88661201006067</v>
      </c>
      <c r="AI28" s="24">
        <f ca="1">STDEV('Trial 1'!AI21,'Trial 2'!AI21,'Trial 3'!AI21,'Trial 4'!AI21,'Trial 5'!AI21,'Trial 6'!AI21,'Trial 7'!AI21,'Trial 8'!AI21)</f>
        <v>307.35562315074054</v>
      </c>
      <c r="AJ28" s="24">
        <f ca="1">STDEV('Trial 1'!AJ21,'Trial 2'!AJ21,'Trial 3'!AJ21,'Trial 4'!AJ21,'Trial 5'!AJ21,'Trial 6'!AJ21,'Trial 7'!AJ21,'Trial 8'!AJ21)</f>
        <v>309.08855969112409</v>
      </c>
      <c r="AK28" s="24">
        <f ca="1">STDEV('Trial 1'!AK21,'Trial 2'!AK21,'Trial 3'!AK21,'Trial 4'!AK21,'Trial 5'!AK21,'Trial 6'!AK21,'Trial 7'!AK21,'Trial 8'!AK21)</f>
        <v>335.52059229450452</v>
      </c>
      <c r="AL28" s="24">
        <f ca="1">STDEV('Trial 1'!AL21,'Trial 2'!AL21,'Trial 3'!AL21,'Trial 4'!AL21,'Trial 5'!AL21,'Trial 6'!AL21,'Trial 7'!AL21,'Trial 8'!AL21)</f>
        <v>352.62857004557696</v>
      </c>
      <c r="AM28" s="24">
        <f ca="1">STDEV('Trial 1'!AM21,'Trial 2'!AM21,'Trial 3'!AM21,'Trial 4'!AM21,'Trial 5'!AM21,'Trial 6'!AM21,'Trial 7'!AM21,'Trial 8'!AM21)</f>
        <v>378.36640045808173</v>
      </c>
      <c r="AN28" s="25">
        <f ca="1">SUM(AB28:AM28)</f>
        <v>3769.7064639142409</v>
      </c>
      <c r="AO28" s="24">
        <f ca="1">STDEV('Trial 1'!AO21,'Trial 2'!AO21,'Trial 3'!AO21,'Trial 4'!AO21,'Trial 5'!AO21,'Trial 6'!AO21,'Trial 7'!AO21,'Trial 8'!AO21)</f>
        <v>383.32644072154739</v>
      </c>
      <c r="AP28" s="24">
        <f ca="1">STDEV('Trial 1'!AP21,'Trial 2'!AP21,'Trial 3'!AP21,'Trial 4'!AP21,'Trial 5'!AP21,'Trial 6'!AP21,'Trial 7'!AP21,'Trial 8'!AP21)</f>
        <v>357.05591093226354</v>
      </c>
      <c r="AQ28" s="24">
        <f ca="1">STDEV('Trial 1'!AQ21,'Trial 2'!AQ21,'Trial 3'!AQ21,'Trial 4'!AQ21,'Trial 5'!AQ21,'Trial 6'!AQ21,'Trial 7'!AQ21,'Trial 8'!AQ21)</f>
        <v>339.02715582736562</v>
      </c>
      <c r="AR28" s="24">
        <f ca="1">STDEV('Trial 1'!AR21,'Trial 2'!AR21,'Trial 3'!AR21,'Trial 4'!AR21,'Trial 5'!AR21,'Trial 6'!AR21,'Trial 7'!AR21,'Trial 8'!AR21)</f>
        <v>379.69339189285108</v>
      </c>
      <c r="AS28" s="24">
        <f ca="1">STDEV('Trial 1'!AS21,'Trial 2'!AS21,'Trial 3'!AS21,'Trial 4'!AS21,'Trial 5'!AS21,'Trial 6'!AS21,'Trial 7'!AS21,'Trial 8'!AS21)</f>
        <v>377.45958011307732</v>
      </c>
      <c r="AT28" s="24">
        <f ca="1">STDEV('Trial 1'!AT21,'Trial 2'!AT21,'Trial 3'!AT21,'Trial 4'!AT21,'Trial 5'!AT21,'Trial 6'!AT21,'Trial 7'!AT21,'Trial 8'!AT21)</f>
        <v>397.54538847017636</v>
      </c>
      <c r="AU28" s="24">
        <f ca="1">STDEV('Trial 1'!AU21,'Trial 2'!AU21,'Trial 3'!AU21,'Trial 4'!AU21,'Trial 5'!AU21,'Trial 6'!AU21,'Trial 7'!AU21,'Trial 8'!AU21)</f>
        <v>415.6281218414577</v>
      </c>
      <c r="AV28" s="24">
        <f ca="1">STDEV('Trial 1'!AV21,'Trial 2'!AV21,'Trial 3'!AV21,'Trial 4'!AV21,'Trial 5'!AV21,'Trial 6'!AV21,'Trial 7'!AV21,'Trial 8'!AV21)</f>
        <v>416.3198671414159</v>
      </c>
      <c r="AW28" s="24">
        <f ca="1">STDEV('Trial 1'!AW21,'Trial 2'!AW21,'Trial 3'!AW21,'Trial 4'!AW21,'Trial 5'!AW21,'Trial 6'!AW21,'Trial 7'!AW21,'Trial 8'!AW21)</f>
        <v>385.93137143142252</v>
      </c>
      <c r="AX28" s="24">
        <f ca="1">STDEV('Trial 1'!AX21,'Trial 2'!AX21,'Trial 3'!AX21,'Trial 4'!AX21,'Trial 5'!AX21,'Trial 6'!AX21,'Trial 7'!AX21,'Trial 8'!AX21)</f>
        <v>377.30489317414862</v>
      </c>
      <c r="AY28" s="24">
        <f ca="1">STDEV('Trial 1'!AY21,'Trial 2'!AY21,'Trial 3'!AY21,'Trial 4'!AY21,'Trial 5'!AY21,'Trial 6'!AY21,'Trial 7'!AY21,'Trial 8'!AY21)</f>
        <v>358.49961418561281</v>
      </c>
      <c r="AZ28" s="24">
        <f ca="1">STDEV('Trial 1'!AZ21,'Trial 2'!AZ21,'Trial 3'!AZ21,'Trial 4'!AZ21,'Trial 5'!AZ21,'Trial 6'!AZ21,'Trial 7'!AZ21,'Trial 8'!AZ21)</f>
        <v>371.97521648677758</v>
      </c>
      <c r="BA28" s="25">
        <f ca="1">SUM(AO28:AZ28)</f>
        <v>4559.7669522181177</v>
      </c>
      <c r="BB28" s="24">
        <f ca="1">STDEV('Trial 1'!BB21,'Trial 2'!BB21,'Trial 3'!BB21,'Trial 4'!BB21,'Trial 5'!BB21,'Trial 6'!BB21,'Trial 7'!BB21,'Trial 8'!BB21)</f>
        <v>387.28515700703065</v>
      </c>
      <c r="BC28" s="24">
        <f ca="1">STDEV('Trial 1'!BC21,'Trial 2'!BC21,'Trial 3'!BC21,'Trial 4'!BC21,'Trial 5'!BC21,'Trial 6'!BC21,'Trial 7'!BC21,'Trial 8'!BC21)</f>
        <v>404.60765606532914</v>
      </c>
      <c r="BD28" s="24">
        <f ca="1">STDEV('Trial 1'!BD21,'Trial 2'!BD21,'Trial 3'!BD21,'Trial 4'!BD21,'Trial 5'!BD21,'Trial 6'!BD21,'Trial 7'!BD21,'Trial 8'!BD21)</f>
        <v>394.27733623378106</v>
      </c>
      <c r="BE28" s="24">
        <f ca="1">STDEV('Trial 1'!BE21,'Trial 2'!BE21,'Trial 3'!BE21,'Trial 4'!BE21,'Trial 5'!BE21,'Trial 6'!BE21,'Trial 7'!BE21,'Trial 8'!BE21)</f>
        <v>394.51917988962367</v>
      </c>
      <c r="BF28" s="24">
        <f ca="1">STDEV('Trial 1'!BF21,'Trial 2'!BF21,'Trial 3'!BF21,'Trial 4'!BF21,'Trial 5'!BF21,'Trial 6'!BF21,'Trial 7'!BF21,'Trial 8'!BF21)</f>
        <v>422.08325430925311</v>
      </c>
      <c r="BG28" s="24">
        <f ca="1">STDEV('Trial 1'!BG21,'Trial 2'!BG21,'Trial 3'!BG21,'Trial 4'!BG21,'Trial 5'!BG21,'Trial 6'!BG21,'Trial 7'!BG21,'Trial 8'!BG21)</f>
        <v>441.6154581851315</v>
      </c>
      <c r="BH28" s="24">
        <f ca="1">STDEV('Trial 1'!BH21,'Trial 2'!BH21,'Trial 3'!BH21,'Trial 4'!BH21,'Trial 5'!BH21,'Trial 6'!BH21,'Trial 7'!BH21,'Trial 8'!BH21)</f>
        <v>410.46979764858281</v>
      </c>
      <c r="BI28" s="24">
        <f ca="1">STDEV('Trial 1'!BI21,'Trial 2'!BI21,'Trial 3'!BI21,'Trial 4'!BI21,'Trial 5'!BI21,'Trial 6'!BI21,'Trial 7'!BI21,'Trial 8'!BI21)</f>
        <v>396.46913160132567</v>
      </c>
      <c r="BJ28" s="24">
        <f ca="1">STDEV('Trial 1'!BJ21,'Trial 2'!BJ21,'Trial 3'!BJ21,'Trial 4'!BJ21,'Trial 5'!BJ21,'Trial 6'!BJ21,'Trial 7'!BJ21,'Trial 8'!BJ21)</f>
        <v>394.74390728265149</v>
      </c>
      <c r="BK28" s="24">
        <f ca="1">STDEV('Trial 1'!BK21,'Trial 2'!BK21,'Trial 3'!BK21,'Trial 4'!BK21,'Trial 5'!BK21,'Trial 6'!BK21,'Trial 7'!BK21,'Trial 8'!BK21)</f>
        <v>363.20104791047135</v>
      </c>
      <c r="BL28" s="24">
        <f ca="1">STDEV('Trial 1'!BL21,'Trial 2'!BL21,'Trial 3'!BL21,'Trial 4'!BL21,'Trial 5'!BL21,'Trial 6'!BL21,'Trial 7'!BL21,'Trial 8'!BL21)</f>
        <v>402.50410659983254</v>
      </c>
      <c r="BM28" s="24">
        <f ca="1">STDEV('Trial 1'!BM21,'Trial 2'!BM21,'Trial 3'!BM21,'Trial 4'!BM21,'Trial 5'!BM21,'Trial 6'!BM21,'Trial 7'!BM21,'Trial 8'!BM21)</f>
        <v>426.08319966908851</v>
      </c>
      <c r="BN28" s="25">
        <f ca="1">SUM(BB28:BM28)</f>
        <v>4837.859232402101</v>
      </c>
      <c r="BO28" s="24">
        <f ca="1">STDEV('Trial 1'!BO21,'Trial 2'!BO21,'Trial 3'!BO21,'Trial 4'!BO21,'Trial 5'!BO21,'Trial 6'!BO21,'Trial 7'!BO21,'Trial 8'!BO21)</f>
        <v>436.56241454702803</v>
      </c>
      <c r="BP28" s="24">
        <f ca="1">STDEV('Trial 1'!BP21,'Trial 2'!BP21,'Trial 3'!BP21,'Trial 4'!BP21,'Trial 5'!BP21,'Trial 6'!BP21,'Trial 7'!BP21,'Trial 8'!BP21)</f>
        <v>454.07911565104826</v>
      </c>
      <c r="BQ28" s="24">
        <f ca="1">STDEV('Trial 1'!BQ21,'Trial 2'!BQ21,'Trial 3'!BQ21,'Trial 4'!BQ21,'Trial 5'!BQ21,'Trial 6'!BQ21,'Trial 7'!BQ21,'Trial 8'!BQ21)</f>
        <v>470.51329839690129</v>
      </c>
      <c r="BR28" s="24">
        <f ca="1">STDEV('Trial 1'!BR21,'Trial 2'!BR21,'Trial 3'!BR21,'Trial 4'!BR21,'Trial 5'!BR21,'Trial 6'!BR21,'Trial 7'!BR21,'Trial 8'!BR21)</f>
        <v>471.10104697766133</v>
      </c>
      <c r="BS28" s="24">
        <f ca="1">STDEV('Trial 1'!BS21,'Trial 2'!BS21,'Trial 3'!BS21,'Trial 4'!BS21,'Trial 5'!BS21,'Trial 6'!BS21,'Trial 7'!BS21,'Trial 8'!BS21)</f>
        <v>469.71896071588679</v>
      </c>
      <c r="BT28" s="24">
        <f ca="1">STDEV('Trial 1'!BT21,'Trial 2'!BT21,'Trial 3'!BT21,'Trial 4'!BT21,'Trial 5'!BT21,'Trial 6'!BT21,'Trial 7'!BT21,'Trial 8'!BT21)</f>
        <v>453.72791199951695</v>
      </c>
      <c r="BU28" s="24">
        <f ca="1">STDEV('Trial 1'!BU21,'Trial 2'!BU21,'Trial 3'!BU21,'Trial 4'!BU21,'Trial 5'!BU21,'Trial 6'!BU21,'Trial 7'!BU21,'Trial 8'!BU21)</f>
        <v>465.30869915787923</v>
      </c>
      <c r="BV28" s="24">
        <f ca="1">STDEV('Trial 1'!BV21,'Trial 2'!BV21,'Trial 3'!BV21,'Trial 4'!BV21,'Trial 5'!BV21,'Trial 6'!BV21,'Trial 7'!BV21,'Trial 8'!BV21)</f>
        <v>468.46802948715344</v>
      </c>
      <c r="BW28" s="24">
        <f ca="1">STDEV('Trial 1'!BW21,'Trial 2'!BW21,'Trial 3'!BW21,'Trial 4'!BW21,'Trial 5'!BW21,'Trial 6'!BW21,'Trial 7'!BW21,'Trial 8'!BW21)</f>
        <v>458.55337425312115</v>
      </c>
      <c r="BX28" s="24">
        <f ca="1">STDEV('Trial 1'!BX21,'Trial 2'!BX21,'Trial 3'!BX21,'Trial 4'!BX21,'Trial 5'!BX21,'Trial 6'!BX21,'Trial 7'!BX21,'Trial 8'!BX21)</f>
        <v>460.1994985493281</v>
      </c>
      <c r="BY28" s="24">
        <f ca="1">STDEV('Trial 1'!BY21,'Trial 2'!BY21,'Trial 3'!BY21,'Trial 4'!BY21,'Trial 5'!BY21,'Trial 6'!BY21,'Trial 7'!BY21,'Trial 8'!BY21)</f>
        <v>409.36620945868026</v>
      </c>
      <c r="BZ28" s="24">
        <f ca="1">STDEV('Trial 1'!BZ21,'Trial 2'!BZ21,'Trial 3'!BZ21,'Trial 4'!BZ21,'Trial 5'!BZ21,'Trial 6'!BZ21,'Trial 7'!BZ21,'Trial 8'!BZ21)</f>
        <v>415.04023100675846</v>
      </c>
      <c r="CA28" s="25">
        <f ca="1">SUM(BO28:BZ28)</f>
        <v>5432.6387902009646</v>
      </c>
      <c r="CB28" s="24">
        <f ca="1">STDEV('Trial 1'!CB21,'Trial 2'!CB21,'Trial 3'!CB21,'Trial 4'!CB21,'Trial 5'!CB21,'Trial 6'!CB21,'Trial 7'!CB21,'Trial 8'!CB21)</f>
        <v>411.78490837433287</v>
      </c>
      <c r="CC28" s="24">
        <f ca="1">STDEV('Trial 1'!CC21,'Trial 2'!CC21,'Trial 3'!CC21,'Trial 4'!CC21,'Trial 5'!CC21,'Trial 6'!CC21,'Trial 7'!CC21,'Trial 8'!CC21)</f>
        <v>370.66706466000011</v>
      </c>
      <c r="CD28" s="24">
        <f ca="1">STDEV('Trial 1'!CD21,'Trial 2'!CD21,'Trial 3'!CD21,'Trial 4'!CD21,'Trial 5'!CD21,'Trial 6'!CD21,'Trial 7'!CD21,'Trial 8'!CD21)</f>
        <v>374.21897224726848</v>
      </c>
      <c r="CE28" s="24">
        <f ca="1">STDEV('Trial 1'!CE21,'Trial 2'!CE21,'Trial 3'!CE21,'Trial 4'!CE21,'Trial 5'!CE21,'Trial 6'!CE21,'Trial 7'!CE21,'Trial 8'!CE21)</f>
        <v>384.40738271874005</v>
      </c>
      <c r="CF28" s="24">
        <f ca="1">STDEV('Trial 1'!CF21,'Trial 2'!CF21,'Trial 3'!CF21,'Trial 4'!CF21,'Trial 5'!CF21,'Trial 6'!CF21,'Trial 7'!CF21,'Trial 8'!CF21)</f>
        <v>353.41930072122489</v>
      </c>
      <c r="CG28" s="24">
        <f ca="1">STDEV('Trial 1'!CG21,'Trial 2'!CG21,'Trial 3'!CG21,'Trial 4'!CG21,'Trial 5'!CG21,'Trial 6'!CG21,'Trial 7'!CG21,'Trial 8'!CG21)</f>
        <v>320.77869997322932</v>
      </c>
      <c r="CH28" s="24">
        <f ca="1">STDEV('Trial 1'!CH21,'Trial 2'!CH21,'Trial 3'!CH21,'Trial 4'!CH21,'Trial 5'!CH21,'Trial 6'!CH21,'Trial 7'!CH21,'Trial 8'!CH21)</f>
        <v>312.23992714488946</v>
      </c>
      <c r="CI28" s="24">
        <f ca="1">STDEV('Trial 1'!CI21,'Trial 2'!CI21,'Trial 3'!CI21,'Trial 4'!CI21,'Trial 5'!CI21,'Trial 6'!CI21,'Trial 7'!CI21,'Trial 8'!CI21)</f>
        <v>313.85563903880916</v>
      </c>
      <c r="CJ28" s="24">
        <f ca="1">STDEV('Trial 1'!CJ21,'Trial 2'!CJ21,'Trial 3'!CJ21,'Trial 4'!CJ21,'Trial 5'!CJ21,'Trial 6'!CJ21,'Trial 7'!CJ21,'Trial 8'!CJ21)</f>
        <v>309.83424931741115</v>
      </c>
      <c r="CK28" s="24">
        <f ca="1">STDEV('Trial 1'!CK21,'Trial 2'!CK21,'Trial 3'!CK21,'Trial 4'!CK21,'Trial 5'!CK21,'Trial 6'!CK21,'Trial 7'!CK21,'Trial 8'!CK21)</f>
        <v>296.29050331013269</v>
      </c>
      <c r="CL28" s="24">
        <f ca="1">STDEV('Trial 1'!CL21,'Trial 2'!CL21,'Trial 3'!CL21,'Trial 4'!CL21,'Trial 5'!CL21,'Trial 6'!CL21,'Trial 7'!CL21,'Trial 8'!CL21)</f>
        <v>313.15087563726911</v>
      </c>
      <c r="CM28" s="24">
        <f ca="1">STDEV('Trial 1'!CM21,'Trial 2'!CM21,'Trial 3'!CM21,'Trial 4'!CM21,'Trial 5'!CM21,'Trial 6'!CM21,'Trial 7'!CM21,'Trial 8'!CM21)</f>
        <v>339.438478616091</v>
      </c>
      <c r="CN28" s="25">
        <f ca="1">SUM(CB28:CM28)</f>
        <v>4100.0860017593986</v>
      </c>
      <c r="CO28" s="24">
        <f ca="1">STDEV('Trial 1'!CO21,'Trial 2'!CO21,'Trial 3'!CO21,'Trial 4'!CO21,'Trial 5'!CO21,'Trial 6'!CO21,'Trial 7'!CO21,'Trial 8'!CO21)</f>
        <v>315.4658048207927</v>
      </c>
      <c r="CP28" s="24">
        <f ca="1">STDEV('Trial 1'!CP21,'Trial 2'!CP21,'Trial 3'!CP21,'Trial 4'!CP21,'Trial 5'!CP21,'Trial 6'!CP21,'Trial 7'!CP21,'Trial 8'!CP21)</f>
        <v>340.91355015589619</v>
      </c>
      <c r="CQ28" s="24">
        <f ca="1">STDEV('Trial 1'!CQ21,'Trial 2'!CQ21,'Trial 3'!CQ21,'Trial 4'!CQ21,'Trial 5'!CQ21,'Trial 6'!CQ21,'Trial 7'!CQ21,'Trial 8'!CQ21)</f>
        <v>366.49889170646929</v>
      </c>
      <c r="CR28" s="24">
        <f ca="1">STDEV('Trial 1'!CR21,'Trial 2'!CR21,'Trial 3'!CR21,'Trial 4'!CR21,'Trial 5'!CR21,'Trial 6'!CR21,'Trial 7'!CR21,'Trial 8'!CR21)</f>
        <v>351.27158133101972</v>
      </c>
      <c r="CS28" s="24">
        <f ca="1">STDEV('Trial 1'!CS21,'Trial 2'!CS21,'Trial 3'!CS21,'Trial 4'!CS21,'Trial 5'!CS21,'Trial 6'!CS21,'Trial 7'!CS21,'Trial 8'!CS21)</f>
        <v>361.88738900000828</v>
      </c>
      <c r="CT28" s="24">
        <f ca="1">STDEV('Trial 1'!CT21,'Trial 2'!CT21,'Trial 3'!CT21,'Trial 4'!CT21,'Trial 5'!CT21,'Trial 6'!CT21,'Trial 7'!CT21,'Trial 8'!CT21)</f>
        <v>351.70588514502754</v>
      </c>
      <c r="CU28" s="24">
        <f ca="1">STDEV('Trial 1'!CU21,'Trial 2'!CU21,'Trial 3'!CU21,'Trial 4'!CU21,'Trial 5'!CU21,'Trial 6'!CU21,'Trial 7'!CU21,'Trial 8'!CU21)</f>
        <v>375.16816475648551</v>
      </c>
      <c r="CV28" s="24">
        <f ca="1">STDEV('Trial 1'!CV21,'Trial 2'!CV21,'Trial 3'!CV21,'Trial 4'!CV21,'Trial 5'!CV21,'Trial 6'!CV21,'Trial 7'!CV21,'Trial 8'!CV21)</f>
        <v>381.12135513450926</v>
      </c>
      <c r="CW28" s="24">
        <f ca="1">STDEV('Trial 1'!CW21,'Trial 2'!CW21,'Trial 3'!CW21,'Trial 4'!CW21,'Trial 5'!CW21,'Trial 6'!CW21,'Trial 7'!CW21,'Trial 8'!CW21)</f>
        <v>388.39035306497271</v>
      </c>
      <c r="CX28" s="24">
        <f ca="1">STDEV('Trial 1'!CX21,'Trial 2'!CX21,'Trial 3'!CX21,'Trial 4'!CX21,'Trial 5'!CX21,'Trial 6'!CX21,'Trial 7'!CX21,'Trial 8'!CX21)</f>
        <v>415.20778159953738</v>
      </c>
      <c r="CY28" s="24">
        <f ca="1">STDEV('Trial 1'!CY21,'Trial 2'!CY21,'Trial 3'!CY21,'Trial 4'!CY21,'Trial 5'!CY21,'Trial 6'!CY21,'Trial 7'!CY21,'Trial 8'!CY21)</f>
        <v>423.20923842921803</v>
      </c>
      <c r="CZ28" s="24">
        <f ca="1">STDEV('Trial 1'!CZ21,'Trial 2'!CZ21,'Trial 3'!CZ21,'Trial 4'!CZ21,'Trial 5'!CZ21,'Trial 6'!CZ21,'Trial 7'!CZ21,'Trial 8'!CZ21)</f>
        <v>387.6528160745732</v>
      </c>
      <c r="DA28" s="25">
        <f ca="1">SUM(CO28:CZ28)</f>
        <v>4458.4928112185098</v>
      </c>
      <c r="DB28" s="24">
        <f ca="1">STDEV('Trial 1'!DB21,'Trial 2'!DB21,'Trial 3'!DB21,'Trial 4'!DB21,'Trial 5'!DB21,'Trial 6'!DB21,'Trial 7'!DB21,'Trial 8'!DB21)</f>
        <v>410.40064363187474</v>
      </c>
      <c r="DC28" s="24">
        <f ca="1">STDEV('Trial 1'!DC21,'Trial 2'!DC21,'Trial 3'!DC21,'Trial 4'!DC21,'Trial 5'!DC21,'Trial 6'!DC21,'Trial 7'!DC21,'Trial 8'!DC21)</f>
        <v>419.17974721933359</v>
      </c>
      <c r="DD28" s="24">
        <f ca="1">STDEV('Trial 1'!DD21,'Trial 2'!DD21,'Trial 3'!DD21,'Trial 4'!DD21,'Trial 5'!DD21,'Trial 6'!DD21,'Trial 7'!DD21,'Trial 8'!DD21)</f>
        <v>427.43320921705134</v>
      </c>
      <c r="DE28" s="24">
        <f ca="1">STDEV('Trial 1'!DE21,'Trial 2'!DE21,'Trial 3'!DE21,'Trial 4'!DE21,'Trial 5'!DE21,'Trial 6'!DE21,'Trial 7'!DE21,'Trial 8'!DE21)</f>
        <v>423.77326074698846</v>
      </c>
      <c r="DF28" s="24">
        <f ca="1">STDEV('Trial 1'!DF21,'Trial 2'!DF21,'Trial 3'!DF21,'Trial 4'!DF21,'Trial 5'!DF21,'Trial 6'!DF21,'Trial 7'!DF21,'Trial 8'!DF21)</f>
        <v>436.2862454522749</v>
      </c>
      <c r="DG28" s="24">
        <f ca="1">STDEV('Trial 1'!DG21,'Trial 2'!DG21,'Trial 3'!DG21,'Trial 4'!DG21,'Trial 5'!DG21,'Trial 6'!DG21,'Trial 7'!DG21,'Trial 8'!DG21)</f>
        <v>417.20771107284338</v>
      </c>
      <c r="DH28" s="24">
        <f ca="1">STDEV('Trial 1'!DH21,'Trial 2'!DH21,'Trial 3'!DH21,'Trial 4'!DH21,'Trial 5'!DH21,'Trial 6'!DH21,'Trial 7'!DH21,'Trial 8'!DH21)</f>
        <v>424.88095057438534</v>
      </c>
      <c r="DI28" s="24">
        <f ca="1">STDEV('Trial 1'!DI21,'Trial 2'!DI21,'Trial 3'!DI21,'Trial 4'!DI21,'Trial 5'!DI21,'Trial 6'!DI21,'Trial 7'!DI21,'Trial 8'!DI21)</f>
        <v>378.39048683330907</v>
      </c>
      <c r="DJ28" s="24">
        <f ca="1">STDEV('Trial 1'!DJ21,'Trial 2'!DJ21,'Trial 3'!DJ21,'Trial 4'!DJ21,'Trial 5'!DJ21,'Trial 6'!DJ21,'Trial 7'!DJ21,'Trial 8'!DJ21)</f>
        <v>365.13147756752574</v>
      </c>
      <c r="DK28" s="24">
        <f ca="1">STDEV('Trial 1'!DK21,'Trial 2'!DK21,'Trial 3'!DK21,'Trial 4'!DK21,'Trial 5'!DK21,'Trial 6'!DK21,'Trial 7'!DK21,'Trial 8'!DK21)</f>
        <v>363.46457792622249</v>
      </c>
      <c r="DL28" s="24">
        <f ca="1">STDEV('Trial 1'!DL21,'Trial 2'!DL21,'Trial 3'!DL21,'Trial 4'!DL21,'Trial 5'!DL21,'Trial 6'!DL21,'Trial 7'!DL21,'Trial 8'!DL21)</f>
        <v>391.33161461827854</v>
      </c>
      <c r="DM28" s="24">
        <f ca="1">STDEV('Trial 1'!DM21,'Trial 2'!DM21,'Trial 3'!DM21,'Trial 4'!DM21,'Trial 5'!DM21,'Trial 6'!DM21,'Trial 7'!DM21,'Trial 8'!DM21)</f>
        <v>417.21487338717242</v>
      </c>
      <c r="DN28" s="25">
        <f ca="1">SUM(DB28:DM28)</f>
        <v>4874.6947982472593</v>
      </c>
      <c r="DO28" s="24">
        <f ca="1">STDEV('Trial 1'!DO21,'Trial 2'!DO21,'Trial 3'!DO21,'Trial 4'!DO21,'Trial 5'!DO21,'Trial 6'!DO21,'Trial 7'!DO21,'Trial 8'!DO21)</f>
        <v>419.44377621256922</v>
      </c>
      <c r="DP28" s="24">
        <f ca="1">STDEV('Trial 1'!DP21,'Trial 2'!DP21,'Trial 3'!DP21,'Trial 4'!DP21,'Trial 5'!DP21,'Trial 6'!DP21,'Trial 7'!DP21,'Trial 8'!DP21)</f>
        <v>426.03236224276776</v>
      </c>
      <c r="DQ28" s="24">
        <f ca="1">STDEV('Trial 1'!DQ21,'Trial 2'!DQ21,'Trial 3'!DQ21,'Trial 4'!DQ21,'Trial 5'!DQ21,'Trial 6'!DQ21,'Trial 7'!DQ21,'Trial 8'!DQ21)</f>
        <v>470.70875881149806</v>
      </c>
      <c r="DR28" s="24">
        <f ca="1">STDEV('Trial 1'!DR21,'Trial 2'!DR21,'Trial 3'!DR21,'Trial 4'!DR21,'Trial 5'!DR21,'Trial 6'!DR21,'Trial 7'!DR21,'Trial 8'!DR21)</f>
        <v>445.02605588015729</v>
      </c>
      <c r="DS28" s="24">
        <f ca="1">STDEV('Trial 1'!DS21,'Trial 2'!DS21,'Trial 3'!DS21,'Trial 4'!DS21,'Trial 5'!DS21,'Trial 6'!DS21,'Trial 7'!DS21,'Trial 8'!DS21)</f>
        <v>455.84396636455352</v>
      </c>
      <c r="DT28" s="24">
        <f ca="1">STDEV('Trial 1'!DT21,'Trial 2'!DT21,'Trial 3'!DT21,'Trial 4'!DT21,'Trial 5'!DT21,'Trial 6'!DT21,'Trial 7'!DT21,'Trial 8'!DT21)</f>
        <v>411.2244896725623</v>
      </c>
      <c r="DU28" s="24">
        <f ca="1">STDEV('Trial 1'!DU21,'Trial 2'!DU21,'Trial 3'!DU21,'Trial 4'!DU21,'Trial 5'!DU21,'Trial 6'!DU21,'Trial 7'!DU21,'Trial 8'!DU21)</f>
        <v>438.70899152065647</v>
      </c>
      <c r="DV28" s="24">
        <f ca="1">STDEV('Trial 1'!DV21,'Trial 2'!DV21,'Trial 3'!DV21,'Trial 4'!DV21,'Trial 5'!DV21,'Trial 6'!DV21,'Trial 7'!DV21,'Trial 8'!DV21)</f>
        <v>426.82173151383296</v>
      </c>
      <c r="DW28" s="24">
        <f ca="1">STDEV('Trial 1'!DW21,'Trial 2'!DW21,'Trial 3'!DW21,'Trial 4'!DW21,'Trial 5'!DW21,'Trial 6'!DW21,'Trial 7'!DW21,'Trial 8'!DW21)</f>
        <v>427.1517660947942</v>
      </c>
      <c r="DX28" s="24">
        <f ca="1">STDEV('Trial 1'!DX21,'Trial 2'!DX21,'Trial 3'!DX21,'Trial 4'!DX21,'Trial 5'!DX21,'Trial 6'!DX21,'Trial 7'!DX21,'Trial 8'!DX21)</f>
        <v>430.5026498006967</v>
      </c>
      <c r="DY28" s="24">
        <f ca="1">STDEV('Trial 1'!DY21,'Trial 2'!DY21,'Trial 3'!DY21,'Trial 4'!DY21,'Trial 5'!DY21,'Trial 6'!DY21,'Trial 7'!DY21,'Trial 8'!DY21)</f>
        <v>421.1716699314</v>
      </c>
      <c r="DZ28" s="24">
        <f ca="1">STDEV('Trial 1'!DZ21,'Trial 2'!DZ21,'Trial 3'!DZ21,'Trial 4'!DZ21,'Trial 5'!DZ21,'Trial 6'!DZ21,'Trial 7'!DZ21,'Trial 8'!DZ21)</f>
        <v>396.88169696525586</v>
      </c>
      <c r="EA28" s="25">
        <f ca="1">SUM(DO28:DZ28)</f>
        <v>5169.5179150107451</v>
      </c>
      <c r="EB28" s="24">
        <f ca="1">STDEV('Trial 1'!EB21,'Trial 2'!EB21,'Trial 3'!EB21,'Trial 4'!EB21,'Trial 5'!EB21,'Trial 6'!EB21,'Trial 7'!EB21,'Trial 8'!EB21)</f>
        <v>376.83677041669637</v>
      </c>
      <c r="EC28" s="24">
        <f ca="1">STDEV('Trial 1'!EC21,'Trial 2'!EC21,'Trial 3'!EC21,'Trial 4'!EC21,'Trial 5'!EC21,'Trial 6'!EC21,'Trial 7'!EC21,'Trial 8'!EC21)</f>
        <v>405.36264067775232</v>
      </c>
      <c r="ED28" s="24">
        <f ca="1">STDEV('Trial 1'!ED21,'Trial 2'!ED21,'Trial 3'!ED21,'Trial 4'!ED21,'Trial 5'!ED21,'Trial 6'!ED21,'Trial 7'!ED21,'Trial 8'!ED21)</f>
        <v>418.46112079963234</v>
      </c>
      <c r="EE28" s="24">
        <f ca="1">STDEV('Trial 1'!EE21,'Trial 2'!EE21,'Trial 3'!EE21,'Trial 4'!EE21,'Trial 5'!EE21,'Trial 6'!EE21,'Trial 7'!EE21,'Trial 8'!EE21)</f>
        <v>405.10837474444531</v>
      </c>
      <c r="EF28" s="24">
        <f ca="1">STDEV('Trial 1'!EF21,'Trial 2'!EF21,'Trial 3'!EF21,'Trial 4'!EF21,'Trial 5'!EF21,'Trial 6'!EF21,'Trial 7'!EF21,'Trial 8'!EF21)</f>
        <v>388.85999331886546</v>
      </c>
      <c r="EG28" s="24">
        <f ca="1">STDEV('Trial 1'!EG21,'Trial 2'!EG21,'Trial 3'!EG21,'Trial 4'!EG21,'Trial 5'!EG21,'Trial 6'!EG21,'Trial 7'!EG21,'Trial 8'!EG21)</f>
        <v>392.27567996673758</v>
      </c>
      <c r="EH28" s="24">
        <f ca="1">STDEV('Trial 1'!EH21,'Trial 2'!EH21,'Trial 3'!EH21,'Trial 4'!EH21,'Trial 5'!EH21,'Trial 6'!EH21,'Trial 7'!EH21,'Trial 8'!EH21)</f>
        <v>380.72900190168798</v>
      </c>
      <c r="EI28" s="24">
        <f ca="1">STDEV('Trial 1'!EI21,'Trial 2'!EI21,'Trial 3'!EI21,'Trial 4'!EI21,'Trial 5'!EI21,'Trial 6'!EI21,'Trial 7'!EI21,'Trial 8'!EI21)</f>
        <v>364.00007758746074</v>
      </c>
      <c r="EJ28" s="24">
        <f ca="1">STDEV('Trial 1'!EJ21,'Trial 2'!EJ21,'Trial 3'!EJ21,'Trial 4'!EJ21,'Trial 5'!EJ21,'Trial 6'!EJ21,'Trial 7'!EJ21,'Trial 8'!EJ21)</f>
        <v>343.02889394702532</v>
      </c>
      <c r="EK28" s="24">
        <f ca="1">STDEV('Trial 1'!EK21,'Trial 2'!EK21,'Trial 3'!EK21,'Trial 4'!EK21,'Trial 5'!EK21,'Trial 6'!EK21,'Trial 7'!EK21,'Trial 8'!EK21)</f>
        <v>323.30363748821918</v>
      </c>
      <c r="EL28" s="24">
        <f ca="1">STDEV('Trial 1'!EL21,'Trial 2'!EL21,'Trial 3'!EL21,'Trial 4'!EL21,'Trial 5'!EL21,'Trial 6'!EL21,'Trial 7'!EL21,'Trial 8'!EL21)</f>
        <v>351.90437157992307</v>
      </c>
      <c r="EM28" s="24">
        <f ca="1">STDEV('Trial 1'!EM21,'Trial 2'!EM21,'Trial 3'!EM21,'Trial 4'!EM21,'Trial 5'!EM21,'Trial 6'!EM21,'Trial 7'!EM21,'Trial 8'!EM21)</f>
        <v>353.90132847265863</v>
      </c>
      <c r="EN28" s="25">
        <f ca="1">SUM(EB28:EM28)</f>
        <v>4503.7718909011046</v>
      </c>
    </row>
    <row r="29" spans="1:144" ht="12.75" customHeight="1" outlineLevel="1">
      <c r="A29" s="11" t="str">
        <f>Labels!B12</f>
        <v>Capital Depreciation</v>
      </c>
      <c r="B29" s="24">
        <f>AVERAGE('Trial 1'!B20,'Trial 2'!B20,'Trial 3'!B20,'Trial 4'!B20,'Trial 5'!B20,'Trial 6'!B20,'Trial 7'!B20,'Trial 8'!B20)</f>
        <v>206222.01441622892</v>
      </c>
      <c r="C29" s="24">
        <f>AVERAGE('Trial 1'!C20,'Trial 2'!C20,'Trial 3'!C20,'Trial 4'!C20,'Trial 5'!C20,'Trial 6'!C20,'Trial 7'!C20,'Trial 8'!C20)</f>
        <v>206222.01441622892</v>
      </c>
      <c r="D29" s="24">
        <f>AVERAGE('Trial 1'!D20,'Trial 2'!D20,'Trial 3'!D20,'Trial 4'!D20,'Trial 5'!D20,'Trial 6'!D20,'Trial 7'!D20,'Trial 8'!D20)</f>
        <v>206222.01441622892</v>
      </c>
      <c r="E29" s="24">
        <f ca="1">AVERAGE('Trial 1'!E20,'Trial 2'!E20,'Trial 3'!E20,'Trial 4'!E20,'Trial 5'!E20,'Trial 6'!E20,'Trial 7'!E20,'Trial 8'!E20)</f>
        <v>206219.637953717</v>
      </c>
      <c r="F29" s="24">
        <f ca="1">AVERAGE('Trial 1'!F20,'Trial 2'!F20,'Trial 3'!F20,'Trial 4'!F20,'Trial 5'!F20,'Trial 6'!F20,'Trial 7'!F20,'Trial 8'!F20)</f>
        <v>206214.91668413405</v>
      </c>
      <c r="G29" s="24">
        <f ca="1">AVERAGE('Trial 1'!G20,'Trial 2'!G20,'Trial 3'!G20,'Trial 4'!G20,'Trial 5'!G20,'Trial 6'!G20,'Trial 7'!G20,'Trial 8'!G20)</f>
        <v>206208.08708461968</v>
      </c>
      <c r="H29" s="24">
        <f ca="1">AVERAGE('Trial 1'!H20,'Trial 2'!H20,'Trial 3'!H20,'Trial 4'!H20,'Trial 5'!H20,'Trial 6'!H20,'Trial 7'!H20,'Trial 8'!H20)</f>
        <v>206199.09421503302</v>
      </c>
      <c r="I29" s="24">
        <f ca="1">AVERAGE('Trial 1'!I20,'Trial 2'!I20,'Trial 3'!I20,'Trial 4'!I20,'Trial 5'!I20,'Trial 6'!I20,'Trial 7'!I20,'Trial 8'!I20)</f>
        <v>206188.08029494673</v>
      </c>
      <c r="J29" s="24">
        <f ca="1">AVERAGE('Trial 1'!J20,'Trial 2'!J20,'Trial 3'!J20,'Trial 4'!J20,'Trial 5'!J20,'Trial 6'!J20,'Trial 7'!J20,'Trial 8'!J20)</f>
        <v>206174.93417513545</v>
      </c>
      <c r="K29" s="24">
        <f ca="1">AVERAGE('Trial 1'!K20,'Trial 2'!K20,'Trial 3'!K20,'Trial 4'!K20,'Trial 5'!K20,'Trial 6'!K20,'Trial 7'!K20,'Trial 8'!K20)</f>
        <v>206159.98588414589</v>
      </c>
      <c r="L29" s="24">
        <f ca="1">AVERAGE('Trial 1'!L20,'Trial 2'!L20,'Trial 3'!L20,'Trial 4'!L20,'Trial 5'!L20,'Trial 6'!L20,'Trial 7'!L20,'Trial 8'!L20)</f>
        <v>206143.18697065811</v>
      </c>
      <c r="M29" s="24">
        <f ca="1">AVERAGE('Trial 1'!M20,'Trial 2'!M20,'Trial 3'!M20,'Trial 4'!M20,'Trial 5'!M20,'Trial 6'!M20,'Trial 7'!M20,'Trial 8'!M20)</f>
        <v>206124.41785669184</v>
      </c>
      <c r="N29" s="25">
        <f ca="1">SUM(B29:M29)</f>
        <v>2474298.3843677687</v>
      </c>
      <c r="O29" s="24">
        <f ca="1">AVERAGE('Trial 1'!O20,'Trial 2'!O20,'Trial 3'!O20,'Trial 4'!O20,'Trial 5'!O20,'Trial 6'!O20,'Trial 7'!O20,'Trial 8'!O20)</f>
        <v>206103.82157232592</v>
      </c>
      <c r="P29" s="24">
        <f ca="1">AVERAGE('Trial 1'!P20,'Trial 2'!P20,'Trial 3'!P20,'Trial 4'!P20,'Trial 5'!P20,'Trial 6'!P20,'Trial 7'!P20,'Trial 8'!P20)</f>
        <v>206081.54411684111</v>
      </c>
      <c r="Q29" s="24">
        <f ca="1">AVERAGE('Trial 1'!Q20,'Trial 2'!Q20,'Trial 3'!Q20,'Trial 4'!Q20,'Trial 5'!Q20,'Trial 6'!Q20,'Trial 7'!Q20,'Trial 8'!Q20)</f>
        <v>206057.64997302732</v>
      </c>
      <c r="R29" s="24">
        <f ca="1">AVERAGE('Trial 1'!R20,'Trial 2'!R20,'Trial 3'!R20,'Trial 4'!R20,'Trial 5'!R20,'Trial 6'!R20,'Trial 7'!R20,'Trial 8'!R20)</f>
        <v>206032.19314979823</v>
      </c>
      <c r="S29" s="24">
        <f ca="1">AVERAGE('Trial 1'!S20,'Trial 2'!S20,'Trial 3'!S20,'Trial 4'!S20,'Trial 5'!S20,'Trial 6'!S20,'Trial 7'!S20,'Trial 8'!S20)</f>
        <v>206004.97103561304</v>
      </c>
      <c r="T29" s="24">
        <f ca="1">AVERAGE('Trial 1'!T20,'Trial 2'!T20,'Trial 3'!T20,'Trial 4'!T20,'Trial 5'!T20,'Trial 6'!T20,'Trial 7'!T20,'Trial 8'!T20)</f>
        <v>205976.38809912701</v>
      </c>
      <c r="U29" s="24">
        <f ca="1">AVERAGE('Trial 1'!U20,'Trial 2'!U20,'Trial 3'!U20,'Trial 4'!U20,'Trial 5'!U20,'Trial 6'!U20,'Trial 7'!U20,'Trial 8'!U20)</f>
        <v>205946.46598473264</v>
      </c>
      <c r="V29" s="24">
        <f ca="1">AVERAGE('Trial 1'!V20,'Trial 2'!V20,'Trial 3'!V20,'Trial 4'!V20,'Trial 5'!V20,'Trial 6'!V20,'Trial 7'!V20,'Trial 8'!V20)</f>
        <v>205914.95808035476</v>
      </c>
      <c r="W29" s="24">
        <f ca="1">AVERAGE('Trial 1'!W20,'Trial 2'!W20,'Trial 3'!W20,'Trial 4'!W20,'Trial 5'!W20,'Trial 6'!W20,'Trial 7'!W20,'Trial 8'!W20)</f>
        <v>205882.10839235436</v>
      </c>
      <c r="X29" s="24">
        <f ca="1">AVERAGE('Trial 1'!X20,'Trial 2'!X20,'Trial 3'!X20,'Trial 4'!X20,'Trial 5'!X20,'Trial 6'!X20,'Trial 7'!X20,'Trial 8'!X20)</f>
        <v>205847.85564899017</v>
      </c>
      <c r="Y29" s="24">
        <f ca="1">AVERAGE('Trial 1'!Y20,'Trial 2'!Y20,'Trial 3'!Y20,'Trial 4'!Y20,'Trial 5'!Y20,'Trial 6'!Y20,'Trial 7'!Y20,'Trial 8'!Y20)</f>
        <v>205812.2588192008</v>
      </c>
      <c r="Z29" s="24">
        <f ca="1">AVERAGE('Trial 1'!Z20,'Trial 2'!Z20,'Trial 3'!Z20,'Trial 4'!Z20,'Trial 5'!Z20,'Trial 6'!Z20,'Trial 7'!Z20,'Trial 8'!Z20)</f>
        <v>205775.56334275007</v>
      </c>
      <c r="AA29" s="25">
        <f ca="1">SUM(O29:Z29)</f>
        <v>2471435.7782151154</v>
      </c>
      <c r="AB29" s="24">
        <f ca="1">AVERAGE('Trial 1'!AB20,'Trial 2'!AB20,'Trial 3'!AB20,'Trial 4'!AB20,'Trial 5'!AB20,'Trial 6'!AB20,'Trial 7'!AB20,'Trial 8'!AB20)</f>
        <v>205737.71261338322</v>
      </c>
      <c r="AC29" s="24">
        <f ca="1">AVERAGE('Trial 1'!AC20,'Trial 2'!AC20,'Trial 3'!AC20,'Trial 4'!AC20,'Trial 5'!AC20,'Trial 6'!AC20,'Trial 7'!AC20,'Trial 8'!AC20)</f>
        <v>205698.63889731388</v>
      </c>
      <c r="AD29" s="24">
        <f ca="1">AVERAGE('Trial 1'!AD20,'Trial 2'!AD20,'Trial 3'!AD20,'Trial 4'!AD20,'Trial 5'!AD20,'Trial 6'!AD20,'Trial 7'!AD20,'Trial 8'!AD20)</f>
        <v>205658.19458005144</v>
      </c>
      <c r="AE29" s="24">
        <f ca="1">AVERAGE('Trial 1'!AE20,'Trial 2'!AE20,'Trial 3'!AE20,'Trial 4'!AE20,'Trial 5'!AE20,'Trial 6'!AE20,'Trial 7'!AE20,'Trial 8'!AE20)</f>
        <v>205616.70876666286</v>
      </c>
      <c r="AF29" s="24">
        <f ca="1">AVERAGE('Trial 1'!AF20,'Trial 2'!AF20,'Trial 3'!AF20,'Trial 4'!AF20,'Trial 5'!AF20,'Trial 6'!AF20,'Trial 7'!AF20,'Trial 8'!AF20)</f>
        <v>205573.97191424345</v>
      </c>
      <c r="AG29" s="24">
        <f ca="1">AVERAGE('Trial 1'!AG20,'Trial 2'!AG20,'Trial 3'!AG20,'Trial 4'!AG20,'Trial 5'!AG20,'Trial 6'!AG20,'Trial 7'!AG20,'Trial 8'!AG20)</f>
        <v>205530.16291977398</v>
      </c>
      <c r="AH29" s="24">
        <f ca="1">AVERAGE('Trial 1'!AH20,'Trial 2'!AH20,'Trial 3'!AH20,'Trial 4'!AH20,'Trial 5'!AH20,'Trial 6'!AH20,'Trial 7'!AH20,'Trial 8'!AH20)</f>
        <v>205485.08349588717</v>
      </c>
      <c r="AI29" s="24">
        <f ca="1">AVERAGE('Trial 1'!AI20,'Trial 2'!AI20,'Trial 3'!AI20,'Trial 4'!AI20,'Trial 5'!AI20,'Trial 6'!AI20,'Trial 7'!AI20,'Trial 8'!AI20)</f>
        <v>205438.82885906327</v>
      </c>
      <c r="AJ29" s="24">
        <f ca="1">AVERAGE('Trial 1'!AJ20,'Trial 2'!AJ20,'Trial 3'!AJ20,'Trial 4'!AJ20,'Trial 5'!AJ20,'Trial 6'!AJ20,'Trial 7'!AJ20,'Trial 8'!AJ20)</f>
        <v>205391.4123931253</v>
      </c>
      <c r="AK29" s="24">
        <f ca="1">AVERAGE('Trial 1'!AK20,'Trial 2'!AK20,'Trial 3'!AK20,'Trial 4'!AK20,'Trial 5'!AK20,'Trial 6'!AK20,'Trial 7'!AK20,'Trial 8'!AK20)</f>
        <v>205342.850148292</v>
      </c>
      <c r="AL29" s="24">
        <f ca="1">AVERAGE('Trial 1'!AL20,'Trial 2'!AL20,'Trial 3'!AL20,'Trial 4'!AL20,'Trial 5'!AL20,'Trial 6'!AL20,'Trial 7'!AL20,'Trial 8'!AL20)</f>
        <v>205293.31145130566</v>
      </c>
      <c r="AM29" s="24">
        <f ca="1">AVERAGE('Trial 1'!AM20,'Trial 2'!AM20,'Trial 3'!AM20,'Trial 4'!AM20,'Trial 5'!AM20,'Trial 6'!AM20,'Trial 7'!AM20,'Trial 8'!AM20)</f>
        <v>205242.6858818488</v>
      </c>
      <c r="AN29" s="25">
        <f ca="1">SUM(AB29:AM29)</f>
        <v>2466009.5619209511</v>
      </c>
      <c r="AO29" s="24">
        <f ca="1">AVERAGE('Trial 1'!AO20,'Trial 2'!AO20,'Trial 3'!AO20,'Trial 4'!AO20,'Trial 5'!AO20,'Trial 6'!AO20,'Trial 7'!AO20,'Trial 8'!AO20)</f>
        <v>205190.94733496013</v>
      </c>
      <c r="AP29" s="24">
        <f ca="1">AVERAGE('Trial 1'!AP20,'Trial 2'!AP20,'Trial 3'!AP20,'Trial 4'!AP20,'Trial 5'!AP20,'Trial 6'!AP20,'Trial 7'!AP20,'Trial 8'!AP20)</f>
        <v>205138.22375423988</v>
      </c>
      <c r="AQ29" s="24">
        <f ca="1">AVERAGE('Trial 1'!AQ20,'Trial 2'!AQ20,'Trial 3'!AQ20,'Trial 4'!AQ20,'Trial 5'!AQ20,'Trial 6'!AQ20,'Trial 7'!AQ20,'Trial 8'!AQ20)</f>
        <v>205084.5313947004</v>
      </c>
      <c r="AR29" s="24">
        <f ca="1">AVERAGE('Trial 1'!AR20,'Trial 2'!AR20,'Trial 3'!AR20,'Trial 4'!AR20,'Trial 5'!AR20,'Trial 6'!AR20,'Trial 7'!AR20,'Trial 8'!AR20)</f>
        <v>205030.08492831292</v>
      </c>
      <c r="AS29" s="24">
        <f ca="1">AVERAGE('Trial 1'!AS20,'Trial 2'!AS20,'Trial 3'!AS20,'Trial 4'!AS20,'Trial 5'!AS20,'Trial 6'!AS20,'Trial 7'!AS20,'Trial 8'!AS20)</f>
        <v>204974.94094420472</v>
      </c>
      <c r="AT29" s="24">
        <f ca="1">AVERAGE('Trial 1'!AT20,'Trial 2'!AT20,'Trial 3'!AT20,'Trial 4'!AT20,'Trial 5'!AT20,'Trial 6'!AT20,'Trial 7'!AT20,'Trial 8'!AT20)</f>
        <v>204919.05101845274</v>
      </c>
      <c r="AU29" s="24">
        <f ca="1">AVERAGE('Trial 1'!AU20,'Trial 2'!AU20,'Trial 3'!AU20,'Trial 4'!AU20,'Trial 5'!AU20,'Trial 6'!AU20,'Trial 7'!AU20,'Trial 8'!AU20)</f>
        <v>204862.61909976479</v>
      </c>
      <c r="AV29" s="24">
        <f ca="1">AVERAGE('Trial 1'!AV20,'Trial 2'!AV20,'Trial 3'!AV20,'Trial 4'!AV20,'Trial 5'!AV20,'Trial 6'!AV20,'Trial 7'!AV20,'Trial 8'!AV20)</f>
        <v>204805.42780996455</v>
      </c>
      <c r="AW29" s="24">
        <f ca="1">AVERAGE('Trial 1'!AW20,'Trial 2'!AW20,'Trial 3'!AW20,'Trial 4'!AW20,'Trial 5'!AW20,'Trial 6'!AW20,'Trial 7'!AW20,'Trial 8'!AW20)</f>
        <v>204747.44244700993</v>
      </c>
      <c r="AX29" s="24">
        <f ca="1">AVERAGE('Trial 1'!AX20,'Trial 2'!AX20,'Trial 3'!AX20,'Trial 4'!AX20,'Trial 5'!AX20,'Trial 6'!AX20,'Trial 7'!AX20,'Trial 8'!AX20)</f>
        <v>204688.74959491738</v>
      </c>
      <c r="AY29" s="24">
        <f ca="1">AVERAGE('Trial 1'!AY20,'Trial 2'!AY20,'Trial 3'!AY20,'Trial 4'!AY20,'Trial 5'!AY20,'Trial 6'!AY20,'Trial 7'!AY20,'Trial 8'!AY20)</f>
        <v>204629.3943477163</v>
      </c>
      <c r="AZ29" s="24">
        <f ca="1">AVERAGE('Trial 1'!AZ20,'Trial 2'!AZ20,'Trial 3'!AZ20,'Trial 4'!AZ20,'Trial 5'!AZ20,'Trial 6'!AZ20,'Trial 7'!AZ20,'Trial 8'!AZ20)</f>
        <v>204569.16913691419</v>
      </c>
      <c r="BA29" s="25">
        <f ca="1">SUM(AO29:AZ29)</f>
        <v>2458640.581811158</v>
      </c>
      <c r="BB29" s="24">
        <f ca="1">AVERAGE('Trial 1'!BB20,'Trial 2'!BB20,'Trial 3'!BB20,'Trial 4'!BB20,'Trial 5'!BB20,'Trial 6'!BB20,'Trial 7'!BB20,'Trial 8'!BB20)</f>
        <v>204508.28294878942</v>
      </c>
      <c r="BC29" s="24">
        <f ca="1">AVERAGE('Trial 1'!BC20,'Trial 2'!BC20,'Trial 3'!BC20,'Trial 4'!BC20,'Trial 5'!BC20,'Trial 6'!BC20,'Trial 7'!BC20,'Trial 8'!BC20)</f>
        <v>204446.64307157934</v>
      </c>
      <c r="BD29" s="24">
        <f ca="1">AVERAGE('Trial 1'!BD20,'Trial 2'!BD20,'Trial 3'!BD20,'Trial 4'!BD20,'Trial 5'!BD20,'Trial 6'!BD20,'Trial 7'!BD20,'Trial 8'!BD20)</f>
        <v>204384.4855687212</v>
      </c>
      <c r="BE29" s="24">
        <f ca="1">AVERAGE('Trial 1'!BE20,'Trial 2'!BE20,'Trial 3'!BE20,'Trial 4'!BE20,'Trial 5'!BE20,'Trial 6'!BE20,'Trial 7'!BE20,'Trial 8'!BE20)</f>
        <v>204321.81829776504</v>
      </c>
      <c r="BF29" s="24">
        <f ca="1">AVERAGE('Trial 1'!BF20,'Trial 2'!BF20,'Trial 3'!BF20,'Trial 4'!BF20,'Trial 5'!BF20,'Trial 6'!BF20,'Trial 7'!BF20,'Trial 8'!BF20)</f>
        <v>204258.45266163748</v>
      </c>
      <c r="BG29" s="24">
        <f ca="1">AVERAGE('Trial 1'!BG20,'Trial 2'!BG20,'Trial 3'!BG20,'Trial 4'!BG20,'Trial 5'!BG20,'Trial 6'!BG20,'Trial 7'!BG20,'Trial 8'!BG20)</f>
        <v>204194.58694201364</v>
      </c>
      <c r="BH29" s="24">
        <f ca="1">AVERAGE('Trial 1'!BH20,'Trial 2'!BH20,'Trial 3'!BH20,'Trial 4'!BH20,'Trial 5'!BH20,'Trial 6'!BH20,'Trial 7'!BH20,'Trial 8'!BH20)</f>
        <v>204130.36386343976</v>
      </c>
      <c r="BI29" s="24">
        <f ca="1">AVERAGE('Trial 1'!BI20,'Trial 2'!BI20,'Trial 3'!BI20,'Trial 4'!BI20,'Trial 5'!BI20,'Trial 6'!BI20,'Trial 7'!BI20,'Trial 8'!BI20)</f>
        <v>204065.38619737266</v>
      </c>
      <c r="BJ29" s="24">
        <f ca="1">AVERAGE('Trial 1'!BJ20,'Trial 2'!BJ20,'Trial 3'!BJ20,'Trial 4'!BJ20,'Trial 5'!BJ20,'Trial 6'!BJ20,'Trial 7'!BJ20,'Trial 8'!BJ20)</f>
        <v>203999.97574797639</v>
      </c>
      <c r="BK29" s="24">
        <f ca="1">AVERAGE('Trial 1'!BK20,'Trial 2'!BK20,'Trial 3'!BK20,'Trial 4'!BK20,'Trial 5'!BK20,'Trial 6'!BK20,'Trial 7'!BK20,'Trial 8'!BK20)</f>
        <v>203933.88483213866</v>
      </c>
      <c r="BL29" s="24">
        <f ca="1">AVERAGE('Trial 1'!BL20,'Trial 2'!BL20,'Trial 3'!BL20,'Trial 4'!BL20,'Trial 5'!BL20,'Trial 6'!BL20,'Trial 7'!BL20,'Trial 8'!BL20)</f>
        <v>203867.32055213227</v>
      </c>
      <c r="BM29" s="24">
        <f ca="1">AVERAGE('Trial 1'!BM20,'Trial 2'!BM20,'Trial 3'!BM20,'Trial 4'!BM20,'Trial 5'!BM20,'Trial 6'!BM20,'Trial 7'!BM20,'Trial 8'!BM20)</f>
        <v>203800.10690776387</v>
      </c>
      <c r="BN29" s="25">
        <f ca="1">SUM(BB29:BM29)</f>
        <v>2449911.3075913298</v>
      </c>
      <c r="BO29" s="24">
        <f ca="1">AVERAGE('Trial 1'!BO20,'Trial 2'!BO20,'Trial 3'!BO20,'Trial 4'!BO20,'Trial 5'!BO20,'Trial 6'!BO20,'Trial 7'!BO20,'Trial 8'!BO20)</f>
        <v>203732.58804793871</v>
      </c>
      <c r="BP29" s="24">
        <f ca="1">AVERAGE('Trial 1'!BP20,'Trial 2'!BP20,'Trial 3'!BP20,'Trial 4'!BP20,'Trial 5'!BP20,'Trial 6'!BP20,'Trial 7'!BP20,'Trial 8'!BP20)</f>
        <v>203664.55076669593</v>
      </c>
      <c r="BQ29" s="24">
        <f ca="1">AVERAGE('Trial 1'!BQ20,'Trial 2'!BQ20,'Trial 3'!BQ20,'Trial 4'!BQ20,'Trial 5'!BQ20,'Trial 6'!BQ20,'Trial 7'!BQ20,'Trial 8'!BQ20)</f>
        <v>203596.16961161507</v>
      </c>
      <c r="BR29" s="24">
        <f ca="1">AVERAGE('Trial 1'!BR20,'Trial 2'!BR20,'Trial 3'!BR20,'Trial 4'!BR20,'Trial 5'!BR20,'Trial 6'!BR20,'Trial 7'!BR20,'Trial 8'!BR20)</f>
        <v>203527.35124931572</v>
      </c>
      <c r="BS29" s="24">
        <f ca="1">AVERAGE('Trial 1'!BS20,'Trial 2'!BS20,'Trial 3'!BS20,'Trial 4'!BS20,'Trial 5'!BS20,'Trial 6'!BS20,'Trial 7'!BS20,'Trial 8'!BS20)</f>
        <v>203458.14191253122</v>
      </c>
      <c r="BT29" s="24">
        <f ca="1">AVERAGE('Trial 1'!BT20,'Trial 2'!BT20,'Trial 3'!BT20,'Trial 4'!BT20,'Trial 5'!BT20,'Trial 6'!BT20,'Trial 7'!BT20,'Trial 8'!BT20)</f>
        <v>203388.65092914822</v>
      </c>
      <c r="BU29" s="24">
        <f ca="1">AVERAGE('Trial 1'!BU20,'Trial 2'!BU20,'Trial 3'!BU20,'Trial 4'!BU20,'Trial 5'!BU20,'Trial 6'!BU20,'Trial 7'!BU20,'Trial 8'!BU20)</f>
        <v>203318.84868298352</v>
      </c>
      <c r="BV29" s="24">
        <f ca="1">AVERAGE('Trial 1'!BV20,'Trial 2'!BV20,'Trial 3'!BV20,'Trial 4'!BV20,'Trial 5'!BV20,'Trial 6'!BV20,'Trial 7'!BV20,'Trial 8'!BV20)</f>
        <v>203248.7470840225</v>
      </c>
      <c r="BW29" s="24">
        <f ca="1">AVERAGE('Trial 1'!BW20,'Trial 2'!BW20,'Trial 3'!BW20,'Trial 4'!BW20,'Trial 5'!BW20,'Trial 6'!BW20,'Trial 7'!BW20,'Trial 8'!BW20)</f>
        <v>203178.38524965479</v>
      </c>
      <c r="BX29" s="24">
        <f ca="1">AVERAGE('Trial 1'!BX20,'Trial 2'!BX20,'Trial 3'!BX20,'Trial 4'!BX20,'Trial 5'!BX20,'Trial 6'!BX20,'Trial 7'!BX20,'Trial 8'!BX20)</f>
        <v>203107.8923072957</v>
      </c>
      <c r="BY29" s="24">
        <f ca="1">AVERAGE('Trial 1'!BY20,'Trial 2'!BY20,'Trial 3'!BY20,'Trial 4'!BY20,'Trial 5'!BY20,'Trial 6'!BY20,'Trial 7'!BY20,'Trial 8'!BY20)</f>
        <v>203037.07392927882</v>
      </c>
      <c r="BZ29" s="24">
        <f ca="1">AVERAGE('Trial 1'!BZ20,'Trial 2'!BZ20,'Trial 3'!BZ20,'Trial 4'!BZ20,'Trial 5'!BZ20,'Trial 6'!BZ20,'Trial 7'!BZ20,'Trial 8'!BZ20)</f>
        <v>202965.76524812798</v>
      </c>
      <c r="CA29" s="25">
        <f ca="1">SUM(BO29:BZ29)</f>
        <v>2440224.1650186079</v>
      </c>
      <c r="CB29" s="24">
        <f ca="1">AVERAGE('Trial 1'!CB20,'Trial 2'!CB20,'Trial 3'!CB20,'Trial 4'!CB20,'Trial 5'!CB20,'Trial 6'!CB20,'Trial 7'!CB20,'Trial 8'!CB20)</f>
        <v>202893.97726828067</v>
      </c>
      <c r="CC29" s="24">
        <f ca="1">AVERAGE('Trial 1'!CC20,'Trial 2'!CC20,'Trial 3'!CC20,'Trial 4'!CC20,'Trial 5'!CC20,'Trial 6'!CC20,'Trial 7'!CC20,'Trial 8'!CC20)</f>
        <v>202821.90225629671</v>
      </c>
      <c r="CD29" s="24">
        <f ca="1">AVERAGE('Trial 1'!CD20,'Trial 2'!CD20,'Trial 3'!CD20,'Trial 4'!CD20,'Trial 5'!CD20,'Trial 6'!CD20,'Trial 7'!CD20,'Trial 8'!CD20)</f>
        <v>202749.54213432869</v>
      </c>
      <c r="CE29" s="24">
        <f ca="1">AVERAGE('Trial 1'!CE20,'Trial 2'!CE20,'Trial 3'!CE20,'Trial 4'!CE20,'Trial 5'!CE20,'Trial 6'!CE20,'Trial 7'!CE20,'Trial 8'!CE20)</f>
        <v>202676.8243924508</v>
      </c>
      <c r="CF29" s="24">
        <f ca="1">AVERAGE('Trial 1'!CF20,'Trial 2'!CF20,'Trial 3'!CF20,'Trial 4'!CF20,'Trial 5'!CF20,'Trial 6'!CF20,'Trial 7'!CF20,'Trial 8'!CF20)</f>
        <v>202603.78727566541</v>
      </c>
      <c r="CG29" s="24">
        <f ca="1">AVERAGE('Trial 1'!CG20,'Trial 2'!CG20,'Trial 3'!CG20,'Trial 4'!CG20,'Trial 5'!CG20,'Trial 6'!CG20,'Trial 7'!CG20,'Trial 8'!CG20)</f>
        <v>202530.26921910309</v>
      </c>
      <c r="CH29" s="24">
        <f ca="1">AVERAGE('Trial 1'!CH20,'Trial 2'!CH20,'Trial 3'!CH20,'Trial 4'!CH20,'Trial 5'!CH20,'Trial 6'!CH20,'Trial 7'!CH20,'Trial 8'!CH20)</f>
        <v>202456.62204678889</v>
      </c>
      <c r="CI29" s="24">
        <f ca="1">AVERAGE('Trial 1'!CI20,'Trial 2'!CI20,'Trial 3'!CI20,'Trial 4'!CI20,'Trial 5'!CI20,'Trial 6'!CI20,'Trial 7'!CI20,'Trial 8'!CI20)</f>
        <v>202382.69672177581</v>
      </c>
      <c r="CJ29" s="24">
        <f ca="1">AVERAGE('Trial 1'!CJ20,'Trial 2'!CJ20,'Trial 3'!CJ20,'Trial 4'!CJ20,'Trial 5'!CJ20,'Trial 6'!CJ20,'Trial 7'!CJ20,'Trial 8'!CJ20)</f>
        <v>202308.51273332915</v>
      </c>
      <c r="CK29" s="24">
        <f ca="1">AVERAGE('Trial 1'!CK20,'Trial 2'!CK20,'Trial 3'!CK20,'Trial 4'!CK20,'Trial 5'!CK20,'Trial 6'!CK20,'Trial 7'!CK20,'Trial 8'!CK20)</f>
        <v>202234.25382487377</v>
      </c>
      <c r="CL29" s="24">
        <f ca="1">AVERAGE('Trial 1'!CL20,'Trial 2'!CL20,'Trial 3'!CL20,'Trial 4'!CL20,'Trial 5'!CL20,'Trial 6'!CL20,'Trial 7'!CL20,'Trial 8'!CL20)</f>
        <v>202159.91379087642</v>
      </c>
      <c r="CM29" s="24">
        <f ca="1">AVERAGE('Trial 1'!CM20,'Trial 2'!CM20,'Trial 3'!CM20,'Trial 4'!CM20,'Trial 5'!CM20,'Trial 6'!CM20,'Trial 7'!CM20,'Trial 8'!CM20)</f>
        <v>202085.35764107225</v>
      </c>
      <c r="CN29" s="25">
        <f ca="1">SUM(CB29:CM29)</f>
        <v>2429903.6593048414</v>
      </c>
      <c r="CO29" s="24">
        <f ca="1">AVERAGE('Trial 1'!CO20,'Trial 2'!CO20,'Trial 3'!CO20,'Trial 4'!CO20,'Trial 5'!CO20,'Trial 6'!CO20,'Trial 7'!CO20,'Trial 8'!CO20)</f>
        <v>202010.4837455785</v>
      </c>
      <c r="CP29" s="24">
        <f ca="1">AVERAGE('Trial 1'!CP20,'Trial 2'!CP20,'Trial 3'!CP20,'Trial 4'!CP20,'Trial 5'!CP20,'Trial 6'!CP20,'Trial 7'!CP20,'Trial 8'!CP20)</f>
        <v>201935.27955128183</v>
      </c>
      <c r="CQ29" s="24">
        <f ca="1">AVERAGE('Trial 1'!CQ20,'Trial 2'!CQ20,'Trial 3'!CQ20,'Trial 4'!CQ20,'Trial 5'!CQ20,'Trial 6'!CQ20,'Trial 7'!CQ20,'Trial 8'!CQ20)</f>
        <v>201860.02091452753</v>
      </c>
      <c r="CR29" s="24">
        <f ca="1">AVERAGE('Trial 1'!CR20,'Trial 2'!CR20,'Trial 3'!CR20,'Trial 4'!CR20,'Trial 5'!CR20,'Trial 6'!CR20,'Trial 7'!CR20,'Trial 8'!CR20)</f>
        <v>201784.38623118168</v>
      </c>
      <c r="CS29" s="24">
        <f ca="1">AVERAGE('Trial 1'!CS20,'Trial 2'!CS20,'Trial 3'!CS20,'Trial 4'!CS20,'Trial 5'!CS20,'Trial 6'!CS20,'Trial 7'!CS20,'Trial 8'!CS20)</f>
        <v>201708.61727640696</v>
      </c>
      <c r="CT29" s="24">
        <f ca="1">AVERAGE('Trial 1'!CT20,'Trial 2'!CT20,'Trial 3'!CT20,'Trial 4'!CT20,'Trial 5'!CT20,'Trial 6'!CT20,'Trial 7'!CT20,'Trial 8'!CT20)</f>
        <v>201632.77981497027</v>
      </c>
      <c r="CU29" s="24">
        <f ca="1">AVERAGE('Trial 1'!CU20,'Trial 2'!CU20,'Trial 3'!CU20,'Trial 4'!CU20,'Trial 5'!CU20,'Trial 6'!CU20,'Trial 7'!CU20,'Trial 8'!CU20)</f>
        <v>201556.62022146847</v>
      </c>
      <c r="CV29" s="24">
        <f ca="1">AVERAGE('Trial 1'!CV20,'Trial 2'!CV20,'Trial 3'!CV20,'Trial 4'!CV20,'Trial 5'!CV20,'Trial 6'!CV20,'Trial 7'!CV20,'Trial 8'!CV20)</f>
        <v>201480.16132728229</v>
      </c>
      <c r="CW29" s="24">
        <f ca="1">AVERAGE('Trial 1'!CW20,'Trial 2'!CW20,'Trial 3'!CW20,'Trial 4'!CW20,'Trial 5'!CW20,'Trial 6'!CW20,'Trial 7'!CW20,'Trial 8'!CW20)</f>
        <v>201403.51738638882</v>
      </c>
      <c r="CX29" s="24">
        <f ca="1">AVERAGE('Trial 1'!CX20,'Trial 2'!CX20,'Trial 3'!CX20,'Trial 4'!CX20,'Trial 5'!CX20,'Trial 6'!CX20,'Trial 7'!CX20,'Trial 8'!CX20)</f>
        <v>201326.76204924885</v>
      </c>
      <c r="CY29" s="24">
        <f ca="1">AVERAGE('Trial 1'!CY20,'Trial 2'!CY20,'Trial 3'!CY20,'Trial 4'!CY20,'Trial 5'!CY20,'Trial 6'!CY20,'Trial 7'!CY20,'Trial 8'!CY20)</f>
        <v>201249.72659420647</v>
      </c>
      <c r="CZ29" s="24">
        <f ca="1">AVERAGE('Trial 1'!CZ20,'Trial 2'!CZ20,'Trial 3'!CZ20,'Trial 4'!CZ20,'Trial 5'!CZ20,'Trial 6'!CZ20,'Trial 7'!CZ20,'Trial 8'!CZ20)</f>
        <v>201172.53457826973</v>
      </c>
      <c r="DA29" s="25">
        <f ca="1">SUM(CO29:CZ29)</f>
        <v>2419120.8896908113</v>
      </c>
      <c r="DB29" s="24">
        <f ca="1">AVERAGE('Trial 1'!DB20,'Trial 2'!DB20,'Trial 3'!DB20,'Trial 4'!DB20,'Trial 5'!DB20,'Trial 6'!DB20,'Trial 7'!DB20,'Trial 8'!DB20)</f>
        <v>201095.18562635878</v>
      </c>
      <c r="DC29" s="24">
        <f ca="1">AVERAGE('Trial 1'!DC20,'Trial 2'!DC20,'Trial 3'!DC20,'Trial 4'!DC20,'Trial 5'!DC20,'Trial 6'!DC20,'Trial 7'!DC20,'Trial 8'!DC20)</f>
        <v>201017.70159996123</v>
      </c>
      <c r="DD29" s="24">
        <f ca="1">AVERAGE('Trial 1'!DD20,'Trial 2'!DD20,'Trial 3'!DD20,'Trial 4'!DD20,'Trial 5'!DD20,'Trial 6'!DD20,'Trial 7'!DD20,'Trial 8'!DD20)</f>
        <v>200940.11407084271</v>
      </c>
      <c r="DE29" s="24">
        <f ca="1">AVERAGE('Trial 1'!DE20,'Trial 2'!DE20,'Trial 3'!DE20,'Trial 4'!DE20,'Trial 5'!DE20,'Trial 6'!DE20,'Trial 7'!DE20,'Trial 8'!DE20)</f>
        <v>200862.3941534303</v>
      </c>
      <c r="DF29" s="24">
        <f ca="1">AVERAGE('Trial 1'!DF20,'Trial 2'!DF20,'Trial 3'!DF20,'Trial 4'!DF20,'Trial 5'!DF20,'Trial 6'!DF20,'Trial 7'!DF20,'Trial 8'!DF20)</f>
        <v>200784.66219648262</v>
      </c>
      <c r="DG29" s="24">
        <f ca="1">AVERAGE('Trial 1'!DG20,'Trial 2'!DG20,'Trial 3'!DG20,'Trial 4'!DG20,'Trial 5'!DG20,'Trial 6'!DG20,'Trial 7'!DG20,'Trial 8'!DG20)</f>
        <v>200706.71426837344</v>
      </c>
      <c r="DH29" s="24">
        <f ca="1">AVERAGE('Trial 1'!DH20,'Trial 2'!DH20,'Trial 3'!DH20,'Trial 4'!DH20,'Trial 5'!DH20,'Trial 6'!DH20,'Trial 7'!DH20,'Trial 8'!DH20)</f>
        <v>200628.65874350673</v>
      </c>
      <c r="DI29" s="24">
        <f ca="1">AVERAGE('Trial 1'!DI20,'Trial 2'!DI20,'Trial 3'!DI20,'Trial 4'!DI20,'Trial 5'!DI20,'Trial 6'!DI20,'Trial 7'!DI20,'Trial 8'!DI20)</f>
        <v>200550.35451084116</v>
      </c>
      <c r="DJ29" s="24">
        <f ca="1">AVERAGE('Trial 1'!DJ20,'Trial 2'!DJ20,'Trial 3'!DJ20,'Trial 4'!DJ20,'Trial 5'!DJ20,'Trial 6'!DJ20,'Trial 7'!DJ20,'Trial 8'!DJ20)</f>
        <v>200472.00781646371</v>
      </c>
      <c r="DK29" s="24">
        <f ca="1">AVERAGE('Trial 1'!DK20,'Trial 2'!DK20,'Trial 3'!DK20,'Trial 4'!DK20,'Trial 5'!DK20,'Trial 6'!DK20,'Trial 7'!DK20,'Trial 8'!DK20)</f>
        <v>200393.53270213195</v>
      </c>
      <c r="DL29" s="24">
        <f ca="1">AVERAGE('Trial 1'!DL20,'Trial 2'!DL20,'Trial 3'!DL20,'Trial 4'!DL20,'Trial 5'!DL20,'Trial 6'!DL20,'Trial 7'!DL20,'Trial 8'!DL20)</f>
        <v>200314.91722377727</v>
      </c>
      <c r="DM29" s="24">
        <f ca="1">AVERAGE('Trial 1'!DM20,'Trial 2'!DM20,'Trial 3'!DM20,'Trial 4'!DM20,'Trial 5'!DM20,'Trial 6'!DM20,'Trial 7'!DM20,'Trial 8'!DM20)</f>
        <v>200236.08608269889</v>
      </c>
      <c r="DN29" s="25">
        <f ca="1">SUM(DB29:DM29)</f>
        <v>2408002.3289948688</v>
      </c>
      <c r="DO29" s="24">
        <f ca="1">AVERAGE('Trial 1'!DO20,'Trial 2'!DO20,'Trial 3'!DO20,'Trial 4'!DO20,'Trial 5'!DO20,'Trial 6'!DO20,'Trial 7'!DO20,'Trial 8'!DO20)</f>
        <v>200157.29277284516</v>
      </c>
      <c r="DP29" s="24">
        <f ca="1">AVERAGE('Trial 1'!DP20,'Trial 2'!DP20,'Trial 3'!DP20,'Trial 4'!DP20,'Trial 5'!DP20,'Trial 6'!DP20,'Trial 7'!DP20,'Trial 8'!DP20)</f>
        <v>200078.27406918028</v>
      </c>
      <c r="DQ29" s="24">
        <f ca="1">AVERAGE('Trial 1'!DQ20,'Trial 2'!DQ20,'Trial 3'!DQ20,'Trial 4'!DQ20,'Trial 5'!DQ20,'Trial 6'!DQ20,'Trial 7'!DQ20,'Trial 8'!DQ20)</f>
        <v>199999.05909585377</v>
      </c>
      <c r="DR29" s="24">
        <f ca="1">AVERAGE('Trial 1'!DR20,'Trial 2'!DR20,'Trial 3'!DR20,'Trial 4'!DR20,'Trial 5'!DR20,'Trial 6'!DR20,'Trial 7'!DR20,'Trial 8'!DR20)</f>
        <v>199919.78156433877</v>
      </c>
      <c r="DS29" s="24">
        <f ca="1">AVERAGE('Trial 1'!DS20,'Trial 2'!DS20,'Trial 3'!DS20,'Trial 4'!DS20,'Trial 5'!DS20,'Trial 6'!DS20,'Trial 7'!DS20,'Trial 8'!DS20)</f>
        <v>199840.44626140676</v>
      </c>
      <c r="DT29" s="24">
        <f ca="1">AVERAGE('Trial 1'!DT20,'Trial 2'!DT20,'Trial 3'!DT20,'Trial 4'!DT20,'Trial 5'!DT20,'Trial 6'!DT20,'Trial 7'!DT20,'Trial 8'!DT20)</f>
        <v>199760.99625264865</v>
      </c>
      <c r="DU29" s="24">
        <f ca="1">AVERAGE('Trial 1'!DU20,'Trial 2'!DU20,'Trial 3'!DU20,'Trial 4'!DU20,'Trial 5'!DU20,'Trial 6'!DU20,'Trial 7'!DU20,'Trial 8'!DU20)</f>
        <v>199681.23145832922</v>
      </c>
      <c r="DV29" s="24">
        <f ca="1">AVERAGE('Trial 1'!DV20,'Trial 2'!DV20,'Trial 3'!DV20,'Trial 4'!DV20,'Trial 5'!DV20,'Trial 6'!DV20,'Trial 7'!DV20,'Trial 8'!DV20)</f>
        <v>199601.44438866377</v>
      </c>
      <c r="DW29" s="24">
        <f ca="1">AVERAGE('Trial 1'!DW20,'Trial 2'!DW20,'Trial 3'!DW20,'Trial 4'!DW20,'Trial 5'!DW20,'Trial 6'!DW20,'Trial 7'!DW20,'Trial 8'!DW20)</f>
        <v>199521.75698352559</v>
      </c>
      <c r="DX29" s="24">
        <f ca="1">AVERAGE('Trial 1'!DX20,'Trial 2'!DX20,'Trial 3'!DX20,'Trial 4'!DX20,'Trial 5'!DX20,'Trial 6'!DX20,'Trial 7'!DX20,'Trial 8'!DX20)</f>
        <v>199441.99269298499</v>
      </c>
      <c r="DY29" s="24">
        <f ca="1">AVERAGE('Trial 1'!DY20,'Trial 2'!DY20,'Trial 3'!DY20,'Trial 4'!DY20,'Trial 5'!DY20,'Trial 6'!DY20,'Trial 7'!DY20,'Trial 8'!DY20)</f>
        <v>199362.14087420187</v>
      </c>
      <c r="DZ29" s="24">
        <f ca="1">AVERAGE('Trial 1'!DZ20,'Trial 2'!DZ20,'Trial 3'!DZ20,'Trial 4'!DZ20,'Trial 5'!DZ20,'Trial 6'!DZ20,'Trial 7'!DZ20,'Trial 8'!DZ20)</f>
        <v>199282.35173153121</v>
      </c>
      <c r="EA29" s="25">
        <f ca="1">SUM(DO29:DZ29)</f>
        <v>2396646.76814551</v>
      </c>
      <c r="EB29" s="24">
        <f ca="1">AVERAGE('Trial 1'!EB20,'Trial 2'!EB20,'Trial 3'!EB20,'Trial 4'!EB20,'Trial 5'!EB20,'Trial 6'!EB20,'Trial 7'!EB20,'Trial 8'!EB20)</f>
        <v>199202.36865377286</v>
      </c>
      <c r="EC29" s="24">
        <f ca="1">AVERAGE('Trial 1'!EC20,'Trial 2'!EC20,'Trial 3'!EC20,'Trial 4'!EC20,'Trial 5'!EC20,'Trial 6'!EC20,'Trial 7'!EC20,'Trial 8'!EC20)</f>
        <v>199122.5767642757</v>
      </c>
      <c r="ED29" s="24">
        <f ca="1">AVERAGE('Trial 1'!ED20,'Trial 2'!ED20,'Trial 3'!ED20,'Trial 4'!ED20,'Trial 5'!ED20,'Trial 6'!ED20,'Trial 7'!ED20,'Trial 8'!ED20)</f>
        <v>199042.75252624621</v>
      </c>
      <c r="EE29" s="24">
        <f ca="1">AVERAGE('Trial 1'!EE20,'Trial 2'!EE20,'Trial 3'!EE20,'Trial 4'!EE20,'Trial 5'!EE20,'Trial 6'!EE20,'Trial 7'!EE20,'Trial 8'!EE20)</f>
        <v>198962.78395137339</v>
      </c>
      <c r="EF29" s="24">
        <f ca="1">AVERAGE('Trial 1'!EF20,'Trial 2'!EF20,'Trial 3'!EF20,'Trial 4'!EF20,'Trial 5'!EF20,'Trial 6'!EF20,'Trial 7'!EF20,'Trial 8'!EF20)</f>
        <v>198882.46606844707</v>
      </c>
      <c r="EG29" s="24">
        <f ca="1">AVERAGE('Trial 1'!EG20,'Trial 2'!EG20,'Trial 3'!EG20,'Trial 4'!EG20,'Trial 5'!EG20,'Trial 6'!EG20,'Trial 7'!EG20,'Trial 8'!EG20)</f>
        <v>198802.21061572645</v>
      </c>
      <c r="EH29" s="24">
        <f ca="1">AVERAGE('Trial 1'!EH20,'Trial 2'!EH20,'Trial 3'!EH20,'Trial 4'!EH20,'Trial 5'!EH20,'Trial 6'!EH20,'Trial 7'!EH20,'Trial 8'!EH20)</f>
        <v>198721.82602057088</v>
      </c>
      <c r="EI29" s="24">
        <f ca="1">AVERAGE('Trial 1'!EI20,'Trial 2'!EI20,'Trial 3'!EI20,'Trial 4'!EI20,'Trial 5'!EI20,'Trial 6'!EI20,'Trial 7'!EI20,'Trial 8'!EI20)</f>
        <v>198641.46155409684</v>
      </c>
      <c r="EJ29" s="24">
        <f ca="1">AVERAGE('Trial 1'!EJ20,'Trial 2'!EJ20,'Trial 3'!EJ20,'Trial 4'!EJ20,'Trial 5'!EJ20,'Trial 6'!EJ20,'Trial 7'!EJ20,'Trial 8'!EJ20)</f>
        <v>198561.01569196486</v>
      </c>
      <c r="EK29" s="24">
        <f ca="1">AVERAGE('Trial 1'!EK20,'Trial 2'!EK20,'Trial 3'!EK20,'Trial 4'!EK20,'Trial 5'!EK20,'Trial 6'!EK20,'Trial 7'!EK20,'Trial 8'!EK20)</f>
        <v>198480.67093724737</v>
      </c>
      <c r="EL29" s="24">
        <f ca="1">AVERAGE('Trial 1'!EL20,'Trial 2'!EL20,'Trial 3'!EL20,'Trial 4'!EL20,'Trial 5'!EL20,'Trial 6'!EL20,'Trial 7'!EL20,'Trial 8'!EL20)</f>
        <v>198400.30214448599</v>
      </c>
      <c r="EM29" s="24">
        <f ca="1">AVERAGE('Trial 1'!EM20,'Trial 2'!EM20,'Trial 3'!EM20,'Trial 4'!EM20,'Trial 5'!EM20,'Trial 6'!EM20,'Trial 7'!EM20,'Trial 8'!EM20)</f>
        <v>198319.85149452672</v>
      </c>
      <c r="EN29" s="25">
        <f ca="1">SUM(EB29:EM29)</f>
        <v>2385140.2864227341</v>
      </c>
    </row>
    <row r="30" spans="1:144" ht="12.75" customHeight="1" outlineLevel="1">
      <c r="A30" s="9" t="str">
        <f>Labels!B13</f>
        <v>Capital Depreciation std dev</v>
      </c>
      <c r="B30" s="28">
        <f>STDEV('Trial 1'!B20,'Trial 2'!B20,'Trial 3'!B20,'Trial 4'!B20,'Trial 5'!B20,'Trial 6'!B20,'Trial 7'!B20,'Trial 8'!B20)</f>
        <v>3.1113303489101166E-11</v>
      </c>
      <c r="C30" s="28">
        <f>STDEV('Trial 1'!C20,'Trial 2'!C20,'Trial 3'!C20,'Trial 4'!C20,'Trial 5'!C20,'Trial 6'!C20,'Trial 7'!C20,'Trial 8'!C20)</f>
        <v>3.1113303489101166E-11</v>
      </c>
      <c r="D30" s="28">
        <f>STDEV('Trial 1'!D20,'Trial 2'!D20,'Trial 3'!D20,'Trial 4'!D20,'Trial 5'!D20,'Trial 6'!D20,'Trial 7'!D20,'Trial 8'!D20)</f>
        <v>3.1113303489101166E-11</v>
      </c>
      <c r="E30" s="28">
        <f ca="1">STDEV('Trial 1'!E20,'Trial 2'!E20,'Trial 3'!E20,'Trial 4'!E20,'Trial 5'!E20,'Trial 6'!E20,'Trial 7'!E20,'Trial 8'!E20)</f>
        <v>0.30625516245164836</v>
      </c>
      <c r="F30" s="28">
        <f ca="1">STDEV('Trial 1'!F20,'Trial 2'!F20,'Trial 3'!F20,'Trial 4'!F20,'Trial 5'!F20,'Trial 6'!F20,'Trial 7'!F20,'Trial 8'!F20)</f>
        <v>0.65593697744036761</v>
      </c>
      <c r="G30" s="28">
        <f ca="1">STDEV('Trial 1'!G20,'Trial 2'!G20,'Trial 3'!G20,'Trial 4'!G20,'Trial 5'!G20,'Trial 6'!G20,'Trial 7'!G20,'Trial 8'!G20)</f>
        <v>0.89482146852373046</v>
      </c>
      <c r="H30" s="28">
        <f ca="1">STDEV('Trial 1'!H20,'Trial 2'!H20,'Trial 3'!H20,'Trial 4'!H20,'Trial 5'!H20,'Trial 6'!H20,'Trial 7'!H20,'Trial 8'!H20)</f>
        <v>1.1781923885907459</v>
      </c>
      <c r="I30" s="28">
        <f ca="1">STDEV('Trial 1'!I20,'Trial 2'!I20,'Trial 3'!I20,'Trial 4'!I20,'Trial 5'!I20,'Trial 6'!I20,'Trial 7'!I20,'Trial 8'!I20)</f>
        <v>1.6337516156092771</v>
      </c>
      <c r="J30" s="28">
        <f ca="1">STDEV('Trial 1'!J20,'Trial 2'!J20,'Trial 3'!J20,'Trial 4'!J20,'Trial 5'!J20,'Trial 6'!J20,'Trial 7'!J20,'Trial 8'!J20)</f>
        <v>2.1086443048041308</v>
      </c>
      <c r="K30" s="28">
        <f ca="1">STDEV('Trial 1'!K20,'Trial 2'!K20,'Trial 3'!K20,'Trial 4'!K20,'Trial 5'!K20,'Trial 6'!K20,'Trial 7'!K20,'Trial 8'!K20)</f>
        <v>2.6904250891664265</v>
      </c>
      <c r="L30" s="28">
        <f ca="1">STDEV('Trial 1'!L20,'Trial 2'!L20,'Trial 3'!L20,'Trial 4'!L20,'Trial 5'!L20,'Trial 6'!L20,'Trial 7'!L20,'Trial 8'!L20)</f>
        <v>3.3292343588049986</v>
      </c>
      <c r="M30" s="28">
        <f ca="1">STDEV('Trial 1'!M20,'Trial 2'!M20,'Trial 3'!M20,'Trial 4'!M20,'Trial 5'!M20,'Trial 6'!M20,'Trial 7'!M20,'Trial 8'!M20)</f>
        <v>3.791486491322599</v>
      </c>
      <c r="N30" s="29">
        <f ca="1">SUM(B30:M30)</f>
        <v>16.588747856807263</v>
      </c>
      <c r="O30" s="28">
        <f ca="1">STDEV('Trial 1'!O20,'Trial 2'!O20,'Trial 3'!O20,'Trial 4'!O20,'Trial 5'!O20,'Trial 6'!O20,'Trial 7'!O20,'Trial 8'!O20)</f>
        <v>4.3773609485711829</v>
      </c>
      <c r="P30" s="28">
        <f ca="1">STDEV('Trial 1'!P20,'Trial 2'!P20,'Trial 3'!P20,'Trial 4'!P20,'Trial 5'!P20,'Trial 6'!P20,'Trial 7'!P20,'Trial 8'!P20)</f>
        <v>5.091665846974248</v>
      </c>
      <c r="Q30" s="28">
        <f ca="1">STDEV('Trial 1'!Q20,'Trial 2'!Q20,'Trial 3'!Q20,'Trial 4'!Q20,'Trial 5'!Q20,'Trial 6'!Q20,'Trial 7'!Q20,'Trial 8'!Q20)</f>
        <v>5.8256448588311791</v>
      </c>
      <c r="R30" s="28">
        <f ca="1">STDEV('Trial 1'!R20,'Trial 2'!R20,'Trial 3'!R20,'Trial 4'!R20,'Trial 5'!R20,'Trial 6'!R20,'Trial 7'!R20,'Trial 8'!R20)</f>
        <v>6.3679193358010018</v>
      </c>
      <c r="S30" s="28">
        <f ca="1">STDEV('Trial 1'!S20,'Trial 2'!S20,'Trial 3'!S20,'Trial 4'!S20,'Trial 5'!S20,'Trial 6'!S20,'Trial 7'!S20,'Trial 8'!S20)</f>
        <v>7.0810528528714354</v>
      </c>
      <c r="T30" s="28">
        <f ca="1">STDEV('Trial 1'!T20,'Trial 2'!T20,'Trial 3'!T20,'Trial 4'!T20,'Trial 5'!T20,'Trial 6'!T20,'Trial 7'!T20,'Trial 8'!T20)</f>
        <v>7.9332317319899639</v>
      </c>
      <c r="U30" s="28">
        <f ca="1">STDEV('Trial 1'!U20,'Trial 2'!U20,'Trial 3'!U20,'Trial 4'!U20,'Trial 5'!U20,'Trial 6'!U20,'Trial 7'!U20,'Trial 8'!U20)</f>
        <v>8.7465829931735009</v>
      </c>
      <c r="V30" s="28">
        <f ca="1">STDEV('Trial 1'!V20,'Trial 2'!V20,'Trial 3'!V20,'Trial 4'!V20,'Trial 5'!V20,'Trial 6'!V20,'Trial 7'!V20,'Trial 8'!V20)</f>
        <v>9.6216048515637471</v>
      </c>
      <c r="W30" s="28">
        <f ca="1">STDEV('Trial 1'!W20,'Trial 2'!W20,'Trial 3'!W20,'Trial 4'!W20,'Trial 5'!W20,'Trial 6'!W20,'Trial 7'!W20,'Trial 8'!W20)</f>
        <v>10.761044904587893</v>
      </c>
      <c r="X30" s="28">
        <f ca="1">STDEV('Trial 1'!X20,'Trial 2'!X20,'Trial 3'!X20,'Trial 4'!X20,'Trial 5'!X20,'Trial 6'!X20,'Trial 7'!X20,'Trial 8'!X20)</f>
        <v>11.872887413037491</v>
      </c>
      <c r="Y30" s="28">
        <f ca="1">STDEV('Trial 1'!Y20,'Trial 2'!Y20,'Trial 3'!Y20,'Trial 4'!Y20,'Trial 5'!Y20,'Trial 6'!Y20,'Trial 7'!Y20,'Trial 8'!Y20)</f>
        <v>13.207681001838633</v>
      </c>
      <c r="Z30" s="28">
        <f ca="1">STDEV('Trial 1'!Z20,'Trial 2'!Z20,'Trial 3'!Z20,'Trial 4'!Z20,'Trial 5'!Z20,'Trial 6'!Z20,'Trial 7'!Z20,'Trial 8'!Z20)</f>
        <v>14.520692989742045</v>
      </c>
      <c r="AA30" s="29">
        <f ca="1">SUM(O30:Z30)</f>
        <v>105.40736972898232</v>
      </c>
      <c r="AB30" s="28">
        <f ca="1">STDEV('Trial 1'!AB20,'Trial 2'!AB20,'Trial 3'!AB20,'Trial 4'!AB20,'Trial 5'!AB20,'Trial 6'!AB20,'Trial 7'!AB20,'Trial 8'!AB20)</f>
        <v>15.95230432205936</v>
      </c>
      <c r="AC30" s="28">
        <f ca="1">STDEV('Trial 1'!AC20,'Trial 2'!AC20,'Trial 3'!AC20,'Trial 4'!AC20,'Trial 5'!AC20,'Trial 6'!AC20,'Trial 7'!AC20,'Trial 8'!AC20)</f>
        <v>17.317242653960843</v>
      </c>
      <c r="AD30" s="28">
        <f ca="1">STDEV('Trial 1'!AD20,'Trial 2'!AD20,'Trial 3'!AD20,'Trial 4'!AD20,'Trial 5'!AD20,'Trial 6'!AD20,'Trial 7'!AD20,'Trial 8'!AD20)</f>
        <v>18.730293308335956</v>
      </c>
      <c r="AE30" s="28">
        <f ca="1">STDEV('Trial 1'!AE20,'Trial 2'!AE20,'Trial 3'!AE20,'Trial 4'!AE20,'Trial 5'!AE20,'Trial 6'!AE20,'Trial 7'!AE20,'Trial 8'!AE20)</f>
        <v>20.170683465624659</v>
      </c>
      <c r="AF30" s="28">
        <f ca="1">STDEV('Trial 1'!AF20,'Trial 2'!AF20,'Trial 3'!AF20,'Trial 4'!AF20,'Trial 5'!AF20,'Trial 6'!AF20,'Trial 7'!AF20,'Trial 8'!AF20)</f>
        <v>21.618006891448282</v>
      </c>
      <c r="AG30" s="28">
        <f ca="1">STDEV('Trial 1'!AG20,'Trial 2'!AG20,'Trial 3'!AG20,'Trial 4'!AG20,'Trial 5'!AG20,'Trial 6'!AG20,'Trial 7'!AG20,'Trial 8'!AG20)</f>
        <v>23.285987765472346</v>
      </c>
      <c r="AH30" s="28">
        <f ca="1">STDEV('Trial 1'!AH20,'Trial 2'!AH20,'Trial 3'!AH20,'Trial 4'!AH20,'Trial 5'!AH20,'Trial 6'!AH20,'Trial 7'!AH20,'Trial 8'!AH20)</f>
        <v>24.758701748895007</v>
      </c>
      <c r="AI30" s="28">
        <f ca="1">STDEV('Trial 1'!AI20,'Trial 2'!AI20,'Trial 3'!AI20,'Trial 4'!AI20,'Trial 5'!AI20,'Trial 6'!AI20,'Trial 7'!AI20,'Trial 8'!AI20)</f>
        <v>26.373942752379737</v>
      </c>
      <c r="AJ30" s="28">
        <f ca="1">STDEV('Trial 1'!AJ20,'Trial 2'!AJ20,'Trial 3'!AJ20,'Trial 4'!AJ20,'Trial 5'!AJ20,'Trial 6'!AJ20,'Trial 7'!AJ20,'Trial 8'!AJ20)</f>
        <v>27.911717339564579</v>
      </c>
      <c r="AK30" s="28">
        <f ca="1">STDEV('Trial 1'!AK20,'Trial 2'!AK20,'Trial 3'!AK20,'Trial 4'!AK20,'Trial 5'!AK20,'Trial 6'!AK20,'Trial 7'!AK20,'Trial 8'!AK20)</f>
        <v>29.39115885228491</v>
      </c>
      <c r="AL30" s="28">
        <f ca="1">STDEV('Trial 1'!AL20,'Trial 2'!AL20,'Trial 3'!AL20,'Trial 4'!AL20,'Trial 5'!AL20,'Trial 6'!AL20,'Trial 7'!AL20,'Trial 8'!AL20)</f>
        <v>30.918736982548012</v>
      </c>
      <c r="AM30" s="28">
        <f ca="1">STDEV('Trial 1'!AM20,'Trial 2'!AM20,'Trial 3'!AM20,'Trial 4'!AM20,'Trial 5'!AM20,'Trial 6'!AM20,'Trial 7'!AM20,'Trial 8'!AM20)</f>
        <v>32.571874801906155</v>
      </c>
      <c r="AN30" s="29">
        <f ca="1">SUM(AB30:AM30)</f>
        <v>289.00065088447985</v>
      </c>
      <c r="AO30" s="28">
        <f ca="1">STDEV('Trial 1'!AO20,'Trial 2'!AO20,'Trial 3'!AO20,'Trial 4'!AO20,'Trial 5'!AO20,'Trial 6'!AO20,'Trial 7'!AO20,'Trial 8'!AO20)</f>
        <v>34.246535777376316</v>
      </c>
      <c r="AP30" s="28">
        <f ca="1">STDEV('Trial 1'!AP20,'Trial 2'!AP20,'Trial 3'!AP20,'Trial 4'!AP20,'Trial 5'!AP20,'Trial 6'!AP20,'Trial 7'!AP20,'Trial 8'!AP20)</f>
        <v>36.038973586764371</v>
      </c>
      <c r="AQ30" s="28">
        <f ca="1">STDEV('Trial 1'!AQ20,'Trial 2'!AQ20,'Trial 3'!AQ20,'Trial 4'!AQ20,'Trial 5'!AQ20,'Trial 6'!AQ20,'Trial 7'!AQ20,'Trial 8'!AQ20)</f>
        <v>37.768835589080879</v>
      </c>
      <c r="AR30" s="28">
        <f ca="1">STDEV('Trial 1'!AR20,'Trial 2'!AR20,'Trial 3'!AR20,'Trial 4'!AR20,'Trial 5'!AR20,'Trial 6'!AR20,'Trial 7'!AR20,'Trial 8'!AR20)</f>
        <v>39.304002122790294</v>
      </c>
      <c r="AS30" s="28">
        <f ca="1">STDEV('Trial 1'!AS20,'Trial 2'!AS20,'Trial 3'!AS20,'Trial 4'!AS20,'Trial 5'!AS20,'Trial 6'!AS20,'Trial 7'!AS20,'Trial 8'!AS20)</f>
        <v>40.720934118048284</v>
      </c>
      <c r="AT30" s="28">
        <f ca="1">STDEV('Trial 1'!AT20,'Trial 2'!AT20,'Trial 3'!AT20,'Trial 4'!AT20,'Trial 5'!AT20,'Trial 6'!AT20,'Trial 7'!AT20,'Trial 8'!AT20)</f>
        <v>42.358115747242678</v>
      </c>
      <c r="AU30" s="28">
        <f ca="1">STDEV('Trial 1'!AU20,'Trial 2'!AU20,'Trial 3'!AU20,'Trial 4'!AU20,'Trial 5'!AU20,'Trial 6'!AU20,'Trial 7'!AU20,'Trial 8'!AU20)</f>
        <v>44.10791672953809</v>
      </c>
      <c r="AV30" s="28">
        <f ca="1">STDEV('Trial 1'!AV20,'Trial 2'!AV20,'Trial 3'!AV20,'Trial 4'!AV20,'Trial 5'!AV20,'Trial 6'!AV20,'Trial 7'!AV20,'Trial 8'!AV20)</f>
        <v>46.023673274458517</v>
      </c>
      <c r="AW30" s="28">
        <f ca="1">STDEV('Trial 1'!AW20,'Trial 2'!AW20,'Trial 3'!AW20,'Trial 4'!AW20,'Trial 5'!AW20,'Trial 6'!AW20,'Trial 7'!AW20,'Trial 8'!AW20)</f>
        <v>47.945432163367045</v>
      </c>
      <c r="AX30" s="28">
        <f ca="1">STDEV('Trial 1'!AX20,'Trial 2'!AX20,'Trial 3'!AX20,'Trial 4'!AX20,'Trial 5'!AX20,'Trial 6'!AX20,'Trial 7'!AX20,'Trial 8'!AX20)</f>
        <v>49.888031018981827</v>
      </c>
      <c r="AY30" s="28">
        <f ca="1">STDEV('Trial 1'!AY20,'Trial 2'!AY20,'Trial 3'!AY20,'Trial 4'!AY20,'Trial 5'!AY20,'Trial 6'!AY20,'Trial 7'!AY20,'Trial 8'!AY20)</f>
        <v>51.688313261491523</v>
      </c>
      <c r="AZ30" s="28">
        <f ca="1">STDEV('Trial 1'!AZ20,'Trial 2'!AZ20,'Trial 3'!AZ20,'Trial 4'!AZ20,'Trial 5'!AZ20,'Trial 6'!AZ20,'Trial 7'!AZ20,'Trial 8'!AZ20)</f>
        <v>53.444702825578489</v>
      </c>
      <c r="BA30" s="29">
        <f ca="1">SUM(AO30:AZ30)</f>
        <v>523.53546621471844</v>
      </c>
      <c r="BB30" s="28">
        <f ca="1">STDEV('Trial 1'!BB20,'Trial 2'!BB20,'Trial 3'!BB20,'Trial 4'!BB20,'Trial 5'!BB20,'Trial 6'!BB20,'Trial 7'!BB20,'Trial 8'!BB20)</f>
        <v>55.060688571073641</v>
      </c>
      <c r="BC30" s="28">
        <f ca="1">STDEV('Trial 1'!BC20,'Trial 2'!BC20,'Trial 3'!BC20,'Trial 4'!BC20,'Trial 5'!BC20,'Trial 6'!BC20,'Trial 7'!BC20,'Trial 8'!BC20)</f>
        <v>56.702337147741829</v>
      </c>
      <c r="BD30" s="28">
        <f ca="1">STDEV('Trial 1'!BD20,'Trial 2'!BD20,'Trial 3'!BD20,'Trial 4'!BD20,'Trial 5'!BD20,'Trial 6'!BD20,'Trial 7'!BD20,'Trial 8'!BD20)</f>
        <v>58.465765059071295</v>
      </c>
      <c r="BE30" s="28">
        <f ca="1">STDEV('Trial 1'!BE20,'Trial 2'!BE20,'Trial 3'!BE20,'Trial 4'!BE20,'Trial 5'!BE20,'Trial 6'!BE20,'Trial 7'!BE20,'Trial 8'!BE20)</f>
        <v>60.251938260145231</v>
      </c>
      <c r="BF30" s="28">
        <f ca="1">STDEV('Trial 1'!BF20,'Trial 2'!BF20,'Trial 3'!BF20,'Trial 4'!BF20,'Trial 5'!BF20,'Trial 6'!BF20,'Trial 7'!BF20,'Trial 8'!BF20)</f>
        <v>61.992479703267598</v>
      </c>
      <c r="BG30" s="28">
        <f ca="1">STDEV('Trial 1'!BG20,'Trial 2'!BG20,'Trial 3'!BG20,'Trial 4'!BG20,'Trial 5'!BG20,'Trial 6'!BG20,'Trial 7'!BG20,'Trial 8'!BG20)</f>
        <v>63.709622356028511</v>
      </c>
      <c r="BH30" s="28">
        <f ca="1">STDEV('Trial 1'!BH20,'Trial 2'!BH20,'Trial 3'!BH20,'Trial 4'!BH20,'Trial 5'!BH20,'Trial 6'!BH20,'Trial 7'!BH20,'Trial 8'!BH20)</f>
        <v>65.571342195132814</v>
      </c>
      <c r="BI30" s="28">
        <f ca="1">STDEV('Trial 1'!BI20,'Trial 2'!BI20,'Trial 3'!BI20,'Trial 4'!BI20,'Trial 5'!BI20,'Trial 6'!BI20,'Trial 7'!BI20,'Trial 8'!BI20)</f>
        <v>67.579449370280386</v>
      </c>
      <c r="BJ30" s="28">
        <f ca="1">STDEV('Trial 1'!BJ20,'Trial 2'!BJ20,'Trial 3'!BJ20,'Trial 4'!BJ20,'Trial 5'!BJ20,'Trial 6'!BJ20,'Trial 7'!BJ20,'Trial 8'!BJ20)</f>
        <v>69.39930517320758</v>
      </c>
      <c r="BK30" s="28">
        <f ca="1">STDEV('Trial 1'!BK20,'Trial 2'!BK20,'Trial 3'!BK20,'Trial 4'!BK20,'Trial 5'!BK20,'Trial 6'!BK20,'Trial 7'!BK20,'Trial 8'!BK20)</f>
        <v>71.061652818699159</v>
      </c>
      <c r="BL30" s="28">
        <f ca="1">STDEV('Trial 1'!BL20,'Trial 2'!BL20,'Trial 3'!BL20,'Trial 4'!BL20,'Trial 5'!BL20,'Trial 6'!BL20,'Trial 7'!BL20,'Trial 8'!BL20)</f>
        <v>72.665717749109888</v>
      </c>
      <c r="BM30" s="28">
        <f ca="1">STDEV('Trial 1'!BM20,'Trial 2'!BM20,'Trial 3'!BM20,'Trial 4'!BM20,'Trial 5'!BM20,'Trial 6'!BM20,'Trial 7'!BM20,'Trial 8'!BM20)</f>
        <v>74.174494324254937</v>
      </c>
      <c r="BN30" s="29">
        <f ca="1">SUM(BB30:BM30)</f>
        <v>776.63479272801283</v>
      </c>
      <c r="BO30" s="28">
        <f ca="1">STDEV('Trial 1'!BO20,'Trial 2'!BO20,'Trial 3'!BO20,'Trial 4'!BO20,'Trial 5'!BO20,'Trial 6'!BO20,'Trial 7'!BO20,'Trial 8'!BO20)</f>
        <v>75.883562825378078</v>
      </c>
      <c r="BP30" s="28">
        <f ca="1">STDEV('Trial 1'!BP20,'Trial 2'!BP20,'Trial 3'!BP20,'Trial 4'!BP20,'Trial 5'!BP20,'Trial 6'!BP20,'Trial 7'!BP20,'Trial 8'!BP20)</f>
        <v>77.700888111995582</v>
      </c>
      <c r="BQ30" s="28">
        <f ca="1">STDEV('Trial 1'!BQ20,'Trial 2'!BQ20,'Trial 3'!BQ20,'Trial 4'!BQ20,'Trial 5'!BQ20,'Trial 6'!BQ20,'Trial 7'!BQ20,'Trial 8'!BQ20)</f>
        <v>79.643141102452617</v>
      </c>
      <c r="BR30" s="28">
        <f ca="1">STDEV('Trial 1'!BR20,'Trial 2'!BR20,'Trial 3'!BR20,'Trial 4'!BR20,'Trial 5'!BR20,'Trial 6'!BR20,'Trial 7'!BR20,'Trial 8'!BR20)</f>
        <v>81.602767196451765</v>
      </c>
      <c r="BS30" s="28">
        <f ca="1">STDEV('Trial 1'!BS20,'Trial 2'!BS20,'Trial 3'!BS20,'Trial 4'!BS20,'Trial 5'!BS20,'Trial 6'!BS20,'Trial 7'!BS20,'Trial 8'!BS20)</f>
        <v>83.608702350993127</v>
      </c>
      <c r="BT30" s="28">
        <f ca="1">STDEV('Trial 1'!BT20,'Trial 2'!BT20,'Trial 3'!BT20,'Trial 4'!BT20,'Trial 5'!BT20,'Trial 6'!BT20,'Trial 7'!BT20,'Trial 8'!BT20)</f>
        <v>85.58935013490327</v>
      </c>
      <c r="BU30" s="28">
        <f ca="1">STDEV('Trial 1'!BU20,'Trial 2'!BU20,'Trial 3'!BU20,'Trial 4'!BU20,'Trial 5'!BU20,'Trial 6'!BU20,'Trial 7'!BU20,'Trial 8'!BU20)</f>
        <v>87.596477075894441</v>
      </c>
      <c r="BV30" s="28">
        <f ca="1">STDEV('Trial 1'!BV20,'Trial 2'!BV20,'Trial 3'!BV20,'Trial 4'!BV20,'Trial 5'!BV20,'Trial 6'!BV20,'Trial 7'!BV20,'Trial 8'!BV20)</f>
        <v>89.528866824661222</v>
      </c>
      <c r="BW30" s="28">
        <f ca="1">STDEV('Trial 1'!BW20,'Trial 2'!BW20,'Trial 3'!BW20,'Trial 4'!BW20,'Trial 5'!BW20,'Trial 6'!BW20,'Trial 7'!BW20,'Trial 8'!BW20)</f>
        <v>91.465664450861013</v>
      </c>
      <c r="BX30" s="28">
        <f ca="1">STDEV('Trial 1'!BX20,'Trial 2'!BX20,'Trial 3'!BX20,'Trial 4'!BX20,'Trial 5'!BX20,'Trial 6'!BX20,'Trial 7'!BX20,'Trial 8'!BX20)</f>
        <v>93.41211320495421</v>
      </c>
      <c r="BY30" s="28">
        <f ca="1">STDEV('Trial 1'!BY20,'Trial 2'!BY20,'Trial 3'!BY20,'Trial 4'!BY20,'Trial 5'!BY20,'Trial 6'!BY20,'Trial 7'!BY20,'Trial 8'!BY20)</f>
        <v>95.205886380406099</v>
      </c>
      <c r="BZ30" s="28">
        <f ca="1">STDEV('Trial 1'!BZ20,'Trial 2'!BZ20,'Trial 3'!BZ20,'Trial 4'!BZ20,'Trial 5'!BZ20,'Trial 6'!BZ20,'Trial 7'!BZ20,'Trial 8'!BZ20)</f>
        <v>97.107624826200748</v>
      </c>
      <c r="CA30" s="29">
        <f ca="1">SUM(BO30:BZ30)</f>
        <v>1038.3450444851521</v>
      </c>
      <c r="CB30" s="28">
        <f ca="1">STDEV('Trial 1'!CB20,'Trial 2'!CB20,'Trial 3'!CB20,'Trial 4'!CB20,'Trial 5'!CB20,'Trial 6'!CB20,'Trial 7'!CB20,'Trial 8'!CB20)</f>
        <v>98.776398315529093</v>
      </c>
      <c r="CC30" s="28">
        <f ca="1">STDEV('Trial 1'!CC20,'Trial 2'!CC20,'Trial 3'!CC20,'Trial 4'!CC20,'Trial 5'!CC20,'Trial 6'!CC20,'Trial 7'!CC20,'Trial 8'!CC20)</f>
        <v>100.52602016557326</v>
      </c>
      <c r="CD30" s="28">
        <f ca="1">STDEV('Trial 1'!CD20,'Trial 2'!CD20,'Trial 3'!CD20,'Trial 4'!CD20,'Trial 5'!CD20,'Trial 6'!CD20,'Trial 7'!CD20,'Trial 8'!CD20)</f>
        <v>102.25641814730187</v>
      </c>
      <c r="CE30" s="28">
        <f ca="1">STDEV('Trial 1'!CE20,'Trial 2'!CE20,'Trial 3'!CE20,'Trial 4'!CE20,'Trial 5'!CE20,'Trial 6'!CE20,'Trial 7'!CE20,'Trial 8'!CE20)</f>
        <v>103.71626604719935</v>
      </c>
      <c r="CF30" s="28">
        <f ca="1">STDEV('Trial 1'!CF20,'Trial 2'!CF20,'Trial 3'!CF20,'Trial 4'!CF20,'Trial 5'!CF20,'Trial 6'!CF20,'Trial 7'!CF20,'Trial 8'!CF20)</f>
        <v>105.17110837170451</v>
      </c>
      <c r="CG30" s="28">
        <f ca="1">STDEV('Trial 1'!CG20,'Trial 2'!CG20,'Trial 3'!CG20,'Trial 4'!CG20,'Trial 5'!CG20,'Trial 6'!CG20,'Trial 7'!CG20,'Trial 8'!CG20)</f>
        <v>106.68994648617131</v>
      </c>
      <c r="CH30" s="28">
        <f ca="1">STDEV('Trial 1'!CH20,'Trial 2'!CH20,'Trial 3'!CH20,'Trial 4'!CH20,'Trial 5'!CH20,'Trial 6'!CH20,'Trial 7'!CH20,'Trial 8'!CH20)</f>
        <v>107.96879276119424</v>
      </c>
      <c r="CI30" s="28">
        <f ca="1">STDEV('Trial 1'!CI20,'Trial 2'!CI20,'Trial 3'!CI20,'Trial 4'!CI20,'Trial 5'!CI20,'Trial 6'!CI20,'Trial 7'!CI20,'Trial 8'!CI20)</f>
        <v>109.08108224544023</v>
      </c>
      <c r="CJ30" s="28">
        <f ca="1">STDEV('Trial 1'!CJ20,'Trial 2'!CJ20,'Trial 3'!CJ20,'Trial 4'!CJ20,'Trial 5'!CJ20,'Trial 6'!CJ20,'Trial 7'!CJ20,'Trial 8'!CJ20)</f>
        <v>110.09354222139116</v>
      </c>
      <c r="CK30" s="28">
        <f ca="1">STDEV('Trial 1'!CK20,'Trial 2'!CK20,'Trial 3'!CK20,'Trial 4'!CK20,'Trial 5'!CK20,'Trial 6'!CK20,'Trial 7'!CK20,'Trial 8'!CK20)</f>
        <v>111.01936267678785</v>
      </c>
      <c r="CL30" s="28">
        <f ca="1">STDEV('Trial 1'!CL20,'Trial 2'!CL20,'Trial 3'!CL20,'Trial 4'!CL20,'Trial 5'!CL20,'Trial 6'!CL20,'Trial 7'!CL20,'Trial 8'!CL20)</f>
        <v>111.96907313227116</v>
      </c>
      <c r="CM30" s="28">
        <f ca="1">STDEV('Trial 1'!CM20,'Trial 2'!CM20,'Trial 3'!CM20,'Trial 4'!CM20,'Trial 5'!CM20,'Trial 6'!CM20,'Trial 7'!CM20,'Trial 8'!CM20)</f>
        <v>112.79691535109998</v>
      </c>
      <c r="CN30" s="29">
        <f ca="1">SUM(CB30:CM30)</f>
        <v>1280.0649259216639</v>
      </c>
      <c r="CO30" s="28">
        <f ca="1">STDEV('Trial 1'!CO20,'Trial 2'!CO20,'Trial 3'!CO20,'Trial 4'!CO20,'Trial 5'!CO20,'Trial 6'!CO20,'Trial 7'!CO20,'Trial 8'!CO20)</f>
        <v>113.73506658193068</v>
      </c>
      <c r="CP30" s="28">
        <f ca="1">STDEV('Trial 1'!CP20,'Trial 2'!CP20,'Trial 3'!CP20,'Trial 4'!CP20,'Trial 5'!CP20,'Trial 6'!CP20,'Trial 7'!CP20,'Trial 8'!CP20)</f>
        <v>114.87377139643741</v>
      </c>
      <c r="CQ30" s="28">
        <f ca="1">STDEV('Trial 1'!CQ20,'Trial 2'!CQ20,'Trial 3'!CQ20,'Trial 4'!CQ20,'Trial 5'!CQ20,'Trial 6'!CQ20,'Trial 7'!CQ20,'Trial 8'!CQ20)</f>
        <v>115.79611335517295</v>
      </c>
      <c r="CR30" s="28">
        <f ca="1">STDEV('Trial 1'!CR20,'Trial 2'!CR20,'Trial 3'!CR20,'Trial 4'!CR20,'Trial 5'!CR20,'Trial 6'!CR20,'Trial 7'!CR20,'Trial 8'!CR20)</f>
        <v>116.86053687845221</v>
      </c>
      <c r="CS30" s="28">
        <f ca="1">STDEV('Trial 1'!CS20,'Trial 2'!CS20,'Trial 3'!CS20,'Trial 4'!CS20,'Trial 5'!CS20,'Trial 6'!CS20,'Trial 7'!CS20,'Trial 8'!CS20)</f>
        <v>118.12858720725966</v>
      </c>
      <c r="CT30" s="28">
        <f ca="1">STDEV('Trial 1'!CT20,'Trial 2'!CT20,'Trial 3'!CT20,'Trial 4'!CT20,'Trial 5'!CT20,'Trial 6'!CT20,'Trial 7'!CT20,'Trial 8'!CT20)</f>
        <v>119.28347115736717</v>
      </c>
      <c r="CU30" s="28">
        <f ca="1">STDEV('Trial 1'!CU20,'Trial 2'!CU20,'Trial 3'!CU20,'Trial 4'!CU20,'Trial 5'!CU20,'Trial 6'!CU20,'Trial 7'!CU20,'Trial 8'!CU20)</f>
        <v>120.4363487743486</v>
      </c>
      <c r="CV30" s="28">
        <f ca="1">STDEV('Trial 1'!CV20,'Trial 2'!CV20,'Trial 3'!CV20,'Trial 4'!CV20,'Trial 5'!CV20,'Trial 6'!CV20,'Trial 7'!CV20,'Trial 8'!CV20)</f>
        <v>121.61956723896617</v>
      </c>
      <c r="CW30" s="28">
        <f ca="1">STDEV('Trial 1'!CW20,'Trial 2'!CW20,'Trial 3'!CW20,'Trial 4'!CW20,'Trial 5'!CW20,'Trial 6'!CW20,'Trial 7'!CW20,'Trial 8'!CW20)</f>
        <v>122.92341148608897</v>
      </c>
      <c r="CX30" s="28">
        <f ca="1">STDEV('Trial 1'!CX20,'Trial 2'!CX20,'Trial 3'!CX20,'Trial 4'!CX20,'Trial 5'!CX20,'Trial 6'!CX20,'Trial 7'!CX20,'Trial 8'!CX20)</f>
        <v>124.25449816924207</v>
      </c>
      <c r="CY30" s="28">
        <f ca="1">STDEV('Trial 1'!CY20,'Trial 2'!CY20,'Trial 3'!CY20,'Trial 4'!CY20,'Trial 5'!CY20,'Trial 6'!CY20,'Trial 7'!CY20,'Trial 8'!CY20)</f>
        <v>125.67195315827884</v>
      </c>
      <c r="CZ30" s="28">
        <f ca="1">STDEV('Trial 1'!CZ20,'Trial 2'!CZ20,'Trial 3'!CZ20,'Trial 4'!CZ20,'Trial 5'!CZ20,'Trial 6'!CZ20,'Trial 7'!CZ20,'Trial 8'!CZ20)</f>
        <v>127.27271692590902</v>
      </c>
      <c r="DA30" s="29">
        <f ca="1">SUM(CO30:CZ30)</f>
        <v>1440.8560423294537</v>
      </c>
      <c r="DB30" s="28">
        <f ca="1">STDEV('Trial 1'!DB20,'Trial 2'!DB20,'Trial 3'!DB20,'Trial 4'!DB20,'Trial 5'!DB20,'Trial 6'!DB20,'Trial 7'!DB20,'Trial 8'!DB20)</f>
        <v>128.84413320064675</v>
      </c>
      <c r="DC30" s="28">
        <f ca="1">STDEV('Trial 1'!DC20,'Trial 2'!DC20,'Trial 3'!DC20,'Trial 4'!DC20,'Trial 5'!DC20,'Trial 6'!DC20,'Trial 7'!DC20,'Trial 8'!DC20)</f>
        <v>130.23525553520136</v>
      </c>
      <c r="DD30" s="28">
        <f ca="1">STDEV('Trial 1'!DD20,'Trial 2'!DD20,'Trial 3'!DD20,'Trial 4'!DD20,'Trial 5'!DD20,'Trial 6'!DD20,'Trial 7'!DD20,'Trial 8'!DD20)</f>
        <v>131.68900827026073</v>
      </c>
      <c r="DE30" s="28">
        <f ca="1">STDEV('Trial 1'!DE20,'Trial 2'!DE20,'Trial 3'!DE20,'Trial 4'!DE20,'Trial 5'!DE20,'Trial 6'!DE20,'Trial 7'!DE20,'Trial 8'!DE20)</f>
        <v>133.1680919185134</v>
      </c>
      <c r="DF30" s="28">
        <f ca="1">STDEV('Trial 1'!DF20,'Trial 2'!DF20,'Trial 3'!DF20,'Trial 4'!DF20,'Trial 5'!DF20,'Trial 6'!DF20,'Trial 7'!DF20,'Trial 8'!DF20)</f>
        <v>134.73932753256776</v>
      </c>
      <c r="DG30" s="28">
        <f ca="1">STDEV('Trial 1'!DG20,'Trial 2'!DG20,'Trial 3'!DG20,'Trial 4'!DG20,'Trial 5'!DG20,'Trial 6'!DG20,'Trial 7'!DG20,'Trial 8'!DG20)</f>
        <v>136.19483189637486</v>
      </c>
      <c r="DH30" s="28">
        <f ca="1">STDEV('Trial 1'!DH20,'Trial 2'!DH20,'Trial 3'!DH20,'Trial 4'!DH20,'Trial 5'!DH20,'Trial 6'!DH20,'Trial 7'!DH20,'Trial 8'!DH20)</f>
        <v>137.80922978966402</v>
      </c>
      <c r="DI30" s="28">
        <f ca="1">STDEV('Trial 1'!DI20,'Trial 2'!DI20,'Trial 3'!DI20,'Trial 4'!DI20,'Trial 5'!DI20,'Trial 6'!DI20,'Trial 7'!DI20,'Trial 8'!DI20)</f>
        <v>139.24738261758537</v>
      </c>
      <c r="DJ30" s="28">
        <f ca="1">STDEV('Trial 1'!DJ20,'Trial 2'!DJ20,'Trial 3'!DJ20,'Trial 4'!DJ20,'Trial 5'!DJ20,'Trial 6'!DJ20,'Trial 7'!DJ20,'Trial 8'!DJ20)</f>
        <v>140.75478909525799</v>
      </c>
      <c r="DK30" s="28">
        <f ca="1">STDEV('Trial 1'!DK20,'Trial 2'!DK20,'Trial 3'!DK20,'Trial 4'!DK20,'Trial 5'!DK20,'Trial 6'!DK20,'Trial 7'!DK20,'Trial 8'!DK20)</f>
        <v>141.98133994598425</v>
      </c>
      <c r="DL30" s="28">
        <f ca="1">STDEV('Trial 1'!DL20,'Trial 2'!DL20,'Trial 3'!DL20,'Trial 4'!DL20,'Trial 5'!DL20,'Trial 6'!DL20,'Trial 7'!DL20,'Trial 8'!DL20)</f>
        <v>142.97141122620772</v>
      </c>
      <c r="DM30" s="28">
        <f ca="1">STDEV('Trial 1'!DM20,'Trial 2'!DM20,'Trial 3'!DM20,'Trial 4'!DM20,'Trial 5'!DM20,'Trial 6'!DM20,'Trial 7'!DM20,'Trial 8'!DM20)</f>
        <v>143.92805385124669</v>
      </c>
      <c r="DN30" s="29">
        <f ca="1">SUM(DB30:DM30)</f>
        <v>1641.5628548795107</v>
      </c>
      <c r="DO30" s="28">
        <f ca="1">STDEV('Trial 1'!DO20,'Trial 2'!DO20,'Trial 3'!DO20,'Trial 4'!DO20,'Trial 5'!DO20,'Trial 6'!DO20,'Trial 7'!DO20,'Trial 8'!DO20)</f>
        <v>145.05543593375381</v>
      </c>
      <c r="DP30" s="28">
        <f ca="1">STDEV('Trial 1'!DP20,'Trial 2'!DP20,'Trial 3'!DP20,'Trial 4'!DP20,'Trial 5'!DP20,'Trial 6'!DP20,'Trial 7'!DP20,'Trial 8'!DP20)</f>
        <v>146.29851733107239</v>
      </c>
      <c r="DQ30" s="28">
        <f ca="1">STDEV('Trial 1'!DQ20,'Trial 2'!DQ20,'Trial 3'!DQ20,'Trial 4'!DQ20,'Trial 5'!DQ20,'Trial 6'!DQ20,'Trial 7'!DQ20,'Trial 8'!DQ20)</f>
        <v>147.50475014341623</v>
      </c>
      <c r="DR30" s="28">
        <f ca="1">STDEV('Trial 1'!DR20,'Trial 2'!DR20,'Trial 3'!DR20,'Trial 4'!DR20,'Trial 5'!DR20,'Trial 6'!DR20,'Trial 7'!DR20,'Trial 8'!DR20)</f>
        <v>148.76938192024193</v>
      </c>
      <c r="DS30" s="28">
        <f ca="1">STDEV('Trial 1'!DS20,'Trial 2'!DS20,'Trial 3'!DS20,'Trial 4'!DS20,'Trial 5'!DS20,'Trial 6'!DS20,'Trial 7'!DS20,'Trial 8'!DS20)</f>
        <v>150.1141891207844</v>
      </c>
      <c r="DT30" s="28">
        <f ca="1">STDEV('Trial 1'!DT20,'Trial 2'!DT20,'Trial 3'!DT20,'Trial 4'!DT20,'Trial 5'!DT20,'Trial 6'!DT20,'Trial 7'!DT20,'Trial 8'!DT20)</f>
        <v>151.33676943790186</v>
      </c>
      <c r="DU30" s="28">
        <f ca="1">STDEV('Trial 1'!DU20,'Trial 2'!DU20,'Trial 3'!DU20,'Trial 4'!DU20,'Trial 5'!DU20,'Trial 6'!DU20,'Trial 7'!DU20,'Trial 8'!DU20)</f>
        <v>152.50783771322983</v>
      </c>
      <c r="DV30" s="28">
        <f ca="1">STDEV('Trial 1'!DV20,'Trial 2'!DV20,'Trial 3'!DV20,'Trial 4'!DV20,'Trial 5'!DV20,'Trial 6'!DV20,'Trial 7'!DV20,'Trial 8'!DV20)</f>
        <v>153.31357728040797</v>
      </c>
      <c r="DW30" s="28">
        <f ca="1">STDEV('Trial 1'!DW20,'Trial 2'!DW20,'Trial 3'!DW20,'Trial 4'!DW20,'Trial 5'!DW20,'Trial 6'!DW20,'Trial 7'!DW20,'Trial 8'!DW20)</f>
        <v>154.04401237301346</v>
      </c>
      <c r="DX30" s="28">
        <f ca="1">STDEV('Trial 1'!DX20,'Trial 2'!DX20,'Trial 3'!DX20,'Trial 4'!DX20,'Trial 5'!DX20,'Trial 6'!DX20,'Trial 7'!DX20,'Trial 8'!DX20)</f>
        <v>154.81931922872323</v>
      </c>
      <c r="DY30" s="28">
        <f ca="1">STDEV('Trial 1'!DY20,'Trial 2'!DY20,'Trial 3'!DY20,'Trial 4'!DY20,'Trial 5'!DY20,'Trial 6'!DY20,'Trial 7'!DY20,'Trial 8'!DY20)</f>
        <v>155.40478909086821</v>
      </c>
      <c r="DZ30" s="28">
        <f ca="1">STDEV('Trial 1'!DZ20,'Trial 2'!DZ20,'Trial 3'!DZ20,'Trial 4'!DZ20,'Trial 5'!DZ20,'Trial 6'!DZ20,'Trial 7'!DZ20,'Trial 8'!DZ20)</f>
        <v>156.04318550608048</v>
      </c>
      <c r="EA30" s="29">
        <f ca="1">SUM(DO30:DZ30)</f>
        <v>1815.2117650794939</v>
      </c>
      <c r="EB30" s="28">
        <f ca="1">STDEV('Trial 1'!EB20,'Trial 2'!EB20,'Trial 3'!EB20,'Trial 4'!EB20,'Trial 5'!EB20,'Trial 6'!EB20,'Trial 7'!EB20,'Trial 8'!EB20)</f>
        <v>156.72264034526503</v>
      </c>
      <c r="EC30" s="28">
        <f ca="1">STDEV('Trial 1'!EC20,'Trial 2'!EC20,'Trial 3'!EC20,'Trial 4'!EC20,'Trial 5'!EC20,'Trial 6'!EC20,'Trial 7'!EC20,'Trial 8'!EC20)</f>
        <v>157.33127557857452</v>
      </c>
      <c r="ED30" s="28">
        <f ca="1">STDEV('Trial 1'!ED20,'Trial 2'!ED20,'Trial 3'!ED20,'Trial 4'!ED20,'Trial 5'!ED20,'Trial 6'!ED20,'Trial 7'!ED20,'Trial 8'!ED20)</f>
        <v>157.88834639755052</v>
      </c>
      <c r="EE30" s="28">
        <f ca="1">STDEV('Trial 1'!EE20,'Trial 2'!EE20,'Trial 3'!EE20,'Trial 4'!EE20,'Trial 5'!EE20,'Trial 6'!EE20,'Trial 7'!EE20,'Trial 8'!EE20)</f>
        <v>158.61972776113549</v>
      </c>
      <c r="EF30" s="28">
        <f ca="1">STDEV('Trial 1'!EF20,'Trial 2'!EF20,'Trial 3'!EF20,'Trial 4'!EF20,'Trial 5'!EF20,'Trial 6'!EF20,'Trial 7'!EF20,'Trial 8'!EF20)</f>
        <v>159.37888136467706</v>
      </c>
      <c r="EG30" s="28">
        <f ca="1">STDEV('Trial 1'!EG20,'Trial 2'!EG20,'Trial 3'!EG20,'Trial 4'!EG20,'Trial 5'!EG20,'Trial 6'!EG20,'Trial 7'!EG20,'Trial 8'!EG20)</f>
        <v>160.14181762062353</v>
      </c>
      <c r="EH30" s="28">
        <f ca="1">STDEV('Trial 1'!EH20,'Trial 2'!EH20,'Trial 3'!EH20,'Trial 4'!EH20,'Trial 5'!EH20,'Trial 6'!EH20,'Trial 7'!EH20,'Trial 8'!EH20)</f>
        <v>160.81999744061579</v>
      </c>
      <c r="EI30" s="28">
        <f ca="1">STDEV('Trial 1'!EI20,'Trial 2'!EI20,'Trial 3'!EI20,'Trial 4'!EI20,'Trial 5'!EI20,'Trial 6'!EI20,'Trial 7'!EI20,'Trial 8'!EI20)</f>
        <v>161.38321395996201</v>
      </c>
      <c r="EJ30" s="28">
        <f ca="1">STDEV('Trial 1'!EJ20,'Trial 2'!EJ20,'Trial 3'!EJ20,'Trial 4'!EJ20,'Trial 5'!EJ20,'Trial 6'!EJ20,'Trial 7'!EJ20,'Trial 8'!EJ20)</f>
        <v>161.8308676331234</v>
      </c>
      <c r="EK30" s="28">
        <f ca="1">STDEV('Trial 1'!EK20,'Trial 2'!EK20,'Trial 3'!EK20,'Trial 4'!EK20,'Trial 5'!EK20,'Trial 6'!EK20,'Trial 7'!EK20,'Trial 8'!EK20)</f>
        <v>162.16236811330475</v>
      </c>
      <c r="EL30" s="28">
        <f ca="1">STDEV('Trial 1'!EL20,'Trial 2'!EL20,'Trial 3'!EL20,'Trial 4'!EL20,'Trial 5'!EL20,'Trial 6'!EL20,'Trial 7'!EL20,'Trial 8'!EL20)</f>
        <v>162.35374838698405</v>
      </c>
      <c r="EM30" s="28">
        <f ca="1">STDEV('Trial 1'!EM20,'Trial 2'!EM20,'Trial 3'!EM20,'Trial 4'!EM20,'Trial 5'!EM20,'Trial 6'!EM20,'Trial 7'!EM20,'Trial 8'!EM20)</f>
        <v>162.55339991203866</v>
      </c>
      <c r="EN30" s="29">
        <f ca="1">SUM(EB30:EM30)</f>
        <v>1921.1862845138551</v>
      </c>
    </row>
    <row r="31" spans="1:144" ht="12.75" customHeight="1" outlineLevel="1"/>
    <row r="32" spans="1:144" ht="12.75" customHeight="1" outlineLevel="1">
      <c r="A32" s="7" t="str">
        <f>Labels!B15</f>
        <v>Desired Capital</v>
      </c>
      <c r="B32" s="22">
        <f>AVERAGE('Trial 1'!B22,'Trial 2'!B22,'Trial 3'!B22,'Trial 4'!B22,'Trial 5'!B22,'Trial 6'!B22,'Trial 7'!B22,'Trial 8'!B22)</f>
        <v>34645298.421926446</v>
      </c>
      <c r="C32" s="22">
        <f ca="1">AVERAGE('Trial 1'!C22,'Trial 2'!C22,'Trial 3'!C22,'Trial 4'!C22,'Trial 5'!C22,'Trial 6'!C22,'Trial 7'!C22,'Trial 8'!C22)</f>
        <v>34630925.576654315</v>
      </c>
      <c r="D32" s="22">
        <f ca="1">AVERAGE('Trial 1'!D22,'Trial 2'!D22,'Trial 3'!D22,'Trial 4'!D22,'Trial 5'!D22,'Trial 6'!D22,'Trial 7'!D22,'Trial 8'!D22)</f>
        <v>34616344.937786803</v>
      </c>
      <c r="E32" s="22">
        <f ca="1">AVERAGE('Trial 1'!E22,'Trial 2'!E22,'Trial 3'!E22,'Trial 4'!E22,'Trial 5'!E22,'Trial 6'!E22,'Trial 7'!E22,'Trial 8'!E22)</f>
        <v>34602800.585071415</v>
      </c>
      <c r="F32" s="22">
        <f ca="1">AVERAGE('Trial 1'!F22,'Trial 2'!F22,'Trial 3'!F22,'Trial 4'!F22,'Trial 5'!F22,'Trial 6'!F22,'Trial 7'!F22,'Trial 8'!F22)</f>
        <v>34588569.754956178</v>
      </c>
      <c r="G32" s="22">
        <f ca="1">AVERAGE('Trial 1'!G22,'Trial 2'!G22,'Trial 3'!G22,'Trial 4'!G22,'Trial 5'!G22,'Trial 6'!G22,'Trial 7'!G22,'Trial 8'!G22)</f>
        <v>34574835.639443561</v>
      </c>
      <c r="H32" s="22">
        <f ca="1">AVERAGE('Trial 1'!H22,'Trial 2'!H22,'Trial 3'!H22,'Trial 4'!H22,'Trial 5'!H22,'Trial 6'!H22,'Trial 7'!H22,'Trial 8'!H22)</f>
        <v>34560089.756932452</v>
      </c>
      <c r="I32" s="22">
        <f ca="1">AVERAGE('Trial 1'!I22,'Trial 2'!I22,'Trial 3'!I22,'Trial 4'!I22,'Trial 5'!I22,'Trial 6'!I22,'Trial 7'!I22,'Trial 8'!I22)</f>
        <v>34546981.677517921</v>
      </c>
      <c r="J32" s="22">
        <f ca="1">AVERAGE('Trial 1'!J22,'Trial 2'!J22,'Trial 3'!J22,'Trial 4'!J22,'Trial 5'!J22,'Trial 6'!J22,'Trial 7'!J22,'Trial 8'!J22)</f>
        <v>34533277.799762428</v>
      </c>
      <c r="K32" s="22">
        <f ca="1">AVERAGE('Trial 1'!K22,'Trial 2'!K22,'Trial 3'!K22,'Trial 4'!K22,'Trial 5'!K22,'Trial 6'!K22,'Trial 7'!K22,'Trial 8'!K22)</f>
        <v>34518539.809802376</v>
      </c>
      <c r="L32" s="22">
        <f ca="1">AVERAGE('Trial 1'!L22,'Trial 2'!L22,'Trial 3'!L22,'Trial 4'!L22,'Trial 5'!L22,'Trial 6'!L22,'Trial 7'!L22,'Trial 8'!L22)</f>
        <v>34504335.872079276</v>
      </c>
      <c r="M32" s="22">
        <f ca="1">AVERAGE('Trial 1'!M22,'Trial 2'!M22,'Trial 3'!M22,'Trial 4'!M22,'Trial 5'!M22,'Trial 6'!M22,'Trial 7'!M22,'Trial 8'!M22)</f>
        <v>34490707.973378673</v>
      </c>
      <c r="N32" s="23">
        <f ca="1">M32</f>
        <v>34490707.973378673</v>
      </c>
      <c r="O32" s="22">
        <f ca="1">AVERAGE('Trial 1'!O22,'Trial 2'!O22,'Trial 3'!O22,'Trial 4'!O22,'Trial 5'!O22,'Trial 6'!O22,'Trial 7'!O22,'Trial 8'!O22)</f>
        <v>34477187.629843682</v>
      </c>
      <c r="P32" s="22">
        <f ca="1">AVERAGE('Trial 1'!P22,'Trial 2'!P22,'Trial 3'!P22,'Trial 4'!P22,'Trial 5'!P22,'Trial 6'!P22,'Trial 7'!P22,'Trial 8'!P22)</f>
        <v>34463722.328579023</v>
      </c>
      <c r="Q32" s="22">
        <f ca="1">AVERAGE('Trial 1'!Q22,'Trial 2'!Q22,'Trial 3'!Q22,'Trial 4'!Q22,'Trial 5'!Q22,'Trial 6'!Q22,'Trial 7'!Q22,'Trial 8'!Q22)</f>
        <v>34448769.102573976</v>
      </c>
      <c r="R32" s="22">
        <f ca="1">AVERAGE('Trial 1'!R22,'Trial 2'!R22,'Trial 3'!R22,'Trial 4'!R22,'Trial 5'!R22,'Trial 6'!R22,'Trial 7'!R22,'Trial 8'!R22)</f>
        <v>34435965.534115583</v>
      </c>
      <c r="S32" s="22">
        <f ca="1">AVERAGE('Trial 1'!S22,'Trial 2'!S22,'Trial 3'!S22,'Trial 4'!S22,'Trial 5'!S22,'Trial 6'!S22,'Trial 7'!S22,'Trial 8'!S22)</f>
        <v>34423064.252796181</v>
      </c>
      <c r="T32" s="22">
        <f ca="1">AVERAGE('Trial 1'!T22,'Trial 2'!T22,'Trial 3'!T22,'Trial 4'!T22,'Trial 5'!T22,'Trial 6'!T22,'Trial 7'!T22,'Trial 8'!T22)</f>
        <v>34408446.479757577</v>
      </c>
      <c r="U32" s="22">
        <f ca="1">AVERAGE('Trial 1'!U22,'Trial 2'!U22,'Trial 3'!U22,'Trial 4'!U22,'Trial 5'!U22,'Trial 6'!U22,'Trial 7'!U22,'Trial 8'!U22)</f>
        <v>34395038.044473149</v>
      </c>
      <c r="V32" s="22">
        <f ca="1">AVERAGE('Trial 1'!V22,'Trial 2'!V22,'Trial 3'!V22,'Trial 4'!V22,'Trial 5'!V22,'Trial 6'!V22,'Trial 7'!V22,'Trial 8'!V22)</f>
        <v>34381033.618049003</v>
      </c>
      <c r="W32" s="22">
        <f ca="1">AVERAGE('Trial 1'!W22,'Trial 2'!W22,'Trial 3'!W22,'Trial 4'!W22,'Trial 5'!W22,'Trial 6'!W22,'Trial 7'!W22,'Trial 8'!W22)</f>
        <v>34367150.12246424</v>
      </c>
      <c r="X32" s="22">
        <f ca="1">AVERAGE('Trial 1'!X22,'Trial 2'!X22,'Trial 3'!X22,'Trial 4'!X22,'Trial 5'!X22,'Trial 6'!X22,'Trial 7'!X22,'Trial 8'!X22)</f>
        <v>34354525.240051687</v>
      </c>
      <c r="Y32" s="22">
        <f ca="1">AVERAGE('Trial 1'!Y22,'Trial 2'!Y22,'Trial 3'!Y22,'Trial 4'!Y22,'Trial 5'!Y22,'Trial 6'!Y22,'Trial 7'!Y22,'Trial 8'!Y22)</f>
        <v>34341373.430371366</v>
      </c>
      <c r="Z32" s="22">
        <f ca="1">AVERAGE('Trial 1'!Z22,'Trial 2'!Z22,'Trial 3'!Z22,'Trial 4'!Z22,'Trial 5'!Z22,'Trial 6'!Z22,'Trial 7'!Z22,'Trial 8'!Z22)</f>
        <v>34327617.884260759</v>
      </c>
      <c r="AA32" s="23">
        <f ca="1">Z32</f>
        <v>34327617.884260759</v>
      </c>
      <c r="AB32" s="22">
        <f ca="1">AVERAGE('Trial 1'!AB22,'Trial 2'!AB22,'Trial 3'!AB22,'Trial 4'!AB22,'Trial 5'!AB22,'Trial 6'!AB22,'Trial 7'!AB22,'Trial 8'!AB22)</f>
        <v>34312764.103945717</v>
      </c>
      <c r="AC32" s="22">
        <f ca="1">AVERAGE('Trial 1'!AC22,'Trial 2'!AC22,'Trial 3'!AC22,'Trial 4'!AC22,'Trial 5'!AC22,'Trial 6'!AC22,'Trial 7'!AC22,'Trial 8'!AC22)</f>
        <v>34299670.490074627</v>
      </c>
      <c r="AD32" s="22">
        <f ca="1">AVERAGE('Trial 1'!AD22,'Trial 2'!AD22,'Trial 3'!AD22,'Trial 4'!AD22,'Trial 5'!AD22,'Trial 6'!AD22,'Trial 7'!AD22,'Trial 8'!AD22)</f>
        <v>34285134.589366555</v>
      </c>
      <c r="AE32" s="22">
        <f ca="1">AVERAGE('Trial 1'!AE22,'Trial 2'!AE22,'Trial 3'!AE22,'Trial 4'!AE22,'Trial 5'!AE22,'Trial 6'!AE22,'Trial 7'!AE22,'Trial 8'!AE22)</f>
        <v>34271470.483041741</v>
      </c>
      <c r="AF32" s="22">
        <f ca="1">AVERAGE('Trial 1'!AF22,'Trial 2'!AF22,'Trial 3'!AF22,'Trial 4'!AF22,'Trial 5'!AF22,'Trial 6'!AF22,'Trial 7'!AF22,'Trial 8'!AF22)</f>
        <v>34256427.01485461</v>
      </c>
      <c r="AG32" s="22">
        <f ca="1">AVERAGE('Trial 1'!AG22,'Trial 2'!AG22,'Trial 3'!AG22,'Trial 4'!AG22,'Trial 5'!AG22,'Trial 6'!AG22,'Trial 7'!AG22,'Trial 8'!AG22)</f>
        <v>34241745.983798102</v>
      </c>
      <c r="AH32" s="22">
        <f ca="1">AVERAGE('Trial 1'!AH22,'Trial 2'!AH22,'Trial 3'!AH22,'Trial 4'!AH22,'Trial 5'!AH22,'Trial 6'!AH22,'Trial 7'!AH22,'Trial 8'!AH22)</f>
        <v>34226948.462329783</v>
      </c>
      <c r="AI32" s="22">
        <f ca="1">AVERAGE('Trial 1'!AI22,'Trial 2'!AI22,'Trial 3'!AI22,'Trial 4'!AI22,'Trial 5'!AI22,'Trial 6'!AI22,'Trial 7'!AI22,'Trial 8'!AI22)</f>
        <v>34212052.825293437</v>
      </c>
      <c r="AJ32" s="22">
        <f ca="1">AVERAGE('Trial 1'!AJ22,'Trial 2'!AJ22,'Trial 3'!AJ22,'Trial 4'!AJ22,'Trial 5'!AJ22,'Trial 6'!AJ22,'Trial 7'!AJ22,'Trial 8'!AJ22)</f>
        <v>34197988.785539582</v>
      </c>
      <c r="AK32" s="22">
        <f ca="1">AVERAGE('Trial 1'!AK22,'Trial 2'!AK22,'Trial 3'!AK22,'Trial 4'!AK22,'Trial 5'!AK22,'Trial 6'!AK22,'Trial 7'!AK22,'Trial 8'!AK22)</f>
        <v>34183092.879744202</v>
      </c>
      <c r="AL32" s="22">
        <f ca="1">AVERAGE('Trial 1'!AL22,'Trial 2'!AL22,'Trial 3'!AL22,'Trial 4'!AL22,'Trial 5'!AL22,'Trial 6'!AL22,'Trial 7'!AL22,'Trial 8'!AL22)</f>
        <v>34167856.49656795</v>
      </c>
      <c r="AM32" s="22">
        <f ca="1">AVERAGE('Trial 1'!AM22,'Trial 2'!AM22,'Trial 3'!AM22,'Trial 4'!AM22,'Trial 5'!AM22,'Trial 6'!AM22,'Trial 7'!AM22,'Trial 8'!AM22)</f>
        <v>34153206.936077096</v>
      </c>
      <c r="AN32" s="23">
        <f ca="1">AM32</f>
        <v>34153206.936077096</v>
      </c>
      <c r="AO32" s="22">
        <f ca="1">AVERAGE('Trial 1'!AO22,'Trial 2'!AO22,'Trial 3'!AO22,'Trial 4'!AO22,'Trial 5'!AO22,'Trial 6'!AO22,'Trial 7'!AO22,'Trial 8'!AO22)</f>
        <v>34138490.200217649</v>
      </c>
      <c r="AP32" s="22">
        <f ca="1">AVERAGE('Trial 1'!AP22,'Trial 2'!AP22,'Trial 3'!AP22,'Trial 4'!AP22,'Trial 5'!AP22,'Trial 6'!AP22,'Trial 7'!AP22,'Trial 8'!AP22)</f>
        <v>34124909.045598119</v>
      </c>
      <c r="AQ32" s="22">
        <f ca="1">AVERAGE('Trial 1'!AQ22,'Trial 2'!AQ22,'Trial 3'!AQ22,'Trial 4'!AQ22,'Trial 5'!AQ22,'Trial 6'!AQ22,'Trial 7'!AQ22,'Trial 8'!AQ22)</f>
        <v>34111543.452070281</v>
      </c>
      <c r="AR32" s="22">
        <f ca="1">AVERAGE('Trial 1'!AR22,'Trial 2'!AR22,'Trial 3'!AR22,'Trial 4'!AR22,'Trial 5'!AR22,'Trial 6'!AR22,'Trial 7'!AR22,'Trial 8'!AR22)</f>
        <v>34097767.80767864</v>
      </c>
      <c r="AS32" s="22">
        <f ca="1">AVERAGE('Trial 1'!AS22,'Trial 2'!AS22,'Trial 3'!AS22,'Trial 4'!AS22,'Trial 5'!AS22,'Trial 6'!AS22,'Trial 7'!AS22,'Trial 8'!AS22)</f>
        <v>34085100.32687518</v>
      </c>
      <c r="AT32" s="22">
        <f ca="1">AVERAGE('Trial 1'!AT22,'Trial 2'!AT22,'Trial 3'!AT22,'Trial 4'!AT22,'Trial 5'!AT22,'Trial 6'!AT22,'Trial 7'!AT22,'Trial 8'!AT22)</f>
        <v>34071027.088048786</v>
      </c>
      <c r="AU32" s="22">
        <f ca="1">AVERAGE('Trial 1'!AU22,'Trial 2'!AU22,'Trial 3'!AU22,'Trial 4'!AU22,'Trial 5'!AU22,'Trial 6'!AU22,'Trial 7'!AU22,'Trial 8'!AU22)</f>
        <v>34056616.396924488</v>
      </c>
      <c r="AV32" s="22">
        <f ca="1">AVERAGE('Trial 1'!AV22,'Trial 2'!AV22,'Trial 3'!AV22,'Trial 4'!AV22,'Trial 5'!AV22,'Trial 6'!AV22,'Trial 7'!AV22,'Trial 8'!AV22)</f>
        <v>34042595.961641803</v>
      </c>
      <c r="AW32" s="22">
        <f ca="1">AVERAGE('Trial 1'!AW22,'Trial 2'!AW22,'Trial 3'!AW22,'Trial 4'!AW22,'Trial 5'!AW22,'Trial 6'!AW22,'Trial 7'!AW22,'Trial 8'!AW22)</f>
        <v>34028729.396873727</v>
      </c>
      <c r="AX32" s="22">
        <f ca="1">AVERAGE('Trial 1'!AX22,'Trial 2'!AX22,'Trial 3'!AX22,'Trial 4'!AX22,'Trial 5'!AX22,'Trial 6'!AX22,'Trial 7'!AX22,'Trial 8'!AX22)</f>
        <v>34013496.175485581</v>
      </c>
      <c r="AY32" s="22">
        <f ca="1">AVERAGE('Trial 1'!AY22,'Trial 2'!AY22,'Trial 3'!AY22,'Trial 4'!AY22,'Trial 5'!AY22,'Trial 6'!AY22,'Trial 7'!AY22,'Trial 8'!AY22)</f>
        <v>33999380.749222651</v>
      </c>
      <c r="AZ32" s="22">
        <f ca="1">AVERAGE('Trial 1'!AZ22,'Trial 2'!AZ22,'Trial 3'!AZ22,'Trial 4'!AZ22,'Trial 5'!AZ22,'Trial 6'!AZ22,'Trial 7'!AZ22,'Trial 8'!AZ22)</f>
        <v>33984593.558029898</v>
      </c>
      <c r="BA32" s="23">
        <f ca="1">AZ32</f>
        <v>33984593.558029898</v>
      </c>
      <c r="BB32" s="22">
        <f ca="1">AVERAGE('Trial 1'!BB22,'Trial 2'!BB22,'Trial 3'!BB22,'Trial 4'!BB22,'Trial 5'!BB22,'Trial 6'!BB22,'Trial 7'!BB22,'Trial 8'!BB22)</f>
        <v>33971107.458739683</v>
      </c>
      <c r="BC32" s="22">
        <f ca="1">AVERAGE('Trial 1'!BC22,'Trial 2'!BC22,'Trial 3'!BC22,'Trial 4'!BC22,'Trial 5'!BC22,'Trial 6'!BC22,'Trial 7'!BC22,'Trial 8'!BC22)</f>
        <v>33957581.920802258</v>
      </c>
      <c r="BD32" s="22">
        <f ca="1">AVERAGE('Trial 1'!BD22,'Trial 2'!BD22,'Trial 3'!BD22,'Trial 4'!BD22,'Trial 5'!BD22,'Trial 6'!BD22,'Trial 7'!BD22,'Trial 8'!BD22)</f>
        <v>33942830.106724933</v>
      </c>
      <c r="BE32" s="22">
        <f ca="1">AVERAGE('Trial 1'!BE22,'Trial 2'!BE22,'Trial 3'!BE22,'Trial 4'!BE22,'Trial 5'!BE22,'Trial 6'!BE22,'Trial 7'!BE22,'Trial 8'!BE22)</f>
        <v>33929160.174870178</v>
      </c>
      <c r="BF32" s="22">
        <f ca="1">AVERAGE('Trial 1'!BF22,'Trial 2'!BF22,'Trial 3'!BF22,'Trial 4'!BF22,'Trial 5'!BF22,'Trial 6'!BF22,'Trial 7'!BF22,'Trial 8'!BF22)</f>
        <v>33916269.42704349</v>
      </c>
      <c r="BG32" s="22">
        <f ca="1">AVERAGE('Trial 1'!BG22,'Trial 2'!BG22,'Trial 3'!BG22,'Trial 4'!BG22,'Trial 5'!BG22,'Trial 6'!BG22,'Trial 7'!BG22,'Trial 8'!BG22)</f>
        <v>33900916.20468387</v>
      </c>
      <c r="BH32" s="22">
        <f ca="1">AVERAGE('Trial 1'!BH22,'Trial 2'!BH22,'Trial 3'!BH22,'Trial 4'!BH22,'Trial 5'!BH22,'Trial 6'!BH22,'Trial 7'!BH22,'Trial 8'!BH22)</f>
        <v>33887382.483210117</v>
      </c>
      <c r="BI32" s="22">
        <f ca="1">AVERAGE('Trial 1'!BI22,'Trial 2'!BI22,'Trial 3'!BI22,'Trial 4'!BI22,'Trial 5'!BI22,'Trial 6'!BI22,'Trial 7'!BI22,'Trial 8'!BI22)</f>
        <v>33872278.066673279</v>
      </c>
      <c r="BJ32" s="22">
        <f ca="1">AVERAGE('Trial 1'!BJ22,'Trial 2'!BJ22,'Trial 3'!BJ22,'Trial 4'!BJ22,'Trial 5'!BJ22,'Trial 6'!BJ22,'Trial 7'!BJ22,'Trial 8'!BJ22)</f>
        <v>33858311.886320807</v>
      </c>
      <c r="BK32" s="22">
        <f ca="1">AVERAGE('Trial 1'!BK22,'Trial 2'!BK22,'Trial 3'!BK22,'Trial 4'!BK22,'Trial 5'!BK22,'Trial 6'!BK22,'Trial 7'!BK22,'Trial 8'!BK22)</f>
        <v>33843201.731617987</v>
      </c>
      <c r="BL32" s="22">
        <f ca="1">AVERAGE('Trial 1'!BL22,'Trial 2'!BL22,'Trial 3'!BL22,'Trial 4'!BL22,'Trial 5'!BL22,'Trial 6'!BL22,'Trial 7'!BL22,'Trial 8'!BL22)</f>
        <v>33830063.89628163</v>
      </c>
      <c r="BM32" s="22">
        <f ca="1">AVERAGE('Trial 1'!BM22,'Trial 2'!BM22,'Trial 3'!BM22,'Trial 4'!BM22,'Trial 5'!BM22,'Trial 6'!BM22,'Trial 7'!BM22,'Trial 8'!BM22)</f>
        <v>33815585.315097608</v>
      </c>
      <c r="BN32" s="23">
        <f ca="1">BM32</f>
        <v>33815585.315097608</v>
      </c>
      <c r="BO32" s="22">
        <f ca="1">AVERAGE('Trial 1'!BO22,'Trial 2'!BO22,'Trial 3'!BO22,'Trial 4'!BO22,'Trial 5'!BO22,'Trial 6'!BO22,'Trial 7'!BO22,'Trial 8'!BO22)</f>
        <v>33802075.302875787</v>
      </c>
      <c r="BP32" s="22">
        <f ca="1">AVERAGE('Trial 1'!BP22,'Trial 2'!BP22,'Trial 3'!BP22,'Trial 4'!BP22,'Trial 5'!BP22,'Trial 6'!BP22,'Trial 7'!BP22,'Trial 8'!BP22)</f>
        <v>33787943.039564833</v>
      </c>
      <c r="BQ32" s="22">
        <f ca="1">AVERAGE('Trial 1'!BQ22,'Trial 2'!BQ22,'Trial 3'!BQ22,'Trial 4'!BQ22,'Trial 5'!BQ22,'Trial 6'!BQ22,'Trial 7'!BQ22,'Trial 8'!BQ22)</f>
        <v>33774016.941012263</v>
      </c>
      <c r="BR32" s="22">
        <f ca="1">AVERAGE('Trial 1'!BR22,'Trial 2'!BR22,'Trial 3'!BR22,'Trial 4'!BR22,'Trial 5'!BR22,'Trial 6'!BR22,'Trial 7'!BR22,'Trial 8'!BR22)</f>
        <v>33760686.373805039</v>
      </c>
      <c r="BS32" s="22">
        <f ca="1">AVERAGE('Trial 1'!BS22,'Trial 2'!BS22,'Trial 3'!BS22,'Trial 4'!BS22,'Trial 5'!BS22,'Trial 6'!BS22,'Trial 7'!BS22,'Trial 8'!BS22)</f>
        <v>33747129.371292844</v>
      </c>
      <c r="BT32" s="22">
        <f ca="1">AVERAGE('Trial 1'!BT22,'Trial 2'!BT22,'Trial 3'!BT22,'Trial 4'!BT22,'Trial 5'!BT22,'Trial 6'!BT22,'Trial 7'!BT22,'Trial 8'!BT22)</f>
        <v>33733592.108224921</v>
      </c>
      <c r="BU32" s="22">
        <f ca="1">AVERAGE('Trial 1'!BU22,'Trial 2'!BU22,'Trial 3'!BU22,'Trial 4'!BU22,'Trial 5'!BU22,'Trial 6'!BU22,'Trial 7'!BU22,'Trial 8'!BU22)</f>
        <v>33720241.135859914</v>
      </c>
      <c r="BV32" s="22">
        <f ca="1">AVERAGE('Trial 1'!BV22,'Trial 2'!BV22,'Trial 3'!BV22,'Trial 4'!BV22,'Trial 5'!BV22,'Trial 6'!BV22,'Trial 7'!BV22,'Trial 8'!BV22)</f>
        <v>33707627.406554058</v>
      </c>
      <c r="BW32" s="22">
        <f ca="1">AVERAGE('Trial 1'!BW22,'Trial 2'!BW22,'Trial 3'!BW22,'Trial 4'!BW22,'Trial 5'!BW22,'Trial 6'!BW22,'Trial 7'!BW22,'Trial 8'!BW22)</f>
        <v>33693816.3573796</v>
      </c>
      <c r="BX32" s="22">
        <f ca="1">AVERAGE('Trial 1'!BX22,'Trial 2'!BX22,'Trial 3'!BX22,'Trial 4'!BX22,'Trial 5'!BX22,'Trial 6'!BX22,'Trial 7'!BX22,'Trial 8'!BX22)</f>
        <v>33678953.516518578</v>
      </c>
      <c r="BY32" s="22">
        <f ca="1">AVERAGE('Trial 1'!BY22,'Trial 2'!BY22,'Trial 3'!BY22,'Trial 4'!BY22,'Trial 5'!BY22,'Trial 6'!BY22,'Trial 7'!BY22,'Trial 8'!BY22)</f>
        <v>33664074.859568879</v>
      </c>
      <c r="BZ32" s="22">
        <f ca="1">AVERAGE('Trial 1'!BZ22,'Trial 2'!BZ22,'Trial 3'!BZ22,'Trial 4'!BZ22,'Trial 5'!BZ22,'Trial 6'!BZ22,'Trial 7'!BZ22,'Trial 8'!BZ22)</f>
        <v>33650278.508592211</v>
      </c>
      <c r="CA32" s="23">
        <f ca="1">BZ32</f>
        <v>33650278.508592211</v>
      </c>
      <c r="CB32" s="22">
        <f ca="1">AVERAGE('Trial 1'!CB22,'Trial 2'!CB22,'Trial 3'!CB22,'Trial 4'!CB22,'Trial 5'!CB22,'Trial 6'!CB22,'Trial 7'!CB22,'Trial 8'!CB22)</f>
        <v>33636445.561395191</v>
      </c>
      <c r="CC32" s="22">
        <f ca="1">AVERAGE('Trial 1'!CC22,'Trial 2'!CC22,'Trial 3'!CC22,'Trial 4'!CC22,'Trial 5'!CC22,'Trial 6'!CC22,'Trial 7'!CC22,'Trial 8'!CC22)</f>
        <v>33622126.175689816</v>
      </c>
      <c r="CD32" s="22">
        <f ca="1">AVERAGE('Trial 1'!CD22,'Trial 2'!CD22,'Trial 3'!CD22,'Trial 4'!CD22,'Trial 5'!CD22,'Trial 6'!CD22,'Trial 7'!CD22,'Trial 8'!CD22)</f>
        <v>33607978.015613757</v>
      </c>
      <c r="CE32" s="22">
        <f ca="1">AVERAGE('Trial 1'!CE22,'Trial 2'!CE22,'Trial 3'!CE22,'Trial 4'!CE22,'Trial 5'!CE22,'Trial 6'!CE22,'Trial 7'!CE22,'Trial 8'!CE22)</f>
        <v>33592799.056222692</v>
      </c>
      <c r="CF32" s="22">
        <f ca="1">AVERAGE('Trial 1'!CF22,'Trial 2'!CF22,'Trial 3'!CF22,'Trial 4'!CF22,'Trial 5'!CF22,'Trial 6'!CF22,'Trial 7'!CF22,'Trial 8'!CF22)</f>
        <v>33579667.130652957</v>
      </c>
      <c r="CG32" s="22">
        <f ca="1">AVERAGE('Trial 1'!CG22,'Trial 2'!CG22,'Trial 3'!CG22,'Trial 4'!CG22,'Trial 5'!CG22,'Trial 6'!CG22,'Trial 7'!CG22,'Trial 8'!CG22)</f>
        <v>33565612.13818147</v>
      </c>
      <c r="CH32" s="22">
        <f ca="1">AVERAGE('Trial 1'!CH22,'Trial 2'!CH22,'Trial 3'!CH22,'Trial 4'!CH22,'Trial 5'!CH22,'Trial 6'!CH22,'Trial 7'!CH22,'Trial 8'!CH22)</f>
        <v>33551628.287132975</v>
      </c>
      <c r="CI32" s="22">
        <f ca="1">AVERAGE('Trial 1'!CI22,'Trial 2'!CI22,'Trial 3'!CI22,'Trial 4'!CI22,'Trial 5'!CI22,'Trial 6'!CI22,'Trial 7'!CI22,'Trial 8'!CI22)</f>
        <v>33538712.260861043</v>
      </c>
      <c r="CJ32" s="22">
        <f ca="1">AVERAGE('Trial 1'!CJ22,'Trial 2'!CJ22,'Trial 3'!CJ22,'Trial 4'!CJ22,'Trial 5'!CJ22,'Trial 6'!CJ22,'Trial 7'!CJ22,'Trial 8'!CJ22)</f>
        <v>33525746.116963152</v>
      </c>
      <c r="CK32" s="22">
        <f ca="1">AVERAGE('Trial 1'!CK22,'Trial 2'!CK22,'Trial 3'!CK22,'Trial 4'!CK22,'Trial 5'!CK22,'Trial 6'!CK22,'Trial 7'!CK22,'Trial 8'!CK22)</f>
        <v>33511949.922851242</v>
      </c>
      <c r="CL32" s="22">
        <f ca="1">AVERAGE('Trial 1'!CL22,'Trial 2'!CL22,'Trial 3'!CL22,'Trial 4'!CL22,'Trial 5'!CL22,'Trial 6'!CL22,'Trial 7'!CL22,'Trial 8'!CL22)</f>
        <v>33497502.763754033</v>
      </c>
      <c r="CM32" s="22">
        <f ca="1">AVERAGE('Trial 1'!CM22,'Trial 2'!CM22,'Trial 3'!CM22,'Trial 4'!CM22,'Trial 5'!CM22,'Trial 6'!CM22,'Trial 7'!CM22,'Trial 8'!CM22)</f>
        <v>33482926.302151039</v>
      </c>
      <c r="CN32" s="23">
        <f ca="1">CM32</f>
        <v>33482926.302151039</v>
      </c>
      <c r="CO32" s="22">
        <f ca="1">AVERAGE('Trial 1'!CO22,'Trial 2'!CO22,'Trial 3'!CO22,'Trial 4'!CO22,'Trial 5'!CO22,'Trial 6'!CO22,'Trial 7'!CO22,'Trial 8'!CO22)</f>
        <v>33469962.729525197</v>
      </c>
      <c r="CP32" s="22">
        <f ca="1">AVERAGE('Trial 1'!CP22,'Trial 2'!CP22,'Trial 3'!CP22,'Trial 4'!CP22,'Trial 5'!CP22,'Trial 6'!CP22,'Trial 7'!CP22,'Trial 8'!CP22)</f>
        <v>33455044.948764626</v>
      </c>
      <c r="CQ32" s="22">
        <f ca="1">AVERAGE('Trial 1'!CQ22,'Trial 2'!CQ22,'Trial 3'!CQ22,'Trial 4'!CQ22,'Trial 5'!CQ22,'Trial 6'!CQ22,'Trial 7'!CQ22,'Trial 8'!CQ22)</f>
        <v>33441526.248361234</v>
      </c>
      <c r="CR32" s="22">
        <f ca="1">AVERAGE('Trial 1'!CR22,'Trial 2'!CR22,'Trial 3'!CR22,'Trial 4'!CR22,'Trial 5'!CR22,'Trial 6'!CR22,'Trial 7'!CR22,'Trial 8'!CR22)</f>
        <v>33428382.735667408</v>
      </c>
      <c r="CS32" s="22">
        <f ca="1">AVERAGE('Trial 1'!CS22,'Trial 2'!CS22,'Trial 3'!CS22,'Trial 4'!CS22,'Trial 5'!CS22,'Trial 6'!CS22,'Trial 7'!CS22,'Trial 8'!CS22)</f>
        <v>33413693.787416052</v>
      </c>
      <c r="CT32" s="22">
        <f ca="1">AVERAGE('Trial 1'!CT22,'Trial 2'!CT22,'Trial 3'!CT22,'Trial 4'!CT22,'Trial 5'!CT22,'Trial 6'!CT22,'Trial 7'!CT22,'Trial 8'!CT22)</f>
        <v>33399088.805168811</v>
      </c>
      <c r="CU32" s="22">
        <f ca="1">AVERAGE('Trial 1'!CU22,'Trial 2'!CU22,'Trial 3'!CU22,'Trial 4'!CU22,'Trial 5'!CU22,'Trial 6'!CU22,'Trial 7'!CU22,'Trial 8'!CU22)</f>
        <v>33385124.548459586</v>
      </c>
      <c r="CV32" s="22">
        <f ca="1">AVERAGE('Trial 1'!CV22,'Trial 2'!CV22,'Trial 3'!CV22,'Trial 4'!CV22,'Trial 5'!CV22,'Trial 6'!CV22,'Trial 7'!CV22,'Trial 8'!CV22)</f>
        <v>33371574.641890932</v>
      </c>
      <c r="CW32" s="22">
        <f ca="1">AVERAGE('Trial 1'!CW22,'Trial 2'!CW22,'Trial 3'!CW22,'Trial 4'!CW22,'Trial 5'!CW22,'Trial 6'!CW22,'Trial 7'!CW22,'Trial 8'!CW22)</f>
        <v>33356985.592177313</v>
      </c>
      <c r="CX32" s="22">
        <f ca="1">AVERAGE('Trial 1'!CX22,'Trial 2'!CX22,'Trial 3'!CX22,'Trial 4'!CX22,'Trial 5'!CX22,'Trial 6'!CX22,'Trial 7'!CX22,'Trial 8'!CX22)</f>
        <v>33343096.755441293</v>
      </c>
      <c r="CY32" s="22">
        <f ca="1">AVERAGE('Trial 1'!CY22,'Trial 2'!CY22,'Trial 3'!CY22,'Trial 4'!CY22,'Trial 5'!CY22,'Trial 6'!CY22,'Trial 7'!CY22,'Trial 8'!CY22)</f>
        <v>33329179.347991835</v>
      </c>
      <c r="CZ32" s="22">
        <f ca="1">AVERAGE('Trial 1'!CZ22,'Trial 2'!CZ22,'Trial 3'!CZ22,'Trial 4'!CZ22,'Trial 5'!CZ22,'Trial 6'!CZ22,'Trial 7'!CZ22,'Trial 8'!CZ22)</f>
        <v>33315367.793576058</v>
      </c>
      <c r="DA32" s="23">
        <f ca="1">CZ32</f>
        <v>33315367.793576058</v>
      </c>
      <c r="DB32" s="22">
        <f ca="1">AVERAGE('Trial 1'!DB22,'Trial 2'!DB22,'Trial 3'!DB22,'Trial 4'!DB22,'Trial 5'!DB22,'Trial 6'!DB22,'Trial 7'!DB22,'Trial 8'!DB22)</f>
        <v>33301724.492684588</v>
      </c>
      <c r="DC32" s="22">
        <f ca="1">AVERAGE('Trial 1'!DC22,'Trial 2'!DC22,'Trial 3'!DC22,'Trial 4'!DC22,'Trial 5'!DC22,'Trial 6'!DC22,'Trial 7'!DC22,'Trial 8'!DC22)</f>
        <v>33287889.103391081</v>
      </c>
      <c r="DD32" s="22">
        <f ca="1">AVERAGE('Trial 1'!DD22,'Trial 2'!DD22,'Trial 3'!DD22,'Trial 4'!DD22,'Trial 5'!DD22,'Trial 6'!DD22,'Trial 7'!DD22,'Trial 8'!DD22)</f>
        <v>33274759.342156958</v>
      </c>
      <c r="DE32" s="22">
        <f ca="1">AVERAGE('Trial 1'!DE22,'Trial 2'!DE22,'Trial 3'!DE22,'Trial 4'!DE22,'Trial 5'!DE22,'Trial 6'!DE22,'Trial 7'!DE22,'Trial 8'!DE22)</f>
        <v>33260394.179804567</v>
      </c>
      <c r="DF32" s="22">
        <f ca="1">AVERAGE('Trial 1'!DF22,'Trial 2'!DF22,'Trial 3'!DF22,'Trial 4'!DF22,'Trial 5'!DF22,'Trial 6'!DF22,'Trial 7'!DF22,'Trial 8'!DF22)</f>
        <v>33246648.18269312</v>
      </c>
      <c r="DG32" s="22">
        <f ca="1">AVERAGE('Trial 1'!DG22,'Trial 2'!DG22,'Trial 3'!DG22,'Trial 4'!DG22,'Trial 5'!DG22,'Trial 6'!DG22,'Trial 7'!DG22,'Trial 8'!DG22)</f>
        <v>33232030.669747509</v>
      </c>
      <c r="DH32" s="22">
        <f ca="1">AVERAGE('Trial 1'!DH22,'Trial 2'!DH22,'Trial 3'!DH22,'Trial 4'!DH22,'Trial 5'!DH22,'Trial 6'!DH22,'Trial 7'!DH22,'Trial 8'!DH22)</f>
        <v>33218618.750226781</v>
      </c>
      <c r="DI32" s="22">
        <f ca="1">AVERAGE('Trial 1'!DI22,'Trial 2'!DI22,'Trial 3'!DI22,'Trial 4'!DI22,'Trial 5'!DI22,'Trial 6'!DI22,'Trial 7'!DI22,'Trial 8'!DI22)</f>
        <v>33204679.821687132</v>
      </c>
      <c r="DJ32" s="22">
        <f ca="1">AVERAGE('Trial 1'!DJ22,'Trial 2'!DJ22,'Trial 3'!DJ22,'Trial 4'!DJ22,'Trial 5'!DJ22,'Trial 6'!DJ22,'Trial 7'!DJ22,'Trial 8'!DJ22)</f>
        <v>33190647.080869257</v>
      </c>
      <c r="DK32" s="22">
        <f ca="1">AVERAGE('Trial 1'!DK22,'Trial 2'!DK22,'Trial 3'!DK22,'Trial 4'!DK22,'Trial 5'!DK22,'Trial 6'!DK22,'Trial 7'!DK22,'Trial 8'!DK22)</f>
        <v>33176135.352352407</v>
      </c>
      <c r="DL32" s="22">
        <f ca="1">AVERAGE('Trial 1'!DL22,'Trial 2'!DL22,'Trial 3'!DL22,'Trial 4'!DL22,'Trial 5'!DL22,'Trial 6'!DL22,'Trial 7'!DL22,'Trial 8'!DL22)</f>
        <v>33163120.523898393</v>
      </c>
      <c r="DM32" s="22">
        <f ca="1">AVERAGE('Trial 1'!DM22,'Trial 2'!DM22,'Trial 3'!DM22,'Trial 4'!DM22,'Trial 5'!DM22,'Trial 6'!DM22,'Trial 7'!DM22,'Trial 8'!DM22)</f>
        <v>33148520.066072419</v>
      </c>
      <c r="DN32" s="23">
        <f ca="1">DM32</f>
        <v>33148520.066072419</v>
      </c>
      <c r="DO32" s="22">
        <f ca="1">AVERAGE('Trial 1'!DO22,'Trial 2'!DO22,'Trial 3'!DO22,'Trial 4'!DO22,'Trial 5'!DO22,'Trial 6'!DO22,'Trial 7'!DO22,'Trial 8'!DO22)</f>
        <v>33134057.884943537</v>
      </c>
      <c r="DP32" s="22">
        <f ca="1">AVERAGE('Trial 1'!DP22,'Trial 2'!DP22,'Trial 3'!DP22,'Trial 4'!DP22,'Trial 5'!DP22,'Trial 6'!DP22,'Trial 7'!DP22,'Trial 8'!DP22)</f>
        <v>33120371.417500962</v>
      </c>
      <c r="DQ32" s="22">
        <f ca="1">AVERAGE('Trial 1'!DQ22,'Trial 2'!DQ22,'Trial 3'!DQ22,'Trial 4'!DQ22,'Trial 5'!DQ22,'Trial 6'!DQ22,'Trial 7'!DQ22,'Trial 8'!DQ22)</f>
        <v>33106703.390675902</v>
      </c>
      <c r="DR32" s="22">
        <f ca="1">AVERAGE('Trial 1'!DR22,'Trial 2'!DR22,'Trial 3'!DR22,'Trial 4'!DR22,'Trial 5'!DR22,'Trial 6'!DR22,'Trial 7'!DR22,'Trial 8'!DR22)</f>
        <v>33092681.318947203</v>
      </c>
      <c r="DS32" s="22">
        <f ca="1">AVERAGE('Trial 1'!DS22,'Trial 2'!DS22,'Trial 3'!DS22,'Trial 4'!DS22,'Trial 5'!DS22,'Trial 6'!DS22,'Trial 7'!DS22,'Trial 8'!DS22)</f>
        <v>33077429.894400947</v>
      </c>
      <c r="DT32" s="22">
        <f ca="1">AVERAGE('Trial 1'!DT22,'Trial 2'!DT22,'Trial 3'!DT22,'Trial 4'!DT22,'Trial 5'!DT22,'Trial 6'!DT22,'Trial 7'!DT22,'Trial 8'!DT22)</f>
        <v>33063894.687663015</v>
      </c>
      <c r="DU32" s="22">
        <f ca="1">AVERAGE('Trial 1'!DU22,'Trial 2'!DU22,'Trial 3'!DU22,'Trial 4'!DU22,'Trial 5'!DU22,'Trial 6'!DU22,'Trial 7'!DU22,'Trial 8'!DU22)</f>
        <v>33051093.231019769</v>
      </c>
      <c r="DV32" s="22">
        <f ca="1">AVERAGE('Trial 1'!DV22,'Trial 2'!DV22,'Trial 3'!DV22,'Trial 4'!DV22,'Trial 5'!DV22,'Trial 6'!DV22,'Trial 7'!DV22,'Trial 8'!DV22)</f>
        <v>33037240.744042624</v>
      </c>
      <c r="DW32" s="22">
        <f ca="1">AVERAGE('Trial 1'!DW22,'Trial 2'!DW22,'Trial 3'!DW22,'Trial 4'!DW22,'Trial 5'!DW22,'Trial 6'!DW22,'Trial 7'!DW22,'Trial 8'!DW22)</f>
        <v>33023310.972421508</v>
      </c>
      <c r="DX32" s="22">
        <f ca="1">AVERAGE('Trial 1'!DX22,'Trial 2'!DX22,'Trial 3'!DX22,'Trial 4'!DX22,'Trial 5'!DX22,'Trial 6'!DX22,'Trial 7'!DX22,'Trial 8'!DX22)</f>
        <v>33010274.931993518</v>
      </c>
      <c r="DY32" s="22">
        <f ca="1">AVERAGE('Trial 1'!DY22,'Trial 2'!DY22,'Trial 3'!DY22,'Trial 4'!DY22,'Trial 5'!DY22,'Trial 6'!DY22,'Trial 7'!DY22,'Trial 8'!DY22)</f>
        <v>32995697.436614752</v>
      </c>
      <c r="DZ32" s="22">
        <f ca="1">AVERAGE('Trial 1'!DZ22,'Trial 2'!DZ22,'Trial 3'!DZ22,'Trial 4'!DZ22,'Trial 5'!DZ22,'Trial 6'!DZ22,'Trial 7'!DZ22,'Trial 8'!DZ22)</f>
        <v>32983416.586154938</v>
      </c>
      <c r="EA32" s="23">
        <f ca="1">DZ32</f>
        <v>32983416.586154938</v>
      </c>
      <c r="EB32" s="22">
        <f ca="1">AVERAGE('Trial 1'!EB22,'Trial 2'!EB22,'Trial 3'!EB22,'Trial 4'!EB22,'Trial 5'!EB22,'Trial 6'!EB22,'Trial 7'!EB22,'Trial 8'!EB22)</f>
        <v>32969815.904796124</v>
      </c>
      <c r="EC32" s="22">
        <f ca="1">AVERAGE('Trial 1'!EC22,'Trial 2'!EC22,'Trial 3'!EC22,'Trial 4'!EC22,'Trial 5'!EC22,'Trial 6'!EC22,'Trial 7'!EC22,'Trial 8'!EC22)</f>
        <v>32955532.483578637</v>
      </c>
      <c r="ED32" s="22">
        <f ca="1">AVERAGE('Trial 1'!ED22,'Trial 2'!ED22,'Trial 3'!ED22,'Trial 4'!ED22,'Trial 5'!ED22,'Trial 6'!ED22,'Trial 7'!ED22,'Trial 8'!ED22)</f>
        <v>32939985.147892188</v>
      </c>
      <c r="EE32" s="22">
        <f ca="1">AVERAGE('Trial 1'!EE22,'Trial 2'!EE22,'Trial 3'!EE22,'Trial 4'!EE22,'Trial 5'!EE22,'Trial 6'!EE22,'Trial 7'!EE22,'Trial 8'!EE22)</f>
        <v>32926869.321444999</v>
      </c>
      <c r="EF32" s="22">
        <f ca="1">AVERAGE('Trial 1'!EF22,'Trial 2'!EF22,'Trial 3'!EF22,'Trial 4'!EF22,'Trial 5'!EF22,'Trial 6'!EF22,'Trial 7'!EF22,'Trial 8'!EF22)</f>
        <v>32912605.351940881</v>
      </c>
      <c r="EG32" s="22">
        <f ca="1">AVERAGE('Trial 1'!EG22,'Trial 2'!EG22,'Trial 3'!EG22,'Trial 4'!EG22,'Trial 5'!EG22,'Trial 6'!EG22,'Trial 7'!EG22,'Trial 8'!EG22)</f>
        <v>32899222.478220984</v>
      </c>
      <c r="EH32" s="22">
        <f ca="1">AVERAGE('Trial 1'!EH22,'Trial 2'!EH22,'Trial 3'!EH22,'Trial 4'!EH22,'Trial 5'!EH22,'Trial 6'!EH22,'Trial 7'!EH22,'Trial 8'!EH22)</f>
        <v>32885228.966914013</v>
      </c>
      <c r="EI32" s="22">
        <f ca="1">AVERAGE('Trial 1'!EI22,'Trial 2'!EI22,'Trial 3'!EI22,'Trial 4'!EI22,'Trial 5'!EI22,'Trial 6'!EI22,'Trial 7'!EI22,'Trial 8'!EI22)</f>
        <v>32872325.559718654</v>
      </c>
      <c r="EJ32" s="22">
        <f ca="1">AVERAGE('Trial 1'!EJ22,'Trial 2'!EJ22,'Trial 3'!EJ22,'Trial 4'!EJ22,'Trial 5'!EJ22,'Trial 6'!EJ22,'Trial 7'!EJ22,'Trial 8'!EJ22)</f>
        <v>32858682.258837055</v>
      </c>
      <c r="EK32" s="22">
        <f ca="1">AVERAGE('Trial 1'!EK22,'Trial 2'!EK22,'Trial 3'!EK22,'Trial 4'!EK22,'Trial 5'!EK22,'Trial 6'!EK22,'Trial 7'!EK22,'Trial 8'!EK22)</f>
        <v>32844685.229319632</v>
      </c>
      <c r="EL32" s="22">
        <f ca="1">AVERAGE('Trial 1'!EL22,'Trial 2'!EL22,'Trial 3'!EL22,'Trial 4'!EL22,'Trial 5'!EL22,'Trial 6'!EL22,'Trial 7'!EL22,'Trial 8'!EL22)</f>
        <v>32831547.501730174</v>
      </c>
      <c r="EM32" s="22">
        <f ca="1">AVERAGE('Trial 1'!EM22,'Trial 2'!EM22,'Trial 3'!EM22,'Trial 4'!EM22,'Trial 5'!EM22,'Trial 6'!EM22,'Trial 7'!EM22,'Trial 8'!EM22)</f>
        <v>32818132.906952612</v>
      </c>
      <c r="EN32" s="23">
        <f ca="1">EM32</f>
        <v>32818132.906952612</v>
      </c>
    </row>
    <row r="33" spans="1:144" ht="12.75" customHeight="1" outlineLevel="1">
      <c r="A33" s="9" t="str">
        <f>Labels!B16</f>
        <v>Desired Capital std dev</v>
      </c>
      <c r="B33" s="28">
        <f>STDEV('Trial 1'!B22,'Trial 2'!B22,'Trial 3'!B22,'Trial 4'!B22,'Trial 5'!B22,'Trial 6'!B22,'Trial 7'!B22,'Trial 8'!B22)</f>
        <v>7.9650056932098984E-9</v>
      </c>
      <c r="C33" s="28">
        <f ca="1">STDEV('Trial 1'!C22,'Trial 2'!C22,'Trial 3'!C22,'Trial 4'!C22,'Trial 5'!C22,'Trial 6'!C22,'Trial 7'!C22,'Trial 8'!C22)</f>
        <v>1852.2312413488148</v>
      </c>
      <c r="D33" s="28">
        <f ca="1">STDEV('Trial 1'!D22,'Trial 2'!D22,'Trial 3'!D22,'Trial 4'!D22,'Trial 5'!D22,'Trial 6'!D22,'Trial 7'!D22,'Trial 8'!D22)</f>
        <v>2698.5771912515042</v>
      </c>
      <c r="E33" s="28">
        <f ca="1">STDEV('Trial 1'!E22,'Trial 2'!E22,'Trial 3'!E22,'Trial 4'!E22,'Trial 5'!E22,'Trial 6'!E22,'Trial 7'!E22,'Trial 8'!E22)</f>
        <v>2170.3943683777184</v>
      </c>
      <c r="F33" s="28">
        <f ca="1">STDEV('Trial 1'!F22,'Trial 2'!F22,'Trial 3'!F22,'Trial 4'!F22,'Trial 5'!F22,'Trial 6'!F22,'Trial 7'!F22,'Trial 8'!F22)</f>
        <v>2936.2808351479503</v>
      </c>
      <c r="G33" s="28">
        <f ca="1">STDEV('Trial 1'!G22,'Trial 2'!G22,'Trial 3'!G22,'Trial 4'!G22,'Trial 5'!G22,'Trial 6'!G22,'Trial 7'!G22,'Trial 8'!G22)</f>
        <v>3525.3283535012733</v>
      </c>
      <c r="H33" s="28">
        <f ca="1">STDEV('Trial 1'!H22,'Trial 2'!H22,'Trial 3'!H22,'Trial 4'!H22,'Trial 5'!H22,'Trial 6'!H22,'Trial 7'!H22,'Trial 8'!H22)</f>
        <v>3661.1228956623208</v>
      </c>
      <c r="I33" s="28">
        <f ca="1">STDEV('Trial 1'!I22,'Trial 2'!I22,'Trial 3'!I22,'Trial 4'!I22,'Trial 5'!I22,'Trial 6'!I22,'Trial 7'!I22,'Trial 8'!I22)</f>
        <v>3992.2094133449464</v>
      </c>
      <c r="J33" s="28">
        <f ca="1">STDEV('Trial 1'!J22,'Trial 2'!J22,'Trial 3'!J22,'Trial 4'!J22,'Trial 5'!J22,'Trial 6'!J22,'Trial 7'!J22,'Trial 8'!J22)</f>
        <v>4621.599846682655</v>
      </c>
      <c r="K33" s="28">
        <f ca="1">STDEV('Trial 1'!K22,'Trial 2'!K22,'Trial 3'!K22,'Trial 4'!K22,'Trial 5'!K22,'Trial 6'!K22,'Trial 7'!K22,'Trial 8'!K22)</f>
        <v>4222.5214538911969</v>
      </c>
      <c r="L33" s="28">
        <f ca="1">STDEV('Trial 1'!L22,'Trial 2'!L22,'Trial 3'!L22,'Trial 4'!L22,'Trial 5'!L22,'Trial 6'!L22,'Trial 7'!L22,'Trial 8'!L22)</f>
        <v>4878.7223444551255</v>
      </c>
      <c r="M33" s="28">
        <f ca="1">STDEV('Trial 1'!M22,'Trial 2'!M22,'Trial 3'!M22,'Trial 4'!M22,'Trial 5'!M22,'Trial 6'!M22,'Trial 7'!M22,'Trial 8'!M22)</f>
        <v>5630.3126784524902</v>
      </c>
      <c r="N33" s="29">
        <f ca="1">M33</f>
        <v>5630.3126784524902</v>
      </c>
      <c r="O33" s="28">
        <f ca="1">STDEV('Trial 1'!O22,'Trial 2'!O22,'Trial 3'!O22,'Trial 4'!O22,'Trial 5'!O22,'Trial 6'!O22,'Trial 7'!O22,'Trial 8'!O22)</f>
        <v>6147.3946397756881</v>
      </c>
      <c r="P33" s="28">
        <f ca="1">STDEV('Trial 1'!P22,'Trial 2'!P22,'Trial 3'!P22,'Trial 4'!P22,'Trial 5'!P22,'Trial 6'!P22,'Trial 7'!P22,'Trial 8'!P22)</f>
        <v>5071.0924999310691</v>
      </c>
      <c r="Q33" s="28">
        <f ca="1">STDEV('Trial 1'!Q22,'Trial 2'!Q22,'Trial 3'!Q22,'Trial 4'!Q22,'Trial 5'!Q22,'Trial 6'!Q22,'Trial 7'!Q22,'Trial 8'!Q22)</f>
        <v>6040.945905118786</v>
      </c>
      <c r="R33" s="28">
        <f ca="1">STDEV('Trial 1'!R22,'Trial 2'!R22,'Trial 3'!R22,'Trial 4'!R22,'Trial 5'!R22,'Trial 6'!R22,'Trial 7'!R22,'Trial 8'!R22)</f>
        <v>7118.4434293701361</v>
      </c>
      <c r="S33" s="28">
        <f ca="1">STDEV('Trial 1'!S22,'Trial 2'!S22,'Trial 3'!S22,'Trial 4'!S22,'Trial 5'!S22,'Trial 6'!S22,'Trial 7'!S22,'Trial 8'!S22)</f>
        <v>7526.650744426197</v>
      </c>
      <c r="T33" s="28">
        <f ca="1">STDEV('Trial 1'!T22,'Trial 2'!T22,'Trial 3'!T22,'Trial 4'!T22,'Trial 5'!T22,'Trial 6'!T22,'Trial 7'!T22,'Trial 8'!T22)</f>
        <v>8692.3003202341588</v>
      </c>
      <c r="U33" s="28">
        <f ca="1">STDEV('Trial 1'!U22,'Trial 2'!U22,'Trial 3'!U22,'Trial 4'!U22,'Trial 5'!U22,'Trial 6'!U22,'Trial 7'!U22,'Trial 8'!U22)</f>
        <v>10084.424000832742</v>
      </c>
      <c r="V33" s="28">
        <f ca="1">STDEV('Trial 1'!V22,'Trial 2'!V22,'Trial 3'!V22,'Trial 4'!V22,'Trial 5'!V22,'Trial 6'!V22,'Trial 7'!V22,'Trial 8'!V22)</f>
        <v>9996.4760362268244</v>
      </c>
      <c r="W33" s="28">
        <f ca="1">STDEV('Trial 1'!W22,'Trial 2'!W22,'Trial 3'!W22,'Trial 4'!W22,'Trial 5'!W22,'Trial 6'!W22,'Trial 7'!W22,'Trial 8'!W22)</f>
        <v>11225.425502593909</v>
      </c>
      <c r="X33" s="28">
        <f ca="1">STDEV('Trial 1'!X22,'Trial 2'!X22,'Trial 3'!X22,'Trial 4'!X22,'Trial 5'!X22,'Trial 6'!X22,'Trial 7'!X22,'Trial 8'!X22)</f>
        <v>11093.541441500352</v>
      </c>
      <c r="Y33" s="28">
        <f ca="1">STDEV('Trial 1'!Y22,'Trial 2'!Y22,'Trial 3'!Y22,'Trial 4'!Y22,'Trial 5'!Y22,'Trial 6'!Y22,'Trial 7'!Y22,'Trial 8'!Y22)</f>
        <v>11661.461829462034</v>
      </c>
      <c r="Z33" s="28">
        <f ca="1">STDEV('Trial 1'!Z22,'Trial 2'!Z22,'Trial 3'!Z22,'Trial 4'!Z22,'Trial 5'!Z22,'Trial 6'!Z22,'Trial 7'!Z22,'Trial 8'!Z22)</f>
        <v>11804.016277763865</v>
      </c>
      <c r="AA33" s="29">
        <f ca="1">Z33</f>
        <v>11804.016277763865</v>
      </c>
      <c r="AB33" s="28">
        <f ca="1">STDEV('Trial 1'!AB22,'Trial 2'!AB22,'Trial 3'!AB22,'Trial 4'!AB22,'Trial 5'!AB22,'Trial 6'!AB22,'Trial 7'!AB22,'Trial 8'!AB22)</f>
        <v>11935.334623353823</v>
      </c>
      <c r="AC33" s="28">
        <f ca="1">STDEV('Trial 1'!AC22,'Trial 2'!AC22,'Trial 3'!AC22,'Trial 4'!AC22,'Trial 5'!AC22,'Trial 6'!AC22,'Trial 7'!AC22,'Trial 8'!AC22)</f>
        <v>12717.898714578823</v>
      </c>
      <c r="AD33" s="28">
        <f ca="1">STDEV('Trial 1'!AD22,'Trial 2'!AD22,'Trial 3'!AD22,'Trial 4'!AD22,'Trial 5'!AD22,'Trial 6'!AD22,'Trial 7'!AD22,'Trial 8'!AD22)</f>
        <v>13112.403571754929</v>
      </c>
      <c r="AE33" s="28">
        <f ca="1">STDEV('Trial 1'!AE22,'Trial 2'!AE22,'Trial 3'!AE22,'Trial 4'!AE22,'Trial 5'!AE22,'Trial 6'!AE22,'Trial 7'!AE22,'Trial 8'!AE22)</f>
        <v>14410.072023216459</v>
      </c>
      <c r="AF33" s="28">
        <f ca="1">STDEV('Trial 1'!AF22,'Trial 2'!AF22,'Trial 3'!AF22,'Trial 4'!AF22,'Trial 5'!AF22,'Trial 6'!AF22,'Trial 7'!AF22,'Trial 8'!AF22)</f>
        <v>13434.5606339981</v>
      </c>
      <c r="AG33" s="28">
        <f ca="1">STDEV('Trial 1'!AG22,'Trial 2'!AG22,'Trial 3'!AG22,'Trial 4'!AG22,'Trial 5'!AG22,'Trial 6'!AG22,'Trial 7'!AG22,'Trial 8'!AG22)</f>
        <v>14408.062484991817</v>
      </c>
      <c r="AH33" s="28">
        <f ca="1">STDEV('Trial 1'!AH22,'Trial 2'!AH22,'Trial 3'!AH22,'Trial 4'!AH22,'Trial 5'!AH22,'Trial 6'!AH22,'Trial 7'!AH22,'Trial 8'!AH22)</f>
        <v>14260.755469870051</v>
      </c>
      <c r="AI33" s="28">
        <f ca="1">STDEV('Trial 1'!AI22,'Trial 2'!AI22,'Trial 3'!AI22,'Trial 4'!AI22,'Trial 5'!AI22,'Trial 6'!AI22,'Trial 7'!AI22,'Trial 8'!AI22)</f>
        <v>14495.212372169153</v>
      </c>
      <c r="AJ33" s="28">
        <f ca="1">STDEV('Trial 1'!AJ22,'Trial 2'!AJ22,'Trial 3'!AJ22,'Trial 4'!AJ22,'Trial 5'!AJ22,'Trial 6'!AJ22,'Trial 7'!AJ22,'Trial 8'!AJ22)</f>
        <v>14822.046600539732</v>
      </c>
      <c r="AK33" s="28">
        <f ca="1">STDEV('Trial 1'!AK22,'Trial 2'!AK22,'Trial 3'!AK22,'Trial 4'!AK22,'Trial 5'!AK22,'Trial 6'!AK22,'Trial 7'!AK22,'Trial 8'!AK22)</f>
        <v>15943.328698863359</v>
      </c>
      <c r="AL33" s="28">
        <f ca="1">STDEV('Trial 1'!AL22,'Trial 2'!AL22,'Trial 3'!AL22,'Trial 4'!AL22,'Trial 5'!AL22,'Trial 6'!AL22,'Trial 7'!AL22,'Trial 8'!AL22)</f>
        <v>16664.865247408565</v>
      </c>
      <c r="AM33" s="28">
        <f ca="1">STDEV('Trial 1'!AM22,'Trial 2'!AM22,'Trial 3'!AM22,'Trial 4'!AM22,'Trial 5'!AM22,'Trial 6'!AM22,'Trial 7'!AM22,'Trial 8'!AM22)</f>
        <v>17779.5081725323</v>
      </c>
      <c r="AN33" s="29">
        <f ca="1">AM33</f>
        <v>17779.5081725323</v>
      </c>
      <c r="AO33" s="28">
        <f ca="1">STDEV('Trial 1'!AO22,'Trial 2'!AO22,'Trial 3'!AO22,'Trial 4'!AO22,'Trial 5'!AO22,'Trial 6'!AO22,'Trial 7'!AO22,'Trial 8'!AO22)</f>
        <v>18050.360589987431</v>
      </c>
      <c r="AP33" s="28">
        <f ca="1">STDEV('Trial 1'!AP22,'Trial 2'!AP22,'Trial 3'!AP22,'Trial 4'!AP22,'Trial 5'!AP22,'Trial 6'!AP22,'Trial 7'!AP22,'Trial 8'!AP22)</f>
        <v>17232.961307580637</v>
      </c>
      <c r="AQ33" s="28">
        <f ca="1">STDEV('Trial 1'!AQ22,'Trial 2'!AQ22,'Trial 3'!AQ22,'Trial 4'!AQ22,'Trial 5'!AQ22,'Trial 6'!AQ22,'Trial 7'!AQ22,'Trial 8'!AQ22)</f>
        <v>16734.933411451457</v>
      </c>
      <c r="AR33" s="28">
        <f ca="1">STDEV('Trial 1'!AR22,'Trial 2'!AR22,'Trial 3'!AR22,'Trial 4'!AR22,'Trial 5'!AR22,'Trial 6'!AR22,'Trial 7'!AR22,'Trial 8'!AR22)</f>
        <v>18396.668704647898</v>
      </c>
      <c r="AS33" s="28">
        <f ca="1">STDEV('Trial 1'!AS22,'Trial 2'!AS22,'Trial 3'!AS22,'Trial 4'!AS22,'Trial 5'!AS22,'Trial 6'!AS22,'Trial 7'!AS22,'Trial 8'!AS22)</f>
        <v>18773.186593041228</v>
      </c>
      <c r="AT33" s="28">
        <f ca="1">STDEV('Trial 1'!AT22,'Trial 2'!AT22,'Trial 3'!AT22,'Trial 4'!AT22,'Trial 5'!AT22,'Trial 6'!AT22,'Trial 7'!AT22,'Trial 8'!AT22)</f>
        <v>19836.499878470782</v>
      </c>
      <c r="AU33" s="28">
        <f ca="1">STDEV('Trial 1'!AU22,'Trial 2'!AU22,'Trial 3'!AU22,'Trial 4'!AU22,'Trial 5'!AU22,'Trial 6'!AU22,'Trial 7'!AU22,'Trial 8'!AU22)</f>
        <v>20575.233767114983</v>
      </c>
      <c r="AV33" s="28">
        <f ca="1">STDEV('Trial 1'!AV22,'Trial 2'!AV22,'Trial 3'!AV22,'Trial 4'!AV22,'Trial 5'!AV22,'Trial 6'!AV22,'Trial 7'!AV22,'Trial 8'!AV22)</f>
        <v>20895.820730471441</v>
      </c>
      <c r="AW33" s="28">
        <f ca="1">STDEV('Trial 1'!AW22,'Trial 2'!AW22,'Trial 3'!AW22,'Trial 4'!AW22,'Trial 5'!AW22,'Trial 6'!AW22,'Trial 7'!AW22,'Trial 8'!AW22)</f>
        <v>20122.929501299895</v>
      </c>
      <c r="AX33" s="28">
        <f ca="1">STDEV('Trial 1'!AX22,'Trial 2'!AX22,'Trial 3'!AX22,'Trial 4'!AX22,'Trial 5'!AX22,'Trial 6'!AX22,'Trial 7'!AX22,'Trial 8'!AX22)</f>
        <v>20067.762577256661</v>
      </c>
      <c r="AY33" s="28">
        <f ca="1">STDEV('Trial 1'!AY22,'Trial 2'!AY22,'Trial 3'!AY22,'Trial 4'!AY22,'Trial 5'!AY22,'Trial 6'!AY22,'Trial 7'!AY22,'Trial 8'!AY22)</f>
        <v>19557.79492390986</v>
      </c>
      <c r="AZ33" s="28">
        <f ca="1">STDEV('Trial 1'!AZ22,'Trial 2'!AZ22,'Trial 3'!AZ22,'Trial 4'!AZ22,'Trial 5'!AZ22,'Trial 6'!AZ22,'Trial 7'!AZ22,'Trial 8'!AZ22)</f>
        <v>20154.266489115544</v>
      </c>
      <c r="BA33" s="29">
        <f ca="1">AZ33</f>
        <v>20154.266489115544</v>
      </c>
      <c r="BB33" s="28">
        <f ca="1">STDEV('Trial 1'!BB22,'Trial 2'!BB22,'Trial 3'!BB22,'Trial 4'!BB22,'Trial 5'!BB22,'Trial 6'!BB22,'Trial 7'!BB22,'Trial 8'!BB22)</f>
        <v>21018.783864506935</v>
      </c>
      <c r="BC33" s="28">
        <f ca="1">STDEV('Trial 1'!BC22,'Trial 2'!BC22,'Trial 3'!BC22,'Trial 4'!BC22,'Trial 5'!BC22,'Trial 6'!BC22,'Trial 7'!BC22,'Trial 8'!BC22)</f>
        <v>21725.861764923651</v>
      </c>
      <c r="BD33" s="28">
        <f ca="1">STDEV('Trial 1'!BD22,'Trial 2'!BD22,'Trial 3'!BD22,'Trial 4'!BD22,'Trial 5'!BD22,'Trial 6'!BD22,'Trial 7'!BD22,'Trial 8'!BD22)</f>
        <v>21630.536397813692</v>
      </c>
      <c r="BE33" s="28">
        <f ca="1">STDEV('Trial 1'!BE22,'Trial 2'!BE22,'Trial 3'!BE22,'Trial 4'!BE22,'Trial 5'!BE22,'Trial 6'!BE22,'Trial 7'!BE22,'Trial 8'!BE22)</f>
        <v>21823.648405211392</v>
      </c>
      <c r="BF33" s="28">
        <f ca="1">STDEV('Trial 1'!BF22,'Trial 2'!BF22,'Trial 3'!BF22,'Trial 4'!BF22,'Trial 5'!BF22,'Trial 6'!BF22,'Trial 7'!BF22,'Trial 8'!BF22)</f>
        <v>23037.088618139227</v>
      </c>
      <c r="BG33" s="28">
        <f ca="1">STDEV('Trial 1'!BG22,'Trial 2'!BG22,'Trial 3'!BG22,'Trial 4'!BG22,'Trial 5'!BG22,'Trial 6'!BG22,'Trial 7'!BG22,'Trial 8'!BG22)</f>
        <v>24088.972367336173</v>
      </c>
      <c r="BH33" s="28">
        <f ca="1">STDEV('Trial 1'!BH22,'Trial 2'!BH22,'Trial 3'!BH22,'Trial 4'!BH22,'Trial 5'!BH22,'Trial 6'!BH22,'Trial 7'!BH22,'Trial 8'!BH22)</f>
        <v>23221.889790208104</v>
      </c>
      <c r="BI33" s="28">
        <f ca="1">STDEV('Trial 1'!BI22,'Trial 2'!BI22,'Trial 3'!BI22,'Trial 4'!BI22,'Trial 5'!BI22,'Trial 6'!BI22,'Trial 7'!BI22,'Trial 8'!BI22)</f>
        <v>22775.217903928573</v>
      </c>
      <c r="BJ33" s="28">
        <f ca="1">STDEV('Trial 1'!BJ22,'Trial 2'!BJ22,'Trial 3'!BJ22,'Trial 4'!BJ22,'Trial 5'!BJ22,'Trial 6'!BJ22,'Trial 7'!BJ22,'Trial 8'!BJ22)</f>
        <v>22820.646046946174</v>
      </c>
      <c r="BK33" s="28">
        <f ca="1">STDEV('Trial 1'!BK22,'Trial 2'!BK22,'Trial 3'!BK22,'Trial 4'!BK22,'Trial 5'!BK22,'Trial 6'!BK22,'Trial 7'!BK22,'Trial 8'!BK22)</f>
        <v>22119.971486677568</v>
      </c>
      <c r="BL33" s="28">
        <f ca="1">STDEV('Trial 1'!BL22,'Trial 2'!BL22,'Trial 3'!BL22,'Trial 4'!BL22,'Trial 5'!BL22,'Trial 6'!BL22,'Trial 7'!BL22,'Trial 8'!BL22)</f>
        <v>23694.790645082427</v>
      </c>
      <c r="BM33" s="28">
        <f ca="1">STDEV('Trial 1'!BM22,'Trial 2'!BM22,'Trial 3'!BM22,'Trial 4'!BM22,'Trial 5'!BM22,'Trial 6'!BM22,'Trial 7'!BM22,'Trial 8'!BM22)</f>
        <v>24732.132355645012</v>
      </c>
      <c r="BN33" s="29">
        <f ca="1">BM33</f>
        <v>24732.132355645012</v>
      </c>
      <c r="BO33" s="28">
        <f ca="1">STDEV('Trial 1'!BO22,'Trial 2'!BO22,'Trial 3'!BO22,'Trial 4'!BO22,'Trial 5'!BO22,'Trial 6'!BO22,'Trial 7'!BO22,'Trial 8'!BO22)</f>
        <v>25536.560440726102</v>
      </c>
      <c r="BP33" s="28">
        <f ca="1">STDEV('Trial 1'!BP22,'Trial 2'!BP22,'Trial 3'!BP22,'Trial 4'!BP22,'Trial 5'!BP22,'Trial 6'!BP22,'Trial 7'!BP22,'Trial 8'!BP22)</f>
        <v>26241.656442708467</v>
      </c>
      <c r="BQ33" s="28">
        <f ca="1">STDEV('Trial 1'!BQ22,'Trial 2'!BQ22,'Trial 3'!BQ22,'Trial 4'!BQ22,'Trial 5'!BQ22,'Trial 6'!BQ22,'Trial 7'!BQ22,'Trial 8'!BQ22)</f>
        <v>27000.322860503511</v>
      </c>
      <c r="BR33" s="28">
        <f ca="1">STDEV('Trial 1'!BR22,'Trial 2'!BR22,'Trial 3'!BR22,'Trial 4'!BR22,'Trial 5'!BR22,'Trial 6'!BR22,'Trial 7'!BR22,'Trial 8'!BR22)</f>
        <v>27234.927165577032</v>
      </c>
      <c r="BS33" s="28">
        <f ca="1">STDEV('Trial 1'!BS22,'Trial 2'!BS22,'Trial 3'!BS22,'Trial 4'!BS22,'Trial 5'!BS22,'Trial 6'!BS22,'Trial 7'!BS22,'Trial 8'!BS22)</f>
        <v>27551.678839176802</v>
      </c>
      <c r="BT33" s="28">
        <f ca="1">STDEV('Trial 1'!BT22,'Trial 2'!BT22,'Trial 3'!BT22,'Trial 4'!BT22,'Trial 5'!BT22,'Trial 6'!BT22,'Trial 7'!BT22,'Trial 8'!BT22)</f>
        <v>27301.504840785397</v>
      </c>
      <c r="BU33" s="28">
        <f ca="1">STDEV('Trial 1'!BU22,'Trial 2'!BU22,'Trial 3'!BU22,'Trial 4'!BU22,'Trial 5'!BU22,'Trial 6'!BU22,'Trial 7'!BU22,'Trial 8'!BU22)</f>
        <v>27833.140739567491</v>
      </c>
      <c r="BV33" s="28">
        <f ca="1">STDEV('Trial 1'!BV22,'Trial 2'!BV22,'Trial 3'!BV22,'Trial 4'!BV22,'Trial 5'!BV22,'Trial 6'!BV22,'Trial 7'!BV22,'Trial 8'!BV22)</f>
        <v>28203.665881279638</v>
      </c>
      <c r="BW33" s="28">
        <f ca="1">STDEV('Trial 1'!BW22,'Trial 2'!BW22,'Trial 3'!BW22,'Trial 4'!BW22,'Trial 5'!BW22,'Trial 6'!BW22,'Trial 7'!BW22,'Trial 8'!BW22)</f>
        <v>27859.970090231098</v>
      </c>
      <c r="BX33" s="28">
        <f ca="1">STDEV('Trial 1'!BX22,'Trial 2'!BX22,'Trial 3'!BX22,'Trial 4'!BX22,'Trial 5'!BX22,'Trial 6'!BX22,'Trial 7'!BX22,'Trial 8'!BX22)</f>
        <v>28444.892687440395</v>
      </c>
      <c r="BY33" s="28">
        <f ca="1">STDEV('Trial 1'!BY22,'Trial 2'!BY22,'Trial 3'!BY22,'Trial 4'!BY22,'Trial 5'!BY22,'Trial 6'!BY22,'Trial 7'!BY22,'Trial 8'!BY22)</f>
        <v>27045.108482998228</v>
      </c>
      <c r="BZ33" s="28">
        <f ca="1">STDEV('Trial 1'!BZ22,'Trial 2'!BZ22,'Trial 3'!BZ22,'Trial 4'!BZ22,'Trial 5'!BZ22,'Trial 6'!BZ22,'Trial 7'!BZ22,'Trial 8'!BZ22)</f>
        <v>27629.509462581074</v>
      </c>
      <c r="CA33" s="29">
        <f ca="1">BZ33</f>
        <v>27629.509462581074</v>
      </c>
      <c r="CB33" s="28">
        <f ca="1">STDEV('Trial 1'!CB22,'Trial 2'!CB22,'Trial 3'!CB22,'Trial 4'!CB22,'Trial 5'!CB22,'Trial 6'!CB22,'Trial 7'!CB22,'Trial 8'!CB22)</f>
        <v>27769.467236002722</v>
      </c>
      <c r="CC33" s="28">
        <f ca="1">STDEV('Trial 1'!CC22,'Trial 2'!CC22,'Trial 3'!CC22,'Trial 4'!CC22,'Trial 5'!CC22,'Trial 6'!CC22,'Trial 7'!CC22,'Trial 8'!CC22)</f>
        <v>26443.948003276666</v>
      </c>
      <c r="CD33" s="28">
        <f ca="1">STDEV('Trial 1'!CD22,'Trial 2'!CD22,'Trial 3'!CD22,'Trial 4'!CD22,'Trial 5'!CD22,'Trial 6'!CD22,'Trial 7'!CD22,'Trial 8'!CD22)</f>
        <v>26704.143445219455</v>
      </c>
      <c r="CE33" s="28">
        <f ca="1">STDEV('Trial 1'!CE22,'Trial 2'!CE22,'Trial 3'!CE22,'Trial 4'!CE22,'Trial 5'!CE22,'Trial 6'!CE22,'Trial 7'!CE22,'Trial 8'!CE22)</f>
        <v>27304.040020271204</v>
      </c>
      <c r="CF33" s="28">
        <f ca="1">STDEV('Trial 1'!CF22,'Trial 2'!CF22,'Trial 3'!CF22,'Trial 4'!CF22,'Trial 5'!CF22,'Trial 6'!CF22,'Trial 7'!CF22,'Trial 8'!CF22)</f>
        <v>26213.756350435549</v>
      </c>
      <c r="CG33" s="28">
        <f ca="1">STDEV('Trial 1'!CG22,'Trial 2'!CG22,'Trial 3'!CG22,'Trial 4'!CG22,'Trial 5'!CG22,'Trial 6'!CG22,'Trial 7'!CG22,'Trial 8'!CG22)</f>
        <v>25294.298064414212</v>
      </c>
      <c r="CH33" s="28">
        <f ca="1">STDEV('Trial 1'!CH22,'Trial 2'!CH22,'Trial 3'!CH22,'Trial 4'!CH22,'Trial 5'!CH22,'Trial 6'!CH22,'Trial 7'!CH22,'Trial 8'!CH22)</f>
        <v>24971.466422413287</v>
      </c>
      <c r="CI33" s="28">
        <f ca="1">STDEV('Trial 1'!CI22,'Trial 2'!CI22,'Trial 3'!CI22,'Trial 4'!CI22,'Trial 5'!CI22,'Trial 6'!CI22,'Trial 7'!CI22,'Trial 8'!CI22)</f>
        <v>24839.940556634647</v>
      </c>
      <c r="CJ33" s="28">
        <f ca="1">STDEV('Trial 1'!CJ22,'Trial 2'!CJ22,'Trial 3'!CJ22,'Trial 4'!CJ22,'Trial 5'!CJ22,'Trial 6'!CJ22,'Trial 7'!CJ22,'Trial 8'!CJ22)</f>
        <v>25000.235690317571</v>
      </c>
      <c r="CK33" s="28">
        <f ca="1">STDEV('Trial 1'!CK22,'Trial 2'!CK22,'Trial 3'!CK22,'Trial 4'!CK22,'Trial 5'!CK22,'Trial 6'!CK22,'Trial 7'!CK22,'Trial 8'!CK22)</f>
        <v>24487.119797967258</v>
      </c>
      <c r="CL33" s="28">
        <f ca="1">STDEV('Trial 1'!CL22,'Trial 2'!CL22,'Trial 3'!CL22,'Trial 4'!CL22,'Trial 5'!CL22,'Trial 6'!CL22,'Trial 7'!CL22,'Trial 8'!CL22)</f>
        <v>25276.38122833251</v>
      </c>
      <c r="CM33" s="28">
        <f ca="1">STDEV('Trial 1'!CM22,'Trial 2'!CM22,'Trial 3'!CM22,'Trial 4'!CM22,'Trial 5'!CM22,'Trial 6'!CM22,'Trial 7'!CM22,'Trial 8'!CM22)</f>
        <v>26549.52431911782</v>
      </c>
      <c r="CN33" s="29">
        <f ca="1">CM33</f>
        <v>26549.52431911782</v>
      </c>
      <c r="CO33" s="28">
        <f ca="1">STDEV('Trial 1'!CO22,'Trial 2'!CO22,'Trial 3'!CO22,'Trial 4'!CO22,'Trial 5'!CO22,'Trial 6'!CO22,'Trial 7'!CO22,'Trial 8'!CO22)</f>
        <v>25570.670185082865</v>
      </c>
      <c r="CP33" s="28">
        <f ca="1">STDEV('Trial 1'!CP22,'Trial 2'!CP22,'Trial 3'!CP22,'Trial 4'!CP22,'Trial 5'!CP22,'Trial 6'!CP22,'Trial 7'!CP22,'Trial 8'!CP22)</f>
        <v>26622.678055694225</v>
      </c>
      <c r="CQ33" s="28">
        <f ca="1">STDEV('Trial 1'!CQ22,'Trial 2'!CQ22,'Trial 3'!CQ22,'Trial 4'!CQ22,'Trial 5'!CQ22,'Trial 6'!CQ22,'Trial 7'!CQ22,'Trial 8'!CQ22)</f>
        <v>27910.486777246599</v>
      </c>
      <c r="CR33" s="28">
        <f ca="1">STDEV('Trial 1'!CR22,'Trial 2'!CR22,'Trial 3'!CR22,'Trial 4'!CR22,'Trial 5'!CR22,'Trial 6'!CR22,'Trial 7'!CR22,'Trial 8'!CR22)</f>
        <v>27461.836870204337</v>
      </c>
      <c r="CS33" s="28">
        <f ca="1">STDEV('Trial 1'!CS22,'Trial 2'!CS22,'Trial 3'!CS22,'Trial 4'!CS22,'Trial 5'!CS22,'Trial 6'!CS22,'Trial 7'!CS22,'Trial 8'!CS22)</f>
        <v>27800.642132871679</v>
      </c>
      <c r="CT33" s="28">
        <f ca="1">STDEV('Trial 1'!CT22,'Trial 2'!CT22,'Trial 3'!CT22,'Trial 4'!CT22,'Trial 5'!CT22,'Trial 6'!CT22,'Trial 7'!CT22,'Trial 8'!CT22)</f>
        <v>27913.091938576574</v>
      </c>
      <c r="CU33" s="28">
        <f ca="1">STDEV('Trial 1'!CU22,'Trial 2'!CU22,'Trial 3'!CU22,'Trial 4'!CU22,'Trial 5'!CU22,'Trial 6'!CU22,'Trial 7'!CU22,'Trial 8'!CU22)</f>
        <v>28889.066451316343</v>
      </c>
      <c r="CV33" s="28">
        <f ca="1">STDEV('Trial 1'!CV22,'Trial 2'!CV22,'Trial 3'!CV22,'Trial 4'!CV22,'Trial 5'!CV22,'Trial 6'!CV22,'Trial 7'!CV22,'Trial 8'!CV22)</f>
        <v>29277.972536655314</v>
      </c>
      <c r="CW33" s="28">
        <f ca="1">STDEV('Trial 1'!CW22,'Trial 2'!CW22,'Trial 3'!CW22,'Trial 4'!CW22,'Trial 5'!CW22,'Trial 6'!CW22,'Trial 7'!CW22,'Trial 8'!CW22)</f>
        <v>29890.96008112534</v>
      </c>
      <c r="CX33" s="28">
        <f ca="1">STDEV('Trial 1'!CX22,'Trial 2'!CX22,'Trial 3'!CX22,'Trial 4'!CX22,'Trial 5'!CX22,'Trial 6'!CX22,'Trial 7'!CX22,'Trial 8'!CX22)</f>
        <v>31163.004350396917</v>
      </c>
      <c r="CY33" s="28">
        <f ca="1">STDEV('Trial 1'!CY22,'Trial 2'!CY22,'Trial 3'!CY22,'Trial 4'!CY22,'Trial 5'!CY22,'Trial 6'!CY22,'Trial 7'!CY22,'Trial 8'!CY22)</f>
        <v>31445.461151015101</v>
      </c>
      <c r="CZ33" s="28">
        <f ca="1">STDEV('Trial 1'!CZ22,'Trial 2'!CZ22,'Trial 3'!CZ22,'Trial 4'!CZ22,'Trial 5'!CZ22,'Trial 6'!CZ22,'Trial 7'!CZ22,'Trial 8'!CZ22)</f>
        <v>30482.66657814381</v>
      </c>
      <c r="DA33" s="29">
        <f ca="1">CZ33</f>
        <v>30482.66657814381</v>
      </c>
      <c r="DB33" s="28">
        <f ca="1">STDEV('Trial 1'!DB22,'Trial 2'!DB22,'Trial 3'!DB22,'Trial 4'!DB22,'Trial 5'!DB22,'Trial 6'!DB22,'Trial 7'!DB22,'Trial 8'!DB22)</f>
        <v>31275.813937107559</v>
      </c>
      <c r="DC33" s="28">
        <f ca="1">STDEV('Trial 1'!DC22,'Trial 2'!DC22,'Trial 3'!DC22,'Trial 4'!DC22,'Trial 5'!DC22,'Trial 6'!DC22,'Trial 7'!DC22,'Trial 8'!DC22)</f>
        <v>31728.195338351212</v>
      </c>
      <c r="DD33" s="28">
        <f ca="1">STDEV('Trial 1'!DD22,'Trial 2'!DD22,'Trial 3'!DD22,'Trial 4'!DD22,'Trial 5'!DD22,'Trial 6'!DD22,'Trial 7'!DD22,'Trial 8'!DD22)</f>
        <v>32397.464660503472</v>
      </c>
      <c r="DE33" s="28">
        <f ca="1">STDEV('Trial 1'!DE22,'Trial 2'!DE22,'Trial 3'!DE22,'Trial 4'!DE22,'Trial 5'!DE22,'Trial 6'!DE22,'Trial 7'!DE22,'Trial 8'!DE22)</f>
        <v>32182.078530937502</v>
      </c>
      <c r="DF33" s="28">
        <f ca="1">STDEV('Trial 1'!DF22,'Trial 2'!DF22,'Trial 3'!DF22,'Trial 4'!DF22,'Trial 5'!DF22,'Trial 6'!DF22,'Trial 7'!DF22,'Trial 8'!DF22)</f>
        <v>33143.909257315179</v>
      </c>
      <c r="DG33" s="28">
        <f ca="1">STDEV('Trial 1'!DG22,'Trial 2'!DG22,'Trial 3'!DG22,'Trial 4'!DG22,'Trial 5'!DG22,'Trial 6'!DG22,'Trial 7'!DG22,'Trial 8'!DG22)</f>
        <v>32473.6409943291</v>
      </c>
      <c r="DH33" s="28">
        <f ca="1">STDEV('Trial 1'!DH22,'Trial 2'!DH22,'Trial 3'!DH22,'Trial 4'!DH22,'Trial 5'!DH22,'Trial 6'!DH22,'Trial 7'!DH22,'Trial 8'!DH22)</f>
        <v>33050.782171423067</v>
      </c>
      <c r="DI33" s="28">
        <f ca="1">STDEV('Trial 1'!DI22,'Trial 2'!DI22,'Trial 3'!DI22,'Trial 4'!DI22,'Trial 5'!DI22,'Trial 6'!DI22,'Trial 7'!DI22,'Trial 8'!DI22)</f>
        <v>31555.619630831436</v>
      </c>
      <c r="DJ33" s="28">
        <f ca="1">STDEV('Trial 1'!DJ22,'Trial 2'!DJ22,'Trial 3'!DJ22,'Trial 4'!DJ22,'Trial 5'!DJ22,'Trial 6'!DJ22,'Trial 7'!DJ22,'Trial 8'!DJ22)</f>
        <v>30665.689885323911</v>
      </c>
      <c r="DK33" s="28">
        <f ca="1">STDEV('Trial 1'!DK22,'Trial 2'!DK22,'Trial 3'!DK22,'Trial 4'!DK22,'Trial 5'!DK22,'Trial 6'!DK22,'Trial 7'!DK22,'Trial 8'!DK22)</f>
        <v>30663.387488757897</v>
      </c>
      <c r="DL33" s="28">
        <f ca="1">STDEV('Trial 1'!DL22,'Trial 2'!DL22,'Trial 3'!DL22,'Trial 4'!DL22,'Trial 5'!DL22,'Trial 6'!DL22,'Trial 7'!DL22,'Trial 8'!DL22)</f>
        <v>31868.49709352482</v>
      </c>
      <c r="DM33" s="28">
        <f ca="1">STDEV('Trial 1'!DM22,'Trial 2'!DM22,'Trial 3'!DM22,'Trial 4'!DM22,'Trial 5'!DM22,'Trial 6'!DM22,'Trial 7'!DM22,'Trial 8'!DM22)</f>
        <v>32869.418980913812</v>
      </c>
      <c r="DN33" s="29">
        <f ca="1">DM33</f>
        <v>32869.418980913812</v>
      </c>
      <c r="DO33" s="28">
        <f ca="1">STDEV('Trial 1'!DO22,'Trial 2'!DO22,'Trial 3'!DO22,'Trial 4'!DO22,'Trial 5'!DO22,'Trial 6'!DO22,'Trial 7'!DO22,'Trial 8'!DO22)</f>
        <v>32961.576594141072</v>
      </c>
      <c r="DP33" s="28">
        <f ca="1">STDEV('Trial 1'!DP22,'Trial 2'!DP22,'Trial 3'!DP22,'Trial 4'!DP22,'Trial 5'!DP22,'Trial 6'!DP22,'Trial 7'!DP22,'Trial 8'!DP22)</f>
        <v>33457.545777127336</v>
      </c>
      <c r="DQ33" s="28">
        <f ca="1">STDEV('Trial 1'!DQ22,'Trial 2'!DQ22,'Trial 3'!DQ22,'Trial 4'!DQ22,'Trial 5'!DQ22,'Trial 6'!DQ22,'Trial 7'!DQ22,'Trial 8'!DQ22)</f>
        <v>34676.291443660964</v>
      </c>
      <c r="DR33" s="28">
        <f ca="1">STDEV('Trial 1'!DR22,'Trial 2'!DR22,'Trial 3'!DR22,'Trial 4'!DR22,'Trial 5'!DR22,'Trial 6'!DR22,'Trial 7'!DR22,'Trial 8'!DR22)</f>
        <v>34012.457946632268</v>
      </c>
      <c r="DS33" s="28">
        <f ca="1">STDEV('Trial 1'!DS22,'Trial 2'!DS22,'Trial 3'!DS22,'Trial 4'!DS22,'Trial 5'!DS22,'Trial 6'!DS22,'Trial 7'!DS22,'Trial 8'!DS22)</f>
        <v>34188.160034892615</v>
      </c>
      <c r="DT33" s="28">
        <f ca="1">STDEV('Trial 1'!DT22,'Trial 2'!DT22,'Trial 3'!DT22,'Trial 4'!DT22,'Trial 5'!DT22,'Trial 6'!DT22,'Trial 7'!DT22,'Trial 8'!DT22)</f>
        <v>32270.682858329124</v>
      </c>
      <c r="DU33" s="28">
        <f ca="1">STDEV('Trial 1'!DU22,'Trial 2'!DU22,'Trial 3'!DU22,'Trial 4'!DU22,'Trial 5'!DU22,'Trial 6'!DU22,'Trial 7'!DU22,'Trial 8'!DU22)</f>
        <v>32557.161626021043</v>
      </c>
      <c r="DV33" s="28">
        <f ca="1">STDEV('Trial 1'!DV22,'Trial 2'!DV22,'Trial 3'!DV22,'Trial 4'!DV22,'Trial 5'!DV22,'Trial 6'!DV22,'Trial 7'!DV22,'Trial 8'!DV22)</f>
        <v>32635.439487946667</v>
      </c>
      <c r="DW33" s="28">
        <f ca="1">STDEV('Trial 1'!DW22,'Trial 2'!DW22,'Trial 3'!DW22,'Trial 4'!DW22,'Trial 5'!DW22,'Trial 6'!DW22,'Trial 7'!DW22,'Trial 8'!DW22)</f>
        <v>32022.351452874733</v>
      </c>
      <c r="DX33" s="28">
        <f ca="1">STDEV('Trial 1'!DX22,'Trial 2'!DX22,'Trial 3'!DX22,'Trial 4'!DX22,'Trial 5'!DX22,'Trial 6'!DX22,'Trial 7'!DX22,'Trial 8'!DX22)</f>
        <v>32369.469080777777</v>
      </c>
      <c r="DY33" s="28">
        <f ca="1">STDEV('Trial 1'!DY22,'Trial 2'!DY22,'Trial 3'!DY22,'Trial 4'!DY22,'Trial 5'!DY22,'Trial 6'!DY22,'Trial 7'!DY22,'Trial 8'!DY22)</f>
        <v>32465.663721186153</v>
      </c>
      <c r="DZ33" s="28">
        <f ca="1">STDEV('Trial 1'!DZ22,'Trial 2'!DZ22,'Trial 3'!DZ22,'Trial 4'!DZ22,'Trial 5'!DZ22,'Trial 6'!DZ22,'Trial 7'!DZ22,'Trial 8'!DZ22)</f>
        <v>31893.66368105113</v>
      </c>
      <c r="EA33" s="29">
        <f ca="1">DZ33</f>
        <v>31893.66368105113</v>
      </c>
      <c r="EB33" s="28">
        <f ca="1">STDEV('Trial 1'!EB22,'Trial 2'!EB22,'Trial 3'!EB22,'Trial 4'!EB22,'Trial 5'!EB22,'Trial 6'!EB22,'Trial 7'!EB22,'Trial 8'!EB22)</f>
        <v>31463.523892188008</v>
      </c>
      <c r="EC33" s="28">
        <f ca="1">STDEV('Trial 1'!EC22,'Trial 2'!EC22,'Trial 3'!EC22,'Trial 4'!EC22,'Trial 5'!EC22,'Trial 6'!EC22,'Trial 7'!EC22,'Trial 8'!EC22)</f>
        <v>32677.502592981087</v>
      </c>
      <c r="ED33" s="28">
        <f ca="1">STDEV('Trial 1'!ED22,'Trial 2'!ED22,'Trial 3'!ED22,'Trial 4'!ED22,'Trial 5'!ED22,'Trial 6'!ED22,'Trial 7'!ED22,'Trial 8'!ED22)</f>
        <v>33105.366433771516</v>
      </c>
      <c r="EE33" s="28">
        <f ca="1">STDEV('Trial 1'!EE22,'Trial 2'!EE22,'Trial 3'!EE22,'Trial 4'!EE22,'Trial 5'!EE22,'Trial 6'!EE22,'Trial 7'!EE22,'Trial 8'!EE22)</f>
        <v>33021.395933978492</v>
      </c>
      <c r="EF33" s="28">
        <f ca="1">STDEV('Trial 1'!EF22,'Trial 2'!EF22,'Trial 3'!EF22,'Trial 4'!EF22,'Trial 5'!EF22,'Trial 6'!EF22,'Trial 7'!EF22,'Trial 8'!EF22)</f>
        <v>32550.430148573196</v>
      </c>
      <c r="EG33" s="28">
        <f ca="1">STDEV('Trial 1'!EG22,'Trial 2'!EG22,'Trial 3'!EG22,'Trial 4'!EG22,'Trial 5'!EG22,'Trial 6'!EG22,'Trial 7'!EG22,'Trial 8'!EG22)</f>
        <v>32243.91834793922</v>
      </c>
      <c r="EH33" s="28">
        <f ca="1">STDEV('Trial 1'!EH22,'Trial 2'!EH22,'Trial 3'!EH22,'Trial 4'!EH22,'Trial 5'!EH22,'Trial 6'!EH22,'Trial 7'!EH22,'Trial 8'!EH22)</f>
        <v>31681.070186198842</v>
      </c>
      <c r="EI33" s="28">
        <f ca="1">STDEV('Trial 1'!EI22,'Trial 2'!EI22,'Trial 3'!EI22,'Trial 4'!EI22,'Trial 5'!EI22,'Trial 6'!EI22,'Trial 7'!EI22,'Trial 8'!EI22)</f>
        <v>31011.727214993087</v>
      </c>
      <c r="EJ33" s="28">
        <f ca="1">STDEV('Trial 1'!EJ22,'Trial 2'!EJ22,'Trial 3'!EJ22,'Trial 4'!EJ22,'Trial 5'!EJ22,'Trial 6'!EJ22,'Trial 7'!EJ22,'Trial 8'!EJ22)</f>
        <v>30154.973749899746</v>
      </c>
      <c r="EK33" s="28">
        <f ca="1">STDEV('Trial 1'!EK22,'Trial 2'!EK22,'Trial 3'!EK22,'Trial 4'!EK22,'Trial 5'!EK22,'Trial 6'!EK22,'Trial 7'!EK22,'Trial 8'!EK22)</f>
        <v>29938.733313695346</v>
      </c>
      <c r="EL33" s="28">
        <f ca="1">STDEV('Trial 1'!EL22,'Trial 2'!EL22,'Trial 3'!EL22,'Trial 4'!EL22,'Trial 5'!EL22,'Trial 6'!EL22,'Trial 7'!EL22,'Trial 8'!EL22)</f>
        <v>30830.053971038436</v>
      </c>
      <c r="EM33" s="28">
        <f ca="1">STDEV('Trial 1'!EM22,'Trial 2'!EM22,'Trial 3'!EM22,'Trial 4'!EM22,'Trial 5'!EM22,'Trial 6'!EM22,'Trial 7'!EM22,'Trial 8'!EM22)</f>
        <v>30479.521624011282</v>
      </c>
      <c r="EN33" s="29">
        <f ca="1">EM33</f>
        <v>30479.521624011282</v>
      </c>
    </row>
    <row r="34" spans="1:144" ht="12.75" customHeight="1" outlineLevel="1"/>
    <row r="35" spans="1:144" ht="12.75" customHeight="1" outlineLevel="1"/>
    <row r="36" spans="1:144" ht="12.75" customHeight="1">
      <c r="A36" s="30" t="str">
        <f>"Employment"</f>
        <v>Employment</v>
      </c>
    </row>
    <row r="37" spans="1:144" ht="12.75" customHeight="1" outlineLevel="1">
      <c r="A37" s="2" t="str">
        <f>" "</f>
        <v xml:space="preserve"> </v>
      </c>
    </row>
    <row r="38" spans="1:144" ht="12.75" customHeight="1" outlineLevel="1">
      <c r="B38" s="19" t="str">
        <f>ZZZ__FnCalls!F7</f>
        <v>Jan 2010</v>
      </c>
      <c r="C38" s="20" t="str">
        <f>ZZZ__FnCalls!F8</f>
        <v>Feb 2010</v>
      </c>
      <c r="D38" s="20" t="str">
        <f>ZZZ__FnCalls!F9</f>
        <v>Mar 2010</v>
      </c>
      <c r="E38" s="20" t="str">
        <f>ZZZ__FnCalls!F10</f>
        <v>Apr 2010</v>
      </c>
      <c r="F38" s="20" t="str">
        <f>ZZZ__FnCalls!F11</f>
        <v>May 2010</v>
      </c>
      <c r="G38" s="20" t="str">
        <f>ZZZ__FnCalls!F12</f>
        <v>Jun 2010</v>
      </c>
      <c r="H38" s="20" t="str">
        <f>ZZZ__FnCalls!F13</f>
        <v>Jul 2010</v>
      </c>
      <c r="I38" s="20" t="str">
        <f>ZZZ__FnCalls!F14</f>
        <v>Aug 2010</v>
      </c>
      <c r="J38" s="20" t="str">
        <f>ZZZ__FnCalls!F15</f>
        <v>Sep 2010</v>
      </c>
      <c r="K38" s="20" t="str">
        <f>ZZZ__FnCalls!F16</f>
        <v>Oct 2010</v>
      </c>
      <c r="L38" s="20" t="str">
        <f>ZZZ__FnCalls!F17</f>
        <v>Nov 2010</v>
      </c>
      <c r="M38" s="20" t="str">
        <f>ZZZ__FnCalls!F18</f>
        <v>Dec 2010</v>
      </c>
      <c r="N38" s="21" t="str">
        <f>ZZZ__FnCalls!H7</f>
        <v>2010</v>
      </c>
      <c r="O38" s="20" t="str">
        <f>ZZZ__FnCalls!F19</f>
        <v>Jan 2011</v>
      </c>
      <c r="P38" s="20" t="str">
        <f>ZZZ__FnCalls!F20</f>
        <v>Feb 2011</v>
      </c>
      <c r="Q38" s="20" t="str">
        <f>ZZZ__FnCalls!F21</f>
        <v>Mar 2011</v>
      </c>
      <c r="R38" s="20" t="str">
        <f>ZZZ__FnCalls!F22</f>
        <v>Apr 2011</v>
      </c>
      <c r="S38" s="20" t="str">
        <f>ZZZ__FnCalls!F23</f>
        <v>May 2011</v>
      </c>
      <c r="T38" s="20" t="str">
        <f>ZZZ__FnCalls!F24</f>
        <v>Jun 2011</v>
      </c>
      <c r="U38" s="20" t="str">
        <f>ZZZ__FnCalls!F25</f>
        <v>Jul 2011</v>
      </c>
      <c r="V38" s="20" t="str">
        <f>ZZZ__FnCalls!F26</f>
        <v>Aug 2011</v>
      </c>
      <c r="W38" s="20" t="str">
        <f>ZZZ__FnCalls!F27</f>
        <v>Sep 2011</v>
      </c>
      <c r="X38" s="20" t="str">
        <f>ZZZ__FnCalls!F28</f>
        <v>Oct 2011</v>
      </c>
      <c r="Y38" s="20" t="str">
        <f>ZZZ__FnCalls!F29</f>
        <v>Nov 2011</v>
      </c>
      <c r="Z38" s="20" t="str">
        <f>ZZZ__FnCalls!F30</f>
        <v>Dec 2011</v>
      </c>
      <c r="AA38" s="21" t="str">
        <f>ZZZ__FnCalls!H19</f>
        <v>2011</v>
      </c>
      <c r="AB38" s="20" t="str">
        <f>ZZZ__FnCalls!F31</f>
        <v>Jan 2012</v>
      </c>
      <c r="AC38" s="20" t="str">
        <f>ZZZ__FnCalls!F32</f>
        <v>Feb 2012</v>
      </c>
      <c r="AD38" s="20" t="str">
        <f>ZZZ__FnCalls!F33</f>
        <v>Mar 2012</v>
      </c>
      <c r="AE38" s="20" t="str">
        <f>ZZZ__FnCalls!F34</f>
        <v>Apr 2012</v>
      </c>
      <c r="AF38" s="20" t="str">
        <f>ZZZ__FnCalls!F35</f>
        <v>May 2012</v>
      </c>
      <c r="AG38" s="20" t="str">
        <f>ZZZ__FnCalls!F36</f>
        <v>Jun 2012</v>
      </c>
      <c r="AH38" s="20" t="str">
        <f>ZZZ__FnCalls!F37</f>
        <v>Jul 2012</v>
      </c>
      <c r="AI38" s="20" t="str">
        <f>ZZZ__FnCalls!F38</f>
        <v>Aug 2012</v>
      </c>
      <c r="AJ38" s="20" t="str">
        <f>ZZZ__FnCalls!F39</f>
        <v>Sep 2012</v>
      </c>
      <c r="AK38" s="20" t="str">
        <f>ZZZ__FnCalls!F40</f>
        <v>Oct 2012</v>
      </c>
      <c r="AL38" s="20" t="str">
        <f>ZZZ__FnCalls!F41</f>
        <v>Nov 2012</v>
      </c>
      <c r="AM38" s="20" t="str">
        <f>ZZZ__FnCalls!F42</f>
        <v>Dec 2012</v>
      </c>
      <c r="AN38" s="21" t="str">
        <f>ZZZ__FnCalls!H31</f>
        <v>2012</v>
      </c>
      <c r="AO38" s="20" t="str">
        <f>ZZZ__FnCalls!F43</f>
        <v>Jan 2013</v>
      </c>
      <c r="AP38" s="20" t="str">
        <f>ZZZ__FnCalls!F44</f>
        <v>Feb 2013</v>
      </c>
      <c r="AQ38" s="20" t="str">
        <f>ZZZ__FnCalls!F45</f>
        <v>Mar 2013</v>
      </c>
      <c r="AR38" s="20" t="str">
        <f>ZZZ__FnCalls!F46</f>
        <v>Apr 2013</v>
      </c>
      <c r="AS38" s="20" t="str">
        <f>ZZZ__FnCalls!F47</f>
        <v>May 2013</v>
      </c>
      <c r="AT38" s="20" t="str">
        <f>ZZZ__FnCalls!F48</f>
        <v>Jun 2013</v>
      </c>
      <c r="AU38" s="20" t="str">
        <f>ZZZ__FnCalls!F49</f>
        <v>Jul 2013</v>
      </c>
      <c r="AV38" s="20" t="str">
        <f>ZZZ__FnCalls!F50</f>
        <v>Aug 2013</v>
      </c>
      <c r="AW38" s="20" t="str">
        <f>ZZZ__FnCalls!F51</f>
        <v>Sep 2013</v>
      </c>
      <c r="AX38" s="20" t="str">
        <f>ZZZ__FnCalls!F52</f>
        <v>Oct 2013</v>
      </c>
      <c r="AY38" s="20" t="str">
        <f>ZZZ__FnCalls!F53</f>
        <v>Nov 2013</v>
      </c>
      <c r="AZ38" s="20" t="str">
        <f>ZZZ__FnCalls!F54</f>
        <v>Dec 2013</v>
      </c>
      <c r="BA38" s="21" t="str">
        <f>ZZZ__FnCalls!H43</f>
        <v>2013</v>
      </c>
      <c r="BB38" s="20" t="str">
        <f>ZZZ__FnCalls!F55</f>
        <v>Jan 2014</v>
      </c>
      <c r="BC38" s="20" t="str">
        <f>ZZZ__FnCalls!F56</f>
        <v>Feb 2014</v>
      </c>
      <c r="BD38" s="20" t="str">
        <f>ZZZ__FnCalls!F57</f>
        <v>Mar 2014</v>
      </c>
      <c r="BE38" s="20" t="str">
        <f>ZZZ__FnCalls!F58</f>
        <v>Apr 2014</v>
      </c>
      <c r="BF38" s="20" t="str">
        <f>ZZZ__FnCalls!F59</f>
        <v>May 2014</v>
      </c>
      <c r="BG38" s="20" t="str">
        <f>ZZZ__FnCalls!F60</f>
        <v>Jun 2014</v>
      </c>
      <c r="BH38" s="20" t="str">
        <f>ZZZ__FnCalls!F61</f>
        <v>Jul 2014</v>
      </c>
      <c r="BI38" s="20" t="str">
        <f>ZZZ__FnCalls!F62</f>
        <v>Aug 2014</v>
      </c>
      <c r="BJ38" s="20" t="str">
        <f>ZZZ__FnCalls!F63</f>
        <v>Sep 2014</v>
      </c>
      <c r="BK38" s="20" t="str">
        <f>ZZZ__FnCalls!F64</f>
        <v>Oct 2014</v>
      </c>
      <c r="BL38" s="20" t="str">
        <f>ZZZ__FnCalls!F65</f>
        <v>Nov 2014</v>
      </c>
      <c r="BM38" s="20" t="str">
        <f>ZZZ__FnCalls!F66</f>
        <v>Dec 2014</v>
      </c>
      <c r="BN38" s="21" t="str">
        <f>ZZZ__FnCalls!H55</f>
        <v>2014</v>
      </c>
      <c r="BO38" s="20" t="str">
        <f>ZZZ__FnCalls!F67</f>
        <v>Jan 2015</v>
      </c>
      <c r="BP38" s="20" t="str">
        <f>ZZZ__FnCalls!F68</f>
        <v>Feb 2015</v>
      </c>
      <c r="BQ38" s="20" t="str">
        <f>ZZZ__FnCalls!F69</f>
        <v>Mar 2015</v>
      </c>
      <c r="BR38" s="20" t="str">
        <f>ZZZ__FnCalls!F70</f>
        <v>Apr 2015</v>
      </c>
      <c r="BS38" s="20" t="str">
        <f>ZZZ__FnCalls!F71</f>
        <v>May 2015</v>
      </c>
      <c r="BT38" s="20" t="str">
        <f>ZZZ__FnCalls!F72</f>
        <v>Jun 2015</v>
      </c>
      <c r="BU38" s="20" t="str">
        <f>ZZZ__FnCalls!F73</f>
        <v>Jul 2015</v>
      </c>
      <c r="BV38" s="20" t="str">
        <f>ZZZ__FnCalls!F74</f>
        <v>Aug 2015</v>
      </c>
      <c r="BW38" s="20" t="str">
        <f>ZZZ__FnCalls!F75</f>
        <v>Sep 2015</v>
      </c>
      <c r="BX38" s="20" t="str">
        <f>ZZZ__FnCalls!F76</f>
        <v>Oct 2015</v>
      </c>
      <c r="BY38" s="20" t="str">
        <f>ZZZ__FnCalls!F77</f>
        <v>Nov 2015</v>
      </c>
      <c r="BZ38" s="20" t="str">
        <f>ZZZ__FnCalls!F78</f>
        <v>Dec 2015</v>
      </c>
      <c r="CA38" s="21" t="str">
        <f>ZZZ__FnCalls!H67</f>
        <v>2015</v>
      </c>
      <c r="CB38" s="20" t="str">
        <f>ZZZ__FnCalls!F79</f>
        <v>Jan 2016</v>
      </c>
      <c r="CC38" s="20" t="str">
        <f>ZZZ__FnCalls!F80</f>
        <v>Feb 2016</v>
      </c>
      <c r="CD38" s="20" t="str">
        <f>ZZZ__FnCalls!F81</f>
        <v>Mar 2016</v>
      </c>
      <c r="CE38" s="20" t="str">
        <f>ZZZ__FnCalls!F82</f>
        <v>Apr 2016</v>
      </c>
      <c r="CF38" s="20" t="str">
        <f>ZZZ__FnCalls!F83</f>
        <v>May 2016</v>
      </c>
      <c r="CG38" s="20" t="str">
        <f>ZZZ__FnCalls!F84</f>
        <v>Jun 2016</v>
      </c>
      <c r="CH38" s="20" t="str">
        <f>ZZZ__FnCalls!F85</f>
        <v>Jul 2016</v>
      </c>
      <c r="CI38" s="20" t="str">
        <f>ZZZ__FnCalls!F86</f>
        <v>Aug 2016</v>
      </c>
      <c r="CJ38" s="20" t="str">
        <f>ZZZ__FnCalls!F87</f>
        <v>Sep 2016</v>
      </c>
      <c r="CK38" s="20" t="str">
        <f>ZZZ__FnCalls!F88</f>
        <v>Oct 2016</v>
      </c>
      <c r="CL38" s="20" t="str">
        <f>ZZZ__FnCalls!F89</f>
        <v>Nov 2016</v>
      </c>
      <c r="CM38" s="20" t="str">
        <f>ZZZ__FnCalls!F90</f>
        <v>Dec 2016</v>
      </c>
      <c r="CN38" s="21" t="str">
        <f>ZZZ__FnCalls!H79</f>
        <v>2016</v>
      </c>
      <c r="CO38" s="20" t="str">
        <f>ZZZ__FnCalls!F91</f>
        <v>Jan 2017</v>
      </c>
      <c r="CP38" s="20" t="str">
        <f>ZZZ__FnCalls!F92</f>
        <v>Feb 2017</v>
      </c>
      <c r="CQ38" s="20" t="str">
        <f>ZZZ__FnCalls!F93</f>
        <v>Mar 2017</v>
      </c>
      <c r="CR38" s="20" t="str">
        <f>ZZZ__FnCalls!F94</f>
        <v>Apr 2017</v>
      </c>
      <c r="CS38" s="20" t="str">
        <f>ZZZ__FnCalls!F95</f>
        <v>May 2017</v>
      </c>
      <c r="CT38" s="20" t="str">
        <f>ZZZ__FnCalls!F96</f>
        <v>Jun 2017</v>
      </c>
      <c r="CU38" s="20" t="str">
        <f>ZZZ__FnCalls!F97</f>
        <v>Jul 2017</v>
      </c>
      <c r="CV38" s="20" t="str">
        <f>ZZZ__FnCalls!F98</f>
        <v>Aug 2017</v>
      </c>
      <c r="CW38" s="20" t="str">
        <f>ZZZ__FnCalls!F99</f>
        <v>Sep 2017</v>
      </c>
      <c r="CX38" s="20" t="str">
        <f>ZZZ__FnCalls!F100</f>
        <v>Oct 2017</v>
      </c>
      <c r="CY38" s="20" t="str">
        <f>ZZZ__FnCalls!F101</f>
        <v>Nov 2017</v>
      </c>
      <c r="CZ38" s="20" t="str">
        <f>ZZZ__FnCalls!F102</f>
        <v>Dec 2017</v>
      </c>
      <c r="DA38" s="21" t="str">
        <f>ZZZ__FnCalls!H91</f>
        <v>2017</v>
      </c>
      <c r="DB38" s="20" t="str">
        <f>ZZZ__FnCalls!F103</f>
        <v>Jan 2018</v>
      </c>
      <c r="DC38" s="20" t="str">
        <f>ZZZ__FnCalls!F104</f>
        <v>Feb 2018</v>
      </c>
      <c r="DD38" s="20" t="str">
        <f>ZZZ__FnCalls!F105</f>
        <v>Mar 2018</v>
      </c>
      <c r="DE38" s="20" t="str">
        <f>ZZZ__FnCalls!F106</f>
        <v>Apr 2018</v>
      </c>
      <c r="DF38" s="20" t="str">
        <f>ZZZ__FnCalls!F107</f>
        <v>May 2018</v>
      </c>
      <c r="DG38" s="20" t="str">
        <f>ZZZ__FnCalls!F108</f>
        <v>Jun 2018</v>
      </c>
      <c r="DH38" s="20" t="str">
        <f>ZZZ__FnCalls!F109</f>
        <v>Jul 2018</v>
      </c>
      <c r="DI38" s="20" t="str">
        <f>ZZZ__FnCalls!F110</f>
        <v>Aug 2018</v>
      </c>
      <c r="DJ38" s="20" t="str">
        <f>ZZZ__FnCalls!F111</f>
        <v>Sep 2018</v>
      </c>
      <c r="DK38" s="20" t="str">
        <f>ZZZ__FnCalls!F112</f>
        <v>Oct 2018</v>
      </c>
      <c r="DL38" s="20" t="str">
        <f>ZZZ__FnCalls!F113</f>
        <v>Nov 2018</v>
      </c>
      <c r="DM38" s="20" t="str">
        <f>ZZZ__FnCalls!F114</f>
        <v>Dec 2018</v>
      </c>
      <c r="DN38" s="21" t="str">
        <f>ZZZ__FnCalls!H103</f>
        <v>2018</v>
      </c>
      <c r="DO38" s="20" t="str">
        <f>ZZZ__FnCalls!F115</f>
        <v>Jan 2019</v>
      </c>
      <c r="DP38" s="20" t="str">
        <f>ZZZ__FnCalls!F116</f>
        <v>Feb 2019</v>
      </c>
      <c r="DQ38" s="20" t="str">
        <f>ZZZ__FnCalls!F117</f>
        <v>Mar 2019</v>
      </c>
      <c r="DR38" s="20" t="str">
        <f>ZZZ__FnCalls!F118</f>
        <v>Apr 2019</v>
      </c>
      <c r="DS38" s="20" t="str">
        <f>ZZZ__FnCalls!F119</f>
        <v>May 2019</v>
      </c>
      <c r="DT38" s="20" t="str">
        <f>ZZZ__FnCalls!F120</f>
        <v>Jun 2019</v>
      </c>
      <c r="DU38" s="20" t="str">
        <f>ZZZ__FnCalls!F121</f>
        <v>Jul 2019</v>
      </c>
      <c r="DV38" s="20" t="str">
        <f>ZZZ__FnCalls!F122</f>
        <v>Aug 2019</v>
      </c>
      <c r="DW38" s="20" t="str">
        <f>ZZZ__FnCalls!F123</f>
        <v>Sep 2019</v>
      </c>
      <c r="DX38" s="20" t="str">
        <f>ZZZ__FnCalls!F124</f>
        <v>Oct 2019</v>
      </c>
      <c r="DY38" s="20" t="str">
        <f>ZZZ__FnCalls!F125</f>
        <v>Nov 2019</v>
      </c>
      <c r="DZ38" s="20" t="str">
        <f>ZZZ__FnCalls!F126</f>
        <v>Dec 2019</v>
      </c>
      <c r="EA38" s="21" t="str">
        <f>ZZZ__FnCalls!H115</f>
        <v>2019</v>
      </c>
      <c r="EB38" s="20" t="str">
        <f>ZZZ__FnCalls!F127</f>
        <v>Jan 2020</v>
      </c>
      <c r="EC38" s="20" t="str">
        <f>ZZZ__FnCalls!F128</f>
        <v>Feb 2020</v>
      </c>
      <c r="ED38" s="20" t="str">
        <f>ZZZ__FnCalls!F129</f>
        <v>Mar 2020</v>
      </c>
      <c r="EE38" s="20" t="str">
        <f>ZZZ__FnCalls!F130</f>
        <v>Apr 2020</v>
      </c>
      <c r="EF38" s="20" t="str">
        <f>ZZZ__FnCalls!F131</f>
        <v>May 2020</v>
      </c>
      <c r="EG38" s="20" t="str">
        <f>ZZZ__FnCalls!F132</f>
        <v>Jun 2020</v>
      </c>
      <c r="EH38" s="20" t="str">
        <f>ZZZ__FnCalls!F133</f>
        <v>Jul 2020</v>
      </c>
      <c r="EI38" s="20" t="str">
        <f>ZZZ__FnCalls!F134</f>
        <v>Aug 2020</v>
      </c>
      <c r="EJ38" s="20" t="str">
        <f>ZZZ__FnCalls!F135</f>
        <v>Sep 2020</v>
      </c>
      <c r="EK38" s="20" t="str">
        <f>ZZZ__FnCalls!F136</f>
        <v>Oct 2020</v>
      </c>
      <c r="EL38" s="20" t="str">
        <f>ZZZ__FnCalls!F137</f>
        <v>Nov 2020</v>
      </c>
      <c r="EM38" s="20" t="str">
        <f>ZZZ__FnCalls!F138</f>
        <v>Dec 2020</v>
      </c>
      <c r="EN38" s="21" t="str">
        <f>ZZZ__FnCalls!H127</f>
        <v>2020</v>
      </c>
    </row>
    <row r="39" spans="1:144" ht="12.75" customHeight="1" outlineLevel="1">
      <c r="A39" s="7" t="str">
        <f>Labels!B43</f>
        <v>Employment</v>
      </c>
      <c r="B39" s="31">
        <f>AVERAGE('Trial 1'!B28,'Trial 2'!B28,'Trial 3'!B28,'Trial 4'!B28,'Trial 5'!B28,'Trial 6'!B28,'Trial 7'!B28,'Trial 8'!B28)</f>
        <v>140</v>
      </c>
      <c r="C39" s="31">
        <f>AVERAGE('Trial 1'!C28,'Trial 2'!C28,'Trial 3'!C28,'Trial 4'!C28,'Trial 5'!C28,'Trial 6'!C28,'Trial 7'!C28,'Trial 8'!C28)</f>
        <v>140</v>
      </c>
      <c r="D39" s="31">
        <f ca="1">AVERAGE('Trial 1'!D28,'Trial 2'!D28,'Trial 3'!D28,'Trial 4'!D28,'Trial 5'!D28,'Trial 6'!D28,'Trial 7'!D28,'Trial 8'!D28)</f>
        <v>139.99395000178671</v>
      </c>
      <c r="E39" s="31">
        <f ca="1">AVERAGE('Trial 1'!E28,'Trial 2'!E28,'Trial 3'!E28,'Trial 4'!E28,'Trial 5'!E28,'Trial 6'!E28,'Trial 7'!E28,'Trial 8'!E28)</f>
        <v>139.98193759609364</v>
      </c>
      <c r="F39" s="31">
        <f ca="1">AVERAGE('Trial 1'!F28,'Trial 2'!F28,'Trial 3'!F28,'Trial 4'!F28,'Trial 5'!F28,'Trial 6'!F28,'Trial 7'!F28,'Trial 8'!F28)</f>
        <v>139.96457256643242</v>
      </c>
      <c r="G39" s="31">
        <f ca="1">AVERAGE('Trial 1'!G28,'Trial 2'!G28,'Trial 3'!G28,'Trial 4'!G28,'Trial 5'!G28,'Trial 6'!G28,'Trial 7'!G28,'Trial 8'!G28)</f>
        <v>139.94172292078071</v>
      </c>
      <c r="H39" s="31">
        <f ca="1">AVERAGE('Trial 1'!H28,'Trial 2'!H28,'Trial 3'!H28,'Trial 4'!H28,'Trial 5'!H28,'Trial 6'!H28,'Trial 7'!H28,'Trial 8'!H28)</f>
        <v>139.91375945764665</v>
      </c>
      <c r="I39" s="31">
        <f ca="1">AVERAGE('Trial 1'!I28,'Trial 2'!I28,'Trial 3'!I28,'Trial 4'!I28,'Trial 5'!I28,'Trial 6'!I28,'Trial 7'!I28,'Trial 8'!I28)</f>
        <v>139.88040822557437</v>
      </c>
      <c r="J39" s="31">
        <f ca="1">AVERAGE('Trial 1'!J28,'Trial 2'!J28,'Trial 3'!J28,'Trial 4'!J28,'Trial 5'!J28,'Trial 6'!J28,'Trial 7'!J28,'Trial 8'!J28)</f>
        <v>139.84251937158191</v>
      </c>
      <c r="K39" s="31">
        <f ca="1">AVERAGE('Trial 1'!K28,'Trial 2'!K28,'Trial 3'!K28,'Trial 4'!K28,'Trial 5'!K28,'Trial 6'!K28,'Trial 7'!K28,'Trial 8'!K28)</f>
        <v>139.79997917505298</v>
      </c>
      <c r="L39" s="31">
        <f ca="1">AVERAGE('Trial 1'!L28,'Trial 2'!L28,'Trial 3'!L28,'Trial 4'!L28,'Trial 5'!L28,'Trial 6'!L28,'Trial 7'!L28,'Trial 8'!L28)</f>
        <v>139.75249348218088</v>
      </c>
      <c r="M39" s="31">
        <f ca="1">AVERAGE('Trial 1'!M28,'Trial 2'!M28,'Trial 3'!M28,'Trial 4'!M28,'Trial 5'!M28,'Trial 6'!M28,'Trial 7'!M28,'Trial 8'!M28)</f>
        <v>139.70043753684391</v>
      </c>
      <c r="N39" s="32">
        <f ca="1">M39</f>
        <v>139.70043753684391</v>
      </c>
      <c r="O39" s="31">
        <f ca="1">AVERAGE('Trial 1'!O28,'Trial 2'!O28,'Trial 3'!O28,'Trial 4'!O28,'Trial 5'!O28,'Trial 6'!O28,'Trial 7'!O28,'Trial 8'!O28)</f>
        <v>139.64419424301414</v>
      </c>
      <c r="P39" s="31">
        <f ca="1">AVERAGE('Trial 1'!P28,'Trial 2'!P28,'Trial 3'!P28,'Trial 4'!P28,'Trial 5'!P28,'Trial 6'!P28,'Trial 7'!P28,'Trial 8'!P28)</f>
        <v>139.58393900210692</v>
      </c>
      <c r="Q39" s="31">
        <f ca="1">AVERAGE('Trial 1'!Q28,'Trial 2'!Q28,'Trial 3'!Q28,'Trial 4'!Q28,'Trial 5'!Q28,'Trial 6'!Q28,'Trial 7'!Q28,'Trial 8'!Q28)</f>
        <v>139.51982074433784</v>
      </c>
      <c r="R39" s="31">
        <f ca="1">AVERAGE('Trial 1'!R28,'Trial 2'!R28,'Trial 3'!R28,'Trial 4'!R28,'Trial 5'!R28,'Trial 6'!R28,'Trial 7'!R28,'Trial 8'!R28)</f>
        <v>139.45133528185499</v>
      </c>
      <c r="S39" s="31">
        <f ca="1">AVERAGE('Trial 1'!S28,'Trial 2'!S28,'Trial 3'!S28,'Trial 4'!S28,'Trial 5'!S28,'Trial 6'!S28,'Trial 7'!S28,'Trial 8'!S28)</f>
        <v>139.37952484108541</v>
      </c>
      <c r="T39" s="31">
        <f ca="1">AVERAGE('Trial 1'!T28,'Trial 2'!T28,'Trial 3'!T28,'Trial 4'!T28,'Trial 5'!T28,'Trial 6'!T28,'Trial 7'!T28,'Trial 8'!T28)</f>
        <v>139.30445623518878</v>
      </c>
      <c r="U39" s="31">
        <f ca="1">AVERAGE('Trial 1'!U28,'Trial 2'!U28,'Trial 3'!U28,'Trial 4'!U28,'Trial 5'!U28,'Trial 6'!U28,'Trial 7'!U28,'Trial 8'!U28)</f>
        <v>139.22551349925413</v>
      </c>
      <c r="V39" s="31">
        <f ca="1">AVERAGE('Trial 1'!V28,'Trial 2'!V28,'Trial 3'!V28,'Trial 4'!V28,'Trial 5'!V28,'Trial 6'!V28,'Trial 7'!V28,'Trial 8'!V28)</f>
        <v>139.14333060720818</v>
      </c>
      <c r="W39" s="31">
        <f ca="1">AVERAGE('Trial 1'!W28,'Trial 2'!W28,'Trial 3'!W28,'Trial 4'!W28,'Trial 5'!W28,'Trial 6'!W28,'Trial 7'!W28,'Trial 8'!W28)</f>
        <v>139.05776391213362</v>
      </c>
      <c r="X39" s="31">
        <f ca="1">AVERAGE('Trial 1'!X28,'Trial 2'!X28,'Trial 3'!X28,'Trial 4'!X28,'Trial 5'!X28,'Trial 6'!X28,'Trial 7'!X28,'Trial 8'!X28)</f>
        <v>138.96897623243146</v>
      </c>
      <c r="Y39" s="31">
        <f ca="1">AVERAGE('Trial 1'!Y28,'Trial 2'!Y28,'Trial 3'!Y28,'Trial 4'!Y28,'Trial 5'!Y28,'Trial 6'!Y28,'Trial 7'!Y28,'Trial 8'!Y28)</f>
        <v>138.87760511969489</v>
      </c>
      <c r="Z39" s="31">
        <f ca="1">AVERAGE('Trial 1'!Z28,'Trial 2'!Z28,'Trial 3'!Z28,'Trial 4'!Z28,'Trial 5'!Z28,'Trial 6'!Z28,'Trial 7'!Z28,'Trial 8'!Z28)</f>
        <v>138.7835186129974</v>
      </c>
      <c r="AA39" s="32">
        <f ca="1">Z39</f>
        <v>138.7835186129974</v>
      </c>
      <c r="AB39" s="31">
        <f ca="1">AVERAGE('Trial 1'!AB28,'Trial 2'!AB28,'Trial 3'!AB28,'Trial 4'!AB28,'Trial 5'!AB28,'Trial 6'!AB28,'Trial 7'!AB28,'Trial 8'!AB28)</f>
        <v>138.68655665322217</v>
      </c>
      <c r="AC39" s="31">
        <f ca="1">AVERAGE('Trial 1'!AC28,'Trial 2'!AC28,'Trial 3'!AC28,'Trial 4'!AC28,'Trial 5'!AC28,'Trial 6'!AC28,'Trial 7'!AC28,'Trial 8'!AC28)</f>
        <v>138.58635609938204</v>
      </c>
      <c r="AD39" s="31">
        <f ca="1">AVERAGE('Trial 1'!AD28,'Trial 2'!AD28,'Trial 3'!AD28,'Trial 4'!AD28,'Trial 5'!AD28,'Trial 6'!AD28,'Trial 7'!AD28,'Trial 8'!AD28)</f>
        <v>138.48376797572971</v>
      </c>
      <c r="AE39" s="31">
        <f ca="1">AVERAGE('Trial 1'!AE28,'Trial 2'!AE28,'Trial 3'!AE28,'Trial 4'!AE28,'Trial 5'!AE28,'Trial 6'!AE28,'Trial 7'!AE28,'Trial 8'!AE28)</f>
        <v>138.37827119121189</v>
      </c>
      <c r="AF39" s="31">
        <f ca="1">AVERAGE('Trial 1'!AF28,'Trial 2'!AF28,'Trial 3'!AF28,'Trial 4'!AF28,'Trial 5'!AF28,'Trial 6'!AF28,'Trial 7'!AF28,'Trial 8'!AF28)</f>
        <v>138.27033418131742</v>
      </c>
      <c r="AG39" s="31">
        <f ca="1">AVERAGE('Trial 1'!AG28,'Trial 2'!AG28,'Trial 3'!AG28,'Trial 4'!AG28,'Trial 5'!AG28,'Trial 6'!AG28,'Trial 7'!AG28,'Trial 8'!AG28)</f>
        <v>138.15946470883344</v>
      </c>
      <c r="AH39" s="31">
        <f ca="1">AVERAGE('Trial 1'!AH28,'Trial 2'!AH28,'Trial 3'!AH28,'Trial 4'!AH28,'Trial 5'!AH28,'Trial 6'!AH28,'Trial 7'!AH28,'Trial 8'!AH28)</f>
        <v>138.04591834320686</v>
      </c>
      <c r="AI39" s="31">
        <f ca="1">AVERAGE('Trial 1'!AI28,'Trial 2'!AI28,'Trial 3'!AI28,'Trial 4'!AI28,'Trial 5'!AI28,'Trial 6'!AI28,'Trial 7'!AI28,'Trial 8'!AI28)</f>
        <v>137.92974213140079</v>
      </c>
      <c r="AJ39" s="31">
        <f ca="1">AVERAGE('Trial 1'!AJ28,'Trial 2'!AJ28,'Trial 3'!AJ28,'Trial 4'!AJ28,'Trial 5'!AJ28,'Trial 6'!AJ28,'Trial 7'!AJ28,'Trial 8'!AJ28)</f>
        <v>137.81098991669421</v>
      </c>
      <c r="AK39" s="31">
        <f ca="1">AVERAGE('Trial 1'!AK28,'Trial 2'!AK28,'Trial 3'!AK28,'Trial 4'!AK28,'Trial 5'!AK28,'Trial 6'!AK28,'Trial 7'!AK28,'Trial 8'!AK28)</f>
        <v>137.69010574467552</v>
      </c>
      <c r="AL39" s="31">
        <f ca="1">AVERAGE('Trial 1'!AL28,'Trial 2'!AL28,'Trial 3'!AL28,'Trial 4'!AL28,'Trial 5'!AL28,'Trial 6'!AL28,'Trial 7'!AL28,'Trial 8'!AL28)</f>
        <v>137.56682101010787</v>
      </c>
      <c r="AM39" s="31">
        <f ca="1">AVERAGE('Trial 1'!AM28,'Trial 2'!AM28,'Trial 3'!AM28,'Trial 4'!AM28,'Trial 5'!AM28,'Trial 6'!AM28,'Trial 7'!AM28,'Trial 8'!AM28)</f>
        <v>137.44108204666026</v>
      </c>
      <c r="AN39" s="32">
        <f ca="1">AM39</f>
        <v>137.44108204666026</v>
      </c>
      <c r="AO39" s="31">
        <f ca="1">AVERAGE('Trial 1'!AO28,'Trial 2'!AO28,'Trial 3'!AO28,'Trial 4'!AO28,'Trial 5'!AO28,'Trial 6'!AO28,'Trial 7'!AO28,'Trial 8'!AO28)</f>
        <v>137.31322744292805</v>
      </c>
      <c r="AP39" s="31">
        <f ca="1">AVERAGE('Trial 1'!AP28,'Trial 2'!AP28,'Trial 3'!AP28,'Trial 4'!AP28,'Trial 5'!AP28,'Trial 6'!AP28,'Trial 7'!AP28,'Trial 8'!AP28)</f>
        <v>137.18331108112199</v>
      </c>
      <c r="AQ39" s="31">
        <f ca="1">AVERAGE('Trial 1'!AQ28,'Trial 2'!AQ28,'Trial 3'!AQ28,'Trial 4'!AQ28,'Trial 5'!AQ28,'Trial 6'!AQ28,'Trial 7'!AQ28,'Trial 8'!AQ28)</f>
        <v>137.05189188370599</v>
      </c>
      <c r="AR39" s="31">
        <f ca="1">AVERAGE('Trial 1'!AR28,'Trial 2'!AR28,'Trial 3'!AR28,'Trial 4'!AR28,'Trial 5'!AR28,'Trial 6'!AR28,'Trial 7'!AR28,'Trial 8'!AR28)</f>
        <v>136.91912564403589</v>
      </c>
      <c r="AS39" s="31">
        <f ca="1">AVERAGE('Trial 1'!AS28,'Trial 2'!AS28,'Trial 3'!AS28,'Trial 4'!AS28,'Trial 5'!AS28,'Trial 6'!AS28,'Trial 7'!AS28,'Trial 8'!AS28)</f>
        <v>136.78490051891012</v>
      </c>
      <c r="AT39" s="31">
        <f ca="1">AVERAGE('Trial 1'!AT28,'Trial 2'!AT28,'Trial 3'!AT28,'Trial 4'!AT28,'Trial 5'!AT28,'Trial 6'!AT28,'Trial 7'!AT28,'Trial 8'!AT28)</f>
        <v>136.649747151349</v>
      </c>
      <c r="AU39" s="31">
        <f ca="1">AVERAGE('Trial 1'!AU28,'Trial 2'!AU28,'Trial 3'!AU28,'Trial 4'!AU28,'Trial 5'!AU28,'Trial 6'!AU28,'Trial 7'!AU28,'Trial 8'!AU28)</f>
        <v>136.51312284192818</v>
      </c>
      <c r="AV39" s="31">
        <f ca="1">AVERAGE('Trial 1'!AV28,'Trial 2'!AV28,'Trial 3'!AV28,'Trial 4'!AV28,'Trial 5'!AV28,'Trial 6'!AV28,'Trial 7'!AV28,'Trial 8'!AV28)</f>
        <v>136.37495038929876</v>
      </c>
      <c r="AW39" s="31">
        <f ca="1">AVERAGE('Trial 1'!AW28,'Trial 2'!AW28,'Trial 3'!AW28,'Trial 4'!AW28,'Trial 5'!AW28,'Trial 6'!AW28,'Trial 7'!AW28,'Trial 8'!AW28)</f>
        <v>136.23546134656283</v>
      </c>
      <c r="AX39" s="31">
        <f ca="1">AVERAGE('Trial 1'!AX28,'Trial 2'!AX28,'Trial 3'!AX28,'Trial 4'!AX28,'Trial 5'!AX28,'Trial 6'!AX28,'Trial 7'!AX28,'Trial 8'!AX28)</f>
        <v>136.09478128206916</v>
      </c>
      <c r="AY39" s="31">
        <f ca="1">AVERAGE('Trial 1'!AY28,'Trial 2'!AY28,'Trial 3'!AY28,'Trial 4'!AY28,'Trial 5'!AY28,'Trial 6'!AY28,'Trial 7'!AY28,'Trial 8'!AY28)</f>
        <v>135.95239226820567</v>
      </c>
      <c r="AZ39" s="31">
        <f ca="1">AVERAGE('Trial 1'!AZ28,'Trial 2'!AZ28,'Trial 3'!AZ28,'Trial 4'!AZ28,'Trial 5'!AZ28,'Trial 6'!AZ28,'Trial 7'!AZ28,'Trial 8'!AZ28)</f>
        <v>135.80883730471533</v>
      </c>
      <c r="BA39" s="32">
        <f ca="1">AZ39</f>
        <v>135.80883730471533</v>
      </c>
      <c r="BB39" s="31">
        <f ca="1">AVERAGE('Trial 1'!BB28,'Trial 2'!BB28,'Trial 3'!BB28,'Trial 4'!BB28,'Trial 5'!BB28,'Trial 6'!BB28,'Trial 7'!BB28,'Trial 8'!BB28)</f>
        <v>135.66389063977772</v>
      </c>
      <c r="BC39" s="31">
        <f ca="1">AVERAGE('Trial 1'!BC28,'Trial 2'!BC28,'Trial 3'!BC28,'Trial 4'!BC28,'Trial 5'!BC28,'Trial 6'!BC28,'Trial 7'!BC28,'Trial 8'!BC28)</f>
        <v>135.51816364253327</v>
      </c>
      <c r="BD39" s="31">
        <f ca="1">AVERAGE('Trial 1'!BD28,'Trial 2'!BD28,'Trial 3'!BD28,'Trial 4'!BD28,'Trial 5'!BD28,'Trial 6'!BD28,'Trial 7'!BD28,'Trial 8'!BD28)</f>
        <v>135.37168590724795</v>
      </c>
      <c r="BE39" s="31">
        <f ca="1">AVERAGE('Trial 1'!BE28,'Trial 2'!BE28,'Trial 3'!BE28,'Trial 4'!BE28,'Trial 5'!BE28,'Trial 6'!BE28,'Trial 7'!BE28,'Trial 8'!BE28)</f>
        <v>135.22398667458145</v>
      </c>
      <c r="BF39" s="31">
        <f ca="1">AVERAGE('Trial 1'!BF28,'Trial 2'!BF28,'Trial 3'!BF28,'Trial 4'!BF28,'Trial 5'!BF28,'Trial 6'!BF28,'Trial 7'!BF28,'Trial 8'!BF28)</f>
        <v>135.07558046153932</v>
      </c>
      <c r="BG39" s="31">
        <f ca="1">AVERAGE('Trial 1'!BG28,'Trial 2'!BG28,'Trial 3'!BG28,'Trial 4'!BG28,'Trial 5'!BG28,'Trial 6'!BG28,'Trial 7'!BG28,'Trial 8'!BG28)</f>
        <v>134.92683963965277</v>
      </c>
      <c r="BH39" s="31">
        <f ca="1">AVERAGE('Trial 1'!BH28,'Trial 2'!BH28,'Trial 3'!BH28,'Trial 4'!BH28,'Trial 5'!BH28,'Trial 6'!BH28,'Trial 7'!BH28,'Trial 8'!BH28)</f>
        <v>134.77676135397661</v>
      </c>
      <c r="BI39" s="31">
        <f ca="1">AVERAGE('Trial 1'!BI28,'Trial 2'!BI28,'Trial 3'!BI28,'Trial 4'!BI28,'Trial 5'!BI28,'Trial 6'!BI28,'Trial 7'!BI28,'Trial 8'!BI28)</f>
        <v>134.6261741928509</v>
      </c>
      <c r="BJ39" s="31">
        <f ca="1">AVERAGE('Trial 1'!BJ28,'Trial 2'!BJ28,'Trial 3'!BJ28,'Trial 4'!BJ28,'Trial 5'!BJ28,'Trial 6'!BJ28,'Trial 7'!BJ28,'Trial 8'!BJ28)</f>
        <v>134.47445590283581</v>
      </c>
      <c r="BK39" s="31">
        <f ca="1">AVERAGE('Trial 1'!BK28,'Trial 2'!BK28,'Trial 3'!BK28,'Trial 4'!BK28,'Trial 5'!BK28,'Trial 6'!BK28,'Trial 7'!BK28,'Trial 8'!BK28)</f>
        <v>134.32214254546017</v>
      </c>
      <c r="BL39" s="31">
        <f ca="1">AVERAGE('Trial 1'!BL28,'Trial 2'!BL28,'Trial 3'!BL28,'Trial 4'!BL28,'Trial 5'!BL28,'Trial 6'!BL28,'Trial 7'!BL28,'Trial 8'!BL28)</f>
        <v>134.16879415548212</v>
      </c>
      <c r="BM39" s="31">
        <f ca="1">AVERAGE('Trial 1'!BM28,'Trial 2'!BM28,'Trial 3'!BM28,'Trial 4'!BM28,'Trial 5'!BM28,'Trial 6'!BM28,'Trial 7'!BM28,'Trial 8'!BM28)</f>
        <v>134.01529529481127</v>
      </c>
      <c r="BN39" s="32">
        <f ca="1">BM39</f>
        <v>134.01529529481127</v>
      </c>
      <c r="BO39" s="31">
        <f ca="1">AVERAGE('Trial 1'!BO28,'Trial 2'!BO28,'Trial 3'!BO28,'Trial 4'!BO28,'Trial 5'!BO28,'Trial 6'!BO28,'Trial 7'!BO28,'Trial 8'!BO28)</f>
        <v>133.86111047721843</v>
      </c>
      <c r="BP39" s="31">
        <f ca="1">AVERAGE('Trial 1'!BP28,'Trial 2'!BP28,'Trial 3'!BP28,'Trial 4'!BP28,'Trial 5'!BP28,'Trial 6'!BP28,'Trial 7'!BP28,'Trial 8'!BP28)</f>
        <v>133.70669174604438</v>
      </c>
      <c r="BQ39" s="31">
        <f ca="1">AVERAGE('Trial 1'!BQ28,'Trial 2'!BQ28,'Trial 3'!BQ28,'Trial 4'!BQ28,'Trial 5'!BQ28,'Trial 6'!BQ28,'Trial 7'!BQ28,'Trial 8'!BQ28)</f>
        <v>133.55180849951398</v>
      </c>
      <c r="BR39" s="31">
        <f ca="1">AVERAGE('Trial 1'!BR28,'Trial 2'!BR28,'Trial 3'!BR28,'Trial 4'!BR28,'Trial 5'!BR28,'Trial 6'!BR28,'Trial 7'!BR28,'Trial 8'!BR28)</f>
        <v>133.39658549943454</v>
      </c>
      <c r="BS39" s="31">
        <f ca="1">AVERAGE('Trial 1'!BS28,'Trial 2'!BS28,'Trial 3'!BS28,'Trial 4'!BS28,'Trial 5'!BS28,'Trial 6'!BS28,'Trial 7'!BS28,'Trial 8'!BS28)</f>
        <v>133.24130781876187</v>
      </c>
      <c r="BT39" s="31">
        <f ca="1">AVERAGE('Trial 1'!BT28,'Trial 2'!BT28,'Trial 3'!BT28,'Trial 4'!BT28,'Trial 5'!BT28,'Trial 6'!BT28,'Trial 7'!BT28,'Trial 8'!BT28)</f>
        <v>133.0859062916131</v>
      </c>
      <c r="BU39" s="31">
        <f ca="1">AVERAGE('Trial 1'!BU28,'Trial 2'!BU28,'Trial 3'!BU28,'Trial 4'!BU28,'Trial 5'!BU28,'Trial 6'!BU28,'Trial 7'!BU28,'Trial 8'!BU28)</f>
        <v>132.93041732905135</v>
      </c>
      <c r="BV39" s="31">
        <f ca="1">AVERAGE('Trial 1'!BV28,'Trial 2'!BV28,'Trial 3'!BV28,'Trial 4'!BV28,'Trial 5'!BV28,'Trial 6'!BV28,'Trial 7'!BV28,'Trial 8'!BV28)</f>
        <v>132.77494636023422</v>
      </c>
      <c r="BW39" s="31">
        <f ca="1">AVERAGE('Trial 1'!BW28,'Trial 2'!BW28,'Trial 3'!BW28,'Trial 4'!BW28,'Trial 5'!BW28,'Trial 6'!BW28,'Trial 7'!BW28,'Trial 8'!BW28)</f>
        <v>132.61982763603194</v>
      </c>
      <c r="BX39" s="31">
        <f ca="1">AVERAGE('Trial 1'!BX28,'Trial 2'!BX28,'Trial 3'!BX28,'Trial 4'!BX28,'Trial 5'!BX28,'Trial 6'!BX28,'Trial 7'!BX28,'Trial 8'!BX28)</f>
        <v>132.46457135551194</v>
      </c>
      <c r="BY39" s="31">
        <f ca="1">AVERAGE('Trial 1'!BY28,'Trial 2'!BY28,'Trial 3'!BY28,'Trial 4'!BY28,'Trial 5'!BY28,'Trial 6'!BY28,'Trial 7'!BY28,'Trial 8'!BY28)</f>
        <v>132.30876302998664</v>
      </c>
      <c r="BZ39" s="31">
        <f ca="1">AVERAGE('Trial 1'!BZ28,'Trial 2'!BZ28,'Trial 3'!BZ28,'Trial 4'!BZ28,'Trial 5'!BZ28,'Trial 6'!BZ28,'Trial 7'!BZ28,'Trial 8'!BZ28)</f>
        <v>132.15243620769851</v>
      </c>
      <c r="CA39" s="32">
        <f ca="1">BZ39</f>
        <v>132.15243620769851</v>
      </c>
      <c r="CB39" s="31">
        <f ca="1">AVERAGE('Trial 1'!CB28,'Trial 2'!CB28,'Trial 3'!CB28,'Trial 4'!CB28,'Trial 5'!CB28,'Trial 6'!CB28,'Trial 7'!CB28,'Trial 8'!CB28)</f>
        <v>131.99608574151387</v>
      </c>
      <c r="CC39" s="31">
        <f ca="1">AVERAGE('Trial 1'!CC28,'Trial 2'!CC28,'Trial 3'!CC28,'Trial 4'!CC28,'Trial 5'!CC28,'Trial 6'!CC28,'Trial 7'!CC28,'Trial 8'!CC28)</f>
        <v>131.83972121741036</v>
      </c>
      <c r="CD39" s="31">
        <f ca="1">AVERAGE('Trial 1'!CD28,'Trial 2'!CD28,'Trial 3'!CD28,'Trial 4'!CD28,'Trial 5'!CD28,'Trial 6'!CD28,'Trial 7'!CD28,'Trial 8'!CD28)</f>
        <v>131.68316253859123</v>
      </c>
      <c r="CE39" s="31">
        <f ca="1">AVERAGE('Trial 1'!CE28,'Trial 2'!CE28,'Trial 3'!CE28,'Trial 4'!CE28,'Trial 5'!CE28,'Trial 6'!CE28,'Trial 7'!CE28,'Trial 8'!CE28)</f>
        <v>131.52651159793146</v>
      </c>
      <c r="CF39" s="31">
        <f ca="1">AVERAGE('Trial 1'!CF28,'Trial 2'!CF28,'Trial 3'!CF28,'Trial 4'!CF28,'Trial 5'!CF28,'Trial 6'!CF28,'Trial 7'!CF28,'Trial 8'!CF28)</f>
        <v>131.36936134639998</v>
      </c>
      <c r="CG39" s="31">
        <f ca="1">AVERAGE('Trial 1'!CG28,'Trial 2'!CG28,'Trial 3'!CG28,'Trial 4'!CG28,'Trial 5'!CG28,'Trial 6'!CG28,'Trial 7'!CG28,'Trial 8'!CG28)</f>
        <v>131.21261203321191</v>
      </c>
      <c r="CH39" s="31">
        <f ca="1">AVERAGE('Trial 1'!CH28,'Trial 2'!CH28,'Trial 3'!CH28,'Trial 4'!CH28,'Trial 5'!CH28,'Trial 6'!CH28,'Trial 7'!CH28,'Trial 8'!CH28)</f>
        <v>131.05588767775177</v>
      </c>
      <c r="CI39" s="31">
        <f ca="1">AVERAGE('Trial 1'!CI28,'Trial 2'!CI28,'Trial 3'!CI28,'Trial 4'!CI28,'Trial 5'!CI28,'Trial 6'!CI28,'Trial 7'!CI28,'Trial 8'!CI28)</f>
        <v>130.89924154733438</v>
      </c>
      <c r="CJ39" s="31">
        <f ca="1">AVERAGE('Trial 1'!CJ28,'Trial 2'!CJ28,'Trial 3'!CJ28,'Trial 4'!CJ28,'Trial 5'!CJ28,'Trial 6'!CJ28,'Trial 7'!CJ28,'Trial 8'!CJ28)</f>
        <v>130.74314484442377</v>
      </c>
      <c r="CK39" s="31">
        <f ca="1">AVERAGE('Trial 1'!CK28,'Trial 2'!CK28,'Trial 3'!CK28,'Trial 4'!CK28,'Trial 5'!CK28,'Trial 6'!CK28,'Trial 7'!CK28,'Trial 8'!CK28)</f>
        <v>130.58758448968189</v>
      </c>
      <c r="CL39" s="31">
        <f ca="1">AVERAGE('Trial 1'!CL28,'Trial 2'!CL28,'Trial 3'!CL28,'Trial 4'!CL28,'Trial 5'!CL28,'Trial 6'!CL28,'Trial 7'!CL28,'Trial 8'!CL28)</f>
        <v>130.43221933218251</v>
      </c>
      <c r="CM39" s="31">
        <f ca="1">AVERAGE('Trial 1'!CM28,'Trial 2'!CM28,'Trial 3'!CM28,'Trial 4'!CM28,'Trial 5'!CM28,'Trial 6'!CM28,'Trial 7'!CM28,'Trial 8'!CM28)</f>
        <v>130.27679332665247</v>
      </c>
      <c r="CN39" s="32">
        <f ca="1">CM39</f>
        <v>130.27679332665247</v>
      </c>
      <c r="CO39" s="31">
        <f ca="1">AVERAGE('Trial 1'!CO28,'Trial 2'!CO28,'Trial 3'!CO28,'Trial 4'!CO28,'Trial 5'!CO28,'Trial 6'!CO28,'Trial 7'!CO28,'Trial 8'!CO28)</f>
        <v>130.12127733258899</v>
      </c>
      <c r="CP39" s="31">
        <f ca="1">AVERAGE('Trial 1'!CP28,'Trial 2'!CP28,'Trial 3'!CP28,'Trial 4'!CP28,'Trial 5'!CP28,'Trial 6'!CP28,'Trial 7'!CP28,'Trial 8'!CP28)</f>
        <v>129.96637635389163</v>
      </c>
      <c r="CQ39" s="31">
        <f ca="1">AVERAGE('Trial 1'!CQ28,'Trial 2'!CQ28,'Trial 3'!CQ28,'Trial 4'!CQ28,'Trial 5'!CQ28,'Trial 6'!CQ28,'Trial 7'!CQ28,'Trial 8'!CQ28)</f>
        <v>129.81127344912053</v>
      </c>
      <c r="CR39" s="31">
        <f ca="1">AVERAGE('Trial 1'!CR28,'Trial 2'!CR28,'Trial 3'!CR28,'Trial 4'!CR28,'Trial 5'!CR28,'Trial 6'!CR28,'Trial 7'!CR28,'Trial 8'!CR28)</f>
        <v>129.65658666204604</v>
      </c>
      <c r="CS39" s="31">
        <f ca="1">AVERAGE('Trial 1'!CS28,'Trial 2'!CS28,'Trial 3'!CS28,'Trial 4'!CS28,'Trial 5'!CS28,'Trial 6'!CS28,'Trial 7'!CS28,'Trial 8'!CS28)</f>
        <v>129.5024851447684</v>
      </c>
      <c r="CT39" s="31">
        <f ca="1">AVERAGE('Trial 1'!CT28,'Trial 2'!CT28,'Trial 3'!CT28,'Trial 4'!CT28,'Trial 5'!CT28,'Trial 6'!CT28,'Trial 7'!CT28,'Trial 8'!CT28)</f>
        <v>129.34832457580066</v>
      </c>
      <c r="CU39" s="31">
        <f ca="1">AVERAGE('Trial 1'!CU28,'Trial 2'!CU28,'Trial 3'!CU28,'Trial 4'!CU28,'Trial 5'!CU28,'Trial 6'!CU28,'Trial 7'!CU28,'Trial 8'!CU28)</f>
        <v>129.19416498986709</v>
      </c>
      <c r="CV39" s="31">
        <f ca="1">AVERAGE('Trial 1'!CV28,'Trial 2'!CV28,'Trial 3'!CV28,'Trial 4'!CV28,'Trial 5'!CV28,'Trial 6'!CV28,'Trial 7'!CV28,'Trial 8'!CV28)</f>
        <v>129.04029899986344</v>
      </c>
      <c r="CW39" s="31">
        <f ca="1">AVERAGE('Trial 1'!CW28,'Trial 2'!CW28,'Trial 3'!CW28,'Trial 4'!CW28,'Trial 5'!CW28,'Trial 6'!CW28,'Trial 7'!CW28,'Trial 8'!CW28)</f>
        <v>128.88691540983586</v>
      </c>
      <c r="CX39" s="31">
        <f ca="1">AVERAGE('Trial 1'!CX28,'Trial 2'!CX28,'Trial 3'!CX28,'Trial 4'!CX28,'Trial 5'!CX28,'Trial 6'!CX28,'Trial 7'!CX28,'Trial 8'!CX28)</f>
        <v>128.73358563403011</v>
      </c>
      <c r="CY39" s="31">
        <f ca="1">AVERAGE('Trial 1'!CY28,'Trial 2'!CY28,'Trial 3'!CY28,'Trial 4'!CY28,'Trial 5'!CY28,'Trial 6'!CY28,'Trial 7'!CY28,'Trial 8'!CY28)</f>
        <v>128.58062550274025</v>
      </c>
      <c r="CZ39" s="31">
        <f ca="1">AVERAGE('Trial 1'!CZ28,'Trial 2'!CZ28,'Trial 3'!CZ28,'Trial 4'!CZ28,'Trial 5'!CZ28,'Trial 6'!CZ28,'Trial 7'!CZ28,'Trial 8'!CZ28)</f>
        <v>128.42803487709421</v>
      </c>
      <c r="DA39" s="32">
        <f ca="1">CZ39</f>
        <v>128.42803487709421</v>
      </c>
      <c r="DB39" s="31">
        <f ca="1">AVERAGE('Trial 1'!DB28,'Trial 2'!DB28,'Trial 3'!DB28,'Trial 4'!DB28,'Trial 5'!DB28,'Trial 6'!DB28,'Trial 7'!DB28,'Trial 8'!DB28)</f>
        <v>128.27587008891871</v>
      </c>
      <c r="DC39" s="31">
        <f ca="1">AVERAGE('Trial 1'!DC28,'Trial 2'!DC28,'Trial 3'!DC28,'Trial 4'!DC28,'Trial 5'!DC28,'Trial 6'!DC28,'Trial 7'!DC28,'Trial 8'!DC28)</f>
        <v>128.12421199011115</v>
      </c>
      <c r="DD39" s="31">
        <f ca="1">AVERAGE('Trial 1'!DD28,'Trial 2'!DD28,'Trial 3'!DD28,'Trial 4'!DD28,'Trial 5'!DD28,'Trial 6'!DD28,'Trial 7'!DD28,'Trial 8'!DD28)</f>
        <v>127.97298728756856</v>
      </c>
      <c r="DE39" s="31">
        <f ca="1">AVERAGE('Trial 1'!DE28,'Trial 2'!DE28,'Trial 3'!DE28,'Trial 4'!DE28,'Trial 5'!DE28,'Trial 6'!DE28,'Trial 7'!DE28,'Trial 8'!DE28)</f>
        <v>127.82250254732068</v>
      </c>
      <c r="DF39" s="31">
        <f ca="1">AVERAGE('Trial 1'!DF28,'Trial 2'!DF28,'Trial 3'!DF28,'Trial 4'!DF28,'Trial 5'!DF28,'Trial 6'!DF28,'Trial 7'!DF28,'Trial 8'!DF28)</f>
        <v>127.67223829592152</v>
      </c>
      <c r="DG39" s="31">
        <f ca="1">AVERAGE('Trial 1'!DG28,'Trial 2'!DG28,'Trial 3'!DG28,'Trial 4'!DG28,'Trial 5'!DG28,'Trial 6'!DG28,'Trial 7'!DG28,'Trial 8'!DG28)</f>
        <v>127.5224705586155</v>
      </c>
      <c r="DH39" s="31">
        <f ca="1">AVERAGE('Trial 1'!DH28,'Trial 2'!DH28,'Trial 3'!DH28,'Trial 4'!DH28,'Trial 5'!DH28,'Trial 6'!DH28,'Trial 7'!DH28,'Trial 8'!DH28)</f>
        <v>127.37283980882967</v>
      </c>
      <c r="DI39" s="31">
        <f ca="1">AVERAGE('Trial 1'!DI28,'Trial 2'!DI28,'Trial 3'!DI28,'Trial 4'!DI28,'Trial 5'!DI28,'Trial 6'!DI28,'Trial 7'!DI28,'Trial 8'!DI28)</f>
        <v>127.22387110915382</v>
      </c>
      <c r="DJ39" s="31">
        <f ca="1">AVERAGE('Trial 1'!DJ28,'Trial 2'!DJ28,'Trial 3'!DJ28,'Trial 4'!DJ28,'Trial 5'!DJ28,'Trial 6'!DJ28,'Trial 7'!DJ28,'Trial 8'!DJ28)</f>
        <v>127.07534494690671</v>
      </c>
      <c r="DK39" s="31">
        <f ca="1">AVERAGE('Trial 1'!DK28,'Trial 2'!DK28,'Trial 3'!DK28,'Trial 4'!DK28,'Trial 5'!DK28,'Trial 6'!DK28,'Trial 7'!DK28,'Trial 8'!DK28)</f>
        <v>126.92723034263572</v>
      </c>
      <c r="DL39" s="31">
        <f ca="1">AVERAGE('Trial 1'!DL28,'Trial 2'!DL28,'Trial 3'!DL28,'Trial 4'!DL28,'Trial 5'!DL28,'Trial 6'!DL28,'Trial 7'!DL28,'Trial 8'!DL28)</f>
        <v>126.77933495401301</v>
      </c>
      <c r="DM39" s="31">
        <f ca="1">AVERAGE('Trial 1'!DM28,'Trial 2'!DM28,'Trial 3'!DM28,'Trial 4'!DM28,'Trial 5'!DM28,'Trial 6'!DM28,'Trial 7'!DM28,'Trial 8'!DM28)</f>
        <v>126.6323035989014</v>
      </c>
      <c r="DN39" s="32">
        <f ca="1">DM39</f>
        <v>126.6323035989014</v>
      </c>
      <c r="DO39" s="31">
        <f ca="1">AVERAGE('Trial 1'!DO28,'Trial 2'!DO28,'Trial 3'!DO28,'Trial 4'!DO28,'Trial 5'!DO28,'Trial 6'!DO28,'Trial 7'!DO28,'Trial 8'!DO28)</f>
        <v>126.48546481336449</v>
      </c>
      <c r="DP39" s="31">
        <f ca="1">AVERAGE('Trial 1'!DP28,'Trial 2'!DP28,'Trial 3'!DP28,'Trial 4'!DP28,'Trial 5'!DP28,'Trial 6'!DP28,'Trial 7'!DP28,'Trial 8'!DP28)</f>
        <v>126.33889201151948</v>
      </c>
      <c r="DQ39" s="31">
        <f ca="1">AVERAGE('Trial 1'!DQ28,'Trial 2'!DQ28,'Trial 3'!DQ28,'Trial 4'!DQ28,'Trial 5'!DQ28,'Trial 6'!DQ28,'Trial 7'!DQ28,'Trial 8'!DQ28)</f>
        <v>126.19292471956152</v>
      </c>
      <c r="DR39" s="31">
        <f ca="1">AVERAGE('Trial 1'!DR28,'Trial 2'!DR28,'Trial 3'!DR28,'Trial 4'!DR28,'Trial 5'!DR28,'Trial 6'!DR28,'Trial 7'!DR28,'Trial 8'!DR28)</f>
        <v>126.04757378432345</v>
      </c>
      <c r="DS39" s="31">
        <f ca="1">AVERAGE('Trial 1'!DS28,'Trial 2'!DS28,'Trial 3'!DS28,'Trial 4'!DS28,'Trial 5'!DS28,'Trial 6'!DS28,'Trial 7'!DS28,'Trial 8'!DS28)</f>
        <v>125.90269279436325</v>
      </c>
      <c r="DT39" s="31">
        <f ca="1">AVERAGE('Trial 1'!DT28,'Trial 2'!DT28,'Trial 3'!DT28,'Trial 4'!DT28,'Trial 5'!DT28,'Trial 6'!DT28,'Trial 7'!DT28,'Trial 8'!DT28)</f>
        <v>125.75777097442165</v>
      </c>
      <c r="DU39" s="31">
        <f ca="1">AVERAGE('Trial 1'!DU28,'Trial 2'!DU28,'Trial 3'!DU28,'Trial 4'!DU28,'Trial 5'!DU28,'Trial 6'!DU28,'Trial 7'!DU28,'Trial 8'!DU28)</f>
        <v>125.61355208630629</v>
      </c>
      <c r="DV39" s="31">
        <f ca="1">AVERAGE('Trial 1'!DV28,'Trial 2'!DV28,'Trial 3'!DV28,'Trial 4'!DV28,'Trial 5'!DV28,'Trial 6'!DV28,'Trial 7'!DV28,'Trial 8'!DV28)</f>
        <v>125.47034477873687</v>
      </c>
      <c r="DW39" s="31">
        <f ca="1">AVERAGE('Trial 1'!DW28,'Trial 2'!DW28,'Trial 3'!DW28,'Trial 4'!DW28,'Trial 5'!DW28,'Trial 6'!DW28,'Trial 7'!DW28,'Trial 8'!DW28)</f>
        <v>125.32769732846477</v>
      </c>
      <c r="DX39" s="31">
        <f ca="1">AVERAGE('Trial 1'!DX28,'Trial 2'!DX28,'Trial 3'!DX28,'Trial 4'!DX28,'Trial 5'!DX28,'Trial 6'!DX28,'Trial 7'!DX28,'Trial 8'!DX28)</f>
        <v>125.18558074181288</v>
      </c>
      <c r="DY39" s="31">
        <f ca="1">AVERAGE('Trial 1'!DY28,'Trial 2'!DY28,'Trial 3'!DY28,'Trial 4'!DY28,'Trial 5'!DY28,'Trial 6'!DY28,'Trial 7'!DY28,'Trial 8'!DY28)</f>
        <v>125.04437545301454</v>
      </c>
      <c r="DZ39" s="31">
        <f ca="1">AVERAGE('Trial 1'!DZ28,'Trial 2'!DZ28,'Trial 3'!DZ28,'Trial 4'!DZ28,'Trial 5'!DZ28,'Trial 6'!DZ28,'Trial 7'!DZ28,'Trial 8'!DZ28)</f>
        <v>124.9034257014827</v>
      </c>
      <c r="EA39" s="32">
        <f ca="1">DZ39</f>
        <v>124.9034257014827</v>
      </c>
      <c r="EB39" s="31">
        <f ca="1">AVERAGE('Trial 1'!EB28,'Trial 2'!EB28,'Trial 3'!EB28,'Trial 4'!EB28,'Trial 5'!EB28,'Trial 6'!EB28,'Trial 7'!EB28,'Trial 8'!EB28)</f>
        <v>124.76371007855892</v>
      </c>
      <c r="EC39" s="31">
        <f ca="1">AVERAGE('Trial 1'!EC28,'Trial 2'!EC28,'Trial 3'!EC28,'Trial 4'!EC28,'Trial 5'!EC28,'Trial 6'!EC28,'Trial 7'!EC28,'Trial 8'!EC28)</f>
        <v>124.62465647845703</v>
      </c>
      <c r="ED39" s="31">
        <f ca="1">AVERAGE('Trial 1'!ED28,'Trial 2'!ED28,'Trial 3'!ED28,'Trial 4'!ED28,'Trial 5'!ED28,'Trial 6'!ED28,'Trial 7'!ED28,'Trial 8'!ED28)</f>
        <v>124.48597726244502</v>
      </c>
      <c r="EE39" s="31">
        <f ca="1">AVERAGE('Trial 1'!EE28,'Trial 2'!EE28,'Trial 3'!EE28,'Trial 4'!EE28,'Trial 5'!EE28,'Trial 6'!EE28,'Trial 7'!EE28,'Trial 8'!EE28)</f>
        <v>124.34714832031858</v>
      </c>
      <c r="EF39" s="31">
        <f ca="1">AVERAGE('Trial 1'!EF28,'Trial 2'!EF28,'Trial 3'!EF28,'Trial 4'!EF28,'Trial 5'!EF28,'Trial 6'!EF28,'Trial 7'!EF28,'Trial 8'!EF28)</f>
        <v>124.2092161225832</v>
      </c>
      <c r="EG39" s="31">
        <f ca="1">AVERAGE('Trial 1'!EG28,'Trial 2'!EG28,'Trial 3'!EG28,'Trial 4'!EG28,'Trial 5'!EG28,'Trial 6'!EG28,'Trial 7'!EG28,'Trial 8'!EG28)</f>
        <v>124.0716900507403</v>
      </c>
      <c r="EH39" s="31">
        <f ca="1">AVERAGE('Trial 1'!EH28,'Trial 2'!EH28,'Trial 3'!EH28,'Trial 4'!EH28,'Trial 5'!EH28,'Trial 6'!EH28,'Trial 7'!EH28,'Trial 8'!EH28)</f>
        <v>123.93494765581384</v>
      </c>
      <c r="EI39" s="31">
        <f ca="1">AVERAGE('Trial 1'!EI28,'Trial 2'!EI28,'Trial 3'!EI28,'Trial 4'!EI28,'Trial 5'!EI28,'Trial 6'!EI28,'Trial 7'!EI28,'Trial 8'!EI28)</f>
        <v>123.79872753184212</v>
      </c>
      <c r="EJ39" s="31">
        <f ca="1">AVERAGE('Trial 1'!EJ28,'Trial 2'!EJ28,'Trial 3'!EJ28,'Trial 4'!EJ28,'Trial 5'!EJ28,'Trial 6'!EJ28,'Trial 7'!EJ28,'Trial 8'!EJ28)</f>
        <v>123.6634915553575</v>
      </c>
      <c r="EK39" s="31">
        <f ca="1">AVERAGE('Trial 1'!EK28,'Trial 2'!EK28,'Trial 3'!EK28,'Trial 4'!EK28,'Trial 5'!EK28,'Trial 6'!EK28,'Trial 7'!EK28,'Trial 8'!EK28)</f>
        <v>123.52891779987958</v>
      </c>
      <c r="EL39" s="31">
        <f ca="1">AVERAGE('Trial 1'!EL28,'Trial 2'!EL28,'Trial 3'!EL28,'Trial 4'!EL28,'Trial 5'!EL28,'Trial 6'!EL28,'Trial 7'!EL28,'Trial 8'!EL28)</f>
        <v>123.39485599032223</v>
      </c>
      <c r="EM39" s="31">
        <f ca="1">AVERAGE('Trial 1'!EM28,'Trial 2'!EM28,'Trial 3'!EM28,'Trial 4'!EM28,'Trial 5'!EM28,'Trial 6'!EM28,'Trial 7'!EM28,'Trial 8'!EM28)</f>
        <v>123.26167064738202</v>
      </c>
      <c r="EN39" s="32">
        <f ca="1">EM39</f>
        <v>123.26167064738202</v>
      </c>
    </row>
    <row r="40" spans="1:144" ht="12.75" customHeight="1" outlineLevel="1">
      <c r="A40" s="9" t="str">
        <f>Labels!B44</f>
        <v>Employment std dev</v>
      </c>
      <c r="B40" s="33">
        <f>STDEV('Trial 1'!B28,'Trial 2'!B28,'Trial 3'!B28,'Trial 4'!B28,'Trial 5'!B28,'Trial 6'!B28,'Trial 7'!B28,'Trial 8'!B28)</f>
        <v>0</v>
      </c>
      <c r="C40" s="33">
        <f>STDEV('Trial 1'!C28,'Trial 2'!C28,'Trial 3'!C28,'Trial 4'!C28,'Trial 5'!C28,'Trial 6'!C28,'Trial 7'!C28,'Trial 8'!C28)</f>
        <v>0</v>
      </c>
      <c r="D40" s="33">
        <f ca="1">STDEV('Trial 1'!D28,'Trial 2'!D28,'Trial 3'!D28,'Trial 4'!D28,'Trial 5'!D28,'Trial 6'!D28,'Trial 7'!D28,'Trial 8'!D28)</f>
        <v>7.7966438618544062E-4</v>
      </c>
      <c r="E40" s="33">
        <f ca="1">STDEV('Trial 1'!E28,'Trial 2'!E28,'Trial 3'!E28,'Trial 4'!E28,'Trial 5'!E28,'Trial 6'!E28,'Trial 7'!E28,'Trial 8'!E28)</f>
        <v>1.6691455729829923E-3</v>
      </c>
      <c r="F40" s="33">
        <f ca="1">STDEV('Trial 1'!F28,'Trial 2'!F28,'Trial 3'!F28,'Trial 4'!F28,'Trial 5'!F28,'Trial 6'!F28,'Trial 7'!F28,'Trial 8'!F28)</f>
        <v>2.2755279014504029E-3</v>
      </c>
      <c r="G40" s="33">
        <f ca="1">STDEV('Trial 1'!G28,'Trial 2'!G28,'Trial 3'!G28,'Trial 4'!G28,'Trial 5'!G28,'Trial 6'!G28,'Trial 7'!G28,'Trial 8'!G28)</f>
        <v>2.9948275210779658E-3</v>
      </c>
      <c r="H40" s="33">
        <f ca="1">STDEV('Trial 1'!H28,'Trial 2'!H28,'Trial 3'!H28,'Trial 4'!H28,'Trial 5'!H28,'Trial 6'!H28,'Trial 7'!H28,'Trial 8'!H28)</f>
        <v>4.1515916583034825E-3</v>
      </c>
      <c r="I40" s="33">
        <f ca="1">STDEV('Trial 1'!I28,'Trial 2'!I28,'Trial 3'!I28,'Trial 4'!I28,'Trial 5'!I28,'Trial 6'!I28,'Trial 7'!I28,'Trial 8'!I28)</f>
        <v>5.356052589308196E-3</v>
      </c>
      <c r="J40" s="33">
        <f ca="1">STDEV('Trial 1'!J28,'Trial 2'!J28,'Trial 3'!J28,'Trial 4'!J28,'Trial 5'!J28,'Trial 6'!J28,'Trial 7'!J28,'Trial 8'!J28)</f>
        <v>6.8299440127548043E-3</v>
      </c>
      <c r="K40" s="33">
        <f ca="1">STDEV('Trial 1'!K28,'Trial 2'!K28,'Trial 3'!K28,'Trial 4'!K28,'Trial 5'!K28,'Trial 6'!K28,'Trial 7'!K28,'Trial 8'!K28)</f>
        <v>8.4467570843415139E-3</v>
      </c>
      <c r="L40" s="33">
        <f ca="1">STDEV('Trial 1'!L28,'Trial 2'!L28,'Trial 3'!L28,'Trial 4'!L28,'Trial 5'!L28,'Trial 6'!L28,'Trial 7'!L28,'Trial 8'!L28)</f>
        <v>9.6120257158008159E-3</v>
      </c>
      <c r="M40" s="33">
        <f ca="1">STDEV('Trial 1'!M28,'Trial 2'!M28,'Trial 3'!M28,'Trial 4'!M28,'Trial 5'!M28,'Trial 6'!M28,'Trial 7'!M28,'Trial 8'!M28)</f>
        <v>1.108982102258978E-2</v>
      </c>
      <c r="N40" s="34">
        <f ca="1">M40</f>
        <v>1.108982102258978E-2</v>
      </c>
      <c r="O40" s="33">
        <f ca="1">STDEV('Trial 1'!O28,'Trial 2'!O28,'Trial 3'!O28,'Trial 4'!O28,'Trial 5'!O28,'Trial 6'!O28,'Trial 7'!O28,'Trial 8'!O28)</f>
        <v>1.2892143682125623E-2</v>
      </c>
      <c r="P40" s="33">
        <f ca="1">STDEV('Trial 1'!P28,'Trial 2'!P28,'Trial 3'!P28,'Trial 4'!P28,'Trial 5'!P28,'Trial 6'!P28,'Trial 7'!P28,'Trial 8'!P28)</f>
        <v>1.47417962492117E-2</v>
      </c>
      <c r="Q40" s="33">
        <f ca="1">STDEV('Trial 1'!Q28,'Trial 2'!Q28,'Trial 3'!Q28,'Trial 4'!Q28,'Trial 5'!Q28,'Trial 6'!Q28,'Trial 7'!Q28,'Trial 8'!Q28)</f>
        <v>1.6099698789755541E-2</v>
      </c>
      <c r="R40" s="33">
        <f ca="1">STDEV('Trial 1'!R28,'Trial 2'!R28,'Trial 3'!R28,'Trial 4'!R28,'Trial 5'!R28,'Trial 6'!R28,'Trial 7'!R28,'Trial 8'!R28)</f>
        <v>1.7888147786921126E-2</v>
      </c>
      <c r="S40" s="33">
        <f ca="1">STDEV('Trial 1'!S28,'Trial 2'!S28,'Trial 3'!S28,'Trial 4'!S28,'Trial 5'!S28,'Trial 6'!S28,'Trial 7'!S28,'Trial 8'!S28)</f>
        <v>2.0028156792608793E-2</v>
      </c>
      <c r="T40" s="33">
        <f ca="1">STDEV('Trial 1'!T28,'Trial 2'!T28,'Trial 3'!T28,'Trial 4'!T28,'Trial 5'!T28,'Trial 6'!T28,'Trial 7'!T28,'Trial 8'!T28)</f>
        <v>2.2066023249391119E-2</v>
      </c>
      <c r="U40" s="33">
        <f ca="1">STDEV('Trial 1'!U28,'Trial 2'!U28,'Trial 3'!U28,'Trial 4'!U28,'Trial 5'!U28,'Trial 6'!U28,'Trial 7'!U28,'Trial 8'!U28)</f>
        <v>2.4259371181845891E-2</v>
      </c>
      <c r="V40" s="33">
        <f ca="1">STDEV('Trial 1'!V28,'Trial 2'!V28,'Trial 3'!V28,'Trial 4'!V28,'Trial 5'!V28,'Trial 6'!V28,'Trial 7'!V28,'Trial 8'!V28)</f>
        <v>2.7123201398529743E-2</v>
      </c>
      <c r="W40" s="33">
        <f ca="1">STDEV('Trial 1'!W28,'Trial 2'!W28,'Trial 3'!W28,'Trial 4'!W28,'Trial 5'!W28,'Trial 6'!W28,'Trial 7'!W28,'Trial 8'!W28)</f>
        <v>2.9911682849376713E-2</v>
      </c>
      <c r="X40" s="33">
        <f ca="1">STDEV('Trial 1'!X28,'Trial 2'!X28,'Trial 3'!X28,'Trial 4'!X28,'Trial 5'!X28,'Trial 6'!X28,'Trial 7'!X28,'Trial 8'!X28)</f>
        <v>3.3261276183761963E-2</v>
      </c>
      <c r="Y40" s="33">
        <f ca="1">STDEV('Trial 1'!Y28,'Trial 2'!Y28,'Trial 3'!Y28,'Trial 4'!Y28,'Trial 5'!Y28,'Trial 6'!Y28,'Trial 7'!Y28,'Trial 8'!Y28)</f>
        <v>3.6548376906372942E-2</v>
      </c>
      <c r="Z40" s="33">
        <f ca="1">STDEV('Trial 1'!Z28,'Trial 2'!Z28,'Trial 3'!Z28,'Trial 4'!Z28,'Trial 5'!Z28,'Trial 6'!Z28,'Trial 7'!Z28,'Trial 8'!Z28)</f>
        <v>4.0127167666276525E-2</v>
      </c>
      <c r="AA40" s="34">
        <f ca="1">Z40</f>
        <v>4.0127167666276525E-2</v>
      </c>
      <c r="AB40" s="33">
        <f ca="1">STDEV('Trial 1'!AB28,'Trial 2'!AB28,'Trial 3'!AB28,'Trial 4'!AB28,'Trial 5'!AB28,'Trial 6'!AB28,'Trial 7'!AB28,'Trial 8'!AB28)</f>
        <v>4.3526757929789398E-2</v>
      </c>
      <c r="AC40" s="33">
        <f ca="1">STDEV('Trial 1'!AC28,'Trial 2'!AC28,'Trial 3'!AC28,'Trial 4'!AC28,'Trial 5'!AC28,'Trial 6'!AC28,'Trial 7'!AC28,'Trial 8'!AC28)</f>
        <v>4.7039512011298773E-2</v>
      </c>
      <c r="AD40" s="33">
        <f ca="1">STDEV('Trial 1'!AD28,'Trial 2'!AD28,'Trial 3'!AD28,'Trial 4'!AD28,'Trial 5'!AD28,'Trial 6'!AD28,'Trial 7'!AD28,'Trial 8'!AD28)</f>
        <v>5.061587557571167E-2</v>
      </c>
      <c r="AE40" s="33">
        <f ca="1">STDEV('Trial 1'!AE28,'Trial 2'!AE28,'Trial 3'!AE28,'Trial 4'!AE28,'Trial 5'!AE28,'Trial 6'!AE28,'Trial 7'!AE28,'Trial 8'!AE28)</f>
        <v>5.4204994148734018E-2</v>
      </c>
      <c r="AF40" s="33">
        <f ca="1">STDEV('Trial 1'!AF28,'Trial 2'!AF28,'Trial 3'!AF28,'Trial 4'!AF28,'Trial 5'!AF28,'Trial 6'!AF28,'Trial 7'!AF28,'Trial 8'!AF28)</f>
        <v>5.8346000801597346E-2</v>
      </c>
      <c r="AG40" s="33">
        <f ca="1">STDEV('Trial 1'!AG28,'Trial 2'!AG28,'Trial 3'!AG28,'Trial 4'!AG28,'Trial 5'!AG28,'Trial 6'!AG28,'Trial 7'!AG28,'Trial 8'!AG28)</f>
        <v>6.1978212307340214E-2</v>
      </c>
      <c r="AH40" s="33">
        <f ca="1">STDEV('Trial 1'!AH28,'Trial 2'!AH28,'Trial 3'!AH28,'Trial 4'!AH28,'Trial 5'!AH28,'Trial 6'!AH28,'Trial 7'!AH28,'Trial 8'!AH28)</f>
        <v>6.5961704166757354E-2</v>
      </c>
      <c r="AI40" s="33">
        <f ca="1">STDEV('Trial 1'!AI28,'Trial 2'!AI28,'Trial 3'!AI28,'Trial 4'!AI28,'Trial 5'!AI28,'Trial 6'!AI28,'Trial 7'!AI28,'Trial 8'!AI28)</f>
        <v>6.9736342806818494E-2</v>
      </c>
      <c r="AJ40" s="33">
        <f ca="1">STDEV('Trial 1'!AJ28,'Trial 2'!AJ28,'Trial 3'!AJ28,'Trial 4'!AJ28,'Trial 5'!AJ28,'Trial 6'!AJ28,'Trial 7'!AJ28,'Trial 8'!AJ28)</f>
        <v>7.3354981938000482E-2</v>
      </c>
      <c r="AK40" s="33">
        <f ca="1">STDEV('Trial 1'!AK28,'Trial 2'!AK28,'Trial 3'!AK28,'Trial 4'!AK28,'Trial 5'!AK28,'Trial 6'!AK28,'Trial 7'!AK28,'Trial 8'!AK28)</f>
        <v>7.7083642376635716E-2</v>
      </c>
      <c r="AL40" s="33">
        <f ca="1">STDEV('Trial 1'!AL28,'Trial 2'!AL28,'Trial 3'!AL28,'Trial 4'!AL28,'Trial 5'!AL28,'Trial 6'!AL28,'Trial 7'!AL28,'Trial 8'!AL28)</f>
        <v>8.1122174882943099E-2</v>
      </c>
      <c r="AM40" s="33">
        <f ca="1">STDEV('Trial 1'!AM28,'Trial 2'!AM28,'Trial 3'!AM28,'Trial 4'!AM28,'Trial 5'!AM28,'Trial 6'!AM28,'Trial 7'!AM28,'Trial 8'!AM28)</f>
        <v>8.5208509909675087E-2</v>
      </c>
      <c r="AN40" s="34">
        <f ca="1">AM40</f>
        <v>8.5208509909675087E-2</v>
      </c>
      <c r="AO40" s="33">
        <f ca="1">STDEV('Trial 1'!AO28,'Trial 2'!AO28,'Trial 3'!AO28,'Trial 4'!AO28,'Trial 5'!AO28,'Trial 6'!AO28,'Trial 7'!AO28,'Trial 8'!AO28)</f>
        <v>8.9583893687657845E-2</v>
      </c>
      <c r="AP40" s="33">
        <f ca="1">STDEV('Trial 1'!AP28,'Trial 2'!AP28,'Trial 3'!AP28,'Trial 4'!AP28,'Trial 5'!AP28,'Trial 6'!AP28,'Trial 7'!AP28,'Trial 8'!AP28)</f>
        <v>9.3787625059293431E-2</v>
      </c>
      <c r="AQ40" s="33">
        <f ca="1">STDEV('Trial 1'!AQ28,'Trial 2'!AQ28,'Trial 3'!AQ28,'Trial 4'!AQ28,'Trial 5'!AQ28,'Trial 6'!AQ28,'Trial 7'!AQ28,'Trial 8'!AQ28)</f>
        <v>9.7484429308060686E-2</v>
      </c>
      <c r="AR40" s="33">
        <f ca="1">STDEV('Trial 1'!AR28,'Trial 2'!AR28,'Trial 3'!AR28,'Trial 4'!AR28,'Trial 5'!AR28,'Trial 6'!AR28,'Trial 7'!AR28,'Trial 8'!AR28)</f>
        <v>0.1008701185163457</v>
      </c>
      <c r="AS40" s="33">
        <f ca="1">STDEV('Trial 1'!AS28,'Trial 2'!AS28,'Trial 3'!AS28,'Trial 4'!AS28,'Trial 5'!AS28,'Trial 6'!AS28,'Trial 7'!AS28,'Trial 8'!AS28)</f>
        <v>0.10480598536373022</v>
      </c>
      <c r="AT40" s="33">
        <f ca="1">STDEV('Trial 1'!AT28,'Trial 2'!AT28,'Trial 3'!AT28,'Trial 4'!AT28,'Trial 5'!AT28,'Trial 6'!AT28,'Trial 7'!AT28,'Trial 8'!AT28)</f>
        <v>0.1090124528282851</v>
      </c>
      <c r="AU40" s="33">
        <f ca="1">STDEV('Trial 1'!AU28,'Trial 2'!AU28,'Trial 3'!AU28,'Trial 4'!AU28,'Trial 5'!AU28,'Trial 6'!AU28,'Trial 7'!AU28,'Trial 8'!AU28)</f>
        <v>0.11362442243517289</v>
      </c>
      <c r="AV40" s="33">
        <f ca="1">STDEV('Trial 1'!AV28,'Trial 2'!AV28,'Trial 3'!AV28,'Trial 4'!AV28,'Trial 5'!AV28,'Trial 6'!AV28,'Trial 7'!AV28,'Trial 8'!AV28)</f>
        <v>0.11824203581766772</v>
      </c>
      <c r="AW40" s="33">
        <f ca="1">STDEV('Trial 1'!AW28,'Trial 2'!AW28,'Trial 3'!AW28,'Trial 4'!AW28,'Trial 5'!AW28,'Trial 6'!AW28,'Trial 7'!AW28,'Trial 8'!AW28)</f>
        <v>0.12290287232228972</v>
      </c>
      <c r="AX40" s="33">
        <f ca="1">STDEV('Trial 1'!AX28,'Trial 2'!AX28,'Trial 3'!AX28,'Trial 4'!AX28,'Trial 5'!AX28,'Trial 6'!AX28,'Trial 7'!AX28,'Trial 8'!AX28)</f>
        <v>0.12718366443629978</v>
      </c>
      <c r="AY40" s="33">
        <f ca="1">STDEV('Trial 1'!AY28,'Trial 2'!AY28,'Trial 3'!AY28,'Trial 4'!AY28,'Trial 5'!AY28,'Trial 6'!AY28,'Trial 7'!AY28,'Trial 8'!AY28)</f>
        <v>0.1313369874089701</v>
      </c>
      <c r="AZ40" s="33">
        <f ca="1">STDEV('Trial 1'!AZ28,'Trial 2'!AZ28,'Trial 3'!AZ28,'Trial 4'!AZ28,'Trial 5'!AZ28,'Trial 6'!AZ28,'Trial 7'!AZ28,'Trial 8'!AZ28)</f>
        <v>0.13511764152379152</v>
      </c>
      <c r="BA40" s="34">
        <f ca="1">AZ40</f>
        <v>0.13511764152379152</v>
      </c>
      <c r="BB40" s="33">
        <f ca="1">STDEV('Trial 1'!BB28,'Trial 2'!BB28,'Trial 3'!BB28,'Trial 4'!BB28,'Trial 5'!BB28,'Trial 6'!BB28,'Trial 7'!BB28,'Trial 8'!BB28)</f>
        <v>0.13894702976194881</v>
      </c>
      <c r="BC40" s="33">
        <f ca="1">STDEV('Trial 1'!BC28,'Trial 2'!BC28,'Trial 3'!BC28,'Trial 4'!BC28,'Trial 5'!BC28,'Trial 6'!BC28,'Trial 7'!BC28,'Trial 8'!BC28)</f>
        <v>0.14307113613622743</v>
      </c>
      <c r="BD40" s="33">
        <f ca="1">STDEV('Trial 1'!BD28,'Trial 2'!BD28,'Trial 3'!BD28,'Trial 4'!BD28,'Trial 5'!BD28,'Trial 6'!BD28,'Trial 7'!BD28,'Trial 8'!BD28)</f>
        <v>0.1472452997253243</v>
      </c>
      <c r="BE40" s="33">
        <f ca="1">STDEV('Trial 1'!BE28,'Trial 2'!BE28,'Trial 3'!BE28,'Trial 4'!BE28,'Trial 5'!BE28,'Trial 6'!BE28,'Trial 7'!BE28,'Trial 8'!BE28)</f>
        <v>0.15127859910891125</v>
      </c>
      <c r="BF40" s="33">
        <f ca="1">STDEV('Trial 1'!BF28,'Trial 2'!BF28,'Trial 3'!BF28,'Trial 4'!BF28,'Trial 5'!BF28,'Trial 6'!BF28,'Trial 7'!BF28,'Trial 8'!BF28)</f>
        <v>0.15523616995593434</v>
      </c>
      <c r="BG40" s="33">
        <f ca="1">STDEV('Trial 1'!BG28,'Trial 2'!BG28,'Trial 3'!BG28,'Trial 4'!BG28,'Trial 5'!BG28,'Trial 6'!BG28,'Trial 7'!BG28,'Trial 8'!BG28)</f>
        <v>0.15954968241865344</v>
      </c>
      <c r="BH40" s="33">
        <f ca="1">STDEV('Trial 1'!BH28,'Trial 2'!BH28,'Trial 3'!BH28,'Trial 4'!BH28,'Trial 5'!BH28,'Trial 6'!BH28,'Trial 7'!BH28,'Trial 8'!BH28)</f>
        <v>0.16421901662967922</v>
      </c>
      <c r="BI40" s="33">
        <f ca="1">STDEV('Trial 1'!BI28,'Trial 2'!BI28,'Trial 3'!BI28,'Trial 4'!BI28,'Trial 5'!BI28,'Trial 6'!BI28,'Trial 7'!BI28,'Trial 8'!BI28)</f>
        <v>0.16839033200566644</v>
      </c>
      <c r="BJ40" s="33">
        <f ca="1">STDEV('Trial 1'!BJ28,'Trial 2'!BJ28,'Trial 3'!BJ28,'Trial 4'!BJ28,'Trial 5'!BJ28,'Trial 6'!BJ28,'Trial 7'!BJ28,'Trial 8'!BJ28)</f>
        <v>0.17214839607305471</v>
      </c>
      <c r="BK40" s="33">
        <f ca="1">STDEV('Trial 1'!BK28,'Trial 2'!BK28,'Trial 3'!BK28,'Trial 4'!BK28,'Trial 5'!BK28,'Trial 6'!BK28,'Trial 7'!BK28,'Trial 8'!BK28)</f>
        <v>0.17575355843600626</v>
      </c>
      <c r="BL40" s="33">
        <f ca="1">STDEV('Trial 1'!BL28,'Trial 2'!BL28,'Trial 3'!BL28,'Trial 4'!BL28,'Trial 5'!BL28,'Trial 6'!BL28,'Trial 7'!BL28,'Trial 8'!BL28)</f>
        <v>0.17908647124442056</v>
      </c>
      <c r="BM40" s="33">
        <f ca="1">STDEV('Trial 1'!BM28,'Trial 2'!BM28,'Trial 3'!BM28,'Trial 4'!BM28,'Trial 5'!BM28,'Trial 6'!BM28,'Trial 7'!BM28,'Trial 8'!BM28)</f>
        <v>0.18291893424320171</v>
      </c>
      <c r="BN40" s="34">
        <f ca="1">BM40</f>
        <v>0.18291893424320171</v>
      </c>
      <c r="BO40" s="33">
        <f ca="1">STDEV('Trial 1'!BO28,'Trial 2'!BO28,'Trial 3'!BO28,'Trial 4'!BO28,'Trial 5'!BO28,'Trial 6'!BO28,'Trial 7'!BO28,'Trial 8'!BO28)</f>
        <v>0.18701434687919694</v>
      </c>
      <c r="BP40" s="33">
        <f ca="1">STDEV('Trial 1'!BP28,'Trial 2'!BP28,'Trial 3'!BP28,'Trial 4'!BP28,'Trial 5'!BP28,'Trial 6'!BP28,'Trial 7'!BP28,'Trial 8'!BP28)</f>
        <v>0.19140312938502399</v>
      </c>
      <c r="BQ40" s="33">
        <f ca="1">STDEV('Trial 1'!BQ28,'Trial 2'!BQ28,'Trial 3'!BQ28,'Trial 4'!BQ28,'Trial 5'!BQ28,'Trial 6'!BQ28,'Trial 7'!BQ28,'Trial 8'!BQ28)</f>
        <v>0.19582831461777211</v>
      </c>
      <c r="BR40" s="33">
        <f ca="1">STDEV('Trial 1'!BR28,'Trial 2'!BR28,'Trial 3'!BR28,'Trial 4'!BR28,'Trial 5'!BR28,'Trial 6'!BR28,'Trial 7'!BR28,'Trial 8'!BR28)</f>
        <v>0.20036024682235445</v>
      </c>
      <c r="BS40" s="33">
        <f ca="1">STDEV('Trial 1'!BS28,'Trial 2'!BS28,'Trial 3'!BS28,'Trial 4'!BS28,'Trial 5'!BS28,'Trial 6'!BS28,'Trial 7'!BS28,'Trial 8'!BS28)</f>
        <v>0.20481572121193697</v>
      </c>
      <c r="BT40" s="33">
        <f ca="1">STDEV('Trial 1'!BT28,'Trial 2'!BT28,'Trial 3'!BT28,'Trial 4'!BT28,'Trial 5'!BT28,'Trial 6'!BT28,'Trial 7'!BT28,'Trial 8'!BT28)</f>
        <v>0.20930819808583431</v>
      </c>
      <c r="BU40" s="33">
        <f ca="1">STDEV('Trial 1'!BU28,'Trial 2'!BU28,'Trial 3'!BU28,'Trial 4'!BU28,'Trial 5'!BU28,'Trial 6'!BU28,'Trial 7'!BU28,'Trial 8'!BU28)</f>
        <v>0.21359809752464293</v>
      </c>
      <c r="BV40" s="33">
        <f ca="1">STDEV('Trial 1'!BV28,'Trial 2'!BV28,'Trial 3'!BV28,'Trial 4'!BV28,'Trial 5'!BV28,'Trial 6'!BV28,'Trial 7'!BV28,'Trial 8'!BV28)</f>
        <v>0.2178911818352694</v>
      </c>
      <c r="BW40" s="33">
        <f ca="1">STDEV('Trial 1'!BW28,'Trial 2'!BW28,'Trial 3'!BW28,'Trial 4'!BW28,'Trial 5'!BW28,'Trial 6'!BW28,'Trial 7'!BW28,'Trial 8'!BW28)</f>
        <v>0.22218740898724645</v>
      </c>
      <c r="BX40" s="33">
        <f ca="1">STDEV('Trial 1'!BX28,'Trial 2'!BX28,'Trial 3'!BX28,'Trial 4'!BX28,'Trial 5'!BX28,'Trial 6'!BX28,'Trial 7'!BX28,'Trial 8'!BX28)</f>
        <v>0.22608654784299589</v>
      </c>
      <c r="BY40" s="33">
        <f ca="1">STDEV('Trial 1'!BY28,'Trial 2'!BY28,'Trial 3'!BY28,'Trial 4'!BY28,'Trial 5'!BY28,'Trial 6'!BY28,'Trial 7'!BY28,'Trial 8'!BY28)</f>
        <v>0.23022566421094803</v>
      </c>
      <c r="BZ40" s="33">
        <f ca="1">STDEV('Trial 1'!BZ28,'Trial 2'!BZ28,'Trial 3'!BZ28,'Trial 4'!BZ28,'Trial 5'!BZ28,'Trial 6'!BZ28,'Trial 7'!BZ28,'Trial 8'!BZ28)</f>
        <v>0.23373979206180559</v>
      </c>
      <c r="CA40" s="34">
        <f ca="1">BZ40</f>
        <v>0.23373979206180559</v>
      </c>
      <c r="CB40" s="33">
        <f ca="1">STDEV('Trial 1'!CB28,'Trial 2'!CB28,'Trial 3'!CB28,'Trial 4'!CB28,'Trial 5'!CB28,'Trial 6'!CB28,'Trial 7'!CB28,'Trial 8'!CB28)</f>
        <v>0.23743283408447058</v>
      </c>
      <c r="CC40" s="33">
        <f ca="1">STDEV('Trial 1'!CC28,'Trial 2'!CC28,'Trial 3'!CC28,'Trial 4'!CC28,'Trial 5'!CC28,'Trial 6'!CC28,'Trial 7'!CC28,'Trial 8'!CC28)</f>
        <v>0.24105468671209854</v>
      </c>
      <c r="CD40" s="33">
        <f ca="1">STDEV('Trial 1'!CD28,'Trial 2'!CD28,'Trial 3'!CD28,'Trial 4'!CD28,'Trial 5'!CD28,'Trial 6'!CD28,'Trial 7'!CD28,'Trial 8'!CD28)</f>
        <v>0.24396812050092781</v>
      </c>
      <c r="CE40" s="33">
        <f ca="1">STDEV('Trial 1'!CE28,'Trial 2'!CE28,'Trial 3'!CE28,'Trial 4'!CE28,'Trial 5'!CE28,'Trial 6'!CE28,'Trial 7'!CE28,'Trial 8'!CE28)</f>
        <v>0.2468473242059856</v>
      </c>
      <c r="CF40" s="33">
        <f ca="1">STDEV('Trial 1'!CF28,'Trial 2'!CF28,'Trial 3'!CF28,'Trial 4'!CF28,'Trial 5'!CF28,'Trial 6'!CF28,'Trial 7'!CF28,'Trial 8'!CF28)</f>
        <v>0.24988171927118913</v>
      </c>
      <c r="CG40" s="33">
        <f ca="1">STDEV('Trial 1'!CG28,'Trial 2'!CG28,'Trial 3'!CG28,'Trial 4'!CG28,'Trial 5'!CG28,'Trial 6'!CG28,'Trial 7'!CG28,'Trial 8'!CG28)</f>
        <v>0.25228035324335957</v>
      </c>
      <c r="CH40" s="33">
        <f ca="1">STDEV('Trial 1'!CH28,'Trial 2'!CH28,'Trial 3'!CH28,'Trial 4'!CH28,'Trial 5'!CH28,'Trial 6'!CH28,'Trial 7'!CH28,'Trial 8'!CH28)</f>
        <v>0.25422713179318635</v>
      </c>
      <c r="CI40" s="33">
        <f ca="1">STDEV('Trial 1'!CI28,'Trial 2'!CI28,'Trial 3'!CI28,'Trial 4'!CI28,'Trial 5'!CI28,'Trial 6'!CI28,'Trial 7'!CI28,'Trial 8'!CI28)</f>
        <v>0.25588690886024507</v>
      </c>
      <c r="CJ40" s="33">
        <f ca="1">STDEV('Trial 1'!CJ28,'Trial 2'!CJ28,'Trial 3'!CJ28,'Trial 4'!CJ28,'Trial 5'!CJ28,'Trial 6'!CJ28,'Trial 7'!CJ28,'Trial 8'!CJ28)</f>
        <v>0.25732801649716702</v>
      </c>
      <c r="CK40" s="33">
        <f ca="1">STDEV('Trial 1'!CK28,'Trial 2'!CK28,'Trial 3'!CK28,'Trial 4'!CK28,'Trial 5'!CK28,'Trial 6'!CK28,'Trial 7'!CK28,'Trial 8'!CK28)</f>
        <v>0.25882223777639507</v>
      </c>
      <c r="CL40" s="33">
        <f ca="1">STDEV('Trial 1'!CL28,'Trial 2'!CL28,'Trial 3'!CL28,'Trial 4'!CL28,'Trial 5'!CL28,'Trial 6'!CL28,'Trial 7'!CL28,'Trial 8'!CL28)</f>
        <v>0.25997848288495129</v>
      </c>
      <c r="CM40" s="33">
        <f ca="1">STDEV('Trial 1'!CM28,'Trial 2'!CM28,'Trial 3'!CM28,'Trial 4'!CM28,'Trial 5'!CM28,'Trial 6'!CM28,'Trial 7'!CM28,'Trial 8'!CM28)</f>
        <v>0.26139586958263006</v>
      </c>
      <c r="CN40" s="34">
        <f ca="1">CM40</f>
        <v>0.26139586958263006</v>
      </c>
      <c r="CO40" s="33">
        <f ca="1">STDEV('Trial 1'!CO28,'Trial 2'!CO28,'Trial 3'!CO28,'Trial 4'!CO28,'Trial 5'!CO28,'Trial 6'!CO28,'Trial 7'!CO28,'Trial 8'!CO28)</f>
        <v>0.26330759586789171</v>
      </c>
      <c r="CP40" s="33">
        <f ca="1">STDEV('Trial 1'!CP28,'Trial 2'!CP28,'Trial 3'!CP28,'Trial 4'!CP28,'Trial 5'!CP28,'Trial 6'!CP28,'Trial 7'!CP28,'Trial 8'!CP28)</f>
        <v>0.26466388579235056</v>
      </c>
      <c r="CQ40" s="33">
        <f ca="1">STDEV('Trial 1'!CQ28,'Trial 2'!CQ28,'Trial 3'!CQ28,'Trial 4'!CQ28,'Trial 5'!CQ28,'Trial 6'!CQ28,'Trial 7'!CQ28,'Trial 8'!CQ28)</f>
        <v>0.26638683919192946</v>
      </c>
      <c r="CR40" s="33">
        <f ca="1">STDEV('Trial 1'!CR28,'Trial 2'!CR28,'Trial 3'!CR28,'Trial 4'!CR28,'Trial 5'!CR28,'Trial 6'!CR28,'Trial 7'!CR28,'Trial 8'!CR28)</f>
        <v>0.26860095320891481</v>
      </c>
      <c r="CS40" s="33">
        <f ca="1">STDEV('Trial 1'!CS28,'Trial 2'!CS28,'Trial 3'!CS28,'Trial 4'!CS28,'Trial 5'!CS28,'Trial 6'!CS28,'Trial 7'!CS28,'Trial 8'!CS28)</f>
        <v>0.27052316016696643</v>
      </c>
      <c r="CT40" s="33">
        <f ca="1">STDEV('Trial 1'!CT28,'Trial 2'!CT28,'Trial 3'!CT28,'Trial 4'!CT28,'Trial 5'!CT28,'Trial 6'!CT28,'Trial 7'!CT28,'Trial 8'!CT28)</f>
        <v>0.27243012924812787</v>
      </c>
      <c r="CU40" s="33">
        <f ca="1">STDEV('Trial 1'!CU28,'Trial 2'!CU28,'Trial 3'!CU28,'Trial 4'!CU28,'Trial 5'!CU28,'Trial 6'!CU28,'Trial 7'!CU28,'Trial 8'!CU28)</f>
        <v>0.27438784976024555</v>
      </c>
      <c r="CV40" s="33">
        <f ca="1">STDEV('Trial 1'!CV28,'Trial 2'!CV28,'Trial 3'!CV28,'Trial 4'!CV28,'Trial 5'!CV28,'Trial 6'!CV28,'Trial 7'!CV28,'Trial 8'!CV28)</f>
        <v>0.2766328222752259</v>
      </c>
      <c r="CW40" s="33">
        <f ca="1">STDEV('Trial 1'!CW28,'Trial 2'!CW28,'Trial 3'!CW28,'Trial 4'!CW28,'Trial 5'!CW28,'Trial 6'!CW28,'Trial 7'!CW28,'Trial 8'!CW28)</f>
        <v>0.27894666062813617</v>
      </c>
      <c r="CX40" s="33">
        <f ca="1">STDEV('Trial 1'!CX28,'Trial 2'!CX28,'Trial 3'!CX28,'Trial 4'!CX28,'Trial 5'!CX28,'Trial 6'!CX28,'Trial 7'!CX28,'Trial 8'!CX28)</f>
        <v>0.28146079832168541</v>
      </c>
      <c r="CY40" s="33">
        <f ca="1">STDEV('Trial 1'!CY28,'Trial 2'!CY28,'Trial 3'!CY28,'Trial 4'!CY28,'Trial 5'!CY28,'Trial 6'!CY28,'Trial 7'!CY28,'Trial 8'!CY28)</f>
        <v>0.28442393092267532</v>
      </c>
      <c r="CZ40" s="33">
        <f ca="1">STDEV('Trial 1'!CZ28,'Trial 2'!CZ28,'Trial 3'!CZ28,'Trial 4'!CZ28,'Trial 5'!CZ28,'Trial 6'!CZ28,'Trial 7'!CZ28,'Trial 8'!CZ28)</f>
        <v>0.28730184545612325</v>
      </c>
      <c r="DA40" s="34">
        <f ca="1">CZ40</f>
        <v>0.28730184545612325</v>
      </c>
      <c r="DB40" s="33">
        <f ca="1">STDEV('Trial 1'!DB28,'Trial 2'!DB28,'Trial 3'!DB28,'Trial 4'!DB28,'Trial 5'!DB28,'Trial 6'!DB28,'Trial 7'!DB28,'Trial 8'!DB28)</f>
        <v>0.28969991123354988</v>
      </c>
      <c r="DC40" s="33">
        <f ca="1">STDEV('Trial 1'!DC28,'Trial 2'!DC28,'Trial 3'!DC28,'Trial 4'!DC28,'Trial 5'!DC28,'Trial 6'!DC28,'Trial 7'!DC28,'Trial 8'!DC28)</f>
        <v>0.29223947144719919</v>
      </c>
      <c r="DD40" s="33">
        <f ca="1">STDEV('Trial 1'!DD28,'Trial 2'!DD28,'Trial 3'!DD28,'Trial 4'!DD28,'Trial 5'!DD28,'Trial 6'!DD28,'Trial 7'!DD28,'Trial 8'!DD28)</f>
        <v>0.29482237286617308</v>
      </c>
      <c r="DE40" s="33">
        <f ca="1">STDEV('Trial 1'!DE28,'Trial 2'!DE28,'Trial 3'!DE28,'Trial 4'!DE28,'Trial 5'!DE28,'Trial 6'!DE28,'Trial 7'!DE28,'Trial 8'!DE28)</f>
        <v>0.2976271314427576</v>
      </c>
      <c r="DF40" s="33">
        <f ca="1">STDEV('Trial 1'!DF28,'Trial 2'!DF28,'Trial 3'!DF28,'Trial 4'!DF28,'Trial 5'!DF28,'Trial 6'!DF28,'Trial 7'!DF28,'Trial 8'!DF28)</f>
        <v>0.30013018383834095</v>
      </c>
      <c r="DG40" s="33">
        <f ca="1">STDEV('Trial 1'!DG28,'Trial 2'!DG28,'Trial 3'!DG28,'Trial 4'!DG28,'Trial 5'!DG28,'Trial 6'!DG28,'Trial 7'!DG28,'Trial 8'!DG28)</f>
        <v>0.30302300288539136</v>
      </c>
      <c r="DH40" s="33">
        <f ca="1">STDEV('Trial 1'!DH28,'Trial 2'!DH28,'Trial 3'!DH28,'Trial 4'!DH28,'Trial 5'!DH28,'Trial 6'!DH28,'Trial 7'!DH28,'Trial 8'!DH28)</f>
        <v>0.30546876271099055</v>
      </c>
      <c r="DI40" s="33">
        <f ca="1">STDEV('Trial 1'!DI28,'Trial 2'!DI28,'Trial 3'!DI28,'Trial 4'!DI28,'Trial 5'!DI28,'Trial 6'!DI28,'Trial 7'!DI28,'Trial 8'!DI28)</f>
        <v>0.30806861959435078</v>
      </c>
      <c r="DJ40" s="33">
        <f ca="1">STDEV('Trial 1'!DJ28,'Trial 2'!DJ28,'Trial 3'!DJ28,'Trial 4'!DJ28,'Trial 5'!DJ28,'Trial 6'!DJ28,'Trial 7'!DJ28,'Trial 8'!DJ28)</f>
        <v>0.30993416103273286</v>
      </c>
      <c r="DK40" s="33">
        <f ca="1">STDEV('Trial 1'!DK28,'Trial 2'!DK28,'Trial 3'!DK28,'Trial 4'!DK28,'Trial 5'!DK28,'Trial 6'!DK28,'Trial 7'!DK28,'Trial 8'!DK28)</f>
        <v>0.31118407287135147</v>
      </c>
      <c r="DL40" s="33">
        <f ca="1">STDEV('Trial 1'!DL28,'Trial 2'!DL28,'Trial 3'!DL28,'Trial 4'!DL28,'Trial 5'!DL28,'Trial 6'!DL28,'Trial 7'!DL28,'Trial 8'!DL28)</f>
        <v>0.31233416521351248</v>
      </c>
      <c r="DM40" s="33">
        <f ca="1">STDEV('Trial 1'!DM28,'Trial 2'!DM28,'Trial 3'!DM28,'Trial 4'!DM28,'Trial 5'!DM28,'Trial 6'!DM28,'Trial 7'!DM28,'Trial 8'!DM28)</f>
        <v>0.3139304236052331</v>
      </c>
      <c r="DN40" s="34">
        <f ca="1">DM40</f>
        <v>0.3139304236052331</v>
      </c>
      <c r="DO40" s="33">
        <f ca="1">STDEV('Trial 1'!DO28,'Trial 2'!DO28,'Trial 3'!DO28,'Trial 4'!DO28,'Trial 5'!DO28,'Trial 6'!DO28,'Trial 7'!DO28,'Trial 8'!DO28)</f>
        <v>0.31579083532998076</v>
      </c>
      <c r="DP40" s="33">
        <f ca="1">STDEV('Trial 1'!DP28,'Trial 2'!DP28,'Trial 3'!DP28,'Trial 4'!DP28,'Trial 5'!DP28,'Trial 6'!DP28,'Trial 7'!DP28,'Trial 8'!DP28)</f>
        <v>0.31756971883208507</v>
      </c>
      <c r="DQ40" s="33">
        <f ca="1">STDEV('Trial 1'!DQ28,'Trial 2'!DQ28,'Trial 3'!DQ28,'Trial 4'!DQ28,'Trial 5'!DQ28,'Trial 6'!DQ28,'Trial 7'!DQ28,'Trial 8'!DQ28)</f>
        <v>0.31948486372604706</v>
      </c>
      <c r="DR40" s="33">
        <f ca="1">STDEV('Trial 1'!DR28,'Trial 2'!DR28,'Trial 3'!DR28,'Trial 4'!DR28,'Trial 5'!DR28,'Trial 6'!DR28,'Trial 7'!DR28,'Trial 8'!DR28)</f>
        <v>0.32164069392658856</v>
      </c>
      <c r="DS40" s="33">
        <f ca="1">STDEV('Trial 1'!DS28,'Trial 2'!DS28,'Trial 3'!DS28,'Trial 4'!DS28,'Trial 5'!DS28,'Trial 6'!DS28,'Trial 7'!DS28,'Trial 8'!DS28)</f>
        <v>0.32348984628255861</v>
      </c>
      <c r="DT40" s="33">
        <f ca="1">STDEV('Trial 1'!DT28,'Trial 2'!DT28,'Trial 3'!DT28,'Trial 4'!DT28,'Trial 5'!DT28,'Trial 6'!DT28,'Trial 7'!DT28,'Trial 8'!DT28)</f>
        <v>0.3252144162019468</v>
      </c>
      <c r="DU40" s="33">
        <f ca="1">STDEV('Trial 1'!DU28,'Trial 2'!DU28,'Trial 3'!DU28,'Trial 4'!DU28,'Trial 5'!DU28,'Trial 6'!DU28,'Trial 7'!DU28,'Trial 8'!DU28)</f>
        <v>0.32600736906932037</v>
      </c>
      <c r="DV40" s="33">
        <f ca="1">STDEV('Trial 1'!DV28,'Trial 2'!DV28,'Trial 3'!DV28,'Trial 4'!DV28,'Trial 5'!DV28,'Trial 6'!DV28,'Trial 7'!DV28,'Trial 8'!DV28)</f>
        <v>0.32664669582203526</v>
      </c>
      <c r="DW40" s="33">
        <f ca="1">STDEV('Trial 1'!DW28,'Trial 2'!DW28,'Trial 3'!DW28,'Trial 4'!DW28,'Trial 5'!DW28,'Trial 6'!DW28,'Trial 7'!DW28,'Trial 8'!DW28)</f>
        <v>0.32738207977714229</v>
      </c>
      <c r="DX40" s="33">
        <f ca="1">STDEV('Trial 1'!DX28,'Trial 2'!DX28,'Trial 3'!DX28,'Trial 4'!DX28,'Trial 5'!DX28,'Trial 6'!DX28,'Trial 7'!DX28,'Trial 8'!DX28)</f>
        <v>0.32766037046096014</v>
      </c>
      <c r="DY40" s="33">
        <f ca="1">STDEV('Trial 1'!DY28,'Trial 2'!DY28,'Trial 3'!DY28,'Trial 4'!DY28,'Trial 5'!DY28,'Trial 6'!DY28,'Trial 7'!DY28,'Trial 8'!DY28)</f>
        <v>0.32809448936660179</v>
      </c>
      <c r="DZ40" s="33">
        <f ca="1">STDEV('Trial 1'!DZ28,'Trial 2'!DZ28,'Trial 3'!DZ28,'Trial 4'!DZ28,'Trial 5'!DZ28,'Trial 6'!DZ28,'Trial 7'!DZ28,'Trial 8'!DZ28)</f>
        <v>0.32862423927389012</v>
      </c>
      <c r="EA40" s="34">
        <f ca="1">DZ40</f>
        <v>0.32862423927389012</v>
      </c>
      <c r="EB40" s="33">
        <f ca="1">STDEV('Trial 1'!EB28,'Trial 2'!EB28,'Trial 3'!EB28,'Trial 4'!EB28,'Trial 5'!EB28,'Trial 6'!EB28,'Trial 7'!EB28,'Trial 8'!EB28)</f>
        <v>0.32897499718562195</v>
      </c>
      <c r="EC40" s="33">
        <f ca="1">STDEV('Trial 1'!EC28,'Trial 2'!EC28,'Trial 3'!EC28,'Trial 4'!EC28,'Trial 5'!EC28,'Trial 6'!EC28,'Trial 7'!EC28,'Trial 8'!EC28)</f>
        <v>0.32919069807731882</v>
      </c>
      <c r="ED40" s="33">
        <f ca="1">STDEV('Trial 1'!ED28,'Trial 2'!ED28,'Trial 3'!ED28,'Trial 4'!ED28,'Trial 5'!ED28,'Trial 6'!ED28,'Trial 7'!ED28,'Trial 8'!ED28)</f>
        <v>0.32987170326532983</v>
      </c>
      <c r="EE40" s="33">
        <f ca="1">STDEV('Trial 1'!EE28,'Trial 2'!EE28,'Trial 3'!EE28,'Trial 4'!EE28,'Trial 5'!EE28,'Trial 6'!EE28,'Trial 7'!EE28,'Trial 8'!EE28)</f>
        <v>0.33063954058596873</v>
      </c>
      <c r="EF40" s="33">
        <f ca="1">STDEV('Trial 1'!EF28,'Trial 2'!EF28,'Trial 3'!EF28,'Trial 4'!EF28,'Trial 5'!EF28,'Trial 6'!EF28,'Trial 7'!EF28,'Trial 8'!EF28)</f>
        <v>0.33140264438489153</v>
      </c>
      <c r="EG40" s="33">
        <f ca="1">STDEV('Trial 1'!EG28,'Trial 2'!EG28,'Trial 3'!EG28,'Trial 4'!EG28,'Trial 5'!EG28,'Trial 6'!EG28,'Trial 7'!EG28,'Trial 8'!EG28)</f>
        <v>0.33194653307493549</v>
      </c>
      <c r="EH40" s="33">
        <f ca="1">STDEV('Trial 1'!EH28,'Trial 2'!EH28,'Trial 3'!EH28,'Trial 4'!EH28,'Trial 5'!EH28,'Trial 6'!EH28,'Trial 7'!EH28,'Trial 8'!EH28)</f>
        <v>0.3322321080038953</v>
      </c>
      <c r="EI40" s="33">
        <f ca="1">STDEV('Trial 1'!EI28,'Trial 2'!EI28,'Trial 3'!EI28,'Trial 4'!EI28,'Trial 5'!EI28,'Trial 6'!EI28,'Trial 7'!EI28,'Trial 8'!EI28)</f>
        <v>0.33223059957729173</v>
      </c>
      <c r="EJ40" s="33">
        <f ca="1">STDEV('Trial 1'!EJ28,'Trial 2'!EJ28,'Trial 3'!EJ28,'Trial 4'!EJ28,'Trial 5'!EJ28,'Trial 6'!EJ28,'Trial 7'!EJ28,'Trial 8'!EJ28)</f>
        <v>0.33191558557821771</v>
      </c>
      <c r="EK40" s="33">
        <f ca="1">STDEV('Trial 1'!EK28,'Trial 2'!EK28,'Trial 3'!EK28,'Trial 4'!EK28,'Trial 5'!EK28,'Trial 6'!EK28,'Trial 7'!EK28,'Trial 8'!EK28)</f>
        <v>0.33124324414351308</v>
      </c>
      <c r="EL40" s="33">
        <f ca="1">STDEV('Trial 1'!EL28,'Trial 2'!EL28,'Trial 3'!EL28,'Trial 4'!EL28,'Trial 5'!EL28,'Trial 6'!EL28,'Trial 7'!EL28,'Trial 8'!EL28)</f>
        <v>0.33056996669312638</v>
      </c>
      <c r="EM40" s="33">
        <f ca="1">STDEV('Trial 1'!EM28,'Trial 2'!EM28,'Trial 3'!EM28,'Trial 4'!EM28,'Trial 5'!EM28,'Trial 6'!EM28,'Trial 7'!EM28,'Trial 8'!EM28)</f>
        <v>0.33020231222209312</v>
      </c>
      <c r="EN40" s="34">
        <f ca="1">EM40</f>
        <v>0.33020231222209312</v>
      </c>
    </row>
    <row r="41" spans="1:144" ht="12.75" customHeight="1" outlineLevel="1"/>
    <row r="42" spans="1:144" ht="12.75" customHeight="1" outlineLevel="1">
      <c r="A42" s="7" t="str">
        <f>Labels!B40</f>
        <v>Desired Employment</v>
      </c>
      <c r="B42" s="31">
        <f>AVERAGE('Trial 1'!B29,'Trial 2'!B29,'Trial 3'!B29,'Trial 4'!B29,'Trial 5'!B29,'Trial 6'!B29,'Trial 7'!B29,'Trial 8'!B29)</f>
        <v>140</v>
      </c>
      <c r="C42" s="31">
        <f ca="1">AVERAGE('Trial 1'!C29,'Trial 2'!C29,'Trial 3'!C29,'Trial 4'!C29,'Trial 5'!C29,'Trial 6'!C29,'Trial 7'!C29,'Trial 8'!C29)</f>
        <v>139.65152010291379</v>
      </c>
      <c r="D42" s="31">
        <f ca="1">AVERAGE('Trial 1'!D29,'Trial 2'!D29,'Trial 3'!D29,'Trial 4'!D29,'Trial 5'!D29,'Trial 6'!D29,'Trial 7'!D29,'Trial 8'!D29)</f>
        <v>139.30203543386699</v>
      </c>
      <c r="E42" s="31">
        <f ca="1">AVERAGE('Trial 1'!E29,'Trial 2'!E29,'Trial 3'!E29,'Trial 4'!E29,'Trial 5'!E29,'Trial 6'!E29,'Trial 7'!E29,'Trial 8'!E29)</f>
        <v>138.98171188760747</v>
      </c>
      <c r="F42" s="31">
        <f ca="1">AVERAGE('Trial 1'!F29,'Trial 2'!F29,'Trial 3'!F29,'Trial 4'!F29,'Trial 5'!F29,'Trial 6'!F29,'Trial 7'!F29,'Trial 8'!F29)</f>
        <v>138.64843297689461</v>
      </c>
      <c r="G42" s="31">
        <f ca="1">AVERAGE('Trial 1'!G29,'Trial 2'!G29,'Trial 3'!G29,'Trial 4'!G29,'Trial 5'!G29,'Trial 6'!G29,'Trial 7'!G29,'Trial 8'!G29)</f>
        <v>138.33102744425781</v>
      </c>
      <c r="H42" s="31">
        <f ca="1">AVERAGE('Trial 1'!H29,'Trial 2'!H29,'Trial 3'!H29,'Trial 4'!H29,'Trial 5'!H29,'Trial 6'!H29,'Trial 7'!H29,'Trial 8'!H29)</f>
        <v>137.99272849028466</v>
      </c>
      <c r="I42" s="31">
        <f ca="1">AVERAGE('Trial 1'!I29,'Trial 2'!I29,'Trial 3'!I29,'Trial 4'!I29,'Trial 5'!I29,'Trial 6'!I29,'Trial 7'!I29,'Trial 8'!I29)</f>
        <v>137.69801023560873</v>
      </c>
      <c r="J42" s="31">
        <f ca="1">AVERAGE('Trial 1'!J29,'Trial 2'!J29,'Trial 3'!J29,'Trial 4'!J29,'Trial 5'!J29,'Trial 6'!J29,'Trial 7'!J29,'Trial 8'!J29)</f>
        <v>137.39220405151502</v>
      </c>
      <c r="K42" s="31">
        <f ca="1">AVERAGE('Trial 1'!K29,'Trial 2'!K29,'Trial 3'!K29,'Trial 4'!K29,'Trial 5'!K29,'Trial 6'!K29,'Trial 7'!K29,'Trial 8'!K29)</f>
        <v>137.06480326561893</v>
      </c>
      <c r="L42" s="31">
        <f ca="1">AVERAGE('Trial 1'!L29,'Trial 2'!L29,'Trial 3'!L29,'Trial 4'!L29,'Trial 5'!L29,'Trial 6'!L29,'Trial 7'!L29,'Trial 8'!L29)</f>
        <v>136.75407103077265</v>
      </c>
      <c r="M42" s="31">
        <f ca="1">AVERAGE('Trial 1'!M29,'Trial 2'!M29,'Trial 3'!M29,'Trial 4'!M29,'Trial 5'!M29,'Trial 6'!M29,'Trial 7'!M29,'Trial 8'!M29)</f>
        <v>136.46082381224858</v>
      </c>
      <c r="N42" s="32">
        <f ca="1">SUM(B42:M42)</f>
        <v>1658.2773687315894</v>
      </c>
      <c r="O42" s="31">
        <f ca="1">AVERAGE('Trial 1'!O29,'Trial 2'!O29,'Trial 3'!O29,'Trial 4'!O29,'Trial 5'!O29,'Trial 6'!O29,'Trial 7'!O29,'Trial 8'!O29)</f>
        <v>136.17349236675844</v>
      </c>
      <c r="P42" s="31">
        <f ca="1">AVERAGE('Trial 1'!P29,'Trial 2'!P29,'Trial 3'!P29,'Trial 4'!P29,'Trial 5'!P29,'Trial 6'!P29,'Trial 7'!P29,'Trial 8'!P29)</f>
        <v>135.89072735460564</v>
      </c>
      <c r="Q42" s="31">
        <f ca="1">AVERAGE('Trial 1'!Q29,'Trial 2'!Q29,'Trial 3'!Q29,'Trial 4'!Q29,'Trial 5'!Q29,'Trial 6'!Q29,'Trial 7'!Q29,'Trial 8'!Q29)</f>
        <v>135.57505810532786</v>
      </c>
      <c r="R42" s="31">
        <f ca="1">AVERAGE('Trial 1'!R29,'Trial 2'!R29,'Trial 3'!R29,'Trial 4'!R29,'Trial 5'!R29,'Trial 6'!R29,'Trial 7'!R29,'Trial 8'!R29)</f>
        <v>135.31505389352759</v>
      </c>
      <c r="S42" s="31">
        <f ca="1">AVERAGE('Trial 1'!S29,'Trial 2'!S29,'Trial 3'!S29,'Trial 4'!S29,'Trial 5'!S29,'Trial 6'!S29,'Trial 7'!S29,'Trial 8'!S29)</f>
        <v>135.05557314143903</v>
      </c>
      <c r="T42" s="31">
        <f ca="1">AVERAGE('Trial 1'!T29,'Trial 2'!T29,'Trial 3'!T29,'Trial 4'!T29,'Trial 5'!T29,'Trial 6'!T29,'Trial 7'!T29,'Trial 8'!T29)</f>
        <v>134.75735464535279</v>
      </c>
      <c r="U42" s="31">
        <f ca="1">AVERAGE('Trial 1'!U29,'Trial 2'!U29,'Trial 3'!U29,'Trial 4'!U29,'Trial 5'!U29,'Trial 6'!U29,'Trial 7'!U29,'Trial 8'!U29)</f>
        <v>134.49177891740868</v>
      </c>
      <c r="V42" s="31">
        <f ca="1">AVERAGE('Trial 1'!V29,'Trial 2'!V29,'Trial 3'!V29,'Trial 4'!V29,'Trial 5'!V29,'Trial 6'!V29,'Trial 7'!V29,'Trial 8'!V29)</f>
        <v>134.2146889709135</v>
      </c>
      <c r="W42" s="31">
        <f ca="1">AVERAGE('Trial 1'!W29,'Trial 2'!W29,'Trial 3'!W29,'Trial 4'!W29,'Trial 5'!W29,'Trial 6'!W29,'Trial 7'!W29,'Trial 8'!W29)</f>
        <v>133.94359356128834</v>
      </c>
      <c r="X42" s="31">
        <f ca="1">AVERAGE('Trial 1'!X29,'Trial 2'!X29,'Trial 3'!X29,'Trial 4'!X29,'Trial 5'!X29,'Trial 6'!X29,'Trial 7'!X29,'Trial 8'!X29)</f>
        <v>133.70600013880488</v>
      </c>
      <c r="Y42" s="31">
        <f ca="1">AVERAGE('Trial 1'!Y29,'Trial 2'!Y29,'Trial 3'!Y29,'Trial 4'!Y29,'Trial 5'!Y29,'Trial 6'!Y29,'Trial 7'!Y29,'Trial 8'!Y29)</f>
        <v>133.45822233391806</v>
      </c>
      <c r="Z42" s="31">
        <f ca="1">AVERAGE('Trial 1'!Z29,'Trial 2'!Z29,'Trial 3'!Z29,'Trial 4'!Z29,'Trial 5'!Z29,'Trial 6'!Z29,'Trial 7'!Z29,'Trial 8'!Z29)</f>
        <v>133.19850972994561</v>
      </c>
      <c r="AA42" s="32">
        <f ca="1">SUM(O42:Z42)</f>
        <v>1615.7800531592907</v>
      </c>
      <c r="AB42" s="31">
        <f ca="1">AVERAGE('Trial 1'!AB29,'Trial 2'!AB29,'Trial 3'!AB29,'Trial 4'!AB29,'Trial 5'!AB29,'Trial 6'!AB29,'Trial 7'!AB29,'Trial 8'!AB29)</f>
        <v>132.91500475203026</v>
      </c>
      <c r="AC42" s="31">
        <f ca="1">AVERAGE('Trial 1'!AC29,'Trial 2'!AC29,'Trial 3'!AC29,'Trial 4'!AC29,'Trial 5'!AC29,'Trial 6'!AC29,'Trial 7'!AC29,'Trial 8'!AC29)</f>
        <v>132.67728017700881</v>
      </c>
      <c r="AD42" s="31">
        <f ca="1">AVERAGE('Trial 1'!AD29,'Trial 2'!AD29,'Trial 3'!AD29,'Trial 4'!AD29,'Trial 5'!AD29,'Trial 6'!AD29,'Trial 7'!AD29,'Trial 8'!AD29)</f>
        <v>132.40715318750205</v>
      </c>
      <c r="AE42" s="31">
        <f ca="1">AVERAGE('Trial 1'!AE29,'Trial 2'!AE29,'Trial 3'!AE29,'Trial 4'!AE29,'Trial 5'!AE29,'Trial 6'!AE29,'Trial 7'!AE29,'Trial 8'!AE29)</f>
        <v>132.16109942129088</v>
      </c>
      <c r="AF42" s="31">
        <f ca="1">AVERAGE('Trial 1'!AF29,'Trial 2'!AF29,'Trial 3'!AF29,'Trial 4'!AF29,'Trial 5'!AF29,'Trial 6'!AF29,'Trial 7'!AF29,'Trial 8'!AF29)</f>
        <v>131.88425256623867</v>
      </c>
      <c r="AG42" s="31">
        <f ca="1">AVERAGE('Trial 1'!AG29,'Trial 2'!AG29,'Trial 3'!AG29,'Trial 4'!AG29,'Trial 5'!AG29,'Trial 6'!AG29,'Trial 7'!AG29,'Trial 8'!AG29)</f>
        <v>131.61919404874362</v>
      </c>
      <c r="AH42" s="31">
        <f ca="1">AVERAGE('Trial 1'!AH29,'Trial 2'!AH29,'Trial 3'!AH29,'Trial 4'!AH29,'Trial 5'!AH29,'Trial 6'!AH29,'Trial 7'!AH29,'Trial 8'!AH29)</f>
        <v>131.35416854317714</v>
      </c>
      <c r="AI42" s="31">
        <f ca="1">AVERAGE('Trial 1'!AI29,'Trial 2'!AI29,'Trial 3'!AI29,'Trial 4'!AI29,'Trial 5'!AI29,'Trial 6'!AI29,'Trial 7'!AI29,'Trial 8'!AI29)</f>
        <v>131.08961456430086</v>
      </c>
      <c r="AJ42" s="31">
        <f ca="1">AVERAGE('Trial 1'!AJ29,'Trial 2'!AJ29,'Trial 3'!AJ29,'Trial 4'!AJ29,'Trial 5'!AJ29,'Trial 6'!AJ29,'Trial 7'!AJ29,'Trial 8'!AJ29)</f>
        <v>130.84806160841927</v>
      </c>
      <c r="AK42" s="31">
        <f ca="1">AVERAGE('Trial 1'!AK29,'Trial 2'!AK29,'Trial 3'!AK29,'Trial 4'!AK29,'Trial 5'!AK29,'Trial 6'!AK29,'Trial 7'!AK29,'Trial 8'!AK29)</f>
        <v>130.58890503357813</v>
      </c>
      <c r="AL42" s="31">
        <f ca="1">AVERAGE('Trial 1'!AL29,'Trial 2'!AL29,'Trial 3'!AL29,'Trial 4'!AL29,'Trial 5'!AL29,'Trial 6'!AL29,'Trial 7'!AL29,'Trial 8'!AL29)</f>
        <v>130.32425671552556</v>
      </c>
      <c r="AM42" s="31">
        <f ca="1">AVERAGE('Trial 1'!AM29,'Trial 2'!AM29,'Trial 3'!AM29,'Trial 4'!AM29,'Trial 5'!AM29,'Trial 6'!AM29,'Trial 7'!AM29,'Trial 8'!AM29)</f>
        <v>130.07665687168557</v>
      </c>
      <c r="AN42" s="32">
        <f ca="1">SUM(AB42:AM42)</f>
        <v>1577.945647489501</v>
      </c>
      <c r="AO42" s="31">
        <f ca="1">AVERAGE('Trial 1'!AO29,'Trial 2'!AO29,'Trial 3'!AO29,'Trial 4'!AO29,'Trial 5'!AO29,'Trial 6'!AO29,'Trial 7'!AO29,'Trial 8'!AO29)</f>
        <v>129.83004500289812</v>
      </c>
      <c r="AP42" s="31">
        <f ca="1">AVERAGE('Trial 1'!AP29,'Trial 2'!AP29,'Trial 3'!AP29,'Trial 4'!AP29,'Trial 5'!AP29,'Trial 6'!AP29,'Trial 7'!AP29,'Trial 8'!AP29)</f>
        <v>129.61356530996036</v>
      </c>
      <c r="AQ42" s="31">
        <f ca="1">AVERAGE('Trial 1'!AQ29,'Trial 2'!AQ29,'Trial 3'!AQ29,'Trial 4'!AQ29,'Trial 5'!AQ29,'Trial 6'!AQ29,'Trial 7'!AQ29,'Trial 8'!AQ29)</f>
        <v>129.40455647870758</v>
      </c>
      <c r="AR42" s="31">
        <f ca="1">AVERAGE('Trial 1'!AR29,'Trial 2'!AR29,'Trial 3'!AR29,'Trial 4'!AR29,'Trial 5'!AR29,'Trial 6'!AR29,'Trial 7'!AR29,'Trial 8'!AR29)</f>
        <v>129.18775843679271</v>
      </c>
      <c r="AS42" s="31">
        <f ca="1">AVERAGE('Trial 1'!AS29,'Trial 2'!AS29,'Trial 3'!AS29,'Trial 4'!AS29,'Trial 5'!AS29,'Trial 6'!AS29,'Trial 7'!AS29,'Trial 8'!AS29)</f>
        <v>129.00006654739008</v>
      </c>
      <c r="AT42" s="31">
        <f ca="1">AVERAGE('Trial 1'!AT29,'Trial 2'!AT29,'Trial 3'!AT29,'Trial 4'!AT29,'Trial 5'!AT29,'Trial 6'!AT29,'Trial 7'!AT29,'Trial 8'!AT29)</f>
        <v>128.78018692870862</v>
      </c>
      <c r="AU42" s="31">
        <f ca="1">AVERAGE('Trial 1'!AU29,'Trial 2'!AU29,'Trial 3'!AU29,'Trial 4'!AU29,'Trial 5'!AU29,'Trial 6'!AU29,'Trial 7'!AU29,'Trial 8'!AU29)</f>
        <v>128.55438957047198</v>
      </c>
      <c r="AV42" s="31">
        <f ca="1">AVERAGE('Trial 1'!AV29,'Trial 2'!AV29,'Trial 3'!AV29,'Trial 4'!AV29,'Trial 5'!AV29,'Trial 6'!AV29,'Trial 7'!AV29,'Trial 8'!AV29)</f>
        <v>128.34038152770998</v>
      </c>
      <c r="AW42" s="31">
        <f ca="1">AVERAGE('Trial 1'!AW29,'Trial 2'!AW29,'Trial 3'!AW29,'Trial 4'!AW29,'Trial 5'!AW29,'Trial 6'!AW29,'Trial 7'!AW29,'Trial 8'!AW29)</f>
        <v>128.13228963172801</v>
      </c>
      <c r="AX42" s="31">
        <f ca="1">AVERAGE('Trial 1'!AX29,'Trial 2'!AX29,'Trial 3'!AX29,'Trial 4'!AX29,'Trial 5'!AX29,'Trial 6'!AX29,'Trial 7'!AX29,'Trial 8'!AX29)</f>
        <v>127.89317408353219</v>
      </c>
      <c r="AY42" s="31">
        <f ca="1">AVERAGE('Trial 1'!AY29,'Trial 2'!AY29,'Trial 3'!AY29,'Trial 4'!AY29,'Trial 5'!AY29,'Trial 6'!AY29,'Trial 7'!AY29,'Trial 8'!AY29)</f>
        <v>127.68362637116229</v>
      </c>
      <c r="AZ42" s="31">
        <f ca="1">AVERAGE('Trial 1'!AZ29,'Trial 2'!AZ29,'Trial 3'!AZ29,'Trial 4'!AZ29,'Trial 5'!AZ29,'Trial 6'!AZ29,'Trial 7'!AZ29,'Trial 8'!AZ29)</f>
        <v>127.45990940430731</v>
      </c>
      <c r="BA42" s="32">
        <f ca="1">SUM(AO42:AZ42)</f>
        <v>1543.8799492933695</v>
      </c>
      <c r="BB42" s="31">
        <f ca="1">AVERAGE('Trial 1'!BB29,'Trial 2'!BB29,'Trial 3'!BB29,'Trial 4'!BB29,'Trial 5'!BB29,'Trial 6'!BB29,'Trial 7'!BB29,'Trial 8'!BB29)</f>
        <v>127.27001559849842</v>
      </c>
      <c r="BC42" s="31">
        <f ca="1">AVERAGE('Trial 1'!BC29,'Trial 2'!BC29,'Trial 3'!BC29,'Trial 4'!BC29,'Trial 5'!BC29,'Trial 6'!BC29,'Trial 7'!BC29,'Trial 8'!BC29)</f>
        <v>127.08104609009793</v>
      </c>
      <c r="BD42" s="31">
        <f ca="1">AVERAGE('Trial 1'!BD29,'Trial 2'!BD29,'Trial 3'!BD29,'Trial 4'!BD29,'Trial 5'!BD29,'Trial 6'!BD29,'Trial 7'!BD29,'Trial 8'!BD29)</f>
        <v>126.86421010565802</v>
      </c>
      <c r="BE42" s="31">
        <f ca="1">AVERAGE('Trial 1'!BE29,'Trial 2'!BE29,'Trial 3'!BE29,'Trial 4'!BE29,'Trial 5'!BE29,'Trial 6'!BE29,'Trial 7'!BE29,'Trial 8'!BE29)</f>
        <v>126.67578880335562</v>
      </c>
      <c r="BF42" s="31">
        <f ca="1">AVERAGE('Trial 1'!BF29,'Trial 2'!BF29,'Trial 3'!BF29,'Trial 4'!BF29,'Trial 5'!BF29,'Trial 6'!BF29,'Trial 7'!BF29,'Trial 8'!BF29)</f>
        <v>126.50810912087275</v>
      </c>
      <c r="BG42" s="31">
        <f ca="1">AVERAGE('Trial 1'!BG29,'Trial 2'!BG29,'Trial 3'!BG29,'Trial 4'!BG29,'Trial 5'!BG29,'Trial 6'!BG29,'Trial 7'!BG29,'Trial 8'!BG29)</f>
        <v>126.28233038470634</v>
      </c>
      <c r="BH42" s="31">
        <f ca="1">AVERAGE('Trial 1'!BH29,'Trial 2'!BH29,'Trial 3'!BH29,'Trial 4'!BH29,'Trial 5'!BH29,'Trial 6'!BH29,'Trial 7'!BH29,'Trial 8'!BH29)</f>
        <v>126.10294087313656</v>
      </c>
      <c r="BI42" s="31">
        <f ca="1">AVERAGE('Trial 1'!BI29,'Trial 2'!BI29,'Trial 3'!BI29,'Trial 4'!BI29,'Trial 5'!BI29,'Trial 6'!BI29,'Trial 7'!BI29,'Trial 8'!BI29)</f>
        <v>125.88720068798266</v>
      </c>
      <c r="BJ42" s="31">
        <f ca="1">AVERAGE('Trial 1'!BJ29,'Trial 2'!BJ29,'Trial 3'!BJ29,'Trial 4'!BJ29,'Trial 5'!BJ29,'Trial 6'!BJ29,'Trial 7'!BJ29,'Trial 8'!BJ29)</f>
        <v>125.70120651799739</v>
      </c>
      <c r="BK42" s="31">
        <f ca="1">AVERAGE('Trial 1'!BK29,'Trial 2'!BK29,'Trial 3'!BK29,'Trial 4'!BK29,'Trial 5'!BK29,'Trial 6'!BK29,'Trial 7'!BK29,'Trial 8'!BK29)</f>
        <v>125.48927528272253</v>
      </c>
      <c r="BL42" s="31">
        <f ca="1">AVERAGE('Trial 1'!BL29,'Trial 2'!BL29,'Trial 3'!BL29,'Trial 4'!BL29,'Trial 5'!BL29,'Trial 6'!BL29,'Trial 7'!BL29,'Trial 8'!BL29)</f>
        <v>125.32725978084184</v>
      </c>
      <c r="BM42" s="31">
        <f ca="1">AVERAGE('Trial 1'!BM29,'Trial 2'!BM29,'Trial 3'!BM29,'Trial 4'!BM29,'Trial 5'!BM29,'Trial 6'!BM29,'Trial 7'!BM29,'Trial 8'!BM29)</f>
        <v>125.13424980146604</v>
      </c>
      <c r="BN42" s="32">
        <f ca="1">SUM(BB42:BM42)</f>
        <v>1514.323633047336</v>
      </c>
      <c r="BO42" s="31">
        <f ca="1">AVERAGE('Trial 1'!BO29,'Trial 2'!BO29,'Trial 3'!BO29,'Trial 4'!BO29,'Trial 5'!BO29,'Trial 6'!BO29,'Trial 7'!BO29,'Trial 8'!BO29)</f>
        <v>124.96659156159282</v>
      </c>
      <c r="BP42" s="31">
        <f ca="1">AVERAGE('Trial 1'!BP29,'Trial 2'!BP29,'Trial 3'!BP29,'Trial 4'!BP29,'Trial 5'!BP29,'Trial 6'!BP29,'Trial 7'!BP29,'Trial 8'!BP29)</f>
        <v>124.78541674589243</v>
      </c>
      <c r="BQ42" s="31">
        <f ca="1">AVERAGE('Trial 1'!BQ29,'Trial 2'!BQ29,'Trial 3'!BQ29,'Trial 4'!BQ29,'Trial 5'!BQ29,'Trial 6'!BQ29,'Trial 7'!BQ29,'Trial 8'!BQ29)</f>
        <v>124.61096369493841</v>
      </c>
      <c r="BR42" s="31">
        <f ca="1">AVERAGE('Trial 1'!BR29,'Trial 2'!BR29,'Trial 3'!BR29,'Trial 4'!BR29,'Trial 5'!BR29,'Trial 6'!BR29,'Trial 7'!BR29,'Trial 8'!BR29)</f>
        <v>124.45259109268981</v>
      </c>
      <c r="BS42" s="31">
        <f ca="1">AVERAGE('Trial 1'!BS29,'Trial 2'!BS29,'Trial 3'!BS29,'Trial 4'!BS29,'Trial 5'!BS29,'Trial 6'!BS29,'Trial 7'!BS29,'Trial 8'!BS29)</f>
        <v>124.29017985499178</v>
      </c>
      <c r="BT42" s="31">
        <f ca="1">AVERAGE('Trial 1'!BT29,'Trial 2'!BT29,'Trial 3'!BT29,'Trial 4'!BT29,'Trial 5'!BT29,'Trial 6'!BT29,'Trial 7'!BT29,'Trial 8'!BT29)</f>
        <v>124.12974204805694</v>
      </c>
      <c r="BU42" s="31">
        <f ca="1">AVERAGE('Trial 1'!BU29,'Trial 2'!BU29,'Trial 3'!BU29,'Trial 4'!BU29,'Trial 5'!BU29,'Trial 6'!BU29,'Trial 7'!BU29,'Trial 8'!BU29)</f>
        <v>123.97528952518589</v>
      </c>
      <c r="BV42" s="31">
        <f ca="1">AVERAGE('Trial 1'!BV29,'Trial 2'!BV29,'Trial 3'!BV29,'Trial 4'!BV29,'Trial 5'!BV29,'Trial 6'!BV29,'Trial 7'!BV29,'Trial 8'!BV29)</f>
        <v>123.84010784618077</v>
      </c>
      <c r="BW42" s="31">
        <f ca="1">AVERAGE('Trial 1'!BW29,'Trial 2'!BW29,'Trial 3'!BW29,'Trial 4'!BW29,'Trial 5'!BW29,'Trial 6'!BW29,'Trial 7'!BW29,'Trial 8'!BW29)</f>
        <v>123.67706587808097</v>
      </c>
      <c r="BX42" s="31">
        <f ca="1">AVERAGE('Trial 1'!BX29,'Trial 2'!BX29,'Trial 3'!BX29,'Trial 4'!BX29,'Trial 5'!BX29,'Trial 6'!BX29,'Trial 7'!BX29,'Trial 8'!BX29)</f>
        <v>123.49001180525451</v>
      </c>
      <c r="BY42" s="31">
        <f ca="1">AVERAGE('Trial 1'!BY29,'Trial 2'!BY29,'Trial 3'!BY29,'Trial 4'!BY29,'Trial 5'!BY29,'Trial 6'!BY29,'Trial 7'!BY29,'Trial 8'!BY29)</f>
        <v>123.30433806619115</v>
      </c>
      <c r="BZ42" s="31">
        <f ca="1">AVERAGE('Trial 1'!BZ29,'Trial 2'!BZ29,'Trial 3'!BZ29,'Trial 4'!BZ29,'Trial 5'!BZ29,'Trial 6'!BZ29,'Trial 7'!BZ29,'Trial 8'!BZ29)</f>
        <v>123.14664935546209</v>
      </c>
      <c r="CA42" s="32">
        <f ca="1">SUM(BO42:BZ42)</f>
        <v>1488.6689474745176</v>
      </c>
      <c r="CB42" s="31">
        <f ca="1">AVERAGE('Trial 1'!CB29,'Trial 2'!CB29,'Trial 3'!CB29,'Trial 4'!CB29,'Trial 5'!CB29,'Trial 6'!CB29,'Trial 7'!CB29,'Trial 8'!CB29)</f>
        <v>122.98948915315225</v>
      </c>
      <c r="CC42" s="31">
        <f ca="1">AVERAGE('Trial 1'!CC29,'Trial 2'!CC29,'Trial 3'!CC29,'Trial 4'!CC29,'Trial 5'!CC29,'Trial 6'!CC29,'Trial 7'!CC29,'Trial 8'!CC29)</f>
        <v>122.82194131742935</v>
      </c>
      <c r="CD42" s="31">
        <f ca="1">AVERAGE('Trial 1'!CD29,'Trial 2'!CD29,'Trial 3'!CD29,'Trial 4'!CD29,'Trial 5'!CD29,'Trial 6'!CD29,'Trial 7'!CD29,'Trial 8'!CD29)</f>
        <v>122.66006835658752</v>
      </c>
      <c r="CE42" s="31">
        <f ca="1">AVERAGE('Trial 1'!CE29,'Trial 2'!CE29,'Trial 3'!CE29,'Trial 4'!CE29,'Trial 5'!CE29,'Trial 6'!CE29,'Trial 7'!CE29,'Trial 8'!CE29)</f>
        <v>122.47465710971953</v>
      </c>
      <c r="CF42" s="31">
        <f ca="1">AVERAGE('Trial 1'!CF29,'Trial 2'!CF29,'Trial 3'!CF29,'Trial 4'!CF29,'Trial 5'!CF29,'Trial 6'!CF29,'Trial 7'!CF29,'Trial 8'!CF29)</f>
        <v>122.3406009067667</v>
      </c>
      <c r="CG42" s="31">
        <f ca="1">AVERAGE('Trial 1'!CG29,'Trial 2'!CG29,'Trial 3'!CG29,'Trial 4'!CG29,'Trial 5'!CG29,'Trial 6'!CG29,'Trial 7'!CG29,'Trial 8'!CG29)</f>
        <v>122.18528915870715</v>
      </c>
      <c r="CH42" s="31">
        <f ca="1">AVERAGE('Trial 1'!CH29,'Trial 2'!CH29,'Trial 3'!CH29,'Trial 4'!CH29,'Trial 5'!CH29,'Trial 6'!CH29,'Trial 7'!CH29,'Trial 8'!CH29)</f>
        <v>122.03307056571082</v>
      </c>
      <c r="CI42" s="31">
        <f ca="1">AVERAGE('Trial 1'!CI29,'Trial 2'!CI29,'Trial 3'!CI29,'Trial 4'!CI29,'Trial 5'!CI29,'Trial 6'!CI29,'Trial 7'!CI29,'Trial 8'!CI29)</f>
        <v>121.90807145968185</v>
      </c>
      <c r="CJ42" s="31">
        <f ca="1">AVERAGE('Trial 1'!CJ29,'Trial 2'!CJ29,'Trial 3'!CJ29,'Trial 4'!CJ29,'Trial 5'!CJ29,'Trial 6'!CJ29,'Trial 7'!CJ29,'Trial 8'!CJ29)</f>
        <v>121.78286841129173</v>
      </c>
      <c r="CK42" s="31">
        <f ca="1">AVERAGE('Trial 1'!CK29,'Trial 2'!CK29,'Trial 3'!CK29,'Trial 4'!CK29,'Trial 5'!CK29,'Trial 6'!CK29,'Trial 7'!CK29,'Trial 8'!CK29)</f>
        <v>121.63855141771761</v>
      </c>
      <c r="CL42" s="31">
        <f ca="1">AVERAGE('Trial 1'!CL29,'Trial 2'!CL29,'Trial 3'!CL29,'Trial 4'!CL29,'Trial 5'!CL29,'Trial 6'!CL29,'Trial 7'!CL29,'Trial 8'!CL29)</f>
        <v>121.47968141365384</v>
      </c>
      <c r="CM42" s="31">
        <f ca="1">AVERAGE('Trial 1'!CM29,'Trial 2'!CM29,'Trial 3'!CM29,'Trial 4'!CM29,'Trial 5'!CM29,'Trial 6'!CM29,'Trial 7'!CM29,'Trial 8'!CM29)</f>
        <v>121.31907206859567</v>
      </c>
      <c r="CN42" s="32">
        <f ca="1">SUM(CB42:CM42)</f>
        <v>1465.6333613390141</v>
      </c>
      <c r="CO42" s="31">
        <f ca="1">AVERAGE('Trial 1'!CO29,'Trial 2'!CO29,'Trial 3'!CO29,'Trial 4'!CO29,'Trial 5'!CO29,'Trial 6'!CO29,'Trial 7'!CO29,'Trial 8'!CO29)</f>
        <v>121.19898095961966</v>
      </c>
      <c r="CP42" s="31">
        <f ca="1">AVERAGE('Trial 1'!CP29,'Trial 2'!CP29,'Trial 3'!CP29,'Trial 4'!CP29,'Trial 5'!CP29,'Trial 6'!CP29,'Trial 7'!CP29,'Trial 8'!CP29)</f>
        <v>121.03244903907731</v>
      </c>
      <c r="CQ42" s="31">
        <f ca="1">AVERAGE('Trial 1'!CQ29,'Trial 2'!CQ29,'Trial 3'!CQ29,'Trial 4'!CQ29,'Trial 5'!CQ29,'Trial 6'!CQ29,'Trial 7'!CQ29,'Trial 8'!CQ29)</f>
        <v>120.90131451362895</v>
      </c>
      <c r="CR42" s="31">
        <f ca="1">AVERAGE('Trial 1'!CR29,'Trial 2'!CR29,'Trial 3'!CR29,'Trial 4'!CR29,'Trial 5'!CR29,'Trial 6'!CR29,'Trial 7'!CR29,'Trial 8'!CR29)</f>
        <v>120.78033926685603</v>
      </c>
      <c r="CS42" s="31">
        <f ca="1">AVERAGE('Trial 1'!CS29,'Trial 2'!CS29,'Trial 3'!CS29,'Trial 4'!CS29,'Trial 5'!CS29,'Trial 6'!CS29,'Trial 7'!CS29,'Trial 8'!CS29)</f>
        <v>120.62283637222502</v>
      </c>
      <c r="CT42" s="31">
        <f ca="1">AVERAGE('Trial 1'!CT29,'Trial 2'!CT29,'Trial 3'!CT29,'Trial 4'!CT29,'Trial 5'!CT29,'Trial 6'!CT29,'Trial 7'!CT29,'Trial 8'!CT29)</f>
        <v>120.46873242602709</v>
      </c>
      <c r="CU42" s="31">
        <f ca="1">AVERAGE('Trial 1'!CU29,'Trial 2'!CU29,'Trial 3'!CU29,'Trial 4'!CU29,'Trial 5'!CU29,'Trial 6'!CU29,'Trial 7'!CU29,'Trial 8'!CU29)</f>
        <v>120.33148396565572</v>
      </c>
      <c r="CV42" s="31">
        <f ca="1">AVERAGE('Trial 1'!CV29,'Trial 2'!CV29,'Trial 3'!CV29,'Trial 4'!CV29,'Trial 5'!CV29,'Trial 6'!CV29,'Trial 7'!CV29,'Trial 8'!CV29)</f>
        <v>120.20540421427498</v>
      </c>
      <c r="CW42" s="31">
        <f ca="1">AVERAGE('Trial 1'!CW29,'Trial 2'!CW29,'Trial 3'!CW29,'Trial 4'!CW29,'Trial 5'!CW29,'Trial 6'!CW29,'Trial 7'!CW29,'Trial 8'!CW29)</f>
        <v>120.05512032342584</v>
      </c>
      <c r="CX42" s="31">
        <f ca="1">AVERAGE('Trial 1'!CX29,'Trial 2'!CX29,'Trial 3'!CX29,'Trial 4'!CX29,'Trial 5'!CX29,'Trial 6'!CX29,'Trial 7'!CX29,'Trial 8'!CX29)</f>
        <v>119.92308207173349</v>
      </c>
      <c r="CY42" s="31">
        <f ca="1">AVERAGE('Trial 1'!CY29,'Trial 2'!CY29,'Trial 3'!CY29,'Trial 4'!CY29,'Trial 5'!CY29,'Trial 6'!CY29,'Trial 7'!CY29,'Trial 8'!CY29)</f>
        <v>119.79140546552925</v>
      </c>
      <c r="CZ42" s="31">
        <f ca="1">AVERAGE('Trial 1'!CZ29,'Trial 2'!CZ29,'Trial 3'!CZ29,'Trial 4'!CZ29,'Trial 5'!CZ29,'Trial 6'!CZ29,'Trial 7'!CZ29,'Trial 8'!CZ29)</f>
        <v>119.66334307818552</v>
      </c>
      <c r="DA42" s="32">
        <f ca="1">SUM(CO42:CZ42)</f>
        <v>1444.9744916962391</v>
      </c>
      <c r="DB42" s="31">
        <f ca="1">AVERAGE('Trial 1'!DB29,'Trial 2'!DB29,'Trial 3'!DB29,'Trial 4'!DB29,'Trial 5'!DB29,'Trial 6'!DB29,'Trial 7'!DB29,'Trial 8'!DB29)</f>
        <v>119.54036359760431</v>
      </c>
      <c r="DC42" s="31">
        <f ca="1">AVERAGE('Trial 1'!DC29,'Trial 2'!DC29,'Trial 3'!DC29,'Trial 4'!DC29,'Trial 5'!DC29,'Trial 6'!DC29,'Trial 7'!DC29,'Trial 8'!DC29)</f>
        <v>119.41366912365639</v>
      </c>
      <c r="DD42" s="31">
        <f ca="1">AVERAGE('Trial 1'!DD29,'Trial 2'!DD29,'Trial 3'!DD29,'Trial 4'!DD29,'Trial 5'!DD29,'Trial 6'!DD29,'Trial 7'!DD29,'Trial 8'!DD29)</f>
        <v>119.30506624929225</v>
      </c>
      <c r="DE42" s="31">
        <f ca="1">AVERAGE('Trial 1'!DE29,'Trial 2'!DE29,'Trial 3'!DE29,'Trial 4'!DE29,'Trial 5'!DE29,'Trial 6'!DE29,'Trial 7'!DE29,'Trial 8'!DE29)</f>
        <v>119.16728166672738</v>
      </c>
      <c r="DF42" s="31">
        <f ca="1">AVERAGE('Trial 1'!DF29,'Trial 2'!DF29,'Trial 3'!DF29,'Trial 4'!DF29,'Trial 5'!DF29,'Trial 6'!DF29,'Trial 7'!DF29,'Trial 8'!DF29)</f>
        <v>119.04561662709521</v>
      </c>
      <c r="DG42" s="31">
        <f ca="1">AVERAGE('Trial 1'!DG29,'Trial 2'!DG29,'Trial 3'!DG29,'Trial 4'!DG29,'Trial 5'!DG29,'Trial 6'!DG29,'Trial 7'!DG29,'Trial 8'!DG29)</f>
        <v>118.90373937095229</v>
      </c>
      <c r="DH42" s="31">
        <f ca="1">AVERAGE('Trial 1'!DH29,'Trial 2'!DH29,'Trial 3'!DH29,'Trial 4'!DH29,'Trial 5'!DH29,'Trial 6'!DH29,'Trial 7'!DH29,'Trial 8'!DH29)</f>
        <v>118.79224270750113</v>
      </c>
      <c r="DI42" s="31">
        <f ca="1">AVERAGE('Trial 1'!DI29,'Trial 2'!DI29,'Trial 3'!DI29,'Trial 4'!DI29,'Trial 5'!DI29,'Trial 6'!DI29,'Trial 7'!DI29,'Trial 8'!DI29)</f>
        <v>118.6687641637196</v>
      </c>
      <c r="DJ42" s="31">
        <f ca="1">AVERAGE('Trial 1'!DJ29,'Trial 2'!DJ29,'Trial 3'!DJ29,'Trial 4'!DJ29,'Trial 5'!DJ29,'Trial 6'!DJ29,'Trial 7'!DJ29,'Trial 8'!DJ29)</f>
        <v>118.54394374089783</v>
      </c>
      <c r="DK42" s="31">
        <f ca="1">AVERAGE('Trial 1'!DK29,'Trial 2'!DK29,'Trial 3'!DK29,'Trial 4'!DK29,'Trial 5'!DK29,'Trial 6'!DK29,'Trial 7'!DK29,'Trial 8'!DK29)</f>
        <v>118.40845595796821</v>
      </c>
      <c r="DL42" s="31">
        <f ca="1">AVERAGE('Trial 1'!DL29,'Trial 2'!DL29,'Trial 3'!DL29,'Trial 4'!DL29,'Trial 5'!DL29,'Trial 6'!DL29,'Trial 7'!DL29,'Trial 8'!DL29)</f>
        <v>118.31032889958323</v>
      </c>
      <c r="DM42" s="31">
        <f ca="1">AVERAGE('Trial 1'!DM29,'Trial 2'!DM29,'Trial 3'!DM29,'Trial 4'!DM29,'Trial 5'!DM29,'Trial 6'!DM29,'Trial 7'!DM29,'Trial 8'!DM29)</f>
        <v>118.17438955197548</v>
      </c>
      <c r="DN42" s="32">
        <f ca="1">SUM(DB42:DM42)</f>
        <v>1426.2738616569736</v>
      </c>
      <c r="DO42" s="31">
        <f ca="1">AVERAGE('Trial 1'!DO29,'Trial 2'!DO29,'Trial 3'!DO29,'Trial 4'!DO29,'Trial 5'!DO29,'Trial 6'!DO29,'Trial 7'!DO29,'Trial 8'!DO29)</f>
        <v>118.04287142709211</v>
      </c>
      <c r="DP42" s="31">
        <f ca="1">AVERAGE('Trial 1'!DP29,'Trial 2'!DP29,'Trial 3'!DP29,'Trial 4'!DP29,'Trial 5'!DP29,'Trial 6'!DP29,'Trial 7'!DP29,'Trial 8'!DP29)</f>
        <v>117.93117599473983</v>
      </c>
      <c r="DQ42" s="31">
        <f ca="1">AVERAGE('Trial 1'!DQ29,'Trial 2'!DQ29,'Trial 3'!DQ29,'Trial 4'!DQ29,'Trial 5'!DQ29,'Trial 6'!DQ29,'Trial 7'!DQ29,'Trial 8'!DQ29)</f>
        <v>117.82071084984955</v>
      </c>
      <c r="DR42" s="31">
        <f ca="1">AVERAGE('Trial 1'!DR29,'Trial 2'!DR29,'Trial 3'!DR29,'Trial 4'!DR29,'Trial 5'!DR29,'Trial 6'!DR29,'Trial 7'!DR29,'Trial 8'!DR29)</f>
        <v>117.7024287626156</v>
      </c>
      <c r="DS42" s="31">
        <f ca="1">AVERAGE('Trial 1'!DS29,'Trial 2'!DS29,'Trial 3'!DS29,'Trial 4'!DS29,'Trial 5'!DS29,'Trial 6'!DS29,'Trial 7'!DS29,'Trial 8'!DS29)</f>
        <v>117.55519596572665</v>
      </c>
      <c r="DT42" s="31">
        <f ca="1">AVERAGE('Trial 1'!DT29,'Trial 2'!DT29,'Trial 3'!DT29,'Trial 4'!DT29,'Trial 5'!DT29,'Trial 6'!DT29,'Trial 7'!DT29,'Trial 8'!DT29)</f>
        <v>117.45076301897751</v>
      </c>
      <c r="DU42" s="31">
        <f ca="1">AVERAGE('Trial 1'!DU29,'Trial 2'!DU29,'Trial 3'!DU29,'Trial 4'!DU29,'Trial 5'!DU29,'Trial 6'!DU29,'Trial 7'!DU29,'Trial 8'!DU29)</f>
        <v>117.36481117030925</v>
      </c>
      <c r="DV42" s="31">
        <f ca="1">AVERAGE('Trial 1'!DV29,'Trial 2'!DV29,'Trial 3'!DV29,'Trial 4'!DV29,'Trial 5'!DV29,'Trial 6'!DV29,'Trial 7'!DV29,'Trial 8'!DV29)</f>
        <v>117.25385164306266</v>
      </c>
      <c r="DW42" s="31">
        <f ca="1">AVERAGE('Trial 1'!DW29,'Trial 2'!DW29,'Trial 3'!DW29,'Trial 4'!DW29,'Trial 5'!DW29,'Trial 6'!DW29,'Trial 7'!DW29,'Trial 8'!DW29)</f>
        <v>117.14178193731657</v>
      </c>
      <c r="DX42" s="31">
        <f ca="1">AVERAGE('Trial 1'!DX29,'Trial 2'!DX29,'Trial 3'!DX29,'Trial 4'!DX29,'Trial 5'!DX29,'Trial 6'!DX29,'Trial 7'!DX29,'Trial 8'!DX29)</f>
        <v>117.05215610702766</v>
      </c>
      <c r="DY42" s="31">
        <f ca="1">AVERAGE('Trial 1'!DY29,'Trial 2'!DY29,'Trial 3'!DY29,'Trial 4'!DY29,'Trial 5'!DY29,'Trial 6'!DY29,'Trial 7'!DY29,'Trial 8'!DY29)</f>
        <v>116.92566976478125</v>
      </c>
      <c r="DZ42" s="31">
        <f ca="1">AVERAGE('Trial 1'!DZ29,'Trial 2'!DZ29,'Trial 3'!DZ29,'Trial 4'!DZ29,'Trial 5'!DZ29,'Trial 6'!DZ29,'Trial 7'!DZ29,'Trial 8'!DZ29)</f>
        <v>116.85580582107248</v>
      </c>
      <c r="EA42" s="32">
        <f ca="1">SUM(DO42:DZ42)</f>
        <v>1409.0972224625712</v>
      </c>
      <c r="EB42" s="31">
        <f ca="1">AVERAGE('Trial 1'!EB29,'Trial 2'!EB29,'Trial 3'!EB29,'Trial 4'!EB29,'Trial 5'!EB29,'Trial 6'!EB29,'Trial 7'!EB29,'Trial 8'!EB29)</f>
        <v>116.75422271269075</v>
      </c>
      <c r="EC42" s="31">
        <f ca="1">AVERAGE('Trial 1'!EC29,'Trial 2'!EC29,'Trial 3'!EC29,'Trial 4'!EC29,'Trial 5'!EC29,'Trial 6'!EC29,'Trial 7'!EC29,'Trial 8'!EC29)</f>
        <v>116.63673363616519</v>
      </c>
      <c r="ED42" s="31">
        <f ca="1">AVERAGE('Trial 1'!ED29,'Trial 2'!ED29,'Trial 3'!ED29,'Trial 4'!ED29,'Trial 5'!ED29,'Trial 6'!ED29,'Trial 7'!ED29,'Trial 8'!ED29)</f>
        <v>116.48943019596146</v>
      </c>
      <c r="EE42" s="31">
        <f ca="1">AVERAGE('Trial 1'!EE29,'Trial 2'!EE29,'Trial 3'!EE29,'Trial 4'!EE29,'Trial 5'!EE29,'Trial 6'!EE29,'Trial 7'!EE29,'Trial 8'!EE29)</f>
        <v>116.40225373076143</v>
      </c>
      <c r="EF42" s="31">
        <f ca="1">AVERAGE('Trial 1'!EF29,'Trial 2'!EF29,'Trial 3'!EF29,'Trial 4'!EF29,'Trial 5'!EF29,'Trial 6'!EF29,'Trial 7'!EF29,'Trial 8'!EF29)</f>
        <v>116.28771438443192</v>
      </c>
      <c r="EG42" s="31">
        <f ca="1">AVERAGE('Trial 1'!EG29,'Trial 2'!EG29,'Trial 3'!EG29,'Trial 4'!EG29,'Trial 5'!EG29,'Trial 6'!EG29,'Trial 7'!EG29,'Trial 8'!EG29)</f>
        <v>116.19532810297659</v>
      </c>
      <c r="EH42" s="31">
        <f ca="1">AVERAGE('Trial 1'!EH29,'Trial 2'!EH29,'Trial 3'!EH29,'Trial 4'!EH29,'Trial 5'!EH29,'Trial 6'!EH29,'Trial 7'!EH29,'Trial 8'!EH29)</f>
        <v>116.08866851504193</v>
      </c>
      <c r="EI42" s="31">
        <f ca="1">AVERAGE('Trial 1'!EI29,'Trial 2'!EI29,'Trial 3'!EI29,'Trial 4'!EI29,'Trial 5'!EI29,'Trial 6'!EI29,'Trial 7'!EI29,'Trial 8'!EI29)</f>
        <v>116.00913528632768</v>
      </c>
      <c r="EJ42" s="31">
        <f ca="1">AVERAGE('Trial 1'!EJ29,'Trial 2'!EJ29,'Trial 3'!EJ29,'Trial 4'!EJ29,'Trial 5'!EJ29,'Trial 6'!EJ29,'Trial 7'!EJ29,'Trial 8'!EJ29)</f>
        <v>115.91204323982959</v>
      </c>
      <c r="EK42" s="31">
        <f ca="1">AVERAGE('Trial 1'!EK29,'Trial 2'!EK29,'Trial 3'!EK29,'Trial 4'!EK29,'Trial 5'!EK29,'Trial 6'!EK29,'Trial 7'!EK29,'Trial 8'!EK29)</f>
        <v>115.80695756937645</v>
      </c>
      <c r="EL42" s="31">
        <f ca="1">AVERAGE('Trial 1'!EL29,'Trial 2'!EL29,'Trial 3'!EL29,'Trial 4'!EL29,'Trial 5'!EL29,'Trial 6'!EL29,'Trial 7'!EL29,'Trial 8'!EL29)</f>
        <v>115.72338023696602</v>
      </c>
      <c r="EM42" s="31">
        <f ca="1">AVERAGE('Trial 1'!EM29,'Trial 2'!EM29,'Trial 3'!EM29,'Trial 4'!EM29,'Trial 5'!EM29,'Trial 6'!EM29,'Trial 7'!EM29,'Trial 8'!EM29)</f>
        <v>115.63351351189033</v>
      </c>
      <c r="EN42" s="32">
        <f ca="1">SUM(EB42:EM42)</f>
        <v>1393.9393811224195</v>
      </c>
    </row>
    <row r="43" spans="1:144" ht="12.75" customHeight="1" outlineLevel="1">
      <c r="A43" s="9" t="str">
        <f>Labels!B41</f>
        <v>Desired Employment std dev</v>
      </c>
      <c r="B43" s="33">
        <f>STDEV('Trial 1'!B29,'Trial 2'!B29,'Trial 3'!B29,'Trial 4'!B29,'Trial 5'!B29,'Trial 6'!B29,'Trial 7'!B29,'Trial 8'!B29)</f>
        <v>0</v>
      </c>
      <c r="C43" s="33">
        <f ca="1">STDEV('Trial 1'!C29,'Trial 2'!C29,'Trial 3'!C29,'Trial 4'!C29,'Trial 5'!C29,'Trial 6'!C29,'Trial 7'!C29,'Trial 8'!C29)</f>
        <v>4.490866864419546E-2</v>
      </c>
      <c r="D43" s="33">
        <f ca="1">STDEV('Trial 1'!D29,'Trial 2'!D29,'Trial 3'!D29,'Trial 4'!D29,'Trial 5'!D29,'Trial 6'!D29,'Trial 7'!D29,'Trial 8'!D29)</f>
        <v>6.5151628447273346E-2</v>
      </c>
      <c r="E43" s="33">
        <f ca="1">STDEV('Trial 1'!E29,'Trial 2'!E29,'Trial 3'!E29,'Trial 4'!E29,'Trial 5'!E29,'Trial 6'!E29,'Trial 7'!E29,'Trial 8'!E29)</f>
        <v>5.1984020106099128E-2</v>
      </c>
      <c r="F43" s="33">
        <f ca="1">STDEV('Trial 1'!F29,'Trial 2'!F29,'Trial 3'!F29,'Trial 4'!F29,'Trial 5'!F29,'Trial 6'!F29,'Trial 7'!F29,'Trial 8'!F29)</f>
        <v>7.0492424662388628E-2</v>
      </c>
      <c r="G43" s="33">
        <f ca="1">STDEV('Trial 1'!G29,'Trial 2'!G29,'Trial 3'!G29,'Trial 4'!G29,'Trial 5'!G29,'Trial 6'!G29,'Trial 7'!G29,'Trial 8'!G29)</f>
        <v>8.394866877330287E-2</v>
      </c>
      <c r="H43" s="33">
        <f ca="1">STDEV('Trial 1'!H29,'Trial 2'!H29,'Trial 3'!H29,'Trial 4'!H29,'Trial 5'!H29,'Trial 6'!H29,'Trial 7'!H29,'Trial 8'!H29)</f>
        <v>8.6512698843874636E-2</v>
      </c>
      <c r="I43" s="33">
        <f ca="1">STDEV('Trial 1'!I29,'Trial 2'!I29,'Trial 3'!I29,'Trial 4'!I29,'Trial 5'!I29,'Trial 6'!I29,'Trial 7'!I29,'Trial 8'!I29)</f>
        <v>9.3284892136977632E-2</v>
      </c>
      <c r="J43" s="33">
        <f ca="1">STDEV('Trial 1'!J29,'Trial 2'!J29,'Trial 3'!J29,'Trial 4'!J29,'Trial 5'!J29,'Trial 6'!J29,'Trial 7'!J29,'Trial 8'!J29)</f>
        <v>0.10777782607384717</v>
      </c>
      <c r="K43" s="33">
        <f ca="1">STDEV('Trial 1'!K29,'Trial 2'!K29,'Trial 3'!K29,'Trial 4'!K29,'Trial 5'!K29,'Trial 6'!K29,'Trial 7'!K29,'Trial 8'!K29)</f>
        <v>9.806677556280094E-2</v>
      </c>
      <c r="L43" s="33">
        <f ca="1">STDEV('Trial 1'!L29,'Trial 2'!L29,'Trial 3'!L29,'Trial 4'!L29,'Trial 5'!L29,'Trial 6'!L29,'Trial 7'!L29,'Trial 8'!L29)</f>
        <v>0.11283598298582534</v>
      </c>
      <c r="M43" s="33">
        <f ca="1">STDEV('Trial 1'!M29,'Trial 2'!M29,'Trial 3'!M29,'Trial 4'!M29,'Trial 5'!M29,'Trial 6'!M29,'Trial 7'!M29,'Trial 8'!M29)</f>
        <v>0.12979348107587649</v>
      </c>
      <c r="N43" s="34">
        <f ca="1">SUM(B43:M43)</f>
        <v>0.94475706731246167</v>
      </c>
      <c r="O43" s="33">
        <f ca="1">STDEV('Trial 1'!O29,'Trial 2'!O29,'Trial 3'!O29,'Trial 4'!O29,'Trial 5'!O29,'Trial 6'!O29,'Trial 7'!O29,'Trial 8'!O29)</f>
        <v>0.14161713281799443</v>
      </c>
      <c r="P43" s="33">
        <f ca="1">STDEV('Trial 1'!P29,'Trial 2'!P29,'Trial 3'!P29,'Trial 4'!P29,'Trial 5'!P29,'Trial 6'!P29,'Trial 7'!P29,'Trial 8'!P29)</f>
        <v>0.11466069694260916</v>
      </c>
      <c r="Q43" s="33">
        <f ca="1">STDEV('Trial 1'!Q29,'Trial 2'!Q29,'Trial 3'!Q29,'Trial 4'!Q29,'Trial 5'!Q29,'Trial 6'!Q29,'Trial 7'!Q29,'Trial 8'!Q29)</f>
        <v>0.13659028299488085</v>
      </c>
      <c r="R43" s="33">
        <f ca="1">STDEV('Trial 1'!R29,'Trial 2'!R29,'Trial 3'!R29,'Trial 4'!R29,'Trial 5'!R29,'Trial 6'!R29,'Trial 7'!R29,'Trial 8'!R29)</f>
        <v>0.16159944655928735</v>
      </c>
      <c r="S43" s="33">
        <f ca="1">STDEV('Trial 1'!S29,'Trial 2'!S29,'Trial 3'!S29,'Trial 4'!S29,'Trial 5'!S29,'Trial 6'!S29,'Trial 7'!S29,'Trial 8'!S29)</f>
        <v>0.17121239039007671</v>
      </c>
      <c r="T43" s="33">
        <f ca="1">STDEV('Trial 1'!T29,'Trial 2'!T29,'Trial 3'!T29,'Trial 4'!T29,'Trial 5'!T29,'Trial 6'!T29,'Trial 7'!T29,'Trial 8'!T29)</f>
        <v>0.1993555358033775</v>
      </c>
      <c r="U43" s="33">
        <f ca="1">STDEV('Trial 1'!U29,'Trial 2'!U29,'Trial 3'!U29,'Trial 4'!U29,'Trial 5'!U29,'Trial 6'!U29,'Trial 7'!U29,'Trial 8'!U29)</f>
        <v>0.230583192075346</v>
      </c>
      <c r="V43" s="33">
        <f ca="1">STDEV('Trial 1'!V29,'Trial 2'!V29,'Trial 3'!V29,'Trial 4'!V29,'Trial 5'!V29,'Trial 6'!V29,'Trial 7'!V29,'Trial 8'!V29)</f>
        <v>0.22654264565493196</v>
      </c>
      <c r="W43" s="33">
        <f ca="1">STDEV('Trial 1'!W29,'Trial 2'!W29,'Trial 3'!W29,'Trial 4'!W29,'Trial 5'!W29,'Trial 6'!W29,'Trial 7'!W29,'Trial 8'!W29)</f>
        <v>0.25346776520287478</v>
      </c>
      <c r="X43" s="33">
        <f ca="1">STDEV('Trial 1'!X29,'Trial 2'!X29,'Trial 3'!X29,'Trial 4'!X29,'Trial 5'!X29,'Trial 6'!X29,'Trial 7'!X29,'Trial 8'!X29)</f>
        <v>0.24754906645480071</v>
      </c>
      <c r="Y43" s="33">
        <f ca="1">STDEV('Trial 1'!Y29,'Trial 2'!Y29,'Trial 3'!Y29,'Trial 4'!Y29,'Trial 5'!Y29,'Trial 6'!Y29,'Trial 7'!Y29,'Trial 8'!Y29)</f>
        <v>0.25782656642150248</v>
      </c>
      <c r="Z43" s="33">
        <f ca="1">STDEV('Trial 1'!Z29,'Trial 2'!Z29,'Trial 3'!Z29,'Trial 4'!Z29,'Trial 5'!Z29,'Trial 6'!Z29,'Trial 7'!Z29,'Trial 8'!Z29)</f>
        <v>0.2596028034161536</v>
      </c>
      <c r="AA43" s="34">
        <f ca="1">SUM(O43:Z43)</f>
        <v>2.4006075247338354</v>
      </c>
      <c r="AB43" s="33">
        <f ca="1">STDEV('Trial 1'!AB29,'Trial 2'!AB29,'Trial 3'!AB29,'Trial 4'!AB29,'Trial 5'!AB29,'Trial 6'!AB29,'Trial 7'!AB29,'Trial 8'!AB29)</f>
        <v>0.25904298689426086</v>
      </c>
      <c r="AC43" s="33">
        <f ca="1">STDEV('Trial 1'!AC29,'Trial 2'!AC29,'Trial 3'!AC29,'Trial 4'!AC29,'Trial 5'!AC29,'Trial 6'!AC29,'Trial 7'!AC29,'Trial 8'!AC29)</f>
        <v>0.27666633633015214</v>
      </c>
      <c r="AD43" s="33">
        <f ca="1">STDEV('Trial 1'!AD29,'Trial 2'!AD29,'Trial 3'!AD29,'Trial 4'!AD29,'Trial 5'!AD29,'Trial 6'!AD29,'Trial 7'!AD29,'Trial 8'!AD29)</f>
        <v>0.28410206524062098</v>
      </c>
      <c r="AE43" s="33">
        <f ca="1">STDEV('Trial 1'!AE29,'Trial 2'!AE29,'Trial 3'!AE29,'Trial 4'!AE29,'Trial 5'!AE29,'Trial 6'!AE29,'Trial 7'!AE29,'Trial 8'!AE29)</f>
        <v>0.31164386490578233</v>
      </c>
      <c r="AF43" s="33">
        <f ca="1">STDEV('Trial 1'!AF29,'Trial 2'!AF29,'Trial 3'!AF29,'Trial 4'!AF29,'Trial 5'!AF29,'Trial 6'!AF29,'Trial 7'!AF29,'Trial 8'!AF29)</f>
        <v>0.28483824569607297</v>
      </c>
      <c r="AG43" s="33">
        <f ca="1">STDEV('Trial 1'!AG29,'Trial 2'!AG29,'Trial 3'!AG29,'Trial 4'!AG29,'Trial 5'!AG29,'Trial 6'!AG29,'Trial 7'!AG29,'Trial 8'!AG29)</f>
        <v>0.3048688154316595</v>
      </c>
      <c r="AH43" s="33">
        <f ca="1">STDEV('Trial 1'!AH29,'Trial 2'!AH29,'Trial 3'!AH29,'Trial 4'!AH29,'Trial 5'!AH29,'Trial 6'!AH29,'Trial 7'!AH29,'Trial 8'!AH29)</f>
        <v>0.29843475841570793</v>
      </c>
      <c r="AI43" s="33">
        <f ca="1">STDEV('Trial 1'!AI29,'Trial 2'!AI29,'Trial 3'!AI29,'Trial 4'!AI29,'Trial 5'!AI29,'Trial 6'!AI29,'Trial 7'!AI29,'Trial 8'!AI29)</f>
        <v>0.30276174470124023</v>
      </c>
      <c r="AJ43" s="33">
        <f ca="1">STDEV('Trial 1'!AJ29,'Trial 2'!AJ29,'Trial 3'!AJ29,'Trial 4'!AJ29,'Trial 5'!AJ29,'Trial 6'!AJ29,'Trial 7'!AJ29,'Trial 8'!AJ29)</f>
        <v>0.30673694685717484</v>
      </c>
      <c r="AK43" s="33">
        <f ca="1">STDEV('Trial 1'!AK29,'Trial 2'!AK29,'Trial 3'!AK29,'Trial 4'!AK29,'Trial 5'!AK29,'Trial 6'!AK29,'Trial 7'!AK29,'Trial 8'!AK29)</f>
        <v>0.33125565134069357</v>
      </c>
      <c r="AL43" s="33">
        <f ca="1">STDEV('Trial 1'!AL29,'Trial 2'!AL29,'Trial 3'!AL29,'Trial 4'!AL29,'Trial 5'!AL29,'Trial 6'!AL29,'Trial 7'!AL29,'Trial 8'!AL29)</f>
        <v>0.34708117302658303</v>
      </c>
      <c r="AM43" s="33">
        <f ca="1">STDEV('Trial 1'!AM29,'Trial 2'!AM29,'Trial 3'!AM29,'Trial 4'!AM29,'Trial 5'!AM29,'Trial 6'!AM29,'Trial 7'!AM29,'Trial 8'!AM29)</f>
        <v>0.37122188895486946</v>
      </c>
      <c r="AN43" s="34">
        <f ca="1">SUM(AB43:AM43)</f>
        <v>3.6786544777948174</v>
      </c>
      <c r="AO43" s="33">
        <f ca="1">STDEV('Trial 1'!AO29,'Trial 2'!AO29,'Trial 3'!AO29,'Trial 4'!AO29,'Trial 5'!AO29,'Trial 6'!AO29,'Trial 7'!AO29,'Trial 8'!AO29)</f>
        <v>0.37611711218070082</v>
      </c>
      <c r="AP43" s="33">
        <f ca="1">STDEV('Trial 1'!AP29,'Trial 2'!AP29,'Trial 3'!AP29,'Trial 4'!AP29,'Trial 5'!AP29,'Trial 6'!AP29,'Trial 7'!AP29,'Trial 8'!AP29)</f>
        <v>0.35408750920709459</v>
      </c>
      <c r="AQ43" s="33">
        <f ca="1">STDEV('Trial 1'!AQ29,'Trial 2'!AQ29,'Trial 3'!AQ29,'Trial 4'!AQ29,'Trial 5'!AQ29,'Trial 6'!AQ29,'Trial 7'!AQ29,'Trial 8'!AQ29)</f>
        <v>0.33943799133144531</v>
      </c>
      <c r="AR43" s="33">
        <f ca="1">STDEV('Trial 1'!AR29,'Trial 2'!AR29,'Trial 3'!AR29,'Trial 4'!AR29,'Trial 5'!AR29,'Trial 6'!AR29,'Trial 7'!AR29,'Trial 8'!AR29)</f>
        <v>0.37659165888802615</v>
      </c>
      <c r="AS43" s="33">
        <f ca="1">STDEV('Trial 1'!AS29,'Trial 2'!AS29,'Trial 3'!AS29,'Trial 4'!AS29,'Trial 5'!AS29,'Trial 6'!AS29,'Trial 7'!AS29,'Trial 8'!AS29)</f>
        <v>0.37906960769717135</v>
      </c>
      <c r="AT43" s="33">
        <f ca="1">STDEV('Trial 1'!AT29,'Trial 2'!AT29,'Trial 3'!AT29,'Trial 4'!AT29,'Trial 5'!AT29,'Trial 6'!AT29,'Trial 7'!AT29,'Trial 8'!AT29)</f>
        <v>0.39957259117316207</v>
      </c>
      <c r="AU43" s="33">
        <f ca="1">STDEV('Trial 1'!AU29,'Trial 2'!AU29,'Trial 3'!AU29,'Trial 4'!AU29,'Trial 5'!AU29,'Trial 6'!AU29,'Trial 7'!AU29,'Trial 8'!AU29)</f>
        <v>0.41587520717886783</v>
      </c>
      <c r="AV43" s="33">
        <f ca="1">STDEV('Trial 1'!AV29,'Trial 2'!AV29,'Trial 3'!AV29,'Trial 4'!AV29,'Trial 5'!AV29,'Trial 6'!AV29,'Trial 7'!AV29,'Trial 8'!AV29)</f>
        <v>0.41923739031204205</v>
      </c>
      <c r="AW43" s="33">
        <f ca="1">STDEV('Trial 1'!AW29,'Trial 2'!AW29,'Trial 3'!AW29,'Trial 4'!AW29,'Trial 5'!AW29,'Trial 6'!AW29,'Trial 7'!AW29,'Trial 8'!AW29)</f>
        <v>0.39544047794489473</v>
      </c>
      <c r="AX43" s="33">
        <f ca="1">STDEV('Trial 1'!AX29,'Trial 2'!AX29,'Trial 3'!AX29,'Trial 4'!AX29,'Trial 5'!AX29,'Trial 6'!AX29,'Trial 7'!AX29,'Trial 8'!AX29)</f>
        <v>0.38981366262907946</v>
      </c>
      <c r="AY43" s="33">
        <f ca="1">STDEV('Trial 1'!AY29,'Trial 2'!AY29,'Trial 3'!AY29,'Trial 4'!AY29,'Trial 5'!AY29,'Trial 6'!AY29,'Trial 7'!AY29,'Trial 8'!AY29)</f>
        <v>0.37437415798621759</v>
      </c>
      <c r="AZ43" s="33">
        <f ca="1">STDEV('Trial 1'!AZ29,'Trial 2'!AZ29,'Trial 3'!AZ29,'Trial 4'!AZ29,'Trial 5'!AZ29,'Trial 6'!AZ29,'Trial 7'!AZ29,'Trial 8'!AZ29)</f>
        <v>0.38633349901883857</v>
      </c>
      <c r="BA43" s="34">
        <f ca="1">SUM(AO43:AZ43)</f>
        <v>4.6059508655475403</v>
      </c>
      <c r="BB43" s="33">
        <f ca="1">STDEV('Trial 1'!BB29,'Trial 2'!BB29,'Trial 3'!BB29,'Trial 4'!BB29,'Trial 5'!BB29,'Trial 6'!BB29,'Trial 7'!BB29,'Trial 8'!BB29)</f>
        <v>0.40236622101334696</v>
      </c>
      <c r="BC43" s="33">
        <f ca="1">STDEV('Trial 1'!BC29,'Trial 2'!BC29,'Trial 3'!BC29,'Trial 4'!BC29,'Trial 5'!BC29,'Trial 6'!BC29,'Trial 7'!BC29,'Trial 8'!BC29)</f>
        <v>0.4179010163293278</v>
      </c>
      <c r="BD43" s="33">
        <f ca="1">STDEV('Trial 1'!BD29,'Trial 2'!BD29,'Trial 3'!BD29,'Trial 4'!BD29,'Trial 5'!BD29,'Trial 6'!BD29,'Trial 7'!BD29,'Trial 8'!BD29)</f>
        <v>0.41072455791800383</v>
      </c>
      <c r="BE43" s="33">
        <f ca="1">STDEV('Trial 1'!BE29,'Trial 2'!BE29,'Trial 3'!BE29,'Trial 4'!BE29,'Trial 5'!BE29,'Trial 6'!BE29,'Trial 7'!BE29,'Trial 8'!BE29)</f>
        <v>0.41200272682883538</v>
      </c>
      <c r="BF43" s="33">
        <f ca="1">STDEV('Trial 1'!BF29,'Trial 2'!BF29,'Trial 3'!BF29,'Trial 4'!BF29,'Trial 5'!BF29,'Trial 6'!BF29,'Trial 7'!BF29,'Trial 8'!BF29)</f>
        <v>0.43772189855182964</v>
      </c>
      <c r="BG43" s="33">
        <f ca="1">STDEV('Trial 1'!BG29,'Trial 2'!BG29,'Trial 3'!BG29,'Trial 4'!BG29,'Trial 5'!BG29,'Trial 6'!BG29,'Trial 7'!BG29,'Trial 8'!BG29)</f>
        <v>0.45771588643523264</v>
      </c>
      <c r="BH43" s="33">
        <f ca="1">STDEV('Trial 1'!BH29,'Trial 2'!BH29,'Trial 3'!BH29,'Trial 4'!BH29,'Trial 5'!BH29,'Trial 6'!BH29,'Trial 7'!BH29,'Trial 8'!BH29)</f>
        <v>0.43234966332419417</v>
      </c>
      <c r="BI43" s="33">
        <f ca="1">STDEV('Trial 1'!BI29,'Trial 2'!BI29,'Trial 3'!BI29,'Trial 4'!BI29,'Trial 5'!BI29,'Trial 6'!BI29,'Trial 7'!BI29,'Trial 8'!BI29)</f>
        <v>0.41984126912289838</v>
      </c>
      <c r="BJ43" s="33">
        <f ca="1">STDEV('Trial 1'!BJ29,'Trial 2'!BJ29,'Trial 3'!BJ29,'Trial 4'!BJ29,'Trial 5'!BJ29,'Trial 6'!BJ29,'Trial 7'!BJ29,'Trial 8'!BJ29)</f>
        <v>0.41893857089843506</v>
      </c>
      <c r="BK43" s="33">
        <f ca="1">STDEV('Trial 1'!BK29,'Trial 2'!BK29,'Trial 3'!BK29,'Trial 4'!BK29,'Trial 5'!BK29,'Trial 6'!BK29,'Trial 7'!BK29,'Trial 8'!BK29)</f>
        <v>0.39456491153065054</v>
      </c>
      <c r="BL43" s="33">
        <f ca="1">STDEV('Trial 1'!BL29,'Trial 2'!BL29,'Trial 3'!BL29,'Trial 4'!BL29,'Trial 5'!BL29,'Trial 6'!BL29,'Trial 7'!BL29,'Trial 8'!BL29)</f>
        <v>0.42966715572257719</v>
      </c>
      <c r="BM43" s="33">
        <f ca="1">STDEV('Trial 1'!BM29,'Trial 2'!BM29,'Trial 3'!BM29,'Trial 4'!BM29,'Trial 5'!BM29,'Trial 6'!BM29,'Trial 7'!BM29,'Trial 8'!BM29)</f>
        <v>0.45152986305969423</v>
      </c>
      <c r="BN43" s="34">
        <f ca="1">SUM(BB43:BM43)</f>
        <v>5.085323740735026</v>
      </c>
      <c r="BO43" s="33">
        <f ca="1">STDEV('Trial 1'!BO29,'Trial 2'!BO29,'Trial 3'!BO29,'Trial 4'!BO29,'Trial 5'!BO29,'Trial 6'!BO29,'Trial 7'!BO29,'Trial 8'!BO29)</f>
        <v>0.46399689524916882</v>
      </c>
      <c r="BP43" s="33">
        <f ca="1">STDEV('Trial 1'!BP29,'Trial 2'!BP29,'Trial 3'!BP29,'Trial 4'!BP29,'Trial 5'!BP29,'Trial 6'!BP29,'Trial 7'!BP29,'Trial 8'!BP29)</f>
        <v>0.47941333764624366</v>
      </c>
      <c r="BQ43" s="33">
        <f ca="1">STDEV('Trial 1'!BQ29,'Trial 2'!BQ29,'Trial 3'!BQ29,'Trial 4'!BQ29,'Trial 5'!BQ29,'Trial 6'!BQ29,'Trial 7'!BQ29,'Trial 8'!BQ29)</f>
        <v>0.49481249633854668</v>
      </c>
      <c r="BR43" s="33">
        <f ca="1">STDEV('Trial 1'!BR29,'Trial 2'!BR29,'Trial 3'!BR29,'Trial 4'!BR29,'Trial 5'!BR29,'Trial 6'!BR29,'Trial 7'!BR29,'Trial 8'!BR29)</f>
        <v>0.49679199751364034</v>
      </c>
      <c r="BS43" s="33">
        <f ca="1">STDEV('Trial 1'!BS29,'Trial 2'!BS29,'Trial 3'!BS29,'Trial 4'!BS29,'Trial 5'!BS29,'Trial 6'!BS29,'Trial 7'!BS29,'Trial 8'!BS29)</f>
        <v>0.49792373973528942</v>
      </c>
      <c r="BT43" s="33">
        <f ca="1">STDEV('Trial 1'!BT29,'Trial 2'!BT29,'Trial 3'!BT29,'Trial 4'!BT29,'Trial 5'!BT29,'Trial 6'!BT29,'Trial 7'!BT29,'Trial 8'!BT29)</f>
        <v>0.48657188841431082</v>
      </c>
      <c r="BU43" s="33">
        <f ca="1">STDEV('Trial 1'!BU29,'Trial 2'!BU29,'Trial 3'!BU29,'Trial 4'!BU29,'Trial 5'!BU29,'Trial 6'!BU29,'Trial 7'!BU29,'Trial 8'!BU29)</f>
        <v>0.49709130191489476</v>
      </c>
      <c r="BV43" s="33">
        <f ca="1">STDEV('Trial 1'!BV29,'Trial 2'!BV29,'Trial 3'!BV29,'Trial 4'!BV29,'Trial 5'!BV29,'Trial 6'!BV29,'Trial 7'!BV29,'Trial 8'!BV29)</f>
        <v>0.50134758082584163</v>
      </c>
      <c r="BW43" s="33">
        <f ca="1">STDEV('Trial 1'!BW29,'Trial 2'!BW29,'Trial 3'!BW29,'Trial 4'!BW29,'Trial 5'!BW29,'Trial 6'!BW29,'Trial 7'!BW29,'Trial 8'!BW29)</f>
        <v>0.49211856921424829</v>
      </c>
      <c r="BX43" s="33">
        <f ca="1">STDEV('Trial 1'!BX29,'Trial 2'!BX29,'Trial 3'!BX29,'Trial 4'!BX29,'Trial 5'!BX29,'Trial 6'!BX29,'Trial 7'!BX29,'Trial 8'!BX29)</f>
        <v>0.49719408290607559</v>
      </c>
      <c r="BY43" s="33">
        <f ca="1">STDEV('Trial 1'!BY29,'Trial 2'!BY29,'Trial 3'!BY29,'Trial 4'!BY29,'Trial 5'!BY29,'Trial 6'!BY29,'Trial 7'!BY29,'Trial 8'!BY29)</f>
        <v>0.45557130336903823</v>
      </c>
      <c r="BZ43" s="33">
        <f ca="1">STDEV('Trial 1'!BZ29,'Trial 2'!BZ29,'Trial 3'!BZ29,'Trial 4'!BZ29,'Trial 5'!BZ29,'Trial 6'!BZ29,'Trial 7'!BZ29,'Trial 8'!BZ29)</f>
        <v>0.46261646082656355</v>
      </c>
      <c r="CA43" s="34">
        <f ca="1">SUM(BO43:BZ43)</f>
        <v>5.8254496539538607</v>
      </c>
      <c r="CB43" s="33">
        <f ca="1">STDEV('Trial 1'!CB29,'Trial 2'!CB29,'Trial 3'!CB29,'Trial 4'!CB29,'Trial 5'!CB29,'Trial 6'!CB29,'Trial 7'!CB29,'Trial 8'!CB29)</f>
        <v>0.46103621092220398</v>
      </c>
      <c r="CC43" s="33">
        <f ca="1">STDEV('Trial 1'!CC29,'Trial 2'!CC29,'Trial 3'!CC29,'Trial 4'!CC29,'Trial 5'!CC29,'Trial 6'!CC29,'Trial 7'!CC29,'Trial 8'!CC29)</f>
        <v>0.42535044641912945</v>
      </c>
      <c r="CD43" s="33">
        <f ca="1">STDEV('Trial 1'!CD29,'Trial 2'!CD29,'Trial 3'!CD29,'Trial 4'!CD29,'Trial 5'!CD29,'Trial 6'!CD29,'Trial 7'!CD29,'Trial 8'!CD29)</f>
        <v>0.42803671650914554</v>
      </c>
      <c r="CE43" s="33">
        <f ca="1">STDEV('Trial 1'!CE29,'Trial 2'!CE29,'Trial 3'!CE29,'Trial 4'!CE29,'Trial 5'!CE29,'Trial 6'!CE29,'Trial 7'!CE29,'Trial 8'!CE29)</f>
        <v>0.43848721401743807</v>
      </c>
      <c r="CF43" s="33">
        <f ca="1">STDEV('Trial 1'!CF29,'Trial 2'!CF29,'Trial 3'!CF29,'Trial 4'!CF29,'Trial 5'!CF29,'Trial 6'!CF29,'Trial 7'!CF29,'Trial 8'!CF29)</f>
        <v>0.40977932106414389</v>
      </c>
      <c r="CG43" s="33">
        <f ca="1">STDEV('Trial 1'!CG29,'Trial 2'!CG29,'Trial 3'!CG29,'Trial 4'!CG29,'Trial 5'!CG29,'Trial 6'!CG29,'Trial 7'!CG29,'Trial 8'!CG29)</f>
        <v>0.38196343554111928</v>
      </c>
      <c r="CH43" s="33">
        <f ca="1">STDEV('Trial 1'!CH29,'Trial 2'!CH29,'Trial 3'!CH29,'Trial 4'!CH29,'Trial 5'!CH29,'Trial 6'!CH29,'Trial 7'!CH29,'Trial 8'!CH29)</f>
        <v>0.3716575188762527</v>
      </c>
      <c r="CI43" s="33">
        <f ca="1">STDEV('Trial 1'!CI29,'Trial 2'!CI29,'Trial 3'!CI29,'Trial 4'!CI29,'Trial 5'!CI29,'Trial 6'!CI29,'Trial 7'!CI29,'Trial 8'!CI29)</f>
        <v>0.37022442479381762</v>
      </c>
      <c r="CJ43" s="33">
        <f ca="1">STDEV('Trial 1'!CJ29,'Trial 2'!CJ29,'Trial 3'!CJ29,'Trial 4'!CJ29,'Trial 5'!CJ29,'Trial 6'!CJ29,'Trial 7'!CJ29,'Trial 8'!CJ29)</f>
        <v>0.36914846650637018</v>
      </c>
      <c r="CK43" s="33">
        <f ca="1">STDEV('Trial 1'!CK29,'Trial 2'!CK29,'Trial 3'!CK29,'Trial 4'!CK29,'Trial 5'!CK29,'Trial 6'!CK29,'Trial 7'!CK29,'Trial 8'!CK29)</f>
        <v>0.3545821912240204</v>
      </c>
      <c r="CL43" s="33">
        <f ca="1">STDEV('Trial 1'!CL29,'Trial 2'!CL29,'Trial 3'!CL29,'Trial 4'!CL29,'Trial 5'!CL29,'Trial 6'!CL29,'Trial 7'!CL29,'Trial 8'!CL29)</f>
        <v>0.36958202567494652</v>
      </c>
      <c r="CM43" s="33">
        <f ca="1">STDEV('Trial 1'!CM29,'Trial 2'!CM29,'Trial 3'!CM29,'Trial 4'!CM29,'Trial 5'!CM29,'Trial 6'!CM29,'Trial 7'!CM29,'Trial 8'!CM29)</f>
        <v>0.39465165625139587</v>
      </c>
      <c r="CN43" s="34">
        <f ca="1">SUM(CB43:CM43)</f>
        <v>4.774499627799984</v>
      </c>
      <c r="CO43" s="33">
        <f ca="1">STDEV('Trial 1'!CO29,'Trial 2'!CO29,'Trial 3'!CO29,'Trial 4'!CO29,'Trial 5'!CO29,'Trial 6'!CO29,'Trial 7'!CO29,'Trial 8'!CO29)</f>
        <v>0.3713877639829552</v>
      </c>
      <c r="CP43" s="33">
        <f ca="1">STDEV('Trial 1'!CP29,'Trial 2'!CP29,'Trial 3'!CP29,'Trial 4'!CP29,'Trial 5'!CP29,'Trial 6'!CP29,'Trial 7'!CP29,'Trial 8'!CP29)</f>
        <v>0.39457590955356914</v>
      </c>
      <c r="CQ43" s="33">
        <f ca="1">STDEV('Trial 1'!CQ29,'Trial 2'!CQ29,'Trial 3'!CQ29,'Trial 4'!CQ29,'Trial 5'!CQ29,'Trial 6'!CQ29,'Trial 7'!CQ29,'Trial 8'!CQ29)</f>
        <v>0.41873493966012615</v>
      </c>
      <c r="CR43" s="33">
        <f ca="1">STDEV('Trial 1'!CR29,'Trial 2'!CR29,'Trial 3'!CR29,'Trial 4'!CR29,'Trial 5'!CR29,'Trial 6'!CR29,'Trial 7'!CR29,'Trial 8'!CR29)</f>
        <v>0.4055568934411356</v>
      </c>
      <c r="CS43" s="33">
        <f ca="1">STDEV('Trial 1'!CS29,'Trial 2'!CS29,'Trial 3'!CS29,'Trial 4'!CS29,'Trial 5'!CS29,'Trial 6'!CS29,'Trial 7'!CS29,'Trial 8'!CS29)</f>
        <v>0.41315200003837876</v>
      </c>
      <c r="CT43" s="33">
        <f ca="1">STDEV('Trial 1'!CT29,'Trial 2'!CT29,'Trial 3'!CT29,'Trial 4'!CT29,'Trial 5'!CT29,'Trial 6'!CT29,'Trial 7'!CT29,'Trial 8'!CT29)</f>
        <v>0.4072226256314484</v>
      </c>
      <c r="CU43" s="33">
        <f ca="1">STDEV('Trial 1'!CU29,'Trial 2'!CU29,'Trial 3'!CU29,'Trial 4'!CU29,'Trial 5'!CU29,'Trial 6'!CU29,'Trial 7'!CU29,'Trial 8'!CU29)</f>
        <v>0.42729721231849843</v>
      </c>
      <c r="CV43" s="33">
        <f ca="1">STDEV('Trial 1'!CV29,'Trial 2'!CV29,'Trial 3'!CV29,'Trial 4'!CV29,'Trial 5'!CV29,'Trial 6'!CV29,'Trial 7'!CV29,'Trial 8'!CV29)</f>
        <v>0.43355284805828215</v>
      </c>
      <c r="CW43" s="33">
        <f ca="1">STDEV('Trial 1'!CW29,'Trial 2'!CW29,'Trial 3'!CW29,'Trial 4'!CW29,'Trial 5'!CW29,'Trial 6'!CW29,'Trial 7'!CW29,'Trial 8'!CW29)</f>
        <v>0.44179289319509846</v>
      </c>
      <c r="CX43" s="33">
        <f ca="1">STDEV('Trial 1'!CX29,'Trial 2'!CX29,'Trial 3'!CX29,'Trial 4'!CX29,'Trial 5'!CX29,'Trial 6'!CX29,'Trial 7'!CX29,'Trial 8'!CX29)</f>
        <v>0.46681579299908293</v>
      </c>
      <c r="CY43" s="33">
        <f ca="1">STDEV('Trial 1'!CY29,'Trial 2'!CY29,'Trial 3'!CY29,'Trial 4'!CY29,'Trial 5'!CY29,'Trial 6'!CY29,'Trial 7'!CY29,'Trial 8'!CY29)</f>
        <v>0.47268366961294628</v>
      </c>
      <c r="CZ43" s="33">
        <f ca="1">STDEV('Trial 1'!CZ29,'Trial 2'!CZ29,'Trial 3'!CZ29,'Trial 4'!CZ29,'Trial 5'!CZ29,'Trial 6'!CZ29,'Trial 7'!CZ29,'Trial 8'!CZ29)</f>
        <v>0.44295870321523612</v>
      </c>
      <c r="DA43" s="34">
        <f ca="1">SUM(CO43:CZ43)</f>
        <v>5.0957312517067574</v>
      </c>
      <c r="DB43" s="33">
        <f ca="1">STDEV('Trial 1'!DB29,'Trial 2'!DB29,'Trial 3'!DB29,'Trial 4'!DB29,'Trial 5'!DB29,'Trial 6'!DB29,'Trial 7'!DB29,'Trial 8'!DB29)</f>
        <v>0.46067687874113494</v>
      </c>
      <c r="DC43" s="33">
        <f ca="1">STDEV('Trial 1'!DC29,'Trial 2'!DC29,'Trial 3'!DC29,'Trial 4'!DC29,'Trial 5'!DC29,'Trial 6'!DC29,'Trial 7'!DC29,'Trial 8'!DC29)</f>
        <v>0.46814305484665297</v>
      </c>
      <c r="DD43" s="33">
        <f ca="1">STDEV('Trial 1'!DD29,'Trial 2'!DD29,'Trial 3'!DD29,'Trial 4'!DD29,'Trial 5'!DD29,'Trial 6'!DD29,'Trial 7'!DD29,'Trial 8'!DD29)</f>
        <v>0.47763177961404657</v>
      </c>
      <c r="DE43" s="33">
        <f ca="1">STDEV('Trial 1'!DE29,'Trial 2'!DE29,'Trial 3'!DE29,'Trial 4'!DE29,'Trial 5'!DE29,'Trial 6'!DE29,'Trial 7'!DE29,'Trial 8'!DE29)</f>
        <v>0.47236745887766773</v>
      </c>
      <c r="DF43" s="33">
        <f ca="1">STDEV('Trial 1'!DF29,'Trial 2'!DF29,'Trial 3'!DF29,'Trial 4'!DF29,'Trial 5'!DF29,'Trial 6'!DF29,'Trial 7'!DF29,'Trial 8'!DF29)</f>
        <v>0.48692093201211695</v>
      </c>
      <c r="DG43" s="33">
        <f ca="1">STDEV('Trial 1'!DG29,'Trial 2'!DG29,'Trial 3'!DG29,'Trial 4'!DG29,'Trial 5'!DG29,'Trial 6'!DG29,'Trial 7'!DG29,'Trial 8'!DG29)</f>
        <v>0.46983171486559716</v>
      </c>
      <c r="DH43" s="33">
        <f ca="1">STDEV('Trial 1'!DH29,'Trial 2'!DH29,'Trial 3'!DH29,'Trial 4'!DH29,'Trial 5'!DH29,'Trial 6'!DH29,'Trial 7'!DH29,'Trial 8'!DH29)</f>
        <v>0.47766956254440562</v>
      </c>
      <c r="DI43" s="33">
        <f ca="1">STDEV('Trial 1'!DI29,'Trial 2'!DI29,'Trial 3'!DI29,'Trial 4'!DI29,'Trial 5'!DI29,'Trial 6'!DI29,'Trial 7'!DI29,'Trial 8'!DI29)</f>
        <v>0.43714910770853982</v>
      </c>
      <c r="DJ43" s="33">
        <f ca="1">STDEV('Trial 1'!DJ29,'Trial 2'!DJ29,'Trial 3'!DJ29,'Trial 4'!DJ29,'Trial 5'!DJ29,'Trial 6'!DJ29,'Trial 7'!DJ29,'Trial 8'!DJ29)</f>
        <v>0.4195928667731802</v>
      </c>
      <c r="DK43" s="33">
        <f ca="1">STDEV('Trial 1'!DK29,'Trial 2'!DK29,'Trial 3'!DK29,'Trial 4'!DK29,'Trial 5'!DK29,'Trial 6'!DK29,'Trial 7'!DK29,'Trial 8'!DK29)</f>
        <v>0.41712175166056703</v>
      </c>
      <c r="DL43" s="33">
        <f ca="1">STDEV('Trial 1'!DL29,'Trial 2'!DL29,'Trial 3'!DL29,'Trial 4'!DL29,'Trial 5'!DL29,'Trial 6'!DL29,'Trial 7'!DL29,'Trial 8'!DL29)</f>
        <v>0.44321846952441435</v>
      </c>
      <c r="DM43" s="33">
        <f ca="1">STDEV('Trial 1'!DM29,'Trial 2'!DM29,'Trial 3'!DM29,'Trial 4'!DM29,'Trial 5'!DM29,'Trial 6'!DM29,'Trial 7'!DM29,'Trial 8'!DM29)</f>
        <v>0.46443167935471819</v>
      </c>
      <c r="DN43" s="34">
        <f ca="1">SUM(DB43:DM43)</f>
        <v>5.4947552565230415</v>
      </c>
      <c r="DO43" s="33">
        <f ca="1">STDEV('Trial 1'!DO29,'Trial 2'!DO29,'Trial 3'!DO29,'Trial 4'!DO29,'Trial 5'!DO29,'Trial 6'!DO29,'Trial 7'!DO29,'Trial 8'!DO29)</f>
        <v>0.46630145259969225</v>
      </c>
      <c r="DP43" s="33">
        <f ca="1">STDEV('Trial 1'!DP29,'Trial 2'!DP29,'Trial 3'!DP29,'Trial 4'!DP29,'Trial 5'!DP29,'Trial 6'!DP29,'Trial 7'!DP29,'Trial 8'!DP29)</f>
        <v>0.47317215100601018</v>
      </c>
      <c r="DQ43" s="33">
        <f ca="1">STDEV('Trial 1'!DQ29,'Trial 2'!DQ29,'Trial 3'!DQ29,'Trial 4'!DQ29,'Trial 5'!DQ29,'Trial 6'!DQ29,'Trial 7'!DQ29,'Trial 8'!DQ29)</f>
        <v>0.5096154478964493</v>
      </c>
      <c r="DR43" s="33">
        <f ca="1">STDEV('Trial 1'!DR29,'Trial 2'!DR29,'Trial 3'!DR29,'Trial 4'!DR29,'Trial 5'!DR29,'Trial 6'!DR29,'Trial 7'!DR29,'Trial 8'!DR29)</f>
        <v>0.4891166126643699</v>
      </c>
      <c r="DS43" s="33">
        <f ca="1">STDEV('Trial 1'!DS29,'Trial 2'!DS29,'Trial 3'!DS29,'Trial 4'!DS29,'Trial 5'!DS29,'Trial 6'!DS29,'Trial 7'!DS29,'Trial 8'!DS29)</f>
        <v>0.49625718395013846</v>
      </c>
      <c r="DT43" s="33">
        <f ca="1">STDEV('Trial 1'!DT29,'Trial 2'!DT29,'Trial 3'!DT29,'Trial 4'!DT29,'Trial 5'!DT29,'Trial 6'!DT29,'Trial 7'!DT29,'Trial 8'!DT29)</f>
        <v>0.45376718972378083</v>
      </c>
      <c r="DU43" s="33">
        <f ca="1">STDEV('Trial 1'!DU29,'Trial 2'!DU29,'Trial 3'!DU29,'Trial 4'!DU29,'Trial 5'!DU29,'Trial 6'!DU29,'Trial 7'!DU29,'Trial 8'!DU29)</f>
        <v>0.4726019258319662</v>
      </c>
      <c r="DV43" s="33">
        <f ca="1">STDEV('Trial 1'!DV29,'Trial 2'!DV29,'Trial 3'!DV29,'Trial 4'!DV29,'Trial 5'!DV29,'Trial 6'!DV29,'Trial 7'!DV29,'Trial 8'!DV29)</f>
        <v>0.46525246344193261</v>
      </c>
      <c r="DW43" s="33">
        <f ca="1">STDEV('Trial 1'!DW29,'Trial 2'!DW29,'Trial 3'!DW29,'Trial 4'!DW29,'Trial 5'!DW29,'Trial 6'!DW29,'Trial 7'!DW29,'Trial 8'!DW29)</f>
        <v>0.46059797738776981</v>
      </c>
      <c r="DX43" s="33">
        <f ca="1">STDEV('Trial 1'!DX29,'Trial 2'!DX29,'Trial 3'!DX29,'Trial 4'!DX29,'Trial 5'!DX29,'Trial 6'!DX29,'Trial 7'!DX29,'Trial 8'!DX29)</f>
        <v>0.46587327633587994</v>
      </c>
      <c r="DY43" s="33">
        <f ca="1">STDEV('Trial 1'!DY29,'Trial 2'!DY29,'Trial 3'!DY29,'Trial 4'!DY29,'Trial 5'!DY29,'Trial 6'!DY29,'Trial 7'!DY29,'Trial 8'!DY29)</f>
        <v>0.46044431825324161</v>
      </c>
      <c r="DZ43" s="33">
        <f ca="1">STDEV('Trial 1'!DZ29,'Trial 2'!DZ29,'Trial 3'!DZ29,'Trial 4'!DZ29,'Trial 5'!DZ29,'Trial 6'!DZ29,'Trial 7'!DZ29,'Trial 8'!DZ29)</f>
        <v>0.441071393959866</v>
      </c>
      <c r="EA43" s="34">
        <f ca="1">SUM(DO43:DZ43)</f>
        <v>5.6540713930510966</v>
      </c>
      <c r="EB43" s="33">
        <f ca="1">STDEV('Trial 1'!EB29,'Trial 2'!EB29,'Trial 3'!EB29,'Trial 4'!EB29,'Trial 5'!EB29,'Trial 6'!EB29,'Trial 7'!EB29,'Trial 8'!EB29)</f>
        <v>0.42505600502706492</v>
      </c>
      <c r="EC43" s="33">
        <f ca="1">STDEV('Trial 1'!EC29,'Trial 2'!EC29,'Trial 3'!EC29,'Trial 4'!EC29,'Trial 5'!EC29,'Trial 6'!EC29,'Trial 7'!EC29,'Trial 8'!EC29)</f>
        <v>0.45139512583433505</v>
      </c>
      <c r="ED43" s="33">
        <f ca="1">STDEV('Trial 1'!ED29,'Trial 2'!ED29,'Trial 3'!ED29,'Trial 4'!ED29,'Trial 5'!ED29,'Trial 6'!ED29,'Trial 7'!ED29,'Trial 8'!ED29)</f>
        <v>0.46245745280523221</v>
      </c>
      <c r="EE43" s="33">
        <f ca="1">STDEV('Trial 1'!EE29,'Trial 2'!EE29,'Trial 3'!EE29,'Trial 4'!EE29,'Trial 5'!EE29,'Trial 6'!EE29,'Trial 7'!EE29,'Trial 8'!EE29)</f>
        <v>0.45291122666633993</v>
      </c>
      <c r="EF43" s="33">
        <f ca="1">STDEV('Trial 1'!EF29,'Trial 2'!EF29,'Trial 3'!EF29,'Trial 4'!EF29,'Trial 5'!EF29,'Trial 6'!EF29,'Trial 7'!EF29,'Trial 8'!EF29)</f>
        <v>0.43888264370875568</v>
      </c>
      <c r="EG43" s="33">
        <f ca="1">STDEV('Trial 1'!EG29,'Trial 2'!EG29,'Trial 3'!EG29,'Trial 4'!EG29,'Trial 5'!EG29,'Trial 6'!EG29,'Trial 7'!EG29,'Trial 8'!EG29)</f>
        <v>0.43895839746696519</v>
      </c>
      <c r="EH43" s="33">
        <f ca="1">STDEV('Trial 1'!EH29,'Trial 2'!EH29,'Trial 3'!EH29,'Trial 4'!EH29,'Trial 5'!EH29,'Trial 6'!EH29,'Trial 7'!EH29,'Trial 8'!EH29)</f>
        <v>0.42706492881393993</v>
      </c>
      <c r="EI43" s="33">
        <f ca="1">STDEV('Trial 1'!EI29,'Trial 2'!EI29,'Trial 3'!EI29,'Trial 4'!EI29,'Trial 5'!EI29,'Trial 6'!EI29,'Trial 7'!EI29,'Trial 8'!EI29)</f>
        <v>0.41002128651062569</v>
      </c>
      <c r="EJ43" s="33">
        <f ca="1">STDEV('Trial 1'!EJ29,'Trial 2'!EJ29,'Trial 3'!EJ29,'Trial 4'!EJ29,'Trial 5'!EJ29,'Trial 6'!EJ29,'Trial 7'!EJ29,'Trial 8'!EJ29)</f>
        <v>0.39022728045409671</v>
      </c>
      <c r="EK43" s="33">
        <f ca="1">STDEV('Trial 1'!EK29,'Trial 2'!EK29,'Trial 3'!EK29,'Trial 4'!EK29,'Trial 5'!EK29,'Trial 6'!EK29,'Trial 7'!EK29,'Trial 8'!EK29)</f>
        <v>0.37536372112762079</v>
      </c>
      <c r="EL43" s="33">
        <f ca="1">STDEV('Trial 1'!EL29,'Trial 2'!EL29,'Trial 3'!EL29,'Trial 4'!EL29,'Trial 5'!EL29,'Trial 6'!EL29,'Trial 7'!EL29,'Trial 8'!EL29)</f>
        <v>0.39992834012896294</v>
      </c>
      <c r="EM43" s="33">
        <f ca="1">STDEV('Trial 1'!EM29,'Trial 2'!EM29,'Trial 3'!EM29,'Trial 4'!EM29,'Trial 5'!EM29,'Trial 6'!EM29,'Trial 7'!EM29,'Trial 8'!EM29)</f>
        <v>0.39897282536075679</v>
      </c>
      <c r="EN43" s="34">
        <f ca="1">SUM(EB43:EM43)</f>
        <v>5.0712392339046968</v>
      </c>
    </row>
    <row r="44" spans="1:144" ht="12.75" customHeight="1" outlineLevel="1"/>
    <row r="45" spans="1:144" ht="12.75" customHeight="1" outlineLevel="1"/>
    <row r="46" spans="1:144" ht="12.75" customHeight="1">
      <c r="A46" s="3" t="str">
        <f>"Income"</f>
        <v>Income</v>
      </c>
    </row>
    <row r="47" spans="1:144" ht="12.75" customHeight="1" outlineLevel="1">
      <c r="A47" s="2" t="str">
        <f>" "</f>
        <v xml:space="preserve"> </v>
      </c>
    </row>
    <row r="48" spans="1:144" ht="12.75" customHeight="1" outlineLevel="1">
      <c r="B48" s="19" t="str">
        <f>ZZZ__FnCalls!F7</f>
        <v>Jan 2010</v>
      </c>
      <c r="C48" s="20" t="str">
        <f>ZZZ__FnCalls!F8</f>
        <v>Feb 2010</v>
      </c>
      <c r="D48" s="20" t="str">
        <f>ZZZ__FnCalls!F9</f>
        <v>Mar 2010</v>
      </c>
      <c r="E48" s="20" t="str">
        <f>ZZZ__FnCalls!F10</f>
        <v>Apr 2010</v>
      </c>
      <c r="F48" s="20" t="str">
        <f>ZZZ__FnCalls!F11</f>
        <v>May 2010</v>
      </c>
      <c r="G48" s="20" t="str">
        <f>ZZZ__FnCalls!F12</f>
        <v>Jun 2010</v>
      </c>
      <c r="H48" s="20" t="str">
        <f>ZZZ__FnCalls!F13</f>
        <v>Jul 2010</v>
      </c>
      <c r="I48" s="20" t="str">
        <f>ZZZ__FnCalls!F14</f>
        <v>Aug 2010</v>
      </c>
      <c r="J48" s="20" t="str">
        <f>ZZZ__FnCalls!F15</f>
        <v>Sep 2010</v>
      </c>
      <c r="K48" s="20" t="str">
        <f>ZZZ__FnCalls!F16</f>
        <v>Oct 2010</v>
      </c>
      <c r="L48" s="20" t="str">
        <f>ZZZ__FnCalls!F17</f>
        <v>Nov 2010</v>
      </c>
      <c r="M48" s="20" t="str">
        <f>ZZZ__FnCalls!F18</f>
        <v>Dec 2010</v>
      </c>
      <c r="N48" s="21" t="str">
        <f>ZZZ__FnCalls!H7</f>
        <v>2010</v>
      </c>
      <c r="O48" s="20" t="str">
        <f>ZZZ__FnCalls!F19</f>
        <v>Jan 2011</v>
      </c>
      <c r="P48" s="20" t="str">
        <f>ZZZ__FnCalls!F20</f>
        <v>Feb 2011</v>
      </c>
      <c r="Q48" s="20" t="str">
        <f>ZZZ__FnCalls!F21</f>
        <v>Mar 2011</v>
      </c>
      <c r="R48" s="20" t="str">
        <f>ZZZ__FnCalls!F22</f>
        <v>Apr 2011</v>
      </c>
      <c r="S48" s="20" t="str">
        <f>ZZZ__FnCalls!F23</f>
        <v>May 2011</v>
      </c>
      <c r="T48" s="20" t="str">
        <f>ZZZ__FnCalls!F24</f>
        <v>Jun 2011</v>
      </c>
      <c r="U48" s="20" t="str">
        <f>ZZZ__FnCalls!F25</f>
        <v>Jul 2011</v>
      </c>
      <c r="V48" s="20" t="str">
        <f>ZZZ__FnCalls!F26</f>
        <v>Aug 2011</v>
      </c>
      <c r="W48" s="20" t="str">
        <f>ZZZ__FnCalls!F27</f>
        <v>Sep 2011</v>
      </c>
      <c r="X48" s="20" t="str">
        <f>ZZZ__FnCalls!F28</f>
        <v>Oct 2011</v>
      </c>
      <c r="Y48" s="20" t="str">
        <f>ZZZ__FnCalls!F29</f>
        <v>Nov 2011</v>
      </c>
      <c r="Z48" s="20" t="str">
        <f>ZZZ__FnCalls!F30</f>
        <v>Dec 2011</v>
      </c>
      <c r="AA48" s="21" t="str">
        <f>ZZZ__FnCalls!H19</f>
        <v>2011</v>
      </c>
      <c r="AB48" s="20" t="str">
        <f>ZZZ__FnCalls!F31</f>
        <v>Jan 2012</v>
      </c>
      <c r="AC48" s="20" t="str">
        <f>ZZZ__FnCalls!F32</f>
        <v>Feb 2012</v>
      </c>
      <c r="AD48" s="20" t="str">
        <f>ZZZ__FnCalls!F33</f>
        <v>Mar 2012</v>
      </c>
      <c r="AE48" s="20" t="str">
        <f>ZZZ__FnCalls!F34</f>
        <v>Apr 2012</v>
      </c>
      <c r="AF48" s="20" t="str">
        <f>ZZZ__FnCalls!F35</f>
        <v>May 2012</v>
      </c>
      <c r="AG48" s="20" t="str">
        <f>ZZZ__FnCalls!F36</f>
        <v>Jun 2012</v>
      </c>
      <c r="AH48" s="20" t="str">
        <f>ZZZ__FnCalls!F37</f>
        <v>Jul 2012</v>
      </c>
      <c r="AI48" s="20" t="str">
        <f>ZZZ__FnCalls!F38</f>
        <v>Aug 2012</v>
      </c>
      <c r="AJ48" s="20" t="str">
        <f>ZZZ__FnCalls!F39</f>
        <v>Sep 2012</v>
      </c>
      <c r="AK48" s="20" t="str">
        <f>ZZZ__FnCalls!F40</f>
        <v>Oct 2012</v>
      </c>
      <c r="AL48" s="20" t="str">
        <f>ZZZ__FnCalls!F41</f>
        <v>Nov 2012</v>
      </c>
      <c r="AM48" s="20" t="str">
        <f>ZZZ__FnCalls!F42</f>
        <v>Dec 2012</v>
      </c>
      <c r="AN48" s="21" t="str">
        <f>ZZZ__FnCalls!H31</f>
        <v>2012</v>
      </c>
      <c r="AO48" s="20" t="str">
        <f>ZZZ__FnCalls!F43</f>
        <v>Jan 2013</v>
      </c>
      <c r="AP48" s="20" t="str">
        <f>ZZZ__FnCalls!F44</f>
        <v>Feb 2013</v>
      </c>
      <c r="AQ48" s="20" t="str">
        <f>ZZZ__FnCalls!F45</f>
        <v>Mar 2013</v>
      </c>
      <c r="AR48" s="20" t="str">
        <f>ZZZ__FnCalls!F46</f>
        <v>Apr 2013</v>
      </c>
      <c r="AS48" s="20" t="str">
        <f>ZZZ__FnCalls!F47</f>
        <v>May 2013</v>
      </c>
      <c r="AT48" s="20" t="str">
        <f>ZZZ__FnCalls!F48</f>
        <v>Jun 2013</v>
      </c>
      <c r="AU48" s="20" t="str">
        <f>ZZZ__FnCalls!F49</f>
        <v>Jul 2013</v>
      </c>
      <c r="AV48" s="20" t="str">
        <f>ZZZ__FnCalls!F50</f>
        <v>Aug 2013</v>
      </c>
      <c r="AW48" s="20" t="str">
        <f>ZZZ__FnCalls!F51</f>
        <v>Sep 2013</v>
      </c>
      <c r="AX48" s="20" t="str">
        <f>ZZZ__FnCalls!F52</f>
        <v>Oct 2013</v>
      </c>
      <c r="AY48" s="20" t="str">
        <f>ZZZ__FnCalls!F53</f>
        <v>Nov 2013</v>
      </c>
      <c r="AZ48" s="20" t="str">
        <f>ZZZ__FnCalls!F54</f>
        <v>Dec 2013</v>
      </c>
      <c r="BA48" s="21" t="str">
        <f>ZZZ__FnCalls!H43</f>
        <v>2013</v>
      </c>
      <c r="BB48" s="20" t="str">
        <f>ZZZ__FnCalls!F55</f>
        <v>Jan 2014</v>
      </c>
      <c r="BC48" s="20" t="str">
        <f>ZZZ__FnCalls!F56</f>
        <v>Feb 2014</v>
      </c>
      <c r="BD48" s="20" t="str">
        <f>ZZZ__FnCalls!F57</f>
        <v>Mar 2014</v>
      </c>
      <c r="BE48" s="20" t="str">
        <f>ZZZ__FnCalls!F58</f>
        <v>Apr 2014</v>
      </c>
      <c r="BF48" s="20" t="str">
        <f>ZZZ__FnCalls!F59</f>
        <v>May 2014</v>
      </c>
      <c r="BG48" s="20" t="str">
        <f>ZZZ__FnCalls!F60</f>
        <v>Jun 2014</v>
      </c>
      <c r="BH48" s="20" t="str">
        <f>ZZZ__FnCalls!F61</f>
        <v>Jul 2014</v>
      </c>
      <c r="BI48" s="20" t="str">
        <f>ZZZ__FnCalls!F62</f>
        <v>Aug 2014</v>
      </c>
      <c r="BJ48" s="20" t="str">
        <f>ZZZ__FnCalls!F63</f>
        <v>Sep 2014</v>
      </c>
      <c r="BK48" s="20" t="str">
        <f>ZZZ__FnCalls!F64</f>
        <v>Oct 2014</v>
      </c>
      <c r="BL48" s="20" t="str">
        <f>ZZZ__FnCalls!F65</f>
        <v>Nov 2014</v>
      </c>
      <c r="BM48" s="20" t="str">
        <f>ZZZ__FnCalls!F66</f>
        <v>Dec 2014</v>
      </c>
      <c r="BN48" s="21" t="str">
        <f>ZZZ__FnCalls!H55</f>
        <v>2014</v>
      </c>
      <c r="BO48" s="20" t="str">
        <f>ZZZ__FnCalls!F67</f>
        <v>Jan 2015</v>
      </c>
      <c r="BP48" s="20" t="str">
        <f>ZZZ__FnCalls!F68</f>
        <v>Feb 2015</v>
      </c>
      <c r="BQ48" s="20" t="str">
        <f>ZZZ__FnCalls!F69</f>
        <v>Mar 2015</v>
      </c>
      <c r="BR48" s="20" t="str">
        <f>ZZZ__FnCalls!F70</f>
        <v>Apr 2015</v>
      </c>
      <c r="BS48" s="20" t="str">
        <f>ZZZ__FnCalls!F71</f>
        <v>May 2015</v>
      </c>
      <c r="BT48" s="20" t="str">
        <f>ZZZ__FnCalls!F72</f>
        <v>Jun 2015</v>
      </c>
      <c r="BU48" s="20" t="str">
        <f>ZZZ__FnCalls!F73</f>
        <v>Jul 2015</v>
      </c>
      <c r="BV48" s="20" t="str">
        <f>ZZZ__FnCalls!F74</f>
        <v>Aug 2015</v>
      </c>
      <c r="BW48" s="20" t="str">
        <f>ZZZ__FnCalls!F75</f>
        <v>Sep 2015</v>
      </c>
      <c r="BX48" s="20" t="str">
        <f>ZZZ__FnCalls!F76</f>
        <v>Oct 2015</v>
      </c>
      <c r="BY48" s="20" t="str">
        <f>ZZZ__FnCalls!F77</f>
        <v>Nov 2015</v>
      </c>
      <c r="BZ48" s="20" t="str">
        <f>ZZZ__FnCalls!F78</f>
        <v>Dec 2015</v>
      </c>
      <c r="CA48" s="21" t="str">
        <f>ZZZ__FnCalls!H67</f>
        <v>2015</v>
      </c>
      <c r="CB48" s="20" t="str">
        <f>ZZZ__FnCalls!F79</f>
        <v>Jan 2016</v>
      </c>
      <c r="CC48" s="20" t="str">
        <f>ZZZ__FnCalls!F80</f>
        <v>Feb 2016</v>
      </c>
      <c r="CD48" s="20" t="str">
        <f>ZZZ__FnCalls!F81</f>
        <v>Mar 2016</v>
      </c>
      <c r="CE48" s="20" t="str">
        <f>ZZZ__FnCalls!F82</f>
        <v>Apr 2016</v>
      </c>
      <c r="CF48" s="20" t="str">
        <f>ZZZ__FnCalls!F83</f>
        <v>May 2016</v>
      </c>
      <c r="CG48" s="20" t="str">
        <f>ZZZ__FnCalls!F84</f>
        <v>Jun 2016</v>
      </c>
      <c r="CH48" s="20" t="str">
        <f>ZZZ__FnCalls!F85</f>
        <v>Jul 2016</v>
      </c>
      <c r="CI48" s="20" t="str">
        <f>ZZZ__FnCalls!F86</f>
        <v>Aug 2016</v>
      </c>
      <c r="CJ48" s="20" t="str">
        <f>ZZZ__FnCalls!F87</f>
        <v>Sep 2016</v>
      </c>
      <c r="CK48" s="20" t="str">
        <f>ZZZ__FnCalls!F88</f>
        <v>Oct 2016</v>
      </c>
      <c r="CL48" s="20" t="str">
        <f>ZZZ__FnCalls!F89</f>
        <v>Nov 2016</v>
      </c>
      <c r="CM48" s="20" t="str">
        <f>ZZZ__FnCalls!F90</f>
        <v>Dec 2016</v>
      </c>
      <c r="CN48" s="21" t="str">
        <f>ZZZ__FnCalls!H79</f>
        <v>2016</v>
      </c>
      <c r="CO48" s="20" t="str">
        <f>ZZZ__FnCalls!F91</f>
        <v>Jan 2017</v>
      </c>
      <c r="CP48" s="20" t="str">
        <f>ZZZ__FnCalls!F92</f>
        <v>Feb 2017</v>
      </c>
      <c r="CQ48" s="20" t="str">
        <f>ZZZ__FnCalls!F93</f>
        <v>Mar 2017</v>
      </c>
      <c r="CR48" s="20" t="str">
        <f>ZZZ__FnCalls!F94</f>
        <v>Apr 2017</v>
      </c>
      <c r="CS48" s="20" t="str">
        <f>ZZZ__FnCalls!F95</f>
        <v>May 2017</v>
      </c>
      <c r="CT48" s="20" t="str">
        <f>ZZZ__FnCalls!F96</f>
        <v>Jun 2017</v>
      </c>
      <c r="CU48" s="20" t="str">
        <f>ZZZ__FnCalls!F97</f>
        <v>Jul 2017</v>
      </c>
      <c r="CV48" s="20" t="str">
        <f>ZZZ__FnCalls!F98</f>
        <v>Aug 2017</v>
      </c>
      <c r="CW48" s="20" t="str">
        <f>ZZZ__FnCalls!F99</f>
        <v>Sep 2017</v>
      </c>
      <c r="CX48" s="20" t="str">
        <f>ZZZ__FnCalls!F100</f>
        <v>Oct 2017</v>
      </c>
      <c r="CY48" s="20" t="str">
        <f>ZZZ__FnCalls!F101</f>
        <v>Nov 2017</v>
      </c>
      <c r="CZ48" s="20" t="str">
        <f>ZZZ__FnCalls!F102</f>
        <v>Dec 2017</v>
      </c>
      <c r="DA48" s="21" t="str">
        <f>ZZZ__FnCalls!H91</f>
        <v>2017</v>
      </c>
      <c r="DB48" s="20" t="str">
        <f>ZZZ__FnCalls!F103</f>
        <v>Jan 2018</v>
      </c>
      <c r="DC48" s="20" t="str">
        <f>ZZZ__FnCalls!F104</f>
        <v>Feb 2018</v>
      </c>
      <c r="DD48" s="20" t="str">
        <f>ZZZ__FnCalls!F105</f>
        <v>Mar 2018</v>
      </c>
      <c r="DE48" s="20" t="str">
        <f>ZZZ__FnCalls!F106</f>
        <v>Apr 2018</v>
      </c>
      <c r="DF48" s="20" t="str">
        <f>ZZZ__FnCalls!F107</f>
        <v>May 2018</v>
      </c>
      <c r="DG48" s="20" t="str">
        <f>ZZZ__FnCalls!F108</f>
        <v>Jun 2018</v>
      </c>
      <c r="DH48" s="20" t="str">
        <f>ZZZ__FnCalls!F109</f>
        <v>Jul 2018</v>
      </c>
      <c r="DI48" s="20" t="str">
        <f>ZZZ__FnCalls!F110</f>
        <v>Aug 2018</v>
      </c>
      <c r="DJ48" s="20" t="str">
        <f>ZZZ__FnCalls!F111</f>
        <v>Sep 2018</v>
      </c>
      <c r="DK48" s="20" t="str">
        <f>ZZZ__FnCalls!F112</f>
        <v>Oct 2018</v>
      </c>
      <c r="DL48" s="20" t="str">
        <f>ZZZ__FnCalls!F113</f>
        <v>Nov 2018</v>
      </c>
      <c r="DM48" s="20" t="str">
        <f>ZZZ__FnCalls!F114</f>
        <v>Dec 2018</v>
      </c>
      <c r="DN48" s="21" t="str">
        <f>ZZZ__FnCalls!H103</f>
        <v>2018</v>
      </c>
      <c r="DO48" s="20" t="str">
        <f>ZZZ__FnCalls!F115</f>
        <v>Jan 2019</v>
      </c>
      <c r="DP48" s="20" t="str">
        <f>ZZZ__FnCalls!F116</f>
        <v>Feb 2019</v>
      </c>
      <c r="DQ48" s="20" t="str">
        <f>ZZZ__FnCalls!F117</f>
        <v>Mar 2019</v>
      </c>
      <c r="DR48" s="20" t="str">
        <f>ZZZ__FnCalls!F118</f>
        <v>Apr 2019</v>
      </c>
      <c r="DS48" s="20" t="str">
        <f>ZZZ__FnCalls!F119</f>
        <v>May 2019</v>
      </c>
      <c r="DT48" s="20" t="str">
        <f>ZZZ__FnCalls!F120</f>
        <v>Jun 2019</v>
      </c>
      <c r="DU48" s="20" t="str">
        <f>ZZZ__FnCalls!F121</f>
        <v>Jul 2019</v>
      </c>
      <c r="DV48" s="20" t="str">
        <f>ZZZ__FnCalls!F122</f>
        <v>Aug 2019</v>
      </c>
      <c r="DW48" s="20" t="str">
        <f>ZZZ__FnCalls!F123</f>
        <v>Sep 2019</v>
      </c>
      <c r="DX48" s="20" t="str">
        <f>ZZZ__FnCalls!F124</f>
        <v>Oct 2019</v>
      </c>
      <c r="DY48" s="20" t="str">
        <f>ZZZ__FnCalls!F125</f>
        <v>Nov 2019</v>
      </c>
      <c r="DZ48" s="20" t="str">
        <f>ZZZ__FnCalls!F126</f>
        <v>Dec 2019</v>
      </c>
      <c r="EA48" s="21" t="str">
        <f>ZZZ__FnCalls!H115</f>
        <v>2019</v>
      </c>
      <c r="EB48" s="20" t="str">
        <f>ZZZ__FnCalls!F127</f>
        <v>Jan 2020</v>
      </c>
      <c r="EC48" s="20" t="str">
        <f>ZZZ__FnCalls!F128</f>
        <v>Feb 2020</v>
      </c>
      <c r="ED48" s="20" t="str">
        <f>ZZZ__FnCalls!F129</f>
        <v>Mar 2020</v>
      </c>
      <c r="EE48" s="20" t="str">
        <f>ZZZ__FnCalls!F130</f>
        <v>Apr 2020</v>
      </c>
      <c r="EF48" s="20" t="str">
        <f>ZZZ__FnCalls!F131</f>
        <v>May 2020</v>
      </c>
      <c r="EG48" s="20" t="str">
        <f>ZZZ__FnCalls!F132</f>
        <v>Jun 2020</v>
      </c>
      <c r="EH48" s="20" t="str">
        <f>ZZZ__FnCalls!F133</f>
        <v>Jul 2020</v>
      </c>
      <c r="EI48" s="20" t="str">
        <f>ZZZ__FnCalls!F134</f>
        <v>Aug 2020</v>
      </c>
      <c r="EJ48" s="20" t="str">
        <f>ZZZ__FnCalls!F135</f>
        <v>Sep 2020</v>
      </c>
      <c r="EK48" s="20" t="str">
        <f>ZZZ__FnCalls!F136</f>
        <v>Oct 2020</v>
      </c>
      <c r="EL48" s="20" t="str">
        <f>ZZZ__FnCalls!F137</f>
        <v>Nov 2020</v>
      </c>
      <c r="EM48" s="20" t="str">
        <f>ZZZ__FnCalls!F138</f>
        <v>Dec 2020</v>
      </c>
      <c r="EN48" s="21" t="str">
        <f>ZZZ__FnCalls!H127</f>
        <v>2020</v>
      </c>
    </row>
    <row r="49" spans="1:144" ht="12.75" customHeight="1" outlineLevel="1">
      <c r="A49" s="7" t="str">
        <f>Labels!B56</f>
        <v>Current Disposable Income</v>
      </c>
      <c r="B49" s="22">
        <f ca="1">AVERAGE('Trial 1'!B35,'Trial 2'!B35,'Trial 3'!B35,'Trial 4'!B35,'Trial 5'!B35,'Trial 6'!B35,'Trial 7'!B35,'Trial 8'!B35)</f>
        <v>843167.12675015721</v>
      </c>
      <c r="C49" s="22">
        <f ca="1">AVERAGE('Trial 1'!C35,'Trial 2'!C35,'Trial 3'!C35,'Trial 4'!C35,'Trial 5'!C35,'Trial 6'!C35,'Trial 7'!C35,'Trial 8'!C35)</f>
        <v>827176.71954944043</v>
      </c>
      <c r="D49" s="22">
        <f ca="1">AVERAGE('Trial 1'!D35,'Trial 2'!D35,'Trial 3'!D35,'Trial 4'!D35,'Trial 5'!D35,'Trial 6'!D35,'Trial 7'!D35,'Trial 8'!D35)</f>
        <v>823787.81760753319</v>
      </c>
      <c r="E49" s="22">
        <f ca="1">AVERAGE('Trial 1'!E35,'Trial 2'!E35,'Trial 3'!E35,'Trial 4'!E35,'Trial 5'!E35,'Trial 6'!E35,'Trial 7'!E35,'Trial 8'!E35)</f>
        <v>826065.80815472233</v>
      </c>
      <c r="F49" s="22">
        <f ca="1">AVERAGE('Trial 1'!F35,'Trial 2'!F35,'Trial 3'!F35,'Trial 4'!F35,'Trial 5'!F35,'Trial 6'!F35,'Trial 7'!F35,'Trial 8'!F35)</f>
        <v>823545.59373648313</v>
      </c>
      <c r="G49" s="22">
        <f ca="1">AVERAGE('Trial 1'!G35,'Trial 2'!G35,'Trial 3'!G35,'Trial 4'!G35,'Trial 5'!G35,'Trial 6'!G35,'Trial 7'!G35,'Trial 8'!G35)</f>
        <v>822676.28487479943</v>
      </c>
      <c r="H49" s="22">
        <f ca="1">AVERAGE('Trial 1'!H35,'Trial 2'!H35,'Trial 3'!H35,'Trial 4'!H35,'Trial 5'!H35,'Trial 6'!H35,'Trial 7'!H35,'Trial 8'!H35)</f>
        <v>826279.17942897801</v>
      </c>
      <c r="I49" s="22">
        <f ca="1">AVERAGE('Trial 1'!I35,'Trial 2'!I35,'Trial 3'!I35,'Trial 4'!I35,'Trial 5'!I35,'Trial 6'!I35,'Trial 7'!I35,'Trial 8'!I35)</f>
        <v>830510.45144775661</v>
      </c>
      <c r="J49" s="22">
        <f ca="1">AVERAGE('Trial 1'!J35,'Trial 2'!J35,'Trial 3'!J35,'Trial 4'!J35,'Trial 5'!J35,'Trial 6'!J35,'Trial 7'!J35,'Trial 8'!J35)</f>
        <v>830846.97260928131</v>
      </c>
      <c r="K49" s="22">
        <f ca="1">AVERAGE('Trial 1'!K35,'Trial 2'!K35,'Trial 3'!K35,'Trial 4'!K35,'Trial 5'!K35,'Trial 6'!K35,'Trial 7'!K35,'Trial 8'!K35)</f>
        <v>841863.56311784848</v>
      </c>
      <c r="L49" s="22">
        <f ca="1">AVERAGE('Trial 1'!L35,'Trial 2'!L35,'Trial 3'!L35,'Trial 4'!L35,'Trial 5'!L35,'Trial 6'!L35,'Trial 7'!L35,'Trial 8'!L35)</f>
        <v>827509.49870911927</v>
      </c>
      <c r="M49" s="22">
        <f ca="1">AVERAGE('Trial 1'!M35,'Trial 2'!M35,'Trial 3'!M35,'Trial 4'!M35,'Trial 5'!M35,'Trial 6'!M35,'Trial 7'!M35,'Trial 8'!M35)</f>
        <v>818097.47483322863</v>
      </c>
      <c r="N49" s="23">
        <f ca="1">SUM(B49:M49)</f>
        <v>9941526.4908193499</v>
      </c>
      <c r="O49" s="22">
        <f ca="1">AVERAGE('Trial 1'!O35,'Trial 2'!O35,'Trial 3'!O35,'Trial 4'!O35,'Trial 5'!O35,'Trial 6'!O35,'Trial 7'!O35,'Trial 8'!O35)</f>
        <v>819781.14057524689</v>
      </c>
      <c r="P49" s="22">
        <f ca="1">AVERAGE('Trial 1'!P35,'Trial 2'!P35,'Trial 3'!P35,'Trial 4'!P35,'Trial 5'!P35,'Trial 6'!P35,'Trial 7'!P35,'Trial 8'!P35)</f>
        <v>821495.86300801078</v>
      </c>
      <c r="Q49" s="22">
        <f ca="1">AVERAGE('Trial 1'!Q35,'Trial 2'!Q35,'Trial 3'!Q35,'Trial 4'!Q35,'Trial 5'!Q35,'Trial 6'!Q35,'Trial 7'!Q35,'Trial 8'!Q35)</f>
        <v>810954.78221332759</v>
      </c>
      <c r="R49" s="22">
        <f ca="1">AVERAGE('Trial 1'!R35,'Trial 2'!R35,'Trial 3'!R35,'Trial 4'!R35,'Trial 5'!R35,'Trial 6'!R35,'Trial 7'!R35,'Trial 8'!R35)</f>
        <v>823829.99866729148</v>
      </c>
      <c r="S49" s="22">
        <f ca="1">AVERAGE('Trial 1'!S35,'Trial 2'!S35,'Trial 3'!S35,'Trial 4'!S35,'Trial 5'!S35,'Trial 6'!S35,'Trial 7'!S35,'Trial 8'!S35)</f>
        <v>814516.38646246877</v>
      </c>
      <c r="T49" s="22">
        <f ca="1">AVERAGE('Trial 1'!T35,'Trial 2'!T35,'Trial 3'!T35,'Trial 4'!T35,'Trial 5'!T35,'Trial 6'!T35,'Trial 7'!T35,'Trial 8'!T35)</f>
        <v>816897.61086685699</v>
      </c>
      <c r="U49" s="22">
        <f ca="1">AVERAGE('Trial 1'!U35,'Trial 2'!U35,'Trial 3'!U35,'Trial 4'!U35,'Trial 5'!U35,'Trial 6'!U35,'Trial 7'!U35,'Trial 8'!U35)</f>
        <v>820094.47179653356</v>
      </c>
      <c r="V49" s="22">
        <f ca="1">AVERAGE('Trial 1'!V35,'Trial 2'!V35,'Trial 3'!V35,'Trial 4'!V35,'Trial 5'!V35,'Trial 6'!V35,'Trial 7'!V35,'Trial 8'!V35)</f>
        <v>815546.15965411859</v>
      </c>
      <c r="W49" s="22">
        <f ca="1">AVERAGE('Trial 1'!W35,'Trial 2'!W35,'Trial 3'!W35,'Trial 4'!W35,'Trial 5'!W35,'Trial 6'!W35,'Trial 7'!W35,'Trial 8'!W35)</f>
        <v>815261.3730758595</v>
      </c>
      <c r="X49" s="22">
        <f ca="1">AVERAGE('Trial 1'!X35,'Trial 2'!X35,'Trial 3'!X35,'Trial 4'!X35,'Trial 5'!X35,'Trial 6'!X35,'Trial 7'!X35,'Trial 8'!X35)</f>
        <v>812250.31787283707</v>
      </c>
      <c r="Y49" s="22">
        <f ca="1">AVERAGE('Trial 1'!Y35,'Trial 2'!Y35,'Trial 3'!Y35,'Trial 4'!Y35,'Trial 5'!Y35,'Trial 6'!Y35,'Trial 7'!Y35,'Trial 8'!Y35)</f>
        <v>818715.53307214973</v>
      </c>
      <c r="Z49" s="22">
        <f ca="1">AVERAGE('Trial 1'!Z35,'Trial 2'!Z35,'Trial 3'!Z35,'Trial 4'!Z35,'Trial 5'!Z35,'Trial 6'!Z35,'Trial 7'!Z35,'Trial 8'!Z35)</f>
        <v>805261.1245363208</v>
      </c>
      <c r="AA49" s="23">
        <f ca="1">SUM(O49:Z49)</f>
        <v>9794604.7618010212</v>
      </c>
      <c r="AB49" s="22">
        <f ca="1">AVERAGE('Trial 1'!AB35,'Trial 2'!AB35,'Trial 3'!AB35,'Trial 4'!AB35,'Trial 5'!AB35,'Trial 6'!AB35,'Trial 7'!AB35,'Trial 8'!AB35)</f>
        <v>812248.88799935137</v>
      </c>
      <c r="AC49" s="22">
        <f ca="1">AVERAGE('Trial 1'!AC35,'Trial 2'!AC35,'Trial 3'!AC35,'Trial 4'!AC35,'Trial 5'!AC35,'Trial 6'!AC35,'Trial 7'!AC35,'Trial 8'!AC35)</f>
        <v>806849.435465327</v>
      </c>
      <c r="AD49" s="22">
        <f ca="1">AVERAGE('Trial 1'!AD35,'Trial 2'!AD35,'Trial 3'!AD35,'Trial 4'!AD35,'Trial 5'!AD35,'Trial 6'!AD35,'Trial 7'!AD35,'Trial 8'!AD35)</f>
        <v>808125.95661395811</v>
      </c>
      <c r="AE49" s="22">
        <f ca="1">AVERAGE('Trial 1'!AE35,'Trial 2'!AE35,'Trial 3'!AE35,'Trial 4'!AE35,'Trial 5'!AE35,'Trial 6'!AE35,'Trial 7'!AE35,'Trial 8'!AE35)</f>
        <v>796469.04456657497</v>
      </c>
      <c r="AF49" s="22">
        <f ca="1">AVERAGE('Trial 1'!AF35,'Trial 2'!AF35,'Trial 3'!AF35,'Trial 4'!AF35,'Trial 5'!AF35,'Trial 6'!AF35,'Trial 7'!AF35,'Trial 8'!AF35)</f>
        <v>796109.95802029385</v>
      </c>
      <c r="AG49" s="22">
        <f ca="1">AVERAGE('Trial 1'!AG35,'Trial 2'!AG35,'Trial 3'!AG35,'Trial 4'!AG35,'Trial 5'!AG35,'Trial 6'!AG35,'Trial 7'!AG35,'Trial 8'!AG35)</f>
        <v>799703.841339265</v>
      </c>
      <c r="AH49" s="22">
        <f ca="1">AVERAGE('Trial 1'!AH35,'Trial 2'!AH35,'Trial 3'!AH35,'Trial 4'!AH35,'Trial 5'!AH35,'Trial 6'!AH35,'Trial 7'!AH35,'Trial 8'!AH35)</f>
        <v>797989.22924109036</v>
      </c>
      <c r="AI49" s="22">
        <f ca="1">AVERAGE('Trial 1'!AI35,'Trial 2'!AI35,'Trial 3'!AI35,'Trial 4'!AI35,'Trial 5'!AI35,'Trial 6'!AI35,'Trial 7'!AI35,'Trial 8'!AI35)</f>
        <v>806247.22990319389</v>
      </c>
      <c r="AJ49" s="22">
        <f ca="1">AVERAGE('Trial 1'!AJ35,'Trial 2'!AJ35,'Trial 3'!AJ35,'Trial 4'!AJ35,'Trial 5'!AJ35,'Trial 6'!AJ35,'Trial 7'!AJ35,'Trial 8'!AJ35)</f>
        <v>803142.1456660179</v>
      </c>
      <c r="AK49" s="22">
        <f ca="1">AVERAGE('Trial 1'!AK35,'Trial 2'!AK35,'Trial 3'!AK35,'Trial 4'!AK35,'Trial 5'!AK35,'Trial 6'!AK35,'Trial 7'!AK35,'Trial 8'!AK35)</f>
        <v>803917.47161887528</v>
      </c>
      <c r="AL49" s="22">
        <f ca="1">AVERAGE('Trial 1'!AL35,'Trial 2'!AL35,'Trial 3'!AL35,'Trial 4'!AL35,'Trial 5'!AL35,'Trial 6'!AL35,'Trial 7'!AL35,'Trial 8'!AL35)</f>
        <v>797981.64536301454</v>
      </c>
      <c r="AM49" s="22">
        <f ca="1">AVERAGE('Trial 1'!AM35,'Trial 2'!AM35,'Trial 3'!AM35,'Trial 4'!AM35,'Trial 5'!AM35,'Trial 6'!AM35,'Trial 7'!AM35,'Trial 8'!AM35)</f>
        <v>803948.92255717632</v>
      </c>
      <c r="AN49" s="23">
        <f ca="1">SUM(AB49:AM49)</f>
        <v>9632733.7683541384</v>
      </c>
      <c r="AO49" s="22">
        <f ca="1">AVERAGE('Trial 1'!AO35,'Trial 2'!AO35,'Trial 3'!AO35,'Trial 4'!AO35,'Trial 5'!AO35,'Trial 6'!AO35,'Trial 7'!AO35,'Trial 8'!AO35)</f>
        <v>791968.67925362708</v>
      </c>
      <c r="AP49" s="22">
        <f ca="1">AVERAGE('Trial 1'!AP35,'Trial 2'!AP35,'Trial 3'!AP35,'Trial 4'!AP35,'Trial 5'!AP35,'Trial 6'!AP35,'Trial 7'!AP35,'Trial 8'!AP35)</f>
        <v>793931.93670930993</v>
      </c>
      <c r="AQ49" s="22">
        <f ca="1">AVERAGE('Trial 1'!AQ35,'Trial 2'!AQ35,'Trial 3'!AQ35,'Trial 4'!AQ35,'Trial 5'!AQ35,'Trial 6'!AQ35,'Trial 7'!AQ35,'Trial 8'!AQ35)</f>
        <v>785956.87170801591</v>
      </c>
      <c r="AR49" s="22">
        <f ca="1">AVERAGE('Trial 1'!AR35,'Trial 2'!AR35,'Trial 3'!AR35,'Trial 4'!AR35,'Trial 5'!AR35,'Trial 6'!AR35,'Trial 7'!AR35,'Trial 8'!AR35)</f>
        <v>785898.11809672287</v>
      </c>
      <c r="AS49" s="22">
        <f ca="1">AVERAGE('Trial 1'!AS35,'Trial 2'!AS35,'Trial 3'!AS35,'Trial 4'!AS35,'Trial 5'!AS35,'Trial 6'!AS35,'Trial 7'!AS35,'Trial 8'!AS35)</f>
        <v>798933.71535797266</v>
      </c>
      <c r="AT49" s="22">
        <f ca="1">AVERAGE('Trial 1'!AT35,'Trial 2'!AT35,'Trial 3'!AT35,'Trial 4'!AT35,'Trial 5'!AT35,'Trial 6'!AT35,'Trial 7'!AT35,'Trial 8'!AT35)</f>
        <v>791965.42919632047</v>
      </c>
      <c r="AU49" s="22">
        <f ca="1">AVERAGE('Trial 1'!AU35,'Trial 2'!AU35,'Trial 3'!AU35,'Trial 4'!AU35,'Trial 5'!AU35,'Trial 6'!AU35,'Trial 7'!AU35,'Trial 8'!AU35)</f>
        <v>789332.02499819384</v>
      </c>
      <c r="AV49" s="22">
        <f ca="1">AVERAGE('Trial 1'!AV35,'Trial 2'!AV35,'Trial 3'!AV35,'Trial 4'!AV35,'Trial 5'!AV35,'Trial 6'!AV35,'Trial 7'!AV35,'Trial 8'!AV35)</f>
        <v>774290.93114265765</v>
      </c>
      <c r="AW49" s="22">
        <f ca="1">AVERAGE('Trial 1'!AW35,'Trial 2'!AW35,'Trial 3'!AW35,'Trial 4'!AW35,'Trial 5'!AW35,'Trial 6'!AW35,'Trial 7'!AW35,'Trial 8'!AW35)</f>
        <v>778067.61987007968</v>
      </c>
      <c r="AX49" s="22">
        <f ca="1">AVERAGE('Trial 1'!AX35,'Trial 2'!AX35,'Trial 3'!AX35,'Trial 4'!AX35,'Trial 5'!AX35,'Trial 6'!AX35,'Trial 7'!AX35,'Trial 8'!AX35)</f>
        <v>781000.75633354695</v>
      </c>
      <c r="AY49" s="22">
        <f ca="1">AVERAGE('Trial 1'!AY35,'Trial 2'!AY35,'Trial 3'!AY35,'Trial 4'!AY35,'Trial 5'!AY35,'Trial 6'!AY35,'Trial 7'!AY35,'Trial 8'!AY35)</f>
        <v>798001.6587524201</v>
      </c>
      <c r="AZ49" s="22">
        <f ca="1">AVERAGE('Trial 1'!AZ35,'Trial 2'!AZ35,'Trial 3'!AZ35,'Trial 4'!AZ35,'Trial 5'!AZ35,'Trial 6'!AZ35,'Trial 7'!AZ35,'Trial 8'!AZ35)</f>
        <v>774613.0680947114</v>
      </c>
      <c r="BA49" s="23">
        <f ca="1">SUM(AO49:AZ49)</f>
        <v>9443960.8095135801</v>
      </c>
      <c r="BB49" s="22">
        <f ca="1">AVERAGE('Trial 1'!BB35,'Trial 2'!BB35,'Trial 3'!BB35,'Trial 4'!BB35,'Trial 5'!BB35,'Trial 6'!BB35,'Trial 7'!BB35,'Trial 8'!BB35)</f>
        <v>793422.4166898618</v>
      </c>
      <c r="BC49" s="22">
        <f ca="1">AVERAGE('Trial 1'!BC35,'Trial 2'!BC35,'Trial 3'!BC35,'Trial 4'!BC35,'Trial 5'!BC35,'Trial 6'!BC35,'Trial 7'!BC35,'Trial 8'!BC35)</f>
        <v>777224.9698960121</v>
      </c>
      <c r="BD49" s="22">
        <f ca="1">AVERAGE('Trial 1'!BD35,'Trial 2'!BD35,'Trial 3'!BD35,'Trial 4'!BD35,'Trial 5'!BD35,'Trial 6'!BD35,'Trial 7'!BD35,'Trial 8'!BD35)</f>
        <v>774906.1901058238</v>
      </c>
      <c r="BE49" s="22">
        <f ca="1">AVERAGE('Trial 1'!BE35,'Trial 2'!BE35,'Trial 3'!BE35,'Trial 4'!BE35,'Trial 5'!BE35,'Trial 6'!BE35,'Trial 7'!BE35,'Trial 8'!BE35)</f>
        <v>774368.44643896993</v>
      </c>
      <c r="BF49" s="22">
        <f ca="1">AVERAGE('Trial 1'!BF35,'Trial 2'!BF35,'Trial 3'!BF35,'Trial 4'!BF35,'Trial 5'!BF35,'Trial 6'!BF35,'Trial 7'!BF35,'Trial 8'!BF35)</f>
        <v>769324.70352497115</v>
      </c>
      <c r="BG49" s="22">
        <f ca="1">AVERAGE('Trial 1'!BG35,'Trial 2'!BG35,'Trial 3'!BG35,'Trial 4'!BG35,'Trial 5'!BG35,'Trial 6'!BG35,'Trial 7'!BG35,'Trial 8'!BG35)</f>
        <v>774191.55499619315</v>
      </c>
      <c r="BH49" s="22">
        <f ca="1">AVERAGE('Trial 1'!BH35,'Trial 2'!BH35,'Trial 3'!BH35,'Trial 4'!BH35,'Trial 5'!BH35,'Trial 6'!BH35,'Trial 7'!BH35,'Trial 8'!BH35)</f>
        <v>782342.30200062739</v>
      </c>
      <c r="BI49" s="22">
        <f ca="1">AVERAGE('Trial 1'!BI35,'Trial 2'!BI35,'Trial 3'!BI35,'Trial 4'!BI35,'Trial 5'!BI35,'Trial 6'!BI35,'Trial 7'!BI35,'Trial 8'!BI35)</f>
        <v>774491.79690599977</v>
      </c>
      <c r="BJ49" s="22">
        <f ca="1">AVERAGE('Trial 1'!BJ35,'Trial 2'!BJ35,'Trial 3'!BJ35,'Trial 4'!BJ35,'Trial 5'!BJ35,'Trial 6'!BJ35,'Trial 7'!BJ35,'Trial 8'!BJ35)</f>
        <v>768484.33886978857</v>
      </c>
      <c r="BK49" s="22">
        <f ca="1">AVERAGE('Trial 1'!BK35,'Trial 2'!BK35,'Trial 3'!BK35,'Trial 4'!BK35,'Trial 5'!BK35,'Trial 6'!BK35,'Trial 7'!BK35,'Trial 8'!BK35)</f>
        <v>789713.19022677792</v>
      </c>
      <c r="BL49" s="22">
        <f ca="1">AVERAGE('Trial 1'!BL35,'Trial 2'!BL35,'Trial 3'!BL35,'Trial 4'!BL35,'Trial 5'!BL35,'Trial 6'!BL35,'Trial 7'!BL35,'Trial 8'!BL35)</f>
        <v>787099.18481614185</v>
      </c>
      <c r="BM49" s="22">
        <f ca="1">AVERAGE('Trial 1'!BM35,'Trial 2'!BM35,'Trial 3'!BM35,'Trial 4'!BM35,'Trial 5'!BM35,'Trial 6'!BM35,'Trial 7'!BM35,'Trial 8'!BM35)</f>
        <v>767468.80338746787</v>
      </c>
      <c r="BN49" s="23">
        <f ca="1">SUM(BB49:BM49)</f>
        <v>9333037.8978586365</v>
      </c>
      <c r="BO49" s="22">
        <f ca="1">AVERAGE('Trial 1'!BO35,'Trial 2'!BO35,'Trial 3'!BO35,'Trial 4'!BO35,'Trial 5'!BO35,'Trial 6'!BO35,'Trial 7'!BO35,'Trial 8'!BO35)</f>
        <v>768229.27394360187</v>
      </c>
      <c r="BP49" s="22">
        <f ca="1">AVERAGE('Trial 1'!BP35,'Trial 2'!BP35,'Trial 3'!BP35,'Trial 4'!BP35,'Trial 5'!BP35,'Trial 6'!BP35,'Trial 7'!BP35,'Trial 8'!BP35)</f>
        <v>765312.4279349898</v>
      </c>
      <c r="BQ49" s="22">
        <f ca="1">AVERAGE('Trial 1'!BQ35,'Trial 2'!BQ35,'Trial 3'!BQ35,'Trial 4'!BQ35,'Trial 5'!BQ35,'Trial 6'!BQ35,'Trial 7'!BQ35,'Trial 8'!BQ35)</f>
        <v>777718.05767423403</v>
      </c>
      <c r="BR49" s="22">
        <f ca="1">AVERAGE('Trial 1'!BR35,'Trial 2'!BR35,'Trial 3'!BR35,'Trial 4'!BR35,'Trial 5'!BR35,'Trial 6'!BR35,'Trial 7'!BR35,'Trial 8'!BR35)</f>
        <v>764037.2042874631</v>
      </c>
      <c r="BS49" s="22">
        <f ca="1">AVERAGE('Trial 1'!BS35,'Trial 2'!BS35,'Trial 3'!BS35,'Trial 4'!BS35,'Trial 5'!BS35,'Trial 6'!BS35,'Trial 7'!BS35,'Trial 8'!BS35)</f>
        <v>766262.61668741866</v>
      </c>
      <c r="BT49" s="22">
        <f ca="1">AVERAGE('Trial 1'!BT35,'Trial 2'!BT35,'Trial 3'!BT35,'Trial 4'!BT35,'Trial 5'!BT35,'Trial 6'!BT35,'Trial 7'!BT35,'Trial 8'!BT35)</f>
        <v>763955.39038279047</v>
      </c>
      <c r="BU49" s="22">
        <f ca="1">AVERAGE('Trial 1'!BU35,'Trial 2'!BU35,'Trial 3'!BU35,'Trial 4'!BU35,'Trial 5'!BU35,'Trial 6'!BU35,'Trial 7'!BU35,'Trial 8'!BU35)</f>
        <v>779482.79326133116</v>
      </c>
      <c r="BV49" s="22">
        <f ca="1">AVERAGE('Trial 1'!BV35,'Trial 2'!BV35,'Trial 3'!BV35,'Trial 4'!BV35,'Trial 5'!BV35,'Trial 6'!BV35,'Trial 7'!BV35,'Trial 8'!BV35)</f>
        <v>762636.37744432664</v>
      </c>
      <c r="BW49" s="22">
        <f ca="1">AVERAGE('Trial 1'!BW35,'Trial 2'!BW35,'Trial 3'!BW35,'Trial 4'!BW35,'Trial 5'!BW35,'Trial 6'!BW35,'Trial 7'!BW35,'Trial 8'!BW35)</f>
        <v>759114.83117461612</v>
      </c>
      <c r="BX49" s="22">
        <f ca="1">AVERAGE('Trial 1'!BX35,'Trial 2'!BX35,'Trial 3'!BX35,'Trial 4'!BX35,'Trial 5'!BX35,'Trial 6'!BX35,'Trial 7'!BX35,'Trial 8'!BX35)</f>
        <v>767760.1922711794</v>
      </c>
      <c r="BY49" s="22">
        <f ca="1">AVERAGE('Trial 1'!BY35,'Trial 2'!BY35,'Trial 3'!BY35,'Trial 4'!BY35,'Trial 5'!BY35,'Trial 6'!BY35,'Trial 7'!BY35,'Trial 8'!BY35)</f>
        <v>762938.36954572087</v>
      </c>
      <c r="BZ49" s="22">
        <f ca="1">AVERAGE('Trial 1'!BZ35,'Trial 2'!BZ35,'Trial 3'!BZ35,'Trial 4'!BZ35,'Trial 5'!BZ35,'Trial 6'!BZ35,'Trial 7'!BZ35,'Trial 8'!BZ35)</f>
        <v>757998.57896659547</v>
      </c>
      <c r="CA49" s="23">
        <f ca="1">SUM(BO49:BZ49)</f>
        <v>9195446.1135742683</v>
      </c>
      <c r="CB49" s="22">
        <f ca="1">AVERAGE('Trial 1'!CB35,'Trial 2'!CB35,'Trial 3'!CB35,'Trial 4'!CB35,'Trial 5'!CB35,'Trial 6'!CB35,'Trial 7'!CB35,'Trial 8'!CB35)</f>
        <v>756013.61144345801</v>
      </c>
      <c r="CC49" s="22">
        <f ca="1">AVERAGE('Trial 1'!CC35,'Trial 2'!CC35,'Trial 3'!CC35,'Trial 4'!CC35,'Trial 5'!CC35,'Trial 6'!CC35,'Trial 7'!CC35,'Trial 8'!CC35)</f>
        <v>763570.44560201268</v>
      </c>
      <c r="CD49" s="22">
        <f ca="1">AVERAGE('Trial 1'!CD35,'Trial 2'!CD35,'Trial 3'!CD35,'Trial 4'!CD35,'Trial 5'!CD35,'Trial 6'!CD35,'Trial 7'!CD35,'Trial 8'!CD35)</f>
        <v>762665.62807244319</v>
      </c>
      <c r="CE49" s="22">
        <f ca="1">AVERAGE('Trial 1'!CE35,'Trial 2'!CE35,'Trial 3'!CE35,'Trial 4'!CE35,'Trial 5'!CE35,'Trial 6'!CE35,'Trial 7'!CE35,'Trial 8'!CE35)</f>
        <v>744884.17400303041</v>
      </c>
      <c r="CF49" s="22">
        <f ca="1">AVERAGE('Trial 1'!CF35,'Trial 2'!CF35,'Trial 3'!CF35,'Trial 4'!CF35,'Trial 5'!CF35,'Trial 6'!CF35,'Trial 7'!CF35,'Trial 8'!CF35)</f>
        <v>756803.9467914186</v>
      </c>
      <c r="CG49" s="22">
        <f ca="1">AVERAGE('Trial 1'!CG35,'Trial 2'!CG35,'Trial 3'!CG35,'Trial 4'!CG35,'Trial 5'!CG35,'Trial 6'!CG35,'Trial 7'!CG35,'Trial 8'!CG35)</f>
        <v>762195.27968181856</v>
      </c>
      <c r="CH49" s="22">
        <f ca="1">AVERAGE('Trial 1'!CH35,'Trial 2'!CH35,'Trial 3'!CH35,'Trial 4'!CH35,'Trial 5'!CH35,'Trial 6'!CH35,'Trial 7'!CH35,'Trial 8'!CH35)</f>
        <v>770437.00840780954</v>
      </c>
      <c r="CI49" s="22">
        <f ca="1">AVERAGE('Trial 1'!CI35,'Trial 2'!CI35,'Trial 3'!CI35,'Trial 4'!CI35,'Trial 5'!CI35,'Trial 6'!CI35,'Trial 7'!CI35,'Trial 8'!CI35)</f>
        <v>753523.0361268667</v>
      </c>
      <c r="CJ49" s="22">
        <f ca="1">AVERAGE('Trial 1'!CJ35,'Trial 2'!CJ35,'Trial 3'!CJ35,'Trial 4'!CJ35,'Trial 5'!CJ35,'Trial 6'!CJ35,'Trial 7'!CJ35,'Trial 8'!CJ35)</f>
        <v>753264.22467119119</v>
      </c>
      <c r="CK49" s="22">
        <f ca="1">AVERAGE('Trial 1'!CK35,'Trial 2'!CK35,'Trial 3'!CK35,'Trial 4'!CK35,'Trial 5'!CK35,'Trial 6'!CK35,'Trial 7'!CK35,'Trial 8'!CK35)</f>
        <v>753873.66164596402</v>
      </c>
      <c r="CL49" s="22">
        <f ca="1">AVERAGE('Trial 1'!CL35,'Trial 2'!CL35,'Trial 3'!CL35,'Trial 4'!CL35,'Trial 5'!CL35,'Trial 6'!CL35,'Trial 7'!CL35,'Trial 8'!CL35)</f>
        <v>744347.44819076499</v>
      </c>
      <c r="CM49" s="22">
        <f ca="1">AVERAGE('Trial 1'!CM35,'Trial 2'!CM35,'Trial 3'!CM35,'Trial 4'!CM35,'Trial 5'!CM35,'Trial 6'!CM35,'Trial 7'!CM35,'Trial 8'!CM35)</f>
        <v>745359.01083403174</v>
      </c>
      <c r="CN49" s="23">
        <f ca="1">SUM(CB49:CM49)</f>
        <v>9066937.4754708111</v>
      </c>
      <c r="CO49" s="22">
        <f ca="1">AVERAGE('Trial 1'!CO35,'Trial 2'!CO35,'Trial 3'!CO35,'Trial 4'!CO35,'Trial 5'!CO35,'Trial 6'!CO35,'Trial 7'!CO35,'Trial 8'!CO35)</f>
        <v>735372.87422359677</v>
      </c>
      <c r="CP49" s="22">
        <f ca="1">AVERAGE('Trial 1'!CP35,'Trial 2'!CP35,'Trial 3'!CP35,'Trial 4'!CP35,'Trial 5'!CP35,'Trial 6'!CP35,'Trial 7'!CP35,'Trial 8'!CP35)</f>
        <v>759014.3620302307</v>
      </c>
      <c r="CQ49" s="22">
        <f ca="1">AVERAGE('Trial 1'!CQ35,'Trial 2'!CQ35,'Trial 3'!CQ35,'Trial 4'!CQ35,'Trial 5'!CQ35,'Trial 6'!CQ35,'Trial 7'!CQ35,'Trial 8'!CQ35)</f>
        <v>742373.25863681454</v>
      </c>
      <c r="CR49" s="22">
        <f ca="1">AVERAGE('Trial 1'!CR35,'Trial 2'!CR35,'Trial 3'!CR35,'Trial 4'!CR35,'Trial 5'!CR35,'Trial 6'!CR35,'Trial 7'!CR35,'Trial 8'!CR35)</f>
        <v>748405.62132630963</v>
      </c>
      <c r="CS49" s="22">
        <f ca="1">AVERAGE('Trial 1'!CS35,'Trial 2'!CS35,'Trial 3'!CS35,'Trial 4'!CS35,'Trial 5'!CS35,'Trial 6'!CS35,'Trial 7'!CS35,'Trial 8'!CS35)</f>
        <v>749532.23108158668</v>
      </c>
      <c r="CT49" s="22">
        <f ca="1">AVERAGE('Trial 1'!CT35,'Trial 2'!CT35,'Trial 3'!CT35,'Trial 4'!CT35,'Trial 5'!CT35,'Trial 6'!CT35,'Trial 7'!CT35,'Trial 8'!CT35)</f>
        <v>748014.54998497141</v>
      </c>
      <c r="CU49" s="22">
        <f ca="1">AVERAGE('Trial 1'!CU35,'Trial 2'!CU35,'Trial 3'!CU35,'Trial 4'!CU35,'Trial 5'!CU35,'Trial 6'!CU35,'Trial 7'!CU35,'Trial 8'!CU35)</f>
        <v>751692.46640976216</v>
      </c>
      <c r="CV49" s="22">
        <f ca="1">AVERAGE('Trial 1'!CV35,'Trial 2'!CV35,'Trial 3'!CV35,'Trial 4'!CV35,'Trial 5'!CV35,'Trial 6'!CV35,'Trial 7'!CV35,'Trial 8'!CV35)</f>
        <v>739375.50165698712</v>
      </c>
      <c r="CW49" s="22">
        <f ca="1">AVERAGE('Trial 1'!CW35,'Trial 2'!CW35,'Trial 3'!CW35,'Trial 4'!CW35,'Trial 5'!CW35,'Trial 6'!CW35,'Trial 7'!CW35,'Trial 8'!CW35)</f>
        <v>754271.40522063547</v>
      </c>
      <c r="CX49" s="22">
        <f ca="1">AVERAGE('Trial 1'!CX35,'Trial 2'!CX35,'Trial 3'!CX35,'Trial 4'!CX35,'Trial 5'!CX35,'Trial 6'!CX35,'Trial 7'!CX35,'Trial 8'!CX35)</f>
        <v>747735.84912046802</v>
      </c>
      <c r="CY49" s="22">
        <f ca="1">AVERAGE('Trial 1'!CY35,'Trial 2'!CY35,'Trial 3'!CY35,'Trial 4'!CY35,'Trial 5'!CY35,'Trial 6'!CY35,'Trial 7'!CY35,'Trial 8'!CY35)</f>
        <v>744413.86662642483</v>
      </c>
      <c r="CZ49" s="22">
        <f ca="1">AVERAGE('Trial 1'!CZ35,'Trial 2'!CZ35,'Trial 3'!CZ35,'Trial 4'!CZ35,'Trial 5'!CZ35,'Trial 6'!CZ35,'Trial 7'!CZ35,'Trial 8'!CZ35)</f>
        <v>744946.51824741054</v>
      </c>
      <c r="DA49" s="23">
        <f ca="1">SUM(CO49:CZ49)</f>
        <v>8965148.5045651961</v>
      </c>
      <c r="DB49" s="22">
        <f ca="1">AVERAGE('Trial 1'!DB35,'Trial 2'!DB35,'Trial 3'!DB35,'Trial 4'!DB35,'Trial 5'!DB35,'Trial 6'!DB35,'Trial 7'!DB35,'Trial 8'!DB35)</f>
        <v>723517.34988293319</v>
      </c>
      <c r="DC49" s="22">
        <f ca="1">AVERAGE('Trial 1'!DC35,'Trial 2'!DC35,'Trial 3'!DC35,'Trial 4'!DC35,'Trial 5'!DC35,'Trial 6'!DC35,'Trial 7'!DC35,'Trial 8'!DC35)</f>
        <v>746165.18191612116</v>
      </c>
      <c r="DD49" s="22">
        <f ca="1">AVERAGE('Trial 1'!DD35,'Trial 2'!DD35,'Trial 3'!DD35,'Trial 4'!DD35,'Trial 5'!DD35,'Trial 6'!DD35,'Trial 7'!DD35,'Trial 8'!DD35)</f>
        <v>753060.30387997907</v>
      </c>
      <c r="DE49" s="22">
        <f ca="1">AVERAGE('Trial 1'!DE35,'Trial 2'!DE35,'Trial 3'!DE35,'Trial 4'!DE35,'Trial 5'!DE35,'Trial 6'!DE35,'Trial 7'!DE35,'Trial 8'!DE35)</f>
        <v>744107.38055653835</v>
      </c>
      <c r="DF49" s="22">
        <f ca="1">AVERAGE('Trial 1'!DF35,'Trial 2'!DF35,'Trial 3'!DF35,'Trial 4'!DF35,'Trial 5'!DF35,'Trial 6'!DF35,'Trial 7'!DF35,'Trial 8'!DF35)</f>
        <v>737356.69820297463</v>
      </c>
      <c r="DG49" s="22">
        <f ca="1">AVERAGE('Trial 1'!DG35,'Trial 2'!DG35,'Trial 3'!DG35,'Trial 4'!DG35,'Trial 5'!DG35,'Trial 6'!DG35,'Trial 7'!DG35,'Trial 8'!DG35)</f>
        <v>734876.92391666991</v>
      </c>
      <c r="DH49" s="22">
        <f ca="1">AVERAGE('Trial 1'!DH35,'Trial 2'!DH35,'Trial 3'!DH35,'Trial 4'!DH35,'Trial 5'!DH35,'Trial 6'!DH35,'Trial 7'!DH35,'Trial 8'!DH35)</f>
        <v>746070.33245168964</v>
      </c>
      <c r="DI49" s="22">
        <f ca="1">AVERAGE('Trial 1'!DI35,'Trial 2'!DI35,'Trial 3'!DI35,'Trial 4'!DI35,'Trial 5'!DI35,'Trial 6'!DI35,'Trial 7'!DI35,'Trial 8'!DI35)</f>
        <v>732957.25778607163</v>
      </c>
      <c r="DJ49" s="22">
        <f ca="1">AVERAGE('Trial 1'!DJ35,'Trial 2'!DJ35,'Trial 3'!DJ35,'Trial 4'!DJ35,'Trial 5'!DJ35,'Trial 6'!DJ35,'Trial 7'!DJ35,'Trial 8'!DJ35)</f>
        <v>743236.41880443646</v>
      </c>
      <c r="DK49" s="22">
        <f ca="1">AVERAGE('Trial 1'!DK35,'Trial 2'!DK35,'Trial 3'!DK35,'Trial 4'!DK35,'Trial 5'!DK35,'Trial 6'!DK35,'Trial 7'!DK35,'Trial 8'!DK35)</f>
        <v>749240.8452808531</v>
      </c>
      <c r="DL49" s="22">
        <f ca="1">AVERAGE('Trial 1'!DL35,'Trial 2'!DL35,'Trial 3'!DL35,'Trial 4'!DL35,'Trial 5'!DL35,'Trial 6'!DL35,'Trial 7'!DL35,'Trial 8'!DL35)</f>
        <v>743025.26450584852</v>
      </c>
      <c r="DM49" s="22">
        <f ca="1">AVERAGE('Trial 1'!DM35,'Trial 2'!DM35,'Trial 3'!DM35,'Trial 4'!DM35,'Trial 5'!DM35,'Trial 6'!DM35,'Trial 7'!DM35,'Trial 8'!DM35)</f>
        <v>736552.05434946064</v>
      </c>
      <c r="DN49" s="23">
        <f ca="1">SUM(DB49:DM49)</f>
        <v>8890166.011533577</v>
      </c>
      <c r="DO49" s="22">
        <f ca="1">AVERAGE('Trial 1'!DO35,'Trial 2'!DO35,'Trial 3'!DO35,'Trial 4'!DO35,'Trial 5'!DO35,'Trial 6'!DO35,'Trial 7'!DO35,'Trial 8'!DO35)</f>
        <v>746782.99635218992</v>
      </c>
      <c r="DP49" s="22">
        <f ca="1">AVERAGE('Trial 1'!DP35,'Trial 2'!DP35,'Trial 3'!DP35,'Trial 4'!DP35,'Trial 5'!DP35,'Trial 6'!DP35,'Trial 7'!DP35,'Trial 8'!DP35)</f>
        <v>734629.09234256728</v>
      </c>
      <c r="DQ49" s="22">
        <f ca="1">AVERAGE('Trial 1'!DQ35,'Trial 2'!DQ35,'Trial 3'!DQ35,'Trial 4'!DQ35,'Trial 5'!DQ35,'Trial 6'!DQ35,'Trial 7'!DQ35,'Trial 8'!DQ35)</f>
        <v>733379.37453600729</v>
      </c>
      <c r="DR49" s="22">
        <f ca="1">AVERAGE('Trial 1'!DR35,'Trial 2'!DR35,'Trial 3'!DR35,'Trial 4'!DR35,'Trial 5'!DR35,'Trial 6'!DR35,'Trial 7'!DR35,'Trial 8'!DR35)</f>
        <v>738480.91348285286</v>
      </c>
      <c r="DS49" s="22">
        <f ca="1">AVERAGE('Trial 1'!DS35,'Trial 2'!DS35,'Trial 3'!DS35,'Trial 4'!DS35,'Trial 5'!DS35,'Trial 6'!DS35,'Trial 7'!DS35,'Trial 8'!DS35)</f>
        <v>748392.29380878503</v>
      </c>
      <c r="DT49" s="22">
        <f ca="1">AVERAGE('Trial 1'!DT35,'Trial 2'!DT35,'Trial 3'!DT35,'Trial 4'!DT35,'Trial 5'!DT35,'Trial 6'!DT35,'Trial 7'!DT35,'Trial 8'!DT35)</f>
        <v>726325.05772746587</v>
      </c>
      <c r="DU49" s="22">
        <f ca="1">AVERAGE('Trial 1'!DU35,'Trial 2'!DU35,'Trial 3'!DU35,'Trial 4'!DU35,'Trial 5'!DU35,'Trial 6'!DU35,'Trial 7'!DU35,'Trial 8'!DU35)</f>
        <v>727215.75409225083</v>
      </c>
      <c r="DV49" s="22">
        <f ca="1">AVERAGE('Trial 1'!DV35,'Trial 2'!DV35,'Trial 3'!DV35,'Trial 4'!DV35,'Trial 5'!DV35,'Trial 6'!DV35,'Trial 7'!DV35,'Trial 8'!DV35)</f>
        <v>734988.68778088235</v>
      </c>
      <c r="DW49" s="22">
        <f ca="1">AVERAGE('Trial 1'!DW35,'Trial 2'!DW35,'Trial 3'!DW35,'Trial 4'!DW35,'Trial 5'!DW35,'Trial 6'!DW35,'Trial 7'!DW35,'Trial 8'!DW35)</f>
        <v>739121.78418089112</v>
      </c>
      <c r="DX49" s="22">
        <f ca="1">AVERAGE('Trial 1'!DX35,'Trial 2'!DX35,'Trial 3'!DX35,'Trial 4'!DX35,'Trial 5'!DX35,'Trial 6'!DX35,'Trial 7'!DX35,'Trial 8'!DX35)</f>
        <v>728210.68162600137</v>
      </c>
      <c r="DY49" s="22">
        <f ca="1">AVERAGE('Trial 1'!DY35,'Trial 2'!DY35,'Trial 3'!DY35,'Trial 4'!DY35,'Trial 5'!DY35,'Trial 6'!DY35,'Trial 7'!DY35,'Trial 8'!DY35)</f>
        <v>742444.01501650759</v>
      </c>
      <c r="DZ49" s="22">
        <f ca="1">AVERAGE('Trial 1'!DZ35,'Trial 2'!DZ35,'Trial 3'!DZ35,'Trial 4'!DZ35,'Trial 5'!DZ35,'Trial 6'!DZ35,'Trial 7'!DZ35,'Trial 8'!DZ35)</f>
        <v>716817.99264805252</v>
      </c>
      <c r="EA49" s="23">
        <f ca="1">SUM(DO49:DZ49)</f>
        <v>8816788.6435944531</v>
      </c>
      <c r="EB49" s="22">
        <f ca="1">AVERAGE('Trial 1'!EB35,'Trial 2'!EB35,'Trial 3'!EB35,'Trial 4'!EB35,'Trial 5'!EB35,'Trial 6'!EB35,'Trial 7'!EB35,'Trial 8'!EB35)</f>
        <v>724088.98816920631</v>
      </c>
      <c r="EC49" s="22">
        <f ca="1">AVERAGE('Trial 1'!EC35,'Trial 2'!EC35,'Trial 3'!EC35,'Trial 4'!EC35,'Trial 5'!EC35,'Trial 6'!EC35,'Trial 7'!EC35,'Trial 8'!EC35)</f>
        <v>738909.27884603664</v>
      </c>
      <c r="ED49" s="22">
        <f ca="1">AVERAGE('Trial 1'!ED35,'Trial 2'!ED35,'Trial 3'!ED35,'Trial 4'!ED35,'Trial 5'!ED35,'Trial 6'!ED35,'Trial 7'!ED35,'Trial 8'!ED35)</f>
        <v>729327.07566711295</v>
      </c>
      <c r="EE49" s="22">
        <f ca="1">AVERAGE('Trial 1'!EE35,'Trial 2'!EE35,'Trial 3'!EE35,'Trial 4'!EE35,'Trial 5'!EE35,'Trial 6'!EE35,'Trial 7'!EE35,'Trial 8'!EE35)</f>
        <v>728472.86834401265</v>
      </c>
      <c r="EF49" s="22">
        <f ca="1">AVERAGE('Trial 1'!EF35,'Trial 2'!EF35,'Trial 3'!EF35,'Trial 4'!EF35,'Trial 5'!EF35,'Trial 6'!EF35,'Trial 7'!EF35,'Trial 8'!EF35)</f>
        <v>732332.80585470074</v>
      </c>
      <c r="EG49" s="22">
        <f ca="1">AVERAGE('Trial 1'!EG35,'Trial 2'!EG35,'Trial 3'!EG35,'Trial 4'!EG35,'Trial 5'!EG35,'Trial 6'!EG35,'Trial 7'!EG35,'Trial 8'!EG35)</f>
        <v>717809.44308907655</v>
      </c>
      <c r="EH49" s="22">
        <f ca="1">AVERAGE('Trial 1'!EH35,'Trial 2'!EH35,'Trial 3'!EH35,'Trial 4'!EH35,'Trial 5'!EH35,'Trial 6'!EH35,'Trial 7'!EH35,'Trial 8'!EH35)</f>
        <v>734081.49750328821</v>
      </c>
      <c r="EI49" s="22">
        <f ca="1">AVERAGE('Trial 1'!EI35,'Trial 2'!EI35,'Trial 3'!EI35,'Trial 4'!EI35,'Trial 5'!EI35,'Trial 6'!EI35,'Trial 7'!EI35,'Trial 8'!EI35)</f>
        <v>725960.23013936204</v>
      </c>
      <c r="EJ49" s="22">
        <f ca="1">AVERAGE('Trial 1'!EJ35,'Trial 2'!EJ35,'Trial 3'!EJ35,'Trial 4'!EJ35,'Trial 5'!EJ35,'Trial 6'!EJ35,'Trial 7'!EJ35,'Trial 8'!EJ35)</f>
        <v>731070.56809996418</v>
      </c>
      <c r="EK49" s="22">
        <f ca="1">AVERAGE('Trial 1'!EK35,'Trial 2'!EK35,'Trial 3'!EK35,'Trial 4'!EK35,'Trial 5'!EK35,'Trial 6'!EK35,'Trial 7'!EK35,'Trial 8'!EK35)</f>
        <v>720294.67915256997</v>
      </c>
      <c r="EL49" s="22">
        <f ca="1">AVERAGE('Trial 1'!EL35,'Trial 2'!EL35,'Trial 3'!EL35,'Trial 4'!EL35,'Trial 5'!EL35,'Trial 6'!EL35,'Trial 7'!EL35,'Trial 8'!EL35)</f>
        <v>720839.99932490219</v>
      </c>
      <c r="EM49" s="22">
        <f ca="1">AVERAGE('Trial 1'!EM35,'Trial 2'!EM35,'Trial 3'!EM35,'Trial 4'!EM35,'Trial 5'!EM35,'Trial 6'!EM35,'Trial 7'!EM35,'Trial 8'!EM35)</f>
        <v>716492.23309118976</v>
      </c>
      <c r="EN49" s="23">
        <f ca="1">SUM(EB49:EM49)</f>
        <v>8719679.6672814209</v>
      </c>
    </row>
    <row r="50" spans="1:144" ht="12.75" customHeight="1" outlineLevel="1">
      <c r="A50" s="11" t="str">
        <f>Labels!B57</f>
        <v>Cur Disposable Income std dev</v>
      </c>
      <c r="B50" s="24">
        <f ca="1">STDEV('Trial 1'!B35,'Trial 2'!B35,'Trial 3'!B35,'Trial 4'!B35,'Trial 5'!B35,'Trial 6'!B35,'Trial 7'!B35,'Trial 8'!B35)</f>
        <v>19896.256987708875</v>
      </c>
      <c r="C50" s="24">
        <f ca="1">STDEV('Trial 1'!C35,'Trial 2'!C35,'Trial 3'!C35,'Trial 4'!C35,'Trial 5'!C35,'Trial 6'!C35,'Trial 7'!C35,'Trial 8'!C35)</f>
        <v>15687.940350237732</v>
      </c>
      <c r="D50" s="24">
        <f ca="1">STDEV('Trial 1'!D35,'Trial 2'!D35,'Trial 3'!D35,'Trial 4'!D35,'Trial 5'!D35,'Trial 6'!D35,'Trial 7'!D35,'Trial 8'!D35)</f>
        <v>22252.1598863974</v>
      </c>
      <c r="E50" s="24">
        <f ca="1">STDEV('Trial 1'!E35,'Trial 2'!E35,'Trial 3'!E35,'Trial 4'!E35,'Trial 5'!E35,'Trial 6'!E35,'Trial 7'!E35,'Trial 8'!E35)</f>
        <v>16659.560849844809</v>
      </c>
      <c r="F50" s="24">
        <f ca="1">STDEV('Trial 1'!F35,'Trial 2'!F35,'Trial 3'!F35,'Trial 4'!F35,'Trial 5'!F35,'Trial 6'!F35,'Trial 7'!F35,'Trial 8'!F35)</f>
        <v>10530.180904423381</v>
      </c>
      <c r="G50" s="24">
        <f ca="1">STDEV('Trial 1'!G35,'Trial 2'!G35,'Trial 3'!G35,'Trial 4'!G35,'Trial 5'!G35,'Trial 6'!G35,'Trial 7'!G35,'Trial 8'!G35)</f>
        <v>20979.931534751155</v>
      </c>
      <c r="H50" s="24">
        <f ca="1">STDEV('Trial 1'!H35,'Trial 2'!H35,'Trial 3'!H35,'Trial 4'!H35,'Trial 5'!H35,'Trial 6'!H35,'Trial 7'!H35,'Trial 8'!H35)</f>
        <v>10974.110761686599</v>
      </c>
      <c r="I50" s="24">
        <f ca="1">STDEV('Trial 1'!I35,'Trial 2'!I35,'Trial 3'!I35,'Trial 4'!I35,'Trial 5'!I35,'Trial 6'!I35,'Trial 7'!I35,'Trial 8'!I35)</f>
        <v>17151.203758408454</v>
      </c>
      <c r="J50" s="24">
        <f ca="1">STDEV('Trial 1'!J35,'Trial 2'!J35,'Trial 3'!J35,'Trial 4'!J35,'Trial 5'!J35,'Trial 6'!J35,'Trial 7'!J35,'Trial 8'!J35)</f>
        <v>18378.769969412755</v>
      </c>
      <c r="K50" s="24">
        <f ca="1">STDEV('Trial 1'!K35,'Trial 2'!K35,'Trial 3'!K35,'Trial 4'!K35,'Trial 5'!K35,'Trial 6'!K35,'Trial 7'!K35,'Trial 8'!K35)</f>
        <v>18103.633937492923</v>
      </c>
      <c r="L50" s="24">
        <f ca="1">STDEV('Trial 1'!L35,'Trial 2'!L35,'Trial 3'!L35,'Trial 4'!L35,'Trial 5'!L35,'Trial 6'!L35,'Trial 7'!L35,'Trial 8'!L35)</f>
        <v>9115.7528978735099</v>
      </c>
      <c r="M50" s="24">
        <f ca="1">STDEV('Trial 1'!M35,'Trial 2'!M35,'Trial 3'!M35,'Trial 4'!M35,'Trial 5'!M35,'Trial 6'!M35,'Trial 7'!M35,'Trial 8'!M35)</f>
        <v>21266.963822110047</v>
      </c>
      <c r="N50" s="25">
        <f ca="1">SUM(B50:M50)</f>
        <v>200996.46566034766</v>
      </c>
      <c r="O50" s="24">
        <f ca="1">STDEV('Trial 1'!O35,'Trial 2'!O35,'Trial 3'!O35,'Trial 4'!O35,'Trial 5'!O35,'Trial 6'!O35,'Trial 7'!O35,'Trial 8'!O35)</f>
        <v>22958.936692214415</v>
      </c>
      <c r="P50" s="24">
        <f ca="1">STDEV('Trial 1'!P35,'Trial 2'!P35,'Trial 3'!P35,'Trial 4'!P35,'Trial 5'!P35,'Trial 6'!P35,'Trial 7'!P35,'Trial 8'!P35)</f>
        <v>16101.039359162889</v>
      </c>
      <c r="Q50" s="24">
        <f ca="1">STDEV('Trial 1'!Q35,'Trial 2'!Q35,'Trial 3'!Q35,'Trial 4'!Q35,'Trial 5'!Q35,'Trial 6'!Q35,'Trial 7'!Q35,'Trial 8'!Q35)</f>
        <v>23468.523795770001</v>
      </c>
      <c r="R50" s="24">
        <f ca="1">STDEV('Trial 1'!R35,'Trial 2'!R35,'Trial 3'!R35,'Trial 4'!R35,'Trial 5'!R35,'Trial 6'!R35,'Trial 7'!R35,'Trial 8'!R35)</f>
        <v>22770.113445133931</v>
      </c>
      <c r="S50" s="24">
        <f ca="1">STDEV('Trial 1'!S35,'Trial 2'!S35,'Trial 3'!S35,'Trial 4'!S35,'Trial 5'!S35,'Trial 6'!S35,'Trial 7'!S35,'Trial 8'!S35)</f>
        <v>19072.540024051043</v>
      </c>
      <c r="T50" s="24">
        <f ca="1">STDEV('Trial 1'!T35,'Trial 2'!T35,'Trial 3'!T35,'Trial 4'!T35,'Trial 5'!T35,'Trial 6'!T35,'Trial 7'!T35,'Trial 8'!T35)</f>
        <v>19023.113634094145</v>
      </c>
      <c r="U50" s="24">
        <f ca="1">STDEV('Trial 1'!U35,'Trial 2'!U35,'Trial 3'!U35,'Trial 4'!U35,'Trial 5'!U35,'Trial 6'!U35,'Trial 7'!U35,'Trial 8'!U35)</f>
        <v>12616.130650706782</v>
      </c>
      <c r="V50" s="24">
        <f ca="1">STDEV('Trial 1'!V35,'Trial 2'!V35,'Trial 3'!V35,'Trial 4'!V35,'Trial 5'!V35,'Trial 6'!V35,'Trial 7'!V35,'Trial 8'!V35)</f>
        <v>19080.78289118435</v>
      </c>
      <c r="W50" s="24">
        <f ca="1">STDEV('Trial 1'!W35,'Trial 2'!W35,'Trial 3'!W35,'Trial 4'!W35,'Trial 5'!W35,'Trial 6'!W35,'Trial 7'!W35,'Trial 8'!W35)</f>
        <v>25592.473561778348</v>
      </c>
      <c r="X50" s="24">
        <f ca="1">STDEV('Trial 1'!X35,'Trial 2'!X35,'Trial 3'!X35,'Trial 4'!X35,'Trial 5'!X35,'Trial 6'!X35,'Trial 7'!X35,'Trial 8'!X35)</f>
        <v>19799.507742481554</v>
      </c>
      <c r="Y50" s="24">
        <f ca="1">STDEV('Trial 1'!Y35,'Trial 2'!Y35,'Trial 3'!Y35,'Trial 4'!Y35,'Trial 5'!Y35,'Trial 6'!Y35,'Trial 7'!Y35,'Trial 8'!Y35)</f>
        <v>15432.02954511873</v>
      </c>
      <c r="Z50" s="24">
        <f ca="1">STDEV('Trial 1'!Z35,'Trial 2'!Z35,'Trial 3'!Z35,'Trial 4'!Z35,'Trial 5'!Z35,'Trial 6'!Z35,'Trial 7'!Z35,'Trial 8'!Z35)</f>
        <v>16076.950145790537</v>
      </c>
      <c r="AA50" s="25">
        <f ca="1">SUM(O50:Z50)</f>
        <v>231992.14148748672</v>
      </c>
      <c r="AB50" s="24">
        <f ca="1">STDEV('Trial 1'!AB35,'Trial 2'!AB35,'Trial 3'!AB35,'Trial 4'!AB35,'Trial 5'!AB35,'Trial 6'!AB35,'Trial 7'!AB35,'Trial 8'!AB35)</f>
        <v>13521.401553365498</v>
      </c>
      <c r="AC50" s="24">
        <f ca="1">STDEV('Trial 1'!AC35,'Trial 2'!AC35,'Trial 3'!AC35,'Trial 4'!AC35,'Trial 5'!AC35,'Trial 6'!AC35,'Trial 7'!AC35,'Trial 8'!AC35)</f>
        <v>15904.988120180949</v>
      </c>
      <c r="AD50" s="24">
        <f ca="1">STDEV('Trial 1'!AD35,'Trial 2'!AD35,'Trial 3'!AD35,'Trial 4'!AD35,'Trial 5'!AD35,'Trial 6'!AD35,'Trial 7'!AD35,'Trial 8'!AD35)</f>
        <v>19199.3503344895</v>
      </c>
      <c r="AE50" s="24">
        <f ca="1">STDEV('Trial 1'!AE35,'Trial 2'!AE35,'Trial 3'!AE35,'Trial 4'!AE35,'Trial 5'!AE35,'Trial 6'!AE35,'Trial 7'!AE35,'Trial 8'!AE35)</f>
        <v>20965.540576051593</v>
      </c>
      <c r="AF50" s="24">
        <f ca="1">STDEV('Trial 1'!AF35,'Trial 2'!AF35,'Trial 3'!AF35,'Trial 4'!AF35,'Trial 5'!AF35,'Trial 6'!AF35,'Trial 7'!AF35,'Trial 8'!AF35)</f>
        <v>19283.693943568891</v>
      </c>
      <c r="AG50" s="24">
        <f ca="1">STDEV('Trial 1'!AG35,'Trial 2'!AG35,'Trial 3'!AG35,'Trial 4'!AG35,'Trial 5'!AG35,'Trial 6'!AG35,'Trial 7'!AG35,'Trial 8'!AG35)</f>
        <v>25794.990353084235</v>
      </c>
      <c r="AH50" s="24">
        <f ca="1">STDEV('Trial 1'!AH35,'Trial 2'!AH35,'Trial 3'!AH35,'Trial 4'!AH35,'Trial 5'!AH35,'Trial 6'!AH35,'Trial 7'!AH35,'Trial 8'!AH35)</f>
        <v>22165.920848996651</v>
      </c>
      <c r="AI50" s="24">
        <f ca="1">STDEV('Trial 1'!AI35,'Trial 2'!AI35,'Trial 3'!AI35,'Trial 4'!AI35,'Trial 5'!AI35,'Trial 6'!AI35,'Trial 7'!AI35,'Trial 8'!AI35)</f>
        <v>21510.794777226693</v>
      </c>
      <c r="AJ50" s="24">
        <f ca="1">STDEV('Trial 1'!AJ35,'Trial 2'!AJ35,'Trial 3'!AJ35,'Trial 4'!AJ35,'Trial 5'!AJ35,'Trial 6'!AJ35,'Trial 7'!AJ35,'Trial 8'!AJ35)</f>
        <v>18017.164002084606</v>
      </c>
      <c r="AK50" s="24">
        <f ca="1">STDEV('Trial 1'!AK35,'Trial 2'!AK35,'Trial 3'!AK35,'Trial 4'!AK35,'Trial 5'!AK35,'Trial 6'!AK35,'Trial 7'!AK35,'Trial 8'!AK35)</f>
        <v>24463.755122528379</v>
      </c>
      <c r="AL50" s="24">
        <f ca="1">STDEV('Trial 1'!AL35,'Trial 2'!AL35,'Trial 3'!AL35,'Trial 4'!AL35,'Trial 5'!AL35,'Trial 6'!AL35,'Trial 7'!AL35,'Trial 8'!AL35)</f>
        <v>19578.033092925023</v>
      </c>
      <c r="AM50" s="24">
        <f ca="1">STDEV('Trial 1'!AM35,'Trial 2'!AM35,'Trial 3'!AM35,'Trial 4'!AM35,'Trial 5'!AM35,'Trial 6'!AM35,'Trial 7'!AM35,'Trial 8'!AM35)</f>
        <v>18313.336648150074</v>
      </c>
      <c r="AN50" s="25">
        <f ca="1">SUM(AB50:AM50)</f>
        <v>238718.96937265209</v>
      </c>
      <c r="AO50" s="24">
        <f ca="1">STDEV('Trial 1'!AO35,'Trial 2'!AO35,'Trial 3'!AO35,'Trial 4'!AO35,'Trial 5'!AO35,'Trial 6'!AO35,'Trial 7'!AO35,'Trial 8'!AO35)</f>
        <v>25850.142124573136</v>
      </c>
      <c r="AP50" s="24">
        <f ca="1">STDEV('Trial 1'!AP35,'Trial 2'!AP35,'Trial 3'!AP35,'Trial 4'!AP35,'Trial 5'!AP35,'Trial 6'!AP35,'Trial 7'!AP35,'Trial 8'!AP35)</f>
        <v>14854.573294858437</v>
      </c>
      <c r="AQ50" s="24">
        <f ca="1">STDEV('Trial 1'!AQ35,'Trial 2'!AQ35,'Trial 3'!AQ35,'Trial 4'!AQ35,'Trial 5'!AQ35,'Trial 6'!AQ35,'Trial 7'!AQ35,'Trial 8'!AQ35)</f>
        <v>11708.777490086679</v>
      </c>
      <c r="AR50" s="24">
        <f ca="1">STDEV('Trial 1'!AR35,'Trial 2'!AR35,'Trial 3'!AR35,'Trial 4'!AR35,'Trial 5'!AR35,'Trial 6'!AR35,'Trial 7'!AR35,'Trial 8'!AR35)</f>
        <v>15294.039838504157</v>
      </c>
      <c r="AS50" s="24">
        <f ca="1">STDEV('Trial 1'!AS35,'Trial 2'!AS35,'Trial 3'!AS35,'Trial 4'!AS35,'Trial 5'!AS35,'Trial 6'!AS35,'Trial 7'!AS35,'Trial 8'!AS35)</f>
        <v>28588.355036011413</v>
      </c>
      <c r="AT50" s="24">
        <f ca="1">STDEV('Trial 1'!AT35,'Trial 2'!AT35,'Trial 3'!AT35,'Trial 4'!AT35,'Trial 5'!AT35,'Trial 6'!AT35,'Trial 7'!AT35,'Trial 8'!AT35)</f>
        <v>22110.280833374596</v>
      </c>
      <c r="AU50" s="24">
        <f ca="1">STDEV('Trial 1'!AU35,'Trial 2'!AU35,'Trial 3'!AU35,'Trial 4'!AU35,'Trial 5'!AU35,'Trial 6'!AU35,'Trial 7'!AU35,'Trial 8'!AU35)</f>
        <v>20508.19745349585</v>
      </c>
      <c r="AV50" s="24">
        <f ca="1">STDEV('Trial 1'!AV35,'Trial 2'!AV35,'Trial 3'!AV35,'Trial 4'!AV35,'Trial 5'!AV35,'Trial 6'!AV35,'Trial 7'!AV35,'Trial 8'!AV35)</f>
        <v>20603.640427000882</v>
      </c>
      <c r="AW50" s="24">
        <f ca="1">STDEV('Trial 1'!AW35,'Trial 2'!AW35,'Trial 3'!AW35,'Trial 4'!AW35,'Trial 5'!AW35,'Trial 6'!AW35,'Trial 7'!AW35,'Trial 8'!AW35)</f>
        <v>24726.96645632002</v>
      </c>
      <c r="AX50" s="24">
        <f ca="1">STDEV('Trial 1'!AX35,'Trial 2'!AX35,'Trial 3'!AX35,'Trial 4'!AX35,'Trial 5'!AX35,'Trial 6'!AX35,'Trial 7'!AX35,'Trial 8'!AX35)</f>
        <v>23561.291329748441</v>
      </c>
      <c r="AY50" s="24">
        <f ca="1">STDEV('Trial 1'!AY35,'Trial 2'!AY35,'Trial 3'!AY35,'Trial 4'!AY35,'Trial 5'!AY35,'Trial 6'!AY35,'Trial 7'!AY35,'Trial 8'!AY35)</f>
        <v>26060.891431830947</v>
      </c>
      <c r="AZ50" s="24">
        <f ca="1">STDEV('Trial 1'!AZ35,'Trial 2'!AZ35,'Trial 3'!AZ35,'Trial 4'!AZ35,'Trial 5'!AZ35,'Trial 6'!AZ35,'Trial 7'!AZ35,'Trial 8'!AZ35)</f>
        <v>26866.691861746378</v>
      </c>
      <c r="BA50" s="25">
        <f ca="1">SUM(AO50:AZ50)</f>
        <v>260733.84757755091</v>
      </c>
      <c r="BB50" s="24">
        <f ca="1">STDEV('Trial 1'!BB35,'Trial 2'!BB35,'Trial 3'!BB35,'Trial 4'!BB35,'Trial 5'!BB35,'Trial 6'!BB35,'Trial 7'!BB35,'Trial 8'!BB35)</f>
        <v>20143.399170504941</v>
      </c>
      <c r="BC50" s="24">
        <f ca="1">STDEV('Trial 1'!BC35,'Trial 2'!BC35,'Trial 3'!BC35,'Trial 4'!BC35,'Trial 5'!BC35,'Trial 6'!BC35,'Trial 7'!BC35,'Trial 8'!BC35)</f>
        <v>14741.663491534066</v>
      </c>
      <c r="BD50" s="24">
        <f ca="1">STDEV('Trial 1'!BD35,'Trial 2'!BD35,'Trial 3'!BD35,'Trial 4'!BD35,'Trial 5'!BD35,'Trial 6'!BD35,'Trial 7'!BD35,'Trial 8'!BD35)</f>
        <v>19896.985564838276</v>
      </c>
      <c r="BE50" s="24">
        <f ca="1">STDEV('Trial 1'!BE35,'Trial 2'!BE35,'Trial 3'!BE35,'Trial 4'!BE35,'Trial 5'!BE35,'Trial 6'!BE35,'Trial 7'!BE35,'Trial 8'!BE35)</f>
        <v>24046.580652014756</v>
      </c>
      <c r="BF50" s="24">
        <f ca="1">STDEV('Trial 1'!BF35,'Trial 2'!BF35,'Trial 3'!BF35,'Trial 4'!BF35,'Trial 5'!BF35,'Trial 6'!BF35,'Trial 7'!BF35,'Trial 8'!BF35)</f>
        <v>25157.06338605444</v>
      </c>
      <c r="BG50" s="24">
        <f ca="1">STDEV('Trial 1'!BG35,'Trial 2'!BG35,'Trial 3'!BG35,'Trial 4'!BG35,'Trial 5'!BG35,'Trial 6'!BG35,'Trial 7'!BG35,'Trial 8'!BG35)</f>
        <v>20814.254554113035</v>
      </c>
      <c r="BH50" s="24">
        <f ca="1">STDEV('Trial 1'!BH35,'Trial 2'!BH35,'Trial 3'!BH35,'Trial 4'!BH35,'Trial 5'!BH35,'Trial 6'!BH35,'Trial 7'!BH35,'Trial 8'!BH35)</f>
        <v>20813.764256736857</v>
      </c>
      <c r="BI50" s="24">
        <f ca="1">STDEV('Trial 1'!BI35,'Trial 2'!BI35,'Trial 3'!BI35,'Trial 4'!BI35,'Trial 5'!BI35,'Trial 6'!BI35,'Trial 7'!BI35,'Trial 8'!BI35)</f>
        <v>18192.810211333559</v>
      </c>
      <c r="BJ50" s="24">
        <f ca="1">STDEV('Trial 1'!BJ35,'Trial 2'!BJ35,'Trial 3'!BJ35,'Trial 4'!BJ35,'Trial 5'!BJ35,'Trial 6'!BJ35,'Trial 7'!BJ35,'Trial 8'!BJ35)</f>
        <v>24630.559546607179</v>
      </c>
      <c r="BK50" s="24">
        <f ca="1">STDEV('Trial 1'!BK35,'Trial 2'!BK35,'Trial 3'!BK35,'Trial 4'!BK35,'Trial 5'!BK35,'Trial 6'!BK35,'Trial 7'!BK35,'Trial 8'!BK35)</f>
        <v>16699.416967482743</v>
      </c>
      <c r="BL50" s="24">
        <f ca="1">STDEV('Trial 1'!BL35,'Trial 2'!BL35,'Trial 3'!BL35,'Trial 4'!BL35,'Trial 5'!BL35,'Trial 6'!BL35,'Trial 7'!BL35,'Trial 8'!BL35)</f>
        <v>21918.093899600059</v>
      </c>
      <c r="BM50" s="24">
        <f ca="1">STDEV('Trial 1'!BM35,'Trial 2'!BM35,'Trial 3'!BM35,'Trial 4'!BM35,'Trial 5'!BM35,'Trial 6'!BM35,'Trial 7'!BM35,'Trial 8'!BM35)</f>
        <v>28978.52123631203</v>
      </c>
      <c r="BN50" s="25">
        <f ca="1">SUM(BB50:BM50)</f>
        <v>256033.11293713195</v>
      </c>
      <c r="BO50" s="24">
        <f ca="1">STDEV('Trial 1'!BO35,'Trial 2'!BO35,'Trial 3'!BO35,'Trial 4'!BO35,'Trial 5'!BO35,'Trial 6'!BO35,'Trial 7'!BO35,'Trial 8'!BO35)</f>
        <v>23063.17800571625</v>
      </c>
      <c r="BP50" s="24">
        <f ca="1">STDEV('Trial 1'!BP35,'Trial 2'!BP35,'Trial 3'!BP35,'Trial 4'!BP35,'Trial 5'!BP35,'Trial 6'!BP35,'Trial 7'!BP35,'Trial 8'!BP35)</f>
        <v>17815.23669613574</v>
      </c>
      <c r="BQ50" s="24">
        <f ca="1">STDEV('Trial 1'!BQ35,'Trial 2'!BQ35,'Trial 3'!BQ35,'Trial 4'!BQ35,'Trial 5'!BQ35,'Trial 6'!BQ35,'Trial 7'!BQ35,'Trial 8'!BQ35)</f>
        <v>19147.974169312114</v>
      </c>
      <c r="BR50" s="24">
        <f ca="1">STDEV('Trial 1'!BR35,'Trial 2'!BR35,'Trial 3'!BR35,'Trial 4'!BR35,'Trial 5'!BR35,'Trial 6'!BR35,'Trial 7'!BR35,'Trial 8'!BR35)</f>
        <v>21154.467572888963</v>
      </c>
      <c r="BS50" s="24">
        <f ca="1">STDEV('Trial 1'!BS35,'Trial 2'!BS35,'Trial 3'!BS35,'Trial 4'!BS35,'Trial 5'!BS35,'Trial 6'!BS35,'Trial 7'!BS35,'Trial 8'!BS35)</f>
        <v>13276.000178279504</v>
      </c>
      <c r="BT50" s="24">
        <f ca="1">STDEV('Trial 1'!BT35,'Trial 2'!BT35,'Trial 3'!BT35,'Trial 4'!BT35,'Trial 5'!BT35,'Trial 6'!BT35,'Trial 7'!BT35,'Trial 8'!BT35)</f>
        <v>28520.741985930406</v>
      </c>
      <c r="BU50" s="24">
        <f ca="1">STDEV('Trial 1'!BU35,'Trial 2'!BU35,'Trial 3'!BU35,'Trial 4'!BU35,'Trial 5'!BU35,'Trial 6'!BU35,'Trial 7'!BU35,'Trial 8'!BU35)</f>
        <v>16854.568645065247</v>
      </c>
      <c r="BV50" s="24">
        <f ca="1">STDEV('Trial 1'!BV35,'Trial 2'!BV35,'Trial 3'!BV35,'Trial 4'!BV35,'Trial 5'!BV35,'Trial 6'!BV35,'Trial 7'!BV35,'Trial 8'!BV35)</f>
        <v>22505.855574182835</v>
      </c>
      <c r="BW50" s="24">
        <f ca="1">STDEV('Trial 1'!BW35,'Trial 2'!BW35,'Trial 3'!BW35,'Trial 4'!BW35,'Trial 5'!BW35,'Trial 6'!BW35,'Trial 7'!BW35,'Trial 8'!BW35)</f>
        <v>7465.1103975139113</v>
      </c>
      <c r="BX50" s="24">
        <f ca="1">STDEV('Trial 1'!BX35,'Trial 2'!BX35,'Trial 3'!BX35,'Trial 4'!BX35,'Trial 5'!BX35,'Trial 6'!BX35,'Trial 7'!BX35,'Trial 8'!BX35)</f>
        <v>18400.079653985711</v>
      </c>
      <c r="BY50" s="24">
        <f ca="1">STDEV('Trial 1'!BY35,'Trial 2'!BY35,'Trial 3'!BY35,'Trial 4'!BY35,'Trial 5'!BY35,'Trial 6'!BY35,'Trial 7'!BY35,'Trial 8'!BY35)</f>
        <v>11640.591077485327</v>
      </c>
      <c r="BZ50" s="24">
        <f ca="1">STDEV('Trial 1'!BZ35,'Trial 2'!BZ35,'Trial 3'!BZ35,'Trial 4'!BZ35,'Trial 5'!BZ35,'Trial 6'!BZ35,'Trial 7'!BZ35,'Trial 8'!BZ35)</f>
        <v>23266.229240024826</v>
      </c>
      <c r="CA50" s="25">
        <f ca="1">SUM(BO50:BZ50)</f>
        <v>223110.03319652082</v>
      </c>
      <c r="CB50" s="24">
        <f ca="1">STDEV('Trial 1'!CB35,'Trial 2'!CB35,'Trial 3'!CB35,'Trial 4'!CB35,'Trial 5'!CB35,'Trial 6'!CB35,'Trial 7'!CB35,'Trial 8'!CB35)</f>
        <v>21779.19022126207</v>
      </c>
      <c r="CC50" s="24">
        <f ca="1">STDEV('Trial 1'!CC35,'Trial 2'!CC35,'Trial 3'!CC35,'Trial 4'!CC35,'Trial 5'!CC35,'Trial 6'!CC35,'Trial 7'!CC35,'Trial 8'!CC35)</f>
        <v>19557.308811617855</v>
      </c>
      <c r="CD50" s="24">
        <f ca="1">STDEV('Trial 1'!CD35,'Trial 2'!CD35,'Trial 3'!CD35,'Trial 4'!CD35,'Trial 5'!CD35,'Trial 6'!CD35,'Trial 7'!CD35,'Trial 8'!CD35)</f>
        <v>17204.842636505076</v>
      </c>
      <c r="CE50" s="24">
        <f ca="1">STDEV('Trial 1'!CE35,'Trial 2'!CE35,'Trial 3'!CE35,'Trial 4'!CE35,'Trial 5'!CE35,'Trial 6'!CE35,'Trial 7'!CE35,'Trial 8'!CE35)</f>
        <v>25684.14681469975</v>
      </c>
      <c r="CF50" s="24">
        <f ca="1">STDEV('Trial 1'!CF35,'Trial 2'!CF35,'Trial 3'!CF35,'Trial 4'!CF35,'Trial 5'!CF35,'Trial 6'!CF35,'Trial 7'!CF35,'Trial 8'!CF35)</f>
        <v>18932.901230055199</v>
      </c>
      <c r="CG50" s="24">
        <f ca="1">STDEV('Trial 1'!CG35,'Trial 2'!CG35,'Trial 3'!CG35,'Trial 4'!CG35,'Trial 5'!CG35,'Trial 6'!CG35,'Trial 7'!CG35,'Trial 8'!CG35)</f>
        <v>17191.998216193402</v>
      </c>
      <c r="CH50" s="24">
        <f ca="1">STDEV('Trial 1'!CH35,'Trial 2'!CH35,'Trial 3'!CH35,'Trial 4'!CH35,'Trial 5'!CH35,'Trial 6'!CH35,'Trial 7'!CH35,'Trial 8'!CH35)</f>
        <v>18043.774758332482</v>
      </c>
      <c r="CI50" s="24">
        <f ca="1">STDEV('Trial 1'!CI35,'Trial 2'!CI35,'Trial 3'!CI35,'Trial 4'!CI35,'Trial 5'!CI35,'Trial 6'!CI35,'Trial 7'!CI35,'Trial 8'!CI35)</f>
        <v>26253.6800686768</v>
      </c>
      <c r="CJ50" s="24">
        <f ca="1">STDEV('Trial 1'!CJ35,'Trial 2'!CJ35,'Trial 3'!CJ35,'Trial 4'!CJ35,'Trial 5'!CJ35,'Trial 6'!CJ35,'Trial 7'!CJ35,'Trial 8'!CJ35)</f>
        <v>24596.341110470079</v>
      </c>
      <c r="CK50" s="24">
        <f ca="1">STDEV('Trial 1'!CK35,'Trial 2'!CK35,'Trial 3'!CK35,'Trial 4'!CK35,'Trial 5'!CK35,'Trial 6'!CK35,'Trial 7'!CK35,'Trial 8'!CK35)</f>
        <v>24477.287472580494</v>
      </c>
      <c r="CL50" s="24">
        <f ca="1">STDEV('Trial 1'!CL35,'Trial 2'!CL35,'Trial 3'!CL35,'Trial 4'!CL35,'Trial 5'!CL35,'Trial 6'!CL35,'Trial 7'!CL35,'Trial 8'!CL35)</f>
        <v>16344.329240798252</v>
      </c>
      <c r="CM50" s="24">
        <f ca="1">STDEV('Trial 1'!CM35,'Trial 2'!CM35,'Trial 3'!CM35,'Trial 4'!CM35,'Trial 5'!CM35,'Trial 6'!CM35,'Trial 7'!CM35,'Trial 8'!CM35)</f>
        <v>17844.655369122305</v>
      </c>
      <c r="CN50" s="25">
        <f ca="1">SUM(CB50:CM50)</f>
        <v>247910.4559503138</v>
      </c>
      <c r="CO50" s="24">
        <f ca="1">STDEV('Trial 1'!CO35,'Trial 2'!CO35,'Trial 3'!CO35,'Trial 4'!CO35,'Trial 5'!CO35,'Trial 6'!CO35,'Trial 7'!CO35,'Trial 8'!CO35)</f>
        <v>16609.384385385318</v>
      </c>
      <c r="CP50" s="24">
        <f ca="1">STDEV('Trial 1'!CP35,'Trial 2'!CP35,'Trial 3'!CP35,'Trial 4'!CP35,'Trial 5'!CP35,'Trial 6'!CP35,'Trial 7'!CP35,'Trial 8'!CP35)</f>
        <v>22022.873437225651</v>
      </c>
      <c r="CQ50" s="24">
        <f ca="1">STDEV('Trial 1'!CQ35,'Trial 2'!CQ35,'Trial 3'!CQ35,'Trial 4'!CQ35,'Trial 5'!CQ35,'Trial 6'!CQ35,'Trial 7'!CQ35,'Trial 8'!CQ35)</f>
        <v>11316.073223951029</v>
      </c>
      <c r="CR50" s="24">
        <f ca="1">STDEV('Trial 1'!CR35,'Trial 2'!CR35,'Trial 3'!CR35,'Trial 4'!CR35,'Trial 5'!CR35,'Trial 6'!CR35,'Trial 7'!CR35,'Trial 8'!CR35)</f>
        <v>11671.186468772881</v>
      </c>
      <c r="CS50" s="24">
        <f ca="1">STDEV('Trial 1'!CS35,'Trial 2'!CS35,'Trial 3'!CS35,'Trial 4'!CS35,'Trial 5'!CS35,'Trial 6'!CS35,'Trial 7'!CS35,'Trial 8'!CS35)</f>
        <v>15044.389331243323</v>
      </c>
      <c r="CT50" s="24">
        <f ca="1">STDEV('Trial 1'!CT35,'Trial 2'!CT35,'Trial 3'!CT35,'Trial 4'!CT35,'Trial 5'!CT35,'Trial 6'!CT35,'Trial 7'!CT35,'Trial 8'!CT35)</f>
        <v>14838.082322732376</v>
      </c>
      <c r="CU50" s="24">
        <f ca="1">STDEV('Trial 1'!CU35,'Trial 2'!CU35,'Trial 3'!CU35,'Trial 4'!CU35,'Trial 5'!CU35,'Trial 6'!CU35,'Trial 7'!CU35,'Trial 8'!CU35)</f>
        <v>24612.134737248976</v>
      </c>
      <c r="CV50" s="24">
        <f ca="1">STDEV('Trial 1'!CV35,'Trial 2'!CV35,'Trial 3'!CV35,'Trial 4'!CV35,'Trial 5'!CV35,'Trial 6'!CV35,'Trial 7'!CV35,'Trial 8'!CV35)</f>
        <v>19188.0163114918</v>
      </c>
      <c r="CW50" s="24">
        <f ca="1">STDEV('Trial 1'!CW35,'Trial 2'!CW35,'Trial 3'!CW35,'Trial 4'!CW35,'Trial 5'!CW35,'Trial 6'!CW35,'Trial 7'!CW35,'Trial 8'!CW35)</f>
        <v>9217.0065548890816</v>
      </c>
      <c r="CX50" s="24">
        <f ca="1">STDEV('Trial 1'!CX35,'Trial 2'!CX35,'Trial 3'!CX35,'Trial 4'!CX35,'Trial 5'!CX35,'Trial 6'!CX35,'Trial 7'!CX35,'Trial 8'!CX35)</f>
        <v>24182.988537255947</v>
      </c>
      <c r="CY50" s="24">
        <f ca="1">STDEV('Trial 1'!CY35,'Trial 2'!CY35,'Trial 3'!CY35,'Trial 4'!CY35,'Trial 5'!CY35,'Trial 6'!CY35,'Trial 7'!CY35,'Trial 8'!CY35)</f>
        <v>26289.499625040731</v>
      </c>
      <c r="CZ50" s="24">
        <f ca="1">STDEV('Trial 1'!CZ35,'Trial 2'!CZ35,'Trial 3'!CZ35,'Trial 4'!CZ35,'Trial 5'!CZ35,'Trial 6'!CZ35,'Trial 7'!CZ35,'Trial 8'!CZ35)</f>
        <v>14554.230790467913</v>
      </c>
      <c r="DA50" s="25">
        <f ca="1">SUM(CO50:CZ50)</f>
        <v>209545.86572570502</v>
      </c>
      <c r="DB50" s="24">
        <f ca="1">STDEV('Trial 1'!DB35,'Trial 2'!DB35,'Trial 3'!DB35,'Trial 4'!DB35,'Trial 5'!DB35,'Trial 6'!DB35,'Trial 7'!DB35,'Trial 8'!DB35)</f>
        <v>16396.018552747653</v>
      </c>
      <c r="DC50" s="24">
        <f ca="1">STDEV('Trial 1'!DC35,'Trial 2'!DC35,'Trial 3'!DC35,'Trial 4'!DC35,'Trial 5'!DC35,'Trial 6'!DC35,'Trial 7'!DC35,'Trial 8'!DC35)</f>
        <v>19146.403925268351</v>
      </c>
      <c r="DD50" s="24">
        <f ca="1">STDEV('Trial 1'!DD35,'Trial 2'!DD35,'Trial 3'!DD35,'Trial 4'!DD35,'Trial 5'!DD35,'Trial 6'!DD35,'Trial 7'!DD35,'Trial 8'!DD35)</f>
        <v>16354.494122902228</v>
      </c>
      <c r="DE50" s="24">
        <f ca="1">STDEV('Trial 1'!DE35,'Trial 2'!DE35,'Trial 3'!DE35,'Trial 4'!DE35,'Trial 5'!DE35,'Trial 6'!DE35,'Trial 7'!DE35,'Trial 8'!DE35)</f>
        <v>13365.147319364032</v>
      </c>
      <c r="DF50" s="24">
        <f ca="1">STDEV('Trial 1'!DF35,'Trial 2'!DF35,'Trial 3'!DF35,'Trial 4'!DF35,'Trial 5'!DF35,'Trial 6'!DF35,'Trial 7'!DF35,'Trial 8'!DF35)</f>
        <v>22934.142298927254</v>
      </c>
      <c r="DG50" s="24">
        <f ca="1">STDEV('Trial 1'!DG35,'Trial 2'!DG35,'Trial 3'!DG35,'Trial 4'!DG35,'Trial 5'!DG35,'Trial 6'!DG35,'Trial 7'!DG35,'Trial 8'!DG35)</f>
        <v>25055.768977770025</v>
      </c>
      <c r="DH50" s="24">
        <f ca="1">STDEV('Trial 1'!DH35,'Trial 2'!DH35,'Trial 3'!DH35,'Trial 4'!DH35,'Trial 5'!DH35,'Trial 6'!DH35,'Trial 7'!DH35,'Trial 8'!DH35)</f>
        <v>19241.494487136213</v>
      </c>
      <c r="DI50" s="24">
        <f ca="1">STDEV('Trial 1'!DI35,'Trial 2'!DI35,'Trial 3'!DI35,'Trial 4'!DI35,'Trial 5'!DI35,'Trial 6'!DI35,'Trial 7'!DI35,'Trial 8'!DI35)</f>
        <v>16376.937769482323</v>
      </c>
      <c r="DJ50" s="24">
        <f ca="1">STDEV('Trial 1'!DJ35,'Trial 2'!DJ35,'Trial 3'!DJ35,'Trial 4'!DJ35,'Trial 5'!DJ35,'Trial 6'!DJ35,'Trial 7'!DJ35,'Trial 8'!DJ35)</f>
        <v>20385.368882482562</v>
      </c>
      <c r="DK50" s="24">
        <f ca="1">STDEV('Trial 1'!DK35,'Trial 2'!DK35,'Trial 3'!DK35,'Trial 4'!DK35,'Trial 5'!DK35,'Trial 6'!DK35,'Trial 7'!DK35,'Trial 8'!DK35)</f>
        <v>22830.309681255312</v>
      </c>
      <c r="DL50" s="24">
        <f ca="1">STDEV('Trial 1'!DL35,'Trial 2'!DL35,'Trial 3'!DL35,'Trial 4'!DL35,'Trial 5'!DL35,'Trial 6'!DL35,'Trial 7'!DL35,'Trial 8'!DL35)</f>
        <v>18676.887302159656</v>
      </c>
      <c r="DM50" s="24">
        <f ca="1">STDEV('Trial 1'!DM35,'Trial 2'!DM35,'Trial 3'!DM35,'Trial 4'!DM35,'Trial 5'!DM35,'Trial 6'!DM35,'Trial 7'!DM35,'Trial 8'!DM35)</f>
        <v>13019.698036030944</v>
      </c>
      <c r="DN50" s="25">
        <f ca="1">SUM(DB50:DM50)</f>
        <v>223782.67135552655</v>
      </c>
      <c r="DO50" s="24">
        <f ca="1">STDEV('Trial 1'!DO35,'Trial 2'!DO35,'Trial 3'!DO35,'Trial 4'!DO35,'Trial 5'!DO35,'Trial 6'!DO35,'Trial 7'!DO35,'Trial 8'!DO35)</f>
        <v>20193.622711628221</v>
      </c>
      <c r="DP50" s="24">
        <f ca="1">STDEV('Trial 1'!DP35,'Trial 2'!DP35,'Trial 3'!DP35,'Trial 4'!DP35,'Trial 5'!DP35,'Trial 6'!DP35,'Trial 7'!DP35,'Trial 8'!DP35)</f>
        <v>19515.088227986769</v>
      </c>
      <c r="DQ50" s="24">
        <f ca="1">STDEV('Trial 1'!DQ35,'Trial 2'!DQ35,'Trial 3'!DQ35,'Trial 4'!DQ35,'Trial 5'!DQ35,'Trial 6'!DQ35,'Trial 7'!DQ35,'Trial 8'!DQ35)</f>
        <v>29439.862482018663</v>
      </c>
      <c r="DR50" s="24">
        <f ca="1">STDEV('Trial 1'!DR35,'Trial 2'!DR35,'Trial 3'!DR35,'Trial 4'!DR35,'Trial 5'!DR35,'Trial 6'!DR35,'Trial 7'!DR35,'Trial 8'!DR35)</f>
        <v>23941.470018175747</v>
      </c>
      <c r="DS50" s="24">
        <f ca="1">STDEV('Trial 1'!DS35,'Trial 2'!DS35,'Trial 3'!DS35,'Trial 4'!DS35,'Trial 5'!DS35,'Trial 6'!DS35,'Trial 7'!DS35,'Trial 8'!DS35)</f>
        <v>24097.241509100899</v>
      </c>
      <c r="DT50" s="24">
        <f ca="1">STDEV('Trial 1'!DT35,'Trial 2'!DT35,'Trial 3'!DT35,'Trial 4'!DT35,'Trial 5'!DT35,'Trial 6'!DT35,'Trial 7'!DT35,'Trial 8'!DT35)</f>
        <v>16769.376615581012</v>
      </c>
      <c r="DU50" s="24">
        <f ca="1">STDEV('Trial 1'!DU35,'Trial 2'!DU35,'Trial 3'!DU35,'Trial 4'!DU35,'Trial 5'!DU35,'Trial 6'!DU35,'Trial 7'!DU35,'Trial 8'!DU35)</f>
        <v>22797.877573760328</v>
      </c>
      <c r="DV50" s="24">
        <f ca="1">STDEV('Trial 1'!DV35,'Trial 2'!DV35,'Trial 3'!DV35,'Trial 4'!DV35,'Trial 5'!DV35,'Trial 6'!DV35,'Trial 7'!DV35,'Trial 8'!DV35)</f>
        <v>27881.253696123851</v>
      </c>
      <c r="DW50" s="24">
        <f ca="1">STDEV('Trial 1'!DW35,'Trial 2'!DW35,'Trial 3'!DW35,'Trial 4'!DW35,'Trial 5'!DW35,'Trial 6'!DW35,'Trial 7'!DW35,'Trial 8'!DW35)</f>
        <v>25420.789291719615</v>
      </c>
      <c r="DX50" s="24">
        <f ca="1">STDEV('Trial 1'!DX35,'Trial 2'!DX35,'Trial 3'!DX35,'Trial 4'!DX35,'Trial 5'!DX35,'Trial 6'!DX35,'Trial 7'!DX35,'Trial 8'!DX35)</f>
        <v>16078.875246760666</v>
      </c>
      <c r="DY50" s="24">
        <f ca="1">STDEV('Trial 1'!DY35,'Trial 2'!DY35,'Trial 3'!DY35,'Trial 4'!DY35,'Trial 5'!DY35,'Trial 6'!DY35,'Trial 7'!DY35,'Trial 8'!DY35)</f>
        <v>19664.444455237463</v>
      </c>
      <c r="DZ50" s="24">
        <f ca="1">STDEV('Trial 1'!DZ35,'Trial 2'!DZ35,'Trial 3'!DZ35,'Trial 4'!DZ35,'Trial 5'!DZ35,'Trial 6'!DZ35,'Trial 7'!DZ35,'Trial 8'!DZ35)</f>
        <v>12330.051437776612</v>
      </c>
      <c r="EA50" s="25">
        <f ca="1">SUM(DO50:DZ50)</f>
        <v>258129.95326586984</v>
      </c>
      <c r="EB50" s="24">
        <f ca="1">STDEV('Trial 1'!EB35,'Trial 2'!EB35,'Trial 3'!EB35,'Trial 4'!EB35,'Trial 5'!EB35,'Trial 6'!EB35,'Trial 7'!EB35,'Trial 8'!EB35)</f>
        <v>22283.072394233703</v>
      </c>
      <c r="EC50" s="24">
        <f ca="1">STDEV('Trial 1'!EC35,'Trial 2'!EC35,'Trial 3'!EC35,'Trial 4'!EC35,'Trial 5'!EC35,'Trial 6'!EC35,'Trial 7'!EC35,'Trial 8'!EC35)</f>
        <v>19171.869843534641</v>
      </c>
      <c r="ED50" s="24">
        <f ca="1">STDEV('Trial 1'!ED35,'Trial 2'!ED35,'Trial 3'!ED35,'Trial 4'!ED35,'Trial 5'!ED35,'Trial 6'!ED35,'Trial 7'!ED35,'Trial 8'!ED35)</f>
        <v>18788.715281791367</v>
      </c>
      <c r="EE50" s="24">
        <f ca="1">STDEV('Trial 1'!EE35,'Trial 2'!EE35,'Trial 3'!EE35,'Trial 4'!EE35,'Trial 5'!EE35,'Trial 6'!EE35,'Trial 7'!EE35,'Trial 8'!EE35)</f>
        <v>11822.762675891687</v>
      </c>
      <c r="EF50" s="24">
        <f ca="1">STDEV('Trial 1'!EF35,'Trial 2'!EF35,'Trial 3'!EF35,'Trial 4'!EF35,'Trial 5'!EF35,'Trial 6'!EF35,'Trial 7'!EF35,'Trial 8'!EF35)</f>
        <v>22335.923270310388</v>
      </c>
      <c r="EG50" s="24">
        <f ca="1">STDEV('Trial 1'!EG35,'Trial 2'!EG35,'Trial 3'!EG35,'Trial 4'!EG35,'Trial 5'!EG35,'Trial 6'!EG35,'Trial 7'!EG35,'Trial 8'!EG35)</f>
        <v>26773.575031464727</v>
      </c>
      <c r="EH50" s="24">
        <f ca="1">STDEV('Trial 1'!EH35,'Trial 2'!EH35,'Trial 3'!EH35,'Trial 4'!EH35,'Trial 5'!EH35,'Trial 6'!EH35,'Trial 7'!EH35,'Trial 8'!EH35)</f>
        <v>19634.784304092769</v>
      </c>
      <c r="EI50" s="24">
        <f ca="1">STDEV('Trial 1'!EI35,'Trial 2'!EI35,'Trial 3'!EI35,'Trial 4'!EI35,'Trial 5'!EI35,'Trial 6'!EI35,'Trial 7'!EI35,'Trial 8'!EI35)</f>
        <v>27359.201550915684</v>
      </c>
      <c r="EJ50" s="24">
        <f ca="1">STDEV('Trial 1'!EJ35,'Trial 2'!EJ35,'Trial 3'!EJ35,'Trial 4'!EJ35,'Trial 5'!EJ35,'Trial 6'!EJ35,'Trial 7'!EJ35,'Trial 8'!EJ35)</f>
        <v>20433.41713366369</v>
      </c>
      <c r="EK50" s="24">
        <f ca="1">STDEV('Trial 1'!EK35,'Trial 2'!EK35,'Trial 3'!EK35,'Trial 4'!EK35,'Trial 5'!EK35,'Trial 6'!EK35,'Trial 7'!EK35,'Trial 8'!EK35)</f>
        <v>21166.873108170363</v>
      </c>
      <c r="EL50" s="24">
        <f ca="1">STDEV('Trial 1'!EL35,'Trial 2'!EL35,'Trial 3'!EL35,'Trial 4'!EL35,'Trial 5'!EL35,'Trial 6'!EL35,'Trial 7'!EL35,'Trial 8'!EL35)</f>
        <v>18918.690644522019</v>
      </c>
      <c r="EM50" s="24">
        <f ca="1">STDEV('Trial 1'!EM35,'Trial 2'!EM35,'Trial 3'!EM35,'Trial 4'!EM35,'Trial 5'!EM35,'Trial 6'!EM35,'Trial 7'!EM35,'Trial 8'!EM35)</f>
        <v>13221.29310285206</v>
      </c>
      <c r="EN50" s="25">
        <f ca="1">SUM(EB50:EM50)</f>
        <v>241910.17834144316</v>
      </c>
    </row>
    <row r="51" spans="1:144" ht="12.75" customHeight="1" outlineLevel="1">
      <c r="A51" s="11" t="str">
        <f>Labels!B46</f>
        <v>Final Sales</v>
      </c>
      <c r="B51" s="24">
        <f>AVERAGE('Trial 1'!B36,'Trial 2'!B36,'Trial 3'!B36,'Trial 4'!B36,'Trial 5'!B36,'Trial 6'!B36,'Trial 7'!B36,'Trial 8'!B36)</f>
        <v>963388.68108289526</v>
      </c>
      <c r="C51" s="24">
        <f ca="1">AVERAGE('Trial 1'!C36,'Trial 2'!C36,'Trial 3'!C36,'Trial 4'!C36,'Trial 5'!C36,'Trial 6'!C36,'Trial 7'!C36,'Trial 8'!C36)</f>
        <v>962794.07526662818</v>
      </c>
      <c r="D51" s="24">
        <f ca="1">AVERAGE('Trial 1'!D36,'Trial 2'!D36,'Trial 3'!D36,'Trial 4'!D36,'Trial 5'!D36,'Trial 6'!D36,'Trial 7'!D36,'Trial 8'!D36)</f>
        <v>962170.68434914947</v>
      </c>
      <c r="E51" s="24">
        <f ca="1">AVERAGE('Trial 1'!E36,'Trial 2'!E36,'Trial 3'!E36,'Trial 4'!E36,'Trial 5'!E36,'Trial 6'!E36,'Trial 7'!E36,'Trial 8'!E36)</f>
        <v>961577.93990586838</v>
      </c>
      <c r="F51" s="24">
        <f ca="1">AVERAGE('Trial 1'!F36,'Trial 2'!F36,'Trial 3'!F36,'Trial 4'!F36,'Trial 5'!F36,'Trial 6'!F36,'Trial 7'!F36,'Trial 8'!F36)</f>
        <v>960979.21238180937</v>
      </c>
      <c r="G51" s="24">
        <f ca="1">AVERAGE('Trial 1'!G36,'Trial 2'!G36,'Trial 3'!G36,'Trial 4'!G36,'Trial 5'!G36,'Trial 6'!G36,'Trial 7'!G36,'Trial 8'!G36)</f>
        <v>960397.44944277382</v>
      </c>
      <c r="H51" s="24">
        <f ca="1">AVERAGE('Trial 1'!H36,'Trial 2'!H36,'Trial 3'!H36,'Trial 4'!H36,'Trial 5'!H36,'Trial 6'!H36,'Trial 7'!H36,'Trial 8'!H36)</f>
        <v>959793.62054143753</v>
      </c>
      <c r="I51" s="24">
        <f ca="1">AVERAGE('Trial 1'!I36,'Trial 2'!I36,'Trial 3'!I36,'Trial 4'!I36,'Trial 5'!I36,'Trial 6'!I36,'Trial 7'!I36,'Trial 8'!I36)</f>
        <v>959251.67895275191</v>
      </c>
      <c r="J51" s="24">
        <f ca="1">AVERAGE('Trial 1'!J36,'Trial 2'!J36,'Trial 3'!J36,'Trial 4'!J36,'Trial 5'!J36,'Trial 6'!J36,'Trial 7'!J36,'Trial 8'!J36)</f>
        <v>958709.26688449457</v>
      </c>
      <c r="K51" s="24">
        <f ca="1">AVERAGE('Trial 1'!K36,'Trial 2'!K36,'Trial 3'!K36,'Trial 4'!K36,'Trial 5'!K36,'Trial 6'!K36,'Trial 7'!K36,'Trial 8'!K36)</f>
        <v>958146.29923290946</v>
      </c>
      <c r="L51" s="24">
        <f ca="1">AVERAGE('Trial 1'!L36,'Trial 2'!L36,'Trial 3'!L36,'Trial 4'!L36,'Trial 5'!L36,'Trial 6'!L36,'Trial 7'!L36,'Trial 8'!L36)</f>
        <v>957629.98214063235</v>
      </c>
      <c r="M51" s="24">
        <f ca="1">AVERAGE('Trial 1'!M36,'Trial 2'!M36,'Trial 3'!M36,'Trial 4'!M36,'Trial 5'!M36,'Trial 6'!M36,'Trial 7'!M36,'Trial 8'!M36)</f>
        <v>957105.65712512436</v>
      </c>
      <c r="N51" s="25">
        <f ca="1">SUM(B51:M51)</f>
        <v>11521944.547306476</v>
      </c>
      <c r="O51" s="24">
        <f ca="1">AVERAGE('Trial 1'!O36,'Trial 2'!O36,'Trial 3'!O36,'Trial 4'!O36,'Trial 5'!O36,'Trial 6'!O36,'Trial 7'!O36,'Trial 8'!O36)</f>
        <v>956570.56510495651</v>
      </c>
      <c r="P51" s="24">
        <f ca="1">AVERAGE('Trial 1'!P36,'Trial 2'!P36,'Trial 3'!P36,'Trial 4'!P36,'Trial 5'!P36,'Trial 6'!P36,'Trial 7'!P36,'Trial 8'!P36)</f>
        <v>956047.18805386778</v>
      </c>
      <c r="Q51" s="24">
        <f ca="1">AVERAGE('Trial 1'!Q36,'Trial 2'!Q36,'Trial 3'!Q36,'Trial 4'!Q36,'Trial 5'!Q36,'Trial 6'!Q36,'Trial 7'!Q36,'Trial 8'!Q36)</f>
        <v>955492.53350046417</v>
      </c>
      <c r="R51" s="24">
        <f ca="1">AVERAGE('Trial 1'!R36,'Trial 2'!R36,'Trial 3'!R36,'Trial 4'!R36,'Trial 5'!R36,'Trial 6'!R36,'Trial 7'!R36,'Trial 8'!R36)</f>
        <v>954982.07852537336</v>
      </c>
      <c r="S51" s="24">
        <f ca="1">AVERAGE('Trial 1'!S36,'Trial 2'!S36,'Trial 3'!S36,'Trial 4'!S36,'Trial 5'!S36,'Trial 6'!S36,'Trial 7'!S36,'Trial 8'!S36)</f>
        <v>954502.10298625601</v>
      </c>
      <c r="T51" s="24">
        <f ca="1">AVERAGE('Trial 1'!T36,'Trial 2'!T36,'Trial 3'!T36,'Trial 4'!T36,'Trial 5'!T36,'Trial 6'!T36,'Trial 7'!T36,'Trial 8'!T36)</f>
        <v>953959.78900181176</v>
      </c>
      <c r="U51" s="24">
        <f ca="1">AVERAGE('Trial 1'!U36,'Trial 2'!U36,'Trial 3'!U36,'Trial 4'!U36,'Trial 5'!U36,'Trial 6'!U36,'Trial 7'!U36,'Trial 8'!U36)</f>
        <v>953462.9752230153</v>
      </c>
      <c r="V51" s="24">
        <f ca="1">AVERAGE('Trial 1'!V36,'Trial 2'!V36,'Trial 3'!V36,'Trial 4'!V36,'Trial 5'!V36,'Trial 6'!V36,'Trial 7'!V36,'Trial 8'!V36)</f>
        <v>952961.87928931788</v>
      </c>
      <c r="W51" s="24">
        <f ca="1">AVERAGE('Trial 1'!W36,'Trial 2'!W36,'Trial 3'!W36,'Trial 4'!W36,'Trial 5'!W36,'Trial 6'!W36,'Trial 7'!W36,'Trial 8'!W36)</f>
        <v>952460.14332939161</v>
      </c>
      <c r="X51" s="24">
        <f ca="1">AVERAGE('Trial 1'!X36,'Trial 2'!X36,'Trial 3'!X36,'Trial 4'!X36,'Trial 5'!X36,'Trial 6'!X36,'Trial 7'!X36,'Trial 8'!X36)</f>
        <v>951998.29637837422</v>
      </c>
      <c r="Y51" s="24">
        <f ca="1">AVERAGE('Trial 1'!Y36,'Trial 2'!Y36,'Trial 3'!Y36,'Trial 4'!Y36,'Trial 5'!Y36,'Trial 6'!Y36,'Trial 7'!Y36,'Trial 8'!Y36)</f>
        <v>951519.74659710831</v>
      </c>
      <c r="Z51" s="24">
        <f ca="1">AVERAGE('Trial 1'!Z36,'Trial 2'!Z36,'Trial 3'!Z36,'Trial 4'!Z36,'Trial 5'!Z36,'Trial 6'!Z36,'Trial 7'!Z36,'Trial 8'!Z36)</f>
        <v>951043.41816616186</v>
      </c>
      <c r="AA51" s="25">
        <f ca="1">SUM(O51:Z51)</f>
        <v>11445000.716156099</v>
      </c>
      <c r="AB51" s="24">
        <f ca="1">AVERAGE('Trial 1'!AB36,'Trial 2'!AB36,'Trial 3'!AB36,'Trial 4'!AB36,'Trial 5'!AB36,'Trial 6'!AB36,'Trial 7'!AB36,'Trial 8'!AB36)</f>
        <v>950512.63450492872</v>
      </c>
      <c r="AC51" s="24">
        <f ca="1">AVERAGE('Trial 1'!AC36,'Trial 2'!AC36,'Trial 3'!AC36,'Trial 4'!AC36,'Trial 5'!AC36,'Trial 6'!AC36,'Trial 7'!AC36,'Trial 8'!AC36)</f>
        <v>950051.78730664984</v>
      </c>
      <c r="AD51" s="24">
        <f ca="1">AVERAGE('Trial 1'!AD36,'Trial 2'!AD36,'Trial 3'!AD36,'Trial 4'!AD36,'Trial 5'!AD36,'Trial 6'!AD36,'Trial 7'!AD36,'Trial 8'!AD36)</f>
        <v>949543.35304684006</v>
      </c>
      <c r="AE51" s="24">
        <f ca="1">AVERAGE('Trial 1'!AE36,'Trial 2'!AE36,'Trial 3'!AE36,'Trial 4'!AE36,'Trial 5'!AE36,'Trial 6'!AE36,'Trial 7'!AE36,'Trial 8'!AE36)</f>
        <v>949067.41393336491</v>
      </c>
      <c r="AF51" s="24">
        <f ca="1">AVERAGE('Trial 1'!AF36,'Trial 2'!AF36,'Trial 3'!AF36,'Trial 4'!AF36,'Trial 5'!AF36,'Trial 6'!AF36,'Trial 7'!AF36,'Trial 8'!AF36)</f>
        <v>948532.36134213523</v>
      </c>
      <c r="AG51" s="24">
        <f ca="1">AVERAGE('Trial 1'!AG36,'Trial 2'!AG36,'Trial 3'!AG36,'Trial 4'!AG36,'Trial 5'!AG36,'Trial 6'!AG36,'Trial 7'!AG36,'Trial 8'!AG36)</f>
        <v>948012.22963335016</v>
      </c>
      <c r="AH51" s="24">
        <f ca="1">AVERAGE('Trial 1'!AH36,'Trial 2'!AH36,'Trial 3'!AH36,'Trial 4'!AH36,'Trial 5'!AH36,'Trial 6'!AH36,'Trial 7'!AH36,'Trial 8'!AH36)</f>
        <v>947501.63741055329</v>
      </c>
      <c r="AI51" s="24">
        <f ca="1">AVERAGE('Trial 1'!AI36,'Trial 2'!AI36,'Trial 3'!AI36,'Trial 4'!AI36,'Trial 5'!AI36,'Trial 6'!AI36,'Trial 7'!AI36,'Trial 8'!AI36)</f>
        <v>946989.60232288134</v>
      </c>
      <c r="AJ51" s="24">
        <f ca="1">AVERAGE('Trial 1'!AJ36,'Trial 2'!AJ36,'Trial 3'!AJ36,'Trial 4'!AJ36,'Trial 5'!AJ36,'Trial 6'!AJ36,'Trial 7'!AJ36,'Trial 8'!AJ36)</f>
        <v>946523.50377132336</v>
      </c>
      <c r="AK51" s="24">
        <f ca="1">AVERAGE('Trial 1'!AK36,'Trial 2'!AK36,'Trial 3'!AK36,'Trial 4'!AK36,'Trial 5'!AK36,'Trial 6'!AK36,'Trial 7'!AK36,'Trial 8'!AK36)</f>
        <v>946031.68847315002</v>
      </c>
      <c r="AL51" s="24">
        <f ca="1">AVERAGE('Trial 1'!AL36,'Trial 2'!AL36,'Trial 3'!AL36,'Trial 4'!AL36,'Trial 5'!AL36,'Trial 6'!AL36,'Trial 7'!AL36,'Trial 8'!AL36)</f>
        <v>945536.91501355451</v>
      </c>
      <c r="AM51" s="24">
        <f ca="1">AVERAGE('Trial 1'!AM36,'Trial 2'!AM36,'Trial 3'!AM36,'Trial 4'!AM36,'Trial 5'!AM36,'Trial 6'!AM36,'Trial 7'!AM36,'Trial 8'!AM36)</f>
        <v>945050.40562319406</v>
      </c>
      <c r="AN51" s="25">
        <f ca="1">SUM(AB51:AM51)</f>
        <v>11373353.532381926</v>
      </c>
      <c r="AO51" s="24">
        <f ca="1">AVERAGE('Trial 1'!AO36,'Trial 2'!AO36,'Trial 3'!AO36,'Trial 4'!AO36,'Trial 5'!AO36,'Trial 6'!AO36,'Trial 7'!AO36,'Trial 8'!AO36)</f>
        <v>944579.19430401246</v>
      </c>
      <c r="AP51" s="24">
        <f ca="1">AVERAGE('Trial 1'!AP36,'Trial 2'!AP36,'Trial 3'!AP36,'Trial 4'!AP36,'Trial 5'!AP36,'Trial 6'!AP36,'Trial 7'!AP36,'Trial 8'!AP36)</f>
        <v>944117.81875369151</v>
      </c>
      <c r="AQ51" s="24">
        <f ca="1">AVERAGE('Trial 1'!AQ36,'Trial 2'!AQ36,'Trial 3'!AQ36,'Trial 4'!AQ36,'Trial 5'!AQ36,'Trial 6'!AQ36,'Trial 7'!AQ36,'Trial 8'!AQ36)</f>
        <v>943670.01835026348</v>
      </c>
      <c r="AR51" s="24">
        <f ca="1">AVERAGE('Trial 1'!AR36,'Trial 2'!AR36,'Trial 3'!AR36,'Trial 4'!AR36,'Trial 5'!AR36,'Trial 6'!AR36,'Trial 7'!AR36,'Trial 8'!AR36)</f>
        <v>943196.81854970485</v>
      </c>
      <c r="AS51" s="24">
        <f ca="1">AVERAGE('Trial 1'!AS36,'Trial 2'!AS36,'Trial 3'!AS36,'Trial 4'!AS36,'Trial 5'!AS36,'Trial 6'!AS36,'Trial 7'!AS36,'Trial 8'!AS36)</f>
        <v>942757.87241243862</v>
      </c>
      <c r="AT51" s="24">
        <f ca="1">AVERAGE('Trial 1'!AT36,'Trial 2'!AT36,'Trial 3'!AT36,'Trial 4'!AT36,'Trial 5'!AT36,'Trial 6'!AT36,'Trial 7'!AT36,'Trial 8'!AT36)</f>
        <v>942310.71778104745</v>
      </c>
      <c r="AU51" s="24">
        <f ca="1">AVERAGE('Trial 1'!AU36,'Trial 2'!AU36,'Trial 3'!AU36,'Trial 4'!AU36,'Trial 5'!AU36,'Trial 6'!AU36,'Trial 7'!AU36,'Trial 8'!AU36)</f>
        <v>941842.82573350449</v>
      </c>
      <c r="AV51" s="24">
        <f ca="1">AVERAGE('Trial 1'!AV36,'Trial 2'!AV36,'Trial 3'!AV36,'Trial 4'!AV36,'Trial 5'!AV36,'Trial 6'!AV36,'Trial 7'!AV36,'Trial 8'!AV36)</f>
        <v>941383.78709784895</v>
      </c>
      <c r="AW51" s="24">
        <f ca="1">AVERAGE('Trial 1'!AW36,'Trial 2'!AW36,'Trial 3'!AW36,'Trial 4'!AW36,'Trial 5'!AW36,'Trial 6'!AW36,'Trial 7'!AW36,'Trial 8'!AW36)</f>
        <v>940899.72723031999</v>
      </c>
      <c r="AX51" s="24">
        <f ca="1">AVERAGE('Trial 1'!AX36,'Trial 2'!AX36,'Trial 3'!AX36,'Trial 4'!AX36,'Trial 5'!AX36,'Trial 6'!AX36,'Trial 7'!AX36,'Trial 8'!AX36)</f>
        <v>940389.1456150848</v>
      </c>
      <c r="AY51" s="24">
        <f ca="1">AVERAGE('Trial 1'!AY36,'Trial 2'!AY36,'Trial 3'!AY36,'Trial 4'!AY36,'Trial 5'!AY36,'Trial 6'!AY36,'Trial 7'!AY36,'Trial 8'!AY36)</f>
        <v>939920.2156920227</v>
      </c>
      <c r="AZ51" s="24">
        <f ca="1">AVERAGE('Trial 1'!AZ36,'Trial 2'!AZ36,'Trial 3'!AZ36,'Trial 4'!AZ36,'Trial 5'!AZ36,'Trial 6'!AZ36,'Trial 7'!AZ36,'Trial 8'!AZ36)</f>
        <v>939472.504769183</v>
      </c>
      <c r="BA51" s="25">
        <f ca="1">SUM(AO51:AZ51)</f>
        <v>11304540.646289123</v>
      </c>
      <c r="BB51" s="24">
        <f ca="1">AVERAGE('Trial 1'!BB36,'Trial 2'!BB36,'Trial 3'!BB36,'Trial 4'!BB36,'Trial 5'!BB36,'Trial 6'!BB36,'Trial 7'!BB36,'Trial 8'!BB36)</f>
        <v>939013.84087435738</v>
      </c>
      <c r="BC51" s="24">
        <f ca="1">AVERAGE('Trial 1'!BC36,'Trial 2'!BC36,'Trial 3'!BC36,'Trial 4'!BC36,'Trial 5'!BC36,'Trial 6'!BC36,'Trial 7'!BC36,'Trial 8'!BC36)</f>
        <v>938597.36032688746</v>
      </c>
      <c r="BD51" s="24">
        <f ca="1">AVERAGE('Trial 1'!BD36,'Trial 2'!BD36,'Trial 3'!BD36,'Trial 4'!BD36,'Trial 5'!BD36,'Trial 6'!BD36,'Trial 7'!BD36,'Trial 8'!BD36)</f>
        <v>938114.33115414798</v>
      </c>
      <c r="BE51" s="24">
        <f ca="1">AVERAGE('Trial 1'!BE36,'Trial 2'!BE36,'Trial 3'!BE36,'Trial 4'!BE36,'Trial 5'!BE36,'Trial 6'!BE36,'Trial 7'!BE36,'Trial 8'!BE36)</f>
        <v>937659.9226960839</v>
      </c>
      <c r="BF51" s="24">
        <f ca="1">AVERAGE('Trial 1'!BF36,'Trial 2'!BF36,'Trial 3'!BF36,'Trial 4'!BF36,'Trial 5'!BF36,'Trial 6'!BF36,'Trial 7'!BF36,'Trial 8'!BF36)</f>
        <v>937228.4832829982</v>
      </c>
      <c r="BG51" s="24">
        <f ca="1">AVERAGE('Trial 1'!BG36,'Trial 2'!BG36,'Trial 3'!BG36,'Trial 4'!BG36,'Trial 5'!BG36,'Trial 6'!BG36,'Trial 7'!BG36,'Trial 8'!BG36)</f>
        <v>936719.73694115819</v>
      </c>
      <c r="BH51" s="24">
        <f ca="1">AVERAGE('Trial 1'!BH36,'Trial 2'!BH36,'Trial 3'!BH36,'Trial 4'!BH36,'Trial 5'!BH36,'Trial 6'!BH36,'Trial 7'!BH36,'Trial 8'!BH36)</f>
        <v>936276.12482347479</v>
      </c>
      <c r="BI51" s="24">
        <f ca="1">AVERAGE('Trial 1'!BI36,'Trial 2'!BI36,'Trial 3'!BI36,'Trial 4'!BI36,'Trial 5'!BI36,'Trial 6'!BI36,'Trial 7'!BI36,'Trial 8'!BI36)</f>
        <v>935808.65920014633</v>
      </c>
      <c r="BJ51" s="24">
        <f ca="1">AVERAGE('Trial 1'!BJ36,'Trial 2'!BJ36,'Trial 3'!BJ36,'Trial 4'!BJ36,'Trial 5'!BJ36,'Trial 6'!BJ36,'Trial 7'!BJ36,'Trial 8'!BJ36)</f>
        <v>935359.34501872933</v>
      </c>
      <c r="BK51" s="24">
        <f ca="1">AVERAGE('Trial 1'!BK36,'Trial 2'!BK36,'Trial 3'!BK36,'Trial 4'!BK36,'Trial 5'!BK36,'Trial 6'!BK36,'Trial 7'!BK36,'Trial 8'!BK36)</f>
        <v>934867.61167526874</v>
      </c>
      <c r="BL51" s="24">
        <f ca="1">AVERAGE('Trial 1'!BL36,'Trial 2'!BL36,'Trial 3'!BL36,'Trial 4'!BL36,'Trial 5'!BL36,'Trial 6'!BL36,'Trial 7'!BL36,'Trial 8'!BL36)</f>
        <v>934480.09713171236</v>
      </c>
      <c r="BM51" s="24">
        <f ca="1">AVERAGE('Trial 1'!BM36,'Trial 2'!BM36,'Trial 3'!BM36,'Trial 4'!BM36,'Trial 5'!BM36,'Trial 6'!BM36,'Trial 7'!BM36,'Trial 8'!BM36)</f>
        <v>934051.20003861911</v>
      </c>
      <c r="BN51" s="25">
        <f ca="1">SUM(BB51:BM51)</f>
        <v>11238176.713163583</v>
      </c>
      <c r="BO51" s="24">
        <f ca="1">AVERAGE('Trial 1'!BO36,'Trial 2'!BO36,'Trial 3'!BO36,'Trial 4'!BO36,'Trial 5'!BO36,'Trial 6'!BO36,'Trial 7'!BO36,'Trial 8'!BO36)</f>
        <v>933609.55197656853</v>
      </c>
      <c r="BP51" s="24">
        <f ca="1">AVERAGE('Trial 1'!BP36,'Trial 2'!BP36,'Trial 3'!BP36,'Trial 4'!BP36,'Trial 5'!BP36,'Trial 6'!BP36,'Trial 7'!BP36,'Trial 8'!BP36)</f>
        <v>933154.23194473342</v>
      </c>
      <c r="BQ51" s="24">
        <f ca="1">AVERAGE('Trial 1'!BQ36,'Trial 2'!BQ36,'Trial 3'!BQ36,'Trial 4'!BQ36,'Trial 5'!BQ36,'Trial 6'!BQ36,'Trial 7'!BQ36,'Trial 8'!BQ36)</f>
        <v>932700.88706062175</v>
      </c>
      <c r="BR51" s="24">
        <f ca="1">AVERAGE('Trial 1'!BR36,'Trial 2'!BR36,'Trial 3'!BR36,'Trial 4'!BR36,'Trial 5'!BR36,'Trial 6'!BR36,'Trial 7'!BR36,'Trial 8'!BR36)</f>
        <v>932293.23780762637</v>
      </c>
      <c r="BS51" s="24">
        <f ca="1">AVERAGE('Trial 1'!BS36,'Trial 2'!BS36,'Trial 3'!BS36,'Trial 4'!BS36,'Trial 5'!BS36,'Trial 6'!BS36,'Trial 7'!BS36,'Trial 8'!BS36)</f>
        <v>931851.38997419109</v>
      </c>
      <c r="BT51" s="24">
        <f ca="1">AVERAGE('Trial 1'!BT36,'Trial 2'!BT36,'Trial 3'!BT36,'Trial 4'!BT36,'Trial 5'!BT36,'Trial 6'!BT36,'Trial 7'!BT36,'Trial 8'!BT36)</f>
        <v>931416.9729495385</v>
      </c>
      <c r="BU51" s="24">
        <f ca="1">AVERAGE('Trial 1'!BU36,'Trial 2'!BU36,'Trial 3'!BU36,'Trial 4'!BU36,'Trial 5'!BU36,'Trial 6'!BU36,'Trial 7'!BU36,'Trial 8'!BU36)</f>
        <v>930984.69137871801</v>
      </c>
      <c r="BV51" s="24">
        <f ca="1">AVERAGE('Trial 1'!BV36,'Trial 2'!BV36,'Trial 3'!BV36,'Trial 4'!BV36,'Trial 5'!BV36,'Trial 6'!BV36,'Trial 7'!BV36,'Trial 8'!BV36)</f>
        <v>930608.33201092412</v>
      </c>
      <c r="BW51" s="24">
        <f ca="1">AVERAGE('Trial 1'!BW36,'Trial 2'!BW36,'Trial 3'!BW36,'Trial 4'!BW36,'Trial 5'!BW36,'Trial 6'!BW36,'Trial 7'!BW36,'Trial 8'!BW36)</f>
        <v>930163.35432446958</v>
      </c>
      <c r="BX51" s="24">
        <f ca="1">AVERAGE('Trial 1'!BX36,'Trial 2'!BX36,'Trial 3'!BX36,'Trial 4'!BX36,'Trial 5'!BX36,'Trial 6'!BX36,'Trial 7'!BX36,'Trial 8'!BX36)</f>
        <v>929683.80650671967</v>
      </c>
      <c r="BY51" s="24">
        <f ca="1">AVERAGE('Trial 1'!BY36,'Trial 2'!BY36,'Trial 3'!BY36,'Trial 4'!BY36,'Trial 5'!BY36,'Trial 6'!BY36,'Trial 7'!BY36,'Trial 8'!BY36)</f>
        <v>929225.42106993007</v>
      </c>
      <c r="BZ51" s="24">
        <f ca="1">AVERAGE('Trial 1'!BZ36,'Trial 2'!BZ36,'Trial 3'!BZ36,'Trial 4'!BZ36,'Trial 5'!BZ36,'Trial 6'!BZ36,'Trial 7'!BZ36,'Trial 8'!BZ36)</f>
        <v>928789.25173192983</v>
      </c>
      <c r="CA51" s="25">
        <f ca="1">SUM(BO51:BZ51)</f>
        <v>11174481.128735971</v>
      </c>
      <c r="CB51" s="24">
        <f ca="1">AVERAGE('Trial 1'!CB36,'Trial 2'!CB36,'Trial 3'!CB36,'Trial 4'!CB36,'Trial 5'!CB36,'Trial 6'!CB36,'Trial 7'!CB36,'Trial 8'!CB36)</f>
        <v>928343.1026907668</v>
      </c>
      <c r="CC51" s="24">
        <f ca="1">AVERAGE('Trial 1'!CC36,'Trial 2'!CC36,'Trial 3'!CC36,'Trial 4'!CC36,'Trial 5'!CC36,'Trial 6'!CC36,'Trial 7'!CC36,'Trial 8'!CC36)</f>
        <v>927881.09102748265</v>
      </c>
      <c r="CD51" s="24">
        <f ca="1">AVERAGE('Trial 1'!CD36,'Trial 2'!CD36,'Trial 3'!CD36,'Trial 4'!CD36,'Trial 5'!CD36,'Trial 6'!CD36,'Trial 7'!CD36,'Trial 8'!CD36)</f>
        <v>927442.5088233588</v>
      </c>
      <c r="CE51" s="24">
        <f ca="1">AVERAGE('Trial 1'!CE36,'Trial 2'!CE36,'Trial 3'!CE36,'Trial 4'!CE36,'Trial 5'!CE36,'Trial 6'!CE36,'Trial 7'!CE36,'Trial 8'!CE36)</f>
        <v>926975.33390521118</v>
      </c>
      <c r="CF51" s="24">
        <f ca="1">AVERAGE('Trial 1'!CF36,'Trial 2'!CF36,'Trial 3'!CF36,'Trial 4'!CF36,'Trial 5'!CF36,'Trial 6'!CF36,'Trial 7'!CF36,'Trial 8'!CF36)</f>
        <v>926529.29084037337</v>
      </c>
      <c r="CG51" s="24">
        <f ca="1">AVERAGE('Trial 1'!CG36,'Trial 2'!CG36,'Trial 3'!CG36,'Trial 4'!CG36,'Trial 5'!CG36,'Trial 6'!CG36,'Trial 7'!CG36,'Trial 8'!CG36)</f>
        <v>926084.53067665419</v>
      </c>
      <c r="CH51" s="24">
        <f ca="1">AVERAGE('Trial 1'!CH36,'Trial 2'!CH36,'Trial 3'!CH36,'Trial 4'!CH36,'Trial 5'!CH36,'Trial 6'!CH36,'Trial 7'!CH36,'Trial 8'!CH36)</f>
        <v>925655.49823849497</v>
      </c>
      <c r="CI51" s="24">
        <f ca="1">AVERAGE('Trial 1'!CI36,'Trial 2'!CI36,'Trial 3'!CI36,'Trial 4'!CI36,'Trial 5'!CI36,'Trial 6'!CI36,'Trial 7'!CI36,'Trial 8'!CI36)</f>
        <v>925275.78009360691</v>
      </c>
      <c r="CJ51" s="24">
        <f ca="1">AVERAGE('Trial 1'!CJ36,'Trial 2'!CJ36,'Trial 3'!CJ36,'Trial 4'!CJ36,'Trial 5'!CJ36,'Trial 6'!CJ36,'Trial 7'!CJ36,'Trial 8'!CJ36)</f>
        <v>924858.92827760335</v>
      </c>
      <c r="CK51" s="24">
        <f ca="1">AVERAGE('Trial 1'!CK36,'Trial 2'!CK36,'Trial 3'!CK36,'Trial 4'!CK36,'Trial 5'!CK36,'Trial 6'!CK36,'Trial 7'!CK36,'Trial 8'!CK36)</f>
        <v>924419.67641539988</v>
      </c>
      <c r="CL51" s="24">
        <f ca="1">AVERAGE('Trial 1'!CL36,'Trial 2'!CL36,'Trial 3'!CL36,'Trial 4'!CL36,'Trial 5'!CL36,'Trial 6'!CL36,'Trial 7'!CL36,'Trial 8'!CL36)</f>
        <v>923965.50306943571</v>
      </c>
      <c r="CM51" s="24">
        <f ca="1">AVERAGE('Trial 1'!CM36,'Trial 2'!CM36,'Trial 3'!CM36,'Trial 4'!CM36,'Trial 5'!CM36,'Trial 6'!CM36,'Trial 7'!CM36,'Trial 8'!CM36)</f>
        <v>923489.27136666887</v>
      </c>
      <c r="CN51" s="25">
        <f ca="1">SUM(CB51:CM51)</f>
        <v>11110920.515425058</v>
      </c>
      <c r="CO51" s="24">
        <f ca="1">AVERAGE('Trial 1'!CO36,'Trial 2'!CO36,'Trial 3'!CO36,'Trial 4'!CO36,'Trial 5'!CO36,'Trial 6'!CO36,'Trial 7'!CO36,'Trial 8'!CO36)</f>
        <v>923062.21912925784</v>
      </c>
      <c r="CP51" s="24">
        <f ca="1">AVERAGE('Trial 1'!CP36,'Trial 2'!CP36,'Trial 3'!CP36,'Trial 4'!CP36,'Trial 5'!CP36,'Trial 6'!CP36,'Trial 7'!CP36,'Trial 8'!CP36)</f>
        <v>922560.12333591725</v>
      </c>
      <c r="CQ51" s="24">
        <f ca="1">AVERAGE('Trial 1'!CQ36,'Trial 2'!CQ36,'Trial 3'!CQ36,'Trial 4'!CQ36,'Trial 5'!CQ36,'Trial 6'!CQ36,'Trial 7'!CQ36,'Trial 8'!CQ36)</f>
        <v>922150.82487263705</v>
      </c>
      <c r="CR51" s="24">
        <f ca="1">AVERAGE('Trial 1'!CR36,'Trial 2'!CR36,'Trial 3'!CR36,'Trial 4'!CR36,'Trial 5'!CR36,'Trial 6'!CR36,'Trial 7'!CR36,'Trial 8'!CR36)</f>
        <v>921717.00834797544</v>
      </c>
      <c r="CS51" s="24">
        <f ca="1">AVERAGE('Trial 1'!CS36,'Trial 2'!CS36,'Trial 3'!CS36,'Trial 4'!CS36,'Trial 5'!CS36,'Trial 6'!CS36,'Trial 7'!CS36,'Trial 8'!CS36)</f>
        <v>921254.48158309807</v>
      </c>
      <c r="CT51" s="24">
        <f ca="1">AVERAGE('Trial 1'!CT36,'Trial 2'!CT36,'Trial 3'!CT36,'Trial 4'!CT36,'Trial 5'!CT36,'Trial 6'!CT36,'Trial 7'!CT36,'Trial 8'!CT36)</f>
        <v>920799.08697028924</v>
      </c>
      <c r="CU51" s="24">
        <f ca="1">AVERAGE('Trial 1'!CU36,'Trial 2'!CU36,'Trial 3'!CU36,'Trial 4'!CU36,'Trial 5'!CU36,'Trial 6'!CU36,'Trial 7'!CU36,'Trial 8'!CU36)</f>
        <v>920360.19123627851</v>
      </c>
      <c r="CV51" s="24">
        <f ca="1">AVERAGE('Trial 1'!CV36,'Trial 2'!CV36,'Trial 3'!CV36,'Trial 4'!CV36,'Trial 5'!CV36,'Trial 6'!CV36,'Trial 7'!CV36,'Trial 8'!CV36)</f>
        <v>919942.25954319199</v>
      </c>
      <c r="CW51" s="24">
        <f ca="1">AVERAGE('Trial 1'!CW36,'Trial 2'!CW36,'Trial 3'!CW36,'Trial 4'!CW36,'Trial 5'!CW36,'Trial 6'!CW36,'Trial 7'!CW36,'Trial 8'!CW36)</f>
        <v>919470.00735886162</v>
      </c>
      <c r="CX51" s="24">
        <f ca="1">AVERAGE('Trial 1'!CX36,'Trial 2'!CX36,'Trial 3'!CX36,'Trial 4'!CX36,'Trial 5'!CX36,'Trial 6'!CX36,'Trial 7'!CX36,'Trial 8'!CX36)</f>
        <v>919051.64400347206</v>
      </c>
      <c r="CY51" s="24">
        <f ca="1">AVERAGE('Trial 1'!CY36,'Trial 2'!CY36,'Trial 3'!CY36,'Trial 4'!CY36,'Trial 5'!CY36,'Trial 6'!CY36,'Trial 7'!CY36,'Trial 8'!CY36)</f>
        <v>918619.65299461898</v>
      </c>
      <c r="CZ51" s="24">
        <f ca="1">AVERAGE('Trial 1'!CZ36,'Trial 2'!CZ36,'Trial 3'!CZ36,'Trial 4'!CZ36,'Trial 5'!CZ36,'Trial 6'!CZ36,'Trial 7'!CZ36,'Trial 8'!CZ36)</f>
        <v>918184.89327692252</v>
      </c>
      <c r="DA51" s="25">
        <f ca="1">SUM(CO51:CZ51)</f>
        <v>11047172.392652521</v>
      </c>
      <c r="DB51" s="24">
        <f ca="1">AVERAGE('Trial 1'!DB36,'Trial 2'!DB36,'Trial 3'!DB36,'Trial 4'!DB36,'Trial 5'!DB36,'Trial 6'!DB36,'Trial 7'!DB36,'Trial 8'!DB36)</f>
        <v>917757.36496723187</v>
      </c>
      <c r="DC51" s="24">
        <f ca="1">AVERAGE('Trial 1'!DC36,'Trial 2'!DC36,'Trial 3'!DC36,'Trial 4'!DC36,'Trial 5'!DC36,'Trial 6'!DC36,'Trial 7'!DC36,'Trial 8'!DC36)</f>
        <v>917279.3433611861</v>
      </c>
      <c r="DD51" s="24">
        <f ca="1">AVERAGE('Trial 1'!DD36,'Trial 2'!DD36,'Trial 3'!DD36,'Trial 4'!DD36,'Trial 5'!DD36,'Trial 6'!DD36,'Trial 7'!DD36,'Trial 8'!DD36)</f>
        <v>916871.55796980776</v>
      </c>
      <c r="DE51" s="24">
        <f ca="1">AVERAGE('Trial 1'!DE36,'Trial 2'!DE36,'Trial 3'!DE36,'Trial 4'!DE36,'Trial 5'!DE36,'Trial 6'!DE36,'Trial 7'!DE36,'Trial 8'!DE36)</f>
        <v>916445.23070565914</v>
      </c>
      <c r="DF51" s="24">
        <f ca="1">AVERAGE('Trial 1'!DF36,'Trial 2'!DF36,'Trial 3'!DF36,'Trial 4'!DF36,'Trial 5'!DF36,'Trial 6'!DF36,'Trial 7'!DF36,'Trial 8'!DF36)</f>
        <v>916018.56786853157</v>
      </c>
      <c r="DG51" s="24">
        <f ca="1">AVERAGE('Trial 1'!DG36,'Trial 2'!DG36,'Trial 3'!DG36,'Trial 4'!DG36,'Trial 5'!DG36,'Trial 6'!DG36,'Trial 7'!DG36,'Trial 8'!DG36)</f>
        <v>915554.27496746462</v>
      </c>
      <c r="DH51" s="24">
        <f ca="1">AVERAGE('Trial 1'!DH36,'Trial 2'!DH36,'Trial 3'!DH36,'Trial 4'!DH36,'Trial 5'!DH36,'Trial 6'!DH36,'Trial 7'!DH36,'Trial 8'!DH36)</f>
        <v>915120.10808483581</v>
      </c>
      <c r="DI51" s="24">
        <f ca="1">AVERAGE('Trial 1'!DI36,'Trial 2'!DI36,'Trial 3'!DI36,'Trial 4'!DI36,'Trial 5'!DI36,'Trial 6'!DI36,'Trial 7'!DI36,'Trial 8'!DI36)</f>
        <v>914696.47327755881</v>
      </c>
      <c r="DJ51" s="24">
        <f ca="1">AVERAGE('Trial 1'!DJ36,'Trial 2'!DJ36,'Trial 3'!DJ36,'Trial 4'!DJ36,'Trial 5'!DJ36,'Trial 6'!DJ36,'Trial 7'!DJ36,'Trial 8'!DJ36)</f>
        <v>914243.27706558141</v>
      </c>
      <c r="DK51" s="24">
        <f ca="1">AVERAGE('Trial 1'!DK36,'Trial 2'!DK36,'Trial 3'!DK36,'Trial 4'!DK36,'Trial 5'!DK36,'Trial 6'!DK36,'Trial 7'!DK36,'Trial 8'!DK36)</f>
        <v>913800.54951288493</v>
      </c>
      <c r="DL51" s="24">
        <f ca="1">AVERAGE('Trial 1'!DL36,'Trial 2'!DL36,'Trial 3'!DL36,'Trial 4'!DL36,'Trial 5'!DL36,'Trial 6'!DL36,'Trial 7'!DL36,'Trial 8'!DL36)</f>
        <v>913414.18933993415</v>
      </c>
      <c r="DM51" s="24">
        <f ca="1">AVERAGE('Trial 1'!DM36,'Trial 2'!DM36,'Trial 3'!DM36,'Trial 4'!DM36,'Trial 5'!DM36,'Trial 6'!DM36,'Trial 7'!DM36,'Trial 8'!DM36)</f>
        <v>912970.79710747837</v>
      </c>
      <c r="DN51" s="25">
        <f ca="1">SUM(DB51:DM51)</f>
        <v>10984171.734228155</v>
      </c>
      <c r="DO51" s="24">
        <f ca="1">AVERAGE('Trial 1'!DO36,'Trial 2'!DO36,'Trial 3'!DO36,'Trial 4'!DO36,'Trial 5'!DO36,'Trial 6'!DO36,'Trial 7'!DO36,'Trial 8'!DO36)</f>
        <v>912519.21776064404</v>
      </c>
      <c r="DP51" s="24">
        <f ca="1">AVERAGE('Trial 1'!DP36,'Trial 2'!DP36,'Trial 3'!DP36,'Trial 4'!DP36,'Trial 5'!DP36,'Trial 6'!DP36,'Trial 7'!DP36,'Trial 8'!DP36)</f>
        <v>912112.98751275009</v>
      </c>
      <c r="DQ51" s="24">
        <f ca="1">AVERAGE('Trial 1'!DQ36,'Trial 2'!DQ36,'Trial 3'!DQ36,'Trial 4'!DQ36,'Trial 5'!DQ36,'Trial 6'!DQ36,'Trial 7'!DQ36,'Trial 8'!DQ36)</f>
        <v>911681.91144122998</v>
      </c>
      <c r="DR51" s="24">
        <f ca="1">AVERAGE('Trial 1'!DR36,'Trial 2'!DR36,'Trial 3'!DR36,'Trial 4'!DR36,'Trial 5'!DR36,'Trial 6'!DR36,'Trial 7'!DR36,'Trial 8'!DR36)</f>
        <v>911239.45054084179</v>
      </c>
      <c r="DS51" s="24">
        <f ca="1">AVERAGE('Trial 1'!DS36,'Trial 2'!DS36,'Trial 3'!DS36,'Trial 4'!DS36,'Trial 5'!DS36,'Trial 6'!DS36,'Trial 7'!DS36,'Trial 8'!DS36)</f>
        <v>910775.32712120551</v>
      </c>
      <c r="DT51" s="24">
        <f ca="1">AVERAGE('Trial 1'!DT36,'Trial 2'!DT36,'Trial 3'!DT36,'Trial 4'!DT36,'Trial 5'!DT36,'Trial 6'!DT36,'Trial 7'!DT36,'Trial 8'!DT36)</f>
        <v>910382.62732525123</v>
      </c>
      <c r="DU51" s="24">
        <f ca="1">AVERAGE('Trial 1'!DU36,'Trial 2'!DU36,'Trial 3'!DU36,'Trial 4'!DU36,'Trial 5'!DU36,'Trial 6'!DU36,'Trial 7'!DU36,'Trial 8'!DU36)</f>
        <v>909963.14604071819</v>
      </c>
      <c r="DV51" s="24">
        <f ca="1">AVERAGE('Trial 1'!DV36,'Trial 2'!DV36,'Trial 3'!DV36,'Trial 4'!DV36,'Trial 5'!DV36,'Trial 6'!DV36,'Trial 7'!DV36,'Trial 8'!DV36)</f>
        <v>909516.90210181312</v>
      </c>
      <c r="DW51" s="24">
        <f ca="1">AVERAGE('Trial 1'!DW36,'Trial 2'!DW36,'Trial 3'!DW36,'Trial 4'!DW36,'Trial 5'!DW36,'Trial 6'!DW36,'Trial 7'!DW36,'Trial 8'!DW36)</f>
        <v>909086.79324253311</v>
      </c>
      <c r="DX51" s="24">
        <f ca="1">AVERAGE('Trial 1'!DX36,'Trial 2'!DX36,'Trial 3'!DX36,'Trial 4'!DX36,'Trial 5'!DX36,'Trial 6'!DX36,'Trial 7'!DX36,'Trial 8'!DX36)</f>
        <v>908691.72941807238</v>
      </c>
      <c r="DY51" s="24">
        <f ca="1">AVERAGE('Trial 1'!DY36,'Trial 2'!DY36,'Trial 3'!DY36,'Trial 4'!DY36,'Trial 5'!DY36,'Trial 6'!DY36,'Trial 7'!DY36,'Trial 8'!DY36)</f>
        <v>908230.7317424569</v>
      </c>
      <c r="DZ51" s="24">
        <f ca="1">AVERAGE('Trial 1'!DZ36,'Trial 2'!DZ36,'Trial 3'!DZ36,'Trial 4'!DZ36,'Trial 5'!DZ36,'Trial 6'!DZ36,'Trial 7'!DZ36,'Trial 8'!DZ36)</f>
        <v>907866.30459001882</v>
      </c>
      <c r="EA51" s="25">
        <f ca="1">SUM(DO51:DZ51)</f>
        <v>10922067.128837533</v>
      </c>
      <c r="EB51" s="24">
        <f ca="1">AVERAGE('Trial 1'!EB36,'Trial 2'!EB36,'Trial 3'!EB36,'Trial 4'!EB36,'Trial 5'!EB36,'Trial 6'!EB36,'Trial 7'!EB36,'Trial 8'!EB36)</f>
        <v>907409.4861550529</v>
      </c>
      <c r="EC51" s="24">
        <f ca="1">AVERAGE('Trial 1'!EC36,'Trial 2'!EC36,'Trial 3'!EC36,'Trial 4'!EC36,'Trial 5'!EC36,'Trial 6'!EC36,'Trial 7'!EC36,'Trial 8'!EC36)</f>
        <v>906950.83036461996</v>
      </c>
      <c r="ED51" s="24">
        <f ca="1">AVERAGE('Trial 1'!ED36,'Trial 2'!ED36,'Trial 3'!ED36,'Trial 4'!ED36,'Trial 5'!ED36,'Trial 6'!ED36,'Trial 7'!ED36,'Trial 8'!ED36)</f>
        <v>906490.80273467198</v>
      </c>
      <c r="EE51" s="24">
        <f ca="1">AVERAGE('Trial 1'!EE36,'Trial 2'!EE36,'Trial 3'!EE36,'Trial 4'!EE36,'Trial 5'!EE36,'Trial 6'!EE36,'Trial 7'!EE36,'Trial 8'!EE36)</f>
        <v>906079.93446533079</v>
      </c>
      <c r="EF51" s="24">
        <f ca="1">AVERAGE('Trial 1'!EF36,'Trial 2'!EF36,'Trial 3'!EF36,'Trial 4'!EF36,'Trial 5'!EF36,'Trial 6'!EF36,'Trial 7'!EF36,'Trial 8'!EF36)</f>
        <v>905635.63020166382</v>
      </c>
      <c r="EG51" s="24">
        <f ca="1">AVERAGE('Trial 1'!EG36,'Trial 2'!EG36,'Trial 3'!EG36,'Trial 4'!EG36,'Trial 5'!EG36,'Trial 6'!EG36,'Trial 7'!EG36,'Trial 8'!EG36)</f>
        <v>905225.77992054448</v>
      </c>
      <c r="EH51" s="24">
        <f ca="1">AVERAGE('Trial 1'!EH36,'Trial 2'!EH36,'Trial 3'!EH36,'Trial 4'!EH36,'Trial 5'!EH36,'Trial 6'!EH36,'Trial 7'!EH36,'Trial 8'!EH36)</f>
        <v>904768.20205652865</v>
      </c>
      <c r="EI51" s="24">
        <f ca="1">AVERAGE('Trial 1'!EI36,'Trial 2'!EI36,'Trial 3'!EI36,'Trial 4'!EI36,'Trial 5'!EI36,'Trial 6'!EI36,'Trial 7'!EI36,'Trial 8'!EI36)</f>
        <v>904377.57072970248</v>
      </c>
      <c r="EJ51" s="24">
        <f ca="1">AVERAGE('Trial 1'!EJ36,'Trial 2'!EJ36,'Trial 3'!EJ36,'Trial 4'!EJ36,'Trial 5'!EJ36,'Trial 6'!EJ36,'Trial 7'!EJ36,'Trial 8'!EJ36)</f>
        <v>903949.14652678324</v>
      </c>
      <c r="EK51" s="24">
        <f ca="1">AVERAGE('Trial 1'!EK36,'Trial 2'!EK36,'Trial 3'!EK36,'Trial 4'!EK36,'Trial 5'!EK36,'Trial 6'!EK36,'Trial 7'!EK36,'Trial 8'!EK36)</f>
        <v>903523.13760104007</v>
      </c>
      <c r="EL51" s="24">
        <f ca="1">AVERAGE('Trial 1'!EL36,'Trial 2'!EL36,'Trial 3'!EL36,'Trial 4'!EL36,'Trial 5'!EL36,'Trial 6'!EL36,'Trial 7'!EL36,'Trial 8'!EL36)</f>
        <v>903098.93035435048</v>
      </c>
      <c r="EM51" s="24">
        <f ca="1">AVERAGE('Trial 1'!EM36,'Trial 2'!EM36,'Trial 3'!EM36,'Trial 4'!EM36,'Trial 5'!EM36,'Trial 6'!EM36,'Trial 7'!EM36,'Trial 8'!EM36)</f>
        <v>902668.8246418694</v>
      </c>
      <c r="EN51" s="25">
        <f ca="1">SUM(EB51:EM51)</f>
        <v>10860178.275752161</v>
      </c>
    </row>
    <row r="52" spans="1:144" ht="12.75" customHeight="1" outlineLevel="1">
      <c r="A52" s="9" t="str">
        <f>Labels!B47</f>
        <v>Final Sales std dev</v>
      </c>
      <c r="B52" s="28">
        <f>STDEV('Trial 1'!B36,'Trial 2'!B36,'Trial 3'!B36,'Trial 4'!B36,'Trial 5'!B36,'Trial 6'!B36,'Trial 7'!B36,'Trial 8'!B36)</f>
        <v>2.4890642791280932E-10</v>
      </c>
      <c r="C52" s="28">
        <f ca="1">STDEV('Trial 1'!C36,'Trial 2'!C36,'Trial 3'!C36,'Trial 4'!C36,'Trial 5'!C36,'Trial 6'!C36,'Trial 7'!C36,'Trial 8'!C36)</f>
        <v>72.100910498015608</v>
      </c>
      <c r="D52" s="28">
        <f ca="1">STDEV('Trial 1'!D36,'Trial 2'!D36,'Trial 3'!D36,'Trial 4'!D36,'Trial 5'!D36,'Trial 6'!D36,'Trial 7'!D36,'Trial 8'!D36)</f>
        <v>89.430702702916861</v>
      </c>
      <c r="E52" s="28">
        <f ca="1">STDEV('Trial 1'!E36,'Trial 2'!E36,'Trial 3'!E36,'Trial 4'!E36,'Trial 5'!E36,'Trial 6'!E36,'Trial 7'!E36,'Trial 8'!E36)</f>
        <v>72.951433781990985</v>
      </c>
      <c r="F52" s="28">
        <f ca="1">STDEV('Trial 1'!F36,'Trial 2'!F36,'Trial 3'!F36,'Trial 4'!F36,'Trial 5'!F36,'Trial 6'!F36,'Trial 7'!F36,'Trial 8'!F36)</f>
        <v>97.306649946876334</v>
      </c>
      <c r="G52" s="28">
        <f ca="1">STDEV('Trial 1'!G36,'Trial 2'!G36,'Trial 3'!G36,'Trial 4'!G36,'Trial 5'!G36,'Trial 6'!G36,'Trial 7'!G36,'Trial 8'!G36)</f>
        <v>117.05698684676133</v>
      </c>
      <c r="H52" s="28">
        <f ca="1">STDEV('Trial 1'!H36,'Trial 2'!H36,'Trial 3'!H36,'Trial 4'!H36,'Trial 5'!H36,'Trial 6'!H36,'Trial 7'!H36,'Trial 8'!H36)</f>
        <v>111.30079097395746</v>
      </c>
      <c r="I52" s="28">
        <f ca="1">STDEV('Trial 1'!I36,'Trial 2'!I36,'Trial 3'!I36,'Trial 4'!I36,'Trial 5'!I36,'Trial 6'!I36,'Trial 7'!I36,'Trial 8'!I36)</f>
        <v>101.30881434976602</v>
      </c>
      <c r="J52" s="28">
        <f ca="1">STDEV('Trial 1'!J36,'Trial 2'!J36,'Trial 3'!J36,'Trial 4'!J36,'Trial 5'!J36,'Trial 6'!J36,'Trial 7'!J36,'Trial 8'!J36)</f>
        <v>126.67826495693727</v>
      </c>
      <c r="K52" s="28">
        <f ca="1">STDEV('Trial 1'!K36,'Trial 2'!K36,'Trial 3'!K36,'Trial 4'!K36,'Trial 5'!K36,'Trial 6'!K36,'Trial 7'!K36,'Trial 8'!K36)</f>
        <v>107.49691129283669</v>
      </c>
      <c r="L52" s="28">
        <f ca="1">STDEV('Trial 1'!L36,'Trial 2'!L36,'Trial 3'!L36,'Trial 4'!L36,'Trial 5'!L36,'Trial 6'!L36,'Trial 7'!L36,'Trial 8'!L36)</f>
        <v>137.90814930630199</v>
      </c>
      <c r="M52" s="28">
        <f ca="1">STDEV('Trial 1'!M36,'Trial 2'!M36,'Trial 3'!M36,'Trial 4'!M36,'Trial 5'!M36,'Trial 6'!M36,'Trial 7'!M36,'Trial 8'!M36)</f>
        <v>157.97365357303821</v>
      </c>
      <c r="N52" s="29">
        <f ca="1">SUM(B52:M52)</f>
        <v>1191.5132682296478</v>
      </c>
      <c r="O52" s="28">
        <f ca="1">STDEV('Trial 1'!O36,'Trial 2'!O36,'Trial 3'!O36,'Trial 4'!O36,'Trial 5'!O36,'Trial 6'!O36,'Trial 7'!O36,'Trial 8'!O36)</f>
        <v>172.96091131096026</v>
      </c>
      <c r="P52" s="28">
        <f ca="1">STDEV('Trial 1'!P36,'Trial 2'!P36,'Trial 3'!P36,'Trial 4'!P36,'Trial 5'!P36,'Trial 6'!P36,'Trial 7'!P36,'Trial 8'!P36)</f>
        <v>169.55016434974868</v>
      </c>
      <c r="Q52" s="28">
        <f ca="1">STDEV('Trial 1'!Q36,'Trial 2'!Q36,'Trial 3'!Q36,'Trial 4'!Q36,'Trial 5'!Q36,'Trial 6'!Q36,'Trial 7'!Q36,'Trial 8'!Q36)</f>
        <v>198.09031495624484</v>
      </c>
      <c r="R52" s="28">
        <f ca="1">STDEV('Trial 1'!R36,'Trial 2'!R36,'Trial 3'!R36,'Trial 4'!R36,'Trial 5'!R36,'Trial 6'!R36,'Trial 7'!R36,'Trial 8'!R36)</f>
        <v>256.37000783082755</v>
      </c>
      <c r="S52" s="28">
        <f ca="1">STDEV('Trial 1'!S36,'Trial 2'!S36,'Trial 3'!S36,'Trial 4'!S36,'Trial 5'!S36,'Trial 6'!S36,'Trial 7'!S36,'Trial 8'!S36)</f>
        <v>276.1330882416575</v>
      </c>
      <c r="T52" s="28">
        <f ca="1">STDEV('Trial 1'!T36,'Trial 2'!T36,'Trial 3'!T36,'Trial 4'!T36,'Trial 5'!T36,'Trial 6'!T36,'Trial 7'!T36,'Trial 8'!T36)</f>
        <v>314.27872065701888</v>
      </c>
      <c r="U52" s="28">
        <f ca="1">STDEV('Trial 1'!U36,'Trial 2'!U36,'Trial 3'!U36,'Trial 4'!U36,'Trial 5'!U36,'Trial 6'!U36,'Trial 7'!U36,'Trial 8'!U36)</f>
        <v>350.69494483943947</v>
      </c>
      <c r="V52" s="28">
        <f ca="1">STDEV('Trial 1'!V36,'Trial 2'!V36,'Trial 3'!V36,'Trial 4'!V36,'Trial 5'!V36,'Trial 6'!V36,'Trial 7'!V36,'Trial 8'!V36)</f>
        <v>344.42894273853085</v>
      </c>
      <c r="W52" s="28">
        <f ca="1">STDEV('Trial 1'!W36,'Trial 2'!W36,'Trial 3'!W36,'Trial 4'!W36,'Trial 5'!W36,'Trial 6'!W36,'Trial 7'!W36,'Trial 8'!W36)</f>
        <v>367.69156340333819</v>
      </c>
      <c r="X52" s="28">
        <f ca="1">STDEV('Trial 1'!X36,'Trial 2'!X36,'Trial 3'!X36,'Trial 4'!X36,'Trial 5'!X36,'Trial 6'!X36,'Trial 7'!X36,'Trial 8'!X36)</f>
        <v>368.87682160107175</v>
      </c>
      <c r="Y52" s="28">
        <f ca="1">STDEV('Trial 1'!Y36,'Trial 2'!Y36,'Trial 3'!Y36,'Trial 4'!Y36,'Trial 5'!Y36,'Trial 6'!Y36,'Trial 7'!Y36,'Trial 8'!Y36)</f>
        <v>388.67386050282522</v>
      </c>
      <c r="Z52" s="28">
        <f ca="1">STDEV('Trial 1'!Z36,'Trial 2'!Z36,'Trial 3'!Z36,'Trial 4'!Z36,'Trial 5'!Z36,'Trial 6'!Z36,'Trial 7'!Z36,'Trial 8'!Z36)</f>
        <v>358.4229909723835</v>
      </c>
      <c r="AA52" s="29">
        <f ca="1">SUM(O52:Z52)</f>
        <v>3566.1723314040469</v>
      </c>
      <c r="AB52" s="28">
        <f ca="1">STDEV('Trial 1'!AB36,'Trial 2'!AB36,'Trial 3'!AB36,'Trial 4'!AB36,'Trial 5'!AB36,'Trial 6'!AB36,'Trial 7'!AB36,'Trial 8'!AB36)</f>
        <v>354.16792852541312</v>
      </c>
      <c r="AC52" s="28">
        <f ca="1">STDEV('Trial 1'!AC36,'Trial 2'!AC36,'Trial 3'!AC36,'Trial 4'!AC36,'Trial 5'!AC36,'Trial 6'!AC36,'Trial 7'!AC36,'Trial 8'!AC36)</f>
        <v>396.73313110433344</v>
      </c>
      <c r="AD52" s="28">
        <f ca="1">STDEV('Trial 1'!AD36,'Trial 2'!AD36,'Trial 3'!AD36,'Trial 4'!AD36,'Trial 5'!AD36,'Trial 6'!AD36,'Trial 7'!AD36,'Trial 8'!AD36)</f>
        <v>428.88799726969387</v>
      </c>
      <c r="AE52" s="28">
        <f ca="1">STDEV('Trial 1'!AE36,'Trial 2'!AE36,'Trial 3'!AE36,'Trial 4'!AE36,'Trial 5'!AE36,'Trial 6'!AE36,'Trial 7'!AE36,'Trial 8'!AE36)</f>
        <v>466.24389717377073</v>
      </c>
      <c r="AF52" s="28">
        <f ca="1">STDEV('Trial 1'!AF36,'Trial 2'!AF36,'Trial 3'!AF36,'Trial 4'!AF36,'Trial 5'!AF36,'Trial 6'!AF36,'Trial 7'!AF36,'Trial 8'!AF36)</f>
        <v>459.22922158502644</v>
      </c>
      <c r="AG52" s="28">
        <f ca="1">STDEV('Trial 1'!AG36,'Trial 2'!AG36,'Trial 3'!AG36,'Trial 4'!AG36,'Trial 5'!AG36,'Trial 6'!AG36,'Trial 7'!AG36,'Trial 8'!AG36)</f>
        <v>450.95780647402711</v>
      </c>
      <c r="AH52" s="28">
        <f ca="1">STDEV('Trial 1'!AH36,'Trial 2'!AH36,'Trial 3'!AH36,'Trial 4'!AH36,'Trial 5'!AH36,'Trial 6'!AH36,'Trial 7'!AH36,'Trial 8'!AH36)</f>
        <v>404.26510102023622</v>
      </c>
      <c r="AI52" s="28">
        <f ca="1">STDEV('Trial 1'!AI36,'Trial 2'!AI36,'Trial 3'!AI36,'Trial 4'!AI36,'Trial 5'!AI36,'Trial 6'!AI36,'Trial 7'!AI36,'Trial 8'!AI36)</f>
        <v>417.98900835417993</v>
      </c>
      <c r="AJ52" s="28">
        <f ca="1">STDEV('Trial 1'!AJ36,'Trial 2'!AJ36,'Trial 3'!AJ36,'Trial 4'!AJ36,'Trial 5'!AJ36,'Trial 6'!AJ36,'Trial 7'!AJ36,'Trial 8'!AJ36)</f>
        <v>434.42737993535815</v>
      </c>
      <c r="AK52" s="28">
        <f ca="1">STDEV('Trial 1'!AK36,'Trial 2'!AK36,'Trial 3'!AK36,'Trial 4'!AK36,'Trial 5'!AK36,'Trial 6'!AK36,'Trial 7'!AK36,'Trial 8'!AK36)</f>
        <v>463.58444697921738</v>
      </c>
      <c r="AL52" s="28">
        <f ca="1">STDEV('Trial 1'!AL36,'Trial 2'!AL36,'Trial 3'!AL36,'Trial 4'!AL36,'Trial 5'!AL36,'Trial 6'!AL36,'Trial 7'!AL36,'Trial 8'!AL36)</f>
        <v>485.55250740182203</v>
      </c>
      <c r="AM52" s="28">
        <f ca="1">STDEV('Trial 1'!AM36,'Trial 2'!AM36,'Trial 3'!AM36,'Trial 4'!AM36,'Trial 5'!AM36,'Trial 6'!AM36,'Trial 7'!AM36,'Trial 8'!AM36)</f>
        <v>507.94348612857164</v>
      </c>
      <c r="AN52" s="29">
        <f ca="1">SUM(AB52:AM52)</f>
        <v>5269.9819119516505</v>
      </c>
      <c r="AO52" s="28">
        <f ca="1">STDEV('Trial 1'!AO36,'Trial 2'!AO36,'Trial 3'!AO36,'Trial 4'!AO36,'Trial 5'!AO36,'Trial 6'!AO36,'Trial 7'!AO36,'Trial 8'!AO36)</f>
        <v>494.69849392169453</v>
      </c>
      <c r="AP52" s="28">
        <f ca="1">STDEV('Trial 1'!AP36,'Trial 2'!AP36,'Trial 3'!AP36,'Trial 4'!AP36,'Trial 5'!AP36,'Trial 6'!AP36,'Trial 7'!AP36,'Trial 8'!AP36)</f>
        <v>463.56680295678143</v>
      </c>
      <c r="AQ52" s="28">
        <f ca="1">STDEV('Trial 1'!AQ36,'Trial 2'!AQ36,'Trial 3'!AQ36,'Trial 4'!AQ36,'Trial 5'!AQ36,'Trial 6'!AQ36,'Trial 7'!AQ36,'Trial 8'!AQ36)</f>
        <v>445.47352007392493</v>
      </c>
      <c r="AR52" s="28">
        <f ca="1">STDEV('Trial 1'!AR36,'Trial 2'!AR36,'Trial 3'!AR36,'Trial 4'!AR36,'Trial 5'!AR36,'Trial 6'!AR36,'Trial 7'!AR36,'Trial 8'!AR36)</f>
        <v>476.47867500484739</v>
      </c>
      <c r="AS52" s="28">
        <f ca="1">STDEV('Trial 1'!AS36,'Trial 2'!AS36,'Trial 3'!AS36,'Trial 4'!AS36,'Trial 5'!AS36,'Trial 6'!AS36,'Trial 7'!AS36,'Trial 8'!AS36)</f>
        <v>503.69437073757655</v>
      </c>
      <c r="AT52" s="28">
        <f ca="1">STDEV('Trial 1'!AT36,'Trial 2'!AT36,'Trial 3'!AT36,'Trial 4'!AT36,'Trial 5'!AT36,'Trial 6'!AT36,'Trial 7'!AT36,'Trial 8'!AT36)</f>
        <v>536.18193912803349</v>
      </c>
      <c r="AU52" s="28">
        <f ca="1">STDEV('Trial 1'!AU36,'Trial 2'!AU36,'Trial 3'!AU36,'Trial 4'!AU36,'Trial 5'!AU36,'Trial 6'!AU36,'Trial 7'!AU36,'Trial 8'!AU36)</f>
        <v>516.34608264683504</v>
      </c>
      <c r="AV52" s="28">
        <f ca="1">STDEV('Trial 1'!AV36,'Trial 2'!AV36,'Trial 3'!AV36,'Trial 4'!AV36,'Trial 5'!AV36,'Trial 6'!AV36,'Trial 7'!AV36,'Trial 8'!AV36)</f>
        <v>546.46148549914165</v>
      </c>
      <c r="AW52" s="28">
        <f ca="1">STDEV('Trial 1'!AW36,'Trial 2'!AW36,'Trial 3'!AW36,'Trial 4'!AW36,'Trial 5'!AW36,'Trial 6'!AW36,'Trial 7'!AW36,'Trial 8'!AW36)</f>
        <v>526.59344096250584</v>
      </c>
      <c r="AX52" s="28">
        <f ca="1">STDEV('Trial 1'!AX36,'Trial 2'!AX36,'Trial 3'!AX36,'Trial 4'!AX36,'Trial 5'!AX36,'Trial 6'!AX36,'Trial 7'!AX36,'Trial 8'!AX36)</f>
        <v>516.39216198094755</v>
      </c>
      <c r="AY52" s="28">
        <f ca="1">STDEV('Trial 1'!AY36,'Trial 2'!AY36,'Trial 3'!AY36,'Trial 4'!AY36,'Trial 5'!AY36,'Trial 6'!AY36,'Trial 7'!AY36,'Trial 8'!AY36)</f>
        <v>476.69805858897729</v>
      </c>
      <c r="AZ52" s="28">
        <f ca="1">STDEV('Trial 1'!AZ36,'Trial 2'!AZ36,'Trial 3'!AZ36,'Trial 4'!AZ36,'Trial 5'!AZ36,'Trial 6'!AZ36,'Trial 7'!AZ36,'Trial 8'!AZ36)</f>
        <v>523.04655283117143</v>
      </c>
      <c r="BA52" s="29">
        <f ca="1">SUM(AO52:AZ52)</f>
        <v>6025.6315843324373</v>
      </c>
      <c r="BB52" s="28">
        <f ca="1">STDEV('Trial 1'!BB36,'Trial 2'!BB36,'Trial 3'!BB36,'Trial 4'!BB36,'Trial 5'!BB36,'Trial 6'!BB36,'Trial 7'!BB36,'Trial 8'!BB36)</f>
        <v>532.8230517126525</v>
      </c>
      <c r="BC52" s="28">
        <f ca="1">STDEV('Trial 1'!BC36,'Trial 2'!BC36,'Trial 3'!BC36,'Trial 4'!BC36,'Trial 5'!BC36,'Trial 6'!BC36,'Trial 7'!BC36,'Trial 8'!BC36)</f>
        <v>541.41857077302188</v>
      </c>
      <c r="BD52" s="28">
        <f ca="1">STDEV('Trial 1'!BD36,'Trial 2'!BD36,'Trial 3'!BD36,'Trial 4'!BD36,'Trial 5'!BD36,'Trial 6'!BD36,'Trial 7'!BD36,'Trial 8'!BD36)</f>
        <v>524.89242520321648</v>
      </c>
      <c r="BE52" s="28">
        <f ca="1">STDEV('Trial 1'!BE36,'Trial 2'!BE36,'Trial 3'!BE36,'Trial 4'!BE36,'Trial 5'!BE36,'Trial 6'!BE36,'Trial 7'!BE36,'Trial 8'!BE36)</f>
        <v>520.82318754999005</v>
      </c>
      <c r="BF52" s="28">
        <f ca="1">STDEV('Trial 1'!BF36,'Trial 2'!BF36,'Trial 3'!BF36,'Trial 4'!BF36,'Trial 5'!BF36,'Trial 6'!BF36,'Trial 7'!BF36,'Trial 8'!BF36)</f>
        <v>536.15385275361461</v>
      </c>
      <c r="BG52" s="28">
        <f ca="1">STDEV('Trial 1'!BG36,'Trial 2'!BG36,'Trial 3'!BG36,'Trial 4'!BG36,'Trial 5'!BG36,'Trial 6'!BG36,'Trial 7'!BG36,'Trial 8'!BG36)</f>
        <v>540.76932412449446</v>
      </c>
      <c r="BH52" s="28">
        <f ca="1">STDEV('Trial 1'!BH36,'Trial 2'!BH36,'Trial 3'!BH36,'Trial 4'!BH36,'Trial 5'!BH36,'Trial 6'!BH36,'Trial 7'!BH36,'Trial 8'!BH36)</f>
        <v>503.48239635313962</v>
      </c>
      <c r="BI52" s="28">
        <f ca="1">STDEV('Trial 1'!BI36,'Trial 2'!BI36,'Trial 3'!BI36,'Trial 4'!BI36,'Trial 5'!BI36,'Trial 6'!BI36,'Trial 7'!BI36,'Trial 8'!BI36)</f>
        <v>494.88633184329558</v>
      </c>
      <c r="BJ52" s="28">
        <f ca="1">STDEV('Trial 1'!BJ36,'Trial 2'!BJ36,'Trial 3'!BJ36,'Trial 4'!BJ36,'Trial 5'!BJ36,'Trial 6'!BJ36,'Trial 7'!BJ36,'Trial 8'!BJ36)</f>
        <v>495.99882373582443</v>
      </c>
      <c r="BK52" s="28">
        <f ca="1">STDEV('Trial 1'!BK36,'Trial 2'!BK36,'Trial 3'!BK36,'Trial 4'!BK36,'Trial 5'!BK36,'Trial 6'!BK36,'Trial 7'!BK36,'Trial 8'!BK36)</f>
        <v>463.4417723589313</v>
      </c>
      <c r="BL52" s="28">
        <f ca="1">STDEV('Trial 1'!BL36,'Trial 2'!BL36,'Trial 3'!BL36,'Trial 4'!BL36,'Trial 5'!BL36,'Trial 6'!BL36,'Trial 7'!BL36,'Trial 8'!BL36)</f>
        <v>509.26010412669666</v>
      </c>
      <c r="BM52" s="28">
        <f ca="1">STDEV('Trial 1'!BM36,'Trial 2'!BM36,'Trial 3'!BM36,'Trial 4'!BM36,'Trial 5'!BM36,'Trial 6'!BM36,'Trial 7'!BM36,'Trial 8'!BM36)</f>
        <v>530.27778713521263</v>
      </c>
      <c r="BN52" s="29">
        <f ca="1">SUM(BB52:BM52)</f>
        <v>6194.2276276700914</v>
      </c>
      <c r="BO52" s="28">
        <f ca="1">STDEV('Trial 1'!BO36,'Trial 2'!BO36,'Trial 3'!BO36,'Trial 4'!BO36,'Trial 5'!BO36,'Trial 6'!BO36,'Trial 7'!BO36,'Trial 8'!BO36)</f>
        <v>591.00575678075347</v>
      </c>
      <c r="BP52" s="28">
        <f ca="1">STDEV('Trial 1'!BP36,'Trial 2'!BP36,'Trial 3'!BP36,'Trial 4'!BP36,'Trial 5'!BP36,'Trial 6'!BP36,'Trial 7'!BP36,'Trial 8'!BP36)</f>
        <v>594.72509452522331</v>
      </c>
      <c r="BQ52" s="28">
        <f ca="1">STDEV('Trial 1'!BQ36,'Trial 2'!BQ36,'Trial 3'!BQ36,'Trial 4'!BQ36,'Trial 5'!BQ36,'Trial 6'!BQ36,'Trial 7'!BQ36,'Trial 8'!BQ36)</f>
        <v>611.62934896796219</v>
      </c>
      <c r="BR52" s="28">
        <f ca="1">STDEV('Trial 1'!BR36,'Trial 2'!BR36,'Trial 3'!BR36,'Trial 4'!BR36,'Trial 5'!BR36,'Trial 6'!BR36,'Trial 7'!BR36,'Trial 8'!BR36)</f>
        <v>614.27791455155182</v>
      </c>
      <c r="BS52" s="28">
        <f ca="1">STDEV('Trial 1'!BS36,'Trial 2'!BS36,'Trial 3'!BS36,'Trial 4'!BS36,'Trial 5'!BS36,'Trial 6'!BS36,'Trial 7'!BS36,'Trial 8'!BS36)</f>
        <v>593.14506930614164</v>
      </c>
      <c r="BT52" s="28">
        <f ca="1">STDEV('Trial 1'!BT36,'Trial 2'!BT36,'Trial 3'!BT36,'Trial 4'!BT36,'Trial 5'!BT36,'Trial 6'!BT36,'Trial 7'!BT36,'Trial 8'!BT36)</f>
        <v>606.36885007243711</v>
      </c>
      <c r="BU52" s="28">
        <f ca="1">STDEV('Trial 1'!BU36,'Trial 2'!BU36,'Trial 3'!BU36,'Trial 4'!BU36,'Trial 5'!BU36,'Trial 6'!BU36,'Trial 7'!BU36,'Trial 8'!BU36)</f>
        <v>621.09073797562553</v>
      </c>
      <c r="BV52" s="28">
        <f ca="1">STDEV('Trial 1'!BV36,'Trial 2'!BV36,'Trial 3'!BV36,'Trial 4'!BV36,'Trial 5'!BV36,'Trial 6'!BV36,'Trial 7'!BV36,'Trial 8'!BV36)</f>
        <v>629.50558864303378</v>
      </c>
      <c r="BW52" s="28">
        <f ca="1">STDEV('Trial 1'!BW36,'Trial 2'!BW36,'Trial 3'!BW36,'Trial 4'!BW36,'Trial 5'!BW36,'Trial 6'!BW36,'Trial 7'!BW36,'Trial 8'!BW36)</f>
        <v>643.19750465500067</v>
      </c>
      <c r="BX52" s="28">
        <f ca="1">STDEV('Trial 1'!BX36,'Trial 2'!BX36,'Trial 3'!BX36,'Trial 4'!BX36,'Trial 5'!BX36,'Trial 6'!BX36,'Trial 7'!BX36,'Trial 8'!BX36)</f>
        <v>649.18290246140509</v>
      </c>
      <c r="BY52" s="28">
        <f ca="1">STDEV('Trial 1'!BY36,'Trial 2'!BY36,'Trial 3'!BY36,'Trial 4'!BY36,'Trial 5'!BY36,'Trial 6'!BY36,'Trial 7'!BY36,'Trial 8'!BY36)</f>
        <v>611.2374568489189</v>
      </c>
      <c r="BZ52" s="28">
        <f ca="1">STDEV('Trial 1'!BZ36,'Trial 2'!BZ36,'Trial 3'!BZ36,'Trial 4'!BZ36,'Trial 5'!BZ36,'Trial 6'!BZ36,'Trial 7'!BZ36,'Trial 8'!BZ36)</f>
        <v>624.30265304166858</v>
      </c>
      <c r="CA52" s="29">
        <f ca="1">SUM(BO52:BZ52)</f>
        <v>7389.6688778297212</v>
      </c>
      <c r="CB52" s="28">
        <f ca="1">STDEV('Trial 1'!CB36,'Trial 2'!CB36,'Trial 3'!CB36,'Trial 4'!CB36,'Trial 5'!CB36,'Trial 6'!CB36,'Trial 7'!CB36,'Trial 8'!CB36)</f>
        <v>616.64915094624371</v>
      </c>
      <c r="CC52" s="28">
        <f ca="1">STDEV('Trial 1'!CC36,'Trial 2'!CC36,'Trial 3'!CC36,'Trial 4'!CC36,'Trial 5'!CC36,'Trial 6'!CC36,'Trial 7'!CC36,'Trial 8'!CC36)</f>
        <v>604.8436350195484</v>
      </c>
      <c r="CD52" s="28">
        <f ca="1">STDEV('Trial 1'!CD36,'Trial 2'!CD36,'Trial 3'!CD36,'Trial 4'!CD36,'Trial 5'!CD36,'Trial 6'!CD36,'Trial 7'!CD36,'Trial 8'!CD36)</f>
        <v>630.74039852765213</v>
      </c>
      <c r="CE52" s="28">
        <f ca="1">STDEV('Trial 1'!CE36,'Trial 2'!CE36,'Trial 3'!CE36,'Trial 4'!CE36,'Trial 5'!CE36,'Trial 6'!CE36,'Trial 7'!CE36,'Trial 8'!CE36)</f>
        <v>607.87636186725035</v>
      </c>
      <c r="CF52" s="28">
        <f ca="1">STDEV('Trial 1'!CF36,'Trial 2'!CF36,'Trial 3'!CF36,'Trial 4'!CF36,'Trial 5'!CF36,'Trial 6'!CF36,'Trial 7'!CF36,'Trial 8'!CF36)</f>
        <v>580.04523785441882</v>
      </c>
      <c r="CG52" s="28">
        <f ca="1">STDEV('Trial 1'!CG36,'Trial 2'!CG36,'Trial 3'!CG36,'Trial 4'!CG36,'Trial 5'!CG36,'Trial 6'!CG36,'Trial 7'!CG36,'Trial 8'!CG36)</f>
        <v>559.33804459430462</v>
      </c>
      <c r="CH52" s="28">
        <f ca="1">STDEV('Trial 1'!CH36,'Trial 2'!CH36,'Trial 3'!CH36,'Trial 4'!CH36,'Trial 5'!CH36,'Trial 6'!CH36,'Trial 7'!CH36,'Trial 8'!CH36)</f>
        <v>571.39413868077963</v>
      </c>
      <c r="CI52" s="28">
        <f ca="1">STDEV('Trial 1'!CI36,'Trial 2'!CI36,'Trial 3'!CI36,'Trial 4'!CI36,'Trial 5'!CI36,'Trial 6'!CI36,'Trial 7'!CI36,'Trial 8'!CI36)</f>
        <v>594.85349805795522</v>
      </c>
      <c r="CJ52" s="28">
        <f ca="1">STDEV('Trial 1'!CJ36,'Trial 2'!CJ36,'Trial 3'!CJ36,'Trial 4'!CJ36,'Trial 5'!CJ36,'Trial 6'!CJ36,'Trial 7'!CJ36,'Trial 8'!CJ36)</f>
        <v>565.53366110877812</v>
      </c>
      <c r="CK52" s="28">
        <f ca="1">STDEV('Trial 1'!CK36,'Trial 2'!CK36,'Trial 3'!CK36,'Trial 4'!CK36,'Trial 5'!CK36,'Trial 6'!CK36,'Trial 7'!CK36,'Trial 8'!CK36)</f>
        <v>567.11372478676435</v>
      </c>
      <c r="CL52" s="28">
        <f ca="1">STDEV('Trial 1'!CL36,'Trial 2'!CL36,'Trial 3'!CL36,'Trial 4'!CL36,'Trial 5'!CL36,'Trial 6'!CL36,'Trial 7'!CL36,'Trial 8'!CL36)</f>
        <v>582.84121757570813</v>
      </c>
      <c r="CM52" s="28">
        <f ca="1">STDEV('Trial 1'!CM36,'Trial 2'!CM36,'Trial 3'!CM36,'Trial 4'!CM36,'Trial 5'!CM36,'Trial 6'!CM36,'Trial 7'!CM36,'Trial 8'!CM36)</f>
        <v>625.96033642191537</v>
      </c>
      <c r="CN52" s="29">
        <f ca="1">SUM(CB52:CM52)</f>
        <v>7107.1894054413196</v>
      </c>
      <c r="CO52" s="28">
        <f ca="1">STDEV('Trial 1'!CO36,'Trial 2'!CO36,'Trial 3'!CO36,'Trial 4'!CO36,'Trial 5'!CO36,'Trial 6'!CO36,'Trial 7'!CO36,'Trial 8'!CO36)</f>
        <v>586.18076283579114</v>
      </c>
      <c r="CP52" s="28">
        <f ca="1">STDEV('Trial 1'!CP36,'Trial 2'!CP36,'Trial 3'!CP36,'Trial 4'!CP36,'Trial 5'!CP36,'Trial 6'!CP36,'Trial 7'!CP36,'Trial 8'!CP36)</f>
        <v>593.4657938226095</v>
      </c>
      <c r="CQ52" s="28">
        <f ca="1">STDEV('Trial 1'!CQ36,'Trial 2'!CQ36,'Trial 3'!CQ36,'Trial 4'!CQ36,'Trial 5'!CQ36,'Trial 6'!CQ36,'Trial 7'!CQ36,'Trial 8'!CQ36)</f>
        <v>643.04099132003796</v>
      </c>
      <c r="CR52" s="28">
        <f ca="1">STDEV('Trial 1'!CR36,'Trial 2'!CR36,'Trial 3'!CR36,'Trial 4'!CR36,'Trial 5'!CR36,'Trial 6'!CR36,'Trial 7'!CR36,'Trial 8'!CR36)</f>
        <v>623.97828418547124</v>
      </c>
      <c r="CS52" s="28">
        <f ca="1">STDEV('Trial 1'!CS36,'Trial 2'!CS36,'Trial 3'!CS36,'Trial 4'!CS36,'Trial 5'!CS36,'Trial 6'!CS36,'Trial 7'!CS36,'Trial 8'!CS36)</f>
        <v>615.9368280917912</v>
      </c>
      <c r="CT52" s="28">
        <f ca="1">STDEV('Trial 1'!CT36,'Trial 2'!CT36,'Trial 3'!CT36,'Trial 4'!CT36,'Trial 5'!CT36,'Trial 6'!CT36,'Trial 7'!CT36,'Trial 8'!CT36)</f>
        <v>610.15070077044868</v>
      </c>
      <c r="CU52" s="28">
        <f ca="1">STDEV('Trial 1'!CU36,'Trial 2'!CU36,'Trial 3'!CU36,'Trial 4'!CU36,'Trial 5'!CU36,'Trial 6'!CU36,'Trial 7'!CU36,'Trial 8'!CU36)</f>
        <v>654.07792037398644</v>
      </c>
      <c r="CV52" s="28">
        <f ca="1">STDEV('Trial 1'!CV36,'Trial 2'!CV36,'Trial 3'!CV36,'Trial 4'!CV36,'Trial 5'!CV36,'Trial 6'!CV36,'Trial 7'!CV36,'Trial 8'!CV36)</f>
        <v>637.15545135895104</v>
      </c>
      <c r="CW52" s="28">
        <f ca="1">STDEV('Trial 1'!CW36,'Trial 2'!CW36,'Trial 3'!CW36,'Trial 4'!CW36,'Trial 5'!CW36,'Trial 6'!CW36,'Trial 7'!CW36,'Trial 8'!CW36)</f>
        <v>678.6068273632186</v>
      </c>
      <c r="CX52" s="28">
        <f ca="1">STDEV('Trial 1'!CX36,'Trial 2'!CX36,'Trial 3'!CX36,'Trial 4'!CX36,'Trial 5'!CX36,'Trial 6'!CX36,'Trial 7'!CX36,'Trial 8'!CX36)</f>
        <v>690.03740496924979</v>
      </c>
      <c r="CY52" s="28">
        <f ca="1">STDEV('Trial 1'!CY36,'Trial 2'!CY36,'Trial 3'!CY36,'Trial 4'!CY36,'Trial 5'!CY36,'Trial 6'!CY36,'Trial 7'!CY36,'Trial 8'!CY36)</f>
        <v>696.17339441355102</v>
      </c>
      <c r="CZ52" s="28">
        <f ca="1">STDEV('Trial 1'!CZ36,'Trial 2'!CZ36,'Trial 3'!CZ36,'Trial 4'!CZ36,'Trial 5'!CZ36,'Trial 6'!CZ36,'Trial 7'!CZ36,'Trial 8'!CZ36)</f>
        <v>683.3031242415143</v>
      </c>
      <c r="DA52" s="29">
        <f ca="1">SUM(CO52:CZ52)</f>
        <v>7712.1074837466203</v>
      </c>
      <c r="DB52" s="28">
        <f ca="1">STDEV('Trial 1'!DB36,'Trial 2'!DB36,'Trial 3'!DB36,'Trial 4'!DB36,'Trial 5'!DB36,'Trial 6'!DB36,'Trial 7'!DB36,'Trial 8'!DB36)</f>
        <v>705.00996898030257</v>
      </c>
      <c r="DC52" s="28">
        <f ca="1">STDEV('Trial 1'!DC36,'Trial 2'!DC36,'Trial 3'!DC36,'Trial 4'!DC36,'Trial 5'!DC36,'Trial 6'!DC36,'Trial 7'!DC36,'Trial 8'!DC36)</f>
        <v>710.81525685692782</v>
      </c>
      <c r="DD52" s="28">
        <f ca="1">STDEV('Trial 1'!DD36,'Trial 2'!DD36,'Trial 3'!DD36,'Trial 4'!DD36,'Trial 5'!DD36,'Trial 6'!DD36,'Trial 7'!DD36,'Trial 8'!DD36)</f>
        <v>728.01326118020745</v>
      </c>
      <c r="DE52" s="28">
        <f ca="1">STDEV('Trial 1'!DE36,'Trial 2'!DE36,'Trial 3'!DE36,'Trial 4'!DE36,'Trial 5'!DE36,'Trial 6'!DE36,'Trial 7'!DE36,'Trial 8'!DE36)</f>
        <v>735.72538145293208</v>
      </c>
      <c r="DF52" s="28">
        <f ca="1">STDEV('Trial 1'!DF36,'Trial 2'!DF36,'Trial 3'!DF36,'Trial 4'!DF36,'Trial 5'!DF36,'Trial 6'!DF36,'Trial 7'!DF36,'Trial 8'!DF36)</f>
        <v>771.26458204986534</v>
      </c>
      <c r="DG52" s="28">
        <f ca="1">STDEV('Trial 1'!DG36,'Trial 2'!DG36,'Trial 3'!DG36,'Trial 4'!DG36,'Trial 5'!DG36,'Trial 6'!DG36,'Trial 7'!DG36,'Trial 8'!DG36)</f>
        <v>745.59494133595012</v>
      </c>
      <c r="DH52" s="28">
        <f ca="1">STDEV('Trial 1'!DH36,'Trial 2'!DH36,'Trial 3'!DH36,'Trial 4'!DH36,'Trial 5'!DH36,'Trial 6'!DH36,'Trial 7'!DH36,'Trial 8'!DH36)</f>
        <v>780.83064164511347</v>
      </c>
      <c r="DI52" s="28">
        <f ca="1">STDEV('Trial 1'!DI36,'Trial 2'!DI36,'Trial 3'!DI36,'Trial 4'!DI36,'Trial 5'!DI36,'Trial 6'!DI36,'Trial 7'!DI36,'Trial 8'!DI36)</f>
        <v>771.46429474319552</v>
      </c>
      <c r="DJ52" s="28">
        <f ca="1">STDEV('Trial 1'!DJ36,'Trial 2'!DJ36,'Trial 3'!DJ36,'Trial 4'!DJ36,'Trial 5'!DJ36,'Trial 6'!DJ36,'Trial 7'!DJ36,'Trial 8'!DJ36)</f>
        <v>759.66878062087028</v>
      </c>
      <c r="DK52" s="28">
        <f ca="1">STDEV('Trial 1'!DK36,'Trial 2'!DK36,'Trial 3'!DK36,'Trial 4'!DK36,'Trial 5'!DK36,'Trial 6'!DK36,'Trial 7'!DK36,'Trial 8'!DK36)</f>
        <v>743.38092808537363</v>
      </c>
      <c r="DL52" s="28">
        <f ca="1">STDEV('Trial 1'!DL36,'Trial 2'!DL36,'Trial 3'!DL36,'Trial 4'!DL36,'Trial 5'!DL36,'Trial 6'!DL36,'Trial 7'!DL36,'Trial 8'!DL36)</f>
        <v>746.85927770361423</v>
      </c>
      <c r="DM52" s="28">
        <f ca="1">STDEV('Trial 1'!DM36,'Trial 2'!DM36,'Trial 3'!DM36,'Trial 4'!DM36,'Trial 5'!DM36,'Trial 6'!DM36,'Trial 7'!DM36,'Trial 8'!DM36)</f>
        <v>790.86219126998174</v>
      </c>
      <c r="DN52" s="29">
        <f ca="1">SUM(DB52:DM52)</f>
        <v>8989.4895059243354</v>
      </c>
      <c r="DO52" s="28">
        <f ca="1">STDEV('Trial 1'!DO36,'Trial 2'!DO36,'Trial 3'!DO36,'Trial 4'!DO36,'Trial 5'!DO36,'Trial 6'!DO36,'Trial 7'!DO36,'Trial 8'!DO36)</f>
        <v>779.10829617273271</v>
      </c>
      <c r="DP52" s="28">
        <f ca="1">STDEV('Trial 1'!DP36,'Trial 2'!DP36,'Trial 3'!DP36,'Trial 4'!DP36,'Trial 5'!DP36,'Trial 6'!DP36,'Trial 7'!DP36,'Trial 8'!DP36)</f>
        <v>795.96552679005492</v>
      </c>
      <c r="DQ52" s="28">
        <f ca="1">STDEV('Trial 1'!DQ36,'Trial 2'!DQ36,'Trial 3'!DQ36,'Trial 4'!DQ36,'Trial 5'!DQ36,'Trial 6'!DQ36,'Trial 7'!DQ36,'Trial 8'!DQ36)</f>
        <v>763.20338203112669</v>
      </c>
      <c r="DR52" s="28">
        <f ca="1">STDEV('Trial 1'!DR36,'Trial 2'!DR36,'Trial 3'!DR36,'Trial 4'!DR36,'Trial 5'!DR36,'Trial 6'!DR36,'Trial 7'!DR36,'Trial 8'!DR36)</f>
        <v>743.65011493516249</v>
      </c>
      <c r="DS52" s="28">
        <f ca="1">STDEV('Trial 1'!DS36,'Trial 2'!DS36,'Trial 3'!DS36,'Trial 4'!DS36,'Trial 5'!DS36,'Trial 6'!DS36,'Trial 7'!DS36,'Trial 8'!DS36)</f>
        <v>779.12610810253875</v>
      </c>
      <c r="DT52" s="28">
        <f ca="1">STDEV('Trial 1'!DT36,'Trial 2'!DT36,'Trial 3'!DT36,'Trial 4'!DT36,'Trial 5'!DT36,'Trial 6'!DT36,'Trial 7'!DT36,'Trial 8'!DT36)</f>
        <v>741.99996794302854</v>
      </c>
      <c r="DU52" s="28">
        <f ca="1">STDEV('Trial 1'!DU36,'Trial 2'!DU36,'Trial 3'!DU36,'Trial 4'!DU36,'Trial 5'!DU36,'Trial 6'!DU36,'Trial 7'!DU36,'Trial 8'!DU36)</f>
        <v>766.40528505837028</v>
      </c>
      <c r="DV52" s="28">
        <f ca="1">STDEV('Trial 1'!DV36,'Trial 2'!DV36,'Trial 3'!DV36,'Trial 4'!DV36,'Trial 5'!DV36,'Trial 6'!DV36,'Trial 7'!DV36,'Trial 8'!DV36)</f>
        <v>768.16445542628253</v>
      </c>
      <c r="DW52" s="28">
        <f ca="1">STDEV('Trial 1'!DW36,'Trial 2'!DW36,'Trial 3'!DW36,'Trial 4'!DW36,'Trial 5'!DW36,'Trial 6'!DW36,'Trial 7'!DW36,'Trial 8'!DW36)</f>
        <v>742.30975900921078</v>
      </c>
      <c r="DX52" s="28">
        <f ca="1">STDEV('Trial 1'!DX36,'Trial 2'!DX36,'Trial 3'!DX36,'Trial 4'!DX36,'Trial 5'!DX36,'Trial 6'!DX36,'Trial 7'!DX36,'Trial 8'!DX36)</f>
        <v>807.20395106223987</v>
      </c>
      <c r="DY52" s="28">
        <f ca="1">STDEV('Trial 1'!DY36,'Trial 2'!DY36,'Trial 3'!DY36,'Trial 4'!DY36,'Trial 5'!DY36,'Trial 6'!DY36,'Trial 7'!DY36,'Trial 8'!DY36)</f>
        <v>834.60822457747565</v>
      </c>
      <c r="DZ52" s="28">
        <f ca="1">STDEV('Trial 1'!DZ36,'Trial 2'!DZ36,'Trial 3'!DZ36,'Trial 4'!DZ36,'Trial 5'!DZ36,'Trial 6'!DZ36,'Trial 7'!DZ36,'Trial 8'!DZ36)</f>
        <v>833.17203425935691</v>
      </c>
      <c r="EA52" s="29">
        <f ca="1">SUM(DO52:DZ52)</f>
        <v>9354.91710536758</v>
      </c>
      <c r="EB52" s="28">
        <f ca="1">STDEV('Trial 1'!EB36,'Trial 2'!EB36,'Trial 3'!EB36,'Trial 4'!EB36,'Trial 5'!EB36,'Trial 6'!EB36,'Trial 7'!EB36,'Trial 8'!EB36)</f>
        <v>844.86493853717218</v>
      </c>
      <c r="EC52" s="28">
        <f ca="1">STDEV('Trial 1'!EC36,'Trial 2'!EC36,'Trial 3'!EC36,'Trial 4'!EC36,'Trial 5'!EC36,'Trial 6'!EC36,'Trial 7'!EC36,'Trial 8'!EC36)</f>
        <v>892.7763609772976</v>
      </c>
      <c r="ED52" s="28">
        <f ca="1">STDEV('Trial 1'!ED36,'Trial 2'!ED36,'Trial 3'!ED36,'Trial 4'!ED36,'Trial 5'!ED36,'Trial 6'!ED36,'Trial 7'!ED36,'Trial 8'!ED36)</f>
        <v>935.2614488358704</v>
      </c>
      <c r="EE52" s="28">
        <f ca="1">STDEV('Trial 1'!EE36,'Trial 2'!EE36,'Trial 3'!EE36,'Trial 4'!EE36,'Trial 5'!EE36,'Trial 6'!EE36,'Trial 7'!EE36,'Trial 8'!EE36)</f>
        <v>946.27863343342688</v>
      </c>
      <c r="EF52" s="28">
        <f ca="1">STDEV('Trial 1'!EF36,'Trial 2'!EF36,'Trial 3'!EF36,'Trial 4'!EF36,'Trial 5'!EF36,'Trial 6'!EF36,'Trial 7'!EF36,'Trial 8'!EF36)</f>
        <v>939.10401686511148</v>
      </c>
      <c r="EG52" s="28">
        <f ca="1">STDEV('Trial 1'!EG36,'Trial 2'!EG36,'Trial 3'!EG36,'Trial 4'!EG36,'Trial 5'!EG36,'Trial 6'!EG36,'Trial 7'!EG36,'Trial 8'!EG36)</f>
        <v>924.7470482443332</v>
      </c>
      <c r="EH52" s="28">
        <f ca="1">STDEV('Trial 1'!EH36,'Trial 2'!EH36,'Trial 3'!EH36,'Trial 4'!EH36,'Trial 5'!EH36,'Trial 6'!EH36,'Trial 7'!EH36,'Trial 8'!EH36)</f>
        <v>904.64682975139033</v>
      </c>
      <c r="EI52" s="28">
        <f ca="1">STDEV('Trial 1'!EI36,'Trial 2'!EI36,'Trial 3'!EI36,'Trial 4'!EI36,'Trial 5'!EI36,'Trial 6'!EI36,'Trial 7'!EI36,'Trial 8'!EI36)</f>
        <v>857.77993530433798</v>
      </c>
      <c r="EJ52" s="28">
        <f ca="1">STDEV('Trial 1'!EJ36,'Trial 2'!EJ36,'Trial 3'!EJ36,'Trial 4'!EJ36,'Trial 5'!EJ36,'Trial 6'!EJ36,'Trial 7'!EJ36,'Trial 8'!EJ36)</f>
        <v>783.27510701902793</v>
      </c>
      <c r="EK52" s="28">
        <f ca="1">STDEV('Trial 1'!EK36,'Trial 2'!EK36,'Trial 3'!EK36,'Trial 4'!EK36,'Trial 5'!EK36,'Trial 6'!EK36,'Trial 7'!EK36,'Trial 8'!EK36)</f>
        <v>775.94797131332712</v>
      </c>
      <c r="EL52" s="28">
        <f ca="1">STDEV('Trial 1'!EL36,'Trial 2'!EL36,'Trial 3'!EL36,'Trial 4'!EL36,'Trial 5'!EL36,'Trial 6'!EL36,'Trial 7'!EL36,'Trial 8'!EL36)</f>
        <v>789.00646415243671</v>
      </c>
      <c r="EM52" s="28">
        <f ca="1">STDEV('Trial 1'!EM36,'Trial 2'!EM36,'Trial 3'!EM36,'Trial 4'!EM36,'Trial 5'!EM36,'Trial 6'!EM36,'Trial 7'!EM36,'Trial 8'!EM36)</f>
        <v>747.82787401738778</v>
      </c>
      <c r="EN52" s="29">
        <f ca="1">SUM(EB52:EM52)</f>
        <v>10341.51662845112</v>
      </c>
    </row>
    <row r="53" spans="1:144" ht="12.75" customHeight="1" outlineLevel="1"/>
    <row r="54" spans="1:144" ht="12.75" customHeight="1" outlineLevel="1">
      <c r="A54" s="7" t="str">
        <f>Labels!B59</f>
        <v>Permanent Income</v>
      </c>
      <c r="B54" s="22">
        <f>AVERAGE('(Other Computations)'!B50:B57)</f>
        <v>933333.33333333326</v>
      </c>
      <c r="C54" s="22">
        <f ca="1">AVERAGE('(Other Computations)'!C50:C57)</f>
        <v>933082.87164838007</v>
      </c>
      <c r="D54" s="22">
        <f ca="1">AVERAGE('(Other Computations)'!D50:D57)</f>
        <v>932788.68789254979</v>
      </c>
      <c r="E54" s="22">
        <f ca="1">AVERAGE('(Other Computations)'!E50:E57)</f>
        <v>932485.90769731358</v>
      </c>
      <c r="F54" s="22">
        <f ca="1">AVERAGE('(Other Computations)'!F50:F57)</f>
        <v>932190.29630969511</v>
      </c>
      <c r="G54" s="22">
        <f ca="1">AVERAGE('(Other Computations)'!G50:G57)</f>
        <v>931888.50546921394</v>
      </c>
      <c r="H54" s="22">
        <f ca="1">AVERAGE('(Other Computations)'!H50:H57)</f>
        <v>931585.13818978518</v>
      </c>
      <c r="I54" s="22">
        <f ca="1">AVERAGE('(Other Computations)'!I50:I57)</f>
        <v>931292.62163767195</v>
      </c>
      <c r="J54" s="22">
        <f ca="1">AVERAGE('(Other Computations)'!J50:J57)</f>
        <v>931012.67116492195</v>
      </c>
      <c r="K54" s="22">
        <f ca="1">AVERAGE('(Other Computations)'!K50:K57)</f>
        <v>930734.43311337859</v>
      </c>
      <c r="L54" s="22">
        <f ca="1">AVERAGE('(Other Computations)'!L50:L57)</f>
        <v>930487.56958561321</v>
      </c>
      <c r="M54" s="22">
        <f ca="1">AVERAGE('(Other Computations)'!M50:M57)</f>
        <v>930201.51938873413</v>
      </c>
      <c r="N54" s="23">
        <f ca="1">SUM(B54:M54)</f>
        <v>11181083.555430593</v>
      </c>
      <c r="O54" s="22">
        <f ca="1">AVERAGE('(Other Computations)'!O50:O57)</f>
        <v>929890.11926496879</v>
      </c>
      <c r="P54" s="22">
        <f ca="1">AVERAGE('(Other Computations)'!P50:P57)</f>
        <v>929584.2609908306</v>
      </c>
      <c r="Q54" s="22">
        <f ca="1">AVERAGE('(Other Computations)'!Q50:Q57)</f>
        <v>929284.01544087834</v>
      </c>
      <c r="R54" s="22">
        <f ca="1">AVERAGE('(Other Computations)'!R50:R57)</f>
        <v>928955.3231263574</v>
      </c>
      <c r="S54" s="22">
        <f ca="1">AVERAGE('(Other Computations)'!S50:S57)</f>
        <v>928663.30833619332</v>
      </c>
      <c r="T54" s="22">
        <f ca="1">AVERAGE('(Other Computations)'!T50:T57)</f>
        <v>928346.23355321074</v>
      </c>
      <c r="U54" s="22">
        <f ca="1">AVERAGE('(Other Computations)'!U50:U57)</f>
        <v>928036.65404574876</v>
      </c>
      <c r="V54" s="22">
        <f ca="1">AVERAGE('(Other Computations)'!V50:V57)</f>
        <v>927736.81465061195</v>
      </c>
      <c r="W54" s="22">
        <f ca="1">AVERAGE('(Other Computations)'!W50:W57)</f>
        <v>927425.1739422885</v>
      </c>
      <c r="X54" s="22">
        <f ca="1">AVERAGE('(Other Computations)'!X50:X57)</f>
        <v>927113.60782877065</v>
      </c>
      <c r="Y54" s="22">
        <f ca="1">AVERAGE('(Other Computations)'!Y50:Y57)</f>
        <v>926794.54313444847</v>
      </c>
      <c r="Z54" s="22">
        <f ca="1">AVERAGE('(Other Computations)'!Z50:Z57)</f>
        <v>926494.32366205321</v>
      </c>
      <c r="AA54" s="23">
        <f ca="1">SUM(O54:Z54)</f>
        <v>11138324.377976362</v>
      </c>
      <c r="AB54" s="22">
        <f ca="1">AVERAGE('(Other Computations)'!AB50:AB57)</f>
        <v>926157.56477559288</v>
      </c>
      <c r="AC54" s="22">
        <f ca="1">AVERAGE('(Other Computations)'!AC50:AC57)</f>
        <v>925841.1517845476</v>
      </c>
      <c r="AD54" s="22">
        <f ca="1">AVERAGE('(Other Computations)'!AD50:AD57)</f>
        <v>925510.61923921655</v>
      </c>
      <c r="AE54" s="22">
        <f ca="1">AVERAGE('(Other Computations)'!AE50:AE57)</f>
        <v>925184.55073192425</v>
      </c>
      <c r="AF54" s="22">
        <f ca="1">AVERAGE('(Other Computations)'!AF50:AF57)</f>
        <v>924827.0076592426</v>
      </c>
      <c r="AG54" s="22">
        <f ca="1">AVERAGE('(Other Computations)'!AG50:AG57)</f>
        <v>924469.46029913437</v>
      </c>
      <c r="AH54" s="22">
        <f ca="1">AVERAGE('(Other Computations)'!AH50:AH57)</f>
        <v>924122.88913535711</v>
      </c>
      <c r="AI54" s="22">
        <f ca="1">AVERAGE('(Other Computations)'!AI50:AI57)</f>
        <v>923772.517857873</v>
      </c>
      <c r="AJ54" s="22">
        <f ca="1">AVERAGE('(Other Computations)'!AJ50:AJ57)</f>
        <v>923446.05872466567</v>
      </c>
      <c r="AK54" s="22">
        <f ca="1">AVERAGE('(Other Computations)'!AK50:AK57)</f>
        <v>923111.88118839148</v>
      </c>
      <c r="AL54" s="22">
        <f ca="1">AVERAGE('(Other Computations)'!AL50:AL57)</f>
        <v>922780.78560625401</v>
      </c>
      <c r="AM54" s="22">
        <f ca="1">AVERAGE('(Other Computations)'!AM50:AM57)</f>
        <v>922434.12132780056</v>
      </c>
      <c r="AN54" s="23">
        <f ca="1">SUM(AB54:AM54)</f>
        <v>11091658.60833</v>
      </c>
      <c r="AO54" s="22">
        <f ca="1">AVERAGE('(Other Computations)'!AO50:AO57)</f>
        <v>922104.9957756598</v>
      </c>
      <c r="AP54" s="22">
        <f ca="1">AVERAGE('(Other Computations)'!AP50:AP57)</f>
        <v>921743.50600754307</v>
      </c>
      <c r="AQ54" s="22">
        <f ca="1">AVERAGE('(Other Computations)'!AQ50:AQ57)</f>
        <v>921388.4738706036</v>
      </c>
      <c r="AR54" s="22">
        <f ca="1">AVERAGE('(Other Computations)'!AR50:AR57)</f>
        <v>921012.27497570752</v>
      </c>
      <c r="AS54" s="22">
        <f ca="1">AVERAGE('(Other Computations)'!AS50:AS57)</f>
        <v>920636.95787326584</v>
      </c>
      <c r="AT54" s="22">
        <f ca="1">AVERAGE('(Other Computations)'!AT50:AT57)</f>
        <v>920298.89331072348</v>
      </c>
      <c r="AU54" s="22">
        <f ca="1">AVERAGE('(Other Computations)'!AU50:AU57)</f>
        <v>919942.41146596125</v>
      </c>
      <c r="AV54" s="22">
        <f ca="1">AVERAGE('(Other Computations)'!AV50:AV57)</f>
        <v>919579.60483688407</v>
      </c>
      <c r="AW54" s="22">
        <f ca="1">AVERAGE('(Other Computations)'!AW50:AW57)</f>
        <v>919176.02518773347</v>
      </c>
      <c r="AX54" s="22">
        <f ca="1">AVERAGE('(Other Computations)'!AX50:AX57)</f>
        <v>918784.05739518441</v>
      </c>
      <c r="AY54" s="22">
        <f ca="1">AVERAGE('(Other Computations)'!AY50:AY57)</f>
        <v>918401.32600334659</v>
      </c>
      <c r="AZ54" s="22">
        <f ca="1">AVERAGE('(Other Computations)'!AZ50:AZ57)</f>
        <v>918066.88248320494</v>
      </c>
      <c r="BA54" s="23">
        <f ca="1">SUM(AO54:AZ54)</f>
        <v>11041135.409185819</v>
      </c>
      <c r="BB54" s="22">
        <f ca="1">AVERAGE('(Other Computations)'!BB50:BB57)</f>
        <v>917668.39966545929</v>
      </c>
      <c r="BC54" s="22">
        <f ca="1">AVERAGE('(Other Computations)'!BC50:BC57)</f>
        <v>917323.27193497145</v>
      </c>
      <c r="BD54" s="22">
        <f ca="1">AVERAGE('(Other Computations)'!BD50:BD57)</f>
        <v>916934.10998486332</v>
      </c>
      <c r="BE54" s="22">
        <f ca="1">AVERAGE('(Other Computations)'!BE50:BE57)</f>
        <v>916539.58798519918</v>
      </c>
      <c r="BF54" s="22">
        <f ca="1">AVERAGE('(Other Computations)'!BF50:BF57)</f>
        <v>916144.6681475708</v>
      </c>
      <c r="BG54" s="22">
        <f ca="1">AVERAGE('(Other Computations)'!BG50:BG57)</f>
        <v>915736.83491250803</v>
      </c>
      <c r="BH54" s="22">
        <f ca="1">AVERAGE('(Other Computations)'!BH50:BH57)</f>
        <v>915343.65357940737</v>
      </c>
      <c r="BI54" s="22">
        <f ca="1">AVERAGE('(Other Computations)'!BI50:BI57)</f>
        <v>914974.20538057724</v>
      </c>
      <c r="BJ54" s="22">
        <f ca="1">AVERAGE('(Other Computations)'!BJ50:BJ57)</f>
        <v>914583.97646814794</v>
      </c>
      <c r="BK54" s="22">
        <f ca="1">AVERAGE('(Other Computations)'!BK50:BK57)</f>
        <v>914178.1441414858</v>
      </c>
      <c r="BL54" s="22">
        <f ca="1">AVERAGE('(Other Computations)'!BL50:BL57)</f>
        <v>913832.40815838939</v>
      </c>
      <c r="BM54" s="22">
        <f ca="1">AVERAGE('(Other Computations)'!BM50:BM57)</f>
        <v>913480.37142688315</v>
      </c>
      <c r="BN54" s="23">
        <f ca="1">SUM(BB54:BM54)</f>
        <v>10986739.631785464</v>
      </c>
      <c r="BO54" s="22">
        <f ca="1">AVERAGE('(Other Computations)'!BO50:BO57)</f>
        <v>913074.78373788483</v>
      </c>
      <c r="BP54" s="22">
        <f ca="1">AVERAGE('(Other Computations)'!BP50:BP57)</f>
        <v>912672.4350995674</v>
      </c>
      <c r="BQ54" s="22">
        <f ca="1">AVERAGE('(Other Computations)'!BQ50:BQ57)</f>
        <v>912263.10174633237</v>
      </c>
      <c r="BR54" s="22">
        <f ca="1">AVERAGE('(Other Computations)'!BR50:BR57)</f>
        <v>911889.36551279877</v>
      </c>
      <c r="BS54" s="22">
        <f ca="1">AVERAGE('(Other Computations)'!BS50:BS57)</f>
        <v>911478.66506495059</v>
      </c>
      <c r="BT54" s="22">
        <f ca="1">AVERAGE('(Other Computations)'!BT50:BT57)</f>
        <v>911075.2871527907</v>
      </c>
      <c r="BU54" s="22">
        <f ca="1">AVERAGE('(Other Computations)'!BU50:BU57)</f>
        <v>910666.6207728741</v>
      </c>
      <c r="BV54" s="22">
        <f ca="1">AVERAGE('(Other Computations)'!BV50:BV57)</f>
        <v>910302.22125200869</v>
      </c>
      <c r="BW54" s="22">
        <f ca="1">AVERAGE('(Other Computations)'!BW50:BW57)</f>
        <v>909892.03835254291</v>
      </c>
      <c r="BX54" s="22">
        <f ca="1">AVERAGE('(Other Computations)'!BX50:BX57)</f>
        <v>909473.2127770487</v>
      </c>
      <c r="BY54" s="22">
        <f ca="1">AVERAGE('(Other Computations)'!BY50:BY57)</f>
        <v>909079.56549786578</v>
      </c>
      <c r="BZ54" s="22">
        <f ca="1">AVERAGE('(Other Computations)'!BZ50:BZ57)</f>
        <v>908673.61773133208</v>
      </c>
      <c r="CA54" s="23">
        <f ca="1">SUM(BO54:BZ54)</f>
        <v>10930540.914697997</v>
      </c>
      <c r="CB54" s="22">
        <f ca="1">AVERAGE('(Other Computations)'!CB50:CB57)</f>
        <v>908255.07595698559</v>
      </c>
      <c r="CC54" s="22">
        <f ca="1">AVERAGE('(Other Computations)'!CC50:CC57)</f>
        <v>907832.18300000345</v>
      </c>
      <c r="CD54" s="22">
        <f ca="1">AVERAGE('(Other Computations)'!CD50:CD57)</f>
        <v>907431.45595167577</v>
      </c>
      <c r="CE54" s="22">
        <f ca="1">AVERAGE('(Other Computations)'!CE50:CE57)</f>
        <v>907029.32865201123</v>
      </c>
      <c r="CF54" s="22">
        <f ca="1">AVERAGE('(Other Computations)'!CF50:CF57)</f>
        <v>906578.92544465302</v>
      </c>
      <c r="CG54" s="22">
        <f ca="1">AVERAGE('(Other Computations)'!CG50:CG57)</f>
        <v>906162.88383728289</v>
      </c>
      <c r="CH54" s="22">
        <f ca="1">AVERAGE('(Other Computations)'!CH50:CH57)</f>
        <v>905762.97382573993</v>
      </c>
      <c r="CI54" s="22">
        <f ca="1">AVERAGE('(Other Computations)'!CI50:CI57)</f>
        <v>905387.06836624572</v>
      </c>
      <c r="CJ54" s="22">
        <f ca="1">AVERAGE('(Other Computations)'!CJ50:CJ57)</f>
        <v>904965.22383224743</v>
      </c>
      <c r="CK54" s="22">
        <f ca="1">AVERAGE('(Other Computations)'!CK50:CK57)</f>
        <v>904543.83216791123</v>
      </c>
      <c r="CL54" s="22">
        <f ca="1">AVERAGE('(Other Computations)'!CL50:CL57)</f>
        <v>904125.30391646142</v>
      </c>
      <c r="CM54" s="22">
        <f ca="1">AVERAGE('(Other Computations)'!CM50:CM57)</f>
        <v>903681.47653944546</v>
      </c>
      <c r="CN54" s="23">
        <f ca="1">SUM(CB54:CM54)</f>
        <v>10871755.731490664</v>
      </c>
      <c r="CO54" s="22">
        <f ca="1">AVERAGE('(Other Computations)'!CO50:CO57)</f>
        <v>903241.69191248587</v>
      </c>
      <c r="CP54" s="22">
        <f ca="1">AVERAGE('(Other Computations)'!CP50:CP57)</f>
        <v>902775.38964112813</v>
      </c>
      <c r="CQ54" s="22">
        <f ca="1">AVERAGE('(Other Computations)'!CQ50:CQ57)</f>
        <v>902376.05345331994</v>
      </c>
      <c r="CR54" s="22">
        <f ca="1">AVERAGE('(Other Computations)'!CR50:CR57)</f>
        <v>901931.60124549619</v>
      </c>
      <c r="CS54" s="22">
        <f ca="1">AVERAGE('(Other Computations)'!CS50:CS57)</f>
        <v>901505.14019016514</v>
      </c>
      <c r="CT54" s="22">
        <f ca="1">AVERAGE('(Other Computations)'!CT50:CT57)</f>
        <v>901082.99322041916</v>
      </c>
      <c r="CU54" s="22">
        <f ca="1">AVERAGE('(Other Computations)'!CU50:CU57)</f>
        <v>900657.80310032074</v>
      </c>
      <c r="CV54" s="22">
        <f ca="1">AVERAGE('(Other Computations)'!CV50:CV57)</f>
        <v>900244.01049840252</v>
      </c>
      <c r="CW54" s="22">
        <f ca="1">AVERAGE('(Other Computations)'!CW50:CW57)</f>
        <v>899797.15352939861</v>
      </c>
      <c r="CX54" s="22">
        <f ca="1">AVERAGE('(Other Computations)'!CX50:CX57)</f>
        <v>899392.91533965198</v>
      </c>
      <c r="CY54" s="22">
        <f ca="1">AVERAGE('(Other Computations)'!CY50:CY57)</f>
        <v>898971.6457112655</v>
      </c>
      <c r="CZ54" s="22">
        <f ca="1">AVERAGE('(Other Computations)'!CZ50:CZ57)</f>
        <v>898542.31854714092</v>
      </c>
      <c r="DA54" s="23">
        <f ca="1">SUM(CO54:CZ54)</f>
        <v>10810518.716389196</v>
      </c>
      <c r="DB54" s="22">
        <f ca="1">AVERAGE('(Other Computations)'!DB50:DB57)</f>
        <v>898115.66354630829</v>
      </c>
      <c r="DC54" s="22">
        <f ca="1">AVERAGE('(Other Computations)'!DC50:DC57)</f>
        <v>897630.66823057667</v>
      </c>
      <c r="DD54" s="22">
        <f ca="1">AVERAGE('(Other Computations)'!DD50:DD57)</f>
        <v>897209.93076859205</v>
      </c>
      <c r="DE54" s="22">
        <f ca="1">AVERAGE('(Other Computations)'!DE50:DE57)</f>
        <v>896809.51513834589</v>
      </c>
      <c r="DF54" s="22">
        <f ca="1">AVERAGE('(Other Computations)'!DF50:DF57)</f>
        <v>896385.34254228533</v>
      </c>
      <c r="DG54" s="22">
        <f ca="1">AVERAGE('(Other Computations)'!DG50:DG57)</f>
        <v>895943.59630800947</v>
      </c>
      <c r="DH54" s="22">
        <f ca="1">AVERAGE('(Other Computations)'!DH50:DH57)</f>
        <v>895496.18888470018</v>
      </c>
      <c r="DI54" s="22">
        <f ca="1">AVERAGE('(Other Computations)'!DI50:DI57)</f>
        <v>895081.11706127517</v>
      </c>
      <c r="DJ54" s="22">
        <f ca="1">AVERAGE('(Other Computations)'!DJ50:DJ57)</f>
        <v>894630.77300773293</v>
      </c>
      <c r="DK54" s="22">
        <f ca="1">AVERAGE('(Other Computations)'!DK50:DK57)</f>
        <v>894210.23313494597</v>
      </c>
      <c r="DL54" s="22">
        <f ca="1">AVERAGE('(Other Computations)'!DL50:DL57)</f>
        <v>893807.54039090686</v>
      </c>
      <c r="DM54" s="22">
        <f ca="1">AVERAGE('(Other Computations)'!DM50:DM57)</f>
        <v>893388.70073567051</v>
      </c>
      <c r="DN54" s="23">
        <f ca="1">SUM(DB54:DM54)</f>
        <v>10748709.269749347</v>
      </c>
      <c r="DO54" s="22">
        <f ca="1">AVERAGE('(Other Computations)'!DO50:DO57)</f>
        <v>892953.04338459799</v>
      </c>
      <c r="DP54" s="22">
        <f ca="1">AVERAGE('(Other Computations)'!DP50:DP57)</f>
        <v>892547.01547617442</v>
      </c>
      <c r="DQ54" s="22">
        <f ca="1">AVERAGE('(Other Computations)'!DQ50:DQ57)</f>
        <v>892108.35457858106</v>
      </c>
      <c r="DR54" s="22">
        <f ca="1">AVERAGE('(Other Computations)'!DR50:DR57)</f>
        <v>891667.44074512925</v>
      </c>
      <c r="DS54" s="22">
        <f ca="1">AVERAGE('(Other Computations)'!DS50:DS57)</f>
        <v>891241.92261384532</v>
      </c>
      <c r="DT54" s="22">
        <f ca="1">AVERAGE('(Other Computations)'!DT50:DT57)</f>
        <v>890845.11808938696</v>
      </c>
      <c r="DU54" s="22">
        <f ca="1">AVERAGE('(Other Computations)'!DU50:DU57)</f>
        <v>890388.1179217149</v>
      </c>
      <c r="DV54" s="22">
        <f ca="1">AVERAGE('(Other Computations)'!DV50:DV57)</f>
        <v>889934.86135552183</v>
      </c>
      <c r="DW54" s="22">
        <f ca="1">AVERAGE('(Other Computations)'!DW50:DW57)</f>
        <v>889504.4553178146</v>
      </c>
      <c r="DX54" s="22">
        <f ca="1">AVERAGE('(Other Computations)'!DX50:DX57)</f>
        <v>889086.72567576752</v>
      </c>
      <c r="DY54" s="22">
        <f ca="1">AVERAGE('(Other Computations)'!DY50:DY57)</f>
        <v>888639.84777562937</v>
      </c>
      <c r="DZ54" s="22">
        <f ca="1">AVERAGE('(Other Computations)'!DZ50:DZ57)</f>
        <v>888233.74824018741</v>
      </c>
      <c r="EA54" s="23">
        <f ca="1">SUM(DO54:DZ54)</f>
        <v>10687150.651174352</v>
      </c>
      <c r="EB54" s="22">
        <f ca="1">AVERAGE('(Other Computations)'!EB50:EB57)</f>
        <v>887757.59336354246</v>
      </c>
      <c r="EC54" s="22">
        <f ca="1">AVERAGE('(Other Computations)'!EC50:EC57)</f>
        <v>887302.9583491137</v>
      </c>
      <c r="ED54" s="22">
        <f ca="1">AVERAGE('(Other Computations)'!ED50:ED57)</f>
        <v>886890.75368382747</v>
      </c>
      <c r="EE54" s="22">
        <f ca="1">AVERAGE('(Other Computations)'!EE50:EE57)</f>
        <v>886453.07680044777</v>
      </c>
      <c r="EF54" s="22">
        <f ca="1">AVERAGE('(Other Computations)'!EF50:EF57)</f>
        <v>886014.24288806866</v>
      </c>
      <c r="EG54" s="22">
        <f ca="1">AVERAGE('(Other Computations)'!EG50:EG57)</f>
        <v>885587.35000742041</v>
      </c>
      <c r="EH54" s="22">
        <f ca="1">AVERAGE('(Other Computations)'!EH50:EH57)</f>
        <v>885121.30026598065</v>
      </c>
      <c r="EI54" s="22">
        <f ca="1">AVERAGE('(Other Computations)'!EI50:EI57)</f>
        <v>884701.74525830639</v>
      </c>
      <c r="EJ54" s="22">
        <f ca="1">AVERAGE('(Other Computations)'!EJ50:EJ57)</f>
        <v>884260.79660519818</v>
      </c>
      <c r="EK54" s="22">
        <f ca="1">AVERAGE('(Other Computations)'!EK50:EK57)</f>
        <v>883835.2681926837</v>
      </c>
      <c r="EL54" s="22">
        <f ca="1">AVERAGE('(Other Computations)'!EL50:EL57)</f>
        <v>883380.98877868347</v>
      </c>
      <c r="EM54" s="22">
        <f ca="1">AVERAGE('(Other Computations)'!EM50:EM57)</f>
        <v>882929.48603020073</v>
      </c>
      <c r="EN54" s="23">
        <f ca="1">SUM(EB54:EM54)</f>
        <v>10624235.560223475</v>
      </c>
    </row>
    <row r="55" spans="1:144" ht="12.75" customHeight="1" outlineLevel="1">
      <c r="A55" s="9" t="str">
        <f>Labels!B60</f>
        <v>Permanent Income std dev</v>
      </c>
      <c r="B55" s="28">
        <f>STDEV('(Other Computations)'!B50:B57)</f>
        <v>1.2445321395640466E-10</v>
      </c>
      <c r="C55" s="28">
        <f ca="1">STDEV('(Other Computations)'!C50:C57)</f>
        <v>55.267382224476933</v>
      </c>
      <c r="D55" s="28">
        <f ca="1">STDEV('(Other Computations)'!D50:D57)</f>
        <v>38.183035453307944</v>
      </c>
      <c r="E55" s="28">
        <f ca="1">STDEV('(Other Computations)'!E50:E57)</f>
        <v>71.958616928226292</v>
      </c>
      <c r="F55" s="28">
        <f ca="1">STDEV('(Other Computations)'!F50:F57)</f>
        <v>66.97595850644575</v>
      </c>
      <c r="G55" s="28">
        <f ca="1">STDEV('(Other Computations)'!G50:G57)</f>
        <v>79.044992062048337</v>
      </c>
      <c r="H55" s="28">
        <f ca="1">STDEV('(Other Computations)'!H50:H57)</f>
        <v>91.662338151997147</v>
      </c>
      <c r="I55" s="28">
        <f ca="1">STDEV('(Other Computations)'!I50:I57)</f>
        <v>109.2911783400034</v>
      </c>
      <c r="J55" s="28">
        <f ca="1">STDEV('(Other Computations)'!J50:J57)</f>
        <v>89.856853081770723</v>
      </c>
      <c r="K55" s="28">
        <f ca="1">STDEV('(Other Computations)'!K50:K57)</f>
        <v>90.769785051790294</v>
      </c>
      <c r="L55" s="28">
        <f ca="1">STDEV('(Other Computations)'!L50:L57)</f>
        <v>99.291617646312062</v>
      </c>
      <c r="M55" s="28">
        <f ca="1">STDEV('(Other Computations)'!M50:M57)</f>
        <v>94.98753148910049</v>
      </c>
      <c r="N55" s="29">
        <f ca="1">SUM(B55:M55)</f>
        <v>887.28928893560374</v>
      </c>
      <c r="O55" s="28">
        <f ca="1">STDEV('(Other Computations)'!O50:O57)</f>
        <v>105.18710277596672</v>
      </c>
      <c r="P55" s="28">
        <f ca="1">STDEV('(Other Computations)'!P50:P57)</f>
        <v>120.978535627562</v>
      </c>
      <c r="Q55" s="28">
        <f ca="1">STDEV('(Other Computations)'!Q50:Q57)</f>
        <v>128.40389289200476</v>
      </c>
      <c r="R55" s="28">
        <f ca="1">STDEV('(Other Computations)'!R50:R57)</f>
        <v>157.99089192356493</v>
      </c>
      <c r="S55" s="28">
        <f ca="1">STDEV('(Other Computations)'!S50:S57)</f>
        <v>203.82979922860011</v>
      </c>
      <c r="T55" s="28">
        <f ca="1">STDEV('(Other Computations)'!T50:T57)</f>
        <v>220.56649808646145</v>
      </c>
      <c r="U55" s="28">
        <f ca="1">STDEV('(Other Computations)'!U50:U57)</f>
        <v>234.83945646441103</v>
      </c>
      <c r="V55" s="28">
        <f ca="1">STDEV('(Other Computations)'!V50:V57)</f>
        <v>240.66160030086851</v>
      </c>
      <c r="W55" s="28">
        <f ca="1">STDEV('(Other Computations)'!W50:W57)</f>
        <v>241.74436215772363</v>
      </c>
      <c r="X55" s="28">
        <f ca="1">STDEV('(Other Computations)'!X50:X57)</f>
        <v>273.64657466093144</v>
      </c>
      <c r="Y55" s="28">
        <f ca="1">STDEV('(Other Computations)'!Y50:Y57)</f>
        <v>264.38683404998295</v>
      </c>
      <c r="Z55" s="28">
        <f ca="1">STDEV('(Other Computations)'!Z50:Z57)</f>
        <v>257.32358999228552</v>
      </c>
      <c r="AA55" s="29">
        <f ca="1">SUM(O55:Z55)</f>
        <v>2449.5591381603631</v>
      </c>
      <c r="AB55" s="28">
        <f ca="1">STDEV('(Other Computations)'!AB50:AB57)</f>
        <v>242.84824411710068</v>
      </c>
      <c r="AC55" s="28">
        <f ca="1">STDEV('(Other Computations)'!AC50:AC57)</f>
        <v>264.03824592755495</v>
      </c>
      <c r="AD55" s="28">
        <f ca="1">STDEV('(Other Computations)'!AD50:AD57)</f>
        <v>287.73139901635818</v>
      </c>
      <c r="AE55" s="28">
        <f ca="1">STDEV('(Other Computations)'!AE50:AE57)</f>
        <v>315.50422680480278</v>
      </c>
      <c r="AF55" s="28">
        <f ca="1">STDEV('(Other Computations)'!AF50:AF57)</f>
        <v>313.78390161712008</v>
      </c>
      <c r="AG55" s="28">
        <f ca="1">STDEV('(Other Computations)'!AG50:AG57)</f>
        <v>345.89295630437772</v>
      </c>
      <c r="AH55" s="28">
        <f ca="1">STDEV('(Other Computations)'!AH50:AH57)</f>
        <v>310.75591229398941</v>
      </c>
      <c r="AI55" s="28">
        <f ca="1">STDEV('(Other Computations)'!AI50:AI57)</f>
        <v>321.62901900319156</v>
      </c>
      <c r="AJ55" s="28">
        <f ca="1">STDEV('(Other Computations)'!AJ50:AJ57)</f>
        <v>353.45260502805189</v>
      </c>
      <c r="AK55" s="28">
        <f ca="1">STDEV('(Other Computations)'!AK50:AK57)</f>
        <v>363.11340515819626</v>
      </c>
      <c r="AL55" s="28">
        <f ca="1">STDEV('(Other Computations)'!AL50:AL57)</f>
        <v>354.64764624270532</v>
      </c>
      <c r="AM55" s="28">
        <f ca="1">STDEV('(Other Computations)'!AM50:AM57)</f>
        <v>349.38067015587944</v>
      </c>
      <c r="AN55" s="29">
        <f ca="1">SUM(AB55:AM55)</f>
        <v>3822.7782316693283</v>
      </c>
      <c r="AO55" s="28">
        <f ca="1">STDEV('(Other Computations)'!AO50:AO57)</f>
        <v>353.51796995078621</v>
      </c>
      <c r="AP55" s="28">
        <f ca="1">STDEV('(Other Computations)'!AP50:AP57)</f>
        <v>361.26142198020636</v>
      </c>
      <c r="AQ55" s="28">
        <f ca="1">STDEV('(Other Computations)'!AQ50:AQ57)</f>
        <v>371.72314145007022</v>
      </c>
      <c r="AR55" s="28">
        <f ca="1">STDEV('(Other Computations)'!AR50:AR57)</f>
        <v>367.0722444493581</v>
      </c>
      <c r="AS55" s="28">
        <f ca="1">STDEV('(Other Computations)'!AS50:AS57)</f>
        <v>358.15991185633476</v>
      </c>
      <c r="AT55" s="28">
        <f ca="1">STDEV('(Other Computations)'!AT50:AT57)</f>
        <v>342.97660929003496</v>
      </c>
      <c r="AU55" s="28">
        <f ca="1">STDEV('(Other Computations)'!AU50:AU57)</f>
        <v>345.97436952673189</v>
      </c>
      <c r="AV55" s="28">
        <f ca="1">STDEV('(Other Computations)'!AV50:AV57)</f>
        <v>381.98436554989206</v>
      </c>
      <c r="AW55" s="28">
        <f ca="1">STDEV('(Other Computations)'!AW50:AW57)</f>
        <v>360.41007363481856</v>
      </c>
      <c r="AX55" s="28">
        <f ca="1">STDEV('(Other Computations)'!AX50:AX57)</f>
        <v>384.24128100149471</v>
      </c>
      <c r="AY55" s="28">
        <f ca="1">STDEV('(Other Computations)'!AY50:AY57)</f>
        <v>383.23493929206978</v>
      </c>
      <c r="AZ55" s="28">
        <f ca="1">STDEV('(Other Computations)'!AZ50:AZ57)</f>
        <v>414.31361573320231</v>
      </c>
      <c r="BA55" s="29">
        <f ca="1">SUM(AO55:AZ55)</f>
        <v>4424.8699437149999</v>
      </c>
      <c r="BB55" s="28">
        <f ca="1">STDEV('(Other Computations)'!BB50:BB57)</f>
        <v>392.21994174301346</v>
      </c>
      <c r="BC55" s="28">
        <f ca="1">STDEV('(Other Computations)'!BC50:BC57)</f>
        <v>402.33693510178534</v>
      </c>
      <c r="BD55" s="28">
        <f ca="1">STDEV('(Other Computations)'!BD50:BD57)</f>
        <v>392.96038829502038</v>
      </c>
      <c r="BE55" s="28">
        <f ca="1">STDEV('(Other Computations)'!BE50:BE57)</f>
        <v>408.8699097477072</v>
      </c>
      <c r="BF55" s="28">
        <f ca="1">STDEV('(Other Computations)'!BF50:BF57)</f>
        <v>363.15426121500496</v>
      </c>
      <c r="BG55" s="28">
        <f ca="1">STDEV('(Other Computations)'!BG50:BG57)</f>
        <v>344.31844233520638</v>
      </c>
      <c r="BH55" s="28">
        <f ca="1">STDEV('(Other Computations)'!BH50:BH57)</f>
        <v>338.39768863753073</v>
      </c>
      <c r="BI55" s="28">
        <f ca="1">STDEV('(Other Computations)'!BI50:BI57)</f>
        <v>331.77403503538477</v>
      </c>
      <c r="BJ55" s="28">
        <f ca="1">STDEV('(Other Computations)'!BJ50:BJ57)</f>
        <v>307.67645017302095</v>
      </c>
      <c r="BK55" s="28">
        <f ca="1">STDEV('(Other Computations)'!BK50:BK57)</f>
        <v>288.38303927892503</v>
      </c>
      <c r="BL55" s="28">
        <f ca="1">STDEV('(Other Computations)'!BL50:BL57)</f>
        <v>324.52427128131671</v>
      </c>
      <c r="BM55" s="28">
        <f ca="1">STDEV('(Other Computations)'!BM50:BM57)</f>
        <v>339.41042180640767</v>
      </c>
      <c r="BN55" s="29">
        <f ca="1">SUM(BB55:BM55)</f>
        <v>4234.0257846503237</v>
      </c>
      <c r="BO55" s="28">
        <f ca="1">STDEV('(Other Computations)'!BO50:BO57)</f>
        <v>397.5509818917883</v>
      </c>
      <c r="BP55" s="28">
        <f ca="1">STDEV('(Other Computations)'!BP50:BP57)</f>
        <v>408.42654202974495</v>
      </c>
      <c r="BQ55" s="28">
        <f ca="1">STDEV('(Other Computations)'!BQ50:BQ57)</f>
        <v>430.92537503661401</v>
      </c>
      <c r="BR55" s="28">
        <f ca="1">STDEV('(Other Computations)'!BR50:BR57)</f>
        <v>414.78633934866741</v>
      </c>
      <c r="BS55" s="28">
        <f ca="1">STDEV('(Other Computations)'!BS50:BS57)</f>
        <v>359.77477453659412</v>
      </c>
      <c r="BT55" s="28">
        <f ca="1">STDEV('(Other Computations)'!BT50:BT57)</f>
        <v>377.94973709045104</v>
      </c>
      <c r="BU55" s="28">
        <f ca="1">STDEV('(Other Computations)'!BU50:BU57)</f>
        <v>362.53767276533779</v>
      </c>
      <c r="BV55" s="28">
        <f ca="1">STDEV('(Other Computations)'!BV50:BV57)</f>
        <v>377.33896847014898</v>
      </c>
      <c r="BW55" s="28">
        <f ca="1">STDEV('(Other Computations)'!BW50:BW57)</f>
        <v>398.10045145358055</v>
      </c>
      <c r="BX55" s="28">
        <f ca="1">STDEV('(Other Computations)'!BX50:BX57)</f>
        <v>401.31873107522699</v>
      </c>
      <c r="BY55" s="28">
        <f ca="1">STDEV('(Other Computations)'!BY50:BY57)</f>
        <v>387.75203281335985</v>
      </c>
      <c r="BZ55" s="28">
        <f ca="1">STDEV('(Other Computations)'!BZ50:BZ57)</f>
        <v>382.57415867536156</v>
      </c>
      <c r="CA55" s="29">
        <f ca="1">SUM(BO55:BZ55)</f>
        <v>4699.0357651868762</v>
      </c>
      <c r="CB55" s="28">
        <f ca="1">STDEV('(Other Computations)'!CB50:CB57)</f>
        <v>414.09798230719849</v>
      </c>
      <c r="CC55" s="28">
        <f ca="1">STDEV('(Other Computations)'!CC50:CC57)</f>
        <v>449.12284348886863</v>
      </c>
      <c r="CD55" s="28">
        <f ca="1">STDEV('(Other Computations)'!CD50:CD57)</f>
        <v>441.1261296690389</v>
      </c>
      <c r="CE55" s="28">
        <f ca="1">STDEV('(Other Computations)'!CE50:CE57)</f>
        <v>404.87911521251363</v>
      </c>
      <c r="CF55" s="28">
        <f ca="1">STDEV('(Other Computations)'!CF50:CF57)</f>
        <v>398.40834137002491</v>
      </c>
      <c r="CG55" s="28">
        <f ca="1">STDEV('(Other Computations)'!CG50:CG57)</f>
        <v>390.28064893488596</v>
      </c>
      <c r="CH55" s="28">
        <f ca="1">STDEV('(Other Computations)'!CH50:CH57)</f>
        <v>417.6424734513725</v>
      </c>
      <c r="CI55" s="28">
        <f ca="1">STDEV('(Other Computations)'!CI50:CI57)</f>
        <v>438.06209474916545</v>
      </c>
      <c r="CJ55" s="28">
        <f ca="1">STDEV('(Other Computations)'!CJ50:CJ57)</f>
        <v>452.12600961615624</v>
      </c>
      <c r="CK55" s="28">
        <f ca="1">STDEV('(Other Computations)'!CK50:CK57)</f>
        <v>486.52124073850274</v>
      </c>
      <c r="CL55" s="28">
        <f ca="1">STDEV('(Other Computations)'!CL50:CL57)</f>
        <v>485.69722743236974</v>
      </c>
      <c r="CM55" s="28">
        <f ca="1">STDEV('(Other Computations)'!CM50:CM57)</f>
        <v>491.02999563440443</v>
      </c>
      <c r="CN55" s="29">
        <f ca="1">SUM(CB55:CM55)</f>
        <v>5268.9941026045017</v>
      </c>
      <c r="CO55" s="28">
        <f ca="1">STDEV('(Other Computations)'!CO50:CO57)</f>
        <v>492.98776848077256</v>
      </c>
      <c r="CP55" s="28">
        <f ca="1">STDEV('(Other Computations)'!CP50:CP57)</f>
        <v>480.08146383094453</v>
      </c>
      <c r="CQ55" s="28">
        <f ca="1">STDEV('(Other Computations)'!CQ50:CQ57)</f>
        <v>503.84504805522977</v>
      </c>
      <c r="CR55" s="28">
        <f ca="1">STDEV('(Other Computations)'!CR50:CR57)</f>
        <v>498.25619841384059</v>
      </c>
      <c r="CS55" s="28">
        <f ca="1">STDEV('(Other Computations)'!CS50:CS57)</f>
        <v>483.6529875154182</v>
      </c>
      <c r="CT55" s="28">
        <f ca="1">STDEV('(Other Computations)'!CT50:CT57)</f>
        <v>487.22510092115937</v>
      </c>
      <c r="CU55" s="28">
        <f ca="1">STDEV('(Other Computations)'!CU50:CU57)</f>
        <v>521.32483645079333</v>
      </c>
      <c r="CV55" s="28">
        <f ca="1">STDEV('(Other Computations)'!CV50:CV57)</f>
        <v>501.74271225644662</v>
      </c>
      <c r="CW55" s="28">
        <f ca="1">STDEV('(Other Computations)'!CW50:CW57)</f>
        <v>525.08200664255935</v>
      </c>
      <c r="CX55" s="28">
        <f ca="1">STDEV('(Other Computations)'!CX50:CX57)</f>
        <v>518.30173860725529</v>
      </c>
      <c r="CY55" s="28">
        <f ca="1">STDEV('(Other Computations)'!CY50:CY57)</f>
        <v>534.78001594823013</v>
      </c>
      <c r="CZ55" s="28">
        <f ca="1">STDEV('(Other Computations)'!CZ50:CZ57)</f>
        <v>564.16590984224229</v>
      </c>
      <c r="DA55" s="29">
        <f ca="1">SUM(CO55:CZ55)</f>
        <v>6111.4457869648932</v>
      </c>
      <c r="DB55" s="28">
        <f ca="1">STDEV('(Other Computations)'!DB50:DB57)</f>
        <v>577.95437298671277</v>
      </c>
      <c r="DC55" s="28">
        <f ca="1">STDEV('(Other Computations)'!DC50:DC57)</f>
        <v>568.33381628221866</v>
      </c>
      <c r="DD55" s="28">
        <f ca="1">STDEV('(Other Computations)'!DD50:DD57)</f>
        <v>572.2201774676563</v>
      </c>
      <c r="DE55" s="28">
        <f ca="1">STDEV('(Other Computations)'!DE50:DE57)</f>
        <v>613.85648954787848</v>
      </c>
      <c r="DF55" s="28">
        <f ca="1">STDEV('(Other Computations)'!DF50:DF57)</f>
        <v>632.88840968870932</v>
      </c>
      <c r="DG55" s="28">
        <f ca="1">STDEV('(Other Computations)'!DG50:DG57)</f>
        <v>612.34287058406574</v>
      </c>
      <c r="DH55" s="28">
        <f ca="1">STDEV('(Other Computations)'!DH50:DH57)</f>
        <v>637.32610187277612</v>
      </c>
      <c r="DI55" s="28">
        <f ca="1">STDEV('(Other Computations)'!DI50:DI57)</f>
        <v>672.48581391868413</v>
      </c>
      <c r="DJ55" s="28">
        <f ca="1">STDEV('(Other Computations)'!DJ50:DJ57)</f>
        <v>696.58762001667174</v>
      </c>
      <c r="DK55" s="28">
        <f ca="1">STDEV('(Other Computations)'!DK50:DK57)</f>
        <v>685.38103771017666</v>
      </c>
      <c r="DL55" s="28">
        <f ca="1">STDEV('(Other Computations)'!DL50:DL57)</f>
        <v>666.05035621109653</v>
      </c>
      <c r="DM55" s="28">
        <f ca="1">STDEV('(Other Computations)'!DM50:DM57)</f>
        <v>688.68209221312316</v>
      </c>
      <c r="DN55" s="29">
        <f ca="1">SUM(DB55:DM55)</f>
        <v>7624.1091584997694</v>
      </c>
      <c r="DO55" s="28">
        <f ca="1">STDEV('(Other Computations)'!DO50:DO57)</f>
        <v>692.58383032357153</v>
      </c>
      <c r="DP55" s="28">
        <f ca="1">STDEV('(Other Computations)'!DP50:DP57)</f>
        <v>696.40558691753427</v>
      </c>
      <c r="DQ55" s="28">
        <f ca="1">STDEV('(Other Computations)'!DQ50:DQ57)</f>
        <v>675.49358648285056</v>
      </c>
      <c r="DR55" s="28">
        <f ca="1">STDEV('(Other Computations)'!DR50:DR57)</f>
        <v>681.5396334057923</v>
      </c>
      <c r="DS55" s="28">
        <f ca="1">STDEV('(Other Computations)'!DS50:DS57)</f>
        <v>697.07805988144571</v>
      </c>
      <c r="DT55" s="28">
        <f ca="1">STDEV('(Other Computations)'!DT50:DT57)</f>
        <v>698.69072620672216</v>
      </c>
      <c r="DU55" s="28">
        <f ca="1">STDEV('(Other Computations)'!DU50:DU57)</f>
        <v>720.89130574108071</v>
      </c>
      <c r="DV55" s="28">
        <f ca="1">STDEV('(Other Computations)'!DV50:DV57)</f>
        <v>723.90566057528963</v>
      </c>
      <c r="DW55" s="28">
        <f ca="1">STDEV('(Other Computations)'!DW50:DW57)</f>
        <v>742.43006985281238</v>
      </c>
      <c r="DX55" s="28">
        <f ca="1">STDEV('(Other Computations)'!DX50:DX57)</f>
        <v>793.22321568015968</v>
      </c>
      <c r="DY55" s="28">
        <f ca="1">STDEV('(Other Computations)'!DY50:DY57)</f>
        <v>819.83456859665989</v>
      </c>
      <c r="DZ55" s="28">
        <f ca="1">STDEV('(Other Computations)'!DZ50:DZ57)</f>
        <v>842.99544898470742</v>
      </c>
      <c r="EA55" s="29">
        <f ca="1">SUM(DO55:DZ55)</f>
        <v>8785.0716926486257</v>
      </c>
      <c r="EB55" s="28">
        <f ca="1">STDEV('(Other Computations)'!EB50:EB57)</f>
        <v>846.44570011441817</v>
      </c>
      <c r="EC55" s="28">
        <f ca="1">STDEV('(Other Computations)'!EC50:EC57)</f>
        <v>852.87975977045915</v>
      </c>
      <c r="ED55" s="28">
        <f ca="1">STDEV('(Other Computations)'!ED50:ED57)</f>
        <v>899.86789821367165</v>
      </c>
      <c r="EE55" s="28">
        <f ca="1">STDEV('(Other Computations)'!EE50:EE57)</f>
        <v>928.54969562694055</v>
      </c>
      <c r="EF55" s="28">
        <f ca="1">STDEV('(Other Computations)'!EF50:EF57)</f>
        <v>925.99248675082299</v>
      </c>
      <c r="EG55" s="28">
        <f ca="1">STDEV('(Other Computations)'!EG50:EG57)</f>
        <v>909.98225429125819</v>
      </c>
      <c r="EH55" s="28">
        <f ca="1">STDEV('(Other Computations)'!EH50:EH57)</f>
        <v>923.93992767677116</v>
      </c>
      <c r="EI55" s="28">
        <f ca="1">STDEV('(Other Computations)'!EI50:EI57)</f>
        <v>904.11197992158202</v>
      </c>
      <c r="EJ55" s="28">
        <f ca="1">STDEV('(Other Computations)'!EJ50:EJ57)</f>
        <v>845.15038409474266</v>
      </c>
      <c r="EK55" s="28">
        <f ca="1">STDEV('(Other Computations)'!EK50:EK57)</f>
        <v>829.26344061109546</v>
      </c>
      <c r="EL55" s="28">
        <f ca="1">STDEV('(Other Computations)'!EL50:EL57)</f>
        <v>821.03045095482867</v>
      </c>
      <c r="EM55" s="28">
        <f ca="1">STDEV('(Other Computations)'!EM50:EM57)</f>
        <v>790.06214383884526</v>
      </c>
      <c r="EN55" s="29">
        <f ca="1">SUM(EB55:EM55)</f>
        <v>10477.276121865434</v>
      </c>
    </row>
    <row r="56" spans="1:144" ht="12.75" customHeight="1" outlineLevel="1"/>
    <row r="57" spans="1:144" ht="12.75" customHeight="1" outlineLevel="1"/>
    <row r="58" spans="1:144" ht="12.75" customHeight="1">
      <c r="A58" s="3" t="str">
        <f>"Output"</f>
        <v>Output</v>
      </c>
    </row>
    <row r="59" spans="1:144" ht="12.75" customHeight="1" outlineLevel="1">
      <c r="A59" s="2" t="str">
        <f>" "</f>
        <v xml:space="preserve"> </v>
      </c>
    </row>
    <row r="60" spans="1:144" ht="12.75" customHeight="1" outlineLevel="1">
      <c r="B60" s="19" t="str">
        <f>ZZZ__FnCalls!F7</f>
        <v>Jan 2010</v>
      </c>
      <c r="C60" s="20" t="str">
        <f>ZZZ__FnCalls!F8</f>
        <v>Feb 2010</v>
      </c>
      <c r="D60" s="20" t="str">
        <f>ZZZ__FnCalls!F9</f>
        <v>Mar 2010</v>
      </c>
      <c r="E60" s="20" t="str">
        <f>ZZZ__FnCalls!F10</f>
        <v>Apr 2010</v>
      </c>
      <c r="F60" s="20" t="str">
        <f>ZZZ__FnCalls!F11</f>
        <v>May 2010</v>
      </c>
      <c r="G60" s="20" t="str">
        <f>ZZZ__FnCalls!F12</f>
        <v>Jun 2010</v>
      </c>
      <c r="H60" s="20" t="str">
        <f>ZZZ__FnCalls!F13</f>
        <v>Jul 2010</v>
      </c>
      <c r="I60" s="20" t="str">
        <f>ZZZ__FnCalls!F14</f>
        <v>Aug 2010</v>
      </c>
      <c r="J60" s="20" t="str">
        <f>ZZZ__FnCalls!F15</f>
        <v>Sep 2010</v>
      </c>
      <c r="K60" s="20" t="str">
        <f>ZZZ__FnCalls!F16</f>
        <v>Oct 2010</v>
      </c>
      <c r="L60" s="20" t="str">
        <f>ZZZ__FnCalls!F17</f>
        <v>Nov 2010</v>
      </c>
      <c r="M60" s="20" t="str">
        <f>ZZZ__FnCalls!F18</f>
        <v>Dec 2010</v>
      </c>
      <c r="N60" s="21" t="str">
        <f>ZZZ__FnCalls!H7</f>
        <v>2010</v>
      </c>
      <c r="O60" s="20" t="str">
        <f>ZZZ__FnCalls!F19</f>
        <v>Jan 2011</v>
      </c>
      <c r="P60" s="20" t="str">
        <f>ZZZ__FnCalls!F20</f>
        <v>Feb 2011</v>
      </c>
      <c r="Q60" s="20" t="str">
        <f>ZZZ__FnCalls!F21</f>
        <v>Mar 2011</v>
      </c>
      <c r="R60" s="20" t="str">
        <f>ZZZ__FnCalls!F22</f>
        <v>Apr 2011</v>
      </c>
      <c r="S60" s="20" t="str">
        <f>ZZZ__FnCalls!F23</f>
        <v>May 2011</v>
      </c>
      <c r="T60" s="20" t="str">
        <f>ZZZ__FnCalls!F24</f>
        <v>Jun 2011</v>
      </c>
      <c r="U60" s="20" t="str">
        <f>ZZZ__FnCalls!F25</f>
        <v>Jul 2011</v>
      </c>
      <c r="V60" s="20" t="str">
        <f>ZZZ__FnCalls!F26</f>
        <v>Aug 2011</v>
      </c>
      <c r="W60" s="20" t="str">
        <f>ZZZ__FnCalls!F27</f>
        <v>Sep 2011</v>
      </c>
      <c r="X60" s="20" t="str">
        <f>ZZZ__FnCalls!F28</f>
        <v>Oct 2011</v>
      </c>
      <c r="Y60" s="20" t="str">
        <f>ZZZ__FnCalls!F29</f>
        <v>Nov 2011</v>
      </c>
      <c r="Z60" s="20" t="str">
        <f>ZZZ__FnCalls!F30</f>
        <v>Dec 2011</v>
      </c>
      <c r="AA60" s="21" t="str">
        <f>ZZZ__FnCalls!H19</f>
        <v>2011</v>
      </c>
      <c r="AB60" s="20" t="str">
        <f>ZZZ__FnCalls!F31</f>
        <v>Jan 2012</v>
      </c>
      <c r="AC60" s="20" t="str">
        <f>ZZZ__FnCalls!F32</f>
        <v>Feb 2012</v>
      </c>
      <c r="AD60" s="20" t="str">
        <f>ZZZ__FnCalls!F33</f>
        <v>Mar 2012</v>
      </c>
      <c r="AE60" s="20" t="str">
        <f>ZZZ__FnCalls!F34</f>
        <v>Apr 2012</v>
      </c>
      <c r="AF60" s="20" t="str">
        <f>ZZZ__FnCalls!F35</f>
        <v>May 2012</v>
      </c>
      <c r="AG60" s="20" t="str">
        <f>ZZZ__FnCalls!F36</f>
        <v>Jun 2012</v>
      </c>
      <c r="AH60" s="20" t="str">
        <f>ZZZ__FnCalls!F37</f>
        <v>Jul 2012</v>
      </c>
      <c r="AI60" s="20" t="str">
        <f>ZZZ__FnCalls!F38</f>
        <v>Aug 2012</v>
      </c>
      <c r="AJ60" s="20" t="str">
        <f>ZZZ__FnCalls!F39</f>
        <v>Sep 2012</v>
      </c>
      <c r="AK60" s="20" t="str">
        <f>ZZZ__FnCalls!F40</f>
        <v>Oct 2012</v>
      </c>
      <c r="AL60" s="20" t="str">
        <f>ZZZ__FnCalls!F41</f>
        <v>Nov 2012</v>
      </c>
      <c r="AM60" s="20" t="str">
        <f>ZZZ__FnCalls!F42</f>
        <v>Dec 2012</v>
      </c>
      <c r="AN60" s="21" t="str">
        <f>ZZZ__FnCalls!H31</f>
        <v>2012</v>
      </c>
      <c r="AO60" s="20" t="str">
        <f>ZZZ__FnCalls!F43</f>
        <v>Jan 2013</v>
      </c>
      <c r="AP60" s="20" t="str">
        <f>ZZZ__FnCalls!F44</f>
        <v>Feb 2013</v>
      </c>
      <c r="AQ60" s="20" t="str">
        <f>ZZZ__FnCalls!F45</f>
        <v>Mar 2013</v>
      </c>
      <c r="AR60" s="20" t="str">
        <f>ZZZ__FnCalls!F46</f>
        <v>Apr 2013</v>
      </c>
      <c r="AS60" s="20" t="str">
        <f>ZZZ__FnCalls!F47</f>
        <v>May 2013</v>
      </c>
      <c r="AT60" s="20" t="str">
        <f>ZZZ__FnCalls!F48</f>
        <v>Jun 2013</v>
      </c>
      <c r="AU60" s="20" t="str">
        <f>ZZZ__FnCalls!F49</f>
        <v>Jul 2013</v>
      </c>
      <c r="AV60" s="20" t="str">
        <f>ZZZ__FnCalls!F50</f>
        <v>Aug 2013</v>
      </c>
      <c r="AW60" s="20" t="str">
        <f>ZZZ__FnCalls!F51</f>
        <v>Sep 2013</v>
      </c>
      <c r="AX60" s="20" t="str">
        <f>ZZZ__FnCalls!F52</f>
        <v>Oct 2013</v>
      </c>
      <c r="AY60" s="20" t="str">
        <f>ZZZ__FnCalls!F53</f>
        <v>Nov 2013</v>
      </c>
      <c r="AZ60" s="20" t="str">
        <f>ZZZ__FnCalls!F54</f>
        <v>Dec 2013</v>
      </c>
      <c r="BA60" s="21" t="str">
        <f>ZZZ__FnCalls!H43</f>
        <v>2013</v>
      </c>
      <c r="BB60" s="20" t="str">
        <f>ZZZ__FnCalls!F55</f>
        <v>Jan 2014</v>
      </c>
      <c r="BC60" s="20" t="str">
        <f>ZZZ__FnCalls!F56</f>
        <v>Feb 2014</v>
      </c>
      <c r="BD60" s="20" t="str">
        <f>ZZZ__FnCalls!F57</f>
        <v>Mar 2014</v>
      </c>
      <c r="BE60" s="20" t="str">
        <f>ZZZ__FnCalls!F58</f>
        <v>Apr 2014</v>
      </c>
      <c r="BF60" s="20" t="str">
        <f>ZZZ__FnCalls!F59</f>
        <v>May 2014</v>
      </c>
      <c r="BG60" s="20" t="str">
        <f>ZZZ__FnCalls!F60</f>
        <v>Jun 2014</v>
      </c>
      <c r="BH60" s="20" t="str">
        <f>ZZZ__FnCalls!F61</f>
        <v>Jul 2014</v>
      </c>
      <c r="BI60" s="20" t="str">
        <f>ZZZ__FnCalls!F62</f>
        <v>Aug 2014</v>
      </c>
      <c r="BJ60" s="20" t="str">
        <f>ZZZ__FnCalls!F63</f>
        <v>Sep 2014</v>
      </c>
      <c r="BK60" s="20" t="str">
        <f>ZZZ__FnCalls!F64</f>
        <v>Oct 2014</v>
      </c>
      <c r="BL60" s="20" t="str">
        <f>ZZZ__FnCalls!F65</f>
        <v>Nov 2014</v>
      </c>
      <c r="BM60" s="20" t="str">
        <f>ZZZ__FnCalls!F66</f>
        <v>Dec 2014</v>
      </c>
      <c r="BN60" s="21" t="str">
        <f>ZZZ__FnCalls!H55</f>
        <v>2014</v>
      </c>
      <c r="BO60" s="20" t="str">
        <f>ZZZ__FnCalls!F67</f>
        <v>Jan 2015</v>
      </c>
      <c r="BP60" s="20" t="str">
        <f>ZZZ__FnCalls!F68</f>
        <v>Feb 2015</v>
      </c>
      <c r="BQ60" s="20" t="str">
        <f>ZZZ__FnCalls!F69</f>
        <v>Mar 2015</v>
      </c>
      <c r="BR60" s="20" t="str">
        <f>ZZZ__FnCalls!F70</f>
        <v>Apr 2015</v>
      </c>
      <c r="BS60" s="20" t="str">
        <f>ZZZ__FnCalls!F71</f>
        <v>May 2015</v>
      </c>
      <c r="BT60" s="20" t="str">
        <f>ZZZ__FnCalls!F72</f>
        <v>Jun 2015</v>
      </c>
      <c r="BU60" s="20" t="str">
        <f>ZZZ__FnCalls!F73</f>
        <v>Jul 2015</v>
      </c>
      <c r="BV60" s="20" t="str">
        <f>ZZZ__FnCalls!F74</f>
        <v>Aug 2015</v>
      </c>
      <c r="BW60" s="20" t="str">
        <f>ZZZ__FnCalls!F75</f>
        <v>Sep 2015</v>
      </c>
      <c r="BX60" s="20" t="str">
        <f>ZZZ__FnCalls!F76</f>
        <v>Oct 2015</v>
      </c>
      <c r="BY60" s="20" t="str">
        <f>ZZZ__FnCalls!F77</f>
        <v>Nov 2015</v>
      </c>
      <c r="BZ60" s="20" t="str">
        <f>ZZZ__FnCalls!F78</f>
        <v>Dec 2015</v>
      </c>
      <c r="CA60" s="21" t="str">
        <f>ZZZ__FnCalls!H67</f>
        <v>2015</v>
      </c>
      <c r="CB60" s="20" t="str">
        <f>ZZZ__FnCalls!F79</f>
        <v>Jan 2016</v>
      </c>
      <c r="CC60" s="20" t="str">
        <f>ZZZ__FnCalls!F80</f>
        <v>Feb 2016</v>
      </c>
      <c r="CD60" s="20" t="str">
        <f>ZZZ__FnCalls!F81</f>
        <v>Mar 2016</v>
      </c>
      <c r="CE60" s="20" t="str">
        <f>ZZZ__FnCalls!F82</f>
        <v>Apr 2016</v>
      </c>
      <c r="CF60" s="20" t="str">
        <f>ZZZ__FnCalls!F83</f>
        <v>May 2016</v>
      </c>
      <c r="CG60" s="20" t="str">
        <f>ZZZ__FnCalls!F84</f>
        <v>Jun 2016</v>
      </c>
      <c r="CH60" s="20" t="str">
        <f>ZZZ__FnCalls!F85</f>
        <v>Jul 2016</v>
      </c>
      <c r="CI60" s="20" t="str">
        <f>ZZZ__FnCalls!F86</f>
        <v>Aug 2016</v>
      </c>
      <c r="CJ60" s="20" t="str">
        <f>ZZZ__FnCalls!F87</f>
        <v>Sep 2016</v>
      </c>
      <c r="CK60" s="20" t="str">
        <f>ZZZ__FnCalls!F88</f>
        <v>Oct 2016</v>
      </c>
      <c r="CL60" s="20" t="str">
        <f>ZZZ__FnCalls!F89</f>
        <v>Nov 2016</v>
      </c>
      <c r="CM60" s="20" t="str">
        <f>ZZZ__FnCalls!F90</f>
        <v>Dec 2016</v>
      </c>
      <c r="CN60" s="21" t="str">
        <f>ZZZ__FnCalls!H79</f>
        <v>2016</v>
      </c>
      <c r="CO60" s="20" t="str">
        <f>ZZZ__FnCalls!F91</f>
        <v>Jan 2017</v>
      </c>
      <c r="CP60" s="20" t="str">
        <f>ZZZ__FnCalls!F92</f>
        <v>Feb 2017</v>
      </c>
      <c r="CQ60" s="20" t="str">
        <f>ZZZ__FnCalls!F93</f>
        <v>Mar 2017</v>
      </c>
      <c r="CR60" s="20" t="str">
        <f>ZZZ__FnCalls!F94</f>
        <v>Apr 2017</v>
      </c>
      <c r="CS60" s="20" t="str">
        <f>ZZZ__FnCalls!F95</f>
        <v>May 2017</v>
      </c>
      <c r="CT60" s="20" t="str">
        <f>ZZZ__FnCalls!F96</f>
        <v>Jun 2017</v>
      </c>
      <c r="CU60" s="20" t="str">
        <f>ZZZ__FnCalls!F97</f>
        <v>Jul 2017</v>
      </c>
      <c r="CV60" s="20" t="str">
        <f>ZZZ__FnCalls!F98</f>
        <v>Aug 2017</v>
      </c>
      <c r="CW60" s="20" t="str">
        <f>ZZZ__FnCalls!F99</f>
        <v>Sep 2017</v>
      </c>
      <c r="CX60" s="20" t="str">
        <f>ZZZ__FnCalls!F100</f>
        <v>Oct 2017</v>
      </c>
      <c r="CY60" s="20" t="str">
        <f>ZZZ__FnCalls!F101</f>
        <v>Nov 2017</v>
      </c>
      <c r="CZ60" s="20" t="str">
        <f>ZZZ__FnCalls!F102</f>
        <v>Dec 2017</v>
      </c>
      <c r="DA60" s="21" t="str">
        <f>ZZZ__FnCalls!H91</f>
        <v>2017</v>
      </c>
      <c r="DB60" s="20" t="str">
        <f>ZZZ__FnCalls!F103</f>
        <v>Jan 2018</v>
      </c>
      <c r="DC60" s="20" t="str">
        <f>ZZZ__FnCalls!F104</f>
        <v>Feb 2018</v>
      </c>
      <c r="DD60" s="20" t="str">
        <f>ZZZ__FnCalls!F105</f>
        <v>Mar 2018</v>
      </c>
      <c r="DE60" s="20" t="str">
        <f>ZZZ__FnCalls!F106</f>
        <v>Apr 2018</v>
      </c>
      <c r="DF60" s="20" t="str">
        <f>ZZZ__FnCalls!F107</f>
        <v>May 2018</v>
      </c>
      <c r="DG60" s="20" t="str">
        <f>ZZZ__FnCalls!F108</f>
        <v>Jun 2018</v>
      </c>
      <c r="DH60" s="20" t="str">
        <f>ZZZ__FnCalls!F109</f>
        <v>Jul 2018</v>
      </c>
      <c r="DI60" s="20" t="str">
        <f>ZZZ__FnCalls!F110</f>
        <v>Aug 2018</v>
      </c>
      <c r="DJ60" s="20" t="str">
        <f>ZZZ__FnCalls!F111</f>
        <v>Sep 2018</v>
      </c>
      <c r="DK60" s="20" t="str">
        <f>ZZZ__FnCalls!F112</f>
        <v>Oct 2018</v>
      </c>
      <c r="DL60" s="20" t="str">
        <f>ZZZ__FnCalls!F113</f>
        <v>Nov 2018</v>
      </c>
      <c r="DM60" s="20" t="str">
        <f>ZZZ__FnCalls!F114</f>
        <v>Dec 2018</v>
      </c>
      <c r="DN60" s="21" t="str">
        <f>ZZZ__FnCalls!H103</f>
        <v>2018</v>
      </c>
      <c r="DO60" s="20" t="str">
        <f>ZZZ__FnCalls!F115</f>
        <v>Jan 2019</v>
      </c>
      <c r="DP60" s="20" t="str">
        <f>ZZZ__FnCalls!F116</f>
        <v>Feb 2019</v>
      </c>
      <c r="DQ60" s="20" t="str">
        <f>ZZZ__FnCalls!F117</f>
        <v>Mar 2019</v>
      </c>
      <c r="DR60" s="20" t="str">
        <f>ZZZ__FnCalls!F118</f>
        <v>Apr 2019</v>
      </c>
      <c r="DS60" s="20" t="str">
        <f>ZZZ__FnCalls!F119</f>
        <v>May 2019</v>
      </c>
      <c r="DT60" s="20" t="str">
        <f>ZZZ__FnCalls!F120</f>
        <v>Jun 2019</v>
      </c>
      <c r="DU60" s="20" t="str">
        <f>ZZZ__FnCalls!F121</f>
        <v>Jul 2019</v>
      </c>
      <c r="DV60" s="20" t="str">
        <f>ZZZ__FnCalls!F122</f>
        <v>Aug 2019</v>
      </c>
      <c r="DW60" s="20" t="str">
        <f>ZZZ__FnCalls!F123</f>
        <v>Sep 2019</v>
      </c>
      <c r="DX60" s="20" t="str">
        <f>ZZZ__FnCalls!F124</f>
        <v>Oct 2019</v>
      </c>
      <c r="DY60" s="20" t="str">
        <f>ZZZ__FnCalls!F125</f>
        <v>Nov 2019</v>
      </c>
      <c r="DZ60" s="20" t="str">
        <f>ZZZ__FnCalls!F126</f>
        <v>Dec 2019</v>
      </c>
      <c r="EA60" s="21" t="str">
        <f>ZZZ__FnCalls!H115</f>
        <v>2019</v>
      </c>
      <c r="EB60" s="20" t="str">
        <f>ZZZ__FnCalls!F127</f>
        <v>Jan 2020</v>
      </c>
      <c r="EC60" s="20" t="str">
        <f>ZZZ__FnCalls!F128</f>
        <v>Feb 2020</v>
      </c>
      <c r="ED60" s="20" t="str">
        <f>ZZZ__FnCalls!F129</f>
        <v>Mar 2020</v>
      </c>
      <c r="EE60" s="20" t="str">
        <f>ZZZ__FnCalls!F130</f>
        <v>Apr 2020</v>
      </c>
      <c r="EF60" s="20" t="str">
        <f>ZZZ__FnCalls!F131</f>
        <v>May 2020</v>
      </c>
      <c r="EG60" s="20" t="str">
        <f>ZZZ__FnCalls!F132</f>
        <v>Jun 2020</v>
      </c>
      <c r="EH60" s="20" t="str">
        <f>ZZZ__FnCalls!F133</f>
        <v>Jul 2020</v>
      </c>
      <c r="EI60" s="20" t="str">
        <f>ZZZ__FnCalls!F134</f>
        <v>Aug 2020</v>
      </c>
      <c r="EJ60" s="20" t="str">
        <f>ZZZ__FnCalls!F135</f>
        <v>Sep 2020</v>
      </c>
      <c r="EK60" s="20" t="str">
        <f>ZZZ__FnCalls!F136</f>
        <v>Oct 2020</v>
      </c>
      <c r="EL60" s="20" t="str">
        <f>ZZZ__FnCalls!F137</f>
        <v>Nov 2020</v>
      </c>
      <c r="EM60" s="20" t="str">
        <f>ZZZ__FnCalls!F138</f>
        <v>Dec 2020</v>
      </c>
      <c r="EN60" s="21" t="str">
        <f>ZZZ__FnCalls!H127</f>
        <v>2020</v>
      </c>
    </row>
    <row r="61" spans="1:144" ht="12.75" customHeight="1" outlineLevel="1">
      <c r="A61" s="7" t="str">
        <f>Labels!B67</f>
        <v>Output</v>
      </c>
      <c r="B61" s="22">
        <f ca="1">AVERAGE('Trial 1'!B44,'Trial 2'!B44,'Trial 3'!B44,'Trial 4'!B44,'Trial 5'!B44,'Trial 6'!B44,'Trial 7'!B44,'Trial 8'!B44)</f>
        <v>1183691.1334526055</v>
      </c>
      <c r="C61" s="22">
        <f ca="1">AVERAGE('Trial 1'!C44,'Trial 2'!C44,'Trial 3'!C44,'Trial 4'!C44,'Trial 5'!C44,'Trial 6'!C44,'Trial 7'!C44,'Trial 8'!C44)</f>
        <v>1160847.6945944387</v>
      </c>
      <c r="D61" s="22">
        <f ca="1">AVERAGE('Trial 1'!D44,'Trial 2'!D44,'Trial 3'!D44,'Trial 4'!D44,'Trial 5'!D44,'Trial 6'!D44,'Trial 7'!D44,'Trial 8'!D44)</f>
        <v>1156006.4061059998</v>
      </c>
      <c r="E61" s="22">
        <f ca="1">AVERAGE('Trial 1'!E44,'Trial 2'!E44,'Trial 3'!E44,'Trial 4'!E44,'Trial 5'!E44,'Trial 6'!E44,'Trial 7'!E44,'Trial 8'!E44)</f>
        <v>1159260.67831627</v>
      </c>
      <c r="F61" s="22">
        <f ca="1">AVERAGE('Trial 1'!F44,'Trial 2'!F44,'Trial 3'!F44,'Trial 4'!F44,'Trial 5'!F44,'Trial 6'!F44,'Trial 7'!F44,'Trial 8'!F44)</f>
        <v>1155660.3720044997</v>
      </c>
      <c r="G61" s="22">
        <f ca="1">AVERAGE('Trial 1'!G44,'Trial 2'!G44,'Trial 3'!G44,'Trial 4'!G44,'Trial 5'!G44,'Trial 6'!G44,'Trial 7'!G44,'Trial 8'!G44)</f>
        <v>1154418.5022020945</v>
      </c>
      <c r="H61" s="22">
        <f ca="1">AVERAGE('Trial 1'!H44,'Trial 2'!H44,'Trial 3'!H44,'Trial 4'!H44,'Trial 5'!H44,'Trial 6'!H44,'Trial 7'!H44,'Trial 8'!H44)</f>
        <v>1159565.4944223496</v>
      </c>
      <c r="I61" s="22">
        <f ca="1">AVERAGE('Trial 1'!I44,'Trial 2'!I44,'Trial 3'!I44,'Trial 4'!I44,'Trial 5'!I44,'Trial 6'!I44,'Trial 7'!I44,'Trial 8'!I44)</f>
        <v>1165610.1687348904</v>
      </c>
      <c r="J61" s="22">
        <f ca="1">AVERAGE('Trial 1'!J44,'Trial 2'!J44,'Trial 3'!J44,'Trial 4'!J44,'Trial 5'!J44,'Trial 6'!J44,'Trial 7'!J44,'Trial 8'!J44)</f>
        <v>1166090.9132513544</v>
      </c>
      <c r="K61" s="22">
        <f ca="1">AVERAGE('Trial 1'!K44,'Trial 2'!K44,'Trial 3'!K44,'Trial 4'!K44,'Trial 5'!K44,'Trial 6'!K44,'Trial 7'!K44,'Trial 8'!K44)</f>
        <v>1181828.8996921643</v>
      </c>
      <c r="L61" s="22">
        <f ca="1">AVERAGE('Trial 1'!L44,'Trial 2'!L44,'Trial 3'!L44,'Trial 4'!L44,'Trial 5'!L44,'Trial 6'!L44,'Trial 7'!L44,'Trial 8'!L44)</f>
        <v>1161323.0933939801</v>
      </c>
      <c r="M61" s="22">
        <f ca="1">AVERAGE('Trial 1'!M44,'Trial 2'!M44,'Trial 3'!M44,'Trial 4'!M44,'Trial 5'!M44,'Trial 6'!M44,'Trial 7'!M44,'Trial 8'!M44)</f>
        <v>1147877.3449998507</v>
      </c>
      <c r="N61" s="23">
        <f ca="1">SUM(B61:M61)</f>
        <v>13952180.701170497</v>
      </c>
      <c r="O61" s="22">
        <f ca="1">AVERAGE('Trial 1'!O44,'Trial 2'!O44,'Trial 3'!O44,'Trial 4'!O44,'Trial 5'!O44,'Trial 6'!O44,'Trial 7'!O44,'Trial 8'!O44)</f>
        <v>1150282.5817741621</v>
      </c>
      <c r="P61" s="22">
        <f ca="1">AVERAGE('Trial 1'!P44,'Trial 2'!P44,'Trial 3'!P44,'Trial 4'!P44,'Trial 5'!P44,'Trial 6'!P44,'Trial 7'!P44,'Trial 8'!P44)</f>
        <v>1152732.1852495393</v>
      </c>
      <c r="Q61" s="22">
        <f ca="1">AVERAGE('Trial 1'!Q44,'Trial 2'!Q44,'Trial 3'!Q44,'Trial 4'!Q44,'Trial 5'!Q44,'Trial 6'!Q44,'Trial 7'!Q44,'Trial 8'!Q44)</f>
        <v>1137673.4983999918</v>
      </c>
      <c r="R61" s="22">
        <f ca="1">AVERAGE('Trial 1'!R44,'Trial 2'!R44,'Trial 3'!R44,'Trial 4'!R44,'Trial 5'!R44,'Trial 6'!R44,'Trial 7'!R44,'Trial 8'!R44)</f>
        <v>1156066.6647627973</v>
      </c>
      <c r="S61" s="22">
        <f ca="1">AVERAGE('Trial 1'!S44,'Trial 2'!S44,'Trial 3'!S44,'Trial 4'!S44,'Trial 5'!S44,'Trial 6'!S44,'Trial 7'!S44,'Trial 8'!S44)</f>
        <v>1142761.5044701938</v>
      </c>
      <c r="T61" s="22">
        <f ca="1">AVERAGE('Trial 1'!T44,'Trial 2'!T44,'Trial 3'!T44,'Trial 4'!T44,'Trial 5'!T44,'Trial 6'!T44,'Trial 7'!T44,'Trial 8'!T44)</f>
        <v>1146163.2536193195</v>
      </c>
      <c r="U61" s="22">
        <f ca="1">AVERAGE('Trial 1'!U44,'Trial 2'!U44,'Trial 3'!U44,'Trial 4'!U44,'Trial 5'!U44,'Trial 6'!U44,'Trial 7'!U44,'Trial 8'!U44)</f>
        <v>1150730.1978045716</v>
      </c>
      <c r="V61" s="22">
        <f ca="1">AVERAGE('Trial 1'!V44,'Trial 2'!V44,'Trial 3'!V44,'Trial 4'!V44,'Trial 5'!V44,'Trial 6'!V44,'Trial 7'!V44,'Trial 8'!V44)</f>
        <v>1144232.6090296931</v>
      </c>
      <c r="W61" s="22">
        <f ca="1">AVERAGE('Trial 1'!W44,'Trial 2'!W44,'Trial 3'!W44,'Trial 4'!W44,'Trial 5'!W44,'Trial 6'!W44,'Trial 7'!W44,'Trial 8'!W44)</f>
        <v>1143825.7710607518</v>
      </c>
      <c r="X61" s="22">
        <f ca="1">AVERAGE('Trial 1'!X44,'Trial 2'!X44,'Trial 3'!X44,'Trial 4'!X44,'Trial 5'!X44,'Trial 6'!X44,'Trial 7'!X44,'Trial 8'!X44)</f>
        <v>1139524.2636278626</v>
      </c>
      <c r="Y61" s="22">
        <f ca="1">AVERAGE('Trial 1'!Y44,'Trial 2'!Y44,'Trial 3'!Y44,'Trial 4'!Y44,'Trial 5'!Y44,'Trial 6'!Y44,'Trial 7'!Y44,'Trial 8'!Y44)</f>
        <v>1148760.2853411664</v>
      </c>
      <c r="Z61" s="22">
        <f ca="1">AVERAGE('Trial 1'!Z44,'Trial 2'!Z44,'Trial 3'!Z44,'Trial 4'!Z44,'Trial 5'!Z44,'Trial 6'!Z44,'Trial 7'!Z44,'Trial 8'!Z44)</f>
        <v>1129539.7017185537</v>
      </c>
      <c r="AA61" s="23">
        <f ca="1">SUM(O61:Z61)</f>
        <v>13742292.516858602</v>
      </c>
      <c r="AB61" s="22">
        <f ca="1">AVERAGE('Trial 1'!AB44,'Trial 2'!AB44,'Trial 3'!AB44,'Trial 4'!AB44,'Trial 5'!AB44,'Trial 6'!AB44,'Trial 7'!AB44,'Trial 8'!AB44)</f>
        <v>1139522.2209514545</v>
      </c>
      <c r="AC61" s="22">
        <f ca="1">AVERAGE('Trial 1'!AC44,'Trial 2'!AC44,'Trial 3'!AC44,'Trial 4'!AC44,'Trial 5'!AC44,'Trial 6'!AC44,'Trial 7'!AC44,'Trial 8'!AC44)</f>
        <v>1131808.7173314195</v>
      </c>
      <c r="AD61" s="22">
        <f ca="1">AVERAGE('Trial 1'!AD44,'Trial 2'!AD44,'Trial 3'!AD44,'Trial 4'!AD44,'Trial 5'!AD44,'Trial 6'!AD44,'Trial 7'!AD44,'Trial 8'!AD44)</f>
        <v>1133632.3189723212</v>
      </c>
      <c r="AE61" s="22">
        <f ca="1">AVERAGE('Trial 1'!AE44,'Trial 2'!AE44,'Trial 3'!AE44,'Trial 4'!AE44,'Trial 5'!AE44,'Trial 6'!AE44,'Trial 7'!AE44,'Trial 8'!AE44)</f>
        <v>1116979.5874760593</v>
      </c>
      <c r="AF61" s="22">
        <f ca="1">AVERAGE('Trial 1'!AF44,'Trial 2'!AF44,'Trial 3'!AF44,'Trial 4'!AF44,'Trial 5'!AF44,'Trial 6'!AF44,'Trial 7'!AF44,'Trial 8'!AF44)</f>
        <v>1116466.6066956578</v>
      </c>
      <c r="AG61" s="22">
        <f ca="1">AVERAGE('Trial 1'!AG44,'Trial 2'!AG44,'Trial 3'!AG44,'Trial 4'!AG44,'Trial 5'!AG44,'Trial 6'!AG44,'Trial 7'!AG44,'Trial 8'!AG44)</f>
        <v>1121600.7257227593</v>
      </c>
      <c r="AH61" s="22">
        <f ca="1">AVERAGE('Trial 1'!AH44,'Trial 2'!AH44,'Trial 3'!AH44,'Trial 4'!AH44,'Trial 5'!AH44,'Trial 6'!AH44,'Trial 7'!AH44,'Trial 8'!AH44)</f>
        <v>1119151.2798682244</v>
      </c>
      <c r="AI61" s="22">
        <f ca="1">AVERAGE('Trial 1'!AI44,'Trial 2'!AI44,'Trial 3'!AI44,'Trial 4'!AI44,'Trial 5'!AI44,'Trial 6'!AI44,'Trial 7'!AI44,'Trial 8'!AI44)</f>
        <v>1130948.4236712293</v>
      </c>
      <c r="AJ61" s="22">
        <f ca="1">AVERAGE('Trial 1'!AJ44,'Trial 2'!AJ44,'Trial 3'!AJ44,'Trial 4'!AJ44,'Trial 5'!AJ44,'Trial 6'!AJ44,'Trial 7'!AJ44,'Trial 8'!AJ44)</f>
        <v>1126512.589046692</v>
      </c>
      <c r="AK61" s="22">
        <f ca="1">AVERAGE('Trial 1'!AK44,'Trial 2'!AK44,'Trial 3'!AK44,'Trial 4'!AK44,'Trial 5'!AK44,'Trial 6'!AK44,'Trial 7'!AK44,'Trial 8'!AK44)</f>
        <v>1127620.1975507741</v>
      </c>
      <c r="AL61" s="22">
        <f ca="1">AVERAGE('Trial 1'!AL44,'Trial 2'!AL44,'Trial 3'!AL44,'Trial 4'!AL44,'Trial 5'!AL44,'Trial 6'!AL44,'Trial 7'!AL44,'Trial 8'!AL44)</f>
        <v>1119140.4457566878</v>
      </c>
      <c r="AM61" s="22">
        <f ca="1">AVERAGE('Trial 1'!AM44,'Trial 2'!AM44,'Trial 3'!AM44,'Trial 4'!AM44,'Trial 5'!AM44,'Trial 6'!AM44,'Trial 7'!AM44,'Trial 8'!AM44)</f>
        <v>1127665.127462633</v>
      </c>
      <c r="AN61" s="23">
        <f ca="1">SUM(AB61:AM61)</f>
        <v>13511048.240505911</v>
      </c>
      <c r="AO61" s="22">
        <f ca="1">AVERAGE('Trial 1'!AO44,'Trial 2'!AO44,'Trial 3'!AO44,'Trial 4'!AO44,'Trial 5'!AO44,'Trial 6'!AO44,'Trial 7'!AO44,'Trial 8'!AO44)</f>
        <v>1110550.4941718481</v>
      </c>
      <c r="AP61" s="22">
        <f ca="1">AVERAGE('Trial 1'!AP44,'Trial 2'!AP44,'Trial 3'!AP44,'Trial 4'!AP44,'Trial 5'!AP44,'Trial 6'!AP44,'Trial 7'!AP44,'Trial 8'!AP44)</f>
        <v>1113355.1476799666</v>
      </c>
      <c r="AQ61" s="22">
        <f ca="1">AVERAGE('Trial 1'!AQ44,'Trial 2'!AQ44,'Trial 3'!AQ44,'Trial 4'!AQ44,'Trial 5'!AQ44,'Trial 6'!AQ44,'Trial 7'!AQ44,'Trial 8'!AQ44)</f>
        <v>1101962.197678118</v>
      </c>
      <c r="AR61" s="22">
        <f ca="1">AVERAGE('Trial 1'!AR44,'Trial 2'!AR44,'Trial 3'!AR44,'Trial 4'!AR44,'Trial 5'!AR44,'Trial 6'!AR44,'Trial 7'!AR44,'Trial 8'!AR44)</f>
        <v>1101878.2639476995</v>
      </c>
      <c r="AS61" s="22">
        <f ca="1">AVERAGE('Trial 1'!AS44,'Trial 2'!AS44,'Trial 3'!AS44,'Trial 4'!AS44,'Trial 5'!AS44,'Trial 6'!AS44,'Trial 7'!AS44,'Trial 8'!AS44)</f>
        <v>1120500.5457494848</v>
      </c>
      <c r="AT61" s="22">
        <f ca="1">AVERAGE('Trial 1'!AT44,'Trial 2'!AT44,'Trial 3'!AT44,'Trial 4'!AT44,'Trial 5'!AT44,'Trial 6'!AT44,'Trial 7'!AT44,'Trial 8'!AT44)</f>
        <v>1110545.8512328388</v>
      </c>
      <c r="AU61" s="22">
        <f ca="1">AVERAGE('Trial 1'!AU44,'Trial 2'!AU44,'Trial 3'!AU44,'Trial 4'!AU44,'Trial 5'!AU44,'Trial 6'!AU44,'Trial 7'!AU44,'Trial 8'!AU44)</f>
        <v>1106783.8452355152</v>
      </c>
      <c r="AV61" s="22">
        <f ca="1">AVERAGE('Trial 1'!AV44,'Trial 2'!AV44,'Trial 3'!AV44,'Trial 4'!AV44,'Trial 5'!AV44,'Trial 6'!AV44,'Trial 7'!AV44,'Trial 8'!AV44)</f>
        <v>1085296.5682990348</v>
      </c>
      <c r="AW61" s="22">
        <f ca="1">AVERAGE('Trial 1'!AW44,'Trial 2'!AW44,'Trial 3'!AW44,'Trial 4'!AW44,'Trial 5'!AW44,'Trial 6'!AW44,'Trial 7'!AW44,'Trial 8'!AW44)</f>
        <v>1090691.8379096377</v>
      </c>
      <c r="AX61" s="22">
        <f ca="1">AVERAGE('Trial 1'!AX44,'Trial 2'!AX44,'Trial 3'!AX44,'Trial 4'!AX44,'Trial 5'!AX44,'Trial 6'!AX44,'Trial 7'!AX44,'Trial 8'!AX44)</f>
        <v>1094882.0328574481</v>
      </c>
      <c r="AY61" s="22">
        <f ca="1">AVERAGE('Trial 1'!AY44,'Trial 2'!AY44,'Trial 3'!AY44,'Trial 4'!AY44,'Trial 5'!AY44,'Trial 6'!AY44,'Trial 7'!AY44,'Trial 8'!AY44)</f>
        <v>1119169.036312981</v>
      </c>
      <c r="AZ61" s="22">
        <f ca="1">AVERAGE('Trial 1'!AZ44,'Trial 2'!AZ44,'Trial 3'!AZ44,'Trial 4'!AZ44,'Trial 5'!AZ44,'Trial 6'!AZ44,'Trial 7'!AZ44,'Trial 8'!AZ44)</f>
        <v>1085756.7639448259</v>
      </c>
      <c r="BA61" s="23">
        <f ca="1">SUM(AO61:AZ61)</f>
        <v>13241372.585019397</v>
      </c>
      <c r="BB61" s="22">
        <f ca="1">AVERAGE('Trial 1'!BB44,'Trial 2'!BB44,'Trial 3'!BB44,'Trial 4'!BB44,'Trial 5'!BB44,'Trial 6'!BB44,'Trial 7'!BB44,'Trial 8'!BB44)</f>
        <v>1112627.2619378979</v>
      </c>
      <c r="BC61" s="22">
        <f ca="1">AVERAGE('Trial 1'!BC44,'Trial 2'!BC44,'Trial 3'!BC44,'Trial 4'!BC44,'Trial 5'!BC44,'Trial 6'!BC44,'Trial 7'!BC44,'Trial 8'!BC44)</f>
        <v>1089488.0522323982</v>
      </c>
      <c r="BD61" s="22">
        <f ca="1">AVERAGE('Trial 1'!BD44,'Trial 2'!BD44,'Trial 3'!BD44,'Trial 4'!BD44,'Trial 5'!BD44,'Trial 6'!BD44,'Trial 7'!BD44,'Trial 8'!BD44)</f>
        <v>1086175.5096749864</v>
      </c>
      <c r="BE61" s="22">
        <f ca="1">AVERAGE('Trial 1'!BE44,'Trial 2'!BE44,'Trial 3'!BE44,'Trial 4'!BE44,'Trial 5'!BE44,'Trial 6'!BE44,'Trial 7'!BE44,'Trial 8'!BE44)</f>
        <v>1085407.3044366238</v>
      </c>
      <c r="BF61" s="22">
        <f ca="1">AVERAGE('Trial 1'!BF44,'Trial 2'!BF44,'Trial 3'!BF44,'Trial 4'!BF44,'Trial 5'!BF44,'Trial 6'!BF44,'Trial 7'!BF44,'Trial 8'!BF44)</f>
        <v>1078201.9574166255</v>
      </c>
      <c r="BG61" s="22">
        <f ca="1">AVERAGE('Trial 1'!BG44,'Trial 2'!BG44,'Trial 3'!BG44,'Trial 4'!BG44,'Trial 5'!BG44,'Trial 6'!BG44,'Trial 7'!BG44,'Trial 8'!BG44)</f>
        <v>1085154.6023755139</v>
      </c>
      <c r="BH61" s="22">
        <f ca="1">AVERAGE('Trial 1'!BH44,'Trial 2'!BH44,'Trial 3'!BH44,'Trial 4'!BH44,'Trial 5'!BH44,'Trial 6'!BH44,'Trial 7'!BH44,'Trial 8'!BH44)</f>
        <v>1096798.526667563</v>
      </c>
      <c r="BI61" s="22">
        <f ca="1">AVERAGE('Trial 1'!BI44,'Trial 2'!BI44,'Trial 3'!BI44,'Trial 4'!BI44,'Trial 5'!BI44,'Trial 6'!BI44,'Trial 7'!BI44,'Trial 8'!BI44)</f>
        <v>1085583.5193895234</v>
      </c>
      <c r="BJ61" s="22">
        <f ca="1">AVERAGE('Trial 1'!BJ44,'Trial 2'!BJ44,'Trial 3'!BJ44,'Trial 4'!BJ44,'Trial 5'!BJ44,'Trial 6'!BJ44,'Trial 7'!BJ44,'Trial 8'!BJ44)</f>
        <v>1077001.4364806504</v>
      </c>
      <c r="BK61" s="22">
        <f ca="1">AVERAGE('Trial 1'!BK44,'Trial 2'!BK44,'Trial 3'!BK44,'Trial 4'!BK44,'Trial 5'!BK44,'Trial 6'!BK44,'Trial 7'!BK44,'Trial 8'!BK44)</f>
        <v>1107328.3669906352</v>
      </c>
      <c r="BL61" s="22">
        <f ca="1">AVERAGE('Trial 1'!BL44,'Trial 2'!BL44,'Trial 3'!BL44,'Trial 4'!BL44,'Trial 5'!BL44,'Trial 6'!BL44,'Trial 7'!BL44,'Trial 8'!BL44)</f>
        <v>1103594.0735468692</v>
      </c>
      <c r="BM61" s="22">
        <f ca="1">AVERAGE('Trial 1'!BM44,'Trial 2'!BM44,'Trial 3'!BM44,'Trial 4'!BM44,'Trial 5'!BM44,'Trial 6'!BM44,'Trial 7'!BM44,'Trial 8'!BM44)</f>
        <v>1075550.6715059062</v>
      </c>
      <c r="BN61" s="23">
        <f ca="1">SUM(BB61:BM61)</f>
        <v>13082911.282655194</v>
      </c>
      <c r="BO61" s="22">
        <f ca="1">AVERAGE('Trial 1'!BO44,'Trial 2'!BO44,'Trial 3'!BO44,'Trial 4'!BO44,'Trial 5'!BO44,'Trial 6'!BO44,'Trial 7'!BO44,'Trial 8'!BO44)</f>
        <v>1076637.0580146692</v>
      </c>
      <c r="BP61" s="22">
        <f ca="1">AVERAGE('Trial 1'!BP44,'Trial 2'!BP44,'Trial 3'!BP44,'Trial 4'!BP44,'Trial 5'!BP44,'Trial 6'!BP44,'Trial 7'!BP44,'Trial 8'!BP44)</f>
        <v>1072470.1351452237</v>
      </c>
      <c r="BQ61" s="22">
        <f ca="1">AVERAGE('Trial 1'!BQ44,'Trial 2'!BQ44,'Trial 3'!BQ44,'Trial 4'!BQ44,'Trial 5'!BQ44,'Trial 6'!BQ44,'Trial 7'!BQ44,'Trial 8'!BQ44)</f>
        <v>1090192.4633441437</v>
      </c>
      <c r="BR61" s="22">
        <f ca="1">AVERAGE('Trial 1'!BR44,'Trial 2'!BR44,'Trial 3'!BR44,'Trial 4'!BR44,'Trial 5'!BR44,'Trial 6'!BR44,'Trial 7'!BR44,'Trial 8'!BR44)</f>
        <v>1070648.3870773283</v>
      </c>
      <c r="BS61" s="22">
        <f ca="1">AVERAGE('Trial 1'!BS44,'Trial 2'!BS44,'Trial 3'!BS44,'Trial 4'!BS44,'Trial 5'!BS44,'Trial 6'!BS44,'Trial 7'!BS44,'Trial 8'!BS44)</f>
        <v>1073827.547648693</v>
      </c>
      <c r="BT61" s="22">
        <f ca="1">AVERAGE('Trial 1'!BT44,'Trial 2'!BT44,'Trial 3'!BT44,'Trial 4'!BT44,'Trial 5'!BT44,'Trial 6'!BT44,'Trial 7'!BT44,'Trial 8'!BT44)</f>
        <v>1070531.5100706532</v>
      </c>
      <c r="BU61" s="22">
        <f ca="1">AVERAGE('Trial 1'!BU44,'Trial 2'!BU44,'Trial 3'!BU44,'Trial 4'!BU44,'Trial 5'!BU44,'Trial 6'!BU44,'Trial 7'!BU44,'Trial 8'!BU44)</f>
        <v>1092713.514182854</v>
      </c>
      <c r="BV61" s="22">
        <f ca="1">AVERAGE('Trial 1'!BV44,'Trial 2'!BV44,'Trial 3'!BV44,'Trial 4'!BV44,'Trial 5'!BV44,'Trial 6'!BV44,'Trial 7'!BV44,'Trial 8'!BV44)</f>
        <v>1068647.2058728475</v>
      </c>
      <c r="BW61" s="22">
        <f ca="1">AVERAGE('Trial 1'!BW44,'Trial 2'!BW44,'Trial 3'!BW44,'Trial 4'!BW44,'Trial 5'!BW44,'Trial 6'!BW44,'Trial 7'!BW44,'Trial 8'!BW44)</f>
        <v>1063616.4254875467</v>
      </c>
      <c r="BX61" s="22">
        <f ca="1">AVERAGE('Trial 1'!BX44,'Trial 2'!BX44,'Trial 3'!BX44,'Trial 4'!BX44,'Trial 5'!BX44,'Trial 6'!BX44,'Trial 7'!BX44,'Trial 8'!BX44)</f>
        <v>1075966.9413397801</v>
      </c>
      <c r="BY61" s="22">
        <f ca="1">AVERAGE('Trial 1'!BY44,'Trial 2'!BY44,'Trial 3'!BY44,'Trial 4'!BY44,'Trial 5'!BY44,'Trial 6'!BY44,'Trial 7'!BY44,'Trial 8'!BY44)</f>
        <v>1069078.6231605539</v>
      </c>
      <c r="BZ61" s="22">
        <f ca="1">AVERAGE('Trial 1'!BZ44,'Trial 2'!BZ44,'Trial 3'!BZ44,'Trial 4'!BZ44,'Trial 5'!BZ44,'Trial 6'!BZ44,'Trial 7'!BZ44,'Trial 8'!BZ44)</f>
        <v>1062021.7794760889</v>
      </c>
      <c r="CA61" s="23">
        <f ca="1">SUM(BO61:BZ61)</f>
        <v>12886351.590820381</v>
      </c>
      <c r="CB61" s="22">
        <f ca="1">AVERAGE('Trial 1'!CB44,'Trial 2'!CB44,'Trial 3'!CB44,'Trial 4'!CB44,'Trial 5'!CB44,'Trial 6'!CB44,'Trial 7'!CB44,'Trial 8'!CB44)</f>
        <v>1059186.1115858925</v>
      </c>
      <c r="CC61" s="22">
        <f ca="1">AVERAGE('Trial 1'!CC44,'Trial 2'!CC44,'Trial 3'!CC44,'Trial 4'!CC44,'Trial 5'!CC44,'Trial 6'!CC44,'Trial 7'!CC44,'Trial 8'!CC44)</f>
        <v>1069981.5889552564</v>
      </c>
      <c r="CD61" s="22">
        <f ca="1">AVERAGE('Trial 1'!CD44,'Trial 2'!CD44,'Trial 3'!CD44,'Trial 4'!CD44,'Trial 5'!CD44,'Trial 6'!CD44,'Trial 7'!CD44,'Trial 8'!CD44)</f>
        <v>1068688.9924844424</v>
      </c>
      <c r="CE61" s="22">
        <f ca="1">AVERAGE('Trial 1'!CE44,'Trial 2'!CE44,'Trial 3'!CE44,'Trial 4'!CE44,'Trial 5'!CE44,'Trial 6'!CE44,'Trial 7'!CE44,'Trial 8'!CE44)</f>
        <v>1043286.9152424245</v>
      </c>
      <c r="CF61" s="22">
        <f ca="1">AVERAGE('Trial 1'!CF44,'Trial 2'!CF44,'Trial 3'!CF44,'Trial 4'!CF44,'Trial 5'!CF44,'Trial 6'!CF44,'Trial 7'!CF44,'Trial 8'!CF44)</f>
        <v>1060315.162082979</v>
      </c>
      <c r="CG61" s="22">
        <f ca="1">AVERAGE('Trial 1'!CG44,'Trial 2'!CG44,'Trial 3'!CG44,'Trial 4'!CG44,'Trial 5'!CG44,'Trial 6'!CG44,'Trial 7'!CG44,'Trial 8'!CG44)</f>
        <v>1068017.0662121216</v>
      </c>
      <c r="CH61" s="22">
        <f ca="1">AVERAGE('Trial 1'!CH44,'Trial 2'!CH44,'Trial 3'!CH44,'Trial 4'!CH44,'Trial 5'!CH44,'Trial 6'!CH44,'Trial 7'!CH44,'Trial 8'!CH44)</f>
        <v>1079790.9643921088</v>
      </c>
      <c r="CI61" s="22">
        <f ca="1">AVERAGE('Trial 1'!CI44,'Trial 2'!CI44,'Trial 3'!CI44,'Trial 4'!CI44,'Trial 5'!CI44,'Trial 6'!CI44,'Trial 7'!CI44,'Trial 8'!CI44)</f>
        <v>1055628.1468479049</v>
      </c>
      <c r="CJ61" s="22">
        <f ca="1">AVERAGE('Trial 1'!CJ44,'Trial 2'!CJ44,'Trial 3'!CJ44,'Trial 4'!CJ44,'Trial 5'!CJ44,'Trial 6'!CJ44,'Trial 7'!CJ44,'Trial 8'!CJ44)</f>
        <v>1055258.4161969398</v>
      </c>
      <c r="CK61" s="22">
        <f ca="1">AVERAGE('Trial 1'!CK44,'Trial 2'!CK44,'Trial 3'!CK44,'Trial 4'!CK44,'Trial 5'!CK44,'Trial 6'!CK44,'Trial 7'!CK44,'Trial 8'!CK44)</f>
        <v>1056129.0404466153</v>
      </c>
      <c r="CL61" s="22">
        <f ca="1">AVERAGE('Trial 1'!CL44,'Trial 2'!CL44,'Trial 3'!CL44,'Trial 4'!CL44,'Trial 5'!CL44,'Trial 6'!CL44,'Trial 7'!CL44,'Trial 8'!CL44)</f>
        <v>1042520.1640820452</v>
      </c>
      <c r="CM61" s="22">
        <f ca="1">AVERAGE('Trial 1'!CM44,'Trial 2'!CM44,'Trial 3'!CM44,'Trial 4'!CM44,'Trial 5'!CM44,'Trial 6'!CM44,'Trial 7'!CM44,'Trial 8'!CM44)</f>
        <v>1043965.2535724263</v>
      </c>
      <c r="CN61" s="23">
        <f ca="1">SUM(CB61:CM61)</f>
        <v>12702767.822101157</v>
      </c>
      <c r="CO61" s="22">
        <f ca="1">AVERAGE('Trial 1'!CO44,'Trial 2'!CO44,'Trial 3'!CO44,'Trial 4'!CO44,'Trial 5'!CO44,'Trial 6'!CO44,'Trial 7'!CO44,'Trial 8'!CO44)</f>
        <v>1029699.3441289477</v>
      </c>
      <c r="CP61" s="22">
        <f ca="1">AVERAGE('Trial 1'!CP44,'Trial 2'!CP44,'Trial 3'!CP44,'Trial 4'!CP44,'Trial 5'!CP44,'Trial 6'!CP44,'Trial 7'!CP44,'Trial 8'!CP44)</f>
        <v>1063472.8981384248</v>
      </c>
      <c r="CQ61" s="22">
        <f ca="1">AVERAGE('Trial 1'!CQ44,'Trial 2'!CQ44,'Trial 3'!CQ44,'Trial 4'!CQ44,'Trial 5'!CQ44,'Trial 6'!CQ44,'Trial 7'!CQ44,'Trial 8'!CQ44)</f>
        <v>1039699.8932906872</v>
      </c>
      <c r="CR61" s="22">
        <f ca="1">AVERAGE('Trial 1'!CR44,'Trial 2'!CR44,'Trial 3'!CR44,'Trial 4'!CR44,'Trial 5'!CR44,'Trial 6'!CR44,'Trial 7'!CR44,'Trial 8'!CR44)</f>
        <v>1048317.5542756806</v>
      </c>
      <c r="CS61" s="22">
        <f ca="1">AVERAGE('Trial 1'!CS44,'Trial 2'!CS44,'Trial 3'!CS44,'Trial 4'!CS44,'Trial 5'!CS44,'Trial 6'!CS44,'Trial 7'!CS44,'Trial 8'!CS44)</f>
        <v>1049926.9967832188</v>
      </c>
      <c r="CT61" s="22">
        <f ca="1">AVERAGE('Trial 1'!CT44,'Trial 2'!CT44,'Trial 3'!CT44,'Trial 4'!CT44,'Trial 5'!CT44,'Trial 6'!CT44,'Trial 7'!CT44,'Trial 8'!CT44)</f>
        <v>1047758.8809309115</v>
      </c>
      <c r="CU61" s="22">
        <f ca="1">AVERAGE('Trial 1'!CU44,'Trial 2'!CU44,'Trial 3'!CU44,'Trial 4'!CU44,'Trial 5'!CU44,'Trial 6'!CU44,'Trial 7'!CU44,'Trial 8'!CU44)</f>
        <v>1053013.0472520413</v>
      </c>
      <c r="CV61" s="22">
        <f ca="1">AVERAGE('Trial 1'!CV44,'Trial 2'!CV44,'Trial 3'!CV44,'Trial 4'!CV44,'Trial 5'!CV44,'Trial 6'!CV44,'Trial 7'!CV44,'Trial 8'!CV44)</f>
        <v>1035417.3833195055</v>
      </c>
      <c r="CW61" s="22">
        <f ca="1">AVERAGE('Trial 1'!CW44,'Trial 2'!CW44,'Trial 3'!CW44,'Trial 4'!CW44,'Trial 5'!CW44,'Trial 6'!CW44,'Trial 7'!CW44,'Trial 8'!CW44)</f>
        <v>1056697.2455532886</v>
      </c>
      <c r="CX61" s="22">
        <f ca="1">AVERAGE('Trial 1'!CX44,'Trial 2'!CX44,'Trial 3'!CX44,'Trial 4'!CX44,'Trial 5'!CX44,'Trial 6'!CX44,'Trial 7'!CX44,'Trial 8'!CX44)</f>
        <v>1047360.7368387637</v>
      </c>
      <c r="CY61" s="22">
        <f ca="1">AVERAGE('Trial 1'!CY44,'Trial 2'!CY44,'Trial 3'!CY44,'Trial 4'!CY44,'Trial 5'!CY44,'Trial 6'!CY44,'Trial 7'!CY44,'Trial 8'!CY44)</f>
        <v>1042615.0475615592</v>
      </c>
      <c r="CZ61" s="22">
        <f ca="1">AVERAGE('Trial 1'!CZ44,'Trial 2'!CZ44,'Trial 3'!CZ44,'Trial 4'!CZ44,'Trial 5'!CZ44,'Trial 6'!CZ44,'Trial 7'!CZ44,'Trial 8'!CZ44)</f>
        <v>1043375.9784486819</v>
      </c>
      <c r="DA61" s="23">
        <f ca="1">SUM(CO61:CZ61)</f>
        <v>12557355.006521711</v>
      </c>
      <c r="DB61" s="22">
        <f ca="1">AVERAGE('Trial 1'!DB44,'Trial 2'!DB44,'Trial 3'!DB44,'Trial 4'!DB44,'Trial 5'!DB44,'Trial 6'!DB44,'Trial 7'!DB44,'Trial 8'!DB44)</f>
        <v>1012762.8807851425</v>
      </c>
      <c r="DC61" s="22">
        <f ca="1">AVERAGE('Trial 1'!DC44,'Trial 2'!DC44,'Trial 3'!DC44,'Trial 4'!DC44,'Trial 5'!DC44,'Trial 6'!DC44,'Trial 7'!DC44,'Trial 8'!DC44)</f>
        <v>1045116.9265468395</v>
      </c>
      <c r="DD61" s="22">
        <f ca="1">AVERAGE('Trial 1'!DD44,'Trial 2'!DD44,'Trial 3'!DD44,'Trial 4'!DD44,'Trial 5'!DD44,'Trial 6'!DD44,'Trial 7'!DD44,'Trial 8'!DD44)</f>
        <v>1054967.1007809225</v>
      </c>
      <c r="DE61" s="22">
        <f ca="1">AVERAGE('Trial 1'!DE44,'Trial 2'!DE44,'Trial 3'!DE44,'Trial 4'!DE44,'Trial 5'!DE44,'Trial 6'!DE44,'Trial 7'!DE44,'Trial 8'!DE44)</f>
        <v>1042177.2103188641</v>
      </c>
      <c r="DF61" s="22">
        <f ca="1">AVERAGE('Trial 1'!DF44,'Trial 2'!DF44,'Trial 3'!DF44,'Trial 4'!DF44,'Trial 5'!DF44,'Trial 6'!DF44,'Trial 7'!DF44,'Trial 8'!DF44)</f>
        <v>1032533.3783852019</v>
      </c>
      <c r="DG61" s="22">
        <f ca="1">AVERAGE('Trial 1'!DG44,'Trial 2'!DG44,'Trial 3'!DG44,'Trial 4'!DG44,'Trial 5'!DG44,'Trial 6'!DG44,'Trial 7'!DG44,'Trial 8'!DG44)</f>
        <v>1028990.8436904809</v>
      </c>
      <c r="DH61" s="22">
        <f ca="1">AVERAGE('Trial 1'!DH44,'Trial 2'!DH44,'Trial 3'!DH44,'Trial 4'!DH44,'Trial 5'!DH44,'Trial 6'!DH44,'Trial 7'!DH44,'Trial 8'!DH44)</f>
        <v>1044981.4273119377</v>
      </c>
      <c r="DI61" s="22">
        <f ca="1">AVERAGE('Trial 1'!DI44,'Trial 2'!DI44,'Trial 3'!DI44,'Trial 4'!DI44,'Trial 5'!DI44,'Trial 6'!DI44,'Trial 7'!DI44,'Trial 8'!DI44)</f>
        <v>1026248.463503912</v>
      </c>
      <c r="DJ61" s="22">
        <f ca="1">AVERAGE('Trial 1'!DJ44,'Trial 2'!DJ44,'Trial 3'!DJ44,'Trial 4'!DJ44,'Trial 5'!DJ44,'Trial 6'!DJ44,'Trial 7'!DJ44,'Trial 8'!DJ44)</f>
        <v>1040932.9792444329</v>
      </c>
      <c r="DK61" s="22">
        <f ca="1">AVERAGE('Trial 1'!DK44,'Trial 2'!DK44,'Trial 3'!DK44,'Trial 4'!DK44,'Trial 5'!DK44,'Trial 6'!DK44,'Trial 7'!DK44,'Trial 8'!DK44)</f>
        <v>1049510.7313535998</v>
      </c>
      <c r="DL61" s="22">
        <f ca="1">AVERAGE('Trial 1'!DL44,'Trial 2'!DL44,'Trial 3'!DL44,'Trial 4'!DL44,'Trial 5'!DL44,'Trial 6'!DL44,'Trial 7'!DL44,'Trial 8'!DL44)</f>
        <v>1040631.3302464503</v>
      </c>
      <c r="DM61" s="22">
        <f ca="1">AVERAGE('Trial 1'!DM44,'Trial 2'!DM44,'Trial 3'!DM44,'Trial 4'!DM44,'Trial 5'!DM44,'Trial 6'!DM44,'Trial 7'!DM44,'Trial 8'!DM44)</f>
        <v>1031383.8871658962</v>
      </c>
      <c r="DN61" s="23">
        <f ca="1">SUM(DB61:DM61)</f>
        <v>12450237.15933368</v>
      </c>
      <c r="DO61" s="22">
        <f ca="1">AVERAGE('Trial 1'!DO44,'Trial 2'!DO44,'Trial 3'!DO44,'Trial 4'!DO44,'Trial 5'!DO44,'Trial 6'!DO44,'Trial 7'!DO44,'Trial 8'!DO44)</f>
        <v>1045999.5185983665</v>
      </c>
      <c r="DP61" s="22">
        <f ca="1">AVERAGE('Trial 1'!DP44,'Trial 2'!DP44,'Trial 3'!DP44,'Trial 4'!DP44,'Trial 5'!DP44,'Trial 6'!DP44,'Trial 7'!DP44,'Trial 8'!DP44)</f>
        <v>1028636.79858462</v>
      </c>
      <c r="DQ61" s="22">
        <f ca="1">AVERAGE('Trial 1'!DQ44,'Trial 2'!DQ44,'Trial 3'!DQ44,'Trial 4'!DQ44,'Trial 5'!DQ44,'Trial 6'!DQ44,'Trial 7'!DQ44,'Trial 8'!DQ44)</f>
        <v>1026851.4874323916</v>
      </c>
      <c r="DR61" s="22">
        <f ca="1">AVERAGE('Trial 1'!DR44,'Trial 2'!DR44,'Trial 3'!DR44,'Trial 4'!DR44,'Trial 5'!DR44,'Trial 6'!DR44,'Trial 7'!DR44,'Trial 8'!DR44)</f>
        <v>1034139.4002135996</v>
      </c>
      <c r="DS61" s="22">
        <f ca="1">AVERAGE('Trial 1'!DS44,'Trial 2'!DS44,'Trial 3'!DS44,'Trial 4'!DS44,'Trial 5'!DS44,'Trial 6'!DS44,'Trial 7'!DS44,'Trial 8'!DS44)</f>
        <v>1048298.5149649309</v>
      </c>
      <c r="DT61" s="22">
        <f ca="1">AVERAGE('Trial 1'!DT44,'Trial 2'!DT44,'Trial 3'!DT44,'Trial 4'!DT44,'Trial 5'!DT44,'Trial 6'!DT44,'Trial 7'!DT44,'Trial 8'!DT44)</f>
        <v>1016773.891991618</v>
      </c>
      <c r="DU61" s="22">
        <f ca="1">AVERAGE('Trial 1'!DU44,'Trial 2'!DU44,'Trial 3'!DU44,'Trial 4'!DU44,'Trial 5'!DU44,'Trial 6'!DU44,'Trial 7'!DU44,'Trial 8'!DU44)</f>
        <v>1018046.3153698819</v>
      </c>
      <c r="DV61" s="22">
        <f ca="1">AVERAGE('Trial 1'!DV44,'Trial 2'!DV44,'Trial 3'!DV44,'Trial 4'!DV44,'Trial 5'!DV44,'Trial 6'!DV44,'Trial 7'!DV44,'Trial 8'!DV44)</f>
        <v>1029150.5063536414</v>
      </c>
      <c r="DW61" s="22">
        <f ca="1">AVERAGE('Trial 1'!DW44,'Trial 2'!DW44,'Trial 3'!DW44,'Trial 4'!DW44,'Trial 5'!DW44,'Trial 6'!DW44,'Trial 7'!DW44,'Trial 8'!DW44)</f>
        <v>1035054.9297822256</v>
      </c>
      <c r="DX61" s="22">
        <f ca="1">AVERAGE('Trial 1'!DX44,'Trial 2'!DX44,'Trial 3'!DX44,'Trial 4'!DX44,'Trial 5'!DX44,'Trial 6'!DX44,'Trial 7'!DX44,'Trial 8'!DX44)</f>
        <v>1019467.6404180971</v>
      </c>
      <c r="DY61" s="22">
        <f ca="1">AVERAGE('Trial 1'!DY44,'Trial 2'!DY44,'Trial 3'!DY44,'Trial 4'!DY44,'Trial 5'!DY44,'Trial 6'!DY44,'Trial 7'!DY44,'Trial 8'!DY44)</f>
        <v>1039800.9738331063</v>
      </c>
      <c r="DZ61" s="22">
        <f ca="1">AVERAGE('Trial 1'!DZ44,'Trial 2'!DZ44,'Trial 3'!DZ44,'Trial 4'!DZ44,'Trial 5'!DZ44,'Trial 6'!DZ44,'Trial 7'!DZ44,'Trial 8'!DZ44)</f>
        <v>1003192.3704495988</v>
      </c>
      <c r="EA61" s="23">
        <f ca="1">SUM(DO61:DZ61)</f>
        <v>12345412.347992077</v>
      </c>
      <c r="EB61" s="22">
        <f ca="1">AVERAGE('Trial 1'!EB44,'Trial 2'!EB44,'Trial 3'!EB44,'Trial 4'!EB44,'Trial 5'!EB44,'Trial 6'!EB44,'Trial 7'!EB44,'Trial 8'!EB44)</f>
        <v>1013579.50690839</v>
      </c>
      <c r="EC61" s="22">
        <f ca="1">AVERAGE('Trial 1'!EC44,'Trial 2'!EC44,'Trial 3'!EC44,'Trial 4'!EC44,'Trial 5'!EC44,'Trial 6'!EC44,'Trial 7'!EC44,'Trial 8'!EC44)</f>
        <v>1034751.3507324331</v>
      </c>
      <c r="ED61" s="22">
        <f ca="1">AVERAGE('Trial 1'!ED44,'Trial 2'!ED44,'Trial 3'!ED44,'Trial 4'!ED44,'Trial 5'!ED44,'Trial 6'!ED44,'Trial 7'!ED44,'Trial 8'!ED44)</f>
        <v>1021062.4890482565</v>
      </c>
      <c r="EE61" s="22">
        <f ca="1">AVERAGE('Trial 1'!EE44,'Trial 2'!EE44,'Trial 3'!EE44,'Trial 4'!EE44,'Trial 5'!EE44,'Trial 6'!EE44,'Trial 7'!EE44,'Trial 8'!EE44)</f>
        <v>1019842.1928723991</v>
      </c>
      <c r="EF61" s="22">
        <f ca="1">AVERAGE('Trial 1'!EF44,'Trial 2'!EF44,'Trial 3'!EF44,'Trial 4'!EF44,'Trial 5'!EF44,'Trial 6'!EF44,'Trial 7'!EF44,'Trial 8'!EF44)</f>
        <v>1025356.389316239</v>
      </c>
      <c r="EG61" s="22">
        <f ca="1">AVERAGE('Trial 1'!EG44,'Trial 2'!EG44,'Trial 3'!EG44,'Trial 4'!EG44,'Trial 5'!EG44,'Trial 6'!EG44,'Trial 7'!EG44,'Trial 8'!EG44)</f>
        <v>1004608.7282224904</v>
      </c>
      <c r="EH61" s="22">
        <f ca="1">AVERAGE('Trial 1'!EH44,'Trial 2'!EH44,'Trial 3'!EH44,'Trial 4'!EH44,'Trial 5'!EH44,'Trial 6'!EH44,'Trial 7'!EH44,'Trial 8'!EH44)</f>
        <v>1027854.5202427924</v>
      </c>
      <c r="EI61" s="22">
        <f ca="1">AVERAGE('Trial 1'!EI44,'Trial 2'!EI44,'Trial 3'!EI44,'Trial 4'!EI44,'Trial 5'!EI44,'Trial 6'!EI44,'Trial 7'!EI44,'Trial 8'!EI44)</f>
        <v>1016252.7097228981</v>
      </c>
      <c r="EJ61" s="22">
        <f ca="1">AVERAGE('Trial 1'!EJ44,'Trial 2'!EJ44,'Trial 3'!EJ44,'Trial 4'!EJ44,'Trial 5'!EJ44,'Trial 6'!EJ44,'Trial 7'!EJ44,'Trial 8'!EJ44)</f>
        <v>1023553.1925237585</v>
      </c>
      <c r="EK61" s="22">
        <f ca="1">AVERAGE('Trial 1'!EK44,'Trial 2'!EK44,'Trial 3'!EK44,'Trial 4'!EK44,'Trial 5'!EK44,'Trial 6'!EK44,'Trial 7'!EK44,'Trial 8'!EK44)</f>
        <v>1008159.0654560524</v>
      </c>
      <c r="EL61" s="22">
        <f ca="1">AVERAGE('Trial 1'!EL44,'Trial 2'!EL44,'Trial 3'!EL44,'Trial 4'!EL44,'Trial 5'!EL44,'Trial 6'!EL44,'Trial 7'!EL44,'Trial 8'!EL44)</f>
        <v>1008938.0942736698</v>
      </c>
      <c r="EM61" s="22">
        <f ca="1">AVERAGE('Trial 1'!EM44,'Trial 2'!EM44,'Trial 3'!EM44,'Trial 4'!EM44,'Trial 5'!EM44,'Trial 6'!EM44,'Trial 7'!EM44,'Trial 8'!EM44)</f>
        <v>1002726.9996540805</v>
      </c>
      <c r="EN61" s="23">
        <f ca="1">SUM(EB61:EM61)</f>
        <v>12206685.238973461</v>
      </c>
    </row>
    <row r="62" spans="1:144" ht="12.75" customHeight="1" outlineLevel="1">
      <c r="A62" s="9" t="str">
        <f>Labels!B71</f>
        <v>Output std dev</v>
      </c>
      <c r="B62" s="28">
        <f ca="1">STDEV('Trial 1'!B44,'Trial 2'!B44,'Trial 3'!B44,'Trial 4'!B44,'Trial 5'!B44,'Trial 6'!B44,'Trial 7'!B44,'Trial 8'!B44)</f>
        <v>28423.224268172464</v>
      </c>
      <c r="C62" s="28">
        <f ca="1">STDEV('Trial 1'!C44,'Trial 2'!C44,'Trial 3'!C44,'Trial 4'!C44,'Trial 5'!C44,'Trial 6'!C44,'Trial 7'!C44,'Trial 8'!C44)</f>
        <v>22411.343357484253</v>
      </c>
      <c r="D62" s="28">
        <f ca="1">STDEV('Trial 1'!D44,'Trial 2'!D44,'Trial 3'!D44,'Trial 4'!D44,'Trial 5'!D44,'Trial 6'!D44,'Trial 7'!D44,'Trial 8'!D44)</f>
        <v>31788.799837713435</v>
      </c>
      <c r="E62" s="28">
        <f ca="1">STDEV('Trial 1'!E44,'Trial 2'!E44,'Trial 3'!E44,'Trial 4'!E44,'Trial 5'!E44,'Trial 6'!E44,'Trial 7'!E44,'Trial 8'!E44)</f>
        <v>23799.372642635681</v>
      </c>
      <c r="F62" s="28">
        <f ca="1">STDEV('Trial 1'!F44,'Trial 2'!F44,'Trial 3'!F44,'Trial 4'!F44,'Trial 5'!F44,'Trial 6'!F44,'Trial 7'!F44,'Trial 8'!F44)</f>
        <v>15043.115577755636</v>
      </c>
      <c r="G62" s="28">
        <f ca="1">STDEV('Trial 1'!G44,'Trial 2'!G44,'Trial 3'!G44,'Trial 4'!G44,'Trial 5'!G44,'Trial 6'!G44,'Trial 7'!G44,'Trial 8'!G44)</f>
        <v>29971.330763915783</v>
      </c>
      <c r="H62" s="28">
        <f ca="1">STDEV('Trial 1'!H44,'Trial 2'!H44,'Trial 3'!H44,'Trial 4'!H44,'Trial 5'!H44,'Trial 6'!H44,'Trial 7'!H44,'Trial 8'!H44)</f>
        <v>15677.301088122442</v>
      </c>
      <c r="I62" s="28">
        <f ca="1">STDEV('Trial 1'!I44,'Trial 2'!I44,'Trial 3'!I44,'Trial 4'!I44,'Trial 5'!I44,'Trial 6'!I44,'Trial 7'!I44,'Trial 8'!I44)</f>
        <v>24501.719654868288</v>
      </c>
      <c r="J62" s="28">
        <f ca="1">STDEV('Trial 1'!J44,'Trial 2'!J44,'Trial 3'!J44,'Trial 4'!J44,'Trial 5'!J44,'Trial 6'!J44,'Trial 7'!J44,'Trial 8'!J44)</f>
        <v>26255.385670586074</v>
      </c>
      <c r="K62" s="28">
        <f ca="1">STDEV('Trial 1'!K44,'Trial 2'!K44,'Trial 3'!K44,'Trial 4'!K44,'Trial 5'!K44,'Trial 6'!K44,'Trial 7'!K44,'Trial 8'!K44)</f>
        <v>25862.334196431122</v>
      </c>
      <c r="L62" s="28">
        <f ca="1">STDEV('Trial 1'!L44,'Trial 2'!L44,'Trial 3'!L44,'Trial 4'!L44,'Trial 5'!L44,'Trial 6'!L44,'Trial 7'!L44,'Trial 8'!L44)</f>
        <v>13022.504139823015</v>
      </c>
      <c r="M62" s="28">
        <f ca="1">STDEV('Trial 1'!M44,'Trial 2'!M44,'Trial 3'!M44,'Trial 4'!M44,'Trial 5'!M44,'Trial 6'!M44,'Trial 7'!M44,'Trial 8'!M44)</f>
        <v>30381.376888717485</v>
      </c>
      <c r="N62" s="29">
        <f ca="1">SUM(B62:M62)</f>
        <v>287137.8080862257</v>
      </c>
      <c r="O62" s="28">
        <f ca="1">STDEV('Trial 1'!O44,'Trial 2'!O44,'Trial 3'!O44,'Trial 4'!O44,'Trial 5'!O44,'Trial 6'!O44,'Trial 7'!O44,'Trial 8'!O44)</f>
        <v>32798.480988877127</v>
      </c>
      <c r="P62" s="28">
        <f ca="1">STDEV('Trial 1'!P44,'Trial 2'!P44,'Trial 3'!P44,'Trial 4'!P44,'Trial 5'!P44,'Trial 6'!P44,'Trial 7'!P44,'Trial 8'!P44)</f>
        <v>23001.484798795464</v>
      </c>
      <c r="Q62" s="28">
        <f ca="1">STDEV('Trial 1'!Q44,'Trial 2'!Q44,'Trial 3'!Q44,'Trial 4'!Q44,'Trial 5'!Q44,'Trial 6'!Q44,'Trial 7'!Q44,'Trial 8'!Q44)</f>
        <v>33526.462565384951</v>
      </c>
      <c r="R62" s="28">
        <f ca="1">STDEV('Trial 1'!R44,'Trial 2'!R44,'Trial 3'!R44,'Trial 4'!R44,'Trial 5'!R44,'Trial 6'!R44,'Trial 7'!R44,'Trial 8'!R44)</f>
        <v>32528.733493053634</v>
      </c>
      <c r="S62" s="28">
        <f ca="1">STDEV('Trial 1'!S44,'Trial 2'!S44,'Trial 3'!S44,'Trial 4'!S44,'Trial 5'!S44,'Trial 6'!S44,'Trial 7'!S44,'Trial 8'!S44)</f>
        <v>27246.485748626583</v>
      </c>
      <c r="T62" s="28">
        <f ca="1">STDEV('Trial 1'!T44,'Trial 2'!T44,'Trial 3'!T44,'Trial 4'!T44,'Trial 5'!T44,'Trial 6'!T44,'Trial 7'!T44,'Trial 8'!T44)</f>
        <v>27175.876620130301</v>
      </c>
      <c r="U62" s="28">
        <f ca="1">STDEV('Trial 1'!U44,'Trial 2'!U44,'Trial 3'!U44,'Trial 4'!U44,'Trial 5'!U44,'Trial 6'!U44,'Trial 7'!U44,'Trial 8'!U44)</f>
        <v>18023.043786731712</v>
      </c>
      <c r="V62" s="28">
        <f ca="1">STDEV('Trial 1'!V44,'Trial 2'!V44,'Trial 3'!V44,'Trial 4'!V44,'Trial 5'!V44,'Trial 6'!V44,'Trial 7'!V44,'Trial 8'!V44)</f>
        <v>27258.261273124677</v>
      </c>
      <c r="W62" s="28">
        <f ca="1">STDEV('Trial 1'!W44,'Trial 2'!W44,'Trial 3'!W44,'Trial 4'!W44,'Trial 5'!W44,'Trial 6'!W44,'Trial 7'!W44,'Trial 8'!W44)</f>
        <v>36560.676516818814</v>
      </c>
      <c r="X62" s="28">
        <f ca="1">STDEV('Trial 1'!X44,'Trial 2'!X44,'Trial 3'!X44,'Trial 4'!X44,'Trial 5'!X44,'Trial 6'!X44,'Trial 7'!X44,'Trial 8'!X44)</f>
        <v>28285.011060690857</v>
      </c>
      <c r="Y62" s="28">
        <f ca="1">STDEV('Trial 1'!Y44,'Trial 2'!Y44,'Trial 3'!Y44,'Trial 4'!Y44,'Trial 5'!Y44,'Trial 6'!Y44,'Trial 7'!Y44,'Trial 8'!Y44)</f>
        <v>22045.75649302172</v>
      </c>
      <c r="Z62" s="28">
        <f ca="1">STDEV('Trial 1'!Z44,'Trial 2'!Z44,'Trial 3'!Z44,'Trial 4'!Z44,'Trial 5'!Z44,'Trial 6'!Z44,'Trial 7'!Z44,'Trial 8'!Z44)</f>
        <v>22967.071636839286</v>
      </c>
      <c r="AA62" s="29">
        <f ca="1">SUM(O62:Z62)</f>
        <v>331417.34498209518</v>
      </c>
      <c r="AB62" s="28">
        <f ca="1">STDEV('Trial 1'!AB44,'Trial 2'!AB44,'Trial 3'!AB44,'Trial 4'!AB44,'Trial 5'!AB44,'Trial 6'!AB44,'Trial 7'!AB44,'Trial 8'!AB44)</f>
        <v>19316.287933362186</v>
      </c>
      <c r="AC62" s="28">
        <f ca="1">STDEV('Trial 1'!AC44,'Trial 2'!AC44,'Trial 3'!AC44,'Trial 4'!AC44,'Trial 5'!AC44,'Trial 6'!AC44,'Trial 7'!AC44,'Trial 8'!AC44)</f>
        <v>22721.411600268522</v>
      </c>
      <c r="AD62" s="28">
        <f ca="1">STDEV('Trial 1'!AD44,'Trial 2'!AD44,'Trial 3'!AD44,'Trial 4'!AD44,'Trial 5'!AD44,'Trial 6'!AD44,'Trial 7'!AD44,'Trial 8'!AD44)</f>
        <v>27427.643334972025</v>
      </c>
      <c r="AE62" s="28">
        <f ca="1">STDEV('Trial 1'!AE44,'Trial 2'!AE44,'Trial 3'!AE44,'Trial 4'!AE44,'Trial 5'!AE44,'Trial 6'!AE44,'Trial 7'!AE44,'Trial 8'!AE44)</f>
        <v>29950.772251513874</v>
      </c>
      <c r="AF62" s="28">
        <f ca="1">STDEV('Trial 1'!AF44,'Trial 2'!AF44,'Trial 3'!AF44,'Trial 4'!AF44,'Trial 5'!AF44,'Trial 6'!AF44,'Trial 7'!AF44,'Trial 8'!AF44)</f>
        <v>27548.134205105031</v>
      </c>
      <c r="AG62" s="28">
        <f ca="1">STDEV('Trial 1'!AG44,'Trial 2'!AG44,'Trial 3'!AG44,'Trial 4'!AG44,'Trial 5'!AG44,'Trial 6'!AG44,'Trial 7'!AG44,'Trial 8'!AG44)</f>
        <v>36849.98621869972</v>
      </c>
      <c r="AH62" s="28">
        <f ca="1">STDEV('Trial 1'!AH44,'Trial 2'!AH44,'Trial 3'!AH44,'Trial 4'!AH44,'Trial 5'!AH44,'Trial 6'!AH44,'Trial 7'!AH44,'Trial 8'!AH44)</f>
        <v>31665.601212846694</v>
      </c>
      <c r="AI62" s="28">
        <f ca="1">STDEV('Trial 1'!AI44,'Trial 2'!AI44,'Trial 3'!AI44,'Trial 4'!AI44,'Trial 5'!AI44,'Trial 6'!AI44,'Trial 7'!AI44,'Trial 8'!AI44)</f>
        <v>30729.706824619476</v>
      </c>
      <c r="AJ62" s="28">
        <f ca="1">STDEV('Trial 1'!AJ44,'Trial 2'!AJ44,'Trial 3'!AJ44,'Trial 4'!AJ44,'Trial 5'!AJ44,'Trial 6'!AJ44,'Trial 7'!AJ44,'Trial 8'!AJ44)</f>
        <v>25738.805717275889</v>
      </c>
      <c r="AK62" s="28">
        <f ca="1">STDEV('Trial 1'!AK44,'Trial 2'!AK44,'Trial 3'!AK44,'Trial 4'!AK44,'Trial 5'!AK44,'Trial 6'!AK44,'Trial 7'!AK44,'Trial 8'!AK44)</f>
        <v>34948.221603613842</v>
      </c>
      <c r="AL62" s="28">
        <f ca="1">STDEV('Trial 1'!AL44,'Trial 2'!AL44,'Trial 3'!AL44,'Trial 4'!AL44,'Trial 5'!AL44,'Trial 6'!AL44,'Trial 7'!AL44,'Trial 8'!AL44)</f>
        <v>27968.618704166085</v>
      </c>
      <c r="AM62" s="28">
        <f ca="1">STDEV('Trial 1'!AM44,'Trial 2'!AM44,'Trial 3'!AM44,'Trial 4'!AM44,'Trial 5'!AM44,'Trial 6'!AM44,'Trial 7'!AM44,'Trial 8'!AM44)</f>
        <v>26161.909497353441</v>
      </c>
      <c r="AN62" s="29">
        <f ca="1">SUM(AB62:AM62)</f>
        <v>341027.09910379676</v>
      </c>
      <c r="AO62" s="28">
        <f ca="1">STDEV('Trial 1'!AO44,'Trial 2'!AO44,'Trial 3'!AO44,'Trial 4'!AO44,'Trial 5'!AO44,'Trial 6'!AO44,'Trial 7'!AO44,'Trial 8'!AO44)</f>
        <v>36928.774463682232</v>
      </c>
      <c r="AP62" s="28">
        <f ca="1">STDEV('Trial 1'!AP44,'Trial 2'!AP44,'Trial 3'!AP44,'Trial 4'!AP44,'Trial 5'!AP44,'Trial 6'!AP44,'Trial 7'!AP44,'Trial 8'!AP44)</f>
        <v>21220.818992655044</v>
      </c>
      <c r="AQ62" s="28">
        <f ca="1">STDEV('Trial 1'!AQ44,'Trial 2'!AQ44,'Trial 3'!AQ44,'Trial 4'!AQ44,'Trial 5'!AQ44,'Trial 6'!AQ44,'Trial 7'!AQ44,'Trial 8'!AQ44)</f>
        <v>16726.8249858216</v>
      </c>
      <c r="AR62" s="28">
        <f ca="1">STDEV('Trial 1'!AR44,'Trial 2'!AR44,'Trial 3'!AR44,'Trial 4'!AR44,'Trial 5'!AR44,'Trial 6'!AR44,'Trial 7'!AR44,'Trial 8'!AR44)</f>
        <v>21848.628340711362</v>
      </c>
      <c r="AS62" s="28">
        <f ca="1">STDEV('Trial 1'!AS44,'Trial 2'!AS44,'Trial 3'!AS44,'Trial 4'!AS44,'Trial 5'!AS44,'Trial 6'!AS44,'Trial 7'!AS44,'Trial 8'!AS44)</f>
        <v>40840.507194302016</v>
      </c>
      <c r="AT62" s="28">
        <f ca="1">STDEV('Trial 1'!AT44,'Trial 2'!AT44,'Trial 3'!AT44,'Trial 4'!AT44,'Trial 5'!AT44,'Trial 6'!AT44,'Trial 7'!AT44,'Trial 8'!AT44)</f>
        <v>31586.11547624852</v>
      </c>
      <c r="AU62" s="28">
        <f ca="1">STDEV('Trial 1'!AU44,'Trial 2'!AU44,'Trial 3'!AU44,'Trial 4'!AU44,'Trial 5'!AU44,'Trial 6'!AU44,'Trial 7'!AU44,'Trial 8'!AU44)</f>
        <v>29297.424933557628</v>
      </c>
      <c r="AV62" s="28">
        <f ca="1">STDEV('Trial 1'!AV44,'Trial 2'!AV44,'Trial 3'!AV44,'Trial 4'!AV44,'Trial 5'!AV44,'Trial 6'!AV44,'Trial 7'!AV44,'Trial 8'!AV44)</f>
        <v>29433.772038565628</v>
      </c>
      <c r="AW62" s="28">
        <f ca="1">STDEV('Trial 1'!AW44,'Trial 2'!AW44,'Trial 3'!AW44,'Trial 4'!AW44,'Trial 5'!AW44,'Trial 6'!AW44,'Trial 7'!AW44,'Trial 8'!AW44)</f>
        <v>35324.23779473942</v>
      </c>
      <c r="AX62" s="28">
        <f ca="1">STDEV('Trial 1'!AX44,'Trial 2'!AX44,'Trial 3'!AX44,'Trial 4'!AX44,'Trial 5'!AX44,'Trial 6'!AX44,'Trial 7'!AX44,'Trial 8'!AX44)</f>
        <v>33658.987613922625</v>
      </c>
      <c r="AY62" s="28">
        <f ca="1">STDEV('Trial 1'!AY44,'Trial 2'!AY44,'Trial 3'!AY44,'Trial 4'!AY44,'Trial 5'!AY44,'Trial 6'!AY44,'Trial 7'!AY44,'Trial 8'!AY44)</f>
        <v>37229.844902620993</v>
      </c>
      <c r="AZ62" s="28">
        <f ca="1">STDEV('Trial 1'!AZ44,'Trial 2'!AZ44,'Trial 3'!AZ44,'Trial 4'!AZ44,'Trial 5'!AZ44,'Trial 6'!AZ44,'Trial 7'!AZ44,'Trial 8'!AZ44)</f>
        <v>38380.988373925844</v>
      </c>
      <c r="BA62" s="29">
        <f ca="1">SUM(AO62:AZ62)</f>
        <v>372476.92511075293</v>
      </c>
      <c r="BB62" s="28">
        <f ca="1">STDEV('Trial 1'!BB44,'Trial 2'!BB44,'Trial 3'!BB44,'Trial 4'!BB44,'Trial 5'!BB44,'Trial 6'!BB44,'Trial 7'!BB44,'Trial 8'!BB44)</f>
        <v>28776.284529292971</v>
      </c>
      <c r="BC62" s="28">
        <f ca="1">STDEV('Trial 1'!BC44,'Trial 2'!BC44,'Trial 3'!BC44,'Trial 4'!BC44,'Trial 5'!BC44,'Trial 6'!BC44,'Trial 7'!BC44,'Trial 8'!BC44)</f>
        <v>21059.519273633749</v>
      </c>
      <c r="BD62" s="28">
        <f ca="1">STDEV('Trial 1'!BD44,'Trial 2'!BD44,'Trial 3'!BD44,'Trial 4'!BD44,'Trial 5'!BD44,'Trial 6'!BD44,'Trial 7'!BD44,'Trial 8'!BD44)</f>
        <v>28424.265092624708</v>
      </c>
      <c r="BE62" s="28">
        <f ca="1">STDEV('Trial 1'!BE44,'Trial 2'!BE44,'Trial 3'!BE44,'Trial 4'!BE44,'Trial 5'!BE44,'Trial 6'!BE44,'Trial 7'!BE44,'Trial 8'!BE44)</f>
        <v>34352.258074303812</v>
      </c>
      <c r="BF62" s="28">
        <f ca="1">STDEV('Trial 1'!BF44,'Trial 2'!BF44,'Trial 3'!BF44,'Trial 4'!BF44,'Trial 5'!BF44,'Trial 6'!BF44,'Trial 7'!BF44,'Trial 8'!BF44)</f>
        <v>35938.661980069453</v>
      </c>
      <c r="BG62" s="28">
        <f ca="1">STDEV('Trial 1'!BG44,'Trial 2'!BG44,'Trial 3'!BG44,'Trial 4'!BG44,'Trial 5'!BG44,'Trial 6'!BG44,'Trial 7'!BG44,'Trial 8'!BG44)</f>
        <v>29734.64936303212</v>
      </c>
      <c r="BH62" s="28">
        <f ca="1">STDEV('Trial 1'!BH44,'Trial 2'!BH44,'Trial 3'!BH44,'Trial 4'!BH44,'Trial 5'!BH44,'Trial 6'!BH44,'Trial 7'!BH44,'Trial 8'!BH44)</f>
        <v>29733.948938186892</v>
      </c>
      <c r="BI62" s="28">
        <f ca="1">STDEV('Trial 1'!BI44,'Trial 2'!BI44,'Trial 3'!BI44,'Trial 4'!BI44,'Trial 5'!BI44,'Trial 6'!BI44,'Trial 7'!BI44,'Trial 8'!BI44)</f>
        <v>25989.72887334297</v>
      </c>
      <c r="BJ62" s="28">
        <f ca="1">STDEV('Trial 1'!BJ44,'Trial 2'!BJ44,'Trial 3'!BJ44,'Trial 4'!BJ44,'Trial 5'!BJ44,'Trial 6'!BJ44,'Trial 7'!BJ44,'Trial 8'!BJ44)</f>
        <v>35186.513638008641</v>
      </c>
      <c r="BK62" s="28">
        <f ca="1">STDEV('Trial 1'!BK44,'Trial 2'!BK44,'Trial 3'!BK44,'Trial 4'!BK44,'Trial 5'!BK44,'Trial 6'!BK44,'Trial 7'!BK44,'Trial 8'!BK44)</f>
        <v>23856.30995354498</v>
      </c>
      <c r="BL62" s="28">
        <f ca="1">STDEV('Trial 1'!BL44,'Trial 2'!BL44,'Trial 3'!BL44,'Trial 4'!BL44,'Trial 5'!BL44,'Trial 6'!BL44,'Trial 7'!BL44,'Trial 8'!BL44)</f>
        <v>31311.562713717369</v>
      </c>
      <c r="BM62" s="28">
        <f ca="1">STDEV('Trial 1'!BM44,'Trial 2'!BM44,'Trial 3'!BM44,'Trial 4'!BM44,'Trial 5'!BM44,'Trial 6'!BM44,'Trial 7'!BM44,'Trial 8'!BM44)</f>
        <v>41397.887480453734</v>
      </c>
      <c r="BN62" s="29">
        <f ca="1">SUM(BB62:BM62)</f>
        <v>365761.58991021139</v>
      </c>
      <c r="BO62" s="28">
        <f ca="1">STDEV('Trial 1'!BO44,'Trial 2'!BO44,'Trial 3'!BO44,'Trial 4'!BO44,'Trial 5'!BO44,'Trial 6'!BO44,'Trial 7'!BO44,'Trial 8'!BO44)</f>
        <v>32947.397151028832</v>
      </c>
      <c r="BP62" s="28">
        <f ca="1">STDEV('Trial 1'!BP44,'Trial 2'!BP44,'Trial 3'!BP44,'Trial 4'!BP44,'Trial 5'!BP44,'Trial 6'!BP44,'Trial 7'!BP44,'Trial 8'!BP44)</f>
        <v>25450.338137329501</v>
      </c>
      <c r="BQ62" s="28">
        <f ca="1">STDEV('Trial 1'!BQ44,'Trial 2'!BQ44,'Trial 3'!BQ44,'Trial 4'!BQ44,'Trial 5'!BQ44,'Trial 6'!BQ44,'Trial 7'!BQ44,'Trial 8'!BQ44)</f>
        <v>27354.248813312806</v>
      </c>
      <c r="BR62" s="28">
        <f ca="1">STDEV('Trial 1'!BR44,'Trial 2'!BR44,'Trial 3'!BR44,'Trial 4'!BR44,'Trial 5'!BR44,'Trial 6'!BR44,'Trial 7'!BR44,'Trial 8'!BR44)</f>
        <v>30220.667961261752</v>
      </c>
      <c r="BS62" s="28">
        <f ca="1">STDEV('Trial 1'!BS44,'Trial 2'!BS44,'Trial 3'!BS44,'Trial 4'!BS44,'Trial 5'!BS44,'Trial 6'!BS44,'Trial 7'!BS44,'Trial 8'!BS44)</f>
        <v>18965.714540413705</v>
      </c>
      <c r="BT62" s="28">
        <f ca="1">STDEV('Trial 1'!BT44,'Trial 2'!BT44,'Trial 3'!BT44,'Trial 4'!BT44,'Trial 5'!BT44,'Trial 6'!BT44,'Trial 7'!BT44,'Trial 8'!BT44)</f>
        <v>40743.917122754159</v>
      </c>
      <c r="BU62" s="28">
        <f ca="1">STDEV('Trial 1'!BU44,'Trial 2'!BU44,'Trial 3'!BU44,'Trial 4'!BU44,'Trial 5'!BU44,'Trial 6'!BU44,'Trial 7'!BU44,'Trial 8'!BU44)</f>
        <v>24077.955207238312</v>
      </c>
      <c r="BV62" s="28">
        <f ca="1">STDEV('Trial 1'!BV44,'Trial 2'!BV44,'Trial 3'!BV44,'Trial 4'!BV44,'Trial 5'!BV44,'Trial 6'!BV44,'Trial 7'!BV44,'Trial 8'!BV44)</f>
        <v>32151.222248844399</v>
      </c>
      <c r="BW62" s="28">
        <f ca="1">STDEV('Trial 1'!BW44,'Trial 2'!BW44,'Trial 3'!BW44,'Trial 4'!BW44,'Trial 5'!BW44,'Trial 6'!BW44,'Trial 7'!BW44,'Trial 8'!BW44)</f>
        <v>10664.443425038562</v>
      </c>
      <c r="BX62" s="28">
        <f ca="1">STDEV('Trial 1'!BX44,'Trial 2'!BX44,'Trial 3'!BX44,'Trial 4'!BX44,'Trial 5'!BX44,'Trial 6'!BX44,'Trial 7'!BX44,'Trial 8'!BX44)</f>
        <v>26285.828077122773</v>
      </c>
      <c r="BY62" s="28">
        <f ca="1">STDEV('Trial 1'!BY44,'Trial 2'!BY44,'Trial 3'!BY44,'Trial 4'!BY44,'Trial 5'!BY44,'Trial 6'!BY44,'Trial 7'!BY44,'Trial 8'!BY44)</f>
        <v>16629.415824959349</v>
      </c>
      <c r="BZ62" s="28">
        <f ca="1">STDEV('Trial 1'!BZ44,'Trial 2'!BZ44,'Trial 3'!BZ44,'Trial 4'!BZ44,'Trial 5'!BZ44,'Trial 6'!BZ44,'Trial 7'!BZ44,'Trial 8'!BZ44)</f>
        <v>33237.470342883869</v>
      </c>
      <c r="CA62" s="29">
        <f ca="1">SUM(BO62:BZ62)</f>
        <v>318728.618852188</v>
      </c>
      <c r="CB62" s="28">
        <f ca="1">STDEV('Trial 1'!CB44,'Trial 2'!CB44,'Trial 3'!CB44,'Trial 4'!CB44,'Trial 5'!CB44,'Trial 6'!CB44,'Trial 7'!CB44,'Trial 8'!CB44)</f>
        <v>31113.128887513674</v>
      </c>
      <c r="CC62" s="28">
        <f ca="1">STDEV('Trial 1'!CC44,'Trial 2'!CC44,'Trial 3'!CC44,'Trial 4'!CC44,'Trial 5'!CC44,'Trial 6'!CC44,'Trial 7'!CC44,'Trial 8'!CC44)</f>
        <v>27939.012588012771</v>
      </c>
      <c r="CD62" s="28">
        <f ca="1">STDEV('Trial 1'!CD44,'Trial 2'!CD44,'Trial 3'!CD44,'Trial 4'!CD44,'Trial 5'!CD44,'Trial 6'!CD44,'Trial 7'!CD44,'Trial 8'!CD44)</f>
        <v>24578.346623592115</v>
      </c>
      <c r="CE62" s="28">
        <f ca="1">STDEV('Trial 1'!CE44,'Trial 2'!CE44,'Trial 3'!CE44,'Trial 4'!CE44,'Trial 5'!CE44,'Trial 6'!CE44,'Trial 7'!CE44,'Trial 8'!CE44)</f>
        <v>36691.638306710171</v>
      </c>
      <c r="CF62" s="28">
        <f ca="1">STDEV('Trial 1'!CF44,'Trial 2'!CF44,'Trial 3'!CF44,'Trial 4'!CF44,'Trial 5'!CF44,'Trial 6'!CF44,'Trial 7'!CF44,'Trial 8'!CF44)</f>
        <v>27047.001757218241</v>
      </c>
      <c r="CG62" s="28">
        <f ca="1">STDEV('Trial 1'!CG44,'Trial 2'!CG44,'Trial 3'!CG44,'Trial 4'!CG44,'Trial 5'!CG44,'Trial 6'!CG44,'Trial 7'!CG44,'Trial 8'!CG44)</f>
        <v>24559.997451712512</v>
      </c>
      <c r="CH62" s="28">
        <f ca="1">STDEV('Trial 1'!CH44,'Trial 2'!CH44,'Trial 3'!CH44,'Trial 4'!CH44,'Trial 5'!CH44,'Trial 6'!CH44,'Trial 7'!CH44,'Trial 8'!CH44)</f>
        <v>25776.821083332004</v>
      </c>
      <c r="CI62" s="28">
        <f ca="1">STDEV('Trial 1'!CI44,'Trial 2'!CI44,'Trial 3'!CI44,'Trial 4'!CI44,'Trial 5'!CI44,'Trial 6'!CI44,'Trial 7'!CI44,'Trial 8'!CI44)</f>
        <v>37505.257240964733</v>
      </c>
      <c r="CJ62" s="28">
        <f ca="1">STDEV('Trial 1'!CJ44,'Trial 2'!CJ44,'Trial 3'!CJ44,'Trial 4'!CJ44,'Trial 5'!CJ44,'Trial 6'!CJ44,'Trial 7'!CJ44,'Trial 8'!CJ44)</f>
        <v>35137.630157815453</v>
      </c>
      <c r="CK62" s="28">
        <f ca="1">STDEV('Trial 1'!CK44,'Trial 2'!CK44,'Trial 3'!CK44,'Trial 4'!CK44,'Trial 5'!CK44,'Trial 6'!CK44,'Trial 7'!CK44,'Trial 8'!CK44)</f>
        <v>34967.553532252881</v>
      </c>
      <c r="CL62" s="28">
        <f ca="1">STDEV('Trial 1'!CL44,'Trial 2'!CL44,'Trial 3'!CL44,'Trial 4'!CL44,'Trial 5'!CL44,'Trial 6'!CL44,'Trial 7'!CL44,'Trial 8'!CL44)</f>
        <v>23349.041772571003</v>
      </c>
      <c r="CM62" s="28">
        <f ca="1">STDEV('Trial 1'!CM44,'Trial 2'!CM44,'Trial 3'!CM44,'Trial 4'!CM44,'Trial 5'!CM44,'Trial 6'!CM44,'Trial 7'!CM44,'Trial 8'!CM44)</f>
        <v>25492.364813029857</v>
      </c>
      <c r="CN62" s="29">
        <f ca="1">SUM(CB62:CM62)</f>
        <v>354157.79421472544</v>
      </c>
      <c r="CO62" s="28">
        <f ca="1">STDEV('Trial 1'!CO44,'Trial 2'!CO44,'Trial 3'!CO44,'Trial 4'!CO44,'Trial 5'!CO44,'Trial 6'!CO44,'Trial 7'!CO44,'Trial 8'!CO44)</f>
        <v>23727.69197912536</v>
      </c>
      <c r="CP62" s="28">
        <f ca="1">STDEV('Trial 1'!CP44,'Trial 2'!CP44,'Trial 3'!CP44,'Trial 4'!CP44,'Trial 5'!CP44,'Trial 6'!CP44,'Trial 7'!CP44,'Trial 8'!CP44)</f>
        <v>31461.24776746241</v>
      </c>
      <c r="CQ62" s="28">
        <f ca="1">STDEV('Trial 1'!CQ44,'Trial 2'!CQ44,'Trial 3'!CQ44,'Trial 4'!CQ44,'Trial 5'!CQ44,'Trial 6'!CQ44,'Trial 7'!CQ44,'Trial 8'!CQ44)</f>
        <v>16165.818891365569</v>
      </c>
      <c r="CR62" s="28">
        <f ca="1">STDEV('Trial 1'!CR44,'Trial 2'!CR44,'Trial 3'!CR44,'Trial 4'!CR44,'Trial 5'!CR44,'Trial 6'!CR44,'Trial 7'!CR44,'Trial 8'!CR44)</f>
        <v>16673.123526812426</v>
      </c>
      <c r="CS62" s="28">
        <f ca="1">STDEV('Trial 1'!CS44,'Trial 2'!CS44,'Trial 3'!CS44,'Trial 4'!CS44,'Trial 5'!CS44,'Trial 6'!CS44,'Trial 7'!CS44,'Trial 8'!CS44)</f>
        <v>21491.984758929764</v>
      </c>
      <c r="CT62" s="28">
        <f ca="1">STDEV('Trial 1'!CT44,'Trial 2'!CT44,'Trial 3'!CT44,'Trial 4'!CT44,'Trial 5'!CT44,'Trial 6'!CT44,'Trial 7'!CT44,'Trial 8'!CT44)</f>
        <v>21197.260461036312</v>
      </c>
      <c r="CU62" s="28">
        <f ca="1">STDEV('Trial 1'!CU44,'Trial 2'!CU44,'Trial 3'!CU44,'Trial 4'!CU44,'Trial 5'!CU44,'Trial 6'!CU44,'Trial 7'!CU44,'Trial 8'!CU44)</f>
        <v>35160.192481778991</v>
      </c>
      <c r="CV62" s="28">
        <f ca="1">STDEV('Trial 1'!CV44,'Trial 2'!CV44,'Trial 3'!CV44,'Trial 4'!CV44,'Trial 5'!CV44,'Trial 6'!CV44,'Trial 7'!CV44,'Trial 8'!CV44)</f>
        <v>27411.451873553273</v>
      </c>
      <c r="CW62" s="28">
        <f ca="1">STDEV('Trial 1'!CW44,'Trial 2'!CW44,'Trial 3'!CW44,'Trial 4'!CW44,'Trial 5'!CW44,'Trial 6'!CW44,'Trial 7'!CW44,'Trial 8'!CW44)</f>
        <v>13167.152221277902</v>
      </c>
      <c r="CX62" s="28">
        <f ca="1">STDEV('Trial 1'!CX44,'Trial 2'!CX44,'Trial 3'!CX44,'Trial 4'!CX44,'Trial 5'!CX44,'Trial 6'!CX44,'Trial 7'!CX44,'Trial 8'!CX44)</f>
        <v>34547.126481798943</v>
      </c>
      <c r="CY62" s="28">
        <f ca="1">STDEV('Trial 1'!CY44,'Trial 2'!CY44,'Trial 3'!CY44,'Trial 4'!CY44,'Trial 5'!CY44,'Trial 6'!CY44,'Trial 7'!CY44,'Trial 8'!CY44)</f>
        <v>37556.428035771489</v>
      </c>
      <c r="CZ62" s="28">
        <f ca="1">STDEV('Trial 1'!CZ44,'Trial 2'!CZ44,'Trial 3'!CZ44,'Trial 4'!CZ44,'Trial 5'!CZ44,'Trial 6'!CZ44,'Trial 7'!CZ44,'Trial 8'!CZ44)</f>
        <v>20791.758272097635</v>
      </c>
      <c r="DA62" s="29">
        <f ca="1">SUM(CO62:CZ62)</f>
        <v>299351.23675101012</v>
      </c>
      <c r="DB62" s="28">
        <f ca="1">STDEV('Trial 1'!DB44,'Trial 2'!DB44,'Trial 3'!DB44,'Trial 4'!DB44,'Trial 5'!DB44,'Trial 6'!DB44,'Trial 7'!DB44,'Trial 8'!DB44)</f>
        <v>23422.883646786857</v>
      </c>
      <c r="DC62" s="28">
        <f ca="1">STDEV('Trial 1'!DC44,'Trial 2'!DC44,'Trial 3'!DC44,'Trial 4'!DC44,'Trial 5'!DC44,'Trial 6'!DC44,'Trial 7'!DC44,'Trial 8'!DC44)</f>
        <v>27352.005607534593</v>
      </c>
      <c r="DD62" s="28">
        <f ca="1">STDEV('Trial 1'!DD44,'Trial 2'!DD44,'Trial 3'!DD44,'Trial 4'!DD44,'Trial 5'!DD44,'Trial 6'!DD44,'Trial 7'!DD44,'Trial 8'!DD44)</f>
        <v>23363.563032716251</v>
      </c>
      <c r="DE62" s="28">
        <f ca="1">STDEV('Trial 1'!DE44,'Trial 2'!DE44,'Trial 3'!DE44,'Trial 4'!DE44,'Trial 5'!DE44,'Trial 6'!DE44,'Trial 7'!DE44,'Trial 8'!DE44)</f>
        <v>19093.06759910594</v>
      </c>
      <c r="DF62" s="28">
        <f ca="1">STDEV('Trial 1'!DF44,'Trial 2'!DF44,'Trial 3'!DF44,'Trial 4'!DF44,'Trial 5'!DF44,'Trial 6'!DF44,'Trial 7'!DF44,'Trial 8'!DF44)</f>
        <v>32763.060427033979</v>
      </c>
      <c r="DG62" s="28">
        <f ca="1">STDEV('Trial 1'!DG44,'Trial 2'!DG44,'Trial 3'!DG44,'Trial 4'!DG44,'Trial 5'!DG44,'Trial 6'!DG44,'Trial 7'!DG44,'Trial 8'!DG44)</f>
        <v>35793.955682527769</v>
      </c>
      <c r="DH62" s="28">
        <f ca="1">STDEV('Trial 1'!DH44,'Trial 2'!DH44,'Trial 3'!DH44,'Trial 4'!DH44,'Trial 5'!DH44,'Trial 6'!DH44,'Trial 7'!DH44,'Trial 8'!DH44)</f>
        <v>27487.84926733284</v>
      </c>
      <c r="DI62" s="28">
        <f ca="1">STDEV('Trial 1'!DI44,'Trial 2'!DI44,'Trial 3'!DI44,'Trial 4'!DI44,'Trial 5'!DI44,'Trial 6'!DI44,'Trial 7'!DI44,'Trial 8'!DI44)</f>
        <v>23395.625384967567</v>
      </c>
      <c r="DJ62" s="28">
        <f ca="1">STDEV('Trial 1'!DJ44,'Trial 2'!DJ44,'Trial 3'!DJ44,'Trial 4'!DJ44,'Trial 5'!DJ44,'Trial 6'!DJ44,'Trial 7'!DJ44,'Trial 8'!DJ44)</f>
        <v>29121.955546407917</v>
      </c>
      <c r="DK62" s="28">
        <f ca="1">STDEV('Trial 1'!DK44,'Trial 2'!DK44,'Trial 3'!DK44,'Trial 4'!DK44,'Trial 5'!DK44,'Trial 6'!DK44,'Trial 7'!DK44,'Trial 8'!DK44)</f>
        <v>32614.728116073256</v>
      </c>
      <c r="DL62" s="28">
        <f ca="1">STDEV('Trial 1'!DL44,'Trial 2'!DL44,'Trial 3'!DL44,'Trial 4'!DL44,'Trial 5'!DL44,'Trial 6'!DL44,'Trial 7'!DL44,'Trial 8'!DL44)</f>
        <v>26681.267574519235</v>
      </c>
      <c r="DM62" s="28">
        <f ca="1">STDEV('Trial 1'!DM44,'Trial 2'!DM44,'Trial 3'!DM44,'Trial 4'!DM44,'Trial 5'!DM44,'Trial 6'!DM44,'Trial 7'!DM44,'Trial 8'!DM44)</f>
        <v>18599.568622897368</v>
      </c>
      <c r="DN62" s="29">
        <f ca="1">SUM(DB62:DM62)</f>
        <v>319689.53050790355</v>
      </c>
      <c r="DO62" s="28">
        <f ca="1">STDEV('Trial 1'!DO44,'Trial 2'!DO44,'Trial 3'!DO44,'Trial 4'!DO44,'Trial 5'!DO44,'Trial 6'!DO44,'Trial 7'!DO44,'Trial 8'!DO44)</f>
        <v>28848.032445187069</v>
      </c>
      <c r="DP62" s="28">
        <f ca="1">STDEV('Trial 1'!DP44,'Trial 2'!DP44,'Trial 3'!DP44,'Trial 4'!DP44,'Trial 5'!DP44,'Trial 6'!DP44,'Trial 7'!DP44,'Trial 8'!DP44)</f>
        <v>27878.697468550585</v>
      </c>
      <c r="DQ62" s="28">
        <f ca="1">STDEV('Trial 1'!DQ44,'Trial 2'!DQ44,'Trial 3'!DQ44,'Trial 4'!DQ44,'Trial 5'!DQ44,'Trial 6'!DQ44,'Trial 7'!DQ44,'Trial 8'!DQ44)</f>
        <v>42056.94640287423</v>
      </c>
      <c r="DR62" s="28">
        <f ca="1">STDEV('Trial 1'!DR44,'Trial 2'!DR44,'Trial 3'!DR44,'Trial 4'!DR44,'Trial 5'!DR44,'Trial 6'!DR44,'Trial 7'!DR44,'Trial 8'!DR44)</f>
        <v>34202.100025956694</v>
      </c>
      <c r="DS62" s="28">
        <f ca="1">STDEV('Trial 1'!DS44,'Trial 2'!DS44,'Trial 3'!DS44,'Trial 4'!DS44,'Trial 5'!DS44,'Trial 6'!DS44,'Trial 7'!DS44,'Trial 8'!DS44)</f>
        <v>34424.630727289434</v>
      </c>
      <c r="DT62" s="28">
        <f ca="1">STDEV('Trial 1'!DT44,'Trial 2'!DT44,'Trial 3'!DT44,'Trial 4'!DT44,'Trial 5'!DT44,'Trial 6'!DT44,'Trial 7'!DT44,'Trial 8'!DT44)</f>
        <v>23956.252307970379</v>
      </c>
      <c r="DU62" s="28">
        <f ca="1">STDEV('Trial 1'!DU44,'Trial 2'!DU44,'Trial 3'!DU44,'Trial 4'!DU44,'Trial 5'!DU44,'Trial 6'!DU44,'Trial 7'!DU44,'Trial 8'!DU44)</f>
        <v>32568.396533953422</v>
      </c>
      <c r="DV62" s="28">
        <f ca="1">STDEV('Trial 1'!DV44,'Trial 2'!DV44,'Trial 3'!DV44,'Trial 4'!DV44,'Trial 5'!DV44,'Trial 6'!DV44,'Trial 7'!DV44,'Trial 8'!DV44)</f>
        <v>39830.362423038008</v>
      </c>
      <c r="DW62" s="28">
        <f ca="1">STDEV('Trial 1'!DW44,'Trial 2'!DW44,'Trial 3'!DW44,'Trial 4'!DW44,'Trial 5'!DW44,'Trial 6'!DW44,'Trial 7'!DW44,'Trial 8'!DW44)</f>
        <v>36315.413273877406</v>
      </c>
      <c r="DX62" s="28">
        <f ca="1">STDEV('Trial 1'!DX44,'Trial 2'!DX44,'Trial 3'!DX44,'Trial 4'!DX44,'Trial 5'!DX44,'Trial 6'!DX44,'Trial 7'!DX44,'Trial 8'!DX44)</f>
        <v>22969.821781089082</v>
      </c>
      <c r="DY62" s="28">
        <f ca="1">STDEV('Trial 1'!DY44,'Trial 2'!DY44,'Trial 3'!DY44,'Trial 4'!DY44,'Trial 5'!DY44,'Trial 6'!DY44,'Trial 7'!DY44,'Trial 8'!DY44)</f>
        <v>28092.063507472005</v>
      </c>
      <c r="DZ62" s="28">
        <f ca="1">STDEV('Trial 1'!DZ44,'Trial 2'!DZ44,'Trial 3'!DZ44,'Trial 4'!DZ44,'Trial 5'!DZ44,'Trial 6'!DZ44,'Trial 7'!DZ44,'Trial 8'!DZ44)</f>
        <v>17614.359196824618</v>
      </c>
      <c r="EA62" s="29">
        <f ca="1">SUM(DO62:DZ62)</f>
        <v>368757.07609408285</v>
      </c>
      <c r="EB62" s="28">
        <f ca="1">STDEV('Trial 1'!EB44,'Trial 2'!EB44,'Trial 3'!EB44,'Trial 4'!EB44,'Trial 5'!EB44,'Trial 6'!EB44,'Trial 7'!EB44,'Trial 8'!EB44)</f>
        <v>31832.96056319476</v>
      </c>
      <c r="EC62" s="28">
        <f ca="1">STDEV('Trial 1'!EC44,'Trial 2'!EC44,'Trial 3'!EC44,'Trial 4'!EC44,'Trial 5'!EC44,'Trial 6'!EC44,'Trial 7'!EC44,'Trial 8'!EC44)</f>
        <v>27388.38549076991</v>
      </c>
      <c r="ED62" s="28">
        <f ca="1">STDEV('Trial 1'!ED44,'Trial 2'!ED44,'Trial 3'!ED44,'Trial 4'!ED44,'Trial 5'!ED44,'Trial 6'!ED44,'Trial 7'!ED44,'Trial 8'!ED44)</f>
        <v>26841.02183113217</v>
      </c>
      <c r="EE62" s="28">
        <f ca="1">STDEV('Trial 1'!EE44,'Trial 2'!EE44,'Trial 3'!EE44,'Trial 4'!EE44,'Trial 5'!EE44,'Trial 6'!EE44,'Trial 7'!EE44,'Trial 8'!EE44)</f>
        <v>16889.660965559047</v>
      </c>
      <c r="EF62" s="28">
        <f ca="1">STDEV('Trial 1'!EF44,'Trial 2'!EF44,'Trial 3'!EF44,'Trial 4'!EF44,'Trial 5'!EF44,'Trial 6'!EF44,'Trial 7'!EF44,'Trial 8'!EF44)</f>
        <v>31908.461814734881</v>
      </c>
      <c r="EG62" s="28">
        <f ca="1">STDEV('Trial 1'!EG44,'Trial 2'!EG44,'Trial 3'!EG44,'Trial 4'!EG44,'Trial 5'!EG44,'Trial 6'!EG44,'Trial 7'!EG44,'Trial 8'!EG44)</f>
        <v>38247.964330656527</v>
      </c>
      <c r="EH62" s="28">
        <f ca="1">STDEV('Trial 1'!EH44,'Trial 2'!EH44,'Trial 3'!EH44,'Trial 4'!EH44,'Trial 5'!EH44,'Trial 6'!EH44,'Trial 7'!EH44,'Trial 8'!EH44)</f>
        <v>28049.691862997282</v>
      </c>
      <c r="EI62" s="28">
        <f ca="1">STDEV('Trial 1'!EI44,'Trial 2'!EI44,'Trial 3'!EI44,'Trial 4'!EI44,'Trial 5'!EI44,'Trial 6'!EI44,'Trial 7'!EI44,'Trial 8'!EI44)</f>
        <v>39084.573644166689</v>
      </c>
      <c r="EJ62" s="28">
        <f ca="1">STDEV('Trial 1'!EJ44,'Trial 2'!EJ44,'Trial 3'!EJ44,'Trial 4'!EJ44,'Trial 5'!EJ44,'Trial 6'!EJ44,'Trial 7'!EJ44,'Trial 8'!EJ44)</f>
        <v>29190.595905228038</v>
      </c>
      <c r="EK62" s="28">
        <f ca="1">STDEV('Trial 1'!EK44,'Trial 2'!EK44,'Trial 3'!EK44,'Trial 4'!EK44,'Trial 5'!EK44,'Trial 6'!EK44,'Trial 7'!EK44,'Trial 8'!EK44)</f>
        <v>30238.390154525037</v>
      </c>
      <c r="EL62" s="28">
        <f ca="1">STDEV('Trial 1'!EL44,'Trial 2'!EL44,'Trial 3'!EL44,'Trial 4'!EL44,'Trial 5'!EL44,'Trial 6'!EL44,'Trial 7'!EL44,'Trial 8'!EL44)</f>
        <v>27026.700920748692</v>
      </c>
      <c r="EM62" s="28">
        <f ca="1">STDEV('Trial 1'!EM44,'Trial 2'!EM44,'Trial 3'!EM44,'Trial 4'!EM44,'Trial 5'!EM44,'Trial 6'!EM44,'Trial 7'!EM44,'Trial 8'!EM44)</f>
        <v>18887.561575514021</v>
      </c>
      <c r="EN62" s="29">
        <f ca="1">SUM(EB62:EM62)</f>
        <v>345585.96905922709</v>
      </c>
    </row>
    <row r="63" spans="1:144" ht="12.75" customHeight="1" outlineLevel="1"/>
    <row r="64" spans="1:144" ht="12.75" customHeight="1" outlineLevel="1">
      <c r="A64" s="7" t="str">
        <f>Labels!B69</f>
        <v>Potential Output</v>
      </c>
      <c r="B64" s="22">
        <f>AVERAGE('Trial 1'!B45,'Trial 2'!B45,'Trial 3'!B45,'Trial 4'!B45,'Trial 5'!B45,'Trial 6'!B45,'Trial 7'!B45,'Trial 8'!B45)</f>
        <v>1166666.6666666667</v>
      </c>
      <c r="C64" s="22">
        <f>AVERAGE('Trial 1'!C45,'Trial 2'!C45,'Trial 3'!C45,'Trial 4'!C45,'Trial 5'!C45,'Trial 6'!C45,'Trial 7'!C45,'Trial 8'!C45)</f>
        <v>1166666.6666666667</v>
      </c>
      <c r="D64" s="22">
        <f ca="1">AVERAGE('Trial 1'!D45,'Trial 2'!D45,'Trial 3'!D45,'Trial 4'!D45,'Trial 5'!D45,'Trial 6'!D45,'Trial 7'!D45,'Trial 8'!D45)</f>
        <v>1166625.4929562726</v>
      </c>
      <c r="E64" s="22">
        <f ca="1">AVERAGE('Trial 1'!E45,'Trial 2'!E45,'Trial 3'!E45,'Trial 4'!E45,'Trial 5'!E45,'Trial 6'!E45,'Trial 7'!E45,'Trial 8'!E45)</f>
        <v>1166543.7370970552</v>
      </c>
      <c r="F64" s="22">
        <f ca="1">AVERAGE('Trial 1'!F45,'Trial 2'!F45,'Trial 3'!F45,'Trial 4'!F45,'Trial 5'!F45,'Trial 6'!F45,'Trial 7'!F45,'Trial 8'!F45)</f>
        <v>1166425.5435392242</v>
      </c>
      <c r="G64" s="22">
        <f ca="1">AVERAGE('Trial 1'!G45,'Trial 2'!G45,'Trial 3'!G45,'Trial 4'!G45,'Trial 5'!G45,'Trial 6'!G45,'Trial 7'!G45,'Trial 8'!G45)</f>
        <v>1166270.0079085662</v>
      </c>
      <c r="H64" s="22">
        <f ca="1">AVERAGE('Trial 1'!H45,'Trial 2'!H45,'Trial 3'!H45,'Trial 4'!H45,'Trial 5'!H45,'Trial 6'!H45,'Trial 7'!H45,'Trial 8'!H45)</f>
        <v>1166079.6467737278</v>
      </c>
      <c r="I64" s="22">
        <f ca="1">AVERAGE('Trial 1'!I45,'Trial 2'!I45,'Trial 3'!I45,'Trial 4'!I45,'Trial 5'!I45,'Trial 6'!I45,'Trial 7'!I45,'Trial 8'!I45)</f>
        <v>1165852.5879748471</v>
      </c>
      <c r="J64" s="22">
        <f ca="1">AVERAGE('Trial 1'!J45,'Trial 2'!J45,'Trial 3'!J45,'Trial 4'!J45,'Trial 5'!J45,'Trial 6'!J45,'Trial 7'!J45,'Trial 8'!J45)</f>
        <v>1165594.609272097</v>
      </c>
      <c r="K64" s="22">
        <f ca="1">AVERAGE('Trial 1'!K45,'Trial 2'!K45,'Trial 3'!K45,'Trial 4'!K45,'Trial 5'!K45,'Trial 6'!K45,'Trial 7'!K45,'Trial 8'!K45)</f>
        <v>1165304.928164796</v>
      </c>
      <c r="L64" s="22">
        <f ca="1">AVERAGE('Trial 1'!L45,'Trial 2'!L45,'Trial 3'!L45,'Trial 4'!L45,'Trial 5'!L45,'Trial 6'!L45,'Trial 7'!L45,'Trial 8'!L45)</f>
        <v>1164981.5331118035</v>
      </c>
      <c r="M64" s="22">
        <f ca="1">AVERAGE('Trial 1'!M45,'Trial 2'!M45,'Trial 3'!M45,'Trial 4'!M45,'Trial 5'!M45,'Trial 6'!M45,'Trial 7'!M45,'Trial 8'!M45)</f>
        <v>1164626.9681106233</v>
      </c>
      <c r="N64" s="23">
        <f ca="1">SUM(B64:M64)</f>
        <v>13991638.388242343</v>
      </c>
      <c r="O64" s="22">
        <f ca="1">AVERAGE('Trial 1'!O45,'Trial 2'!O45,'Trial 3'!O45,'Trial 4'!O45,'Trial 5'!O45,'Trial 6'!O45,'Trial 7'!O45,'Trial 8'!O45)</f>
        <v>1164243.8293520715</v>
      </c>
      <c r="P64" s="22">
        <f ca="1">AVERAGE('Trial 1'!P45,'Trial 2'!P45,'Trial 3'!P45,'Trial 4'!P45,'Trial 5'!P45,'Trial 6'!P45,'Trial 7'!P45,'Trial 8'!P45)</f>
        <v>1163833.3005321866</v>
      </c>
      <c r="Q64" s="22">
        <f ca="1">AVERAGE('Trial 1'!Q45,'Trial 2'!Q45,'Trial 3'!Q45,'Trial 4'!Q45,'Trial 5'!Q45,'Trial 6'!Q45,'Trial 7'!Q45,'Trial 8'!Q45)</f>
        <v>1163396.3850044091</v>
      </c>
      <c r="R64" s="22">
        <f ca="1">AVERAGE('Trial 1'!R45,'Trial 2'!R45,'Trial 3'!R45,'Trial 4'!R45,'Trial 5'!R45,'Trial 6'!R45,'Trial 7'!R45,'Trial 8'!R45)</f>
        <v>1162929.6388750456</v>
      </c>
      <c r="S64" s="22">
        <f ca="1">AVERAGE('Trial 1'!S45,'Trial 2'!S45,'Trial 3'!S45,'Trial 4'!S45,'Trial 5'!S45,'Trial 6'!S45,'Trial 7'!S45,'Trial 8'!S45)</f>
        <v>1162440.1466510068</v>
      </c>
      <c r="T64" s="22">
        <f ca="1">AVERAGE('Trial 1'!T45,'Trial 2'!T45,'Trial 3'!T45,'Trial 4'!T45,'Trial 5'!T45,'Trial 6'!T45,'Trial 7'!T45,'Trial 8'!T45)</f>
        <v>1161928.3525939842</v>
      </c>
      <c r="U64" s="22">
        <f ca="1">AVERAGE('Trial 1'!U45,'Trial 2'!U45,'Trial 3'!U45,'Trial 4'!U45,'Trial 5'!U45,'Trial 6'!U45,'Trial 7'!U45,'Trial 8'!U45)</f>
        <v>1161390.0508826328</v>
      </c>
      <c r="V64" s="22">
        <f ca="1">AVERAGE('Trial 1'!V45,'Trial 2'!V45,'Trial 3'!V45,'Trial 4'!V45,'Trial 5'!V45,'Trial 6'!V45,'Trial 7'!V45,'Trial 8'!V45)</f>
        <v>1160829.5466947877</v>
      </c>
      <c r="W64" s="22">
        <f ca="1">AVERAGE('Trial 1'!W45,'Trial 2'!W45,'Trial 3'!W45,'Trial 4'!W45,'Trial 5'!W45,'Trial 6'!W45,'Trial 7'!W45,'Trial 8'!W45)</f>
        <v>1160245.8501199614</v>
      </c>
      <c r="X64" s="22">
        <f ca="1">AVERAGE('Trial 1'!X45,'Trial 2'!X45,'Trial 3'!X45,'Trial 4'!X45,'Trial 5'!X45,'Trial 6'!X45,'Trial 7'!X45,'Trial 8'!X45)</f>
        <v>1159640.0579289985</v>
      </c>
      <c r="Y64" s="22">
        <f ca="1">AVERAGE('Trial 1'!Y45,'Trial 2'!Y45,'Trial 3'!Y45,'Trial 4'!Y45,'Trial 5'!Y45,'Trial 6'!Y45,'Trial 7'!Y45,'Trial 8'!Y45)</f>
        <v>1159016.5012730211</v>
      </c>
      <c r="Z64" s="22">
        <f ca="1">AVERAGE('Trial 1'!Z45,'Trial 2'!Z45,'Trial 3'!Z45,'Trial 4'!Z45,'Trial 5'!Z45,'Trial 6'!Z45,'Trial 7'!Z45,'Trial 8'!Z45)</f>
        <v>1158374.2701293502</v>
      </c>
      <c r="AA64" s="23">
        <f ca="1">SUM(O64:Z64)</f>
        <v>13938267.930037456</v>
      </c>
      <c r="AB64" s="22">
        <f ca="1">AVERAGE('Trial 1'!AB45,'Trial 2'!AB45,'Trial 3'!AB45,'Trial 4'!AB45,'Trial 5'!AB45,'Trial 6'!AB45,'Trial 7'!AB45,'Trial 8'!AB45)</f>
        <v>1157712.2626435827</v>
      </c>
      <c r="AC64" s="22">
        <f ca="1">AVERAGE('Trial 1'!AC45,'Trial 2'!AC45,'Trial 3'!AC45,'Trial 4'!AC45,'Trial 5'!AC45,'Trial 6'!AC45,'Trial 7'!AC45,'Trial 8'!AC45)</f>
        <v>1157027.9923253898</v>
      </c>
      <c r="AD64" s="22">
        <f ca="1">AVERAGE('Trial 1'!AD45,'Trial 2'!AD45,'Trial 3'!AD45,'Trial 4'!AD45,'Trial 5'!AD45,'Trial 6'!AD45,'Trial 7'!AD45,'Trial 8'!AD45)</f>
        <v>1156327.2455700685</v>
      </c>
      <c r="AE64" s="22">
        <f ca="1">AVERAGE('Trial 1'!AE45,'Trial 2'!AE45,'Trial 3'!AE45,'Trial 4'!AE45,'Trial 5'!AE45,'Trial 6'!AE45,'Trial 7'!AE45,'Trial 8'!AE45)</f>
        <v>1155606.4598127231</v>
      </c>
      <c r="AF64" s="22">
        <f ca="1">AVERAGE('Trial 1'!AF45,'Trial 2'!AF45,'Trial 3'!AF45,'Trial 4'!AF45,'Trial 5'!AF45,'Trial 6'!AF45,'Trial 7'!AF45,'Trial 8'!AF45)</f>
        <v>1154868.8150929166</v>
      </c>
      <c r="AG64" s="22">
        <f ca="1">AVERAGE('Trial 1'!AG45,'Trial 2'!AG45,'Trial 3'!AG45,'Trial 4'!AG45,'Trial 5'!AG45,'Trial 6'!AG45,'Trial 7'!AG45,'Trial 8'!AG45)</f>
        <v>1154110.9447166794</v>
      </c>
      <c r="AH64" s="22">
        <f ca="1">AVERAGE('Trial 1'!AH45,'Trial 2'!AH45,'Trial 3'!AH45,'Trial 4'!AH45,'Trial 5'!AH45,'Trial 6'!AH45,'Trial 7'!AH45,'Trial 8'!AH45)</f>
        <v>1153334.5776649446</v>
      </c>
      <c r="AI64" s="22">
        <f ca="1">AVERAGE('Trial 1'!AI45,'Trial 2'!AI45,'Trial 3'!AI45,'Trial 4'!AI45,'Trial 5'!AI45,'Trial 6'!AI45,'Trial 7'!AI45,'Trial 8'!AI45)</f>
        <v>1152540.0223392234</v>
      </c>
      <c r="AJ64" s="22">
        <f ca="1">AVERAGE('Trial 1'!AJ45,'Trial 2'!AJ45,'Trial 3'!AJ45,'Trial 4'!AJ45,'Trial 5'!AJ45,'Trial 6'!AJ45,'Trial 7'!AJ45,'Trial 8'!AJ45)</f>
        <v>1151727.6332955377</v>
      </c>
      <c r="AK64" s="22">
        <f ca="1">AVERAGE('Trial 1'!AK45,'Trial 2'!AK45,'Trial 3'!AK45,'Trial 4'!AK45,'Trial 5'!AK45,'Trial 6'!AK45,'Trial 7'!AK45,'Trial 8'!AK45)</f>
        <v>1150900.426027558</v>
      </c>
      <c r="AL64" s="22">
        <f ca="1">AVERAGE('Trial 1'!AL45,'Trial 2'!AL45,'Trial 3'!AL45,'Trial 4'!AL45,'Trial 5'!AL45,'Trial 6'!AL45,'Trial 7'!AL45,'Trial 8'!AL45)</f>
        <v>1150056.5570564249</v>
      </c>
      <c r="AM64" s="22">
        <f ca="1">AVERAGE('Trial 1'!AM45,'Trial 2'!AM45,'Trial 3'!AM45,'Trial 4'!AM45,'Trial 5'!AM45,'Trial 6'!AM45,'Trial 7'!AM45,'Trial 8'!AM45)</f>
        <v>1149195.6481428656</v>
      </c>
      <c r="AN64" s="23">
        <f ca="1">SUM(AB64:AM64)</f>
        <v>13843408.584687915</v>
      </c>
      <c r="AO64" s="22">
        <f ca="1">AVERAGE('Trial 1'!AO45,'Trial 2'!AO45,'Trial 3'!AO45,'Trial 4'!AO45,'Trial 5'!AO45,'Trial 6'!AO45,'Trial 7'!AO45,'Trial 8'!AO45)</f>
        <v>1148319.9964028455</v>
      </c>
      <c r="AP64" s="22">
        <f ca="1">AVERAGE('Trial 1'!AP45,'Trial 2'!AP45,'Trial 3'!AP45,'Trial 4'!AP45,'Trial 5'!AP45,'Trial 6'!AP45,'Trial 7'!AP45,'Trial 8'!AP45)</f>
        <v>1147429.9580246899</v>
      </c>
      <c r="AQ64" s="22">
        <f ca="1">AVERAGE('Trial 1'!AQ45,'Trial 2'!AQ45,'Trial 3'!AQ45,'Trial 4'!AQ45,'Trial 5'!AQ45,'Trial 6'!AQ45,'Trial 7'!AQ45,'Trial 8'!AQ45)</f>
        <v>1146529.3354056075</v>
      </c>
      <c r="AR64" s="22">
        <f ca="1">AVERAGE('Trial 1'!AR45,'Trial 2'!AR45,'Trial 3'!AR45,'Trial 4'!AR45,'Trial 5'!AR45,'Trial 6'!AR45,'Trial 7'!AR45,'Trial 8'!AR45)</f>
        <v>1145619.1817693983</v>
      </c>
      <c r="AS64" s="22">
        <f ca="1">AVERAGE('Trial 1'!AS45,'Trial 2'!AS45,'Trial 3'!AS45,'Trial 4'!AS45,'Trial 5'!AS45,'Trial 6'!AS45,'Trial 7'!AS45,'Trial 8'!AS45)</f>
        <v>1144698.7239633093</v>
      </c>
      <c r="AT64" s="22">
        <f ca="1">AVERAGE('Trial 1'!AT45,'Trial 2'!AT45,'Trial 3'!AT45,'Trial 4'!AT45,'Trial 5'!AT45,'Trial 6'!AT45,'Trial 7'!AT45,'Trial 8'!AT45)</f>
        <v>1143771.5745500303</v>
      </c>
      <c r="AU64" s="22">
        <f ca="1">AVERAGE('Trial 1'!AU45,'Trial 2'!AU45,'Trial 3'!AU45,'Trial 4'!AU45,'Trial 5'!AU45,'Trial 6'!AU45,'Trial 7'!AU45,'Trial 8'!AU45)</f>
        <v>1142834.0206413274</v>
      </c>
      <c r="AV64" s="22">
        <f ca="1">AVERAGE('Trial 1'!AV45,'Trial 2'!AV45,'Trial 3'!AV45,'Trial 4'!AV45,'Trial 5'!AV45,'Trial 6'!AV45,'Trial 7'!AV45,'Trial 8'!AV45)</f>
        <v>1141885.5257951254</v>
      </c>
      <c r="AW64" s="22">
        <f ca="1">AVERAGE('Trial 1'!AW45,'Trial 2'!AW45,'Trial 3'!AW45,'Trial 4'!AW45,'Trial 5'!AW45,'Trial 6'!AW45,'Trial 7'!AW45,'Trial 8'!AW45)</f>
        <v>1140927.6613245544</v>
      </c>
      <c r="AX64" s="22">
        <f ca="1">AVERAGE('Trial 1'!AX45,'Trial 2'!AX45,'Trial 3'!AX45,'Trial 4'!AX45,'Trial 5'!AX45,'Trial 6'!AX45,'Trial 7'!AX45,'Trial 8'!AX45)</f>
        <v>1139961.2760257381</v>
      </c>
      <c r="AY64" s="22">
        <f ca="1">AVERAGE('Trial 1'!AY45,'Trial 2'!AY45,'Trial 3'!AY45,'Trial 4'!AY45,'Trial 5'!AY45,'Trial 6'!AY45,'Trial 7'!AY45,'Trial 8'!AY45)</f>
        <v>1138982.823662376</v>
      </c>
      <c r="AZ64" s="22">
        <f ca="1">AVERAGE('Trial 1'!AZ45,'Trial 2'!AZ45,'Trial 3'!AZ45,'Trial 4'!AZ45,'Trial 5'!AZ45,'Trial 6'!AZ45,'Trial 7'!AZ45,'Trial 8'!AZ45)</f>
        <v>1137996.003432007</v>
      </c>
      <c r="BA64" s="23">
        <f ca="1">SUM(AO64:AZ64)</f>
        <v>13718956.080997011</v>
      </c>
      <c r="BB64" s="22">
        <f ca="1">AVERAGE('Trial 1'!BB45,'Trial 2'!BB45,'Trial 3'!BB45,'Trial 4'!BB45,'Trial 5'!BB45,'Trial 6'!BB45,'Trial 7'!BB45,'Trial 8'!BB45)</f>
        <v>1136999.2642930753</v>
      </c>
      <c r="BC64" s="22">
        <f ca="1">AVERAGE('Trial 1'!BC45,'Trial 2'!BC45,'Trial 3'!BC45,'Trial 4'!BC45,'Trial 5'!BC45,'Trial 6'!BC45,'Trial 7'!BC45,'Trial 8'!BC45)</f>
        <v>1135996.774270769</v>
      </c>
      <c r="BD64" s="22">
        <f ca="1">AVERAGE('Trial 1'!BD45,'Trial 2'!BD45,'Trial 3'!BD45,'Trial 4'!BD45,'Trial 5'!BD45,'Trial 6'!BD45,'Trial 7'!BD45,'Trial 8'!BD45)</f>
        <v>1134988.7287199923</v>
      </c>
      <c r="BE64" s="22">
        <f ca="1">AVERAGE('Trial 1'!BE45,'Trial 2'!BE45,'Trial 3'!BE45,'Trial 4'!BE45,'Trial 5'!BE45,'Trial 6'!BE45,'Trial 7'!BE45,'Trial 8'!BE45)</f>
        <v>1133971.9034962577</v>
      </c>
      <c r="BF64" s="22">
        <f ca="1">AVERAGE('Trial 1'!BF45,'Trial 2'!BF45,'Trial 3'!BF45,'Trial 4'!BF45,'Trial 5'!BF45,'Trial 6'!BF45,'Trial 7'!BF45,'Trial 8'!BF45)</f>
        <v>1132949.8071860147</v>
      </c>
      <c r="BG64" s="22">
        <f ca="1">AVERAGE('Trial 1'!BG45,'Trial 2'!BG45,'Trial 3'!BG45,'Trial 4'!BG45,'Trial 5'!BG45,'Trial 6'!BG45,'Trial 7'!BG45,'Trial 8'!BG45)</f>
        <v>1131924.9785441253</v>
      </c>
      <c r="BH64" s="22">
        <f ca="1">AVERAGE('Trial 1'!BH45,'Trial 2'!BH45,'Trial 3'!BH45,'Trial 4'!BH45,'Trial 5'!BH45,'Trial 6'!BH45,'Trial 7'!BH45,'Trial 8'!BH45)</f>
        <v>1130890.5554895604</v>
      </c>
      <c r="BI64" s="22">
        <f ca="1">AVERAGE('Trial 1'!BI45,'Trial 2'!BI45,'Trial 3'!BI45,'Trial 4'!BI45,'Trial 5'!BI45,'Trial 6'!BI45,'Trial 7'!BI45,'Trial 8'!BI45)</f>
        <v>1129852.1964177047</v>
      </c>
      <c r="BJ64" s="22">
        <f ca="1">AVERAGE('Trial 1'!BJ45,'Trial 2'!BJ45,'Trial 3'!BJ45,'Trial 4'!BJ45,'Trial 5'!BJ45,'Trial 6'!BJ45,'Trial 7'!BJ45,'Trial 8'!BJ45)</f>
        <v>1128805.639946674</v>
      </c>
      <c r="BK64" s="22">
        <f ca="1">AVERAGE('Trial 1'!BK45,'Trial 2'!BK45,'Trial 3'!BK45,'Trial 4'!BK45,'Trial 5'!BK45,'Trial 6'!BK45,'Trial 7'!BK45,'Trial 8'!BK45)</f>
        <v>1127754.5449407543</v>
      </c>
      <c r="BL64" s="22">
        <f ca="1">AVERAGE('Trial 1'!BL45,'Trial 2'!BL45,'Trial 3'!BL45,'Trial 4'!BL45,'Trial 5'!BL45,'Trial 6'!BL45,'Trial 7'!BL45,'Trial 8'!BL45)</f>
        <v>1126695.8959439648</v>
      </c>
      <c r="BM64" s="22">
        <f ca="1">AVERAGE('Trial 1'!BM45,'Trial 2'!BM45,'Trial 3'!BM45,'Trial 4'!BM45,'Trial 5'!BM45,'Trial 6'!BM45,'Trial 7'!BM45,'Trial 8'!BM45)</f>
        <v>1125635.7372193083</v>
      </c>
      <c r="BN64" s="23">
        <f ca="1">SUM(BB64:BM64)</f>
        <v>13576466.026468202</v>
      </c>
      <c r="BO64" s="22">
        <f ca="1">AVERAGE('Trial 1'!BO45,'Trial 2'!BO45,'Trial 3'!BO45,'Trial 4'!BO45,'Trial 5'!BO45,'Trial 6'!BO45,'Trial 7'!BO45,'Trial 8'!BO45)</f>
        <v>1124570.4006034117</v>
      </c>
      <c r="BP64" s="22">
        <f ca="1">AVERAGE('Trial 1'!BP45,'Trial 2'!BP45,'Trial 3'!BP45,'Trial 4'!BP45,'Trial 5'!BP45,'Trial 6'!BP45,'Trial 7'!BP45,'Trial 8'!BP45)</f>
        <v>1123502.9740376642</v>
      </c>
      <c r="BQ64" s="22">
        <f ca="1">AVERAGE('Trial 1'!BQ45,'Trial 2'!BQ45,'Trial 3'!BQ45,'Trial 4'!BQ45,'Trial 5'!BQ45,'Trial 6'!BQ45,'Trial 7'!BQ45,'Trial 8'!BQ45)</f>
        <v>1122431.8752103657</v>
      </c>
      <c r="BR64" s="22">
        <f ca="1">AVERAGE('Trial 1'!BR45,'Trial 2'!BR45,'Trial 3'!BR45,'Trial 4'!BR45,'Trial 5'!BR45,'Trial 6'!BR45,'Trial 7'!BR45,'Trial 8'!BR45)</f>
        <v>1121357.9533444999</v>
      </c>
      <c r="BS64" s="22">
        <f ca="1">AVERAGE('Trial 1'!BS45,'Trial 2'!BS45,'Trial 3'!BS45,'Trial 4'!BS45,'Trial 5'!BS45,'Trial 6'!BS45,'Trial 7'!BS45,'Trial 8'!BS45)</f>
        <v>1120283.1562277807</v>
      </c>
      <c r="BT64" s="22">
        <f ca="1">AVERAGE('Trial 1'!BT45,'Trial 2'!BT45,'Trial 3'!BT45,'Trial 4'!BT45,'Trial 5'!BT45,'Trial 6'!BT45,'Trial 7'!BT45,'Trial 8'!BT45)</f>
        <v>1119207.0069508606</v>
      </c>
      <c r="BU64" s="22">
        <f ca="1">AVERAGE('Trial 1'!BU45,'Trial 2'!BU45,'Trial 3'!BU45,'Trial 4'!BU45,'Trial 5'!BU45,'Trial 6'!BU45,'Trial 7'!BU45,'Trial 8'!BU45)</f>
        <v>1118129.7518884297</v>
      </c>
      <c r="BV64" s="22">
        <f ca="1">AVERAGE('Trial 1'!BV45,'Trial 2'!BV45,'Trial 3'!BV45,'Trial 4'!BV45,'Trial 5'!BV45,'Trial 6'!BV45,'Trial 7'!BV45,'Trial 8'!BV45)</f>
        <v>1117052.1099384692</v>
      </c>
      <c r="BW64" s="22">
        <f ca="1">AVERAGE('Trial 1'!BW45,'Trial 2'!BW45,'Trial 3'!BW45,'Trial 4'!BW45,'Trial 5'!BW45,'Trial 6'!BW45,'Trial 7'!BW45,'Trial 8'!BW45)</f>
        <v>1115976.3684241045</v>
      </c>
      <c r="BX64" s="22">
        <f ca="1">AVERAGE('Trial 1'!BX45,'Trial 2'!BX45,'Trial 3'!BX45,'Trial 4'!BX45,'Trial 5'!BX45,'Trial 6'!BX45,'Trial 7'!BX45,'Trial 8'!BX45)</f>
        <v>1114899.1706509772</v>
      </c>
      <c r="BY64" s="22">
        <f ca="1">AVERAGE('Trial 1'!BY45,'Trial 2'!BY45,'Trial 3'!BY45,'Trial 4'!BY45,'Trial 5'!BY45,'Trial 6'!BY45,'Trial 7'!BY45,'Trial 8'!BY45)</f>
        <v>1113817.6726724557</v>
      </c>
      <c r="BZ64" s="22">
        <f ca="1">AVERAGE('Trial 1'!BZ45,'Trial 2'!BZ45,'Trial 3'!BZ45,'Trial 4'!BZ45,'Trial 5'!BZ45,'Trial 6'!BZ45,'Trial 7'!BZ45,'Trial 8'!BZ45)</f>
        <v>1112732.1013528071</v>
      </c>
      <c r="CA64" s="23">
        <f ca="1">SUM(BO64:BZ64)</f>
        <v>13423960.541301828</v>
      </c>
      <c r="CB64" s="22">
        <f ca="1">AVERAGE('Trial 1'!CB45,'Trial 2'!CB45,'Trial 3'!CB45,'Trial 4'!CB45,'Trial 5'!CB45,'Trial 6'!CB45,'Trial 7'!CB45,'Trial 8'!CB45)</f>
        <v>1111645.8436624804</v>
      </c>
      <c r="CC64" s="22">
        <f ca="1">AVERAGE('Trial 1'!CC45,'Trial 2'!CC45,'Trial 3'!CC45,'Trial 4'!CC45,'Trial 5'!CC45,'Trial 6'!CC45,'Trial 7'!CC45,'Trial 8'!CC45)</f>
        <v>1110558.9634603492</v>
      </c>
      <c r="CD64" s="22">
        <f ca="1">AVERAGE('Trial 1'!CD45,'Trial 2'!CD45,'Trial 3'!CD45,'Trial 4'!CD45,'Trial 5'!CD45,'Trial 6'!CD45,'Trial 7'!CD45,'Trial 8'!CD45)</f>
        <v>1109470.2247437255</v>
      </c>
      <c r="CE64" s="22">
        <f ca="1">AVERAGE('Trial 1'!CE45,'Trial 2'!CE45,'Trial 3'!CE45,'Trial 4'!CE45,'Trial 5'!CE45,'Trial 6'!CE45,'Trial 7'!CE45,'Trial 8'!CE45)</f>
        <v>1108380.3227572013</v>
      </c>
      <c r="CF64" s="22">
        <f ca="1">AVERAGE('Trial 1'!CF45,'Trial 2'!CF45,'Trial 3'!CF45,'Trial 4'!CF45,'Trial 5'!CF45,'Trial 6'!CF45,'Trial 7'!CF45,'Trial 8'!CF45)</f>
        <v>1107286.4633449407</v>
      </c>
      <c r="CG64" s="22">
        <f ca="1">AVERAGE('Trial 1'!CG45,'Trial 2'!CG45,'Trial 3'!CG45,'Trial 4'!CG45,'Trial 5'!CG45,'Trial 6'!CG45,'Trial 7'!CG45,'Trial 8'!CG45)</f>
        <v>1106194.8193799374</v>
      </c>
      <c r="CH64" s="22">
        <f ca="1">AVERAGE('Trial 1'!CH45,'Trial 2'!CH45,'Trial 3'!CH45,'Trial 4'!CH45,'Trial 5'!CH45,'Trial 6'!CH45,'Trial 7'!CH45,'Trial 8'!CH45)</f>
        <v>1105102.8109918102</v>
      </c>
      <c r="CI64" s="22">
        <f ca="1">AVERAGE('Trial 1'!CI45,'Trial 2'!CI45,'Trial 3'!CI45,'Trial 4'!CI45,'Trial 5'!CI45,'Trial 6'!CI45,'Trial 7'!CI45,'Trial 8'!CI45)</f>
        <v>1104010.8019961375</v>
      </c>
      <c r="CJ64" s="22">
        <f ca="1">AVERAGE('Trial 1'!CJ45,'Trial 2'!CJ45,'Trial 3'!CJ45,'Trial 4'!CJ45,'Trial 5'!CJ45,'Trial 6'!CJ45,'Trial 7'!CJ45,'Trial 8'!CJ45)</f>
        <v>1102922.0246904416</v>
      </c>
      <c r="CK64" s="22">
        <f ca="1">AVERAGE('Trial 1'!CK45,'Trial 2'!CK45,'Trial 3'!CK45,'Trial 4'!CK45,'Trial 5'!CK45,'Trial 6'!CK45,'Trial 7'!CK45,'Trial 8'!CK45)</f>
        <v>1101836.3895059193</v>
      </c>
      <c r="CL64" s="22">
        <f ca="1">AVERAGE('Trial 1'!CL45,'Trial 2'!CL45,'Trial 3'!CL45,'Trial 4'!CL45,'Trial 5'!CL45,'Trial 6'!CL45,'Trial 7'!CL45,'Trial 8'!CL45)</f>
        <v>1100751.5559144795</v>
      </c>
      <c r="CM64" s="22">
        <f ca="1">AVERAGE('Trial 1'!CM45,'Trial 2'!CM45,'Trial 3'!CM45,'Trial 4'!CM45,'Trial 5'!CM45,'Trial 6'!CM45,'Trial 7'!CM45,'Trial 8'!CM45)</f>
        <v>1099665.764767196</v>
      </c>
      <c r="CN64" s="23">
        <f ca="1">SUM(CB64:CM64)</f>
        <v>13267825.985214621</v>
      </c>
      <c r="CO64" s="22">
        <f ca="1">AVERAGE('Trial 1'!CO45,'Trial 2'!CO45,'Trial 3'!CO45,'Trial 4'!CO45,'Trial 5'!CO45,'Trial 6'!CO45,'Trial 7'!CO45,'Trial 8'!CO45)</f>
        <v>1098578.8143765472</v>
      </c>
      <c r="CP64" s="22">
        <f ca="1">AVERAGE('Trial 1'!CP45,'Trial 2'!CP45,'Trial 3'!CP45,'Trial 4'!CP45,'Trial 5'!CP45,'Trial 6'!CP45,'Trial 7'!CP45,'Trial 8'!CP45)</f>
        <v>1097495.5464801255</v>
      </c>
      <c r="CQ64" s="22">
        <f ca="1">AVERAGE('Trial 1'!CQ45,'Trial 2'!CQ45,'Trial 3'!CQ45,'Trial 4'!CQ45,'Trial 5'!CQ45,'Trial 6'!CQ45,'Trial 7'!CQ45,'Trial 8'!CQ45)</f>
        <v>1096410.3500171406</v>
      </c>
      <c r="CR64" s="22">
        <f ca="1">AVERAGE('Trial 1'!CR45,'Trial 2'!CR45,'Trial 3'!CR45,'Trial 4'!CR45,'Trial 5'!CR45,'Trial 6'!CR45,'Trial 7'!CR45,'Trial 8'!CR45)</f>
        <v>1095327.4687757601</v>
      </c>
      <c r="CS64" s="22">
        <f ca="1">AVERAGE('Trial 1'!CS45,'Trial 2'!CS45,'Trial 3'!CS45,'Trial 4'!CS45,'Trial 5'!CS45,'Trial 6'!CS45,'Trial 7'!CS45,'Trial 8'!CS45)</f>
        <v>1094248.066774972</v>
      </c>
      <c r="CT64" s="22">
        <f ca="1">AVERAGE('Trial 1'!CT45,'Trial 2'!CT45,'Trial 3'!CT45,'Trial 4'!CT45,'Trial 5'!CT45,'Trial 6'!CT45,'Trial 7'!CT45,'Trial 8'!CT45)</f>
        <v>1093167.7178038831</v>
      </c>
      <c r="CU64" s="22">
        <f ca="1">AVERAGE('Trial 1'!CU45,'Trial 2'!CU45,'Trial 3'!CU45,'Trial 4'!CU45,'Trial 5'!CU45,'Trial 6'!CU45,'Trial 7'!CU45,'Trial 8'!CU45)</f>
        <v>1092086.8335979078</v>
      </c>
      <c r="CV64" s="22">
        <f ca="1">AVERAGE('Trial 1'!CV45,'Trial 2'!CV45,'Trial 3'!CV45,'Trial 4'!CV45,'Trial 5'!CV45,'Trial 6'!CV45,'Trial 7'!CV45,'Trial 8'!CV45)</f>
        <v>1091007.4244416859</v>
      </c>
      <c r="CW64" s="22">
        <f ca="1">AVERAGE('Trial 1'!CW45,'Trial 2'!CW45,'Trial 3'!CW45,'Trial 4'!CW45,'Trial 5'!CW45,'Trial 6'!CW45,'Trial 7'!CW45,'Trial 8'!CW45)</f>
        <v>1089930.7891071406</v>
      </c>
      <c r="CX64" s="22">
        <f ca="1">AVERAGE('Trial 1'!CX45,'Trial 2'!CX45,'Trial 3'!CX45,'Trial 4'!CX45,'Trial 5'!CX45,'Trial 6'!CX45,'Trial 7'!CX45,'Trial 8'!CX45)</f>
        <v>1088853.9822174711</v>
      </c>
      <c r="CY64" s="22">
        <f ca="1">AVERAGE('Trial 1'!CY45,'Trial 2'!CY45,'Trial 3'!CY45,'Trial 4'!CY45,'Trial 5'!CY45,'Trial 6'!CY45,'Trial 7'!CY45,'Trial 8'!CY45)</f>
        <v>1087779.1749060901</v>
      </c>
      <c r="CZ64" s="22">
        <f ca="1">AVERAGE('Trial 1'!CZ45,'Trial 2'!CZ45,'Trial 3'!CZ45,'Trial 4'!CZ45,'Trial 5'!CZ45,'Trial 6'!CZ45,'Trial 7'!CZ45,'Trial 8'!CZ45)</f>
        <v>1086706.3681579242</v>
      </c>
      <c r="DA64" s="23">
        <f ca="1">SUM(CO64:CZ64)</f>
        <v>13111592.536656648</v>
      </c>
      <c r="DB64" s="22">
        <f ca="1">AVERAGE('Trial 1'!DB45,'Trial 2'!DB45,'Trial 3'!DB45,'Trial 4'!DB45,'Trial 5'!DB45,'Trial 6'!DB45,'Trial 7'!DB45,'Trial 8'!DB45)</f>
        <v>1085635.9512410806</v>
      </c>
      <c r="DC64" s="22">
        <f ca="1">AVERAGE('Trial 1'!DC45,'Trial 2'!DC45,'Trial 3'!DC45,'Trial 4'!DC45,'Trial 5'!DC45,'Trial 6'!DC45,'Trial 7'!DC45,'Trial 8'!DC45)</f>
        <v>1084568.4807037562</v>
      </c>
      <c r="DD64" s="22">
        <f ca="1">AVERAGE('Trial 1'!DD45,'Trial 2'!DD45,'Trial 3'!DD45,'Trial 4'!DD45,'Trial 5'!DD45,'Trial 6'!DD45,'Trial 7'!DD45,'Trial 8'!DD45)</f>
        <v>1083503.4542382278</v>
      </c>
      <c r="DE64" s="22">
        <f ca="1">AVERAGE('Trial 1'!DE45,'Trial 2'!DE45,'Trial 3'!DE45,'Trial 4'!DE45,'Trial 5'!DE45,'Trial 6'!DE45,'Trial 7'!DE45,'Trial 8'!DE45)</f>
        <v>1082442.9824893936</v>
      </c>
      <c r="DF64" s="22">
        <f ca="1">AVERAGE('Trial 1'!DF45,'Trial 2'!DF45,'Trial 3'!DF45,'Trial 4'!DF45,'Trial 5'!DF45,'Trial 6'!DF45,'Trial 7'!DF45,'Trial 8'!DF45)</f>
        <v>1081383.494251058</v>
      </c>
      <c r="DG64" s="22">
        <f ca="1">AVERAGE('Trial 1'!DG45,'Trial 2'!DG45,'Trial 3'!DG45,'Trial 4'!DG45,'Trial 5'!DG45,'Trial 6'!DG45,'Trial 7'!DG45,'Trial 8'!DG45)</f>
        <v>1080326.8890838053</v>
      </c>
      <c r="DH64" s="22">
        <f ca="1">AVERAGE('Trial 1'!DH45,'Trial 2'!DH45,'Trial 3'!DH45,'Trial 4'!DH45,'Trial 5'!DH45,'Trial 6'!DH45,'Trial 7'!DH45,'Trial 8'!DH45)</f>
        <v>1079270.6956507126</v>
      </c>
      <c r="DI64" s="22">
        <f ca="1">AVERAGE('Trial 1'!DI45,'Trial 2'!DI45,'Trial 3'!DI45,'Trial 4'!DI45,'Trial 5'!DI45,'Trial 6'!DI45,'Trial 7'!DI45,'Trial 8'!DI45)</f>
        <v>1078218.5284876483</v>
      </c>
      <c r="DJ64" s="22">
        <f ca="1">AVERAGE('Trial 1'!DJ45,'Trial 2'!DJ45,'Trial 3'!DJ45,'Trial 4'!DJ45,'Trial 5'!DJ45,'Trial 6'!DJ45,'Trial 7'!DJ45,'Trial 8'!DJ45)</f>
        <v>1077168.8804339496</v>
      </c>
      <c r="DK64" s="22">
        <f ca="1">AVERAGE('Trial 1'!DK45,'Trial 2'!DK45,'Trial 3'!DK45,'Trial 4'!DK45,'Trial 5'!DK45,'Trial 6'!DK45,'Trial 7'!DK45,'Trial 8'!DK45)</f>
        <v>1076121.539945598</v>
      </c>
      <c r="DL64" s="22">
        <f ca="1">AVERAGE('Trial 1'!DL45,'Trial 2'!DL45,'Trial 3'!DL45,'Trial 4'!DL45,'Trial 5'!DL45,'Trial 6'!DL45,'Trial 7'!DL45,'Trial 8'!DL45)</f>
        <v>1075075.1833346861</v>
      </c>
      <c r="DM64" s="22">
        <f ca="1">AVERAGE('Trial 1'!DM45,'Trial 2'!DM45,'Trial 3'!DM45,'Trial 4'!DM45,'Trial 5'!DM45,'Trial 6'!DM45,'Trial 7'!DM45,'Trial 8'!DM45)</f>
        <v>1074034.2524728035</v>
      </c>
      <c r="DN64" s="23">
        <f ca="1">SUM(DB64:DM64)</f>
        <v>12957750.332332719</v>
      </c>
      <c r="DO64" s="22">
        <f ca="1">AVERAGE('Trial 1'!DO45,'Trial 2'!DO45,'Trial 3'!DO45,'Trial 4'!DO45,'Trial 5'!DO45,'Trial 6'!DO45,'Trial 7'!DO45,'Trial 8'!DO45)</f>
        <v>1072994.1255293938</v>
      </c>
      <c r="DP64" s="22">
        <f ca="1">AVERAGE('Trial 1'!DP45,'Trial 2'!DP45,'Trial 3'!DP45,'Trial 4'!DP45,'Trial 5'!DP45,'Trial 6'!DP45,'Trial 7'!DP45,'Trial 8'!DP45)</f>
        <v>1071955.3102769279</v>
      </c>
      <c r="DQ64" s="22">
        <f ca="1">AVERAGE('Trial 1'!DQ45,'Trial 2'!DQ45,'Trial 3'!DQ45,'Trial 4'!DQ45,'Trial 5'!DQ45,'Trial 6'!DQ45,'Trial 7'!DQ45,'Trial 8'!DQ45)</f>
        <v>1070920.1475764748</v>
      </c>
      <c r="DR64" s="22">
        <f ca="1">AVERAGE('Trial 1'!DR45,'Trial 2'!DR45,'Trial 3'!DR45,'Trial 4'!DR45,'Trial 5'!DR45,'Trial 6'!DR45,'Trial 7'!DR45,'Trial 8'!DR45)</f>
        <v>1069888.7147343678</v>
      </c>
      <c r="DS64" s="22">
        <f ca="1">AVERAGE('Trial 1'!DS45,'Trial 2'!DS45,'Trial 3'!DS45,'Trial 4'!DS45,'Trial 5'!DS45,'Trial 6'!DS45,'Trial 7'!DS45,'Trial 8'!DS45)</f>
        <v>1068860.0065279258</v>
      </c>
      <c r="DT64" s="22">
        <f ca="1">AVERAGE('Trial 1'!DT45,'Trial 2'!DT45,'Trial 3'!DT45,'Trial 4'!DT45,'Trial 5'!DT45,'Trial 6'!DT45,'Trial 7'!DT45,'Trial 8'!DT45)</f>
        <v>1067830.5040240851</v>
      </c>
      <c r="DU64" s="22">
        <f ca="1">AVERAGE('Trial 1'!DU45,'Trial 2'!DU45,'Trial 3'!DU45,'Trial 4'!DU45,'Trial 5'!DU45,'Trial 6'!DU45,'Trial 7'!DU45,'Trial 8'!DU45)</f>
        <v>1066805.3373971388</v>
      </c>
      <c r="DV64" s="22">
        <f ca="1">AVERAGE('Trial 1'!DV45,'Trial 2'!DV45,'Trial 3'!DV45,'Trial 4'!DV45,'Trial 5'!DV45,'Trial 6'!DV45,'Trial 7'!DV45,'Trial 8'!DV45)</f>
        <v>1065786.6366269363</v>
      </c>
      <c r="DW64" s="22">
        <f ca="1">AVERAGE('Trial 1'!DW45,'Trial 2'!DW45,'Trial 3'!DW45,'Trial 4'!DW45,'Trial 5'!DW45,'Trial 6'!DW45,'Trial 7'!DW45,'Trial 8'!DW45)</f>
        <v>1064771.2904214014</v>
      </c>
      <c r="DX64" s="22">
        <f ca="1">AVERAGE('Trial 1'!DX45,'Trial 2'!DX45,'Trial 3'!DX45,'Trial 4'!DX45,'Trial 5'!DX45,'Trial 6'!DX45,'Trial 7'!DX45,'Trial 8'!DX45)</f>
        <v>1063759.1027468538</v>
      </c>
      <c r="DY64" s="22">
        <f ca="1">AVERAGE('Trial 1'!DY45,'Trial 2'!DY45,'Trial 3'!DY45,'Trial 4'!DY45,'Trial 5'!DY45,'Trial 6'!DY45,'Trial 7'!DY45,'Trial 8'!DY45)</f>
        <v>1062752.6994956175</v>
      </c>
      <c r="DZ64" s="22">
        <f ca="1">AVERAGE('Trial 1'!DZ45,'Trial 2'!DZ45,'Trial 3'!DZ45,'Trial 4'!DZ45,'Trial 5'!DZ45,'Trial 6'!DZ45,'Trial 7'!DZ45,'Trial 8'!DZ45)</f>
        <v>1061747.5609429625</v>
      </c>
      <c r="EA64" s="23">
        <f ca="1">SUM(DO64:DZ64)</f>
        <v>12808071.436300086</v>
      </c>
      <c r="EB64" s="22">
        <f ca="1">AVERAGE('Trial 1'!EB45,'Trial 2'!EB45,'Trial 3'!EB45,'Trial 4'!EB45,'Trial 5'!EB45,'Trial 6'!EB45,'Trial 7'!EB45,'Trial 8'!EB45)</f>
        <v>1060750.4416514779</v>
      </c>
      <c r="EC64" s="22">
        <f ca="1">AVERAGE('Trial 1'!EC45,'Trial 2'!EC45,'Trial 3'!EC45,'Trial 4'!EC45,'Trial 5'!EC45,'Trial 6'!EC45,'Trial 7'!EC45,'Trial 8'!EC45)</f>
        <v>1059757.3988940492</v>
      </c>
      <c r="ED64" s="22">
        <f ca="1">AVERAGE('Trial 1'!ED45,'Trial 2'!ED45,'Trial 3'!ED45,'Trial 4'!ED45,'Trial 5'!ED45,'Trial 6'!ED45,'Trial 7'!ED45,'Trial 8'!ED45)</f>
        <v>1058766.4498127885</v>
      </c>
      <c r="EE64" s="22">
        <f ca="1">AVERAGE('Trial 1'!EE45,'Trial 2'!EE45,'Trial 3'!EE45,'Trial 4'!EE45,'Trial 5'!EE45,'Trial 6'!EE45,'Trial 7'!EE45,'Trial 8'!EE45)</f>
        <v>1057773.9801709775</v>
      </c>
      <c r="EF64" s="22">
        <f ca="1">AVERAGE('Trial 1'!EF45,'Trial 2'!EF45,'Trial 3'!EF45,'Trial 4'!EF45,'Trial 5'!EF45,'Trial 6'!EF45,'Trial 7'!EF45,'Trial 8'!EF45)</f>
        <v>1056787.2150088812</v>
      </c>
      <c r="EG64" s="22">
        <f ca="1">AVERAGE('Trial 1'!EG45,'Trial 2'!EG45,'Trial 3'!EG45,'Trial 4'!EG45,'Trial 5'!EG45,'Trial 6'!EG45,'Trial 7'!EG45,'Trial 8'!EG45)</f>
        <v>1055802.7717416487</v>
      </c>
      <c r="EH64" s="22">
        <f ca="1">AVERAGE('Trial 1'!EH45,'Trial 2'!EH45,'Trial 3'!EH45,'Trial 4'!EH45,'Trial 5'!EH45,'Trial 6'!EH45,'Trial 7'!EH45,'Trial 8'!EH45)</f>
        <v>1054823.2600499475</v>
      </c>
      <c r="EI64" s="22">
        <f ca="1">AVERAGE('Trial 1'!EI45,'Trial 2'!EI45,'Trial 3'!EI45,'Trial 4'!EI45,'Trial 5'!EI45,'Trial 6'!EI45,'Trial 7'!EI45,'Trial 8'!EI45)</f>
        <v>1053846.878752864</v>
      </c>
      <c r="EJ64" s="22">
        <f ca="1">AVERAGE('Trial 1'!EJ45,'Trial 2'!EJ45,'Trial 3'!EJ45,'Trial 4'!EJ45,'Trial 5'!EJ45,'Trial 6'!EJ45,'Trial 7'!EJ45,'Trial 8'!EJ45)</f>
        <v>1052876.8209962586</v>
      </c>
      <c r="EK64" s="22">
        <f ca="1">AVERAGE('Trial 1'!EK45,'Trial 2'!EK45,'Trial 3'!EK45,'Trial 4'!EK45,'Trial 5'!EK45,'Trial 6'!EK45,'Trial 7'!EK45,'Trial 8'!EK45)</f>
        <v>1051910.8677866589</v>
      </c>
      <c r="EL64" s="22">
        <f ca="1">AVERAGE('Trial 1'!EL45,'Trial 2'!EL45,'Trial 3'!EL45,'Trial 4'!EL45,'Trial 5'!EL45,'Trial 6'!EL45,'Trial 7'!EL45,'Trial 8'!EL45)</f>
        <v>1050947.9839497558</v>
      </c>
      <c r="EM64" s="22">
        <f ca="1">AVERAGE('Trial 1'!EM45,'Trial 2'!EM45,'Trial 3'!EM45,'Trial 4'!EM45,'Trial 5'!EM45,'Trial 6'!EM45,'Trial 7'!EM45,'Trial 8'!EM45)</f>
        <v>1049990.6904794844</v>
      </c>
      <c r="EN64" s="23">
        <f ca="1">SUM(EB64:EM64)</f>
        <v>12664034.759294793</v>
      </c>
    </row>
    <row r="65" spans="1:144" ht="12.75" customHeight="1" outlineLevel="1">
      <c r="A65" s="9" t="str">
        <f>Labels!B70</f>
        <v>Potential Output std dev</v>
      </c>
      <c r="B65" s="28">
        <f>STDEV('Trial 1'!B45,'Trial 2'!B45,'Trial 3'!B45,'Trial 4'!B45,'Trial 5'!B45,'Trial 6'!B45,'Trial 7'!B45,'Trial 8'!B45)</f>
        <v>0</v>
      </c>
      <c r="C65" s="28">
        <f>STDEV('Trial 1'!C45,'Trial 2'!C45,'Trial 3'!C45,'Trial 4'!C45,'Trial 5'!C45,'Trial 6'!C45,'Trial 7'!C45,'Trial 8'!C45)</f>
        <v>0</v>
      </c>
      <c r="D65" s="28">
        <f ca="1">STDEV('Trial 1'!D45,'Trial 2'!D45,'Trial 3'!D45,'Trial 4'!D45,'Trial 5'!D45,'Trial 6'!D45,'Trial 7'!D45,'Trial 8'!D45)</f>
        <v>5.3060771416468535</v>
      </c>
      <c r="E65" s="28">
        <f ca="1">STDEV('Trial 1'!E45,'Trial 2'!E45,'Trial 3'!E45,'Trial 4'!E45,'Trial 5'!E45,'Trial 6'!E45,'Trial 7'!E45,'Trial 8'!E45)</f>
        <v>11.360049796430381</v>
      </c>
      <c r="F65" s="28">
        <f ca="1">STDEV('Trial 1'!F45,'Trial 2'!F45,'Trial 3'!F45,'Trial 4'!F45,'Trial 5'!F45,'Trial 6'!F45,'Trial 7'!F45,'Trial 8'!F45)</f>
        <v>15.488101618405546</v>
      </c>
      <c r="G65" s="28">
        <f ca="1">STDEV('Trial 1'!G45,'Trial 2'!G45,'Trial 3'!G45,'Trial 4'!G45,'Trial 5'!G45,'Trial 6'!G45,'Trial 7'!G45,'Trial 8'!G45)</f>
        <v>20.385074336335663</v>
      </c>
      <c r="H65" s="28">
        <f ca="1">STDEV('Trial 1'!H45,'Trial 2'!H45,'Trial 3'!H45,'Trial 4'!H45,'Trial 5'!H45,'Trial 6'!H45,'Trial 7'!H45,'Trial 8'!H45)</f>
        <v>28.260276447669568</v>
      </c>
      <c r="I65" s="28">
        <f ca="1">STDEV('Trial 1'!I45,'Trial 2'!I45,'Trial 3'!I45,'Trial 4'!I45,'Trial 5'!I45,'Trial 6'!I45,'Trial 7'!I45,'Trial 8'!I45)</f>
        <v>36.461536423920165</v>
      </c>
      <c r="J65" s="28">
        <f ca="1">STDEV('Trial 1'!J45,'Trial 2'!J45,'Trial 3'!J45,'Trial 4'!J45,'Trial 5'!J45,'Trial 6'!J45,'Trial 7'!J45,'Trial 8'!J45)</f>
        <v>46.498817909322014</v>
      </c>
      <c r="K65" s="28">
        <f ca="1">STDEV('Trial 1'!K45,'Trial 2'!K45,'Trial 3'!K45,'Trial 4'!K45,'Trial 5'!K45,'Trial 6'!K45,'Trial 7'!K45,'Trial 8'!K45)</f>
        <v>57.511118393222766</v>
      </c>
      <c r="L65" s="28">
        <f ca="1">STDEV('Trial 1'!L45,'Trial 2'!L45,'Trial 3'!L45,'Trial 4'!L45,'Trial 5'!L45,'Trial 6'!L45,'Trial 7'!L45,'Trial 8'!L45)</f>
        <v>65.451946573557734</v>
      </c>
      <c r="M65" s="28">
        <f ca="1">STDEV('Trial 1'!M45,'Trial 2'!M45,'Trial 3'!M45,'Trial 4'!M45,'Trial 5'!M45,'Trial 6'!M45,'Trial 7'!M45,'Trial 8'!M45)</f>
        <v>75.522486229859283</v>
      </c>
      <c r="N65" s="29">
        <f ca="1">SUM(B65:M65)</f>
        <v>362.24548487036998</v>
      </c>
      <c r="O65" s="28">
        <f ca="1">STDEV('Trial 1'!O45,'Trial 2'!O45,'Trial 3'!O45,'Trial 4'!O45,'Trial 5'!O45,'Trial 6'!O45,'Trial 7'!O45,'Trial 8'!O45)</f>
        <v>87.804945341018723</v>
      </c>
      <c r="P65" s="28">
        <f ca="1">STDEV('Trial 1'!P45,'Trial 2'!P45,'Trial 3'!P45,'Trial 4'!P45,'Trial 5'!P45,'Trial 6'!P45,'Trial 7'!P45,'Trial 8'!P45)</f>
        <v>100.41274474903928</v>
      </c>
      <c r="Q65" s="28">
        <f ca="1">STDEV('Trial 1'!Q45,'Trial 2'!Q45,'Trial 3'!Q45,'Trial 4'!Q45,'Trial 5'!Q45,'Trial 6'!Q45,'Trial 7'!Q45,'Trial 8'!Q45)</f>
        <v>109.67625603745259</v>
      </c>
      <c r="R65" s="28">
        <f ca="1">STDEV('Trial 1'!R45,'Trial 2'!R45,'Trial 3'!R45,'Trial 4'!R45,'Trial 5'!R45,'Trial 6'!R45,'Trial 7'!R45,'Trial 8'!R45)</f>
        <v>121.87530792085643</v>
      </c>
      <c r="S65" s="28">
        <f ca="1">STDEV('Trial 1'!S45,'Trial 2'!S45,'Trial 3'!S45,'Trial 4'!S45,'Trial 5'!S45,'Trial 6'!S45,'Trial 7'!S45,'Trial 8'!S45)</f>
        <v>136.47143191859135</v>
      </c>
      <c r="T65" s="28">
        <f ca="1">STDEV('Trial 1'!T45,'Trial 2'!T45,'Trial 3'!T45,'Trial 4'!T45,'Trial 5'!T45,'Trial 6'!T45,'Trial 7'!T45,'Trial 8'!T45)</f>
        <v>150.37613926061732</v>
      </c>
      <c r="U65" s="28">
        <f ca="1">STDEV('Trial 1'!U45,'Trial 2'!U45,'Trial 3'!U45,'Trial 4'!U45,'Trial 5'!U45,'Trial 6'!U45,'Trial 7'!U45,'Trial 8'!U45)</f>
        <v>165.34292860651337</v>
      </c>
      <c r="V65" s="28">
        <f ca="1">STDEV('Trial 1'!V45,'Trial 2'!V45,'Trial 3'!V45,'Trial 4'!V45,'Trial 5'!V45,'Trial 6'!V45,'Trial 7'!V45,'Trial 8'!V45)</f>
        <v>184.88025957214654</v>
      </c>
      <c r="W65" s="28">
        <f ca="1">STDEV('Trial 1'!W45,'Trial 2'!W45,'Trial 3'!W45,'Trial 4'!W45,'Trial 5'!W45,'Trial 6'!W45,'Trial 7'!W45,'Trial 8'!W45)</f>
        <v>203.91062016389682</v>
      </c>
      <c r="X65" s="28">
        <f ca="1">STDEV('Trial 1'!X45,'Trial 2'!X45,'Trial 3'!X45,'Trial 4'!X45,'Trial 5'!X45,'Trial 6'!X45,'Trial 7'!X45,'Trial 8'!X45)</f>
        <v>226.77035231646164</v>
      </c>
      <c r="Y65" s="28">
        <f ca="1">STDEV('Trial 1'!Y45,'Trial 2'!Y45,'Trial 3'!Y45,'Trial 4'!Y45,'Trial 5'!Y45,'Trial 6'!Y45,'Trial 7'!Y45,'Trial 8'!Y45)</f>
        <v>249.21231210896548</v>
      </c>
      <c r="Z65" s="28">
        <f ca="1">STDEV('Trial 1'!Z45,'Trial 2'!Z45,'Trial 3'!Z45,'Trial 4'!Z45,'Trial 5'!Z45,'Trial 6'!Z45,'Trial 7'!Z45,'Trial 8'!Z45)</f>
        <v>273.65141020655403</v>
      </c>
      <c r="AA65" s="29">
        <f ca="1">SUM(O65:Z65)</f>
        <v>2010.3847082021134</v>
      </c>
      <c r="AB65" s="28">
        <f ca="1">STDEV('Trial 1'!AB45,'Trial 2'!AB45,'Trial 3'!AB45,'Trial 4'!AB45,'Trial 5'!AB45,'Trial 6'!AB45,'Trial 7'!AB45,'Trial 8'!AB45)</f>
        <v>296.87953004062581</v>
      </c>
      <c r="AC65" s="28">
        <f ca="1">STDEV('Trial 1'!AC45,'Trial 2'!AC45,'Trial 3'!AC45,'Trial 4'!AC45,'Trial 5'!AC45,'Trial 6'!AC45,'Trial 7'!AC45,'Trial 8'!AC45)</f>
        <v>320.88872777621731</v>
      </c>
      <c r="AD65" s="28">
        <f ca="1">STDEV('Trial 1'!AD45,'Trial 2'!AD45,'Trial 3'!AD45,'Trial 4'!AD45,'Trial 5'!AD45,'Trial 6'!AD45,'Trial 7'!AD45,'Trial 8'!AD45)</f>
        <v>345.3394995908788</v>
      </c>
      <c r="AE65" s="28">
        <f ca="1">STDEV('Trial 1'!AE45,'Trial 2'!AE45,'Trial 3'!AE45,'Trial 4'!AE45,'Trial 5'!AE45,'Trial 6'!AE45,'Trial 7'!AE45,'Trial 8'!AE45)</f>
        <v>369.88494493401498</v>
      </c>
      <c r="AF65" s="28">
        <f ca="1">STDEV('Trial 1'!AF45,'Trial 2'!AF45,'Trial 3'!AF45,'Trial 4'!AF45,'Trial 5'!AF45,'Trial 6'!AF45,'Trial 7'!AF45,'Trial 8'!AF45)</f>
        <v>398.20288926076995</v>
      </c>
      <c r="AG65" s="28">
        <f ca="1">STDEV('Trial 1'!AG45,'Trial 2'!AG45,'Trial 3'!AG45,'Trial 4'!AG45,'Trial 5'!AG45,'Trial 6'!AG45,'Trial 7'!AG45,'Trial 8'!AG45)</f>
        <v>423.06554037275697</v>
      </c>
      <c r="AH65" s="28">
        <f ca="1">STDEV('Trial 1'!AH45,'Trial 2'!AH45,'Trial 3'!AH45,'Trial 4'!AH45,'Trial 5'!AH45,'Trial 6'!AH45,'Trial 7'!AH45,'Trial 8'!AH45)</f>
        <v>450.33523878100681</v>
      </c>
      <c r="AI65" s="28">
        <f ca="1">STDEV('Trial 1'!AI45,'Trial 2'!AI45,'Trial 3'!AI45,'Trial 4'!AI45,'Trial 5'!AI45,'Trial 6'!AI45,'Trial 7'!AI45,'Trial 8'!AI45)</f>
        <v>476.19394677399714</v>
      </c>
      <c r="AJ65" s="28">
        <f ca="1">STDEV('Trial 1'!AJ45,'Trial 2'!AJ45,'Trial 3'!AJ45,'Trial 4'!AJ45,'Trial 5'!AJ45,'Trial 6'!AJ45,'Trial 7'!AJ45,'Trial 8'!AJ45)</f>
        <v>500.99925567336709</v>
      </c>
      <c r="AK65" s="28">
        <f ca="1">STDEV('Trial 1'!AK45,'Trial 2'!AK45,'Trial 3'!AK45,'Trial 4'!AK45,'Trial 5'!AK45,'Trial 6'!AK45,'Trial 7'!AK45,'Trial 8'!AK45)</f>
        <v>526.56792494026149</v>
      </c>
      <c r="AL65" s="28">
        <f ca="1">STDEV('Trial 1'!AL45,'Trial 2'!AL45,'Trial 3'!AL45,'Trial 4'!AL45,'Trial 5'!AL45,'Trial 6'!AL45,'Trial 7'!AL45,'Trial 8'!AL45)</f>
        <v>554.2618837427749</v>
      </c>
      <c r="AM65" s="28">
        <f ca="1">STDEV('Trial 1'!AM45,'Trial 2'!AM45,'Trial 3'!AM45,'Trial 4'!AM45,'Trial 5'!AM45,'Trial 6'!AM45,'Trial 7'!AM45,'Trial 8'!AM45)</f>
        <v>582.29266648478779</v>
      </c>
      <c r="AN65" s="29">
        <f ca="1">SUM(AB65:AM65)</f>
        <v>5244.9120483714578</v>
      </c>
      <c r="AO65" s="28">
        <f ca="1">STDEV('Trial 1'!AO45,'Trial 2'!AO45,'Trial 3'!AO45,'Trial 4'!AO45,'Trial 5'!AO45,'Trial 6'!AO45,'Trial 7'!AO45,'Trial 8'!AO45)</f>
        <v>612.30819290834131</v>
      </c>
      <c r="AP65" s="28">
        <f ca="1">STDEV('Trial 1'!AP45,'Trial 2'!AP45,'Trial 3'!AP45,'Trial 4'!AP45,'Trial 5'!AP45,'Trial 6'!AP45,'Trial 7'!AP45,'Trial 8'!AP45)</f>
        <v>641.16742976469993</v>
      </c>
      <c r="AQ65" s="28">
        <f ca="1">STDEV('Trial 1'!AQ45,'Trial 2'!AQ45,'Trial 3'!AQ45,'Trial 4'!AQ45,'Trial 5'!AQ45,'Trial 6'!AQ45,'Trial 7'!AQ45,'Trial 8'!AQ45)</f>
        <v>666.58172189483696</v>
      </c>
      <c r="AR65" s="28">
        <f ca="1">STDEV('Trial 1'!AR45,'Trial 2'!AR45,'Trial 3'!AR45,'Trial 4'!AR45,'Trial 5'!AR45,'Trial 6'!AR45,'Trial 7'!AR45,'Trial 8'!AR45)</f>
        <v>689.88499967677069</v>
      </c>
      <c r="AS65" s="28">
        <f ca="1">STDEV('Trial 1'!AS45,'Trial 2'!AS45,'Trial 3'!AS45,'Trial 4'!AS45,'Trial 5'!AS45,'Trial 6'!AS45,'Trial 7'!AS45,'Trial 8'!AS45)</f>
        <v>716.95536314720164</v>
      </c>
      <c r="AT65" s="28">
        <f ca="1">STDEV('Trial 1'!AT45,'Trial 2'!AT45,'Trial 3'!AT45,'Trial 4'!AT45,'Trial 5'!AT45,'Trial 6'!AT45,'Trial 7'!AT45,'Trial 8'!AT45)</f>
        <v>745.88854535930125</v>
      </c>
      <c r="AU65" s="28">
        <f ca="1">STDEV('Trial 1'!AU45,'Trial 2'!AU45,'Trial 3'!AU45,'Trial 4'!AU45,'Trial 5'!AU45,'Trial 6'!AU45,'Trial 7'!AU45,'Trial 8'!AU45)</f>
        <v>777.60737139724915</v>
      </c>
      <c r="AV65" s="28">
        <f ca="1">STDEV('Trial 1'!AV45,'Trial 2'!AV45,'Trial 3'!AV45,'Trial 4'!AV45,'Trial 5'!AV45,'Trial 6'!AV45,'Trial 7'!AV45,'Trial 8'!AV45)</f>
        <v>809.37899647386189</v>
      </c>
      <c r="AW65" s="28">
        <f ca="1">STDEV('Trial 1'!AW45,'Trial 2'!AW45,'Trial 3'!AW45,'Trial 4'!AW45,'Trial 5'!AW45,'Trial 6'!AW45,'Trial 7'!AW45,'Trial 8'!AW45)</f>
        <v>841.45964555672333</v>
      </c>
      <c r="AX65" s="28">
        <f ca="1">STDEV('Trial 1'!AX45,'Trial 2'!AX45,'Trial 3'!AX45,'Trial 4'!AX45,'Trial 5'!AX45,'Trial 6'!AX45,'Trial 7'!AX45,'Trial 8'!AX45)</f>
        <v>870.96342050335886</v>
      </c>
      <c r="AY65" s="28">
        <f ca="1">STDEV('Trial 1'!AY45,'Trial 2'!AY45,'Trial 3'!AY45,'Trial 4'!AY45,'Trial 5'!AY45,'Trial 6'!AY45,'Trial 7'!AY45,'Trial 8'!AY45)</f>
        <v>899.61381967684974</v>
      </c>
      <c r="AZ65" s="28">
        <f ca="1">STDEV('Trial 1'!AZ45,'Trial 2'!AZ45,'Trial 3'!AZ45,'Trial 4'!AZ45,'Trial 5'!AZ45,'Trial 6'!AZ45,'Trial 7'!AZ45,'Trial 8'!AZ45)</f>
        <v>925.73510682172582</v>
      </c>
      <c r="BA65" s="29">
        <f ca="1">SUM(AO65:AZ65)</f>
        <v>9197.5446131809185</v>
      </c>
      <c r="BB65" s="28">
        <f ca="1">STDEV('Trial 1'!BB45,'Trial 2'!BB45,'Trial 3'!BB45,'Trial 4'!BB45,'Trial 5'!BB45,'Trial 6'!BB45,'Trial 7'!BB45,'Trial 8'!BB45)</f>
        <v>952.2066634165667</v>
      </c>
      <c r="BC65" s="28">
        <f ca="1">STDEV('Trial 1'!BC45,'Trial 2'!BC45,'Trial 3'!BC45,'Trial 4'!BC45,'Trial 5'!BC45,'Trial 6'!BC45,'Trial 7'!BC45,'Trial 8'!BC45)</f>
        <v>980.7074869420527</v>
      </c>
      <c r="BD65" s="28">
        <f ca="1">STDEV('Trial 1'!BD45,'Trial 2'!BD45,'Trial 3'!BD45,'Trial 4'!BD45,'Trial 5'!BD45,'Trial 6'!BD45,'Trial 7'!BD45,'Trial 8'!BD45)</f>
        <v>1009.5625255646891</v>
      </c>
      <c r="BE65" s="28">
        <f ca="1">STDEV('Trial 1'!BE45,'Trial 2'!BE45,'Trial 3'!BE45,'Trial 4'!BE45,'Trial 5'!BE45,'Trial 6'!BE45,'Trial 7'!BE45,'Trial 8'!BE45)</f>
        <v>1037.4773989039988</v>
      </c>
      <c r="BF65" s="28">
        <f ca="1">STDEV('Trial 1'!BF45,'Trial 2'!BF45,'Trial 3'!BF45,'Trial 4'!BF45,'Trial 5'!BF45,'Trial 6'!BF45,'Trial 7'!BF45,'Trial 8'!BF45)</f>
        <v>1064.8916438631882</v>
      </c>
      <c r="BG65" s="28">
        <f ca="1">STDEV('Trial 1'!BG45,'Trial 2'!BG45,'Trial 3'!BG45,'Trial 4'!BG45,'Trial 5'!BG45,'Trial 6'!BG45,'Trial 7'!BG45,'Trial 8'!BG45)</f>
        <v>1094.7533703827021</v>
      </c>
      <c r="BH65" s="28">
        <f ca="1">STDEV('Trial 1'!BH45,'Trial 2'!BH45,'Trial 3'!BH45,'Trial 4'!BH45,'Trial 5'!BH45,'Trial 6'!BH45,'Trial 7'!BH45,'Trial 8'!BH45)</f>
        <v>1127.0659844298953</v>
      </c>
      <c r="BI65" s="28">
        <f ca="1">STDEV('Trial 1'!BI45,'Trial 2'!BI45,'Trial 3'!BI45,'Trial 4'!BI45,'Trial 5'!BI45,'Trial 6'!BI45,'Trial 7'!BI45,'Trial 8'!BI45)</f>
        <v>1155.9926720168671</v>
      </c>
      <c r="BJ65" s="28">
        <f ca="1">STDEV('Trial 1'!BJ45,'Trial 2'!BJ45,'Trial 3'!BJ45,'Trial 4'!BJ45,'Trial 5'!BJ45,'Trial 6'!BJ45,'Trial 7'!BJ45,'Trial 8'!BJ45)</f>
        <v>1182.1087109332566</v>
      </c>
      <c r="BK65" s="28">
        <f ca="1">STDEV('Trial 1'!BK45,'Trial 2'!BK45,'Trial 3'!BK45,'Trial 4'!BK45,'Trial 5'!BK45,'Trial 6'!BK45,'Trial 7'!BK45,'Trial 8'!BK45)</f>
        <v>1207.1881239366385</v>
      </c>
      <c r="BL65" s="28">
        <f ca="1">STDEV('Trial 1'!BL45,'Trial 2'!BL45,'Trial 3'!BL45,'Trial 4'!BL45,'Trial 5'!BL45,'Trial 6'!BL45,'Trial 7'!BL45,'Trial 8'!BL45)</f>
        <v>1230.42883557711</v>
      </c>
      <c r="BM65" s="28">
        <f ca="1">STDEV('Trial 1'!BM45,'Trial 2'!BM45,'Trial 3'!BM45,'Trial 4'!BM45,'Trial 5'!BM45,'Trial 6'!BM45,'Trial 7'!BM45,'Trial 8'!BM45)</f>
        <v>1257.0992530771202</v>
      </c>
      <c r="BN65" s="29">
        <f ca="1">SUM(BB65:BM65)</f>
        <v>13299.482669044084</v>
      </c>
      <c r="BO65" s="28">
        <f ca="1">STDEV('Trial 1'!BO45,'Trial 2'!BO45,'Trial 3'!BO45,'Trial 4'!BO45,'Trial 5'!BO45,'Trial 6'!BO45,'Trial 7'!BO45,'Trial 8'!BO45)</f>
        <v>1285.5840923200392</v>
      </c>
      <c r="BP65" s="28">
        <f ca="1">STDEV('Trial 1'!BP45,'Trial 2'!BP45,'Trial 3'!BP45,'Trial 4'!BP45,'Trial 5'!BP45,'Trial 6'!BP45,'Trial 7'!BP45,'Trial 8'!BP45)</f>
        <v>1316.0983277531857</v>
      </c>
      <c r="BQ65" s="28">
        <f ca="1">STDEV('Trial 1'!BQ45,'Trial 2'!BQ45,'Trial 3'!BQ45,'Trial 4'!BQ45,'Trial 5'!BQ45,'Trial 6'!BQ45,'Trial 7'!BQ45,'Trial 8'!BQ45)</f>
        <v>1346.87403505103</v>
      </c>
      <c r="BR65" s="28">
        <f ca="1">STDEV('Trial 1'!BR45,'Trial 2'!BR45,'Trial 3'!BR45,'Trial 4'!BR45,'Trial 5'!BR45,'Trial 6'!BR45,'Trial 7'!BR45,'Trial 8'!BR45)</f>
        <v>1378.3950444039981</v>
      </c>
      <c r="BS65" s="28">
        <f ca="1">STDEV('Trial 1'!BS45,'Trial 2'!BS45,'Trial 3'!BS45,'Trial 4'!BS45,'Trial 5'!BS45,'Trial 6'!BS45,'Trial 7'!BS45,'Trial 8'!BS45)</f>
        <v>1409.406855634604</v>
      </c>
      <c r="BT65" s="28">
        <f ca="1">STDEV('Trial 1'!BT45,'Trial 2'!BT45,'Trial 3'!BT45,'Trial 4'!BT45,'Trial 5'!BT45,'Trial 6'!BT45,'Trial 7'!BT45,'Trial 8'!BT45)</f>
        <v>1440.6972626747686</v>
      </c>
      <c r="BU65" s="28">
        <f ca="1">STDEV('Trial 1'!BU45,'Trial 2'!BU45,'Trial 3'!BU45,'Trial 4'!BU45,'Trial 5'!BU45,'Trial 6'!BU45,'Trial 7'!BU45,'Trial 8'!BU45)</f>
        <v>1470.6152704621688</v>
      </c>
      <c r="BV65" s="28">
        <f ca="1">STDEV('Trial 1'!BV45,'Trial 2'!BV45,'Trial 3'!BV45,'Trial 4'!BV45,'Trial 5'!BV45,'Trial 6'!BV45,'Trial 7'!BV45,'Trial 8'!BV45)</f>
        <v>1500.5671807151075</v>
      </c>
      <c r="BW65" s="28">
        <f ca="1">STDEV('Trial 1'!BW45,'Trial 2'!BW45,'Trial 3'!BW45,'Trial 4'!BW45,'Trial 5'!BW45,'Trial 6'!BW45,'Trial 7'!BW45,'Trial 8'!BW45)</f>
        <v>1530.5593402325876</v>
      </c>
      <c r="BX65" s="28">
        <f ca="1">STDEV('Trial 1'!BX45,'Trial 2'!BX45,'Trial 3'!BX45,'Trial 4'!BX45,'Trial 5'!BX45,'Trial 6'!BX45,'Trial 7'!BX45,'Trial 8'!BX45)</f>
        <v>1557.843543984274</v>
      </c>
      <c r="BY65" s="28">
        <f ca="1">STDEV('Trial 1'!BY45,'Trial 2'!BY45,'Trial 3'!BY45,'Trial 4'!BY45,'Trial 5'!BY45,'Trial 6'!BY45,'Trial 7'!BY45,'Trial 8'!BY45)</f>
        <v>1586.7994099653924</v>
      </c>
      <c r="BZ65" s="28">
        <f ca="1">STDEV('Trial 1'!BZ45,'Trial 2'!BZ45,'Trial 3'!BZ45,'Trial 4'!BZ45,'Trial 5'!BZ45,'Trial 6'!BZ45,'Trial 7'!BZ45,'Trial 8'!BZ45)</f>
        <v>1611.4976647495657</v>
      </c>
      <c r="CA65" s="29">
        <f ca="1">SUM(BO65:BZ65)</f>
        <v>17434.938027946719</v>
      </c>
      <c r="CB65" s="28">
        <f ca="1">STDEV('Trial 1'!CB45,'Trial 2'!CB45,'Trial 3'!CB45,'Trial 4'!CB45,'Trial 5'!CB45,'Trial 6'!CB45,'Trial 7'!CB45,'Trial 8'!CB45)</f>
        <v>1637.4437788535672</v>
      </c>
      <c r="CC65" s="28">
        <f ca="1">STDEV('Trial 1'!CC45,'Trial 2'!CC45,'Trial 3'!CC45,'Trial 4'!CC45,'Trial 5'!CC45,'Trial 6'!CC45,'Trial 7'!CC45,'Trial 8'!CC45)</f>
        <v>1662.9215870867476</v>
      </c>
      <c r="CD65" s="28">
        <f ca="1">STDEV('Trial 1'!CD45,'Trial 2'!CD45,'Trial 3'!CD45,'Trial 4'!CD45,'Trial 5'!CD45,'Trial 6'!CD45,'Trial 7'!CD45,'Trial 8'!CD45)</f>
        <v>1683.5598913151528</v>
      </c>
      <c r="CE65" s="28">
        <f ca="1">STDEV('Trial 1'!CE45,'Trial 2'!CE45,'Trial 3'!CE45,'Trial 4'!CE45,'Trial 5'!CE45,'Trial 6'!CE45,'Trial 7'!CE45,'Trial 8'!CE45)</f>
        <v>1703.9812078635821</v>
      </c>
      <c r="CF65" s="28">
        <f ca="1">STDEV('Trial 1'!CF45,'Trial 2'!CF45,'Trial 3'!CF45,'Trial 4'!CF45,'Trial 5'!CF45,'Trial 6'!CF45,'Trial 7'!CF45,'Trial 8'!CF45)</f>
        <v>1725.4763407243674</v>
      </c>
      <c r="CG65" s="28">
        <f ca="1">STDEV('Trial 1'!CG45,'Trial 2'!CG45,'Trial 3'!CG45,'Trial 4'!CG45,'Trial 5'!CG45,'Trial 6'!CG45,'Trial 7'!CG45,'Trial 8'!CG45)</f>
        <v>1742.6290659985407</v>
      </c>
      <c r="CH65" s="28">
        <f ca="1">STDEV('Trial 1'!CH45,'Trial 2'!CH45,'Trial 3'!CH45,'Trial 4'!CH45,'Trial 5'!CH45,'Trial 6'!CH45,'Trial 7'!CH45,'Trial 8'!CH45)</f>
        <v>1756.7006061962488</v>
      </c>
      <c r="CI65" s="28">
        <f ca="1">STDEV('Trial 1'!CI45,'Trial 2'!CI45,'Trial 3'!CI45,'Trial 4'!CI45,'Trial 5'!CI45,'Trial 6'!CI45,'Trial 7'!CI45,'Trial 8'!CI45)</f>
        <v>1768.8243382598894</v>
      </c>
      <c r="CJ65" s="28">
        <f ca="1">STDEV('Trial 1'!CJ45,'Trial 2'!CJ45,'Trial 3'!CJ45,'Trial 4'!CJ45,'Trial 5'!CJ45,'Trial 6'!CJ45,'Trial 7'!CJ45,'Trial 8'!CJ45)</f>
        <v>1779.4485397079484</v>
      </c>
      <c r="CK65" s="28">
        <f ca="1">STDEV('Trial 1'!CK45,'Trial 2'!CK45,'Trial 3'!CK45,'Trial 4'!CK45,'Trial 5'!CK45,'Trial 6'!CK45,'Trial 7'!CK45,'Trial 8'!CK45)</f>
        <v>1790.4416829935826</v>
      </c>
      <c r="CL65" s="28">
        <f ca="1">STDEV('Trial 1'!CL45,'Trial 2'!CL45,'Trial 3'!CL45,'Trial 4'!CL45,'Trial 5'!CL45,'Trial 6'!CL45,'Trial 7'!CL45,'Trial 8'!CL45)</f>
        <v>1799.1321106473811</v>
      </c>
      <c r="CM65" s="28">
        <f ca="1">STDEV('Trial 1'!CM45,'Trial 2'!CM45,'Trial 3'!CM45,'Trial 4'!CM45,'Trial 5'!CM45,'Trial 6'!CM45,'Trial 7'!CM45,'Trial 8'!CM45)</f>
        <v>1809.6283694887418</v>
      </c>
      <c r="CN65" s="29">
        <f ca="1">SUM(CB65:CM65)</f>
        <v>20860.18751913575</v>
      </c>
      <c r="CO65" s="28">
        <f ca="1">STDEV('Trial 1'!CO45,'Trial 2'!CO45,'Trial 3'!CO45,'Trial 4'!CO45,'Trial 5'!CO45,'Trial 6'!CO45,'Trial 7'!CO45,'Trial 8'!CO45)</f>
        <v>1823.5300805852114</v>
      </c>
      <c r="CP65" s="28">
        <f ca="1">STDEV('Trial 1'!CP45,'Trial 2'!CP45,'Trial 3'!CP45,'Trial 4'!CP45,'Trial 5'!CP45,'Trial 6'!CP45,'Trial 7'!CP45,'Trial 8'!CP45)</f>
        <v>1833.6204493536677</v>
      </c>
      <c r="CQ65" s="28">
        <f ca="1">STDEV('Trial 1'!CQ45,'Trial 2'!CQ45,'Trial 3'!CQ45,'Trial 4'!CQ45,'Trial 5'!CQ45,'Trial 6'!CQ45,'Trial 7'!CQ45,'Trial 8'!CQ45)</f>
        <v>1846.2282529518845</v>
      </c>
      <c r="CR65" s="28">
        <f ca="1">STDEV('Trial 1'!CR45,'Trial 2'!CR45,'Trial 3'!CR45,'Trial 4'!CR45,'Trial 5'!CR45,'Trial 6'!CR45,'Trial 7'!CR45,'Trial 8'!CR45)</f>
        <v>1862.2270379136394</v>
      </c>
      <c r="CS65" s="28">
        <f ca="1">STDEV('Trial 1'!CS45,'Trial 2'!CS45,'Trial 3'!CS45,'Trial 4'!CS45,'Trial 5'!CS45,'Trial 6'!CS45,'Trial 7'!CS45,'Trial 8'!CS45)</f>
        <v>1876.2235823066428</v>
      </c>
      <c r="CT65" s="28">
        <f ca="1">STDEV('Trial 1'!CT45,'Trial 2'!CT45,'Trial 3'!CT45,'Trial 4'!CT45,'Trial 5'!CT45,'Trial 6'!CT45,'Trial 7'!CT45,'Trial 8'!CT45)</f>
        <v>1890.1243459750915</v>
      </c>
      <c r="CU65" s="28">
        <f ca="1">STDEV('Trial 1'!CU45,'Trial 2'!CU45,'Trial 3'!CU45,'Trial 4'!CU45,'Trial 5'!CU45,'Trial 6'!CU45,'Trial 7'!CU45,'Trial 8'!CU45)</f>
        <v>1904.3901110417169</v>
      </c>
      <c r="CV65" s="28">
        <f ca="1">STDEV('Trial 1'!CV45,'Trial 2'!CV45,'Trial 3'!CV45,'Trial 4'!CV45,'Trial 5'!CV45,'Trial 6'!CV45,'Trial 7'!CV45,'Trial 8'!CV45)</f>
        <v>1920.6433379139435</v>
      </c>
      <c r="CW65" s="28">
        <f ca="1">STDEV('Trial 1'!CW45,'Trial 2'!CW45,'Trial 3'!CW45,'Trial 4'!CW45,'Trial 5'!CW45,'Trial 6'!CW45,'Trial 7'!CW45,'Trial 8'!CW45)</f>
        <v>1937.3724138579239</v>
      </c>
      <c r="CX65" s="28">
        <f ca="1">STDEV('Trial 1'!CX45,'Trial 2'!CX45,'Trial 3'!CX45,'Trial 4'!CX45,'Trial 5'!CX45,'Trial 6'!CX45,'Trial 7'!CX45,'Trial 8'!CX45)</f>
        <v>1955.4930963825977</v>
      </c>
      <c r="CY65" s="28">
        <f ca="1">STDEV('Trial 1'!CY45,'Trial 2'!CY45,'Trial 3'!CY45,'Trial 4'!CY45,'Trial 5'!CY45,'Trial 6'!CY45,'Trial 7'!CY45,'Trial 8'!CY45)</f>
        <v>1976.715105345455</v>
      </c>
      <c r="CZ65" s="28">
        <f ca="1">STDEV('Trial 1'!CZ45,'Trial 2'!CZ45,'Trial 3'!CZ45,'Trial 4'!CZ45,'Trial 5'!CZ45,'Trial 6'!CZ45,'Trial 7'!CZ45,'Trial 8'!CZ45)</f>
        <v>1997.3607505688467</v>
      </c>
      <c r="DA65" s="29">
        <f ca="1">SUM(CO65:CZ65)</f>
        <v>22823.92856419662</v>
      </c>
      <c r="DB65" s="28">
        <f ca="1">STDEV('Trial 1'!DB45,'Trial 2'!DB45,'Trial 3'!DB45,'Trial 4'!DB45,'Trial 5'!DB45,'Trial 6'!DB45,'Trial 7'!DB45,'Trial 8'!DB45)</f>
        <v>2014.7202167095816</v>
      </c>
      <c r="DC65" s="28">
        <f ca="1">STDEV('Trial 1'!DC45,'Trial 2'!DC45,'Trial 3'!DC45,'Trial 4'!DC45,'Trial 5'!DC45,'Trial 6'!DC45,'Trial 7'!DC45,'Trial 8'!DC45)</f>
        <v>2033.0650518422476</v>
      </c>
      <c r="DD65" s="28">
        <f ca="1">STDEV('Trial 1'!DD45,'Trial 2'!DD45,'Trial 3'!DD45,'Trial 4'!DD45,'Trial 5'!DD45,'Trial 6'!DD45,'Trial 7'!DD45,'Trial 8'!DD45)</f>
        <v>2051.7227781885999</v>
      </c>
      <c r="DE65" s="28">
        <f ca="1">STDEV('Trial 1'!DE45,'Trial 2'!DE45,'Trial 3'!DE45,'Trial 4'!DE45,'Trial 5'!DE45,'Trial 6'!DE45,'Trial 7'!DE45,'Trial 8'!DE45)</f>
        <v>2071.917343014311</v>
      </c>
      <c r="DF65" s="28">
        <f ca="1">STDEV('Trial 1'!DF45,'Trial 2'!DF45,'Trial 3'!DF45,'Trial 4'!DF45,'Trial 5'!DF45,'Trial 6'!DF45,'Trial 7'!DF45,'Trial 8'!DF45)</f>
        <v>2090.0421421519191</v>
      </c>
      <c r="DG65" s="28">
        <f ca="1">STDEV('Trial 1'!DG45,'Trial 2'!DG45,'Trial 3'!DG45,'Trial 4'!DG45,'Trial 5'!DG45,'Trial 6'!DG45,'Trial 7'!DG45,'Trial 8'!DG45)</f>
        <v>2110.8612944899751</v>
      </c>
      <c r="DH65" s="28">
        <f ca="1">STDEV('Trial 1'!DH45,'Trial 2'!DH45,'Trial 3'!DH45,'Trial 4'!DH45,'Trial 5'!DH45,'Trial 6'!DH45,'Trial 7'!DH45,'Trial 8'!DH45)</f>
        <v>2128.6060599954972</v>
      </c>
      <c r="DI65" s="28">
        <f ca="1">STDEV('Trial 1'!DI45,'Trial 2'!DI45,'Trial 3'!DI45,'Trial 4'!DI45,'Trial 5'!DI45,'Trial 6'!DI45,'Trial 7'!DI45,'Trial 8'!DI45)</f>
        <v>2147.4262490194346</v>
      </c>
      <c r="DJ65" s="28">
        <f ca="1">STDEV('Trial 1'!DJ45,'Trial 2'!DJ45,'Trial 3'!DJ45,'Trial 4'!DJ45,'Trial 5'!DJ45,'Trial 6'!DJ45,'Trial 7'!DJ45,'Trial 8'!DJ45)</f>
        <v>2161.2027426694322</v>
      </c>
      <c r="DK65" s="28">
        <f ca="1">STDEV('Trial 1'!DK45,'Trial 2'!DK45,'Trial 3'!DK45,'Trial 4'!DK45,'Trial 5'!DK45,'Trial 6'!DK45,'Trial 7'!DK45,'Trial 8'!DK45)</f>
        <v>2170.7477427915987</v>
      </c>
      <c r="DL65" s="28">
        <f ca="1">STDEV('Trial 1'!DL45,'Trial 2'!DL45,'Trial 3'!DL45,'Trial 4'!DL45,'Trial 5'!DL45,'Trial 6'!DL45,'Trial 7'!DL45,'Trial 8'!DL45)</f>
        <v>2179.612912830346</v>
      </c>
      <c r="DM65" s="28">
        <f ca="1">STDEV('Trial 1'!DM45,'Trial 2'!DM45,'Trial 3'!DM45,'Trial 4'!DM45,'Trial 5'!DM45,'Trial 6'!DM45,'Trial 7'!DM45,'Trial 8'!DM45)</f>
        <v>2191.5438423509645</v>
      </c>
      <c r="DN65" s="29">
        <f ca="1">SUM(DB65:DM65)</f>
        <v>25351.468376053912</v>
      </c>
      <c r="DO65" s="28">
        <f ca="1">STDEV('Trial 1'!DO45,'Trial 2'!DO45,'Trial 3'!DO45,'Trial 4'!DO45,'Trial 5'!DO45,'Trial 6'!DO45,'Trial 7'!DO45,'Trial 8'!DO45)</f>
        <v>2205.3134013971112</v>
      </c>
      <c r="DP65" s="28">
        <f ca="1">STDEV('Trial 1'!DP45,'Trial 2'!DP45,'Trial 3'!DP45,'Trial 4'!DP45,'Trial 5'!DP45,'Trial 6'!DP45,'Trial 7'!DP45,'Trial 8'!DP45)</f>
        <v>2218.5147646929722</v>
      </c>
      <c r="DQ65" s="28">
        <f ca="1">STDEV('Trial 1'!DQ45,'Trial 2'!DQ45,'Trial 3'!DQ45,'Trial 4'!DQ45,'Trial 5'!DQ45,'Trial 6'!DQ45,'Trial 7'!DQ45,'Trial 8'!DQ45)</f>
        <v>2232.6624487219369</v>
      </c>
      <c r="DR65" s="28">
        <f ca="1">STDEV('Trial 1'!DR45,'Trial 2'!DR45,'Trial 3'!DR45,'Trial 4'!DR45,'Trial 5'!DR45,'Trial 6'!DR45,'Trial 7'!DR45,'Trial 8'!DR45)</f>
        <v>2248.4472060621438</v>
      </c>
      <c r="DS65" s="28">
        <f ca="1">STDEV('Trial 1'!DS45,'Trial 2'!DS45,'Trial 3'!DS45,'Trial 4'!DS45,'Trial 5'!DS45,'Trial 6'!DS45,'Trial 7'!DS45,'Trial 8'!DS45)</f>
        <v>2262.1158303972693</v>
      </c>
      <c r="DT65" s="28">
        <f ca="1">STDEV('Trial 1'!DT45,'Trial 2'!DT45,'Trial 3'!DT45,'Trial 4'!DT45,'Trial 5'!DT45,'Trial 6'!DT45,'Trial 7'!DT45,'Trial 8'!DT45)</f>
        <v>2274.9219460216809</v>
      </c>
      <c r="DU65" s="28">
        <f ca="1">STDEV('Trial 1'!DU45,'Trial 2'!DU45,'Trial 3'!DU45,'Trial 4'!DU45,'Trial 5'!DU45,'Trial 6'!DU45,'Trial 7'!DU45,'Trial 8'!DU45)</f>
        <v>2281.303916253758</v>
      </c>
      <c r="DV65" s="28">
        <f ca="1">STDEV('Trial 1'!DV45,'Trial 2'!DV45,'Trial 3'!DV45,'Trial 4'!DV45,'Trial 5'!DV45,'Trial 6'!DV45,'Trial 7'!DV45,'Trial 8'!DV45)</f>
        <v>2286.5996341724904</v>
      </c>
      <c r="DW65" s="28">
        <f ca="1">STDEV('Trial 1'!DW45,'Trial 2'!DW45,'Trial 3'!DW45,'Trial 4'!DW45,'Trial 5'!DW45,'Trial 6'!DW45,'Trial 7'!DW45,'Trial 8'!DW45)</f>
        <v>2292.5659882035802</v>
      </c>
      <c r="DX65" s="28">
        <f ca="1">STDEV('Trial 1'!DX45,'Trial 2'!DX45,'Trial 3'!DX45,'Trial 4'!DX45,'Trial 5'!DX45,'Trial 6'!DX45,'Trial 7'!DX45,'Trial 8'!DX45)</f>
        <v>2295.3612600577949</v>
      </c>
      <c r="DY65" s="28">
        <f ca="1">STDEV('Trial 1'!DY45,'Trial 2'!DY45,'Trial 3'!DY45,'Trial 4'!DY45,'Trial 5'!DY45,'Trial 6'!DY45,'Trial 7'!DY45,'Trial 8'!DY45)</f>
        <v>2299.216343835205</v>
      </c>
      <c r="DZ65" s="28">
        <f ca="1">STDEV('Trial 1'!DZ45,'Trial 2'!DZ45,'Trial 3'!DZ45,'Trial 4'!DZ45,'Trial 5'!DZ45,'Trial 6'!DZ45,'Trial 7'!DZ45,'Trial 8'!DZ45)</f>
        <v>2303.7340386699025</v>
      </c>
      <c r="EA65" s="29">
        <f ca="1">SUM(DO65:DZ65)</f>
        <v>27200.756778485844</v>
      </c>
      <c r="EB65" s="28">
        <f ca="1">STDEV('Trial 1'!EB45,'Trial 2'!EB45,'Trial 3'!EB45,'Trial 4'!EB45,'Trial 5'!EB45,'Trial 6'!EB45,'Trial 7'!EB45,'Trial 8'!EB45)</f>
        <v>2307.0122451263555</v>
      </c>
      <c r="EC65" s="28">
        <f ca="1">STDEV('Trial 1'!EC45,'Trial 2'!EC45,'Trial 3'!EC45,'Trial 4'!EC45,'Trial 5'!EC45,'Trial 6'!EC45,'Trial 7'!EC45,'Trial 8'!EC45)</f>
        <v>2309.3579331357564</v>
      </c>
      <c r="ED65" s="28">
        <f ca="1">STDEV('Trial 1'!ED45,'Trial 2'!ED45,'Trial 3'!ED45,'Trial 4'!ED45,'Trial 5'!ED45,'Trial 6'!ED45,'Trial 7'!ED45,'Trial 8'!ED45)</f>
        <v>2314.9008215506929</v>
      </c>
      <c r="EE65" s="28">
        <f ca="1">STDEV('Trial 1'!EE45,'Trial 2'!EE45,'Trial 3'!EE45,'Trial 4'!EE45,'Trial 5'!EE45,'Trial 6'!EE45,'Trial 7'!EE45,'Trial 8'!EE45)</f>
        <v>2321.0329514624632</v>
      </c>
      <c r="EF65" s="28">
        <f ca="1">STDEV('Trial 1'!EF45,'Trial 2'!EF45,'Trial 3'!EF45,'Trial 4'!EF45,'Trial 5'!EF45,'Trial 6'!EF45,'Trial 7'!EF45,'Trial 8'!EF45)</f>
        <v>2327.1377659349318</v>
      </c>
      <c r="EG65" s="28">
        <f ca="1">STDEV('Trial 1'!EG45,'Trial 2'!EG45,'Trial 3'!EG45,'Trial 4'!EG45,'Trial 5'!EG45,'Trial 6'!EG45,'Trial 7'!EG45,'Trial 8'!EG45)</f>
        <v>2331.7285962077076</v>
      </c>
      <c r="EH65" s="28">
        <f ca="1">STDEV('Trial 1'!EH45,'Trial 2'!EH45,'Trial 3'!EH45,'Trial 4'!EH45,'Trial 5'!EH45,'Trial 6'!EH45,'Trial 7'!EH45,'Trial 8'!EH45)</f>
        <v>2334.5102477434525</v>
      </c>
      <c r="EI65" s="28">
        <f ca="1">STDEV('Trial 1'!EI45,'Trial 2'!EI45,'Trial 3'!EI45,'Trial 4'!EI45,'Trial 5'!EI45,'Trial 6'!EI45,'Trial 7'!EI45,'Trial 8'!EI45)</f>
        <v>2335.3010031067961</v>
      </c>
      <c r="EJ65" s="28">
        <f ca="1">STDEV('Trial 1'!EJ45,'Trial 2'!EJ45,'Trial 3'!EJ45,'Trial 4'!EJ45,'Trial 5'!EJ45,'Trial 6'!EJ45,'Trial 7'!EJ45,'Trial 8'!EJ45)</f>
        <v>2333.9315070446887</v>
      </c>
      <c r="EK65" s="28">
        <f ca="1">STDEV('Trial 1'!EK45,'Trial 2'!EK45,'Trial 3'!EK45,'Trial 4'!EK45,'Trial 5'!EK45,'Trial 6'!EK45,'Trial 7'!EK45,'Trial 8'!EK45)</f>
        <v>2330.0885354141164</v>
      </c>
      <c r="EL65" s="28">
        <f ca="1">STDEV('Trial 1'!EL45,'Trial 2'!EL45,'Trial 3'!EL45,'Trial 4'!EL45,'Trial 5'!EL45,'Trial 6'!EL45,'Trial 7'!EL45,'Trial 8'!EL45)</f>
        <v>2326.249632194164</v>
      </c>
      <c r="EM65" s="28">
        <f ca="1">STDEV('Trial 1'!EM45,'Trial 2'!EM45,'Trial 3'!EM45,'Trial 4'!EM45,'Trial 5'!EM45,'Trial 6'!EM45,'Trial 7'!EM45,'Trial 8'!EM45)</f>
        <v>2324.4946979344663</v>
      </c>
      <c r="EN65" s="29">
        <f ca="1">SUM(EB65:EM65)</f>
        <v>27895.745936855597</v>
      </c>
    </row>
    <row r="66" spans="1:144" ht="12.75" customHeight="1" outlineLevel="1"/>
    <row r="67" spans="1:144" ht="12.75" customHeight="1" outlineLevel="1"/>
    <row r="68" spans="1:144" ht="12.75" customHeight="1">
      <c r="A68" s="3" t="str">
        <f>"Government"</f>
        <v>Government</v>
      </c>
    </row>
    <row r="69" spans="1:144" ht="12.75" customHeight="1" outlineLevel="1">
      <c r="A69" s="2" t="str">
        <f>" "</f>
        <v xml:space="preserve"> </v>
      </c>
    </row>
    <row r="70" spans="1:144" ht="12.75" customHeight="1" outlineLevel="1">
      <c r="B70" s="19" t="str">
        <f>ZZZ__FnCalls!F7</f>
        <v>Jan 2010</v>
      </c>
      <c r="C70" s="20" t="str">
        <f>ZZZ__FnCalls!F8</f>
        <v>Feb 2010</v>
      </c>
      <c r="D70" s="20" t="str">
        <f>ZZZ__FnCalls!F9</f>
        <v>Mar 2010</v>
      </c>
      <c r="E70" s="20" t="str">
        <f>ZZZ__FnCalls!F10</f>
        <v>Apr 2010</v>
      </c>
      <c r="F70" s="20" t="str">
        <f>ZZZ__FnCalls!F11</f>
        <v>May 2010</v>
      </c>
      <c r="G70" s="20" t="str">
        <f>ZZZ__FnCalls!F12</f>
        <v>Jun 2010</v>
      </c>
      <c r="H70" s="20" t="str">
        <f>ZZZ__FnCalls!F13</f>
        <v>Jul 2010</v>
      </c>
      <c r="I70" s="20" t="str">
        <f>ZZZ__FnCalls!F14</f>
        <v>Aug 2010</v>
      </c>
      <c r="J70" s="20" t="str">
        <f>ZZZ__FnCalls!F15</f>
        <v>Sep 2010</v>
      </c>
      <c r="K70" s="20" t="str">
        <f>ZZZ__FnCalls!F16</f>
        <v>Oct 2010</v>
      </c>
      <c r="L70" s="20" t="str">
        <f>ZZZ__FnCalls!F17</f>
        <v>Nov 2010</v>
      </c>
      <c r="M70" s="20" t="str">
        <f>ZZZ__FnCalls!F18</f>
        <v>Dec 2010</v>
      </c>
      <c r="N70" s="21" t="str">
        <f>ZZZ__FnCalls!H7</f>
        <v>2010</v>
      </c>
      <c r="O70" s="20" t="str">
        <f>ZZZ__FnCalls!F19</f>
        <v>Jan 2011</v>
      </c>
      <c r="P70" s="20" t="str">
        <f>ZZZ__FnCalls!F20</f>
        <v>Feb 2011</v>
      </c>
      <c r="Q70" s="20" t="str">
        <f>ZZZ__FnCalls!F21</f>
        <v>Mar 2011</v>
      </c>
      <c r="R70" s="20" t="str">
        <f>ZZZ__FnCalls!F22</f>
        <v>Apr 2011</v>
      </c>
      <c r="S70" s="20" t="str">
        <f>ZZZ__FnCalls!F23</f>
        <v>May 2011</v>
      </c>
      <c r="T70" s="20" t="str">
        <f>ZZZ__FnCalls!F24</f>
        <v>Jun 2011</v>
      </c>
      <c r="U70" s="20" t="str">
        <f>ZZZ__FnCalls!F25</f>
        <v>Jul 2011</v>
      </c>
      <c r="V70" s="20" t="str">
        <f>ZZZ__FnCalls!F26</f>
        <v>Aug 2011</v>
      </c>
      <c r="W70" s="20" t="str">
        <f>ZZZ__FnCalls!F27</f>
        <v>Sep 2011</v>
      </c>
      <c r="X70" s="20" t="str">
        <f>ZZZ__FnCalls!F28</f>
        <v>Oct 2011</v>
      </c>
      <c r="Y70" s="20" t="str">
        <f>ZZZ__FnCalls!F29</f>
        <v>Nov 2011</v>
      </c>
      <c r="Z70" s="20" t="str">
        <f>ZZZ__FnCalls!F30</f>
        <v>Dec 2011</v>
      </c>
      <c r="AA70" s="21" t="str">
        <f>ZZZ__FnCalls!H19</f>
        <v>2011</v>
      </c>
      <c r="AB70" s="20" t="str">
        <f>ZZZ__FnCalls!F31</f>
        <v>Jan 2012</v>
      </c>
      <c r="AC70" s="20" t="str">
        <f>ZZZ__FnCalls!F32</f>
        <v>Feb 2012</v>
      </c>
      <c r="AD70" s="20" t="str">
        <f>ZZZ__FnCalls!F33</f>
        <v>Mar 2012</v>
      </c>
      <c r="AE70" s="20" t="str">
        <f>ZZZ__FnCalls!F34</f>
        <v>Apr 2012</v>
      </c>
      <c r="AF70" s="20" t="str">
        <f>ZZZ__FnCalls!F35</f>
        <v>May 2012</v>
      </c>
      <c r="AG70" s="20" t="str">
        <f>ZZZ__FnCalls!F36</f>
        <v>Jun 2012</v>
      </c>
      <c r="AH70" s="20" t="str">
        <f>ZZZ__FnCalls!F37</f>
        <v>Jul 2012</v>
      </c>
      <c r="AI70" s="20" t="str">
        <f>ZZZ__FnCalls!F38</f>
        <v>Aug 2012</v>
      </c>
      <c r="AJ70" s="20" t="str">
        <f>ZZZ__FnCalls!F39</f>
        <v>Sep 2012</v>
      </c>
      <c r="AK70" s="20" t="str">
        <f>ZZZ__FnCalls!F40</f>
        <v>Oct 2012</v>
      </c>
      <c r="AL70" s="20" t="str">
        <f>ZZZ__FnCalls!F41</f>
        <v>Nov 2012</v>
      </c>
      <c r="AM70" s="20" t="str">
        <f>ZZZ__FnCalls!F42</f>
        <v>Dec 2012</v>
      </c>
      <c r="AN70" s="21" t="str">
        <f>ZZZ__FnCalls!H31</f>
        <v>2012</v>
      </c>
      <c r="AO70" s="20" t="str">
        <f>ZZZ__FnCalls!F43</f>
        <v>Jan 2013</v>
      </c>
      <c r="AP70" s="20" t="str">
        <f>ZZZ__FnCalls!F44</f>
        <v>Feb 2013</v>
      </c>
      <c r="AQ70" s="20" t="str">
        <f>ZZZ__FnCalls!F45</f>
        <v>Mar 2013</v>
      </c>
      <c r="AR70" s="20" t="str">
        <f>ZZZ__FnCalls!F46</f>
        <v>Apr 2013</v>
      </c>
      <c r="AS70" s="20" t="str">
        <f>ZZZ__FnCalls!F47</f>
        <v>May 2013</v>
      </c>
      <c r="AT70" s="20" t="str">
        <f>ZZZ__FnCalls!F48</f>
        <v>Jun 2013</v>
      </c>
      <c r="AU70" s="20" t="str">
        <f>ZZZ__FnCalls!F49</f>
        <v>Jul 2013</v>
      </c>
      <c r="AV70" s="20" t="str">
        <f>ZZZ__FnCalls!F50</f>
        <v>Aug 2013</v>
      </c>
      <c r="AW70" s="20" t="str">
        <f>ZZZ__FnCalls!F51</f>
        <v>Sep 2013</v>
      </c>
      <c r="AX70" s="20" t="str">
        <f>ZZZ__FnCalls!F52</f>
        <v>Oct 2013</v>
      </c>
      <c r="AY70" s="20" t="str">
        <f>ZZZ__FnCalls!F53</f>
        <v>Nov 2013</v>
      </c>
      <c r="AZ70" s="20" t="str">
        <f>ZZZ__FnCalls!F54</f>
        <v>Dec 2013</v>
      </c>
      <c r="BA70" s="21" t="str">
        <f>ZZZ__FnCalls!H43</f>
        <v>2013</v>
      </c>
      <c r="BB70" s="20" t="str">
        <f>ZZZ__FnCalls!F55</f>
        <v>Jan 2014</v>
      </c>
      <c r="BC70" s="20" t="str">
        <f>ZZZ__FnCalls!F56</f>
        <v>Feb 2014</v>
      </c>
      <c r="BD70" s="20" t="str">
        <f>ZZZ__FnCalls!F57</f>
        <v>Mar 2014</v>
      </c>
      <c r="BE70" s="20" t="str">
        <f>ZZZ__FnCalls!F58</f>
        <v>Apr 2014</v>
      </c>
      <c r="BF70" s="20" t="str">
        <f>ZZZ__FnCalls!F59</f>
        <v>May 2014</v>
      </c>
      <c r="BG70" s="20" t="str">
        <f>ZZZ__FnCalls!F60</f>
        <v>Jun 2014</v>
      </c>
      <c r="BH70" s="20" t="str">
        <f>ZZZ__FnCalls!F61</f>
        <v>Jul 2014</v>
      </c>
      <c r="BI70" s="20" t="str">
        <f>ZZZ__FnCalls!F62</f>
        <v>Aug 2014</v>
      </c>
      <c r="BJ70" s="20" t="str">
        <f>ZZZ__FnCalls!F63</f>
        <v>Sep 2014</v>
      </c>
      <c r="BK70" s="20" t="str">
        <f>ZZZ__FnCalls!F64</f>
        <v>Oct 2014</v>
      </c>
      <c r="BL70" s="20" t="str">
        <f>ZZZ__FnCalls!F65</f>
        <v>Nov 2014</v>
      </c>
      <c r="BM70" s="20" t="str">
        <f>ZZZ__FnCalls!F66</f>
        <v>Dec 2014</v>
      </c>
      <c r="BN70" s="21" t="str">
        <f>ZZZ__FnCalls!H55</f>
        <v>2014</v>
      </c>
      <c r="BO70" s="20" t="str">
        <f>ZZZ__FnCalls!F67</f>
        <v>Jan 2015</v>
      </c>
      <c r="BP70" s="20" t="str">
        <f>ZZZ__FnCalls!F68</f>
        <v>Feb 2015</v>
      </c>
      <c r="BQ70" s="20" t="str">
        <f>ZZZ__FnCalls!F69</f>
        <v>Mar 2015</v>
      </c>
      <c r="BR70" s="20" t="str">
        <f>ZZZ__FnCalls!F70</f>
        <v>Apr 2015</v>
      </c>
      <c r="BS70" s="20" t="str">
        <f>ZZZ__FnCalls!F71</f>
        <v>May 2015</v>
      </c>
      <c r="BT70" s="20" t="str">
        <f>ZZZ__FnCalls!F72</f>
        <v>Jun 2015</v>
      </c>
      <c r="BU70" s="20" t="str">
        <f>ZZZ__FnCalls!F73</f>
        <v>Jul 2015</v>
      </c>
      <c r="BV70" s="20" t="str">
        <f>ZZZ__FnCalls!F74</f>
        <v>Aug 2015</v>
      </c>
      <c r="BW70" s="20" t="str">
        <f>ZZZ__FnCalls!F75</f>
        <v>Sep 2015</v>
      </c>
      <c r="BX70" s="20" t="str">
        <f>ZZZ__FnCalls!F76</f>
        <v>Oct 2015</v>
      </c>
      <c r="BY70" s="20" t="str">
        <f>ZZZ__FnCalls!F77</f>
        <v>Nov 2015</v>
      </c>
      <c r="BZ70" s="20" t="str">
        <f>ZZZ__FnCalls!F78</f>
        <v>Dec 2015</v>
      </c>
      <c r="CA70" s="21" t="str">
        <f>ZZZ__FnCalls!H67</f>
        <v>2015</v>
      </c>
      <c r="CB70" s="20" t="str">
        <f>ZZZ__FnCalls!F79</f>
        <v>Jan 2016</v>
      </c>
      <c r="CC70" s="20" t="str">
        <f>ZZZ__FnCalls!F80</f>
        <v>Feb 2016</v>
      </c>
      <c r="CD70" s="20" t="str">
        <f>ZZZ__FnCalls!F81</f>
        <v>Mar 2016</v>
      </c>
      <c r="CE70" s="20" t="str">
        <f>ZZZ__FnCalls!F82</f>
        <v>Apr 2016</v>
      </c>
      <c r="CF70" s="20" t="str">
        <f>ZZZ__FnCalls!F83</f>
        <v>May 2016</v>
      </c>
      <c r="CG70" s="20" t="str">
        <f>ZZZ__FnCalls!F84</f>
        <v>Jun 2016</v>
      </c>
      <c r="CH70" s="20" t="str">
        <f>ZZZ__FnCalls!F85</f>
        <v>Jul 2016</v>
      </c>
      <c r="CI70" s="20" t="str">
        <f>ZZZ__FnCalls!F86</f>
        <v>Aug 2016</v>
      </c>
      <c r="CJ70" s="20" t="str">
        <f>ZZZ__FnCalls!F87</f>
        <v>Sep 2016</v>
      </c>
      <c r="CK70" s="20" t="str">
        <f>ZZZ__FnCalls!F88</f>
        <v>Oct 2016</v>
      </c>
      <c r="CL70" s="20" t="str">
        <f>ZZZ__FnCalls!F89</f>
        <v>Nov 2016</v>
      </c>
      <c r="CM70" s="20" t="str">
        <f>ZZZ__FnCalls!F90</f>
        <v>Dec 2016</v>
      </c>
      <c r="CN70" s="21" t="str">
        <f>ZZZ__FnCalls!H79</f>
        <v>2016</v>
      </c>
      <c r="CO70" s="20" t="str">
        <f>ZZZ__FnCalls!F91</f>
        <v>Jan 2017</v>
      </c>
      <c r="CP70" s="20" t="str">
        <f>ZZZ__FnCalls!F92</f>
        <v>Feb 2017</v>
      </c>
      <c r="CQ70" s="20" t="str">
        <f>ZZZ__FnCalls!F93</f>
        <v>Mar 2017</v>
      </c>
      <c r="CR70" s="20" t="str">
        <f>ZZZ__FnCalls!F94</f>
        <v>Apr 2017</v>
      </c>
      <c r="CS70" s="20" t="str">
        <f>ZZZ__FnCalls!F95</f>
        <v>May 2017</v>
      </c>
      <c r="CT70" s="20" t="str">
        <f>ZZZ__FnCalls!F96</f>
        <v>Jun 2017</v>
      </c>
      <c r="CU70" s="20" t="str">
        <f>ZZZ__FnCalls!F97</f>
        <v>Jul 2017</v>
      </c>
      <c r="CV70" s="20" t="str">
        <f>ZZZ__FnCalls!F98</f>
        <v>Aug 2017</v>
      </c>
      <c r="CW70" s="20" t="str">
        <f>ZZZ__FnCalls!F99</f>
        <v>Sep 2017</v>
      </c>
      <c r="CX70" s="20" t="str">
        <f>ZZZ__FnCalls!F100</f>
        <v>Oct 2017</v>
      </c>
      <c r="CY70" s="20" t="str">
        <f>ZZZ__FnCalls!F101</f>
        <v>Nov 2017</v>
      </c>
      <c r="CZ70" s="20" t="str">
        <f>ZZZ__FnCalls!F102</f>
        <v>Dec 2017</v>
      </c>
      <c r="DA70" s="21" t="str">
        <f>ZZZ__FnCalls!H91</f>
        <v>2017</v>
      </c>
      <c r="DB70" s="20" t="str">
        <f>ZZZ__FnCalls!F103</f>
        <v>Jan 2018</v>
      </c>
      <c r="DC70" s="20" t="str">
        <f>ZZZ__FnCalls!F104</f>
        <v>Feb 2018</v>
      </c>
      <c r="DD70" s="20" t="str">
        <f>ZZZ__FnCalls!F105</f>
        <v>Mar 2018</v>
      </c>
      <c r="DE70" s="20" t="str">
        <f>ZZZ__FnCalls!F106</f>
        <v>Apr 2018</v>
      </c>
      <c r="DF70" s="20" t="str">
        <f>ZZZ__FnCalls!F107</f>
        <v>May 2018</v>
      </c>
      <c r="DG70" s="20" t="str">
        <f>ZZZ__FnCalls!F108</f>
        <v>Jun 2018</v>
      </c>
      <c r="DH70" s="20" t="str">
        <f>ZZZ__FnCalls!F109</f>
        <v>Jul 2018</v>
      </c>
      <c r="DI70" s="20" t="str">
        <f>ZZZ__FnCalls!F110</f>
        <v>Aug 2018</v>
      </c>
      <c r="DJ70" s="20" t="str">
        <f>ZZZ__FnCalls!F111</f>
        <v>Sep 2018</v>
      </c>
      <c r="DK70" s="20" t="str">
        <f>ZZZ__FnCalls!F112</f>
        <v>Oct 2018</v>
      </c>
      <c r="DL70" s="20" t="str">
        <f>ZZZ__FnCalls!F113</f>
        <v>Nov 2018</v>
      </c>
      <c r="DM70" s="20" t="str">
        <f>ZZZ__FnCalls!F114</f>
        <v>Dec 2018</v>
      </c>
      <c r="DN70" s="21" t="str">
        <f>ZZZ__FnCalls!H103</f>
        <v>2018</v>
      </c>
      <c r="DO70" s="20" t="str">
        <f>ZZZ__FnCalls!F115</f>
        <v>Jan 2019</v>
      </c>
      <c r="DP70" s="20" t="str">
        <f>ZZZ__FnCalls!F116</f>
        <v>Feb 2019</v>
      </c>
      <c r="DQ70" s="20" t="str">
        <f>ZZZ__FnCalls!F117</f>
        <v>Mar 2019</v>
      </c>
      <c r="DR70" s="20" t="str">
        <f>ZZZ__FnCalls!F118</f>
        <v>Apr 2019</v>
      </c>
      <c r="DS70" s="20" t="str">
        <f>ZZZ__FnCalls!F119</f>
        <v>May 2019</v>
      </c>
      <c r="DT70" s="20" t="str">
        <f>ZZZ__FnCalls!F120</f>
        <v>Jun 2019</v>
      </c>
      <c r="DU70" s="20" t="str">
        <f>ZZZ__FnCalls!F121</f>
        <v>Jul 2019</v>
      </c>
      <c r="DV70" s="20" t="str">
        <f>ZZZ__FnCalls!F122</f>
        <v>Aug 2019</v>
      </c>
      <c r="DW70" s="20" t="str">
        <f>ZZZ__FnCalls!F123</f>
        <v>Sep 2019</v>
      </c>
      <c r="DX70" s="20" t="str">
        <f>ZZZ__FnCalls!F124</f>
        <v>Oct 2019</v>
      </c>
      <c r="DY70" s="20" t="str">
        <f>ZZZ__FnCalls!F125</f>
        <v>Nov 2019</v>
      </c>
      <c r="DZ70" s="20" t="str">
        <f>ZZZ__FnCalls!F126</f>
        <v>Dec 2019</v>
      </c>
      <c r="EA70" s="21" t="str">
        <f>ZZZ__FnCalls!H115</f>
        <v>2019</v>
      </c>
      <c r="EB70" s="20" t="str">
        <f>ZZZ__FnCalls!F127</f>
        <v>Jan 2020</v>
      </c>
      <c r="EC70" s="20" t="str">
        <f>ZZZ__FnCalls!F128</f>
        <v>Feb 2020</v>
      </c>
      <c r="ED70" s="20" t="str">
        <f>ZZZ__FnCalls!F129</f>
        <v>Mar 2020</v>
      </c>
      <c r="EE70" s="20" t="str">
        <f>ZZZ__FnCalls!F130</f>
        <v>Apr 2020</v>
      </c>
      <c r="EF70" s="20" t="str">
        <f>ZZZ__FnCalls!F131</f>
        <v>May 2020</v>
      </c>
      <c r="EG70" s="20" t="str">
        <f>ZZZ__FnCalls!F132</f>
        <v>Jun 2020</v>
      </c>
      <c r="EH70" s="20" t="str">
        <f>ZZZ__FnCalls!F133</f>
        <v>Jul 2020</v>
      </c>
      <c r="EI70" s="20" t="str">
        <f>ZZZ__FnCalls!F134</f>
        <v>Aug 2020</v>
      </c>
      <c r="EJ70" s="20" t="str">
        <f>ZZZ__FnCalls!F135</f>
        <v>Sep 2020</v>
      </c>
      <c r="EK70" s="20" t="str">
        <f>ZZZ__FnCalls!F136</f>
        <v>Oct 2020</v>
      </c>
      <c r="EL70" s="20" t="str">
        <f>ZZZ__FnCalls!F137</f>
        <v>Nov 2020</v>
      </c>
      <c r="EM70" s="20" t="str">
        <f>ZZZ__FnCalls!F138</f>
        <v>Dec 2020</v>
      </c>
      <c r="EN70" s="21" t="str">
        <f>ZZZ__FnCalls!H127</f>
        <v>2020</v>
      </c>
    </row>
    <row r="71" spans="1:144" ht="12.75" customHeight="1" outlineLevel="1">
      <c r="A71" s="7" t="str">
        <f>Labels!B84</f>
        <v>Tax</v>
      </c>
      <c r="B71" s="22">
        <f ca="1">AVERAGE('Trial 1'!B54,'Trial 2'!B54,'Trial 3'!B54,'Trial 4'!B54,'Trial 5'!B54,'Trial 6'!B54,'Trial 7'!B54,'Trial 8'!B54)</f>
        <v>355107.34003578173</v>
      </c>
      <c r="C71" s="22">
        <f ca="1">AVERAGE('Trial 1'!C54,'Trial 2'!C54,'Trial 3'!C54,'Trial 4'!C54,'Trial 5'!C54,'Trial 6'!C54,'Trial 7'!C54,'Trial 8'!C54)</f>
        <v>348254.30837833171</v>
      </c>
      <c r="D71" s="22">
        <f ca="1">AVERAGE('Trial 1'!D54,'Trial 2'!D54,'Trial 3'!D54,'Trial 4'!D54,'Trial 5'!D54,'Trial 6'!D54,'Trial 7'!D54,'Trial 8'!D54)</f>
        <v>346801.92183180008</v>
      </c>
      <c r="E71" s="22">
        <f ca="1">AVERAGE('Trial 1'!E54,'Trial 2'!E54,'Trial 3'!E54,'Trial 4'!E54,'Trial 5'!E54,'Trial 6'!E54,'Trial 7'!E54,'Trial 8'!E54)</f>
        <v>347778.20349488105</v>
      </c>
      <c r="F71" s="22">
        <f ca="1">AVERAGE('Trial 1'!F54,'Trial 2'!F54,'Trial 3'!F54,'Trial 4'!F54,'Trial 5'!F54,'Trial 6'!F54,'Trial 7'!F54,'Trial 8'!F54)</f>
        <v>346698.1116013499</v>
      </c>
      <c r="G71" s="22">
        <f ca="1">AVERAGE('Trial 1'!G54,'Trial 2'!G54,'Trial 3'!G54,'Trial 4'!G54,'Trial 5'!G54,'Trial 6'!G54,'Trial 7'!G54,'Trial 8'!G54)</f>
        <v>346325.55066062836</v>
      </c>
      <c r="H71" s="22">
        <f ca="1">AVERAGE('Trial 1'!H54,'Trial 2'!H54,'Trial 3'!H54,'Trial 4'!H54,'Trial 5'!H54,'Trial 6'!H54,'Trial 7'!H54,'Trial 8'!H54)</f>
        <v>347869.64832670486</v>
      </c>
      <c r="I71" s="22">
        <f ca="1">AVERAGE('Trial 1'!I54,'Trial 2'!I54,'Trial 3'!I54,'Trial 4'!I54,'Trial 5'!I54,'Trial 6'!I54,'Trial 7'!I54,'Trial 8'!I54)</f>
        <v>349683.05062046711</v>
      </c>
      <c r="J71" s="22">
        <f ca="1">AVERAGE('Trial 1'!J54,'Trial 2'!J54,'Trial 3'!J54,'Trial 4'!J54,'Trial 5'!J54,'Trial 6'!J54,'Trial 7'!J54,'Trial 8'!J54)</f>
        <v>349827.27397540631</v>
      </c>
      <c r="K71" s="22">
        <f ca="1">AVERAGE('Trial 1'!K54,'Trial 2'!K54,'Trial 3'!K54,'Trial 4'!K54,'Trial 5'!K54,'Trial 6'!K54,'Trial 7'!K54,'Trial 8'!K54)</f>
        <v>354548.6699076494</v>
      </c>
      <c r="L71" s="22">
        <f ca="1">AVERAGE('Trial 1'!L54,'Trial 2'!L54,'Trial 3'!L54,'Trial 4'!L54,'Trial 5'!L54,'Trial 6'!L54,'Trial 7'!L54,'Trial 8'!L54)</f>
        <v>348396.92801819398</v>
      </c>
      <c r="M71" s="22">
        <f ca="1">AVERAGE('Trial 1'!M54,'Trial 2'!M54,'Trial 3'!M54,'Trial 4'!M54,'Trial 5'!M54,'Trial 6'!M54,'Trial 7'!M54,'Trial 8'!M54)</f>
        <v>344363.20349995524</v>
      </c>
      <c r="N71" s="23">
        <f ca="1">SUM(B71:M71)</f>
        <v>4185654.2103511496</v>
      </c>
      <c r="O71" s="22">
        <f ca="1">AVERAGE('Trial 1'!O54,'Trial 2'!O54,'Trial 3'!O54,'Trial 4'!O54,'Trial 5'!O54,'Trial 6'!O54,'Trial 7'!O54,'Trial 8'!O54)</f>
        <v>345084.77453224873</v>
      </c>
      <c r="P71" s="22">
        <f ca="1">AVERAGE('Trial 1'!P54,'Trial 2'!P54,'Trial 3'!P54,'Trial 4'!P54,'Trial 5'!P54,'Trial 6'!P54,'Trial 7'!P54,'Trial 8'!P54)</f>
        <v>345819.65557486186</v>
      </c>
      <c r="Q71" s="22">
        <f ca="1">AVERAGE('Trial 1'!Q54,'Trial 2'!Q54,'Trial 3'!Q54,'Trial 4'!Q54,'Trial 5'!Q54,'Trial 6'!Q54,'Trial 7'!Q54,'Trial 8'!Q54)</f>
        <v>341302.04951999756</v>
      </c>
      <c r="R71" s="22">
        <f ca="1">AVERAGE('Trial 1'!R54,'Trial 2'!R54,'Trial 3'!R54,'Trial 4'!R54,'Trial 5'!R54,'Trial 6'!R54,'Trial 7'!R54,'Trial 8'!R54)</f>
        <v>346819.99942883931</v>
      </c>
      <c r="S71" s="22">
        <f ca="1">AVERAGE('Trial 1'!S54,'Trial 2'!S54,'Trial 3'!S54,'Trial 4'!S54,'Trial 5'!S54,'Trial 6'!S54,'Trial 7'!S54,'Trial 8'!S54)</f>
        <v>342828.45134105813</v>
      </c>
      <c r="T71" s="22">
        <f ca="1">AVERAGE('Trial 1'!T54,'Trial 2'!T54,'Trial 3'!T54,'Trial 4'!T54,'Trial 5'!T54,'Trial 6'!T54,'Trial 7'!T54,'Trial 8'!T54)</f>
        <v>343848.9760857959</v>
      </c>
      <c r="U71" s="22">
        <f ca="1">AVERAGE('Trial 1'!U54,'Trial 2'!U54,'Trial 3'!U54,'Trial 4'!U54,'Trial 5'!U54,'Trial 6'!U54,'Trial 7'!U54,'Trial 8'!U54)</f>
        <v>345219.05934137158</v>
      </c>
      <c r="V71" s="22">
        <f ca="1">AVERAGE('Trial 1'!V54,'Trial 2'!V54,'Trial 3'!V54,'Trial 4'!V54,'Trial 5'!V54,'Trial 6'!V54,'Trial 7'!V54,'Trial 8'!V54)</f>
        <v>343269.78270890797</v>
      </c>
      <c r="W71" s="22">
        <f ca="1">AVERAGE('Trial 1'!W54,'Trial 2'!W54,'Trial 3'!W54,'Trial 4'!W54,'Trial 5'!W54,'Trial 6'!W54,'Trial 7'!W54,'Trial 8'!W54)</f>
        <v>343147.7313182255</v>
      </c>
      <c r="X71" s="22">
        <f ca="1">AVERAGE('Trial 1'!X54,'Trial 2'!X54,'Trial 3'!X54,'Trial 4'!X54,'Trial 5'!X54,'Trial 6'!X54,'Trial 7'!X54,'Trial 8'!X54)</f>
        <v>341857.2790883588</v>
      </c>
      <c r="Y71" s="22">
        <f ca="1">AVERAGE('Trial 1'!Y54,'Trial 2'!Y54,'Trial 3'!Y54,'Trial 4'!Y54,'Trial 5'!Y54,'Trial 6'!Y54,'Trial 7'!Y54,'Trial 8'!Y54)</f>
        <v>344628.08560234989</v>
      </c>
      <c r="Z71" s="22">
        <f ca="1">AVERAGE('Trial 1'!Z54,'Trial 2'!Z54,'Trial 3'!Z54,'Trial 4'!Z54,'Trial 5'!Z54,'Trial 6'!Z54,'Trial 7'!Z54,'Trial 8'!Z54)</f>
        <v>338861.91051556612</v>
      </c>
      <c r="AA71" s="23">
        <f ca="1">SUM(O71:Z71)</f>
        <v>4122687.7550575817</v>
      </c>
      <c r="AB71" s="22">
        <f ca="1">AVERAGE('Trial 1'!AB54,'Trial 2'!AB54,'Trial 3'!AB54,'Trial 4'!AB54,'Trial 5'!AB54,'Trial 6'!AB54,'Trial 7'!AB54,'Trial 8'!AB54)</f>
        <v>341856.66628543637</v>
      </c>
      <c r="AC71" s="22">
        <f ca="1">AVERAGE('Trial 1'!AC54,'Trial 2'!AC54,'Trial 3'!AC54,'Trial 4'!AC54,'Trial 5'!AC54,'Trial 6'!AC54,'Trial 7'!AC54,'Trial 8'!AC54)</f>
        <v>339542.6151994259</v>
      </c>
      <c r="AD71" s="22">
        <f ca="1">AVERAGE('Trial 1'!AD54,'Trial 2'!AD54,'Trial 3'!AD54,'Trial 4'!AD54,'Trial 5'!AD54,'Trial 6'!AD54,'Trial 7'!AD54,'Trial 8'!AD54)</f>
        <v>340089.69569169637</v>
      </c>
      <c r="AE71" s="22">
        <f ca="1">AVERAGE('Trial 1'!AE54,'Trial 2'!AE54,'Trial 3'!AE54,'Trial 4'!AE54,'Trial 5'!AE54,'Trial 6'!AE54,'Trial 7'!AE54,'Trial 8'!AE54)</f>
        <v>335093.87624281785</v>
      </c>
      <c r="AF71" s="22">
        <f ca="1">AVERAGE('Trial 1'!AF54,'Trial 2'!AF54,'Trial 3'!AF54,'Trial 4'!AF54,'Trial 5'!AF54,'Trial 6'!AF54,'Trial 7'!AF54,'Trial 8'!AF54)</f>
        <v>334939.98200869741</v>
      </c>
      <c r="AG71" s="22">
        <f ca="1">AVERAGE('Trial 1'!AG54,'Trial 2'!AG54,'Trial 3'!AG54,'Trial 4'!AG54,'Trial 5'!AG54,'Trial 6'!AG54,'Trial 7'!AG54,'Trial 8'!AG54)</f>
        <v>336480.21771682793</v>
      </c>
      <c r="AH71" s="22">
        <f ca="1">AVERAGE('Trial 1'!AH54,'Trial 2'!AH54,'Trial 3'!AH54,'Trial 4'!AH54,'Trial 5'!AH54,'Trial 6'!AH54,'Trial 7'!AH54,'Trial 8'!AH54)</f>
        <v>335745.38396046736</v>
      </c>
      <c r="AI71" s="22">
        <f ca="1">AVERAGE('Trial 1'!AI54,'Trial 2'!AI54,'Trial 3'!AI54,'Trial 4'!AI54,'Trial 5'!AI54,'Trial 6'!AI54,'Trial 7'!AI54,'Trial 8'!AI54)</f>
        <v>339284.52710136888</v>
      </c>
      <c r="AJ71" s="22">
        <f ca="1">AVERAGE('Trial 1'!AJ54,'Trial 2'!AJ54,'Trial 3'!AJ54,'Trial 4'!AJ54,'Trial 5'!AJ54,'Trial 6'!AJ54,'Trial 7'!AJ54,'Trial 8'!AJ54)</f>
        <v>337953.77671400766</v>
      </c>
      <c r="AK71" s="22">
        <f ca="1">AVERAGE('Trial 1'!AK54,'Trial 2'!AK54,'Trial 3'!AK54,'Trial 4'!AK54,'Trial 5'!AK54,'Trial 6'!AK54,'Trial 7'!AK54,'Trial 8'!AK54)</f>
        <v>338286.0592652323</v>
      </c>
      <c r="AL71" s="22">
        <f ca="1">AVERAGE('Trial 1'!AL54,'Trial 2'!AL54,'Trial 3'!AL54,'Trial 4'!AL54,'Trial 5'!AL54,'Trial 6'!AL54,'Trial 7'!AL54,'Trial 8'!AL54)</f>
        <v>335742.13372700632</v>
      </c>
      <c r="AM71" s="22">
        <f ca="1">AVERAGE('Trial 1'!AM54,'Trial 2'!AM54,'Trial 3'!AM54,'Trial 4'!AM54,'Trial 5'!AM54,'Trial 6'!AM54,'Trial 7'!AM54,'Trial 8'!AM54)</f>
        <v>338299.53823878994</v>
      </c>
      <c r="AN71" s="23">
        <f ca="1">SUM(AB71:AM71)</f>
        <v>4053314.4721517744</v>
      </c>
      <c r="AO71" s="22">
        <f ca="1">AVERAGE('Trial 1'!AO54,'Trial 2'!AO54,'Trial 3'!AO54,'Trial 4'!AO54,'Trial 5'!AO54,'Trial 6'!AO54,'Trial 7'!AO54,'Trial 8'!AO54)</f>
        <v>333165.14825155452</v>
      </c>
      <c r="AP71" s="22">
        <f ca="1">AVERAGE('Trial 1'!AP54,'Trial 2'!AP54,'Trial 3'!AP54,'Trial 4'!AP54,'Trial 5'!AP54,'Trial 6'!AP54,'Trial 7'!AP54,'Trial 8'!AP54)</f>
        <v>334006.54430399009</v>
      </c>
      <c r="AQ71" s="22">
        <f ca="1">AVERAGE('Trial 1'!AQ54,'Trial 2'!AQ54,'Trial 3'!AQ54,'Trial 4'!AQ54,'Trial 5'!AQ54,'Trial 6'!AQ54,'Trial 7'!AQ54,'Trial 8'!AQ54)</f>
        <v>330588.65930343542</v>
      </c>
      <c r="AR71" s="22">
        <f ca="1">AVERAGE('Trial 1'!AR54,'Trial 2'!AR54,'Trial 3'!AR54,'Trial 4'!AR54,'Trial 5'!AR54,'Trial 6'!AR54,'Trial 7'!AR54,'Trial 8'!AR54)</f>
        <v>330563.47918430984</v>
      </c>
      <c r="AS71" s="22">
        <f ca="1">AVERAGE('Trial 1'!AS54,'Trial 2'!AS54,'Trial 3'!AS54,'Trial 4'!AS54,'Trial 5'!AS54,'Trial 6'!AS54,'Trial 7'!AS54,'Trial 8'!AS54)</f>
        <v>336150.16372484551</v>
      </c>
      <c r="AT71" s="22">
        <f ca="1">AVERAGE('Trial 1'!AT54,'Trial 2'!AT54,'Trial 3'!AT54,'Trial 4'!AT54,'Trial 5'!AT54,'Trial 6'!AT54,'Trial 7'!AT54,'Trial 8'!AT54)</f>
        <v>333163.75536985171</v>
      </c>
      <c r="AU71" s="22">
        <f ca="1">AVERAGE('Trial 1'!AU54,'Trial 2'!AU54,'Trial 3'!AU54,'Trial 4'!AU54,'Trial 5'!AU54,'Trial 6'!AU54,'Trial 7'!AU54,'Trial 8'!AU54)</f>
        <v>332035.15357065457</v>
      </c>
      <c r="AV71" s="22">
        <f ca="1">AVERAGE('Trial 1'!AV54,'Trial 2'!AV54,'Trial 3'!AV54,'Trial 4'!AV54,'Trial 5'!AV54,'Trial 6'!AV54,'Trial 7'!AV54,'Trial 8'!AV54)</f>
        <v>325588.97048971051</v>
      </c>
      <c r="AW71" s="22">
        <f ca="1">AVERAGE('Trial 1'!AW54,'Trial 2'!AW54,'Trial 3'!AW54,'Trial 4'!AW54,'Trial 5'!AW54,'Trial 6'!AW54,'Trial 7'!AW54,'Trial 8'!AW54)</f>
        <v>327207.55137289141</v>
      </c>
      <c r="AX71" s="22">
        <f ca="1">AVERAGE('Trial 1'!AX54,'Trial 2'!AX54,'Trial 3'!AX54,'Trial 4'!AX54,'Trial 5'!AX54,'Trial 6'!AX54,'Trial 7'!AX54,'Trial 8'!AX54)</f>
        <v>328464.60985723446</v>
      </c>
      <c r="AY71" s="22">
        <f ca="1">AVERAGE('Trial 1'!AY54,'Trial 2'!AY54,'Trial 3'!AY54,'Trial 4'!AY54,'Trial 5'!AY54,'Trial 6'!AY54,'Trial 7'!AY54,'Trial 8'!AY54)</f>
        <v>335750.71089389443</v>
      </c>
      <c r="AZ71" s="22">
        <f ca="1">AVERAGE('Trial 1'!AZ54,'Trial 2'!AZ54,'Trial 3'!AZ54,'Trial 4'!AZ54,'Trial 5'!AZ54,'Trial 6'!AZ54,'Trial 7'!AZ54,'Trial 8'!AZ54)</f>
        <v>325727.02918344777</v>
      </c>
      <c r="BA71" s="23">
        <f ca="1">SUM(AO71:AZ71)</f>
        <v>3972411.7755058203</v>
      </c>
      <c r="BB71" s="22">
        <f ca="1">AVERAGE('Trial 1'!BB54,'Trial 2'!BB54,'Trial 3'!BB54,'Trial 4'!BB54,'Trial 5'!BB54,'Trial 6'!BB54,'Trial 7'!BB54,'Trial 8'!BB54)</f>
        <v>333788.1785813694</v>
      </c>
      <c r="BC71" s="22">
        <f ca="1">AVERAGE('Trial 1'!BC54,'Trial 2'!BC54,'Trial 3'!BC54,'Trial 4'!BC54,'Trial 5'!BC54,'Trial 6'!BC54,'Trial 7'!BC54,'Trial 8'!BC54)</f>
        <v>326846.41566971957</v>
      </c>
      <c r="BD71" s="22">
        <f ca="1">AVERAGE('Trial 1'!BD54,'Trial 2'!BD54,'Trial 3'!BD54,'Trial 4'!BD54,'Trial 5'!BD54,'Trial 6'!BD54,'Trial 7'!BD54,'Trial 8'!BD54)</f>
        <v>325852.65290249599</v>
      </c>
      <c r="BE71" s="22">
        <f ca="1">AVERAGE('Trial 1'!BE54,'Trial 2'!BE54,'Trial 3'!BE54,'Trial 4'!BE54,'Trial 5'!BE54,'Trial 6'!BE54,'Trial 7'!BE54,'Trial 8'!BE54)</f>
        <v>325622.19133098726</v>
      </c>
      <c r="BF71" s="22">
        <f ca="1">AVERAGE('Trial 1'!BF54,'Trial 2'!BF54,'Trial 3'!BF54,'Trial 4'!BF54,'Trial 5'!BF54,'Trial 6'!BF54,'Trial 7'!BF54,'Trial 8'!BF54)</f>
        <v>323460.58722498768</v>
      </c>
      <c r="BG71" s="22">
        <f ca="1">AVERAGE('Trial 1'!BG54,'Trial 2'!BG54,'Trial 3'!BG54,'Trial 4'!BG54,'Trial 5'!BG54,'Trial 6'!BG54,'Trial 7'!BG54,'Trial 8'!BG54)</f>
        <v>325546.38071265421</v>
      </c>
      <c r="BH71" s="22">
        <f ca="1">AVERAGE('Trial 1'!BH54,'Trial 2'!BH54,'Trial 3'!BH54,'Trial 4'!BH54,'Trial 5'!BH54,'Trial 6'!BH54,'Trial 7'!BH54,'Trial 8'!BH54)</f>
        <v>329039.55800026894</v>
      </c>
      <c r="BI71" s="22">
        <f ca="1">AVERAGE('Trial 1'!BI54,'Trial 2'!BI54,'Trial 3'!BI54,'Trial 4'!BI54,'Trial 5'!BI54,'Trial 6'!BI54,'Trial 7'!BI54,'Trial 8'!BI54)</f>
        <v>325675.05581685703</v>
      </c>
      <c r="BJ71" s="22">
        <f ca="1">AVERAGE('Trial 1'!BJ54,'Trial 2'!BJ54,'Trial 3'!BJ54,'Trial 4'!BJ54,'Trial 5'!BJ54,'Trial 6'!BJ54,'Trial 7'!BJ54,'Trial 8'!BJ54)</f>
        <v>323100.43094419513</v>
      </c>
      <c r="BK71" s="22">
        <f ca="1">AVERAGE('Trial 1'!BK54,'Trial 2'!BK54,'Trial 3'!BK54,'Trial 4'!BK54,'Trial 5'!BK54,'Trial 6'!BK54,'Trial 7'!BK54,'Trial 8'!BK54)</f>
        <v>332198.51009719062</v>
      </c>
      <c r="BL71" s="22">
        <f ca="1">AVERAGE('Trial 1'!BL54,'Trial 2'!BL54,'Trial 3'!BL54,'Trial 4'!BL54,'Trial 5'!BL54,'Trial 6'!BL54,'Trial 7'!BL54,'Trial 8'!BL54)</f>
        <v>331078.2220640608</v>
      </c>
      <c r="BM71" s="22">
        <f ca="1">AVERAGE('Trial 1'!BM54,'Trial 2'!BM54,'Trial 3'!BM54,'Trial 4'!BM54,'Trial 5'!BM54,'Trial 6'!BM54,'Trial 7'!BM54,'Trial 8'!BM54)</f>
        <v>322665.20145177195</v>
      </c>
      <c r="BN71" s="23">
        <f ca="1">SUM(BB71:BM71)</f>
        <v>3924873.3847965589</v>
      </c>
      <c r="BO71" s="22">
        <f ca="1">AVERAGE('Trial 1'!BO54,'Trial 2'!BO54,'Trial 3'!BO54,'Trial 4'!BO54,'Trial 5'!BO54,'Trial 6'!BO54,'Trial 7'!BO54,'Trial 8'!BO54)</f>
        <v>322991.11740440078</v>
      </c>
      <c r="BP71" s="22">
        <f ca="1">AVERAGE('Trial 1'!BP54,'Trial 2'!BP54,'Trial 3'!BP54,'Trial 4'!BP54,'Trial 5'!BP54,'Trial 6'!BP54,'Trial 7'!BP54,'Trial 8'!BP54)</f>
        <v>321741.04054356716</v>
      </c>
      <c r="BQ71" s="22">
        <f ca="1">AVERAGE('Trial 1'!BQ54,'Trial 2'!BQ54,'Trial 3'!BQ54,'Trial 4'!BQ54,'Trial 5'!BQ54,'Trial 6'!BQ54,'Trial 7'!BQ54,'Trial 8'!BQ54)</f>
        <v>327057.7390032431</v>
      </c>
      <c r="BR71" s="22">
        <f ca="1">AVERAGE('Trial 1'!BR54,'Trial 2'!BR54,'Trial 3'!BR54,'Trial 4'!BR54,'Trial 5'!BR54,'Trial 6'!BR54,'Trial 7'!BR54,'Trial 8'!BR54)</f>
        <v>321194.51612319855</v>
      </c>
      <c r="BS71" s="22">
        <f ca="1">AVERAGE('Trial 1'!BS54,'Trial 2'!BS54,'Trial 3'!BS54,'Trial 4'!BS54,'Trial 5'!BS54,'Trial 6'!BS54,'Trial 7'!BS54,'Trial 8'!BS54)</f>
        <v>322148.26429460803</v>
      </c>
      <c r="BT71" s="22">
        <f ca="1">AVERAGE('Trial 1'!BT54,'Trial 2'!BT54,'Trial 3'!BT54,'Trial 4'!BT54,'Trial 5'!BT54,'Trial 6'!BT54,'Trial 7'!BT54,'Trial 8'!BT54)</f>
        <v>321159.45302119601</v>
      </c>
      <c r="BU71" s="22">
        <f ca="1">AVERAGE('Trial 1'!BU54,'Trial 2'!BU54,'Trial 3'!BU54,'Trial 4'!BU54,'Trial 5'!BU54,'Trial 6'!BU54,'Trial 7'!BU54,'Trial 8'!BU54)</f>
        <v>327814.05425485625</v>
      </c>
      <c r="BV71" s="22">
        <f ca="1">AVERAGE('Trial 1'!BV54,'Trial 2'!BV54,'Trial 3'!BV54,'Trial 4'!BV54,'Trial 5'!BV54,'Trial 6'!BV54,'Trial 7'!BV54,'Trial 8'!BV54)</f>
        <v>320594.16176185425</v>
      </c>
      <c r="BW71" s="22">
        <f ca="1">AVERAGE('Trial 1'!BW54,'Trial 2'!BW54,'Trial 3'!BW54,'Trial 4'!BW54,'Trial 5'!BW54,'Trial 6'!BW54,'Trial 7'!BW54,'Trial 8'!BW54)</f>
        <v>319084.92764626408</v>
      </c>
      <c r="BX71" s="22">
        <f ca="1">AVERAGE('Trial 1'!BX54,'Trial 2'!BX54,'Trial 3'!BX54,'Trial 4'!BX54,'Trial 5'!BX54,'Trial 6'!BX54,'Trial 7'!BX54,'Trial 8'!BX54)</f>
        <v>322790.08240193408</v>
      </c>
      <c r="BY71" s="22">
        <f ca="1">AVERAGE('Trial 1'!BY54,'Trial 2'!BY54,'Trial 3'!BY54,'Trial 4'!BY54,'Trial 5'!BY54,'Trial 6'!BY54,'Trial 7'!BY54,'Trial 8'!BY54)</f>
        <v>320723.58694816614</v>
      </c>
      <c r="BZ71" s="22">
        <f ca="1">AVERAGE('Trial 1'!BZ54,'Trial 2'!BZ54,'Trial 3'!BZ54,'Trial 4'!BZ54,'Trial 5'!BZ54,'Trial 6'!BZ54,'Trial 7'!BZ54,'Trial 8'!BZ54)</f>
        <v>318606.53384282673</v>
      </c>
      <c r="CA71" s="23">
        <f ca="1">SUM(BO71:BZ71)</f>
        <v>3865905.477246115</v>
      </c>
      <c r="CB71" s="22">
        <f ca="1">AVERAGE('Trial 1'!CB54,'Trial 2'!CB54,'Trial 3'!CB54,'Trial 4'!CB54,'Trial 5'!CB54,'Trial 6'!CB54,'Trial 7'!CB54,'Trial 8'!CB54)</f>
        <v>317755.83347576775</v>
      </c>
      <c r="CC71" s="22">
        <f ca="1">AVERAGE('Trial 1'!CC54,'Trial 2'!CC54,'Trial 3'!CC54,'Trial 4'!CC54,'Trial 5'!CC54,'Trial 6'!CC54,'Trial 7'!CC54,'Trial 8'!CC54)</f>
        <v>320994.47668657696</v>
      </c>
      <c r="CD71" s="22">
        <f ca="1">AVERAGE('Trial 1'!CD54,'Trial 2'!CD54,'Trial 3'!CD54,'Trial 4'!CD54,'Trial 5'!CD54,'Trial 6'!CD54,'Trial 7'!CD54,'Trial 8'!CD54)</f>
        <v>320606.69774533279</v>
      </c>
      <c r="CE71" s="22">
        <f ca="1">AVERAGE('Trial 1'!CE54,'Trial 2'!CE54,'Trial 3'!CE54,'Trial 4'!CE54,'Trial 5'!CE54,'Trial 6'!CE54,'Trial 7'!CE54,'Trial 8'!CE54)</f>
        <v>312986.07457272743</v>
      </c>
      <c r="CF71" s="22">
        <f ca="1">AVERAGE('Trial 1'!CF54,'Trial 2'!CF54,'Trial 3'!CF54,'Trial 4'!CF54,'Trial 5'!CF54,'Trial 6'!CF54,'Trial 7'!CF54,'Trial 8'!CF54)</f>
        <v>318094.54862489377</v>
      </c>
      <c r="CG71" s="22">
        <f ca="1">AVERAGE('Trial 1'!CG54,'Trial 2'!CG54,'Trial 3'!CG54,'Trial 4'!CG54,'Trial 5'!CG54,'Trial 6'!CG54,'Trial 7'!CG54,'Trial 8'!CG54)</f>
        <v>320405.11986363656</v>
      </c>
      <c r="CH71" s="22">
        <f ca="1">AVERAGE('Trial 1'!CH54,'Trial 2'!CH54,'Trial 3'!CH54,'Trial 4'!CH54,'Trial 5'!CH54,'Trial 6'!CH54,'Trial 7'!CH54,'Trial 8'!CH54)</f>
        <v>323937.28931763273</v>
      </c>
      <c r="CI71" s="22">
        <f ca="1">AVERAGE('Trial 1'!CI54,'Trial 2'!CI54,'Trial 3'!CI54,'Trial 4'!CI54,'Trial 5'!CI54,'Trial 6'!CI54,'Trial 7'!CI54,'Trial 8'!CI54)</f>
        <v>316688.4440543715</v>
      </c>
      <c r="CJ71" s="22">
        <f ca="1">AVERAGE('Trial 1'!CJ54,'Trial 2'!CJ54,'Trial 3'!CJ54,'Trial 4'!CJ54,'Trial 5'!CJ54,'Trial 6'!CJ54,'Trial 7'!CJ54,'Trial 8'!CJ54)</f>
        <v>316577.52485908201</v>
      </c>
      <c r="CK71" s="22">
        <f ca="1">AVERAGE('Trial 1'!CK54,'Trial 2'!CK54,'Trial 3'!CK54,'Trial 4'!CK54,'Trial 5'!CK54,'Trial 6'!CK54,'Trial 7'!CK54,'Trial 8'!CK54)</f>
        <v>316838.71213398461</v>
      </c>
      <c r="CL71" s="22">
        <f ca="1">AVERAGE('Trial 1'!CL54,'Trial 2'!CL54,'Trial 3'!CL54,'Trial 4'!CL54,'Trial 5'!CL54,'Trial 6'!CL54,'Trial 7'!CL54,'Trial 8'!CL54)</f>
        <v>312756.04922461358</v>
      </c>
      <c r="CM71" s="22">
        <f ca="1">AVERAGE('Trial 1'!CM54,'Trial 2'!CM54,'Trial 3'!CM54,'Trial 4'!CM54,'Trial 5'!CM54,'Trial 6'!CM54,'Trial 7'!CM54,'Trial 8'!CM54)</f>
        <v>313189.5760717279</v>
      </c>
      <c r="CN71" s="23">
        <f ca="1">SUM(CB71:CM71)</f>
        <v>3810830.3466303479</v>
      </c>
      <c r="CO71" s="22">
        <f ca="1">AVERAGE('Trial 1'!CO54,'Trial 2'!CO54,'Trial 3'!CO54,'Trial 4'!CO54,'Trial 5'!CO54,'Trial 6'!CO54,'Trial 7'!CO54,'Trial 8'!CO54)</f>
        <v>308909.80323868437</v>
      </c>
      <c r="CP71" s="22">
        <f ca="1">AVERAGE('Trial 1'!CP54,'Trial 2'!CP54,'Trial 3'!CP54,'Trial 4'!CP54,'Trial 5'!CP54,'Trial 6'!CP54,'Trial 7'!CP54,'Trial 8'!CP54)</f>
        <v>319041.86944152752</v>
      </c>
      <c r="CQ71" s="22">
        <f ca="1">AVERAGE('Trial 1'!CQ54,'Trial 2'!CQ54,'Trial 3'!CQ54,'Trial 4'!CQ54,'Trial 5'!CQ54,'Trial 6'!CQ54,'Trial 7'!CQ54,'Trial 8'!CQ54)</f>
        <v>311909.96798720624</v>
      </c>
      <c r="CR71" s="22">
        <f ca="1">AVERAGE('Trial 1'!CR54,'Trial 2'!CR54,'Trial 3'!CR54,'Trial 4'!CR54,'Trial 5'!CR54,'Trial 6'!CR54,'Trial 7'!CR54,'Trial 8'!CR54)</f>
        <v>314495.26628270419</v>
      </c>
      <c r="CS71" s="22">
        <f ca="1">AVERAGE('Trial 1'!CS54,'Trial 2'!CS54,'Trial 3'!CS54,'Trial 4'!CS54,'Trial 5'!CS54,'Trial 6'!CS54,'Trial 7'!CS54,'Trial 8'!CS54)</f>
        <v>314978.09903496574</v>
      </c>
      <c r="CT71" s="22">
        <f ca="1">AVERAGE('Trial 1'!CT54,'Trial 2'!CT54,'Trial 3'!CT54,'Trial 4'!CT54,'Trial 5'!CT54,'Trial 6'!CT54,'Trial 7'!CT54,'Trial 8'!CT54)</f>
        <v>314327.66427927348</v>
      </c>
      <c r="CU71" s="22">
        <f ca="1">AVERAGE('Trial 1'!CU54,'Trial 2'!CU54,'Trial 3'!CU54,'Trial 4'!CU54,'Trial 5'!CU54,'Trial 6'!CU54,'Trial 7'!CU54,'Trial 8'!CU54)</f>
        <v>315903.91417561244</v>
      </c>
      <c r="CV71" s="22">
        <f ca="1">AVERAGE('Trial 1'!CV54,'Trial 2'!CV54,'Trial 3'!CV54,'Trial 4'!CV54,'Trial 5'!CV54,'Trial 6'!CV54,'Trial 7'!CV54,'Trial 8'!CV54)</f>
        <v>310625.21499585168</v>
      </c>
      <c r="CW71" s="22">
        <f ca="1">AVERAGE('Trial 1'!CW54,'Trial 2'!CW54,'Trial 3'!CW54,'Trial 4'!CW54,'Trial 5'!CW54,'Trial 6'!CW54,'Trial 7'!CW54,'Trial 8'!CW54)</f>
        <v>317009.17366598663</v>
      </c>
      <c r="CX71" s="22">
        <f ca="1">AVERAGE('Trial 1'!CX54,'Trial 2'!CX54,'Trial 3'!CX54,'Trial 4'!CX54,'Trial 5'!CX54,'Trial 6'!CX54,'Trial 7'!CX54,'Trial 8'!CX54)</f>
        <v>314208.22105162917</v>
      </c>
      <c r="CY71" s="22">
        <f ca="1">AVERAGE('Trial 1'!CY54,'Trial 2'!CY54,'Trial 3'!CY54,'Trial 4'!CY54,'Trial 5'!CY54,'Trial 6'!CY54,'Trial 7'!CY54,'Trial 8'!CY54)</f>
        <v>312784.51426846784</v>
      </c>
      <c r="CZ71" s="22">
        <f ca="1">AVERAGE('Trial 1'!CZ54,'Trial 2'!CZ54,'Trial 3'!CZ54,'Trial 4'!CZ54,'Trial 5'!CZ54,'Trial 6'!CZ54,'Trial 7'!CZ54,'Trial 8'!CZ54)</f>
        <v>313012.79353460454</v>
      </c>
      <c r="DA71" s="23">
        <f ca="1">SUM(CO71:CZ71)</f>
        <v>3767206.5019565136</v>
      </c>
      <c r="DB71" s="22">
        <f ca="1">AVERAGE('Trial 1'!DB54,'Trial 2'!DB54,'Trial 3'!DB54,'Trial 4'!DB54,'Trial 5'!DB54,'Trial 6'!DB54,'Trial 7'!DB54,'Trial 8'!DB54)</f>
        <v>303828.86423554283</v>
      </c>
      <c r="DC71" s="22">
        <f ca="1">AVERAGE('Trial 1'!DC54,'Trial 2'!DC54,'Trial 3'!DC54,'Trial 4'!DC54,'Trial 5'!DC54,'Trial 6'!DC54,'Trial 7'!DC54,'Trial 8'!DC54)</f>
        <v>313535.07796405192</v>
      </c>
      <c r="DD71" s="22">
        <f ca="1">AVERAGE('Trial 1'!DD54,'Trial 2'!DD54,'Trial 3'!DD54,'Trial 4'!DD54,'Trial 5'!DD54,'Trial 6'!DD54,'Trial 7'!DD54,'Trial 8'!DD54)</f>
        <v>316490.13023427682</v>
      </c>
      <c r="DE71" s="22">
        <f ca="1">AVERAGE('Trial 1'!DE54,'Trial 2'!DE54,'Trial 3'!DE54,'Trial 4'!DE54,'Trial 5'!DE54,'Trial 6'!DE54,'Trial 7'!DE54,'Trial 8'!DE54)</f>
        <v>312653.16309565929</v>
      </c>
      <c r="DF71" s="22">
        <f ca="1">AVERAGE('Trial 1'!DF54,'Trial 2'!DF54,'Trial 3'!DF54,'Trial 4'!DF54,'Trial 5'!DF54,'Trial 6'!DF54,'Trial 7'!DF54,'Trial 8'!DF54)</f>
        <v>309760.01351556065</v>
      </c>
      <c r="DG71" s="22">
        <f ca="1">AVERAGE('Trial 1'!DG54,'Trial 2'!DG54,'Trial 3'!DG54,'Trial 4'!DG54,'Trial 5'!DG54,'Trial 6'!DG54,'Trial 7'!DG54,'Trial 8'!DG54)</f>
        <v>308697.25310714426</v>
      </c>
      <c r="DH71" s="22">
        <f ca="1">AVERAGE('Trial 1'!DH54,'Trial 2'!DH54,'Trial 3'!DH54,'Trial 4'!DH54,'Trial 5'!DH54,'Trial 6'!DH54,'Trial 7'!DH54,'Trial 8'!DH54)</f>
        <v>313494.42819358135</v>
      </c>
      <c r="DI71" s="22">
        <f ca="1">AVERAGE('Trial 1'!DI54,'Trial 2'!DI54,'Trial 3'!DI54,'Trial 4'!DI54,'Trial 5'!DI54,'Trial 6'!DI54,'Trial 7'!DI54,'Trial 8'!DI54)</f>
        <v>307874.53905117366</v>
      </c>
      <c r="DJ71" s="22">
        <f ca="1">AVERAGE('Trial 1'!DJ54,'Trial 2'!DJ54,'Trial 3'!DJ54,'Trial 4'!DJ54,'Trial 5'!DJ54,'Trial 6'!DJ54,'Trial 7'!DJ54,'Trial 8'!DJ54)</f>
        <v>312279.89377332997</v>
      </c>
      <c r="DK71" s="22">
        <f ca="1">AVERAGE('Trial 1'!DK54,'Trial 2'!DK54,'Trial 3'!DK54,'Trial 4'!DK54,'Trial 5'!DK54,'Trial 6'!DK54,'Trial 7'!DK54,'Trial 8'!DK54)</f>
        <v>314853.21940607997</v>
      </c>
      <c r="DL71" s="22">
        <f ca="1">AVERAGE('Trial 1'!DL54,'Trial 2'!DL54,'Trial 3'!DL54,'Trial 4'!DL54,'Trial 5'!DL54,'Trial 6'!DL54,'Trial 7'!DL54,'Trial 8'!DL54)</f>
        <v>312189.39907393511</v>
      </c>
      <c r="DM71" s="22">
        <f ca="1">AVERAGE('Trial 1'!DM54,'Trial 2'!DM54,'Trial 3'!DM54,'Trial 4'!DM54,'Trial 5'!DM54,'Trial 6'!DM54,'Trial 7'!DM54,'Trial 8'!DM54)</f>
        <v>309415.16614976886</v>
      </c>
      <c r="DN71" s="23">
        <f ca="1">SUM(DB71:DM71)</f>
        <v>3735071.1478001052</v>
      </c>
      <c r="DO71" s="22">
        <f ca="1">AVERAGE('Trial 1'!DO54,'Trial 2'!DO54,'Trial 3'!DO54,'Trial 4'!DO54,'Trial 5'!DO54,'Trial 6'!DO54,'Trial 7'!DO54,'Trial 8'!DO54)</f>
        <v>313799.8555795101</v>
      </c>
      <c r="DP71" s="22">
        <f ca="1">AVERAGE('Trial 1'!DP54,'Trial 2'!DP54,'Trial 3'!DP54,'Trial 4'!DP54,'Trial 5'!DP54,'Trial 6'!DP54,'Trial 7'!DP54,'Trial 8'!DP54)</f>
        <v>308591.03957538604</v>
      </c>
      <c r="DQ71" s="22">
        <f ca="1">AVERAGE('Trial 1'!DQ54,'Trial 2'!DQ54,'Trial 3'!DQ54,'Trial 4'!DQ54,'Trial 5'!DQ54,'Trial 6'!DQ54,'Trial 7'!DQ54,'Trial 8'!DQ54)</f>
        <v>308055.44622971752</v>
      </c>
      <c r="DR71" s="22">
        <f ca="1">AVERAGE('Trial 1'!DR54,'Trial 2'!DR54,'Trial 3'!DR54,'Trial 4'!DR54,'Trial 5'!DR54,'Trial 6'!DR54,'Trial 7'!DR54,'Trial 8'!DR54)</f>
        <v>310241.82006407989</v>
      </c>
      <c r="DS71" s="22">
        <f ca="1">AVERAGE('Trial 1'!DS54,'Trial 2'!DS54,'Trial 3'!DS54,'Trial 4'!DS54,'Trial 5'!DS54,'Trial 6'!DS54,'Trial 7'!DS54,'Trial 8'!DS54)</f>
        <v>314489.55448947934</v>
      </c>
      <c r="DT71" s="22">
        <f ca="1">AVERAGE('Trial 1'!DT54,'Trial 2'!DT54,'Trial 3'!DT54,'Trial 4'!DT54,'Trial 5'!DT54,'Trial 6'!DT54,'Trial 7'!DT54,'Trial 8'!DT54)</f>
        <v>305032.16759748547</v>
      </c>
      <c r="DU71" s="22">
        <f ca="1">AVERAGE('Trial 1'!DU54,'Trial 2'!DU54,'Trial 3'!DU54,'Trial 4'!DU54,'Trial 5'!DU54,'Trial 6'!DU54,'Trial 7'!DU54,'Trial 8'!DU54)</f>
        <v>305413.89461096469</v>
      </c>
      <c r="DV71" s="22">
        <f ca="1">AVERAGE('Trial 1'!DV54,'Trial 2'!DV54,'Trial 3'!DV54,'Trial 4'!DV54,'Trial 5'!DV54,'Trial 6'!DV54,'Trial 7'!DV54,'Trial 8'!DV54)</f>
        <v>308745.15190609248</v>
      </c>
      <c r="DW71" s="22">
        <f ca="1">AVERAGE('Trial 1'!DW54,'Trial 2'!DW54,'Trial 3'!DW54,'Trial 4'!DW54,'Trial 5'!DW54,'Trial 6'!DW54,'Trial 7'!DW54,'Trial 8'!DW54)</f>
        <v>310516.47893466771</v>
      </c>
      <c r="DX71" s="22">
        <f ca="1">AVERAGE('Trial 1'!DX54,'Trial 2'!DX54,'Trial 3'!DX54,'Trial 4'!DX54,'Trial 5'!DX54,'Trial 6'!DX54,'Trial 7'!DX54,'Trial 8'!DX54)</f>
        <v>305840.29212542914</v>
      </c>
      <c r="DY71" s="22">
        <f ca="1">AVERAGE('Trial 1'!DY54,'Trial 2'!DY54,'Trial 3'!DY54,'Trial 4'!DY54,'Trial 5'!DY54,'Trial 6'!DY54,'Trial 7'!DY54,'Trial 8'!DY54)</f>
        <v>311940.29214993195</v>
      </c>
      <c r="DZ71" s="22">
        <f ca="1">AVERAGE('Trial 1'!DZ54,'Trial 2'!DZ54,'Trial 3'!DZ54,'Trial 4'!DZ54,'Trial 5'!DZ54,'Trial 6'!DZ54,'Trial 7'!DZ54,'Trial 8'!DZ54)</f>
        <v>300957.71113487968</v>
      </c>
      <c r="EA71" s="23">
        <f ca="1">SUM(DO71:DZ71)</f>
        <v>3703623.7043976244</v>
      </c>
      <c r="EB71" s="22">
        <f ca="1">AVERAGE('Trial 1'!EB54,'Trial 2'!EB54,'Trial 3'!EB54,'Trial 4'!EB54,'Trial 5'!EB54,'Trial 6'!EB54,'Trial 7'!EB54,'Trial 8'!EB54)</f>
        <v>304073.85207251704</v>
      </c>
      <c r="EC71" s="22">
        <f ca="1">AVERAGE('Trial 1'!EC54,'Trial 2'!EC54,'Trial 3'!EC54,'Trial 4'!EC54,'Trial 5'!EC54,'Trial 6'!EC54,'Trial 7'!EC54,'Trial 8'!EC54)</f>
        <v>310425.40521972999</v>
      </c>
      <c r="ED71" s="22">
        <f ca="1">AVERAGE('Trial 1'!ED54,'Trial 2'!ED54,'Trial 3'!ED54,'Trial 4'!ED54,'Trial 5'!ED54,'Trial 6'!ED54,'Trial 7'!ED54,'Trial 8'!ED54)</f>
        <v>306318.74671447702</v>
      </c>
      <c r="EE71" s="22">
        <f ca="1">AVERAGE('Trial 1'!EE54,'Trial 2'!EE54,'Trial 3'!EE54,'Trial 4'!EE54,'Trial 5'!EE54,'Trial 6'!EE54,'Trial 7'!EE54,'Trial 8'!EE54)</f>
        <v>305952.65786171978</v>
      </c>
      <c r="EF71" s="22">
        <f ca="1">AVERAGE('Trial 1'!EF54,'Trial 2'!EF54,'Trial 3'!EF54,'Trial 4'!EF54,'Trial 5'!EF54,'Trial 6'!EF54,'Trial 7'!EF54,'Trial 8'!EF54)</f>
        <v>307606.91679487179</v>
      </c>
      <c r="EG71" s="22">
        <f ca="1">AVERAGE('Trial 1'!EG54,'Trial 2'!EG54,'Trial 3'!EG54,'Trial 4'!EG54,'Trial 5'!EG54,'Trial 6'!EG54,'Trial 7'!EG54,'Trial 8'!EG54)</f>
        <v>301382.61846674717</v>
      </c>
      <c r="EH71" s="22">
        <f ca="1">AVERAGE('Trial 1'!EH54,'Trial 2'!EH54,'Trial 3'!EH54,'Trial 4'!EH54,'Trial 5'!EH54,'Trial 6'!EH54,'Trial 7'!EH54,'Trial 8'!EH54)</f>
        <v>308356.35607283784</v>
      </c>
      <c r="EI71" s="22">
        <f ca="1">AVERAGE('Trial 1'!EI54,'Trial 2'!EI54,'Trial 3'!EI54,'Trial 4'!EI54,'Trial 5'!EI54,'Trial 6'!EI54,'Trial 7'!EI54,'Trial 8'!EI54)</f>
        <v>304875.81291686953</v>
      </c>
      <c r="EJ71" s="22">
        <f ca="1">AVERAGE('Trial 1'!EJ54,'Trial 2'!EJ54,'Trial 3'!EJ54,'Trial 4'!EJ54,'Trial 5'!EJ54,'Trial 6'!EJ54,'Trial 7'!EJ54,'Trial 8'!EJ54)</f>
        <v>307065.95775712759</v>
      </c>
      <c r="EK71" s="22">
        <f ca="1">AVERAGE('Trial 1'!EK54,'Trial 2'!EK54,'Trial 3'!EK54,'Trial 4'!EK54,'Trial 5'!EK54,'Trial 6'!EK54,'Trial 7'!EK54,'Trial 8'!EK54)</f>
        <v>302447.71963681572</v>
      </c>
      <c r="EL71" s="22">
        <f ca="1">AVERAGE('Trial 1'!EL54,'Trial 2'!EL54,'Trial 3'!EL54,'Trial 4'!EL54,'Trial 5'!EL54,'Trial 6'!EL54,'Trial 7'!EL54,'Trial 8'!EL54)</f>
        <v>302681.428282101</v>
      </c>
      <c r="EM71" s="22">
        <f ca="1">AVERAGE('Trial 1'!EM54,'Trial 2'!EM54,'Trial 3'!EM54,'Trial 4'!EM54,'Trial 5'!EM54,'Trial 6'!EM54,'Trial 7'!EM54,'Trial 8'!EM54)</f>
        <v>300818.09989622422</v>
      </c>
      <c r="EN71" s="23">
        <f ca="1">SUM(EB71:EM71)</f>
        <v>3662005.5716920388</v>
      </c>
    </row>
    <row r="72" spans="1:144" ht="12.75" customHeight="1" outlineLevel="1">
      <c r="A72" s="9" t="str">
        <f>Labels!B86</f>
        <v>Tax std dev</v>
      </c>
      <c r="B72" s="28">
        <f ca="1">STDEV('Trial 1'!B54,'Trial 2'!B54,'Trial 3'!B54,'Trial 4'!B54,'Trial 5'!B54,'Trial 6'!B54,'Trial 7'!B54,'Trial 8'!B54)</f>
        <v>8526.9672804480178</v>
      </c>
      <c r="C72" s="28">
        <f ca="1">STDEV('Trial 1'!C54,'Trial 2'!C54,'Trial 3'!C54,'Trial 4'!C54,'Trial 5'!C54,'Trial 6'!C54,'Trial 7'!C54,'Trial 8'!C54)</f>
        <v>6723.4030072428895</v>
      </c>
      <c r="D72" s="28">
        <f ca="1">STDEV('Trial 1'!D54,'Trial 2'!D54,'Trial 3'!D54,'Trial 4'!D54,'Trial 5'!D54,'Trial 6'!D54,'Trial 7'!D54,'Trial 8'!D54)</f>
        <v>9536.6399513104461</v>
      </c>
      <c r="E72" s="28">
        <f ca="1">STDEV('Trial 1'!E54,'Trial 2'!E54,'Trial 3'!E54,'Trial 4'!E54,'Trial 5'!E54,'Trial 6'!E54,'Trial 7'!E54,'Trial 8'!E54)</f>
        <v>7139.8117927893372</v>
      </c>
      <c r="F72" s="28">
        <f ca="1">STDEV('Trial 1'!F54,'Trial 2'!F54,'Trial 3'!F54,'Trial 4'!F54,'Trial 5'!F54,'Trial 6'!F54,'Trial 7'!F54,'Trial 8'!F54)</f>
        <v>4512.9346733295506</v>
      </c>
      <c r="G72" s="28">
        <f ca="1">STDEV('Trial 1'!G54,'Trial 2'!G54,'Trial 3'!G54,'Trial 4'!G54,'Trial 5'!G54,'Trial 6'!G54,'Trial 7'!G54,'Trial 8'!G54)</f>
        <v>8991.3992291767918</v>
      </c>
      <c r="H72" s="28">
        <f ca="1">STDEV('Trial 1'!H54,'Trial 2'!H54,'Trial 3'!H54,'Trial 4'!H54,'Trial 5'!H54,'Trial 6'!H54,'Trial 7'!H54,'Trial 8'!H54)</f>
        <v>4703.1903264384382</v>
      </c>
      <c r="I72" s="28">
        <f ca="1">STDEV('Trial 1'!I54,'Trial 2'!I54,'Trial 3'!I54,'Trial 4'!I54,'Trial 5'!I54,'Trial 6'!I54,'Trial 7'!I54,'Trial 8'!I54)</f>
        <v>7350.5158964646143</v>
      </c>
      <c r="J72" s="28">
        <f ca="1">STDEV('Trial 1'!J54,'Trial 2'!J54,'Trial 3'!J54,'Trial 4'!J54,'Trial 5'!J54,'Trial 6'!J54,'Trial 7'!J54,'Trial 8'!J54)</f>
        <v>7876.6157011796749</v>
      </c>
      <c r="K72" s="28">
        <f ca="1">STDEV('Trial 1'!K54,'Trial 2'!K54,'Trial 3'!K54,'Trial 4'!K54,'Trial 5'!K54,'Trial 6'!K54,'Trial 7'!K54,'Trial 8'!K54)</f>
        <v>7758.7002589232679</v>
      </c>
      <c r="L72" s="28">
        <f ca="1">STDEV('Trial 1'!L54,'Trial 2'!L54,'Trial 3'!L54,'Trial 4'!L54,'Trial 5'!L54,'Trial 6'!L54,'Trial 7'!L54,'Trial 8'!L54)</f>
        <v>3906.7512419524396</v>
      </c>
      <c r="M72" s="28">
        <f ca="1">STDEV('Trial 1'!M54,'Trial 2'!M54,'Trial 3'!M54,'Trial 4'!M54,'Trial 5'!M54,'Trial 6'!M54,'Trial 7'!M54,'Trial 8'!M54)</f>
        <v>9114.4130666177716</v>
      </c>
      <c r="N72" s="29">
        <f ca="1">SUM(B72:M72)</f>
        <v>86141.342425873241</v>
      </c>
      <c r="O72" s="28">
        <f ca="1">STDEV('Trial 1'!O54,'Trial 2'!O54,'Trial 3'!O54,'Trial 4'!O54,'Trial 5'!O54,'Trial 6'!O54,'Trial 7'!O54,'Trial 8'!O54)</f>
        <v>9839.5442966612954</v>
      </c>
      <c r="P72" s="28">
        <f ca="1">STDEV('Trial 1'!P54,'Trial 2'!P54,'Trial 3'!P54,'Trial 4'!P54,'Trial 5'!P54,'Trial 6'!P54,'Trial 7'!P54,'Trial 8'!P54)</f>
        <v>6900.4454396388919</v>
      </c>
      <c r="Q72" s="28">
        <f ca="1">STDEV('Trial 1'!Q54,'Trial 2'!Q54,'Trial 3'!Q54,'Trial 4'!Q54,'Trial 5'!Q54,'Trial 6'!Q54,'Trial 7'!Q54,'Trial 8'!Q54)</f>
        <v>10057.938769615521</v>
      </c>
      <c r="R72" s="28">
        <f ca="1">STDEV('Trial 1'!R54,'Trial 2'!R54,'Trial 3'!R54,'Trial 4'!R54,'Trial 5'!R54,'Trial 6'!R54,'Trial 7'!R54,'Trial 8'!R54)</f>
        <v>9758.6200479133749</v>
      </c>
      <c r="S72" s="28">
        <f ca="1">STDEV('Trial 1'!S54,'Trial 2'!S54,'Trial 3'!S54,'Trial 4'!S54,'Trial 5'!S54,'Trial 6'!S54,'Trial 7'!S54,'Trial 8'!S54)</f>
        <v>8173.9457245892554</v>
      </c>
      <c r="T72" s="28">
        <f ca="1">STDEV('Trial 1'!T54,'Trial 2'!T54,'Trial 3'!T54,'Trial 4'!T54,'Trial 5'!T54,'Trial 6'!T54,'Trial 7'!T54,'Trial 8'!T54)</f>
        <v>8152.7629860384486</v>
      </c>
      <c r="U72" s="28">
        <f ca="1">STDEV('Trial 1'!U54,'Trial 2'!U54,'Trial 3'!U54,'Trial 4'!U54,'Trial 5'!U54,'Trial 6'!U54,'Trial 7'!U54,'Trial 8'!U54)</f>
        <v>5406.9131360155798</v>
      </c>
      <c r="V72" s="28">
        <f ca="1">STDEV('Trial 1'!V54,'Trial 2'!V54,'Trial 3'!V54,'Trial 4'!V54,'Trial 5'!V54,'Trial 6'!V54,'Trial 7'!V54,'Trial 8'!V54)</f>
        <v>8177.4783819369768</v>
      </c>
      <c r="W72" s="28">
        <f ca="1">STDEV('Trial 1'!W54,'Trial 2'!W54,'Trial 3'!W54,'Trial 4'!W54,'Trial 5'!W54,'Trial 6'!W54,'Trial 7'!W54,'Trial 8'!W54)</f>
        <v>10968.202955048982</v>
      </c>
      <c r="X72" s="28">
        <f ca="1">STDEV('Trial 1'!X54,'Trial 2'!X54,'Trial 3'!X54,'Trial 4'!X54,'Trial 5'!X54,'Trial 6'!X54,'Trial 7'!X54,'Trial 8'!X54)</f>
        <v>8485.5033182070092</v>
      </c>
      <c r="Y72" s="28">
        <f ca="1">STDEV('Trial 1'!Y54,'Trial 2'!Y54,'Trial 3'!Y54,'Trial 4'!Y54,'Trial 5'!Y54,'Trial 6'!Y54,'Trial 7'!Y54,'Trial 8'!Y54)</f>
        <v>6613.7269479102606</v>
      </c>
      <c r="Z72" s="28">
        <f ca="1">STDEV('Trial 1'!Z54,'Trial 2'!Z54,'Trial 3'!Z54,'Trial 4'!Z54,'Trial 5'!Z54,'Trial 6'!Z54,'Trial 7'!Z54,'Trial 8'!Z54)</f>
        <v>6890.1214910538101</v>
      </c>
      <c r="AA72" s="29">
        <f ca="1">SUM(O72:Z72)</f>
        <v>99425.203494629401</v>
      </c>
      <c r="AB72" s="28">
        <f ca="1">STDEV('Trial 1'!AB54,'Trial 2'!AB54,'Trial 3'!AB54,'Trial 4'!AB54,'Trial 5'!AB54,'Trial 6'!AB54,'Trial 7'!AB54,'Trial 8'!AB54)</f>
        <v>5794.8863800100999</v>
      </c>
      <c r="AC72" s="28">
        <f ca="1">STDEV('Trial 1'!AC54,'Trial 2'!AC54,'Trial 3'!AC54,'Trial 4'!AC54,'Trial 5'!AC54,'Trial 6'!AC54,'Trial 7'!AC54,'Trial 8'!AC54)</f>
        <v>6816.423480079533</v>
      </c>
      <c r="AD72" s="28">
        <f ca="1">STDEV('Trial 1'!AD54,'Trial 2'!AD54,'Trial 3'!AD54,'Trial 4'!AD54,'Trial 5'!AD54,'Trial 6'!AD54,'Trial 7'!AD54,'Trial 8'!AD54)</f>
        <v>8228.2930004947866</v>
      </c>
      <c r="AE72" s="28">
        <f ca="1">STDEV('Trial 1'!AE54,'Trial 2'!AE54,'Trial 3'!AE54,'Trial 4'!AE54,'Trial 5'!AE54,'Trial 6'!AE54,'Trial 7'!AE54,'Trial 8'!AE54)</f>
        <v>8985.2316754538533</v>
      </c>
      <c r="AF72" s="28">
        <f ca="1">STDEV('Trial 1'!AF54,'Trial 2'!AF54,'Trial 3'!AF54,'Trial 4'!AF54,'Trial 5'!AF54,'Trial 6'!AF54,'Trial 7'!AF54,'Trial 8'!AF54)</f>
        <v>8264.4402615316776</v>
      </c>
      <c r="AG72" s="28">
        <f ca="1">STDEV('Trial 1'!AG54,'Trial 2'!AG54,'Trial 3'!AG54,'Trial 4'!AG54,'Trial 5'!AG54,'Trial 6'!AG54,'Trial 7'!AG54,'Trial 8'!AG54)</f>
        <v>11054.995865607803</v>
      </c>
      <c r="AH72" s="28">
        <f ca="1">STDEV('Trial 1'!AH54,'Trial 2'!AH54,'Trial 3'!AH54,'Trial 4'!AH54,'Trial 5'!AH54,'Trial 6'!AH54,'Trial 7'!AH54,'Trial 8'!AH54)</f>
        <v>9499.6803638561014</v>
      </c>
      <c r="AI72" s="28">
        <f ca="1">STDEV('Trial 1'!AI54,'Trial 2'!AI54,'Trial 3'!AI54,'Trial 4'!AI54,'Trial 5'!AI54,'Trial 6'!AI54,'Trial 7'!AI54,'Trial 8'!AI54)</f>
        <v>9218.9120473830808</v>
      </c>
      <c r="AJ72" s="28">
        <f ca="1">STDEV('Trial 1'!AJ54,'Trial 2'!AJ54,'Trial 3'!AJ54,'Trial 4'!AJ54,'Trial 5'!AJ54,'Trial 6'!AJ54,'Trial 7'!AJ54,'Trial 8'!AJ54)</f>
        <v>7721.6417151832193</v>
      </c>
      <c r="AK72" s="28">
        <f ca="1">STDEV('Trial 1'!AK54,'Trial 2'!AK54,'Trial 3'!AK54,'Trial 4'!AK54,'Trial 5'!AK54,'Trial 6'!AK54,'Trial 7'!AK54,'Trial 8'!AK54)</f>
        <v>10484.46648108342</v>
      </c>
      <c r="AL72" s="28">
        <f ca="1">STDEV('Trial 1'!AL54,'Trial 2'!AL54,'Trial 3'!AL54,'Trial 4'!AL54,'Trial 5'!AL54,'Trial 6'!AL54,'Trial 7'!AL54,'Trial 8'!AL54)</f>
        <v>8390.5856112517795</v>
      </c>
      <c r="AM72" s="28">
        <f ca="1">STDEV('Trial 1'!AM54,'Trial 2'!AM54,'Trial 3'!AM54,'Trial 4'!AM54,'Trial 5'!AM54,'Trial 6'!AM54,'Trial 7'!AM54,'Trial 8'!AM54)</f>
        <v>7848.5728492066983</v>
      </c>
      <c r="AN72" s="29">
        <f ca="1">SUM(AB72:AM72)</f>
        <v>102308.12973114205</v>
      </c>
      <c r="AO72" s="28">
        <f ca="1">STDEV('Trial 1'!AO54,'Trial 2'!AO54,'Trial 3'!AO54,'Trial 4'!AO54,'Trial 5'!AO54,'Trial 6'!AO54,'Trial 7'!AO54,'Trial 8'!AO54)</f>
        <v>11078.632339103158</v>
      </c>
      <c r="AP72" s="28">
        <f ca="1">STDEV('Trial 1'!AP54,'Trial 2'!AP54,'Trial 3'!AP54,'Trial 4'!AP54,'Trial 5'!AP54,'Trial 6'!AP54,'Trial 7'!AP54,'Trial 8'!AP54)</f>
        <v>6366.2456977916372</v>
      </c>
      <c r="AQ72" s="28">
        <f ca="1">STDEV('Trial 1'!AQ54,'Trial 2'!AQ54,'Trial 3'!AQ54,'Trial 4'!AQ54,'Trial 5'!AQ54,'Trial 6'!AQ54,'Trial 7'!AQ54,'Trial 8'!AQ54)</f>
        <v>5018.0474957505112</v>
      </c>
      <c r="AR72" s="28">
        <f ca="1">STDEV('Trial 1'!AR54,'Trial 2'!AR54,'Trial 3'!AR54,'Trial 4'!AR54,'Trial 5'!AR54,'Trial 6'!AR54,'Trial 7'!AR54,'Trial 8'!AR54)</f>
        <v>6554.5885022161756</v>
      </c>
      <c r="AS72" s="28">
        <f ca="1">STDEV('Trial 1'!AS54,'Trial 2'!AS54,'Trial 3'!AS54,'Trial 4'!AS54,'Trial 5'!AS54,'Trial 6'!AS54,'Trial 7'!AS54,'Trial 8'!AS54)</f>
        <v>12252.152158289182</v>
      </c>
      <c r="AT72" s="28">
        <f ca="1">STDEV('Trial 1'!AT54,'Trial 2'!AT54,'Trial 3'!AT54,'Trial 4'!AT54,'Trial 5'!AT54,'Trial 6'!AT54,'Trial 7'!AT54,'Trial 8'!AT54)</f>
        <v>9475.8346428741879</v>
      </c>
      <c r="AU72" s="28">
        <f ca="1">STDEV('Trial 1'!AU54,'Trial 2'!AU54,'Trial 3'!AU54,'Trial 4'!AU54,'Trial 5'!AU54,'Trial 6'!AU54,'Trial 7'!AU54,'Trial 8'!AU54)</f>
        <v>8789.2274800686373</v>
      </c>
      <c r="AV72" s="28">
        <f ca="1">STDEV('Trial 1'!AV54,'Trial 2'!AV54,'Trial 3'!AV54,'Trial 4'!AV54,'Trial 5'!AV54,'Trial 6'!AV54,'Trial 7'!AV54,'Trial 8'!AV54)</f>
        <v>8830.1316115705577</v>
      </c>
      <c r="AW72" s="28">
        <f ca="1">STDEV('Trial 1'!AW54,'Trial 2'!AW54,'Trial 3'!AW54,'Trial 4'!AW54,'Trial 5'!AW54,'Trial 6'!AW54,'Trial 7'!AW54,'Trial 8'!AW54)</f>
        <v>10597.271338419423</v>
      </c>
      <c r="AX72" s="28">
        <f ca="1">STDEV('Trial 1'!AX54,'Trial 2'!AX54,'Trial 3'!AX54,'Trial 4'!AX54,'Trial 5'!AX54,'Trial 6'!AX54,'Trial 7'!AX54,'Trial 8'!AX54)</f>
        <v>10097.696284177338</v>
      </c>
      <c r="AY72" s="28">
        <f ca="1">STDEV('Trial 1'!AY54,'Trial 2'!AY54,'Trial 3'!AY54,'Trial 4'!AY54,'Trial 5'!AY54,'Trial 6'!AY54,'Trial 7'!AY54,'Trial 8'!AY54)</f>
        <v>11168.953470783019</v>
      </c>
      <c r="AZ72" s="28">
        <f ca="1">STDEV('Trial 1'!AZ54,'Trial 2'!AZ54,'Trial 3'!AZ54,'Trial 4'!AZ54,'Trial 5'!AZ54,'Trial 6'!AZ54,'Trial 7'!AZ54,'Trial 8'!AZ54)</f>
        <v>11514.296512178904</v>
      </c>
      <c r="BA72" s="29">
        <f ca="1">SUM(AO72:AZ72)</f>
        <v>111743.07753322272</v>
      </c>
      <c r="BB72" s="28">
        <f ca="1">STDEV('Trial 1'!BB54,'Trial 2'!BB54,'Trial 3'!BB54,'Trial 4'!BB54,'Trial 5'!BB54,'Trial 6'!BB54,'Trial 7'!BB54,'Trial 8'!BB54)</f>
        <v>8632.8853587867598</v>
      </c>
      <c r="BC72" s="28">
        <f ca="1">STDEV('Trial 1'!BC54,'Trial 2'!BC54,'Trial 3'!BC54,'Trial 4'!BC54,'Trial 5'!BC54,'Trial 6'!BC54,'Trial 7'!BC54,'Trial 8'!BC54)</f>
        <v>6317.8557820838314</v>
      </c>
      <c r="BD72" s="28">
        <f ca="1">STDEV('Trial 1'!BD54,'Trial 2'!BD54,'Trial 3'!BD54,'Trial 4'!BD54,'Trial 5'!BD54,'Trial 6'!BD54,'Trial 7'!BD54,'Trial 8'!BD54)</f>
        <v>8527.279527786226</v>
      </c>
      <c r="BE72" s="28">
        <f ca="1">STDEV('Trial 1'!BE54,'Trial 2'!BE54,'Trial 3'!BE54,'Trial 4'!BE54,'Trial 5'!BE54,'Trial 6'!BE54,'Trial 7'!BE54,'Trial 8'!BE54)</f>
        <v>10305.67742228874</v>
      </c>
      <c r="BF72" s="28">
        <f ca="1">STDEV('Trial 1'!BF54,'Trial 2'!BF54,'Trial 3'!BF54,'Trial 4'!BF54,'Trial 5'!BF54,'Trial 6'!BF54,'Trial 7'!BF54,'Trial 8'!BF54)</f>
        <v>10781.5985940231</v>
      </c>
      <c r="BG72" s="28">
        <f ca="1">STDEV('Trial 1'!BG54,'Trial 2'!BG54,'Trial 3'!BG54,'Trial 4'!BG54,'Trial 5'!BG54,'Trial 6'!BG54,'Trial 7'!BG54,'Trial 8'!BG54)</f>
        <v>8920.3948089086989</v>
      </c>
      <c r="BH72" s="28">
        <f ca="1">STDEV('Trial 1'!BH54,'Trial 2'!BH54,'Trial 3'!BH54,'Trial 4'!BH54,'Trial 5'!BH54,'Trial 6'!BH54,'Trial 7'!BH54,'Trial 8'!BH54)</f>
        <v>8920.1846814574346</v>
      </c>
      <c r="BI72" s="28">
        <f ca="1">STDEV('Trial 1'!BI54,'Trial 2'!BI54,'Trial 3'!BI54,'Trial 4'!BI54,'Trial 5'!BI54,'Trial 6'!BI54,'Trial 7'!BI54,'Trial 8'!BI54)</f>
        <v>7796.9186620044566</v>
      </c>
      <c r="BJ72" s="28">
        <f ca="1">STDEV('Trial 1'!BJ54,'Trial 2'!BJ54,'Trial 3'!BJ54,'Trial 4'!BJ54,'Trial 5'!BJ54,'Trial 6'!BJ54,'Trial 7'!BJ54,'Trial 8'!BJ54)</f>
        <v>10555.954091403582</v>
      </c>
      <c r="BK72" s="28">
        <f ca="1">STDEV('Trial 1'!BK54,'Trial 2'!BK54,'Trial 3'!BK54,'Trial 4'!BK54,'Trial 5'!BK54,'Trial 6'!BK54,'Trial 7'!BK54,'Trial 8'!BK54)</f>
        <v>7156.8929860615453</v>
      </c>
      <c r="BL72" s="28">
        <f ca="1">STDEV('Trial 1'!BL54,'Trial 2'!BL54,'Trial 3'!BL54,'Trial 4'!BL54,'Trial 5'!BL54,'Trial 6'!BL54,'Trial 7'!BL54,'Trial 8'!BL54)</f>
        <v>9393.468814115693</v>
      </c>
      <c r="BM72" s="28">
        <f ca="1">STDEV('Trial 1'!BM54,'Trial 2'!BM54,'Trial 3'!BM54,'Trial 4'!BM54,'Trial 5'!BM54,'Trial 6'!BM54,'Trial 7'!BM54,'Trial 8'!BM54)</f>
        <v>12419.366244134042</v>
      </c>
      <c r="BN72" s="29">
        <f ca="1">SUM(BB72:BM72)</f>
        <v>109728.47697305412</v>
      </c>
      <c r="BO72" s="28">
        <f ca="1">STDEV('Trial 1'!BO54,'Trial 2'!BO54,'Trial 3'!BO54,'Trial 4'!BO54,'Trial 5'!BO54,'Trial 6'!BO54,'Trial 7'!BO54,'Trial 8'!BO54)</f>
        <v>9884.2191453091782</v>
      </c>
      <c r="BP72" s="28">
        <f ca="1">STDEV('Trial 1'!BP54,'Trial 2'!BP54,'Trial 3'!BP54,'Trial 4'!BP54,'Trial 5'!BP54,'Trial 6'!BP54,'Trial 7'!BP54,'Trial 8'!BP54)</f>
        <v>7635.101441198165</v>
      </c>
      <c r="BQ72" s="28">
        <f ca="1">STDEV('Trial 1'!BQ54,'Trial 2'!BQ54,'Trial 3'!BQ54,'Trial 4'!BQ54,'Trial 5'!BQ54,'Trial 6'!BQ54,'Trial 7'!BQ54,'Trial 8'!BQ54)</f>
        <v>8206.2746439963485</v>
      </c>
      <c r="BR72" s="28">
        <f ca="1">STDEV('Trial 1'!BR54,'Trial 2'!BR54,'Trial 3'!BR54,'Trial 4'!BR54,'Trial 5'!BR54,'Trial 6'!BR54,'Trial 7'!BR54,'Trial 8'!BR54)</f>
        <v>9066.2003883782563</v>
      </c>
      <c r="BS72" s="28">
        <f ca="1">STDEV('Trial 1'!BS54,'Trial 2'!BS54,'Trial 3'!BS54,'Trial 4'!BS54,'Trial 5'!BS54,'Trial 6'!BS54,'Trial 7'!BS54,'Trial 8'!BS54)</f>
        <v>5689.7143621183495</v>
      </c>
      <c r="BT72" s="28">
        <f ca="1">STDEV('Trial 1'!BT54,'Trial 2'!BT54,'Trial 3'!BT54,'Trial 4'!BT54,'Trial 5'!BT54,'Trial 6'!BT54,'Trial 7'!BT54,'Trial 8'!BT54)</f>
        <v>12223.175136825934</v>
      </c>
      <c r="BU72" s="28">
        <f ca="1">STDEV('Trial 1'!BU54,'Trial 2'!BU54,'Trial 3'!BU54,'Trial 4'!BU54,'Trial 5'!BU54,'Trial 6'!BU54,'Trial 7'!BU54,'Trial 8'!BU54)</f>
        <v>7223.3865621719287</v>
      </c>
      <c r="BV72" s="28">
        <f ca="1">STDEV('Trial 1'!BV54,'Trial 2'!BV54,'Trial 3'!BV54,'Trial 4'!BV54,'Trial 5'!BV54,'Trial 6'!BV54,'Trial 7'!BV54,'Trial 8'!BV54)</f>
        <v>9645.3666746528852</v>
      </c>
      <c r="BW72" s="28">
        <f ca="1">STDEV('Trial 1'!BW54,'Trial 2'!BW54,'Trial 3'!BW54,'Trial 4'!BW54,'Trial 5'!BW54,'Trial 6'!BW54,'Trial 7'!BW54,'Trial 8'!BW54)</f>
        <v>3199.3330275055728</v>
      </c>
      <c r="BX72" s="28">
        <f ca="1">STDEV('Trial 1'!BX54,'Trial 2'!BX54,'Trial 3'!BX54,'Trial 4'!BX54,'Trial 5'!BX54,'Trial 6'!BX54,'Trial 7'!BX54,'Trial 8'!BX54)</f>
        <v>7885.7484231360795</v>
      </c>
      <c r="BY72" s="28">
        <f ca="1">STDEV('Trial 1'!BY54,'Trial 2'!BY54,'Trial 3'!BY54,'Trial 4'!BY54,'Trial 5'!BY54,'Trial 6'!BY54,'Trial 7'!BY54,'Trial 8'!BY54)</f>
        <v>4988.8247474919999</v>
      </c>
      <c r="BZ72" s="28">
        <f ca="1">STDEV('Trial 1'!BZ54,'Trial 2'!BZ54,'Trial 3'!BZ54,'Trial 4'!BZ54,'Trial 5'!BZ54,'Trial 6'!BZ54,'Trial 7'!BZ54,'Trial 8'!BZ54)</f>
        <v>9971.2411028661409</v>
      </c>
      <c r="CA72" s="29">
        <f ca="1">SUM(BO72:BZ72)</f>
        <v>95618.585655650866</v>
      </c>
      <c r="CB72" s="28">
        <f ca="1">STDEV('Trial 1'!CB54,'Trial 2'!CB54,'Trial 3'!CB54,'Trial 4'!CB54,'Trial 5'!CB54,'Trial 6'!CB54,'Trial 7'!CB54,'Trial 8'!CB54)</f>
        <v>9333.9386662539528</v>
      </c>
      <c r="CC72" s="28">
        <f ca="1">STDEV('Trial 1'!CC54,'Trial 2'!CC54,'Trial 3'!CC54,'Trial 4'!CC54,'Trial 5'!CC54,'Trial 6'!CC54,'Trial 7'!CC54,'Trial 8'!CC54)</f>
        <v>8381.703776404871</v>
      </c>
      <c r="CD72" s="28">
        <f ca="1">STDEV('Trial 1'!CD54,'Trial 2'!CD54,'Trial 3'!CD54,'Trial 4'!CD54,'Trial 5'!CD54,'Trial 6'!CD54,'Trial 7'!CD54,'Trial 8'!CD54)</f>
        <v>7373.5039870776818</v>
      </c>
      <c r="CE72" s="28">
        <f ca="1">STDEV('Trial 1'!CE54,'Trial 2'!CE54,'Trial 3'!CE54,'Trial 4'!CE54,'Trial 5'!CE54,'Trial 6'!CE54,'Trial 7'!CE54,'Trial 8'!CE54)</f>
        <v>11007.491492011592</v>
      </c>
      <c r="CF72" s="28">
        <f ca="1">STDEV('Trial 1'!CF54,'Trial 2'!CF54,'Trial 3'!CF54,'Trial 4'!CF54,'Trial 5'!CF54,'Trial 6'!CF54,'Trial 7'!CF54,'Trial 8'!CF54)</f>
        <v>8114.1005271649128</v>
      </c>
      <c r="CG72" s="28">
        <f ca="1">STDEV('Trial 1'!CG54,'Trial 2'!CG54,'Trial 3'!CG54,'Trial 4'!CG54,'Trial 5'!CG54,'Trial 6'!CG54,'Trial 7'!CG54,'Trial 8'!CG54)</f>
        <v>7367.9992355114337</v>
      </c>
      <c r="CH72" s="28">
        <f ca="1">STDEV('Trial 1'!CH54,'Trial 2'!CH54,'Trial 3'!CH54,'Trial 4'!CH54,'Trial 5'!CH54,'Trial 6'!CH54,'Trial 7'!CH54,'Trial 8'!CH54)</f>
        <v>7733.0463249979784</v>
      </c>
      <c r="CI72" s="28">
        <f ca="1">STDEV('Trial 1'!CI54,'Trial 2'!CI54,'Trial 3'!CI54,'Trial 4'!CI54,'Trial 5'!CI54,'Trial 6'!CI54,'Trial 7'!CI54,'Trial 8'!CI54)</f>
        <v>11251.577172288396</v>
      </c>
      <c r="CJ72" s="28">
        <f ca="1">STDEV('Trial 1'!CJ54,'Trial 2'!CJ54,'Trial 3'!CJ54,'Trial 4'!CJ54,'Trial 5'!CJ54,'Trial 6'!CJ54,'Trial 7'!CJ54,'Trial 8'!CJ54)</f>
        <v>10541.289047342749</v>
      </c>
      <c r="CK72" s="28">
        <f ca="1">STDEV('Trial 1'!CK54,'Trial 2'!CK54,'Trial 3'!CK54,'Trial 4'!CK54,'Trial 5'!CK54,'Trial 6'!CK54,'Trial 7'!CK54,'Trial 8'!CK54)</f>
        <v>10490.266059675998</v>
      </c>
      <c r="CL72" s="28">
        <f ca="1">STDEV('Trial 1'!CL54,'Trial 2'!CL54,'Trial 3'!CL54,'Trial 4'!CL54,'Trial 5'!CL54,'Trial 6'!CL54,'Trial 7'!CL54,'Trial 8'!CL54)</f>
        <v>7004.7125317731425</v>
      </c>
      <c r="CM72" s="28">
        <f ca="1">STDEV('Trial 1'!CM54,'Trial 2'!CM54,'Trial 3'!CM54,'Trial 4'!CM54,'Trial 5'!CM54,'Trial 6'!CM54,'Trial 7'!CM54,'Trial 8'!CM54)</f>
        <v>7647.7094439101875</v>
      </c>
      <c r="CN72" s="29">
        <f ca="1">SUM(CB72:CM72)</f>
        <v>106247.3382644129</v>
      </c>
      <c r="CO72" s="28">
        <f ca="1">STDEV('Trial 1'!CO54,'Trial 2'!CO54,'Trial 3'!CO54,'Trial 4'!CO54,'Trial 5'!CO54,'Trial 6'!CO54,'Trial 7'!CO54,'Trial 8'!CO54)</f>
        <v>7118.3075937373142</v>
      </c>
      <c r="CP72" s="28">
        <f ca="1">STDEV('Trial 1'!CP54,'Trial 2'!CP54,'Trial 3'!CP54,'Trial 4'!CP54,'Trial 5'!CP54,'Trial 6'!CP54,'Trial 7'!CP54,'Trial 8'!CP54)</f>
        <v>9438.3743302390558</v>
      </c>
      <c r="CQ72" s="28">
        <f ca="1">STDEV('Trial 1'!CQ54,'Trial 2'!CQ54,'Trial 3'!CQ54,'Trial 4'!CQ54,'Trial 5'!CQ54,'Trial 6'!CQ54,'Trial 7'!CQ54,'Trial 8'!CQ54)</f>
        <v>4849.7456674076575</v>
      </c>
      <c r="CR72" s="28">
        <f ca="1">STDEV('Trial 1'!CR54,'Trial 2'!CR54,'Trial 3'!CR54,'Trial 4'!CR54,'Trial 5'!CR54,'Trial 6'!CR54,'Trial 7'!CR54,'Trial 8'!CR54)</f>
        <v>5001.9370580430304</v>
      </c>
      <c r="CS72" s="28">
        <f ca="1">STDEV('Trial 1'!CS54,'Trial 2'!CS54,'Trial 3'!CS54,'Trial 4'!CS54,'Trial 5'!CS54,'Trial 6'!CS54,'Trial 7'!CS54,'Trial 8'!CS54)</f>
        <v>6447.5954276784414</v>
      </c>
      <c r="CT72" s="28">
        <f ca="1">STDEV('Trial 1'!CT54,'Trial 2'!CT54,'Trial 3'!CT54,'Trial 4'!CT54,'Trial 5'!CT54,'Trial 6'!CT54,'Trial 7'!CT54,'Trial 8'!CT54)</f>
        <v>6359.1781383128682</v>
      </c>
      <c r="CU72" s="28">
        <f ca="1">STDEV('Trial 1'!CU54,'Trial 2'!CU54,'Trial 3'!CU54,'Trial 4'!CU54,'Trial 5'!CU54,'Trial 6'!CU54,'Trial 7'!CU54,'Trial 8'!CU54)</f>
        <v>10548.057744534028</v>
      </c>
      <c r="CV72" s="28">
        <f ca="1">STDEV('Trial 1'!CV54,'Trial 2'!CV54,'Trial 3'!CV54,'Trial 4'!CV54,'Trial 5'!CV54,'Trial 6'!CV54,'Trial 7'!CV54,'Trial 8'!CV54)</f>
        <v>8223.4355620667448</v>
      </c>
      <c r="CW72" s="28">
        <f ca="1">STDEV('Trial 1'!CW54,'Trial 2'!CW54,'Trial 3'!CW54,'Trial 4'!CW54,'Trial 5'!CW54,'Trial 6'!CW54,'Trial 7'!CW54,'Trial 8'!CW54)</f>
        <v>3950.1456663808099</v>
      </c>
      <c r="CX72" s="28">
        <f ca="1">STDEV('Trial 1'!CX54,'Trial 2'!CX54,'Trial 3'!CX54,'Trial 4'!CX54,'Trial 5'!CX54,'Trial 6'!CX54,'Trial 7'!CX54,'Trial 8'!CX54)</f>
        <v>10364.137944539516</v>
      </c>
      <c r="CY72" s="28">
        <f ca="1">STDEV('Trial 1'!CY54,'Trial 2'!CY54,'Trial 3'!CY54,'Trial 4'!CY54,'Trial 5'!CY54,'Trial 6'!CY54,'Trial 7'!CY54,'Trial 8'!CY54)</f>
        <v>11266.928410730116</v>
      </c>
      <c r="CZ72" s="28">
        <f ca="1">STDEV('Trial 1'!CZ54,'Trial 2'!CZ54,'Trial 3'!CZ54,'Trial 4'!CZ54,'Trial 5'!CZ54,'Trial 6'!CZ54,'Trial 7'!CZ54,'Trial 8'!CZ54)</f>
        <v>6237.5274816327574</v>
      </c>
      <c r="DA72" s="29">
        <f ca="1">SUM(CO72:CZ72)</f>
        <v>89805.37102530236</v>
      </c>
      <c r="DB72" s="28">
        <f ca="1">STDEV('Trial 1'!DB54,'Trial 2'!DB54,'Trial 3'!DB54,'Trial 4'!DB54,'Trial 5'!DB54,'Trial 6'!DB54,'Trial 7'!DB54,'Trial 8'!DB54)</f>
        <v>7026.8650940351636</v>
      </c>
      <c r="DC72" s="28">
        <f ca="1">STDEV('Trial 1'!DC54,'Trial 2'!DC54,'Trial 3'!DC54,'Trial 4'!DC54,'Trial 5'!DC54,'Trial 6'!DC54,'Trial 7'!DC54,'Trial 8'!DC54)</f>
        <v>8205.6016822613565</v>
      </c>
      <c r="DD72" s="28">
        <f ca="1">STDEV('Trial 1'!DD54,'Trial 2'!DD54,'Trial 3'!DD54,'Trial 4'!DD54,'Trial 5'!DD54,'Trial 6'!DD54,'Trial 7'!DD54,'Trial 8'!DD54)</f>
        <v>7009.0689098118892</v>
      </c>
      <c r="DE72" s="28">
        <f ca="1">STDEV('Trial 1'!DE54,'Trial 2'!DE54,'Trial 3'!DE54,'Trial 4'!DE54,'Trial 5'!DE54,'Trial 6'!DE54,'Trial 7'!DE54,'Trial 8'!DE54)</f>
        <v>5727.9202797312946</v>
      </c>
      <c r="DF72" s="28">
        <f ca="1">STDEV('Trial 1'!DF54,'Trial 2'!DF54,'Trial 3'!DF54,'Trial 4'!DF54,'Trial 5'!DF54,'Trial 6'!DF54,'Trial 7'!DF54,'Trial 8'!DF54)</f>
        <v>9828.9181281092351</v>
      </c>
      <c r="DG72" s="28">
        <f ca="1">STDEV('Trial 1'!DG54,'Trial 2'!DG54,'Trial 3'!DG54,'Trial 4'!DG54,'Trial 5'!DG54,'Trial 6'!DG54,'Trial 7'!DG54,'Trial 8'!DG54)</f>
        <v>10738.18670476067</v>
      </c>
      <c r="DH72" s="28">
        <f ca="1">STDEV('Trial 1'!DH54,'Trial 2'!DH54,'Trial 3'!DH54,'Trial 4'!DH54,'Trial 5'!DH54,'Trial 6'!DH54,'Trial 7'!DH54,'Trial 8'!DH54)</f>
        <v>8246.3547801997684</v>
      </c>
      <c r="DI72" s="28">
        <f ca="1">STDEV('Trial 1'!DI54,'Trial 2'!DI54,'Trial 3'!DI54,'Trial 4'!DI54,'Trial 5'!DI54,'Trial 6'!DI54,'Trial 7'!DI54,'Trial 8'!DI54)</f>
        <v>7018.6876154890779</v>
      </c>
      <c r="DJ72" s="28">
        <f ca="1">STDEV('Trial 1'!DJ54,'Trial 2'!DJ54,'Trial 3'!DJ54,'Trial 4'!DJ54,'Trial 5'!DJ54,'Trial 6'!DJ54,'Trial 7'!DJ54,'Trial 8'!DJ54)</f>
        <v>8736.5866639210162</v>
      </c>
      <c r="DK72" s="28">
        <f ca="1">STDEV('Trial 1'!DK54,'Trial 2'!DK54,'Trial 3'!DK54,'Trial 4'!DK54,'Trial 5'!DK54,'Trial 6'!DK54,'Trial 7'!DK54,'Trial 8'!DK54)</f>
        <v>9784.4184348228337</v>
      </c>
      <c r="DL72" s="28">
        <f ca="1">STDEV('Trial 1'!DL54,'Trial 2'!DL54,'Trial 3'!DL54,'Trial 4'!DL54,'Trial 5'!DL54,'Trial 6'!DL54,'Trial 7'!DL54,'Trial 8'!DL54)</f>
        <v>8004.3802723562494</v>
      </c>
      <c r="DM72" s="28">
        <f ca="1">STDEV('Trial 1'!DM54,'Trial 2'!DM54,'Trial 3'!DM54,'Trial 4'!DM54,'Trial 5'!DM54,'Trial 6'!DM54,'Trial 7'!DM54,'Trial 8'!DM54)</f>
        <v>5579.8705868732104</v>
      </c>
      <c r="DN72" s="29">
        <f ca="1">SUM(DB72:DM72)</f>
        <v>95906.859152371762</v>
      </c>
      <c r="DO72" s="28">
        <f ca="1">STDEV('Trial 1'!DO54,'Trial 2'!DO54,'Trial 3'!DO54,'Trial 4'!DO54,'Trial 5'!DO54,'Trial 6'!DO54,'Trial 7'!DO54,'Trial 8'!DO54)</f>
        <v>8654.4097335509632</v>
      </c>
      <c r="DP72" s="28">
        <f ca="1">STDEV('Trial 1'!DP54,'Trial 2'!DP54,'Trial 3'!DP54,'Trial 4'!DP54,'Trial 5'!DP54,'Trial 6'!DP54,'Trial 7'!DP54,'Trial 8'!DP54)</f>
        <v>8363.6092405658419</v>
      </c>
      <c r="DQ72" s="28">
        <f ca="1">STDEV('Trial 1'!DQ54,'Trial 2'!DQ54,'Trial 3'!DQ54,'Trial 4'!DQ54,'Trial 5'!DQ54,'Trial 6'!DQ54,'Trial 7'!DQ54,'Trial 8'!DQ54)</f>
        <v>12617.083920863817</v>
      </c>
      <c r="DR72" s="28">
        <f ca="1">STDEV('Trial 1'!DR54,'Trial 2'!DR54,'Trial 3'!DR54,'Trial 4'!DR54,'Trial 5'!DR54,'Trial 6'!DR54,'Trial 7'!DR54,'Trial 8'!DR54)</f>
        <v>10260.630007788062</v>
      </c>
      <c r="DS72" s="28">
        <f ca="1">STDEV('Trial 1'!DS54,'Trial 2'!DS54,'Trial 3'!DS54,'Trial 4'!DS54,'Trial 5'!DS54,'Trial 6'!DS54,'Trial 7'!DS54,'Trial 8'!DS54)</f>
        <v>10327.389218187236</v>
      </c>
      <c r="DT72" s="28">
        <f ca="1">STDEV('Trial 1'!DT54,'Trial 2'!DT54,'Trial 3'!DT54,'Trial 4'!DT54,'Trial 5'!DT54,'Trial 6'!DT54,'Trial 7'!DT54,'Trial 8'!DT54)</f>
        <v>7186.8756923896099</v>
      </c>
      <c r="DU72" s="28">
        <f ca="1">STDEV('Trial 1'!DU54,'Trial 2'!DU54,'Trial 3'!DU54,'Trial 4'!DU54,'Trial 5'!DU54,'Trial 6'!DU54,'Trial 7'!DU54,'Trial 8'!DU54)</f>
        <v>9770.5189601836337</v>
      </c>
      <c r="DV72" s="28">
        <f ca="1">STDEV('Trial 1'!DV54,'Trial 2'!DV54,'Trial 3'!DV54,'Trial 4'!DV54,'Trial 5'!DV54,'Trial 6'!DV54,'Trial 7'!DV54,'Trial 8'!DV54)</f>
        <v>11949.108726910817</v>
      </c>
      <c r="DW72" s="28">
        <f ca="1">STDEV('Trial 1'!DW54,'Trial 2'!DW54,'Trial 3'!DW54,'Trial 4'!DW54,'Trial 5'!DW54,'Trial 6'!DW54,'Trial 7'!DW54,'Trial 8'!DW54)</f>
        <v>10894.623982164374</v>
      </c>
      <c r="DX72" s="28">
        <f ca="1">STDEV('Trial 1'!DX54,'Trial 2'!DX54,'Trial 3'!DX54,'Trial 4'!DX54,'Trial 5'!DX54,'Trial 6'!DX54,'Trial 7'!DX54,'Trial 8'!DX54)</f>
        <v>6890.9465343293568</v>
      </c>
      <c r="DY72" s="28">
        <f ca="1">STDEV('Trial 1'!DY54,'Trial 2'!DY54,'Trial 3'!DY54,'Trial 4'!DY54,'Trial 5'!DY54,'Trial 6'!DY54,'Trial 7'!DY54,'Trial 8'!DY54)</f>
        <v>8427.6190522413126</v>
      </c>
      <c r="DZ72" s="28">
        <f ca="1">STDEV('Trial 1'!DZ54,'Trial 2'!DZ54,'Trial 3'!DZ54,'Trial 4'!DZ54,'Trial 5'!DZ54,'Trial 6'!DZ54,'Trial 7'!DZ54,'Trial 8'!DZ54)</f>
        <v>5284.3077590456041</v>
      </c>
      <c r="EA72" s="29">
        <f ca="1">SUM(DO72:DZ72)</f>
        <v>110627.12282822063</v>
      </c>
      <c r="EB72" s="28">
        <f ca="1">STDEV('Trial 1'!EB54,'Trial 2'!EB54,'Trial 3'!EB54,'Trial 4'!EB54,'Trial 5'!EB54,'Trial 6'!EB54,'Trial 7'!EB54,'Trial 8'!EB54)</f>
        <v>9549.8881689579539</v>
      </c>
      <c r="EC72" s="28">
        <f ca="1">STDEV('Trial 1'!EC54,'Trial 2'!EC54,'Trial 3'!EC54,'Trial 4'!EC54,'Trial 5'!EC54,'Trial 6'!EC54,'Trial 7'!EC54,'Trial 8'!EC54)</f>
        <v>8216.51564723093</v>
      </c>
      <c r="ED72" s="28">
        <f ca="1">STDEV('Trial 1'!ED54,'Trial 2'!ED54,'Trial 3'!ED54,'Trial 4'!ED54,'Trial 5'!ED54,'Trial 6'!ED54,'Trial 7'!ED54,'Trial 8'!ED54)</f>
        <v>8052.3065493399972</v>
      </c>
      <c r="EE72" s="28">
        <f ca="1">STDEV('Trial 1'!EE54,'Trial 2'!EE54,'Trial 3'!EE54,'Trial 4'!EE54,'Trial 5'!EE54,'Trial 6'!EE54,'Trial 7'!EE54,'Trial 8'!EE54)</f>
        <v>5066.8982896654434</v>
      </c>
      <c r="EF72" s="28">
        <f ca="1">STDEV('Trial 1'!EF54,'Trial 2'!EF54,'Trial 3'!EF54,'Trial 4'!EF54,'Trial 5'!EF54,'Trial 6'!EF54,'Trial 7'!EF54,'Trial 8'!EF54)</f>
        <v>9572.538544418534</v>
      </c>
      <c r="EG72" s="28">
        <f ca="1">STDEV('Trial 1'!EG54,'Trial 2'!EG54,'Trial 3'!EG54,'Trial 4'!EG54,'Trial 5'!EG54,'Trial 6'!EG54,'Trial 7'!EG54,'Trial 8'!EG54)</f>
        <v>11474.389299197293</v>
      </c>
      <c r="EH72" s="28">
        <f ca="1">STDEV('Trial 1'!EH54,'Trial 2'!EH54,'Trial 3'!EH54,'Trial 4'!EH54,'Trial 5'!EH54,'Trial 6'!EH54,'Trial 7'!EH54,'Trial 8'!EH54)</f>
        <v>8414.9075588960768</v>
      </c>
      <c r="EI72" s="28">
        <f ca="1">STDEV('Trial 1'!EI54,'Trial 2'!EI54,'Trial 3'!EI54,'Trial 4'!EI54,'Trial 5'!EI54,'Trial 6'!EI54,'Trial 7'!EI54,'Trial 8'!EI54)</f>
        <v>11725.372093248578</v>
      </c>
      <c r="EJ72" s="28">
        <f ca="1">STDEV('Trial 1'!EJ54,'Trial 2'!EJ54,'Trial 3'!EJ54,'Trial 4'!EJ54,'Trial 5'!EJ54,'Trial 6'!EJ54,'Trial 7'!EJ54,'Trial 8'!EJ54)</f>
        <v>8757.1787715687296</v>
      </c>
      <c r="EK72" s="28">
        <f ca="1">STDEV('Trial 1'!EK54,'Trial 2'!EK54,'Trial 3'!EK54,'Trial 4'!EK54,'Trial 5'!EK54,'Trial 6'!EK54,'Trial 7'!EK54,'Trial 8'!EK54)</f>
        <v>9071.5170463604718</v>
      </c>
      <c r="EL72" s="28">
        <f ca="1">STDEV('Trial 1'!EL54,'Trial 2'!EL54,'Trial 3'!EL54,'Trial 4'!EL54,'Trial 5'!EL54,'Trial 6'!EL54,'Trial 7'!EL54,'Trial 8'!EL54)</f>
        <v>8108.0102762217257</v>
      </c>
      <c r="EM72" s="28">
        <f ca="1">STDEV('Trial 1'!EM54,'Trial 2'!EM54,'Trial 3'!EM54,'Trial 4'!EM54,'Trial 5'!EM54,'Trial 6'!EM54,'Trial 7'!EM54,'Trial 8'!EM54)</f>
        <v>5666.2684726524212</v>
      </c>
      <c r="EN72" s="29">
        <f ca="1">SUM(EB72:EM72)</f>
        <v>103675.79071775815</v>
      </c>
    </row>
    <row r="73" spans="1:144" ht="12.75" customHeight="1" outlineLevel="1"/>
    <row r="74" spans="1:144" ht="12.75" customHeight="1" outlineLevel="1"/>
    <row r="75" spans="1:144" ht="12.75" customHeight="1">
      <c r="A75" s="3" t="str">
        <f>"Stochastic Shocks"</f>
        <v>Stochastic Shocks</v>
      </c>
    </row>
    <row r="76" spans="1:144" ht="12.75" customHeight="1" outlineLevel="1">
      <c r="A76" s="2" t="str">
        <f>" "</f>
        <v xml:space="preserve"> </v>
      </c>
    </row>
    <row r="77" spans="1:144" ht="12.75" customHeight="1" outlineLevel="1">
      <c r="B77" s="19" t="str">
        <f>ZZZ__FnCalls!F7</f>
        <v>Jan 2010</v>
      </c>
      <c r="C77" s="20" t="str">
        <f>ZZZ__FnCalls!F8</f>
        <v>Feb 2010</v>
      </c>
      <c r="D77" s="20" t="str">
        <f>ZZZ__FnCalls!F9</f>
        <v>Mar 2010</v>
      </c>
      <c r="E77" s="20" t="str">
        <f>ZZZ__FnCalls!F10</f>
        <v>Apr 2010</v>
      </c>
      <c r="F77" s="20" t="str">
        <f>ZZZ__FnCalls!F11</f>
        <v>May 2010</v>
      </c>
      <c r="G77" s="20" t="str">
        <f>ZZZ__FnCalls!F12</f>
        <v>Jun 2010</v>
      </c>
      <c r="H77" s="20" t="str">
        <f>ZZZ__FnCalls!F13</f>
        <v>Jul 2010</v>
      </c>
      <c r="I77" s="20" t="str">
        <f>ZZZ__FnCalls!F14</f>
        <v>Aug 2010</v>
      </c>
      <c r="J77" s="20" t="str">
        <f>ZZZ__FnCalls!F15</f>
        <v>Sep 2010</v>
      </c>
      <c r="K77" s="20" t="str">
        <f>ZZZ__FnCalls!F16</f>
        <v>Oct 2010</v>
      </c>
      <c r="L77" s="20" t="str">
        <f>ZZZ__FnCalls!F17</f>
        <v>Nov 2010</v>
      </c>
      <c r="M77" s="20" t="str">
        <f>ZZZ__FnCalls!F18</f>
        <v>Dec 2010</v>
      </c>
      <c r="N77" s="21" t="str">
        <f>ZZZ__FnCalls!H7</f>
        <v>2010</v>
      </c>
      <c r="O77" s="20" t="str">
        <f>ZZZ__FnCalls!F19</f>
        <v>Jan 2011</v>
      </c>
      <c r="P77" s="20" t="str">
        <f>ZZZ__FnCalls!F20</f>
        <v>Feb 2011</v>
      </c>
      <c r="Q77" s="20" t="str">
        <f>ZZZ__FnCalls!F21</f>
        <v>Mar 2011</v>
      </c>
      <c r="R77" s="20" t="str">
        <f>ZZZ__FnCalls!F22</f>
        <v>Apr 2011</v>
      </c>
      <c r="S77" s="20" t="str">
        <f>ZZZ__FnCalls!F23</f>
        <v>May 2011</v>
      </c>
      <c r="T77" s="20" t="str">
        <f>ZZZ__FnCalls!F24</f>
        <v>Jun 2011</v>
      </c>
      <c r="U77" s="20" t="str">
        <f>ZZZ__FnCalls!F25</f>
        <v>Jul 2011</v>
      </c>
      <c r="V77" s="20" t="str">
        <f>ZZZ__FnCalls!F26</f>
        <v>Aug 2011</v>
      </c>
      <c r="W77" s="20" t="str">
        <f>ZZZ__FnCalls!F27</f>
        <v>Sep 2011</v>
      </c>
      <c r="X77" s="20" t="str">
        <f>ZZZ__FnCalls!F28</f>
        <v>Oct 2011</v>
      </c>
      <c r="Y77" s="20" t="str">
        <f>ZZZ__FnCalls!F29</f>
        <v>Nov 2011</v>
      </c>
      <c r="Z77" s="20" t="str">
        <f>ZZZ__FnCalls!F30</f>
        <v>Dec 2011</v>
      </c>
      <c r="AA77" s="21" t="str">
        <f>ZZZ__FnCalls!H19</f>
        <v>2011</v>
      </c>
      <c r="AB77" s="20" t="str">
        <f>ZZZ__FnCalls!F31</f>
        <v>Jan 2012</v>
      </c>
      <c r="AC77" s="20" t="str">
        <f>ZZZ__FnCalls!F32</f>
        <v>Feb 2012</v>
      </c>
      <c r="AD77" s="20" t="str">
        <f>ZZZ__FnCalls!F33</f>
        <v>Mar 2012</v>
      </c>
      <c r="AE77" s="20" t="str">
        <f>ZZZ__FnCalls!F34</f>
        <v>Apr 2012</v>
      </c>
      <c r="AF77" s="20" t="str">
        <f>ZZZ__FnCalls!F35</f>
        <v>May 2012</v>
      </c>
      <c r="AG77" s="20" t="str">
        <f>ZZZ__FnCalls!F36</f>
        <v>Jun 2012</v>
      </c>
      <c r="AH77" s="20" t="str">
        <f>ZZZ__FnCalls!F37</f>
        <v>Jul 2012</v>
      </c>
      <c r="AI77" s="20" t="str">
        <f>ZZZ__FnCalls!F38</f>
        <v>Aug 2012</v>
      </c>
      <c r="AJ77" s="20" t="str">
        <f>ZZZ__FnCalls!F39</f>
        <v>Sep 2012</v>
      </c>
      <c r="AK77" s="20" t="str">
        <f>ZZZ__FnCalls!F40</f>
        <v>Oct 2012</v>
      </c>
      <c r="AL77" s="20" t="str">
        <f>ZZZ__FnCalls!F41</f>
        <v>Nov 2012</v>
      </c>
      <c r="AM77" s="20" t="str">
        <f>ZZZ__FnCalls!F42</f>
        <v>Dec 2012</v>
      </c>
      <c r="AN77" s="21" t="str">
        <f>ZZZ__FnCalls!H31</f>
        <v>2012</v>
      </c>
      <c r="AO77" s="20" t="str">
        <f>ZZZ__FnCalls!F43</f>
        <v>Jan 2013</v>
      </c>
      <c r="AP77" s="20" t="str">
        <f>ZZZ__FnCalls!F44</f>
        <v>Feb 2013</v>
      </c>
      <c r="AQ77" s="20" t="str">
        <f>ZZZ__FnCalls!F45</f>
        <v>Mar 2013</v>
      </c>
      <c r="AR77" s="20" t="str">
        <f>ZZZ__FnCalls!F46</f>
        <v>Apr 2013</v>
      </c>
      <c r="AS77" s="20" t="str">
        <f>ZZZ__FnCalls!F47</f>
        <v>May 2013</v>
      </c>
      <c r="AT77" s="20" t="str">
        <f>ZZZ__FnCalls!F48</f>
        <v>Jun 2013</v>
      </c>
      <c r="AU77" s="20" t="str">
        <f>ZZZ__FnCalls!F49</f>
        <v>Jul 2013</v>
      </c>
      <c r="AV77" s="20" t="str">
        <f>ZZZ__FnCalls!F50</f>
        <v>Aug 2013</v>
      </c>
      <c r="AW77" s="20" t="str">
        <f>ZZZ__FnCalls!F51</f>
        <v>Sep 2013</v>
      </c>
      <c r="AX77" s="20" t="str">
        <f>ZZZ__FnCalls!F52</f>
        <v>Oct 2013</v>
      </c>
      <c r="AY77" s="20" t="str">
        <f>ZZZ__FnCalls!F53</f>
        <v>Nov 2013</v>
      </c>
      <c r="AZ77" s="20" t="str">
        <f>ZZZ__FnCalls!F54</f>
        <v>Dec 2013</v>
      </c>
      <c r="BA77" s="21" t="str">
        <f>ZZZ__FnCalls!H43</f>
        <v>2013</v>
      </c>
      <c r="BB77" s="20" t="str">
        <f>ZZZ__FnCalls!F55</f>
        <v>Jan 2014</v>
      </c>
      <c r="BC77" s="20" t="str">
        <f>ZZZ__FnCalls!F56</f>
        <v>Feb 2014</v>
      </c>
      <c r="BD77" s="20" t="str">
        <f>ZZZ__FnCalls!F57</f>
        <v>Mar 2014</v>
      </c>
      <c r="BE77" s="20" t="str">
        <f>ZZZ__FnCalls!F58</f>
        <v>Apr 2014</v>
      </c>
      <c r="BF77" s="20" t="str">
        <f>ZZZ__FnCalls!F59</f>
        <v>May 2014</v>
      </c>
      <c r="BG77" s="20" t="str">
        <f>ZZZ__FnCalls!F60</f>
        <v>Jun 2014</v>
      </c>
      <c r="BH77" s="20" t="str">
        <f>ZZZ__FnCalls!F61</f>
        <v>Jul 2014</v>
      </c>
      <c r="BI77" s="20" t="str">
        <f>ZZZ__FnCalls!F62</f>
        <v>Aug 2014</v>
      </c>
      <c r="BJ77" s="20" t="str">
        <f>ZZZ__FnCalls!F63</f>
        <v>Sep 2014</v>
      </c>
      <c r="BK77" s="20" t="str">
        <f>ZZZ__FnCalls!F64</f>
        <v>Oct 2014</v>
      </c>
      <c r="BL77" s="20" t="str">
        <f>ZZZ__FnCalls!F65</f>
        <v>Nov 2014</v>
      </c>
      <c r="BM77" s="20" t="str">
        <f>ZZZ__FnCalls!F66</f>
        <v>Dec 2014</v>
      </c>
      <c r="BN77" s="21" t="str">
        <f>ZZZ__FnCalls!H55</f>
        <v>2014</v>
      </c>
      <c r="BO77" s="20" t="str">
        <f>ZZZ__FnCalls!F67</f>
        <v>Jan 2015</v>
      </c>
      <c r="BP77" s="20" t="str">
        <f>ZZZ__FnCalls!F68</f>
        <v>Feb 2015</v>
      </c>
      <c r="BQ77" s="20" t="str">
        <f>ZZZ__FnCalls!F69</f>
        <v>Mar 2015</v>
      </c>
      <c r="BR77" s="20" t="str">
        <f>ZZZ__FnCalls!F70</f>
        <v>Apr 2015</v>
      </c>
      <c r="BS77" s="20" t="str">
        <f>ZZZ__FnCalls!F71</f>
        <v>May 2015</v>
      </c>
      <c r="BT77" s="20" t="str">
        <f>ZZZ__FnCalls!F72</f>
        <v>Jun 2015</v>
      </c>
      <c r="BU77" s="20" t="str">
        <f>ZZZ__FnCalls!F73</f>
        <v>Jul 2015</v>
      </c>
      <c r="BV77" s="20" t="str">
        <f>ZZZ__FnCalls!F74</f>
        <v>Aug 2015</v>
      </c>
      <c r="BW77" s="20" t="str">
        <f>ZZZ__FnCalls!F75</f>
        <v>Sep 2015</v>
      </c>
      <c r="BX77" s="20" t="str">
        <f>ZZZ__FnCalls!F76</f>
        <v>Oct 2015</v>
      </c>
      <c r="BY77" s="20" t="str">
        <f>ZZZ__FnCalls!F77</f>
        <v>Nov 2015</v>
      </c>
      <c r="BZ77" s="20" t="str">
        <f>ZZZ__FnCalls!F78</f>
        <v>Dec 2015</v>
      </c>
      <c r="CA77" s="21" t="str">
        <f>ZZZ__FnCalls!H67</f>
        <v>2015</v>
      </c>
      <c r="CB77" s="20" t="str">
        <f>ZZZ__FnCalls!F79</f>
        <v>Jan 2016</v>
      </c>
      <c r="CC77" s="20" t="str">
        <f>ZZZ__FnCalls!F80</f>
        <v>Feb 2016</v>
      </c>
      <c r="CD77" s="20" t="str">
        <f>ZZZ__FnCalls!F81</f>
        <v>Mar 2016</v>
      </c>
      <c r="CE77" s="20" t="str">
        <f>ZZZ__FnCalls!F82</f>
        <v>Apr 2016</v>
      </c>
      <c r="CF77" s="20" t="str">
        <f>ZZZ__FnCalls!F83</f>
        <v>May 2016</v>
      </c>
      <c r="CG77" s="20" t="str">
        <f>ZZZ__FnCalls!F84</f>
        <v>Jun 2016</v>
      </c>
      <c r="CH77" s="20" t="str">
        <f>ZZZ__FnCalls!F85</f>
        <v>Jul 2016</v>
      </c>
      <c r="CI77" s="20" t="str">
        <f>ZZZ__FnCalls!F86</f>
        <v>Aug 2016</v>
      </c>
      <c r="CJ77" s="20" t="str">
        <f>ZZZ__FnCalls!F87</f>
        <v>Sep 2016</v>
      </c>
      <c r="CK77" s="20" t="str">
        <f>ZZZ__FnCalls!F88</f>
        <v>Oct 2016</v>
      </c>
      <c r="CL77" s="20" t="str">
        <f>ZZZ__FnCalls!F89</f>
        <v>Nov 2016</v>
      </c>
      <c r="CM77" s="20" t="str">
        <f>ZZZ__FnCalls!F90</f>
        <v>Dec 2016</v>
      </c>
      <c r="CN77" s="21" t="str">
        <f>ZZZ__FnCalls!H79</f>
        <v>2016</v>
      </c>
      <c r="CO77" s="20" t="str">
        <f>ZZZ__FnCalls!F91</f>
        <v>Jan 2017</v>
      </c>
      <c r="CP77" s="20" t="str">
        <f>ZZZ__FnCalls!F92</f>
        <v>Feb 2017</v>
      </c>
      <c r="CQ77" s="20" t="str">
        <f>ZZZ__FnCalls!F93</f>
        <v>Mar 2017</v>
      </c>
      <c r="CR77" s="20" t="str">
        <f>ZZZ__FnCalls!F94</f>
        <v>Apr 2017</v>
      </c>
      <c r="CS77" s="20" t="str">
        <f>ZZZ__FnCalls!F95</f>
        <v>May 2017</v>
      </c>
      <c r="CT77" s="20" t="str">
        <f>ZZZ__FnCalls!F96</f>
        <v>Jun 2017</v>
      </c>
      <c r="CU77" s="20" t="str">
        <f>ZZZ__FnCalls!F97</f>
        <v>Jul 2017</v>
      </c>
      <c r="CV77" s="20" t="str">
        <f>ZZZ__FnCalls!F98</f>
        <v>Aug 2017</v>
      </c>
      <c r="CW77" s="20" t="str">
        <f>ZZZ__FnCalls!F99</f>
        <v>Sep 2017</v>
      </c>
      <c r="CX77" s="20" t="str">
        <f>ZZZ__FnCalls!F100</f>
        <v>Oct 2017</v>
      </c>
      <c r="CY77" s="20" t="str">
        <f>ZZZ__FnCalls!F101</f>
        <v>Nov 2017</v>
      </c>
      <c r="CZ77" s="20" t="str">
        <f>ZZZ__FnCalls!F102</f>
        <v>Dec 2017</v>
      </c>
      <c r="DA77" s="21" t="str">
        <f>ZZZ__FnCalls!H91</f>
        <v>2017</v>
      </c>
      <c r="DB77" s="20" t="str">
        <f>ZZZ__FnCalls!F103</f>
        <v>Jan 2018</v>
      </c>
      <c r="DC77" s="20" t="str">
        <f>ZZZ__FnCalls!F104</f>
        <v>Feb 2018</v>
      </c>
      <c r="DD77" s="20" t="str">
        <f>ZZZ__FnCalls!F105</f>
        <v>Mar 2018</v>
      </c>
      <c r="DE77" s="20" t="str">
        <f>ZZZ__FnCalls!F106</f>
        <v>Apr 2018</v>
      </c>
      <c r="DF77" s="20" t="str">
        <f>ZZZ__FnCalls!F107</f>
        <v>May 2018</v>
      </c>
      <c r="DG77" s="20" t="str">
        <f>ZZZ__FnCalls!F108</f>
        <v>Jun 2018</v>
      </c>
      <c r="DH77" s="20" t="str">
        <f>ZZZ__FnCalls!F109</f>
        <v>Jul 2018</v>
      </c>
      <c r="DI77" s="20" t="str">
        <f>ZZZ__FnCalls!F110</f>
        <v>Aug 2018</v>
      </c>
      <c r="DJ77" s="20" t="str">
        <f>ZZZ__FnCalls!F111</f>
        <v>Sep 2018</v>
      </c>
      <c r="DK77" s="20" t="str">
        <f>ZZZ__FnCalls!F112</f>
        <v>Oct 2018</v>
      </c>
      <c r="DL77" s="20" t="str">
        <f>ZZZ__FnCalls!F113</f>
        <v>Nov 2018</v>
      </c>
      <c r="DM77" s="20" t="str">
        <f>ZZZ__FnCalls!F114</f>
        <v>Dec 2018</v>
      </c>
      <c r="DN77" s="21" t="str">
        <f>ZZZ__FnCalls!H103</f>
        <v>2018</v>
      </c>
      <c r="DO77" s="20" t="str">
        <f>ZZZ__FnCalls!F115</f>
        <v>Jan 2019</v>
      </c>
      <c r="DP77" s="20" t="str">
        <f>ZZZ__FnCalls!F116</f>
        <v>Feb 2019</v>
      </c>
      <c r="DQ77" s="20" t="str">
        <f>ZZZ__FnCalls!F117</f>
        <v>Mar 2019</v>
      </c>
      <c r="DR77" s="20" t="str">
        <f>ZZZ__FnCalls!F118</f>
        <v>Apr 2019</v>
      </c>
      <c r="DS77" s="20" t="str">
        <f>ZZZ__FnCalls!F119</f>
        <v>May 2019</v>
      </c>
      <c r="DT77" s="20" t="str">
        <f>ZZZ__FnCalls!F120</f>
        <v>Jun 2019</v>
      </c>
      <c r="DU77" s="20" t="str">
        <f>ZZZ__FnCalls!F121</f>
        <v>Jul 2019</v>
      </c>
      <c r="DV77" s="20" t="str">
        <f>ZZZ__FnCalls!F122</f>
        <v>Aug 2019</v>
      </c>
      <c r="DW77" s="20" t="str">
        <f>ZZZ__FnCalls!F123</f>
        <v>Sep 2019</v>
      </c>
      <c r="DX77" s="20" t="str">
        <f>ZZZ__FnCalls!F124</f>
        <v>Oct 2019</v>
      </c>
      <c r="DY77" s="20" t="str">
        <f>ZZZ__FnCalls!F125</f>
        <v>Nov 2019</v>
      </c>
      <c r="DZ77" s="20" t="str">
        <f>ZZZ__FnCalls!F126</f>
        <v>Dec 2019</v>
      </c>
      <c r="EA77" s="21" t="str">
        <f>ZZZ__FnCalls!H115</f>
        <v>2019</v>
      </c>
      <c r="EB77" s="20" t="str">
        <f>ZZZ__FnCalls!F127</f>
        <v>Jan 2020</v>
      </c>
      <c r="EC77" s="20" t="str">
        <f>ZZZ__FnCalls!F128</f>
        <v>Feb 2020</v>
      </c>
      <c r="ED77" s="20" t="str">
        <f>ZZZ__FnCalls!F129</f>
        <v>Mar 2020</v>
      </c>
      <c r="EE77" s="20" t="str">
        <f>ZZZ__FnCalls!F130</f>
        <v>Apr 2020</v>
      </c>
      <c r="EF77" s="20" t="str">
        <f>ZZZ__FnCalls!F131</f>
        <v>May 2020</v>
      </c>
      <c r="EG77" s="20" t="str">
        <f>ZZZ__FnCalls!F132</f>
        <v>Jun 2020</v>
      </c>
      <c r="EH77" s="20" t="str">
        <f>ZZZ__FnCalls!F133</f>
        <v>Jul 2020</v>
      </c>
      <c r="EI77" s="20" t="str">
        <f>ZZZ__FnCalls!F134</f>
        <v>Aug 2020</v>
      </c>
      <c r="EJ77" s="20" t="str">
        <f>ZZZ__FnCalls!F135</f>
        <v>Sep 2020</v>
      </c>
      <c r="EK77" s="20" t="str">
        <f>ZZZ__FnCalls!F136</f>
        <v>Oct 2020</v>
      </c>
      <c r="EL77" s="20" t="str">
        <f>ZZZ__FnCalls!F137</f>
        <v>Nov 2020</v>
      </c>
      <c r="EM77" s="20" t="str">
        <f>ZZZ__FnCalls!F138</f>
        <v>Dec 2020</v>
      </c>
      <c r="EN77" s="21" t="str">
        <f>ZZZ__FnCalls!H127</f>
        <v>2020</v>
      </c>
    </row>
    <row r="78" spans="1:144" ht="12.75" customHeight="1" outlineLevel="1">
      <c r="A78" s="7" t="str">
        <f>Labels!B75</f>
        <v>Aggregate Demand Shock</v>
      </c>
      <c r="B78" s="22">
        <f ca="1">AVERAGE('Trial 1'!B13,'Trial 2'!B13,'Trial 3'!B13,'Trial 4'!B13,'Trial 5'!B13,'Trial 6'!B13,'Trial 7'!B13,'Trial 8'!B13)</f>
        <v>-5809.9526679798319</v>
      </c>
      <c r="C78" s="22">
        <f ca="1">AVERAGE('Trial 1'!C13,'Trial 2'!C13,'Trial 3'!C13,'Trial 4'!C13,'Trial 5'!C13,'Trial 6'!C13,'Trial 7'!C13,'Trial 8'!C13)</f>
        <v>-8722.2091704071663</v>
      </c>
      <c r="D78" s="22">
        <f ca="1">AVERAGE('Trial 1'!D13,'Trial 2'!D13,'Trial 3'!D13,'Trial 4'!D13,'Trial 5'!D13,'Trial 6'!D13,'Trial 7'!D13,'Trial 8'!D13)</f>
        <v>6485.4831773629594</v>
      </c>
      <c r="E78" s="22">
        <f ca="1">AVERAGE('Trial 1'!E13,'Trial 2'!E13,'Trial 3'!E13,'Trial 4'!E13,'Trial 5'!E13,'Trial 6'!E13,'Trial 7'!E13,'Trial 8'!E13)</f>
        <v>-3364.3539368750962</v>
      </c>
      <c r="F78" s="22">
        <f ca="1">AVERAGE('Trial 1'!F13,'Trial 2'!F13,'Trial 3'!F13,'Trial 4'!F13,'Trial 5'!F13,'Trial 6'!F13,'Trial 7'!F13,'Trial 8'!F13)</f>
        <v>3981.0761769232254</v>
      </c>
      <c r="G78" s="22">
        <f ca="1">AVERAGE('Trial 1'!G13,'Trial 2'!G13,'Trial 3'!G13,'Trial 4'!G13,'Trial 5'!G13,'Trial 6'!G13,'Trial 7'!G13,'Trial 8'!G13)</f>
        <v>-10618.259791190316</v>
      </c>
      <c r="H78" s="22">
        <f ca="1">AVERAGE('Trial 1'!H13,'Trial 2'!H13,'Trial 3'!H13,'Trial 4'!H13,'Trial 5'!H13,'Trial 6'!H13,'Trial 7'!H13,'Trial 8'!H13)</f>
        <v>13314.830738716853</v>
      </c>
      <c r="I78" s="22">
        <f ca="1">AVERAGE('Trial 1'!I13,'Trial 2'!I13,'Trial 3'!I13,'Trial 4'!I13,'Trial 5'!I13,'Trial 6'!I13,'Trial 7'!I13,'Trial 8'!I13)</f>
        <v>4748.0292210954376</v>
      </c>
      <c r="J78" s="22">
        <f ca="1">AVERAGE('Trial 1'!J13,'Trial 2'!J13,'Trial 3'!J13,'Trial 4'!J13,'Trial 5'!J13,'Trial 6'!J13,'Trial 7'!J13,'Trial 8'!J13)</f>
        <v>-10214.704659528954</v>
      </c>
      <c r="K78" s="22">
        <f ca="1">AVERAGE('Trial 1'!K13,'Trial 2'!K13,'Trial 3'!K13,'Trial 4'!K13,'Trial 5'!K13,'Trial 6'!K13,'Trial 7'!K13,'Trial 8'!K13)</f>
        <v>-2378.9462605226217</v>
      </c>
      <c r="L78" s="22">
        <f ca="1">AVERAGE('Trial 1'!L13,'Trial 2'!L13,'Trial 3'!L13,'Trial 4'!L13,'Trial 5'!L13,'Trial 6'!L13,'Trial 7'!L13,'Trial 8'!L13)</f>
        <v>6038.9453346866749</v>
      </c>
      <c r="M78" s="22">
        <f ca="1">AVERAGE('Trial 1'!M13,'Trial 2'!M13,'Trial 3'!M13,'Trial 4'!M13,'Trial 5'!M13,'Trial 6'!M13,'Trial 7'!M13,'Trial 8'!M13)</f>
        <v>7669.007349539017</v>
      </c>
      <c r="N78" s="23">
        <f ca="1">SUM(B78:M78)</f>
        <v>1128.9455118201813</v>
      </c>
      <c r="O78" s="22">
        <f ca="1">AVERAGE('Trial 1'!O13,'Trial 2'!O13,'Trial 3'!O13,'Trial 4'!O13,'Trial 5'!O13,'Trial 6'!O13,'Trial 7'!O13,'Trial 8'!O13)</f>
        <v>8549.5306596914124</v>
      </c>
      <c r="P78" s="22">
        <f ca="1">AVERAGE('Trial 1'!P13,'Trial 2'!P13,'Trial 3'!P13,'Trial 4'!P13,'Trial 5'!P13,'Trial 6'!P13,'Trial 7'!P13,'Trial 8'!P13)</f>
        <v>-13026.009665495951</v>
      </c>
      <c r="Q78" s="22">
        <f ca="1">AVERAGE('Trial 1'!Q13,'Trial 2'!Q13,'Trial 3'!Q13,'Trial 4'!Q13,'Trial 5'!Q13,'Trial 6'!Q13,'Trial 7'!Q13,'Trial 8'!Q13)</f>
        <v>18297.090297105657</v>
      </c>
      <c r="R78" s="22">
        <f ca="1">AVERAGE('Trial 1'!R13,'Trial 2'!R13,'Trial 3'!R13,'Trial 4'!R13,'Trial 5'!R13,'Trial 6'!R13,'Trial 7'!R13,'Trial 8'!R13)</f>
        <v>16954.91933422393</v>
      </c>
      <c r="S78" s="22">
        <f ca="1">AVERAGE('Trial 1'!S13,'Trial 2'!S13,'Trial 3'!S13,'Trial 4'!S13,'Trial 5'!S13,'Trial 6'!S13,'Trial 7'!S13,'Trial 8'!S13)</f>
        <v>-7970.0911259871755</v>
      </c>
      <c r="T78" s="22">
        <f ca="1">AVERAGE('Trial 1'!T13,'Trial 2'!T13,'Trial 3'!T13,'Trial 4'!T13,'Trial 5'!T13,'Trial 6'!T13,'Trial 7'!T13,'Trial 8'!T13)</f>
        <v>9672.7296096515984</v>
      </c>
      <c r="U78" s="22">
        <f ca="1">AVERAGE('Trial 1'!U13,'Trial 2'!U13,'Trial 3'!U13,'Trial 4'!U13,'Trial 5'!U13,'Trial 6'!U13,'Trial 7'!U13,'Trial 8'!U13)</f>
        <v>1047.8811916170328</v>
      </c>
      <c r="V78" s="22">
        <f ca="1">AVERAGE('Trial 1'!V13,'Trial 2'!V13,'Trial 3'!V13,'Trial 4'!V13,'Trial 5'!V13,'Trial 6'!V13,'Trial 7'!V13,'Trial 8'!V13)</f>
        <v>2836.6163598541925</v>
      </c>
      <c r="W78" s="22">
        <f ca="1">AVERAGE('Trial 1'!W13,'Trial 2'!W13,'Trial 3'!W13,'Trial 4'!W13,'Trial 5'!W13,'Trial 6'!W13,'Trial 7'!W13,'Trial 8'!W13)</f>
        <v>21180.416191290948</v>
      </c>
      <c r="X78" s="22">
        <f ca="1">AVERAGE('Trial 1'!X13,'Trial 2'!X13,'Trial 3'!X13,'Trial 4'!X13,'Trial 5'!X13,'Trial 6'!X13,'Trial 7'!X13,'Trial 8'!X13)</f>
        <v>13551.688512895069</v>
      </c>
      <c r="Y78" s="22">
        <f ca="1">AVERAGE('Trial 1'!Y13,'Trial 2'!Y13,'Trial 3'!Y13,'Trial 4'!Y13,'Trial 5'!Y13,'Trial 6'!Y13,'Trial 7'!Y13,'Trial 8'!Y13)</f>
        <v>4804.5438020722058</v>
      </c>
      <c r="Z78" s="22">
        <f ca="1">AVERAGE('Trial 1'!Z13,'Trial 2'!Z13,'Trial 3'!Z13,'Trial 4'!Z13,'Trial 5'!Z13,'Trial 6'!Z13,'Trial 7'!Z13,'Trial 8'!Z13)</f>
        <v>-11158.823832508946</v>
      </c>
      <c r="AA78" s="23">
        <f ca="1">SUM(O78:Z78)</f>
        <v>64740.491334409962</v>
      </c>
      <c r="AB78" s="22">
        <f ca="1">AVERAGE('Trial 1'!AB13,'Trial 2'!AB13,'Trial 3'!AB13,'Trial 4'!AB13,'Trial 5'!AB13,'Trial 6'!AB13,'Trial 7'!AB13,'Trial 8'!AB13)</f>
        <v>14477.660082463797</v>
      </c>
      <c r="AC78" s="22">
        <f ca="1">AVERAGE('Trial 1'!AC13,'Trial 2'!AC13,'Trial 3'!AC13,'Trial 4'!AC13,'Trial 5'!AC13,'Trial 6'!AC13,'Trial 7'!AC13,'Trial 8'!AC13)</f>
        <v>-6483.9795356332215</v>
      </c>
      <c r="AD78" s="22">
        <f ca="1">AVERAGE('Trial 1'!AD13,'Trial 2'!AD13,'Trial 3'!AD13,'Trial 4'!AD13,'Trial 5'!AD13,'Trial 6'!AD13,'Trial 7'!AD13,'Trial 8'!AD13)</f>
        <v>6217.3304556510693</v>
      </c>
      <c r="AE78" s="22">
        <f ca="1">AVERAGE('Trial 1'!AE13,'Trial 2'!AE13,'Trial 3'!AE13,'Trial 4'!AE13,'Trial 5'!AE13,'Trial 6'!AE13,'Trial 7'!AE13,'Trial 8'!AE13)</f>
        <v>-13833.031787277343</v>
      </c>
      <c r="AF78" s="22">
        <f ca="1">AVERAGE('Trial 1'!AF13,'Trial 2'!AF13,'Trial 3'!AF13,'Trial 4'!AF13,'Trial 5'!AF13,'Trial 6'!AF13,'Trial 7'!AF13,'Trial 8'!AF13)</f>
        <v>-8532.0337871706015</v>
      </c>
      <c r="AG78" s="22">
        <f ca="1">AVERAGE('Trial 1'!AG13,'Trial 2'!AG13,'Trial 3'!AG13,'Trial 4'!AG13,'Trial 5'!AG13,'Trial 6'!AG13,'Trial 7'!AG13,'Trial 8'!AG13)</f>
        <v>-10200.915900397931</v>
      </c>
      <c r="AH78" s="22">
        <f ca="1">AVERAGE('Trial 1'!AH13,'Trial 2'!AH13,'Trial 3'!AH13,'Trial 4'!AH13,'Trial 5'!AH13,'Trial 6'!AH13,'Trial 7'!AH13,'Trial 8'!AH13)</f>
        <v>-11615.953543160067</v>
      </c>
      <c r="AI78" s="22">
        <f ca="1">AVERAGE('Trial 1'!AI13,'Trial 2'!AI13,'Trial 3'!AI13,'Trial 4'!AI13,'Trial 5'!AI13,'Trial 6'!AI13,'Trial 7'!AI13,'Trial 8'!AI13)</f>
        <v>492.07885067689074</v>
      </c>
      <c r="AJ78" s="22">
        <f ca="1">AVERAGE('Trial 1'!AJ13,'Trial 2'!AJ13,'Trial 3'!AJ13,'Trial 4'!AJ13,'Trial 5'!AJ13,'Trial 6'!AJ13,'Trial 7'!AJ13,'Trial 8'!AJ13)</f>
        <v>-11616.935272515253</v>
      </c>
      <c r="AK78" s="22">
        <f ca="1">AVERAGE('Trial 1'!AK13,'Trial 2'!AK13,'Trial 3'!AK13,'Trial 4'!AK13,'Trial 5'!AK13,'Trial 6'!AK13,'Trial 7'!AK13,'Trial 8'!AK13)</f>
        <v>-16579.804024866706</v>
      </c>
      <c r="AL78" s="22">
        <f ca="1">AVERAGE('Trial 1'!AL13,'Trial 2'!AL13,'Trial 3'!AL13,'Trial 4'!AL13,'Trial 5'!AL13,'Trial 6'!AL13,'Trial 7'!AL13,'Trial 8'!AL13)</f>
        <v>-8061.3486881712706</v>
      </c>
      <c r="AM78" s="22">
        <f ca="1">AVERAGE('Trial 1'!AM13,'Trial 2'!AM13,'Trial 3'!AM13,'Trial 4'!AM13,'Trial 5'!AM13,'Trial 6'!AM13,'Trial 7'!AM13,'Trial 8'!AM13)</f>
        <v>-9045.3862982939463</v>
      </c>
      <c r="AN78" s="23">
        <f ca="1">SUM(AB78:AM78)</f>
        <v>-74782.319448694587</v>
      </c>
      <c r="AO78" s="22">
        <f ca="1">AVERAGE('Trial 1'!AO13,'Trial 2'!AO13,'Trial 3'!AO13,'Trial 4'!AO13,'Trial 5'!AO13,'Trial 6'!AO13,'Trial 7'!AO13,'Trial 8'!AO13)</f>
        <v>7450.0316241382188</v>
      </c>
      <c r="AP78" s="22">
        <f ca="1">AVERAGE('Trial 1'!AP13,'Trial 2'!AP13,'Trial 3'!AP13,'Trial 4'!AP13,'Trial 5'!AP13,'Trial 6'!AP13,'Trial 7'!AP13,'Trial 8'!AP13)</f>
        <v>10589.926744319677</v>
      </c>
      <c r="AQ78" s="22">
        <f ca="1">AVERAGE('Trial 1'!AQ13,'Trial 2'!AQ13,'Trial 3'!AQ13,'Trial 4'!AQ13,'Trial 5'!AQ13,'Trial 6'!AQ13,'Trial 7'!AQ13,'Trial 8'!AQ13)</f>
        <v>4622.4604900482263</v>
      </c>
      <c r="AR78" s="22">
        <f ca="1">AVERAGE('Trial 1'!AR13,'Trial 2'!AR13,'Trial 3'!AR13,'Trial 4'!AR13,'Trial 5'!AR13,'Trial 6'!AR13,'Trial 7'!AR13,'Trial 8'!AR13)</f>
        <v>20752.701448648924</v>
      </c>
      <c r="AS78" s="22">
        <f ca="1">AVERAGE('Trial 1'!AS13,'Trial 2'!AS13,'Trial 3'!AS13,'Trial 4'!AS13,'Trial 5'!AS13,'Trial 6'!AS13,'Trial 7'!AS13,'Trial 8'!AS13)</f>
        <v>314.91094027199688</v>
      </c>
      <c r="AT78" s="22">
        <f ca="1">AVERAGE('Trial 1'!AT13,'Trial 2'!AT13,'Trial 3'!AT13,'Trial 4'!AT13,'Trial 5'!AT13,'Trial 6'!AT13,'Trial 7'!AT13,'Trial 8'!AT13)</f>
        <v>-4620.9083171261746</v>
      </c>
      <c r="AU78" s="22">
        <f ca="1">AVERAGE('Trial 1'!AU13,'Trial 2'!AU13,'Trial 3'!AU13,'Trial 4'!AU13,'Trial 5'!AU13,'Trial 6'!AU13,'Trial 7'!AU13,'Trial 8'!AU13)</f>
        <v>1038.9283632336467</v>
      </c>
      <c r="AV78" s="22">
        <f ca="1">AVERAGE('Trial 1'!AV13,'Trial 2'!AV13,'Trial 3'!AV13,'Trial 4'!AV13,'Trial 5'!AV13,'Trial 6'!AV13,'Trial 7'!AV13,'Trial 8'!AV13)</f>
        <v>3264.2547105549593</v>
      </c>
      <c r="AW78" s="22">
        <f ca="1">AVERAGE('Trial 1'!AW13,'Trial 2'!AW13,'Trial 3'!AW13,'Trial 4'!AW13,'Trial 5'!AW13,'Trial 6'!AW13,'Trial 7'!AW13,'Trial 8'!AW13)</f>
        <v>-16599.975883411094</v>
      </c>
      <c r="AX78" s="22">
        <f ca="1">AVERAGE('Trial 1'!AX13,'Trial 2'!AX13,'Trial 3'!AX13,'Trial 4'!AX13,'Trial 5'!AX13,'Trial 6'!AX13,'Trial 7'!AX13,'Trial 8'!AX13)</f>
        <v>-341.32234092191197</v>
      </c>
      <c r="AY78" s="22">
        <f ca="1">AVERAGE('Trial 1'!AY13,'Trial 2'!AY13,'Trial 3'!AY13,'Trial 4'!AY13,'Trial 5'!AY13,'Trial 6'!AY13,'Trial 7'!AY13,'Trial 8'!AY13)</f>
        <v>-10120.176045328668</v>
      </c>
      <c r="AZ78" s="22">
        <f ca="1">AVERAGE('Trial 1'!AZ13,'Trial 2'!AZ13,'Trial 3'!AZ13,'Trial 4'!AZ13,'Trial 5'!AZ13,'Trial 6'!AZ13,'Trial 7'!AZ13,'Trial 8'!AZ13)</f>
        <v>8757.1234480461844</v>
      </c>
      <c r="BA78" s="23">
        <f ca="1">SUM(AO78:AZ78)</f>
        <v>25107.955182473986</v>
      </c>
      <c r="BB78" s="22">
        <f ca="1">AVERAGE('Trial 1'!BB13,'Trial 2'!BB13,'Trial 3'!BB13,'Trial 4'!BB13,'Trial 5'!BB13,'Trial 6'!BB13,'Trial 7'!BB13,'Trial 8'!BB13)</f>
        <v>8187.9174061680042</v>
      </c>
      <c r="BC78" s="22">
        <f ca="1">AVERAGE('Trial 1'!BC13,'Trial 2'!BC13,'Trial 3'!BC13,'Trial 4'!BC13,'Trial 5'!BC13,'Trial 6'!BC13,'Trial 7'!BC13,'Trial 8'!BC13)</f>
        <v>-9690.2335733411055</v>
      </c>
      <c r="BD78" s="22">
        <f ca="1">AVERAGE('Trial 1'!BD13,'Trial 2'!BD13,'Trial 3'!BD13,'Trial 4'!BD13,'Trial 5'!BD13,'Trial 6'!BD13,'Trial 7'!BD13,'Trial 8'!BD13)</f>
        <v>6034.638344893805</v>
      </c>
      <c r="BE78" s="22">
        <f ca="1">AVERAGE('Trial 1'!BE13,'Trial 2'!BE13,'Trial 3'!BE13,'Trial 4'!BE13,'Trial 5'!BE13,'Trial 6'!BE13,'Trial 7'!BE13,'Trial 8'!BE13)</f>
        <v>17363.84117548748</v>
      </c>
      <c r="BF78" s="22">
        <f ca="1">AVERAGE('Trial 1'!BF13,'Trial 2'!BF13,'Trial 3'!BF13,'Trial 4'!BF13,'Trial 5'!BF13,'Trial 6'!BF13,'Trial 7'!BF13,'Trial 8'!BF13)</f>
        <v>-18461.482308900613</v>
      </c>
      <c r="BG78" s="22">
        <f ca="1">AVERAGE('Trial 1'!BG13,'Trial 2'!BG13,'Trial 3'!BG13,'Trial 4'!BG13,'Trial 5'!BG13,'Trial 6'!BG13,'Trial 7'!BG13,'Trial 8'!BG13)</f>
        <v>7999.3093228471616</v>
      </c>
      <c r="BH78" s="22">
        <f ca="1">AVERAGE('Trial 1'!BH13,'Trial 2'!BH13,'Trial 3'!BH13,'Trial 4'!BH13,'Trial 5'!BH13,'Trial 6'!BH13,'Trial 7'!BH13,'Trial 8'!BH13)</f>
        <v>-14862.395306333465</v>
      </c>
      <c r="BI78" s="22">
        <f ca="1">AVERAGE('Trial 1'!BI13,'Trial 2'!BI13,'Trial 3'!BI13,'Trial 4'!BI13,'Trial 5'!BI13,'Trial 6'!BI13,'Trial 7'!BI13,'Trial 8'!BI13)</f>
        <v>1654.8445418765068</v>
      </c>
      <c r="BJ78" s="22">
        <f ca="1">AVERAGE('Trial 1'!BJ13,'Trial 2'!BJ13,'Trial 3'!BJ13,'Trial 4'!BJ13,'Trial 5'!BJ13,'Trial 6'!BJ13,'Trial 7'!BJ13,'Trial 8'!BJ13)</f>
        <v>-15008.031867005942</v>
      </c>
      <c r="BK78" s="22">
        <f ca="1">AVERAGE('Trial 1'!BK13,'Trial 2'!BK13,'Trial 3'!BK13,'Trial 4'!BK13,'Trial 5'!BK13,'Trial 6'!BK13,'Trial 7'!BK13,'Trial 8'!BK13)</f>
        <v>13667.047885675147</v>
      </c>
      <c r="BL78" s="22">
        <f ca="1">AVERAGE('Trial 1'!BL13,'Trial 2'!BL13,'Trial 3'!BL13,'Trial 4'!BL13,'Trial 5'!BL13,'Trial 6'!BL13,'Trial 7'!BL13,'Trial 8'!BL13)</f>
        <v>-5892.2532501835258</v>
      </c>
      <c r="BM78" s="22">
        <f ca="1">AVERAGE('Trial 1'!BM13,'Trial 2'!BM13,'Trial 3'!BM13,'Trial 4'!BM13,'Trial 5'!BM13,'Trial 6'!BM13,'Trial 7'!BM13,'Trial 8'!BM13)</f>
        <v>8139.2710496790278</v>
      </c>
      <c r="BN78" s="23">
        <f ca="1">SUM(BB78:BM78)</f>
        <v>-867.52657913752046</v>
      </c>
      <c r="BO78" s="22">
        <f ca="1">AVERAGE('Trial 1'!BO13,'Trial 2'!BO13,'Trial 3'!BO13,'Trial 4'!BO13,'Trial 5'!BO13,'Trial 6'!BO13,'Trial 7'!BO13,'Trial 8'!BO13)</f>
        <v>-926.17838353412481</v>
      </c>
      <c r="BP78" s="22">
        <f ca="1">AVERAGE('Trial 1'!BP13,'Trial 2'!BP13,'Trial 3'!BP13,'Trial 4'!BP13,'Trial 5'!BP13,'Trial 6'!BP13,'Trial 7'!BP13,'Trial 8'!BP13)</f>
        <v>2052.4103652883323</v>
      </c>
      <c r="BQ78" s="22">
        <f ca="1">AVERAGE('Trial 1'!BQ13,'Trial 2'!BQ13,'Trial 3'!BQ13,'Trial 4'!BQ13,'Trial 5'!BQ13,'Trial 6'!BQ13,'Trial 7'!BQ13,'Trial 8'!BQ13)</f>
        <v>10700.249048044559</v>
      </c>
      <c r="BR78" s="22">
        <f ca="1">AVERAGE('Trial 1'!BR13,'Trial 2'!BR13,'Trial 3'!BR13,'Trial 4'!BR13,'Trial 5'!BR13,'Trial 6'!BR13,'Trial 7'!BR13,'Trial 8'!BR13)</f>
        <v>7364.9453459632114</v>
      </c>
      <c r="BS78" s="22">
        <f ca="1">AVERAGE('Trial 1'!BS13,'Trial 2'!BS13,'Trial 3'!BS13,'Trial 4'!BS13,'Trial 5'!BS13,'Trial 6'!BS13,'Trial 7'!BS13,'Trial 8'!BS13)</f>
        <v>7637.4246565150706</v>
      </c>
      <c r="BT78" s="22">
        <f ca="1">AVERAGE('Trial 1'!BT13,'Trial 2'!BT13,'Trial 3'!BT13,'Trial 4'!BT13,'Trial 5'!BT13,'Trial 6'!BT13,'Trial 7'!BT13,'Trial 8'!BT13)</f>
        <v>10326.030394962327</v>
      </c>
      <c r="BU78" s="22">
        <f ca="1">AVERAGE('Trial 1'!BU13,'Trial 2'!BU13,'Trial 3'!BU13,'Trial 4'!BU13,'Trial 5'!BU13,'Trial 6'!BU13,'Trial 7'!BU13,'Trial 8'!BU13)</f>
        <v>21033.713928096113</v>
      </c>
      <c r="BV78" s="22">
        <f ca="1">AVERAGE('Trial 1'!BV13,'Trial 2'!BV13,'Trial 3'!BV13,'Trial 4'!BV13,'Trial 5'!BV13,'Trial 6'!BV13,'Trial 7'!BV13,'Trial 8'!BV13)</f>
        <v>3567.3858473677651</v>
      </c>
      <c r="BW78" s="22">
        <f ca="1">AVERAGE('Trial 1'!BW13,'Trial 2'!BW13,'Trial 3'!BW13,'Trial 4'!BW13,'Trial 5'!BW13,'Trial 6'!BW13,'Trial 7'!BW13,'Trial 8'!BW13)</f>
        <v>-11753.582369675056</v>
      </c>
      <c r="BX78" s="22">
        <f ca="1">AVERAGE('Trial 1'!BX13,'Trial 2'!BX13,'Trial 3'!BX13,'Trial 4'!BX13,'Trial 5'!BX13,'Trial 6'!BX13,'Trial 7'!BX13,'Trial 8'!BX13)</f>
        <v>-12004.618234286807</v>
      </c>
      <c r="BY78" s="22">
        <f ca="1">AVERAGE('Trial 1'!BY13,'Trial 2'!BY13,'Trial 3'!BY13,'Trial 4'!BY13,'Trial 5'!BY13,'Trial 6'!BY13,'Trial 7'!BY13,'Trial 8'!BY13)</f>
        <v>3697.5030442299212</v>
      </c>
      <c r="BZ78" s="22">
        <f ca="1">AVERAGE('Trial 1'!BZ13,'Trial 2'!BZ13,'Trial 3'!BZ13,'Trial 4'!BZ13,'Trial 5'!BZ13,'Trial 6'!BZ13,'Trial 7'!BZ13,'Trial 8'!BZ13)</f>
        <v>3136.7048443618619</v>
      </c>
      <c r="CA78" s="23">
        <f ca="1">SUM(BO78:BZ78)</f>
        <v>44831.988487333183</v>
      </c>
      <c r="CB78" s="22">
        <f ca="1">AVERAGE('Trial 1'!CB13,'Trial 2'!CB13,'Trial 3'!CB13,'Trial 4'!CB13,'Trial 5'!CB13,'Trial 6'!CB13,'Trial 7'!CB13,'Trial 8'!CB13)</f>
        <v>-3959.3945149080091</v>
      </c>
      <c r="CC78" s="22">
        <f ca="1">AVERAGE('Trial 1'!CC13,'Trial 2'!CC13,'Trial 3'!CC13,'Trial 4'!CC13,'Trial 5'!CC13,'Trial 6'!CC13,'Trial 7'!CC13,'Trial 8'!CC13)</f>
        <v>-1488.6898873311329</v>
      </c>
      <c r="CD78" s="22">
        <f ca="1">AVERAGE('Trial 1'!CD13,'Trial 2'!CD13,'Trial 3'!CD13,'Trial 4'!CD13,'Trial 5'!CD13,'Trial 6'!CD13,'Trial 7'!CD13,'Trial 8'!CD13)</f>
        <v>-16522.020639263865</v>
      </c>
      <c r="CE78" s="22">
        <f ca="1">AVERAGE('Trial 1'!CE13,'Trial 2'!CE13,'Trial 3'!CE13,'Trial 4'!CE13,'Trial 5'!CE13,'Trial 6'!CE13,'Trial 7'!CE13,'Trial 8'!CE13)</f>
        <v>13213.086904082622</v>
      </c>
      <c r="CF78" s="22">
        <f ca="1">AVERAGE('Trial 1'!CF13,'Trial 2'!CF13,'Trial 3'!CF13,'Trial 4'!CF13,'Trial 5'!CF13,'Trial 6'!CF13,'Trial 7'!CF13,'Trial 8'!CF13)</f>
        <v>-211.33211970077377</v>
      </c>
      <c r="CG78" s="22">
        <f ca="1">AVERAGE('Trial 1'!CG13,'Trial 2'!CG13,'Trial 3'!CG13,'Trial 4'!CG13,'Trial 5'!CG13,'Trial 6'!CG13,'Trial 7'!CG13,'Trial 8'!CG13)</f>
        <v>795.05651475719515</v>
      </c>
      <c r="CH78" s="22">
        <f ca="1">AVERAGE('Trial 1'!CH13,'Trial 2'!CH13,'Trial 3'!CH13,'Trial 4'!CH13,'Trial 5'!CH13,'Trial 6'!CH13,'Trial 7'!CH13,'Trial 8'!CH13)</f>
        <v>16287.292858381232</v>
      </c>
      <c r="CI78" s="22">
        <f ca="1">AVERAGE('Trial 1'!CI13,'Trial 2'!CI13,'Trial 3'!CI13,'Trial 4'!CI13,'Trial 5'!CI13,'Trial 6'!CI13,'Trial 7'!CI13,'Trial 8'!CI13)</f>
        <v>15502.986369677788</v>
      </c>
      <c r="CJ78" s="22">
        <f ca="1">AVERAGE('Trial 1'!CJ13,'Trial 2'!CJ13,'Trial 3'!CJ13,'Trial 4'!CJ13,'Trial 5'!CJ13,'Trial 6'!CJ13,'Trial 7'!CJ13,'Trial 8'!CJ13)</f>
        <v>3408.1123386824511</v>
      </c>
      <c r="CK78" s="22">
        <f ca="1">AVERAGE('Trial 1'!CK13,'Trial 2'!CK13,'Trial 3'!CK13,'Trial 4'!CK13,'Trial 5'!CK13,'Trial 6'!CK13,'Trial 7'!CK13,'Trial 8'!CK13)</f>
        <v>-6087.0837060099002</v>
      </c>
      <c r="CL78" s="22">
        <f ca="1">AVERAGE('Trial 1'!CL13,'Trial 2'!CL13,'Trial 3'!CL13,'Trial 4'!CL13,'Trial 5'!CL13,'Trial 6'!CL13,'Trial 7'!CL13,'Trial 8'!CL13)</f>
        <v>-8000.4316572159805</v>
      </c>
      <c r="CM78" s="22">
        <f ca="1">AVERAGE('Trial 1'!CM13,'Trial 2'!CM13,'Trial 3'!CM13,'Trial 4'!CM13,'Trial 5'!CM13,'Trial 6'!CM13,'Trial 7'!CM13,'Trial 8'!CM13)</f>
        <v>15448.330486007264</v>
      </c>
      <c r="CN78" s="23">
        <f ca="1">SUM(CB78:CM78)</f>
        <v>28385.912947158889</v>
      </c>
      <c r="CO78" s="22">
        <f ca="1">AVERAGE('Trial 1'!CO13,'Trial 2'!CO13,'Trial 3'!CO13,'Trial 4'!CO13,'Trial 5'!CO13,'Trial 6'!CO13,'Trial 7'!CO13,'Trial 8'!CO13)</f>
        <v>-12989.863457846519</v>
      </c>
      <c r="CP78" s="22">
        <f ca="1">AVERAGE('Trial 1'!CP13,'Trial 2'!CP13,'Trial 3'!CP13,'Trial 4'!CP13,'Trial 5'!CP13,'Trial 6'!CP13,'Trial 7'!CP13,'Trial 8'!CP13)</f>
        <v>7362.9033873903008</v>
      </c>
      <c r="CQ78" s="22">
        <f ca="1">AVERAGE('Trial 1'!CQ13,'Trial 2'!CQ13,'Trial 3'!CQ13,'Trial 4'!CQ13,'Trial 5'!CQ13,'Trial 6'!CQ13,'Trial 7'!CQ13,'Trial 8'!CQ13)</f>
        <v>12774.981343867232</v>
      </c>
      <c r="CR78" s="22">
        <f ca="1">AVERAGE('Trial 1'!CR13,'Trial 2'!CR13,'Trial 3'!CR13,'Trial 4'!CR13,'Trial 5'!CR13,'Trial 6'!CR13,'Trial 7'!CR13,'Trial 8'!CR13)</f>
        <v>-9715.9179027867758</v>
      </c>
      <c r="CS78" s="22">
        <f ca="1">AVERAGE('Trial 1'!CS13,'Trial 2'!CS13,'Trial 3'!CS13,'Trial 4'!CS13,'Trial 5'!CS13,'Trial 6'!CS13,'Trial 7'!CS13,'Trial 8'!CS13)</f>
        <v>-8526.5461999887266</v>
      </c>
      <c r="CT78" s="22">
        <f ca="1">AVERAGE('Trial 1'!CT13,'Trial 2'!CT13,'Trial 3'!CT13,'Trial 4'!CT13,'Trial 5'!CT13,'Trial 6'!CT13,'Trial 7'!CT13,'Trial 8'!CT13)</f>
        <v>757.94035711729089</v>
      </c>
      <c r="CU78" s="22">
        <f ca="1">AVERAGE('Trial 1'!CU13,'Trial 2'!CU13,'Trial 3'!CU13,'Trial 4'!CU13,'Trial 5'!CU13,'Trial 6'!CU13,'Trial 7'!CU13,'Trial 8'!CU13)</f>
        <v>6754.324315743811</v>
      </c>
      <c r="CV78" s="22">
        <f ca="1">AVERAGE('Trial 1'!CV13,'Trial 2'!CV13,'Trial 3'!CV13,'Trial 4'!CV13,'Trial 5'!CV13,'Trial 6'!CV13,'Trial 7'!CV13,'Trial 8'!CV13)</f>
        <v>-8400.8922670479005</v>
      </c>
      <c r="CW78" s="22">
        <f ca="1">AVERAGE('Trial 1'!CW13,'Trial 2'!CW13,'Trial 3'!CW13,'Trial 4'!CW13,'Trial 5'!CW13,'Trial 6'!CW13,'Trial 7'!CW13,'Trial 8'!CW13)</f>
        <v>1766.3776542692749</v>
      </c>
      <c r="CX78" s="22">
        <f ca="1">AVERAGE('Trial 1'!CX13,'Trial 2'!CX13,'Trial 3'!CX13,'Trial 4'!CX13,'Trial 5'!CX13,'Trial 6'!CX13,'Trial 7'!CX13,'Trial 8'!CX13)</f>
        <v>1301.4095384285465</v>
      </c>
      <c r="CY78" s="22">
        <f ca="1">AVERAGE('Trial 1'!CY13,'Trial 2'!CY13,'Trial 3'!CY13,'Trial 4'!CY13,'Trial 5'!CY13,'Trial 6'!CY13,'Trial 7'!CY13,'Trial 8'!CY13)</f>
        <v>2804.626811887013</v>
      </c>
      <c r="CZ78" s="22">
        <f ca="1">AVERAGE('Trial 1'!CZ13,'Trial 2'!CZ13,'Trial 3'!CZ13,'Trial 4'!CZ13,'Trial 5'!CZ13,'Trial 6'!CZ13,'Trial 7'!CZ13,'Trial 8'!CZ13)</f>
        <v>5221.9440258930881</v>
      </c>
      <c r="DA78" s="23">
        <f ca="1">SUM(CO78:CZ78)</f>
        <v>-888.71239307336236</v>
      </c>
      <c r="DB78" s="22">
        <f ca="1">AVERAGE('Trial 1'!DB13,'Trial 2'!DB13,'Trial 3'!DB13,'Trial 4'!DB13,'Trial 5'!DB13,'Trial 6'!DB13,'Trial 7'!DB13,'Trial 8'!DB13)</f>
        <v>2395.6473107327361</v>
      </c>
      <c r="DC78" s="22">
        <f ca="1">AVERAGE('Trial 1'!DC13,'Trial 2'!DC13,'Trial 3'!DC13,'Trial 4'!DC13,'Trial 5'!DC13,'Trial 6'!DC13,'Trial 7'!DC13,'Trial 8'!DC13)</f>
        <v>12672.841384125699</v>
      </c>
      <c r="DD78" s="22">
        <f ca="1">AVERAGE('Trial 1'!DD13,'Trial 2'!DD13,'Trial 3'!DD13,'Trial 4'!DD13,'Trial 5'!DD13,'Trial 6'!DD13,'Trial 7'!DD13,'Trial 8'!DD13)</f>
        <v>-5333.4220979671472</v>
      </c>
      <c r="DE78" s="22">
        <f ca="1">AVERAGE('Trial 1'!DE13,'Trial 2'!DE13,'Trial 3'!DE13,'Trial 4'!DE13,'Trial 5'!DE13,'Trial 6'!DE13,'Trial 7'!DE13,'Trial 8'!DE13)</f>
        <v>3616.4260711037941</v>
      </c>
      <c r="DF78" s="22">
        <f ca="1">AVERAGE('Trial 1'!DF13,'Trial 2'!DF13,'Trial 3'!DF13,'Trial 4'!DF13,'Trial 5'!DF13,'Trial 6'!DF13,'Trial 7'!DF13,'Trial 8'!DF13)</f>
        <v>-9098.1163284746308</v>
      </c>
      <c r="DG78" s="22">
        <f ca="1">AVERAGE('Trial 1'!DG13,'Trial 2'!DG13,'Trial 3'!DG13,'Trial 4'!DG13,'Trial 5'!DG13,'Trial 6'!DG13,'Trial 7'!DG13,'Trial 8'!DG13)</f>
        <v>8412.2217197634891</v>
      </c>
      <c r="DH78" s="22">
        <f ca="1">AVERAGE('Trial 1'!DH13,'Trial 2'!DH13,'Trial 3'!DH13,'Trial 4'!DH13,'Trial 5'!DH13,'Trial 6'!DH13,'Trial 7'!DH13,'Trial 8'!DH13)</f>
        <v>728.12154208567699</v>
      </c>
      <c r="DI78" s="22">
        <f ca="1">AVERAGE('Trial 1'!DI13,'Trial 2'!DI13,'Trial 3'!DI13,'Trial 4'!DI13,'Trial 5'!DI13,'Trial 6'!DI13,'Trial 7'!DI13,'Trial 8'!DI13)</f>
        <v>-682.35893962969931</v>
      </c>
      <c r="DJ78" s="22">
        <f ca="1">AVERAGE('Trial 1'!DJ13,'Trial 2'!DJ13,'Trial 3'!DJ13,'Trial 4'!DJ13,'Trial 5'!DJ13,'Trial 6'!DJ13,'Trial 7'!DJ13,'Trial 8'!DJ13)</f>
        <v>-7669.7489825333259</v>
      </c>
      <c r="DK78" s="22">
        <f ca="1">AVERAGE('Trial 1'!DK13,'Trial 2'!DK13,'Trial 3'!DK13,'Trial 4'!DK13,'Trial 5'!DK13,'Trial 6'!DK13,'Trial 7'!DK13,'Trial 8'!DK13)</f>
        <v>14060.348439201889</v>
      </c>
      <c r="DL78" s="22">
        <f ca="1">AVERAGE('Trial 1'!DL13,'Trial 2'!DL13,'Trial 3'!DL13,'Trial 4'!DL13,'Trial 5'!DL13,'Trial 6'!DL13,'Trial 7'!DL13,'Trial 8'!DL13)</f>
        <v>-9058.390408053805</v>
      </c>
      <c r="DM78" s="22">
        <f ca="1">AVERAGE('Trial 1'!DM13,'Trial 2'!DM13,'Trial 3'!DM13,'Trial 4'!DM13,'Trial 5'!DM13,'Trial 6'!DM13,'Trial 7'!DM13,'Trial 8'!DM13)</f>
        <v>-7095.092437710412</v>
      </c>
      <c r="DN78" s="23">
        <f ca="1">SUM(DB78:DM78)</f>
        <v>2948.4772726442616</v>
      </c>
      <c r="DO78" s="22">
        <f ca="1">AVERAGE('Trial 1'!DO13,'Trial 2'!DO13,'Trial 3'!DO13,'Trial 4'!DO13,'Trial 5'!DO13,'Trial 6'!DO13,'Trial 7'!DO13,'Trial 8'!DO13)</f>
        <v>4154.118053753502</v>
      </c>
      <c r="DP78" s="22">
        <f ca="1">AVERAGE('Trial 1'!DP13,'Trial 2'!DP13,'Trial 3'!DP13,'Trial 4'!DP13,'Trial 5'!DP13,'Trial 6'!DP13,'Trial 7'!DP13,'Trial 8'!DP13)</f>
        <v>4367.7255092389005</v>
      </c>
      <c r="DQ78" s="22">
        <f ca="1">AVERAGE('Trial 1'!DQ13,'Trial 2'!DQ13,'Trial 3'!DQ13,'Trial 4'!DQ13,'Trial 5'!DQ13,'Trial 6'!DQ13,'Trial 7'!DQ13,'Trial 8'!DQ13)</f>
        <v>-811.9066995183349</v>
      </c>
      <c r="DR78" s="22">
        <f ca="1">AVERAGE('Trial 1'!DR13,'Trial 2'!DR13,'Trial 3'!DR13,'Trial 4'!DR13,'Trial 5'!DR13,'Trial 6'!DR13,'Trial 7'!DR13,'Trial 8'!DR13)</f>
        <v>-18725.555652409203</v>
      </c>
      <c r="DS78" s="22">
        <f ca="1">AVERAGE('Trial 1'!DS13,'Trial 2'!DS13,'Trial 3'!DS13,'Trial 4'!DS13,'Trial 5'!DS13,'Trial 6'!DS13,'Trial 7'!DS13,'Trial 8'!DS13)</f>
        <v>6191.5378770333036</v>
      </c>
      <c r="DT78" s="22">
        <f ca="1">AVERAGE('Trial 1'!DT13,'Trial 2'!DT13,'Trial 3'!DT13,'Trial 4'!DT13,'Trial 5'!DT13,'Trial 6'!DT13,'Trial 7'!DT13,'Trial 8'!DT13)</f>
        <v>16802.62196528009</v>
      </c>
      <c r="DU78" s="22">
        <f ca="1">AVERAGE('Trial 1'!DU13,'Trial 2'!DU13,'Trial 3'!DU13,'Trial 4'!DU13,'Trial 5'!DU13,'Trial 6'!DU13,'Trial 7'!DU13,'Trial 8'!DU13)</f>
        <v>1501.2306972337469</v>
      </c>
      <c r="DV78" s="22">
        <f ca="1">AVERAGE('Trial 1'!DV13,'Trial 2'!DV13,'Trial 3'!DV13,'Trial 4'!DV13,'Trial 5'!DV13,'Trial 6'!DV13,'Trial 7'!DV13,'Trial 8'!DV13)</f>
        <v>356.70480938021046</v>
      </c>
      <c r="DW78" s="22">
        <f ca="1">AVERAGE('Trial 1'!DW13,'Trial 2'!DW13,'Trial 3'!DW13,'Trial 4'!DW13,'Trial 5'!DW13,'Trial 6'!DW13,'Trial 7'!DW13,'Trial 8'!DW13)</f>
        <v>13319.224728423729</v>
      </c>
      <c r="DX78" s="22">
        <f ca="1">AVERAGE('Trial 1'!DX13,'Trial 2'!DX13,'Trial 3'!DX13,'Trial 4'!DX13,'Trial 5'!DX13,'Trial 6'!DX13,'Trial 7'!DX13,'Trial 8'!DX13)</f>
        <v>-9148.9005406851793</v>
      </c>
      <c r="DY78" s="22">
        <f ca="1">AVERAGE('Trial 1'!DY13,'Trial 2'!DY13,'Trial 3'!DY13,'Trial 4'!DY13,'Trial 5'!DY13,'Trial 6'!DY13,'Trial 7'!DY13,'Trial 8'!DY13)</f>
        <v>24231.483405456831</v>
      </c>
      <c r="DZ78" s="22">
        <f ca="1">AVERAGE('Trial 1'!DZ13,'Trial 2'!DZ13,'Trial 3'!DZ13,'Trial 4'!DZ13,'Trial 5'!DZ13,'Trial 6'!DZ13,'Trial 7'!DZ13,'Trial 8'!DZ13)</f>
        <v>4982.2122232139136</v>
      </c>
      <c r="EA78" s="23">
        <f ca="1">SUM(DO78:DZ78)</f>
        <v>47220.496376401519</v>
      </c>
      <c r="EB78" s="22">
        <f ca="1">AVERAGE('Trial 1'!EB13,'Trial 2'!EB13,'Trial 3'!EB13,'Trial 4'!EB13,'Trial 5'!EB13,'Trial 6'!EB13,'Trial 7'!EB13,'Trial 8'!EB13)</f>
        <v>-4951.0761312916684</v>
      </c>
      <c r="EC78" s="22">
        <f ca="1">AVERAGE('Trial 1'!EC13,'Trial 2'!EC13,'Trial 3'!EC13,'Trial 4'!EC13,'Trial 5'!EC13,'Trial 6'!EC13,'Trial 7'!EC13,'Trial 8'!EC13)</f>
        <v>-23360.11418548142</v>
      </c>
      <c r="ED78" s="22">
        <f ca="1">AVERAGE('Trial 1'!ED13,'Trial 2'!ED13,'Trial 3'!ED13,'Trial 4'!ED13,'Trial 5'!ED13,'Trial 6'!ED13,'Trial 7'!ED13,'Trial 8'!ED13)</f>
        <v>11948.569778304331</v>
      </c>
      <c r="EE78" s="22">
        <f ca="1">AVERAGE('Trial 1'!EE13,'Trial 2'!EE13,'Trial 3'!EE13,'Trial 4'!EE13,'Trial 5'!EE13,'Trial 6'!EE13,'Trial 7'!EE13,'Trial 8'!EE13)</f>
        <v>-4784.761173354631</v>
      </c>
      <c r="EF78" s="22">
        <f ca="1">AVERAGE('Trial 1'!EF13,'Trial 2'!EF13,'Trial 3'!EF13,'Trial 4'!EF13,'Trial 5'!EF13,'Trial 6'!EF13,'Trial 7'!EF13,'Trial 8'!EF13)</f>
        <v>7996.8874620778433</v>
      </c>
      <c r="EG78" s="22">
        <f ca="1">AVERAGE('Trial 1'!EG13,'Trial 2'!EG13,'Trial 3'!EG13,'Trial 4'!EG13,'Trial 5'!EG13,'Trial 6'!EG13,'Trial 7'!EG13,'Trial 8'!EG13)</f>
        <v>-927.13182319376392</v>
      </c>
      <c r="EH78" s="22">
        <f ca="1">AVERAGE('Trial 1'!EH13,'Trial 2'!EH13,'Trial 3'!EH13,'Trial 4'!EH13,'Trial 5'!EH13,'Trial 6'!EH13,'Trial 7'!EH13,'Trial 8'!EH13)</f>
        <v>14917.431673597253</v>
      </c>
      <c r="EI78" s="22">
        <f ca="1">AVERAGE('Trial 1'!EI13,'Trial 2'!EI13,'Trial 3'!EI13,'Trial 4'!EI13,'Trial 5'!EI13,'Trial 6'!EI13,'Trial 7'!EI13,'Trial 8'!EI13)</f>
        <v>4109.9954241785717</v>
      </c>
      <c r="EJ78" s="22">
        <f ca="1">AVERAGE('Trial 1'!EJ13,'Trial 2'!EJ13,'Trial 3'!EJ13,'Trial 4'!EJ13,'Trial 5'!EJ13,'Trial 6'!EJ13,'Trial 7'!EJ13,'Trial 8'!EJ13)</f>
        <v>-1066.8551334389349</v>
      </c>
      <c r="EK78" s="22">
        <f ca="1">AVERAGE('Trial 1'!EK13,'Trial 2'!EK13,'Trial 3'!EK13,'Trial 4'!EK13,'Trial 5'!EK13,'Trial 6'!EK13,'Trial 7'!EK13,'Trial 8'!EK13)</f>
        <v>11388.44269751918</v>
      </c>
      <c r="EL78" s="22">
        <f ca="1">AVERAGE('Trial 1'!EL13,'Trial 2'!EL13,'Trial 3'!EL13,'Trial 4'!EL13,'Trial 5'!EL13,'Trial 6'!EL13,'Trial 7'!EL13,'Trial 8'!EL13)</f>
        <v>7342.5365749573357</v>
      </c>
      <c r="EM78" s="22">
        <f ca="1">AVERAGE('Trial 1'!EM13,'Trial 2'!EM13,'Trial 3'!EM13,'Trial 4'!EM13,'Trial 5'!EM13,'Trial 6'!EM13,'Trial 7'!EM13,'Trial 8'!EM13)</f>
        <v>-11219.904536824039</v>
      </c>
      <c r="EN78" s="23">
        <f ca="1">SUM(EB78:EM78)</f>
        <v>11394.020627050058</v>
      </c>
    </row>
    <row r="79" spans="1:144" ht="12.75" customHeight="1" outlineLevel="1">
      <c r="A79" s="11" t="str">
        <f>Labels!B76</f>
        <v>Aggregate Demand Shock std dev</v>
      </c>
      <c r="B79" s="24">
        <f ca="1">STDEV('Trial 1'!B13,'Trial 2'!B13,'Trial 3'!B13,'Trial 4'!B13,'Trial 5'!B13,'Trial 6'!B13,'Trial 7'!B13,'Trial 8'!B13)</f>
        <v>26945.201186515998</v>
      </c>
      <c r="C79" s="24">
        <f ca="1">STDEV('Trial 1'!C13,'Trial 2'!C13,'Trial 3'!C13,'Trial 4'!C13,'Trial 5'!C13,'Trial 6'!C13,'Trial 7'!C13,'Trial 8'!C13)</f>
        <v>33672.143080053975</v>
      </c>
      <c r="D79" s="24">
        <f ca="1">STDEV('Trial 1'!D13,'Trial 2'!D13,'Trial 3'!D13,'Trial 4'!D13,'Trial 5'!D13,'Trial 6'!D13,'Trial 7'!D13,'Trial 8'!D13)</f>
        <v>28294.406274875568</v>
      </c>
      <c r="E79" s="24">
        <f ca="1">STDEV('Trial 1'!E13,'Trial 2'!E13,'Trial 3'!E13,'Trial 4'!E13,'Trial 5'!E13,'Trial 6'!E13,'Trial 7'!E13,'Trial 8'!E13)</f>
        <v>26328.647671262395</v>
      </c>
      <c r="F79" s="24">
        <f ca="1">STDEV('Trial 1'!F13,'Trial 2'!F13,'Trial 3'!F13,'Trial 4'!F13,'Trial 5'!F13,'Trial 6'!F13,'Trial 7'!F13,'Trial 8'!F13)</f>
        <v>14984.095950909401</v>
      </c>
      <c r="G79" s="24">
        <f ca="1">STDEV('Trial 1'!G13,'Trial 2'!G13,'Trial 3'!G13,'Trial 4'!G13,'Trial 5'!G13,'Trial 6'!G13,'Trial 7'!G13,'Trial 8'!G13)</f>
        <v>11297.207379601825</v>
      </c>
      <c r="H79" s="24">
        <f ca="1">STDEV('Trial 1'!H13,'Trial 2'!H13,'Trial 3'!H13,'Trial 4'!H13,'Trial 5'!H13,'Trial 6'!H13,'Trial 7'!H13,'Trial 8'!H13)</f>
        <v>23850.511217728003</v>
      </c>
      <c r="I79" s="24">
        <f ca="1">STDEV('Trial 1'!I13,'Trial 2'!I13,'Trial 3'!I13,'Trial 4'!I13,'Trial 5'!I13,'Trial 6'!I13,'Trial 7'!I13,'Trial 8'!I13)</f>
        <v>30144.922046921845</v>
      </c>
      <c r="J79" s="24">
        <f ca="1">STDEV('Trial 1'!J13,'Trial 2'!J13,'Trial 3'!J13,'Trial 4'!J13,'Trial 5'!J13,'Trial 6'!J13,'Trial 7'!J13,'Trial 8'!J13)</f>
        <v>34141.380043464815</v>
      </c>
      <c r="K79" s="24">
        <f ca="1">STDEV('Trial 1'!K13,'Trial 2'!K13,'Trial 3'!K13,'Trial 4'!K13,'Trial 5'!K13,'Trial 6'!K13,'Trial 7'!K13,'Trial 8'!K13)</f>
        <v>41536.541637297487</v>
      </c>
      <c r="L79" s="24">
        <f ca="1">STDEV('Trial 1'!L13,'Trial 2'!L13,'Trial 3'!L13,'Trial 4'!L13,'Trial 5'!L13,'Trial 6'!L13,'Trial 7'!L13,'Trial 8'!L13)</f>
        <v>28564.115604624891</v>
      </c>
      <c r="M79" s="24">
        <f ca="1">STDEV('Trial 1'!M13,'Trial 2'!M13,'Trial 3'!M13,'Trial 4'!M13,'Trial 5'!M13,'Trial 6'!M13,'Trial 7'!M13,'Trial 8'!M13)</f>
        <v>32265.176068649071</v>
      </c>
      <c r="N79" s="25">
        <f ca="1">SUM(B79:M79)</f>
        <v>332024.34816190525</v>
      </c>
      <c r="O79" s="24">
        <f ca="1">STDEV('Trial 1'!O13,'Trial 2'!O13,'Trial 3'!O13,'Trial 4'!O13,'Trial 5'!O13,'Trial 6'!O13,'Trial 7'!O13,'Trial 8'!O13)</f>
        <v>27892.430896908878</v>
      </c>
      <c r="P79" s="24">
        <f ca="1">STDEV('Trial 1'!P13,'Trial 2'!P13,'Trial 3'!P13,'Trial 4'!P13,'Trial 5'!P13,'Trial 6'!P13,'Trial 7'!P13,'Trial 8'!P13)</f>
        <v>30451.921297767047</v>
      </c>
      <c r="Q79" s="24">
        <f ca="1">STDEV('Trial 1'!Q13,'Trial 2'!Q13,'Trial 3'!Q13,'Trial 4'!Q13,'Trial 5'!Q13,'Trial 6'!Q13,'Trial 7'!Q13,'Trial 8'!Q13)</f>
        <v>31698.16786905492</v>
      </c>
      <c r="R79" s="24">
        <f ca="1">STDEV('Trial 1'!R13,'Trial 2'!R13,'Trial 3'!R13,'Trial 4'!R13,'Trial 5'!R13,'Trial 6'!R13,'Trial 7'!R13,'Trial 8'!R13)</f>
        <v>27862.866332751422</v>
      </c>
      <c r="S79" s="24">
        <f ca="1">STDEV('Trial 1'!S13,'Trial 2'!S13,'Trial 3'!S13,'Trial 4'!S13,'Trial 5'!S13,'Trial 6'!S13,'Trial 7'!S13,'Trial 8'!S13)</f>
        <v>27910.38167617728</v>
      </c>
      <c r="T79" s="24">
        <f ca="1">STDEV('Trial 1'!T13,'Trial 2'!T13,'Trial 3'!T13,'Trial 4'!T13,'Trial 5'!T13,'Trial 6'!T13,'Trial 7'!T13,'Trial 8'!T13)</f>
        <v>24434.266436008758</v>
      </c>
      <c r="U79" s="24">
        <f ca="1">STDEV('Trial 1'!U13,'Trial 2'!U13,'Trial 3'!U13,'Trial 4'!U13,'Trial 5'!U13,'Trial 6'!U13,'Trial 7'!U13,'Trial 8'!U13)</f>
        <v>22961.616002726703</v>
      </c>
      <c r="V79" s="24">
        <f ca="1">STDEV('Trial 1'!V13,'Trial 2'!V13,'Trial 3'!V13,'Trial 4'!V13,'Trial 5'!V13,'Trial 6'!V13,'Trial 7'!V13,'Trial 8'!V13)</f>
        <v>28799.505664419295</v>
      </c>
      <c r="W79" s="24">
        <f ca="1">STDEV('Trial 1'!W13,'Trial 2'!W13,'Trial 3'!W13,'Trial 4'!W13,'Trial 5'!W13,'Trial 6'!W13,'Trial 7'!W13,'Trial 8'!W13)</f>
        <v>18898.088845875929</v>
      </c>
      <c r="X79" s="24">
        <f ca="1">STDEV('Trial 1'!X13,'Trial 2'!X13,'Trial 3'!X13,'Trial 4'!X13,'Trial 5'!X13,'Trial 6'!X13,'Trial 7'!X13,'Trial 8'!X13)</f>
        <v>32137.56410239013</v>
      </c>
      <c r="Y79" s="24">
        <f ca="1">STDEV('Trial 1'!Y13,'Trial 2'!Y13,'Trial 3'!Y13,'Trial 4'!Y13,'Trial 5'!Y13,'Trial 6'!Y13,'Trial 7'!Y13,'Trial 8'!Y13)</f>
        <v>36354.362388644615</v>
      </c>
      <c r="Z79" s="24">
        <f ca="1">STDEV('Trial 1'!Z13,'Trial 2'!Z13,'Trial 3'!Z13,'Trial 4'!Z13,'Trial 5'!Z13,'Trial 6'!Z13,'Trial 7'!Z13,'Trial 8'!Z13)</f>
        <v>23833.17181700503</v>
      </c>
      <c r="AA79" s="25">
        <f ca="1">SUM(O79:Z79)</f>
        <v>333234.34332972998</v>
      </c>
      <c r="AB79" s="24">
        <f ca="1">STDEV('Trial 1'!AB13,'Trial 2'!AB13,'Trial 3'!AB13,'Trial 4'!AB13,'Trial 5'!AB13,'Trial 6'!AB13,'Trial 7'!AB13,'Trial 8'!AB13)</f>
        <v>42353.685702681454</v>
      </c>
      <c r="AC79" s="24">
        <f ca="1">STDEV('Trial 1'!AC13,'Trial 2'!AC13,'Trial 3'!AC13,'Trial 4'!AC13,'Trial 5'!AC13,'Trial 6'!AC13,'Trial 7'!AC13,'Trial 8'!AC13)</f>
        <v>33461.868120161038</v>
      </c>
      <c r="AD79" s="24">
        <f ca="1">STDEV('Trial 1'!AD13,'Trial 2'!AD13,'Trial 3'!AD13,'Trial 4'!AD13,'Trial 5'!AD13,'Trial 6'!AD13,'Trial 7'!AD13,'Trial 8'!AD13)</f>
        <v>28926.991763203023</v>
      </c>
      <c r="AE79" s="24">
        <f ca="1">STDEV('Trial 1'!AE13,'Trial 2'!AE13,'Trial 3'!AE13,'Trial 4'!AE13,'Trial 5'!AE13,'Trial 6'!AE13,'Trial 7'!AE13,'Trial 8'!AE13)</f>
        <v>25791.411552443657</v>
      </c>
      <c r="AF79" s="24">
        <f ca="1">STDEV('Trial 1'!AF13,'Trial 2'!AF13,'Trial 3'!AF13,'Trial 4'!AF13,'Trial 5'!AF13,'Trial 6'!AF13,'Trial 7'!AF13,'Trial 8'!AF13)</f>
        <v>33573.214481432835</v>
      </c>
      <c r="AG79" s="24">
        <f ca="1">STDEV('Trial 1'!AG13,'Trial 2'!AG13,'Trial 3'!AG13,'Trial 4'!AG13,'Trial 5'!AG13,'Trial 6'!AG13,'Trial 7'!AG13,'Trial 8'!AG13)</f>
        <v>38974.150527060956</v>
      </c>
      <c r="AH79" s="24">
        <f ca="1">STDEV('Trial 1'!AH13,'Trial 2'!AH13,'Trial 3'!AH13,'Trial 4'!AH13,'Trial 5'!AH13,'Trial 6'!AH13,'Trial 7'!AH13,'Trial 8'!AH13)</f>
        <v>30570.976100089752</v>
      </c>
      <c r="AI79" s="24">
        <f ca="1">STDEV('Trial 1'!AI13,'Trial 2'!AI13,'Trial 3'!AI13,'Trial 4'!AI13,'Trial 5'!AI13,'Trial 6'!AI13,'Trial 7'!AI13,'Trial 8'!AI13)</f>
        <v>14604.772327583702</v>
      </c>
      <c r="AJ79" s="24">
        <f ca="1">STDEV('Trial 1'!AJ13,'Trial 2'!AJ13,'Trial 3'!AJ13,'Trial 4'!AJ13,'Trial 5'!AJ13,'Trial 6'!AJ13,'Trial 7'!AJ13,'Trial 8'!AJ13)</f>
        <v>25403.520825368094</v>
      </c>
      <c r="AK79" s="24">
        <f ca="1">STDEV('Trial 1'!AK13,'Trial 2'!AK13,'Trial 3'!AK13,'Trial 4'!AK13,'Trial 5'!AK13,'Trial 6'!AK13,'Trial 7'!AK13,'Trial 8'!AK13)</f>
        <v>29347.79911166587</v>
      </c>
      <c r="AL79" s="24">
        <f ca="1">STDEV('Trial 1'!AL13,'Trial 2'!AL13,'Trial 3'!AL13,'Trial 4'!AL13,'Trial 5'!AL13,'Trial 6'!AL13,'Trial 7'!AL13,'Trial 8'!AL13)</f>
        <v>28688.624100374567</v>
      </c>
      <c r="AM79" s="24">
        <f ca="1">STDEV('Trial 1'!AM13,'Trial 2'!AM13,'Trial 3'!AM13,'Trial 4'!AM13,'Trial 5'!AM13,'Trial 6'!AM13,'Trial 7'!AM13,'Trial 8'!AM13)</f>
        <v>33437.888013982491</v>
      </c>
      <c r="AN79" s="25">
        <f ca="1">SUM(AB79:AM79)</f>
        <v>365134.90262604749</v>
      </c>
      <c r="AO79" s="24">
        <f ca="1">STDEV('Trial 1'!AO13,'Trial 2'!AO13,'Trial 3'!AO13,'Trial 4'!AO13,'Trial 5'!AO13,'Trial 6'!AO13,'Trial 7'!AO13,'Trial 8'!AO13)</f>
        <v>32987.023336643011</v>
      </c>
      <c r="AP79" s="24">
        <f ca="1">STDEV('Trial 1'!AP13,'Trial 2'!AP13,'Trial 3'!AP13,'Trial 4'!AP13,'Trial 5'!AP13,'Trial 6'!AP13,'Trial 7'!AP13,'Trial 8'!AP13)</f>
        <v>33694.785322892007</v>
      </c>
      <c r="AQ79" s="24">
        <f ca="1">STDEV('Trial 1'!AQ13,'Trial 2'!AQ13,'Trial 3'!AQ13,'Trial 4'!AQ13,'Trial 5'!AQ13,'Trial 6'!AQ13,'Trial 7'!AQ13,'Trial 8'!AQ13)</f>
        <v>33093.934383384658</v>
      </c>
      <c r="AR79" s="24">
        <f ca="1">STDEV('Trial 1'!AR13,'Trial 2'!AR13,'Trial 3'!AR13,'Trial 4'!AR13,'Trial 5'!AR13,'Trial 6'!AR13,'Trial 7'!AR13,'Trial 8'!AR13)</f>
        <v>23044.436250151921</v>
      </c>
      <c r="AS79" s="24">
        <f ca="1">STDEV('Trial 1'!AS13,'Trial 2'!AS13,'Trial 3'!AS13,'Trial 4'!AS13,'Trial 5'!AS13,'Trial 6'!AS13,'Trial 7'!AS13,'Trial 8'!AS13)</f>
        <v>23714.520688701366</v>
      </c>
      <c r="AT79" s="24">
        <f ca="1">STDEV('Trial 1'!AT13,'Trial 2'!AT13,'Trial 3'!AT13,'Trial 4'!AT13,'Trial 5'!AT13,'Trial 6'!AT13,'Trial 7'!AT13,'Trial 8'!AT13)</f>
        <v>33734.503206435744</v>
      </c>
      <c r="AU79" s="24">
        <f ca="1">STDEV('Trial 1'!AU13,'Trial 2'!AU13,'Trial 3'!AU13,'Trial 4'!AU13,'Trial 5'!AU13,'Trial 6'!AU13,'Trial 7'!AU13,'Trial 8'!AU13)</f>
        <v>35409.212451248502</v>
      </c>
      <c r="AV79" s="24">
        <f ca="1">STDEV('Trial 1'!AV13,'Trial 2'!AV13,'Trial 3'!AV13,'Trial 4'!AV13,'Trial 5'!AV13,'Trial 6'!AV13,'Trial 7'!AV13,'Trial 8'!AV13)</f>
        <v>18693.403935067825</v>
      </c>
      <c r="AW79" s="24">
        <f ca="1">STDEV('Trial 1'!AW13,'Trial 2'!AW13,'Trial 3'!AW13,'Trial 4'!AW13,'Trial 5'!AW13,'Trial 6'!AW13,'Trial 7'!AW13,'Trial 8'!AW13)</f>
        <v>17057.007386578378</v>
      </c>
      <c r="AX79" s="24">
        <f ca="1">STDEV('Trial 1'!AX13,'Trial 2'!AX13,'Trial 3'!AX13,'Trial 4'!AX13,'Trial 5'!AX13,'Trial 6'!AX13,'Trial 7'!AX13,'Trial 8'!AX13)</f>
        <v>31074.480430213593</v>
      </c>
      <c r="AY79" s="24">
        <f ca="1">STDEV('Trial 1'!AY13,'Trial 2'!AY13,'Trial 3'!AY13,'Trial 4'!AY13,'Trial 5'!AY13,'Trial 6'!AY13,'Trial 7'!AY13,'Trial 8'!AY13)</f>
        <v>35273.110825013893</v>
      </c>
      <c r="AZ79" s="24">
        <f ca="1">STDEV('Trial 1'!AZ13,'Trial 2'!AZ13,'Trial 3'!AZ13,'Trial 4'!AZ13,'Trial 5'!AZ13,'Trial 6'!AZ13,'Trial 7'!AZ13,'Trial 8'!AZ13)</f>
        <v>18199.255002114274</v>
      </c>
      <c r="BA79" s="25">
        <f ca="1">SUM(AO79:AZ79)</f>
        <v>335975.67321844515</v>
      </c>
      <c r="BB79" s="24">
        <f ca="1">STDEV('Trial 1'!BB13,'Trial 2'!BB13,'Trial 3'!BB13,'Trial 4'!BB13,'Trial 5'!BB13,'Trial 6'!BB13,'Trial 7'!BB13,'Trial 8'!BB13)</f>
        <v>29277.630737907726</v>
      </c>
      <c r="BC79" s="24">
        <f ca="1">STDEV('Trial 1'!BC13,'Trial 2'!BC13,'Trial 3'!BC13,'Trial 4'!BC13,'Trial 5'!BC13,'Trial 6'!BC13,'Trial 7'!BC13,'Trial 8'!BC13)</f>
        <v>30182.872713532815</v>
      </c>
      <c r="BD79" s="24">
        <f ca="1">STDEV('Trial 1'!BD13,'Trial 2'!BD13,'Trial 3'!BD13,'Trial 4'!BD13,'Trial 5'!BD13,'Trial 6'!BD13,'Trial 7'!BD13,'Trial 8'!BD13)</f>
        <v>23781.35369597403</v>
      </c>
      <c r="BE79" s="24">
        <f ca="1">STDEV('Trial 1'!BE13,'Trial 2'!BE13,'Trial 3'!BE13,'Trial 4'!BE13,'Trial 5'!BE13,'Trial 6'!BE13,'Trial 7'!BE13,'Trial 8'!BE13)</f>
        <v>25482.546356353861</v>
      </c>
      <c r="BF79" s="24">
        <f ca="1">STDEV('Trial 1'!BF13,'Trial 2'!BF13,'Trial 3'!BF13,'Trial 4'!BF13,'Trial 5'!BF13,'Trial 6'!BF13,'Trial 7'!BF13,'Trial 8'!BF13)</f>
        <v>27406.016425213395</v>
      </c>
      <c r="BG79" s="24">
        <f ca="1">STDEV('Trial 1'!BG13,'Trial 2'!BG13,'Trial 3'!BG13,'Trial 4'!BG13,'Trial 5'!BG13,'Trial 6'!BG13,'Trial 7'!BG13,'Trial 8'!BG13)</f>
        <v>22846.223919713972</v>
      </c>
      <c r="BH79" s="24">
        <f ca="1">STDEV('Trial 1'!BH13,'Trial 2'!BH13,'Trial 3'!BH13,'Trial 4'!BH13,'Trial 5'!BH13,'Trial 6'!BH13,'Trial 7'!BH13,'Trial 8'!BH13)</f>
        <v>20372.725864975426</v>
      </c>
      <c r="BI79" s="24">
        <f ca="1">STDEV('Trial 1'!BI13,'Trial 2'!BI13,'Trial 3'!BI13,'Trial 4'!BI13,'Trial 5'!BI13,'Trial 6'!BI13,'Trial 7'!BI13,'Trial 8'!BI13)</f>
        <v>38075.791527054236</v>
      </c>
      <c r="BJ79" s="24">
        <f ca="1">STDEV('Trial 1'!BJ13,'Trial 2'!BJ13,'Trial 3'!BJ13,'Trial 4'!BJ13,'Trial 5'!BJ13,'Trial 6'!BJ13,'Trial 7'!BJ13,'Trial 8'!BJ13)</f>
        <v>28392.215015878111</v>
      </c>
      <c r="BK79" s="24">
        <f ca="1">STDEV('Trial 1'!BK13,'Trial 2'!BK13,'Trial 3'!BK13,'Trial 4'!BK13,'Trial 5'!BK13,'Trial 6'!BK13,'Trial 7'!BK13,'Trial 8'!BK13)</f>
        <v>36126.687866639215</v>
      </c>
      <c r="BL79" s="24">
        <f ca="1">STDEV('Trial 1'!BL13,'Trial 2'!BL13,'Trial 3'!BL13,'Trial 4'!BL13,'Trial 5'!BL13,'Trial 6'!BL13,'Trial 7'!BL13,'Trial 8'!BL13)</f>
        <v>24530.066077258442</v>
      </c>
      <c r="BM79" s="24">
        <f ca="1">STDEV('Trial 1'!BM13,'Trial 2'!BM13,'Trial 3'!BM13,'Trial 4'!BM13,'Trial 5'!BM13,'Trial 6'!BM13,'Trial 7'!BM13,'Trial 8'!BM13)</f>
        <v>23269.522040950469</v>
      </c>
      <c r="BN79" s="25">
        <f ca="1">SUM(BB79:BM79)</f>
        <v>329743.65224145172</v>
      </c>
      <c r="BO79" s="24">
        <f ca="1">STDEV('Trial 1'!BO13,'Trial 2'!BO13,'Trial 3'!BO13,'Trial 4'!BO13,'Trial 5'!BO13,'Trial 6'!BO13,'Trial 7'!BO13,'Trial 8'!BO13)</f>
        <v>32153.306723402005</v>
      </c>
      <c r="BP79" s="24">
        <f ca="1">STDEV('Trial 1'!BP13,'Trial 2'!BP13,'Trial 3'!BP13,'Trial 4'!BP13,'Trial 5'!BP13,'Trial 6'!BP13,'Trial 7'!BP13,'Trial 8'!BP13)</f>
        <v>19889.592133743274</v>
      </c>
      <c r="BQ79" s="24">
        <f ca="1">STDEV('Trial 1'!BQ13,'Trial 2'!BQ13,'Trial 3'!BQ13,'Trial 4'!BQ13,'Trial 5'!BQ13,'Trial 6'!BQ13,'Trial 7'!BQ13,'Trial 8'!BQ13)</f>
        <v>24808.207758604876</v>
      </c>
      <c r="BR79" s="24">
        <f ca="1">STDEV('Trial 1'!BR13,'Trial 2'!BR13,'Trial 3'!BR13,'Trial 4'!BR13,'Trial 5'!BR13,'Trial 6'!BR13,'Trial 7'!BR13,'Trial 8'!BR13)</f>
        <v>41288.266306213256</v>
      </c>
      <c r="BS79" s="24">
        <f ca="1">STDEV('Trial 1'!BS13,'Trial 2'!BS13,'Trial 3'!BS13,'Trial 4'!BS13,'Trial 5'!BS13,'Trial 6'!BS13,'Trial 7'!BS13,'Trial 8'!BS13)</f>
        <v>25521.174609316124</v>
      </c>
      <c r="BT79" s="24">
        <f ca="1">STDEV('Trial 1'!BT13,'Trial 2'!BT13,'Trial 3'!BT13,'Trial 4'!BT13,'Trial 5'!BT13,'Trial 6'!BT13,'Trial 7'!BT13,'Trial 8'!BT13)</f>
        <v>30819.537231048482</v>
      </c>
      <c r="BU79" s="24">
        <f ca="1">STDEV('Trial 1'!BU13,'Trial 2'!BU13,'Trial 3'!BU13,'Trial 4'!BU13,'Trial 5'!BU13,'Trial 6'!BU13,'Trial 7'!BU13,'Trial 8'!BU13)</f>
        <v>19638.578243928678</v>
      </c>
      <c r="BV79" s="24">
        <f ca="1">STDEV('Trial 1'!BV13,'Trial 2'!BV13,'Trial 3'!BV13,'Trial 4'!BV13,'Trial 5'!BV13,'Trial 6'!BV13,'Trial 7'!BV13,'Trial 8'!BV13)</f>
        <v>28072.626687279339</v>
      </c>
      <c r="BW79" s="24">
        <f ca="1">STDEV('Trial 1'!BW13,'Trial 2'!BW13,'Trial 3'!BW13,'Trial 4'!BW13,'Trial 5'!BW13,'Trial 6'!BW13,'Trial 7'!BW13,'Trial 8'!BW13)</f>
        <v>30498.064246525424</v>
      </c>
      <c r="BX79" s="24">
        <f ca="1">STDEV('Trial 1'!BX13,'Trial 2'!BX13,'Trial 3'!BX13,'Trial 4'!BX13,'Trial 5'!BX13,'Trial 6'!BX13,'Trial 7'!BX13,'Trial 8'!BX13)</f>
        <v>38869.500677627759</v>
      </c>
      <c r="BY79" s="24">
        <f ca="1">STDEV('Trial 1'!BY13,'Trial 2'!BY13,'Trial 3'!BY13,'Trial 4'!BY13,'Trial 5'!BY13,'Trial 6'!BY13,'Trial 7'!BY13,'Trial 8'!BY13)</f>
        <v>30490.507265665012</v>
      </c>
      <c r="BZ79" s="24">
        <f ca="1">STDEV('Trial 1'!BZ13,'Trial 2'!BZ13,'Trial 3'!BZ13,'Trial 4'!BZ13,'Trial 5'!BZ13,'Trial 6'!BZ13,'Trial 7'!BZ13,'Trial 8'!BZ13)</f>
        <v>29522.310810680039</v>
      </c>
      <c r="CA79" s="25">
        <f ca="1">SUM(BO79:BZ79)</f>
        <v>351571.67269403423</v>
      </c>
      <c r="CB79" s="24">
        <f ca="1">STDEV('Trial 1'!CB13,'Trial 2'!CB13,'Trial 3'!CB13,'Trial 4'!CB13,'Trial 5'!CB13,'Trial 6'!CB13,'Trial 7'!CB13,'Trial 8'!CB13)</f>
        <v>33046.908237730109</v>
      </c>
      <c r="CC79" s="24">
        <f ca="1">STDEV('Trial 1'!CC13,'Trial 2'!CC13,'Trial 3'!CC13,'Trial 4'!CC13,'Trial 5'!CC13,'Trial 6'!CC13,'Trial 7'!CC13,'Trial 8'!CC13)</f>
        <v>17929.363953118467</v>
      </c>
      <c r="CD79" s="24">
        <f ca="1">STDEV('Trial 1'!CD13,'Trial 2'!CD13,'Trial 3'!CD13,'Trial 4'!CD13,'Trial 5'!CD13,'Trial 6'!CD13,'Trial 7'!CD13,'Trial 8'!CD13)</f>
        <v>21876.651827023215</v>
      </c>
      <c r="CE79" s="24">
        <f ca="1">STDEV('Trial 1'!CE13,'Trial 2'!CE13,'Trial 3'!CE13,'Trial 4'!CE13,'Trial 5'!CE13,'Trial 6'!CE13,'Trial 7'!CE13,'Trial 8'!CE13)</f>
        <v>32921.846035769464</v>
      </c>
      <c r="CF79" s="24">
        <f ca="1">STDEV('Trial 1'!CF13,'Trial 2'!CF13,'Trial 3'!CF13,'Trial 4'!CF13,'Trial 5'!CF13,'Trial 6'!CF13,'Trial 7'!CF13,'Trial 8'!CF13)</f>
        <v>21828.451763755882</v>
      </c>
      <c r="CG79" s="24">
        <f ca="1">STDEV('Trial 1'!CG13,'Trial 2'!CG13,'Trial 3'!CG13,'Trial 4'!CG13,'Trial 5'!CG13,'Trial 6'!CG13,'Trial 7'!CG13,'Trial 8'!CG13)</f>
        <v>35919.784223433417</v>
      </c>
      <c r="CH79" s="24">
        <f ca="1">STDEV('Trial 1'!CH13,'Trial 2'!CH13,'Trial 3'!CH13,'Trial 4'!CH13,'Trial 5'!CH13,'Trial 6'!CH13,'Trial 7'!CH13,'Trial 8'!CH13)</f>
        <v>31384.998784594674</v>
      </c>
      <c r="CI79" s="24">
        <f ca="1">STDEV('Trial 1'!CI13,'Trial 2'!CI13,'Trial 3'!CI13,'Trial 4'!CI13,'Trial 5'!CI13,'Trial 6'!CI13,'Trial 7'!CI13,'Trial 8'!CI13)</f>
        <v>30393.405840711559</v>
      </c>
      <c r="CJ79" s="24">
        <f ca="1">STDEV('Trial 1'!CJ13,'Trial 2'!CJ13,'Trial 3'!CJ13,'Trial 4'!CJ13,'Trial 5'!CJ13,'Trial 6'!CJ13,'Trial 7'!CJ13,'Trial 8'!CJ13)</f>
        <v>30368.915080104947</v>
      </c>
      <c r="CK79" s="24">
        <f ca="1">STDEV('Trial 1'!CK13,'Trial 2'!CK13,'Trial 3'!CK13,'Trial 4'!CK13,'Trial 5'!CK13,'Trial 6'!CK13,'Trial 7'!CK13,'Trial 8'!CK13)</f>
        <v>22248.793746141349</v>
      </c>
      <c r="CL79" s="24">
        <f ca="1">STDEV('Trial 1'!CL13,'Trial 2'!CL13,'Trial 3'!CL13,'Trial 4'!CL13,'Trial 5'!CL13,'Trial 6'!CL13,'Trial 7'!CL13,'Trial 8'!CL13)</f>
        <v>36479.218992287068</v>
      </c>
      <c r="CM79" s="24">
        <f ca="1">STDEV('Trial 1'!CM13,'Trial 2'!CM13,'Trial 3'!CM13,'Trial 4'!CM13,'Trial 5'!CM13,'Trial 6'!CM13,'Trial 7'!CM13,'Trial 8'!CM13)</f>
        <v>37888.461212946735</v>
      </c>
      <c r="CN79" s="25">
        <f ca="1">SUM(CB79:CM79)</f>
        <v>352286.79969761689</v>
      </c>
      <c r="CO79" s="24">
        <f ca="1">STDEV('Trial 1'!CO13,'Trial 2'!CO13,'Trial 3'!CO13,'Trial 4'!CO13,'Trial 5'!CO13,'Trial 6'!CO13,'Trial 7'!CO13,'Trial 8'!CO13)</f>
        <v>29303.923388763647</v>
      </c>
      <c r="CP79" s="24">
        <f ca="1">STDEV('Trial 1'!CP13,'Trial 2'!CP13,'Trial 3'!CP13,'Trial 4'!CP13,'Trial 5'!CP13,'Trial 6'!CP13,'Trial 7'!CP13,'Trial 8'!CP13)</f>
        <v>34438.658346405049</v>
      </c>
      <c r="CQ79" s="24">
        <f ca="1">STDEV('Trial 1'!CQ13,'Trial 2'!CQ13,'Trial 3'!CQ13,'Trial 4'!CQ13,'Trial 5'!CQ13,'Trial 6'!CQ13,'Trial 7'!CQ13,'Trial 8'!CQ13)</f>
        <v>28349.575186409074</v>
      </c>
      <c r="CR79" s="24">
        <f ca="1">STDEV('Trial 1'!CR13,'Trial 2'!CR13,'Trial 3'!CR13,'Trial 4'!CR13,'Trial 5'!CR13,'Trial 6'!CR13,'Trial 7'!CR13,'Trial 8'!CR13)</f>
        <v>20829.677771921746</v>
      </c>
      <c r="CS79" s="24">
        <f ca="1">STDEV('Trial 1'!CS13,'Trial 2'!CS13,'Trial 3'!CS13,'Trial 4'!CS13,'Trial 5'!CS13,'Trial 6'!CS13,'Trial 7'!CS13,'Trial 8'!CS13)</f>
        <v>32948.462558636762</v>
      </c>
      <c r="CT79" s="24">
        <f ca="1">STDEV('Trial 1'!CT13,'Trial 2'!CT13,'Trial 3'!CT13,'Trial 4'!CT13,'Trial 5'!CT13,'Trial 6'!CT13,'Trial 7'!CT13,'Trial 8'!CT13)</f>
        <v>25049.122115121248</v>
      </c>
      <c r="CU79" s="24">
        <f ca="1">STDEV('Trial 1'!CU13,'Trial 2'!CU13,'Trial 3'!CU13,'Trial 4'!CU13,'Trial 5'!CU13,'Trial 6'!CU13,'Trial 7'!CU13,'Trial 8'!CU13)</f>
        <v>19097.941285116562</v>
      </c>
      <c r="CV79" s="24">
        <f ca="1">STDEV('Trial 1'!CV13,'Trial 2'!CV13,'Trial 3'!CV13,'Trial 4'!CV13,'Trial 5'!CV13,'Trial 6'!CV13,'Trial 7'!CV13,'Trial 8'!CV13)</f>
        <v>21974.723561507235</v>
      </c>
      <c r="CW79" s="24">
        <f ca="1">STDEV('Trial 1'!CW13,'Trial 2'!CW13,'Trial 3'!CW13,'Trial 4'!CW13,'Trial 5'!CW13,'Trial 6'!CW13,'Trial 7'!CW13,'Trial 8'!CW13)</f>
        <v>32708.537607124399</v>
      </c>
      <c r="CX79" s="24">
        <f ca="1">STDEV('Trial 1'!CX13,'Trial 2'!CX13,'Trial 3'!CX13,'Trial 4'!CX13,'Trial 5'!CX13,'Trial 6'!CX13,'Trial 7'!CX13,'Trial 8'!CX13)</f>
        <v>25053.537486536934</v>
      </c>
      <c r="CY79" s="24">
        <f ca="1">STDEV('Trial 1'!CY13,'Trial 2'!CY13,'Trial 3'!CY13,'Trial 4'!CY13,'Trial 5'!CY13,'Trial 6'!CY13,'Trial 7'!CY13,'Trial 8'!CY13)</f>
        <v>39451.124055474065</v>
      </c>
      <c r="CZ79" s="24">
        <f ca="1">STDEV('Trial 1'!CZ13,'Trial 2'!CZ13,'Trial 3'!CZ13,'Trial 4'!CZ13,'Trial 5'!CZ13,'Trial 6'!CZ13,'Trial 7'!CZ13,'Trial 8'!CZ13)</f>
        <v>34978.648334668156</v>
      </c>
      <c r="DA79" s="25">
        <f ca="1">SUM(CO79:CZ79)</f>
        <v>344183.93169768486</v>
      </c>
      <c r="DB79" s="24">
        <f ca="1">STDEV('Trial 1'!DB13,'Trial 2'!DB13,'Trial 3'!DB13,'Trial 4'!DB13,'Trial 5'!DB13,'Trial 6'!DB13,'Trial 7'!DB13,'Trial 8'!DB13)</f>
        <v>21126.563707787038</v>
      </c>
      <c r="DC79" s="24">
        <f ca="1">STDEV('Trial 1'!DC13,'Trial 2'!DC13,'Trial 3'!DC13,'Trial 4'!DC13,'Trial 5'!DC13,'Trial 6'!DC13,'Trial 7'!DC13,'Trial 8'!DC13)</f>
        <v>31868.62275879339</v>
      </c>
      <c r="DD79" s="24">
        <f ca="1">STDEV('Trial 1'!DD13,'Trial 2'!DD13,'Trial 3'!DD13,'Trial 4'!DD13,'Trial 5'!DD13,'Trial 6'!DD13,'Trial 7'!DD13,'Trial 8'!DD13)</f>
        <v>33344.787942326722</v>
      </c>
      <c r="DE79" s="24">
        <f ca="1">STDEV('Trial 1'!DE13,'Trial 2'!DE13,'Trial 3'!DE13,'Trial 4'!DE13,'Trial 5'!DE13,'Trial 6'!DE13,'Trial 7'!DE13,'Trial 8'!DE13)</f>
        <v>23725.395991826525</v>
      </c>
      <c r="DF79" s="24">
        <f ca="1">STDEV('Trial 1'!DF13,'Trial 2'!DF13,'Trial 3'!DF13,'Trial 4'!DF13,'Trial 5'!DF13,'Trial 6'!DF13,'Trial 7'!DF13,'Trial 8'!DF13)</f>
        <v>31413.575315851926</v>
      </c>
      <c r="DG79" s="24">
        <f ca="1">STDEV('Trial 1'!DG13,'Trial 2'!DG13,'Trial 3'!DG13,'Trial 4'!DG13,'Trial 5'!DG13,'Trial 6'!DG13,'Trial 7'!DG13,'Trial 8'!DG13)</f>
        <v>17641.985206116322</v>
      </c>
      <c r="DH79" s="24">
        <f ca="1">STDEV('Trial 1'!DH13,'Trial 2'!DH13,'Trial 3'!DH13,'Trial 4'!DH13,'Trial 5'!DH13,'Trial 6'!DH13,'Trial 7'!DH13,'Trial 8'!DH13)</f>
        <v>33008.999174143813</v>
      </c>
      <c r="DI79" s="24">
        <f ca="1">STDEV('Trial 1'!DI13,'Trial 2'!DI13,'Trial 3'!DI13,'Trial 4'!DI13,'Trial 5'!DI13,'Trial 6'!DI13,'Trial 7'!DI13,'Trial 8'!DI13)</f>
        <v>38923.491667231559</v>
      </c>
      <c r="DJ79" s="24">
        <f ca="1">STDEV('Trial 1'!DJ13,'Trial 2'!DJ13,'Trial 3'!DJ13,'Trial 4'!DJ13,'Trial 5'!DJ13,'Trial 6'!DJ13,'Trial 7'!DJ13,'Trial 8'!DJ13)</f>
        <v>22829.912497842601</v>
      </c>
      <c r="DK79" s="24">
        <f ca="1">STDEV('Trial 1'!DK13,'Trial 2'!DK13,'Trial 3'!DK13,'Trial 4'!DK13,'Trial 5'!DK13,'Trial 6'!DK13,'Trial 7'!DK13,'Trial 8'!DK13)</f>
        <v>31929.096491050994</v>
      </c>
      <c r="DL79" s="24">
        <f ca="1">STDEV('Trial 1'!DL13,'Trial 2'!DL13,'Trial 3'!DL13,'Trial 4'!DL13,'Trial 5'!DL13,'Trial 6'!DL13,'Trial 7'!DL13,'Trial 8'!DL13)</f>
        <v>31794.586210738318</v>
      </c>
      <c r="DM79" s="24">
        <f ca="1">STDEV('Trial 1'!DM13,'Trial 2'!DM13,'Trial 3'!DM13,'Trial 4'!DM13,'Trial 5'!DM13,'Trial 6'!DM13,'Trial 7'!DM13,'Trial 8'!DM13)</f>
        <v>24141.269953374591</v>
      </c>
      <c r="DN79" s="25">
        <f ca="1">SUM(DB79:DM79)</f>
        <v>341748.28691708378</v>
      </c>
      <c r="DO79" s="24">
        <f ca="1">STDEV('Trial 1'!DO13,'Trial 2'!DO13,'Trial 3'!DO13,'Trial 4'!DO13,'Trial 5'!DO13,'Trial 6'!DO13,'Trial 7'!DO13,'Trial 8'!DO13)</f>
        <v>12465.173392594757</v>
      </c>
      <c r="DP79" s="24">
        <f ca="1">STDEV('Trial 1'!DP13,'Trial 2'!DP13,'Trial 3'!DP13,'Trial 4'!DP13,'Trial 5'!DP13,'Trial 6'!DP13,'Trial 7'!DP13,'Trial 8'!DP13)</f>
        <v>45985.872798774741</v>
      </c>
      <c r="DQ79" s="24">
        <f ca="1">STDEV('Trial 1'!DQ13,'Trial 2'!DQ13,'Trial 3'!DQ13,'Trial 4'!DQ13,'Trial 5'!DQ13,'Trial 6'!DQ13,'Trial 7'!DQ13,'Trial 8'!DQ13)</f>
        <v>23382.701496604899</v>
      </c>
      <c r="DR79" s="24">
        <f ca="1">STDEV('Trial 1'!DR13,'Trial 2'!DR13,'Trial 3'!DR13,'Trial 4'!DR13,'Trial 5'!DR13,'Trial 6'!DR13,'Trial 7'!DR13,'Trial 8'!DR13)</f>
        <v>22076.117677561473</v>
      </c>
      <c r="DS79" s="24">
        <f ca="1">STDEV('Trial 1'!DS13,'Trial 2'!DS13,'Trial 3'!DS13,'Trial 4'!DS13,'Trial 5'!DS13,'Trial 6'!DS13,'Trial 7'!DS13,'Trial 8'!DS13)</f>
        <v>35742.514570471765</v>
      </c>
      <c r="DT79" s="24">
        <f ca="1">STDEV('Trial 1'!DT13,'Trial 2'!DT13,'Trial 3'!DT13,'Trial 4'!DT13,'Trial 5'!DT13,'Trial 6'!DT13,'Trial 7'!DT13,'Trial 8'!DT13)</f>
        <v>37470.954037327501</v>
      </c>
      <c r="DU79" s="24">
        <f ca="1">STDEV('Trial 1'!DU13,'Trial 2'!DU13,'Trial 3'!DU13,'Trial 4'!DU13,'Trial 5'!DU13,'Trial 6'!DU13,'Trial 7'!DU13,'Trial 8'!DU13)</f>
        <v>32122.310575758376</v>
      </c>
      <c r="DV79" s="24">
        <f ca="1">STDEV('Trial 1'!DV13,'Trial 2'!DV13,'Trial 3'!DV13,'Trial 4'!DV13,'Trial 5'!DV13,'Trial 6'!DV13,'Trial 7'!DV13,'Trial 8'!DV13)</f>
        <v>33698.758922079447</v>
      </c>
      <c r="DW79" s="24">
        <f ca="1">STDEV('Trial 1'!DW13,'Trial 2'!DW13,'Trial 3'!DW13,'Trial 4'!DW13,'Trial 5'!DW13,'Trial 6'!DW13,'Trial 7'!DW13,'Trial 8'!DW13)</f>
        <v>32594.427792269194</v>
      </c>
      <c r="DX79" s="24">
        <f ca="1">STDEV('Trial 1'!DX13,'Trial 2'!DX13,'Trial 3'!DX13,'Trial 4'!DX13,'Trial 5'!DX13,'Trial 6'!DX13,'Trial 7'!DX13,'Trial 8'!DX13)</f>
        <v>16335.840707984795</v>
      </c>
      <c r="DY79" s="24">
        <f ca="1">STDEV('Trial 1'!DY13,'Trial 2'!DY13,'Trial 3'!DY13,'Trial 4'!DY13,'Trial 5'!DY13,'Trial 6'!DY13,'Trial 7'!DY13,'Trial 8'!DY13)</f>
        <v>21990.397530854789</v>
      </c>
      <c r="DZ79" s="24">
        <f ca="1">STDEV('Trial 1'!DZ13,'Trial 2'!DZ13,'Trial 3'!DZ13,'Trial 4'!DZ13,'Trial 5'!DZ13,'Trial 6'!DZ13,'Trial 7'!DZ13,'Trial 8'!DZ13)</f>
        <v>27704.85028071604</v>
      </c>
      <c r="EA79" s="25">
        <f ca="1">SUM(DO79:DZ79)</f>
        <v>341569.91978299781</v>
      </c>
      <c r="EB79" s="24">
        <f ca="1">STDEV('Trial 1'!EB13,'Trial 2'!EB13,'Trial 3'!EB13,'Trial 4'!EB13,'Trial 5'!EB13,'Trial 6'!EB13,'Trial 7'!EB13,'Trial 8'!EB13)</f>
        <v>37082.594007250977</v>
      </c>
      <c r="EC79" s="24">
        <f ca="1">STDEV('Trial 1'!EC13,'Trial 2'!EC13,'Trial 3'!EC13,'Trial 4'!EC13,'Trial 5'!EC13,'Trial 6'!EC13,'Trial 7'!EC13,'Trial 8'!EC13)</f>
        <v>22968.563661119984</v>
      </c>
      <c r="ED79" s="24">
        <f ca="1">STDEV('Trial 1'!ED13,'Trial 2'!ED13,'Trial 3'!ED13,'Trial 4'!ED13,'Trial 5'!ED13,'Trial 6'!ED13,'Trial 7'!ED13,'Trial 8'!ED13)</f>
        <v>28822.760840347026</v>
      </c>
      <c r="EE79" s="24">
        <f ca="1">STDEV('Trial 1'!EE13,'Trial 2'!EE13,'Trial 3'!EE13,'Trial 4'!EE13,'Trial 5'!EE13,'Trial 6'!EE13,'Trial 7'!EE13,'Trial 8'!EE13)</f>
        <v>16280.819386058123</v>
      </c>
      <c r="EF79" s="24">
        <f ca="1">STDEV('Trial 1'!EF13,'Trial 2'!EF13,'Trial 3'!EF13,'Trial 4'!EF13,'Trial 5'!EF13,'Trial 6'!EF13,'Trial 7'!EF13,'Trial 8'!EF13)</f>
        <v>21296.320438198876</v>
      </c>
      <c r="EG79" s="24">
        <f ca="1">STDEV('Trial 1'!EG13,'Trial 2'!EG13,'Trial 3'!EG13,'Trial 4'!EG13,'Trial 5'!EG13,'Trial 6'!EG13,'Trial 7'!EG13,'Trial 8'!EG13)</f>
        <v>29396.949362091018</v>
      </c>
      <c r="EH79" s="24">
        <f ca="1">STDEV('Trial 1'!EH13,'Trial 2'!EH13,'Trial 3'!EH13,'Trial 4'!EH13,'Trial 5'!EH13,'Trial 6'!EH13,'Trial 7'!EH13,'Trial 8'!EH13)</f>
        <v>34677.318535331491</v>
      </c>
      <c r="EI79" s="24">
        <f ca="1">STDEV('Trial 1'!EI13,'Trial 2'!EI13,'Trial 3'!EI13,'Trial 4'!EI13,'Trial 5'!EI13,'Trial 6'!EI13,'Trial 7'!EI13,'Trial 8'!EI13)</f>
        <v>16134.862271368187</v>
      </c>
      <c r="EJ79" s="24">
        <f ca="1">STDEV('Trial 1'!EJ13,'Trial 2'!EJ13,'Trial 3'!EJ13,'Trial 4'!EJ13,'Trial 5'!EJ13,'Trial 6'!EJ13,'Trial 7'!EJ13,'Trial 8'!EJ13)</f>
        <v>22535.032642555911</v>
      </c>
      <c r="EK79" s="24">
        <f ca="1">STDEV('Trial 1'!EK13,'Trial 2'!EK13,'Trial 3'!EK13,'Trial 4'!EK13,'Trial 5'!EK13,'Trial 6'!EK13,'Trial 7'!EK13,'Trial 8'!EK13)</f>
        <v>31996.696559223205</v>
      </c>
      <c r="EL79" s="24">
        <f ca="1">STDEV('Trial 1'!EL13,'Trial 2'!EL13,'Trial 3'!EL13,'Trial 4'!EL13,'Trial 5'!EL13,'Trial 6'!EL13,'Trial 7'!EL13,'Trial 8'!EL13)</f>
        <v>24338.486705721341</v>
      </c>
      <c r="EM79" s="24">
        <f ca="1">STDEV('Trial 1'!EM13,'Trial 2'!EM13,'Trial 3'!EM13,'Trial 4'!EM13,'Trial 5'!EM13,'Trial 6'!EM13,'Trial 7'!EM13,'Trial 8'!EM13)</f>
        <v>16272.231001266455</v>
      </c>
      <c r="EN79" s="25">
        <f ca="1">SUM(EB79:EM79)</f>
        <v>301802.63541053259</v>
      </c>
    </row>
    <row r="80" spans="1:144" ht="12.75" customHeight="1" outlineLevel="1">
      <c r="A80" s="11" t="str">
        <f>Labels!B79</f>
        <v>Output Shock</v>
      </c>
      <c r="B80" s="24">
        <f ca="1">AVERAGE('Trial 1'!B46,'Trial 2'!B46,'Trial 3'!B46,'Trial 4'!B46,'Trial 5'!B46,'Trial 6'!B46,'Trial 7'!B46,'Trial 8'!B46)</f>
        <v>17024.466785938865</v>
      </c>
      <c r="C80" s="24">
        <f ca="1">AVERAGE('Trial 1'!C46,'Trial 2'!C46,'Trial 3'!C46,'Trial 4'!C46,'Trial 5'!C46,'Trial 6'!C46,'Trial 7'!C46,'Trial 8'!C46)</f>
        <v>-4366.9725010353914</v>
      </c>
      <c r="D80" s="24">
        <f ca="1">AVERAGE('Trial 1'!D46,'Trial 2'!D46,'Trial 3'!D46,'Trial 4'!D46,'Trial 5'!D46,'Trial 6'!D46,'Trial 7'!D46,'Trial 8'!D46)</f>
        <v>-7731.4880132486642</v>
      </c>
      <c r="E80" s="24">
        <f ca="1">AVERAGE('Trial 1'!E46,'Trial 2'!E46,'Trial 3'!E46,'Trial 4'!E46,'Trial 5'!E46,'Trial 6'!E46,'Trial 7'!E46,'Trial 8'!E46)</f>
        <v>-3101.6564306220534</v>
      </c>
      <c r="F80" s="24">
        <f ca="1">AVERAGE('Trial 1'!F46,'Trial 2'!F46,'Trial 3'!F46,'Trial 4'!F46,'Trial 5'!F46,'Trial 6'!F46,'Trial 7'!F46,'Trial 8'!F46)</f>
        <v>-5254.2038355064706</v>
      </c>
      <c r="G80" s="24">
        <f ca="1">AVERAGE('Trial 1'!G46,'Trial 2'!G46,'Trial 3'!G46,'Trial 4'!G46,'Trial 5'!G46,'Trial 6'!G46,'Trial 7'!G46,'Trial 8'!G46)</f>
        <v>-5095.782769929614</v>
      </c>
      <c r="H80" s="24">
        <f ca="1">AVERAGE('Trial 1'!H46,'Trial 2'!H46,'Trial 3'!H46,'Trial 4'!H46,'Trial 5'!H46,'Trial 6'!H46,'Trial 7'!H46,'Trial 8'!H46)</f>
        <v>1555.9689926328024</v>
      </c>
      <c r="I80" s="24">
        <f ca="1">AVERAGE('Trial 1'!I46,'Trial 2'!I46,'Trial 3'!I46,'Trial 4'!I46,'Trial 5'!I46,'Trial 6'!I46,'Trial 7'!I46,'Trial 8'!I46)</f>
        <v>8942.1654324303181</v>
      </c>
      <c r="J80" s="24">
        <f ca="1">AVERAGE('Trial 1'!J46,'Trial 2'!J46,'Trial 3'!J46,'Trial 4'!J46,'Trial 5'!J46,'Trial 6'!J46,'Trial 7'!J46,'Trial 8'!J46)</f>
        <v>10826.091733993162</v>
      </c>
      <c r="K80" s="24">
        <f ca="1">AVERAGE('Trial 1'!K46,'Trial 2'!K46,'Trial 3'!K46,'Trial 4'!K46,'Trial 5'!K46,'Trial 6'!K46,'Trial 7'!K46,'Trial 8'!K46)</f>
        <v>28073.08866968752</v>
      </c>
      <c r="L80" s="24">
        <f ca="1">AVERAGE('Trial 1'!L46,'Trial 2'!L46,'Trial 3'!L46,'Trial 4'!L46,'Trial 5'!L46,'Trial 6'!L46,'Trial 7'!L46,'Trial 8'!L46)</f>
        <v>9023.6975431921055</v>
      </c>
      <c r="M80" s="24">
        <f ca="1">AVERAGE('Trial 1'!M46,'Trial 2'!M46,'Trial 3'!M46,'Trial 4'!M46,'Trial 5'!M46,'Trial 6'!M46,'Trial 7'!M46,'Trial 8'!M46)</f>
        <v>-3022.9049398300003</v>
      </c>
      <c r="N80" s="25">
        <f ca="1">SUM(B80:M80)</f>
        <v>46872.470667702582</v>
      </c>
      <c r="O80" s="24">
        <f ca="1">AVERAGE('Trial 1'!O46,'Trial 2'!O46,'Trial 3'!O46,'Trial 4'!O46,'Trial 5'!O46,'Trial 6'!O46,'Trial 7'!O46,'Trial 8'!O46)</f>
        <v>771.11556996625086</v>
      </c>
      <c r="P80" s="24">
        <f ca="1">AVERAGE('Trial 1'!P46,'Trial 2'!P46,'Trial 3'!P46,'Trial 4'!P46,'Trial 5'!P46,'Trial 6'!P46,'Trial 7'!P46,'Trial 8'!P46)</f>
        <v>4604.1710059224497</v>
      </c>
      <c r="Q80" s="24">
        <f ca="1">AVERAGE('Trial 1'!Q46,'Trial 2'!Q46,'Trial 3'!Q46,'Trial 4'!Q46,'Trial 5'!Q46,'Trial 6'!Q46,'Trial 7'!Q46,'Trial 8'!Q46)</f>
        <v>-8920.7695410787837</v>
      </c>
      <c r="R80" s="24">
        <f ca="1">AVERAGE('Trial 1'!R46,'Trial 2'!R46,'Trial 3'!R46,'Trial 4'!R46,'Trial 5'!R46,'Trial 6'!R46,'Trial 7'!R46,'Trial 8'!R46)</f>
        <v>10789.12076890961</v>
      </c>
      <c r="S80" s="24">
        <f ca="1">AVERAGE('Trial 1'!S46,'Trial 2'!S46,'Trial 3'!S46,'Trial 4'!S46,'Trial 5'!S46,'Trial 6'!S46,'Trial 7'!S46,'Trial 8'!S46)</f>
        <v>-1190.1236113057628</v>
      </c>
      <c r="T80" s="24">
        <f ca="1">AVERAGE('Trial 1'!T46,'Trial 2'!T46,'Trial 3'!T46,'Trial 4'!T46,'Trial 5'!T46,'Trial 6'!T46,'Trial 7'!T46,'Trial 8'!T46)</f>
        <v>3710.099633357489</v>
      </c>
      <c r="U80" s="24">
        <f ca="1">AVERAGE('Trial 1'!U46,'Trial 2'!U46,'Trial 3'!U46,'Trial 4'!U46,'Trial 5'!U46,'Trial 6'!U46,'Trial 7'!U46,'Trial 8'!U46)</f>
        <v>9652.7602073857597</v>
      </c>
      <c r="V80" s="24">
        <f ca="1">AVERAGE('Trial 1'!V46,'Trial 2'!V46,'Trial 3'!V46,'Trial 4'!V46,'Trial 5'!V46,'Trial 6'!V46,'Trial 7'!V46,'Trial 8'!V46)</f>
        <v>4589.9649701596827</v>
      </c>
      <c r="W80" s="24">
        <f ca="1">AVERAGE('Trial 1'!W46,'Trial 2'!W46,'Trial 3'!W46,'Trial 4'!W46,'Trial 5'!W46,'Trial 6'!W46,'Trial 7'!W46,'Trial 8'!W46)</f>
        <v>5604.5394954028134</v>
      </c>
      <c r="X80" s="24">
        <f ca="1">AVERAGE('Trial 1'!X46,'Trial 2'!X46,'Trial 3'!X46,'Trial 4'!X46,'Trial 5'!X46,'Trial 6'!X46,'Trial 7'!X46,'Trial 8'!X46)</f>
        <v>2595.9007516761903</v>
      </c>
      <c r="Y80" s="24">
        <f ca="1">AVERAGE('Trial 1'!Y46,'Trial 2'!Y46,'Trial 3'!Y46,'Trial 4'!Y46,'Trial 5'!Y46,'Trial 6'!Y46,'Trial 7'!Y46,'Trial 8'!Y46)</f>
        <v>13176.108313330453</v>
      </c>
      <c r="Z80" s="24">
        <f ca="1">AVERAGE('Trial 1'!Z46,'Trial 2'!Z46,'Trial 3'!Z46,'Trial 4'!Z46,'Trial 5'!Z46,'Trial 6'!Z46,'Trial 7'!Z46,'Trial 8'!Z46)</f>
        <v>-4641.2238875615958</v>
      </c>
      <c r="AA80" s="25">
        <f ca="1">SUM(O80:Z80)</f>
        <v>40741.663676164557</v>
      </c>
      <c r="AB80" s="24">
        <f ca="1">AVERAGE('Trial 1'!AB46,'Trial 2'!AB46,'Trial 3'!AB46,'Trial 4'!AB46,'Trial 5'!AB46,'Trial 6'!AB46,'Trial 7'!AB46,'Trial 8'!AB46)</f>
        <v>6853.5698295372504</v>
      </c>
      <c r="AC80" s="24">
        <f ca="1">AVERAGE('Trial 1'!AC46,'Trial 2'!AC46,'Trial 3'!AC46,'Trial 4'!AC46,'Trial 5'!AC46,'Trial 6'!AC46,'Trial 7'!AC46,'Trial 8'!AC46)</f>
        <v>472.72043118808972</v>
      </c>
      <c r="AD80" s="24">
        <f ca="1">AVERAGE('Trial 1'!AD46,'Trial 2'!AD46,'Trial 3'!AD46,'Trial 4'!AD46,'Trial 5'!AD46,'Trial 6'!AD46,'Trial 7'!AD46,'Trial 8'!AD46)</f>
        <v>3772.2245726950341</v>
      </c>
      <c r="AE80" s="24">
        <f ca="1">AVERAGE('Trial 1'!AE46,'Trial 2'!AE46,'Trial 3'!AE46,'Trial 4'!AE46,'Trial 5'!AE46,'Trial 6'!AE46,'Trial 7'!AE46,'Trial 8'!AE46)</f>
        <v>-11494.890019014307</v>
      </c>
      <c r="AF80" s="24">
        <f ca="1">AVERAGE('Trial 1'!AF46,'Trial 2'!AF46,'Trial 3'!AF46,'Trial 4'!AF46,'Trial 5'!AF46,'Trial 6'!AF46,'Trial 7'!AF46,'Trial 8'!AF46)</f>
        <v>-10485.519876794913</v>
      </c>
      <c r="AG80" s="24">
        <f ca="1">AVERAGE('Trial 1'!AG46,'Trial 2'!AG46,'Trial 3'!AG46,'Trial 4'!AG46,'Trial 5'!AG46,'Trial 6'!AG46,'Trial 7'!AG46,'Trial 8'!AG46)</f>
        <v>-3868.0551720120848</v>
      </c>
      <c r="AH80" s="24">
        <f ca="1">AVERAGE('Trial 1'!AH46,'Trial 2'!AH46,'Trial 3'!AH46,'Trial 4'!AH46,'Trial 5'!AH46,'Trial 6'!AH46,'Trial 7'!AH46,'Trial 8'!AH46)</f>
        <v>-4825.0445608192804</v>
      </c>
      <c r="AI80" s="24">
        <f ca="1">AVERAGE('Trial 1'!AI46,'Trial 2'!AI46,'Trial 3'!AI46,'Trial 4'!AI46,'Trial 5'!AI46,'Trial 6'!AI46,'Trial 7'!AI46,'Trial 8'!AI46)</f>
        <v>8471.685150364101</v>
      </c>
      <c r="AJ80" s="24">
        <f ca="1">AVERAGE('Trial 1'!AJ46,'Trial 2'!AJ46,'Trial 3'!AJ46,'Trial 4'!AJ46,'Trial 5'!AJ46,'Trial 6'!AJ46,'Trial 7'!AJ46,'Trial 8'!AJ46)</f>
        <v>5448.5156971764236</v>
      </c>
      <c r="AK80" s="24">
        <f ca="1">AVERAGE('Trial 1'!AK46,'Trial 2'!AK46,'Trial 3'!AK46,'Trial 4'!AK46,'Trial 5'!AK46,'Trial 6'!AK46,'Trial 7'!AK46,'Trial 8'!AK46)</f>
        <v>8049.5468970862103</v>
      </c>
      <c r="AL80" s="24">
        <f ca="1">AVERAGE('Trial 1'!AL46,'Trial 2'!AL46,'Trial 3'!AL46,'Trial 4'!AL46,'Trial 5'!AL46,'Trial 6'!AL46,'Trial 7'!AL46,'Trial 8'!AL46)</f>
        <v>1094.430913785219</v>
      </c>
      <c r="AM80" s="24">
        <f ca="1">AVERAGE('Trial 1'!AM46,'Trial 2'!AM46,'Trial 3'!AM46,'Trial 4'!AM46,'Trial 5'!AM46,'Trial 6'!AM46,'Trial 7'!AM46,'Trial 8'!AM46)</f>
        <v>11081.23309251022</v>
      </c>
      <c r="AN80" s="25">
        <f ca="1">SUM(AB80:AM80)</f>
        <v>14570.41695570196</v>
      </c>
      <c r="AO80" s="24">
        <f ca="1">AVERAGE('Trial 1'!AO46,'Trial 2'!AO46,'Trial 3'!AO46,'Trial 4'!AO46,'Trial 5'!AO46,'Trial 6'!AO46,'Trial 7'!AO46,'Trial 8'!AO46)</f>
        <v>-4568.0248749835418</v>
      </c>
      <c r="AP80" s="24">
        <f ca="1">AVERAGE('Trial 1'!AP46,'Trial 2'!AP46,'Trial 3'!AP46,'Trial 4'!AP46,'Trial 5'!AP46,'Trial 6'!AP46,'Trial 7'!AP46,'Trial 8'!AP46)</f>
        <v>-416.35345721308204</v>
      </c>
      <c r="AQ80" s="24">
        <f ca="1">AVERAGE('Trial 1'!AQ46,'Trial 2'!AQ46,'Trial 3'!AQ46,'Trial 4'!AQ46,'Trial 5'!AQ46,'Trial 6'!AQ46,'Trial 7'!AQ46,'Trial 8'!AQ46)</f>
        <v>-10488.122019300645</v>
      </c>
      <c r="AR80" s="24">
        <f ca="1">AVERAGE('Trial 1'!AR46,'Trial 2'!AR46,'Trial 3'!AR46,'Trial 4'!AR46,'Trial 5'!AR46,'Trial 6'!AR46,'Trial 7'!AR46,'Trial 8'!AR46)</f>
        <v>-9213.6537569693446</v>
      </c>
      <c r="AS80" s="24">
        <f ca="1">AVERAGE('Trial 1'!AS46,'Trial 2'!AS46,'Trial 3'!AS46,'Trial 4'!AS46,'Trial 5'!AS46,'Trial 6'!AS46,'Trial 7'!AS46,'Trial 8'!AS46)</f>
        <v>10650.906487038175</v>
      </c>
      <c r="AT80" s="24">
        <f ca="1">AVERAGE('Trial 1'!AT46,'Trial 2'!AT46,'Trial 3'!AT46,'Trial 4'!AT46,'Trial 5'!AT46,'Trial 6'!AT46,'Trial 7'!AT46,'Trial 8'!AT46)</f>
        <v>2075.9517548710351</v>
      </c>
      <c r="AU80" s="24">
        <f ca="1">AVERAGE('Trial 1'!AU46,'Trial 2'!AU46,'Trial 3'!AU46,'Trial 4'!AU46,'Trial 5'!AU46,'Trial 6'!AU46,'Trial 7'!AU46,'Trial 8'!AU46)</f>
        <v>-276.45496211531281</v>
      </c>
      <c r="AV80" s="24">
        <f ca="1">AVERAGE('Trial 1'!AV46,'Trial 2'!AV46,'Trial 3'!AV46,'Trial 4'!AV46,'Trial 5'!AV46,'Trial 6'!AV46,'Trial 7'!AV46,'Trial 8'!AV46)</f>
        <v>-20397.784297319547</v>
      </c>
      <c r="AW80" s="24">
        <f ca="1">AVERAGE('Trial 1'!AW46,'Trial 2'!AW46,'Trial 3'!AW46,'Trial 4'!AW46,'Trial 5'!AW46,'Trial 6'!AW46,'Trial 7'!AW46,'Trial 8'!AW46)</f>
        <v>-13656.532884839393</v>
      </c>
      <c r="AX80" s="24">
        <f ca="1">AVERAGE('Trial 1'!AX46,'Trial 2'!AX46,'Trial 3'!AX46,'Trial 4'!AX46,'Trial 5'!AX46,'Trial 6'!AX46,'Trial 7'!AX46,'Trial 8'!AX46)</f>
        <v>-7986.8305034718269</v>
      </c>
      <c r="AY80" s="24">
        <f ca="1">AVERAGE('Trial 1'!AY46,'Trial 2'!AY46,'Trial 3'!AY46,'Trial 4'!AY46,'Trial 5'!AY46,'Trial 6'!AY46,'Trial 7'!AY46,'Trial 8'!AY46)</f>
        <v>17662.514601950221</v>
      </c>
      <c r="AZ80" s="24">
        <f ca="1">AVERAGE('Trial 1'!AZ46,'Trial 2'!AZ46,'Trial 3'!AZ46,'Trial 4'!AZ46,'Trial 5'!AZ46,'Trial 6'!AZ46,'Trial 7'!AZ46,'Trial 8'!AZ46)</f>
        <v>-14324.193622458073</v>
      </c>
      <c r="BA80" s="25">
        <f ca="1">SUM(AO80:AZ80)</f>
        <v>-50938.577534811331</v>
      </c>
      <c r="BB80" s="24">
        <f ca="1">AVERAGE('Trial 1'!BB46,'Trial 2'!BB46,'Trial 3'!BB46,'Trial 4'!BB46,'Trial 5'!BB46,'Trial 6'!BB46,'Trial 7'!BB46,'Trial 8'!BB46)</f>
        <v>13835.89813095016</v>
      </c>
      <c r="BC80" s="24">
        <f ca="1">AVERAGE('Trial 1'!BC46,'Trial 2'!BC46,'Trial 3'!BC46,'Trial 4'!BC46,'Trial 5'!BC46,'Trial 6'!BC46,'Trial 7'!BC46,'Trial 8'!BC46)</f>
        <v>-8014.6936117274054</v>
      </c>
      <c r="BD80" s="24">
        <f ca="1">AVERAGE('Trial 1'!BD46,'Trial 2'!BD46,'Trial 3'!BD46,'Trial 4'!BD46,'Trial 5'!BD46,'Trial 6'!BD46,'Trial 7'!BD46,'Trial 8'!BD46)</f>
        <v>-9919.7301252516208</v>
      </c>
      <c r="BE80" s="24">
        <f ca="1">AVERAGE('Trial 1'!BE46,'Trial 2'!BE46,'Trial 3'!BE46,'Trial 4'!BE46,'Trial 5'!BE46,'Trial 6'!BE46,'Trial 7'!BE46,'Trial 8'!BE46)</f>
        <v>-9394.4339921535247</v>
      </c>
      <c r="BF80" s="24">
        <f ca="1">AVERAGE('Trial 1'!BF46,'Trial 2'!BF46,'Trial 3'!BF46,'Trial 4'!BF46,'Trial 5'!BF46,'Trial 6'!BF46,'Trial 7'!BF46,'Trial 8'!BF46)</f>
        <v>-15390.067513351705</v>
      </c>
      <c r="BG80" s="24">
        <f ca="1">AVERAGE('Trial 1'!BG46,'Trial 2'!BG46,'Trial 3'!BG46,'Trial 4'!BG46,'Trial 5'!BG46,'Trial 6'!BG46,'Trial 7'!BG46,'Trial 8'!BG46)</f>
        <v>-6984.2634994919299</v>
      </c>
      <c r="BH80" s="24">
        <f ca="1">AVERAGE('Trial 1'!BH46,'Trial 2'!BH46,'Trial 3'!BH46,'Trial 4'!BH46,'Trial 5'!BH46,'Trial 6'!BH46,'Trial 7'!BH46,'Trial 8'!BH46)</f>
        <v>5924.3286180472187</v>
      </c>
      <c r="BI80" s="24">
        <f ca="1">AVERAGE('Trial 1'!BI46,'Trial 2'!BI46,'Trial 3'!BI46,'Trial 4'!BI46,'Trial 5'!BI46,'Trial 6'!BI46,'Trial 7'!BI46,'Trial 8'!BI46)</f>
        <v>-3872.5816859234692</v>
      </c>
      <c r="BJ80" s="24">
        <f ca="1">AVERAGE('Trial 1'!BJ46,'Trial 2'!BJ46,'Trial 3'!BJ46,'Trial 4'!BJ46,'Trial 5'!BJ46,'Trial 6'!BJ46,'Trial 7'!BJ46,'Trial 8'!BJ46)</f>
        <v>-11156.410651009124</v>
      </c>
      <c r="BK80" s="24">
        <f ca="1">AVERAGE('Trial 1'!BK46,'Trial 2'!BK46,'Trial 3'!BK46,'Trial 4'!BK46,'Trial 5'!BK46,'Trial 6'!BK46,'Trial 7'!BK46,'Trial 8'!BK46)</f>
        <v>20579.114175580959</v>
      </c>
      <c r="BL80" s="24">
        <f ca="1">AVERAGE('Trial 1'!BL46,'Trial 2'!BL46,'Trial 3'!BL46,'Trial 4'!BL46,'Trial 5'!BL46,'Trial 6'!BL46,'Trial 7'!BL46,'Trial 8'!BL46)</f>
        <v>18049.209821379271</v>
      </c>
      <c r="BM80" s="24">
        <f ca="1">AVERAGE('Trial 1'!BM46,'Trial 2'!BM46,'Trial 3'!BM46,'Trial 4'!BM46,'Trial 5'!BM46,'Trial 6'!BM46,'Trial 7'!BM46,'Trial 8'!BM46)</f>
        <v>-8659.9046098562903</v>
      </c>
      <c r="BN80" s="25">
        <f ca="1">SUM(BB80:BM80)</f>
        <v>-15003.534942807455</v>
      </c>
      <c r="BO80" s="24">
        <f ca="1">AVERAGE('Trial 1'!BO46,'Trial 2'!BO46,'Trial 3'!BO46,'Trial 4'!BO46,'Trial 5'!BO46,'Trial 6'!BO46,'Trial 7'!BO46,'Trial 8'!BO46)</f>
        <v>-6342.2737936734829</v>
      </c>
      <c r="BP80" s="24">
        <f ca="1">AVERAGE('Trial 1'!BP46,'Trial 2'!BP46,'Trial 3'!BP46,'Trial 4'!BP46,'Trial 5'!BP46,'Trial 6'!BP46,'Trial 7'!BP46,'Trial 8'!BP46)</f>
        <v>-9220.5883148270404</v>
      </c>
      <c r="BQ80" s="24">
        <f ca="1">AVERAGE('Trial 1'!BQ46,'Trial 2'!BQ46,'Trial 3'!BQ46,'Trial 4'!BQ46,'Trial 5'!BQ46,'Trial 6'!BQ46,'Trial 7'!BQ46,'Trial 8'!BQ46)</f>
        <v>9764.1770100507292</v>
      </c>
      <c r="BR80" s="24">
        <f ca="1">AVERAGE('Trial 1'!BR46,'Trial 2'!BR46,'Trial 3'!BR46,'Trial 4'!BR46,'Trial 5'!BR46,'Trial 6'!BR46,'Trial 7'!BR46,'Trial 8'!BR46)</f>
        <v>-8583.0524811293508</v>
      </c>
      <c r="BS80" s="24">
        <f ca="1">AVERAGE('Trial 1'!BS46,'Trial 2'!BS46,'Trial 3'!BS46,'Trial 4'!BS46,'Trial 5'!BS46,'Trial 6'!BS46,'Trial 7'!BS46,'Trial 8'!BS46)</f>
        <v>-4189.7798609961892</v>
      </c>
      <c r="BT80" s="24">
        <f ca="1">AVERAGE('Trial 1'!BT46,'Trial 2'!BT46,'Trial 3'!BT46,'Trial 4'!BT46,'Trial 5'!BT46,'Trial 6'!BT46,'Trial 7'!BT46,'Trial 8'!BT46)</f>
        <v>-6279.2519383477802</v>
      </c>
      <c r="BU80" s="24">
        <f ca="1">AVERAGE('Trial 1'!BU46,'Trial 2'!BU46,'Trial 3'!BU46,'Trial 4'!BU46,'Trial 5'!BU46,'Trial 6'!BU46,'Trial 7'!BU46,'Trial 8'!BU46)</f>
        <v>17084.931883698056</v>
      </c>
      <c r="BV80" s="24">
        <f ca="1">AVERAGE('Trial 1'!BV46,'Trial 2'!BV46,'Trial 3'!BV46,'Trial 4'!BV46,'Trial 5'!BV46,'Trial 6'!BV46,'Trial 7'!BV46,'Trial 8'!BV46)</f>
        <v>-5879.2984554736549</v>
      </c>
      <c r="BW80" s="24">
        <f ca="1">AVERAGE('Trial 1'!BW46,'Trial 2'!BW46,'Trial 3'!BW46,'Trial 4'!BW46,'Trial 5'!BW46,'Trial 6'!BW46,'Trial 7'!BW46,'Trial 8'!BW46)</f>
        <v>-9692.8665498428381</v>
      </c>
      <c r="BX80" s="24">
        <f ca="1">AVERAGE('Trial 1'!BX46,'Trial 2'!BX46,'Trial 3'!BX46,'Trial 4'!BX46,'Trial 5'!BX46,'Trial 6'!BX46,'Trial 7'!BX46,'Trial 8'!BX46)</f>
        <v>3975.6401590644855</v>
      </c>
      <c r="BY80" s="24">
        <f ca="1">AVERAGE('Trial 1'!BY46,'Trial 2'!BY46,'Trial 3'!BY46,'Trial 4'!BY46,'Trial 5'!BY46,'Trial 6'!BY46,'Trial 7'!BY46,'Trial 8'!BY46)</f>
        <v>-1598.2884514705138</v>
      </c>
      <c r="BZ80" s="24">
        <f ca="1">AVERAGE('Trial 1'!BZ46,'Trial 2'!BZ46,'Trial 3'!BZ46,'Trial 4'!BZ46,'Trial 5'!BZ46,'Trial 6'!BZ46,'Trial 7'!BZ46,'Trial 8'!BZ46)</f>
        <v>-7455.310181406453</v>
      </c>
      <c r="CA80" s="25">
        <f ca="1">SUM(BO80:BZ80)</f>
        <v>-28415.960974354035</v>
      </c>
      <c r="CB80" s="24">
        <f ca="1">AVERAGE('Trial 1'!CB46,'Trial 2'!CB46,'Trial 3'!CB46,'Trial 4'!CB46,'Trial 5'!CB46,'Trial 6'!CB46,'Trial 7'!CB46,'Trial 8'!CB46)</f>
        <v>-9093.0150501486605</v>
      </c>
      <c r="CC80" s="24">
        <f ca="1">AVERAGE('Trial 1'!CC46,'Trial 2'!CC46,'Trial 3'!CC46,'Trial 4'!CC46,'Trial 5'!CC46,'Trial 6'!CC46,'Trial 7'!CC46,'Trial 8'!CC46)</f>
        <v>2944.0184024592509</v>
      </c>
      <c r="CD80" s="24">
        <f ca="1">AVERAGE('Trial 1'!CD46,'Trial 2'!CD46,'Trial 3'!CD46,'Trial 4'!CD46,'Trial 5'!CD46,'Trial 6'!CD46,'Trial 7'!CD46,'Trial 8'!CD46)</f>
        <v>2870.2619601317547</v>
      </c>
      <c r="CE80" s="24">
        <f ca="1">AVERAGE('Trial 1'!CE46,'Trial 2'!CE46,'Trial 3'!CE46,'Trial 4'!CE46,'Trial 5'!CE46,'Trial 6'!CE46,'Trial 7'!CE46,'Trial 8'!CE46)</f>
        <v>-21214.317426674163</v>
      </c>
      <c r="CF80" s="24">
        <f ca="1">AVERAGE('Trial 1'!CF46,'Trial 2'!CF46,'Trial 3'!CF46,'Trial 4'!CF46,'Trial 5'!CF46,'Trial 6'!CF46,'Trial 7'!CF46,'Trial 8'!CF46)</f>
        <v>-3080.5733676856908</v>
      </c>
      <c r="CG80" s="24">
        <f ca="1">AVERAGE('Trial 1'!CG46,'Trial 2'!CG46,'Trial 3'!CG46,'Trial 4'!CG46,'Trial 5'!CG46,'Trial 6'!CG46,'Trial 7'!CG46,'Trial 8'!CG46)</f>
        <v>5814.2850275397886</v>
      </c>
      <c r="CH80" s="24">
        <f ca="1">AVERAGE('Trial 1'!CH46,'Trial 2'!CH46,'Trial 3'!CH46,'Trial 4'!CH46,'Trial 5'!CH46,'Trial 6'!CH46,'Trial 7'!CH46,'Trial 8'!CH46)</f>
        <v>18768.431539075282</v>
      </c>
      <c r="CI80" s="24">
        <f ca="1">AVERAGE('Trial 1'!CI46,'Trial 2'!CI46,'Trial 3'!CI46,'Trial 4'!CI46,'Trial 5'!CI46,'Trial 6'!CI46,'Trial 7'!CI46,'Trial 8'!CI46)</f>
        <v>-4327.5518988381</v>
      </c>
      <c r="CJ80" s="24">
        <f ca="1">AVERAGE('Trial 1'!CJ46,'Trial 2'!CJ46,'Trial 3'!CJ46,'Trial 4'!CJ46,'Trial 5'!CJ46,'Trial 6'!CJ46,'Trial 7'!CJ46,'Trial 8'!CJ46)</f>
        <v>-3631.2145286631003</v>
      </c>
      <c r="CK80" s="24">
        <f ca="1">AVERAGE('Trial 1'!CK46,'Trial 2'!CK46,'Trial 3'!CK46,'Trial 4'!CK46,'Trial 5'!CK46,'Trial 6'!CK46,'Trial 7'!CK46,'Trial 8'!CK46)</f>
        <v>-1616.4518801678505</v>
      </c>
      <c r="CL80" s="24">
        <f ca="1">AVERAGE('Trial 1'!CL46,'Trial 2'!CL46,'Trial 3'!CL46,'Trial 4'!CL46,'Trial 5'!CL46,'Trial 6'!CL46,'Trial 7'!CL46,'Trial 8'!CL46)</f>
        <v>-14020.953098752283</v>
      </c>
      <c r="CM80" s="24">
        <f ca="1">AVERAGE('Trial 1'!CM46,'Trial 2'!CM46,'Trial 3'!CM46,'Trial 4'!CM46,'Trial 5'!CM46,'Trial 6'!CM46,'Trial 7'!CM46,'Trial 8'!CM46)</f>
        <v>-11363.762430320403</v>
      </c>
      <c r="CN80" s="25">
        <f ca="1">SUM(CB80:CM80)</f>
        <v>-37950.842752044176</v>
      </c>
      <c r="CO80" s="24">
        <f ca="1">AVERAGE('Trial 1'!CO46,'Trial 2'!CO46,'Trial 3'!CO46,'Trial 4'!CO46,'Trial 5'!CO46,'Trial 6'!CO46,'Trial 7'!CO46,'Trial 8'!CO46)</f>
        <v>-24585.817057741056</v>
      </c>
      <c r="CP80" s="24">
        <f ca="1">AVERAGE('Trial 1'!CP46,'Trial 2'!CP46,'Trial 3'!CP46,'Trial 4'!CP46,'Trial 5'!CP46,'Trial 6'!CP46,'Trial 7'!CP46,'Trial 8'!CP46)</f>
        <v>10423.253902206881</v>
      </c>
      <c r="CQ80" s="24">
        <f ca="1">AVERAGE('Trial 1'!CQ46,'Trial 2'!CQ46,'Trial 3'!CQ46,'Trial 4'!CQ46,'Trial 5'!CQ46,'Trial 6'!CQ46,'Trial 7'!CQ46,'Trial 8'!CQ46)</f>
        <v>-12260.758858003552</v>
      </c>
      <c r="CR80" s="24">
        <f ca="1">AVERAGE('Trial 1'!CR46,'Trial 2'!CR46,'Trial 3'!CR46,'Trial 4'!CR46,'Trial 5'!CR46,'Trial 6'!CR46,'Trial 7'!CR46,'Trial 8'!CR46)</f>
        <v>-2597.5937240997791</v>
      </c>
      <c r="CS80" s="24">
        <f ca="1">AVERAGE('Trial 1'!CS46,'Trial 2'!CS46,'Trial 3'!CS46,'Trial 4'!CS46,'Trial 5'!CS46,'Trial 6'!CS46,'Trial 7'!CS46,'Trial 8'!CS46)</f>
        <v>207.81184479542026</v>
      </c>
      <c r="CT80" s="24">
        <f ca="1">AVERAGE('Trial 1'!CT46,'Trial 2'!CT46,'Trial 3'!CT46,'Trial 4'!CT46,'Trial 5'!CT46,'Trial 6'!CT46,'Trial 7'!CT46,'Trial 8'!CT46)</f>
        <v>-778.02974614285631</v>
      </c>
      <c r="CU80" s="24">
        <f ca="1">AVERAGE('Trial 1'!CU46,'Trial 2'!CU46,'Trial 3'!CU46,'Trial 4'!CU46,'Trial 5'!CU46,'Trial 6'!CU46,'Trial 7'!CU46,'Trial 8'!CU46)</f>
        <v>5588.4472628553158</v>
      </c>
      <c r="CV80" s="24">
        <f ca="1">AVERAGE('Trial 1'!CV46,'Trial 2'!CV46,'Trial 3'!CV46,'Trial 4'!CV46,'Trial 5'!CV46,'Trial 6'!CV46,'Trial 7'!CV46,'Trial 8'!CV46)</f>
        <v>-10942.179794150125</v>
      </c>
      <c r="CW80" s="24">
        <f ca="1">AVERAGE('Trial 1'!CW46,'Trial 2'!CW46,'Trial 3'!CW46,'Trial 4'!CW46,'Trial 5'!CW46,'Trial 6'!CW46,'Trial 7'!CW46,'Trial 8'!CW46)</f>
        <v>11502.182985443917</v>
      </c>
      <c r="CX80" s="24">
        <f ca="1">AVERAGE('Trial 1'!CX46,'Trial 2'!CX46,'Trial 3'!CX46,'Trial 4'!CX46,'Trial 5'!CX46,'Trial 6'!CX46,'Trial 7'!CX46,'Trial 8'!CX46)</f>
        <v>3254.2370978053596</v>
      </c>
      <c r="CY80" s="24">
        <f ca="1">AVERAGE('Trial 1'!CY46,'Trial 2'!CY46,'Trial 3'!CY46,'Trial 4'!CY46,'Trial 5'!CY46,'Trial 6'!CY46,'Trial 7'!CY46,'Trial 8'!CY46)</f>
        <v>-405.395997857564</v>
      </c>
      <c r="CZ80" s="24">
        <f ca="1">AVERAGE('Trial 1'!CZ46,'Trial 2'!CZ46,'Trial 3'!CZ46,'Trial 4'!CZ46,'Trial 5'!CZ46,'Trial 6'!CZ46,'Trial 7'!CZ46,'Trial 8'!CZ46)</f>
        <v>1425.5315439466458</v>
      </c>
      <c r="DA80" s="25">
        <f ca="1">SUM(CO80:CZ80)</f>
        <v>-19168.310540941395</v>
      </c>
      <c r="DB80" s="24">
        <f ca="1">AVERAGE('Trial 1'!DB46,'Trial 2'!DB46,'Trial 3'!DB46,'Trial 4'!DB46,'Trial 5'!DB46,'Trial 6'!DB46,'Trial 7'!DB46,'Trial 8'!DB46)</f>
        <v>-28139.943158748985</v>
      </c>
      <c r="DC80" s="24">
        <f ca="1">AVERAGE('Trial 1'!DC46,'Trial 2'!DC46,'Trial 3'!DC46,'Trial 4'!DC46,'Trial 5'!DC46,'Trial 6'!DC46,'Trial 7'!DC46,'Trial 8'!DC46)</f>
        <v>5275.7315130598081</v>
      </c>
      <c r="DD80" s="24">
        <f ca="1">AVERAGE('Trial 1'!DD46,'Trial 2'!DD46,'Trial 3'!DD46,'Trial 4'!DD46,'Trial 5'!DD46,'Trial 6'!DD46,'Trial 7'!DD46,'Trial 8'!DD46)</f>
        <v>16110.930956424196</v>
      </c>
      <c r="DE80" s="24">
        <f ca="1">AVERAGE('Trial 1'!DE46,'Trial 2'!DE46,'Trial 3'!DE46,'Trial 4'!DE46,'Trial 5'!DE46,'Trial 6'!DE46,'Trial 7'!DE46,'Trial 8'!DE46)</f>
        <v>4425.3787961366997</v>
      </c>
      <c r="DF80" s="24">
        <f ca="1">AVERAGE('Trial 1'!DF46,'Trial 2'!DF46,'Trial 3'!DF46,'Trial 4'!DF46,'Trial 5'!DF46,'Trial 6'!DF46,'Trial 7'!DF46,'Trial 8'!DF46)</f>
        <v>-4181.7713532238131</v>
      </c>
      <c r="DG80" s="24">
        <f ca="1">AVERAGE('Trial 1'!DG46,'Trial 2'!DG46,'Trial 3'!DG46,'Trial 4'!DG46,'Trial 5'!DG46,'Trial 6'!DG46,'Trial 7'!DG46,'Trial 8'!DG46)</f>
        <v>-6604.8482303897517</v>
      </c>
      <c r="DH80" s="24">
        <f ca="1">AVERAGE('Trial 1'!DH46,'Trial 2'!DH46,'Trial 3'!DH46,'Trial 4'!DH46,'Trial 5'!DH46,'Trial 6'!DH46,'Trial 7'!DH46,'Trial 8'!DH46)</f>
        <v>10378.401538659895</v>
      </c>
      <c r="DI80" s="24">
        <f ca="1">AVERAGE('Trial 1'!DI46,'Trial 2'!DI46,'Trial 3'!DI46,'Trial 4'!DI46,'Trial 5'!DI46,'Trial 6'!DI46,'Trial 7'!DI46,'Trial 8'!DI46)</f>
        <v>-7313.9847554104417</v>
      </c>
      <c r="DJ80" s="24">
        <f ca="1">AVERAGE('Trial 1'!DJ46,'Trial 2'!DJ46,'Trial 3'!DJ46,'Trial 4'!DJ46,'Trial 5'!DJ46,'Trial 6'!DJ46,'Trial 7'!DJ46,'Trial 8'!DJ46)</f>
        <v>8415.4401070506374</v>
      </c>
      <c r="DK80" s="24">
        <f ca="1">AVERAGE('Trial 1'!DK46,'Trial 2'!DK46,'Trial 3'!DK46,'Trial 4'!DK46,'Trial 5'!DK46,'Trial 6'!DK46,'Trial 7'!DK46,'Trial 8'!DK46)</f>
        <v>18081.394889266514</v>
      </c>
      <c r="DL80" s="24">
        <f ca="1">AVERAGE('Trial 1'!DL46,'Trial 2'!DL46,'Trial 3'!DL46,'Trial 4'!DL46,'Trial 5'!DL46,'Trial 6'!DL46,'Trial 7'!DL46,'Trial 8'!DL46)</f>
        <v>10134.034830843642</v>
      </c>
      <c r="DM80" s="24">
        <f ca="1">AVERAGE('Trial 1'!DM46,'Trial 2'!DM46,'Trial 3'!DM46,'Trial 4'!DM46,'Trial 5'!DM46,'Trial 6'!DM46,'Trial 7'!DM46,'Trial 8'!DM46)</f>
        <v>1973.4711295965974</v>
      </c>
      <c r="DN80" s="25">
        <f ca="1">SUM(DB80:DM80)</f>
        <v>28554.236263264997</v>
      </c>
      <c r="DO80" s="24">
        <f ca="1">AVERAGE('Trial 1'!DO46,'Trial 2'!DO46,'Trial 3'!DO46,'Trial 4'!DO46,'Trial 5'!DO46,'Trial 6'!DO46,'Trial 7'!DO46,'Trial 8'!DO46)</f>
        <v>17657.158220785885</v>
      </c>
      <c r="DP80" s="24">
        <f ca="1">AVERAGE('Trial 1'!DP46,'Trial 2'!DP46,'Trial 3'!DP46,'Trial 4'!DP46,'Trial 5'!DP46,'Trial 6'!DP46,'Trial 7'!DP46,'Trial 8'!DP46)</f>
        <v>1279.2434680734859</v>
      </c>
      <c r="DQ80" s="24">
        <f ca="1">AVERAGE('Trial 1'!DQ46,'Trial 2'!DQ46,'Trial 3'!DQ46,'Trial 4'!DQ46,'Trial 5'!DQ46,'Trial 6'!DQ46,'Trial 7'!DQ46,'Trial 8'!DQ46)</f>
        <v>471.78510311439834</v>
      </c>
      <c r="DR80" s="24">
        <f ca="1">AVERAGE('Trial 1'!DR46,'Trial 2'!DR46,'Trial 3'!DR46,'Trial 4'!DR46,'Trial 5'!DR46,'Trial 6'!DR46,'Trial 7'!DR46,'Trial 8'!DR46)</f>
        <v>8768.2563355172424</v>
      </c>
      <c r="DS80" s="24">
        <f ca="1">AVERAGE('Trial 1'!DS46,'Trial 2'!DS46,'Trial 3'!DS46,'Trial 4'!DS46,'Trial 5'!DS46,'Trial 6'!DS46,'Trial 7'!DS46,'Trial 8'!DS46)</f>
        <v>24055.195177106965</v>
      </c>
      <c r="DT80" s="24">
        <f ca="1">AVERAGE('Trial 1'!DT46,'Trial 2'!DT46,'Trial 3'!DT46,'Trial 4'!DT46,'Trial 5'!DT46,'Trial 6'!DT46,'Trial 7'!DT46,'Trial 8'!DT46)</f>
        <v>-6519.5392661642218</v>
      </c>
      <c r="DU80" s="24">
        <f ca="1">AVERAGE('Trial 1'!DU46,'Trial 2'!DU46,'Trial 3'!DU46,'Trial 4'!DU46,'Trial 5'!DU46,'Trial 6'!DU46,'Trial 7'!DU46,'Trial 8'!DU46)</f>
        <v>-4376.3998716426622</v>
      </c>
      <c r="DV80" s="24">
        <f ca="1">AVERAGE('Trial 1'!DV46,'Trial 2'!DV46,'Trial 3'!DV46,'Trial 4'!DV46,'Trial 5'!DV46,'Trial 6'!DV46,'Trial 7'!DV46,'Trial 8'!DV46)</f>
        <v>7699.4728607454617</v>
      </c>
      <c r="DW80" s="24">
        <f ca="1">AVERAGE('Trial 1'!DW46,'Trial 2'!DW46,'Trial 3'!DW46,'Trial 4'!DW46,'Trial 5'!DW46,'Trial 6'!DW46,'Trial 7'!DW46,'Trial 8'!DW46)</f>
        <v>14578.526499372474</v>
      </c>
      <c r="DX80" s="24">
        <f ca="1">AVERAGE('Trial 1'!DX46,'Trial 2'!DX46,'Trial 3'!DX46,'Trial 4'!DX46,'Trial 5'!DX46,'Trial 6'!DX46,'Trial 7'!DX46,'Trial 8'!DX46)</f>
        <v>-129.2280679449666</v>
      </c>
      <c r="DY80" s="24">
        <f ca="1">AVERAGE('Trial 1'!DY46,'Trial 2'!DY46,'Trial 3'!DY46,'Trial 4'!DY46,'Trial 5'!DY46,'Trial 6'!DY46,'Trial 7'!DY46,'Trial 8'!DY46)</f>
        <v>21234.33339870895</v>
      </c>
      <c r="DZ80" s="24">
        <f ca="1">AVERAGE('Trial 1'!DZ46,'Trial 2'!DZ46,'Trial 3'!DZ46,'Trial 4'!DZ46,'Trial 5'!DZ46,'Trial 6'!DZ46,'Trial 7'!DZ46,'Trial 8'!DZ46)</f>
        <v>-14580.600943017793</v>
      </c>
      <c r="EA80" s="25">
        <f ca="1">SUM(DO80:DZ80)</f>
        <v>70138.202914655209</v>
      </c>
      <c r="EB80" s="24">
        <f ca="1">AVERAGE('Trial 1'!EB46,'Trial 2'!EB46,'Trial 3'!EB46,'Trial 4'!EB46,'Trial 5'!EB46,'Trial 6'!EB46,'Trial 7'!EB46,'Trial 8'!EB46)</f>
        <v>-3271.6418868938117</v>
      </c>
      <c r="EC80" s="24">
        <f ca="1">AVERAGE('Trial 1'!EC46,'Trial 2'!EC46,'Trial 3'!EC46,'Trial 4'!EC46,'Trial 5'!EC46,'Trial 6'!EC46,'Trial 7'!EC46,'Trial 8'!EC46)</f>
        <v>18886.261134720193</v>
      </c>
      <c r="ED80" s="24">
        <f ca="1">AVERAGE('Trial 1'!ED46,'Trial 2'!ED46,'Trial 3'!ED46,'Trial 4'!ED46,'Trial 5'!ED46,'Trial 6'!ED46,'Trial 7'!ED46,'Trial 8'!ED46)</f>
        <v>6306.6383253560725</v>
      </c>
      <c r="EE80" s="24">
        <f ca="1">AVERAGE('Trial 1'!EE46,'Trial 2'!EE46,'Trial 3'!EE46,'Trial 4'!EE46,'Trial 5'!EE46,'Trial 6'!EE46,'Trial 7'!EE46,'Trial 8'!EE46)</f>
        <v>5945.8122420711215</v>
      </c>
      <c r="EF80" s="24">
        <f ca="1">AVERAGE('Trial 1'!EF46,'Trial 2'!EF46,'Trial 3'!EF46,'Trial 4'!EF46,'Trial 5'!EF46,'Trial 6'!EF46,'Trial 7'!EF46,'Trial 8'!EF46)</f>
        <v>12430.638543332125</v>
      </c>
      <c r="EG80" s="24">
        <f ca="1">AVERAGE('Trial 1'!EG46,'Trial 2'!EG46,'Trial 3'!EG46,'Trial 4'!EG46,'Trial 5'!EG46,'Trial 6'!EG46,'Trial 7'!EG46,'Trial 8'!EG46)</f>
        <v>-7439.8580774030452</v>
      </c>
      <c r="EH80" s="24">
        <f ca="1">AVERAGE('Trial 1'!EH46,'Trial 2'!EH46,'Trial 3'!EH46,'Trial 4'!EH46,'Trial 5'!EH46,'Trial 6'!EH46,'Trial 7'!EH46,'Trial 8'!EH46)</f>
        <v>16740.104738477319</v>
      </c>
      <c r="EI80" s="24">
        <f ca="1">AVERAGE('Trial 1'!EI46,'Trial 2'!EI46,'Trial 3'!EI46,'Trial 4'!EI46,'Trial 5'!EI46,'Trial 6'!EI46,'Trial 7'!EI46,'Trial 8'!EI46)</f>
        <v>5957.8733201008699</v>
      </c>
      <c r="EJ80" s="24">
        <f ca="1">AVERAGE('Trial 1'!EJ46,'Trial 2'!EJ46,'Trial 3'!EJ46,'Trial 4'!EJ46,'Trial 5'!EJ46,'Trial 6'!EJ46,'Trial 7'!EJ46,'Trial 8'!EJ46)</f>
        <v>14147.935193005862</v>
      </c>
      <c r="EK80" s="24">
        <f ca="1">AVERAGE('Trial 1'!EK46,'Trial 2'!EK46,'Trial 3'!EK46,'Trial 4'!EK46,'Trial 5'!EK46,'Trial 6'!EK46,'Trial 7'!EK46,'Trial 8'!EK46)</f>
        <v>-325.35830967905258</v>
      </c>
      <c r="EL80" s="24">
        <f ca="1">AVERAGE('Trial 1'!EL46,'Trial 2'!EL46,'Trial 3'!EL46,'Trial 4'!EL46,'Trial 5'!EL46,'Trial 6'!EL46,'Trial 7'!EL46,'Trial 8'!EL46)</f>
        <v>1283.3513114335728</v>
      </c>
      <c r="EM80" s="24">
        <f ca="1">AVERAGE('Trial 1'!EM46,'Trial 2'!EM46,'Trial 3'!EM46,'Trial 4'!EM46,'Trial 5'!EM46,'Trial 6'!EM46,'Trial 7'!EM46,'Trial 8'!EM46)</f>
        <v>-4074.6518852048594</v>
      </c>
      <c r="EN80" s="25">
        <f ca="1">SUM(EB80:EM80)</f>
        <v>66587.104649316374</v>
      </c>
    </row>
    <row r="81" spans="1:144" ht="12.75" customHeight="1" outlineLevel="1">
      <c r="A81" s="9" t="str">
        <f>Labels!B80</f>
        <v>Output Shock std dev</v>
      </c>
      <c r="B81" s="28">
        <f ca="1">STDEV('Trial 1'!B46,'Trial 2'!B46,'Trial 3'!B46,'Trial 4'!B46,'Trial 5'!B46,'Trial 6'!B46,'Trial 7'!B46,'Trial 8'!B46)</f>
        <v>28423.224268160953</v>
      </c>
      <c r="C81" s="28">
        <f ca="1">STDEV('Trial 1'!C46,'Trial 2'!C46,'Trial 3'!C46,'Trial 4'!C46,'Trial 5'!C46,'Trial 6'!C46,'Trial 7'!C46,'Trial 8'!C46)</f>
        <v>22361.305083072497</v>
      </c>
      <c r="D81" s="28">
        <f ca="1">STDEV('Trial 1'!D46,'Trial 2'!D46,'Trial 3'!D46,'Trial 4'!D46,'Trial 5'!D46,'Trial 6'!D46,'Trial 7'!D46,'Trial 8'!D46)</f>
        <v>31815.921316755255</v>
      </c>
      <c r="E81" s="28">
        <f ca="1">STDEV('Trial 1'!E46,'Trial 2'!E46,'Trial 3'!E46,'Trial 4'!E46,'Trial 5'!E46,'Trial 6'!E46,'Trial 7'!E46,'Trial 8'!E46)</f>
        <v>23801.868351744808</v>
      </c>
      <c r="F81" s="28">
        <f ca="1">STDEV('Trial 1'!F46,'Trial 2'!F46,'Trial 3'!F46,'Trial 4'!F46,'Trial 5'!F46,'Trial 6'!F46,'Trial 7'!F46,'Trial 8'!F46)</f>
        <v>15023.476362535434</v>
      </c>
      <c r="G81" s="28">
        <f ca="1">STDEV('Trial 1'!G46,'Trial 2'!G46,'Trial 3'!G46,'Trial 4'!G46,'Trial 5'!G46,'Trial 6'!G46,'Trial 7'!G46,'Trial 8'!G46)</f>
        <v>30113.586189035384</v>
      </c>
      <c r="H81" s="28">
        <f ca="1">STDEV('Trial 1'!H46,'Trial 2'!H46,'Trial 3'!H46,'Trial 4'!H46,'Trial 5'!H46,'Trial 6'!H46,'Trial 7'!H46,'Trial 8'!H46)</f>
        <v>15941.156646717498</v>
      </c>
      <c r="I81" s="28">
        <f ca="1">STDEV('Trial 1'!I46,'Trial 2'!I46,'Trial 3'!I46,'Trial 4'!I46,'Trial 5'!I46,'Trial 6'!I46,'Trial 7'!I46,'Trial 8'!I46)</f>
        <v>24479.069444112756</v>
      </c>
      <c r="J81" s="28">
        <f ca="1">STDEV('Trial 1'!J46,'Trial 2'!J46,'Trial 3'!J46,'Trial 4'!J46,'Trial 5'!J46,'Trial 6'!J46,'Trial 7'!J46,'Trial 8'!J46)</f>
        <v>26556.07775823729</v>
      </c>
      <c r="K81" s="28">
        <f ca="1">STDEV('Trial 1'!K46,'Trial 2'!K46,'Trial 3'!K46,'Trial 4'!K46,'Trial 5'!K46,'Trial 6'!K46,'Trial 7'!K46,'Trial 8'!K46)</f>
        <v>25541.244568140144</v>
      </c>
      <c r="L81" s="28">
        <f ca="1">STDEV('Trial 1'!L46,'Trial 2'!L46,'Trial 3'!L46,'Trial 4'!L46,'Trial 5'!L46,'Trial 6'!L46,'Trial 7'!L46,'Trial 8'!L46)</f>
        <v>12865.967604456333</v>
      </c>
      <c r="M81" s="28">
        <f ca="1">STDEV('Trial 1'!M46,'Trial 2'!M46,'Trial 3'!M46,'Trial 4'!M46,'Trial 5'!M46,'Trial 6'!M46,'Trial 7'!M46,'Trial 8'!M46)</f>
        <v>30234.618906772859</v>
      </c>
      <c r="N81" s="29">
        <f ca="1">SUM(B81:M81)</f>
        <v>287157.51649974118</v>
      </c>
      <c r="O81" s="28">
        <f ca="1">STDEV('Trial 1'!O46,'Trial 2'!O46,'Trial 3'!O46,'Trial 4'!O46,'Trial 5'!O46,'Trial 6'!O46,'Trial 7'!O46,'Trial 8'!O46)</f>
        <v>32611.62007759207</v>
      </c>
      <c r="P81" s="28">
        <f ca="1">STDEV('Trial 1'!P46,'Trial 2'!P46,'Trial 3'!P46,'Trial 4'!P46,'Trial 5'!P46,'Trial 6'!P46,'Trial 7'!P46,'Trial 8'!P46)</f>
        <v>22867.630752613255</v>
      </c>
      <c r="Q81" s="28">
        <f ca="1">STDEV('Trial 1'!Q46,'Trial 2'!Q46,'Trial 3'!Q46,'Trial 4'!Q46,'Trial 5'!Q46,'Trial 6'!Q46,'Trial 7'!Q46,'Trial 8'!Q46)</f>
        <v>33207.51847217566</v>
      </c>
      <c r="R81" s="28">
        <f ca="1">STDEV('Trial 1'!R46,'Trial 2'!R46,'Trial 3'!R46,'Trial 4'!R46,'Trial 5'!R46,'Trial 6'!R46,'Trial 7'!R46,'Trial 8'!R46)</f>
        <v>32460.394774228207</v>
      </c>
      <c r="S81" s="28">
        <f ca="1">STDEV('Trial 1'!S46,'Trial 2'!S46,'Trial 3'!S46,'Trial 4'!S46,'Trial 5'!S46,'Trial 6'!S46,'Trial 7'!S46,'Trial 8'!S46)</f>
        <v>27008.818115713402</v>
      </c>
      <c r="T81" s="28">
        <f ca="1">STDEV('Trial 1'!T46,'Trial 2'!T46,'Trial 3'!T46,'Trial 4'!T46,'Trial 5'!T46,'Trial 6'!T46,'Trial 7'!T46,'Trial 8'!T46)</f>
        <v>27147.916723202376</v>
      </c>
      <c r="U81" s="28">
        <f ca="1">STDEV('Trial 1'!U46,'Trial 2'!U46,'Trial 3'!U46,'Trial 4'!U46,'Trial 5'!U46,'Trial 6'!U46,'Trial 7'!U46,'Trial 8'!U46)</f>
        <v>17827.123106857893</v>
      </c>
      <c r="V81" s="28">
        <f ca="1">STDEV('Trial 1'!V46,'Trial 2'!V46,'Trial 3'!V46,'Trial 4'!V46,'Trial 5'!V46,'Trial 6'!V46,'Trial 7'!V46,'Trial 8'!V46)</f>
        <v>26991.567237024643</v>
      </c>
      <c r="W81" s="28">
        <f ca="1">STDEV('Trial 1'!W46,'Trial 2'!W46,'Trial 3'!W46,'Trial 4'!W46,'Trial 5'!W46,'Trial 6'!W46,'Trial 7'!W46,'Trial 8'!W46)</f>
        <v>36658.380272621449</v>
      </c>
      <c r="X81" s="28">
        <f ca="1">STDEV('Trial 1'!X46,'Trial 2'!X46,'Trial 3'!X46,'Trial 4'!X46,'Trial 5'!X46,'Trial 6'!X46,'Trial 7'!X46,'Trial 8'!X46)</f>
        <v>27852.93918041193</v>
      </c>
      <c r="Y81" s="28">
        <f ca="1">STDEV('Trial 1'!Y46,'Trial 2'!Y46,'Trial 3'!Y46,'Trial 4'!Y46,'Trial 5'!Y46,'Trial 6'!Y46,'Trial 7'!Y46,'Trial 8'!Y46)</f>
        <v>22159.480545078397</v>
      </c>
      <c r="Z81" s="28">
        <f ca="1">STDEV('Trial 1'!Z46,'Trial 2'!Z46,'Trial 3'!Z46,'Trial 4'!Z46,'Trial 5'!Z46,'Trial 6'!Z46,'Trial 7'!Z46,'Trial 8'!Z46)</f>
        <v>23623.106672053782</v>
      </c>
      <c r="AA81" s="29">
        <f ca="1">SUM(O81:Z81)</f>
        <v>330416.49592957302</v>
      </c>
      <c r="AB81" s="28">
        <f ca="1">STDEV('Trial 1'!AB46,'Trial 2'!AB46,'Trial 3'!AB46,'Trial 4'!AB46,'Trial 5'!AB46,'Trial 6'!AB46,'Trial 7'!AB46,'Trial 8'!AB46)</f>
        <v>19477.48389804165</v>
      </c>
      <c r="AC81" s="28">
        <f ca="1">STDEV('Trial 1'!AC46,'Trial 2'!AC46,'Trial 3'!AC46,'Trial 4'!AC46,'Trial 5'!AC46,'Trial 6'!AC46,'Trial 7'!AC46,'Trial 8'!AC46)</f>
        <v>22182.789739709762</v>
      </c>
      <c r="AD81" s="28">
        <f ca="1">STDEV('Trial 1'!AD46,'Trial 2'!AD46,'Trial 3'!AD46,'Trial 4'!AD46,'Trial 5'!AD46,'Trial 6'!AD46,'Trial 7'!AD46,'Trial 8'!AD46)</f>
        <v>27136.373054229309</v>
      </c>
      <c r="AE81" s="28">
        <f ca="1">STDEV('Trial 1'!AE46,'Trial 2'!AE46,'Trial 3'!AE46,'Trial 4'!AE46,'Trial 5'!AE46,'Trial 6'!AE46,'Trial 7'!AE46,'Trial 8'!AE46)</f>
        <v>29511.263459161866</v>
      </c>
      <c r="AF81" s="28">
        <f ca="1">STDEV('Trial 1'!AF46,'Trial 2'!AF46,'Trial 3'!AF46,'Trial 4'!AF46,'Trial 5'!AF46,'Trial 6'!AF46,'Trial 7'!AF46,'Trial 8'!AF46)</f>
        <v>28086.561895113013</v>
      </c>
      <c r="AG81" s="28">
        <f ca="1">STDEV('Trial 1'!AG46,'Trial 2'!AG46,'Trial 3'!AG46,'Trial 4'!AG46,'Trial 5'!AG46,'Trial 6'!AG46,'Trial 7'!AG46,'Trial 8'!AG46)</f>
        <v>37684.078993211639</v>
      </c>
      <c r="AH81" s="28">
        <f ca="1">STDEV('Trial 1'!AH46,'Trial 2'!AH46,'Trial 3'!AH46,'Trial 4'!AH46,'Trial 5'!AH46,'Trial 6'!AH46,'Trial 7'!AH46,'Trial 8'!AH46)</f>
        <v>31391.151069701929</v>
      </c>
      <c r="AI81" s="28">
        <f ca="1">STDEV('Trial 1'!AI46,'Trial 2'!AI46,'Trial 3'!AI46,'Trial 4'!AI46,'Trial 5'!AI46,'Trial 6'!AI46,'Trial 7'!AI46,'Trial 8'!AI46)</f>
        <v>30799.531220349916</v>
      </c>
      <c r="AJ81" s="28">
        <f ca="1">STDEV('Trial 1'!AJ46,'Trial 2'!AJ46,'Trial 3'!AJ46,'Trial 4'!AJ46,'Trial 5'!AJ46,'Trial 6'!AJ46,'Trial 7'!AJ46,'Trial 8'!AJ46)</f>
        <v>24900.308511767995</v>
      </c>
      <c r="AK81" s="28">
        <f ca="1">STDEV('Trial 1'!AK46,'Trial 2'!AK46,'Trial 3'!AK46,'Trial 4'!AK46,'Trial 5'!AK46,'Trial 6'!AK46,'Trial 7'!AK46,'Trial 8'!AK46)</f>
        <v>34859.820387577704</v>
      </c>
      <c r="AL81" s="28">
        <f ca="1">STDEV('Trial 1'!AL46,'Trial 2'!AL46,'Trial 3'!AL46,'Trial 4'!AL46,'Trial 5'!AL46,'Trial 6'!AL46,'Trial 7'!AL46,'Trial 8'!AL46)</f>
        <v>27547.450796781057</v>
      </c>
      <c r="AM81" s="28">
        <f ca="1">STDEV('Trial 1'!AM46,'Trial 2'!AM46,'Trial 3'!AM46,'Trial 4'!AM46,'Trial 5'!AM46,'Trial 6'!AM46,'Trial 7'!AM46,'Trial 8'!AM46)</f>
        <v>26622.500434059926</v>
      </c>
      <c r="AN81" s="29">
        <f ca="1">SUM(AB81:AM81)</f>
        <v>340199.31345970579</v>
      </c>
      <c r="AO81" s="28">
        <f ca="1">STDEV('Trial 1'!AO46,'Trial 2'!AO46,'Trial 3'!AO46,'Trial 4'!AO46,'Trial 5'!AO46,'Trial 6'!AO46,'Trial 7'!AO46,'Trial 8'!AO46)</f>
        <v>37712.239341294604</v>
      </c>
      <c r="AP81" s="28">
        <f ca="1">STDEV('Trial 1'!AP46,'Trial 2'!AP46,'Trial 3'!AP46,'Trial 4'!AP46,'Trial 5'!AP46,'Trial 6'!AP46,'Trial 7'!AP46,'Trial 8'!AP46)</f>
        <v>20381.489967269139</v>
      </c>
      <c r="AQ81" s="28">
        <f ca="1">STDEV('Trial 1'!AQ46,'Trial 2'!AQ46,'Trial 3'!AQ46,'Trial 4'!AQ46,'Trial 5'!AQ46,'Trial 6'!AQ46,'Trial 7'!AQ46,'Trial 8'!AQ46)</f>
        <v>17125.281703258999</v>
      </c>
      <c r="AR81" s="28">
        <f ca="1">STDEV('Trial 1'!AR46,'Trial 2'!AR46,'Trial 3'!AR46,'Trial 4'!AR46,'Trial 5'!AR46,'Trial 6'!AR46,'Trial 7'!AR46,'Trial 8'!AR46)</f>
        <v>20937.316163142645</v>
      </c>
      <c r="AS81" s="28">
        <f ca="1">STDEV('Trial 1'!AS46,'Trial 2'!AS46,'Trial 3'!AS46,'Trial 4'!AS46,'Trial 5'!AS46,'Trial 6'!AS46,'Trial 7'!AS46,'Trial 8'!AS46)</f>
        <v>40187.262686443653</v>
      </c>
      <c r="AT81" s="28">
        <f ca="1">STDEV('Trial 1'!AT46,'Trial 2'!AT46,'Trial 3'!AT46,'Trial 4'!AT46,'Trial 5'!AT46,'Trial 6'!AT46,'Trial 7'!AT46,'Trial 8'!AT46)</f>
        <v>32289.9988397056</v>
      </c>
      <c r="AU81" s="28">
        <f ca="1">STDEV('Trial 1'!AU46,'Trial 2'!AU46,'Trial 3'!AU46,'Trial 4'!AU46,'Trial 5'!AU46,'Trial 6'!AU46,'Trial 7'!AU46,'Trial 8'!AU46)</f>
        <v>29761.886864816624</v>
      </c>
      <c r="AV81" s="28">
        <f ca="1">STDEV('Trial 1'!AV46,'Trial 2'!AV46,'Trial 3'!AV46,'Trial 4'!AV46,'Trial 5'!AV46,'Trial 6'!AV46,'Trial 7'!AV46,'Trial 8'!AV46)</f>
        <v>28490.250370460926</v>
      </c>
      <c r="AW81" s="28">
        <f ca="1">STDEV('Trial 1'!AW46,'Trial 2'!AW46,'Trial 3'!AW46,'Trial 4'!AW46,'Trial 5'!AW46,'Trial 6'!AW46,'Trial 7'!AW46,'Trial 8'!AW46)</f>
        <v>36396.963955582054</v>
      </c>
      <c r="AX81" s="28">
        <f ca="1">STDEV('Trial 1'!AX46,'Trial 2'!AX46,'Trial 3'!AX46,'Trial 4'!AX46,'Trial 5'!AX46,'Trial 6'!AX46,'Trial 7'!AX46,'Trial 8'!AX46)</f>
        <v>33643.696743550172</v>
      </c>
      <c r="AY81" s="28">
        <f ca="1">STDEV('Trial 1'!AY46,'Trial 2'!AY46,'Trial 3'!AY46,'Trial 4'!AY46,'Trial 5'!AY46,'Trial 6'!AY46,'Trial 7'!AY46,'Trial 8'!AY46)</f>
        <v>35551.376100058631</v>
      </c>
      <c r="AZ81" s="28">
        <f ca="1">STDEV('Trial 1'!AZ46,'Trial 2'!AZ46,'Trial 3'!AZ46,'Trial 4'!AZ46,'Trial 5'!AZ46,'Trial 6'!AZ46,'Trial 7'!AZ46,'Trial 8'!AZ46)</f>
        <v>38180.476372313307</v>
      </c>
      <c r="BA81" s="29">
        <f ca="1">SUM(AO81:AZ81)</f>
        <v>370658.23910789634</v>
      </c>
      <c r="BB81" s="28">
        <f ca="1">STDEV('Trial 1'!BB46,'Trial 2'!BB46,'Trial 3'!BB46,'Trial 4'!BB46,'Trial 5'!BB46,'Trial 6'!BB46,'Trial 7'!BB46,'Trial 8'!BB46)</f>
        <v>29142.800748616268</v>
      </c>
      <c r="BC81" s="28">
        <f ca="1">STDEV('Trial 1'!BC46,'Trial 2'!BC46,'Trial 3'!BC46,'Trial 4'!BC46,'Trial 5'!BC46,'Trial 6'!BC46,'Trial 7'!BC46,'Trial 8'!BC46)</f>
        <v>20533.871797978103</v>
      </c>
      <c r="BD81" s="28">
        <f ca="1">STDEV('Trial 1'!BD46,'Trial 2'!BD46,'Trial 3'!BD46,'Trial 4'!BD46,'Trial 5'!BD46,'Trial 6'!BD46,'Trial 7'!BD46,'Trial 8'!BD46)</f>
        <v>28630.238561879851</v>
      </c>
      <c r="BE81" s="28">
        <f ca="1">STDEV('Trial 1'!BE46,'Trial 2'!BE46,'Trial 3'!BE46,'Trial 4'!BE46,'Trial 5'!BE46,'Trial 6'!BE46,'Trial 7'!BE46,'Trial 8'!BE46)</f>
        <v>33845.730871853026</v>
      </c>
      <c r="BF81" s="28">
        <f ca="1">STDEV('Trial 1'!BF46,'Trial 2'!BF46,'Trial 3'!BF46,'Trial 4'!BF46,'Trial 5'!BF46,'Trial 6'!BF46,'Trial 7'!BF46,'Trial 8'!BF46)</f>
        <v>35994.035362961826</v>
      </c>
      <c r="BG81" s="28">
        <f ca="1">STDEV('Trial 1'!BG46,'Trial 2'!BG46,'Trial 3'!BG46,'Trial 4'!BG46,'Trial 5'!BG46,'Trial 6'!BG46,'Trial 7'!BG46,'Trial 8'!BG46)</f>
        <v>30317.924024681219</v>
      </c>
      <c r="BH81" s="28">
        <f ca="1">STDEV('Trial 1'!BH46,'Trial 2'!BH46,'Trial 3'!BH46,'Trial 4'!BH46,'Trial 5'!BH46,'Trial 6'!BH46,'Trial 7'!BH46,'Trial 8'!BH46)</f>
        <v>28407.698005476079</v>
      </c>
      <c r="BI81" s="28">
        <f ca="1">STDEV('Trial 1'!BI46,'Trial 2'!BI46,'Trial 3'!BI46,'Trial 4'!BI46,'Trial 5'!BI46,'Trial 6'!BI46,'Trial 7'!BI46,'Trial 8'!BI46)</f>
        <v>25844.231090981822</v>
      </c>
      <c r="BJ81" s="28">
        <f ca="1">STDEV('Trial 1'!BJ46,'Trial 2'!BJ46,'Trial 3'!BJ46,'Trial 4'!BJ46,'Trial 5'!BJ46,'Trial 6'!BJ46,'Trial 7'!BJ46,'Trial 8'!BJ46)</f>
        <v>35224.392251021447</v>
      </c>
      <c r="BK81" s="28">
        <f ca="1">STDEV('Trial 1'!BK46,'Trial 2'!BK46,'Trial 3'!BK46,'Trial 4'!BK46,'Trial 5'!BK46,'Trial 6'!BK46,'Trial 7'!BK46,'Trial 8'!BK46)</f>
        <v>23903.747407923696</v>
      </c>
      <c r="BL81" s="28">
        <f ca="1">STDEV('Trial 1'!BL46,'Trial 2'!BL46,'Trial 3'!BL46,'Trial 4'!BL46,'Trial 5'!BL46,'Trial 6'!BL46,'Trial 7'!BL46,'Trial 8'!BL46)</f>
        <v>31512.783329992719</v>
      </c>
      <c r="BM81" s="28">
        <f ca="1">STDEV('Trial 1'!BM46,'Trial 2'!BM46,'Trial 3'!BM46,'Trial 4'!BM46,'Trial 5'!BM46,'Trial 6'!BM46,'Trial 7'!BM46,'Trial 8'!BM46)</f>
        <v>39928.827077640475</v>
      </c>
      <c r="BN81" s="29">
        <f ca="1">SUM(BB81:BM81)</f>
        <v>363286.28053100652</v>
      </c>
      <c r="BO81" s="28">
        <f ca="1">STDEV('Trial 1'!BO46,'Trial 2'!BO46,'Trial 3'!BO46,'Trial 4'!BO46,'Trial 5'!BO46,'Trial 6'!BO46,'Trial 7'!BO46,'Trial 8'!BO46)</f>
        <v>32597.779589085367</v>
      </c>
      <c r="BP81" s="28">
        <f ca="1">STDEV('Trial 1'!BP46,'Trial 2'!BP46,'Trial 3'!BP46,'Trial 4'!BP46,'Trial 5'!BP46,'Trial 6'!BP46,'Trial 7'!BP46,'Trial 8'!BP46)</f>
        <v>25052.880032161935</v>
      </c>
      <c r="BQ81" s="28">
        <f ca="1">STDEV('Trial 1'!BQ46,'Trial 2'!BQ46,'Trial 3'!BQ46,'Trial 4'!BQ46,'Trial 5'!BQ46,'Trial 6'!BQ46,'Trial 7'!BQ46,'Trial 8'!BQ46)</f>
        <v>26136.79588431093</v>
      </c>
      <c r="BR81" s="28">
        <f ca="1">STDEV('Trial 1'!BR46,'Trial 2'!BR46,'Trial 3'!BR46,'Trial 4'!BR46,'Trial 5'!BR46,'Trial 6'!BR46,'Trial 7'!BR46,'Trial 8'!BR46)</f>
        <v>30505.726231883924</v>
      </c>
      <c r="BS81" s="28">
        <f ca="1">STDEV('Trial 1'!BS46,'Trial 2'!BS46,'Trial 3'!BS46,'Trial 4'!BS46,'Trial 5'!BS46,'Trial 6'!BS46,'Trial 7'!BS46,'Trial 8'!BS46)</f>
        <v>17200.090801513921</v>
      </c>
      <c r="BT81" s="28">
        <f ca="1">STDEV('Trial 1'!BT46,'Trial 2'!BT46,'Trial 3'!BT46,'Trial 4'!BT46,'Trial 5'!BT46,'Trial 6'!BT46,'Trial 7'!BT46,'Trial 8'!BT46)</f>
        <v>40307.736090064791</v>
      </c>
      <c r="BU81" s="28">
        <f ca="1">STDEV('Trial 1'!BU46,'Trial 2'!BU46,'Trial 3'!BU46,'Trial 4'!BU46,'Trial 5'!BU46,'Trial 6'!BU46,'Trial 7'!BU46,'Trial 8'!BU46)</f>
        <v>22934.304129785975</v>
      </c>
      <c r="BV81" s="28">
        <f ca="1">STDEV('Trial 1'!BV46,'Trial 2'!BV46,'Trial 3'!BV46,'Trial 4'!BV46,'Trial 5'!BV46,'Trial 6'!BV46,'Trial 7'!BV46,'Trial 8'!BV46)</f>
        <v>30519.109122341742</v>
      </c>
      <c r="BW81" s="28">
        <f ca="1">STDEV('Trial 1'!BW46,'Trial 2'!BW46,'Trial 3'!BW46,'Trial 4'!BW46,'Trial 5'!BW46,'Trial 6'!BW46,'Trial 7'!BW46,'Trial 8'!BW46)</f>
        <v>11098.199467443987</v>
      </c>
      <c r="BX81" s="28">
        <f ca="1">STDEV('Trial 1'!BX46,'Trial 2'!BX46,'Trial 3'!BX46,'Trial 4'!BX46,'Trial 5'!BX46,'Trial 6'!BX46,'Trial 7'!BX46,'Trial 8'!BX46)</f>
        <v>27369.911511545801</v>
      </c>
      <c r="BY81" s="28">
        <f ca="1">STDEV('Trial 1'!BY46,'Trial 2'!BY46,'Trial 3'!BY46,'Trial 4'!BY46,'Trial 5'!BY46,'Trial 6'!BY46,'Trial 7'!BY46,'Trial 8'!BY46)</f>
        <v>18274.266001198888</v>
      </c>
      <c r="BZ81" s="28">
        <f ca="1">STDEV('Trial 1'!BZ46,'Trial 2'!BZ46,'Trial 3'!BZ46,'Trial 4'!BZ46,'Trial 5'!BZ46,'Trial 6'!BZ46,'Trial 7'!BZ46,'Trial 8'!BZ46)</f>
        <v>34088.805148035943</v>
      </c>
      <c r="CA81" s="29">
        <f ca="1">SUM(BO81:BZ81)</f>
        <v>316085.60400937323</v>
      </c>
      <c r="CB81" s="28">
        <f ca="1">STDEV('Trial 1'!CB46,'Trial 2'!CB46,'Trial 3'!CB46,'Trial 4'!CB46,'Trial 5'!CB46,'Trial 6'!CB46,'Trial 7'!CB46,'Trial 8'!CB46)</f>
        <v>30326.571679685683</v>
      </c>
      <c r="CC81" s="28">
        <f ca="1">STDEV('Trial 1'!CC46,'Trial 2'!CC46,'Trial 3'!CC46,'Trial 4'!CC46,'Trial 5'!CC46,'Trial 6'!CC46,'Trial 7'!CC46,'Trial 8'!CC46)</f>
        <v>26470.460345029715</v>
      </c>
      <c r="CD81" s="28">
        <f ca="1">STDEV('Trial 1'!CD46,'Trial 2'!CD46,'Trial 3'!CD46,'Trial 4'!CD46,'Trial 5'!CD46,'Trial 6'!CD46,'Trial 7'!CD46,'Trial 8'!CD46)</f>
        <v>26384.453295547126</v>
      </c>
      <c r="CE81" s="28">
        <f ca="1">STDEV('Trial 1'!CE46,'Trial 2'!CE46,'Trial 3'!CE46,'Trial 4'!CE46,'Trial 5'!CE46,'Trial 6'!CE46,'Trial 7'!CE46,'Trial 8'!CE46)</f>
        <v>36359.368608297955</v>
      </c>
      <c r="CF81" s="28">
        <f ca="1">STDEV('Trial 1'!CF46,'Trial 2'!CF46,'Trial 3'!CF46,'Trial 4'!CF46,'Trial 5'!CF46,'Trial 6'!CF46,'Trial 7'!CF46,'Trial 8'!CF46)</f>
        <v>26556.441044723157</v>
      </c>
      <c r="CG81" s="28">
        <f ca="1">STDEV('Trial 1'!CG46,'Trial 2'!CG46,'Trial 3'!CG46,'Trial 4'!CG46,'Trial 5'!CG46,'Trial 6'!CG46,'Trial 7'!CG46,'Trial 8'!CG46)</f>
        <v>24279.790007776912</v>
      </c>
      <c r="CH81" s="28">
        <f ca="1">STDEV('Trial 1'!CH46,'Trial 2'!CH46,'Trial 3'!CH46,'Trial 4'!CH46,'Trial 5'!CH46,'Trial 6'!CH46,'Trial 7'!CH46,'Trial 8'!CH46)</f>
        <v>24649.607215780572</v>
      </c>
      <c r="CI81" s="28">
        <f ca="1">STDEV('Trial 1'!CI46,'Trial 2'!CI46,'Trial 3'!CI46,'Trial 4'!CI46,'Trial 5'!CI46,'Trial 6'!CI46,'Trial 7'!CI46,'Trial 8'!CI46)</f>
        <v>38236.501070210325</v>
      </c>
      <c r="CJ81" s="28">
        <f ca="1">STDEV('Trial 1'!CJ46,'Trial 2'!CJ46,'Trial 3'!CJ46,'Trial 4'!CJ46,'Trial 5'!CJ46,'Trial 6'!CJ46,'Trial 7'!CJ46,'Trial 8'!CJ46)</f>
        <v>35553.228189446178</v>
      </c>
      <c r="CK81" s="28">
        <f ca="1">STDEV('Trial 1'!CK46,'Trial 2'!CK46,'Trial 3'!CK46,'Trial 4'!CK46,'Trial 5'!CK46,'Trial 6'!CK46,'Trial 7'!CK46,'Trial 8'!CK46)</f>
        <v>35241.372271102315</v>
      </c>
      <c r="CL81" s="28">
        <f ca="1">STDEV('Trial 1'!CL46,'Trial 2'!CL46,'Trial 3'!CL46,'Trial 4'!CL46,'Trial 5'!CL46,'Trial 6'!CL46,'Trial 7'!CL46,'Trial 8'!CL46)</f>
        <v>22964.699726082719</v>
      </c>
      <c r="CM81" s="28">
        <f ca="1">STDEV('Trial 1'!CM46,'Trial 2'!CM46,'Trial 3'!CM46,'Trial 4'!CM46,'Trial 5'!CM46,'Trial 6'!CM46,'Trial 7'!CM46,'Trial 8'!CM46)</f>
        <v>24645.582004960797</v>
      </c>
      <c r="CN81" s="29">
        <f ca="1">SUM(CB81:CM81)</f>
        <v>351668.07545864349</v>
      </c>
      <c r="CO81" s="28">
        <f ca="1">STDEV('Trial 1'!CO46,'Trial 2'!CO46,'Trial 3'!CO46,'Trial 4'!CO46,'Trial 5'!CO46,'Trial 6'!CO46,'Trial 7'!CO46,'Trial 8'!CO46)</f>
        <v>24478.398956139761</v>
      </c>
      <c r="CP81" s="28">
        <f ca="1">STDEV('Trial 1'!CP46,'Trial 2'!CP46,'Trial 3'!CP46,'Trial 4'!CP46,'Trial 5'!CP46,'Trial 6'!CP46,'Trial 7'!CP46,'Trial 8'!CP46)</f>
        <v>30639.502476699854</v>
      </c>
      <c r="CQ81" s="28">
        <f ca="1">STDEV('Trial 1'!CQ46,'Trial 2'!CQ46,'Trial 3'!CQ46,'Trial 4'!CQ46,'Trial 5'!CQ46,'Trial 6'!CQ46,'Trial 7'!CQ46,'Trial 8'!CQ46)</f>
        <v>17314.712363822833</v>
      </c>
      <c r="CR81" s="28">
        <f ca="1">STDEV('Trial 1'!CR46,'Trial 2'!CR46,'Trial 3'!CR46,'Trial 4'!CR46,'Trial 5'!CR46,'Trial 6'!CR46,'Trial 7'!CR46,'Trial 8'!CR46)</f>
        <v>18449.296638451498</v>
      </c>
      <c r="CS81" s="28">
        <f ca="1">STDEV('Trial 1'!CS46,'Trial 2'!CS46,'Trial 3'!CS46,'Trial 4'!CS46,'Trial 5'!CS46,'Trial 6'!CS46,'Trial 7'!CS46,'Trial 8'!CS46)</f>
        <v>21585.476522711775</v>
      </c>
      <c r="CT81" s="28">
        <f ca="1">STDEV('Trial 1'!CT46,'Trial 2'!CT46,'Trial 3'!CT46,'Trial 4'!CT46,'Trial 5'!CT46,'Trial 6'!CT46,'Trial 7'!CT46,'Trial 8'!CT46)</f>
        <v>19720.972604172617</v>
      </c>
      <c r="CU81" s="28">
        <f ca="1">STDEV('Trial 1'!CU46,'Trial 2'!CU46,'Trial 3'!CU46,'Trial 4'!CU46,'Trial 5'!CU46,'Trial 6'!CU46,'Trial 7'!CU46,'Trial 8'!CU46)</f>
        <v>35485.590432176825</v>
      </c>
      <c r="CV81" s="28">
        <f ca="1">STDEV('Trial 1'!CV46,'Trial 2'!CV46,'Trial 3'!CV46,'Trial 4'!CV46,'Trial 5'!CV46,'Trial 6'!CV46,'Trial 7'!CV46,'Trial 8'!CV46)</f>
        <v>26572.512828709183</v>
      </c>
      <c r="CW81" s="28">
        <f ca="1">STDEV('Trial 1'!CW46,'Trial 2'!CW46,'Trial 3'!CW46,'Trial 4'!CW46,'Trial 5'!CW46,'Trial 6'!CW46,'Trial 7'!CW46,'Trial 8'!CW46)</f>
        <v>13682.408410326167</v>
      </c>
      <c r="CX81" s="28">
        <f ca="1">STDEV('Trial 1'!CX46,'Trial 2'!CX46,'Trial 3'!CX46,'Trial 4'!CX46,'Trial 5'!CX46,'Trial 6'!CX46,'Trial 7'!CX46,'Trial 8'!CX46)</f>
        <v>34284.449899727704</v>
      </c>
      <c r="CY81" s="28">
        <f ca="1">STDEV('Trial 1'!CY46,'Trial 2'!CY46,'Trial 3'!CY46,'Trial 4'!CY46,'Trial 5'!CY46,'Trial 6'!CY46,'Trial 7'!CY46,'Trial 8'!CY46)</f>
        <v>37297.99264529183</v>
      </c>
      <c r="CZ81" s="28">
        <f ca="1">STDEV('Trial 1'!CZ46,'Trial 2'!CZ46,'Trial 3'!CZ46,'Trial 4'!CZ46,'Trial 5'!CZ46,'Trial 6'!CZ46,'Trial 7'!CZ46,'Trial 8'!CZ46)</f>
        <v>18376.88825003316</v>
      </c>
      <c r="DA81" s="29">
        <f ca="1">SUM(CO81:CZ81)</f>
        <v>297888.20202826319</v>
      </c>
      <c r="DB81" s="28">
        <f ca="1">STDEV('Trial 1'!DB46,'Trial 2'!DB46,'Trial 3'!DB46,'Trial 4'!DB46,'Trial 5'!DB46,'Trial 6'!DB46,'Trial 7'!DB46,'Trial 8'!DB46)</f>
        <v>22421.055504028009</v>
      </c>
      <c r="DC81" s="28">
        <f ca="1">STDEV('Trial 1'!DC46,'Trial 2'!DC46,'Trial 3'!DC46,'Trial 4'!DC46,'Trial 5'!DC46,'Trial 6'!DC46,'Trial 7'!DC46,'Trial 8'!DC46)</f>
        <v>28219.11494938704</v>
      </c>
      <c r="DD81" s="28">
        <f ca="1">STDEV('Trial 1'!DD46,'Trial 2'!DD46,'Trial 3'!DD46,'Trial 4'!DD46,'Trial 5'!DD46,'Trial 6'!DD46,'Trial 7'!DD46,'Trial 8'!DD46)</f>
        <v>21524.874482343574</v>
      </c>
      <c r="DE81" s="28">
        <f ca="1">STDEV('Trial 1'!DE46,'Trial 2'!DE46,'Trial 3'!DE46,'Trial 4'!DE46,'Trial 5'!DE46,'Trial 6'!DE46,'Trial 7'!DE46,'Trial 8'!DE46)</f>
        <v>19266.862326816896</v>
      </c>
      <c r="DF81" s="28">
        <f ca="1">STDEV('Trial 1'!DF46,'Trial 2'!DF46,'Trial 3'!DF46,'Trial 4'!DF46,'Trial 5'!DF46,'Trial 6'!DF46,'Trial 7'!DF46,'Trial 8'!DF46)</f>
        <v>31968.787026004571</v>
      </c>
      <c r="DG81" s="28">
        <f ca="1">STDEV('Trial 1'!DG46,'Trial 2'!DG46,'Trial 3'!DG46,'Trial 4'!DG46,'Trial 5'!DG46,'Trial 6'!DG46,'Trial 7'!DG46,'Trial 8'!DG46)</f>
        <v>35197.914927741505</v>
      </c>
      <c r="DH81" s="28">
        <f ca="1">STDEV('Trial 1'!DH46,'Trial 2'!DH46,'Trial 3'!DH46,'Trial 4'!DH46,'Trial 5'!DH46,'Trial 6'!DH46,'Trial 7'!DH46,'Trial 8'!DH46)</f>
        <v>25894.907151366235</v>
      </c>
      <c r="DI81" s="28">
        <f ca="1">STDEV('Trial 1'!DI46,'Trial 2'!DI46,'Trial 3'!DI46,'Trial 4'!DI46,'Trial 5'!DI46,'Trial 6'!DI46,'Trial 7'!DI46,'Trial 8'!DI46)</f>
        <v>21995.442701585562</v>
      </c>
      <c r="DJ81" s="28">
        <f ca="1">STDEV('Trial 1'!DJ46,'Trial 2'!DJ46,'Trial 3'!DJ46,'Trial 4'!DJ46,'Trial 5'!DJ46,'Trial 6'!DJ46,'Trial 7'!DJ46,'Trial 8'!DJ46)</f>
        <v>29454.334986513502</v>
      </c>
      <c r="DK81" s="28">
        <f ca="1">STDEV('Trial 1'!DK46,'Trial 2'!DK46,'Trial 3'!DK46,'Trial 4'!DK46,'Trial 5'!DK46,'Trial 6'!DK46,'Trial 7'!DK46,'Trial 8'!DK46)</f>
        <v>31806.484621683037</v>
      </c>
      <c r="DL81" s="28">
        <f ca="1">STDEV('Trial 1'!DL46,'Trial 2'!DL46,'Trial 3'!DL46,'Trial 4'!DL46,'Trial 5'!DL46,'Trial 6'!DL46,'Trial 7'!DL46,'Trial 8'!DL46)</f>
        <v>25491.560028267217</v>
      </c>
      <c r="DM81" s="28">
        <f ca="1">STDEV('Trial 1'!DM46,'Trial 2'!DM46,'Trial 3'!DM46,'Trial 4'!DM46,'Trial 5'!DM46,'Trial 6'!DM46,'Trial 7'!DM46,'Trial 8'!DM46)</f>
        <v>20213.047517896244</v>
      </c>
      <c r="DN81" s="29">
        <f ca="1">SUM(DB81:DM81)</f>
        <v>313454.38622363337</v>
      </c>
      <c r="DO81" s="28">
        <f ca="1">STDEV('Trial 1'!DO46,'Trial 2'!DO46,'Trial 3'!DO46,'Trial 4'!DO46,'Trial 5'!DO46,'Trial 6'!DO46,'Trial 7'!DO46,'Trial 8'!DO46)</f>
        <v>28649.44098450524</v>
      </c>
      <c r="DP81" s="28">
        <f ca="1">STDEV('Trial 1'!DP46,'Trial 2'!DP46,'Trial 3'!DP46,'Trial 4'!DP46,'Trial 5'!DP46,'Trial 6'!DP46,'Trial 7'!DP46,'Trial 8'!DP46)</f>
        <v>30178.284489764799</v>
      </c>
      <c r="DQ81" s="28">
        <f ca="1">STDEV('Trial 1'!DQ46,'Trial 2'!DQ46,'Trial 3'!DQ46,'Trial 4'!DQ46,'Trial 5'!DQ46,'Trial 6'!DQ46,'Trial 7'!DQ46,'Trial 8'!DQ46)</f>
        <v>42742.793248818285</v>
      </c>
      <c r="DR81" s="28">
        <f ca="1">STDEV('Trial 1'!DR46,'Trial 2'!DR46,'Trial 3'!DR46,'Trial 4'!DR46,'Trial 5'!DR46,'Trial 6'!DR46,'Trial 7'!DR46,'Trial 8'!DR46)</f>
        <v>31809.296003235751</v>
      </c>
      <c r="DS81" s="28">
        <f ca="1">STDEV('Trial 1'!DS46,'Trial 2'!DS46,'Trial 3'!DS46,'Trial 4'!DS46,'Trial 5'!DS46,'Trial 6'!DS46,'Trial 7'!DS46,'Trial 8'!DS46)</f>
        <v>33358.615443907933</v>
      </c>
      <c r="DT81" s="28">
        <f ca="1">STDEV('Trial 1'!DT46,'Trial 2'!DT46,'Trial 3'!DT46,'Trial 4'!DT46,'Trial 5'!DT46,'Trial 6'!DT46,'Trial 7'!DT46,'Trial 8'!DT46)</f>
        <v>23237.521676622608</v>
      </c>
      <c r="DU81" s="28">
        <f ca="1">STDEV('Trial 1'!DU46,'Trial 2'!DU46,'Trial 3'!DU46,'Trial 4'!DU46,'Trial 5'!DU46,'Trial 6'!DU46,'Trial 7'!DU46,'Trial 8'!DU46)</f>
        <v>32419.021582053439</v>
      </c>
      <c r="DV81" s="28">
        <f ca="1">STDEV('Trial 1'!DV46,'Trial 2'!DV46,'Trial 3'!DV46,'Trial 4'!DV46,'Trial 5'!DV46,'Trial 6'!DV46,'Trial 7'!DV46,'Trial 8'!DV46)</f>
        <v>38853.911272647747</v>
      </c>
      <c r="DW81" s="28">
        <f ca="1">STDEV('Trial 1'!DW46,'Trial 2'!DW46,'Trial 3'!DW46,'Trial 4'!DW46,'Trial 5'!DW46,'Trial 6'!DW46,'Trial 7'!DW46,'Trial 8'!DW46)</f>
        <v>34606.261531482785</v>
      </c>
      <c r="DX81" s="28">
        <f ca="1">STDEV('Trial 1'!DX46,'Trial 2'!DX46,'Trial 3'!DX46,'Trial 4'!DX46,'Trial 5'!DX46,'Trial 6'!DX46,'Trial 7'!DX46,'Trial 8'!DX46)</f>
        <v>21579.981849044914</v>
      </c>
      <c r="DY81" s="28">
        <f ca="1">STDEV('Trial 1'!DY46,'Trial 2'!DY46,'Trial 3'!DY46,'Trial 4'!DY46,'Trial 5'!DY46,'Trial 6'!DY46,'Trial 7'!DY46,'Trial 8'!DY46)</f>
        <v>26239.012342149796</v>
      </c>
      <c r="DZ81" s="28">
        <f ca="1">STDEV('Trial 1'!DZ46,'Trial 2'!DZ46,'Trial 3'!DZ46,'Trial 4'!DZ46,'Trial 5'!DZ46,'Trial 6'!DZ46,'Trial 7'!DZ46,'Trial 8'!DZ46)</f>
        <v>15912.853319448888</v>
      </c>
      <c r="EA81" s="29">
        <f ca="1">SUM(DO81:DZ81)</f>
        <v>359586.99374368216</v>
      </c>
      <c r="EB81" s="28">
        <f ca="1">STDEV('Trial 1'!EB46,'Trial 2'!EB46,'Trial 3'!EB46,'Trial 4'!EB46,'Trial 5'!EB46,'Trial 6'!EB46,'Trial 7'!EB46,'Trial 8'!EB46)</f>
        <v>31080.661408576623</v>
      </c>
      <c r="EC81" s="28">
        <f ca="1">STDEV('Trial 1'!EC46,'Trial 2'!EC46,'Trial 3'!EC46,'Trial 4'!EC46,'Trial 5'!EC46,'Trial 6'!EC46,'Trial 7'!EC46,'Trial 8'!EC46)</f>
        <v>25940.813135353845</v>
      </c>
      <c r="ED81" s="28">
        <f ca="1">STDEV('Trial 1'!ED46,'Trial 2'!ED46,'Trial 3'!ED46,'Trial 4'!ED46,'Trial 5'!ED46,'Trial 6'!ED46,'Trial 7'!ED46,'Trial 8'!ED46)</f>
        <v>26374.724076010676</v>
      </c>
      <c r="EE81" s="28">
        <f ca="1">STDEV('Trial 1'!EE46,'Trial 2'!EE46,'Trial 3'!EE46,'Trial 4'!EE46,'Trial 5'!EE46,'Trial 6'!EE46,'Trial 7'!EE46,'Trial 8'!EE46)</f>
        <v>16076.788360872551</v>
      </c>
      <c r="EF81" s="28">
        <f ca="1">STDEV('Trial 1'!EF46,'Trial 2'!EF46,'Trial 3'!EF46,'Trial 4'!EF46,'Trial 5'!EF46,'Trial 6'!EF46,'Trial 7'!EF46,'Trial 8'!EF46)</f>
        <v>31115.802781713704</v>
      </c>
      <c r="EG81" s="28">
        <f ca="1">STDEV('Trial 1'!EG46,'Trial 2'!EG46,'Trial 3'!EG46,'Trial 4'!EG46,'Trial 5'!EG46,'Trial 6'!EG46,'Trial 7'!EG46,'Trial 8'!EG46)</f>
        <v>39446.073050440667</v>
      </c>
      <c r="EH81" s="28">
        <f ca="1">STDEV('Trial 1'!EH46,'Trial 2'!EH46,'Trial 3'!EH46,'Trial 4'!EH46,'Trial 5'!EH46,'Trial 6'!EH46,'Trial 7'!EH46,'Trial 8'!EH46)</f>
        <v>29612.403872815259</v>
      </c>
      <c r="EI81" s="28">
        <f ca="1">STDEV('Trial 1'!EI46,'Trial 2'!EI46,'Trial 3'!EI46,'Trial 4'!EI46,'Trial 5'!EI46,'Trial 6'!EI46,'Trial 7'!EI46,'Trial 8'!EI46)</f>
        <v>41099.310384254975</v>
      </c>
      <c r="EJ81" s="28">
        <f ca="1">STDEV('Trial 1'!EJ46,'Trial 2'!EJ46,'Trial 3'!EJ46,'Trial 4'!EJ46,'Trial 5'!EJ46,'Trial 6'!EJ46,'Trial 7'!EJ46,'Trial 8'!EJ46)</f>
        <v>28988.775656717811</v>
      </c>
      <c r="EK81" s="28">
        <f ca="1">STDEV('Trial 1'!EK46,'Trial 2'!EK46,'Trial 3'!EK46,'Trial 4'!EK46,'Trial 5'!EK46,'Trial 6'!EK46,'Trial 7'!EK46,'Trial 8'!EK46)</f>
        <v>32432.43267051255</v>
      </c>
      <c r="EL81" s="28">
        <f ca="1">STDEV('Trial 1'!EL46,'Trial 2'!EL46,'Trial 3'!EL46,'Trial 4'!EL46,'Trial 5'!EL46,'Trial 6'!EL46,'Trial 7'!EL46,'Trial 8'!EL46)</f>
        <v>28195.999367650918</v>
      </c>
      <c r="EM81" s="28">
        <f ca="1">STDEV('Trial 1'!EM46,'Trial 2'!EM46,'Trial 3'!EM46,'Trial 4'!EM46,'Trial 5'!EM46,'Trial 6'!EM46,'Trial 7'!EM46,'Trial 8'!EM46)</f>
        <v>20662.310771625383</v>
      </c>
      <c r="EN81" s="29">
        <f ca="1">SUM(EB81:EM81)</f>
        <v>351026.09553654492</v>
      </c>
    </row>
    <row r="82" spans="1:144" ht="12.75" customHeight="1" outlineLevel="1"/>
    <row r="83" spans="1:144" ht="12.75" customHeight="1" outlineLevel="1"/>
  </sheetData>
  <mergeCells count="7">
    <mergeCell ref="A7:C7"/>
    <mergeCell ref="A1:C1"/>
    <mergeCell ref="A2:C2"/>
    <mergeCell ref="A3:C3"/>
    <mergeCell ref="A4:C4"/>
    <mergeCell ref="A5:C5"/>
    <mergeCell ref="A6:C6"/>
  </mergeCells>
  <pageMargins left="0.75" right="0.75" top="1" bottom="1" header="0.5" footer="0.5"/>
  <pageSetup paperSize="9" orientation="landscape" horizontalDpi="0" verticalDpi="0" copies="0"/>
  <headerFooter alignWithMargins="0"/>
  <legacyDrawing r:id="rId1"/>
</worksheet>
</file>

<file path=xl/worksheets/sheet5.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1"</f>
        <v>Trial 1</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954813.69486634585</v>
      </c>
      <c r="C9" s="22">
        <f t="shared" ca="1" si="0"/>
        <v>909865.57876883168</v>
      </c>
      <c r="D9" s="22">
        <f t="shared" ca="1" si="0"/>
        <v>967597.48256458645</v>
      </c>
      <c r="E9" s="22">
        <f t="shared" ca="1" si="0"/>
        <v>923342.59584845591</v>
      </c>
      <c r="F9" s="22">
        <f t="shared" ca="1" si="0"/>
        <v>958753.71109110722</v>
      </c>
      <c r="G9" s="22">
        <f t="shared" ca="1" si="0"/>
        <v>952277.11704017245</v>
      </c>
      <c r="H9" s="22">
        <f t="shared" ca="1" si="0"/>
        <v>966551.86163675797</v>
      </c>
      <c r="I9" s="22">
        <f t="shared" ca="1" si="0"/>
        <v>936439.37194999587</v>
      </c>
      <c r="J9" s="22">
        <f t="shared" ca="1" si="0"/>
        <v>1011582.4767704811</v>
      </c>
      <c r="K9" s="22">
        <f t="shared" ca="1" si="0"/>
        <v>941275.66922262975</v>
      </c>
      <c r="L9" s="22">
        <f t="shared" ca="1" si="0"/>
        <v>910077.86648243945</v>
      </c>
      <c r="M9" s="22">
        <f t="shared" ca="1" si="0"/>
        <v>952477.00676049979</v>
      </c>
      <c r="N9" s="23">
        <f ca="1">SUM(B9:M9)</f>
        <v>11385054.433002304</v>
      </c>
      <c r="O9" s="22">
        <f t="shared" ref="O9:Z9" ca="1" si="1">O36+0+O13</f>
        <v>994772.58484340215</v>
      </c>
      <c r="P9" s="22">
        <f t="shared" ca="1" si="1"/>
        <v>899690.56137401529</v>
      </c>
      <c r="Q9" s="22">
        <f t="shared" ca="1" si="1"/>
        <v>999747.54582045053</v>
      </c>
      <c r="R9" s="22">
        <f t="shared" ca="1" si="1"/>
        <v>988247.81109853415</v>
      </c>
      <c r="S9" s="22">
        <f t="shared" ca="1" si="1"/>
        <v>960840.76284865104</v>
      </c>
      <c r="T9" s="22">
        <f t="shared" ca="1" si="1"/>
        <v>950935.83362856379</v>
      </c>
      <c r="U9" s="22">
        <f t="shared" ca="1" si="1"/>
        <v>970747.50528710603</v>
      </c>
      <c r="V9" s="22">
        <f t="shared" ca="1" si="1"/>
        <v>922163.00817100296</v>
      </c>
      <c r="W9" s="22">
        <f t="shared" ca="1" si="1"/>
        <v>958707.96243044571</v>
      </c>
      <c r="X9" s="22">
        <f t="shared" ca="1" si="1"/>
        <v>908556.72076946765</v>
      </c>
      <c r="Y9" s="22">
        <f t="shared" ca="1" si="1"/>
        <v>928914.66009647748</v>
      </c>
      <c r="Z9" s="22">
        <f t="shared" ca="1" si="1"/>
        <v>919713.63349182485</v>
      </c>
      <c r="AA9" s="23">
        <f ca="1">SUM(O9:Z9)</f>
        <v>11403038.589859942</v>
      </c>
      <c r="AB9" s="22">
        <f t="shared" ref="AB9:AM9" ca="1" si="2">AB36+0+AB13</f>
        <v>943695.82127134805</v>
      </c>
      <c r="AC9" s="22">
        <f t="shared" ca="1" si="2"/>
        <v>988513.62351037224</v>
      </c>
      <c r="AD9" s="22">
        <f t="shared" ca="1" si="2"/>
        <v>936775.32248129195</v>
      </c>
      <c r="AE9" s="22">
        <f t="shared" ca="1" si="2"/>
        <v>935286.95420038467</v>
      </c>
      <c r="AF9" s="22">
        <f t="shared" ca="1" si="2"/>
        <v>939690.4021039668</v>
      </c>
      <c r="AG9" s="22">
        <f t="shared" ca="1" si="2"/>
        <v>997469.22065612499</v>
      </c>
      <c r="AH9" s="22">
        <f t="shared" ca="1" si="2"/>
        <v>1000067.7927706807</v>
      </c>
      <c r="AI9" s="22">
        <f t="shared" ca="1" si="2"/>
        <v>924457.25379265775</v>
      </c>
      <c r="AJ9" s="22">
        <f t="shared" ca="1" si="2"/>
        <v>934299.84682366299</v>
      </c>
      <c r="AK9" s="22">
        <f t="shared" ca="1" si="2"/>
        <v>968196.69525419699</v>
      </c>
      <c r="AL9" s="22">
        <f t="shared" ca="1" si="2"/>
        <v>926908.57998236234</v>
      </c>
      <c r="AM9" s="22">
        <f t="shared" ca="1" si="2"/>
        <v>980798.40385120001</v>
      </c>
      <c r="AN9" s="23">
        <f ca="1">SUM(AB9:AM9)</f>
        <v>11476159.916698249</v>
      </c>
      <c r="AO9" s="22">
        <f t="shared" ref="AO9:AZ9" ca="1" si="3">AO36+0+AO13</f>
        <v>989102.93977117736</v>
      </c>
      <c r="AP9" s="22">
        <f t="shared" ca="1" si="3"/>
        <v>954394.70515953458</v>
      </c>
      <c r="AQ9" s="22">
        <f t="shared" ca="1" si="3"/>
        <v>928464.6823362828</v>
      </c>
      <c r="AR9" s="22">
        <f t="shared" ca="1" si="3"/>
        <v>921788.11445257335</v>
      </c>
      <c r="AS9" s="22">
        <f t="shared" ca="1" si="3"/>
        <v>932509.73542838346</v>
      </c>
      <c r="AT9" s="22">
        <f t="shared" ca="1" si="3"/>
        <v>984182.38806916529</v>
      </c>
      <c r="AU9" s="22">
        <f t="shared" ca="1" si="3"/>
        <v>978418.81061856973</v>
      </c>
      <c r="AV9" s="22">
        <f t="shared" ca="1" si="3"/>
        <v>955358.48010870593</v>
      </c>
      <c r="AW9" s="22">
        <f t="shared" ca="1" si="3"/>
        <v>925356.40123330441</v>
      </c>
      <c r="AX9" s="22">
        <f t="shared" ca="1" si="3"/>
        <v>942252.17331954674</v>
      </c>
      <c r="AY9" s="22">
        <f t="shared" ca="1" si="3"/>
        <v>926125.95897946297</v>
      </c>
      <c r="AZ9" s="22">
        <f t="shared" ca="1" si="3"/>
        <v>934448.8007258951</v>
      </c>
      <c r="BA9" s="23">
        <f ca="1">SUM(AO9:AZ9)</f>
        <v>11372403.190202603</v>
      </c>
      <c r="BB9" s="22">
        <f t="shared" ref="BB9:BM9" ca="1" si="4">BB36+0+BB13</f>
        <v>960259.48475777055</v>
      </c>
      <c r="BC9" s="22">
        <f t="shared" ca="1" si="4"/>
        <v>889554.76498579467</v>
      </c>
      <c r="BD9" s="22">
        <f t="shared" ca="1" si="4"/>
        <v>967015.68589166889</v>
      </c>
      <c r="BE9" s="22">
        <f t="shared" ca="1" si="4"/>
        <v>967702.25225741009</v>
      </c>
      <c r="BF9" s="22">
        <f t="shared" ca="1" si="4"/>
        <v>901365.50419054704</v>
      </c>
      <c r="BG9" s="22">
        <f t="shared" ca="1" si="4"/>
        <v>970000.75474849087</v>
      </c>
      <c r="BH9" s="22">
        <f t="shared" ca="1" si="4"/>
        <v>954099.05263033859</v>
      </c>
      <c r="BI9" s="22">
        <f t="shared" ca="1" si="4"/>
        <v>965740.52060847578</v>
      </c>
      <c r="BJ9" s="22">
        <f t="shared" ca="1" si="4"/>
        <v>884065.04768685496</v>
      </c>
      <c r="BK9" s="22">
        <f t="shared" ca="1" si="4"/>
        <v>992824.95342638483</v>
      </c>
      <c r="BL9" s="22">
        <f t="shared" ca="1" si="4"/>
        <v>960100.01788850455</v>
      </c>
      <c r="BM9" s="22">
        <f t="shared" ca="1" si="4"/>
        <v>915569.99061480269</v>
      </c>
      <c r="BN9" s="23">
        <f ca="1">SUM(BB9:BM9)</f>
        <v>11328298.029687045</v>
      </c>
      <c r="BO9" s="22">
        <f t="shared" ref="BO9:BZ9" ca="1" si="5">BO36+0+BO13</f>
        <v>957482.06504776189</v>
      </c>
      <c r="BP9" s="22">
        <f t="shared" ca="1" si="5"/>
        <v>942112.1389497862</v>
      </c>
      <c r="BQ9" s="22">
        <f t="shared" ca="1" si="5"/>
        <v>948588.12067780271</v>
      </c>
      <c r="BR9" s="22">
        <f t="shared" ca="1" si="5"/>
        <v>910608.71474432375</v>
      </c>
      <c r="BS9" s="22">
        <f t="shared" ca="1" si="5"/>
        <v>962449.64066918113</v>
      </c>
      <c r="BT9" s="22">
        <f t="shared" ca="1" si="5"/>
        <v>943338.76589380309</v>
      </c>
      <c r="BU9" s="22">
        <f t="shared" ca="1" si="5"/>
        <v>934235.63408329233</v>
      </c>
      <c r="BV9" s="22">
        <f t="shared" ca="1" si="5"/>
        <v>972419.63492936804</v>
      </c>
      <c r="BW9" s="22">
        <f t="shared" ca="1" si="5"/>
        <v>889521.83773972618</v>
      </c>
      <c r="BX9" s="22">
        <f t="shared" ca="1" si="5"/>
        <v>904628.99453266023</v>
      </c>
      <c r="BY9" s="22">
        <f t="shared" ca="1" si="5"/>
        <v>938142.59059903258</v>
      </c>
      <c r="BZ9" s="22">
        <f t="shared" ca="1" si="5"/>
        <v>911142.35210392927</v>
      </c>
      <c r="CA9" s="23">
        <f ca="1">SUM(BO9:BZ9)</f>
        <v>11214670.489970667</v>
      </c>
      <c r="CB9" s="22">
        <f t="shared" ref="CB9:CM9" ca="1" si="6">CB36+0+CB13</f>
        <v>942575.81301111914</v>
      </c>
      <c r="CC9" s="22">
        <f t="shared" ca="1" si="6"/>
        <v>936734.66328784893</v>
      </c>
      <c r="CD9" s="22">
        <f t="shared" ca="1" si="6"/>
        <v>939731.58426890196</v>
      </c>
      <c r="CE9" s="22">
        <f t="shared" ca="1" si="6"/>
        <v>927429.42177337641</v>
      </c>
      <c r="CF9" s="22">
        <f t="shared" ca="1" si="6"/>
        <v>891587.2520528466</v>
      </c>
      <c r="CG9" s="22">
        <f t="shared" ca="1" si="6"/>
        <v>887124.56700550672</v>
      </c>
      <c r="CH9" s="22">
        <f t="shared" ca="1" si="6"/>
        <v>985498.42969753256</v>
      </c>
      <c r="CI9" s="22">
        <f t="shared" ca="1" si="6"/>
        <v>957733.26429388579</v>
      </c>
      <c r="CJ9" s="22">
        <f t="shared" ca="1" si="6"/>
        <v>907365.02092369494</v>
      </c>
      <c r="CK9" s="22">
        <f t="shared" ca="1" si="6"/>
        <v>920918.80633960187</v>
      </c>
      <c r="CL9" s="22">
        <f t="shared" ca="1" si="6"/>
        <v>946226.91244525847</v>
      </c>
      <c r="CM9" s="22">
        <f t="shared" ca="1" si="6"/>
        <v>958159.0110475783</v>
      </c>
      <c r="CN9" s="23">
        <f ca="1">SUM(CB9:CM9)</f>
        <v>11201084.74614715</v>
      </c>
      <c r="CO9" s="22">
        <f t="shared" ref="CO9:CZ9" ca="1" si="7">CO36+0+CO13</f>
        <v>957855.62921229692</v>
      </c>
      <c r="CP9" s="22">
        <f t="shared" ca="1" si="7"/>
        <v>906916.14509344439</v>
      </c>
      <c r="CQ9" s="22">
        <f t="shared" ca="1" si="7"/>
        <v>970961.52011662745</v>
      </c>
      <c r="CR9" s="22">
        <f t="shared" ca="1" si="7"/>
        <v>920671.13048065908</v>
      </c>
      <c r="CS9" s="22">
        <f t="shared" ca="1" si="7"/>
        <v>885952.38876539923</v>
      </c>
      <c r="CT9" s="22">
        <f t="shared" ca="1" si="7"/>
        <v>924849.20236919087</v>
      </c>
      <c r="CU9" s="22">
        <f t="shared" ca="1" si="7"/>
        <v>945521.23989967839</v>
      </c>
      <c r="CV9" s="22">
        <f t="shared" ca="1" si="7"/>
        <v>925090.86627392063</v>
      </c>
      <c r="CW9" s="22">
        <f t="shared" ca="1" si="7"/>
        <v>896493.35702840122</v>
      </c>
      <c r="CX9" s="22">
        <f t="shared" ca="1" si="7"/>
        <v>935197.07644729817</v>
      </c>
      <c r="CY9" s="22">
        <f t="shared" ca="1" si="7"/>
        <v>935633.18329489976</v>
      </c>
      <c r="CZ9" s="22">
        <f t="shared" ca="1" si="7"/>
        <v>922740.59117805236</v>
      </c>
      <c r="DA9" s="23">
        <f ca="1">SUM(CO9:CZ9)</f>
        <v>11127882.330159869</v>
      </c>
      <c r="DB9" s="22">
        <f t="shared" ref="DB9:DM9" ca="1" si="8">DB36+0+DB13</f>
        <v>892917.37862544728</v>
      </c>
      <c r="DC9" s="22">
        <f t="shared" ca="1" si="8"/>
        <v>951745.32186924329</v>
      </c>
      <c r="DD9" s="22">
        <f t="shared" ca="1" si="8"/>
        <v>930525.15413255035</v>
      </c>
      <c r="DE9" s="22">
        <f t="shared" ca="1" si="8"/>
        <v>926863.97904472612</v>
      </c>
      <c r="DF9" s="22">
        <f t="shared" ca="1" si="8"/>
        <v>920538.82730773243</v>
      </c>
      <c r="DG9" s="22">
        <f t="shared" ca="1" si="8"/>
        <v>928482.18680482358</v>
      </c>
      <c r="DH9" s="22">
        <f t="shared" ca="1" si="8"/>
        <v>901744.83727511531</v>
      </c>
      <c r="DI9" s="22">
        <f t="shared" ca="1" si="8"/>
        <v>912134.64313758851</v>
      </c>
      <c r="DJ9" s="22">
        <f t="shared" ca="1" si="8"/>
        <v>894564.29592542863</v>
      </c>
      <c r="DK9" s="22">
        <f t="shared" ca="1" si="8"/>
        <v>943937.10163416283</v>
      </c>
      <c r="DL9" s="22">
        <f t="shared" ca="1" si="8"/>
        <v>867950.4320500436</v>
      </c>
      <c r="DM9" s="22">
        <f t="shared" ca="1" si="8"/>
        <v>959247.61252863705</v>
      </c>
      <c r="DN9" s="23">
        <f ca="1">SUM(DB9:DM9)</f>
        <v>11030651.770335499</v>
      </c>
      <c r="DO9" s="22">
        <f t="shared" ref="DO9:DZ9" ca="1" si="9">DO36+0+DO13</f>
        <v>922364.65858980245</v>
      </c>
      <c r="DP9" s="22">
        <f t="shared" ca="1" si="9"/>
        <v>951008.78717230959</v>
      </c>
      <c r="DQ9" s="22">
        <f t="shared" ca="1" si="9"/>
        <v>948850.35954739607</v>
      </c>
      <c r="DR9" s="22">
        <f t="shared" ca="1" si="9"/>
        <v>912238.1145076364</v>
      </c>
      <c r="DS9" s="22">
        <f t="shared" ca="1" si="9"/>
        <v>892421.93852785334</v>
      </c>
      <c r="DT9" s="22">
        <f t="shared" ca="1" si="9"/>
        <v>971738.50039675529</v>
      </c>
      <c r="DU9" s="22">
        <f t="shared" ca="1" si="9"/>
        <v>891883.82361070917</v>
      </c>
      <c r="DV9" s="22">
        <f t="shared" ca="1" si="9"/>
        <v>904508.67238031921</v>
      </c>
      <c r="DW9" s="22">
        <f t="shared" ca="1" si="9"/>
        <v>958669.30028590944</v>
      </c>
      <c r="DX9" s="22">
        <f t="shared" ca="1" si="9"/>
        <v>905823.3430470298</v>
      </c>
      <c r="DY9" s="22">
        <f t="shared" ca="1" si="9"/>
        <v>937473.56062045053</v>
      </c>
      <c r="DZ9" s="22">
        <f t="shared" ca="1" si="9"/>
        <v>934822.92924446333</v>
      </c>
      <c r="EA9" s="23">
        <f ca="1">SUM(DO9:DZ9)</f>
        <v>11131803.987930637</v>
      </c>
      <c r="EB9" s="22">
        <f t="shared" ref="EB9:EM9" ca="1" si="10">EB36+0+EB13</f>
        <v>963961.60652414476</v>
      </c>
      <c r="EC9" s="22">
        <f t="shared" ca="1" si="10"/>
        <v>914347.89319002593</v>
      </c>
      <c r="ED9" s="22">
        <f t="shared" ca="1" si="10"/>
        <v>922290.87356977782</v>
      </c>
      <c r="EE9" s="22">
        <f t="shared" ca="1" si="10"/>
        <v>911373.16745235922</v>
      </c>
      <c r="EF9" s="22">
        <f t="shared" ca="1" si="10"/>
        <v>943940.3827531779</v>
      </c>
      <c r="EG9" s="22">
        <f t="shared" ca="1" si="10"/>
        <v>929840.21756741707</v>
      </c>
      <c r="EH9" s="22">
        <f t="shared" ca="1" si="10"/>
        <v>931119.73914557428</v>
      </c>
      <c r="EI9" s="22">
        <f t="shared" ca="1" si="10"/>
        <v>898505.94204606372</v>
      </c>
      <c r="EJ9" s="22">
        <f t="shared" ca="1" si="10"/>
        <v>884892.51763583324</v>
      </c>
      <c r="EK9" s="22">
        <f t="shared" ca="1" si="10"/>
        <v>955813.27660604182</v>
      </c>
      <c r="EL9" s="22">
        <f t="shared" ca="1" si="10"/>
        <v>938877.96580668958</v>
      </c>
      <c r="EM9" s="22">
        <f t="shared" ca="1" si="10"/>
        <v>917774.48534426617</v>
      </c>
      <c r="EN9" s="23">
        <f ca="1">SUM(EB9:EM9)</f>
        <v>11112738.06764137</v>
      </c>
    </row>
    <row r="10" spans="1:144" ht="12.75" customHeight="1" outlineLevel="1">
      <c r="A10" s="11" t="str">
        <f>Labels!B31</f>
        <v>Long Expected Demand</v>
      </c>
      <c r="B10" s="24">
        <f>'(Other Computations)'!B8+'(Other Computations)'!B61*0/Inputs!B13/12</f>
        <v>1166666.6666666667</v>
      </c>
      <c r="C10" s="24">
        <f ca="1">B10+'(Other Computations)'!B61*(B9-B10)/Inputs!B13/12</f>
        <v>1166176.2662689809</v>
      </c>
      <c r="D10" s="24">
        <f ca="1">C10+'(Other Computations)'!B61*(C9-C10)/Inputs!B13/12</f>
        <v>1165582.9544923601</v>
      </c>
      <c r="E10" s="24">
        <f ca="1">D10+'(Other Computations)'!B61*(D9-D10)/Inputs!B13/12</f>
        <v>1165124.6547888236</v>
      </c>
      <c r="F10" s="24">
        <f ca="1">E10+'(Other Computations)'!B61*(E9-E10)/Inputs!B13/12</f>
        <v>1164564.9740968319</v>
      </c>
      <c r="G10" s="24">
        <f ca="1">F10+'(Other Computations)'!B61*(F9-F10)/Inputs!B13/12</f>
        <v>1164088.5591361704</v>
      </c>
      <c r="H10" s="24">
        <f ca="1">G10+'(Other Computations)'!B61*(G9-G10)/Inputs!B13/12</f>
        <v>1163598.2548720592</v>
      </c>
      <c r="I10" s="24">
        <f ca="1">H10+'(Other Computations)'!B61*(H9-H10)/Inputs!B13/12</f>
        <v>1163142.1289617922</v>
      </c>
      <c r="J10" s="24">
        <f ca="1">I10+'(Other Computations)'!B61*(I9-I10)/Inputs!B13/12</f>
        <v>1162617.354061302</v>
      </c>
      <c r="K10" s="24">
        <f ca="1">J10+'(Other Computations)'!B61*(J9-J10)/Inputs!B13/12</f>
        <v>1162267.7362897955</v>
      </c>
      <c r="L10" s="24">
        <f ca="1">K10+'(Other Computations)'!B61*(K9-K10)/Inputs!B13/12</f>
        <v>1161756.1805789918</v>
      </c>
      <c r="M10" s="24">
        <f ca="1">L10+'(Other Computations)'!B61*(L9-L10)/Inputs!B13/12</f>
        <v>1161173.5918889535</v>
      </c>
      <c r="N10" s="25">
        <f ca="1">SUM(B10:M10)</f>
        <v>13966759.322102727</v>
      </c>
      <c r="O10" s="24">
        <f ca="1">M10+'(Other Computations)'!B61*(M9-M10)/Inputs!B13/12</f>
        <v>1160690.4979418968</v>
      </c>
      <c r="P10" s="24">
        <f ca="1">O10+'(Other Computations)'!B61*(O9-O10)/Inputs!B13/12</f>
        <v>1160306.4286986133</v>
      </c>
      <c r="Q10" s="24">
        <f ca="1">P10+'(Other Computations)'!B61*(P9-P10)/Inputs!B13/12</f>
        <v>1159703.1512279545</v>
      </c>
      <c r="R10" s="24">
        <f ca="1">Q10+'(Other Computations)'!B61*(Q9-Q10)/Inputs!B13/12</f>
        <v>1159332.8836228445</v>
      </c>
      <c r="S10" s="24">
        <f ca="1">R10+'(Other Computations)'!B61*(R9-R10)/Inputs!B13/12</f>
        <v>1158936.8533623714</v>
      </c>
      <c r="T10" s="24">
        <f ca="1">S10+'(Other Computations)'!B61*(S9-S10)/Inputs!B13/12</f>
        <v>1158478.2975972933</v>
      </c>
      <c r="U10" s="24">
        <f ca="1">T10+'(Other Computations)'!B61*(T9-T10)/Inputs!B13/12</f>
        <v>1157997.8752269952</v>
      </c>
      <c r="V10" s="24">
        <f ca="1">U10+'(Other Computations)'!B61*(U9-U10)/Inputs!B13/12</f>
        <v>1157564.4252965788</v>
      </c>
      <c r="W10" s="24">
        <f ca="1">V10+'(Other Computations)'!B61*(V9-V10)/Inputs!B13/12</f>
        <v>1157019.5146087881</v>
      </c>
      <c r="X10" s="24">
        <f ca="1">W10+'(Other Computations)'!B61*(W9-W10)/Inputs!B13/12</f>
        <v>1156560.4600898568</v>
      </c>
      <c r="Y10" s="24">
        <f ca="1">X10+'(Other Computations)'!B61*(X9-X10)/Inputs!B13/12</f>
        <v>1155986.3773599484</v>
      </c>
      <c r="Z10" s="24">
        <f ca="1">Y10+'(Other Computations)'!B61*(Y9-Y10)/Inputs!B13/12</f>
        <v>1155460.7483848014</v>
      </c>
      <c r="AA10" s="25">
        <f ca="1">SUM(O10:Z10)</f>
        <v>13898037.513417942</v>
      </c>
      <c r="AB10" s="24">
        <f ca="1">Z10+'(Other Computations)'!B61*(Z9-Z10)/Inputs!B13/12</f>
        <v>1154915.0374706974</v>
      </c>
      <c r="AC10" s="24">
        <f ca="1">AB10+'(Other Computations)'!B61*(AB9-AB10)/Inputs!B13/12</f>
        <v>1154426.1040998655</v>
      </c>
      <c r="AD10" s="24">
        <f ca="1">AC10+'(Other Computations)'!B61*(AC9-AC10)/Inputs!B13/12</f>
        <v>1154042.0474318343</v>
      </c>
      <c r="AE10" s="24">
        <f ca="1">AD10+'(Other Computations)'!B61*(AD9-AD10)/Inputs!B13/12</f>
        <v>1153539.1151981524</v>
      </c>
      <c r="AF10" s="24">
        <f ca="1">AE10+'(Other Computations)'!B61*(AE9-AE10)/Inputs!B13/12</f>
        <v>1153033.9018625093</v>
      </c>
      <c r="AG10" s="24">
        <f ca="1">AF10+'(Other Computations)'!B61*(AF9-AF10)/Inputs!B13/12</f>
        <v>1152540.0511686238</v>
      </c>
      <c r="AH10" s="24">
        <f ca="1">AG10+'(Other Computations)'!B61*(AG9-AG10)/Inputs!B13/12</f>
        <v>1152181.090912808</v>
      </c>
      <c r="AI10" s="24">
        <f ca="1">AH10+'(Other Computations)'!B61*(AH9-AH10)/Inputs!B13/12</f>
        <v>1151828.9767967383</v>
      </c>
      <c r="AJ10" s="24">
        <f ca="1">AI10+'(Other Computations)'!B61*(AI9-AI10)/Inputs!B13/12</f>
        <v>1151302.6533638586</v>
      </c>
      <c r="AK10" s="24">
        <f ca="1">AJ10+'(Other Computations)'!B61*(AJ9-AJ10)/Inputs!B13/12</f>
        <v>1150800.3320524229</v>
      </c>
      <c r="AL10" s="24">
        <f ca="1">AK10+'(Other Computations)'!B61*(AK9-AK10)/Inputs!B13/12</f>
        <v>1150377.6384487234</v>
      </c>
      <c r="AM10" s="24">
        <f ca="1">AL10+'(Other Computations)'!B61*(AL9-AL10)/Inputs!B13/12</f>
        <v>1149860.3489615328</v>
      </c>
      <c r="AN10" s="25">
        <f ca="1">SUM(AB10:AM10)</f>
        <v>13828847.297767766</v>
      </c>
      <c r="AO10" s="24">
        <f ca="1">AM10+'(Other Computations)'!B61*(AM9-AM10)/Inputs!B13/12</f>
        <v>1149469.00186637</v>
      </c>
      <c r="AP10" s="24">
        <f ca="1">AO10+'(Other Computations)'!B61*(AO9-AO10)/Inputs!B13/12</f>
        <v>1149097.7841300385</v>
      </c>
      <c r="AQ10" s="24">
        <f ca="1">AP10+'(Other Computations)'!B61*(AP9-AP10)/Inputs!B13/12</f>
        <v>1148647.0825583474</v>
      </c>
      <c r="AR10" s="24">
        <f ca="1">AQ10+'(Other Computations)'!B61*(AQ9-AQ10)/Inputs!B13/12</f>
        <v>1148137.4010763518</v>
      </c>
      <c r="AS10" s="24">
        <f ca="1">AR10+'(Other Computations)'!B61*(AR9-AR10)/Inputs!B13/12</f>
        <v>1147613.4443943524</v>
      </c>
      <c r="AT10" s="24">
        <f ca="1">AS10+'(Other Computations)'!B61*(AS9-AS10)/Inputs!B13/12</f>
        <v>1147115.5191421164</v>
      </c>
      <c r="AU10" s="24">
        <f ca="1">AT10+'(Other Computations)'!B61*(AT9-AT10)/Inputs!B13/12</f>
        <v>1146738.3591164846</v>
      </c>
      <c r="AV10" s="24">
        <f ca="1">AU10+'(Other Computations)'!B61*(AU9-AU10)/Inputs!B13/12</f>
        <v>1146348.7305319987</v>
      </c>
      <c r="AW10" s="24">
        <f ca="1">AV10+'(Other Computations)'!B61*(AV9-AV10)/Inputs!B13/12</f>
        <v>1145906.6234708338</v>
      </c>
      <c r="AX10" s="24">
        <f ca="1">AW10+'(Other Computations)'!B61*(AW9-AW10)/Inputs!B13/12</f>
        <v>1145396.0905489877</v>
      </c>
      <c r="AY10" s="24">
        <f ca="1">AX10+'(Other Computations)'!B61*(AX9-AX10)/Inputs!B13/12</f>
        <v>1144925.8499998455</v>
      </c>
      <c r="AZ10" s="24">
        <f ca="1">AY10+'(Other Computations)'!B61*(AY9-AY10)/Inputs!B13/12</f>
        <v>1144419.3687706317</v>
      </c>
      <c r="BA10" s="25">
        <f ca="1">SUM(AO10:AZ10)</f>
        <v>13763815.255606357</v>
      </c>
      <c r="BB10" s="24">
        <f ca="1">AZ10+'(Other Computations)'!B61*(AZ9-AZ10)/Inputs!B13/12</f>
        <v>1143933.3257890467</v>
      </c>
      <c r="BC10" s="24">
        <f ca="1">BB10+'(Other Computations)'!B61*(BB9-BB10)/Inputs!B13/12</f>
        <v>1143508.1548607335</v>
      </c>
      <c r="BD10" s="24">
        <f ca="1">BC10+'(Other Computations)'!B61*(BC9-BC10)/Inputs!B13/12</f>
        <v>1142920.2997915787</v>
      </c>
      <c r="BE10" s="24">
        <f ca="1">BD10+'(Other Computations)'!B61*(BD9-BD10)/Inputs!B13/12</f>
        <v>1142513.1131853289</v>
      </c>
      <c r="BF10" s="24">
        <f ca="1">BE10+'(Other Computations)'!B61*(BE9-BE10)/Inputs!B13/12</f>
        <v>1142108.4584146624</v>
      </c>
      <c r="BG10" s="24">
        <f ca="1">BF10+'(Other Computations)'!B61*(BF9-BF10)/Inputs!B13/12</f>
        <v>1141551.1830576621</v>
      </c>
      <c r="BH10" s="24">
        <f ca="1">BG10+'(Other Computations)'!B61*(BG9-BG10)/Inputs!B13/12</f>
        <v>1141154.0755847243</v>
      </c>
      <c r="BI10" s="24">
        <f ca="1">BH10+'(Other Computations)'!B61*(BH9-BH10)/Inputs!B13/12</f>
        <v>1140721.0778464039</v>
      </c>
      <c r="BJ10" s="24">
        <f ca="1">BI10+'(Other Computations)'!B61*(BI9-BI10)/Inputs!B13/12</f>
        <v>1140316.030260205</v>
      </c>
      <c r="BK10" s="24">
        <f ca="1">BJ10+'(Other Computations)'!B61*(BJ9-BJ10)/Inputs!B13/12</f>
        <v>1139722.8566894333</v>
      </c>
      <c r="BL10" s="24">
        <f ca="1">BK10+'(Other Computations)'!B61*(BK9-BK10)/Inputs!B13/12</f>
        <v>1139382.8152466947</v>
      </c>
      <c r="BM10" s="24">
        <f ca="1">BL10+'(Other Computations)'!B61*(BL9-BL10)/Inputs!B13/12</f>
        <v>1138967.8087713285</v>
      </c>
      <c r="BN10" s="25">
        <f ca="1">SUM(BB10:BM10)</f>
        <v>13696799.199497802</v>
      </c>
      <c r="BO10" s="24">
        <f ca="1">BM10+'(Other Computations)'!B61*(BM9-BM10)/Inputs!B13/12</f>
        <v>1138450.6841922626</v>
      </c>
      <c r="BP10" s="24">
        <f ca="1">BO10+'(Other Computations)'!B61*(BO9-BO10)/Inputs!B13/12</f>
        <v>1138031.7753516503</v>
      </c>
      <c r="BQ10" s="24">
        <f ca="1">BP10+'(Other Computations)'!B61*(BP9-BP10)/Inputs!B13/12</f>
        <v>1137578.2576747942</v>
      </c>
      <c r="BR10" s="24">
        <f ca="1">BQ10+'(Other Computations)'!B61*(BQ9-BQ10)/Inputs!B13/12</f>
        <v>1137140.7805058197</v>
      </c>
      <c r="BS10" s="24">
        <f ca="1">BR10+'(Other Computations)'!B61*(BR9-BR10)/Inputs!B13/12</f>
        <v>1136616.4007239644</v>
      </c>
      <c r="BT10" s="24">
        <f ca="1">BS10+'(Other Computations)'!B61*(BS9-BS10)/Inputs!B13/12</f>
        <v>1136213.2369275414</v>
      </c>
      <c r="BU10" s="24">
        <f ca="1">BT10+'(Other Computations)'!B61*(BT9-BT10)/Inputs!B13/12</f>
        <v>1135766.7682445929</v>
      </c>
      <c r="BV10" s="24">
        <f ca="1">BU10+'(Other Computations)'!B61*(BU9-BU10)/Inputs!B13/12</f>
        <v>1135300.2609895898</v>
      </c>
      <c r="BW10" s="24">
        <f ca="1">BV10+'(Other Computations)'!B61*(BV9-BV10)/Inputs!B13/12</f>
        <v>1134923.2225033394</v>
      </c>
      <c r="BX10" s="24">
        <f ca="1">BW10+'(Other Computations)'!B61*(BW9-BW10)/Inputs!B13/12</f>
        <v>1134355.1637423125</v>
      </c>
      <c r="BY10" s="24">
        <f ca="1">BX10+'(Other Computations)'!B61*(BX9-BX10)/Inputs!B13/12</f>
        <v>1133823.3902024752</v>
      </c>
      <c r="BZ10" s="24">
        <f ca="1">BY10+'(Other Computations)'!B61*(BY9-BY10)/Inputs!B13/12</f>
        <v>1133370.4253885783</v>
      </c>
      <c r="CA10" s="25">
        <f ca="1">SUM(BO10:BZ10)</f>
        <v>13631570.366446922</v>
      </c>
      <c r="CB10" s="24">
        <f ca="1">BZ10+'(Other Computations)'!B61*(BZ9-BZ10)/Inputs!B13/12</f>
        <v>1132856.0085522712</v>
      </c>
      <c r="CC10" s="24">
        <f ca="1">CB10+'(Other Computations)'!B61*(CB9-CB10)/Inputs!B13/12</f>
        <v>1132415.5451366666</v>
      </c>
      <c r="CD10" s="24">
        <f ca="1">CC10+'(Other Computations)'!B61*(CC9-CC10)/Inputs!B13/12</f>
        <v>1131962.5801323869</v>
      </c>
      <c r="CE10" s="24">
        <f ca="1">CD10+'(Other Computations)'!B61*(CD9-CD10)/Inputs!B13/12</f>
        <v>1131517.6009752955</v>
      </c>
      <c r="CF10" s="24">
        <f ca="1">CE10+'(Other Computations)'!B61*(CE9-CE10)/Inputs!B13/12</f>
        <v>1131045.1746345502</v>
      </c>
      <c r="CG10" s="24">
        <f ca="1">CF10+'(Other Computations)'!B61*(CF9-CF10)/Inputs!B13/12</f>
        <v>1130490.8738878334</v>
      </c>
      <c r="CH10" s="24">
        <f ca="1">CG10+'(Other Computations)'!B61*(CG9-CG10)/Inputs!B13/12</f>
        <v>1129927.5259552354</v>
      </c>
      <c r="CI10" s="24">
        <f ca="1">CH10+'(Other Computations)'!B61*(CH9-CH10)/Inputs!B13/12</f>
        <v>1129593.1993435277</v>
      </c>
      <c r="CJ10" s="24">
        <f ca="1">CI10+'(Other Computations)'!B61*(CI9-CI10)/Inputs!B13/12</f>
        <v>1129195.3754198016</v>
      </c>
      <c r="CK10" s="24">
        <f ca="1">CJ10+'(Other Computations)'!B61*(CJ9-CJ10)/Inputs!B13/12</f>
        <v>1128681.8792288383</v>
      </c>
      <c r="CL10" s="24">
        <f ca="1">CK10+'(Other Computations)'!B61*(CK9-CK10)/Inputs!B13/12</f>
        <v>1128200.9461897428</v>
      </c>
      <c r="CM10" s="24">
        <f ca="1">CL10+'(Other Computations)'!B61*(CL9-CL10)/Inputs!B13/12</f>
        <v>1127779.7100005194</v>
      </c>
      <c r="CN10" s="25">
        <f ca="1">SUM(CB10:CM10)</f>
        <v>13563666.419456666</v>
      </c>
      <c r="CO10" s="24">
        <f ca="1">CM10+'(Other Computations)'!B61*(CM9-CM10)/Inputs!B13/12</f>
        <v>1127387.069493684</v>
      </c>
      <c r="CP10" s="24">
        <f ca="1">CO10+'(Other Computations)'!B61*(CO9-CO10)/Inputs!B13/12</f>
        <v>1126994.6356041438</v>
      </c>
      <c r="CQ10" s="24">
        <f ca="1">CP10+'(Other Computations)'!B61*(CP9-CP10)/Inputs!B13/12</f>
        <v>1126485.1946538875</v>
      </c>
      <c r="CR10" s="24">
        <f ca="1">CQ10+'(Other Computations)'!B61*(CQ9-CQ10)/Inputs!B13/12</f>
        <v>1126125.1861480142</v>
      </c>
      <c r="CS10" s="24">
        <f ca="1">CR10+'(Other Computations)'!B61*(CR9-CR10)/Inputs!B13/12</f>
        <v>1125649.5980561916</v>
      </c>
      <c r="CT10" s="24">
        <f ca="1">CS10+'(Other Computations)'!B61*(CS9-CS10)/Inputs!B13/12</f>
        <v>1125094.7434050555</v>
      </c>
      <c r="CU10" s="24">
        <f ca="1">CT10+'(Other Computations)'!B61*(CT9-CT10)/Inputs!B13/12</f>
        <v>1124631.212060065</v>
      </c>
      <c r="CV10" s="24">
        <f ca="1">CU10+'(Other Computations)'!B61*(CU9-CU10)/Inputs!B13/12</f>
        <v>1124216.605643027</v>
      </c>
      <c r="CW10" s="24">
        <f ca="1">CV10+'(Other Computations)'!B61*(CV9-CV10)/Inputs!B13/12</f>
        <v>1123755.6664315243</v>
      </c>
      <c r="CX10" s="24">
        <f ca="1">CW10+'(Other Computations)'!B61*(CW9-CW10)/Inputs!B13/12</f>
        <v>1123229.596270869</v>
      </c>
      <c r="CY10" s="24">
        <f ca="1">CX10+'(Other Computations)'!B61*(CX9-CX10)/Inputs!B13/12</f>
        <v>1122794.3358083144</v>
      </c>
      <c r="CZ10" s="24">
        <f ca="1">CY10+'(Other Computations)'!B61*(CY9-CY10)/Inputs!B13/12</f>
        <v>1122361.0923997185</v>
      </c>
      <c r="DA10" s="25">
        <f ca="1">SUM(CO10:CZ10)</f>
        <v>13498724.935974494</v>
      </c>
      <c r="DB10" s="24">
        <f ca="1">CZ10+'(Other Computations)'!B61*(CZ9-CZ10)/Inputs!B13/12</f>
        <v>1121899.0079061498</v>
      </c>
      <c r="DC10" s="24">
        <f ca="1">DB10+'(Other Computations)'!B61*(DB9-DB10)/Inputs!B13/12</f>
        <v>1121368.9578383705</v>
      </c>
      <c r="DD10" s="24">
        <f ca="1">DC10+'(Other Computations)'!B61*(DC9-DC10)/Inputs!B13/12</f>
        <v>1120976.3105328863</v>
      </c>
      <c r="DE10" s="24">
        <f ca="1">DD10+'(Other Computations)'!B61*(DD9-DD10)/Inputs!B13/12</f>
        <v>1120535.4513745522</v>
      </c>
      <c r="DF10" s="24">
        <f ca="1">DE10+'(Other Computations)'!B61*(DE9-DE10)/Inputs!B13/12</f>
        <v>1120087.137781196</v>
      </c>
      <c r="DG10" s="24">
        <f ca="1">DF10+'(Other Computations)'!B61*(DF9-DF10)/Inputs!B13/12</f>
        <v>1119625.2203958407</v>
      </c>
      <c r="DH10" s="24">
        <f ca="1">DG10+'(Other Computations)'!B61*(DG9-DG10)/Inputs!B13/12</f>
        <v>1119182.7596699356</v>
      </c>
      <c r="DI10" s="24">
        <f ca="1">DH10+'(Other Computations)'!B61*(DH9-DH10)/Inputs!B13/12</f>
        <v>1118679.4311458734</v>
      </c>
      <c r="DJ10" s="24">
        <f ca="1">DI10+'(Other Computations)'!B61*(DI9-DI10)/Inputs!B13/12</f>
        <v>1118201.3182106691</v>
      </c>
      <c r="DK10" s="24">
        <f ca="1">DJ10+'(Other Computations)'!B61*(DJ9-DJ10)/Inputs!B13/12</f>
        <v>1117683.6399183422</v>
      </c>
      <c r="DL10" s="24">
        <f ca="1">DK10+'(Other Computations)'!B61*(DK9-DK10)/Inputs!B13/12</f>
        <v>1117281.4488574993</v>
      </c>
      <c r="DM10" s="24">
        <f ca="1">DL10+'(Other Computations)'!B61*(DL9-DL10)/Inputs!B13/12</f>
        <v>1116704.2937260005</v>
      </c>
      <c r="DN10" s="25">
        <f ca="1">SUM(DB10:DM10)</f>
        <v>13432224.977357317</v>
      </c>
      <c r="DO10" s="24">
        <f ca="1">DM10+'(Other Computations)'!B61*(DM9-DM10)/Inputs!B13/12</f>
        <v>1116339.8106676731</v>
      </c>
      <c r="DP10" s="24">
        <f ca="1">DO10+'(Other Computations)'!B61*(DO9-DO10)/Inputs!B13/12</f>
        <v>1115890.7941119373</v>
      </c>
      <c r="DQ10" s="24">
        <f ca="1">DP10+'(Other Computations)'!B61*(DP9-DP10)/Inputs!B13/12</f>
        <v>1115509.122799577</v>
      </c>
      <c r="DR10" s="24">
        <f ca="1">DQ10+'(Other Computations)'!B61*(DQ9-DQ10)/Inputs!B13/12</f>
        <v>1115123.3386253822</v>
      </c>
      <c r="DS10" s="24">
        <f ca="1">DR10+'(Other Computations)'!B61*(DR9-DR10)/Inputs!B13/12</f>
        <v>1114653.6969028874</v>
      </c>
      <c r="DT10" s="24">
        <f ca="1">DS10+'(Other Computations)'!B61*(DS9-DS10)/Inputs!B13/12</f>
        <v>1114139.2715362785</v>
      </c>
      <c r="DU10" s="24">
        <f ca="1">DT10+'(Other Computations)'!B61*(DT9-DT10)/Inputs!B13/12</f>
        <v>1113809.6401216036</v>
      </c>
      <c r="DV10" s="24">
        <f ca="1">DU10+'(Other Computations)'!B61*(DU9-DU10)/Inputs!B13/12</f>
        <v>1113295.9229537544</v>
      </c>
      <c r="DW10" s="24">
        <f ca="1">DV10+'(Other Computations)'!B61*(DV9-DV10)/Inputs!B13/12</f>
        <v>1112812.6191329826</v>
      </c>
      <c r="DX10" s="24">
        <f ca="1">DW10+'(Other Computations)'!B61*(DW9-DW10)/Inputs!B13/12</f>
        <v>1112455.8058949106</v>
      </c>
      <c r="DY10" s="24">
        <f ca="1">DX10+'(Other Computations)'!B61*(DX9-DX10)/Inputs!B13/12</f>
        <v>1111977.4900086885</v>
      </c>
      <c r="DZ10" s="24">
        <f ca="1">DY10+'(Other Computations)'!B61*(DY9-DY10)/Inputs!B13/12</f>
        <v>1111573.5457276972</v>
      </c>
      <c r="EA10" s="25">
        <f ca="1">SUM(DO10:DZ10)</f>
        <v>13367581.058483373</v>
      </c>
      <c r="EB10" s="24">
        <f ca="1">DZ10+'(Other Computations)'!B61*(DZ9-DZ10)/Inputs!B13/12</f>
        <v>1111164.4007821342</v>
      </c>
      <c r="EC10" s="24">
        <f ca="1">EB10+'(Other Computations)'!B61*(EB9-EB10)/Inputs!B13/12</f>
        <v>1110823.6535732036</v>
      </c>
      <c r="ED10" s="24">
        <f ca="1">EC10+'(Other Computations)'!B61*(EC9-EC10)/Inputs!B13/12</f>
        <v>1110368.8485723166</v>
      </c>
      <c r="EE10" s="24">
        <f ca="1">ED10+'(Other Computations)'!B61*(ED9-ED10)/Inputs!B13/12</f>
        <v>1109933.4828894404</v>
      </c>
      <c r="EF10" s="24">
        <f ca="1">EE10+'(Other Computations)'!B61*(EE9-EE10)/Inputs!B13/12</f>
        <v>1109473.8525296324</v>
      </c>
      <c r="EG10" s="24">
        <f ca="1">EF10+'(Other Computations)'!B61*(EF9-EF10)/Inputs!B13/12</f>
        <v>1109090.6732014462</v>
      </c>
      <c r="EH10" s="24">
        <f ca="1">EG10+'(Other Computations)'!B61*(EG9-EG10)/Inputs!B13/12</f>
        <v>1108675.7415911823</v>
      </c>
      <c r="EI10" s="24">
        <f ca="1">EH10+'(Other Computations)'!B61*(EH9-EH10)/Inputs!B13/12</f>
        <v>1108264.7323262619</v>
      </c>
      <c r="EJ10" s="24">
        <f ca="1">EI10+'(Other Computations)'!B61*(EI9-EI10)/Inputs!B13/12</f>
        <v>1107779.1795709836</v>
      </c>
      <c r="EK10" s="24">
        <f ca="1">EJ10+'(Other Computations)'!B61*(EJ9-EJ10)/Inputs!B13/12</f>
        <v>1107263.2382239115</v>
      </c>
      <c r="EL10" s="24">
        <f ca="1">EK10+'(Other Computations)'!B61*(EK9-EK10)/Inputs!B13/12</f>
        <v>1106912.6596090554</v>
      </c>
      <c r="EM10" s="24">
        <f ca="1">EL10+'(Other Computations)'!B61*(EL9-EL10)/Inputs!B13/12</f>
        <v>1106523.6904104387</v>
      </c>
      <c r="EN10" s="25">
        <f ca="1">SUM(EB10:EM10)</f>
        <v>13306274.153280009</v>
      </c>
    </row>
    <row r="11" spans="1:144" ht="12.75" customHeight="1" outlineLevel="1">
      <c r="A11" s="11" t="str">
        <f>Labels!B34</f>
        <v>Short Expected Demand</v>
      </c>
      <c r="B11" s="24">
        <f>'(Other Computations)'!B8+'(Other Computations)'!B61*0/Inputs!B14/12</f>
        <v>1166666.6666666667</v>
      </c>
      <c r="C11" s="24">
        <f ca="1">B11+'(Other Computations)'!B61*(B9-B11)/Inputs!B14/12</f>
        <v>1163724.2642805511</v>
      </c>
      <c r="D11" s="24">
        <f ca="1">C11+'(Other Computations)'!B61*(C9-C11)/Inputs!B14/12</f>
        <v>1160198.4492039995</v>
      </c>
      <c r="E11" s="24">
        <f ca="1">D11+'(Other Computations)'!B61*(D9-D11)/Inputs!B14/12</f>
        <v>1157523.4357784521</v>
      </c>
      <c r="F11" s="24">
        <f ca="1">E11+'(Other Computations)'!B61*(E9-E11)/Inputs!B14/12</f>
        <v>1154270.9241127577</v>
      </c>
      <c r="G11" s="24">
        <f ca="1">F11+'(Other Computations)'!B61*(F9-F11)/Inputs!B14/12</f>
        <v>1151555.4072652347</v>
      </c>
      <c r="H11" s="24">
        <f ca="1">G11+'(Other Computations)'!B61*(G9-G11)/Inputs!B14/12</f>
        <v>1148787.6532343312</v>
      </c>
      <c r="I11" s="24">
        <f ca="1">H11+'(Other Computations)'!B61*(H9-H11)/Inputs!B14/12</f>
        <v>1146256.6005732538</v>
      </c>
      <c r="J11" s="24">
        <f ca="1">I11+'(Other Computations)'!B61*(I9-I11)/Inputs!B14/12</f>
        <v>1143342.4723979307</v>
      </c>
      <c r="K11" s="24">
        <f ca="1">J11+'(Other Computations)'!B61*(J9-J11)/Inputs!B14/12</f>
        <v>1141512.4724586606</v>
      </c>
      <c r="L11" s="24">
        <f ca="1">K11+'(Other Computations)'!B61*(K9-K11)/Inputs!B14/12</f>
        <v>1138731.405747049</v>
      </c>
      <c r="M11" s="24">
        <f ca="1">L11+'(Other Computations)'!B61*(L9-L11)/Inputs!B14/12</f>
        <v>1135555.6621461518</v>
      </c>
      <c r="N11" s="25">
        <f ca="1">SUM(B11:M11)</f>
        <v>13808125.413865037</v>
      </c>
      <c r="O11" s="24">
        <f ca="1">M11+'(Other Computations)'!B61*(M9-M11)/Inputs!B14/12</f>
        <v>1133012.9030435733</v>
      </c>
      <c r="P11" s="24">
        <f ca="1">O11+'(Other Computations)'!B61*(O9-O11)/Inputs!B14/12</f>
        <v>1131092.8986241263</v>
      </c>
      <c r="Q11" s="24">
        <f ca="1">P11+'(Other Computations)'!B61*(P9-P11)/Inputs!B14/12</f>
        <v>1127878.9772734304</v>
      </c>
      <c r="R11" s="24">
        <f ca="1">Q11+'(Other Computations)'!B61*(Q9-Q11)/Inputs!B14/12</f>
        <v>1126099.3740588056</v>
      </c>
      <c r="S11" s="24">
        <f ca="1">R11+'(Other Computations)'!B61*(R9-R11)/Inputs!B14/12</f>
        <v>1124184.7690176908</v>
      </c>
      <c r="T11" s="24">
        <f ca="1">S11+'(Other Computations)'!B61*(S9-S11)/Inputs!B14/12</f>
        <v>1121916.1022653431</v>
      </c>
      <c r="U11" s="24">
        <f ca="1">T11+'(Other Computations)'!B61*(T9-T11)/Inputs!B14/12</f>
        <v>1119541.3763120545</v>
      </c>
      <c r="V11" s="24">
        <f ca="1">U11+'(Other Computations)'!B61*(U9-U11)/Inputs!B14/12</f>
        <v>1117474.7947700412</v>
      </c>
      <c r="W11" s="24">
        <f ca="1">V11+'(Other Computations)'!B61*(V9-V11)/Inputs!B14/12</f>
        <v>1114762.1310672769</v>
      </c>
      <c r="X11" s="24">
        <f ca="1">W11+'(Other Computations)'!B61*(W9-W11)/Inputs!B14/12</f>
        <v>1112594.7120584322</v>
      </c>
      <c r="Y11" s="24">
        <f ca="1">X11+'(Other Computations)'!B61*(X9-X11)/Inputs!B14/12</f>
        <v>1109760.8510683076</v>
      </c>
      <c r="Z11" s="24">
        <f ca="1">Y11+'(Other Computations)'!B61*(Y9-Y11)/Inputs!B14/12</f>
        <v>1107249.0984159212</v>
      </c>
      <c r="AA11" s="25">
        <f ca="1">SUM(O11:Z11)</f>
        <v>13445567.987975003</v>
      </c>
      <c r="AB11" s="24">
        <f ca="1">Z11+'(Other Computations)'!B61*(Z9-Z11)/Inputs!B14/12</f>
        <v>1104644.4391808643</v>
      </c>
      <c r="AC11" s="24">
        <f ca="1">AB11+'(Other Computations)'!B61*(AB9-AB11)/Inputs!B14/12</f>
        <v>1102409.0417098987</v>
      </c>
      <c r="AD11" s="24">
        <f ca="1">AC11+'(Other Computations)'!B61*(AC9-AC11)/Inputs!B14/12</f>
        <v>1100827.1609015721</v>
      </c>
      <c r="AE11" s="24">
        <f ca="1">AD11+'(Other Computations)'!B61*(AD9-AD11)/Inputs!B14/12</f>
        <v>1098548.6631457349</v>
      </c>
      <c r="AF11" s="24">
        <f ca="1">AE11+'(Other Computations)'!B61*(AE9-AE11)/Inputs!B14/12</f>
        <v>1096281.1394103828</v>
      </c>
      <c r="AG11" s="24">
        <f ca="1">AF11+'(Other Computations)'!B61*(AF9-AF11)/Inputs!B14/12</f>
        <v>1094106.2680589049</v>
      </c>
      <c r="AH11" s="24">
        <f ca="1">AG11+'(Other Computations)'!B61*(AG9-AG11)/Inputs!B14/12</f>
        <v>1092764.0868449775</v>
      </c>
      <c r="AI11" s="24">
        <f ca="1">AH11+'(Other Computations)'!B61*(AH9-AH11)/Inputs!B14/12</f>
        <v>1091476.6383161678</v>
      </c>
      <c r="AJ11" s="24">
        <f ca="1">AI11+'(Other Computations)'!B61*(AI9-AI11)/Inputs!B14/12</f>
        <v>1089156.9246422302</v>
      </c>
      <c r="AK11" s="24">
        <f ca="1">AJ11+'(Other Computations)'!B61*(AJ9-AJ11)/Inputs!B14/12</f>
        <v>1087006.1318947501</v>
      </c>
      <c r="AL11" s="24">
        <f ca="1">AK11+'(Other Computations)'!B61*(AK9-AK11)/Inputs!B14/12</f>
        <v>1085356.0008302978</v>
      </c>
      <c r="AM11" s="24">
        <f ca="1">AL11+'(Other Computations)'!B61*(AL9-AL11)/Inputs!B14/12</f>
        <v>1083155.3422074099</v>
      </c>
      <c r="AN11" s="25">
        <f ca="1">SUM(AB11:AM11)</f>
        <v>13125731.83714319</v>
      </c>
      <c r="AO11" s="24">
        <f ca="1">AM11+'(Other Computations)'!B61*(AM9-AM11)/Inputs!B14/12</f>
        <v>1081733.7180635736</v>
      </c>
      <c r="AP11" s="24">
        <f ca="1">AO11+'(Other Computations)'!B61*(AO9-AO11)/Inputs!B14/12</f>
        <v>1080447.1794761792</v>
      </c>
      <c r="AQ11" s="24">
        <f ca="1">AP11+'(Other Computations)'!B61*(AP9-AP11)/Inputs!B14/12</f>
        <v>1078696.4506662257</v>
      </c>
      <c r="AR11" s="24">
        <f ca="1">AQ11+'(Other Computations)'!B61*(AQ9-AQ11)/Inputs!B14/12</f>
        <v>1076609.8983283099</v>
      </c>
      <c r="AS11" s="24">
        <f ca="1">AR11+'(Other Computations)'!B61*(AR9-AR11)/Inputs!B14/12</f>
        <v>1074459.5957744801</v>
      </c>
      <c r="AT11" s="24">
        <f ca="1">AS11+'(Other Computations)'!B61*(AS9-AS11)/Inputs!B14/12</f>
        <v>1072488.06993634</v>
      </c>
      <c r="AU11" s="24">
        <f ca="1">AT11+'(Other Computations)'!B61*(AT9-AT11)/Inputs!B14/12</f>
        <v>1071261.6021326291</v>
      </c>
      <c r="AV11" s="24">
        <f ca="1">AU11+'(Other Computations)'!B61*(AU9-AU11)/Inputs!B14/12</f>
        <v>1069972.118917156</v>
      </c>
      <c r="AW11" s="24">
        <f ca="1">AV11+'(Other Computations)'!B61*(AV9-AV11)/Inputs!B14/12</f>
        <v>1068380.2628225943</v>
      </c>
      <c r="AX11" s="24">
        <f ca="1">AW11+'(Other Computations)'!B61*(AW9-AW11)/Inputs!B14/12</f>
        <v>1066393.8203005209</v>
      </c>
      <c r="AY11" s="24">
        <f ca="1">AX11+'(Other Computations)'!B61*(AX9-AX11)/Inputs!B14/12</f>
        <v>1064669.6307591184</v>
      </c>
      <c r="AZ11" s="24">
        <f ca="1">AY11+'(Other Computations)'!B61*(AY9-AY11)/Inputs!B14/12</f>
        <v>1062745.413095512</v>
      </c>
      <c r="BA11" s="25">
        <f ca="1">SUM(AO11:AZ11)</f>
        <v>12867857.760272639</v>
      </c>
      <c r="BB11" s="24">
        <f ca="1">AZ11+'(Other Computations)'!B61*(AZ9-AZ11)/Inputs!B14/12</f>
        <v>1060963.5157014895</v>
      </c>
      <c r="BC11" s="24">
        <f ca="1">BB11+'(Other Computations)'!B61*(BB9-BB11)/Inputs!B14/12</f>
        <v>1059564.8486050491</v>
      </c>
      <c r="BD11" s="24">
        <f ca="1">BC11+'(Other Computations)'!B61*(BC9-BC11)/Inputs!B14/12</f>
        <v>1057203.5974436705</v>
      </c>
      <c r="BE11" s="24">
        <f ca="1">BD11+'(Other Computations)'!B61*(BD9-BD11)/Inputs!B14/12</f>
        <v>1055950.9875610038</v>
      </c>
      <c r="BF11" s="24">
        <f ca="1">BE11+'(Other Computations)'!B61*(BE9-BE11)/Inputs!B14/12</f>
        <v>1054725.3106817871</v>
      </c>
      <c r="BG11" s="24">
        <f ca="1">BF11+'(Other Computations)'!B61*(BF9-BF11)/Inputs!B14/12</f>
        <v>1052595.3133694087</v>
      </c>
      <c r="BH11" s="24">
        <f ca="1">BG11+'(Other Computations)'!B61*(BG9-BG11)/Inputs!B14/12</f>
        <v>1051448.166721896</v>
      </c>
      <c r="BI11" s="24">
        <f ca="1">BH11+'(Other Computations)'!B61*(BH9-BH11)/Inputs!B14/12</f>
        <v>1050096.0956928467</v>
      </c>
      <c r="BJ11" s="24">
        <f ca="1">BI11+'(Other Computations)'!B61*(BI9-BI11)/Inputs!B14/12</f>
        <v>1048924.4904833415</v>
      </c>
      <c r="BK11" s="24">
        <f ca="1">BJ11+'(Other Computations)'!B61*(BJ9-BJ11)/Inputs!B14/12</f>
        <v>1046634.776000057</v>
      </c>
      <c r="BL11" s="24">
        <f ca="1">BK11+'(Other Computations)'!B61*(BK9-BK11)/Inputs!B14/12</f>
        <v>1045887.4173532005</v>
      </c>
      <c r="BM11" s="24">
        <f ca="1">BL11+'(Other Computations)'!B61*(BL9-BL11)/Inputs!B14/12</f>
        <v>1044695.9256939687</v>
      </c>
      <c r="BN11" s="25">
        <f ca="1">SUM(BB11:BM11)</f>
        <v>12628690.445307717</v>
      </c>
      <c r="BO11" s="24">
        <f ca="1">BM11+'(Other Computations)'!B61*(BM9-BM11)/Inputs!B14/12</f>
        <v>1042902.5099289803</v>
      </c>
      <c r="BP11" s="24">
        <f ca="1">BO11+'(Other Computations)'!B61*(BO9-BO11)/Inputs!B14/12</f>
        <v>1041716.1148611855</v>
      </c>
      <c r="BQ11" s="24">
        <f ca="1">BP11+'(Other Computations)'!B61*(BP9-BP11)/Inputs!B14/12</f>
        <v>1040332.7263068606</v>
      </c>
      <c r="BR11" s="24">
        <f ca="1">BQ11+'(Other Computations)'!B61*(BQ9-BQ11)/Inputs!B14/12</f>
        <v>1039058.4956731236</v>
      </c>
      <c r="BS11" s="24">
        <f ca="1">BR11+'(Other Computations)'!B61*(BR9-BR11)/Inputs!B14/12</f>
        <v>1037274.4709380014</v>
      </c>
      <c r="BT11" s="24">
        <f ca="1">BS11+'(Other Computations)'!B61*(BS9-BS11)/Inputs!B14/12</f>
        <v>1036235.2371842678</v>
      </c>
      <c r="BU11" s="24">
        <f ca="1">BT11+'(Other Computations)'!B61*(BT9-BT11)/Inputs!B14/12</f>
        <v>1034945.0084163448</v>
      </c>
      <c r="BV11" s="24">
        <f ca="1">BU11+'(Other Computations)'!B61*(BU9-BU11)/Inputs!B14/12</f>
        <v>1033546.2671061634</v>
      </c>
      <c r="BW11" s="24">
        <f ca="1">BV11+'(Other Computations)'!B61*(BV9-BV11)/Inputs!B14/12</f>
        <v>1032697.286103708</v>
      </c>
      <c r="BX11" s="24">
        <f ca="1">BW11+'(Other Computations)'!B61*(BW9-BW11)/Inputs!B14/12</f>
        <v>1030708.7382097638</v>
      </c>
      <c r="BY11" s="24">
        <f ca="1">BX11+'(Other Computations)'!B61*(BX9-BX11)/Inputs!B14/12</f>
        <v>1028957.6306586929</v>
      </c>
      <c r="BZ11" s="24">
        <f ca="1">BY11+'(Other Computations)'!B61*(BY9-BY11)/Inputs!B14/12</f>
        <v>1027696.3106578643</v>
      </c>
      <c r="CA11" s="25">
        <f ca="1">SUM(BO11:BZ11)</f>
        <v>12426070.796044957</v>
      </c>
      <c r="CB11" s="24">
        <f ca="1">BZ11+'(Other Computations)'!B61*(BZ9-BZ11)/Inputs!B14/12</f>
        <v>1026077.5056779486</v>
      </c>
      <c r="CC11" s="24">
        <f ca="1">CB11+'(Other Computations)'!B61*(CB9-CB11)/Inputs!B14/12</f>
        <v>1024917.7599464648</v>
      </c>
      <c r="CD11" s="24">
        <f ca="1">CC11+'(Other Computations)'!B61*(CC9-CC11)/Inputs!B14/12</f>
        <v>1023692.9947150951</v>
      </c>
      <c r="CE11" s="24">
        <f ca="1">CD11+'(Other Computations)'!B61*(CD9-CD11)/Inputs!B14/12</f>
        <v>1022526.8640144536</v>
      </c>
      <c r="CF11" s="24">
        <f ca="1">CE11+'(Other Computations)'!B61*(CE9-CE11)/Inputs!B14/12</f>
        <v>1021206.0662055498</v>
      </c>
      <c r="CG11" s="24">
        <f ca="1">CF11+'(Other Computations)'!B61*(CF9-CF11)/Inputs!B14/12</f>
        <v>1019405.8048978733</v>
      </c>
      <c r="CH11" s="24">
        <f ca="1">CG11+'(Other Computations)'!B61*(CG9-CG11)/Inputs!B14/12</f>
        <v>1017568.5654827015</v>
      </c>
      <c r="CI11" s="24">
        <f ca="1">CH11+'(Other Computations)'!B61*(CH9-CH11)/Inputs!B14/12</f>
        <v>1017123.1469301297</v>
      </c>
      <c r="CJ11" s="24">
        <f ca="1">CI11+'(Other Computations)'!B61*(CI9-CI11)/Inputs!B14/12</f>
        <v>1016298.2874490708</v>
      </c>
      <c r="CK11" s="24">
        <f ca="1">CJ11+'(Other Computations)'!B61*(CJ9-CJ11)/Inputs!B14/12</f>
        <v>1014785.3254139961</v>
      </c>
      <c r="CL11" s="24">
        <f ca="1">CK11+'(Other Computations)'!B61*(CK9-CK11)/Inputs!B14/12</f>
        <v>1013481.6237601851</v>
      </c>
      <c r="CM11" s="24">
        <f ca="1">CL11+'(Other Computations)'!B61*(CL9-CL11)/Inputs!B14/12</f>
        <v>1012547.5305474778</v>
      </c>
      <c r="CN11" s="25">
        <f ca="1">SUM(CB11:CM11)</f>
        <v>12229631.475040946</v>
      </c>
      <c r="CO11" s="24">
        <f ca="1">CM11+'(Other Computations)'!B61*(CM9-CM11)/Inputs!B14/12</f>
        <v>1011792.1344433125</v>
      </c>
      <c r="CP11" s="24">
        <f ca="1">CO11+'(Other Computations)'!B61*(CO9-CO11)/Inputs!B14/12</f>
        <v>1011043.016315104</v>
      </c>
      <c r="CQ11" s="24">
        <f ca="1">CP11+'(Other Computations)'!B61*(CP9-CP11)/Inputs!B14/12</f>
        <v>1009596.8097703587</v>
      </c>
      <c r="CR11" s="24">
        <f ca="1">CQ11+'(Other Computations)'!B61*(CQ9-CQ11)/Inputs!B14/12</f>
        <v>1009060.208525168</v>
      </c>
      <c r="CS11" s="24">
        <f ca="1">CR11+'(Other Computations)'!B61*(CR9-CR11)/Inputs!B14/12</f>
        <v>1007832.5824412165</v>
      </c>
      <c r="CT11" s="24">
        <f ca="1">CS11+'(Other Computations)'!B61*(CS9-CS11)/Inputs!B14/12</f>
        <v>1006139.8019734968</v>
      </c>
      <c r="CU11" s="24">
        <f ca="1">CT11+'(Other Computations)'!B61*(CT9-CT11)/Inputs!B14/12</f>
        <v>1005010.7658678815</v>
      </c>
      <c r="CV11" s="24">
        <f ca="1">CU11+'(Other Computations)'!B61*(CU9-CU11)/Inputs!B14/12</f>
        <v>1004184.5224516564</v>
      </c>
      <c r="CW11" s="24">
        <f ca="1">CV11+'(Other Computations)'!B61*(CV9-CV11)/Inputs!B14/12</f>
        <v>1003085.9994491879</v>
      </c>
      <c r="CX11" s="24">
        <f ca="1">CW11+'(Other Computations)'!B61*(CW9-CW11)/Inputs!B14/12</f>
        <v>1001605.5460822325</v>
      </c>
      <c r="CY11" s="24">
        <f ca="1">CX11+'(Other Computations)'!B61*(CX9-CX11)/Inputs!B14/12</f>
        <v>1000683.2062261917</v>
      </c>
      <c r="CZ11" s="24">
        <f ca="1">CY11+'(Other Computations)'!B61*(CY9-CY11)/Inputs!B14/12</f>
        <v>999779.73368547938</v>
      </c>
      <c r="DA11" s="25">
        <f ca="1">SUM(CO11:CZ11)</f>
        <v>12069814.327231284</v>
      </c>
      <c r="DB11" s="24">
        <f ca="1">CZ11+'(Other Computations)'!B61*(CZ9-CZ11)/Inputs!B14/12</f>
        <v>998709.74559509847</v>
      </c>
      <c r="DC11" s="24">
        <f ca="1">DB11+'(Other Computations)'!B61*(DB9-DB11)/Inputs!B14/12</f>
        <v>997240.40716496448</v>
      </c>
      <c r="DD11" s="24">
        <f ca="1">DC11+'(Other Computations)'!B61*(DC9-DC11)/Inputs!B14/12</f>
        <v>996608.53098030167</v>
      </c>
      <c r="DE11" s="24">
        <f ca="1">DD11+'(Other Computations)'!B61*(DD9-DD11)/Inputs!B14/12</f>
        <v>995690.70630186063</v>
      </c>
      <c r="DF11" s="24">
        <f ca="1">DE11+'(Other Computations)'!B61*(DE9-DE11)/Inputs!B14/12</f>
        <v>994734.77953440044</v>
      </c>
      <c r="DG11" s="24">
        <f ca="1">DF11+'(Other Computations)'!B61*(DF9-DF11)/Inputs!B14/12</f>
        <v>993704.280197919</v>
      </c>
      <c r="DH11" s="24">
        <f ca="1">DG11+'(Other Computations)'!B61*(DG9-DG11)/Inputs!B14/12</f>
        <v>992798.41778968158</v>
      </c>
      <c r="DI11" s="24">
        <f ca="1">DH11+'(Other Computations)'!B61*(DH9-DH11)/Inputs!B14/12</f>
        <v>991533.78472697933</v>
      </c>
      <c r="DJ11" s="24">
        <f ca="1">DI11+'(Other Computations)'!B61*(DI9-DI11)/Inputs!B14/12</f>
        <v>990431.01887157117</v>
      </c>
      <c r="DK11" s="24">
        <f ca="1">DJ11+'(Other Computations)'!B61*(DJ9-DJ11)/Inputs!B14/12</f>
        <v>989099.53660843032</v>
      </c>
      <c r="DL11" s="24">
        <f ca="1">DK11+'(Other Computations)'!B61*(DK9-DK11)/Inputs!B14/12</f>
        <v>988472.28056712111</v>
      </c>
      <c r="DM11" s="24">
        <f ca="1">DL11+'(Other Computations)'!B61*(DL9-DL11)/Inputs!B14/12</f>
        <v>986798.36600438389</v>
      </c>
      <c r="DN11" s="25">
        <f ca="1">SUM(DB11:DM11)</f>
        <v>11915821.85434271</v>
      </c>
      <c r="DO11" s="24">
        <f ca="1">DM11+'(Other Computations)'!B61*(DM9-DM11)/Inputs!B14/12</f>
        <v>986415.7166505541</v>
      </c>
      <c r="DP11" s="24">
        <f ca="1">DO11+'(Other Computations)'!B61*(DO9-DO11)/Inputs!B14/12</f>
        <v>985526.11862193258</v>
      </c>
      <c r="DQ11" s="24">
        <f ca="1">DP11+'(Other Computations)'!B61*(DP9-DP11)/Inputs!B14/12</f>
        <v>985046.71124068776</v>
      </c>
      <c r="DR11" s="24">
        <f ca="1">DQ11+'(Other Computations)'!B61*(DQ9-DQ11)/Inputs!B14/12</f>
        <v>984543.98413383646</v>
      </c>
      <c r="DS11" s="24">
        <f ca="1">DR11+'(Other Computations)'!B61*(DR9-DR11)/Inputs!B14/12</f>
        <v>983539.73594458366</v>
      </c>
      <c r="DT11" s="24">
        <f ca="1">DS11+'(Other Computations)'!B61*(DS9-DS11)/Inputs!B14/12</f>
        <v>982274.21098046238</v>
      </c>
      <c r="DU11" s="24">
        <f ca="1">DT11+'(Other Computations)'!B61*(DT9-DT11)/Inputs!B14/12</f>
        <v>982127.88166679977</v>
      </c>
      <c r="DV11" s="24">
        <f ca="1">DU11+'(Other Computations)'!B61*(DU9-DU11)/Inputs!B14/12</f>
        <v>980874.49197157624</v>
      </c>
      <c r="DW11" s="24">
        <f ca="1">DV11+'(Other Computations)'!B61*(DV9-DV11)/Inputs!B14/12</f>
        <v>979813.8555883643</v>
      </c>
      <c r="DX11" s="24">
        <f ca="1">DW11+'(Other Computations)'!B61*(DW9-DW11)/Inputs!B14/12</f>
        <v>979520.18120916351</v>
      </c>
      <c r="DY11" s="24">
        <f ca="1">DX11+'(Other Computations)'!B61*(DX9-DX11)/Inputs!B14/12</f>
        <v>978496.61401246721</v>
      </c>
      <c r="DZ11" s="24">
        <f ca="1">DY11+'(Other Computations)'!B61*(DY9-DY11)/Inputs!B14/12</f>
        <v>977926.84938202251</v>
      </c>
      <c r="EA11" s="25">
        <f ca="1">SUM(DO11:DZ11)</f>
        <v>11786106.35140245</v>
      </c>
      <c r="EB11" s="24">
        <f ca="1">DZ11+'(Other Computations)'!B61*(DZ9-DZ11)/Inputs!B14/12</f>
        <v>977328.18382455641</v>
      </c>
      <c r="EC11" s="24">
        <f ca="1">EB11+'(Other Computations)'!B61*(EB9-EB11)/Inputs!B14/12</f>
        <v>977142.53691760625</v>
      </c>
      <c r="ED11" s="24">
        <f ca="1">EC11+'(Other Computations)'!B61*(EC9-EC11)/Inputs!B14/12</f>
        <v>976270.38908805652</v>
      </c>
      <c r="EE11" s="24">
        <f ca="1">ED11+'(Other Computations)'!B61*(ED9-ED11)/Inputs!B14/12</f>
        <v>975520.67359474709</v>
      </c>
      <c r="EF11" s="24">
        <f ca="1">EE11+'(Other Computations)'!B61*(EE9-EE11)/Inputs!B14/12</f>
        <v>974629.73600943619</v>
      </c>
      <c r="EG11" s="24">
        <f ca="1">EF11+'(Other Computations)'!B61*(EF9-EF11)/Inputs!B14/12</f>
        <v>974203.49499198818</v>
      </c>
      <c r="EH11" s="24">
        <f ca="1">EG11+'(Other Computations)'!B61*(EG9-EG11)/Inputs!B14/12</f>
        <v>973587.33836109133</v>
      </c>
      <c r="EI11" s="24">
        <f ca="1">EH11+'(Other Computations)'!B61*(EH9-EH11)/Inputs!B14/12</f>
        <v>972997.51059420919</v>
      </c>
      <c r="EJ11" s="24">
        <f ca="1">EI11+'(Other Computations)'!B61*(EI9-EI11)/Inputs!B14/12</f>
        <v>971962.90547548491</v>
      </c>
      <c r="EK11" s="24">
        <f ca="1">EJ11+'(Other Computations)'!B61*(EJ9-EJ11)/Inputs!B14/12</f>
        <v>970753.59453326755</v>
      </c>
      <c r="EL11" s="24">
        <f ca="1">EK11+'(Other Computations)'!B61*(EK9-EK11)/Inputs!B14/12</f>
        <v>970546.09011761169</v>
      </c>
      <c r="EM11" s="24">
        <f ca="1">EL11+'(Other Computations)'!B61*(EL9-EL11)/Inputs!B14/12</f>
        <v>970106.25505773781</v>
      </c>
      <c r="EN11" s="25">
        <f ca="1">SUM(EB11:EM11)</f>
        <v>11685048.708565792</v>
      </c>
    </row>
    <row r="12" spans="1:144" ht="12.75" customHeight="1" outlineLevel="1">
      <c r="A12" s="11" t="str">
        <f>Labels!B24</f>
        <v>Consumption</v>
      </c>
      <c r="B12" s="24">
        <f>Inputs!B34*'(Other Computations)'!B50</f>
        <v>728000</v>
      </c>
      <c r="C12" s="24">
        <f ca="1">Inputs!B34*'(Other Computations)'!C50</f>
        <v>727810.40317063918</v>
      </c>
      <c r="D12" s="24">
        <f ca="1">Inputs!B34*'(Other Computations)'!D50</f>
        <v>727576.31080806244</v>
      </c>
      <c r="E12" s="24">
        <f ca="1">Inputs!B34*'(Other Computations)'!E50</f>
        <v>727284.78413849452</v>
      </c>
      <c r="F12" s="24">
        <f ca="1">Inputs!B34*'(Other Computations)'!F50</f>
        <v>727076.78615873237</v>
      </c>
      <c r="G12" s="24">
        <f ca="1">Inputs!B34*'(Other Computations)'!G50</f>
        <v>726824.94649658422</v>
      </c>
      <c r="H12" s="24">
        <f ca="1">Inputs!B34*'(Other Computations)'!H50</f>
        <v>726638.2662053887</v>
      </c>
      <c r="I12" s="24">
        <f ca="1">Inputs!B34*'(Other Computations)'!I50</f>
        <v>726427.21278407983</v>
      </c>
      <c r="J12" s="24">
        <f ca="1">Inputs!B34*'(Other Computations)'!J50</f>
        <v>726248.798131797</v>
      </c>
      <c r="K12" s="24">
        <f ca="1">Inputs!B34*'(Other Computations)'!K50</f>
        <v>726043.26664490078</v>
      </c>
      <c r="L12" s="24">
        <f ca="1">Inputs!B34*'(Other Computations)'!L50</f>
        <v>725852.90993858629</v>
      </c>
      <c r="M12" s="24">
        <f ca="1">Inputs!B34*'(Other Computations)'!M50</f>
        <v>725644.14326477726</v>
      </c>
      <c r="N12" s="25">
        <f ca="1">SUM(B12:M12)</f>
        <v>8721427.827742042</v>
      </c>
      <c r="O12" s="24">
        <f ca="1">Inputs!B34*'(Other Computations)'!O50</f>
        <v>725351.1999588348</v>
      </c>
      <c r="P12" s="24">
        <f ca="1">Inputs!B34*'(Other Computations)'!P50</f>
        <v>725070.48994304868</v>
      </c>
      <c r="Q12" s="24">
        <f ca="1">Inputs!B34*'(Other Computations)'!Q50</f>
        <v>724819.12380366016</v>
      </c>
      <c r="R12" s="24">
        <f ca="1">Inputs!B34*'(Other Computations)'!R50</f>
        <v>724567.08637568483</v>
      </c>
      <c r="S12" s="24">
        <f ca="1">Inputs!B34*'(Other Computations)'!S50</f>
        <v>724293.25064747944</v>
      </c>
      <c r="T12" s="24">
        <f ca="1">Inputs!B34*'(Other Computations)'!T50</f>
        <v>723977.15279210056</v>
      </c>
      <c r="U12" s="24">
        <f ca="1">Inputs!B34*'(Other Computations)'!U50</f>
        <v>723711.30625500577</v>
      </c>
      <c r="V12" s="24">
        <f ca="1">Inputs!B34*'(Other Computations)'!V50</f>
        <v>723455.13152707415</v>
      </c>
      <c r="W12" s="24">
        <f ca="1">Inputs!B34*'(Other Computations)'!W50</f>
        <v>723178.24194294447</v>
      </c>
      <c r="X12" s="24">
        <f ca="1">Inputs!B34*'(Other Computations)'!X50</f>
        <v>722970.93105235929</v>
      </c>
      <c r="Y12" s="24">
        <f ca="1">Inputs!B34*'(Other Computations)'!Y50</f>
        <v>722682.61842231103</v>
      </c>
      <c r="Z12" s="24">
        <f ca="1">Inputs!B34*'(Other Computations)'!Z50</f>
        <v>722478.37118376</v>
      </c>
      <c r="AA12" s="25">
        <f ca="1">SUM(O12:Z12)</f>
        <v>8686554.9039042629</v>
      </c>
      <c r="AB12" s="24">
        <f ca="1">Inputs!B34*'(Other Computations)'!AB50</f>
        <v>722271.49227123847</v>
      </c>
      <c r="AC12" s="24">
        <f ca="1">Inputs!B34*'(Other Computations)'!AC50</f>
        <v>722010.37705147895</v>
      </c>
      <c r="AD12" s="24">
        <f ca="1">Inputs!B34*'(Other Computations)'!AD50</f>
        <v>721746.79102301423</v>
      </c>
      <c r="AE12" s="24">
        <f ca="1">Inputs!B34*'(Other Computations)'!AE50</f>
        <v>721477.56714265037</v>
      </c>
      <c r="AF12" s="24">
        <f ca="1">Inputs!B34*'(Other Computations)'!AF50</f>
        <v>721159.86900232197</v>
      </c>
      <c r="AG12" s="24">
        <f ca="1">Inputs!B34*'(Other Computations)'!AG50</f>
        <v>720851.44796227454</v>
      </c>
      <c r="AH12" s="24">
        <f ca="1">Inputs!B34*'(Other Computations)'!AH50</f>
        <v>720648.09335192898</v>
      </c>
      <c r="AI12" s="24">
        <f ca="1">Inputs!B34*'(Other Computations)'!AI50</f>
        <v>720415.65861845273</v>
      </c>
      <c r="AJ12" s="24">
        <f ca="1">Inputs!B34*'(Other Computations)'!AJ50</f>
        <v>720099.10469941434</v>
      </c>
      <c r="AK12" s="24">
        <f ca="1">Inputs!B34*'(Other Computations)'!AK50</f>
        <v>719773.75238823716</v>
      </c>
      <c r="AL12" s="24">
        <f ca="1">Inputs!B34*'(Other Computations)'!AL50</f>
        <v>719530.34333893319</v>
      </c>
      <c r="AM12" s="24">
        <f ca="1">Inputs!B34*'(Other Computations)'!AM50</f>
        <v>719217.47650475975</v>
      </c>
      <c r="AN12" s="25">
        <f ca="1">SUM(AB12:AM12)</f>
        <v>8649201.9733547047</v>
      </c>
      <c r="AO12" s="24">
        <f ca="1">Inputs!B34*'(Other Computations)'!AO50</f>
        <v>718937.65905553522</v>
      </c>
      <c r="AP12" s="24">
        <f ca="1">Inputs!B34*'(Other Computations)'!AP50</f>
        <v>718608.28471429751</v>
      </c>
      <c r="AQ12" s="24">
        <f ca="1">Inputs!B34*'(Other Computations)'!AQ50</f>
        <v>718366.81076531182</v>
      </c>
      <c r="AR12" s="24">
        <f ca="1">Inputs!B34*'(Other Computations)'!AR50</f>
        <v>718115.86082477868</v>
      </c>
      <c r="AS12" s="24">
        <f ca="1">Inputs!B34*'(Other Computations)'!AS50</f>
        <v>717801.51572896598</v>
      </c>
      <c r="AT12" s="24">
        <f ca="1">Inputs!B34*'(Other Computations)'!AT50</f>
        <v>717575.59014319512</v>
      </c>
      <c r="AU12" s="24">
        <f ca="1">Inputs!B34*'(Other Computations)'!AU50</f>
        <v>717362.96760337043</v>
      </c>
      <c r="AV12" s="24">
        <f ca="1">Inputs!B34*'(Other Computations)'!AV50</f>
        <v>717080.58132110874</v>
      </c>
      <c r="AW12" s="24">
        <f ca="1">Inputs!B34*'(Other Computations)'!AW50</f>
        <v>716737.89661322779</v>
      </c>
      <c r="AX12" s="24">
        <f ca="1">Inputs!B34*'(Other Computations)'!AX50</f>
        <v>716392.62848686101</v>
      </c>
      <c r="AY12" s="24">
        <f ca="1">Inputs!B34*'(Other Computations)'!AY50</f>
        <v>716180.47782506642</v>
      </c>
      <c r="AZ12" s="24">
        <f ca="1">Inputs!B34*'(Other Computations)'!AZ50</f>
        <v>715948.42326543538</v>
      </c>
      <c r="BA12" s="25">
        <f ca="1">SUM(AO12:AZ12)</f>
        <v>8609108.6963471528</v>
      </c>
      <c r="BB12" s="24">
        <f ca="1">Inputs!B34*'(Other Computations)'!BB50</f>
        <v>715679.69478243508</v>
      </c>
      <c r="BC12" s="24">
        <f ca="1">Inputs!B34*'(Other Computations)'!BC50</f>
        <v>715401.97715313011</v>
      </c>
      <c r="BD12" s="24">
        <f ca="1">Inputs!B34*'(Other Computations)'!BD50</f>
        <v>715113.88407316036</v>
      </c>
      <c r="BE12" s="24">
        <f ca="1">Inputs!B34*'(Other Computations)'!BE50</f>
        <v>714897.71255442535</v>
      </c>
      <c r="BF12" s="24">
        <f ca="1">Inputs!B34*'(Other Computations)'!BF50</f>
        <v>714535.03809347318</v>
      </c>
      <c r="BG12" s="24">
        <f ca="1">Inputs!B34*'(Other Computations)'!BG50</f>
        <v>714170.53917928878</v>
      </c>
      <c r="BH12" s="24">
        <f ca="1">Inputs!B34*'(Other Computations)'!BH50</f>
        <v>713916.9065668172</v>
      </c>
      <c r="BI12" s="24">
        <f ca="1">Inputs!B34*'(Other Computations)'!BI50</f>
        <v>713564.14333396754</v>
      </c>
      <c r="BJ12" s="24">
        <f ca="1">Inputs!B34*'(Other Computations)'!BJ50</f>
        <v>713291.63498066273</v>
      </c>
      <c r="BK12" s="24">
        <f ca="1">Inputs!B34*'(Other Computations)'!BK50</f>
        <v>713021.29498885316</v>
      </c>
      <c r="BL12" s="24">
        <f ca="1">Inputs!B34*'(Other Computations)'!BL50</f>
        <v>712742.92204431817</v>
      </c>
      <c r="BM12" s="24">
        <f ca="1">Inputs!B34*'(Other Computations)'!BM50</f>
        <v>712532.6716666834</v>
      </c>
      <c r="BN12" s="25">
        <f ca="1">SUM(BB12:BM12)</f>
        <v>8568868.4194172155</v>
      </c>
      <c r="BO12" s="24">
        <f ca="1">Inputs!B34*'(Other Computations)'!BO50</f>
        <v>712242.77775886422</v>
      </c>
      <c r="BP12" s="24">
        <f ca="1">Inputs!B34*'(Other Computations)'!BP50</f>
        <v>711925.71744737471</v>
      </c>
      <c r="BQ12" s="24">
        <f ca="1">Inputs!B34*'(Other Computations)'!BQ50</f>
        <v>711611.71158168593</v>
      </c>
      <c r="BR12" s="24">
        <f ca="1">Inputs!B34*'(Other Computations)'!BR50</f>
        <v>711354.60237523401</v>
      </c>
      <c r="BS12" s="24">
        <f ca="1">Inputs!B34*'(Other Computations)'!BS50</f>
        <v>711012.06377999124</v>
      </c>
      <c r="BT12" s="24">
        <f ca="1">Inputs!B34*'(Other Computations)'!BT50</f>
        <v>710699.14950587391</v>
      </c>
      <c r="BU12" s="24">
        <f ca="1">Inputs!B34*'(Other Computations)'!BU50</f>
        <v>710331.41050584079</v>
      </c>
      <c r="BV12" s="24">
        <f ca="1">Inputs!B34*'(Other Computations)'!BV50</f>
        <v>710094.99726303236</v>
      </c>
      <c r="BW12" s="24">
        <f ca="1">Inputs!B34*'(Other Computations)'!BW50</f>
        <v>709784.09076156572</v>
      </c>
      <c r="BX12" s="24">
        <f ca="1">Inputs!B34*'(Other Computations)'!BX50</f>
        <v>709458.86396835663</v>
      </c>
      <c r="BY12" s="24">
        <f ca="1">Inputs!B34*'(Other Computations)'!BY50</f>
        <v>709190.44280401361</v>
      </c>
      <c r="BZ12" s="24">
        <f ca="1">Inputs!B34*'(Other Computations)'!BZ50</f>
        <v>708886.69618088019</v>
      </c>
      <c r="CA12" s="25">
        <f ca="1">SUM(BO12:BZ12)</f>
        <v>8526592.5239327122</v>
      </c>
      <c r="CB12" s="24">
        <f ca="1">Inputs!B34*'(Other Computations)'!CB50</f>
        <v>708595.43414421799</v>
      </c>
      <c r="CC12" s="24">
        <f ca="1">Inputs!B34*'(Other Computations)'!CC50</f>
        <v>708256.75792223157</v>
      </c>
      <c r="CD12" s="24">
        <f ca="1">Inputs!B34*'(Other Computations)'!CD50</f>
        <v>707964.99810705602</v>
      </c>
      <c r="CE12" s="24">
        <f ca="1">Inputs!B34*'(Other Computations)'!CE50</f>
        <v>707664.90877843683</v>
      </c>
      <c r="CF12" s="24">
        <f ca="1">Inputs!B34*'(Other Computations)'!CF50</f>
        <v>707252.79889482446</v>
      </c>
      <c r="CG12" s="24">
        <f ca="1">Inputs!B34*'(Other Computations)'!CG50</f>
        <v>706970.45425840898</v>
      </c>
      <c r="CH12" s="24">
        <f ca="1">Inputs!B34*'(Other Computations)'!CH50</f>
        <v>706628.42220839683</v>
      </c>
      <c r="CI12" s="24">
        <f ca="1">Inputs!B34*'(Other Computations)'!CI50</f>
        <v>706310.25105107401</v>
      </c>
      <c r="CJ12" s="24">
        <f ca="1">Inputs!B34*'(Other Computations)'!CJ50</f>
        <v>705940.73183932272</v>
      </c>
      <c r="CK12" s="24">
        <f ca="1">Inputs!B34*'(Other Computations)'!CK50</f>
        <v>705607.52509748307</v>
      </c>
      <c r="CL12" s="24">
        <f ca="1">Inputs!B34*'(Other Computations)'!CL50</f>
        <v>705245.83485150896</v>
      </c>
      <c r="CM12" s="24">
        <f ca="1">Inputs!B34*'(Other Computations)'!CM50</f>
        <v>704829.25791451358</v>
      </c>
      <c r="CN12" s="25">
        <f ca="1">SUM(CB12:CM12)</f>
        <v>8481267.3750674743</v>
      </c>
      <c r="CO12" s="24">
        <f ca="1">Inputs!B34*'(Other Computations)'!CO50</f>
        <v>704559.9844430954</v>
      </c>
      <c r="CP12" s="24">
        <f ca="1">Inputs!B34*'(Other Computations)'!CP50</f>
        <v>704160.47947178956</v>
      </c>
      <c r="CQ12" s="24">
        <f ca="1">Inputs!B34*'(Other Computations)'!CQ50</f>
        <v>703786.57403879671</v>
      </c>
      <c r="CR12" s="24">
        <f ca="1">Inputs!B34*'(Other Computations)'!CR50</f>
        <v>703429.98158432101</v>
      </c>
      <c r="CS12" s="24">
        <f ca="1">Inputs!B34*'(Other Computations)'!CS50</f>
        <v>703131.11090335704</v>
      </c>
      <c r="CT12" s="24">
        <f ca="1">Inputs!B34*'(Other Computations)'!CT50</f>
        <v>702792.42741009593</v>
      </c>
      <c r="CU12" s="24">
        <f ca="1">Inputs!B34*'(Other Computations)'!CU50</f>
        <v>702481.90133397281</v>
      </c>
      <c r="CV12" s="24">
        <f ca="1">Inputs!B34*'(Other Computations)'!CV50</f>
        <v>702227.29906517174</v>
      </c>
      <c r="CW12" s="24">
        <f ca="1">Inputs!B34*'(Other Computations)'!CW50</f>
        <v>701864.05430333328</v>
      </c>
      <c r="CX12" s="24">
        <f ca="1">Inputs!B34*'(Other Computations)'!CX50</f>
        <v>701514.94847614109</v>
      </c>
      <c r="CY12" s="24">
        <f ca="1">Inputs!B34*'(Other Computations)'!CY50</f>
        <v>701119.56963910325</v>
      </c>
      <c r="CZ12" s="24">
        <f ca="1">Inputs!B34*'(Other Computations)'!CZ50</f>
        <v>700833.45140925329</v>
      </c>
      <c r="DA12" s="25">
        <f ca="1">SUM(CO12:CZ12)</f>
        <v>8431901.7820784319</v>
      </c>
      <c r="DB12" s="24">
        <f ca="1">Inputs!B34*'(Other Computations)'!DB50</f>
        <v>700550.05581697146</v>
      </c>
      <c r="DC12" s="24">
        <f ca="1">Inputs!B34*'(Other Computations)'!DC50</f>
        <v>700133.25676258013</v>
      </c>
      <c r="DD12" s="24">
        <f ca="1">Inputs!B34*'(Other Computations)'!DD50</f>
        <v>699784.7296757095</v>
      </c>
      <c r="DE12" s="24">
        <f ca="1">Inputs!B34*'(Other Computations)'!DE50</f>
        <v>699459.21936015331</v>
      </c>
      <c r="DF12" s="24">
        <f ca="1">Inputs!B34*'(Other Computations)'!DF50</f>
        <v>699130.39245557785</v>
      </c>
      <c r="DG12" s="24">
        <f ca="1">Inputs!B34*'(Other Computations)'!DG50</f>
        <v>698840.34463911015</v>
      </c>
      <c r="DH12" s="24">
        <f ca="1">Inputs!B34*'(Other Computations)'!DH50</f>
        <v>698559.89014471159</v>
      </c>
      <c r="DI12" s="24">
        <f ca="1">Inputs!B34*'(Other Computations)'!DI50</f>
        <v>698235.05417434487</v>
      </c>
      <c r="DJ12" s="24">
        <f ca="1">Inputs!B34*'(Other Computations)'!DJ50</f>
        <v>697897.82307676575</v>
      </c>
      <c r="DK12" s="24">
        <f ca="1">Inputs!B34*'(Other Computations)'!DK50</f>
        <v>697544.7665245845</v>
      </c>
      <c r="DL12" s="24">
        <f ca="1">Inputs!B34*'(Other Computations)'!DL50</f>
        <v>697171.9335379746</v>
      </c>
      <c r="DM12" s="24">
        <f ca="1">Inputs!B34*'(Other Computations)'!DM50</f>
        <v>696893.39652194828</v>
      </c>
      <c r="DN12" s="25">
        <f ca="1">SUM(DB12:DM12)</f>
        <v>8384200.862690432</v>
      </c>
      <c r="DO12" s="24">
        <f ca="1">Inputs!B34*'(Other Computations)'!DO50</f>
        <v>696527.04201697151</v>
      </c>
      <c r="DP12" s="24">
        <f ca="1">Inputs!B34*'(Other Computations)'!DP50</f>
        <v>696276.07691826415</v>
      </c>
      <c r="DQ12" s="24">
        <f ca="1">Inputs!B34*'(Other Computations)'!DQ50</f>
        <v>695969.55106833717</v>
      </c>
      <c r="DR12" s="24">
        <f ca="1">Inputs!B34*'(Other Computations)'!DR50</f>
        <v>695709.39715952962</v>
      </c>
      <c r="DS12" s="24">
        <f ca="1">Inputs!B34*'(Other Computations)'!DS50</f>
        <v>695442.56621026504</v>
      </c>
      <c r="DT12" s="24">
        <f ca="1">Inputs!B34*'(Other Computations)'!DT50</f>
        <v>695162.84631570615</v>
      </c>
      <c r="DU12" s="24">
        <f ca="1">Inputs!B34*'(Other Computations)'!DU50</f>
        <v>694828.35943606298</v>
      </c>
      <c r="DV12" s="24">
        <f ca="1">Inputs!B34*'(Other Computations)'!DV50</f>
        <v>694543.06837440131</v>
      </c>
      <c r="DW12" s="24">
        <f ca="1">Inputs!B34*'(Other Computations)'!DW50</f>
        <v>694255.60925736278</v>
      </c>
      <c r="DX12" s="24">
        <f ca="1">Inputs!B34*'(Other Computations)'!DX50</f>
        <v>693978.49666610523</v>
      </c>
      <c r="DY12" s="24">
        <f ca="1">Inputs!B34*'(Other Computations)'!DY50</f>
        <v>693689.62312951719</v>
      </c>
      <c r="DZ12" s="24">
        <f ca="1">Inputs!B34*'(Other Computations)'!DZ50</f>
        <v>693400.17284221645</v>
      </c>
      <c r="EA12" s="25">
        <f ca="1">SUM(DO12:DZ12)</f>
        <v>8339782.8093947396</v>
      </c>
      <c r="EB12" s="24">
        <f ca="1">Inputs!B34*'(Other Computations)'!EB50</f>
        <v>693035.84882322745</v>
      </c>
      <c r="EC12" s="24">
        <f ca="1">Inputs!B34*'(Other Computations)'!EC50</f>
        <v>692680.24170661753</v>
      </c>
      <c r="ED12" s="24">
        <f ca="1">Inputs!B34*'(Other Computations)'!ED50</f>
        <v>692410.45254607848</v>
      </c>
      <c r="EE12" s="24">
        <f ca="1">Inputs!B34*'(Other Computations)'!EE50</f>
        <v>692083.30141007225</v>
      </c>
      <c r="EF12" s="24">
        <f ca="1">Inputs!B34*'(Other Computations)'!EF50</f>
        <v>691746.14778508444</v>
      </c>
      <c r="EG12" s="24">
        <f ca="1">Inputs!B34*'(Other Computations)'!EG50</f>
        <v>691386.93272274546</v>
      </c>
      <c r="EH12" s="24">
        <f ca="1">Inputs!B34*'(Other Computations)'!EH50</f>
        <v>690956.54646079545</v>
      </c>
      <c r="EI12" s="24">
        <f ca="1">Inputs!B34*'(Other Computations)'!EI50</f>
        <v>690556.32039362669</v>
      </c>
      <c r="EJ12" s="24">
        <f ca="1">Inputs!B34*'(Other Computations)'!EJ50</f>
        <v>690132.21193722752</v>
      </c>
      <c r="EK12" s="24">
        <f ca="1">Inputs!B34*'(Other Computations)'!EK50</f>
        <v>689851.10802909313</v>
      </c>
      <c r="EL12" s="24">
        <f ca="1">Inputs!B34*'(Other Computations)'!EL50</f>
        <v>689429.20588491671</v>
      </c>
      <c r="EM12" s="24">
        <f ca="1">Inputs!B34*'(Other Computations)'!EM50</f>
        <v>689076.88941004931</v>
      </c>
      <c r="EN12" s="25">
        <f ca="1">SUM(EB12:EM12)</f>
        <v>8293345.2071095342</v>
      </c>
    </row>
    <row r="13" spans="1:144" ht="12.75" customHeight="1" outlineLevel="1">
      <c r="A13" s="9" t="str">
        <f>Labels!B74</f>
        <v>Aggregate Demand Shock</v>
      </c>
      <c r="B13" s="28">
        <f ca="1">NORMINV(RAND()*(1-2*Inputs!B58)+Inputs!B58,0,'(Other Computations)'!B208)</f>
        <v>-8574.9862165495924</v>
      </c>
      <c r="C13" s="28">
        <f ca="1">NORMINV(RAND()*(1-2*Inputs!B58)+Inputs!B58,0,'(Other Computations)'!B208)</f>
        <v>-52928.98005317786</v>
      </c>
      <c r="D13" s="28">
        <f ca="1">NORMINV(RAND()*(1-2*Inputs!B58)+Inputs!B58,0,'(Other Computations)'!B208)</f>
        <v>5515.1950866177822</v>
      </c>
      <c r="E13" s="28">
        <f ca="1">NORMINV(RAND()*(1-2*Inputs!B58)+Inputs!B58,0,'(Other Computations)'!B208)</f>
        <v>-38092.230685220202</v>
      </c>
      <c r="F13" s="28">
        <f ca="1">NORMINV(RAND()*(1-2*Inputs!B58)+Inputs!B58,0,'(Other Computations)'!B208)</f>
        <v>-2040.529095338228</v>
      </c>
      <c r="G13" s="28">
        <f ca="1">NORMINV(RAND()*(1-2*Inputs!B58)+Inputs!B58,0,'(Other Computations)'!B208)</f>
        <v>-7911.1460940585457</v>
      </c>
      <c r="H13" s="28">
        <f ca="1">NORMINV(RAND()*(1-2*Inputs!B58)+Inputs!B58,0,'(Other Computations)'!B208)</f>
        <v>6908.7842136505224</v>
      </c>
      <c r="I13" s="28">
        <f ca="1">NORMINV(RAND()*(1-2*Inputs!B58)+Inputs!B58,0,'(Other Computations)'!B208)</f>
        <v>-22669.959211370999</v>
      </c>
      <c r="J13" s="28">
        <f ca="1">NORMINV(RAND()*(1-2*Inputs!B58)+Inputs!B58,0,'(Other Computations)'!B208)</f>
        <v>53024.324561475194</v>
      </c>
      <c r="K13" s="28">
        <f ca="1">NORMINV(RAND()*(1-2*Inputs!B58)+Inputs!B58,0,'(Other Computations)'!B208)</f>
        <v>-16856.787187110054</v>
      </c>
      <c r="L13" s="28">
        <f ca="1">NORMINV(RAND()*(1-2*Inputs!B58)+Inputs!B58,0,'(Other Computations)'!B208)</f>
        <v>-47514.027241819604</v>
      </c>
      <c r="M13" s="28">
        <f ca="1">NORMINV(RAND()*(1-2*Inputs!B58)+Inputs!B58,0,'(Other Computations)'!B208)</f>
        <v>-4505.3313583522458</v>
      </c>
      <c r="N13" s="29">
        <f ca="1">SUM(B13:M13)</f>
        <v>-135645.67328125384</v>
      </c>
      <c r="O13" s="28">
        <f ca="1">NORMINV(RAND()*(1-2*Inputs!B58)+Inputs!B58,0,'(Other Computations)'!B208)</f>
        <v>38393.285674002414</v>
      </c>
      <c r="P13" s="28">
        <f ca="1">NORMINV(RAND()*(1-2*Inputs!B58)+Inputs!B58,0,'(Other Computations)'!B208)</f>
        <v>-56185.369661109937</v>
      </c>
      <c r="Q13" s="28">
        <f ca="1">NORMINV(RAND()*(1-2*Inputs!B58)+Inputs!B58,0,'(Other Computations)'!B208)</f>
        <v>44522.648358820668</v>
      </c>
      <c r="R13" s="28">
        <f ca="1">NORMINV(RAND()*(1-2*Inputs!B58)+Inputs!B58,0,'(Other Computations)'!B208)</f>
        <v>33473.195368813133</v>
      </c>
      <c r="S13" s="28">
        <f ca="1">NORMINV(RAND()*(1-2*Inputs!B58)+Inputs!B58,0,'(Other Computations)'!B208)</f>
        <v>6556.9337929065905</v>
      </c>
      <c r="T13" s="28">
        <f ca="1">NORMINV(RAND()*(1-2*Inputs!B58)+Inputs!B58,0,'(Other Computations)'!B208)</f>
        <v>-2767.5784674426086</v>
      </c>
      <c r="U13" s="28">
        <f ca="1">NORMINV(RAND()*(1-2*Inputs!B58)+Inputs!B58,0,'(Other Computations)'!B208)</f>
        <v>17586.898664291217</v>
      </c>
      <c r="V13" s="28">
        <f ca="1">NORMINV(RAND()*(1-2*Inputs!B58)+Inputs!B58,0,'(Other Computations)'!B208)</f>
        <v>-30508.653565461693</v>
      </c>
      <c r="W13" s="28">
        <f ca="1">NORMINV(RAND()*(1-2*Inputs!B58)+Inputs!B58,0,'(Other Computations)'!B208)</f>
        <v>6633.7961433319715</v>
      </c>
      <c r="X13" s="28">
        <f ca="1">NORMINV(RAND()*(1-2*Inputs!B58)+Inputs!B58,0,'(Other Computations)'!B208)</f>
        <v>-43067.127948739319</v>
      </c>
      <c r="Y13" s="28">
        <f ca="1">NORMINV(RAND()*(1-2*Inputs!B58)+Inputs!B58,0,'(Other Computations)'!B208)</f>
        <v>-22087.058563727031</v>
      </c>
      <c r="Z13" s="28">
        <f ca="1">NORMINV(RAND()*(1-2*Inputs!B58)+Inputs!B58,0,'(Other Computations)'!B208)</f>
        <v>-30797.008152152779</v>
      </c>
      <c r="AA13" s="29">
        <f ca="1">SUM(O13:Z13)</f>
        <v>-38246.038356467361</v>
      </c>
      <c r="AB13" s="28">
        <f ca="1">NORMINV(RAND()*(1-2*Inputs!B58)+Inputs!B58,0,'(Other Computations)'!B208)</f>
        <v>-6309.6950508978425</v>
      </c>
      <c r="AC13" s="28">
        <f ca="1">NORMINV(RAND()*(1-2*Inputs!B58)+Inputs!B58,0,'(Other Computations)'!B208)</f>
        <v>39014.929940707545</v>
      </c>
      <c r="AD13" s="28">
        <f ca="1">NORMINV(RAND()*(1-2*Inputs!B58)+Inputs!B58,0,'(Other Computations)'!B208)</f>
        <v>-12304.734809237252</v>
      </c>
      <c r="AE13" s="28">
        <f ca="1">NORMINV(RAND()*(1-2*Inputs!B58)+Inputs!B58,0,'(Other Computations)'!B208)</f>
        <v>-13272.676189762706</v>
      </c>
      <c r="AF13" s="28">
        <f ca="1">NORMINV(RAND()*(1-2*Inputs!B58)+Inputs!B58,0,'(Other Computations)'!B208)</f>
        <v>-8303.5375970751757</v>
      </c>
      <c r="AG13" s="28">
        <f ca="1">NORMINV(RAND()*(1-2*Inputs!B58)+Inputs!B58,0,'(Other Computations)'!B208)</f>
        <v>50017.90237589692</v>
      </c>
      <c r="AH13" s="28">
        <f ca="1">NORMINV(RAND()*(1-2*Inputs!B58)+Inputs!B58,0,'(Other Computations)'!B208)</f>
        <v>52938.73502568472</v>
      </c>
      <c r="AI13" s="28">
        <f ca="1">NORMINV(RAND()*(1-2*Inputs!B58)+Inputs!B58,0,'(Other Computations)'!B208)</f>
        <v>-22326.988704658404</v>
      </c>
      <c r="AJ13" s="28">
        <f ca="1">NORMINV(RAND()*(1-2*Inputs!B58)+Inputs!B58,0,'(Other Computations)'!B208)</f>
        <v>-11913.117224317695</v>
      </c>
      <c r="AK13" s="28">
        <f ca="1">NORMINV(RAND()*(1-2*Inputs!B58)+Inputs!B58,0,'(Other Computations)'!B208)</f>
        <v>22538.662200153751</v>
      </c>
      <c r="AL13" s="28">
        <f ca="1">NORMINV(RAND()*(1-2*Inputs!B58)+Inputs!B58,0,'(Other Computations)'!B208)</f>
        <v>-18345.94219712085</v>
      </c>
      <c r="AM13" s="28">
        <f ca="1">NORMINV(RAND()*(1-2*Inputs!B58)+Inputs!B58,0,'(Other Computations)'!B208)</f>
        <v>36092.900494550326</v>
      </c>
      <c r="AN13" s="29">
        <f ca="1">SUM(AB13:AM13)</f>
        <v>107826.43826392334</v>
      </c>
      <c r="AO13" s="28">
        <f ca="1">NORMINV(RAND()*(1-2*Inputs!B58)+Inputs!B58,0,'(Other Computations)'!B208)</f>
        <v>44805.033145679794</v>
      </c>
      <c r="AP13" s="28">
        <f ca="1">NORMINV(RAND()*(1-2*Inputs!B58)+Inputs!B58,0,'(Other Computations)'!B208)</f>
        <v>10536.338181188323</v>
      </c>
      <c r="AQ13" s="28">
        <f ca="1">NORMINV(RAND()*(1-2*Inputs!B58)+Inputs!B58,0,'(Other Computations)'!B208)</f>
        <v>-14977.618734978307</v>
      </c>
      <c r="AR13" s="28">
        <f ca="1">NORMINV(RAND()*(1-2*Inputs!B58)+Inputs!B58,0,'(Other Computations)'!B208)</f>
        <v>-21183.019976126376</v>
      </c>
      <c r="AS13" s="28">
        <f ca="1">NORMINV(RAND()*(1-2*Inputs!B58)+Inputs!B58,0,'(Other Computations)'!B208)</f>
        <v>-9918.9659247500149</v>
      </c>
      <c r="AT13" s="28">
        <f ca="1">NORMINV(RAND()*(1-2*Inputs!B58)+Inputs!B58,0,'(Other Computations)'!B208)</f>
        <v>42182.394049327435</v>
      </c>
      <c r="AU13" s="28">
        <f ca="1">NORMINV(RAND()*(1-2*Inputs!B58)+Inputs!B58,0,'(Other Computations)'!B208)</f>
        <v>36731.54291899276</v>
      </c>
      <c r="AV13" s="28">
        <f ca="1">NORMINV(RAND()*(1-2*Inputs!B58)+Inputs!B58,0,'(Other Computations)'!B208)</f>
        <v>14063.651813424538</v>
      </c>
      <c r="AW13" s="28">
        <f ca="1">NORMINV(RAND()*(1-2*Inputs!B58)+Inputs!B58,0,'(Other Computations)'!B208)</f>
        <v>-15443.60552071751</v>
      </c>
      <c r="AX13" s="28">
        <f ca="1">NORMINV(RAND()*(1-2*Inputs!B58)+Inputs!B58,0,'(Other Computations)'!B208)</f>
        <v>2003.7022724693359</v>
      </c>
      <c r="AY13" s="28">
        <f ca="1">NORMINV(RAND()*(1-2*Inputs!B58)+Inputs!B58,0,'(Other Computations)'!B208)</f>
        <v>-13740.889410441971</v>
      </c>
      <c r="AZ13" s="28">
        <f ca="1">NORMINV(RAND()*(1-2*Inputs!B58)+Inputs!B58,0,'(Other Computations)'!B208)</f>
        <v>-4988.8274191028258</v>
      </c>
      <c r="BA13" s="29">
        <f ca="1">SUM(AO13:AZ13)</f>
        <v>70069.735394965173</v>
      </c>
      <c r="BB13" s="28">
        <f ca="1">NORMINV(RAND()*(1-2*Inputs!B58)+Inputs!B58,0,'(Other Computations)'!B208)</f>
        <v>21267.723593719489</v>
      </c>
      <c r="BC13" s="28">
        <f ca="1">NORMINV(RAND()*(1-2*Inputs!B58)+Inputs!B58,0,'(Other Computations)'!B208)</f>
        <v>-49034.786347498586</v>
      </c>
      <c r="BD13" s="28">
        <f ca="1">NORMINV(RAND()*(1-2*Inputs!B58)+Inputs!B58,0,'(Other Computations)'!B208)</f>
        <v>28971.844422394526</v>
      </c>
      <c r="BE13" s="28">
        <f ca="1">NORMINV(RAND()*(1-2*Inputs!B58)+Inputs!B58,0,'(Other Computations)'!B208)</f>
        <v>29978.099421343526</v>
      </c>
      <c r="BF13" s="28">
        <f ca="1">NORMINV(RAND()*(1-2*Inputs!B58)+Inputs!B58,0,'(Other Computations)'!B208)</f>
        <v>-35894.534629848684</v>
      </c>
      <c r="BG13" s="28">
        <f ca="1">NORMINV(RAND()*(1-2*Inputs!B58)+Inputs!B58,0,'(Other Computations)'!B208)</f>
        <v>33331.73083637606</v>
      </c>
      <c r="BH13" s="28">
        <f ca="1">NORMINV(RAND()*(1-2*Inputs!B58)+Inputs!B58,0,'(Other Computations)'!B208)</f>
        <v>17773.751513392377</v>
      </c>
      <c r="BI13" s="28">
        <f ca="1">NORMINV(RAND()*(1-2*Inputs!B58)+Inputs!B58,0,'(Other Computations)'!B208)</f>
        <v>29887.912102033137</v>
      </c>
      <c r="BJ13" s="28">
        <f ca="1">NORMINV(RAND()*(1-2*Inputs!B58)+Inputs!B58,0,'(Other Computations)'!B208)</f>
        <v>-51419.56039018742</v>
      </c>
      <c r="BK13" s="28">
        <f ca="1">NORMINV(RAND()*(1-2*Inputs!B58)+Inputs!B58,0,'(Other Computations)'!B208)</f>
        <v>57860.833777251253</v>
      </c>
      <c r="BL13" s="28">
        <f ca="1">NORMINV(RAND()*(1-2*Inputs!B58)+Inputs!B58,0,'(Other Computations)'!B208)</f>
        <v>25450.654185985586</v>
      </c>
      <c r="BM13" s="28">
        <f ca="1">NORMINV(RAND()*(1-2*Inputs!B58)+Inputs!B58,0,'(Other Computations)'!B208)</f>
        <v>-18769.000076108936</v>
      </c>
      <c r="BN13" s="29">
        <f ca="1">SUM(BB13:BM13)</f>
        <v>89404.668408852333</v>
      </c>
      <c r="BO13" s="28">
        <f ca="1">NORMINV(RAND()*(1-2*Inputs!B58)+Inputs!B58,0,'(Other Computations)'!B208)</f>
        <v>23616.215338371057</v>
      </c>
      <c r="BP13" s="28">
        <f ca="1">NORMINV(RAND()*(1-2*Inputs!B58)+Inputs!B58,0,'(Other Computations)'!B208)</f>
        <v>8662.5271410684072</v>
      </c>
      <c r="BQ13" s="28">
        <f ca="1">NORMINV(RAND()*(1-2*Inputs!B58)+Inputs!B58,0,'(Other Computations)'!B208)</f>
        <v>15580.024913117079</v>
      </c>
      <c r="BR13" s="28">
        <f ca="1">NORMINV(RAND()*(1-2*Inputs!B58)+Inputs!B58,0,'(Other Computations)'!B208)</f>
        <v>-22029.478345856231</v>
      </c>
      <c r="BS13" s="28">
        <f ca="1">NORMINV(RAND()*(1-2*Inputs!B58)+Inputs!B58,0,'(Other Computations)'!B208)</f>
        <v>30337.558211497912</v>
      </c>
      <c r="BT13" s="28">
        <f ca="1">NORMINV(RAND()*(1-2*Inputs!B58)+Inputs!B58,0,'(Other Computations)'!B208)</f>
        <v>11620.228939334878</v>
      </c>
      <c r="BU13" s="28">
        <f ca="1">NORMINV(RAND()*(1-2*Inputs!B58)+Inputs!B58,0,'(Other Computations)'!B208)</f>
        <v>3001.5240152041852</v>
      </c>
      <c r="BV13" s="28">
        <f ca="1">NORMINV(RAND()*(1-2*Inputs!B58)+Inputs!B58,0,'(Other Computations)'!B208)</f>
        <v>41553.893792616051</v>
      </c>
      <c r="BW13" s="28">
        <f ca="1">NORMINV(RAND()*(1-2*Inputs!B58)+Inputs!B58,0,'(Other Computations)'!B208)</f>
        <v>-40976.316179054942</v>
      </c>
      <c r="BX13" s="28">
        <f ca="1">NORMINV(RAND()*(1-2*Inputs!B58)+Inputs!B58,0,'(Other Computations)'!B208)</f>
        <v>-25328.965424322731</v>
      </c>
      <c r="BY13" s="28">
        <f ca="1">NORMINV(RAND()*(1-2*Inputs!B58)+Inputs!B58,0,'(Other Computations)'!B208)</f>
        <v>8633.9676961650148</v>
      </c>
      <c r="BZ13" s="28">
        <f ca="1">NORMINV(RAND()*(1-2*Inputs!B58)+Inputs!B58,0,'(Other Computations)'!B208)</f>
        <v>-17948.85290852133</v>
      </c>
      <c r="CA13" s="29">
        <f ca="1">SUM(BO13:BZ13)</f>
        <v>36722.327189619355</v>
      </c>
      <c r="CB13" s="28">
        <f ca="1">NORMINV(RAND()*(1-2*Inputs!B58)+Inputs!B58,0,'(Other Computations)'!B208)</f>
        <v>13939.685840403663</v>
      </c>
      <c r="CC13" s="28">
        <f ca="1">NORMINV(RAND()*(1-2*Inputs!B58)+Inputs!B58,0,'(Other Computations)'!B208)</f>
        <v>8537.6984905631871</v>
      </c>
      <c r="CD13" s="28">
        <f ca="1">NORMINV(RAND()*(1-2*Inputs!B58)+Inputs!B58,0,'(Other Computations)'!B208)</f>
        <v>11936.912378789426</v>
      </c>
      <c r="CE13" s="28">
        <f ca="1">NORMINV(RAND()*(1-2*Inputs!B58)+Inputs!B58,0,'(Other Computations)'!B208)</f>
        <v>37.877206734467443</v>
      </c>
      <c r="CF13" s="28">
        <f ca="1">NORMINV(RAND()*(1-2*Inputs!B58)+Inputs!B58,0,'(Other Computations)'!B208)</f>
        <v>-35267.141867946411</v>
      </c>
      <c r="CG13" s="28">
        <f ca="1">NORMINV(RAND()*(1-2*Inputs!B58)+Inputs!B58,0,'(Other Computations)'!B208)</f>
        <v>-39256.192782423212</v>
      </c>
      <c r="CH13" s="28">
        <f ca="1">NORMINV(RAND()*(1-2*Inputs!B58)+Inputs!B58,0,'(Other Computations)'!B208)</f>
        <v>59655.460410519874</v>
      </c>
      <c r="CI13" s="28">
        <f ca="1">NORMINV(RAND()*(1-2*Inputs!B58)+Inputs!B58,0,'(Other Computations)'!B208)</f>
        <v>32212.59157105222</v>
      </c>
      <c r="CJ13" s="28">
        <f ca="1">NORMINV(RAND()*(1-2*Inputs!B58)+Inputs!B58,0,'(Other Computations)'!B208)</f>
        <v>-17726.977535419443</v>
      </c>
      <c r="CK13" s="28">
        <f ca="1">NORMINV(RAND()*(1-2*Inputs!B58)+Inputs!B58,0,'(Other Computations)'!B208)</f>
        <v>-3685.415290047581</v>
      </c>
      <c r="CL13" s="28">
        <f ca="1">NORMINV(RAND()*(1-2*Inputs!B58)+Inputs!B58,0,'(Other Computations)'!B208)</f>
        <v>22109.749915113833</v>
      </c>
      <c r="CM13" s="28">
        <f ca="1">NORMINV(RAND()*(1-2*Inputs!B58)+Inputs!B58,0,'(Other Computations)'!B208)</f>
        <v>34533.589912192198</v>
      </c>
      <c r="CN13" s="29">
        <f ca="1">SUM(CB13:CM13)</f>
        <v>87027.838249532215</v>
      </c>
      <c r="CO13" s="28">
        <f ca="1">NORMINV(RAND()*(1-2*Inputs!B58)+Inputs!B58,0,'(Other Computations)'!B208)</f>
        <v>34551.331271873802</v>
      </c>
      <c r="CP13" s="28">
        <f ca="1">NORMINV(RAND()*(1-2*Inputs!B58)+Inputs!B58,0,'(Other Computations)'!B208)</f>
        <v>-15936.340568473537</v>
      </c>
      <c r="CQ13" s="28">
        <f ca="1">NORMINV(RAND()*(1-2*Inputs!B58)+Inputs!B58,0,'(Other Computations)'!B208)</f>
        <v>48632.239824913973</v>
      </c>
      <c r="CR13" s="28">
        <f ca="1">NORMINV(RAND()*(1-2*Inputs!B58)+Inputs!B58,0,'(Other Computations)'!B208)</f>
        <v>-1277.7428094243899</v>
      </c>
      <c r="CS13" s="28">
        <f ca="1">NORMINV(RAND()*(1-2*Inputs!B58)+Inputs!B58,0,'(Other Computations)'!B208)</f>
        <v>-35576.619212105819</v>
      </c>
      <c r="CT13" s="28">
        <f ca="1">NORMINV(RAND()*(1-2*Inputs!B58)+Inputs!B58,0,'(Other Computations)'!B208)</f>
        <v>3843.6652517525204</v>
      </c>
      <c r="CU13" s="28">
        <f ca="1">NORMINV(RAND()*(1-2*Inputs!B58)+Inputs!B58,0,'(Other Computations)'!B208)</f>
        <v>24932.886898472723</v>
      </c>
      <c r="CV13" s="28">
        <f ca="1">NORMINV(RAND()*(1-2*Inputs!B58)+Inputs!B58,0,'(Other Computations)'!B208)</f>
        <v>4823.1776324479779</v>
      </c>
      <c r="CW13" s="28">
        <f ca="1">NORMINV(RAND()*(1-2*Inputs!B58)+Inputs!B58,0,'(Other Computations)'!B208)</f>
        <v>-23306.36448841387</v>
      </c>
      <c r="CX13" s="28">
        <f ca="1">NORMINV(RAND()*(1-2*Inputs!B58)+Inputs!B58,0,'(Other Computations)'!B208)</f>
        <v>15904.035645504884</v>
      </c>
      <c r="CY13" s="28">
        <f ca="1">NORMINV(RAND()*(1-2*Inputs!B58)+Inputs!B58,0,'(Other Computations)'!B208)</f>
        <v>16816.074535909196</v>
      </c>
      <c r="CZ13" s="28">
        <f ca="1">NORMINV(RAND()*(1-2*Inputs!B58)+Inputs!B58,0,'(Other Computations)'!B208)</f>
        <v>4288.8354516257241</v>
      </c>
      <c r="DA13" s="29">
        <f ca="1">SUM(CO13:CZ13)</f>
        <v>77695.179434083169</v>
      </c>
      <c r="DB13" s="28">
        <f ca="1">NORMINV(RAND()*(1-2*Inputs!B58)+Inputs!B58,0,'(Other Computations)'!B208)</f>
        <v>-25148.019856414223</v>
      </c>
      <c r="DC13" s="28">
        <f ca="1">NORMINV(RAND()*(1-2*Inputs!B58)+Inputs!B58,0,'(Other Computations)'!B208)</f>
        <v>34255.015284574052</v>
      </c>
      <c r="DD13" s="28">
        <f ca="1">NORMINV(RAND()*(1-2*Inputs!B58)+Inputs!B58,0,'(Other Computations)'!B208)</f>
        <v>13426.197413460048</v>
      </c>
      <c r="DE13" s="28">
        <f ca="1">NORMINV(RAND()*(1-2*Inputs!B58)+Inputs!B58,0,'(Other Computations)'!B208)</f>
        <v>10174.537851178544</v>
      </c>
      <c r="DF13" s="28">
        <f ca="1">NORMINV(RAND()*(1-2*Inputs!B58)+Inputs!B58,0,'(Other Computations)'!B208)</f>
        <v>4267.9617422202346</v>
      </c>
      <c r="DG13" s="28">
        <f ca="1">NORMINV(RAND()*(1-2*Inputs!B58)+Inputs!B58,0,'(Other Computations)'!B208)</f>
        <v>12602.011004313892</v>
      </c>
      <c r="DH13" s="28">
        <f ca="1">NORMINV(RAND()*(1-2*Inputs!B58)+Inputs!B58,0,'(Other Computations)'!B208)</f>
        <v>-13770.886016919492</v>
      </c>
      <c r="DI13" s="28">
        <f ca="1">NORMINV(RAND()*(1-2*Inputs!B58)+Inputs!B58,0,'(Other Computations)'!B208)</f>
        <v>-2922.1022918591798</v>
      </c>
      <c r="DJ13" s="28">
        <f ca="1">NORMINV(RAND()*(1-2*Inputs!B58)+Inputs!B58,0,'(Other Computations)'!B208)</f>
        <v>-20043.430212622592</v>
      </c>
      <c r="DK13" s="28">
        <f ca="1">NORMINV(RAND()*(1-2*Inputs!B58)+Inputs!B58,0,'(Other Computations)'!B208)</f>
        <v>29826.223372285796</v>
      </c>
      <c r="DL13" s="28">
        <f ca="1">NORMINV(RAND()*(1-2*Inputs!B58)+Inputs!B58,0,'(Other Computations)'!B208)</f>
        <v>-45740.732585295431</v>
      </c>
      <c r="DM13" s="28">
        <f ca="1">NORMINV(RAND()*(1-2*Inputs!B58)+Inputs!B58,0,'(Other Computations)'!B208)</f>
        <v>46027.430906903384</v>
      </c>
      <c r="DN13" s="29">
        <f ca="1">SUM(DB13:DM13)</f>
        <v>42954.206611825044</v>
      </c>
      <c r="DO13" s="28">
        <f ca="1">NORMINV(RAND()*(1-2*Inputs!B58)+Inputs!B58,0,'(Other Computations)'!B208)</f>
        <v>9524.4758725101474</v>
      </c>
      <c r="DP13" s="28">
        <f ca="1">NORMINV(RAND()*(1-2*Inputs!B58)+Inputs!B58,0,'(Other Computations)'!B208)</f>
        <v>38505.399473955113</v>
      </c>
      <c r="DQ13" s="28">
        <f ca="1">NORMINV(RAND()*(1-2*Inputs!B58)+Inputs!B58,0,'(Other Computations)'!B208)</f>
        <v>36683.180797045265</v>
      </c>
      <c r="DR13" s="28">
        <f ca="1">NORMINV(RAND()*(1-2*Inputs!B58)+Inputs!B58,0,'(Other Computations)'!B208)</f>
        <v>365.5455771020994</v>
      </c>
      <c r="DS13" s="28">
        <f ca="1">NORMINV(RAND()*(1-2*Inputs!B58)+Inputs!B58,0,'(Other Computations)'!B208)</f>
        <v>-19079.253536459044</v>
      </c>
      <c r="DT13" s="28">
        <f ca="1">NORMINV(RAND()*(1-2*Inputs!B58)+Inputs!B58,0,'(Other Computations)'!B208)</f>
        <v>60657.505802717162</v>
      </c>
      <c r="DU13" s="28">
        <f ca="1">NORMINV(RAND()*(1-2*Inputs!B58)+Inputs!B58,0,'(Other Computations)'!B208)</f>
        <v>-18876.237043547873</v>
      </c>
      <c r="DV13" s="28">
        <f ca="1">NORMINV(RAND()*(1-2*Inputs!B58)+Inputs!B58,0,'(Other Computations)'!B208)</f>
        <v>-5824.8976889839132</v>
      </c>
      <c r="DW13" s="28">
        <f ca="1">NORMINV(RAND()*(1-2*Inputs!B58)+Inputs!B58,0,'(Other Computations)'!B208)</f>
        <v>48736.997547214814</v>
      </c>
      <c r="DX13" s="28">
        <f ca="1">NORMINV(RAND()*(1-2*Inputs!B58)+Inputs!B58,0,'(Other Computations)'!B208)</f>
        <v>-3823.0184212459521</v>
      </c>
      <c r="DY13" s="28">
        <f ca="1">NORMINV(RAND()*(1-2*Inputs!B58)+Inputs!B58,0,'(Other Computations)'!B208)</f>
        <v>28227.25525521029</v>
      </c>
      <c r="DZ13" s="28">
        <f ca="1">NORMINV(RAND()*(1-2*Inputs!B58)+Inputs!B58,0,'(Other Computations)'!B208)</f>
        <v>25914.572049476112</v>
      </c>
      <c r="EA13" s="29">
        <f ca="1">SUM(DO13:DZ13)</f>
        <v>201011.52568499427</v>
      </c>
      <c r="EB13" s="28">
        <f ca="1">NORMINV(RAND()*(1-2*Inputs!B58)+Inputs!B58,0,'(Other Computations)'!B208)</f>
        <v>55471.362587723212</v>
      </c>
      <c r="EC13" s="28">
        <f ca="1">NORMINV(RAND()*(1-2*Inputs!B58)+Inputs!B58,0,'(Other Computations)'!B208)</f>
        <v>6211.1143739213003</v>
      </c>
      <c r="ED13" s="28">
        <f ca="1">NORMINV(RAND()*(1-2*Inputs!B58)+Inputs!B58,0,'(Other Computations)'!B208)</f>
        <v>14517.895249591056</v>
      </c>
      <c r="EE13" s="28">
        <f ca="1">NORMINV(RAND()*(1-2*Inputs!B58)+Inputs!B58,0,'(Other Computations)'!B208)</f>
        <v>4004.3780014375689</v>
      </c>
      <c r="EF13" s="28">
        <f ca="1">NORMINV(RAND()*(1-2*Inputs!B58)+Inputs!B58,0,'(Other Computations)'!B208)</f>
        <v>37005.89348005964</v>
      </c>
      <c r="EG13" s="28">
        <f ca="1">NORMINV(RAND()*(1-2*Inputs!B58)+Inputs!B58,0,'(Other Computations)'!B208)</f>
        <v>23298.465517500645</v>
      </c>
      <c r="EH13" s="28">
        <f ca="1">NORMINV(RAND()*(1-2*Inputs!B58)+Inputs!B58,0,'(Other Computations)'!B208)</f>
        <v>25069.413232736675</v>
      </c>
      <c r="EI13" s="28">
        <f ca="1">NORMINV(RAND()*(1-2*Inputs!B58)+Inputs!B58,0,'(Other Computations)'!B208)</f>
        <v>-7086.1675435155657</v>
      </c>
      <c r="EJ13" s="28">
        <f ca="1">NORMINV(RAND()*(1-2*Inputs!B58)+Inputs!B58,0,'(Other Computations)'!B208)</f>
        <v>-20155.576712624061</v>
      </c>
      <c r="EK13" s="28">
        <f ca="1">NORMINV(RAND()*(1-2*Inputs!B58)+Inputs!B58,0,'(Other Computations)'!B208)</f>
        <v>51189.947468085586</v>
      </c>
      <c r="EL13" s="28">
        <f ca="1">NORMINV(RAND()*(1-2*Inputs!B58)+Inputs!B58,0,'(Other Computations)'!B208)</f>
        <v>34682.18786787273</v>
      </c>
      <c r="EM13" s="28">
        <f ca="1">NORMINV(RAND()*(1-2*Inputs!B58)+Inputs!B58,0,'(Other Computations)'!B208)</f>
        <v>13970.71724791717</v>
      </c>
      <c r="EN13" s="29">
        <f ca="1">SUM(EB13:EM13)</f>
        <v>238179.63077070599</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34644893.896494932</v>
      </c>
      <c r="E19" s="22">
        <f t="shared" ca="1" si="11"/>
        <v>34644011.192081943</v>
      </c>
      <c r="F19" s="22">
        <f t="shared" ca="1" si="11"/>
        <v>34642774.961283706</v>
      </c>
      <c r="G19" s="22">
        <f t="shared" ca="1" si="11"/>
        <v>34641111.396310933</v>
      </c>
      <c r="H19" s="22">
        <f t="shared" ca="1" si="11"/>
        <v>34639101.052464746</v>
      </c>
      <c r="I19" s="22">
        <f t="shared" ca="1" si="11"/>
        <v>34636742.105371095</v>
      </c>
      <c r="J19" s="22">
        <f t="shared" ca="1" si="11"/>
        <v>34634072.431769423</v>
      </c>
      <c r="K19" s="22">
        <f t="shared" ca="1" si="11"/>
        <v>34631044.035219423</v>
      </c>
      <c r="L19" s="22">
        <f t="shared" ca="1" si="11"/>
        <v>34627811.365271345</v>
      </c>
      <c r="M19" s="22">
        <f t="shared" ca="1" si="11"/>
        <v>34624246.515514046</v>
      </c>
      <c r="N19" s="23">
        <f ca="1">M19</f>
        <v>34624246.515514046</v>
      </c>
      <c r="O19" s="22">
        <f ca="1">M19+M21-M20</f>
        <v>34620300.118908174</v>
      </c>
      <c r="P19" s="22">
        <f t="shared" ref="P19:Z19" ca="1" si="12">O19+O21-O20</f>
        <v>34616064.846002579</v>
      </c>
      <c r="Q19" s="22">
        <f t="shared" ca="1" si="12"/>
        <v>34611630.405434489</v>
      </c>
      <c r="R19" s="22">
        <f t="shared" ca="1" si="12"/>
        <v>34606821.507390067</v>
      </c>
      <c r="S19" s="22">
        <f t="shared" ca="1" si="12"/>
        <v>34601840.760521278</v>
      </c>
      <c r="T19" s="22">
        <f t="shared" ca="1" si="12"/>
        <v>34596671.687099844</v>
      </c>
      <c r="U19" s="22">
        <f t="shared" ca="1" si="12"/>
        <v>34591267.941876836</v>
      </c>
      <c r="V19" s="22">
        <f t="shared" ca="1" si="12"/>
        <v>34585618.006011911</v>
      </c>
      <c r="W19" s="22">
        <f t="shared" ca="1" si="12"/>
        <v>34579767.465138696</v>
      </c>
      <c r="X19" s="22">
        <f t="shared" ca="1" si="12"/>
        <v>34573629.948970892</v>
      </c>
      <c r="Y19" s="22">
        <f t="shared" ca="1" si="12"/>
        <v>34567284.250772819</v>
      </c>
      <c r="Z19" s="22">
        <f t="shared" ca="1" si="12"/>
        <v>34560641.267981127</v>
      </c>
      <c r="AA19" s="23">
        <f ca="1">Z19</f>
        <v>34560641.267981127</v>
      </c>
      <c r="AB19" s="22">
        <f ca="1">Z19+Z21-Z20</f>
        <v>34553749.227424845</v>
      </c>
      <c r="AC19" s="22">
        <f t="shared" ref="AC19:AM19" ca="1" si="13">AB19+AB21-AB20</f>
        <v>34546598.482023582</v>
      </c>
      <c r="AD19" s="22">
        <f t="shared" ca="1" si="13"/>
        <v>34539243.053140424</v>
      </c>
      <c r="AE19" s="22">
        <f t="shared" ca="1" si="13"/>
        <v>34531775.137967326</v>
      </c>
      <c r="AF19" s="22">
        <f t="shared" ca="1" si="13"/>
        <v>34524099.802088983</v>
      </c>
      <c r="AG19" s="22">
        <f t="shared" ca="1" si="13"/>
        <v>34516220.925537899</v>
      </c>
      <c r="AH19" s="22">
        <f t="shared" ca="1" si="13"/>
        <v>34508153.53512913</v>
      </c>
      <c r="AI19" s="22">
        <f t="shared" ca="1" si="13"/>
        <v>34500014.136870183</v>
      </c>
      <c r="AJ19" s="22">
        <f t="shared" ca="1" si="13"/>
        <v>34491810.378278039</v>
      </c>
      <c r="AK19" s="22">
        <f t="shared" ca="1" si="13"/>
        <v>34483400.343954764</v>
      </c>
      <c r="AL19" s="22">
        <f t="shared" ca="1" si="13"/>
        <v>34474809.562845103</v>
      </c>
      <c r="AM19" s="22">
        <f t="shared" ca="1" si="13"/>
        <v>34466108.739638306</v>
      </c>
      <c r="AN19" s="23">
        <f ca="1">AM19</f>
        <v>34466108.739638306</v>
      </c>
      <c r="AO19" s="22">
        <f ca="1">AM19+AM21-AM20</f>
        <v>34457222.900044687</v>
      </c>
      <c r="AP19" s="22">
        <f t="shared" ref="AP19:AZ19" ca="1" si="14">AO19+AO21-AO20</f>
        <v>34448261.071783476</v>
      </c>
      <c r="AQ19" s="22">
        <f t="shared" ca="1" si="14"/>
        <v>34439241.970118687</v>
      </c>
      <c r="AR19" s="22">
        <f t="shared" ca="1" si="14"/>
        <v>34430101.62071164</v>
      </c>
      <c r="AS19" s="22">
        <f t="shared" ca="1" si="14"/>
        <v>34420794.73973152</v>
      </c>
      <c r="AT19" s="22">
        <f t="shared" ca="1" si="14"/>
        <v>34411314.177613363</v>
      </c>
      <c r="AU19" s="22">
        <f t="shared" ca="1" si="14"/>
        <v>34401686.231848747</v>
      </c>
      <c r="AV19" s="22">
        <f t="shared" ca="1" si="14"/>
        <v>34392014.614221066</v>
      </c>
      <c r="AW19" s="22">
        <f t="shared" ca="1" si="14"/>
        <v>34382290.25267233</v>
      </c>
      <c r="AX19" s="22">
        <f t="shared" ca="1" si="14"/>
        <v>34372471.323442765</v>
      </c>
      <c r="AY19" s="22">
        <f t="shared" ca="1" si="14"/>
        <v>34362504.009737074</v>
      </c>
      <c r="AZ19" s="22">
        <f t="shared" ca="1" si="14"/>
        <v>34352425.670043319</v>
      </c>
      <c r="BA19" s="23">
        <f ca="1">AZ19</f>
        <v>34352425.670043319</v>
      </c>
      <c r="BB19" s="22">
        <f ca="1">AZ19+AZ21-AZ20</f>
        <v>34342209.49391254</v>
      </c>
      <c r="BC19" s="22">
        <f t="shared" ref="BC19:BM19" ca="1" si="15">BB19+BB21-BB20</f>
        <v>34331876.169401042</v>
      </c>
      <c r="BD19" s="22">
        <f t="shared" ca="1" si="15"/>
        <v>34321479.163260303</v>
      </c>
      <c r="BE19" s="22">
        <f t="shared" ca="1" si="15"/>
        <v>34310886.048219509</v>
      </c>
      <c r="BF19" s="22">
        <f t="shared" ca="1" si="15"/>
        <v>34300251.303005554</v>
      </c>
      <c r="BG19" s="22">
        <f t="shared" ca="1" si="15"/>
        <v>34289578.172493078</v>
      </c>
      <c r="BH19" s="22">
        <f t="shared" ca="1" si="15"/>
        <v>34278741.828041345</v>
      </c>
      <c r="BI19" s="22">
        <f t="shared" ca="1" si="15"/>
        <v>34267878.923945688</v>
      </c>
      <c r="BJ19" s="22">
        <f t="shared" ca="1" si="15"/>
        <v>34256960.592522673</v>
      </c>
      <c r="BK19" s="22">
        <f t="shared" ca="1" si="15"/>
        <v>34246011.429166995</v>
      </c>
      <c r="BL19" s="22">
        <f t="shared" ca="1" si="15"/>
        <v>34234877.107443213</v>
      </c>
      <c r="BM19" s="22">
        <f t="shared" ca="1" si="15"/>
        <v>34223771.576308757</v>
      </c>
      <c r="BN19" s="23">
        <f ca="1">BM19</f>
        <v>34223771.576308757</v>
      </c>
      <c r="BO19" s="22">
        <f ca="1">BM19+BM21-BM20</f>
        <v>34212632.198264875</v>
      </c>
      <c r="BP19" s="22">
        <f t="shared" ref="BP19:BZ19" ca="1" si="16">BO19+BO21-BO20</f>
        <v>34201375.677499279</v>
      </c>
      <c r="BQ19" s="22">
        <f t="shared" ca="1" si="16"/>
        <v>34190086.284966186</v>
      </c>
      <c r="BR19" s="22">
        <f t="shared" ca="1" si="16"/>
        <v>34178736.385354549</v>
      </c>
      <c r="BS19" s="22">
        <f t="shared" ca="1" si="16"/>
        <v>34167340.891039938</v>
      </c>
      <c r="BT19" s="22">
        <f t="shared" ca="1" si="16"/>
        <v>34155829.383614331</v>
      </c>
      <c r="BU19" s="22">
        <f t="shared" ca="1" si="16"/>
        <v>34144305.075282931</v>
      </c>
      <c r="BV19" s="22">
        <f t="shared" ca="1" si="16"/>
        <v>34132732.599942714</v>
      </c>
      <c r="BW19" s="22">
        <f t="shared" ca="1" si="16"/>
        <v>34121096.765987366</v>
      </c>
      <c r="BX19" s="22">
        <f t="shared" ca="1" si="16"/>
        <v>34109473.13509731</v>
      </c>
      <c r="BY19" s="22">
        <f t="shared" ca="1" si="16"/>
        <v>34097703.797955059</v>
      </c>
      <c r="BZ19" s="22">
        <f t="shared" ca="1" si="16"/>
        <v>34085822.733202145</v>
      </c>
      <c r="CA19" s="23">
        <f ca="1">BZ19</f>
        <v>34085822.733202145</v>
      </c>
      <c r="CB19" s="22">
        <f ca="1">BZ19+BZ21-BZ20</f>
        <v>34073898.052760176</v>
      </c>
      <c r="CC19" s="22">
        <f t="shared" ref="CC19:CM19" ca="1" si="17">CB19+CB21-CB20</f>
        <v>34061880.277136661</v>
      </c>
      <c r="CD19" s="22">
        <f t="shared" ca="1" si="17"/>
        <v>34049832.995602429</v>
      </c>
      <c r="CE19" s="22">
        <f t="shared" ca="1" si="17"/>
        <v>34037746.715354912</v>
      </c>
      <c r="CF19" s="22">
        <f t="shared" ca="1" si="17"/>
        <v>34025629.107121676</v>
      </c>
      <c r="CG19" s="22">
        <f t="shared" ca="1" si="17"/>
        <v>34013458.400270529</v>
      </c>
      <c r="CH19" s="22">
        <f t="shared" ca="1" si="17"/>
        <v>34001168.532543376</v>
      </c>
      <c r="CI19" s="22">
        <f t="shared" ca="1" si="17"/>
        <v>33988755.351048954</v>
      </c>
      <c r="CJ19" s="22">
        <f t="shared" ca="1" si="17"/>
        <v>33976411.198122241</v>
      </c>
      <c r="CK19" s="22">
        <f t="shared" ca="1" si="17"/>
        <v>33964081.778128646</v>
      </c>
      <c r="CL19" s="22">
        <f t="shared" ca="1" si="17"/>
        <v>33951671.265148185</v>
      </c>
      <c r="CM19" s="22">
        <f t="shared" ca="1" si="17"/>
        <v>33939208.772718914</v>
      </c>
      <c r="CN19" s="23">
        <f ca="1">CM19</f>
        <v>33939208.772718914</v>
      </c>
      <c r="CO19" s="22">
        <f ca="1">CM19+CM21-CM20</f>
        <v>33926744.98793295</v>
      </c>
      <c r="CP19" s="22">
        <f t="shared" ref="CP19:CZ19" ca="1" si="18">CO19+CO21-CO20</f>
        <v>33914303.534925997</v>
      </c>
      <c r="CQ19" s="22">
        <f t="shared" ca="1" si="18"/>
        <v>33901883.963807002</v>
      </c>
      <c r="CR19" s="22">
        <f t="shared" ca="1" si="18"/>
        <v>33889389.149018697</v>
      </c>
      <c r="CS19" s="22">
        <f t="shared" ca="1" si="18"/>
        <v>33876944.4457018</v>
      </c>
      <c r="CT19" s="22">
        <f t="shared" ca="1" si="18"/>
        <v>33864453.121650837</v>
      </c>
      <c r="CU19" s="22">
        <f t="shared" ca="1" si="18"/>
        <v>33851851.085848048</v>
      </c>
      <c r="CV19" s="22">
        <f t="shared" ca="1" si="18"/>
        <v>33839216.745124497</v>
      </c>
      <c r="CW19" s="22">
        <f t="shared" ca="1" si="18"/>
        <v>33826591.354427896</v>
      </c>
      <c r="CX19" s="22">
        <f t="shared" ca="1" si="18"/>
        <v>33813936.445777543</v>
      </c>
      <c r="CY19" s="22">
        <f t="shared" ca="1" si="18"/>
        <v>33801199.113374457</v>
      </c>
      <c r="CZ19" s="22">
        <f t="shared" ca="1" si="18"/>
        <v>33788456.554602809</v>
      </c>
      <c r="DA19" s="23">
        <f ca="1">CZ19</f>
        <v>33788456.554602809</v>
      </c>
      <c r="DB19" s="22">
        <f ca="1">CZ19+CZ21-CZ20</f>
        <v>33775710.578483231</v>
      </c>
      <c r="DC19" s="22">
        <f t="shared" ref="DC19:DM19" ca="1" si="19">DB19+DB21-DB20</f>
        <v>33762937.489275485</v>
      </c>
      <c r="DD19" s="22">
        <f t="shared" ca="1" si="19"/>
        <v>33750081.976130411</v>
      </c>
      <c r="DE19" s="22">
        <f t="shared" ca="1" si="19"/>
        <v>33737259.670499533</v>
      </c>
      <c r="DF19" s="22">
        <f t="shared" ca="1" si="19"/>
        <v>33724429.880570248</v>
      </c>
      <c r="DG19" s="22">
        <f t="shared" ca="1" si="19"/>
        <v>33711586.665165305</v>
      </c>
      <c r="DH19" s="22">
        <f t="shared" ca="1" si="19"/>
        <v>33698719.175609022</v>
      </c>
      <c r="DI19" s="22">
        <f t="shared" ca="1" si="19"/>
        <v>33685844.135749407</v>
      </c>
      <c r="DJ19" s="22">
        <f t="shared" ca="1" si="19"/>
        <v>33672911.54619731</v>
      </c>
      <c r="DK19" s="22">
        <f t="shared" ca="1" si="19"/>
        <v>33659943.805593424</v>
      </c>
      <c r="DL19" s="22">
        <f t="shared" ca="1" si="19"/>
        <v>33646909.253365256</v>
      </c>
      <c r="DM19" s="22">
        <f t="shared" ca="1" si="19"/>
        <v>33633905.009429328</v>
      </c>
      <c r="DN19" s="23">
        <f ca="1">DM19</f>
        <v>33633905.009429328</v>
      </c>
      <c r="DO19" s="22">
        <f ca="1">DM19+DM21-DM20</f>
        <v>33620785.906116225</v>
      </c>
      <c r="DP19" s="22">
        <f t="shared" ref="DP19:DZ19" ca="1" si="20">DO19+DO21-DO20</f>
        <v>33607730.564617559</v>
      </c>
      <c r="DQ19" s="22">
        <f t="shared" ca="1" si="20"/>
        <v>33594667.483099334</v>
      </c>
      <c r="DR19" s="22">
        <f t="shared" ca="1" si="20"/>
        <v>33581652.428849094</v>
      </c>
      <c r="DS19" s="22">
        <f t="shared" ca="1" si="20"/>
        <v>33568680.675125465</v>
      </c>
      <c r="DT19" s="22">
        <f t="shared" ca="1" si="20"/>
        <v>33555681.846045889</v>
      </c>
      <c r="DU19" s="22">
        <f t="shared" ca="1" si="20"/>
        <v>33542619.752210382</v>
      </c>
      <c r="DV19" s="22">
        <f t="shared" ca="1" si="20"/>
        <v>33529648.58529735</v>
      </c>
      <c r="DW19" s="22">
        <f t="shared" ca="1" si="20"/>
        <v>33516613.969419569</v>
      </c>
      <c r="DX19" s="22">
        <f t="shared" ca="1" si="20"/>
        <v>33503542.754655078</v>
      </c>
      <c r="DY19" s="22">
        <f t="shared" ca="1" si="20"/>
        <v>33490540.298210703</v>
      </c>
      <c r="DZ19" s="22">
        <f t="shared" ca="1" si="20"/>
        <v>33477504.464049667</v>
      </c>
      <c r="EA19" s="23">
        <f ca="1">DZ19</f>
        <v>33477504.464049667</v>
      </c>
      <c r="EB19" s="22">
        <f ca="1">DZ19+DZ21-DZ20</f>
        <v>33464497.527579758</v>
      </c>
      <c r="EC19" s="22">
        <f t="shared" ref="EC19:EM19" ca="1" si="21">EB19+EB21-EB20</f>
        <v>33451514.396121226</v>
      </c>
      <c r="ED19" s="22">
        <f t="shared" ca="1" si="21"/>
        <v>33438610.828899883</v>
      </c>
      <c r="EE19" s="22">
        <f t="shared" ca="1" si="21"/>
        <v>33425690.530887555</v>
      </c>
      <c r="EF19" s="22">
        <f t="shared" ca="1" si="21"/>
        <v>33412770.002089713</v>
      </c>
      <c r="EG19" s="22">
        <f t="shared" ca="1" si="21"/>
        <v>33399829.233274844</v>
      </c>
      <c r="EH19" s="22">
        <f t="shared" ca="1" si="21"/>
        <v>33386931.850208625</v>
      </c>
      <c r="EI19" s="22">
        <f t="shared" ca="1" si="21"/>
        <v>33374050.455653079</v>
      </c>
      <c r="EJ19" s="22">
        <f t="shared" ca="1" si="21"/>
        <v>33361187.840978738</v>
      </c>
      <c r="EK19" s="22">
        <f t="shared" ca="1" si="21"/>
        <v>33348281.994487271</v>
      </c>
      <c r="EL19" s="22">
        <f t="shared" ca="1" si="21"/>
        <v>33335309.049876023</v>
      </c>
      <c r="EM19" s="22">
        <f t="shared" ca="1" si="21"/>
        <v>33322407.276724644</v>
      </c>
      <c r="EN19" s="23">
        <f ca="1">EM19</f>
        <v>33322407.276724644</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206219.60652675552</v>
      </c>
      <c r="F20" s="24">
        <f ca="1">E19/Inputs!B19/12</f>
        <v>206214.35233382109</v>
      </c>
      <c r="G20" s="24">
        <f ca="1">F19/Inputs!B19/12</f>
        <v>206206.99381716491</v>
      </c>
      <c r="H20" s="24">
        <f ca="1">G19/Inputs!B19/12</f>
        <v>206197.09164470795</v>
      </c>
      <c r="I20" s="24">
        <f ca="1">H19/Inputs!B19/12</f>
        <v>206185.12531229015</v>
      </c>
      <c r="J20" s="24">
        <f ca="1">I19/Inputs!B19/12</f>
        <v>206171.08396054222</v>
      </c>
      <c r="K20" s="24">
        <f ca="1">J19/Inputs!B19/12</f>
        <v>206155.19304624657</v>
      </c>
      <c r="L20" s="24">
        <f ca="1">K19/Inputs!B19/12</f>
        <v>206137.16687630609</v>
      </c>
      <c r="M20" s="24">
        <f ca="1">L19/Inputs!B19/12</f>
        <v>206117.92479328183</v>
      </c>
      <c r="N20" s="25">
        <f ca="1">SUM(B20:M20)</f>
        <v>2474270.5815598033</v>
      </c>
      <c r="O20" s="24">
        <f ca="1">M19/Inputs!B19/12</f>
        <v>206096.70544948836</v>
      </c>
      <c r="P20" s="24">
        <f ca="1">O19/Inputs!B19/12</f>
        <v>206073.21499350105</v>
      </c>
      <c r="Q20" s="24">
        <f ca="1">P19/Inputs!B19/12</f>
        <v>206048.00503572964</v>
      </c>
      <c r="R20" s="24">
        <f ca="1">Q19/Inputs!B19/12</f>
        <v>206021.60955615769</v>
      </c>
      <c r="S20" s="24">
        <f ca="1">R19/Inputs!B19/12</f>
        <v>205992.98516303612</v>
      </c>
      <c r="T20" s="24">
        <f ca="1">S19/Inputs!B19/12</f>
        <v>205963.33786024569</v>
      </c>
      <c r="U20" s="24">
        <f ca="1">T19/Inputs!B19/12</f>
        <v>205932.56956607048</v>
      </c>
      <c r="V20" s="24">
        <f ca="1">U19/Inputs!B19/12</f>
        <v>205900.40441593353</v>
      </c>
      <c r="W20" s="24">
        <f ca="1">V19/Inputs!B19/12</f>
        <v>205866.77384530901</v>
      </c>
      <c r="X20" s="24">
        <f ca="1">W19/Inputs!B19/12</f>
        <v>205831.94919725414</v>
      </c>
      <c r="Y20" s="24">
        <f ca="1">X19/Inputs!B19/12</f>
        <v>205795.41636292197</v>
      </c>
      <c r="Z20" s="24">
        <f ca="1">Y19/Inputs!B19/12</f>
        <v>205757.64434983823</v>
      </c>
      <c r="AA20" s="25">
        <f ca="1">SUM(O20:Z20)</f>
        <v>2471280.6157954861</v>
      </c>
      <c r="AB20" s="24">
        <f ca="1">Z19/Inputs!B19/12</f>
        <v>205718.10278560195</v>
      </c>
      <c r="AC20" s="24">
        <f ca="1">AB19/Inputs!B19/12</f>
        <v>205677.0787346717</v>
      </c>
      <c r="AD20" s="24">
        <f ca="1">AC19/Inputs!B19/12</f>
        <v>205634.51477394989</v>
      </c>
      <c r="AE20" s="24">
        <f ca="1">AD19/Inputs!B19/12</f>
        <v>205590.7324591692</v>
      </c>
      <c r="AF20" s="24">
        <f ca="1">AE19/Inputs!B19/12</f>
        <v>205546.28058313884</v>
      </c>
      <c r="AG20" s="24">
        <f ca="1">AF19/Inputs!B19/12</f>
        <v>205500.59406005347</v>
      </c>
      <c r="AH20" s="24">
        <f ca="1">AG19/Inputs!B19/12</f>
        <v>205453.69598534462</v>
      </c>
      <c r="AI20" s="24">
        <f ca="1">AH19/Inputs!B19/12</f>
        <v>205405.67580434005</v>
      </c>
      <c r="AJ20" s="24">
        <f ca="1">AI19/Inputs!B19/12</f>
        <v>205357.22700517965</v>
      </c>
      <c r="AK20" s="24">
        <f ca="1">AJ19/Inputs!B19/12</f>
        <v>205308.39510879785</v>
      </c>
      <c r="AL20" s="24">
        <f ca="1">AK19/Inputs!B19/12</f>
        <v>205258.3353806831</v>
      </c>
      <c r="AM20" s="24">
        <f ca="1">AL19/Inputs!B19/12</f>
        <v>205207.19977883992</v>
      </c>
      <c r="AN20" s="25">
        <f ca="1">SUM(AB20:AM20)</f>
        <v>2465657.8324597701</v>
      </c>
      <c r="AO20" s="24">
        <f ca="1">AM19/Inputs!B19/12</f>
        <v>205155.40916451372</v>
      </c>
      <c r="AP20" s="24">
        <f ca="1">AO19/Inputs!B19/12</f>
        <v>205102.51726217076</v>
      </c>
      <c r="AQ20" s="24">
        <f ca="1">AP19/Inputs!B19/12</f>
        <v>205049.17304633022</v>
      </c>
      <c r="AR20" s="24">
        <f ca="1">AQ19/Inputs!B19/12</f>
        <v>204995.48791737316</v>
      </c>
      <c r="AS20" s="24">
        <f ca="1">AR19/Inputs!B19/12</f>
        <v>204941.08107566452</v>
      </c>
      <c r="AT20" s="24">
        <f ca="1">AS19/Inputs!B19/12</f>
        <v>204885.6829745924</v>
      </c>
      <c r="AU20" s="24">
        <f ca="1">AT19/Inputs!B19/12</f>
        <v>204829.2510572224</v>
      </c>
      <c r="AV20" s="24">
        <f ca="1">AU19/Inputs!B19/12</f>
        <v>204771.94185624251</v>
      </c>
      <c r="AW20" s="24">
        <f ca="1">AV19/Inputs!B19/12</f>
        <v>204714.37270369683</v>
      </c>
      <c r="AX20" s="24">
        <f ca="1">AW19/Inputs!B19/12</f>
        <v>204656.48959924004</v>
      </c>
      <c r="AY20" s="24">
        <f ca="1">AX19/Inputs!B19/12</f>
        <v>204598.04359192122</v>
      </c>
      <c r="AZ20" s="24">
        <f ca="1">AY19/Inputs!B19/12</f>
        <v>204538.71434367305</v>
      </c>
      <c r="BA20" s="25">
        <f ca="1">SUM(AO20:AZ20)</f>
        <v>2458238.1645926409</v>
      </c>
      <c r="BB20" s="24">
        <f ca="1">AZ19/Inputs!B19/12</f>
        <v>204478.72422644834</v>
      </c>
      <c r="BC20" s="24">
        <f ca="1">BB19/Inputs!B19/12</f>
        <v>204417.91365424133</v>
      </c>
      <c r="BD20" s="24">
        <f ca="1">BC19/Inputs!B19/12</f>
        <v>204356.40577024431</v>
      </c>
      <c r="BE20" s="24">
        <f ca="1">BD19/Inputs!B19/12</f>
        <v>204294.51882893036</v>
      </c>
      <c r="BF20" s="24">
        <f ca="1">BE19/Inputs!B19/12</f>
        <v>204231.46457273516</v>
      </c>
      <c r="BG20" s="24">
        <f ca="1">BF19/Inputs!B19/12</f>
        <v>204168.16251789022</v>
      </c>
      <c r="BH20" s="24">
        <f ca="1">BG19/Inputs!B19/12</f>
        <v>204104.63197912546</v>
      </c>
      <c r="BI20" s="24">
        <f ca="1">BH19/Inputs!B19/12</f>
        <v>204040.12992881754</v>
      </c>
      <c r="BJ20" s="24">
        <f ca="1">BI19/Inputs!B19/12</f>
        <v>203975.469785391</v>
      </c>
      <c r="BK20" s="24">
        <f ca="1">BJ19/Inputs!B19/12</f>
        <v>203910.47971739687</v>
      </c>
      <c r="BL20" s="24">
        <f ca="1">BK19/Inputs!B19/12</f>
        <v>203845.30612599404</v>
      </c>
      <c r="BM20" s="24">
        <f ca="1">BL19/Inputs!B19/12</f>
        <v>203779.0304014477</v>
      </c>
      <c r="BN20" s="25">
        <f ca="1">SUM(BB20:BM20)</f>
        <v>2449602.2375086625</v>
      </c>
      <c r="BO20" s="24">
        <f ca="1">BM19/Inputs!B19/12</f>
        <v>203712.9260494569</v>
      </c>
      <c r="BP20" s="24">
        <f ca="1">BO19/Inputs!B19/12</f>
        <v>203646.62022776713</v>
      </c>
      <c r="BQ20" s="24">
        <f ca="1">BP19/Inputs!B19/12</f>
        <v>203579.61712797193</v>
      </c>
      <c r="BR20" s="24">
        <f ca="1">BQ19/Inputs!B19/12</f>
        <v>203512.41836289398</v>
      </c>
      <c r="BS20" s="24">
        <f ca="1">BR19/Inputs!B19/12</f>
        <v>203444.85943663423</v>
      </c>
      <c r="BT20" s="24">
        <f ca="1">BS19/Inputs!B19/12</f>
        <v>203377.02911333297</v>
      </c>
      <c r="BU20" s="24">
        <f ca="1">BT19/Inputs!B19/12</f>
        <v>203308.50823579959</v>
      </c>
      <c r="BV20" s="24">
        <f ca="1">BU19/Inputs!B19/12</f>
        <v>203239.91116239841</v>
      </c>
      <c r="BW20" s="24">
        <f ca="1">BV19/Inputs!B19/12</f>
        <v>203171.0273806114</v>
      </c>
      <c r="BX20" s="24">
        <f ca="1">BW19/Inputs!B19/12</f>
        <v>203101.76646421049</v>
      </c>
      <c r="BY20" s="24">
        <f ca="1">BX19/Inputs!B19/12</f>
        <v>203032.57818510302</v>
      </c>
      <c r="BZ20" s="24">
        <f ca="1">BY19/Inputs!B19/12</f>
        <v>202962.52260687537</v>
      </c>
      <c r="CA20" s="25">
        <f ca="1">SUM(BO20:BZ20)</f>
        <v>2440089.7843530551</v>
      </c>
      <c r="CB20" s="24">
        <f ca="1">BZ19/Inputs!B19/12</f>
        <v>202891.80198334611</v>
      </c>
      <c r="CC20" s="24">
        <f ca="1">CB19/Inputs!B19/12</f>
        <v>202820.82174262009</v>
      </c>
      <c r="CD20" s="24">
        <f ca="1">CC19/Inputs!B19/12</f>
        <v>202749.28736390869</v>
      </c>
      <c r="CE20" s="24">
        <f ca="1">CD19/Inputs!B19/12</f>
        <v>202677.57735477635</v>
      </c>
      <c r="CF20" s="24">
        <f ca="1">CE19/Inputs!B19/12</f>
        <v>202605.63521044588</v>
      </c>
      <c r="CG20" s="24">
        <f ca="1">CF19/Inputs!B19/12</f>
        <v>202533.50659000999</v>
      </c>
      <c r="CH20" s="24">
        <f ca="1">CG19/Inputs!B19/12</f>
        <v>202461.0619063722</v>
      </c>
      <c r="CI20" s="24">
        <f ca="1">CH19/Inputs!B19/12</f>
        <v>202387.90793180582</v>
      </c>
      <c r="CJ20" s="24">
        <f ca="1">CI19/Inputs!B19/12</f>
        <v>202314.01994671996</v>
      </c>
      <c r="CK20" s="24">
        <f ca="1">CJ19/Inputs!B19/12</f>
        <v>202240.54284596571</v>
      </c>
      <c r="CL20" s="24">
        <f ca="1">CK19/Inputs!B19/12</f>
        <v>202167.15344124194</v>
      </c>
      <c r="CM20" s="24">
        <f ca="1">CL19/Inputs!B19/12</f>
        <v>202093.28134016777</v>
      </c>
      <c r="CN20" s="25">
        <f ca="1">SUM(CB20:CM20)</f>
        <v>2429942.5976573806</v>
      </c>
      <c r="CO20" s="24">
        <f ca="1">CM19/Inputs!B19/12</f>
        <v>202019.09983761259</v>
      </c>
      <c r="CP20" s="24">
        <f ca="1">CO19/Inputs!B19/12</f>
        <v>201944.91064245804</v>
      </c>
      <c r="CQ20" s="24">
        <f ca="1">CP19/Inputs!B19/12</f>
        <v>201870.85437455951</v>
      </c>
      <c r="CR20" s="24">
        <f ca="1">CQ19/Inputs!B19/12</f>
        <v>201796.92835599405</v>
      </c>
      <c r="CS20" s="24">
        <f ca="1">CR19/Inputs!B19/12</f>
        <v>201722.55445844462</v>
      </c>
      <c r="CT20" s="24">
        <f ca="1">CS19/Inputs!B19/12</f>
        <v>201648.47884346309</v>
      </c>
      <c r="CU20" s="24">
        <f ca="1">CT19/Inputs!B19/12</f>
        <v>201574.12572411212</v>
      </c>
      <c r="CV20" s="24">
        <f ca="1">CU19/Inputs!B19/12</f>
        <v>201499.11360623839</v>
      </c>
      <c r="CW20" s="24">
        <f ca="1">CV19/Inputs!B19/12</f>
        <v>201423.90919716962</v>
      </c>
      <c r="CX20" s="24">
        <f ca="1">CW19/Inputs!B19/12</f>
        <v>201348.75806207082</v>
      </c>
      <c r="CY20" s="24">
        <f ca="1">CX19/Inputs!B19/12</f>
        <v>201273.43122486633</v>
      </c>
      <c r="CZ20" s="24">
        <f ca="1">CY19/Inputs!B19/12</f>
        <v>201197.61377008606</v>
      </c>
      <c r="DA20" s="25">
        <f ca="1">SUM(CO20:CZ20)</f>
        <v>2419319.7780970749</v>
      </c>
      <c r="DB20" s="24">
        <f ca="1">CZ19/Inputs!B19/12</f>
        <v>201121.7652059691</v>
      </c>
      <c r="DC20" s="24">
        <f ca="1">DB19/Inputs!B19/12</f>
        <v>201045.8963004954</v>
      </c>
      <c r="DD20" s="24">
        <f ca="1">DC19/Inputs!B19/12</f>
        <v>200969.86600759218</v>
      </c>
      <c r="DE20" s="24">
        <f ca="1">DD19/Inputs!B19/12</f>
        <v>200893.34509601435</v>
      </c>
      <c r="DF20" s="24">
        <f ca="1">DE19/Inputs!B19/12</f>
        <v>200817.0218482115</v>
      </c>
      <c r="DG20" s="24">
        <f ca="1">DF19/Inputs!B19/12</f>
        <v>200740.65405101338</v>
      </c>
      <c r="DH20" s="24">
        <f ca="1">DG19/Inputs!B19/12</f>
        <v>200664.20634026968</v>
      </c>
      <c r="DI20" s="24">
        <f ca="1">DH19/Inputs!B19/12</f>
        <v>200587.61414052988</v>
      </c>
      <c r="DJ20" s="24">
        <f ca="1">DI19/Inputs!B19/12</f>
        <v>200510.97699850835</v>
      </c>
      <c r="DK20" s="24">
        <f ca="1">DJ19/Inputs!B19/12</f>
        <v>200433.99729879352</v>
      </c>
      <c r="DL20" s="24">
        <f ca="1">DK19/Inputs!B19/12</f>
        <v>200356.80836662752</v>
      </c>
      <c r="DM20" s="24">
        <f ca="1">DL19/Inputs!B19/12</f>
        <v>200279.22174622177</v>
      </c>
      <c r="DN20" s="25">
        <f ca="1">SUM(DB20:DM20)</f>
        <v>2408421.3734002463</v>
      </c>
      <c r="DO20" s="24">
        <f ca="1">DM19/Inputs!B19/12</f>
        <v>200201.81553231741</v>
      </c>
      <c r="DP20" s="24">
        <f ca="1">DO19/Inputs!B19/12</f>
        <v>200123.72563164422</v>
      </c>
      <c r="DQ20" s="24">
        <f ca="1">DP19/Inputs!B19/12</f>
        <v>200046.0152655807</v>
      </c>
      <c r="DR20" s="24">
        <f ca="1">DQ19/Inputs!B19/12</f>
        <v>199968.25882797223</v>
      </c>
      <c r="DS20" s="24">
        <f ca="1">DR19/Inputs!B19/12</f>
        <v>199890.7882669589</v>
      </c>
      <c r="DT20" s="24">
        <f ca="1">DS19/Inputs!B19/12</f>
        <v>199813.57544717539</v>
      </c>
      <c r="DU20" s="24">
        <f ca="1">DT19/Inputs!B19/12</f>
        <v>199736.20146455886</v>
      </c>
      <c r="DV20" s="24">
        <f ca="1">DU19/Inputs!B19/12</f>
        <v>199658.45090601419</v>
      </c>
      <c r="DW20" s="24">
        <f ca="1">DV19/Inputs!B19/12</f>
        <v>199581.2415791509</v>
      </c>
      <c r="DX20" s="24">
        <f ca="1">DW19/Inputs!B19/12</f>
        <v>199503.65457987841</v>
      </c>
      <c r="DY20" s="24">
        <f ca="1">DX19/Inputs!B19/12</f>
        <v>199425.84973008974</v>
      </c>
      <c r="DZ20" s="24">
        <f ca="1">DY19/Inputs!B19/12</f>
        <v>199348.45415601609</v>
      </c>
      <c r="EA20" s="25">
        <f ca="1">SUM(DO20:DZ20)</f>
        <v>2397298.031387357</v>
      </c>
      <c r="EB20" s="24">
        <f ca="1">DZ19/Inputs!B19/12</f>
        <v>199270.85990505756</v>
      </c>
      <c r="EC20" s="24">
        <f ca="1">EB19/Inputs!B19/12</f>
        <v>199193.43766416525</v>
      </c>
      <c r="ED20" s="24">
        <f ca="1">EC19/Inputs!B19/12</f>
        <v>199116.15711976922</v>
      </c>
      <c r="EE20" s="24">
        <f ca="1">ED19/Inputs!B19/12</f>
        <v>199039.35017202309</v>
      </c>
      <c r="EF20" s="24">
        <f ca="1">EE19/Inputs!B19/12</f>
        <v>198962.44363623543</v>
      </c>
      <c r="EG20" s="24">
        <f ca="1">EF19/Inputs!B19/12</f>
        <v>198885.53572672445</v>
      </c>
      <c r="EH20" s="24">
        <f ca="1">EG19/Inputs!B19/12</f>
        <v>198808.50734092167</v>
      </c>
      <c r="EI20" s="24">
        <f ca="1">EH19/Inputs!B19/12</f>
        <v>198731.73720362279</v>
      </c>
      <c r="EJ20" s="24">
        <f ca="1">EI19/Inputs!B19/12</f>
        <v>198655.06223603024</v>
      </c>
      <c r="EK20" s="24">
        <f ca="1">EJ19/Inputs!B19/12</f>
        <v>198578.49905344486</v>
      </c>
      <c r="EL20" s="24">
        <f ca="1">EK19/Inputs!B19/12</f>
        <v>198501.67853861468</v>
      </c>
      <c r="EM20" s="24">
        <f ca="1">EL19/Inputs!B19/12</f>
        <v>198424.45863021442</v>
      </c>
      <c r="EN20" s="25">
        <f ca="1">SUM(EB20:EM20)</f>
        <v>2386167.7272268236</v>
      </c>
    </row>
    <row r="21" spans="1:144" ht="12.75" customHeight="1" outlineLevel="1">
      <c r="A21" s="11" t="str">
        <f>Labels!B19</f>
        <v>Capital Investment</v>
      </c>
      <c r="B21" s="24">
        <f>B20+(B22-B19)/Inputs!B22/12</f>
        <v>206222.01441622889</v>
      </c>
      <c r="C21" s="24">
        <f ca="1">C20+(C22-C19)/Inputs!B22/12</f>
        <v>205817.48898470373</v>
      </c>
      <c r="D21" s="24">
        <f ca="1">D20+(D22-D19)/Inputs!B22/12</f>
        <v>205339.31000323957</v>
      </c>
      <c r="E21" s="24">
        <f ca="1">E20+(E22-E19)/Inputs!B22/12</f>
        <v>204983.37572851498</v>
      </c>
      <c r="F21" s="24">
        <f ca="1">F20+(F22-F19)/Inputs!B22/12</f>
        <v>204550.78736104644</v>
      </c>
      <c r="G21" s="24">
        <f ca="1">G20+(G22-G19)/Inputs!B22/12</f>
        <v>204196.64997098019</v>
      </c>
      <c r="H21" s="24">
        <f ca="1">H20+(H22-H19)/Inputs!B22/12</f>
        <v>203838.14455105207</v>
      </c>
      <c r="I21" s="24">
        <f ca="1">I20+(I22-I19)/Inputs!B22/12</f>
        <v>203515.45171062037</v>
      </c>
      <c r="J21" s="24">
        <f ca="1">J20+(J22-J19)/Inputs!B22/12</f>
        <v>203142.6874105423</v>
      </c>
      <c r="K21" s="24">
        <f ca="1">K20+(K22-K19)/Inputs!B22/12</f>
        <v>202922.52309817242</v>
      </c>
      <c r="L21" s="24">
        <f ca="1">L20+(L22-L19)/Inputs!B22/12</f>
        <v>202572.31711900621</v>
      </c>
      <c r="M21" s="24">
        <f ca="1">M20+(M22-M19)/Inputs!B22/12</f>
        <v>202171.52818740814</v>
      </c>
      <c r="N21" s="25">
        <f ca="1">SUM(B21:M21)</f>
        <v>2449272.2785415151</v>
      </c>
      <c r="O21" s="24">
        <f ca="1">O20+(O22-O19)/Inputs!B22/12</f>
        <v>201861.43254389835</v>
      </c>
      <c r="P21" s="24">
        <f ca="1">P20+(P22-P19)/Inputs!B22/12</f>
        <v>201638.77442540991</v>
      </c>
      <c r="Q21" s="24">
        <f ca="1">Q20+(Q22-Q19)/Inputs!B22/12</f>
        <v>201239.10699130304</v>
      </c>
      <c r="R21" s="24">
        <f ca="1">R20+(R22-R19)/Inputs!B22/12</f>
        <v>201040.86268736955</v>
      </c>
      <c r="S21" s="24">
        <f ca="1">S20+(S22-S19)/Inputs!B22/12</f>
        <v>200823.91174159842</v>
      </c>
      <c r="T21" s="24">
        <f ca="1">T20+(T22-T19)/Inputs!B22/12</f>
        <v>200559.59263723926</v>
      </c>
      <c r="U21" s="24">
        <f ca="1">U20+(U22-U19)/Inputs!B22/12</f>
        <v>200282.63370114242</v>
      </c>
      <c r="V21" s="24">
        <f ca="1">V20+(V22-V19)/Inputs!B22/12</f>
        <v>200049.86354272391</v>
      </c>
      <c r="W21" s="24">
        <f ca="1">W20+(W22-W19)/Inputs!B22/12</f>
        <v>199729.25767750276</v>
      </c>
      <c r="X21" s="24">
        <f ca="1">X20+(X22-X19)/Inputs!B22/12</f>
        <v>199486.25099918112</v>
      </c>
      <c r="Y21" s="24">
        <f ca="1">Y20+(Y22-Y19)/Inputs!B22/12</f>
        <v>199152.43357122684</v>
      </c>
      <c r="Z21" s="24">
        <f ca="1">Z20+(Z22-Z19)/Inputs!B22/12</f>
        <v>198865.60379355104</v>
      </c>
      <c r="AA21" s="25">
        <f ca="1">SUM(O21:Z21)</f>
        <v>2404729.7243121467</v>
      </c>
      <c r="AB21" s="24">
        <f ca="1">AB20+(AB22-AB19)/Inputs!B22/12</f>
        <v>198567.35738434078</v>
      </c>
      <c r="AC21" s="24">
        <f ca="1">AC20+(AC22-AC19)/Inputs!B22/12</f>
        <v>198321.64985151921</v>
      </c>
      <c r="AD21" s="24">
        <f ca="1">AD20+(AD22-AD19)/Inputs!B22/12</f>
        <v>198166.59960084833</v>
      </c>
      <c r="AE21" s="24">
        <f ca="1">AE20+(AE22-AE19)/Inputs!B22/12</f>
        <v>197915.39658083033</v>
      </c>
      <c r="AF21" s="24">
        <f ca="1">AF20+(AF22-AF19)/Inputs!B22/12</f>
        <v>197667.40403205337</v>
      </c>
      <c r="AG21" s="24">
        <f ca="1">AG20+(AG22-AG19)/Inputs!B22/12</f>
        <v>197433.20365128689</v>
      </c>
      <c r="AH21" s="24">
        <f ca="1">AH20+(AH22-AH19)/Inputs!B22/12</f>
        <v>197314.29772640046</v>
      </c>
      <c r="AI21" s="24">
        <f ca="1">AI20+(AI22-AI19)/Inputs!B22/12</f>
        <v>197201.9172121968</v>
      </c>
      <c r="AJ21" s="24">
        <f ca="1">AJ20+(AJ22-AJ19)/Inputs!B22/12</f>
        <v>196947.19268189979</v>
      </c>
      <c r="AK21" s="24">
        <f ca="1">AK20+(AK22-AK19)/Inputs!B22/12</f>
        <v>196717.61399913946</v>
      </c>
      <c r="AL21" s="24">
        <f ca="1">AL20+(AL22-AL19)/Inputs!B22/12</f>
        <v>196557.51217388338</v>
      </c>
      <c r="AM21" s="24">
        <f ca="1">AM20+(AM22-AM19)/Inputs!B22/12</f>
        <v>196321.36018522328</v>
      </c>
      <c r="AN21" s="25">
        <f ca="1">SUM(AB21:AM21)</f>
        <v>2369131.5050796219</v>
      </c>
      <c r="AO21" s="24">
        <f ca="1">AO20+(AO22-AO19)/Inputs!B22/12</f>
        <v>196193.58090329581</v>
      </c>
      <c r="AP21" s="24">
        <f ca="1">AP20+(AP22-AP19)/Inputs!B22/12</f>
        <v>196083.41559738215</v>
      </c>
      <c r="AQ21" s="24">
        <f ca="1">AQ20+(AQ22-AQ19)/Inputs!B22/12</f>
        <v>195908.82363928258</v>
      </c>
      <c r="AR21" s="24">
        <f ca="1">AR20+(AR22-AR19)/Inputs!B22/12</f>
        <v>195688.60693725446</v>
      </c>
      <c r="AS21" s="24">
        <f ca="1">AS20+(AS22-AS19)/Inputs!B22/12</f>
        <v>195460.51895750078</v>
      </c>
      <c r="AT21" s="24">
        <f ca="1">AT20+(AT22-AT19)/Inputs!B22/12</f>
        <v>195257.73720997607</v>
      </c>
      <c r="AU21" s="24">
        <f ca="1">AU20+(AU22-AU19)/Inputs!B22/12</f>
        <v>195157.63342953983</v>
      </c>
      <c r="AV21" s="24">
        <f ca="1">AV20+(AV22-AV19)/Inputs!B22/12</f>
        <v>195047.58030750602</v>
      </c>
      <c r="AW21" s="24">
        <f ca="1">AW20+(AW22-AW19)/Inputs!B22/12</f>
        <v>194895.44347412753</v>
      </c>
      <c r="AX21" s="24">
        <f ca="1">AX20+(AX22-AX19)/Inputs!B22/12</f>
        <v>194689.17589354984</v>
      </c>
      <c r="AY21" s="24">
        <f ca="1">AY20+(AY22-AY19)/Inputs!B22/12</f>
        <v>194519.70389817189</v>
      </c>
      <c r="AZ21" s="24">
        <f ca="1">AZ20+(AZ22-AZ19)/Inputs!B22/12</f>
        <v>194322.53821289583</v>
      </c>
      <c r="BA21" s="25">
        <f ca="1">SUM(AO21:AZ21)</f>
        <v>2343224.7584604826</v>
      </c>
      <c r="BB21" s="24">
        <f ca="1">BB20+(BB22-BB19)/Inputs!B22/12</f>
        <v>194145.39971494931</v>
      </c>
      <c r="BC21" s="24">
        <f ca="1">BC20+(BC22-BC19)/Inputs!B22/12</f>
        <v>194020.90751349641</v>
      </c>
      <c r="BD21" s="24">
        <f ca="1">BD20+(BD22-BD19)/Inputs!B22/12</f>
        <v>193763.29072944738</v>
      </c>
      <c r="BE21" s="24">
        <f ca="1">BE20+(BE22-BE19)/Inputs!B22/12</f>
        <v>193659.77361497452</v>
      </c>
      <c r="BF21" s="24">
        <f ca="1">BF20+(BF22-BF19)/Inputs!B22/12</f>
        <v>193558.33406025587</v>
      </c>
      <c r="BG21" s="24">
        <f ca="1">BG20+(BG22-BG19)/Inputs!B22/12</f>
        <v>193331.81806615935</v>
      </c>
      <c r="BH21" s="24">
        <f ca="1">BH20+(BH22-BH19)/Inputs!B22/12</f>
        <v>193241.7278834623</v>
      </c>
      <c r="BI21" s="24">
        <f ca="1">BI20+(BI22-BI19)/Inputs!B22/12</f>
        <v>193121.79850580852</v>
      </c>
      <c r="BJ21" s="24">
        <f ca="1">BJ20+(BJ22-BJ19)/Inputs!B22/12</f>
        <v>193026.30642971309</v>
      </c>
      <c r="BK21" s="24">
        <f ca="1">BK20+(BK22-BK19)/Inputs!B22/12</f>
        <v>192776.15799361368</v>
      </c>
      <c r="BL21" s="24">
        <f ca="1">BL20+(BL22-BL19)/Inputs!B22/12</f>
        <v>192739.77499153413</v>
      </c>
      <c r="BM21" s="24">
        <f ca="1">BM20+(BM22-BM19)/Inputs!B22/12</f>
        <v>192639.65235756163</v>
      </c>
      <c r="BN21" s="25">
        <f ca="1">SUM(BB21:BM21)</f>
        <v>2320024.9418609757</v>
      </c>
      <c r="BO21" s="24">
        <f ca="1">BO20+(BO22-BO19)/Inputs!B22/12</f>
        <v>192456.4052838599</v>
      </c>
      <c r="BP21" s="24">
        <f ca="1">BP20+(BP22-BP19)/Inputs!B22/12</f>
        <v>192357.22769467655</v>
      </c>
      <c r="BQ21" s="24">
        <f ca="1">BQ20+(BQ22-BQ19)/Inputs!B22/12</f>
        <v>192229.71751633307</v>
      </c>
      <c r="BR21" s="24">
        <f ca="1">BR20+(BR22-BR19)/Inputs!B22/12</f>
        <v>192116.9240482793</v>
      </c>
      <c r="BS21" s="24">
        <f ca="1">BS20+(BS22-BS19)/Inputs!B22/12</f>
        <v>191933.3520110253</v>
      </c>
      <c r="BT21" s="24">
        <f ca="1">BT20+(BT22-BT19)/Inputs!B22/12</f>
        <v>191852.72078192764</v>
      </c>
      <c r="BU21" s="24">
        <f ca="1">BU20+(BU22-BU19)/Inputs!B22/12</f>
        <v>191736.03289558078</v>
      </c>
      <c r="BV21" s="24">
        <f ca="1">BV20+(BV22-BV19)/Inputs!B22/12</f>
        <v>191604.07720705293</v>
      </c>
      <c r="BW21" s="24">
        <f ca="1">BW20+(BW22-BW19)/Inputs!B22/12</f>
        <v>191547.39649054871</v>
      </c>
      <c r="BX21" s="24">
        <f ca="1">BX20+(BX22-BX19)/Inputs!B22/12</f>
        <v>191332.42932195967</v>
      </c>
      <c r="BY21" s="24">
        <f ca="1">BY20+(BY22-BY19)/Inputs!B22/12</f>
        <v>191151.51343218735</v>
      </c>
      <c r="BZ21" s="24">
        <f ca="1">BZ20+(BZ22-BZ19)/Inputs!B22/12</f>
        <v>191037.8421649037</v>
      </c>
      <c r="CA21" s="25">
        <f ca="1">SUM(BO21:BZ21)</f>
        <v>2301355.638848335</v>
      </c>
      <c r="CB21" s="24">
        <f ca="1">CB20+(CB22-CB19)/Inputs!B22/12</f>
        <v>190874.02635983087</v>
      </c>
      <c r="CC21" s="24">
        <f ca="1">CC20+(CC22-CC19)/Inputs!B22/12</f>
        <v>190773.54020838748</v>
      </c>
      <c r="CD21" s="24">
        <f ca="1">CD20+(CD22-CD19)/Inputs!B22/12</f>
        <v>190663.0071163899</v>
      </c>
      <c r="CE21" s="24">
        <f ca="1">CE20+(CE22-CE19)/Inputs!B22/12</f>
        <v>190559.96912153851</v>
      </c>
      <c r="CF21" s="24">
        <f ca="1">CF20+(CF22-CF19)/Inputs!B22/12</f>
        <v>190434.92835930188</v>
      </c>
      <c r="CG21" s="24">
        <f ca="1">CG20+(CG22-CG19)/Inputs!B22/12</f>
        <v>190243.63886285431</v>
      </c>
      <c r="CH21" s="24">
        <f ca="1">CH20+(CH22-CH19)/Inputs!B22/12</f>
        <v>190047.88041194921</v>
      </c>
      <c r="CI21" s="24">
        <f ca="1">CI20+(CI22-CI19)/Inputs!B22/12</f>
        <v>190043.75500509291</v>
      </c>
      <c r="CJ21" s="24">
        <f ca="1">CJ20+(CJ22-CJ19)/Inputs!B22/12</f>
        <v>189984.59995312506</v>
      </c>
      <c r="CK21" s="24">
        <f ca="1">CK20+(CK22-CK19)/Inputs!B22/12</f>
        <v>189830.02986549973</v>
      </c>
      <c r="CL21" s="24">
        <f ca="1">CL20+(CL22-CL19)/Inputs!B22/12</f>
        <v>189704.66101196906</v>
      </c>
      <c r="CM21" s="24">
        <f ca="1">CM20+(CM22-CM19)/Inputs!B22/12</f>
        <v>189629.49655420583</v>
      </c>
      <c r="CN21" s="25">
        <f ca="1">SUM(CB21:CM21)</f>
        <v>2282789.5328301443</v>
      </c>
      <c r="CO21" s="24">
        <f ca="1">CO20+(CO22-CO19)/Inputs!B22/12</f>
        <v>189577.64683066114</v>
      </c>
      <c r="CP21" s="24">
        <f ca="1">CP20+(CP22-CP19)/Inputs!B22/12</f>
        <v>189525.33952346176</v>
      </c>
      <c r="CQ21" s="24">
        <f ca="1">CQ20+(CQ22-CQ19)/Inputs!B22/12</f>
        <v>189376.03958625006</v>
      </c>
      <c r="CR21" s="24">
        <f ca="1">CR20+(CR22-CR19)/Inputs!B22/12</f>
        <v>189352.22503909585</v>
      </c>
      <c r="CS21" s="24">
        <f ca="1">CS20+(CS22-CS19)/Inputs!B22/12</f>
        <v>189231.23040748149</v>
      </c>
      <c r="CT21" s="24">
        <f ca="1">CT20+(CT22-CT19)/Inputs!B22/12</f>
        <v>189046.4430406758</v>
      </c>
      <c r="CU21" s="24">
        <f ca="1">CU20+(CU22-CU19)/Inputs!B22/12</f>
        <v>188939.78500056631</v>
      </c>
      <c r="CV21" s="24">
        <f ca="1">CV20+(CV22-CV19)/Inputs!B22/12</f>
        <v>188873.72290963426</v>
      </c>
      <c r="CW21" s="24">
        <f ca="1">CW20+(CW22-CW19)/Inputs!B22/12</f>
        <v>188769.00054681525</v>
      </c>
      <c r="CX21" s="24">
        <f ca="1">CX20+(CX22-CX19)/Inputs!B22/12</f>
        <v>188611.42565898562</v>
      </c>
      <c r="CY21" s="24">
        <f ca="1">CY20+(CY22-CY19)/Inputs!B22/12</f>
        <v>188530.87245322068</v>
      </c>
      <c r="CZ21" s="24">
        <f ca="1">CZ20+(CZ22-CZ19)/Inputs!B22/12</f>
        <v>188451.63765050672</v>
      </c>
      <c r="DA21" s="25">
        <f ca="1">SUM(CO21:CZ21)</f>
        <v>2268285.3686473547</v>
      </c>
      <c r="DB21" s="24">
        <f ca="1">DB20+(DB22-DB19)/Inputs!B22/12</f>
        <v>188348.67599822333</v>
      </c>
      <c r="DC21" s="24">
        <f ca="1">DC20+(DC22-DC19)/Inputs!B22/12</f>
        <v>188190.38315542249</v>
      </c>
      <c r="DD21" s="24">
        <f ca="1">DD20+(DD22-DD19)/Inputs!B22/12</f>
        <v>188147.56037671425</v>
      </c>
      <c r="DE21" s="24">
        <f ca="1">DE20+(DE22-DE19)/Inputs!B22/12</f>
        <v>188063.55516672766</v>
      </c>
      <c r="DF21" s="24">
        <f ca="1">DF20+(DF22-DF19)/Inputs!B22/12</f>
        <v>187973.80644326773</v>
      </c>
      <c r="DG21" s="24">
        <f ca="1">DG20+(DG22-DG19)/Inputs!B22/12</f>
        <v>187873.1644947328</v>
      </c>
      <c r="DH21" s="24">
        <f ca="1">DH20+(DH22-DH19)/Inputs!B22/12</f>
        <v>187789.1664806566</v>
      </c>
      <c r="DI21" s="24">
        <f ca="1">DI20+(DI22-DI19)/Inputs!B22/12</f>
        <v>187655.02458843618</v>
      </c>
      <c r="DJ21" s="24">
        <f ca="1">DJ20+(DJ22-DJ19)/Inputs!B22/12</f>
        <v>187543.2363946189</v>
      </c>
      <c r="DK21" s="24">
        <f ca="1">DK20+(DK22-DK19)/Inputs!B22/12</f>
        <v>187399.44507062586</v>
      </c>
      <c r="DL21" s="24">
        <f ca="1">DL20+(DL22-DL19)/Inputs!B22/12</f>
        <v>187352.56443069779</v>
      </c>
      <c r="DM21" s="24">
        <f ca="1">DM20+(DM22-DM19)/Inputs!B22/12</f>
        <v>187160.11843311886</v>
      </c>
      <c r="DN21" s="25">
        <f ca="1">SUM(DB21:DM21)</f>
        <v>2253496.701033242</v>
      </c>
      <c r="DO21" s="24">
        <f ca="1">DO20+(DO22-DO19)/Inputs!B22/12</f>
        <v>187146.47403365417</v>
      </c>
      <c r="DP21" s="24">
        <f ca="1">DP20+(DP22-DP19)/Inputs!B22/12</f>
        <v>187060.64411342362</v>
      </c>
      <c r="DQ21" s="24">
        <f ca="1">DQ20+(DQ22-DQ19)/Inputs!B22/12</f>
        <v>187030.96101534701</v>
      </c>
      <c r="DR21" s="24">
        <f ca="1">DR20+(DR22-DR19)/Inputs!B22/12</f>
        <v>186996.50510433802</v>
      </c>
      <c r="DS21" s="24">
        <f ca="1">DS20+(DS22-DS19)/Inputs!B22/12</f>
        <v>186891.95918738068</v>
      </c>
      <c r="DT21" s="24">
        <f ca="1">DT20+(DT22-DT19)/Inputs!B22/12</f>
        <v>186751.4816116654</v>
      </c>
      <c r="DU21" s="24">
        <f ca="1">DU20+(DU22-DU19)/Inputs!B22/12</f>
        <v>186765.03455152747</v>
      </c>
      <c r="DV21" s="24">
        <f ca="1">DV20+(DV22-DV19)/Inputs!B22/12</f>
        <v>186623.83502823519</v>
      </c>
      <c r="DW21" s="24">
        <f ca="1">DW20+(DW22-DW19)/Inputs!B22/12</f>
        <v>186510.02681466515</v>
      </c>
      <c r="DX21" s="24">
        <f ca="1">DX20+(DX22-DX19)/Inputs!B22/12</f>
        <v>186501.19813550392</v>
      </c>
      <c r="DY21" s="24">
        <f ca="1">DY20+(DY22-DY19)/Inputs!B22/12</f>
        <v>186390.01556905641</v>
      </c>
      <c r="DZ21" s="24">
        <f ca="1">DZ20+(DZ22-DZ19)/Inputs!B22/12</f>
        <v>186341.51768610417</v>
      </c>
      <c r="EA21" s="25">
        <f ca="1">SUM(DO21:DZ21)</f>
        <v>2241009.6528509008</v>
      </c>
      <c r="EB21" s="24">
        <f ca="1">EB20+(EB22-EB19)/Inputs!B22/12</f>
        <v>186287.72844652747</v>
      </c>
      <c r="EC21" s="24">
        <f ca="1">EC20+(EC22-EC19)/Inputs!B22/12</f>
        <v>186289.87044282048</v>
      </c>
      <c r="ED21" s="24">
        <f ca="1">ED20+(ED22-ED19)/Inputs!B22/12</f>
        <v>186195.85910744162</v>
      </c>
      <c r="EE21" s="24">
        <f ca="1">EE20+(EE22-EE19)/Inputs!B22/12</f>
        <v>186118.82137418279</v>
      </c>
      <c r="EF21" s="24">
        <f ca="1">EF20+(EF22-EF19)/Inputs!B22/12</f>
        <v>186021.67482136714</v>
      </c>
      <c r="EG21" s="24">
        <f ca="1">EG20+(EG22-EG19)/Inputs!B22/12</f>
        <v>185988.15266050436</v>
      </c>
      <c r="EH21" s="24">
        <f ca="1">EH20+(EH22-EH19)/Inputs!B22/12</f>
        <v>185927.11278537553</v>
      </c>
      <c r="EI21" s="24">
        <f ca="1">EI20+(EI22-EI19)/Inputs!B22/12</f>
        <v>185869.12252928599</v>
      </c>
      <c r="EJ21" s="24">
        <f ca="1">EJ20+(EJ22-EJ19)/Inputs!B22/12</f>
        <v>185749.21574456315</v>
      </c>
      <c r="EK21" s="24">
        <f ca="1">EK20+(EK22-EK19)/Inputs!B22/12</f>
        <v>185605.5544421965</v>
      </c>
      <c r="EL21" s="24">
        <f ca="1">EL20+(EL22-EL19)/Inputs!B22/12</f>
        <v>185599.90538723342</v>
      </c>
      <c r="EM21" s="24">
        <f ca="1">EM20+(EM22-EM19)/Inputs!B22/12</f>
        <v>185560.21201963307</v>
      </c>
      <c r="EN21" s="25">
        <f ca="1">SUM(EB21:EM21)</f>
        <v>2231213.2297611316</v>
      </c>
    </row>
    <row r="22" spans="1:144" ht="12.75" customHeight="1" outlineLevel="1">
      <c r="A22" s="9" t="str">
        <f>Labels!B14</f>
        <v>Desired Capital</v>
      </c>
      <c r="B22" s="28">
        <f>Inputs!B20*B10/(1/Inputs!B19/12+'(Other Computations)'!B144)</f>
        <v>34645298.421926454</v>
      </c>
      <c r="C22" s="28">
        <f ca="1">Inputs!B20*C10/(1/Inputs!B19/12+'(Other Computations)'!B144)</f>
        <v>34630735.506391548</v>
      </c>
      <c r="D22" s="28">
        <f ca="1">Inputs!B20*D10/(1/Inputs!B19/12+'(Other Computations)'!B144)</f>
        <v>34613116.537627317</v>
      </c>
      <c r="E22" s="28">
        <f ca="1">Inputs!B20*E10/(1/Inputs!B19/12+'(Other Computations)'!B144)</f>
        <v>34599506.883345284</v>
      </c>
      <c r="F22" s="28">
        <f ca="1">Inputs!B20*F10/(1/Inputs!B19/12+'(Other Computations)'!B144)</f>
        <v>34582886.622263819</v>
      </c>
      <c r="G22" s="28">
        <f ca="1">Inputs!B20*G10/(1/Inputs!B19/12+'(Other Computations)'!B144)</f>
        <v>34568739.017848283</v>
      </c>
      <c r="H22" s="28">
        <f ca="1">Inputs!B20*H10/(1/Inputs!B19/12+'(Other Computations)'!B144)</f>
        <v>34554178.957093135</v>
      </c>
      <c r="I22" s="28">
        <f ca="1">Inputs!B20*I10/(1/Inputs!B19/12+'(Other Computations)'!B144)</f>
        <v>34540633.855710983</v>
      </c>
      <c r="J22" s="28">
        <f ca="1">Inputs!B20*J10/(1/Inputs!B19/12+'(Other Computations)'!B144)</f>
        <v>34525050.155969426</v>
      </c>
      <c r="K22" s="28">
        <f ca="1">Inputs!B20*K10/(1/Inputs!B19/12+'(Other Computations)'!B144)</f>
        <v>34514667.917088754</v>
      </c>
      <c r="L22" s="28">
        <f ca="1">Inputs!B20*L10/(1/Inputs!B19/12+'(Other Computations)'!B144)</f>
        <v>34499476.77400855</v>
      </c>
      <c r="M22" s="28">
        <f ca="1">Inputs!B20*M10/(1/Inputs!B19/12+'(Other Computations)'!B144)</f>
        <v>34482176.237702593</v>
      </c>
      <c r="N22" s="29">
        <f ca="1">M22</f>
        <v>34482176.237702593</v>
      </c>
      <c r="O22" s="28">
        <f ca="1">Inputs!B20*O10/(1/Inputs!B19/12+'(Other Computations)'!B144)</f>
        <v>34467830.294306934</v>
      </c>
      <c r="P22" s="28">
        <f ca="1">Inputs!B20*P10/(1/Inputs!B19/12+'(Other Computations)'!B144)</f>
        <v>34456424.985551298</v>
      </c>
      <c r="Q22" s="28">
        <f ca="1">Inputs!B20*Q10/(1/Inputs!B19/12+'(Other Computations)'!B144)</f>
        <v>34438510.075835131</v>
      </c>
      <c r="R22" s="28">
        <f ca="1">Inputs!B20*R10/(1/Inputs!B19/12+'(Other Computations)'!B144)</f>
        <v>34427514.620113693</v>
      </c>
      <c r="S22" s="28">
        <f ca="1">Inputs!B20*S10/(1/Inputs!B19/12+'(Other Computations)'!B144)</f>
        <v>34415754.11734952</v>
      </c>
      <c r="T22" s="28">
        <f ca="1">Inputs!B20*T10/(1/Inputs!B19/12+'(Other Computations)'!B144)</f>
        <v>34402136.859071612</v>
      </c>
      <c r="U22" s="28">
        <f ca="1">Inputs!B20*U10/(1/Inputs!B19/12+'(Other Computations)'!B144)</f>
        <v>34387870.250739425</v>
      </c>
      <c r="V22" s="28">
        <f ca="1">Inputs!B20*V10/(1/Inputs!B19/12+'(Other Computations)'!B144)</f>
        <v>34374998.534576364</v>
      </c>
      <c r="W22" s="28">
        <f ca="1">Inputs!B20*W10/(1/Inputs!B19/12+'(Other Computations)'!B144)</f>
        <v>34358816.883097671</v>
      </c>
      <c r="X22" s="28">
        <f ca="1">Inputs!B20*X10/(1/Inputs!B19/12+'(Other Computations)'!B144)</f>
        <v>34345184.813840263</v>
      </c>
      <c r="Y22" s="28">
        <f ca="1">Inputs!B20*Y10/(1/Inputs!B19/12+'(Other Computations)'!B144)</f>
        <v>34328136.870271794</v>
      </c>
      <c r="Z22" s="28">
        <f ca="1">Inputs!B20*Z10/(1/Inputs!B19/12+'(Other Computations)'!B144)</f>
        <v>34312527.807954788</v>
      </c>
      <c r="AA22" s="29">
        <f ca="1">Z22</f>
        <v>34312527.807954788</v>
      </c>
      <c r="AB22" s="28">
        <f ca="1">Inputs!B20*AB10/(1/Inputs!B19/12+'(Other Computations)'!B144)</f>
        <v>34296322.392979443</v>
      </c>
      <c r="AC22" s="28">
        <f ca="1">Inputs!B20*AC10/(1/Inputs!B19/12+'(Other Computations)'!B144)</f>
        <v>34281803.042230092</v>
      </c>
      <c r="AD22" s="28">
        <f ca="1">Inputs!B20*AD10/(1/Inputs!B19/12+'(Other Computations)'!B144)</f>
        <v>34270398.106908768</v>
      </c>
      <c r="AE22" s="28">
        <f ca="1">Inputs!B20*AE10/(1/Inputs!B19/12+'(Other Computations)'!B144)</f>
        <v>34255463.046347126</v>
      </c>
      <c r="AF22" s="28">
        <f ca="1">Inputs!B20*AF10/(1/Inputs!B19/12+'(Other Computations)'!B144)</f>
        <v>34240460.246249907</v>
      </c>
      <c r="AG22" s="28">
        <f ca="1">Inputs!B20*AG10/(1/Inputs!B19/12+'(Other Computations)'!B144)</f>
        <v>34225794.870822303</v>
      </c>
      <c r="AH22" s="28">
        <f ca="1">Inputs!B20*AH10/(1/Inputs!B19/12+'(Other Computations)'!B144)</f>
        <v>34215135.197807141</v>
      </c>
      <c r="AI22" s="28">
        <f ca="1">Inputs!B20*AI10/(1/Inputs!B19/12+'(Other Computations)'!B144)</f>
        <v>34204678.827553026</v>
      </c>
      <c r="AJ22" s="28">
        <f ca="1">Inputs!B20*AJ10/(1/Inputs!B19/12+'(Other Computations)'!B144)</f>
        <v>34189049.142639965</v>
      </c>
      <c r="AK22" s="28">
        <f ca="1">Inputs!B20*AK10/(1/Inputs!B19/12+'(Other Computations)'!B144)</f>
        <v>34174132.224007063</v>
      </c>
      <c r="AL22" s="28">
        <f ca="1">Inputs!B20*AL10/(1/Inputs!B19/12+'(Other Computations)'!B144)</f>
        <v>34161579.927400313</v>
      </c>
      <c r="AM22" s="28">
        <f ca="1">Inputs!B20*AM10/(1/Inputs!B19/12+'(Other Computations)'!B144)</f>
        <v>34146218.514268108</v>
      </c>
      <c r="AN22" s="29">
        <f ca="1">AM22</f>
        <v>34146218.514268108</v>
      </c>
      <c r="AO22" s="28">
        <f ca="1">Inputs!B20*AO10/(1/Inputs!B19/12+'(Other Computations)'!B144)</f>
        <v>34134597.082640842</v>
      </c>
      <c r="AP22" s="28">
        <f ca="1">Inputs!B20*AP10/(1/Inputs!B19/12+'(Other Computations)'!B144)</f>
        <v>34123573.411851086</v>
      </c>
      <c r="AQ22" s="28">
        <f ca="1">Inputs!B20*AQ10/(1/Inputs!B19/12+'(Other Computations)'!B144)</f>
        <v>34110189.391464971</v>
      </c>
      <c r="AR22" s="28">
        <f ca="1">Inputs!B20*AR10/(1/Inputs!B19/12+'(Other Computations)'!B144)</f>
        <v>34095053.905427366</v>
      </c>
      <c r="AS22" s="28">
        <f ca="1">Inputs!B20*AS10/(1/Inputs!B19/12+'(Other Computations)'!B144)</f>
        <v>34079494.503477626</v>
      </c>
      <c r="AT22" s="28">
        <f ca="1">Inputs!B20*AT10/(1/Inputs!B19/12+'(Other Computations)'!B144)</f>
        <v>34064708.130087174</v>
      </c>
      <c r="AU22" s="28">
        <f ca="1">Inputs!B20*AU10/(1/Inputs!B19/12+'(Other Computations)'!B144)</f>
        <v>34053507.997252174</v>
      </c>
      <c r="AV22" s="28">
        <f ca="1">Inputs!B20*AV10/(1/Inputs!B19/12+'(Other Computations)'!B144)</f>
        <v>34041937.598466553</v>
      </c>
      <c r="AW22" s="28">
        <f ca="1">Inputs!B20*AW10/(1/Inputs!B19/12+'(Other Computations)'!B144)</f>
        <v>34028808.800407834</v>
      </c>
      <c r="AX22" s="28">
        <f ca="1">Inputs!B20*AX10/(1/Inputs!B19/12+'(Other Computations)'!B144)</f>
        <v>34013648.030037917</v>
      </c>
      <c r="AY22" s="28">
        <f ca="1">Inputs!B20*AY10/(1/Inputs!B19/12+'(Other Computations)'!B144)</f>
        <v>33999683.780762099</v>
      </c>
      <c r="AZ22" s="28">
        <f ca="1">Inputs!B20*AZ10/(1/Inputs!B19/12+'(Other Computations)'!B144)</f>
        <v>33984643.329335339</v>
      </c>
      <c r="BA22" s="29">
        <f ca="1">AZ22</f>
        <v>33984643.329335339</v>
      </c>
      <c r="BB22" s="28">
        <f ca="1">Inputs!B20*BB10/(1/Inputs!B19/12+'(Other Computations)'!B144)</f>
        <v>33970209.811498575</v>
      </c>
      <c r="BC22" s="28">
        <f ca="1">Inputs!B20*BC10/(1/Inputs!B19/12+'(Other Computations)'!B144)</f>
        <v>33957583.948334225</v>
      </c>
      <c r="BD22" s="28">
        <f ca="1">Inputs!B20*BD10/(1/Inputs!B19/12+'(Other Computations)'!B144)</f>
        <v>33940127.021791615</v>
      </c>
      <c r="BE22" s="28">
        <f ca="1">Inputs!B20*BE10/(1/Inputs!B19/12+'(Other Computations)'!B144)</f>
        <v>33928035.220517099</v>
      </c>
      <c r="BF22" s="28">
        <f ca="1">Inputs!B20*BF10/(1/Inputs!B19/12+'(Other Computations)'!B144)</f>
        <v>33916018.6045563</v>
      </c>
      <c r="BG22" s="28">
        <f ca="1">Inputs!B20*BG10/(1/Inputs!B19/12+'(Other Computations)'!B144)</f>
        <v>33899469.772230767</v>
      </c>
      <c r="BH22" s="28">
        <f ca="1">Inputs!B20*BH10/(1/Inputs!B19/12+'(Other Computations)'!B144)</f>
        <v>33887677.280597471</v>
      </c>
      <c r="BI22" s="28">
        <f ca="1">Inputs!B20*BI10/(1/Inputs!B19/12+'(Other Computations)'!B144)</f>
        <v>33874818.992717363</v>
      </c>
      <c r="BJ22" s="28">
        <f ca="1">Inputs!B20*BJ10/(1/Inputs!B19/12+'(Other Computations)'!B144)</f>
        <v>33862790.711718269</v>
      </c>
      <c r="BK22" s="28">
        <f ca="1">Inputs!B20*BK10/(1/Inputs!B19/12+'(Other Computations)'!B144)</f>
        <v>33845175.8471108</v>
      </c>
      <c r="BL22" s="28">
        <f ca="1">Inputs!B20*BL10/(1/Inputs!B19/12+'(Other Computations)'!B144)</f>
        <v>33835077.986602657</v>
      </c>
      <c r="BM22" s="28">
        <f ca="1">Inputs!B20*BM10/(1/Inputs!B19/12+'(Other Computations)'!B144)</f>
        <v>33822753.966728859</v>
      </c>
      <c r="BN22" s="29">
        <f ca="1">BM22</f>
        <v>33822753.966728859</v>
      </c>
      <c r="BO22" s="28">
        <f ca="1">Inputs!B20*BO10/(1/Inputs!B19/12+'(Other Computations)'!B144)</f>
        <v>33807397.450703382</v>
      </c>
      <c r="BP22" s="28">
        <f ca="1">Inputs!B20*BP10/(1/Inputs!B19/12+'(Other Computations)'!B144)</f>
        <v>33794957.546308018</v>
      </c>
      <c r="BQ22" s="28">
        <f ca="1">Inputs!B20*BQ10/(1/Inputs!B19/12+'(Other Computations)'!B144)</f>
        <v>33781489.898947187</v>
      </c>
      <c r="BR22" s="28">
        <f ca="1">Inputs!B20*BR10/(1/Inputs!B19/12+'(Other Computations)'!B144)</f>
        <v>33768498.59002842</v>
      </c>
      <c r="BS22" s="28">
        <f ca="1">Inputs!B20*BS10/(1/Inputs!B19/12+'(Other Computations)'!B144)</f>
        <v>33752926.623718016</v>
      </c>
      <c r="BT22" s="28">
        <f ca="1">Inputs!B20*BT10/(1/Inputs!B19/12+'(Other Computations)'!B144)</f>
        <v>33740954.28368374</v>
      </c>
      <c r="BU22" s="28">
        <f ca="1">Inputs!B20*BU10/(1/Inputs!B19/12+'(Other Computations)'!B144)</f>
        <v>33727695.963035055</v>
      </c>
      <c r="BV22" s="28">
        <f ca="1">Inputs!B20*BV10/(1/Inputs!B19/12+'(Other Computations)'!B144)</f>
        <v>33713842.577550277</v>
      </c>
      <c r="BW22" s="28">
        <f ca="1">Inputs!B20*BW10/(1/Inputs!B19/12+'(Other Computations)'!B144)</f>
        <v>33702646.053945109</v>
      </c>
      <c r="BX22" s="28">
        <f ca="1">Inputs!B20*BX10/(1/Inputs!B19/12+'(Other Computations)'!B144)</f>
        <v>33685776.997976281</v>
      </c>
      <c r="BY22" s="28">
        <f ca="1">Inputs!B20*BY10/(1/Inputs!B19/12+'(Other Computations)'!B144)</f>
        <v>33669985.466850094</v>
      </c>
      <c r="BZ22" s="28">
        <f ca="1">Inputs!B20*BZ10/(1/Inputs!B19/12+'(Other Computations)'!B144)</f>
        <v>33656534.237291165</v>
      </c>
      <c r="CA22" s="29">
        <f ca="1">BZ22</f>
        <v>33656534.237291165</v>
      </c>
      <c r="CB22" s="28">
        <f ca="1">Inputs!B20*CB10/(1/Inputs!B19/12+'(Other Computations)'!B144)</f>
        <v>33641258.130313627</v>
      </c>
      <c r="CC22" s="28">
        <f ca="1">Inputs!B20*CC10/(1/Inputs!B19/12+'(Other Computations)'!B144)</f>
        <v>33628178.141904287</v>
      </c>
      <c r="CD22" s="28">
        <f ca="1">Inputs!B20*CD10/(1/Inputs!B19/12+'(Other Computations)'!B144)</f>
        <v>33614726.906691752</v>
      </c>
      <c r="CE22" s="28">
        <f ca="1">Inputs!B20*CE10/(1/Inputs!B19/12+'(Other Computations)'!B144)</f>
        <v>33601512.81895835</v>
      </c>
      <c r="CF22" s="28">
        <f ca="1">Inputs!B20*CF10/(1/Inputs!B19/12+'(Other Computations)'!B144)</f>
        <v>33587483.660480492</v>
      </c>
      <c r="CG22" s="28">
        <f ca="1">Inputs!B20*CG10/(1/Inputs!B19/12+'(Other Computations)'!B144)</f>
        <v>33571023.162092924</v>
      </c>
      <c r="CH22" s="28">
        <f ca="1">Inputs!B20*CH10/(1/Inputs!B19/12+'(Other Computations)'!B144)</f>
        <v>33554293.998744149</v>
      </c>
      <c r="CI22" s="28">
        <f ca="1">Inputs!B20*CI10/(1/Inputs!B19/12+'(Other Computations)'!B144)</f>
        <v>33544365.845687289</v>
      </c>
      <c r="CJ22" s="28">
        <f ca="1">Inputs!B20*CJ10/(1/Inputs!B19/12+'(Other Computations)'!B144)</f>
        <v>33532552.078352824</v>
      </c>
      <c r="CK22" s="28">
        <f ca="1">Inputs!B20*CK10/(1/Inputs!B19/12+'(Other Computations)'!B144)</f>
        <v>33517303.310831871</v>
      </c>
      <c r="CL22" s="28">
        <f ca="1">Inputs!B20*CL10/(1/Inputs!B19/12+'(Other Computations)'!B144)</f>
        <v>33503021.537694361</v>
      </c>
      <c r="CM22" s="28">
        <f ca="1">Inputs!B20*CM10/(1/Inputs!B19/12+'(Other Computations)'!B144)</f>
        <v>33490512.520424284</v>
      </c>
      <c r="CN22" s="29">
        <f ca="1">CM22</f>
        <v>33490512.520424284</v>
      </c>
      <c r="CO22" s="28">
        <f ca="1">Inputs!B20*CO10/(1/Inputs!B19/12+'(Other Computations)'!B144)</f>
        <v>33478852.679682698</v>
      </c>
      <c r="CP22" s="28">
        <f ca="1">Inputs!B20*CP10/(1/Inputs!B19/12+'(Other Computations)'!B144)</f>
        <v>33467198.974642131</v>
      </c>
      <c r="CQ22" s="28">
        <f ca="1">Inputs!B20*CQ10/(1/Inputs!B19/12+'(Other Computations)'!B144)</f>
        <v>33452070.631427862</v>
      </c>
      <c r="CR22" s="28">
        <f ca="1">Inputs!B20*CR10/(1/Inputs!B19/12+'(Other Computations)'!B144)</f>
        <v>33441379.829610363</v>
      </c>
      <c r="CS22" s="28">
        <f ca="1">Inputs!B20*CS10/(1/Inputs!B19/12+'(Other Computations)'!B144)</f>
        <v>33427256.779867128</v>
      </c>
      <c r="CT22" s="28">
        <f ca="1">Inputs!B20*CT10/(1/Inputs!B19/12+'(Other Computations)'!B144)</f>
        <v>33410779.832750496</v>
      </c>
      <c r="CU22" s="28">
        <f ca="1">Inputs!B20*CU10/(1/Inputs!B19/12+'(Other Computations)'!B144)</f>
        <v>33397014.819800399</v>
      </c>
      <c r="CV22" s="28">
        <f ca="1">Inputs!B20*CV10/(1/Inputs!B19/12+'(Other Computations)'!B144)</f>
        <v>33384702.680046748</v>
      </c>
      <c r="CW22" s="28">
        <f ca="1">Inputs!B20*CW10/(1/Inputs!B19/12+'(Other Computations)'!B144)</f>
        <v>33371014.643015139</v>
      </c>
      <c r="CX22" s="28">
        <f ca="1">Inputs!B20*CX10/(1/Inputs!B19/12+'(Other Computations)'!B144)</f>
        <v>33355392.479266476</v>
      </c>
      <c r="CY22" s="28">
        <f ca="1">Inputs!B20*CY10/(1/Inputs!B19/12+'(Other Computations)'!B144)</f>
        <v>33342466.997595213</v>
      </c>
      <c r="CZ22" s="28">
        <f ca="1">Inputs!B20*CZ10/(1/Inputs!B19/12+'(Other Computations)'!B144)</f>
        <v>33329601.414297953</v>
      </c>
      <c r="DA22" s="29">
        <f ca="1">CZ22</f>
        <v>33329601.414297953</v>
      </c>
      <c r="DB22" s="28">
        <f ca="1">Inputs!B20*DB10/(1/Inputs!B19/12+'(Other Computations)'!B144)</f>
        <v>33315879.367004383</v>
      </c>
      <c r="DC22" s="28">
        <f ca="1">Inputs!B20*DC10/(1/Inputs!B19/12+'(Other Computations)'!B144)</f>
        <v>33300139.016052861</v>
      </c>
      <c r="DD22" s="28">
        <f ca="1">Inputs!B20*DD10/(1/Inputs!B19/12+'(Other Computations)'!B144)</f>
        <v>33288478.973418806</v>
      </c>
      <c r="DE22" s="28">
        <f ca="1">Inputs!B20*DE10/(1/Inputs!B19/12+'(Other Computations)'!B144)</f>
        <v>33275387.233045213</v>
      </c>
      <c r="DF22" s="28">
        <f ca="1">Inputs!B20*DF10/(1/Inputs!B19/12+'(Other Computations)'!B144)</f>
        <v>33262074.125992272</v>
      </c>
      <c r="DG22" s="28">
        <f ca="1">Inputs!B20*DG10/(1/Inputs!B19/12+'(Other Computations)'!B144)</f>
        <v>33248357.041139204</v>
      </c>
      <c r="DH22" s="28">
        <f ca="1">Inputs!B20*DH10/(1/Inputs!B19/12+'(Other Computations)'!B144)</f>
        <v>33235217.740662951</v>
      </c>
      <c r="DI22" s="28">
        <f ca="1">Inputs!B20*DI10/(1/Inputs!B19/12+'(Other Computations)'!B144)</f>
        <v>33220270.911874034</v>
      </c>
      <c r="DJ22" s="28">
        <f ca="1">Inputs!B20*DJ10/(1/Inputs!B19/12+'(Other Computations)'!B144)</f>
        <v>33206072.88445729</v>
      </c>
      <c r="DK22" s="28">
        <f ca="1">Inputs!B20*DK10/(1/Inputs!B19/12+'(Other Computations)'!B144)</f>
        <v>33190699.925379388</v>
      </c>
      <c r="DL22" s="28">
        <f ca="1">Inputs!B20*DL10/(1/Inputs!B19/12+'(Other Computations)'!B144)</f>
        <v>33178756.471671786</v>
      </c>
      <c r="DM22" s="28">
        <f ca="1">Inputs!B20*DM10/(1/Inputs!B19/12+'(Other Computations)'!B144)</f>
        <v>33161617.290157624</v>
      </c>
      <c r="DN22" s="29">
        <f ca="1">DM22</f>
        <v>33161617.290157624</v>
      </c>
      <c r="DO22" s="28">
        <f ca="1">Inputs!B20*DO10/(1/Inputs!B19/12+'(Other Computations)'!B144)</f>
        <v>33150793.612164348</v>
      </c>
      <c r="DP22" s="28">
        <f ca="1">Inputs!B20*DP10/(1/Inputs!B19/12+'(Other Computations)'!B144)</f>
        <v>33137459.629961617</v>
      </c>
      <c r="DQ22" s="28">
        <f ca="1">Inputs!B20*DQ10/(1/Inputs!B19/12+'(Other Computations)'!B144)</f>
        <v>33126125.530090921</v>
      </c>
      <c r="DR22" s="28">
        <f ca="1">Inputs!B20*DR10/(1/Inputs!B19/12+'(Other Computations)'!B144)</f>
        <v>33114669.294798262</v>
      </c>
      <c r="DS22" s="28">
        <f ca="1">Inputs!B20*DS10/(1/Inputs!B19/12+'(Other Computations)'!B144)</f>
        <v>33100722.828260649</v>
      </c>
      <c r="DT22" s="28">
        <f ca="1">Inputs!B20*DT10/(1/Inputs!B19/12+'(Other Computations)'!B144)</f>
        <v>33085446.467967529</v>
      </c>
      <c r="DU22" s="28">
        <f ca="1">Inputs!B20*DU10/(1/Inputs!B19/12+'(Other Computations)'!B144)</f>
        <v>33075657.743341252</v>
      </c>
      <c r="DV22" s="28">
        <f ca="1">Inputs!B20*DV10/(1/Inputs!B19/12+'(Other Computations)'!B144)</f>
        <v>33060402.413697306</v>
      </c>
      <c r="DW22" s="28">
        <f ca="1">Inputs!B20*DW10/(1/Inputs!B19/12+'(Other Computations)'!B144)</f>
        <v>33046050.237898082</v>
      </c>
      <c r="DX22" s="28">
        <f ca="1">Inputs!B20*DX10/(1/Inputs!B19/12+'(Other Computations)'!B144)</f>
        <v>33035454.322657596</v>
      </c>
      <c r="DY22" s="28">
        <f ca="1">Inputs!B20*DY10/(1/Inputs!B19/12+'(Other Computations)'!B144)</f>
        <v>33021250.268413503</v>
      </c>
      <c r="DZ22" s="28">
        <f ca="1">Inputs!B20*DZ10/(1/Inputs!B19/12+'(Other Computations)'!B144)</f>
        <v>33009254.751132838</v>
      </c>
      <c r="EA22" s="29">
        <f ca="1">DZ22</f>
        <v>33009254.751132838</v>
      </c>
      <c r="EB22" s="28">
        <f ca="1">Inputs!B20*EB10/(1/Inputs!B19/12+'(Other Computations)'!B144)</f>
        <v>32997104.795072675</v>
      </c>
      <c r="EC22" s="28">
        <f ca="1">Inputs!B20*EC10/(1/Inputs!B19/12+'(Other Computations)'!B144)</f>
        <v>32986985.976152815</v>
      </c>
      <c r="ED22" s="28">
        <f ca="1">Inputs!B20*ED10/(1/Inputs!B19/12+'(Other Computations)'!B144)</f>
        <v>32973480.100456089</v>
      </c>
      <c r="EE22" s="28">
        <f ca="1">Inputs!B20*EE10/(1/Inputs!B19/12+'(Other Computations)'!B144)</f>
        <v>32960551.494165305</v>
      </c>
      <c r="EF22" s="28">
        <f ca="1">Inputs!B20*EF10/(1/Inputs!B19/12+'(Other Computations)'!B144)</f>
        <v>32946902.324754454</v>
      </c>
      <c r="EG22" s="28">
        <f ca="1">Inputs!B20*EG10/(1/Inputs!B19/12+'(Other Computations)'!B144)</f>
        <v>32935523.44289092</v>
      </c>
      <c r="EH22" s="28">
        <f ca="1">Inputs!B20*EH10/(1/Inputs!B19/12+'(Other Computations)'!B144)</f>
        <v>32923201.646208964</v>
      </c>
      <c r="EI22" s="28">
        <f ca="1">Inputs!B20*EI10/(1/Inputs!B19/12+'(Other Computations)'!B144)</f>
        <v>32910996.327376954</v>
      </c>
      <c r="EJ22" s="28">
        <f ca="1">Inputs!B20*EJ10/(1/Inputs!B19/12+'(Other Computations)'!B144)</f>
        <v>32896577.367285922</v>
      </c>
      <c r="EK22" s="28">
        <f ca="1">Inputs!B20*EK10/(1/Inputs!B19/12+'(Other Computations)'!B144)</f>
        <v>32881255.98848233</v>
      </c>
      <c r="EL22" s="28">
        <f ca="1">Inputs!B20*EL10/(1/Inputs!B19/12+'(Other Computations)'!B144)</f>
        <v>32870845.216426298</v>
      </c>
      <c r="EM22" s="28">
        <f ca="1">Inputs!B20*EM10/(1/Inputs!B19/12+'(Other Computations)'!B144)</f>
        <v>32859294.398743715</v>
      </c>
      <c r="EN22" s="29">
        <f ca="1">EM22</f>
        <v>32859294.398743715</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139.99386999502892</v>
      </c>
      <c r="E28" s="31">
        <f ca="1">D28+'(Other Computations)'!B61*(D29-D28)/Inputs!B28/12</f>
        <v>139.98050096567911</v>
      </c>
      <c r="F28" s="31">
        <f ca="1">E28+'(Other Computations)'!B61*(E29-E28)/Inputs!B28/12</f>
        <v>139.96179109289673</v>
      </c>
      <c r="G28" s="31">
        <f ca="1">F28+'(Other Computations)'!B61*(F29-F28)/Inputs!B28/12</f>
        <v>139.93662997832442</v>
      </c>
      <c r="H28" s="31">
        <f ca="1">G28+'(Other Computations)'!B61*(G29-G28)/Inputs!B28/12</f>
        <v>139.90624836189218</v>
      </c>
      <c r="I28" s="31">
        <f ca="1">H28+'(Other Computations)'!B61*(H29-H28)/Inputs!B28/12</f>
        <v>139.87062804984751</v>
      </c>
      <c r="J28" s="31">
        <f ca="1">I28+'(Other Computations)'!B61*(I29-I28)/Inputs!B28/12</f>
        <v>139.83035311962084</v>
      </c>
      <c r="K28" s="31">
        <f ca="1">J28+'(Other Computations)'!B61*(J29-J28)/Inputs!B28/12</f>
        <v>139.78470630656756</v>
      </c>
      <c r="L28" s="31">
        <f ca="1">K28+'(Other Computations)'!B61*(K29-K28)/Inputs!B28/12</f>
        <v>139.73603947303408</v>
      </c>
      <c r="M28" s="31">
        <f ca="1">L28+'(Other Computations)'!B61*(L29-L28)/Inputs!B28/12</f>
        <v>139.68242366082248</v>
      </c>
      <c r="N28" s="32">
        <f ca="1">M28</f>
        <v>139.68242366082248</v>
      </c>
      <c r="O28" s="31">
        <f ca="1">M28+'(Other Computations)'!B61*(M29-M28)/Inputs!B28/12</f>
        <v>139.62312254618212</v>
      </c>
      <c r="P28" s="31">
        <f ca="1">O28+'(Other Computations)'!B61*(O29-O28)/Inputs!B28/12</f>
        <v>139.559553549985</v>
      </c>
      <c r="Q28" s="31">
        <f ca="1">P28+'(Other Computations)'!B61*(P29-P28)/Inputs!B28/12</f>
        <v>139.49308817298692</v>
      </c>
      <c r="R28" s="31">
        <f ca="1">Q28+'(Other Computations)'!B61*(Q29-Q28)/Inputs!B28/12</f>
        <v>139.42108103930332</v>
      </c>
      <c r="S28" s="31">
        <f ca="1">R28+'(Other Computations)'!B61*(R29-R28)/Inputs!B28/12</f>
        <v>139.34661652277126</v>
      </c>
      <c r="T28" s="31">
        <f ca="1">S28+'(Other Computations)'!B61*(S29-S28)/Inputs!B28/12</f>
        <v>139.26945603248222</v>
      </c>
      <c r="U28" s="31">
        <f ca="1">T28+'(Other Computations)'!B61*(T29-T28)/Inputs!B28/12</f>
        <v>139.18890874497109</v>
      </c>
      <c r="V28" s="31">
        <f ca="1">U28+'(Other Computations)'!B61*(U29-U28)/Inputs!B28/12</f>
        <v>139.10481250213212</v>
      </c>
      <c r="W28" s="31">
        <f ca="1">V28+'(Other Computations)'!B61*(V29-V28)/Inputs!B28/12</f>
        <v>139.01787088529659</v>
      </c>
      <c r="X28" s="31">
        <f ca="1">W28+'(Other Computations)'!B61*(W29-W28)/Inputs!B28/12</f>
        <v>138.92678728881702</v>
      </c>
      <c r="Y28" s="31">
        <f ca="1">X28+'(Other Computations)'!B61*(X29-X28)/Inputs!B28/12</f>
        <v>138.83276954850791</v>
      </c>
      <c r="Z28" s="31">
        <f ca="1">Y28+'(Other Computations)'!B61*(Y29-Y28)/Inputs!B28/12</f>
        <v>138.73448018357195</v>
      </c>
      <c r="AA28" s="32">
        <f ca="1">Z28</f>
        <v>138.73448018357195</v>
      </c>
      <c r="AB28" s="31">
        <f ca="1">Z28+'(Other Computations)'!B61*(Z29-Z28)/Inputs!B28/12</f>
        <v>138.63266441319587</v>
      </c>
      <c r="AC28" s="31">
        <f ca="1">AB28+'(Other Computations)'!B61*(AB29-AB28)/Inputs!B28/12</f>
        <v>138.5271899043158</v>
      </c>
      <c r="AD28" s="31">
        <f ca="1">AC28+'(Other Computations)'!B61*(AC29-AC28)/Inputs!B28/12</f>
        <v>138.41888947203927</v>
      </c>
      <c r="AE28" s="31">
        <f ca="1">AD28+'(Other Computations)'!B61*(AD29-AD28)/Inputs!B28/12</f>
        <v>138.30917367058353</v>
      </c>
      <c r="AF28" s="31">
        <f ca="1">AE28+'(Other Computations)'!B61*(AE29-AE28)/Inputs!B28/12</f>
        <v>138.19661578702284</v>
      </c>
      <c r="AG28" s="31">
        <f ca="1">AF28+'(Other Computations)'!B61*(AF29-AF28)/Inputs!B28/12</f>
        <v>138.0812880256031</v>
      </c>
      <c r="AH28" s="31">
        <f ca="1">AG28+'(Other Computations)'!B61*(AG29-AG28)/Inputs!B28/12</f>
        <v>137.96343150028133</v>
      </c>
      <c r="AI28" s="31">
        <f ca="1">AH28+'(Other Computations)'!B61*(AH29-AH28)/Inputs!B28/12</f>
        <v>137.84482488432849</v>
      </c>
      <c r="AJ28" s="31">
        <f ca="1">AI28+'(Other Computations)'!B61*(AI29-AI28)/Inputs!B28/12</f>
        <v>137.72559522657869</v>
      </c>
      <c r="AK28" s="31">
        <f ca="1">AJ28+'(Other Computations)'!B61*(AJ29-AJ28)/Inputs!B28/12</f>
        <v>137.60360279134412</v>
      </c>
      <c r="AL28" s="31">
        <f ca="1">AK28+'(Other Computations)'!B61*(AK29-AK28)/Inputs!B28/12</f>
        <v>137.47924746210845</v>
      </c>
      <c r="AM28" s="31">
        <f ca="1">AL28+'(Other Computations)'!B61*(AL29-AL28)/Inputs!B28/12</f>
        <v>137.35361330650997</v>
      </c>
      <c r="AN28" s="32">
        <f ca="1">AM28</f>
        <v>137.35361330650997</v>
      </c>
      <c r="AO28" s="31">
        <f ca="1">AM28+'(Other Computations)'!B61*(AM29-AM28)/Inputs!B28/12</f>
        <v>137.22557559398183</v>
      </c>
      <c r="AP28" s="31">
        <f ca="1">AO28+'(Other Computations)'!B61*(AO29-AO28)/Inputs!B28/12</f>
        <v>137.09679904144099</v>
      </c>
      <c r="AQ28" s="31">
        <f ca="1">AP28+'(Other Computations)'!B61*(AP29-AP28)/Inputs!B28/12</f>
        <v>136.96757790421356</v>
      </c>
      <c r="AR28" s="31">
        <f ca="1">AQ28+'(Other Computations)'!B61*(AQ29-AQ28)/Inputs!B28/12</f>
        <v>136.83695283782004</v>
      </c>
      <c r="AS28" s="31">
        <f ca="1">AR28+'(Other Computations)'!B61*(AR29-AR28)/Inputs!B28/12</f>
        <v>136.70424858368074</v>
      </c>
      <c r="AT28" s="31">
        <f ca="1">AS28+'(Other Computations)'!B61*(AS29-AS28)/Inputs!B28/12</f>
        <v>136.56936842585534</v>
      </c>
      <c r="AU28" s="31">
        <f ca="1">AT28+'(Other Computations)'!B61*(AT29-AT28)/Inputs!B28/12</f>
        <v>136.43272259194052</v>
      </c>
      <c r="AV28" s="31">
        <f ca="1">AU28+'(Other Computations)'!B61*(AU29-AU28)/Inputs!B28/12</f>
        <v>136.29589394027343</v>
      </c>
      <c r="AW28" s="31">
        <f ca="1">AV28+'(Other Computations)'!B61*(AV29-AV28)/Inputs!B28/12</f>
        <v>136.15875436266555</v>
      </c>
      <c r="AX28" s="31">
        <f ca="1">AW28+'(Other Computations)'!B61*(AW29-AW28)/Inputs!B28/12</f>
        <v>136.02067931363857</v>
      </c>
      <c r="AY28" s="31">
        <f ca="1">AX28+'(Other Computations)'!B61*(AX29-AX28)/Inputs!B28/12</f>
        <v>135.88086297895842</v>
      </c>
      <c r="AZ28" s="31">
        <f ca="1">AY28+'(Other Computations)'!B61*(AY29-AY28)/Inputs!B28/12</f>
        <v>135.73988194965523</v>
      </c>
      <c r="BA28" s="32">
        <f ca="1">AZ28</f>
        <v>135.73988194965523</v>
      </c>
      <c r="BB28" s="31">
        <f ca="1">AZ28+'(Other Computations)'!B61*(AZ29-AZ28)/Inputs!B28/12</f>
        <v>135.59733972086715</v>
      </c>
      <c r="BC28" s="31">
        <f ca="1">BB28+'(Other Computations)'!B61*(BB29-BB28)/Inputs!B28/12</f>
        <v>135.45355989731354</v>
      </c>
      <c r="BD28" s="31">
        <f ca="1">BC28+'(Other Computations)'!B61*(BC29-BC28)/Inputs!B28/12</f>
        <v>135.30936236146792</v>
      </c>
      <c r="BE28" s="31">
        <f ca="1">BD28+'(Other Computations)'!B61*(BD29-BD28)/Inputs!B28/12</f>
        <v>135.16274898181121</v>
      </c>
      <c r="BF28" s="31">
        <f ca="1">BE28+'(Other Computations)'!B61*(BE29-BE28)/Inputs!B28/12</f>
        <v>135.01607136940686</v>
      </c>
      <c r="BG28" s="31">
        <f ca="1">BF28+'(Other Computations)'!B61*(BF29-BF28)/Inputs!B28/12</f>
        <v>134.8693867498306</v>
      </c>
      <c r="BH28" s="31">
        <f ca="1">BG28+'(Other Computations)'!B61*(BG29-BG28)/Inputs!B28/12</f>
        <v>134.72081124383232</v>
      </c>
      <c r="BI28" s="31">
        <f ca="1">BH28+'(Other Computations)'!B61*(BH29-BH28)/Inputs!B28/12</f>
        <v>134.57242528485307</v>
      </c>
      <c r="BJ28" s="31">
        <f ca="1">BI28+'(Other Computations)'!B61*(BI29-BI28)/Inputs!B28/12</f>
        <v>134.42379865635112</v>
      </c>
      <c r="BK28" s="31">
        <f ca="1">BJ28+'(Other Computations)'!B61*(BJ29-BJ28)/Inputs!B28/12</f>
        <v>134.27531150707421</v>
      </c>
      <c r="BL28" s="31">
        <f ca="1">BK28+'(Other Computations)'!B61*(BK29-BK28)/Inputs!B28/12</f>
        <v>134.12463202118761</v>
      </c>
      <c r="BM28" s="31">
        <f ca="1">BL28+'(Other Computations)'!B61*(BL29-BL28)/Inputs!B28/12</f>
        <v>133.9750115014167</v>
      </c>
      <c r="BN28" s="32">
        <f ca="1">BM28</f>
        <v>133.9750115014167</v>
      </c>
      <c r="BO28" s="31">
        <f ca="1">BM28+'(Other Computations)'!B61*(BM29-BM28)/Inputs!B28/12</f>
        <v>133.82550628582399</v>
      </c>
      <c r="BP28" s="31">
        <f ca="1">BO28+'(Other Computations)'!B61*(BO29-BO28)/Inputs!B28/12</f>
        <v>133.67486036404713</v>
      </c>
      <c r="BQ28" s="31">
        <f ca="1">BP28+'(Other Computations)'!B61*(BP29-BP28)/Inputs!B28/12</f>
        <v>133.52435816646545</v>
      </c>
      <c r="BR28" s="31">
        <f ca="1">BQ28+'(Other Computations)'!B61*(BQ29-BQ28)/Inputs!B28/12</f>
        <v>133.37358679477026</v>
      </c>
      <c r="BS28" s="31">
        <f ca="1">BR28+'(Other Computations)'!B61*(BR29-BR28)/Inputs!B28/12</f>
        <v>133.22277833445784</v>
      </c>
      <c r="BT28" s="31">
        <f ca="1">BS28+'(Other Computations)'!B61*(BS29-BS28)/Inputs!B28/12</f>
        <v>133.07087135838324</v>
      </c>
      <c r="BU28" s="31">
        <f ca="1">BT28+'(Other Computations)'!B61*(BT29-BT28)/Inputs!B28/12</f>
        <v>132.91943658587854</v>
      </c>
      <c r="BV28" s="31">
        <f ca="1">BU28+'(Other Computations)'!B61*(BU29-BU28)/Inputs!B28/12</f>
        <v>132.76794291268553</v>
      </c>
      <c r="BW28" s="31">
        <f ca="1">BV28+'(Other Computations)'!B61*(BV29-BV28)/Inputs!B28/12</f>
        <v>132.61616529358923</v>
      </c>
      <c r="BX28" s="31">
        <f ca="1">BW28+'(Other Computations)'!B61*(BW29-BW28)/Inputs!B28/12</f>
        <v>132.46525399218046</v>
      </c>
      <c r="BY28" s="31">
        <f ca="1">BX28+'(Other Computations)'!B61*(BX29-BX28)/Inputs!B28/12</f>
        <v>132.312819870531</v>
      </c>
      <c r="BZ28" s="31">
        <f ca="1">BY28+'(Other Computations)'!B61*(BY29-BY28)/Inputs!B28/12</f>
        <v>132.15938403387324</v>
      </c>
      <c r="CA28" s="32">
        <f ca="1">BZ28</f>
        <v>132.15938403387324</v>
      </c>
      <c r="CB28" s="31">
        <f ca="1">BZ28+'(Other Computations)'!B61*(BZ29-BZ28)/Inputs!B28/12</f>
        <v>132.00598426382237</v>
      </c>
      <c r="CC28" s="31">
        <f ca="1">CB28+'(Other Computations)'!B61*(CB29-CB28)/Inputs!B28/12</f>
        <v>131.85187517384895</v>
      </c>
      <c r="CD28" s="31">
        <f ca="1">CC28+'(Other Computations)'!B61*(CC29-CC28)/Inputs!B28/12</f>
        <v>131.69802545196922</v>
      </c>
      <c r="CE28" s="31">
        <f ca="1">CD28+'(Other Computations)'!B61*(CD29-CD28)/Inputs!B28/12</f>
        <v>131.54429513797342</v>
      </c>
      <c r="CF28" s="31">
        <f ca="1">CE28+'(Other Computations)'!B61*(CE29-CE28)/Inputs!B28/12</f>
        <v>131.39080431408038</v>
      </c>
      <c r="CG28" s="31">
        <f ca="1">CF28+'(Other Computations)'!B61*(CF29-CF28)/Inputs!B28/12</f>
        <v>131.23722659933361</v>
      </c>
      <c r="CH28" s="31">
        <f ca="1">CG28+'(Other Computations)'!B61*(CG29-CG28)/Inputs!B28/12</f>
        <v>131.08256461996575</v>
      </c>
      <c r="CI28" s="31">
        <f ca="1">CH28+'(Other Computations)'!B61*(CH29-CH28)/Inputs!B28/12</f>
        <v>130.92676016229143</v>
      </c>
      <c r="CJ28" s="31">
        <f ca="1">CI28+'(Other Computations)'!B61*(CI29-CI28)/Inputs!B28/12</f>
        <v>130.77273268780053</v>
      </c>
      <c r="CK28" s="31">
        <f ca="1">CJ28+'(Other Computations)'!B61*(CJ29-CJ28)/Inputs!B28/12</f>
        <v>130.61966084415621</v>
      </c>
      <c r="CL28" s="31">
        <f ca="1">CK28+'(Other Computations)'!B61*(CK29-CK28)/Inputs!B28/12</f>
        <v>130.46609449355765</v>
      </c>
      <c r="CM28" s="31">
        <f ca="1">CL28+'(Other Computations)'!B61*(CL29-CL28)/Inputs!B28/12</f>
        <v>130.31247818032267</v>
      </c>
      <c r="CN28" s="32">
        <f ca="1">CM28</f>
        <v>130.31247818032267</v>
      </c>
      <c r="CO28" s="31">
        <f ca="1">CM28+'(Other Computations)'!B61*(CM29-CM28)/Inputs!B28/12</f>
        <v>130.15958278944376</v>
      </c>
      <c r="CP28" s="31">
        <f ca="1">CO28+'(Other Computations)'!B61*(CO29-CO28)/Inputs!B28/12</f>
        <v>130.0077680905506</v>
      </c>
      <c r="CQ28" s="31">
        <f ca="1">CP28+'(Other Computations)'!B61*(CP29-CP28)/Inputs!B28/12</f>
        <v>129.85702840074612</v>
      </c>
      <c r="CR28" s="31">
        <f ca="1">CQ28+'(Other Computations)'!B61*(CQ29-CQ28)/Inputs!B28/12</f>
        <v>129.70589278914363</v>
      </c>
      <c r="CS28" s="31">
        <f ca="1">CR28+'(Other Computations)'!B61*(CR29-CR28)/Inputs!B28/12</f>
        <v>129.55626314042621</v>
      </c>
      <c r="CT28" s="31">
        <f ca="1">CS28+'(Other Computations)'!B61*(CS29-CS28)/Inputs!B28/12</f>
        <v>129.40667367432411</v>
      </c>
      <c r="CU28" s="31">
        <f ca="1">CT28+'(Other Computations)'!B61*(CT29-CT28)/Inputs!B28/12</f>
        <v>129.25615462158964</v>
      </c>
      <c r="CV28" s="31">
        <f ca="1">CU28+'(Other Computations)'!B61*(CU29-CU28)/Inputs!B28/12</f>
        <v>129.10589658830068</v>
      </c>
      <c r="CW28" s="31">
        <f ca="1">CV28+'(Other Computations)'!B61*(CV29-CV28)/Inputs!B28/12</f>
        <v>128.95652586097253</v>
      </c>
      <c r="CX28" s="31">
        <f ca="1">CW28+'(Other Computations)'!B61*(CW29-CW28)/Inputs!B28/12</f>
        <v>128.8074597858498</v>
      </c>
      <c r="CY28" s="31">
        <f ca="1">CX28+'(Other Computations)'!B61*(CX29-CX28)/Inputs!B28/12</f>
        <v>128.65789738557234</v>
      </c>
      <c r="CZ28" s="31">
        <f ca="1">CY28+'(Other Computations)'!B61*(CY29-CY28)/Inputs!B28/12</f>
        <v>128.50901001337738</v>
      </c>
      <c r="DA28" s="32">
        <f ca="1">CZ28</f>
        <v>128.50901001337738</v>
      </c>
      <c r="DB28" s="31">
        <f ca="1">CZ28+'(Other Computations)'!B61*(CZ29-CZ28)/Inputs!B28/12</f>
        <v>128.36082525693433</v>
      </c>
      <c r="DC28" s="31">
        <f ca="1">DB28+'(Other Computations)'!B61*(DB29-DB28)/Inputs!B28/12</f>
        <v>128.21298401065789</v>
      </c>
      <c r="DD28" s="31">
        <f ca="1">DC28+'(Other Computations)'!B61*(DC29-DC28)/Inputs!B28/12</f>
        <v>128.06464833095544</v>
      </c>
      <c r="DE28" s="31">
        <f ca="1">DD28+'(Other Computations)'!B61*(DD29-DD28)/Inputs!B28/12</f>
        <v>127.91757151475197</v>
      </c>
      <c r="DF28" s="31">
        <f ca="1">DE28+'(Other Computations)'!B61*(DE29-DE28)/Inputs!B28/12</f>
        <v>127.77113598074973</v>
      </c>
      <c r="DG28" s="31">
        <f ca="1">DF28+'(Other Computations)'!B61*(DF29-DF28)/Inputs!B28/12</f>
        <v>127.62525121622505</v>
      </c>
      <c r="DH28" s="31">
        <f ca="1">DG28+'(Other Computations)'!B61*(DG29-DG28)/Inputs!B28/12</f>
        <v>127.47975229968903</v>
      </c>
      <c r="DI28" s="31">
        <f ca="1">DH28+'(Other Computations)'!B61*(DH29-DH28)/Inputs!B28/12</f>
        <v>127.33489219265904</v>
      </c>
      <c r="DJ28" s="31">
        <f ca="1">DI28+'(Other Computations)'!B61*(DI29-DI28)/Inputs!B28/12</f>
        <v>127.1899123658288</v>
      </c>
      <c r="DK28" s="31">
        <f ca="1">DJ28+'(Other Computations)'!B61*(DJ29-DJ28)/Inputs!B28/12</f>
        <v>127.0451521210156</v>
      </c>
      <c r="DL28" s="31">
        <f ca="1">DK28+'(Other Computations)'!B61*(DK29-DK28)/Inputs!B28/12</f>
        <v>126.90013115351553</v>
      </c>
      <c r="DM28" s="31">
        <f ca="1">DL28+'(Other Computations)'!B61*(DL29-DL28)/Inputs!B28/12</f>
        <v>126.75632112772628</v>
      </c>
      <c r="DN28" s="32">
        <f ca="1">DM28</f>
        <v>126.75632112772628</v>
      </c>
      <c r="DO28" s="31">
        <f ca="1">DM28+'(Other Computations)'!B61*(DM29-DM28)/Inputs!B28/12</f>
        <v>126.61152048176794</v>
      </c>
      <c r="DP28" s="31">
        <f ca="1">DO28+'(Other Computations)'!B61*(DO29-DO28)/Inputs!B28/12</f>
        <v>126.46843654975923</v>
      </c>
      <c r="DQ28" s="31">
        <f ca="1">DP28+'(Other Computations)'!B61*(DP29-DP28)/Inputs!B28/12</f>
        <v>126.32598338456604</v>
      </c>
      <c r="DR28" s="31">
        <f ca="1">DQ28+'(Other Computations)'!B61*(DQ29-DQ28)/Inputs!B28/12</f>
        <v>126.18500459922431</v>
      </c>
      <c r="DS28" s="31">
        <f ca="1">DR28+'(Other Computations)'!B61*(DR29-DR28)/Inputs!B28/12</f>
        <v>126.04542601409995</v>
      </c>
      <c r="DT28" s="31">
        <f ca="1">DS28+'(Other Computations)'!B61*(DS29-DS28)/Inputs!B28/12</f>
        <v>125.90617848457303</v>
      </c>
      <c r="DU28" s="31">
        <f ca="1">DT28+'(Other Computations)'!B61*(DT29-DT28)/Inputs!B28/12</f>
        <v>125.76671193653627</v>
      </c>
      <c r="DV28" s="31">
        <f ca="1">DU28+'(Other Computations)'!B61*(DU29-DU28)/Inputs!B28/12</f>
        <v>125.62936182999945</v>
      </c>
      <c r="DW28" s="31">
        <f ca="1">DV28+'(Other Computations)'!B61*(DV29-DV28)/Inputs!B28/12</f>
        <v>125.49178504539164</v>
      </c>
      <c r="DX28" s="31">
        <f ca="1">DW28+'(Other Computations)'!B61*(DW29-DW28)/Inputs!B28/12</f>
        <v>125.35438708749601</v>
      </c>
      <c r="DY28" s="31">
        <f ca="1">DX28+'(Other Computations)'!B61*(DX29-DX28)/Inputs!B28/12</f>
        <v>125.21876268919051</v>
      </c>
      <c r="DZ28" s="31">
        <f ca="1">DY28+'(Other Computations)'!B61*(DY29-DY28)/Inputs!B28/12</f>
        <v>125.08336044947359</v>
      </c>
      <c r="EA28" s="32">
        <f ca="1">DZ28</f>
        <v>125.08336044947359</v>
      </c>
      <c r="EB28" s="31">
        <f ca="1">DZ28+'(Other Computations)'!B61*(DZ29-DZ28)/Inputs!B28/12</f>
        <v>124.94912193343833</v>
      </c>
      <c r="EC28" s="31">
        <f ca="1">EB28+'(Other Computations)'!B61*(EB29-EB28)/Inputs!B28/12</f>
        <v>124.81596672728396</v>
      </c>
      <c r="ED28" s="31">
        <f ca="1">EC28+'(Other Computations)'!B61*(EC29-EC28)/Inputs!B28/12</f>
        <v>124.68473647906919</v>
      </c>
      <c r="EE28" s="31">
        <f ca="1">ED28+'(Other Computations)'!B61*(ED29-ED28)/Inputs!B28/12</f>
        <v>124.55396755912992</v>
      </c>
      <c r="EF28" s="31">
        <f ca="1">EE28+'(Other Computations)'!B61*(EE29-EE28)/Inputs!B28/12</f>
        <v>124.42390702566186</v>
      </c>
      <c r="EG28" s="31">
        <f ca="1">EF28+'(Other Computations)'!B61*(EF29-EF28)/Inputs!B28/12</f>
        <v>124.29424836759711</v>
      </c>
      <c r="EH28" s="31">
        <f ca="1">EG28+'(Other Computations)'!B61*(EG29-EG28)/Inputs!B28/12</f>
        <v>124.16595272578185</v>
      </c>
      <c r="EI28" s="31">
        <f ca="1">EH28+'(Other Computations)'!B61*(EH29-EH28)/Inputs!B28/12</f>
        <v>124.03860077921152</v>
      </c>
      <c r="EJ28" s="31">
        <f ca="1">EI28+'(Other Computations)'!B61*(EI29-EI28)/Inputs!B28/12</f>
        <v>123.91223099608814</v>
      </c>
      <c r="EK28" s="31">
        <f ca="1">EJ28+'(Other Computations)'!B61*(EJ29-EJ28)/Inputs!B28/12</f>
        <v>123.78589970547998</v>
      </c>
      <c r="EL28" s="31">
        <f ca="1">EK28+'(Other Computations)'!B61*(EK29-EK28)/Inputs!B28/12</f>
        <v>123.6592422686486</v>
      </c>
      <c r="EM28" s="31">
        <f ca="1">EL28+'(Other Computations)'!B61*(EL29-EL28)/Inputs!B28/12</f>
        <v>123.53435144478514</v>
      </c>
      <c r="EN28" s="32">
        <f ca="1">EM28</f>
        <v>123.53435144478514</v>
      </c>
    </row>
    <row r="29" spans="1:144" ht="12.75" customHeight="1" outlineLevel="1">
      <c r="A29" s="9" t="str">
        <f>Labels!B39</f>
        <v>Desired Employment</v>
      </c>
      <c r="B29" s="33">
        <f>(1-Inputs!B20)*B11/'(Other Computations)'!B130</f>
        <v>140</v>
      </c>
      <c r="C29" s="33">
        <f ca="1">(1-Inputs!B20)*C11/'(Other Computations)'!B130</f>
        <v>139.64691171366613</v>
      </c>
      <c r="D29" s="33">
        <f ca="1">(1-Inputs!B20)*D11/'(Other Computations)'!B130</f>
        <v>139.22381390447993</v>
      </c>
      <c r="E29" s="33">
        <f ca="1">(1-Inputs!B20)*E11/'(Other Computations)'!B130</f>
        <v>138.90281229341426</v>
      </c>
      <c r="F29" s="33">
        <f ca="1">(1-Inputs!B20)*F11/'(Other Computations)'!B130</f>
        <v>138.51251089353093</v>
      </c>
      <c r="G29" s="33">
        <f ca="1">(1-Inputs!B20)*G11/'(Other Computations)'!B130</f>
        <v>138.18664887182817</v>
      </c>
      <c r="H29" s="33">
        <f ca="1">(1-Inputs!B20)*H11/'(Other Computations)'!B130</f>
        <v>137.85451838811974</v>
      </c>
      <c r="I29" s="33">
        <f ca="1">(1-Inputs!B20)*I11/'(Other Computations)'!B130</f>
        <v>137.55079206879046</v>
      </c>
      <c r="J29" s="33">
        <f ca="1">(1-Inputs!B20)*J11/'(Other Computations)'!B130</f>
        <v>137.20109668775169</v>
      </c>
      <c r="K29" s="33">
        <f ca="1">(1-Inputs!B20)*K11/'(Other Computations)'!B130</f>
        <v>136.98149669503928</v>
      </c>
      <c r="L29" s="33">
        <f ca="1">(1-Inputs!B20)*L11/'(Other Computations)'!B130</f>
        <v>136.64776868964589</v>
      </c>
      <c r="M29" s="33">
        <f ca="1">(1-Inputs!B20)*M11/'(Other Computations)'!B130</f>
        <v>136.2666794575382</v>
      </c>
      <c r="N29" s="34">
        <f ca="1">SUM(B29:M29)</f>
        <v>1656.9750496638051</v>
      </c>
      <c r="O29" s="33">
        <f ca="1">(1-Inputs!B20)*O11/'(Other Computations)'!B130</f>
        <v>135.96154836522879</v>
      </c>
      <c r="P29" s="33">
        <f ca="1">(1-Inputs!B20)*P11/'(Other Computations)'!B130</f>
        <v>135.73114783489515</v>
      </c>
      <c r="Q29" s="33">
        <f ca="1">(1-Inputs!B20)*Q11/'(Other Computations)'!B130</f>
        <v>135.34547727281165</v>
      </c>
      <c r="R29" s="33">
        <f ca="1">(1-Inputs!B20)*R11/'(Other Computations)'!B130</f>
        <v>135.1319248870567</v>
      </c>
      <c r="S29" s="33">
        <f ca="1">(1-Inputs!B20)*S11/'(Other Computations)'!B130</f>
        <v>134.9021722821229</v>
      </c>
      <c r="T29" s="33">
        <f ca="1">(1-Inputs!B20)*T11/'(Other Computations)'!B130</f>
        <v>134.62993227184117</v>
      </c>
      <c r="U29" s="33">
        <f ca="1">(1-Inputs!B20)*U11/'(Other Computations)'!B130</f>
        <v>134.34496515744652</v>
      </c>
      <c r="V29" s="33">
        <f ca="1">(1-Inputs!B20)*V11/'(Other Computations)'!B130</f>
        <v>134.09697537240493</v>
      </c>
      <c r="W29" s="33">
        <f ca="1">(1-Inputs!B20)*W11/'(Other Computations)'!B130</f>
        <v>133.77145572807322</v>
      </c>
      <c r="X29" s="33">
        <f ca="1">(1-Inputs!B20)*X11/'(Other Computations)'!B130</f>
        <v>133.51136544701185</v>
      </c>
      <c r="Y29" s="33">
        <f ca="1">(1-Inputs!B20)*Y11/'(Other Computations)'!B130</f>
        <v>133.17130212819691</v>
      </c>
      <c r="Z29" s="33">
        <f ca="1">(1-Inputs!B20)*Z11/'(Other Computations)'!B130</f>
        <v>132.86989180991054</v>
      </c>
      <c r="AA29" s="34">
        <f ca="1">SUM(O29:Z29)</f>
        <v>1613.4681585570006</v>
      </c>
      <c r="AB29" s="33">
        <f ca="1">(1-Inputs!B20)*AB11/'(Other Computations)'!B130</f>
        <v>132.55733270170373</v>
      </c>
      <c r="AC29" s="33">
        <f ca="1">(1-Inputs!B20)*AC11/'(Other Computations)'!B130</f>
        <v>132.28908500518784</v>
      </c>
      <c r="AD29" s="33">
        <f ca="1">(1-Inputs!B20)*AD11/'(Other Computations)'!B130</f>
        <v>132.09925930818866</v>
      </c>
      <c r="AE29" s="33">
        <f ca="1">(1-Inputs!B20)*AE11/'(Other Computations)'!B130</f>
        <v>131.82583957748818</v>
      </c>
      <c r="AF29" s="33">
        <f ca="1">(1-Inputs!B20)*AF11/'(Other Computations)'!B130</f>
        <v>131.55373672924594</v>
      </c>
      <c r="AG29" s="33">
        <f ca="1">(1-Inputs!B20)*AG11/'(Other Computations)'!B130</f>
        <v>131.29275216706858</v>
      </c>
      <c r="AH29" s="33">
        <f ca="1">(1-Inputs!B20)*AH11/'(Other Computations)'!B130</f>
        <v>131.13169042139731</v>
      </c>
      <c r="AI29" s="33">
        <f ca="1">(1-Inputs!B20)*AI11/'(Other Computations)'!B130</f>
        <v>130.97719659794015</v>
      </c>
      <c r="AJ29" s="33">
        <f ca="1">(1-Inputs!B20)*AJ11/'(Other Computations)'!B130</f>
        <v>130.6988309570676</v>
      </c>
      <c r="AK29" s="33">
        <f ca="1">(1-Inputs!B20)*AK11/'(Other Computations)'!B130</f>
        <v>130.44073582737002</v>
      </c>
      <c r="AL29" s="33">
        <f ca="1">(1-Inputs!B20)*AL11/'(Other Computations)'!B130</f>
        <v>130.24272009963573</v>
      </c>
      <c r="AM29" s="33">
        <f ca="1">(1-Inputs!B20)*AM11/'(Other Computations)'!B130</f>
        <v>129.97864106488919</v>
      </c>
      <c r="AN29" s="34">
        <f ca="1">SUM(AB29:AM29)</f>
        <v>1575.0878204571827</v>
      </c>
      <c r="AO29" s="33">
        <f ca="1">(1-Inputs!B20)*AO11/'(Other Computations)'!B130</f>
        <v>129.80804616762885</v>
      </c>
      <c r="AP29" s="33">
        <f ca="1">(1-Inputs!B20)*AP11/'(Other Computations)'!B130</f>
        <v>129.65366153714149</v>
      </c>
      <c r="AQ29" s="33">
        <f ca="1">(1-Inputs!B20)*AQ11/'(Other Computations)'!B130</f>
        <v>129.4435740799471</v>
      </c>
      <c r="AR29" s="33">
        <f ca="1">(1-Inputs!B20)*AR11/'(Other Computations)'!B130</f>
        <v>129.19318779939718</v>
      </c>
      <c r="AS29" s="33">
        <f ca="1">(1-Inputs!B20)*AS11/'(Other Computations)'!B130</f>
        <v>128.93515149293762</v>
      </c>
      <c r="AT29" s="33">
        <f ca="1">(1-Inputs!B20)*AT11/'(Other Computations)'!B130</f>
        <v>128.69856839236081</v>
      </c>
      <c r="AU29" s="33">
        <f ca="1">(1-Inputs!B20)*AU11/'(Other Computations)'!B130</f>
        <v>128.55139225591549</v>
      </c>
      <c r="AV29" s="33">
        <f ca="1">(1-Inputs!B20)*AV11/'(Other Computations)'!B130</f>
        <v>128.39665427005872</v>
      </c>
      <c r="AW29" s="33">
        <f ca="1">(1-Inputs!B20)*AW11/'(Other Computations)'!B130</f>
        <v>128.20563153871132</v>
      </c>
      <c r="AX29" s="33">
        <f ca="1">(1-Inputs!B20)*AX11/'(Other Computations)'!B130</f>
        <v>127.96725843606251</v>
      </c>
      <c r="AY29" s="33">
        <f ca="1">(1-Inputs!B20)*AY11/'(Other Computations)'!B130</f>
        <v>127.76035569109422</v>
      </c>
      <c r="AZ29" s="33">
        <f ca="1">(1-Inputs!B20)*AZ11/'(Other Computations)'!B130</f>
        <v>127.52944957146144</v>
      </c>
      <c r="BA29" s="34">
        <f ca="1">SUM(AO29:AZ29)</f>
        <v>1544.1429312327168</v>
      </c>
      <c r="BB29" s="33">
        <f ca="1">(1-Inputs!B20)*BB11/'(Other Computations)'!B130</f>
        <v>127.31562188417874</v>
      </c>
      <c r="BC29" s="33">
        <f ca="1">(1-Inputs!B20)*BC11/'(Other Computations)'!B130</f>
        <v>127.1477818326059</v>
      </c>
      <c r="BD29" s="33">
        <f ca="1">(1-Inputs!B20)*BD11/'(Other Computations)'!B130</f>
        <v>126.86443169324046</v>
      </c>
      <c r="BE29" s="33">
        <f ca="1">(1-Inputs!B20)*BE11/'(Other Computations)'!B130</f>
        <v>126.71411850732045</v>
      </c>
      <c r="BF29" s="33">
        <f ca="1">(1-Inputs!B20)*BF11/'(Other Computations)'!B130</f>
        <v>126.56703728181444</v>
      </c>
      <c r="BG29" s="33">
        <f ca="1">(1-Inputs!B20)*BG11/'(Other Computations)'!B130</f>
        <v>126.31143760432904</v>
      </c>
      <c r="BH29" s="33">
        <f ca="1">(1-Inputs!B20)*BH11/'(Other Computations)'!B130</f>
        <v>126.17378000662751</v>
      </c>
      <c r="BI29" s="33">
        <f ca="1">(1-Inputs!B20)*BI11/'(Other Computations)'!B130</f>
        <v>126.0115314831416</v>
      </c>
      <c r="BJ29" s="33">
        <f ca="1">(1-Inputs!B20)*BJ11/'(Other Computations)'!B130</f>
        <v>125.87093885800097</v>
      </c>
      <c r="BK29" s="33">
        <f ca="1">(1-Inputs!B20)*BK11/'(Other Computations)'!B130</f>
        <v>125.59617312000684</v>
      </c>
      <c r="BL29" s="33">
        <f ca="1">(1-Inputs!B20)*BL11/'(Other Computations)'!B130</f>
        <v>125.50649008238405</v>
      </c>
      <c r="BM29" s="33">
        <f ca="1">(1-Inputs!B20)*BM11/'(Other Computations)'!B130</f>
        <v>125.36351108327624</v>
      </c>
      <c r="BN29" s="34">
        <f ca="1">SUM(BB29:BM29)</f>
        <v>1515.4428534369263</v>
      </c>
      <c r="BO29" s="33">
        <f ca="1">(1-Inputs!B20)*BO11/'(Other Computations)'!B130</f>
        <v>125.14830119147763</v>
      </c>
      <c r="BP29" s="33">
        <f ca="1">(1-Inputs!B20)*BP11/'(Other Computations)'!B130</f>
        <v>125.00593378334226</v>
      </c>
      <c r="BQ29" s="33">
        <f ca="1">(1-Inputs!B20)*BQ11/'(Other Computations)'!B130</f>
        <v>124.83992715682328</v>
      </c>
      <c r="BR29" s="33">
        <f ca="1">(1-Inputs!B20)*BR11/'(Other Computations)'!B130</f>
        <v>124.68701948077484</v>
      </c>
      <c r="BS29" s="33">
        <f ca="1">(1-Inputs!B20)*BS11/'(Other Computations)'!B130</f>
        <v>124.47293651256017</v>
      </c>
      <c r="BT29" s="33">
        <f ca="1">(1-Inputs!B20)*BT11/'(Other Computations)'!B130</f>
        <v>124.34822846211213</v>
      </c>
      <c r="BU29" s="33">
        <f ca="1">(1-Inputs!B20)*BU11/'(Other Computations)'!B130</f>
        <v>124.19340100996136</v>
      </c>
      <c r="BV29" s="33">
        <f ca="1">(1-Inputs!B20)*BV11/'(Other Computations)'!B130</f>
        <v>124.02555205273961</v>
      </c>
      <c r="BW29" s="33">
        <f ca="1">(1-Inputs!B20)*BW11/'(Other Computations)'!B130</f>
        <v>123.92367433244496</v>
      </c>
      <c r="BX29" s="33">
        <f ca="1">(1-Inputs!B20)*BX11/'(Other Computations)'!B130</f>
        <v>123.68504858517166</v>
      </c>
      <c r="BY29" s="33">
        <f ca="1">(1-Inputs!B20)*BY11/'(Other Computations)'!B130</f>
        <v>123.47491567904316</v>
      </c>
      <c r="BZ29" s="33">
        <f ca="1">(1-Inputs!B20)*BZ11/'(Other Computations)'!B130</f>
        <v>123.32355727894371</v>
      </c>
      <c r="CA29" s="34">
        <f ca="1">SUM(BO29:BZ29)</f>
        <v>1491.1284955253948</v>
      </c>
      <c r="CB29" s="33">
        <f ca="1">(1-Inputs!B20)*CB11/'(Other Computations)'!B130</f>
        <v>123.12930068135383</v>
      </c>
      <c r="CC29" s="33">
        <f ca="1">(1-Inputs!B20)*CC11/'(Other Computations)'!B130</f>
        <v>122.99013119357578</v>
      </c>
      <c r="CD29" s="33">
        <f ca="1">(1-Inputs!B20)*CD11/'(Other Computations)'!B130</f>
        <v>122.84315936581142</v>
      </c>
      <c r="CE29" s="33">
        <f ca="1">(1-Inputs!B20)*CE11/'(Other Computations)'!B130</f>
        <v>122.70322368173443</v>
      </c>
      <c r="CF29" s="33">
        <f ca="1">(1-Inputs!B20)*CF11/'(Other Computations)'!B130</f>
        <v>122.54472794466596</v>
      </c>
      <c r="CG29" s="33">
        <f ca="1">(1-Inputs!B20)*CG11/'(Other Computations)'!B130</f>
        <v>122.3286965877448</v>
      </c>
      <c r="CH29" s="33">
        <f ca="1">(1-Inputs!B20)*CH11/'(Other Computations)'!B130</f>
        <v>122.10822785792418</v>
      </c>
      <c r="CI29" s="33">
        <f ca="1">(1-Inputs!B20)*CI11/'(Other Computations)'!B130</f>
        <v>122.05477763161556</v>
      </c>
      <c r="CJ29" s="33">
        <f ca="1">(1-Inputs!B20)*CJ11/'(Other Computations)'!B130</f>
        <v>121.9557944938885</v>
      </c>
      <c r="CK29" s="33">
        <f ca="1">(1-Inputs!B20)*CK11/'(Other Computations)'!B130</f>
        <v>121.77423904967952</v>
      </c>
      <c r="CL29" s="33">
        <f ca="1">(1-Inputs!B20)*CL11/'(Other Computations)'!B130</f>
        <v>121.6177948512222</v>
      </c>
      <c r="CM29" s="33">
        <f ca="1">(1-Inputs!B20)*CM11/'(Other Computations)'!B130</f>
        <v>121.50570366569734</v>
      </c>
      <c r="CN29" s="34">
        <f ca="1">SUM(CB29:CM29)</f>
        <v>1467.5557770049138</v>
      </c>
      <c r="CO29" s="33">
        <f ca="1">(1-Inputs!B20)*CO11/'(Other Computations)'!B130</f>
        <v>121.41505613319751</v>
      </c>
      <c r="CP29" s="33">
        <f ca="1">(1-Inputs!B20)*CP11/'(Other Computations)'!B130</f>
        <v>121.32516195781248</v>
      </c>
      <c r="CQ29" s="33">
        <f ca="1">(1-Inputs!B20)*CQ11/'(Other Computations)'!B130</f>
        <v>121.15161717244305</v>
      </c>
      <c r="CR29" s="33">
        <f ca="1">(1-Inputs!B20)*CR11/'(Other Computations)'!B130</f>
        <v>121.08722502302017</v>
      </c>
      <c r="CS29" s="33">
        <f ca="1">(1-Inputs!B20)*CS11/'(Other Computations)'!B130</f>
        <v>120.93990989294598</v>
      </c>
      <c r="CT29" s="33">
        <f ca="1">(1-Inputs!B20)*CT11/'(Other Computations)'!B130</f>
        <v>120.73677623681962</v>
      </c>
      <c r="CU29" s="33">
        <f ca="1">(1-Inputs!B20)*CU11/'(Other Computations)'!B130</f>
        <v>120.60129190414578</v>
      </c>
      <c r="CV29" s="33">
        <f ca="1">(1-Inputs!B20)*CV11/'(Other Computations)'!B130</f>
        <v>120.50214269419877</v>
      </c>
      <c r="CW29" s="33">
        <f ca="1">(1-Inputs!B20)*CW11/'(Other Computations)'!B130</f>
        <v>120.37031993390255</v>
      </c>
      <c r="CX29" s="33">
        <f ca="1">(1-Inputs!B20)*CX11/'(Other Computations)'!B130</f>
        <v>120.1926655298679</v>
      </c>
      <c r="CY29" s="33">
        <f ca="1">(1-Inputs!B20)*CY11/'(Other Computations)'!B130</f>
        <v>120.08198474714301</v>
      </c>
      <c r="CZ29" s="33">
        <f ca="1">(1-Inputs!B20)*CZ11/'(Other Computations)'!B130</f>
        <v>119.97356804225753</v>
      </c>
      <c r="DA29" s="34">
        <f ca="1">SUM(CO29:CZ29)</f>
        <v>1448.3777192677542</v>
      </c>
      <c r="DB29" s="33">
        <f ca="1">(1-Inputs!B20)*DB11/'(Other Computations)'!B130</f>
        <v>119.84516947141182</v>
      </c>
      <c r="DC29" s="33">
        <f ca="1">(1-Inputs!B20)*DC11/'(Other Computations)'!B130</f>
        <v>119.66884885979574</v>
      </c>
      <c r="DD29" s="33">
        <f ca="1">(1-Inputs!B20)*DD11/'(Other Computations)'!B130</f>
        <v>119.5930237176362</v>
      </c>
      <c r="DE29" s="33">
        <f ca="1">(1-Inputs!B20)*DE11/'(Other Computations)'!B130</f>
        <v>119.48288475622329</v>
      </c>
      <c r="DF29" s="33">
        <f ca="1">(1-Inputs!B20)*DF11/'(Other Computations)'!B130</f>
        <v>119.36817354412806</v>
      </c>
      <c r="DG29" s="33">
        <f ca="1">(1-Inputs!B20)*DG11/'(Other Computations)'!B130</f>
        <v>119.24451362375028</v>
      </c>
      <c r="DH29" s="33">
        <f ca="1">(1-Inputs!B20)*DH11/'(Other Computations)'!B130</f>
        <v>119.13581013476178</v>
      </c>
      <c r="DI29" s="33">
        <f ca="1">(1-Inputs!B20)*DI11/'(Other Computations)'!B130</f>
        <v>118.98405416723753</v>
      </c>
      <c r="DJ29" s="33">
        <f ca="1">(1-Inputs!B20)*DJ11/'(Other Computations)'!B130</f>
        <v>118.85172226458855</v>
      </c>
      <c r="DK29" s="33">
        <f ca="1">(1-Inputs!B20)*DK11/'(Other Computations)'!B130</f>
        <v>118.69194439301162</v>
      </c>
      <c r="DL29" s="33">
        <f ca="1">(1-Inputs!B20)*DL11/'(Other Computations)'!B130</f>
        <v>118.61667366805453</v>
      </c>
      <c r="DM29" s="33">
        <f ca="1">(1-Inputs!B20)*DM11/'(Other Computations)'!B130</f>
        <v>118.41580392052606</v>
      </c>
      <c r="DN29" s="34">
        <f ca="1">SUM(DB29:DM29)</f>
        <v>1429.8986225211256</v>
      </c>
      <c r="DO29" s="33">
        <f ca="1">(1-Inputs!B20)*DO11/'(Other Computations)'!B130</f>
        <v>118.36988599806649</v>
      </c>
      <c r="DP29" s="33">
        <f ca="1">(1-Inputs!B20)*DP11/'(Other Computations)'!B130</f>
        <v>118.26313423463192</v>
      </c>
      <c r="DQ29" s="33">
        <f ca="1">(1-Inputs!B20)*DQ11/'(Other Computations)'!B130</f>
        <v>118.20560534888253</v>
      </c>
      <c r="DR29" s="33">
        <f ca="1">(1-Inputs!B20)*DR11/'(Other Computations)'!B130</f>
        <v>118.14527809606038</v>
      </c>
      <c r="DS29" s="33">
        <f ca="1">(1-Inputs!B20)*DS11/'(Other Computations)'!B130</f>
        <v>118.02476831335004</v>
      </c>
      <c r="DT29" s="33">
        <f ca="1">(1-Inputs!B20)*DT11/'(Other Computations)'!B130</f>
        <v>117.87290531765548</v>
      </c>
      <c r="DU29" s="33">
        <f ca="1">(1-Inputs!B20)*DU11/'(Other Computations)'!B130</f>
        <v>117.85534580001597</v>
      </c>
      <c r="DV29" s="33">
        <f ca="1">(1-Inputs!B20)*DV11/'(Other Computations)'!B130</f>
        <v>117.70493903658915</v>
      </c>
      <c r="DW29" s="33">
        <f ca="1">(1-Inputs!B20)*DW11/'(Other Computations)'!B130</f>
        <v>117.57766267060371</v>
      </c>
      <c r="DX29" s="33">
        <f ca="1">(1-Inputs!B20)*DX11/'(Other Computations)'!B130</f>
        <v>117.54242174509962</v>
      </c>
      <c r="DY29" s="33">
        <f ca="1">(1-Inputs!B20)*DY11/'(Other Computations)'!B130</f>
        <v>117.41959368149607</v>
      </c>
      <c r="DZ29" s="33">
        <f ca="1">(1-Inputs!B20)*DZ11/'(Other Computations)'!B130</f>
        <v>117.35122192584271</v>
      </c>
      <c r="EA29" s="34">
        <f ca="1">SUM(DO29:DZ29)</f>
        <v>1414.332762168294</v>
      </c>
      <c r="EB29" s="33">
        <f ca="1">(1-Inputs!B20)*EB11/'(Other Computations)'!B130</f>
        <v>117.27938205894677</v>
      </c>
      <c r="EC29" s="33">
        <f ca="1">(1-Inputs!B20)*EC11/'(Other Computations)'!B130</f>
        <v>117.25710443011275</v>
      </c>
      <c r="ED29" s="33">
        <f ca="1">(1-Inputs!B20)*ED11/'(Other Computations)'!B130</f>
        <v>117.15244669056678</v>
      </c>
      <c r="EE29" s="33">
        <f ca="1">(1-Inputs!B20)*EE11/'(Other Computations)'!B130</f>
        <v>117.06248083136964</v>
      </c>
      <c r="EF29" s="33">
        <f ca="1">(1-Inputs!B20)*EF11/'(Other Computations)'!B130</f>
        <v>116.95556832113235</v>
      </c>
      <c r="EG29" s="33">
        <f ca="1">(1-Inputs!B20)*EG11/'(Other Computations)'!B130</f>
        <v>116.90441939903859</v>
      </c>
      <c r="EH29" s="33">
        <f ca="1">(1-Inputs!B20)*EH11/'(Other Computations)'!B130</f>
        <v>116.83048060333095</v>
      </c>
      <c r="EI29" s="33">
        <f ca="1">(1-Inputs!B20)*EI11/'(Other Computations)'!B130</f>
        <v>116.7597012713051</v>
      </c>
      <c r="EJ29" s="33">
        <f ca="1">(1-Inputs!B20)*EJ11/'(Other Computations)'!B130</f>
        <v>116.63554865705818</v>
      </c>
      <c r="EK29" s="33">
        <f ca="1">(1-Inputs!B20)*EK11/'(Other Computations)'!B130</f>
        <v>116.49043134399211</v>
      </c>
      <c r="EL29" s="33">
        <f ca="1">(1-Inputs!B20)*EL11/'(Other Computations)'!B130</f>
        <v>116.46553081411339</v>
      </c>
      <c r="EM29" s="33">
        <f ca="1">(1-Inputs!B20)*EM11/'(Other Computations)'!B130</f>
        <v>116.41275060692854</v>
      </c>
      <c r="EN29" s="34">
        <f ca="1">SUM(EB29:EM29)</f>
        <v>1402.2058450278953</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845827.1043975628</v>
      </c>
      <c r="C35" s="22">
        <f t="shared" ca="1" si="22"/>
        <v>825047.63159358792</v>
      </c>
      <c r="D35" s="22">
        <f t="shared" ca="1" si="22"/>
        <v>798239.37149181846</v>
      </c>
      <c r="E35" s="22">
        <f t="shared" ca="1" si="22"/>
        <v>836417.32233860448</v>
      </c>
      <c r="F35" s="22">
        <f t="shared" ca="1" si="22"/>
        <v>815916.03562229068</v>
      </c>
      <c r="G35" s="22">
        <f t="shared" ca="1" si="22"/>
        <v>845666.72008489422</v>
      </c>
      <c r="H35" s="22">
        <f t="shared" ca="1" si="22"/>
        <v>834178.24940283503</v>
      </c>
      <c r="I35" s="22">
        <f t="shared" ca="1" si="22"/>
        <v>848971.71533624083</v>
      </c>
      <c r="J35" s="22">
        <f t="shared" ca="1" si="22"/>
        <v>836227.5164733096</v>
      </c>
      <c r="K35" s="22">
        <f t="shared" ca="1" si="22"/>
        <v>842967.75945084833</v>
      </c>
      <c r="L35" s="22">
        <f t="shared" ca="1" si="22"/>
        <v>834226.80431711557</v>
      </c>
      <c r="M35" s="22">
        <f t="shared" ca="1" si="22"/>
        <v>795108.40144295536</v>
      </c>
      <c r="N35" s="23">
        <f ca="1">SUM(B35:M35)</f>
        <v>9958794.6319520641</v>
      </c>
      <c r="O35" s="22">
        <f t="shared" ref="O35:Z35" ca="1" si="23">O44-O54+O38</f>
        <v>800378.96702024795</v>
      </c>
      <c r="P35" s="22">
        <f t="shared" ca="1" si="23"/>
        <v>813562.40995280165</v>
      </c>
      <c r="Q35" s="22">
        <f t="shared" ca="1" si="23"/>
        <v>812930.32016993908</v>
      </c>
      <c r="R35" s="22">
        <f t="shared" ca="1" si="23"/>
        <v>802546.44130990317</v>
      </c>
      <c r="S35" s="22">
        <f t="shared" ca="1" si="23"/>
        <v>782689.77270654554</v>
      </c>
      <c r="T35" s="22">
        <f t="shared" ca="1" si="23"/>
        <v>805477.43517685693</v>
      </c>
      <c r="U35" s="22">
        <f t="shared" ca="1" si="23"/>
        <v>809600.51820466504</v>
      </c>
      <c r="V35" s="22">
        <f t="shared" ca="1" si="23"/>
        <v>799711.3862056128</v>
      </c>
      <c r="W35" s="22">
        <f t="shared" ca="1" si="23"/>
        <v>831469.64273367054</v>
      </c>
      <c r="X35" s="22">
        <f t="shared" ca="1" si="23"/>
        <v>793818.44132690656</v>
      </c>
      <c r="Y35" s="22">
        <f t="shared" ca="1" si="23"/>
        <v>832248.22121017112</v>
      </c>
      <c r="Z35" s="22">
        <f t="shared" ca="1" si="23"/>
        <v>830771.74702051654</v>
      </c>
      <c r="AA35" s="23">
        <f ca="1">SUM(O35:Z35)</f>
        <v>9715205.3030378371</v>
      </c>
      <c r="AB35" s="22">
        <f t="shared" ref="AB35:AM35" ca="1" si="24">AB44-AB54+AB38</f>
        <v>805474.37584333459</v>
      </c>
      <c r="AC35" s="22">
        <f t="shared" ca="1" si="24"/>
        <v>803999.23949252383</v>
      </c>
      <c r="AD35" s="22">
        <f t="shared" ca="1" si="24"/>
        <v>801059.22319492779</v>
      </c>
      <c r="AE35" s="22">
        <f t="shared" ca="1" si="24"/>
        <v>778341.32900570694</v>
      </c>
      <c r="AF35" s="22">
        <f t="shared" ca="1" si="24"/>
        <v>782215.76228874002</v>
      </c>
      <c r="AG35" s="22">
        <f t="shared" ca="1" si="24"/>
        <v>830312.54902293533</v>
      </c>
      <c r="AH35" s="22">
        <f t="shared" ca="1" si="24"/>
        <v>816630.24269291072</v>
      </c>
      <c r="AI35" s="22">
        <f t="shared" ca="1" si="24"/>
        <v>777508.00995462656</v>
      </c>
      <c r="AJ35" s="22">
        <f t="shared" ca="1" si="24"/>
        <v>773041.37522520404</v>
      </c>
      <c r="AK35" s="22">
        <f t="shared" ca="1" si="24"/>
        <v>810444.22389591683</v>
      </c>
      <c r="AL35" s="22">
        <f t="shared" ca="1" si="24"/>
        <v>778074.72184166347</v>
      </c>
      <c r="AM35" s="22">
        <f t="shared" ca="1" si="24"/>
        <v>792927.17279991321</v>
      </c>
      <c r="AN35" s="23">
        <f ca="1">SUM(AB35:AM35)</f>
        <v>9550028.2252584044</v>
      </c>
      <c r="AO35" s="22">
        <f t="shared" ref="AO35:AZ35" ca="1" si="25">AO44-AO54+AO38</f>
        <v>769696.02078198292</v>
      </c>
      <c r="AP35" s="22">
        <f t="shared" ca="1" si="25"/>
        <v>809843.15779414529</v>
      </c>
      <c r="AQ35" s="22">
        <f t="shared" ca="1" si="25"/>
        <v>805160.04124793492</v>
      </c>
      <c r="AR35" s="22">
        <f t="shared" ca="1" si="25"/>
        <v>775579.00811821269</v>
      </c>
      <c r="AS35" s="22">
        <f t="shared" ca="1" si="25"/>
        <v>815985.0062197888</v>
      </c>
      <c r="AT35" s="22">
        <f t="shared" ca="1" si="25"/>
        <v>821835.22539269098</v>
      </c>
      <c r="AU35" s="22">
        <f t="shared" ca="1" si="25"/>
        <v>789363.98203743703</v>
      </c>
      <c r="AV35" s="22">
        <f t="shared" ca="1" si="25"/>
        <v>761171.90574866638</v>
      </c>
      <c r="AW35" s="22">
        <f t="shared" ca="1" si="25"/>
        <v>759540.21938611043</v>
      </c>
      <c r="AX35" s="22">
        <f t="shared" ca="1" si="25"/>
        <v>820536.39774466248</v>
      </c>
      <c r="AY35" s="22">
        <f t="shared" ca="1" si="25"/>
        <v>811077.9953306386</v>
      </c>
      <c r="AZ35" s="22">
        <f t="shared" ca="1" si="25"/>
        <v>793854.06331451575</v>
      </c>
      <c r="BA35" s="23">
        <f ca="1">SUM(AO35:AZ35)</f>
        <v>9533643.023116786</v>
      </c>
      <c r="BB35" s="22">
        <f t="shared" ref="BB35:BM35" ca="1" si="26">BB44-BB54+BB38</f>
        <v>789360.70286231942</v>
      </c>
      <c r="BC35" s="22">
        <f t="shared" ca="1" si="26"/>
        <v>784215.98508206941</v>
      </c>
      <c r="BD35" s="22">
        <f t="shared" ca="1" si="26"/>
        <v>817041.20170330268</v>
      </c>
      <c r="BE35" s="22">
        <f t="shared" ca="1" si="26"/>
        <v>749147.31616874516</v>
      </c>
      <c r="BF35" s="22">
        <f t="shared" ca="1" si="26"/>
        <v>747840.29357322154</v>
      </c>
      <c r="BG35" s="22">
        <f t="shared" ca="1" si="26"/>
        <v>798542.04960188561</v>
      </c>
      <c r="BH35" s="22">
        <f t="shared" ca="1" si="26"/>
        <v>752464.28556531074</v>
      </c>
      <c r="BI35" s="22">
        <f t="shared" ca="1" si="26"/>
        <v>789052.73864644358</v>
      </c>
      <c r="BJ35" s="22">
        <f t="shared" ca="1" si="26"/>
        <v>789704.15119128989</v>
      </c>
      <c r="BK35" s="22">
        <f t="shared" ca="1" si="26"/>
        <v>785650.04481572751</v>
      </c>
      <c r="BL35" s="22">
        <f t="shared" ca="1" si="26"/>
        <v>816734.34114848927</v>
      </c>
      <c r="BM35" s="22">
        <f t="shared" ca="1" si="26"/>
        <v>779706.2369894454</v>
      </c>
      <c r="BN35" s="23">
        <f ca="1">SUM(BB35:BM35)</f>
        <v>9399459.3473482523</v>
      </c>
      <c r="BO35" s="22">
        <f t="shared" ref="BO35:BZ35" ca="1" si="27">BO44-BO54+BO38</f>
        <v>766796.237977757</v>
      </c>
      <c r="BP35" s="22">
        <f t="shared" ca="1" si="27"/>
        <v>767799.4946146803</v>
      </c>
      <c r="BQ35" s="22">
        <f t="shared" ca="1" si="27"/>
        <v>793656.91956279415</v>
      </c>
      <c r="BR35" s="22">
        <f t="shared" ca="1" si="27"/>
        <v>753898.34370236867</v>
      </c>
      <c r="BS35" s="22">
        <f t="shared" ca="1" si="27"/>
        <v>767131.9552535339</v>
      </c>
      <c r="BT35" s="22">
        <f t="shared" ca="1" si="27"/>
        <v>741427.0634537586</v>
      </c>
      <c r="BU35" s="22">
        <f t="shared" ca="1" si="27"/>
        <v>801567.49114719243</v>
      </c>
      <c r="BV35" s="22">
        <f t="shared" ca="1" si="27"/>
        <v>766882.89325003058</v>
      </c>
      <c r="BW35" s="22">
        <f t="shared" ca="1" si="27"/>
        <v>759874.92975161807</v>
      </c>
      <c r="BX35" s="22">
        <f t="shared" ca="1" si="27"/>
        <v>785675.95487805398</v>
      </c>
      <c r="BY35" s="22">
        <f t="shared" ca="1" si="27"/>
        <v>769027.76727689814</v>
      </c>
      <c r="BZ35" s="22">
        <f t="shared" ca="1" si="27"/>
        <v>774400.46536213346</v>
      </c>
      <c r="CA35" s="23">
        <f ca="1">SUM(BO35:BZ35)</f>
        <v>9248139.5162308179</v>
      </c>
      <c r="CB35" s="22">
        <f t="shared" ref="CB35:CM35" ca="1" si="28">CB44-CB54+CB38</f>
        <v>752143.58234503178</v>
      </c>
      <c r="CC35" s="22">
        <f t="shared" ca="1" si="28"/>
        <v>773363.10828076571</v>
      </c>
      <c r="CD35" s="22">
        <f t="shared" ca="1" si="28"/>
        <v>769144.66641556693</v>
      </c>
      <c r="CE35" s="22">
        <f t="shared" ca="1" si="28"/>
        <v>717058.14189482771</v>
      </c>
      <c r="CF35" s="22">
        <f t="shared" ca="1" si="28"/>
        <v>776421.44844265818</v>
      </c>
      <c r="CG35" s="22">
        <f t="shared" ca="1" si="28"/>
        <v>748511.43109491339</v>
      </c>
      <c r="CH35" s="22">
        <f t="shared" ca="1" si="28"/>
        <v>759085.64816942578</v>
      </c>
      <c r="CI35" s="22">
        <f t="shared" ca="1" si="28"/>
        <v>734978.6343853958</v>
      </c>
      <c r="CJ35" s="22">
        <f t="shared" ca="1" si="28"/>
        <v>751264.4933039333</v>
      </c>
      <c r="CK35" s="22">
        <f t="shared" ca="1" si="28"/>
        <v>737691.0724958767</v>
      </c>
      <c r="CL35" s="22">
        <f t="shared" ca="1" si="28"/>
        <v>711895.04811945779</v>
      </c>
      <c r="CM35" s="22">
        <f t="shared" ca="1" si="28"/>
        <v>779347.19000513095</v>
      </c>
      <c r="CN35" s="23">
        <f ca="1">SUM(CB35:CM35)</f>
        <v>9010904.4649529848</v>
      </c>
      <c r="CO35" s="22">
        <f t="shared" ref="CO35:CZ35" ca="1" si="29">CO44-CO54+CO38</f>
        <v>718895.12150384008</v>
      </c>
      <c r="CP35" s="22">
        <f t="shared" ca="1" si="29"/>
        <v>730198.10717224085</v>
      </c>
      <c r="CQ35" s="22">
        <f t="shared" ca="1" si="29"/>
        <v>737709.3467019581</v>
      </c>
      <c r="CR35" s="22">
        <f t="shared" ca="1" si="29"/>
        <v>763892.99543243169</v>
      </c>
      <c r="CS35" s="22">
        <f t="shared" ca="1" si="29"/>
        <v>745134.68375557964</v>
      </c>
      <c r="CT35" s="22">
        <f t="shared" ca="1" si="29"/>
        <v>757696.20513561124</v>
      </c>
      <c r="CU35" s="22">
        <f t="shared" ca="1" si="29"/>
        <v>783109.082776375</v>
      </c>
      <c r="CV35" s="22">
        <f t="shared" ca="1" si="29"/>
        <v>732639.98051708832</v>
      </c>
      <c r="CW35" s="22">
        <f t="shared" ca="1" si="29"/>
        <v>738699.94424889935</v>
      </c>
      <c r="CX35" s="22">
        <f t="shared" ca="1" si="29"/>
        <v>716895.59890064329</v>
      </c>
      <c r="CY35" s="22">
        <f t="shared" ca="1" si="29"/>
        <v>766816.67550402775</v>
      </c>
      <c r="CZ35" s="22">
        <f t="shared" ca="1" si="29"/>
        <v>767706.45921512588</v>
      </c>
      <c r="DA35" s="23">
        <f ca="1">SUM(CO35:CZ35)</f>
        <v>8959394.2008638196</v>
      </c>
      <c r="DB35" s="22">
        <f t="shared" ref="DB35:DM35" ca="1" si="30">DB44-DB54+DB38</f>
        <v>705772.30286678125</v>
      </c>
      <c r="DC35" s="22">
        <f t="shared" ca="1" si="30"/>
        <v>736748.08396044606</v>
      </c>
      <c r="DD35" s="22">
        <f t="shared" ca="1" si="30"/>
        <v>746924.37958392338</v>
      </c>
      <c r="DE35" s="22">
        <f t="shared" ca="1" si="30"/>
        <v>744976.32527309028</v>
      </c>
      <c r="DF35" s="22">
        <f t="shared" ca="1" si="30"/>
        <v>762452.792983577</v>
      </c>
      <c r="DG35" s="22">
        <f t="shared" ca="1" si="30"/>
        <v>766508.6239174793</v>
      </c>
      <c r="DH35" s="22">
        <f t="shared" ca="1" si="30"/>
        <v>745665.30873424106</v>
      </c>
      <c r="DI35" s="22">
        <f t="shared" ca="1" si="30"/>
        <v>739528.02441776742</v>
      </c>
      <c r="DJ35" s="22">
        <f t="shared" ca="1" si="30"/>
        <v>731791.62088656856</v>
      </c>
      <c r="DK35" s="22">
        <f t="shared" ca="1" si="30"/>
        <v>722211.39916026406</v>
      </c>
      <c r="DL35" s="22">
        <f t="shared" ca="1" si="30"/>
        <v>765254.62534419051</v>
      </c>
      <c r="DM35" s="22">
        <f t="shared" ca="1" si="30"/>
        <v>724366.37785942329</v>
      </c>
      <c r="DN35" s="23">
        <f ca="1">SUM(DB35:DM35)</f>
        <v>8892199.8649877533</v>
      </c>
      <c r="DO35" s="22">
        <f t="shared" ref="DO35:DZ35" ca="1" si="31">DO44-DO54+DO38</f>
        <v>777153.34164399758</v>
      </c>
      <c r="DP35" s="22">
        <f t="shared" ca="1" si="31"/>
        <v>751188.16787764092</v>
      </c>
      <c r="DQ35" s="22">
        <f t="shared" ca="1" si="31"/>
        <v>772197.62038153829</v>
      </c>
      <c r="DR35" s="22">
        <f t="shared" ca="1" si="31"/>
        <v>768782.37874907209</v>
      </c>
      <c r="DS35" s="22">
        <f t="shared" ca="1" si="31"/>
        <v>762491.54380652413</v>
      </c>
      <c r="DT35" s="22">
        <f t="shared" ca="1" si="31"/>
        <v>736855.85851813364</v>
      </c>
      <c r="DU35" s="22">
        <f t="shared" ca="1" si="31"/>
        <v>759132.79133059515</v>
      </c>
      <c r="DV35" s="22">
        <f t="shared" ca="1" si="31"/>
        <v>757766.39261605311</v>
      </c>
      <c r="DW35" s="22">
        <f t="shared" ca="1" si="31"/>
        <v>762173.17487777316</v>
      </c>
      <c r="DX35" s="22">
        <f t="shared" ca="1" si="31"/>
        <v>756389.77371076914</v>
      </c>
      <c r="DY35" s="22">
        <f t="shared" ca="1" si="31"/>
        <v>755753.23038617882</v>
      </c>
      <c r="DZ35" s="22">
        <f t="shared" ca="1" si="31"/>
        <v>720825.03334125213</v>
      </c>
      <c r="EA35" s="23">
        <f ca="1">SUM(DO35:DZ35)</f>
        <v>9080709.3072395269</v>
      </c>
      <c r="EB35" s="22">
        <f t="shared" ref="EB35:EM35" ca="1" si="32">EB44-EB54+EB38</f>
        <v>724381.13697907876</v>
      </c>
      <c r="EC35" s="22">
        <f t="shared" ca="1" si="32"/>
        <v>763533.51783661626</v>
      </c>
      <c r="ED35" s="22">
        <f t="shared" ca="1" si="32"/>
        <v>736712.8763895937</v>
      </c>
      <c r="EE35" s="22">
        <f t="shared" ca="1" si="32"/>
        <v>731676.91848003922</v>
      </c>
      <c r="EF35" s="22">
        <f t="shared" ca="1" si="32"/>
        <v>721062.46838854335</v>
      </c>
      <c r="EG35" s="22">
        <f t="shared" ca="1" si="32"/>
        <v>687753.69028301642</v>
      </c>
      <c r="EH35" s="22">
        <f t="shared" ca="1" si="32"/>
        <v>701122.00292316137</v>
      </c>
      <c r="EI35" s="22">
        <f t="shared" ca="1" si="32"/>
        <v>689586.25139734137</v>
      </c>
      <c r="EJ35" s="22">
        <f t="shared" ca="1" si="32"/>
        <v>755044.62180624634</v>
      </c>
      <c r="EK35" s="22">
        <f t="shared" ca="1" si="32"/>
        <v>689700.43093020318</v>
      </c>
      <c r="EL35" s="22">
        <f t="shared" ca="1" si="32"/>
        <v>721275.99350337766</v>
      </c>
      <c r="EM35" s="22">
        <f t="shared" ca="1" si="32"/>
        <v>705946.61514738016</v>
      </c>
      <c r="EN35" s="23">
        <f ca="1">SUM(EB35:EM35)</f>
        <v>8627796.5240645967</v>
      </c>
    </row>
    <row r="36" spans="1:144" ht="12.75" customHeight="1" outlineLevel="1">
      <c r="A36" s="11" t="str">
        <f>Labels!B45</f>
        <v>Final Sales</v>
      </c>
      <c r="B36" s="24">
        <f t="shared" ref="B36:M36" si="33">B12+B21+B37</f>
        <v>963388.68108289549</v>
      </c>
      <c r="C36" s="24">
        <f t="shared" ca="1" si="33"/>
        <v>962794.5588220096</v>
      </c>
      <c r="D36" s="24">
        <f t="shared" ca="1" si="33"/>
        <v>962082.28747796861</v>
      </c>
      <c r="E36" s="24">
        <f t="shared" ca="1" si="33"/>
        <v>961434.82653367613</v>
      </c>
      <c r="F36" s="24">
        <f t="shared" ca="1" si="33"/>
        <v>960794.24018644542</v>
      </c>
      <c r="G36" s="24">
        <f t="shared" ca="1" si="33"/>
        <v>960188.26313423098</v>
      </c>
      <c r="H36" s="24">
        <f t="shared" ca="1" si="33"/>
        <v>959643.07742310746</v>
      </c>
      <c r="I36" s="24">
        <f t="shared" ca="1" si="33"/>
        <v>959109.33116136689</v>
      </c>
      <c r="J36" s="24">
        <f t="shared" ca="1" si="33"/>
        <v>958558.1522090059</v>
      </c>
      <c r="K36" s="24">
        <f t="shared" ca="1" si="33"/>
        <v>958132.4564097398</v>
      </c>
      <c r="L36" s="24">
        <f t="shared" ca="1" si="33"/>
        <v>957591.89372425911</v>
      </c>
      <c r="M36" s="24">
        <f t="shared" ca="1" si="33"/>
        <v>956982.338118852</v>
      </c>
      <c r="N36" s="25">
        <f ca="1">SUM(B36:M36)</f>
        <v>11520700.106283557</v>
      </c>
      <c r="O36" s="24">
        <f t="shared" ref="O36:Z36" ca="1" si="34">O12+O21+O37</f>
        <v>956379.29916939978</v>
      </c>
      <c r="P36" s="24">
        <f t="shared" ca="1" si="34"/>
        <v>955875.93103512528</v>
      </c>
      <c r="Q36" s="24">
        <f t="shared" ca="1" si="34"/>
        <v>955224.89746162982</v>
      </c>
      <c r="R36" s="24">
        <f t="shared" ca="1" si="34"/>
        <v>954774.61572972103</v>
      </c>
      <c r="S36" s="24">
        <f t="shared" ca="1" si="34"/>
        <v>954283.82905574446</v>
      </c>
      <c r="T36" s="24">
        <f t="shared" ca="1" si="34"/>
        <v>953703.41209600645</v>
      </c>
      <c r="U36" s="24">
        <f t="shared" ca="1" si="34"/>
        <v>953160.60662281478</v>
      </c>
      <c r="V36" s="24">
        <f t="shared" ca="1" si="34"/>
        <v>952671.66173646471</v>
      </c>
      <c r="W36" s="24">
        <f t="shared" ca="1" si="34"/>
        <v>952074.1662871138</v>
      </c>
      <c r="X36" s="24">
        <f t="shared" ca="1" si="34"/>
        <v>951623.84871820698</v>
      </c>
      <c r="Y36" s="24">
        <f t="shared" ca="1" si="34"/>
        <v>951001.71866020455</v>
      </c>
      <c r="Z36" s="24">
        <f t="shared" ca="1" si="34"/>
        <v>950510.64164397761</v>
      </c>
      <c r="AA36" s="25">
        <f ca="1">SUM(O36:Z36)</f>
        <v>11441284.628216408</v>
      </c>
      <c r="AB36" s="24">
        <f t="shared" ref="AB36:AM36" ca="1" si="35">AB12+AB21+AB37</f>
        <v>950005.51632224594</v>
      </c>
      <c r="AC36" s="24">
        <f t="shared" ca="1" si="35"/>
        <v>949498.69356966473</v>
      </c>
      <c r="AD36" s="24">
        <f t="shared" ca="1" si="35"/>
        <v>949080.05729052925</v>
      </c>
      <c r="AE36" s="24">
        <f t="shared" ca="1" si="35"/>
        <v>948559.63039014733</v>
      </c>
      <c r="AF36" s="24">
        <f t="shared" ca="1" si="35"/>
        <v>947993.93970104202</v>
      </c>
      <c r="AG36" s="24">
        <f t="shared" ca="1" si="35"/>
        <v>947451.31828022806</v>
      </c>
      <c r="AH36" s="24">
        <f t="shared" ca="1" si="35"/>
        <v>947129.05774499604</v>
      </c>
      <c r="AI36" s="24">
        <f t="shared" ca="1" si="35"/>
        <v>946784.24249731621</v>
      </c>
      <c r="AJ36" s="24">
        <f t="shared" ca="1" si="35"/>
        <v>946212.96404798073</v>
      </c>
      <c r="AK36" s="24">
        <f t="shared" ca="1" si="35"/>
        <v>945658.03305404319</v>
      </c>
      <c r="AL36" s="24">
        <f t="shared" ca="1" si="35"/>
        <v>945254.5221794832</v>
      </c>
      <c r="AM36" s="24">
        <f t="shared" ca="1" si="35"/>
        <v>944705.50335664966</v>
      </c>
      <c r="AN36" s="25">
        <f ca="1">SUM(AB36:AM36)</f>
        <v>11368333.478434326</v>
      </c>
      <c r="AO36" s="24">
        <f t="shared" ref="AO36:AZ36" ca="1" si="36">AO12+AO21+AO37</f>
        <v>944297.90662549762</v>
      </c>
      <c r="AP36" s="24">
        <f t="shared" ca="1" si="36"/>
        <v>943858.36697834625</v>
      </c>
      <c r="AQ36" s="24">
        <f t="shared" ca="1" si="36"/>
        <v>943442.30107126106</v>
      </c>
      <c r="AR36" s="24">
        <f t="shared" ca="1" si="36"/>
        <v>942971.13442869973</v>
      </c>
      <c r="AS36" s="24">
        <f t="shared" ca="1" si="36"/>
        <v>942428.70135313342</v>
      </c>
      <c r="AT36" s="24">
        <f t="shared" ca="1" si="36"/>
        <v>941999.99401983782</v>
      </c>
      <c r="AU36" s="24">
        <f t="shared" ca="1" si="36"/>
        <v>941687.26769957691</v>
      </c>
      <c r="AV36" s="24">
        <f t="shared" ca="1" si="36"/>
        <v>941294.82829528139</v>
      </c>
      <c r="AW36" s="24">
        <f t="shared" ca="1" si="36"/>
        <v>940800.00675402198</v>
      </c>
      <c r="AX36" s="24">
        <f t="shared" ca="1" si="36"/>
        <v>940248.47104707744</v>
      </c>
      <c r="AY36" s="24">
        <f t="shared" ca="1" si="36"/>
        <v>939866.84838990495</v>
      </c>
      <c r="AZ36" s="24">
        <f t="shared" ca="1" si="36"/>
        <v>939437.62814499787</v>
      </c>
      <c r="BA36" s="25">
        <f ca="1">SUM(AO36:AZ36)</f>
        <v>11302333.454807637</v>
      </c>
      <c r="BB36" s="24">
        <f t="shared" ref="BB36:BM36" ca="1" si="37">BB12+BB21+BB37</f>
        <v>938991.76116405101</v>
      </c>
      <c r="BC36" s="24">
        <f t="shared" ca="1" si="37"/>
        <v>938589.5513332932</v>
      </c>
      <c r="BD36" s="24">
        <f t="shared" ca="1" si="37"/>
        <v>938043.84146927437</v>
      </c>
      <c r="BE36" s="24">
        <f t="shared" ca="1" si="37"/>
        <v>937724.15283606655</v>
      </c>
      <c r="BF36" s="24">
        <f t="shared" ca="1" si="37"/>
        <v>937260.03882039571</v>
      </c>
      <c r="BG36" s="24">
        <f t="shared" ca="1" si="37"/>
        <v>936669.02391211479</v>
      </c>
      <c r="BH36" s="24">
        <f t="shared" ca="1" si="37"/>
        <v>936325.30111694615</v>
      </c>
      <c r="BI36" s="24">
        <f t="shared" ca="1" si="37"/>
        <v>935852.60850644263</v>
      </c>
      <c r="BJ36" s="24">
        <f t="shared" ca="1" si="37"/>
        <v>935484.60807704239</v>
      </c>
      <c r="BK36" s="24">
        <f t="shared" ca="1" si="37"/>
        <v>934964.11964913353</v>
      </c>
      <c r="BL36" s="24">
        <f t="shared" ca="1" si="37"/>
        <v>934649.36370251898</v>
      </c>
      <c r="BM36" s="24">
        <f t="shared" ca="1" si="37"/>
        <v>934338.99069091165</v>
      </c>
      <c r="BN36" s="25">
        <f ca="1">SUM(BB36:BM36)</f>
        <v>11238893.361278191</v>
      </c>
      <c r="BO36" s="24">
        <f t="shared" ref="BO36:BZ36" ca="1" si="38">BO12+BO21+BO37</f>
        <v>933865.84970939078</v>
      </c>
      <c r="BP36" s="24">
        <f t="shared" ca="1" si="38"/>
        <v>933449.61180871783</v>
      </c>
      <c r="BQ36" s="24">
        <f t="shared" ca="1" si="38"/>
        <v>933008.09576468566</v>
      </c>
      <c r="BR36" s="24">
        <f t="shared" ca="1" si="38"/>
        <v>932638.19309017994</v>
      </c>
      <c r="BS36" s="24">
        <f t="shared" ca="1" si="38"/>
        <v>932112.08245768317</v>
      </c>
      <c r="BT36" s="24">
        <f t="shared" ca="1" si="38"/>
        <v>931718.53695446823</v>
      </c>
      <c r="BU36" s="24">
        <f t="shared" ca="1" si="38"/>
        <v>931234.11006808816</v>
      </c>
      <c r="BV36" s="24">
        <f t="shared" ca="1" si="38"/>
        <v>930865.74113675195</v>
      </c>
      <c r="BW36" s="24">
        <f t="shared" ca="1" si="38"/>
        <v>930498.15391878108</v>
      </c>
      <c r="BX36" s="24">
        <f t="shared" ca="1" si="38"/>
        <v>929957.95995698299</v>
      </c>
      <c r="BY36" s="24">
        <f t="shared" ca="1" si="38"/>
        <v>929508.62290286762</v>
      </c>
      <c r="BZ36" s="24">
        <f t="shared" ca="1" si="38"/>
        <v>929091.20501245058</v>
      </c>
      <c r="CA36" s="25">
        <f ca="1">SUM(BO36:BZ36)</f>
        <v>11177948.162781049</v>
      </c>
      <c r="CB36" s="24">
        <f t="shared" ref="CB36:CM36" ca="1" si="39">CB12+CB21+CB37</f>
        <v>928636.12717071548</v>
      </c>
      <c r="CC36" s="24">
        <f t="shared" ca="1" si="39"/>
        <v>928196.96479728573</v>
      </c>
      <c r="CD36" s="24">
        <f t="shared" ca="1" si="39"/>
        <v>927794.67189011257</v>
      </c>
      <c r="CE36" s="24">
        <f t="shared" ca="1" si="39"/>
        <v>927391.54456664191</v>
      </c>
      <c r="CF36" s="24">
        <f t="shared" ca="1" si="39"/>
        <v>926854.39392079297</v>
      </c>
      <c r="CG36" s="24">
        <f t="shared" ca="1" si="39"/>
        <v>926380.75978792994</v>
      </c>
      <c r="CH36" s="24">
        <f t="shared" ca="1" si="39"/>
        <v>925842.9692870127</v>
      </c>
      <c r="CI36" s="24">
        <f t="shared" ca="1" si="39"/>
        <v>925520.67272283358</v>
      </c>
      <c r="CJ36" s="24">
        <f t="shared" ca="1" si="39"/>
        <v>925091.99845911434</v>
      </c>
      <c r="CK36" s="24">
        <f t="shared" ca="1" si="39"/>
        <v>924604.2216296494</v>
      </c>
      <c r="CL36" s="24">
        <f t="shared" ca="1" si="39"/>
        <v>924117.16253014468</v>
      </c>
      <c r="CM36" s="24">
        <f t="shared" ca="1" si="39"/>
        <v>923625.4211353861</v>
      </c>
      <c r="CN36" s="25">
        <f ca="1">SUM(CB36:CM36)</f>
        <v>11114056.907897621</v>
      </c>
      <c r="CO36" s="24">
        <f t="shared" ref="CO36:CZ36" ca="1" si="40">CO12+CO21+CO37</f>
        <v>923304.29794042313</v>
      </c>
      <c r="CP36" s="24">
        <f t="shared" ca="1" si="40"/>
        <v>922852.48566191795</v>
      </c>
      <c r="CQ36" s="24">
        <f t="shared" ca="1" si="40"/>
        <v>922329.28029171342</v>
      </c>
      <c r="CR36" s="24">
        <f t="shared" ca="1" si="40"/>
        <v>921948.87329008349</v>
      </c>
      <c r="CS36" s="24">
        <f t="shared" ca="1" si="40"/>
        <v>921529.0079775051</v>
      </c>
      <c r="CT36" s="24">
        <f t="shared" ca="1" si="40"/>
        <v>921005.53711743839</v>
      </c>
      <c r="CU36" s="24">
        <f t="shared" ca="1" si="40"/>
        <v>920588.35300120572</v>
      </c>
      <c r="CV36" s="24">
        <f t="shared" ca="1" si="40"/>
        <v>920267.6886414726</v>
      </c>
      <c r="CW36" s="24">
        <f t="shared" ca="1" si="40"/>
        <v>919799.72151681513</v>
      </c>
      <c r="CX36" s="24">
        <f t="shared" ca="1" si="40"/>
        <v>919293.04080179334</v>
      </c>
      <c r="CY36" s="24">
        <f t="shared" ca="1" si="40"/>
        <v>918817.10875899054</v>
      </c>
      <c r="CZ36" s="24">
        <f t="shared" ca="1" si="40"/>
        <v>918451.75572642661</v>
      </c>
      <c r="DA36" s="25">
        <f ca="1">SUM(CO36:CZ36)</f>
        <v>11050187.150725784</v>
      </c>
      <c r="DB36" s="24">
        <f t="shared" ref="DB36:DM36" ca="1" si="41">DB12+DB21+DB37</f>
        <v>918065.39848186146</v>
      </c>
      <c r="DC36" s="24">
        <f t="shared" ca="1" si="41"/>
        <v>917490.30658466928</v>
      </c>
      <c r="DD36" s="24">
        <f t="shared" ca="1" si="41"/>
        <v>917098.95671909035</v>
      </c>
      <c r="DE36" s="24">
        <f t="shared" ca="1" si="41"/>
        <v>916689.44119354757</v>
      </c>
      <c r="DF36" s="24">
        <f t="shared" ca="1" si="41"/>
        <v>916270.86556551221</v>
      </c>
      <c r="DG36" s="24">
        <f t="shared" ca="1" si="41"/>
        <v>915880.17580050963</v>
      </c>
      <c r="DH36" s="24">
        <f t="shared" ca="1" si="41"/>
        <v>915515.72329203482</v>
      </c>
      <c r="DI36" s="24">
        <f t="shared" ca="1" si="41"/>
        <v>915056.74542944774</v>
      </c>
      <c r="DJ36" s="24">
        <f t="shared" ca="1" si="41"/>
        <v>914607.72613805125</v>
      </c>
      <c r="DK36" s="24">
        <f t="shared" ca="1" si="41"/>
        <v>914110.87826187699</v>
      </c>
      <c r="DL36" s="24">
        <f t="shared" ca="1" si="41"/>
        <v>913691.16463533905</v>
      </c>
      <c r="DM36" s="24">
        <f t="shared" ca="1" si="41"/>
        <v>913220.1816217337</v>
      </c>
      <c r="DN36" s="25">
        <f ca="1">SUM(DB36:DM36)</f>
        <v>10987697.563723676</v>
      </c>
      <c r="DO36" s="24">
        <f t="shared" ref="DO36:DZ36" ca="1" si="42">DO12+DO21+DO37</f>
        <v>912840.18271729234</v>
      </c>
      <c r="DP36" s="24">
        <f t="shared" ca="1" si="42"/>
        <v>912503.38769835443</v>
      </c>
      <c r="DQ36" s="24">
        <f t="shared" ca="1" si="42"/>
        <v>912167.17875035084</v>
      </c>
      <c r="DR36" s="24">
        <f t="shared" ca="1" si="42"/>
        <v>911872.5689305343</v>
      </c>
      <c r="DS36" s="24">
        <f t="shared" ca="1" si="42"/>
        <v>911501.1920643124</v>
      </c>
      <c r="DT36" s="24">
        <f t="shared" ca="1" si="42"/>
        <v>911080.99459403811</v>
      </c>
      <c r="DU36" s="24">
        <f t="shared" ca="1" si="42"/>
        <v>910760.06065425707</v>
      </c>
      <c r="DV36" s="24">
        <f t="shared" ca="1" si="42"/>
        <v>910333.57006930315</v>
      </c>
      <c r="DW36" s="24">
        <f t="shared" ca="1" si="42"/>
        <v>909932.30273869459</v>
      </c>
      <c r="DX36" s="24">
        <f t="shared" ca="1" si="42"/>
        <v>909646.36146827578</v>
      </c>
      <c r="DY36" s="24">
        <f t="shared" ca="1" si="42"/>
        <v>909246.3053652402</v>
      </c>
      <c r="DZ36" s="24">
        <f t="shared" ca="1" si="42"/>
        <v>908908.35719498724</v>
      </c>
      <c r="EA36" s="25">
        <f ca="1">SUM(DO36:DZ36)</f>
        <v>10930792.462245641</v>
      </c>
      <c r="EB36" s="24">
        <f t="shared" ref="EB36:EM36" ca="1" si="43">EB12+EB21+EB37</f>
        <v>908490.24393642158</v>
      </c>
      <c r="EC36" s="24">
        <f t="shared" ca="1" si="43"/>
        <v>908136.77881610463</v>
      </c>
      <c r="ED36" s="24">
        <f t="shared" ca="1" si="43"/>
        <v>907772.97832018672</v>
      </c>
      <c r="EE36" s="24">
        <f t="shared" ca="1" si="43"/>
        <v>907368.7894509217</v>
      </c>
      <c r="EF36" s="24">
        <f t="shared" ca="1" si="43"/>
        <v>906934.4892731182</v>
      </c>
      <c r="EG36" s="24">
        <f t="shared" ca="1" si="43"/>
        <v>906541.75204991642</v>
      </c>
      <c r="EH36" s="24">
        <f t="shared" ca="1" si="43"/>
        <v>906050.32591283764</v>
      </c>
      <c r="EI36" s="24">
        <f t="shared" ca="1" si="43"/>
        <v>905592.10958957928</v>
      </c>
      <c r="EJ36" s="24">
        <f t="shared" ca="1" si="43"/>
        <v>905048.09434845729</v>
      </c>
      <c r="EK36" s="24">
        <f t="shared" ca="1" si="43"/>
        <v>904623.32913795626</v>
      </c>
      <c r="EL36" s="24">
        <f t="shared" ca="1" si="43"/>
        <v>904195.77793881681</v>
      </c>
      <c r="EM36" s="24">
        <f t="shared" ca="1" si="43"/>
        <v>903803.76809634897</v>
      </c>
      <c r="EN36" s="25">
        <f ca="1">SUM(EB36:EM36)</f>
        <v>10874558.436870666</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1187491.1015203279</v>
      </c>
      <c r="C44" s="22">
        <f ca="1">C45*(1-Inputs!B21)+C11*Inputs!B21+C46</f>
        <v>1157806.1403717923</v>
      </c>
      <c r="D44" s="22">
        <f ca="1">D45*(1-Inputs!B21)+D11*Inputs!B21+D46</f>
        <v>1119508.6259406931</v>
      </c>
      <c r="E44" s="22">
        <f ca="1">E45*(1-Inputs!B21)+E11*Inputs!B21+E46</f>
        <v>1174048.5557218159</v>
      </c>
      <c r="F44" s="22">
        <f ca="1">F45*(1-Inputs!B21)+F11*Inputs!B21+F46</f>
        <v>1144761.003269939</v>
      </c>
      <c r="G44" s="22">
        <f ca="1">G45*(1-Inputs!B21)+G11*Inputs!B21+G46</f>
        <v>1187261.9810736584</v>
      </c>
      <c r="H44" s="22">
        <f ca="1">H45*(1-Inputs!B21)+H11*Inputs!B21+H46</f>
        <v>1170849.8800992882</v>
      </c>
      <c r="I44" s="22">
        <f ca="1">I45*(1-Inputs!B21)+I11*Inputs!B21+I46</f>
        <v>1191983.4028612964</v>
      </c>
      <c r="J44" s="22">
        <f ca="1">J45*(1-Inputs!B21)+J11*Inputs!B21+J46</f>
        <v>1173777.4044856804</v>
      </c>
      <c r="K44" s="22">
        <f ca="1">K45*(1-Inputs!B21)+K11*Inputs!B21+K46</f>
        <v>1183406.3230250215</v>
      </c>
      <c r="L44" s="22">
        <f ca="1">L45*(1-Inputs!B21)+L11*Inputs!B21+L46</f>
        <v>1170919.2442625461</v>
      </c>
      <c r="M44" s="22">
        <f ca="1">M45*(1-Inputs!B21)+M11*Inputs!B21+M46</f>
        <v>1115035.8115851744</v>
      </c>
      <c r="N44" s="23">
        <f ca="1">SUM(B44:M44)</f>
        <v>13976849.474217234</v>
      </c>
      <c r="O44" s="22">
        <f ca="1">O45*(1-Inputs!B21)+O11*Inputs!B21+O46</f>
        <v>1122565.1909813066</v>
      </c>
      <c r="P44" s="22">
        <f ca="1">P45*(1-Inputs!B21)+P11*Inputs!B21+P46</f>
        <v>1141398.6808849548</v>
      </c>
      <c r="Q44" s="22">
        <f ca="1">Q45*(1-Inputs!B21)+Q11*Inputs!B21+Q46</f>
        <v>1140495.6954808654</v>
      </c>
      <c r="R44" s="22">
        <f ca="1">R45*(1-Inputs!B21)+R11*Inputs!B21+R46</f>
        <v>1125661.5828236712</v>
      </c>
      <c r="S44" s="22">
        <f ca="1">S45*(1-Inputs!B21)+S11*Inputs!B21+S46</f>
        <v>1097294.9133903033</v>
      </c>
      <c r="T44" s="22">
        <f ca="1">T45*(1-Inputs!B21)+T11*Inputs!B21+T46</f>
        <v>1129848.7169193195</v>
      </c>
      <c r="U44" s="22">
        <f ca="1">U45*(1-Inputs!B21)+U11*Inputs!B21+U46</f>
        <v>1135738.8355304739</v>
      </c>
      <c r="V44" s="22">
        <f ca="1">V45*(1-Inputs!B21)+V11*Inputs!B21+V46</f>
        <v>1121611.5041032564</v>
      </c>
      <c r="W44" s="22">
        <f ca="1">W45*(1-Inputs!B21)+W11*Inputs!B21+W46</f>
        <v>1166980.4420004818</v>
      </c>
      <c r="X44" s="22">
        <f ca="1">X45*(1-Inputs!B21)+X11*Inputs!B21+X46</f>
        <v>1113193.0114193903</v>
      </c>
      <c r="Y44" s="22">
        <f ca="1">Y45*(1-Inputs!B21)+Y11*Inputs!B21+Y46</f>
        <v>1168092.6969669112</v>
      </c>
      <c r="Z44" s="22">
        <f ca="1">Z45*(1-Inputs!B21)+Z11*Inputs!B21+Z46</f>
        <v>1165983.4481245475</v>
      </c>
      <c r="AA44" s="23">
        <f ca="1">SUM(O44:Z44)</f>
        <v>13628864.718625482</v>
      </c>
      <c r="AB44" s="22">
        <f ca="1">AB45*(1-Inputs!B21)+AB11*Inputs!B21+AB46</f>
        <v>1129844.3464428589</v>
      </c>
      <c r="AC44" s="22">
        <f ca="1">AC45*(1-Inputs!B21)+AC11*Inputs!B21+AC46</f>
        <v>1127737.0087988435</v>
      </c>
      <c r="AD44" s="22">
        <f ca="1">AD45*(1-Inputs!B21)+AD11*Inputs!B21+AD46</f>
        <v>1123536.9855165635</v>
      </c>
      <c r="AE44" s="22">
        <f ca="1">AE45*(1-Inputs!B21)+AE11*Inputs!B21+AE46</f>
        <v>1091082.8509605338</v>
      </c>
      <c r="AF44" s="22">
        <f ca="1">AF45*(1-Inputs!B21)+AF11*Inputs!B21+AF46</f>
        <v>1096617.7556505811</v>
      </c>
      <c r="AG44" s="22">
        <f ca="1">AG45*(1-Inputs!B21)+AG11*Inputs!B21+AG46</f>
        <v>1165327.4509851458</v>
      </c>
      <c r="AH44" s="22">
        <f ca="1">AH45*(1-Inputs!B21)+AH11*Inputs!B21+AH46</f>
        <v>1145781.2990851107</v>
      </c>
      <c r="AI44" s="22">
        <f ca="1">AI45*(1-Inputs!B21)+AI11*Inputs!B21+AI46</f>
        <v>1089892.3951732761</v>
      </c>
      <c r="AJ44" s="22">
        <f ca="1">AJ45*(1-Inputs!B21)+AJ11*Inputs!B21+AJ46</f>
        <v>1083511.4884169581</v>
      </c>
      <c r="AK44" s="22">
        <f ca="1">AK45*(1-Inputs!B21)+AK11*Inputs!B21+AK46</f>
        <v>1136944.1293751192</v>
      </c>
      <c r="AL44" s="22">
        <f ca="1">AL45*(1-Inputs!B21)+AL11*Inputs!B21+AL46</f>
        <v>1090701.9835833288</v>
      </c>
      <c r="AM44" s="22">
        <f ca="1">AM45*(1-Inputs!B21)+AM11*Inputs!B21+AM46</f>
        <v>1111919.7706665427</v>
      </c>
      <c r="AN44" s="23">
        <f ca="1">SUM(AB44:AM44)</f>
        <v>13392897.464654863</v>
      </c>
      <c r="AO44" s="22">
        <f ca="1">AO45*(1-Inputs!B21)+AO11*Inputs!B21+AO46</f>
        <v>1078732.410640928</v>
      </c>
      <c r="AP44" s="22">
        <f ca="1">AP45*(1-Inputs!B21)+AP11*Inputs!B21+AP46</f>
        <v>1136085.4635154456</v>
      </c>
      <c r="AQ44" s="22">
        <f ca="1">AQ45*(1-Inputs!B21)+AQ11*Inputs!B21+AQ46</f>
        <v>1129395.2970208593</v>
      </c>
      <c r="AR44" s="22">
        <f ca="1">AR45*(1-Inputs!B21)+AR11*Inputs!B21+AR46</f>
        <v>1087136.6782641134</v>
      </c>
      <c r="AS44" s="22">
        <f ca="1">AS45*(1-Inputs!B21)+AS11*Inputs!B21+AS46</f>
        <v>1144859.5326949365</v>
      </c>
      <c r="AT44" s="22">
        <f ca="1">AT45*(1-Inputs!B21)+AT11*Inputs!B21+AT46</f>
        <v>1153216.9886562251</v>
      </c>
      <c r="AU44" s="22">
        <f ca="1">AU45*(1-Inputs!B21)+AU11*Inputs!B21+AU46</f>
        <v>1106829.4981487195</v>
      </c>
      <c r="AV44" s="22">
        <f ca="1">AV45*(1-Inputs!B21)+AV11*Inputs!B21+AV46</f>
        <v>1066555.1034504757</v>
      </c>
      <c r="AW44" s="22">
        <f ca="1">AW45*(1-Inputs!B21)+AW11*Inputs!B21+AW46</f>
        <v>1064224.1229325386</v>
      </c>
      <c r="AX44" s="22">
        <f ca="1">AX45*(1-Inputs!B21)+AX11*Inputs!B21+AX46</f>
        <v>1151361.5205876131</v>
      </c>
      <c r="AY44" s="22">
        <f ca="1">AY45*(1-Inputs!B21)+AY11*Inputs!B21+AY46</f>
        <v>1137849.5171390076</v>
      </c>
      <c r="AZ44" s="22">
        <f ca="1">AZ45*(1-Inputs!B21)+AZ11*Inputs!B21+AZ46</f>
        <v>1113243.8999731177</v>
      </c>
      <c r="BA44" s="23">
        <f ca="1">SUM(AO44:AZ44)</f>
        <v>13369490.033023983</v>
      </c>
      <c r="BB44" s="22">
        <f ca="1">BB45*(1-Inputs!B21)+BB11*Inputs!B21+BB46</f>
        <v>1106824.8136128373</v>
      </c>
      <c r="BC44" s="22">
        <f ca="1">BC45*(1-Inputs!B21)+BC11*Inputs!B21+BC46</f>
        <v>1099475.2167839087</v>
      </c>
      <c r="BD44" s="22">
        <f ca="1">BD45*(1-Inputs!B21)+BD11*Inputs!B21+BD46</f>
        <v>1146368.3833856706</v>
      </c>
      <c r="BE44" s="22">
        <f ca="1">BE45*(1-Inputs!B21)+BE11*Inputs!B21+BE46</f>
        <v>1049377.1183363027</v>
      </c>
      <c r="BF44" s="22">
        <f ca="1">BF45*(1-Inputs!B21)+BF11*Inputs!B21+BF46</f>
        <v>1047509.9431998403</v>
      </c>
      <c r="BG44" s="22">
        <f ca="1">BG45*(1-Inputs!B21)+BG11*Inputs!B21+BG46</f>
        <v>1119941.0232407891</v>
      </c>
      <c r="BH44" s="22">
        <f ca="1">BH45*(1-Inputs!B21)+BH11*Inputs!B21+BH46</f>
        <v>1054115.646045682</v>
      </c>
      <c r="BI44" s="22">
        <f ca="1">BI45*(1-Inputs!B21)+BI11*Inputs!B21+BI46</f>
        <v>1106384.8647330147</v>
      </c>
      <c r="BJ44" s="22">
        <f ca="1">BJ45*(1-Inputs!B21)+BJ11*Inputs!B21+BJ46</f>
        <v>1107315.4540827952</v>
      </c>
      <c r="BK44" s="22">
        <f ca="1">BK45*(1-Inputs!B21)+BK11*Inputs!B21+BK46</f>
        <v>1101523.8735462774</v>
      </c>
      <c r="BL44" s="22">
        <f ca="1">BL45*(1-Inputs!B21)+BL11*Inputs!B21+BL46</f>
        <v>1145930.0111645085</v>
      </c>
      <c r="BM44" s="22">
        <f ca="1">BM45*(1-Inputs!B21)+BM11*Inputs!B21+BM46</f>
        <v>1093032.7195087315</v>
      </c>
      <c r="BN44" s="23">
        <f ca="1">SUM(BB44:BM44)</f>
        <v>13177799.067640359</v>
      </c>
      <c r="BO44" s="22">
        <f ca="1">BO45*(1-Inputs!B21)+BO11*Inputs!B21+BO46</f>
        <v>1074589.8637777481</v>
      </c>
      <c r="BP44" s="22">
        <f ca="1">BP45*(1-Inputs!B21)+BP11*Inputs!B21+BP46</f>
        <v>1076023.0875447814</v>
      </c>
      <c r="BQ44" s="22">
        <f ca="1">BQ45*(1-Inputs!B21)+BQ11*Inputs!B21+BQ46</f>
        <v>1112962.266042087</v>
      </c>
      <c r="BR44" s="22">
        <f ca="1">BR45*(1-Inputs!B21)+BR11*Inputs!B21+BR46</f>
        <v>1056164.3005271934</v>
      </c>
      <c r="BS44" s="22">
        <f ca="1">BS45*(1-Inputs!B21)+BS11*Inputs!B21+BS46</f>
        <v>1075069.4598860007</v>
      </c>
      <c r="BT44" s="22">
        <f ca="1">BT45*(1-Inputs!B21)+BT11*Inputs!B21+BT46</f>
        <v>1038348.1858863218</v>
      </c>
      <c r="BU44" s="22">
        <f ca="1">BU45*(1-Inputs!B21)+BU11*Inputs!B21+BU46</f>
        <v>1124263.0825912273</v>
      </c>
      <c r="BV44" s="22">
        <f ca="1">BV45*(1-Inputs!B21)+BV11*Inputs!B21+BV46</f>
        <v>1074713.6570238532</v>
      </c>
      <c r="BW44" s="22">
        <f ca="1">BW45*(1-Inputs!B21)+BW11*Inputs!B21+BW46</f>
        <v>1064702.2805975496</v>
      </c>
      <c r="BX44" s="22">
        <f ca="1">BX45*(1-Inputs!B21)+BX11*Inputs!B21+BX46</f>
        <v>1101560.8879210295</v>
      </c>
      <c r="BY44" s="22">
        <f ca="1">BY45*(1-Inputs!B21)+BY11*Inputs!B21+BY46</f>
        <v>1077777.7627765213</v>
      </c>
      <c r="BZ44" s="22">
        <f ca="1">BZ45*(1-Inputs!B21)+BZ11*Inputs!B21+BZ46</f>
        <v>1085453.0457554287</v>
      </c>
      <c r="CA44" s="23">
        <f ca="1">SUM(BO44:BZ44)</f>
        <v>12961627.880329743</v>
      </c>
      <c r="CB44" s="22">
        <f ca="1">CB45*(1-Inputs!B21)+CB11*Inputs!B21+CB46</f>
        <v>1053657.4985881406</v>
      </c>
      <c r="CC44" s="22">
        <f ca="1">CC45*(1-Inputs!B21)+CC11*Inputs!B21+CC46</f>
        <v>1083971.1070677605</v>
      </c>
      <c r="CD44" s="22">
        <f ca="1">CD45*(1-Inputs!B21)+CD11*Inputs!B21+CD46</f>
        <v>1077944.7615460481</v>
      </c>
      <c r="CE44" s="22">
        <f ca="1">CE45*(1-Inputs!B21)+CE11*Inputs!B21+CE46</f>
        <v>1003535.4408021348</v>
      </c>
      <c r="CF44" s="22">
        <f ca="1">CF45*(1-Inputs!B21)+CF11*Inputs!B21+CF46</f>
        <v>1088340.1644418926</v>
      </c>
      <c r="CG44" s="22">
        <f ca="1">CG45*(1-Inputs!B21)+CG11*Inputs!B21+CG46</f>
        <v>1048468.7110879716</v>
      </c>
      <c r="CH44" s="22">
        <f ca="1">CH45*(1-Inputs!B21)+CH11*Inputs!B21+CH46</f>
        <v>1063574.735480132</v>
      </c>
      <c r="CI44" s="22">
        <f ca="1">CI45*(1-Inputs!B21)+CI11*Inputs!B21+CI46</f>
        <v>1029136.1443600892</v>
      </c>
      <c r="CJ44" s="22">
        <f ca="1">CJ45*(1-Inputs!B21)+CJ11*Inputs!B21+CJ46</f>
        <v>1052401.657100857</v>
      </c>
      <c r="CK44" s="22">
        <f ca="1">CK45*(1-Inputs!B21)+CK11*Inputs!B21+CK46</f>
        <v>1033011.0559464906</v>
      </c>
      <c r="CL44" s="22">
        <f ca="1">CL45*(1-Inputs!B21)+CL11*Inputs!B21+CL46</f>
        <v>996159.59255160636</v>
      </c>
      <c r="CM44" s="22">
        <f ca="1">CM45*(1-Inputs!B21)+CM11*Inputs!B21+CM46</f>
        <v>1092519.7952454251</v>
      </c>
      <c r="CN44" s="23">
        <f ca="1">SUM(CB44:CM44)</f>
        <v>12622720.664218549</v>
      </c>
      <c r="CO44" s="22">
        <f ca="1">CO45*(1-Inputs!B21)+CO11*Inputs!B21+CO46</f>
        <v>1006159.6973864381</v>
      </c>
      <c r="CP44" s="22">
        <f ca="1">CP45*(1-Inputs!B21)+CP11*Inputs!B21+CP46</f>
        <v>1022306.8197698679</v>
      </c>
      <c r="CQ44" s="22">
        <f ca="1">CQ45*(1-Inputs!B21)+CQ11*Inputs!B21+CQ46</f>
        <v>1033037.1619551781</v>
      </c>
      <c r="CR44" s="22">
        <f ca="1">CR45*(1-Inputs!B21)+CR11*Inputs!B21+CR46</f>
        <v>1070442.3744272834</v>
      </c>
      <c r="CS44" s="22">
        <f ca="1">CS45*(1-Inputs!B21)+CS11*Inputs!B21+CS46</f>
        <v>1043644.7863174947</v>
      </c>
      <c r="CT44" s="22">
        <f ca="1">CT45*(1-Inputs!B21)+CT11*Inputs!B21+CT46</f>
        <v>1061589.8168603971</v>
      </c>
      <c r="CU44" s="22">
        <f ca="1">CU45*(1-Inputs!B21)+CU11*Inputs!B21+CU46</f>
        <v>1097893.9277757739</v>
      </c>
      <c r="CV44" s="22">
        <f ca="1">CV45*(1-Inputs!B21)+CV11*Inputs!B21+CV46</f>
        <v>1025795.2102625071</v>
      </c>
      <c r="CW44" s="22">
        <f ca="1">CW45*(1-Inputs!B21)+CW11*Inputs!B21+CW46</f>
        <v>1034452.3013079514</v>
      </c>
      <c r="CX44" s="22">
        <f ca="1">CX45*(1-Inputs!B21)+CX11*Inputs!B21+CX46</f>
        <v>1003303.2365247285</v>
      </c>
      <c r="CY44" s="22">
        <f ca="1">CY45*(1-Inputs!B21)+CY11*Inputs!B21+CY46</f>
        <v>1074619.0602438492</v>
      </c>
      <c r="CZ44" s="22">
        <f ca="1">CZ45*(1-Inputs!B21)+CZ11*Inputs!B21+CZ46</f>
        <v>1075890.1798311323</v>
      </c>
      <c r="DA44" s="23">
        <f ca="1">SUM(CO44:CZ44)</f>
        <v>12549134.572662603</v>
      </c>
      <c r="DB44" s="22">
        <f ca="1">DB45*(1-Inputs!B21)+DB11*Inputs!B21+DB46</f>
        <v>987412.81361921143</v>
      </c>
      <c r="DC44" s="22">
        <f ca="1">DC45*(1-Inputs!B21)+DC11*Inputs!B21+DC46</f>
        <v>1031663.9294673039</v>
      </c>
      <c r="DD44" s="22">
        <f ca="1">DD45*(1-Inputs!B21)+DD11*Inputs!B21+DD46</f>
        <v>1046201.4946437001</v>
      </c>
      <c r="DE44" s="22">
        <f ca="1">DE45*(1-Inputs!B21)+DE11*Inputs!B21+DE46</f>
        <v>1043418.5599139385</v>
      </c>
      <c r="DF44" s="22">
        <f ca="1">DF45*(1-Inputs!B21)+DF11*Inputs!B21+DF46</f>
        <v>1068384.942357491</v>
      </c>
      <c r="DG44" s="22">
        <f ca="1">DG45*(1-Inputs!B21)+DG11*Inputs!B21+DG46</f>
        <v>1074178.98654878</v>
      </c>
      <c r="DH44" s="22">
        <f ca="1">DH45*(1-Inputs!B21)+DH11*Inputs!B21+DH46</f>
        <v>1044402.8220012967</v>
      </c>
      <c r="DI44" s="22">
        <f ca="1">DI45*(1-Inputs!B21)+DI11*Inputs!B21+DI46</f>
        <v>1035635.272977763</v>
      </c>
      <c r="DJ44" s="22">
        <f ca="1">DJ45*(1-Inputs!B21)+DJ11*Inputs!B21+DJ46</f>
        <v>1024583.2679331931</v>
      </c>
      <c r="DK44" s="22">
        <f ca="1">DK45*(1-Inputs!B21)+DK11*Inputs!B21+DK46</f>
        <v>1010897.2368956154</v>
      </c>
      <c r="DL44" s="22">
        <f ca="1">DL45*(1-Inputs!B21)+DL11*Inputs!B21+DL46</f>
        <v>1072387.5600155103</v>
      </c>
      <c r="DM44" s="22">
        <f ca="1">DM45*(1-Inputs!B21)+DM11*Inputs!B21+DM46</f>
        <v>1013975.7778944143</v>
      </c>
      <c r="DN44" s="23">
        <f ca="1">SUM(DB44:DM44)</f>
        <v>12453142.664268218</v>
      </c>
      <c r="DO44" s="22">
        <f ca="1">DO45*(1-Inputs!B21)+DO11*Inputs!B21+DO46</f>
        <v>1089385.7261580918</v>
      </c>
      <c r="DP44" s="22">
        <f ca="1">DP45*(1-Inputs!B21)+DP11*Inputs!B21+DP46</f>
        <v>1052292.6207775823</v>
      </c>
      <c r="DQ44" s="22">
        <f ca="1">DQ45*(1-Inputs!B21)+DQ11*Inputs!B21+DQ46</f>
        <v>1082306.1243545786</v>
      </c>
      <c r="DR44" s="22">
        <f ca="1">DR45*(1-Inputs!B21)+DR11*Inputs!B21+DR46</f>
        <v>1077427.2077367697</v>
      </c>
      <c r="DS44" s="22">
        <f ca="1">DS45*(1-Inputs!B21)+DS11*Inputs!B21+DS46</f>
        <v>1068440.3006759868</v>
      </c>
      <c r="DT44" s="22">
        <f ca="1">DT45*(1-Inputs!B21)+DT11*Inputs!B21+DT46</f>
        <v>1031817.8931211433</v>
      </c>
      <c r="DU44" s="22">
        <f ca="1">DU45*(1-Inputs!B21)+DU11*Inputs!B21+DU46</f>
        <v>1063642.0828532311</v>
      </c>
      <c r="DV44" s="22">
        <f ca="1">DV45*(1-Inputs!B21)+DV11*Inputs!B21+DV46</f>
        <v>1061690.0846895997</v>
      </c>
      <c r="DW44" s="22">
        <f ca="1">DW45*(1-Inputs!B21)+DW11*Inputs!B21+DW46</f>
        <v>1067985.4879206284</v>
      </c>
      <c r="DX44" s="22">
        <f ca="1">DX45*(1-Inputs!B21)+DX11*Inputs!B21+DX46</f>
        <v>1059723.4862534797</v>
      </c>
      <c r="DY44" s="22">
        <f ca="1">DY45*(1-Inputs!B21)+DY11*Inputs!B21+DY46</f>
        <v>1058814.1386469221</v>
      </c>
      <c r="DZ44" s="22">
        <f ca="1">DZ45*(1-Inputs!B21)+DZ11*Inputs!B21+DZ46</f>
        <v>1008916.7142970267</v>
      </c>
      <c r="EA44" s="23">
        <f ca="1">SUM(DO44:DZ44)</f>
        <v>12722441.867485043</v>
      </c>
      <c r="EB44" s="22">
        <f ca="1">EB45*(1-Inputs!B21)+EB11*Inputs!B21+EB46</f>
        <v>1013996.8623510649</v>
      </c>
      <c r="EC44" s="22">
        <f ca="1">EC45*(1-Inputs!B21)+EC11*Inputs!B21+EC46</f>
        <v>1069928.8350046899</v>
      </c>
      <c r="ED44" s="22">
        <f ca="1">ED45*(1-Inputs!B21)+ED11*Inputs!B21+ED46</f>
        <v>1031613.6329375148</v>
      </c>
      <c r="EE44" s="22">
        <f ca="1">EE45*(1-Inputs!B21)+EE11*Inputs!B21+EE46</f>
        <v>1024419.407352437</v>
      </c>
      <c r="EF44" s="22">
        <f ca="1">EF45*(1-Inputs!B21)+EF11*Inputs!B21+EF46</f>
        <v>1009255.9072217287</v>
      </c>
      <c r="EG44" s="22">
        <f ca="1">EG45*(1-Inputs!B21)+EG11*Inputs!B21+EG46</f>
        <v>961671.93849954719</v>
      </c>
      <c r="EH44" s="22">
        <f ca="1">EH45*(1-Inputs!B21)+EH11*Inputs!B21+EH46</f>
        <v>980769.52798546862</v>
      </c>
      <c r="EI44" s="22">
        <f ca="1">EI45*(1-Inputs!B21)+EI11*Inputs!B21+EI46</f>
        <v>964289.88294858288</v>
      </c>
      <c r="EJ44" s="22">
        <f ca="1">EJ45*(1-Inputs!B21)+EJ11*Inputs!B21+EJ46</f>
        <v>1057801.8406755901</v>
      </c>
      <c r="EK44" s="22">
        <f ca="1">EK45*(1-Inputs!B21)+EK11*Inputs!B21+EK46</f>
        <v>964452.99656695686</v>
      </c>
      <c r="EL44" s="22">
        <f ca="1">EL45*(1-Inputs!B21)+EL11*Inputs!B21+EL46</f>
        <v>1009560.9431000632</v>
      </c>
      <c r="EM44" s="22">
        <f ca="1">EM45*(1-Inputs!B21)+EM11*Inputs!B21+EM46</f>
        <v>987661.83116292406</v>
      </c>
      <c r="EN44" s="23">
        <f ca="1">SUM(EB44:EM44)</f>
        <v>12075423.605806569</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1166624.9484645091</v>
      </c>
      <c r="E45" s="24">
        <f ca="1">'(Other Computations)'!B8*(E28/Inputs!B27)^(1-Inputs!B20)*(E19/'(Other Computations)'!B194)^Inputs!B20</f>
        <v>1166533.9598228948</v>
      </c>
      <c r="F45" s="24">
        <f ca="1">'(Other Computations)'!B8*(F28/Inputs!B27)^(1-Inputs!B20)*(F19/'(Other Computations)'!B194)^Inputs!B20</f>
        <v>1166406.6124841543</v>
      </c>
      <c r="G45" s="24">
        <f ca="1">'(Other Computations)'!B8*(G28/Inputs!B27)^(1-Inputs!B20)*(G19/'(Other Computations)'!B194)^Inputs!B20</f>
        <v>1166235.3428814153</v>
      </c>
      <c r="H45" s="24">
        <f ca="1">'(Other Computations)'!B8*(H28/Inputs!B27)^(1-Inputs!B20)*(H19/'(Other Computations)'!B194)^Inputs!B20</f>
        <v>1166028.5190855104</v>
      </c>
      <c r="I45" s="24">
        <f ca="1">'(Other Computations)'!B8*(I28/Inputs!B27)^(1-Inputs!B20)*(I19/'(Other Computations)'!B194)^Inputs!B20</f>
        <v>1165786.0091641361</v>
      </c>
      <c r="J45" s="24">
        <f ca="1">'(Other Computations)'!B8*(J28/Inputs!B27)^(1-Inputs!B20)*(J19/'(Other Computations)'!B194)^Inputs!B20</f>
        <v>1165511.7797183353</v>
      </c>
      <c r="K45" s="24">
        <f ca="1">'(Other Computations)'!B8*(K28/Inputs!B27)^(1-Inputs!B20)*(K19/'(Other Computations)'!B194)^Inputs!B20</f>
        <v>1165200.9394912578</v>
      </c>
      <c r="L45" s="24">
        <f ca="1">'(Other Computations)'!B8*(L28/Inputs!B27)^(1-Inputs!B20)*(L19/'(Other Computations)'!B194)^Inputs!B20</f>
        <v>1164869.4872243362</v>
      </c>
      <c r="M45" s="24">
        <f ca="1">'(Other Computations)'!B8*(M28/Inputs!B27)^(1-Inputs!B20)*(M19/'(Other Computations)'!B194)^Inputs!B20</f>
        <v>1164504.2838367359</v>
      </c>
      <c r="N45" s="25">
        <f ca="1">SUM(B45:M45)</f>
        <v>13991035.215506619</v>
      </c>
      <c r="O45" s="24">
        <f ca="1">'(Other Computations)'!B8*(O28/Inputs!B27)^(1-Inputs!B20)*(O19/'(Other Computations)'!B194)^Inputs!B20</f>
        <v>1164100.3052826149</v>
      </c>
      <c r="P45" s="24">
        <f ca="1">'(Other Computations)'!B8*(P28/Inputs!B27)^(1-Inputs!B20)*(P19/'(Other Computations)'!B194)^Inputs!B20</f>
        <v>1163667.1883153743</v>
      </c>
      <c r="Q45" s="24">
        <f ca="1">'(Other Computations)'!B8*(Q28/Inputs!B27)^(1-Inputs!B20)*(Q19/'(Other Computations)'!B194)^Inputs!B20</f>
        <v>1163214.2593693493</v>
      </c>
      <c r="R45" s="24">
        <f ca="1">'(Other Computations)'!B8*(R28/Inputs!B27)^(1-Inputs!B20)*(R19/'(Other Computations)'!B194)^Inputs!B20</f>
        <v>1162723.4965343971</v>
      </c>
      <c r="S45" s="24">
        <f ca="1">'(Other Computations)'!B8*(S28/Inputs!B27)^(1-Inputs!B20)*(S19/'(Other Computations)'!B194)^Inputs!B20</f>
        <v>1162215.8878297976</v>
      </c>
      <c r="T45" s="24">
        <f ca="1">'(Other Computations)'!B8*(T28/Inputs!B27)^(1-Inputs!B20)*(T19/'(Other Computations)'!B194)^Inputs!B20</f>
        <v>1161689.7990497167</v>
      </c>
      <c r="U45" s="24">
        <f ca="1">'(Other Computations)'!B8*(U28/Inputs!B27)^(1-Inputs!B20)*(U19/'(Other Computations)'!B194)^Inputs!B20</f>
        <v>1161140.5153251672</v>
      </c>
      <c r="V45" s="24">
        <f ca="1">'(Other Computations)'!B8*(V28/Inputs!B27)^(1-Inputs!B20)*(V19/'(Other Computations)'!B194)^Inputs!B20</f>
        <v>1160566.9204677951</v>
      </c>
      <c r="W45" s="24">
        <f ca="1">'(Other Computations)'!B8*(W28/Inputs!B27)^(1-Inputs!B20)*(W19/'(Other Computations)'!B194)^Inputs!B20</f>
        <v>1159973.7944756872</v>
      </c>
      <c r="X45" s="24">
        <f ca="1">'(Other Computations)'!B8*(X28/Inputs!B27)^(1-Inputs!B20)*(X19/'(Other Computations)'!B194)^Inputs!B20</f>
        <v>1159352.2936929034</v>
      </c>
      <c r="Y45" s="24">
        <f ca="1">'(Other Computations)'!B8*(Y28/Inputs!B27)^(1-Inputs!B20)*(Y19/'(Other Computations)'!B194)^Inputs!B20</f>
        <v>1158710.6321887667</v>
      </c>
      <c r="Z45" s="24">
        <f ca="1">'(Other Computations)'!B8*(Z28/Inputs!B27)^(1-Inputs!B20)*(Z19/'(Other Computations)'!B194)^Inputs!B20</f>
        <v>1158039.6855170163</v>
      </c>
      <c r="AA45" s="25">
        <f ca="1">SUM(O45:Z45)</f>
        <v>13935394.778048586</v>
      </c>
      <c r="AB45" s="24">
        <f ca="1">'(Other Computations)'!B8*(AB28/Inputs!B27)^(1-Inputs!B20)*(AB19/'(Other Computations)'!B194)^Inputs!B20</f>
        <v>1157344.5159539555</v>
      </c>
      <c r="AC45" s="24">
        <f ca="1">'(Other Computations)'!B8*(AC28/Inputs!B27)^(1-Inputs!B20)*(AC19/'(Other Computations)'!B194)^Inputs!B20</f>
        <v>1156624.2076498636</v>
      </c>
      <c r="AD45" s="24">
        <f ca="1">'(Other Computations)'!B8*(AD28/Inputs!B27)^(1-Inputs!B20)*(AD19/'(Other Computations)'!B194)^Inputs!B20</f>
        <v>1155884.4215614193</v>
      </c>
      <c r="AE45" s="24">
        <f ca="1">'(Other Computations)'!B8*(AE28/Inputs!B27)^(1-Inputs!B20)*(AE19/'(Other Computations)'!B194)^Inputs!B20</f>
        <v>1155134.7588012165</v>
      </c>
      <c r="AF45" s="24">
        <f ca="1">'(Other Computations)'!B8*(AF28/Inputs!B27)^(1-Inputs!B20)*(AF19/'(Other Computations)'!B194)^Inputs!B20</f>
        <v>1154365.4850236243</v>
      </c>
      <c r="AG45" s="24">
        <f ca="1">'(Other Computations)'!B8*(AG28/Inputs!B27)^(1-Inputs!B20)*(AG19/'(Other Computations)'!B194)^Inputs!B20</f>
        <v>1153577.0793610911</v>
      </c>
      <c r="AH45" s="24">
        <f ca="1">'(Other Computations)'!B8*(AH28/Inputs!B27)^(1-Inputs!B20)*(AH19/'(Other Computations)'!B194)^Inputs!B20</f>
        <v>1152771.1726145123</v>
      </c>
      <c r="AI45" s="24">
        <f ca="1">'(Other Computations)'!B8*(AI28/Inputs!B27)^(1-Inputs!B20)*(AI19/'(Other Computations)'!B194)^Inputs!B20</f>
        <v>1151959.8802249068</v>
      </c>
      <c r="AJ45" s="24">
        <f ca="1">'(Other Computations)'!B8*(AJ28/Inputs!B27)^(1-Inputs!B20)*(AJ19/'(Other Computations)'!B194)^Inputs!B20</f>
        <v>1151144.0609474469</v>
      </c>
      <c r="AK45" s="24">
        <f ca="1">'(Other Computations)'!B8*(AK28/Inputs!B27)^(1-Inputs!B20)*(AK19/'(Other Computations)'!B194)^Inputs!B20</f>
        <v>1150309.1145956609</v>
      </c>
      <c r="AL45" s="24">
        <f ca="1">'(Other Computations)'!B8*(AL28/Inputs!B27)^(1-Inputs!B20)*(AL19/'(Other Computations)'!B194)^Inputs!B20</f>
        <v>1149457.7555284037</v>
      </c>
      <c r="AM45" s="24">
        <f ca="1">'(Other Computations)'!B8*(AM28/Inputs!B27)^(1-Inputs!B20)*(AM19/'(Other Computations)'!B194)^Inputs!B20</f>
        <v>1148597.3666182095</v>
      </c>
      <c r="AN45" s="25">
        <f ca="1">SUM(AB45:AM45)</f>
        <v>13837169.818880308</v>
      </c>
      <c r="AO45" s="24">
        <f ca="1">'(Other Computations)'!B8*(AO28/Inputs!B27)^(1-Inputs!B20)*(AO19/'(Other Computations)'!B194)^Inputs!B20</f>
        <v>1147720.2655597248</v>
      </c>
      <c r="AP45" s="24">
        <f ca="1">'(Other Computations)'!B8*(AP28/Inputs!B27)^(1-Inputs!B20)*(AP19/'(Other Computations)'!B194)^Inputs!B20</f>
        <v>1146837.7985679915</v>
      </c>
      <c r="AQ45" s="24">
        <f ca="1">'(Other Computations)'!B8*(AQ28/Inputs!B27)^(1-Inputs!B20)*(AQ19/'(Other Computations)'!B194)^Inputs!B20</f>
        <v>1145951.9662100822</v>
      </c>
      <c r="AR45" s="24">
        <f ca="1">'(Other Computations)'!B8*(AR28/Inputs!B27)^(1-Inputs!B20)*(AR19/'(Other Computations)'!B194)^Inputs!B20</f>
        <v>1145056.2148554986</v>
      </c>
      <c r="AS45" s="24">
        <f ca="1">'(Other Computations)'!B8*(AS28/Inputs!B27)^(1-Inputs!B20)*(AS19/'(Other Computations)'!B194)^Inputs!B20</f>
        <v>1144145.9263588449</v>
      </c>
      <c r="AT45" s="24">
        <f ca="1">'(Other Computations)'!B8*(AT28/Inputs!B27)^(1-Inputs!B20)*(AT19/'(Other Computations)'!B194)^Inputs!B20</f>
        <v>1143220.4292851568</v>
      </c>
      <c r="AU45" s="24">
        <f ca="1">'(Other Computations)'!B8*(AU28/Inputs!B27)^(1-Inputs!B20)*(AU19/'(Other Computations)'!B194)^Inputs!B20</f>
        <v>1142282.5127371533</v>
      </c>
      <c r="AV45" s="24">
        <f ca="1">'(Other Computations)'!B8*(AV28/Inputs!B27)^(1-Inputs!B20)*(AV19/'(Other Computations)'!B194)^Inputs!B20</f>
        <v>1141342.9741215906</v>
      </c>
      <c r="AW45" s="24">
        <f ca="1">'(Other Computations)'!B8*(AW28/Inputs!B27)^(1-Inputs!B20)*(AW19/'(Other Computations)'!B194)^Inputs!B20</f>
        <v>1140400.9332545374</v>
      </c>
      <c r="AX45" s="24">
        <f ca="1">'(Other Computations)'!B8*(AX28/Inputs!B27)^(1-Inputs!B20)*(AX19/'(Other Computations)'!B194)^Inputs!B20</f>
        <v>1139452.1190902474</v>
      </c>
      <c r="AY45" s="24">
        <f ca="1">'(Other Computations)'!B8*(AY28/Inputs!B27)^(1-Inputs!B20)*(AY19/'(Other Computations)'!B194)^Inputs!B20</f>
        <v>1138491.0200464569</v>
      </c>
      <c r="AZ45" s="24">
        <f ca="1">'(Other Computations)'!B8*(AZ28/Inputs!B27)^(1-Inputs!B20)*(AZ19/'(Other Computations)'!B194)^Inputs!B20</f>
        <v>1137521.5651068417</v>
      </c>
      <c r="BA45" s="25">
        <f ca="1">SUM(AO45:AZ45)</f>
        <v>13712423.725194126</v>
      </c>
      <c r="BB45" s="24">
        <f ca="1">'(Other Computations)'!B8*(BB28/Inputs!B27)^(1-Inputs!B20)*(BB19/'(Other Computations)'!B194)^Inputs!B20</f>
        <v>1136541.037140436</v>
      </c>
      <c r="BC45" s="24">
        <f ca="1">'(Other Computations)'!B8*(BC28/Inputs!B27)^(1-Inputs!B20)*(BC19/'(Other Computations)'!B194)^Inputs!B20</f>
        <v>1135551.6380468016</v>
      </c>
      <c r="BD45" s="24">
        <f ca="1">'(Other Computations)'!B8*(BD28/Inputs!B27)^(1-Inputs!B20)*(BD19/'(Other Computations)'!B194)^Inputs!B20</f>
        <v>1134558.9626726918</v>
      </c>
      <c r="BE45" s="24">
        <f ca="1">'(Other Computations)'!B8*(BE28/Inputs!B27)^(1-Inputs!B20)*(BE19/'(Other Computations)'!B194)^Inputs!B20</f>
        <v>1133549.3483574702</v>
      </c>
      <c r="BF45" s="24">
        <f ca="1">'(Other Computations)'!B8*(BF28/Inputs!B27)^(1-Inputs!B20)*(BF19/'(Other Computations)'!B194)^Inputs!B20</f>
        <v>1132538.8583256069</v>
      </c>
      <c r="BG45" s="24">
        <f ca="1">'(Other Computations)'!B8*(BG28/Inputs!B27)^(1-Inputs!B20)*(BG19/'(Other Computations)'!B194)^Inputs!B20</f>
        <v>1131527.8795522468</v>
      </c>
      <c r="BH45" s="24">
        <f ca="1">'(Other Computations)'!B8*(BH28/Inputs!B27)^(1-Inputs!B20)*(BH19/'(Other Computations)'!B194)^Inputs!B20</f>
        <v>1130503.5267643037</v>
      </c>
      <c r="BI45" s="24">
        <f ca="1">'(Other Computations)'!B8*(BI28/Inputs!B27)^(1-Inputs!B20)*(BI19/'(Other Computations)'!B194)^Inputs!B20</f>
        <v>1129480.0170963306</v>
      </c>
      <c r="BJ45" s="24">
        <f ca="1">'(Other Computations)'!B8*(BJ28/Inputs!B27)^(1-Inputs!B20)*(BJ19/'(Other Computations)'!B194)^Inputs!B20</f>
        <v>1128454.4049832961</v>
      </c>
      <c r="BK45" s="24">
        <f ca="1">'(Other Computations)'!B8*(BK28/Inputs!B27)^(1-Inputs!B20)*(BK19/'(Other Computations)'!B194)^Inputs!B20</f>
        <v>1127429.2864261507</v>
      </c>
      <c r="BL45" s="24">
        <f ca="1">'(Other Computations)'!B8*(BL28/Inputs!B27)^(1-Inputs!B20)*(BL19/'(Other Computations)'!B194)^Inputs!B20</f>
        <v>1126388.705678202</v>
      </c>
      <c r="BM45" s="24">
        <f ca="1">'(Other Computations)'!B8*(BM28/Inputs!B27)^(1-Inputs!B20)*(BM19/'(Other Computations)'!B194)^Inputs!B20</f>
        <v>1125354.8983306258</v>
      </c>
      <c r="BN45" s="25">
        <f ca="1">SUM(BB45:BM45)</f>
        <v>13571878.563374164</v>
      </c>
      <c r="BO45" s="24">
        <f ca="1">'(Other Computations)'!B8*(BO28/Inputs!B27)^(1-Inputs!B20)*(BO19/'(Other Computations)'!B194)^Inputs!B20</f>
        <v>1124321.4069955074</v>
      </c>
      <c r="BP45" s="24">
        <f ca="1">'(Other Computations)'!B8*(BP28/Inputs!B27)^(1-Inputs!B20)*(BP19/'(Other Computations)'!B194)^Inputs!B20</f>
        <v>1123279.6326609575</v>
      </c>
      <c r="BQ45" s="24">
        <f ca="1">'(Other Computations)'!B8*(BQ28/Inputs!B27)^(1-Inputs!B20)*(BQ19/'(Other Computations)'!B194)^Inputs!B20</f>
        <v>1122238.3604949124</v>
      </c>
      <c r="BR45" s="24">
        <f ca="1">'(Other Computations)'!B8*(BR28/Inputs!B27)^(1-Inputs!B20)*(BR19/'(Other Computations)'!B194)^Inputs!B20</f>
        <v>1121194.7613727341</v>
      </c>
      <c r="BS45" s="24">
        <f ca="1">'(Other Computations)'!B8*(BS28/Inputs!B27)^(1-Inputs!B20)*(BS19/'(Other Computations)'!B194)^Inputs!B20</f>
        <v>1120150.4206746777</v>
      </c>
      <c r="BT45" s="24">
        <f ca="1">'(Other Computations)'!B8*(BT28/Inputs!B27)^(1-Inputs!B20)*(BT19/'(Other Computations)'!B194)^Inputs!B20</f>
        <v>1119098.0670781862</v>
      </c>
      <c r="BU45" s="24">
        <f ca="1">'(Other Computations)'!B8*(BU28/Inputs!B27)^(1-Inputs!B20)*(BU19/'(Other Computations)'!B194)^Inputs!B20</f>
        <v>1118048.4518250148</v>
      </c>
      <c r="BV45" s="24">
        <f ca="1">'(Other Computations)'!B8*(BV28/Inputs!B27)^(1-Inputs!B20)*(BV19/'(Other Computations)'!B194)^Inputs!B20</f>
        <v>1116997.9360849331</v>
      </c>
      <c r="BW45" s="24">
        <f ca="1">'(Other Computations)'!B8*(BW28/Inputs!B27)^(1-Inputs!B20)*(BW19/'(Other Computations)'!B194)^Inputs!B20</f>
        <v>1115944.9755707828</v>
      </c>
      <c r="BX45" s="24">
        <f ca="1">'(Other Computations)'!B8*(BX28/Inputs!B27)^(1-Inputs!B20)*(BX19/'(Other Computations)'!B194)^Inputs!B20</f>
        <v>1114897.4482390664</v>
      </c>
      <c r="BY45" s="24">
        <f ca="1">'(Other Computations)'!B8*(BY28/Inputs!B27)^(1-Inputs!B20)*(BY19/'(Other Computations)'!B194)^Inputs!B20</f>
        <v>1113838.983138347</v>
      </c>
      <c r="BZ45" s="24">
        <f ca="1">'(Other Computations)'!B8*(BZ28/Inputs!B27)^(1-Inputs!B20)*(BZ19/'(Other Computations)'!B194)^Inputs!B20</f>
        <v>1112773.1444095196</v>
      </c>
      <c r="CA45" s="25">
        <f ca="1">SUM(BO45:BZ45)</f>
        <v>13422783.588544641</v>
      </c>
      <c r="CB45" s="24">
        <f ca="1">'(Other Computations)'!B8*(CB28/Inputs!B27)^(1-Inputs!B20)*(CB19/'(Other Computations)'!B194)^Inputs!B20</f>
        <v>1111707.0400169315</v>
      </c>
      <c r="CC45" s="24">
        <f ca="1">'(Other Computations)'!B8*(CC28/Inputs!B27)^(1-Inputs!B20)*(CC19/'(Other Computations)'!B194)^Inputs!B20</f>
        <v>1110635.5581369849</v>
      </c>
      <c r="CD45" s="24">
        <f ca="1">'(Other Computations)'!B8*(CD28/Inputs!B27)^(1-Inputs!B20)*(CD19/'(Other Computations)'!B194)^Inputs!B20</f>
        <v>1109565.3361254509</v>
      </c>
      <c r="CE45" s="24">
        <f ca="1">'(Other Computations)'!B8*(CE28/Inputs!B27)^(1-Inputs!B20)*(CE19/'(Other Computations)'!B194)^Inputs!B20</f>
        <v>1108495.4132882373</v>
      </c>
      <c r="CF45" s="24">
        <f ca="1">'(Other Computations)'!B8*(CF28/Inputs!B27)^(1-Inputs!B20)*(CF19/'(Other Computations)'!B194)^Inputs!B20</f>
        <v>1107426.6118790929</v>
      </c>
      <c r="CG45" s="24">
        <f ca="1">'(Other Computations)'!B8*(CG28/Inputs!B27)^(1-Inputs!B20)*(CG19/'(Other Computations)'!B194)^Inputs!B20</f>
        <v>1106356.6923730918</v>
      </c>
      <c r="CH45" s="24">
        <f ca="1">'(Other Computations)'!B8*(CH28/Inputs!B27)^(1-Inputs!B20)*(CH19/'(Other Computations)'!B194)^Inputs!B20</f>
        <v>1105278.8107313977</v>
      </c>
      <c r="CI45" s="24">
        <f ca="1">'(Other Computations)'!B8*(CI28/Inputs!B27)^(1-Inputs!B20)*(CI19/'(Other Computations)'!B194)^Inputs!B20</f>
        <v>1104192.5622943183</v>
      </c>
      <c r="CJ45" s="24">
        <f ca="1">'(Other Computations)'!B8*(CJ28/Inputs!B27)^(1-Inputs!B20)*(CJ19/'(Other Computations)'!B194)^Inputs!B20</f>
        <v>1103117.975465799</v>
      </c>
      <c r="CK45" s="24">
        <f ca="1">'(Other Computations)'!B8*(CK28/Inputs!B27)^(1-Inputs!B20)*(CK19/'(Other Computations)'!B194)^Inputs!B20</f>
        <v>1102049.417989454</v>
      </c>
      <c r="CL45" s="24">
        <f ca="1">'(Other Computations)'!B8*(CL28/Inputs!B27)^(1-Inputs!B20)*(CL19/'(Other Computations)'!B194)^Inputs!B20</f>
        <v>1100976.9381172531</v>
      </c>
      <c r="CM45" s="24">
        <f ca="1">'(Other Computations)'!B8*(CM28/Inputs!B27)^(1-Inputs!B20)*(CM19/'(Other Computations)'!B194)^Inputs!B20</f>
        <v>1099903.5848732141</v>
      </c>
      <c r="CN45" s="25">
        <f ca="1">SUM(CB45:CM45)</f>
        <v>13269705.941291226</v>
      </c>
      <c r="CO45" s="24">
        <f ca="1">'(Other Computations)'!B8*(CO28/Inputs!B27)^(1-Inputs!B20)*(CO19/'(Other Computations)'!B194)^Inputs!B20</f>
        <v>1098834.6499480035</v>
      </c>
      <c r="CP45" s="24">
        <f ca="1">'(Other Computations)'!B8*(CP28/Inputs!B27)^(1-Inputs!B20)*(CP19/'(Other Computations)'!B194)^Inputs!B20</f>
        <v>1097772.6054059705</v>
      </c>
      <c r="CQ45" s="24">
        <f ca="1">'(Other Computations)'!B8*(CQ28/Inputs!B27)^(1-Inputs!B20)*(CQ19/'(Other Computations)'!B194)^Inputs!B20</f>
        <v>1096717.4151169283</v>
      </c>
      <c r="CR45" s="24">
        <f ca="1">'(Other Computations)'!B8*(CR28/Inputs!B27)^(1-Inputs!B20)*(CR19/'(Other Computations)'!B194)^Inputs!B20</f>
        <v>1095658.9785285341</v>
      </c>
      <c r="CS45" s="24">
        <f ca="1">'(Other Computations)'!B8*(CS28/Inputs!B27)^(1-Inputs!B20)*(CS19/'(Other Computations)'!B194)^Inputs!B20</f>
        <v>1094610.3592229327</v>
      </c>
      <c r="CT45" s="24">
        <f ca="1">'(Other Computations)'!B8*(CT28/Inputs!B27)^(1-Inputs!B20)*(CT19/'(Other Computations)'!B194)^Inputs!B20</f>
        <v>1093561.4909101576</v>
      </c>
      <c r="CU45" s="24">
        <f ca="1">'(Other Computations)'!B8*(CU28/Inputs!B27)^(1-Inputs!B20)*(CU19/'(Other Computations)'!B194)^Inputs!B20</f>
        <v>1092505.7094888329</v>
      </c>
      <c r="CV45" s="24">
        <f ca="1">'(Other Computations)'!B8*(CV28/Inputs!B27)^(1-Inputs!B20)*(CV19/'(Other Computations)'!B194)^Inputs!B20</f>
        <v>1091451.1939888955</v>
      </c>
      <c r="CW45" s="24">
        <f ca="1">'(Other Computations)'!B8*(CW28/Inputs!B27)^(1-Inputs!B20)*(CW19/'(Other Computations)'!B194)^Inputs!B20</f>
        <v>1090402.2497617642</v>
      </c>
      <c r="CX45" s="24">
        <f ca="1">'(Other Computations)'!B8*(CX28/Inputs!B27)^(1-Inputs!B20)*(CX19/'(Other Computations)'!B194)^Inputs!B20</f>
        <v>1089354.8741751339</v>
      </c>
      <c r="CY45" s="24">
        <f ca="1">'(Other Computations)'!B8*(CY28/Inputs!B27)^(1-Inputs!B20)*(CY19/'(Other Computations)'!B194)^Inputs!B20</f>
        <v>1088303.5611293002</v>
      </c>
      <c r="CZ45" s="24">
        <f ca="1">'(Other Computations)'!B8*(CZ28/Inputs!B27)^(1-Inputs!B20)*(CZ19/'(Other Computations)'!B194)^Inputs!B20</f>
        <v>1087256.3634184503</v>
      </c>
      <c r="DA45" s="25">
        <f ca="1">SUM(CO45:CZ45)</f>
        <v>13116429.451094903</v>
      </c>
      <c r="DB45" s="24">
        <f ca="1">'(Other Computations)'!B8*(DB28/Inputs!B27)^(1-Inputs!B20)*(DB19/'(Other Computations)'!B194)^Inputs!B20</f>
        <v>1086213.4729960309</v>
      </c>
      <c r="DC45" s="24">
        <f ca="1">'(Other Computations)'!B8*(DC28/Inputs!B27)^(1-Inputs!B20)*(DC19/'(Other Computations)'!B194)^Inputs!B20</f>
        <v>1085172.4222925333</v>
      </c>
      <c r="DD45" s="24">
        <f ca="1">'(Other Computations)'!B8*(DD28/Inputs!B27)^(1-Inputs!B20)*(DD19/'(Other Computations)'!B194)^Inputs!B20</f>
        <v>1084127.4483328923</v>
      </c>
      <c r="DE45" s="24">
        <f ca="1">'(Other Computations)'!B8*(DE28/Inputs!B27)^(1-Inputs!B20)*(DE19/'(Other Computations)'!B194)^Inputs!B20</f>
        <v>1083090.6122487779</v>
      </c>
      <c r="DF45" s="24">
        <f ca="1">'(Other Computations)'!B8*(DF28/Inputs!B27)^(1-Inputs!B20)*(DF19/'(Other Computations)'!B194)^Inputs!B20</f>
        <v>1082057.6689453099</v>
      </c>
      <c r="DG45" s="24">
        <f ca="1">'(Other Computations)'!B8*(DG28/Inputs!B27)^(1-Inputs!B20)*(DG19/'(Other Computations)'!B194)^Inputs!B20</f>
        <v>1081027.9979802652</v>
      </c>
      <c r="DH45" s="24">
        <f ca="1">'(Other Computations)'!B8*(DH28/Inputs!B27)^(1-Inputs!B20)*(DH19/'(Other Computations)'!B194)^Inputs!B20</f>
        <v>1080000.466465143</v>
      </c>
      <c r="DI45" s="24">
        <f ca="1">'(Other Computations)'!B8*(DI28/Inputs!B27)^(1-Inputs!B20)*(DI19/'(Other Computations)'!B194)^Inputs!B20</f>
        <v>1078976.8174109017</v>
      </c>
      <c r="DJ45" s="24">
        <f ca="1">'(Other Computations)'!B8*(DJ28/Inputs!B27)^(1-Inputs!B20)*(DJ19/'(Other Computations)'!B194)^Inputs!B20</f>
        <v>1077951.8313494688</v>
      </c>
      <c r="DK45" s="24">
        <f ca="1">'(Other Computations)'!B8*(DK28/Inputs!B27)^(1-Inputs!B20)*(DK19/'(Other Computations)'!B194)^Inputs!B20</f>
        <v>1076927.8446770373</v>
      </c>
      <c r="DL45" s="24">
        <f ca="1">'(Other Computations)'!B8*(DL28/Inputs!B27)^(1-Inputs!B20)*(DL19/'(Other Computations)'!B194)^Inputs!B20</f>
        <v>1075901.5511857343</v>
      </c>
      <c r="DM45" s="24">
        <f ca="1">'(Other Computations)'!B8*(DM28/Inputs!B27)^(1-Inputs!B20)*(DM19/'(Other Computations)'!B194)^Inputs!B20</f>
        <v>1074883.0862513124</v>
      </c>
      <c r="DN45" s="25">
        <f ca="1">SUM(DB45:DM45)</f>
        <v>12966331.220135406</v>
      </c>
      <c r="DO45" s="24">
        <f ca="1">'(Other Computations)'!B8*(DO28/Inputs!B27)^(1-Inputs!B20)*(DO19/'(Other Computations)'!B194)^Inputs!B20</f>
        <v>1073857.2899579485</v>
      </c>
      <c r="DP45" s="24">
        <f ca="1">'(Other Computations)'!B8*(DP28/Inputs!B27)^(1-Inputs!B20)*(DP19/'(Other Computations)'!B194)^Inputs!B20</f>
        <v>1072842.8105097336</v>
      </c>
      <c r="DQ45" s="24">
        <f ca="1">'(Other Computations)'!B8*(DQ28/Inputs!B27)^(1-Inputs!B20)*(DQ19/'(Other Computations)'!B194)^Inputs!B20</f>
        <v>1071832.1721818959</v>
      </c>
      <c r="DR45" s="24">
        <f ca="1">'(Other Computations)'!B8*(DR28/Inputs!B27)^(1-Inputs!B20)*(DR19/'(Other Computations)'!B194)^Inputs!B20</f>
        <v>1070831.1909428828</v>
      </c>
      <c r="DS45" s="24">
        <f ca="1">'(Other Computations)'!B8*(DS28/Inputs!B27)^(1-Inputs!B20)*(DS19/'(Other Computations)'!B194)^Inputs!B20</f>
        <v>1069839.361201046</v>
      </c>
      <c r="DT45" s="24">
        <f ca="1">'(Other Computations)'!B8*(DT28/Inputs!B27)^(1-Inputs!B20)*(DT19/'(Other Computations)'!B194)^Inputs!B20</f>
        <v>1068849.3194023885</v>
      </c>
      <c r="DU45" s="24">
        <f ca="1">'(Other Computations)'!B8*(DU28/Inputs!B27)^(1-Inputs!B20)*(DU19/'(Other Computations)'!B194)^Inputs!B20</f>
        <v>1067857.2758706242</v>
      </c>
      <c r="DV45" s="24">
        <f ca="1">'(Other Computations)'!B8*(DV28/Inputs!B27)^(1-Inputs!B20)*(DV19/'(Other Computations)'!B194)^Inputs!B20</f>
        <v>1066879.3320595715</v>
      </c>
      <c r="DW45" s="24">
        <f ca="1">'(Other Computations)'!B8*(DW28/Inputs!B27)^(1-Inputs!B20)*(DW19/'(Other Computations)'!B194)^Inputs!B20</f>
        <v>1065899.3399494349</v>
      </c>
      <c r="DX45" s="24">
        <f ca="1">'(Other Computations)'!B8*(DX28/Inputs!B27)^(1-Inputs!B20)*(DX19/'(Other Computations)'!B194)^Inputs!B20</f>
        <v>1064920.0963887032</v>
      </c>
      <c r="DY45" s="24">
        <f ca="1">'(Other Computations)'!B8*(DY28/Inputs!B27)^(1-Inputs!B20)*(DY19/'(Other Computations)'!B194)^Inputs!B20</f>
        <v>1063952.6015494245</v>
      </c>
      <c r="DZ45" s="24">
        <f ca="1">'(Other Computations)'!B8*(DZ28/Inputs!B27)^(1-Inputs!B20)*(DZ19/'(Other Computations)'!B194)^Inputs!B20</f>
        <v>1062986.1614016509</v>
      </c>
      <c r="EA45" s="25">
        <f ca="1">SUM(DO45:DZ45)</f>
        <v>12820546.951415304</v>
      </c>
      <c r="EB45" s="24">
        <f ca="1">'(Other Computations)'!B8*(EB28/Inputs!B27)^(1-Inputs!B20)*(EB19/'(Other Computations)'!B194)^Inputs!B20</f>
        <v>1062027.2732445742</v>
      </c>
      <c r="EC45" s="24">
        <f ca="1">'(Other Computations)'!B8*(EC28/Inputs!B27)^(1-Inputs!B20)*(EC19/'(Other Computations)'!B194)^Inputs!B20</f>
        <v>1061075.3872571816</v>
      </c>
      <c r="ED45" s="24">
        <f ca="1">'(Other Computations)'!B8*(ED28/Inputs!B27)^(1-Inputs!B20)*(ED19/'(Other Computations)'!B194)^Inputs!B20</f>
        <v>1060136.3155361516</v>
      </c>
      <c r="EE45" s="24">
        <f ca="1">'(Other Computations)'!B8*(EE28/Inputs!B27)^(1-Inputs!B20)*(EE19/'(Other Computations)'!B194)^Inputs!B20</f>
        <v>1059199.9652778306</v>
      </c>
      <c r="EF45" s="24">
        <f ca="1">'(Other Computations)'!B8*(EF28/Inputs!B27)^(1-Inputs!B20)*(EF19/'(Other Computations)'!B194)^Inputs!B20</f>
        <v>1058268.0446047438</v>
      </c>
      <c r="EG45" s="24">
        <f ca="1">'(Other Computations)'!B8*(EG28/Inputs!B27)^(1-Inputs!B20)*(EG19/'(Other Computations)'!B194)^Inputs!B20</f>
        <v>1057338.4416649991</v>
      </c>
      <c r="EH45" s="24">
        <f ca="1">'(Other Computations)'!B8*(EH28/Inputs!B27)^(1-Inputs!B20)*(EH19/'(Other Computations)'!B194)^Inputs!B20</f>
        <v>1056417.7942157867</v>
      </c>
      <c r="EI45" s="24">
        <f ca="1">'(Other Computations)'!B8*(EI28/Inputs!B27)^(1-Inputs!B20)*(EI19/'(Other Computations)'!B194)^Inputs!B20</f>
        <v>1055503.2130421028</v>
      </c>
      <c r="EJ45" s="24">
        <f ca="1">'(Other Computations)'!B8*(EJ28/Inputs!B27)^(1-Inputs!B20)*(EJ19/'(Other Computations)'!B194)^Inputs!B20</f>
        <v>1054594.968301665</v>
      </c>
      <c r="EK45" s="24">
        <f ca="1">'(Other Computations)'!B8*(EK28/Inputs!B27)^(1-Inputs!B20)*(EK19/'(Other Computations)'!B194)^Inputs!B20</f>
        <v>1053686.5482590196</v>
      </c>
      <c r="EL45" s="24">
        <f ca="1">'(Other Computations)'!B8*(EL28/Inputs!B27)^(1-Inputs!B20)*(EL19/'(Other Computations)'!B194)^Inputs!B20</f>
        <v>1052775.4366610835</v>
      </c>
      <c r="EM45" s="24">
        <f ca="1">'(Other Computations)'!B8*(EM28/Inputs!B27)^(1-Inputs!B20)*(EM19/'(Other Computations)'!B194)^Inputs!B20</f>
        <v>1051876.0889527923</v>
      </c>
      <c r="EN45" s="25">
        <f ca="1">SUM(EB45:EM45)</f>
        <v>12682899.477017932</v>
      </c>
    </row>
    <row r="46" spans="1:144" ht="12.75" customHeight="1" outlineLevel="1">
      <c r="A46" s="9" t="str">
        <f>Labels!B78</f>
        <v>Output Shock</v>
      </c>
      <c r="B46" s="28">
        <f ca="1">NORMINV(RAND()*(1-2*Inputs!B58)+Inputs!B58,0,'(Other Computations)'!B208)</f>
        <v>20824.434853661111</v>
      </c>
      <c r="C46" s="28">
        <f ca="1">NORMINV(RAND()*(1-2*Inputs!B58)+Inputs!B58,0,'(Other Computations)'!B208)</f>
        <v>-7389.3251018167148</v>
      </c>
      <c r="D46" s="28">
        <f ca="1">NORMINV(RAND()*(1-2*Inputs!B58)+Inputs!B58,0,'(Other Computations)'!B208)</f>
        <v>-43903.072893561257</v>
      </c>
      <c r="E46" s="28">
        <f ca="1">NORMINV(RAND()*(1-2*Inputs!B58)+Inputs!B58,0,'(Other Computations)'!B208)</f>
        <v>12019.857921142375</v>
      </c>
      <c r="F46" s="28">
        <f ca="1">NORMINV(RAND()*(1-2*Inputs!B58)+Inputs!B58,0,'(Other Computations)'!B208)</f>
        <v>-15577.765028517022</v>
      </c>
      <c r="G46" s="28">
        <f ca="1">NORMINV(RAND()*(1-2*Inputs!B58)+Inputs!B58,0,'(Other Computations)'!B208)</f>
        <v>28366.606000333471</v>
      </c>
      <c r="H46" s="28">
        <f ca="1">NORMINV(RAND()*(1-2*Inputs!B58)+Inputs!B58,0,'(Other Computations)'!B208)</f>
        <v>13441.793939367317</v>
      </c>
      <c r="I46" s="28">
        <f ca="1">NORMINV(RAND()*(1-2*Inputs!B58)+Inputs!B58,0,'(Other Computations)'!B208)</f>
        <v>35962.097992601477</v>
      </c>
      <c r="J46" s="28">
        <f ca="1">NORMINV(RAND()*(1-2*Inputs!B58)+Inputs!B58,0,'(Other Computations)'!B208)</f>
        <v>19350.278427547579</v>
      </c>
      <c r="K46" s="28">
        <f ca="1">NORMINV(RAND()*(1-2*Inputs!B58)+Inputs!B58,0,'(Other Computations)'!B208)</f>
        <v>30049.617050062094</v>
      </c>
      <c r="L46" s="28">
        <f ca="1">NORMINV(RAND()*(1-2*Inputs!B58)+Inputs!B58,0,'(Other Computations)'!B208)</f>
        <v>19118.797776853458</v>
      </c>
      <c r="M46" s="28">
        <f ca="1">NORMINV(RAND()*(1-2*Inputs!B58)+Inputs!B58,0,'(Other Computations)'!B208)</f>
        <v>-34994.161406269268</v>
      </c>
      <c r="N46" s="29">
        <f ca="1">SUM(B46:M46)</f>
        <v>77269.159531404614</v>
      </c>
      <c r="O46" s="28">
        <f ca="1">NORMINV(RAND()*(1-2*Inputs!B58)+Inputs!B58,0,'(Other Computations)'!B208)</f>
        <v>-25991.413181787462</v>
      </c>
      <c r="P46" s="28">
        <f ca="1">NORMINV(RAND()*(1-2*Inputs!B58)+Inputs!B58,0,'(Other Computations)'!B208)</f>
        <v>-5981.3625847955782</v>
      </c>
      <c r="Q46" s="28">
        <f ca="1">NORMINV(RAND()*(1-2*Inputs!B58)+Inputs!B58,0,'(Other Computations)'!B208)</f>
        <v>-5050.9228405244585</v>
      </c>
      <c r="R46" s="28">
        <f ca="1">NORMINV(RAND()*(1-2*Inputs!B58)+Inputs!B58,0,'(Other Computations)'!B208)</f>
        <v>-18749.852472930252</v>
      </c>
      <c r="S46" s="28">
        <f ca="1">NORMINV(RAND()*(1-2*Inputs!B58)+Inputs!B58,0,'(Other Computations)'!B208)</f>
        <v>-45905.415033440804</v>
      </c>
      <c r="T46" s="28">
        <f ca="1">NORMINV(RAND()*(1-2*Inputs!B58)+Inputs!B58,0,'(Other Computations)'!B208)</f>
        <v>-11954.233738210332</v>
      </c>
      <c r="U46" s="28">
        <f ca="1">NORMINV(RAND()*(1-2*Inputs!B58)+Inputs!B58,0,'(Other Computations)'!B208)</f>
        <v>-4602.110288137088</v>
      </c>
      <c r="V46" s="28">
        <f ca="1">NORMINV(RAND()*(1-2*Inputs!B58)+Inputs!B58,0,'(Other Computations)'!B208)</f>
        <v>-17409.353515661685</v>
      </c>
      <c r="W46" s="28">
        <f ca="1">NORMINV(RAND()*(1-2*Inputs!B58)+Inputs!B58,0,'(Other Computations)'!B208)</f>
        <v>29612.479228999753</v>
      </c>
      <c r="X46" s="28">
        <f ca="1">NORMINV(RAND()*(1-2*Inputs!B58)+Inputs!B58,0,'(Other Computations)'!B208)</f>
        <v>-22780.491456277399</v>
      </c>
      <c r="Y46" s="28">
        <f ca="1">NORMINV(RAND()*(1-2*Inputs!B58)+Inputs!B58,0,'(Other Computations)'!B208)</f>
        <v>33856.955338373918</v>
      </c>
      <c r="Z46" s="28">
        <f ca="1">NORMINV(RAND()*(1-2*Inputs!B58)+Inputs!B58,0,'(Other Computations)'!B208)</f>
        <v>33339.056158078762</v>
      </c>
      <c r="AA46" s="29">
        <f ca="1">SUM(O46:Z46)</f>
        <v>-61616.664386312608</v>
      </c>
      <c r="AB46" s="28">
        <f ca="1">NORMINV(RAND()*(1-2*Inputs!B58)+Inputs!B58,0,'(Other Computations)'!B208)</f>
        <v>-1150.131124550863</v>
      </c>
      <c r="AC46" s="28">
        <f ca="1">NORMINV(RAND()*(1-2*Inputs!B58)+Inputs!B58,0,'(Other Computations)'!B208)</f>
        <v>-1779.6158810375675</v>
      </c>
      <c r="AD46" s="28">
        <f ca="1">NORMINV(RAND()*(1-2*Inputs!B58)+Inputs!B58,0,'(Other Computations)'!B208)</f>
        <v>-4818.8057149323049</v>
      </c>
      <c r="AE46" s="28">
        <f ca="1">NORMINV(RAND()*(1-2*Inputs!B58)+Inputs!B58,0,'(Other Computations)'!B208)</f>
        <v>-35758.860012941775</v>
      </c>
      <c r="AF46" s="28">
        <f ca="1">NORMINV(RAND()*(1-2*Inputs!B58)+Inputs!B58,0,'(Other Computations)'!B208)</f>
        <v>-28705.556566422496</v>
      </c>
      <c r="AG46" s="28">
        <f ca="1">NORMINV(RAND()*(1-2*Inputs!B58)+Inputs!B58,0,'(Other Computations)'!B208)</f>
        <v>41485.777275147826</v>
      </c>
      <c r="AH46" s="28">
        <f ca="1">NORMINV(RAND()*(1-2*Inputs!B58)+Inputs!B58,0,'(Other Computations)'!B208)</f>
        <v>23013.669355365691</v>
      </c>
      <c r="AI46" s="28">
        <f ca="1">NORMINV(RAND()*(1-2*Inputs!B58)+Inputs!B58,0,'(Other Computations)'!B208)</f>
        <v>-31825.864097260997</v>
      </c>
      <c r="AJ46" s="28">
        <f ca="1">NORMINV(RAND()*(1-2*Inputs!B58)+Inputs!B58,0,'(Other Computations)'!B208)</f>
        <v>-36639.004377880337</v>
      </c>
      <c r="AK46" s="28">
        <f ca="1">NORMINV(RAND()*(1-2*Inputs!B58)+Inputs!B58,0,'(Other Computations)'!B208)</f>
        <v>18286.506129913734</v>
      </c>
      <c r="AL46" s="28">
        <f ca="1">NORMINV(RAND()*(1-2*Inputs!B58)+Inputs!B58,0,'(Other Computations)'!B208)</f>
        <v>-26704.89459602219</v>
      </c>
      <c r="AM46" s="28">
        <f ca="1">NORMINV(RAND()*(1-2*Inputs!B58)+Inputs!B58,0,'(Other Computations)'!B208)</f>
        <v>-3956.5837462669456</v>
      </c>
      <c r="AN46" s="29">
        <f ca="1">SUM(AB46:AM46)</f>
        <v>-88553.363356888236</v>
      </c>
      <c r="AO46" s="28">
        <f ca="1">NORMINV(RAND()*(1-2*Inputs!B58)+Inputs!B58,0,'(Other Computations)'!B208)</f>
        <v>-35994.581170721278</v>
      </c>
      <c r="AP46" s="28">
        <f ca="1">NORMINV(RAND()*(1-2*Inputs!B58)+Inputs!B58,0,'(Other Computations)'!B208)</f>
        <v>22442.974493360118</v>
      </c>
      <c r="AQ46" s="28">
        <f ca="1">NORMINV(RAND()*(1-2*Inputs!B58)+Inputs!B58,0,'(Other Computations)'!B208)</f>
        <v>17071.088582705455</v>
      </c>
      <c r="AR46" s="28">
        <f ca="1">NORMINV(RAND()*(1-2*Inputs!B58)+Inputs!B58,0,'(Other Computations)'!B208)</f>
        <v>-23696.378327790961</v>
      </c>
      <c r="AS46" s="28">
        <f ca="1">NORMINV(RAND()*(1-2*Inputs!B58)+Inputs!B58,0,'(Other Computations)'!B208)</f>
        <v>35556.771628273862</v>
      </c>
      <c r="AT46" s="28">
        <f ca="1">NORMINV(RAND()*(1-2*Inputs!B58)+Inputs!B58,0,'(Other Computations)'!B208)</f>
        <v>45362.739045476737</v>
      </c>
      <c r="AU46" s="28">
        <f ca="1">NORMINV(RAND()*(1-2*Inputs!B58)+Inputs!B58,0,'(Other Computations)'!B208)</f>
        <v>57.440713828298968</v>
      </c>
      <c r="AV46" s="28">
        <f ca="1">NORMINV(RAND()*(1-2*Inputs!B58)+Inputs!B58,0,'(Other Computations)'!B208)</f>
        <v>-39102.443068897548</v>
      </c>
      <c r="AW46" s="28">
        <f ca="1">NORMINV(RAND()*(1-2*Inputs!B58)+Inputs!B58,0,'(Other Computations)'!B208)</f>
        <v>-40166.475106027225</v>
      </c>
      <c r="AX46" s="28">
        <f ca="1">NORMINV(RAND()*(1-2*Inputs!B58)+Inputs!B58,0,'(Other Computations)'!B208)</f>
        <v>48438.550892229054</v>
      </c>
      <c r="AY46" s="28">
        <f ca="1">NORMINV(RAND()*(1-2*Inputs!B58)+Inputs!B58,0,'(Other Computations)'!B208)</f>
        <v>36269.191736219887</v>
      </c>
      <c r="AZ46" s="28">
        <f ca="1">NORMINV(RAND()*(1-2*Inputs!B58)+Inputs!B58,0,'(Other Computations)'!B208)</f>
        <v>13110.410871940905</v>
      </c>
      <c r="BA46" s="29">
        <f ca="1">SUM(AO46:AZ46)</f>
        <v>79349.290290597302</v>
      </c>
      <c r="BB46" s="28">
        <f ca="1">NORMINV(RAND()*(1-2*Inputs!B58)+Inputs!B58,0,'(Other Computations)'!B208)</f>
        <v>8072.537191874696</v>
      </c>
      <c r="BC46" s="28">
        <f ca="1">NORMINV(RAND()*(1-2*Inputs!B58)+Inputs!B58,0,'(Other Computations)'!B208)</f>
        <v>1916.9734579832243</v>
      </c>
      <c r="BD46" s="28">
        <f ca="1">NORMINV(RAND()*(1-2*Inputs!B58)+Inputs!B58,0,'(Other Computations)'!B208)</f>
        <v>50487.103327489458</v>
      </c>
      <c r="BE46" s="28">
        <f ca="1">NORMINV(RAND()*(1-2*Inputs!B58)+Inputs!B58,0,'(Other Computations)'!B208)</f>
        <v>-45373.049622934428</v>
      </c>
      <c r="BF46" s="28">
        <f ca="1">NORMINV(RAND()*(1-2*Inputs!B58)+Inputs!B58,0,'(Other Computations)'!B208)</f>
        <v>-46122.14130385677</v>
      </c>
      <c r="BG46" s="28">
        <f ca="1">NORMINV(RAND()*(1-2*Inputs!B58)+Inputs!B58,0,'(Other Computations)'!B208)</f>
        <v>27879.426779961486</v>
      </c>
      <c r="BH46" s="28">
        <f ca="1">NORMINV(RAND()*(1-2*Inputs!B58)+Inputs!B58,0,'(Other Computations)'!B208)</f>
        <v>-36860.200697417727</v>
      </c>
      <c r="BI46" s="28">
        <f ca="1">NORMINV(RAND()*(1-2*Inputs!B58)+Inputs!B58,0,'(Other Computations)'!B208)</f>
        <v>16596.808338425959</v>
      </c>
      <c r="BJ46" s="28">
        <f ca="1">NORMINV(RAND()*(1-2*Inputs!B58)+Inputs!B58,0,'(Other Computations)'!B208)</f>
        <v>18626.006349476182</v>
      </c>
      <c r="BK46" s="28">
        <f ca="1">NORMINV(RAND()*(1-2*Inputs!B58)+Inputs!B58,0,'(Other Computations)'!B208)</f>
        <v>14491.842333173563</v>
      </c>
      <c r="BL46" s="28">
        <f ca="1">NORMINV(RAND()*(1-2*Inputs!B58)+Inputs!B58,0,'(Other Computations)'!B208)</f>
        <v>59791.949648807233</v>
      </c>
      <c r="BM46" s="28">
        <f ca="1">NORMINV(RAND()*(1-2*Inputs!B58)+Inputs!B58,0,'(Other Computations)'!B208)</f>
        <v>8007.3074964342632</v>
      </c>
      <c r="BN46" s="29">
        <f ca="1">SUM(BB46:BM46)</f>
        <v>77514.563299417146</v>
      </c>
      <c r="BO46" s="28">
        <f ca="1">NORMINV(RAND()*(1-2*Inputs!B58)+Inputs!B58,0,'(Other Computations)'!B208)</f>
        <v>-9022.0946844958271</v>
      </c>
      <c r="BP46" s="28">
        <f ca="1">NORMINV(RAND()*(1-2*Inputs!B58)+Inputs!B58,0,'(Other Computations)'!B208)</f>
        <v>-6474.7862162901474</v>
      </c>
      <c r="BQ46" s="28">
        <f ca="1">NORMINV(RAND()*(1-2*Inputs!B58)+Inputs!B58,0,'(Other Computations)'!B208)</f>
        <v>31676.722641200511</v>
      </c>
      <c r="BR46" s="28">
        <f ca="1">NORMINV(RAND()*(1-2*Inputs!B58)+Inputs!B58,0,'(Other Computations)'!B208)</f>
        <v>-23962.327995735559</v>
      </c>
      <c r="BS46" s="28">
        <f ca="1">NORMINV(RAND()*(1-2*Inputs!B58)+Inputs!B58,0,'(Other Computations)'!B208)</f>
        <v>-3642.9859203388801</v>
      </c>
      <c r="BT46" s="28">
        <f ca="1">NORMINV(RAND()*(1-2*Inputs!B58)+Inputs!B58,0,'(Other Computations)'!B208)</f>
        <v>-39318.466244905205</v>
      </c>
      <c r="BU46" s="28">
        <f ca="1">NORMINV(RAND()*(1-2*Inputs!B58)+Inputs!B58,0,'(Other Computations)'!B208)</f>
        <v>47766.352470547543</v>
      </c>
      <c r="BV46" s="28">
        <f ca="1">NORMINV(RAND()*(1-2*Inputs!B58)+Inputs!B58,0,'(Other Computations)'!B208)</f>
        <v>-558.44457169507427</v>
      </c>
      <c r="BW46" s="28">
        <f ca="1">NORMINV(RAND()*(1-2*Inputs!B58)+Inputs!B58,0,'(Other Computations)'!B208)</f>
        <v>-9618.8502396957192</v>
      </c>
      <c r="BX46" s="28">
        <f ca="1">NORMINV(RAND()*(1-2*Inputs!B58)+Inputs!B58,0,'(Other Computations)'!B208)</f>
        <v>28757.794696614477</v>
      </c>
      <c r="BY46" s="28">
        <f ca="1">NORMINV(RAND()*(1-2*Inputs!B58)+Inputs!B58,0,'(Other Computations)'!B208)</f>
        <v>6379.4558780013222</v>
      </c>
      <c r="BZ46" s="28">
        <f ca="1">NORMINV(RAND()*(1-2*Inputs!B58)+Inputs!B58,0,'(Other Computations)'!B208)</f>
        <v>15218.318221736676</v>
      </c>
      <c r="CA46" s="29">
        <f ca="1">SUM(BO46:BZ46)</f>
        <v>37200.68803494412</v>
      </c>
      <c r="CB46" s="28">
        <f ca="1">NORMINV(RAND()*(1-2*Inputs!B58)+Inputs!B58,0,'(Other Computations)'!B208)</f>
        <v>-15234.774259299391</v>
      </c>
      <c r="CC46" s="28">
        <f ca="1">NORMINV(RAND()*(1-2*Inputs!B58)+Inputs!B58,0,'(Other Computations)'!B208)</f>
        <v>16194.448026035712</v>
      </c>
      <c r="CD46" s="28">
        <f ca="1">NORMINV(RAND()*(1-2*Inputs!B58)+Inputs!B58,0,'(Other Computations)'!B208)</f>
        <v>11315.59612577499</v>
      </c>
      <c r="CE46" s="28">
        <f ca="1">NORMINV(RAND()*(1-2*Inputs!B58)+Inputs!B58,0,'(Other Computations)'!B208)</f>
        <v>-61975.697849210628</v>
      </c>
      <c r="CF46" s="28">
        <f ca="1">NORMINV(RAND()*(1-2*Inputs!B58)+Inputs!B58,0,'(Other Computations)'!B208)</f>
        <v>24023.825399571371</v>
      </c>
      <c r="CG46" s="28">
        <f ca="1">NORMINV(RAND()*(1-2*Inputs!B58)+Inputs!B58,0,'(Other Computations)'!B208)</f>
        <v>-14412.537547510972</v>
      </c>
      <c r="CH46" s="28">
        <f ca="1">NORMINV(RAND()*(1-2*Inputs!B58)+Inputs!B58,0,'(Other Computations)'!B208)</f>
        <v>2151.0473730824306</v>
      </c>
      <c r="CI46" s="28">
        <f ca="1">NORMINV(RAND()*(1-2*Inputs!B58)+Inputs!B58,0,'(Other Computations)'!B208)</f>
        <v>-31521.710252134788</v>
      </c>
      <c r="CJ46" s="28">
        <f ca="1">NORMINV(RAND()*(1-2*Inputs!B58)+Inputs!B58,0,'(Other Computations)'!B208)</f>
        <v>-7306.4743565778981</v>
      </c>
      <c r="CK46" s="28">
        <f ca="1">NORMINV(RAND()*(1-2*Inputs!B58)+Inputs!B58,0,'(Other Computations)'!B208)</f>
        <v>-25406.3157552345</v>
      </c>
      <c r="CL46" s="28">
        <f ca="1">NORMINV(RAND()*(1-2*Inputs!B58)+Inputs!B58,0,'(Other Computations)'!B208)</f>
        <v>-61069.688387112816</v>
      </c>
      <c r="CM46" s="28">
        <f ca="1">NORMINV(RAND()*(1-2*Inputs!B58)+Inputs!B58,0,'(Other Computations)'!B208)</f>
        <v>36294.237535079279</v>
      </c>
      <c r="CN46" s="29">
        <f ca="1">SUM(CB46:CM46)</f>
        <v>-126948.0439475372</v>
      </c>
      <c r="CO46" s="28">
        <f ca="1">NORMINV(RAND()*(1-2*Inputs!B58)+Inputs!B58,0,'(Other Computations)'!B208)</f>
        <v>-49153.694809219895</v>
      </c>
      <c r="CP46" s="28">
        <f ca="1">NORMINV(RAND()*(1-2*Inputs!B58)+Inputs!B58,0,'(Other Computations)'!B208)</f>
        <v>-32100.991090669238</v>
      </c>
      <c r="CQ46" s="28">
        <f ca="1">NORMINV(RAND()*(1-2*Inputs!B58)+Inputs!B58,0,'(Other Computations)'!B208)</f>
        <v>-20119.950488465445</v>
      </c>
      <c r="CR46" s="28">
        <f ca="1">NORMINV(RAND()*(1-2*Inputs!B58)+Inputs!B58,0,'(Other Computations)'!B208)</f>
        <v>18082.780900432499</v>
      </c>
      <c r="CS46" s="28">
        <f ca="1">NORMINV(RAND()*(1-2*Inputs!B58)+Inputs!B58,0,'(Other Computations)'!B208)</f>
        <v>-7576.6845145798216</v>
      </c>
      <c r="CT46" s="28">
        <f ca="1">NORMINV(RAND()*(1-2*Inputs!B58)+Inputs!B58,0,'(Other Computations)'!B208)</f>
        <v>11739.170418570135</v>
      </c>
      <c r="CU46" s="28">
        <f ca="1">NORMINV(RAND()*(1-2*Inputs!B58)+Inputs!B58,0,'(Other Computations)'!B208)</f>
        <v>49135.690097416642</v>
      </c>
      <c r="CV46" s="28">
        <f ca="1">NORMINV(RAND()*(1-2*Inputs!B58)+Inputs!B58,0,'(Other Computations)'!B208)</f>
        <v>-22022.647957768826</v>
      </c>
      <c r="CW46" s="28">
        <f ca="1">NORMINV(RAND()*(1-2*Inputs!B58)+Inputs!B58,0,'(Other Computations)'!B208)</f>
        <v>-12291.823297524614</v>
      </c>
      <c r="CX46" s="28">
        <f ca="1">NORMINV(RAND()*(1-2*Inputs!B58)+Inputs!B58,0,'(Other Computations)'!B208)</f>
        <v>-42176.97360395467</v>
      </c>
      <c r="CY46" s="28">
        <f ca="1">NORMINV(RAND()*(1-2*Inputs!B58)+Inputs!B58,0,'(Other Computations)'!B208)</f>
        <v>30125.676566103299</v>
      </c>
      <c r="CZ46" s="28">
        <f ca="1">NORMINV(RAND()*(1-2*Inputs!B58)+Inputs!B58,0,'(Other Computations)'!B208)</f>
        <v>32372.131279167486</v>
      </c>
      <c r="DA46" s="29">
        <f ca="1">SUM(CO46:CZ46)</f>
        <v>-43987.316500492423</v>
      </c>
      <c r="DB46" s="28">
        <f ca="1">NORMINV(RAND()*(1-2*Inputs!B58)+Inputs!B58,0,'(Other Computations)'!B208)</f>
        <v>-55048.7956763533</v>
      </c>
      <c r="DC46" s="28">
        <f ca="1">NORMINV(RAND()*(1-2*Inputs!B58)+Inputs!B58,0,'(Other Computations)'!B208)</f>
        <v>-9542.4852614448992</v>
      </c>
      <c r="DD46" s="28">
        <f ca="1">NORMINV(RAND()*(1-2*Inputs!B58)+Inputs!B58,0,'(Other Computations)'!B208)</f>
        <v>5833.5049871031551</v>
      </c>
      <c r="DE46" s="28">
        <f ca="1">NORMINV(RAND()*(1-2*Inputs!B58)+Inputs!B58,0,'(Other Computations)'!B208)</f>
        <v>4027.9006386193778</v>
      </c>
      <c r="DF46" s="28">
        <f ca="1">NORMINV(RAND()*(1-2*Inputs!B58)+Inputs!B58,0,'(Other Computations)'!B208)</f>
        <v>29988.718117635915</v>
      </c>
      <c r="DG46" s="28">
        <f ca="1">NORMINV(RAND()*(1-2*Inputs!B58)+Inputs!B58,0,'(Other Computations)'!B208)</f>
        <v>36812.847459687735</v>
      </c>
      <c r="DH46" s="28">
        <f ca="1">NORMINV(RAND()*(1-2*Inputs!B58)+Inputs!B58,0,'(Other Computations)'!B208)</f>
        <v>8003.3798738843643</v>
      </c>
      <c r="DI46" s="28">
        <f ca="1">NORMINV(RAND()*(1-2*Inputs!B58)+Inputs!B58,0,'(Other Computations)'!B208)</f>
        <v>379.97190882258928</v>
      </c>
      <c r="DJ46" s="28">
        <f ca="1">NORMINV(RAND()*(1-2*Inputs!B58)+Inputs!B58,0,'(Other Computations)'!B208)</f>
        <v>-9608.1571773268097</v>
      </c>
      <c r="DK46" s="28">
        <f ca="1">NORMINV(RAND()*(1-2*Inputs!B58)+Inputs!B58,0,'(Other Computations)'!B208)</f>
        <v>-22116.453747118507</v>
      </c>
      <c r="DL46" s="28">
        <f ca="1">NORMINV(RAND()*(1-2*Inputs!B58)+Inputs!B58,0,'(Other Computations)'!B208)</f>
        <v>40200.644139082615</v>
      </c>
      <c r="DM46" s="28">
        <f ca="1">NORMINV(RAND()*(1-2*Inputs!B58)+Inputs!B58,0,'(Other Computations)'!B208)</f>
        <v>-16864.948233433941</v>
      </c>
      <c r="DN46" s="29">
        <f ca="1">SUM(DB46:DM46)</f>
        <v>12066.127029158306</v>
      </c>
      <c r="DO46" s="28">
        <f ca="1">NORMINV(RAND()*(1-2*Inputs!B58)+Inputs!B58,0,'(Other Computations)'!B208)</f>
        <v>59249.222853840445</v>
      </c>
      <c r="DP46" s="28">
        <f ca="1">NORMINV(RAND()*(1-2*Inputs!B58)+Inputs!B58,0,'(Other Computations)'!B208)</f>
        <v>23108.156211749148</v>
      </c>
      <c r="DQ46" s="28">
        <f ca="1">NORMINV(RAND()*(1-2*Inputs!B58)+Inputs!B58,0,'(Other Computations)'!B208)</f>
        <v>53866.682643286636</v>
      </c>
      <c r="DR46" s="28">
        <f ca="1">NORMINV(RAND()*(1-2*Inputs!B58)+Inputs!B58,0,'(Other Computations)'!B208)</f>
        <v>49739.620198410121</v>
      </c>
      <c r="DS46" s="28">
        <f ca="1">NORMINV(RAND()*(1-2*Inputs!B58)+Inputs!B58,0,'(Other Computations)'!B208)</f>
        <v>41750.752103172119</v>
      </c>
      <c r="DT46" s="28">
        <f ca="1">NORMINV(RAND()*(1-2*Inputs!B58)+Inputs!B58,0,'(Other Computations)'!B208)</f>
        <v>6256.1279297178808</v>
      </c>
      <c r="DU46" s="28">
        <f ca="1">NORMINV(RAND()*(1-2*Inputs!B58)+Inputs!B58,0,'(Other Computations)'!B208)</f>
        <v>38649.504084519103</v>
      </c>
      <c r="DV46" s="28">
        <f ca="1">NORMINV(RAND()*(1-2*Inputs!B58)+Inputs!B58,0,'(Other Computations)'!B208)</f>
        <v>37813.172674025918</v>
      </c>
      <c r="DW46" s="28">
        <f ca="1">NORMINV(RAND()*(1-2*Inputs!B58)+Inputs!B58,0,'(Other Computations)'!B208)</f>
        <v>45128.89015172892</v>
      </c>
      <c r="DX46" s="28">
        <f ca="1">NORMINV(RAND()*(1-2*Inputs!B58)+Inputs!B58,0,'(Other Computations)'!B208)</f>
        <v>37503.347454546361</v>
      </c>
      <c r="DY46" s="28">
        <f ca="1">NORMINV(RAND()*(1-2*Inputs!B58)+Inputs!B58,0,'(Other Computations)'!B208)</f>
        <v>37589.530865976223</v>
      </c>
      <c r="DZ46" s="28">
        <f ca="1">NORMINV(RAND()*(1-2*Inputs!B58)+Inputs!B58,0,'(Other Computations)'!B208)</f>
        <v>-11539.791094809907</v>
      </c>
      <c r="EA46" s="29">
        <f ca="1">SUM(DO46:DZ46)</f>
        <v>419115.21607616305</v>
      </c>
      <c r="EB46" s="28">
        <f ca="1">NORMINV(RAND()*(1-2*Inputs!B58)+Inputs!B58,0,'(Other Computations)'!B208)</f>
        <v>-5680.8661835003932</v>
      </c>
      <c r="EC46" s="28">
        <f ca="1">NORMINV(RAND()*(1-2*Inputs!B58)+Inputs!B58,0,'(Other Computations)'!B208)</f>
        <v>50819.872917295928</v>
      </c>
      <c r="ED46" s="28">
        <f ca="1">NORMINV(RAND()*(1-2*Inputs!B58)+Inputs!B58,0,'(Other Computations)'!B208)</f>
        <v>13410.280625410731</v>
      </c>
      <c r="EE46" s="28">
        <f ca="1">NORMINV(RAND()*(1-2*Inputs!B58)+Inputs!B58,0,'(Other Computations)'!B208)</f>
        <v>7059.0879161481507</v>
      </c>
      <c r="EF46" s="28">
        <f ca="1">NORMINV(RAND()*(1-2*Inputs!B58)+Inputs!B58,0,'(Other Computations)'!B208)</f>
        <v>-7192.9830853613303</v>
      </c>
      <c r="EG46" s="28">
        <f ca="1">NORMINV(RAND()*(1-2*Inputs!B58)+Inputs!B58,0,'(Other Computations)'!B208)</f>
        <v>-54099.029828946404</v>
      </c>
      <c r="EH46" s="28">
        <f ca="1">NORMINV(RAND()*(1-2*Inputs!B58)+Inputs!B58,0,'(Other Computations)'!B208)</f>
        <v>-34233.038302970483</v>
      </c>
      <c r="EI46" s="28">
        <f ca="1">NORMINV(RAND()*(1-2*Inputs!B58)+Inputs!B58,0,'(Other Computations)'!B208)</f>
        <v>-49960.478869573097</v>
      </c>
      <c r="EJ46" s="28">
        <f ca="1">NORMINV(RAND()*(1-2*Inputs!B58)+Inputs!B58,0,'(Other Computations)'!B208)</f>
        <v>44522.903787015195</v>
      </c>
      <c r="EK46" s="28">
        <f ca="1">NORMINV(RAND()*(1-2*Inputs!B58)+Inputs!B58,0,'(Other Computations)'!B208)</f>
        <v>-47767.074829186779</v>
      </c>
      <c r="EL46" s="28">
        <f ca="1">NORMINV(RAND()*(1-2*Inputs!B58)+Inputs!B58,0,'(Other Computations)'!B208)</f>
        <v>-2099.8202892843778</v>
      </c>
      <c r="EM46" s="28">
        <f ca="1">NORMINV(RAND()*(1-2*Inputs!B58)+Inputs!B58,0,'(Other Computations)'!B208)</f>
        <v>-23329.340842340986</v>
      </c>
      <c r="EN46" s="29">
        <f ca="1">SUM(EB46:EM46)</f>
        <v>-108550.48698529384</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356247.33045609843</v>
      </c>
      <c r="C54" s="28">
        <f ca="1">Inputs!B52*C44</f>
        <v>347341.8421115377</v>
      </c>
      <c r="D54" s="28">
        <f ca="1">Inputs!B52*D44</f>
        <v>335852.58778220799</v>
      </c>
      <c r="E54" s="28">
        <f ca="1">Inputs!B52*E44</f>
        <v>352214.5667165448</v>
      </c>
      <c r="F54" s="28">
        <f ca="1">Inputs!B52*F44</f>
        <v>343428.30098098173</v>
      </c>
      <c r="G54" s="28">
        <f ca="1">Inputs!B52*G44</f>
        <v>356178.5943220976</v>
      </c>
      <c r="H54" s="28">
        <f ca="1">Inputs!B52*H44</f>
        <v>351254.96402978653</v>
      </c>
      <c r="I54" s="28">
        <f ca="1">Inputs!B52*I44</f>
        <v>357595.02085838898</v>
      </c>
      <c r="J54" s="28">
        <f ca="1">Inputs!B52*J44</f>
        <v>352133.22134570417</v>
      </c>
      <c r="K54" s="28">
        <f ca="1">Inputs!B52*K44</f>
        <v>355021.89690750651</v>
      </c>
      <c r="L54" s="28">
        <f ca="1">Inputs!B52*L44</f>
        <v>351275.77327876387</v>
      </c>
      <c r="M54" s="28">
        <f ca="1">Inputs!B52*M44</f>
        <v>334510.74347555236</v>
      </c>
      <c r="N54" s="29">
        <f ca="1">SUM(B54:M54)</f>
        <v>4193054.8422651705</v>
      </c>
      <c r="O54" s="28">
        <f ca="1">Inputs!B52*O44</f>
        <v>336769.55729439203</v>
      </c>
      <c r="P54" s="28">
        <f ca="1">Inputs!B52*P44</f>
        <v>342419.60426548647</v>
      </c>
      <c r="Q54" s="28">
        <f ca="1">Inputs!B52*Q44</f>
        <v>342148.70864425966</v>
      </c>
      <c r="R54" s="28">
        <f ca="1">Inputs!B52*R44</f>
        <v>337698.47484710137</v>
      </c>
      <c r="S54" s="28">
        <f ca="1">Inputs!B52*S44</f>
        <v>329188.47401709104</v>
      </c>
      <c r="T54" s="28">
        <f ca="1">Inputs!B52*T44</f>
        <v>338954.61507579591</v>
      </c>
      <c r="U54" s="28">
        <f ca="1">Inputs!B52*U44</f>
        <v>340721.65065914218</v>
      </c>
      <c r="V54" s="28">
        <f ca="1">Inputs!B52*V44</f>
        <v>336483.45123097696</v>
      </c>
      <c r="W54" s="28">
        <f ca="1">Inputs!B52*W44</f>
        <v>350094.1326001446</v>
      </c>
      <c r="X54" s="28">
        <f ca="1">Inputs!B52*X44</f>
        <v>333957.90342581715</v>
      </c>
      <c r="Y54" s="28">
        <f ca="1">Inputs!B52*Y44</f>
        <v>350427.8090900734</v>
      </c>
      <c r="Z54" s="28">
        <f ca="1">Inputs!B52*Z44</f>
        <v>349795.03443736432</v>
      </c>
      <c r="AA54" s="29">
        <f ca="1">SUM(O54:Z54)</f>
        <v>4088659.4155876455</v>
      </c>
      <c r="AB54" s="28">
        <f ca="1">Inputs!B52*AB44</f>
        <v>338953.3039328577</v>
      </c>
      <c r="AC54" s="28">
        <f ca="1">Inputs!B52*AC44</f>
        <v>338321.10263965308</v>
      </c>
      <c r="AD54" s="28">
        <f ca="1">Inputs!B52*AD44</f>
        <v>337061.0956549691</v>
      </c>
      <c r="AE54" s="28">
        <f ca="1">Inputs!B52*AE44</f>
        <v>327324.85528816021</v>
      </c>
      <c r="AF54" s="28">
        <f ca="1">Inputs!B52*AF44</f>
        <v>328985.32669517439</v>
      </c>
      <c r="AG54" s="28">
        <f ca="1">Inputs!B52*AG44</f>
        <v>349598.2352955438</v>
      </c>
      <c r="AH54" s="28">
        <f ca="1">Inputs!B52*AH44</f>
        <v>343734.38972553326</v>
      </c>
      <c r="AI54" s="28">
        <f ca="1">Inputs!B52*AI44</f>
        <v>326967.71855198289</v>
      </c>
      <c r="AJ54" s="28">
        <f ca="1">Inputs!B52*AJ44</f>
        <v>325053.44652508746</v>
      </c>
      <c r="AK54" s="28">
        <f ca="1">Inputs!B52*AK44</f>
        <v>341083.23881253583</v>
      </c>
      <c r="AL54" s="28">
        <f ca="1">Inputs!B52*AL44</f>
        <v>327210.59507499868</v>
      </c>
      <c r="AM54" s="28">
        <f ca="1">Inputs!B52*AM44</f>
        <v>333575.93119996286</v>
      </c>
      <c r="AN54" s="29">
        <f ca="1">SUM(AB54:AM54)</f>
        <v>4017869.2393964594</v>
      </c>
      <c r="AO54" s="28">
        <f ca="1">Inputs!B52*AO44</f>
        <v>323619.72319227841</v>
      </c>
      <c r="AP54" s="28">
        <f ca="1">Inputs!B52*AP44</f>
        <v>340825.63905463374</v>
      </c>
      <c r="AQ54" s="28">
        <f ca="1">Inputs!B52*AQ44</f>
        <v>338818.58910625783</v>
      </c>
      <c r="AR54" s="28">
        <f ca="1">Inputs!B52*AR44</f>
        <v>326141.00347923406</v>
      </c>
      <c r="AS54" s="28">
        <f ca="1">Inputs!B52*AS44</f>
        <v>343457.85980848101</v>
      </c>
      <c r="AT54" s="28">
        <f ca="1">Inputs!B52*AT44</f>
        <v>345965.0965968676</v>
      </c>
      <c r="AU54" s="28">
        <f ca="1">Inputs!B52*AU44</f>
        <v>332048.84944461589</v>
      </c>
      <c r="AV54" s="28">
        <f ca="1">Inputs!B52*AV44</f>
        <v>319966.53103514278</v>
      </c>
      <c r="AW54" s="28">
        <f ca="1">Inputs!B52*AW44</f>
        <v>319267.23687976162</v>
      </c>
      <c r="AX54" s="28">
        <f ca="1">Inputs!B52*AX44</f>
        <v>345408.456176284</v>
      </c>
      <c r="AY54" s="28">
        <f ca="1">Inputs!B52*AY44</f>
        <v>341354.85514170234</v>
      </c>
      <c r="AZ54" s="28">
        <f ca="1">Inputs!B52*AZ44</f>
        <v>333973.16999193537</v>
      </c>
      <c r="BA54" s="29">
        <f ca="1">SUM(AO54:AZ54)</f>
        <v>4010847.0099071953</v>
      </c>
      <c r="BB54" s="28">
        <f ca="1">Inputs!B52*BB44</f>
        <v>332047.44408385124</v>
      </c>
      <c r="BC54" s="28">
        <f ca="1">Inputs!B52*BC44</f>
        <v>329842.56503517262</v>
      </c>
      <c r="BD54" s="28">
        <f ca="1">Inputs!B52*BD44</f>
        <v>343910.51501570124</v>
      </c>
      <c r="BE54" s="28">
        <f ca="1">Inputs!B52*BE44</f>
        <v>314813.13550089084</v>
      </c>
      <c r="BF54" s="28">
        <f ca="1">Inputs!B52*BF44</f>
        <v>314252.98295995215</v>
      </c>
      <c r="BG54" s="28">
        <f ca="1">Inputs!B52*BG44</f>
        <v>335982.30697223678</v>
      </c>
      <c r="BH54" s="28">
        <f ca="1">Inputs!B52*BH44</f>
        <v>316234.69381370465</v>
      </c>
      <c r="BI54" s="28">
        <f ca="1">Inputs!B52*BI44</f>
        <v>331915.45941990445</v>
      </c>
      <c r="BJ54" s="28">
        <f ca="1">Inputs!B52*BJ44</f>
        <v>332194.63622483861</v>
      </c>
      <c r="BK54" s="28">
        <f ca="1">Inputs!B52*BK44</f>
        <v>330457.16206388327</v>
      </c>
      <c r="BL54" s="28">
        <f ca="1">Inputs!B52*BL44</f>
        <v>343779.00334935263</v>
      </c>
      <c r="BM54" s="28">
        <f ca="1">Inputs!B52*BM44</f>
        <v>327909.81585261947</v>
      </c>
      <c r="BN54" s="29">
        <f ca="1">SUM(BB54:BM54)</f>
        <v>3953339.7202921081</v>
      </c>
      <c r="BO54" s="28">
        <f ca="1">Inputs!B52*BO44</f>
        <v>322376.95913332445</v>
      </c>
      <c r="BP54" s="28">
        <f ca="1">Inputs!B52*BP44</f>
        <v>322806.92626343446</v>
      </c>
      <c r="BQ54" s="28">
        <f ca="1">Inputs!B52*BQ44</f>
        <v>333888.67981262616</v>
      </c>
      <c r="BR54" s="28">
        <f ca="1">Inputs!B52*BR44</f>
        <v>316849.29015815805</v>
      </c>
      <c r="BS54" s="28">
        <f ca="1">Inputs!B52*BS44</f>
        <v>322520.83796580025</v>
      </c>
      <c r="BT54" s="28">
        <f ca="1">Inputs!B52*BT44</f>
        <v>311504.45576589659</v>
      </c>
      <c r="BU54" s="28">
        <f ca="1">Inputs!B52*BU44</f>
        <v>337278.9247773682</v>
      </c>
      <c r="BV54" s="28">
        <f ca="1">Inputs!B52*BV44</f>
        <v>322414.09710715601</v>
      </c>
      <c r="BW54" s="28">
        <f ca="1">Inputs!B52*BW44</f>
        <v>319410.68417926494</v>
      </c>
      <c r="BX54" s="28">
        <f ca="1">Inputs!B52*BX44</f>
        <v>330468.26637630886</v>
      </c>
      <c r="BY54" s="28">
        <f ca="1">Inputs!B52*BY44</f>
        <v>323333.32883295644</v>
      </c>
      <c r="BZ54" s="28">
        <f ca="1">Inputs!B52*BZ44</f>
        <v>325635.91372662864</v>
      </c>
      <c r="CA54" s="29">
        <f ca="1">SUM(BO54:BZ54)</f>
        <v>3888488.3640989237</v>
      </c>
      <c r="CB54" s="28">
        <f ca="1">Inputs!B52*CB44</f>
        <v>316097.24957644223</v>
      </c>
      <c r="CC54" s="28">
        <f ca="1">Inputs!B52*CC44</f>
        <v>325191.33212032821</v>
      </c>
      <c r="CD54" s="28">
        <f ca="1">Inputs!B52*CD44</f>
        <v>323383.42846381449</v>
      </c>
      <c r="CE54" s="28">
        <f ca="1">Inputs!B52*CE44</f>
        <v>301060.63224064047</v>
      </c>
      <c r="CF54" s="28">
        <f ca="1">Inputs!B52*CF44</f>
        <v>326502.04933256784</v>
      </c>
      <c r="CG54" s="28">
        <f ca="1">Inputs!B52*CG44</f>
        <v>314540.6133263915</v>
      </c>
      <c r="CH54" s="28">
        <f ca="1">Inputs!B52*CH44</f>
        <v>319072.42064403964</v>
      </c>
      <c r="CI54" s="28">
        <f ca="1">Inputs!B52*CI44</f>
        <v>308740.84330802679</v>
      </c>
      <c r="CJ54" s="28">
        <f ca="1">Inputs!B52*CJ44</f>
        <v>315720.49713025714</v>
      </c>
      <c r="CK54" s="28">
        <f ca="1">Inputs!B52*CK44</f>
        <v>309903.31678394723</v>
      </c>
      <c r="CL54" s="28">
        <f ca="1">Inputs!B52*CL44</f>
        <v>298847.87776548194</v>
      </c>
      <c r="CM54" s="28">
        <f ca="1">Inputs!B52*CM44</f>
        <v>327755.93857362756</v>
      </c>
      <c r="CN54" s="29">
        <f ca="1">SUM(CB54:CM54)</f>
        <v>3786816.1992655653</v>
      </c>
      <c r="CO54" s="28">
        <f ca="1">Inputs!B52*CO44</f>
        <v>301847.90921593149</v>
      </c>
      <c r="CP54" s="28">
        <f ca="1">Inputs!B52*CP44</f>
        <v>306692.04593096045</v>
      </c>
      <c r="CQ54" s="28">
        <f ca="1">Inputs!B52*CQ44</f>
        <v>309911.14858655346</v>
      </c>
      <c r="CR54" s="28">
        <f ca="1">Inputs!B52*CR44</f>
        <v>321132.71232818509</v>
      </c>
      <c r="CS54" s="28">
        <f ca="1">Inputs!B52*CS44</f>
        <v>313093.43589524843</v>
      </c>
      <c r="CT54" s="28">
        <f ca="1">Inputs!B52*CT44</f>
        <v>318476.94505811919</v>
      </c>
      <c r="CU54" s="28">
        <f ca="1">Inputs!B52*CU44</f>
        <v>329368.17833273223</v>
      </c>
      <c r="CV54" s="28">
        <f ca="1">Inputs!B52*CV44</f>
        <v>307738.56307875219</v>
      </c>
      <c r="CW54" s="28">
        <f ca="1">Inputs!B52*CW44</f>
        <v>310335.69039238547</v>
      </c>
      <c r="CX54" s="28">
        <f ca="1">Inputs!B52*CX44</f>
        <v>300990.97095741861</v>
      </c>
      <c r="CY54" s="28">
        <f ca="1">Inputs!B52*CY44</f>
        <v>322385.7180731548</v>
      </c>
      <c r="CZ54" s="28">
        <f ca="1">Inputs!B52*CZ44</f>
        <v>322767.05394933972</v>
      </c>
      <c r="DA54" s="29">
        <f ca="1">SUM(CO54:CZ54)</f>
        <v>3764740.3717987817</v>
      </c>
      <c r="DB54" s="28">
        <f ca="1">Inputs!B52*DB44</f>
        <v>296223.8440857635</v>
      </c>
      <c r="DC54" s="28">
        <f ca="1">Inputs!B52*DC44</f>
        <v>309499.17884019122</v>
      </c>
      <c r="DD54" s="28">
        <f ca="1">Inputs!B52*DD44</f>
        <v>313860.44839311007</v>
      </c>
      <c r="DE54" s="28">
        <f ca="1">Inputs!B52*DE44</f>
        <v>313025.56797418161</v>
      </c>
      <c r="DF54" s="28">
        <f ca="1">Inputs!B52*DF44</f>
        <v>320515.48270724737</v>
      </c>
      <c r="DG54" s="28">
        <f ca="1">Inputs!B52*DG44</f>
        <v>322253.69596463407</v>
      </c>
      <c r="DH54" s="28">
        <f ca="1">Inputs!B52*DH44</f>
        <v>313320.84660038905</v>
      </c>
      <c r="DI54" s="28">
        <f ca="1">Inputs!B52*DI44</f>
        <v>310690.58189332893</v>
      </c>
      <c r="DJ54" s="28">
        <f ca="1">Inputs!B52*DJ44</f>
        <v>307374.980379958</v>
      </c>
      <c r="DK54" s="28">
        <f ca="1">Inputs!B52*DK44</f>
        <v>303269.17106868466</v>
      </c>
      <c r="DL54" s="28">
        <f ca="1">Inputs!B52*DL44</f>
        <v>321716.26800465316</v>
      </c>
      <c r="DM54" s="28">
        <f ca="1">Inputs!B52*DM44</f>
        <v>304192.73336832435</v>
      </c>
      <c r="DN54" s="29">
        <f ca="1">SUM(DB54:DM54)</f>
        <v>3735942.7992804665</v>
      </c>
      <c r="DO54" s="28">
        <f ca="1">Inputs!B52*DO44</f>
        <v>326815.71784742759</v>
      </c>
      <c r="DP54" s="28">
        <f ca="1">Inputs!B52*DP44</f>
        <v>315687.78623327473</v>
      </c>
      <c r="DQ54" s="28">
        <f ca="1">Inputs!B52*DQ44</f>
        <v>324691.83730637364</v>
      </c>
      <c r="DR54" s="28">
        <f ca="1">Inputs!B52*DR44</f>
        <v>323228.16232103098</v>
      </c>
      <c r="DS54" s="28">
        <f ca="1">Inputs!B52*DS44</f>
        <v>320532.0902027961</v>
      </c>
      <c r="DT54" s="28">
        <f ca="1">Inputs!B52*DT44</f>
        <v>309545.36793634307</v>
      </c>
      <c r="DU54" s="28">
        <f ca="1">Inputs!B52*DU44</f>
        <v>319092.62485596939</v>
      </c>
      <c r="DV54" s="28">
        <f ca="1">Inputs!B52*DV44</f>
        <v>318507.02540687995</v>
      </c>
      <c r="DW54" s="28">
        <f ca="1">Inputs!B52*DW44</f>
        <v>320395.64637618855</v>
      </c>
      <c r="DX54" s="28">
        <f ca="1">Inputs!B52*DX44</f>
        <v>317917.04587604397</v>
      </c>
      <c r="DY54" s="28">
        <f ca="1">Inputs!B52*DY44</f>
        <v>317644.24159407668</v>
      </c>
      <c r="DZ54" s="28">
        <f ca="1">Inputs!B52*DZ44</f>
        <v>302675.01428910805</v>
      </c>
      <c r="EA54" s="29">
        <f ca="1">SUM(DO54:DZ54)</f>
        <v>3816732.5602455125</v>
      </c>
      <c r="EB54" s="28">
        <f ca="1">Inputs!B52*EB44</f>
        <v>304199.05870531953</v>
      </c>
      <c r="EC54" s="28">
        <f ca="1">Inputs!B52*EC44</f>
        <v>320978.65050140698</v>
      </c>
      <c r="ED54" s="28">
        <f ca="1">Inputs!B52*ED44</f>
        <v>309484.08988125448</v>
      </c>
      <c r="EE54" s="28">
        <f ca="1">Inputs!B52*EE44</f>
        <v>307325.82220573118</v>
      </c>
      <c r="EF54" s="28">
        <f ca="1">Inputs!B52*EF44</f>
        <v>302776.77216651867</v>
      </c>
      <c r="EG54" s="28">
        <f ca="1">Inputs!B52*EG44</f>
        <v>288501.5815498642</v>
      </c>
      <c r="EH54" s="28">
        <f ca="1">Inputs!B52*EH44</f>
        <v>294230.85839564062</v>
      </c>
      <c r="EI54" s="28">
        <f ca="1">Inputs!B52*EI44</f>
        <v>289286.96488457493</v>
      </c>
      <c r="EJ54" s="28">
        <f ca="1">Inputs!B52*EJ44</f>
        <v>317340.55220267706</v>
      </c>
      <c r="EK54" s="28">
        <f ca="1">Inputs!B52*EK44</f>
        <v>289335.89897008712</v>
      </c>
      <c r="EL54" s="28">
        <f ca="1">Inputs!B52*EL44</f>
        <v>302868.28293001902</v>
      </c>
      <c r="EM54" s="28">
        <f ca="1">Inputs!B52*EM44</f>
        <v>296298.54934887728</v>
      </c>
      <c r="EN54" s="29">
        <f ca="1">SUM(EB54:EM54)</f>
        <v>3622627.081741971</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-8574.9862165495924</v>
      </c>
      <c r="C60" s="22">
        <f t="shared" ca="1" si="66"/>
        <v>-52928.98005317786</v>
      </c>
      <c r="D60" s="22">
        <f t="shared" ca="1" si="66"/>
        <v>5515.1950866177822</v>
      </c>
      <c r="E60" s="22">
        <f t="shared" ca="1" si="66"/>
        <v>-38092.230685220202</v>
      </c>
      <c r="F60" s="22">
        <f t="shared" ca="1" si="66"/>
        <v>-2040.529095338228</v>
      </c>
      <c r="G60" s="22">
        <f t="shared" ca="1" si="66"/>
        <v>-7911.1460940585457</v>
      </c>
      <c r="H60" s="22">
        <f t="shared" ca="1" si="66"/>
        <v>6908.7842136505224</v>
      </c>
      <c r="I60" s="22">
        <f t="shared" ca="1" si="66"/>
        <v>-22669.959211370999</v>
      </c>
      <c r="J60" s="22">
        <f t="shared" ca="1" si="66"/>
        <v>53024.324561475194</v>
      </c>
      <c r="K60" s="22">
        <f t="shared" ca="1" si="66"/>
        <v>-16856.787187110054</v>
      </c>
      <c r="L60" s="22">
        <f t="shared" ca="1" si="66"/>
        <v>-47514.027241819604</v>
      </c>
      <c r="M60" s="22">
        <f t="shared" ca="1" si="66"/>
        <v>-4505.3313583522458</v>
      </c>
      <c r="N60" s="23">
        <f ca="1">SUM(B13:M13)</f>
        <v>-135645.67328125384</v>
      </c>
      <c r="O60" s="22">
        <f t="shared" ref="O60:Z60" ca="1" si="67">O13</f>
        <v>38393.285674002414</v>
      </c>
      <c r="P60" s="22">
        <f t="shared" ca="1" si="67"/>
        <v>-56185.369661109937</v>
      </c>
      <c r="Q60" s="22">
        <f t="shared" ca="1" si="67"/>
        <v>44522.648358820668</v>
      </c>
      <c r="R60" s="22">
        <f t="shared" ca="1" si="67"/>
        <v>33473.195368813133</v>
      </c>
      <c r="S60" s="22">
        <f t="shared" ca="1" si="67"/>
        <v>6556.9337929065905</v>
      </c>
      <c r="T60" s="22">
        <f t="shared" ca="1" si="67"/>
        <v>-2767.5784674426086</v>
      </c>
      <c r="U60" s="22">
        <f t="shared" ca="1" si="67"/>
        <v>17586.898664291217</v>
      </c>
      <c r="V60" s="22">
        <f t="shared" ca="1" si="67"/>
        <v>-30508.653565461693</v>
      </c>
      <c r="W60" s="22">
        <f t="shared" ca="1" si="67"/>
        <v>6633.7961433319715</v>
      </c>
      <c r="X60" s="22">
        <f t="shared" ca="1" si="67"/>
        <v>-43067.127948739319</v>
      </c>
      <c r="Y60" s="22">
        <f t="shared" ca="1" si="67"/>
        <v>-22087.058563727031</v>
      </c>
      <c r="Z60" s="22">
        <f t="shared" ca="1" si="67"/>
        <v>-30797.008152152779</v>
      </c>
      <c r="AA60" s="23">
        <f ca="1">SUM(O13:Z13)</f>
        <v>-38246.038356467361</v>
      </c>
      <c r="AB60" s="22">
        <f t="shared" ref="AB60:AM60" ca="1" si="68">AB13</f>
        <v>-6309.6950508978425</v>
      </c>
      <c r="AC60" s="22">
        <f t="shared" ca="1" si="68"/>
        <v>39014.929940707545</v>
      </c>
      <c r="AD60" s="22">
        <f t="shared" ca="1" si="68"/>
        <v>-12304.734809237252</v>
      </c>
      <c r="AE60" s="22">
        <f t="shared" ca="1" si="68"/>
        <v>-13272.676189762706</v>
      </c>
      <c r="AF60" s="22">
        <f t="shared" ca="1" si="68"/>
        <v>-8303.5375970751757</v>
      </c>
      <c r="AG60" s="22">
        <f t="shared" ca="1" si="68"/>
        <v>50017.90237589692</v>
      </c>
      <c r="AH60" s="22">
        <f t="shared" ca="1" si="68"/>
        <v>52938.73502568472</v>
      </c>
      <c r="AI60" s="22">
        <f t="shared" ca="1" si="68"/>
        <v>-22326.988704658404</v>
      </c>
      <c r="AJ60" s="22">
        <f t="shared" ca="1" si="68"/>
        <v>-11913.117224317695</v>
      </c>
      <c r="AK60" s="22">
        <f t="shared" ca="1" si="68"/>
        <v>22538.662200153751</v>
      </c>
      <c r="AL60" s="22">
        <f t="shared" ca="1" si="68"/>
        <v>-18345.94219712085</v>
      </c>
      <c r="AM60" s="22">
        <f t="shared" ca="1" si="68"/>
        <v>36092.900494550326</v>
      </c>
      <c r="AN60" s="23">
        <f ca="1">SUM(AB13:AM13)</f>
        <v>107826.43826392334</v>
      </c>
      <c r="AO60" s="22">
        <f t="shared" ref="AO60:AZ60" ca="1" si="69">AO13</f>
        <v>44805.033145679794</v>
      </c>
      <c r="AP60" s="22">
        <f t="shared" ca="1" si="69"/>
        <v>10536.338181188323</v>
      </c>
      <c r="AQ60" s="22">
        <f t="shared" ca="1" si="69"/>
        <v>-14977.618734978307</v>
      </c>
      <c r="AR60" s="22">
        <f t="shared" ca="1" si="69"/>
        <v>-21183.019976126376</v>
      </c>
      <c r="AS60" s="22">
        <f t="shared" ca="1" si="69"/>
        <v>-9918.9659247500149</v>
      </c>
      <c r="AT60" s="22">
        <f t="shared" ca="1" si="69"/>
        <v>42182.394049327435</v>
      </c>
      <c r="AU60" s="22">
        <f t="shared" ca="1" si="69"/>
        <v>36731.54291899276</v>
      </c>
      <c r="AV60" s="22">
        <f t="shared" ca="1" si="69"/>
        <v>14063.651813424538</v>
      </c>
      <c r="AW60" s="22">
        <f t="shared" ca="1" si="69"/>
        <v>-15443.60552071751</v>
      </c>
      <c r="AX60" s="22">
        <f t="shared" ca="1" si="69"/>
        <v>2003.7022724693359</v>
      </c>
      <c r="AY60" s="22">
        <f t="shared" ca="1" si="69"/>
        <v>-13740.889410441971</v>
      </c>
      <c r="AZ60" s="22">
        <f t="shared" ca="1" si="69"/>
        <v>-4988.8274191028258</v>
      </c>
      <c r="BA60" s="23">
        <f ca="1">SUM(AO13:AZ13)</f>
        <v>70069.735394965173</v>
      </c>
      <c r="BB60" s="22">
        <f t="shared" ref="BB60:BM60" ca="1" si="70">BB13</f>
        <v>21267.723593719489</v>
      </c>
      <c r="BC60" s="22">
        <f t="shared" ca="1" si="70"/>
        <v>-49034.786347498586</v>
      </c>
      <c r="BD60" s="22">
        <f t="shared" ca="1" si="70"/>
        <v>28971.844422394526</v>
      </c>
      <c r="BE60" s="22">
        <f t="shared" ca="1" si="70"/>
        <v>29978.099421343526</v>
      </c>
      <c r="BF60" s="22">
        <f t="shared" ca="1" si="70"/>
        <v>-35894.534629848684</v>
      </c>
      <c r="BG60" s="22">
        <f t="shared" ca="1" si="70"/>
        <v>33331.73083637606</v>
      </c>
      <c r="BH60" s="22">
        <f t="shared" ca="1" si="70"/>
        <v>17773.751513392377</v>
      </c>
      <c r="BI60" s="22">
        <f t="shared" ca="1" si="70"/>
        <v>29887.912102033137</v>
      </c>
      <c r="BJ60" s="22">
        <f t="shared" ca="1" si="70"/>
        <v>-51419.56039018742</v>
      </c>
      <c r="BK60" s="22">
        <f t="shared" ca="1" si="70"/>
        <v>57860.833777251253</v>
      </c>
      <c r="BL60" s="22">
        <f t="shared" ca="1" si="70"/>
        <v>25450.654185985586</v>
      </c>
      <c r="BM60" s="22">
        <f t="shared" ca="1" si="70"/>
        <v>-18769.000076108936</v>
      </c>
      <c r="BN60" s="23">
        <f ca="1">SUM(BB13:BM13)</f>
        <v>89404.668408852333</v>
      </c>
      <c r="BO60" s="22">
        <f t="shared" ref="BO60:BZ60" ca="1" si="71">BO13</f>
        <v>23616.215338371057</v>
      </c>
      <c r="BP60" s="22">
        <f t="shared" ca="1" si="71"/>
        <v>8662.5271410684072</v>
      </c>
      <c r="BQ60" s="22">
        <f t="shared" ca="1" si="71"/>
        <v>15580.024913117079</v>
      </c>
      <c r="BR60" s="22">
        <f t="shared" ca="1" si="71"/>
        <v>-22029.478345856231</v>
      </c>
      <c r="BS60" s="22">
        <f t="shared" ca="1" si="71"/>
        <v>30337.558211497912</v>
      </c>
      <c r="BT60" s="22">
        <f t="shared" ca="1" si="71"/>
        <v>11620.228939334878</v>
      </c>
      <c r="BU60" s="22">
        <f t="shared" ca="1" si="71"/>
        <v>3001.5240152041852</v>
      </c>
      <c r="BV60" s="22">
        <f t="shared" ca="1" si="71"/>
        <v>41553.893792616051</v>
      </c>
      <c r="BW60" s="22">
        <f t="shared" ca="1" si="71"/>
        <v>-40976.316179054942</v>
      </c>
      <c r="BX60" s="22">
        <f t="shared" ca="1" si="71"/>
        <v>-25328.965424322731</v>
      </c>
      <c r="BY60" s="22">
        <f t="shared" ca="1" si="71"/>
        <v>8633.9676961650148</v>
      </c>
      <c r="BZ60" s="22">
        <f t="shared" ca="1" si="71"/>
        <v>-17948.85290852133</v>
      </c>
      <c r="CA60" s="23">
        <f ca="1">SUM(BO13:BZ13)</f>
        <v>36722.327189619355</v>
      </c>
      <c r="CB60" s="22">
        <f t="shared" ref="CB60:CM60" ca="1" si="72">CB13</f>
        <v>13939.685840403663</v>
      </c>
      <c r="CC60" s="22">
        <f t="shared" ca="1" si="72"/>
        <v>8537.6984905631871</v>
      </c>
      <c r="CD60" s="22">
        <f t="shared" ca="1" si="72"/>
        <v>11936.912378789426</v>
      </c>
      <c r="CE60" s="22">
        <f t="shared" ca="1" si="72"/>
        <v>37.877206734467443</v>
      </c>
      <c r="CF60" s="22">
        <f t="shared" ca="1" si="72"/>
        <v>-35267.141867946411</v>
      </c>
      <c r="CG60" s="22">
        <f t="shared" ca="1" si="72"/>
        <v>-39256.192782423212</v>
      </c>
      <c r="CH60" s="22">
        <f t="shared" ca="1" si="72"/>
        <v>59655.460410519874</v>
      </c>
      <c r="CI60" s="22">
        <f t="shared" ca="1" si="72"/>
        <v>32212.59157105222</v>
      </c>
      <c r="CJ60" s="22">
        <f t="shared" ca="1" si="72"/>
        <v>-17726.977535419443</v>
      </c>
      <c r="CK60" s="22">
        <f t="shared" ca="1" si="72"/>
        <v>-3685.415290047581</v>
      </c>
      <c r="CL60" s="22">
        <f t="shared" ca="1" si="72"/>
        <v>22109.749915113833</v>
      </c>
      <c r="CM60" s="22">
        <f t="shared" ca="1" si="72"/>
        <v>34533.589912192198</v>
      </c>
      <c r="CN60" s="23">
        <f ca="1">SUM(CB13:CM13)</f>
        <v>87027.838249532215</v>
      </c>
      <c r="CO60" s="22">
        <f t="shared" ref="CO60:CZ60" ca="1" si="73">CO13</f>
        <v>34551.331271873802</v>
      </c>
      <c r="CP60" s="22">
        <f t="shared" ca="1" si="73"/>
        <v>-15936.340568473537</v>
      </c>
      <c r="CQ60" s="22">
        <f t="shared" ca="1" si="73"/>
        <v>48632.239824913973</v>
      </c>
      <c r="CR60" s="22">
        <f t="shared" ca="1" si="73"/>
        <v>-1277.7428094243899</v>
      </c>
      <c r="CS60" s="22">
        <f t="shared" ca="1" si="73"/>
        <v>-35576.619212105819</v>
      </c>
      <c r="CT60" s="22">
        <f t="shared" ca="1" si="73"/>
        <v>3843.6652517525204</v>
      </c>
      <c r="CU60" s="22">
        <f t="shared" ca="1" si="73"/>
        <v>24932.886898472723</v>
      </c>
      <c r="CV60" s="22">
        <f t="shared" ca="1" si="73"/>
        <v>4823.1776324479779</v>
      </c>
      <c r="CW60" s="22">
        <f t="shared" ca="1" si="73"/>
        <v>-23306.36448841387</v>
      </c>
      <c r="CX60" s="22">
        <f t="shared" ca="1" si="73"/>
        <v>15904.035645504884</v>
      </c>
      <c r="CY60" s="22">
        <f t="shared" ca="1" si="73"/>
        <v>16816.074535909196</v>
      </c>
      <c r="CZ60" s="22">
        <f t="shared" ca="1" si="73"/>
        <v>4288.8354516257241</v>
      </c>
      <c r="DA60" s="23">
        <f ca="1">SUM(CO13:CZ13)</f>
        <v>77695.179434083169</v>
      </c>
      <c r="DB60" s="22">
        <f t="shared" ref="DB60:DM60" ca="1" si="74">DB13</f>
        <v>-25148.019856414223</v>
      </c>
      <c r="DC60" s="22">
        <f t="shared" ca="1" si="74"/>
        <v>34255.015284574052</v>
      </c>
      <c r="DD60" s="22">
        <f t="shared" ca="1" si="74"/>
        <v>13426.197413460048</v>
      </c>
      <c r="DE60" s="22">
        <f t="shared" ca="1" si="74"/>
        <v>10174.537851178544</v>
      </c>
      <c r="DF60" s="22">
        <f t="shared" ca="1" si="74"/>
        <v>4267.9617422202346</v>
      </c>
      <c r="DG60" s="22">
        <f t="shared" ca="1" si="74"/>
        <v>12602.011004313892</v>
      </c>
      <c r="DH60" s="22">
        <f t="shared" ca="1" si="74"/>
        <v>-13770.886016919492</v>
      </c>
      <c r="DI60" s="22">
        <f t="shared" ca="1" si="74"/>
        <v>-2922.1022918591798</v>
      </c>
      <c r="DJ60" s="22">
        <f t="shared" ca="1" si="74"/>
        <v>-20043.430212622592</v>
      </c>
      <c r="DK60" s="22">
        <f t="shared" ca="1" si="74"/>
        <v>29826.223372285796</v>
      </c>
      <c r="DL60" s="22">
        <f t="shared" ca="1" si="74"/>
        <v>-45740.732585295431</v>
      </c>
      <c r="DM60" s="22">
        <f t="shared" ca="1" si="74"/>
        <v>46027.430906903384</v>
      </c>
      <c r="DN60" s="23">
        <f ca="1">SUM(DB13:DM13)</f>
        <v>42954.206611825044</v>
      </c>
      <c r="DO60" s="22">
        <f t="shared" ref="DO60:DZ60" ca="1" si="75">DO13</f>
        <v>9524.4758725101474</v>
      </c>
      <c r="DP60" s="22">
        <f t="shared" ca="1" si="75"/>
        <v>38505.399473955113</v>
      </c>
      <c r="DQ60" s="22">
        <f t="shared" ca="1" si="75"/>
        <v>36683.180797045265</v>
      </c>
      <c r="DR60" s="22">
        <f t="shared" ca="1" si="75"/>
        <v>365.5455771020994</v>
      </c>
      <c r="DS60" s="22">
        <f t="shared" ca="1" si="75"/>
        <v>-19079.253536459044</v>
      </c>
      <c r="DT60" s="22">
        <f t="shared" ca="1" si="75"/>
        <v>60657.505802717162</v>
      </c>
      <c r="DU60" s="22">
        <f t="shared" ca="1" si="75"/>
        <v>-18876.237043547873</v>
      </c>
      <c r="DV60" s="22">
        <f t="shared" ca="1" si="75"/>
        <v>-5824.8976889839132</v>
      </c>
      <c r="DW60" s="22">
        <f t="shared" ca="1" si="75"/>
        <v>48736.997547214814</v>
      </c>
      <c r="DX60" s="22">
        <f t="shared" ca="1" si="75"/>
        <v>-3823.0184212459521</v>
      </c>
      <c r="DY60" s="22">
        <f t="shared" ca="1" si="75"/>
        <v>28227.25525521029</v>
      </c>
      <c r="DZ60" s="22">
        <f t="shared" ca="1" si="75"/>
        <v>25914.572049476112</v>
      </c>
      <c r="EA60" s="23">
        <f ca="1">SUM(DO13:DZ13)</f>
        <v>201011.52568499427</v>
      </c>
      <c r="EB60" s="22">
        <f t="shared" ref="EB60:EM60" ca="1" si="76">EB13</f>
        <v>55471.362587723212</v>
      </c>
      <c r="EC60" s="22">
        <f t="shared" ca="1" si="76"/>
        <v>6211.1143739213003</v>
      </c>
      <c r="ED60" s="22">
        <f t="shared" ca="1" si="76"/>
        <v>14517.895249591056</v>
      </c>
      <c r="EE60" s="22">
        <f t="shared" ca="1" si="76"/>
        <v>4004.3780014375689</v>
      </c>
      <c r="EF60" s="22">
        <f t="shared" ca="1" si="76"/>
        <v>37005.89348005964</v>
      </c>
      <c r="EG60" s="22">
        <f t="shared" ca="1" si="76"/>
        <v>23298.465517500645</v>
      </c>
      <c r="EH60" s="22">
        <f t="shared" ca="1" si="76"/>
        <v>25069.413232736675</v>
      </c>
      <c r="EI60" s="22">
        <f t="shared" ca="1" si="76"/>
        <v>-7086.1675435155657</v>
      </c>
      <c r="EJ60" s="22">
        <f t="shared" ca="1" si="76"/>
        <v>-20155.576712624061</v>
      </c>
      <c r="EK60" s="22">
        <f t="shared" ca="1" si="76"/>
        <v>51189.947468085586</v>
      </c>
      <c r="EL60" s="22">
        <f t="shared" ca="1" si="76"/>
        <v>34682.18786787273</v>
      </c>
      <c r="EM60" s="22">
        <f t="shared" ca="1" si="76"/>
        <v>13970.71724791717</v>
      </c>
      <c r="EN60" s="23">
        <f ca="1">SUM(EB13:EM13)</f>
        <v>238179.63077070599</v>
      </c>
    </row>
    <row r="61" spans="1:144" ht="12.75" customHeight="1" outlineLevel="1">
      <c r="A61" s="9" t="str">
        <f>Labels!B78</f>
        <v>Output Shock</v>
      </c>
      <c r="B61" s="28">
        <f t="shared" ref="B61:M61" ca="1" si="77">B46</f>
        <v>20824.434853661111</v>
      </c>
      <c r="C61" s="28">
        <f t="shared" ca="1" si="77"/>
        <v>-7389.3251018167148</v>
      </c>
      <c r="D61" s="28">
        <f t="shared" ca="1" si="77"/>
        <v>-43903.072893561257</v>
      </c>
      <c r="E61" s="28">
        <f t="shared" ca="1" si="77"/>
        <v>12019.857921142375</v>
      </c>
      <c r="F61" s="28">
        <f t="shared" ca="1" si="77"/>
        <v>-15577.765028517022</v>
      </c>
      <c r="G61" s="28">
        <f t="shared" ca="1" si="77"/>
        <v>28366.606000333471</v>
      </c>
      <c r="H61" s="28">
        <f t="shared" ca="1" si="77"/>
        <v>13441.793939367317</v>
      </c>
      <c r="I61" s="28">
        <f t="shared" ca="1" si="77"/>
        <v>35962.097992601477</v>
      </c>
      <c r="J61" s="28">
        <f t="shared" ca="1" si="77"/>
        <v>19350.278427547579</v>
      </c>
      <c r="K61" s="28">
        <f t="shared" ca="1" si="77"/>
        <v>30049.617050062094</v>
      </c>
      <c r="L61" s="28">
        <f t="shared" ca="1" si="77"/>
        <v>19118.797776853458</v>
      </c>
      <c r="M61" s="28">
        <f t="shared" ca="1" si="77"/>
        <v>-34994.161406269268</v>
      </c>
      <c r="N61" s="29">
        <f ca="1">SUM(B46:M46)</f>
        <v>77269.159531404614</v>
      </c>
      <c r="O61" s="28">
        <f t="shared" ref="O61:Z61" ca="1" si="78">O46</f>
        <v>-25991.413181787462</v>
      </c>
      <c r="P61" s="28">
        <f t="shared" ca="1" si="78"/>
        <v>-5981.3625847955782</v>
      </c>
      <c r="Q61" s="28">
        <f t="shared" ca="1" si="78"/>
        <v>-5050.9228405244585</v>
      </c>
      <c r="R61" s="28">
        <f t="shared" ca="1" si="78"/>
        <v>-18749.852472930252</v>
      </c>
      <c r="S61" s="28">
        <f t="shared" ca="1" si="78"/>
        <v>-45905.415033440804</v>
      </c>
      <c r="T61" s="28">
        <f t="shared" ca="1" si="78"/>
        <v>-11954.233738210332</v>
      </c>
      <c r="U61" s="28">
        <f t="shared" ca="1" si="78"/>
        <v>-4602.110288137088</v>
      </c>
      <c r="V61" s="28">
        <f t="shared" ca="1" si="78"/>
        <v>-17409.353515661685</v>
      </c>
      <c r="W61" s="28">
        <f t="shared" ca="1" si="78"/>
        <v>29612.479228999753</v>
      </c>
      <c r="X61" s="28">
        <f t="shared" ca="1" si="78"/>
        <v>-22780.491456277399</v>
      </c>
      <c r="Y61" s="28">
        <f t="shared" ca="1" si="78"/>
        <v>33856.955338373918</v>
      </c>
      <c r="Z61" s="28">
        <f t="shared" ca="1" si="78"/>
        <v>33339.056158078762</v>
      </c>
      <c r="AA61" s="29">
        <f ca="1">SUM(O46:Z46)</f>
        <v>-61616.664386312608</v>
      </c>
      <c r="AB61" s="28">
        <f t="shared" ref="AB61:AM61" ca="1" si="79">AB46</f>
        <v>-1150.131124550863</v>
      </c>
      <c r="AC61" s="28">
        <f t="shared" ca="1" si="79"/>
        <v>-1779.6158810375675</v>
      </c>
      <c r="AD61" s="28">
        <f t="shared" ca="1" si="79"/>
        <v>-4818.8057149323049</v>
      </c>
      <c r="AE61" s="28">
        <f t="shared" ca="1" si="79"/>
        <v>-35758.860012941775</v>
      </c>
      <c r="AF61" s="28">
        <f t="shared" ca="1" si="79"/>
        <v>-28705.556566422496</v>
      </c>
      <c r="AG61" s="28">
        <f t="shared" ca="1" si="79"/>
        <v>41485.777275147826</v>
      </c>
      <c r="AH61" s="28">
        <f t="shared" ca="1" si="79"/>
        <v>23013.669355365691</v>
      </c>
      <c r="AI61" s="28">
        <f t="shared" ca="1" si="79"/>
        <v>-31825.864097260997</v>
      </c>
      <c r="AJ61" s="28">
        <f t="shared" ca="1" si="79"/>
        <v>-36639.004377880337</v>
      </c>
      <c r="AK61" s="28">
        <f t="shared" ca="1" si="79"/>
        <v>18286.506129913734</v>
      </c>
      <c r="AL61" s="28">
        <f t="shared" ca="1" si="79"/>
        <v>-26704.89459602219</v>
      </c>
      <c r="AM61" s="28">
        <f t="shared" ca="1" si="79"/>
        <v>-3956.5837462669456</v>
      </c>
      <c r="AN61" s="29">
        <f ca="1">SUM(AB46:AM46)</f>
        <v>-88553.363356888236</v>
      </c>
      <c r="AO61" s="28">
        <f t="shared" ref="AO61:AZ61" ca="1" si="80">AO46</f>
        <v>-35994.581170721278</v>
      </c>
      <c r="AP61" s="28">
        <f t="shared" ca="1" si="80"/>
        <v>22442.974493360118</v>
      </c>
      <c r="AQ61" s="28">
        <f t="shared" ca="1" si="80"/>
        <v>17071.088582705455</v>
      </c>
      <c r="AR61" s="28">
        <f t="shared" ca="1" si="80"/>
        <v>-23696.378327790961</v>
      </c>
      <c r="AS61" s="28">
        <f t="shared" ca="1" si="80"/>
        <v>35556.771628273862</v>
      </c>
      <c r="AT61" s="28">
        <f t="shared" ca="1" si="80"/>
        <v>45362.739045476737</v>
      </c>
      <c r="AU61" s="28">
        <f t="shared" ca="1" si="80"/>
        <v>57.440713828298968</v>
      </c>
      <c r="AV61" s="28">
        <f t="shared" ca="1" si="80"/>
        <v>-39102.443068897548</v>
      </c>
      <c r="AW61" s="28">
        <f t="shared" ca="1" si="80"/>
        <v>-40166.475106027225</v>
      </c>
      <c r="AX61" s="28">
        <f t="shared" ca="1" si="80"/>
        <v>48438.550892229054</v>
      </c>
      <c r="AY61" s="28">
        <f t="shared" ca="1" si="80"/>
        <v>36269.191736219887</v>
      </c>
      <c r="AZ61" s="28">
        <f t="shared" ca="1" si="80"/>
        <v>13110.410871940905</v>
      </c>
      <c r="BA61" s="29">
        <f ca="1">SUM(AO46:AZ46)</f>
        <v>79349.290290597302</v>
      </c>
      <c r="BB61" s="28">
        <f t="shared" ref="BB61:BM61" ca="1" si="81">BB46</f>
        <v>8072.537191874696</v>
      </c>
      <c r="BC61" s="28">
        <f t="shared" ca="1" si="81"/>
        <v>1916.9734579832243</v>
      </c>
      <c r="BD61" s="28">
        <f t="shared" ca="1" si="81"/>
        <v>50487.103327489458</v>
      </c>
      <c r="BE61" s="28">
        <f t="shared" ca="1" si="81"/>
        <v>-45373.049622934428</v>
      </c>
      <c r="BF61" s="28">
        <f t="shared" ca="1" si="81"/>
        <v>-46122.14130385677</v>
      </c>
      <c r="BG61" s="28">
        <f t="shared" ca="1" si="81"/>
        <v>27879.426779961486</v>
      </c>
      <c r="BH61" s="28">
        <f t="shared" ca="1" si="81"/>
        <v>-36860.200697417727</v>
      </c>
      <c r="BI61" s="28">
        <f t="shared" ca="1" si="81"/>
        <v>16596.808338425959</v>
      </c>
      <c r="BJ61" s="28">
        <f t="shared" ca="1" si="81"/>
        <v>18626.006349476182</v>
      </c>
      <c r="BK61" s="28">
        <f t="shared" ca="1" si="81"/>
        <v>14491.842333173563</v>
      </c>
      <c r="BL61" s="28">
        <f t="shared" ca="1" si="81"/>
        <v>59791.949648807233</v>
      </c>
      <c r="BM61" s="28">
        <f t="shared" ca="1" si="81"/>
        <v>8007.3074964342632</v>
      </c>
      <c r="BN61" s="29">
        <f ca="1">SUM(BB46:BM46)</f>
        <v>77514.563299417146</v>
      </c>
      <c r="BO61" s="28">
        <f t="shared" ref="BO61:BZ61" ca="1" si="82">BO46</f>
        <v>-9022.0946844958271</v>
      </c>
      <c r="BP61" s="28">
        <f t="shared" ca="1" si="82"/>
        <v>-6474.7862162901474</v>
      </c>
      <c r="BQ61" s="28">
        <f t="shared" ca="1" si="82"/>
        <v>31676.722641200511</v>
      </c>
      <c r="BR61" s="28">
        <f t="shared" ca="1" si="82"/>
        <v>-23962.327995735559</v>
      </c>
      <c r="BS61" s="28">
        <f t="shared" ca="1" si="82"/>
        <v>-3642.9859203388801</v>
      </c>
      <c r="BT61" s="28">
        <f t="shared" ca="1" si="82"/>
        <v>-39318.466244905205</v>
      </c>
      <c r="BU61" s="28">
        <f t="shared" ca="1" si="82"/>
        <v>47766.352470547543</v>
      </c>
      <c r="BV61" s="28">
        <f t="shared" ca="1" si="82"/>
        <v>-558.44457169507427</v>
      </c>
      <c r="BW61" s="28">
        <f t="shared" ca="1" si="82"/>
        <v>-9618.8502396957192</v>
      </c>
      <c r="BX61" s="28">
        <f t="shared" ca="1" si="82"/>
        <v>28757.794696614477</v>
      </c>
      <c r="BY61" s="28">
        <f t="shared" ca="1" si="82"/>
        <v>6379.4558780013222</v>
      </c>
      <c r="BZ61" s="28">
        <f t="shared" ca="1" si="82"/>
        <v>15218.318221736676</v>
      </c>
      <c r="CA61" s="29">
        <f ca="1">SUM(BO46:BZ46)</f>
        <v>37200.68803494412</v>
      </c>
      <c r="CB61" s="28">
        <f t="shared" ref="CB61:CM61" ca="1" si="83">CB46</f>
        <v>-15234.774259299391</v>
      </c>
      <c r="CC61" s="28">
        <f t="shared" ca="1" si="83"/>
        <v>16194.448026035712</v>
      </c>
      <c r="CD61" s="28">
        <f t="shared" ca="1" si="83"/>
        <v>11315.59612577499</v>
      </c>
      <c r="CE61" s="28">
        <f t="shared" ca="1" si="83"/>
        <v>-61975.697849210628</v>
      </c>
      <c r="CF61" s="28">
        <f t="shared" ca="1" si="83"/>
        <v>24023.825399571371</v>
      </c>
      <c r="CG61" s="28">
        <f t="shared" ca="1" si="83"/>
        <v>-14412.537547510972</v>
      </c>
      <c r="CH61" s="28">
        <f t="shared" ca="1" si="83"/>
        <v>2151.0473730824306</v>
      </c>
      <c r="CI61" s="28">
        <f t="shared" ca="1" si="83"/>
        <v>-31521.710252134788</v>
      </c>
      <c r="CJ61" s="28">
        <f t="shared" ca="1" si="83"/>
        <v>-7306.4743565778981</v>
      </c>
      <c r="CK61" s="28">
        <f t="shared" ca="1" si="83"/>
        <v>-25406.3157552345</v>
      </c>
      <c r="CL61" s="28">
        <f t="shared" ca="1" si="83"/>
        <v>-61069.688387112816</v>
      </c>
      <c r="CM61" s="28">
        <f t="shared" ca="1" si="83"/>
        <v>36294.237535079279</v>
      </c>
      <c r="CN61" s="29">
        <f ca="1">SUM(CB46:CM46)</f>
        <v>-126948.0439475372</v>
      </c>
      <c r="CO61" s="28">
        <f t="shared" ref="CO61:CZ61" ca="1" si="84">CO46</f>
        <v>-49153.694809219895</v>
      </c>
      <c r="CP61" s="28">
        <f t="shared" ca="1" si="84"/>
        <v>-32100.991090669238</v>
      </c>
      <c r="CQ61" s="28">
        <f t="shared" ca="1" si="84"/>
        <v>-20119.950488465445</v>
      </c>
      <c r="CR61" s="28">
        <f t="shared" ca="1" si="84"/>
        <v>18082.780900432499</v>
      </c>
      <c r="CS61" s="28">
        <f t="shared" ca="1" si="84"/>
        <v>-7576.6845145798216</v>
      </c>
      <c r="CT61" s="28">
        <f t="shared" ca="1" si="84"/>
        <v>11739.170418570135</v>
      </c>
      <c r="CU61" s="28">
        <f t="shared" ca="1" si="84"/>
        <v>49135.690097416642</v>
      </c>
      <c r="CV61" s="28">
        <f t="shared" ca="1" si="84"/>
        <v>-22022.647957768826</v>
      </c>
      <c r="CW61" s="28">
        <f t="shared" ca="1" si="84"/>
        <v>-12291.823297524614</v>
      </c>
      <c r="CX61" s="28">
        <f t="shared" ca="1" si="84"/>
        <v>-42176.97360395467</v>
      </c>
      <c r="CY61" s="28">
        <f t="shared" ca="1" si="84"/>
        <v>30125.676566103299</v>
      </c>
      <c r="CZ61" s="28">
        <f t="shared" ca="1" si="84"/>
        <v>32372.131279167486</v>
      </c>
      <c r="DA61" s="29">
        <f ca="1">SUM(CO46:CZ46)</f>
        <v>-43987.316500492423</v>
      </c>
      <c r="DB61" s="28">
        <f t="shared" ref="DB61:DM61" ca="1" si="85">DB46</f>
        <v>-55048.7956763533</v>
      </c>
      <c r="DC61" s="28">
        <f t="shared" ca="1" si="85"/>
        <v>-9542.4852614448992</v>
      </c>
      <c r="DD61" s="28">
        <f t="shared" ca="1" si="85"/>
        <v>5833.5049871031551</v>
      </c>
      <c r="DE61" s="28">
        <f t="shared" ca="1" si="85"/>
        <v>4027.9006386193778</v>
      </c>
      <c r="DF61" s="28">
        <f t="shared" ca="1" si="85"/>
        <v>29988.718117635915</v>
      </c>
      <c r="DG61" s="28">
        <f t="shared" ca="1" si="85"/>
        <v>36812.847459687735</v>
      </c>
      <c r="DH61" s="28">
        <f t="shared" ca="1" si="85"/>
        <v>8003.3798738843643</v>
      </c>
      <c r="DI61" s="28">
        <f t="shared" ca="1" si="85"/>
        <v>379.97190882258928</v>
      </c>
      <c r="DJ61" s="28">
        <f t="shared" ca="1" si="85"/>
        <v>-9608.1571773268097</v>
      </c>
      <c r="DK61" s="28">
        <f t="shared" ca="1" si="85"/>
        <v>-22116.453747118507</v>
      </c>
      <c r="DL61" s="28">
        <f t="shared" ca="1" si="85"/>
        <v>40200.644139082615</v>
      </c>
      <c r="DM61" s="28">
        <f t="shared" ca="1" si="85"/>
        <v>-16864.948233433941</v>
      </c>
      <c r="DN61" s="29">
        <f ca="1">SUM(DB46:DM46)</f>
        <v>12066.127029158306</v>
      </c>
      <c r="DO61" s="28">
        <f t="shared" ref="DO61:DZ61" ca="1" si="86">DO46</f>
        <v>59249.222853840445</v>
      </c>
      <c r="DP61" s="28">
        <f t="shared" ca="1" si="86"/>
        <v>23108.156211749148</v>
      </c>
      <c r="DQ61" s="28">
        <f t="shared" ca="1" si="86"/>
        <v>53866.682643286636</v>
      </c>
      <c r="DR61" s="28">
        <f t="shared" ca="1" si="86"/>
        <v>49739.620198410121</v>
      </c>
      <c r="DS61" s="28">
        <f t="shared" ca="1" si="86"/>
        <v>41750.752103172119</v>
      </c>
      <c r="DT61" s="28">
        <f t="shared" ca="1" si="86"/>
        <v>6256.1279297178808</v>
      </c>
      <c r="DU61" s="28">
        <f t="shared" ca="1" si="86"/>
        <v>38649.504084519103</v>
      </c>
      <c r="DV61" s="28">
        <f t="shared" ca="1" si="86"/>
        <v>37813.172674025918</v>
      </c>
      <c r="DW61" s="28">
        <f t="shared" ca="1" si="86"/>
        <v>45128.89015172892</v>
      </c>
      <c r="DX61" s="28">
        <f t="shared" ca="1" si="86"/>
        <v>37503.347454546361</v>
      </c>
      <c r="DY61" s="28">
        <f t="shared" ca="1" si="86"/>
        <v>37589.530865976223</v>
      </c>
      <c r="DZ61" s="28">
        <f t="shared" ca="1" si="86"/>
        <v>-11539.791094809907</v>
      </c>
      <c r="EA61" s="29">
        <f ca="1">SUM(DO46:DZ46)</f>
        <v>419115.21607616305</v>
      </c>
      <c r="EB61" s="28">
        <f t="shared" ref="EB61:EM61" ca="1" si="87">EB46</f>
        <v>-5680.8661835003932</v>
      </c>
      <c r="EC61" s="28">
        <f t="shared" ca="1" si="87"/>
        <v>50819.872917295928</v>
      </c>
      <c r="ED61" s="28">
        <f t="shared" ca="1" si="87"/>
        <v>13410.280625410731</v>
      </c>
      <c r="EE61" s="28">
        <f t="shared" ca="1" si="87"/>
        <v>7059.0879161481507</v>
      </c>
      <c r="EF61" s="28">
        <f t="shared" ca="1" si="87"/>
        <v>-7192.9830853613303</v>
      </c>
      <c r="EG61" s="28">
        <f t="shared" ca="1" si="87"/>
        <v>-54099.029828946404</v>
      </c>
      <c r="EH61" s="28">
        <f t="shared" ca="1" si="87"/>
        <v>-34233.038302970483</v>
      </c>
      <c r="EI61" s="28">
        <f t="shared" ca="1" si="87"/>
        <v>-49960.478869573097</v>
      </c>
      <c r="EJ61" s="28">
        <f t="shared" ca="1" si="87"/>
        <v>44522.903787015195</v>
      </c>
      <c r="EK61" s="28">
        <f t="shared" ca="1" si="87"/>
        <v>-47767.074829186779</v>
      </c>
      <c r="EL61" s="28">
        <f t="shared" ca="1" si="87"/>
        <v>-2099.8202892843778</v>
      </c>
      <c r="EM61" s="28">
        <f t="shared" ca="1" si="87"/>
        <v>-23329.340842340986</v>
      </c>
      <c r="EN61" s="29">
        <f ca="1">SUM(EB46:EM46)</f>
        <v>-108550.48698529384</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6.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2"</f>
        <v>Trial 2</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961987.35503361211</v>
      </c>
      <c r="C9" s="22">
        <f t="shared" ca="1" si="0"/>
        <v>907069.15279322432</v>
      </c>
      <c r="D9" s="22">
        <f t="shared" ca="1" si="0"/>
        <v>1014912.2120263064</v>
      </c>
      <c r="E9" s="22">
        <f t="shared" ca="1" si="0"/>
        <v>955582.4867209699</v>
      </c>
      <c r="F9" s="22">
        <f t="shared" ca="1" si="0"/>
        <v>938273.88427878765</v>
      </c>
      <c r="G9" s="22">
        <f t="shared" ca="1" si="0"/>
        <v>939611.33118393598</v>
      </c>
      <c r="H9" s="22">
        <f t="shared" ca="1" si="0"/>
        <v>987439.56937245897</v>
      </c>
      <c r="I9" s="22">
        <f t="shared" ca="1" si="0"/>
        <v>950446.44072093558</v>
      </c>
      <c r="J9" s="22">
        <f t="shared" ca="1" si="0"/>
        <v>950035.26874991611</v>
      </c>
      <c r="K9" s="22">
        <f t="shared" ca="1" si="0"/>
        <v>951761.439571611</v>
      </c>
      <c r="L9" s="22">
        <f t="shared" ca="1" si="0"/>
        <v>985792.35718862049</v>
      </c>
      <c r="M9" s="22">
        <f t="shared" ca="1" si="0"/>
        <v>1013179.1917899587</v>
      </c>
      <c r="N9" s="23">
        <f ca="1">SUM(B9:M9)</f>
        <v>11556090.689430337</v>
      </c>
      <c r="O9" s="22">
        <f t="shared" ref="O9:Z9" ca="1" si="1">O36+0+O13</f>
        <v>952763.0913612101</v>
      </c>
      <c r="P9" s="22">
        <f t="shared" ca="1" si="1"/>
        <v>919505.86817363673</v>
      </c>
      <c r="Q9" s="22">
        <f t="shared" ca="1" si="1"/>
        <v>964219.86957772216</v>
      </c>
      <c r="R9" s="22">
        <f t="shared" ca="1" si="1"/>
        <v>986100.17104726308</v>
      </c>
      <c r="S9" s="22">
        <f t="shared" ca="1" si="1"/>
        <v>953804.15600934264</v>
      </c>
      <c r="T9" s="22">
        <f t="shared" ca="1" si="1"/>
        <v>943003.8022243192</v>
      </c>
      <c r="U9" s="22">
        <f t="shared" ca="1" si="1"/>
        <v>982547.63536489021</v>
      </c>
      <c r="V9" s="22">
        <f t="shared" ca="1" si="1"/>
        <v>973695.14654158754</v>
      </c>
      <c r="W9" s="22">
        <f t="shared" ca="1" si="1"/>
        <v>981697.99913801881</v>
      </c>
      <c r="X9" s="22">
        <f t="shared" ca="1" si="1"/>
        <v>930896.97714594821</v>
      </c>
      <c r="Y9" s="22">
        <f t="shared" ca="1" si="1"/>
        <v>973670.13214685465</v>
      </c>
      <c r="Z9" s="22">
        <f t="shared" ca="1" si="1"/>
        <v>924356.98769353889</v>
      </c>
      <c r="AA9" s="23">
        <f ca="1">SUM(O9:Z9)</f>
        <v>11486261.83642433</v>
      </c>
      <c r="AB9" s="22">
        <f t="shared" ref="AB9:AM9" ca="1" si="2">AB36+0+AB13</f>
        <v>1006188.9814501496</v>
      </c>
      <c r="AC9" s="22">
        <f t="shared" ca="1" si="2"/>
        <v>915088.26413656631</v>
      </c>
      <c r="AD9" s="22">
        <f t="shared" ca="1" si="2"/>
        <v>939603.39449460839</v>
      </c>
      <c r="AE9" s="22">
        <f t="shared" ca="1" si="2"/>
        <v>964120.22590257914</v>
      </c>
      <c r="AF9" s="22">
        <f t="shared" ca="1" si="2"/>
        <v>909665.51079615299</v>
      </c>
      <c r="AG9" s="22">
        <f t="shared" ca="1" si="2"/>
        <v>916936.97602709371</v>
      </c>
      <c r="AH9" s="22">
        <f t="shared" ca="1" si="2"/>
        <v>927811.44768678059</v>
      </c>
      <c r="AI9" s="22">
        <f t="shared" ca="1" si="2"/>
        <v>931022.74734306824</v>
      </c>
      <c r="AJ9" s="22">
        <f t="shared" ca="1" si="2"/>
        <v>936708.68886297208</v>
      </c>
      <c r="AK9" s="22">
        <f t="shared" ca="1" si="2"/>
        <v>921814.32774240826</v>
      </c>
      <c r="AL9" s="22">
        <f t="shared" ca="1" si="2"/>
        <v>887428.71698450728</v>
      </c>
      <c r="AM9" s="22">
        <f t="shared" ca="1" si="2"/>
        <v>891211.64650057058</v>
      </c>
      <c r="AN9" s="23">
        <f ca="1">SUM(AB9:AM9)</f>
        <v>11147600.927927457</v>
      </c>
      <c r="AO9" s="22">
        <f t="shared" ref="AO9:AZ9" ca="1" si="3">AO36+0+AO13</f>
        <v>991953.06957370043</v>
      </c>
      <c r="AP9" s="22">
        <f t="shared" ca="1" si="3"/>
        <v>965679.32115101791</v>
      </c>
      <c r="AQ9" s="22">
        <f t="shared" ca="1" si="3"/>
        <v>944684.94130480802</v>
      </c>
      <c r="AR9" s="22">
        <f t="shared" ca="1" si="3"/>
        <v>976536.26766798424</v>
      </c>
      <c r="AS9" s="22">
        <f t="shared" ca="1" si="3"/>
        <v>937921.75785399228</v>
      </c>
      <c r="AT9" s="22">
        <f t="shared" ca="1" si="3"/>
        <v>946263.06392875907</v>
      </c>
      <c r="AU9" s="22">
        <f t="shared" ca="1" si="3"/>
        <v>969786.33009508974</v>
      </c>
      <c r="AV9" s="22">
        <f t="shared" ca="1" si="3"/>
        <v>935611.99487500929</v>
      </c>
      <c r="AW9" s="22">
        <f t="shared" ca="1" si="3"/>
        <v>949173.76388809923</v>
      </c>
      <c r="AX9" s="22">
        <f t="shared" ca="1" si="3"/>
        <v>965114.80228558171</v>
      </c>
      <c r="AY9" s="22">
        <f t="shared" ca="1" si="3"/>
        <v>981447.3066499643</v>
      </c>
      <c r="AZ9" s="22">
        <f t="shared" ca="1" si="3"/>
        <v>930717.19662547309</v>
      </c>
      <c r="BA9" s="23">
        <f ca="1">SUM(AO9:AZ9)</f>
        <v>11494889.815899478</v>
      </c>
      <c r="BB9" s="22">
        <f t="shared" ref="BB9:BM9" ca="1" si="4">BB36+0+BB13</f>
        <v>957020.10705580236</v>
      </c>
      <c r="BC9" s="22">
        <f t="shared" ca="1" si="4"/>
        <v>944991.15357381024</v>
      </c>
      <c r="BD9" s="22">
        <f t="shared" ca="1" si="4"/>
        <v>929398.84764688299</v>
      </c>
      <c r="BE9" s="22">
        <f t="shared" ca="1" si="4"/>
        <v>977267.28065864556</v>
      </c>
      <c r="BF9" s="22">
        <f t="shared" ca="1" si="4"/>
        <v>878810.74880945461</v>
      </c>
      <c r="BG9" s="22">
        <f t="shared" ca="1" si="4"/>
        <v>946780.62691754242</v>
      </c>
      <c r="BH9" s="22">
        <f t="shared" ca="1" si="4"/>
        <v>907069.69161755359</v>
      </c>
      <c r="BI9" s="22">
        <f t="shared" ca="1" si="4"/>
        <v>923408.61301037518</v>
      </c>
      <c r="BJ9" s="22">
        <f t="shared" ca="1" si="4"/>
        <v>911559.68612698326</v>
      </c>
      <c r="BK9" s="22">
        <f t="shared" ca="1" si="4"/>
        <v>938292.1875548918</v>
      </c>
      <c r="BL9" s="22">
        <f t="shared" ca="1" si="4"/>
        <v>907375.75740966806</v>
      </c>
      <c r="BM9" s="22">
        <f t="shared" ca="1" si="4"/>
        <v>939267.03835016396</v>
      </c>
      <c r="BN9" s="23">
        <f ca="1">SUM(BB9:BM9)</f>
        <v>11161241.738731775</v>
      </c>
      <c r="BO9" s="22">
        <f t="shared" ref="BO9:BZ9" ca="1" si="5">BO36+0+BO13</f>
        <v>877164.98939677887</v>
      </c>
      <c r="BP9" s="22">
        <f t="shared" ca="1" si="5"/>
        <v>931977.97797838179</v>
      </c>
      <c r="BQ9" s="22">
        <f t="shared" ca="1" si="5"/>
        <v>922514.57708715962</v>
      </c>
      <c r="BR9" s="22">
        <f t="shared" ca="1" si="5"/>
        <v>968894.74617498461</v>
      </c>
      <c r="BS9" s="22">
        <f t="shared" ca="1" si="5"/>
        <v>939851.5270325531</v>
      </c>
      <c r="BT9" s="22">
        <f t="shared" ca="1" si="5"/>
        <v>990570.68564274989</v>
      </c>
      <c r="BU9" s="22">
        <f t="shared" ca="1" si="5"/>
        <v>935876.40609604854</v>
      </c>
      <c r="BV9" s="22">
        <f t="shared" ca="1" si="5"/>
        <v>951189.94344501034</v>
      </c>
      <c r="BW9" s="22">
        <f t="shared" ca="1" si="5"/>
        <v>917473.76427798299</v>
      </c>
      <c r="BX9" s="22">
        <f t="shared" ca="1" si="5"/>
        <v>980913.4612395016</v>
      </c>
      <c r="BY9" s="22">
        <f t="shared" ca="1" si="5"/>
        <v>962378.12946308858</v>
      </c>
      <c r="BZ9" s="22">
        <f t="shared" ca="1" si="5"/>
        <v>941279.3362220485</v>
      </c>
      <c r="CA9" s="23">
        <f ca="1">SUM(BO9:BZ9)</f>
        <v>11320085.544056289</v>
      </c>
      <c r="CB9" s="22">
        <f t="shared" ref="CB9:CM9" ca="1" si="6">CB36+0+CB13</f>
        <v>895573.16436518205</v>
      </c>
      <c r="CC9" s="22">
        <f t="shared" ca="1" si="6"/>
        <v>946599.51813542191</v>
      </c>
      <c r="CD9" s="22">
        <f t="shared" ca="1" si="6"/>
        <v>903677.56531421503</v>
      </c>
      <c r="CE9" s="22">
        <f t="shared" ca="1" si="6"/>
        <v>976807.59721249028</v>
      </c>
      <c r="CF9" s="22">
        <f t="shared" ca="1" si="6"/>
        <v>935848.87466451549</v>
      </c>
      <c r="CG9" s="22">
        <f t="shared" ca="1" si="6"/>
        <v>928692.26544368616</v>
      </c>
      <c r="CH9" s="22">
        <f t="shared" ca="1" si="6"/>
        <v>966926.40493425331</v>
      </c>
      <c r="CI9" s="22">
        <f t="shared" ca="1" si="6"/>
        <v>886653.04630747985</v>
      </c>
      <c r="CJ9" s="22">
        <f t="shared" ca="1" si="6"/>
        <v>896561.50528921396</v>
      </c>
      <c r="CK9" s="22">
        <f t="shared" ca="1" si="6"/>
        <v>943688.58983525331</v>
      </c>
      <c r="CL9" s="22">
        <f t="shared" ca="1" si="6"/>
        <v>937815.66823344189</v>
      </c>
      <c r="CM9" s="22">
        <f t="shared" ca="1" si="6"/>
        <v>898445.95210220327</v>
      </c>
      <c r="CN9" s="23">
        <f ca="1">SUM(CB9:CM9)</f>
        <v>11117290.151837356</v>
      </c>
      <c r="CO9" s="22">
        <f t="shared" ref="CO9:CZ9" ca="1" si="7">CO36+0+CO13</f>
        <v>921094.36450187454</v>
      </c>
      <c r="CP9" s="22">
        <f t="shared" ca="1" si="7"/>
        <v>952025.93813682138</v>
      </c>
      <c r="CQ9" s="22">
        <f t="shared" ca="1" si="7"/>
        <v>951267.90649173188</v>
      </c>
      <c r="CR9" s="22">
        <f t="shared" ca="1" si="7"/>
        <v>926734.72638061456</v>
      </c>
      <c r="CS9" s="22">
        <f t="shared" ca="1" si="7"/>
        <v>887816.50835821289</v>
      </c>
      <c r="CT9" s="22">
        <f t="shared" ca="1" si="7"/>
        <v>888255.07581395283</v>
      </c>
      <c r="CU9" s="22">
        <f t="shared" ca="1" si="7"/>
        <v>934805.96519203123</v>
      </c>
      <c r="CV9" s="22">
        <f t="shared" ca="1" si="7"/>
        <v>919570.79274505051</v>
      </c>
      <c r="CW9" s="22">
        <f t="shared" ca="1" si="7"/>
        <v>913257.21453702601</v>
      </c>
      <c r="CX9" s="22">
        <f t="shared" ca="1" si="7"/>
        <v>911075.96620473498</v>
      </c>
      <c r="CY9" s="22">
        <f t="shared" ca="1" si="7"/>
        <v>870025.59505811147</v>
      </c>
      <c r="CZ9" s="22">
        <f t="shared" ca="1" si="7"/>
        <v>864331.85973655572</v>
      </c>
      <c r="DA9" s="23">
        <f ca="1">SUM(CO9:CZ9)</f>
        <v>10940261.913156718</v>
      </c>
      <c r="DB9" s="22">
        <f t="shared" ref="DB9:DM9" ca="1" si="8">DB36+0+DB13</f>
        <v>909521.98752344016</v>
      </c>
      <c r="DC9" s="22">
        <f t="shared" ca="1" si="8"/>
        <v>957928.36739545537</v>
      </c>
      <c r="DD9" s="22">
        <f t="shared" ca="1" si="8"/>
        <v>859879.7925030929</v>
      </c>
      <c r="DE9" s="22">
        <f t="shared" ca="1" si="8"/>
        <v>946704.68757675844</v>
      </c>
      <c r="DF9" s="22">
        <f t="shared" ca="1" si="8"/>
        <v>896519.32399370102</v>
      </c>
      <c r="DG9" s="22">
        <f t="shared" ca="1" si="8"/>
        <v>901413.51369068737</v>
      </c>
      <c r="DH9" s="22">
        <f t="shared" ca="1" si="8"/>
        <v>955682.62895197677</v>
      </c>
      <c r="DI9" s="22">
        <f t="shared" ca="1" si="8"/>
        <v>853786.02361406118</v>
      </c>
      <c r="DJ9" s="22">
        <f t="shared" ca="1" si="8"/>
        <v>865030.72054059862</v>
      </c>
      <c r="DK9" s="22">
        <f t="shared" ca="1" si="8"/>
        <v>912778.66710400186</v>
      </c>
      <c r="DL9" s="22">
        <f t="shared" ca="1" si="8"/>
        <v>877911.52474003087</v>
      </c>
      <c r="DM9" s="22">
        <f t="shared" ca="1" si="8"/>
        <v>881332.06242405635</v>
      </c>
      <c r="DN9" s="23">
        <f ca="1">SUM(DB9:DM9)</f>
        <v>10818489.300057862</v>
      </c>
      <c r="DO9" s="22">
        <f t="shared" ref="DO9:DZ9" ca="1" si="9">DO36+0+DO13</f>
        <v>899822.32102495979</v>
      </c>
      <c r="DP9" s="22">
        <f t="shared" ca="1" si="9"/>
        <v>860491.90324090607</v>
      </c>
      <c r="DQ9" s="22">
        <f t="shared" ca="1" si="9"/>
        <v>926180.25234438432</v>
      </c>
      <c r="DR9" s="22">
        <f t="shared" ca="1" si="9"/>
        <v>848480.98087092349</v>
      </c>
      <c r="DS9" s="22">
        <f t="shared" ca="1" si="9"/>
        <v>929554.502648636</v>
      </c>
      <c r="DT9" s="22">
        <f t="shared" ca="1" si="9"/>
        <v>876969.73708190839</v>
      </c>
      <c r="DU9" s="22">
        <f t="shared" ca="1" si="9"/>
        <v>927065.24588572537</v>
      </c>
      <c r="DV9" s="22">
        <f t="shared" ca="1" si="9"/>
        <v>872326.61585266981</v>
      </c>
      <c r="DW9" s="22">
        <f t="shared" ca="1" si="9"/>
        <v>946544.84456417325</v>
      </c>
      <c r="DX9" s="22">
        <f t="shared" ca="1" si="9"/>
        <v>883029.03808315156</v>
      </c>
      <c r="DY9" s="22">
        <f t="shared" ca="1" si="9"/>
        <v>957682.51132153603</v>
      </c>
      <c r="DZ9" s="22">
        <f t="shared" ca="1" si="9"/>
        <v>949170.4865039885</v>
      </c>
      <c r="EA9" s="23">
        <f ca="1">SUM(DO9:DZ9)</f>
        <v>10877318.439422961</v>
      </c>
      <c r="EB9" s="22">
        <f t="shared" ref="EB9:EM9" ca="1" si="10">EB36+0+EB13</f>
        <v>920748.59207095439</v>
      </c>
      <c r="EC9" s="22">
        <f t="shared" ca="1" si="10"/>
        <v>859491.79297038913</v>
      </c>
      <c r="ED9" s="22">
        <f t="shared" ca="1" si="10"/>
        <v>903950.24607199954</v>
      </c>
      <c r="EE9" s="22">
        <f t="shared" ca="1" si="10"/>
        <v>920599.03209756303</v>
      </c>
      <c r="EF9" s="22">
        <f t="shared" ca="1" si="10"/>
        <v>914151.78622953687</v>
      </c>
      <c r="EG9" s="22">
        <f t="shared" ca="1" si="10"/>
        <v>920645.86537934688</v>
      </c>
      <c r="EH9" s="22">
        <f t="shared" ca="1" si="10"/>
        <v>909837.73671277741</v>
      </c>
      <c r="EI9" s="22">
        <f t="shared" ca="1" si="10"/>
        <v>912613.16599074437</v>
      </c>
      <c r="EJ9" s="22">
        <f t="shared" ca="1" si="10"/>
        <v>941056.57176641573</v>
      </c>
      <c r="EK9" s="22">
        <f t="shared" ca="1" si="10"/>
        <v>876049.96213755035</v>
      </c>
      <c r="EL9" s="22">
        <f t="shared" ca="1" si="10"/>
        <v>911837.92315952294</v>
      </c>
      <c r="EM9" s="22">
        <f t="shared" ca="1" si="10"/>
        <v>890557.83821633726</v>
      </c>
      <c r="EN9" s="23">
        <f ca="1">SUM(EB9:EM9)</f>
        <v>10881540.512803137</v>
      </c>
    </row>
    <row r="10" spans="1:144" ht="12.75" customHeight="1" outlineLevel="1">
      <c r="A10" s="11" t="str">
        <f>Labels!B31</f>
        <v>Long Expected Demand</v>
      </c>
      <c r="B10" s="24">
        <f>'(Other Computations)'!B8+'(Other Computations)'!B61*0/Inputs!B13/12</f>
        <v>1166666.6666666667</v>
      </c>
      <c r="C10" s="24">
        <f ca="1">B10+'(Other Computations)'!B61*(B9-B10)/Inputs!B13/12</f>
        <v>1166192.8719638125</v>
      </c>
      <c r="D10" s="24">
        <f ca="1">C10+'(Other Computations)'!B61*(C9-C10)/Inputs!B13/12</f>
        <v>1165593.0485398066</v>
      </c>
      <c r="E10" s="24">
        <f ca="1">D10+'(Other Computations)'!B61*(D9-D10)/Inputs!B13/12</f>
        <v>1165244.2503071364</v>
      </c>
      <c r="F10" s="24">
        <f ca="1">E10+'(Other Computations)'!B61*(E9-E10)/Inputs!B13/12</f>
        <v>1164758.9221506871</v>
      </c>
      <c r="G10" s="24">
        <f ca="1">F10+'(Other Computations)'!B61*(F9-F10)/Inputs!B13/12</f>
        <v>1164234.6512296873</v>
      </c>
      <c r="H10" s="24">
        <f ca="1">G10+'(Other Computations)'!B61*(G9-G10)/Inputs!B13/12</f>
        <v>1163714.6898406926</v>
      </c>
      <c r="I10" s="24">
        <f ca="1">H10+'(Other Computations)'!B61*(H9-H10)/Inputs!B13/12</f>
        <v>1163306.6455803495</v>
      </c>
      <c r="J10" s="24">
        <f ca="1">I10+'(Other Computations)'!B61*(I9-I10)/Inputs!B13/12</f>
        <v>1162813.9136246564</v>
      </c>
      <c r="K10" s="24">
        <f ca="1">J10+'(Other Computations)'!B61*(J9-J10)/Inputs!B13/12</f>
        <v>1162321.3704652241</v>
      </c>
      <c r="L10" s="24">
        <f ca="1">K10+'(Other Computations)'!B61*(K9-K10)/Inputs!B13/12</f>
        <v>1161833.9632177851</v>
      </c>
      <c r="M10" s="24">
        <f ca="1">L10+'(Other Computations)'!B61*(L9-L10)/Inputs!B13/12</f>
        <v>1161426.4595001249</v>
      </c>
      <c r="N10" s="25">
        <f ca="1">SUM(B10:M10)</f>
        <v>13968107.453086631</v>
      </c>
      <c r="O10" s="24">
        <f ca="1">M10+'(Other Computations)'!B61*(M9-M10)/Inputs!B13/12</f>
        <v>1161083.2945285735</v>
      </c>
      <c r="P10" s="24">
        <f ca="1">O10+'(Other Computations)'!B61*(O9-O10)/Inputs!B13/12</f>
        <v>1160601.0718360564</v>
      </c>
      <c r="Q10" s="24">
        <f ca="1">P10+'(Other Computations)'!B61*(P9-P10)/Inputs!B13/12</f>
        <v>1160042.9810868378</v>
      </c>
      <c r="R10" s="24">
        <f ca="1">Q10+'(Other Computations)'!B61*(Q9-Q10)/Inputs!B13/12</f>
        <v>1159589.6868472334</v>
      </c>
      <c r="S10" s="24">
        <f ca="1">R10+'(Other Computations)'!B61*(R9-R10)/Inputs!B13/12</f>
        <v>1159188.0907458446</v>
      </c>
      <c r="T10" s="24">
        <f ca="1">S10+'(Other Computations)'!B61*(S9-S10)/Inputs!B13/12</f>
        <v>1158712.6649709917</v>
      </c>
      <c r="U10" s="24">
        <f ca="1">T10+'(Other Computations)'!B61*(T9-T10)/Inputs!B13/12</f>
        <v>1158213.3388998187</v>
      </c>
      <c r="V10" s="24">
        <f ca="1">U10+'(Other Computations)'!B61*(U9-U10)/Inputs!B13/12</f>
        <v>1157806.7053268212</v>
      </c>
      <c r="W10" s="24">
        <f ca="1">V10+'(Other Computations)'!B61*(V9-V10)/Inputs!B13/12</f>
        <v>1157380.5211629665</v>
      </c>
      <c r="X10" s="24">
        <f ca="1">W10+'(Other Computations)'!B61*(W9-W10)/Inputs!B13/12</f>
        <v>1156973.8486582791</v>
      </c>
      <c r="Y10" s="24">
        <f ca="1">X10+'(Other Computations)'!B61*(X9-X10)/Inputs!B13/12</f>
        <v>1156450.5225668154</v>
      </c>
      <c r="Z10" s="24">
        <f ca="1">Y10+'(Other Computations)'!B61*(Y9-Y10)/Inputs!B13/12</f>
        <v>1156027.4198112136</v>
      </c>
      <c r="AA10" s="25">
        <f ca="1">SUM(O10:Z10)</f>
        <v>13902070.146441452</v>
      </c>
      <c r="AB10" s="24">
        <f ca="1">Z10+'(Other Computations)'!B61*(Z9-Z10)/Inputs!B13/12</f>
        <v>1155491.1456627932</v>
      </c>
      <c r="AC10" s="24">
        <f ca="1">AB10+'(Other Computations)'!B61*(AB9-AB10)/Inputs!B13/12</f>
        <v>1155145.5388011897</v>
      </c>
      <c r="AD10" s="24">
        <f ca="1">AC10+'(Other Computations)'!B61*(AC9-AC10)/Inputs!B13/12</f>
        <v>1154589.8506653921</v>
      </c>
      <c r="AE10" s="24">
        <f ca="1">AD10+'(Other Computations)'!B61*(AD9-AD10)/Inputs!B13/12</f>
        <v>1154092.1968316634</v>
      </c>
      <c r="AF10" s="24">
        <f ca="1">AE10+'(Other Computations)'!B61*(AE9-AE10)/Inputs!B13/12</f>
        <v>1153652.4468989572</v>
      </c>
      <c r="AG10" s="24">
        <f ca="1">AF10+'(Other Computations)'!B61*(AF9-AF10)/Inputs!B13/12</f>
        <v>1153087.6623246451</v>
      </c>
      <c r="AH10" s="24">
        <f ca="1">AG10+'(Other Computations)'!B61*(AG9-AG10)/Inputs!B13/12</f>
        <v>1152541.0172174748</v>
      </c>
      <c r="AI10" s="24">
        <f ca="1">AH10+'(Other Computations)'!B61*(AH9-AH10)/Inputs!B13/12</f>
        <v>1152020.8098805982</v>
      </c>
      <c r="AJ10" s="24">
        <f ca="1">AI10+'(Other Computations)'!B61*(AI9-AI10)/Inputs!B13/12</f>
        <v>1151509.240291391</v>
      </c>
      <c r="AK10" s="24">
        <f ca="1">AJ10+'(Other Computations)'!B61*(AJ9-AJ10)/Inputs!B13/12</f>
        <v>1151012.0167927141</v>
      </c>
      <c r="AL10" s="24">
        <f ca="1">AK10+'(Other Computations)'!B61*(AK9-AK10)/Inputs!B13/12</f>
        <v>1150481.4665865791</v>
      </c>
      <c r="AM10" s="24">
        <f ca="1">AL10+'(Other Computations)'!B61*(AL9-AL10)/Inputs!B13/12</f>
        <v>1149872.5481847224</v>
      </c>
      <c r="AN10" s="25">
        <f ca="1">SUM(AB10:AM10)</f>
        <v>13833495.94013812</v>
      </c>
      <c r="AO10" s="24">
        <f ca="1">AM10+'(Other Computations)'!B61*(AM9-AM10)/Inputs!B13/12</f>
        <v>1149273.7960974907</v>
      </c>
      <c r="AP10" s="24">
        <f ca="1">AO10+'(Other Computations)'!B61*(AO9-AO10)/Inputs!B13/12</f>
        <v>1148909.6277490561</v>
      </c>
      <c r="AQ10" s="24">
        <f ca="1">AP10+'(Other Computations)'!B61*(AP9-AP10)/Inputs!B13/12</f>
        <v>1148485.4835208198</v>
      </c>
      <c r="AR10" s="24">
        <f ca="1">AQ10+'(Other Computations)'!B61*(AQ9-AQ10)/Inputs!B13/12</f>
        <v>1148013.7230064308</v>
      </c>
      <c r="AS10" s="24">
        <f ca="1">AR10+'(Other Computations)'!B61*(AR9-AR10)/Inputs!B13/12</f>
        <v>1147616.7844524067</v>
      </c>
      <c r="AT10" s="24">
        <f ca="1">AS10+'(Other Computations)'!B61*(AS9-AS10)/Inputs!B13/12</f>
        <v>1147131.3792982437</v>
      </c>
      <c r="AU10" s="24">
        <f ca="1">AT10+'(Other Computations)'!B61*(AT9-AT10)/Inputs!B13/12</f>
        <v>1146666.4063459996</v>
      </c>
      <c r="AV10" s="24">
        <f ca="1">AU10+'(Other Computations)'!B61*(AU9-AU10)/Inputs!B13/12</f>
        <v>1146256.9617250485</v>
      </c>
      <c r="AW10" s="24">
        <f ca="1">AV10+'(Other Computations)'!B61*(AV9-AV10)/Inputs!B13/12</f>
        <v>1145769.3576351178</v>
      </c>
      <c r="AX10" s="24">
        <f ca="1">AW10+'(Other Computations)'!B61*(AW9-AW10)/Inputs!B13/12</f>
        <v>1145314.275242185</v>
      </c>
      <c r="AY10" s="24">
        <f ca="1">AX10+'(Other Computations)'!B61*(AX9-AX10)/Inputs!B13/12</f>
        <v>1144897.1468325632</v>
      </c>
      <c r="AZ10" s="24">
        <f ca="1">AY10+'(Other Computations)'!B61*(AY9-AY10)/Inputs!B13/12</f>
        <v>1144518.7907210295</v>
      </c>
      <c r="BA10" s="25">
        <f ca="1">SUM(AO10:AZ10)</f>
        <v>13762853.732626392</v>
      </c>
      <c r="BB10" s="24">
        <f ca="1">AZ10+'(Other Computations)'!B61*(AZ9-AZ10)/Inputs!B13/12</f>
        <v>1144023.8796235861</v>
      </c>
      <c r="BC10" s="24">
        <f ca="1">BB10+'(Other Computations)'!B61*(BB9-BB10)/Inputs!B13/12</f>
        <v>1143591.00052042</v>
      </c>
      <c r="BD10" s="24">
        <f ca="1">BC10+'(Other Computations)'!B61*(BC9-BC10)/Inputs!B13/12</f>
        <v>1143131.278652488</v>
      </c>
      <c r="BE10" s="24">
        <f ca="1">BD10+'(Other Computations)'!B61*(BD9-BD10)/Inputs!B13/12</f>
        <v>1142636.5276547899</v>
      </c>
      <c r="BF10" s="24">
        <f ca="1">BE10+'(Other Computations)'!B61*(BE9-BE10)/Inputs!B13/12</f>
        <v>1142253.7284719285</v>
      </c>
      <c r="BG10" s="24">
        <f ca="1">BF10+'(Other Computations)'!B61*(BF9-BF10)/Inputs!B13/12</f>
        <v>1141643.9067597468</v>
      </c>
      <c r="BH10" s="24">
        <f ca="1">BG10+'(Other Computations)'!B61*(BG9-BG10)/Inputs!B13/12</f>
        <v>1141192.8343527047</v>
      </c>
      <c r="BI10" s="24">
        <f ca="1">BH10+'(Other Computations)'!B61*(BH9-BH10)/Inputs!B13/12</f>
        <v>1140650.8826334104</v>
      </c>
      <c r="BJ10" s="24">
        <f ca="1">BI10+'(Other Computations)'!B61*(BI9-BI10)/Inputs!B13/12</f>
        <v>1140148.0070092829</v>
      </c>
      <c r="BK10" s="24">
        <f ca="1">BJ10+'(Other Computations)'!B61*(BJ9-BJ10)/Inputs!B13/12</f>
        <v>1139618.8673776109</v>
      </c>
      <c r="BL10" s="24">
        <f ca="1">BK10+'(Other Computations)'!B61*(BK9-BK10)/Inputs!B13/12</f>
        <v>1139152.8333965398</v>
      </c>
      <c r="BM10" s="24">
        <f ca="1">BL10+'(Other Computations)'!B61*(BL9-BL10)/Inputs!B13/12</f>
        <v>1138616.3123873109</v>
      </c>
      <c r="BN10" s="25">
        <f ca="1">SUM(BB10:BM10)</f>
        <v>13696660.05883982</v>
      </c>
      <c r="BO10" s="24">
        <f ca="1">BM10+'(Other Computations)'!B61*(BM9-BM10)/Inputs!B13/12</f>
        <v>1138154.855734447</v>
      </c>
      <c r="BP10" s="24">
        <f ca="1">BO10+'(Other Computations)'!B61*(BO9-BO10)/Inputs!B13/12</f>
        <v>1137550.7125253321</v>
      </c>
      <c r="BQ10" s="24">
        <f ca="1">BP10+'(Other Computations)'!B61*(BP9-BP10)/Inputs!B13/12</f>
        <v>1137074.8497138808</v>
      </c>
      <c r="BR10" s="24">
        <f ca="1">BQ10+'(Other Computations)'!B61*(BQ9-BQ10)/Inputs!B13/12</f>
        <v>1136578.1824161338</v>
      </c>
      <c r="BS10" s="24">
        <f ca="1">BR10+'(Other Computations)'!B61*(BR9-BR10)/Inputs!B13/12</f>
        <v>1136190.0263137238</v>
      </c>
      <c r="BT10" s="24">
        <f ca="1">BS10+'(Other Computations)'!B61*(BS9-BS10)/Inputs!B13/12</f>
        <v>1135735.5390468691</v>
      </c>
      <c r="BU10" s="24">
        <f ca="1">BT10+'(Other Computations)'!B61*(BT9-BT10)/Inputs!B13/12</f>
        <v>1135399.5092936188</v>
      </c>
      <c r="BV10" s="24">
        <f ca="1">BU10+'(Other Computations)'!B61*(BU9-BU10)/Inputs!B13/12</f>
        <v>1134937.6502584394</v>
      </c>
      <c r="BW10" s="24">
        <f ca="1">BV10+'(Other Computations)'!B61*(BV9-BV10)/Inputs!B13/12</f>
        <v>1134512.3083445195</v>
      </c>
      <c r="BX10" s="24">
        <f ca="1">BW10+'(Other Computations)'!B61*(BW9-BW10)/Inputs!B13/12</f>
        <v>1134009.9043073284</v>
      </c>
      <c r="BY10" s="24">
        <f ca="1">BX10+'(Other Computations)'!B61*(BX9-BX10)/Inputs!B13/12</f>
        <v>1133655.5143928195</v>
      </c>
      <c r="BZ10" s="24">
        <f ca="1">BY10+'(Other Computations)'!B61*(BY9-BY10)/Inputs!B13/12</f>
        <v>1133259.0389647414</v>
      </c>
      <c r="CA10" s="25">
        <f ca="1">SUM(BO10:BZ10)</f>
        <v>13627058.091311852</v>
      </c>
      <c r="CB10" s="24">
        <f ca="1">BZ10+'(Other Computations)'!B61*(BZ9-BZ10)/Inputs!B13/12</f>
        <v>1132814.6415046889</v>
      </c>
      <c r="CC10" s="24">
        <f ca="1">CB10+'(Other Computations)'!B61*(CB9-CB10)/Inputs!B13/12</f>
        <v>1132265.4714187179</v>
      </c>
      <c r="CD10" s="24">
        <f ca="1">CC10+'(Other Computations)'!B61*(CC9-CC10)/Inputs!B13/12</f>
        <v>1131835.689119451</v>
      </c>
      <c r="CE10" s="24">
        <f ca="1">CD10+'(Other Computations)'!B61*(CD9-CD10)/Inputs!B13/12</f>
        <v>1131307.5453143462</v>
      </c>
      <c r="CF10" s="24">
        <f ca="1">CE10+'(Other Computations)'!B61*(CE9-CE10)/Inputs!B13/12</f>
        <v>1130949.906545592</v>
      </c>
      <c r="CG10" s="24">
        <f ca="1">CF10+'(Other Computations)'!B61*(CF9-CF10)/Inputs!B13/12</f>
        <v>1130498.2837866081</v>
      </c>
      <c r="CH10" s="24">
        <f ca="1">CG10+'(Other Computations)'!B61*(CG9-CG10)/Inputs!B13/12</f>
        <v>1130031.1402256291</v>
      </c>
      <c r="CI10" s="24">
        <f ca="1">CH10+'(Other Computations)'!B61*(CH9-CH10)/Inputs!B13/12</f>
        <v>1129653.5829680101</v>
      </c>
      <c r="CJ10" s="24">
        <f ca="1">CI10+'(Other Computations)'!B61*(CI9-CI10)/Inputs!B13/12</f>
        <v>1129091.0817257403</v>
      </c>
      <c r="CK10" s="24">
        <f ca="1">CJ10+'(Other Computations)'!B61*(CJ9-CJ10)/Inputs!B13/12</f>
        <v>1128552.8188173224</v>
      </c>
      <c r="CL10" s="24">
        <f ca="1">CK10+'(Other Computations)'!B61*(CK9-CK10)/Inputs!B13/12</f>
        <v>1128124.8923613455</v>
      </c>
      <c r="CM10" s="24">
        <f ca="1">CL10+'(Other Computations)'!B61*(CL9-CL10)/Inputs!B13/12</f>
        <v>1127684.3617499382</v>
      </c>
      <c r="CN10" s="25">
        <f ca="1">SUM(CB10:CM10)</f>
        <v>13562809.415537391</v>
      </c>
      <c r="CO10" s="24">
        <f ca="1">CM10+'(Other Computations)'!B61*(CM9-CM10)/Inputs!B13/12</f>
        <v>1127153.7172831611</v>
      </c>
      <c r="CP10" s="24">
        <f ca="1">CO10+'(Other Computations)'!B61*(CO9-CO10)/Inputs!B13/12</f>
        <v>1126676.7280406118</v>
      </c>
      <c r="CQ10" s="24">
        <f ca="1">CP10+'(Other Computations)'!B61*(CP9-CP10)/Inputs!B13/12</f>
        <v>1126272.4438047234</v>
      </c>
      <c r="CR10" s="24">
        <f ca="1">CQ10+'(Other Computations)'!B61*(CQ9-CQ10)/Inputs!B13/12</f>
        <v>1125867.3407090916</v>
      </c>
      <c r="CS10" s="24">
        <f ca="1">CR10+'(Other Computations)'!B61*(CR9-CR10)/Inputs!B13/12</f>
        <v>1125406.3855833313</v>
      </c>
      <c r="CT10" s="24">
        <f ca="1">CS10+'(Other Computations)'!B61*(CS9-CS10)/Inputs!B13/12</f>
        <v>1124856.4090156807</v>
      </c>
      <c r="CU10" s="24">
        <f ca="1">CT10+'(Other Computations)'!B61*(CT9-CT10)/Inputs!B13/12</f>
        <v>1124308.7207443803</v>
      </c>
      <c r="CV10" s="24">
        <f ca="1">CU10+'(Other Computations)'!B61*(CU9-CU10)/Inputs!B13/12</f>
        <v>1123870.0569583795</v>
      </c>
      <c r="CW10" s="24">
        <f ca="1">CV10+'(Other Computations)'!B61*(CV9-CV10)/Inputs!B13/12</f>
        <v>1123397.1419949227</v>
      </c>
      <c r="CX10" s="24">
        <f ca="1">CW10+'(Other Computations)'!B61*(CW9-CW10)/Inputs!B13/12</f>
        <v>1122910.7069776589</v>
      </c>
      <c r="CY10" s="24">
        <f ca="1">CX10+'(Other Computations)'!B61*(CX9-CX10)/Inputs!B13/12</f>
        <v>1122420.3487814253</v>
      </c>
      <c r="CZ10" s="24">
        <f ca="1">CY10+'(Other Computations)'!B61*(CY9-CY10)/Inputs!B13/12</f>
        <v>1121836.101666325</v>
      </c>
      <c r="DA10" s="25">
        <f ca="1">SUM(CO10:CZ10)</f>
        <v>13494976.101559693</v>
      </c>
      <c r="DB10" s="24">
        <f ca="1">CZ10+'(Other Computations)'!B61*(CZ9-CZ10)/Inputs!B13/12</f>
        <v>1121240.0270322284</v>
      </c>
      <c r="DC10" s="24">
        <f ca="1">DB10+'(Other Computations)'!B61*(DB9-DB10)/Inputs!B13/12</f>
        <v>1120749.9389778099</v>
      </c>
      <c r="DD10" s="24">
        <f ca="1">DC10+'(Other Computations)'!B61*(DC9-DC10)/Inputs!B13/12</f>
        <v>1120373.0371917395</v>
      </c>
      <c r="DE10" s="24">
        <f ca="1">DD10+'(Other Computations)'!B61*(DD9-DD10)/Inputs!B13/12</f>
        <v>1119770.0435697751</v>
      </c>
      <c r="DF10" s="24">
        <f ca="1">DE10+'(Other Computations)'!B61*(DE9-DE10)/Inputs!B13/12</f>
        <v>1119369.4293197913</v>
      </c>
      <c r="DG10" s="24">
        <f ca="1">DF10+'(Other Computations)'!B61*(DF9-DF10)/Inputs!B13/12</f>
        <v>1118853.5725944994</v>
      </c>
      <c r="DH10" s="24">
        <f ca="1">DG10+'(Other Computations)'!B61*(DG9-DG10)/Inputs!B13/12</f>
        <v>1118350.2391248147</v>
      </c>
      <c r="DI10" s="24">
        <f ca="1">DH10+'(Other Computations)'!B61*(DH9-DH10)/Inputs!B13/12</f>
        <v>1117973.6937308961</v>
      </c>
      <c r="DJ10" s="24">
        <f ca="1">DI10+'(Other Computations)'!B61*(DI9-DI10)/Inputs!B13/12</f>
        <v>1117362.1481982183</v>
      </c>
      <c r="DK10" s="24">
        <f ca="1">DJ10+'(Other Computations)'!B61*(DJ9-DJ10)/Inputs!B13/12</f>
        <v>1116778.0476712331</v>
      </c>
      <c r="DL10" s="24">
        <f ca="1">DK10+'(Other Computations)'!B61*(DK9-DK10)/Inputs!B13/12</f>
        <v>1116305.826882883</v>
      </c>
      <c r="DM10" s="24">
        <f ca="1">DL10+'(Other Computations)'!B61*(DL9-DL10)/Inputs!B13/12</f>
        <v>1115753.9882205152</v>
      </c>
      <c r="DN10" s="25">
        <f ca="1">SUM(DB10:DM10)</f>
        <v>13422879.992514404</v>
      </c>
      <c r="DO10" s="24">
        <f ca="1">DM10+'(Other Computations)'!B61*(DM9-DM10)/Inputs!B13/12</f>
        <v>1115211.3448737641</v>
      </c>
      <c r="DP10" s="24">
        <f ca="1">DO10+'(Other Computations)'!B61*(DO9-DO10)/Inputs!B13/12</f>
        <v>1114712.7591704105</v>
      </c>
      <c r="DQ10" s="24">
        <f ca="1">DP10+'(Other Computations)'!B61*(DP9-DP10)/Inputs!B13/12</f>
        <v>1114124.28496687</v>
      </c>
      <c r="DR10" s="24">
        <f ca="1">DQ10+'(Other Computations)'!B61*(DQ9-DQ10)/Inputs!B13/12</f>
        <v>1113689.2293357993</v>
      </c>
      <c r="DS10" s="24">
        <f ca="1">DR10+'(Other Computations)'!B61*(DR9-DR10)/Inputs!B13/12</f>
        <v>1113075.3213532418</v>
      </c>
      <c r="DT10" s="24">
        <f ca="1">DS10+'(Other Computations)'!B61*(DS9-DS10)/Inputs!B13/12</f>
        <v>1112650.5046432775</v>
      </c>
      <c r="DU10" s="24">
        <f ca="1">DT10+'(Other Computations)'!B61*(DT9-DT10)/Inputs!B13/12</f>
        <v>1112104.9473109595</v>
      </c>
      <c r="DV10" s="24">
        <f ca="1">DU10+'(Other Computations)'!B61*(DU9-DU10)/Inputs!B13/12</f>
        <v>1111676.6146687714</v>
      </c>
      <c r="DW10" s="24">
        <f ca="1">DV10+'(Other Computations)'!B61*(DV9-DV10)/Inputs!B13/12</f>
        <v>1111122.563745586</v>
      </c>
      <c r="DX10" s="24">
        <f ca="1">DW10+'(Other Computations)'!B61*(DW9-DW10)/Inputs!B13/12</f>
        <v>1110741.5968030365</v>
      </c>
      <c r="DY10" s="24">
        <f ca="1">DX10+'(Other Computations)'!B61*(DX9-DX10)/Inputs!B13/12</f>
        <v>1110214.4843985923</v>
      </c>
      <c r="DZ10" s="24">
        <f ca="1">DY10+'(Other Computations)'!B61*(DY9-DY10)/Inputs!B13/12</f>
        <v>1109861.4011275806</v>
      </c>
      <c r="EA10" s="25">
        <f ca="1">SUM(DO10:DZ10)</f>
        <v>13349185.052397888</v>
      </c>
      <c r="EB10" s="24">
        <f ca="1">DZ10+'(Other Computations)'!B61*(DZ9-DZ10)/Inputs!B13/12</f>
        <v>1109489.4314178037</v>
      </c>
      <c r="EC10" s="24">
        <f ca="1">EB10+'(Other Computations)'!B61*(EB9-EB10)/Inputs!B13/12</f>
        <v>1109052.5313267231</v>
      </c>
      <c r="ED10" s="24">
        <f ca="1">EC10+'(Other Computations)'!B61*(EC9-EC10)/Inputs!B13/12</f>
        <v>1108474.8444323796</v>
      </c>
      <c r="EE10" s="24">
        <f ca="1">ED10+'(Other Computations)'!B61*(ED9-ED10)/Inputs!B13/12</f>
        <v>1108001.407862101</v>
      </c>
      <c r="EF10" s="24">
        <f ca="1">EE10+'(Other Computations)'!B61*(EE9-EE10)/Inputs!B13/12</f>
        <v>1107567.6060663497</v>
      </c>
      <c r="EG10" s="24">
        <f ca="1">EF10+'(Other Computations)'!B61*(EF9-EF10)/Inputs!B13/12</f>
        <v>1107119.8842611718</v>
      </c>
      <c r="EH10" s="24">
        <f ca="1">EG10+'(Other Computations)'!B61*(EG9-EG10)/Inputs!B13/12</f>
        <v>1106688.2314396861</v>
      </c>
      <c r="EI10" s="24">
        <f ca="1">EH10+'(Other Computations)'!B61*(EH9-EH10)/Inputs!B13/12</f>
        <v>1106232.5589981887</v>
      </c>
      <c r="EJ10" s="24">
        <f ca="1">EI10+'(Other Computations)'!B61*(EI9-EI10)/Inputs!B13/12</f>
        <v>1105784.3659588196</v>
      </c>
      <c r="EK10" s="24">
        <f ca="1">EJ10+'(Other Computations)'!B61*(EJ9-EJ10)/Inputs!B13/12</f>
        <v>1105403.0516204112</v>
      </c>
      <c r="EL10" s="24">
        <f ca="1">EK10+'(Other Computations)'!B61*(EK9-EK10)/Inputs!B13/12</f>
        <v>1104872.1416910528</v>
      </c>
      <c r="EM10" s="24">
        <f ca="1">EL10+'(Other Computations)'!B61*(EL9-EL10)/Inputs!B13/12</f>
        <v>1104425.3032222299</v>
      </c>
      <c r="EN10" s="25">
        <f ca="1">SUM(EB10:EM10)</f>
        <v>13283111.358296918</v>
      </c>
    </row>
    <row r="11" spans="1:144" ht="12.75" customHeight="1" outlineLevel="1">
      <c r="A11" s="11" t="str">
        <f>Labels!B34</f>
        <v>Short Expected Demand</v>
      </c>
      <c r="B11" s="24">
        <f>'(Other Computations)'!B8+'(Other Computations)'!B61*0/Inputs!B14/12</f>
        <v>1166666.6666666667</v>
      </c>
      <c r="C11" s="24">
        <f ca="1">B11+'(Other Computations)'!B61*(B9-B11)/Inputs!B14/12</f>
        <v>1163823.8984495411</v>
      </c>
      <c r="D11" s="24">
        <f ca="1">C11+'(Other Computations)'!B61*(C9-C11)/Inputs!B14/12</f>
        <v>1160257.8603154256</v>
      </c>
      <c r="E11" s="24">
        <f ca="1">D11+'(Other Computations)'!B61*(D9-D11)/Inputs!B14/12</f>
        <v>1158239.1707558543</v>
      </c>
      <c r="F11" s="24">
        <f ca="1">E11+'(Other Computations)'!B61*(E9-E11)/Inputs!B14/12</f>
        <v>1155424.4945887031</v>
      </c>
      <c r="G11" s="24">
        <f ca="1">F11+'(Other Computations)'!B61*(F9-F11)/Inputs!B14/12</f>
        <v>1152408.5138899544</v>
      </c>
      <c r="H11" s="24">
        <f ca="1">G11+'(Other Computations)'!B61*(G9-G11)/Inputs!B14/12</f>
        <v>1149452.997463482</v>
      </c>
      <c r="I11" s="24">
        <f ca="1">H11+'(Other Computations)'!B61*(H9-H11)/Inputs!B14/12</f>
        <v>1147202.8109622179</v>
      </c>
      <c r="J11" s="24">
        <f ca="1">I11+'(Other Computations)'!B61*(I9-I11)/Inputs!B14/12</f>
        <v>1144470.0835977555</v>
      </c>
      <c r="K11" s="24">
        <f ca="1">J11+'(Other Computations)'!B61*(J9-J11)/Inputs!B14/12</f>
        <v>1141769.6000582022</v>
      </c>
      <c r="L11" s="24">
        <f ca="1">K11+'(Other Computations)'!B61*(K9-K11)/Inputs!B14/12</f>
        <v>1139130.5978292217</v>
      </c>
      <c r="M11" s="24">
        <f ca="1">L11+'(Other Computations)'!B61*(L9-L11)/Inputs!B14/12</f>
        <v>1137000.9000425467</v>
      </c>
      <c r="N11" s="25">
        <f ca="1">SUM(B11:M11)</f>
        <v>13815847.59461957</v>
      </c>
      <c r="O11" s="24">
        <f ca="1">M11+'(Other Computations)'!B61*(M9-M11)/Inputs!B14/12</f>
        <v>1135281.1540945941</v>
      </c>
      <c r="P11" s="24">
        <f ca="1">O11+'(Other Computations)'!B61*(O9-O11)/Inputs!B14/12</f>
        <v>1132746.1810010748</v>
      </c>
      <c r="Q11" s="24">
        <f ca="1">P11+'(Other Computations)'!B61*(P9-P11)/Inputs!B14/12</f>
        <v>1129784.5099895827</v>
      </c>
      <c r="R11" s="24">
        <f ca="1">Q11+'(Other Computations)'!B61*(Q9-Q11)/Inputs!B14/12</f>
        <v>1127485.0010949734</v>
      </c>
      <c r="S11" s="24">
        <f ca="1">R11+'(Other Computations)'!B61*(R9-R11)/Inputs!B14/12</f>
        <v>1125521.3228998664</v>
      </c>
      <c r="T11" s="24">
        <f ca="1">S11+'(Other Computations)'!B61*(S9-S11)/Inputs!B14/12</f>
        <v>1123136.3622486091</v>
      </c>
      <c r="U11" s="24">
        <f ca="1">T11+'(Other Computations)'!B61*(T9-T11)/Inputs!B14/12</f>
        <v>1120634.5211371607</v>
      </c>
      <c r="V11" s="24">
        <f ca="1">U11+'(Other Computations)'!B61*(U9-U11)/Inputs!B14/12</f>
        <v>1118716.6477236568</v>
      </c>
      <c r="W11" s="24">
        <f ca="1">V11+'(Other Computations)'!B61*(V9-V11)/Inputs!B14/12</f>
        <v>1116702.4602072393</v>
      </c>
      <c r="X11" s="24">
        <f ca="1">W11+'(Other Computations)'!B61*(W9-W11)/Inputs!B14/12</f>
        <v>1114827.3982479444</v>
      </c>
      <c r="Y11" s="24">
        <f ca="1">X11+'(Other Computations)'!B61*(X9-X11)/Inputs!B14/12</f>
        <v>1112272.8090659722</v>
      </c>
      <c r="Z11" s="24">
        <f ca="1">Y11+'(Other Computations)'!B61*(Y9-Y11)/Inputs!B14/12</f>
        <v>1110347.7718865401</v>
      </c>
      <c r="AA11" s="25">
        <f ca="1">SUM(O11:Z11)</f>
        <v>13467456.139597213</v>
      </c>
      <c r="AB11" s="24">
        <f ca="1">Z11+'(Other Computations)'!B61*(Z9-Z11)/Inputs!B14/12</f>
        <v>1107764.5665505263</v>
      </c>
      <c r="AC11" s="24">
        <f ca="1">AB11+'(Other Computations)'!B61*(AB9-AB11)/Inputs!B14/12</f>
        <v>1106353.7945352432</v>
      </c>
      <c r="AD11" s="24">
        <f ca="1">AC11+'(Other Computations)'!B61*(AC9-AC11)/Inputs!B14/12</f>
        <v>1103697.3288352615</v>
      </c>
      <c r="AE11" s="24">
        <f ca="1">AD11+'(Other Computations)'!B61*(AD9-AD11)/Inputs!B14/12</f>
        <v>1101418.2464138635</v>
      </c>
      <c r="AF11" s="24">
        <f ca="1">AE11+'(Other Computations)'!B61*(AE9-AE11)/Inputs!B14/12</f>
        <v>1099511.329462318</v>
      </c>
      <c r="AG11" s="24">
        <f ca="1">AF11+'(Other Computations)'!B61*(AF9-AF11)/Inputs!B14/12</f>
        <v>1096874.5819808436</v>
      </c>
      <c r="AH11" s="24">
        <f ca="1">AG11+'(Other Computations)'!B61*(AG9-AG11)/Inputs!B14/12</f>
        <v>1094375.4485648193</v>
      </c>
      <c r="AI11" s="24">
        <f ca="1">AH11+'(Other Computations)'!B61*(AH9-AH11)/Inputs!B14/12</f>
        <v>1092062.0596637353</v>
      </c>
      <c r="AJ11" s="24">
        <f ca="1">AI11+'(Other Computations)'!B61*(AI9-AI11)/Inputs!B14/12</f>
        <v>1089825.4025481704</v>
      </c>
      <c r="AK11" s="24">
        <f ca="1">AJ11+'(Other Computations)'!B61*(AJ9-AJ11)/Inputs!B14/12</f>
        <v>1087698.7815247648</v>
      </c>
      <c r="AL11" s="24">
        <f ca="1">AK11+'(Other Computations)'!B61*(AK9-AK11)/Inputs!B14/12</f>
        <v>1085394.8307777876</v>
      </c>
      <c r="AM11" s="24">
        <f ca="1">AL11+'(Other Computations)'!B61*(AL9-AL11)/Inputs!B14/12</f>
        <v>1082645.3014195475</v>
      </c>
      <c r="AN11" s="25">
        <f ca="1">SUM(AB11:AM11)</f>
        <v>13147621.672276879</v>
      </c>
      <c r="AO11" s="24">
        <f ca="1">AM11+'(Other Computations)'!B61*(AM9-AM11)/Inputs!B14/12</f>
        <v>1079986.500656784</v>
      </c>
      <c r="AP11" s="24">
        <f ca="1">AO11+'(Other Computations)'!B61*(AO9-AO11)/Inputs!B14/12</f>
        <v>1078763.8141139634</v>
      </c>
      <c r="AQ11" s="24">
        <f ca="1">AP11+'(Other Computations)'!B61*(AP9-AP11)/Inputs!B14/12</f>
        <v>1077193.1961561446</v>
      </c>
      <c r="AR11" s="24">
        <f ca="1">AQ11+'(Other Computations)'!B61*(AQ9-AQ11)/Inputs!B14/12</f>
        <v>1075352.8037276538</v>
      </c>
      <c r="AS11" s="24">
        <f ca="1">AR11+'(Other Computations)'!B61*(AR9-AR11)/Inputs!B14/12</f>
        <v>1073980.3518379361</v>
      </c>
      <c r="AT11" s="24">
        <f ca="1">AS11+'(Other Computations)'!B61*(AS9-AS11)/Inputs!B14/12</f>
        <v>1072090.6491437147</v>
      </c>
      <c r="AU11" s="24">
        <f ca="1">AT11+'(Other Computations)'!B61*(AT9-AT11)/Inputs!B14/12</f>
        <v>1070343.0437935069</v>
      </c>
      <c r="AV11" s="24">
        <f ca="1">AU11+'(Other Computations)'!B61*(AU9-AU11)/Inputs!B14/12</f>
        <v>1068946.4227699179</v>
      </c>
      <c r="AW11" s="24">
        <f ca="1">AV11+'(Other Computations)'!B61*(AV9-AV11)/Inputs!B14/12</f>
        <v>1067094.5557158219</v>
      </c>
      <c r="AX11" s="24">
        <f ca="1">AW11+'(Other Computations)'!B61*(AW9-AW11)/Inputs!B14/12</f>
        <v>1065456.7669404368</v>
      </c>
      <c r="AY11" s="24">
        <f ca="1">AX11+'(Other Computations)'!B61*(AX9-AX11)/Inputs!B14/12</f>
        <v>1064063.1285424526</v>
      </c>
      <c r="AZ11" s="24">
        <f ca="1">AY11+'(Other Computations)'!B61*(AY9-AY11)/Inputs!B14/12</f>
        <v>1062915.6865717235</v>
      </c>
      <c r="BA11" s="25">
        <f ca="1">SUM(AO11:AZ11)</f>
        <v>12856186.919970056</v>
      </c>
      <c r="BB11" s="24">
        <f ca="1">AZ11+'(Other Computations)'!B61*(AZ9-AZ11)/Inputs!B14/12</f>
        <v>1061079.5964335811</v>
      </c>
      <c r="BC11" s="24">
        <f ca="1">BB11+'(Other Computations)'!B61*(BB9-BB11)/Inputs!B14/12</f>
        <v>1059634.3257477786</v>
      </c>
      <c r="BD11" s="24">
        <f ca="1">BC11+'(Other Computations)'!B61*(BC9-BC11)/Inputs!B14/12</f>
        <v>1058042.0594675846</v>
      </c>
      <c r="BE11" s="24">
        <f ca="1">BD11+'(Other Computations)'!B61*(BD9-BD11)/Inputs!B14/12</f>
        <v>1056255.3481922972</v>
      </c>
      <c r="BF11" s="24">
        <f ca="1">BE11+'(Other Computations)'!B61*(BE9-BE11)/Inputs!B14/12</f>
        <v>1055158.2916987743</v>
      </c>
      <c r="BG11" s="24">
        <f ca="1">BF11+'(Other Computations)'!B61*(BF9-BF11)/Inputs!B14/12</f>
        <v>1052709.020269756</v>
      </c>
      <c r="BH11" s="24">
        <f ca="1">BG11+'(Other Computations)'!B61*(BG9-BG11)/Inputs!B14/12</f>
        <v>1051237.7925843087</v>
      </c>
      <c r="BI11" s="24">
        <f ca="1">BH11+'(Other Computations)'!B61*(BH9-BH11)/Inputs!B14/12</f>
        <v>1049235.4578486593</v>
      </c>
      <c r="BJ11" s="24">
        <f ca="1">BI11+'(Other Computations)'!B61*(BI9-BI11)/Inputs!B14/12</f>
        <v>1047487.8627814609</v>
      </c>
      <c r="BK11" s="24">
        <f ca="1">BJ11+'(Other Computations)'!B61*(BJ9-BJ11)/Inputs!B14/12</f>
        <v>1045599.9714390376</v>
      </c>
      <c r="BL11" s="24">
        <f ca="1">BK11+'(Other Computations)'!B61*(BK9-BK11)/Inputs!B14/12</f>
        <v>1044109.5855517578</v>
      </c>
      <c r="BM11" s="24">
        <f ca="1">BL11+'(Other Computations)'!B61*(BL9-BL11)/Inputs!B14/12</f>
        <v>1042210.50460534</v>
      </c>
      <c r="BN11" s="25">
        <f ca="1">SUM(BB11:BM11)</f>
        <v>12622759.816620335</v>
      </c>
      <c r="BO11" s="24">
        <f ca="1">BM11+'(Other Computations)'!B61*(BM9-BM11)/Inputs!B14/12</f>
        <v>1040780.7342406848</v>
      </c>
      <c r="BP11" s="24">
        <f ca="1">BO11+'(Other Computations)'!B61*(BO9-BO11)/Inputs!B14/12</f>
        <v>1038508.2933400749</v>
      </c>
      <c r="BQ11" s="24">
        <f ca="1">BP11+'(Other Computations)'!B61*(BP9-BP11)/Inputs!B14/12</f>
        <v>1037028.7056267181</v>
      </c>
      <c r="BR11" s="24">
        <f ca="1">BQ11+'(Other Computations)'!B61*(BQ9-BQ11)/Inputs!B14/12</f>
        <v>1035438.2316192243</v>
      </c>
      <c r="BS11" s="24">
        <f ca="1">BR11+'(Other Computations)'!B61*(BR9-BR11)/Inputs!B14/12</f>
        <v>1034514.0165436099</v>
      </c>
      <c r="BT11" s="24">
        <f ca="1">BS11+'(Other Computations)'!B61*(BS9-BS11)/Inputs!B14/12</f>
        <v>1033199.2597448452</v>
      </c>
      <c r="BU11" s="24">
        <f ca="1">BT11+'(Other Computations)'!B61*(BT9-BT11)/Inputs!B14/12</f>
        <v>1032607.1962156495</v>
      </c>
      <c r="BV11" s="24">
        <f ca="1">BU11+'(Other Computations)'!B61*(BU9-BU11)/Inputs!B14/12</f>
        <v>1031263.7130195439</v>
      </c>
      <c r="BW11" s="24">
        <f ca="1">BV11+'(Other Computations)'!B61*(BV9-BV11)/Inputs!B14/12</f>
        <v>1030151.5773310087</v>
      </c>
      <c r="BX11" s="24">
        <f ca="1">BW11+'(Other Computations)'!B61*(BW9-BW11)/Inputs!B14/12</f>
        <v>1028586.6077052723</v>
      </c>
      <c r="BY11" s="24">
        <f ca="1">BX11+'(Other Computations)'!B61*(BX9-BX11)/Inputs!B14/12</f>
        <v>1027924.4806710255</v>
      </c>
      <c r="BZ11" s="24">
        <f ca="1">BY11+'(Other Computations)'!B61*(BY9-BY11)/Inputs!B14/12</f>
        <v>1027014.1146820263</v>
      </c>
      <c r="CA11" s="25">
        <f ca="1">SUM(BO11:BZ11)</f>
        <v>12397016.930739684</v>
      </c>
      <c r="CB11" s="24">
        <f ca="1">BZ11+'(Other Computations)'!B61*(BZ9-BZ11)/Inputs!B14/12</f>
        <v>1025823.3538700822</v>
      </c>
      <c r="CC11" s="24">
        <f ca="1">CB11+'(Other Computations)'!B61*(CB9-CB11)/Inputs!B14/12</f>
        <v>1024014.323460292</v>
      </c>
      <c r="CD11" s="24">
        <f ca="1">CC11+'(Other Computations)'!B61*(CC9-CC11)/Inputs!B14/12</f>
        <v>1022939.1178307799</v>
      </c>
      <c r="CE11" s="24">
        <f ca="1">CD11+'(Other Computations)'!B61*(CD9-CD11)/Inputs!B14/12</f>
        <v>1021282.7073791609</v>
      </c>
      <c r="CF11" s="24">
        <f ca="1">CE11+'(Other Computations)'!B61*(CE9-CE11)/Inputs!B14/12</f>
        <v>1020664.997515735</v>
      </c>
      <c r="CG11" s="24">
        <f ca="1">CF11+'(Other Computations)'!B61*(CF9-CF11)/Inputs!B14/12</f>
        <v>1019486.9958094681</v>
      </c>
      <c r="CH11" s="24">
        <f ca="1">CG11+'(Other Computations)'!B61*(CG9-CG11)/Inputs!B14/12</f>
        <v>1018225.9578877211</v>
      </c>
      <c r="CI11" s="24">
        <f ca="1">CH11+'(Other Computations)'!B61*(CH9-CH11)/Inputs!B14/12</f>
        <v>1017513.4640967008</v>
      </c>
      <c r="CJ11" s="24">
        <f ca="1">CI11+'(Other Computations)'!B61*(CI9-CI11)/Inputs!B14/12</f>
        <v>1015695.9582940727</v>
      </c>
      <c r="CK11" s="24">
        <f ca="1">CJ11+'(Other Computations)'!B61*(CJ9-CJ11)/Inputs!B14/12</f>
        <v>1014041.3131134496</v>
      </c>
      <c r="CL11" s="24">
        <f ca="1">CK11+'(Other Computations)'!B61*(CK9-CK11)/Inputs!B14/12</f>
        <v>1013064.191956808</v>
      </c>
      <c r="CM11" s="24">
        <f ca="1">CL11+'(Other Computations)'!B61*(CL9-CL11)/Inputs!B14/12</f>
        <v>1012019.0735717613</v>
      </c>
      <c r="CN11" s="25">
        <f ca="1">SUM(CB11:CM11)</f>
        <v>12224771.454786032</v>
      </c>
      <c r="CO11" s="24">
        <f ca="1">CM11+'(Other Computations)'!B61*(CM9-CM11)/Inputs!B14/12</f>
        <v>1010441.6691069063</v>
      </c>
      <c r="CP11" s="24">
        <f ca="1">CO11+'(Other Computations)'!B61*(CO9-CO11)/Inputs!B14/12</f>
        <v>1009200.7343207253</v>
      </c>
      <c r="CQ11" s="24">
        <f ca="1">CP11+'(Other Computations)'!B61*(CP9-CP11)/Inputs!B14/12</f>
        <v>1008406.6399292822</v>
      </c>
      <c r="CR11" s="24">
        <f ca="1">CQ11+'(Other Computations)'!B61*(CQ9-CQ11)/Inputs!B14/12</f>
        <v>1007613.0464093162</v>
      </c>
      <c r="CS11" s="24">
        <f ca="1">CR11+'(Other Computations)'!B61*(CR9-CR11)/Inputs!B14/12</f>
        <v>1006489.7364089176</v>
      </c>
      <c r="CT11" s="24">
        <f ca="1">CS11+'(Other Computations)'!B61*(CS9-CS11)/Inputs!B14/12</f>
        <v>1004841.4971304355</v>
      </c>
      <c r="CU11" s="24">
        <f ca="1">CT11+'(Other Computations)'!B61*(CT9-CT11)/Inputs!B14/12</f>
        <v>1003222.2412788178</v>
      </c>
      <c r="CV11" s="24">
        <f ca="1">CU11+'(Other Computations)'!B61*(CU9-CU11)/Inputs!B14/12</f>
        <v>1002272.0152220569</v>
      </c>
      <c r="CW11" s="24">
        <f ca="1">CV11+'(Other Computations)'!B61*(CV9-CV11)/Inputs!B14/12</f>
        <v>1001123.3871320984</v>
      </c>
      <c r="CX11" s="24">
        <f ca="1">CW11+'(Other Computations)'!B61*(CW9-CW11)/Inputs!B14/12</f>
        <v>999903.02362383355</v>
      </c>
      <c r="CY11" s="24">
        <f ca="1">CX11+'(Other Computations)'!B61*(CX9-CX11)/Inputs!B14/12</f>
        <v>998669.31449301273</v>
      </c>
      <c r="CZ11" s="24">
        <f ca="1">CY11+'(Other Computations)'!B61*(CY9-CY11)/Inputs!B14/12</f>
        <v>996882.59616752795</v>
      </c>
      <c r="DA11" s="25">
        <f ca="1">SUM(CO11:CZ11)</f>
        <v>12049065.901222931</v>
      </c>
      <c r="DB11" s="24">
        <f ca="1">CZ11+'(Other Computations)'!B61*(CZ9-CZ11)/Inputs!B14/12</f>
        <v>995041.61371709779</v>
      </c>
      <c r="DC11" s="24">
        <f ca="1">DB11+'(Other Computations)'!B61*(DB9-DB11)/Inputs!B14/12</f>
        <v>993853.84113107482</v>
      </c>
      <c r="DD11" s="24">
        <f ca="1">DC11+'(Other Computations)'!B61*(DC9-DC11)/Inputs!B14/12</f>
        <v>993354.87621808005</v>
      </c>
      <c r="DE11" s="24">
        <f ca="1">DD11+'(Other Computations)'!B61*(DD9-DD11)/Inputs!B14/12</f>
        <v>991501.0556109274</v>
      </c>
      <c r="DF11" s="24">
        <f ca="1">DE11+'(Other Computations)'!B61*(DE9-DE11)/Inputs!B14/12</f>
        <v>990878.88383267506</v>
      </c>
      <c r="DG11" s="24">
        <f ca="1">DF11+'(Other Computations)'!B61*(DF9-DF11)/Inputs!B14/12</f>
        <v>989568.33439046703</v>
      </c>
      <c r="DH11" s="24">
        <f ca="1">DG11+'(Other Computations)'!B61*(DG9-DG11)/Inputs!B14/12</f>
        <v>988343.96188074793</v>
      </c>
      <c r="DI11" s="24">
        <f ca="1">DH11+'(Other Computations)'!B61*(DH9-DH11)/Inputs!B14/12</f>
        <v>987890.33225673717</v>
      </c>
      <c r="DJ11" s="24">
        <f ca="1">DI11+'(Other Computations)'!B61*(DI9-DI11)/Inputs!B14/12</f>
        <v>986027.77241447777</v>
      </c>
      <c r="DK11" s="24">
        <f ca="1">DJ11+'(Other Computations)'!B61*(DJ9-DJ11)/Inputs!B14/12</f>
        <v>984347.25780511834</v>
      </c>
      <c r="DL11" s="24">
        <f ca="1">DK11+'(Other Computations)'!B61*(DK9-DK11)/Inputs!B14/12</f>
        <v>983353.24960093619</v>
      </c>
      <c r="DM11" s="24">
        <f ca="1">DL11+'(Other Computations)'!B61*(DL9-DL11)/Inputs!B14/12</f>
        <v>981888.78120009031</v>
      </c>
      <c r="DN11" s="25">
        <f ca="1">SUM(DB11:DM11)</f>
        <v>11866049.96005843</v>
      </c>
      <c r="DO11" s="24">
        <f ca="1">DM11+'(Other Computations)'!B61*(DM9-DM11)/Inputs!B14/12</f>
        <v>980492.16010597872</v>
      </c>
      <c r="DP11" s="24">
        <f ca="1">DO11+'(Other Computations)'!B61*(DO9-DO11)/Inputs!B14/12</f>
        <v>979371.74567429791</v>
      </c>
      <c r="DQ11" s="24">
        <f ca="1">DP11+'(Other Computations)'!B61*(DP9-DP11)/Inputs!B14/12</f>
        <v>977720.63675161195</v>
      </c>
      <c r="DR11" s="24">
        <f ca="1">DQ11+'(Other Computations)'!B61*(DQ9-DQ11)/Inputs!B14/12</f>
        <v>977004.79807928938</v>
      </c>
      <c r="DS11" s="24">
        <f ca="1">DR11+'(Other Computations)'!B61*(DR9-DR11)/Inputs!B14/12</f>
        <v>975219.74506250652</v>
      </c>
      <c r="DT11" s="24">
        <f ca="1">DS11+'(Other Computations)'!B61*(DS9-DS11)/Inputs!B14/12</f>
        <v>974585.50558453612</v>
      </c>
      <c r="DU11" s="24">
        <f ca="1">DT11+'(Other Computations)'!B61*(DT9-DT11)/Inputs!B14/12</f>
        <v>973229.73102199961</v>
      </c>
      <c r="DV11" s="24">
        <f ca="1">DU11+'(Other Computations)'!B61*(DU9-DU11)/Inputs!B14/12</f>
        <v>972588.55761732918</v>
      </c>
      <c r="DW11" s="24">
        <f ca="1">DV11+'(Other Computations)'!B61*(DV9-DV11)/Inputs!B14/12</f>
        <v>971196.03064837563</v>
      </c>
      <c r="DX11" s="24">
        <f ca="1">DW11+'(Other Computations)'!B61*(DW9-DW11)/Inputs!B14/12</f>
        <v>970853.65306387283</v>
      </c>
      <c r="DY11" s="24">
        <f ca="1">DX11+'(Other Computations)'!B61*(DX9-DX11)/Inputs!B14/12</f>
        <v>969633.86674469616</v>
      </c>
      <c r="DZ11" s="24">
        <f ca="1">DY11+'(Other Computations)'!B61*(DY9-DY11)/Inputs!B14/12</f>
        <v>969467.87569715222</v>
      </c>
      <c r="EA11" s="25">
        <f ca="1">SUM(DO11:DZ11)</f>
        <v>11691364.306051647</v>
      </c>
      <c r="EB11" s="24">
        <f ca="1">DZ11+'(Other Computations)'!B61*(DZ9-DZ11)/Inputs!B14/12</f>
        <v>969185.96751391387</v>
      </c>
      <c r="EC11" s="24">
        <f ca="1">EB11+'(Other Computations)'!B61*(EB9-EB11)/Inputs!B14/12</f>
        <v>968513.22618831717</v>
      </c>
      <c r="ED11" s="24">
        <f ca="1">EC11+'(Other Computations)'!B61*(EC9-EC11)/Inputs!B14/12</f>
        <v>966999.03961584601</v>
      </c>
      <c r="EE11" s="24">
        <f ca="1">ED11+'(Other Computations)'!B61*(ED9-ED11)/Inputs!B14/12</f>
        <v>966123.36192773702</v>
      </c>
      <c r="EF11" s="24">
        <f ca="1">EE11+'(Other Computations)'!B61*(EE9-EE11)/Inputs!B14/12</f>
        <v>965491.07956898457</v>
      </c>
      <c r="EG11" s="24">
        <f ca="1">EF11+'(Other Computations)'!B61*(EF9-EF11)/Inputs!B14/12</f>
        <v>964778.03382815886</v>
      </c>
      <c r="EH11" s="24">
        <f ca="1">EG11+'(Other Computations)'!B61*(EG9-EG11)/Inputs!B14/12</f>
        <v>964165.08704414754</v>
      </c>
      <c r="EI11" s="24">
        <f ca="1">EH11+'(Other Computations)'!B61*(EH9-EH11)/Inputs!B14/12</f>
        <v>963410.54051176738</v>
      </c>
      <c r="EJ11" s="24">
        <f ca="1">EI11+'(Other Computations)'!B61*(EI9-EI11)/Inputs!B14/12</f>
        <v>962705.02142119757</v>
      </c>
      <c r="EK11" s="24">
        <f ca="1">EJ11+'(Other Computations)'!B61*(EJ9-EJ11)/Inputs!B14/12</f>
        <v>962404.34850932565</v>
      </c>
      <c r="EL11" s="24">
        <f ca="1">EK11+'(Other Computations)'!B61*(EK9-EK11)/Inputs!B14/12</f>
        <v>961204.9820319399</v>
      </c>
      <c r="EM11" s="24">
        <f ca="1">EL11+'(Other Computations)'!B61*(EL9-EL11)/Inputs!B14/12</f>
        <v>960519.32843648968</v>
      </c>
      <c r="EN11" s="25">
        <f ca="1">SUM(EB11:EM11)</f>
        <v>11575500.016597824</v>
      </c>
    </row>
    <row r="12" spans="1:144" ht="12.75" customHeight="1" outlineLevel="1">
      <c r="A12" s="11" t="str">
        <f>Labels!B24</f>
        <v>Consumption</v>
      </c>
      <c r="B12" s="24">
        <f>Inputs!B34*'(Other Computations)'!B51</f>
        <v>728000</v>
      </c>
      <c r="C12" s="24">
        <f ca="1">Inputs!B34*'(Other Computations)'!C51</f>
        <v>727837.53548085759</v>
      </c>
      <c r="D12" s="24">
        <f ca="1">Inputs!B34*'(Other Computations)'!D51</f>
        <v>727564.1717584735</v>
      </c>
      <c r="E12" s="24">
        <f ca="1">Inputs!B34*'(Other Computations)'!E51</f>
        <v>727302.33065695618</v>
      </c>
      <c r="F12" s="24">
        <f ca="1">Inputs!B34*'(Other Computations)'!F51</f>
        <v>727080.38432065153</v>
      </c>
      <c r="G12" s="24">
        <f ca="1">Inputs!B34*'(Other Computations)'!G51</f>
        <v>726876.51466504985</v>
      </c>
      <c r="H12" s="24">
        <f ca="1">Inputs!B34*'(Other Computations)'!H51</f>
        <v>726594.58070125489</v>
      </c>
      <c r="I12" s="24">
        <f ca="1">Inputs!B34*'(Other Computations)'!I51</f>
        <v>726367.15146212571</v>
      </c>
      <c r="J12" s="24">
        <f ca="1">Inputs!B34*'(Other Computations)'!J51</f>
        <v>726136.74647818704</v>
      </c>
      <c r="K12" s="24">
        <f ca="1">Inputs!B34*'(Other Computations)'!K51</f>
        <v>725971.86934637302</v>
      </c>
      <c r="L12" s="24">
        <f ca="1">Inputs!B34*'(Other Computations)'!L51</f>
        <v>725735.3396024399</v>
      </c>
      <c r="M12" s="24">
        <f ca="1">Inputs!B34*'(Other Computations)'!M51</f>
        <v>725494.74708875676</v>
      </c>
      <c r="N12" s="25">
        <f ca="1">SUM(B12:M12)</f>
        <v>8720961.3715611268</v>
      </c>
      <c r="O12" s="24">
        <f ca="1">Inputs!B34*'(Other Computations)'!O51</f>
        <v>725186.73358829657</v>
      </c>
      <c r="P12" s="24">
        <f ca="1">Inputs!B34*'(Other Computations)'!P51</f>
        <v>724915.55922783876</v>
      </c>
      <c r="Q12" s="24">
        <f ca="1">Inputs!B34*'(Other Computations)'!Q51</f>
        <v>724704.97264493781</v>
      </c>
      <c r="R12" s="24">
        <f ca="1">Inputs!B34*'(Other Computations)'!R51</f>
        <v>724411.39040945191</v>
      </c>
      <c r="S12" s="24">
        <f ca="1">Inputs!B34*'(Other Computations)'!S51</f>
        <v>724156.18647883204</v>
      </c>
      <c r="T12" s="24">
        <f ca="1">Inputs!B34*'(Other Computations)'!T51</f>
        <v>723964.31605369586</v>
      </c>
      <c r="U12" s="24">
        <f ca="1">Inputs!B34*'(Other Computations)'!U51</f>
        <v>723664.8885491793</v>
      </c>
      <c r="V12" s="24">
        <f ca="1">Inputs!B34*'(Other Computations)'!V51</f>
        <v>723427.69849229616</v>
      </c>
      <c r="W12" s="24">
        <f ca="1">Inputs!B34*'(Other Computations)'!W51</f>
        <v>723221.42180673312</v>
      </c>
      <c r="X12" s="24">
        <f ca="1">Inputs!B34*'(Other Computations)'!X51</f>
        <v>723025.77362273133</v>
      </c>
      <c r="Y12" s="24">
        <f ca="1">Inputs!B34*'(Other Computations)'!Y51</f>
        <v>722824.38880703028</v>
      </c>
      <c r="Z12" s="24">
        <f ca="1">Inputs!B34*'(Other Computations)'!Z51</f>
        <v>722659.34877272882</v>
      </c>
      <c r="AA12" s="25">
        <f ca="1">SUM(O12:Z12)</f>
        <v>8686162.6784537528</v>
      </c>
      <c r="AB12" s="24">
        <f ca="1">Inputs!B34*'(Other Computations)'!AB51</f>
        <v>722407.21390298626</v>
      </c>
      <c r="AC12" s="24">
        <f ca="1">Inputs!B34*'(Other Computations)'!AC51</f>
        <v>722176.93777351384</v>
      </c>
      <c r="AD12" s="24">
        <f ca="1">Inputs!B34*'(Other Computations)'!AD51</f>
        <v>721959.94508253806</v>
      </c>
      <c r="AE12" s="24">
        <f ca="1">Inputs!B34*'(Other Computations)'!AE51</f>
        <v>721775.63717345451</v>
      </c>
      <c r="AF12" s="24">
        <f ca="1">Inputs!B34*'(Other Computations)'!AF51</f>
        <v>721563.45293454581</v>
      </c>
      <c r="AG12" s="24">
        <f ca="1">Inputs!B34*'(Other Computations)'!AG51</f>
        <v>721306.24441876949</v>
      </c>
      <c r="AH12" s="24">
        <f ca="1">Inputs!B34*'(Other Computations)'!AH51</f>
        <v>720994.17697586457</v>
      </c>
      <c r="AI12" s="24">
        <f ca="1">Inputs!B34*'(Other Computations)'!AI51</f>
        <v>720710.55623794778</v>
      </c>
      <c r="AJ12" s="24">
        <f ca="1">Inputs!B34*'(Other Computations)'!AJ51</f>
        <v>720509.01230419567</v>
      </c>
      <c r="AK12" s="24">
        <f ca="1">Inputs!B34*'(Other Computations)'!AK51</f>
        <v>720215.01429206762</v>
      </c>
      <c r="AL12" s="24">
        <f ca="1">Inputs!B34*'(Other Computations)'!AL51</f>
        <v>719896.90591055877</v>
      </c>
      <c r="AM12" s="24">
        <f ca="1">Inputs!B34*'(Other Computations)'!AM51</f>
        <v>719656.60153768712</v>
      </c>
      <c r="AN12" s="25">
        <f ca="1">SUM(AB12:AM12)</f>
        <v>8653171.6985441297</v>
      </c>
      <c r="AO12" s="24">
        <f ca="1">Inputs!B34*'(Other Computations)'!AO51</f>
        <v>719358.65522596647</v>
      </c>
      <c r="AP12" s="24">
        <f ca="1">Inputs!B34*'(Other Computations)'!AP51</f>
        <v>719077.78864135232</v>
      </c>
      <c r="AQ12" s="24">
        <f ca="1">Inputs!B34*'(Other Computations)'!AQ51</f>
        <v>718799.235113392</v>
      </c>
      <c r="AR12" s="24">
        <f ca="1">Inputs!B34*'(Other Computations)'!AR51</f>
        <v>718505.61163242545</v>
      </c>
      <c r="AS12" s="24">
        <f ca="1">Inputs!B34*'(Other Computations)'!AS51</f>
        <v>718243.93588794372</v>
      </c>
      <c r="AT12" s="24">
        <f ca="1">Inputs!B34*'(Other Computations)'!AT51</f>
        <v>717920.36720082082</v>
      </c>
      <c r="AU12" s="24">
        <f ca="1">Inputs!B34*'(Other Computations)'!AU51</f>
        <v>717650.21691529138</v>
      </c>
      <c r="AV12" s="24">
        <f ca="1">Inputs!B34*'(Other Computations)'!AV51</f>
        <v>717351.06924485078</v>
      </c>
      <c r="AW12" s="24">
        <f ca="1">Inputs!B34*'(Other Computations)'!AW51</f>
        <v>717020.46952547878</v>
      </c>
      <c r="AX12" s="24">
        <f ca="1">Inputs!B34*'(Other Computations)'!AX51</f>
        <v>716695.88503804523</v>
      </c>
      <c r="AY12" s="24">
        <f ca="1">Inputs!B34*'(Other Computations)'!AY51</f>
        <v>716415.42098814598</v>
      </c>
      <c r="AZ12" s="24">
        <f ca="1">Inputs!B34*'(Other Computations)'!AZ51</f>
        <v>716198.16267180373</v>
      </c>
      <c r="BA12" s="25">
        <f ca="1">SUM(AO12:AZ12)</f>
        <v>8613236.8180855177</v>
      </c>
      <c r="BB12" s="24">
        <f ca="1">Inputs!B34*'(Other Computations)'!BB51</f>
        <v>715863.38101898413</v>
      </c>
      <c r="BC12" s="24">
        <f ca="1">Inputs!B34*'(Other Computations)'!BC51</f>
        <v>715597.19128096977</v>
      </c>
      <c r="BD12" s="24">
        <f ca="1">Inputs!B34*'(Other Computations)'!BD51</f>
        <v>715275.59377190808</v>
      </c>
      <c r="BE12" s="24">
        <f ca="1">Inputs!B34*'(Other Computations)'!BE51</f>
        <v>714957.47682107054</v>
      </c>
      <c r="BF12" s="24">
        <f ca="1">Inputs!B34*'(Other Computations)'!BF51</f>
        <v>714687.36299578415</v>
      </c>
      <c r="BG12" s="24">
        <f ca="1">Inputs!B34*'(Other Computations)'!BG51</f>
        <v>714454.62911203923</v>
      </c>
      <c r="BH12" s="24">
        <f ca="1">Inputs!B34*'(Other Computations)'!BH51</f>
        <v>714225.1791145131</v>
      </c>
      <c r="BI12" s="24">
        <f ca="1">Inputs!B34*'(Other Computations)'!BI51</f>
        <v>713902.40619010117</v>
      </c>
      <c r="BJ12" s="24">
        <f ca="1">Inputs!B34*'(Other Computations)'!BJ51</f>
        <v>713617.66217719042</v>
      </c>
      <c r="BK12" s="24">
        <f ca="1">Inputs!B34*'(Other Computations)'!BK51</f>
        <v>713355.09208975569</v>
      </c>
      <c r="BL12" s="24">
        <f ca="1">Inputs!B34*'(Other Computations)'!BL51</f>
        <v>713088.48389947205</v>
      </c>
      <c r="BM12" s="24">
        <f ca="1">Inputs!B34*'(Other Computations)'!BM51</f>
        <v>712758.05809753225</v>
      </c>
      <c r="BN12" s="25">
        <f ca="1">SUM(BB12:BM12)</f>
        <v>8571782.5165693201</v>
      </c>
      <c r="BO12" s="24">
        <f ca="1">Inputs!B34*'(Other Computations)'!BO51</f>
        <v>712517.31301721931</v>
      </c>
      <c r="BP12" s="24">
        <f ca="1">Inputs!B34*'(Other Computations)'!BP51</f>
        <v>712212.80210500979</v>
      </c>
      <c r="BQ12" s="24">
        <f ca="1">Inputs!B34*'(Other Computations)'!BQ51</f>
        <v>711888.31294862484</v>
      </c>
      <c r="BR12" s="24">
        <f ca="1">Inputs!B34*'(Other Computations)'!BR51</f>
        <v>711547.06197263708</v>
      </c>
      <c r="BS12" s="24">
        <f ca="1">Inputs!B34*'(Other Computations)'!BS51</f>
        <v>711203.24446443142</v>
      </c>
      <c r="BT12" s="24">
        <f ca="1">Inputs!B34*'(Other Computations)'!BT51</f>
        <v>710898.05339258048</v>
      </c>
      <c r="BU12" s="24">
        <f ca="1">Inputs!B34*'(Other Computations)'!BU51</f>
        <v>710561.51586952026</v>
      </c>
      <c r="BV12" s="24">
        <f ca="1">Inputs!B34*'(Other Computations)'!BV51</f>
        <v>710285.40482183243</v>
      </c>
      <c r="BW12" s="24">
        <f ca="1">Inputs!B34*'(Other Computations)'!BW51</f>
        <v>709998.00693024544</v>
      </c>
      <c r="BX12" s="24">
        <f ca="1">Inputs!B34*'(Other Computations)'!BX51</f>
        <v>709678.99812340911</v>
      </c>
      <c r="BY12" s="24">
        <f ca="1">Inputs!B34*'(Other Computations)'!BY51</f>
        <v>709314.11858544475</v>
      </c>
      <c r="BZ12" s="24">
        <f ca="1">Inputs!B34*'(Other Computations)'!BZ51</f>
        <v>708996.91737152834</v>
      </c>
      <c r="CA12" s="25">
        <f ca="1">SUM(BO12:BZ12)</f>
        <v>8529101.7496024836</v>
      </c>
      <c r="CB12" s="24">
        <f ca="1">Inputs!B34*'(Other Computations)'!CB51</f>
        <v>708629.40257147024</v>
      </c>
      <c r="CC12" s="24">
        <f ca="1">Inputs!B34*'(Other Computations)'!CC51</f>
        <v>708371.98845965392</v>
      </c>
      <c r="CD12" s="24">
        <f ca="1">Inputs!B34*'(Other Computations)'!CD51</f>
        <v>708025.14064990694</v>
      </c>
      <c r="CE12" s="24">
        <f ca="1">Inputs!B34*'(Other Computations)'!CE51</f>
        <v>707701.54395076784</v>
      </c>
      <c r="CF12" s="24">
        <f ca="1">Inputs!B34*'(Other Computations)'!CF51</f>
        <v>707357.69811280491</v>
      </c>
      <c r="CG12" s="24">
        <f ca="1">Inputs!B34*'(Other Computations)'!CG51</f>
        <v>707081.54474318703</v>
      </c>
      <c r="CH12" s="24">
        <f ca="1">Inputs!B34*'(Other Computations)'!CH51</f>
        <v>706797.32626173378</v>
      </c>
      <c r="CI12" s="24">
        <f ca="1">Inputs!B34*'(Other Computations)'!CI51</f>
        <v>706474.14475251653</v>
      </c>
      <c r="CJ12" s="24">
        <f ca="1">Inputs!B34*'(Other Computations)'!CJ51</f>
        <v>706095.79958759563</v>
      </c>
      <c r="CK12" s="24">
        <f ca="1">Inputs!B34*'(Other Computations)'!CK51</f>
        <v>705799.78033617768</v>
      </c>
      <c r="CL12" s="24">
        <f ca="1">Inputs!B34*'(Other Computations)'!CL51</f>
        <v>705419.7095939368</v>
      </c>
      <c r="CM12" s="24">
        <f ca="1">Inputs!B34*'(Other Computations)'!CM51</f>
        <v>705087.82878992183</v>
      </c>
      <c r="CN12" s="25">
        <f ca="1">SUM(CB12:CM12)</f>
        <v>8482841.9078096729</v>
      </c>
      <c r="CO12" s="24">
        <f ca="1">Inputs!B34*'(Other Computations)'!CO51</f>
        <v>704733.77327916166</v>
      </c>
      <c r="CP12" s="24">
        <f ca="1">Inputs!B34*'(Other Computations)'!CP51</f>
        <v>704406.19932958181</v>
      </c>
      <c r="CQ12" s="24">
        <f ca="1">Inputs!B34*'(Other Computations)'!CQ51</f>
        <v>704116.38320830837</v>
      </c>
      <c r="CR12" s="24">
        <f ca="1">Inputs!B34*'(Other Computations)'!CR51</f>
        <v>703737.86476995249</v>
      </c>
      <c r="CS12" s="24">
        <f ca="1">Inputs!B34*'(Other Computations)'!CS51</f>
        <v>703390.0187874015</v>
      </c>
      <c r="CT12" s="24">
        <f ca="1">Inputs!B34*'(Other Computations)'!CT51</f>
        <v>703041.56924514601</v>
      </c>
      <c r="CU12" s="24">
        <f ca="1">Inputs!B34*'(Other Computations)'!CU51</f>
        <v>702720.95133421058</v>
      </c>
      <c r="CV12" s="24">
        <f ca="1">Inputs!B34*'(Other Computations)'!CV51</f>
        <v>702394.65903016948</v>
      </c>
      <c r="CW12" s="24">
        <f ca="1">Inputs!B34*'(Other Computations)'!CW51</f>
        <v>702073.23975309182</v>
      </c>
      <c r="CX12" s="24">
        <f ca="1">Inputs!B34*'(Other Computations)'!CX51</f>
        <v>701756.63395917288</v>
      </c>
      <c r="CY12" s="24">
        <f ca="1">Inputs!B34*'(Other Computations)'!CY51</f>
        <v>701497.89356406208</v>
      </c>
      <c r="CZ12" s="24">
        <f ca="1">Inputs!B34*'(Other Computations)'!CZ51</f>
        <v>701078.49269732297</v>
      </c>
      <c r="DA12" s="25">
        <f ca="1">SUM(CO12:CZ12)</f>
        <v>8434947.6789575815</v>
      </c>
      <c r="DB12" s="24">
        <f ca="1">Inputs!B34*'(Other Computations)'!DB51</f>
        <v>700736.88005517295</v>
      </c>
      <c r="DC12" s="24">
        <f ca="1">Inputs!B34*'(Other Computations)'!DC51</f>
        <v>700340.9510306688</v>
      </c>
      <c r="DD12" s="24">
        <f ca="1">Inputs!B34*'(Other Computations)'!DD51</f>
        <v>699956.66391954652</v>
      </c>
      <c r="DE12" s="24">
        <f ca="1">Inputs!B34*'(Other Computations)'!DE51</f>
        <v>699647.78527679178</v>
      </c>
      <c r="DF12" s="24">
        <f ca="1">Inputs!B34*'(Other Computations)'!DF51</f>
        <v>699351.40805250232</v>
      </c>
      <c r="DG12" s="24">
        <f ca="1">Inputs!B34*'(Other Computations)'!DG51</f>
        <v>698995.79075261718</v>
      </c>
      <c r="DH12" s="24">
        <f ca="1">Inputs!B34*'(Other Computations)'!DH51</f>
        <v>698719.70921634207</v>
      </c>
      <c r="DI12" s="24">
        <f ca="1">Inputs!B34*'(Other Computations)'!DI51</f>
        <v>698408.04659444571</v>
      </c>
      <c r="DJ12" s="24">
        <f ca="1">Inputs!B34*'(Other Computations)'!DJ51</f>
        <v>698051.50038915745</v>
      </c>
      <c r="DK12" s="24">
        <f ca="1">Inputs!B34*'(Other Computations)'!DK51</f>
        <v>697722.68692294089</v>
      </c>
      <c r="DL12" s="24">
        <f ca="1">Inputs!B34*'(Other Computations)'!DL51</f>
        <v>697393.51471038978</v>
      </c>
      <c r="DM12" s="24">
        <f ca="1">Inputs!B34*'(Other Computations)'!DM51</f>
        <v>697021.20914296154</v>
      </c>
      <c r="DN12" s="25">
        <f ca="1">SUM(DB12:DM12)</f>
        <v>8386346.1460635364</v>
      </c>
      <c r="DO12" s="24">
        <f ca="1">Inputs!B34*'(Other Computations)'!DO51</f>
        <v>696706.39962777449</v>
      </c>
      <c r="DP12" s="24">
        <f ca="1">Inputs!B34*'(Other Computations)'!DP51</f>
        <v>696373.58332452888</v>
      </c>
      <c r="DQ12" s="24">
        <f ca="1">Inputs!B34*'(Other Computations)'!DQ51</f>
        <v>696063.64878425398</v>
      </c>
      <c r="DR12" s="24">
        <f ca="1">Inputs!B34*'(Other Computations)'!DR51</f>
        <v>695705.02003851288</v>
      </c>
      <c r="DS12" s="24">
        <f ca="1">Inputs!B34*'(Other Computations)'!DS51</f>
        <v>695302.61102186143</v>
      </c>
      <c r="DT12" s="24">
        <f ca="1">Inputs!B34*'(Other Computations)'!DT51</f>
        <v>694925.31644834892</v>
      </c>
      <c r="DU12" s="24">
        <f ca="1">Inputs!B34*'(Other Computations)'!DU51</f>
        <v>694578.13343704992</v>
      </c>
      <c r="DV12" s="24">
        <f ca="1">Inputs!B34*'(Other Computations)'!DV51</f>
        <v>694246.29393491545</v>
      </c>
      <c r="DW12" s="24">
        <f ca="1">Inputs!B34*'(Other Computations)'!DW51</f>
        <v>693975.26883589325</v>
      </c>
      <c r="DX12" s="24">
        <f ca="1">Inputs!B34*'(Other Computations)'!DX51</f>
        <v>693656.23989497137</v>
      </c>
      <c r="DY12" s="24">
        <f ca="1">Inputs!B34*'(Other Computations)'!DY51</f>
        <v>693268.40304100083</v>
      </c>
      <c r="DZ12" s="24">
        <f ca="1">Inputs!B34*'(Other Computations)'!DZ51</f>
        <v>692925.7558276112</v>
      </c>
      <c r="EA12" s="25">
        <f ca="1">SUM(DO12:DZ12)</f>
        <v>8337726.6742167212</v>
      </c>
      <c r="EB12" s="24">
        <f ca="1">Inputs!B34*'(Other Computations)'!EB51</f>
        <v>692576.05892125843</v>
      </c>
      <c r="EC12" s="24">
        <f ca="1">Inputs!B34*'(Other Computations)'!EC51</f>
        <v>692265.95538350847</v>
      </c>
      <c r="ED12" s="24">
        <f ca="1">Inputs!B34*'(Other Computations)'!ED51</f>
        <v>691960.3789272774</v>
      </c>
      <c r="EE12" s="24">
        <f ca="1">Inputs!B34*'(Other Computations)'!EE51</f>
        <v>691638.3873199604</v>
      </c>
      <c r="EF12" s="24">
        <f ca="1">Inputs!B34*'(Other Computations)'!EF51</f>
        <v>691299.65446193237</v>
      </c>
      <c r="EG12" s="24">
        <f ca="1">Inputs!B34*'(Other Computations)'!EG51</f>
        <v>690925.07974100322</v>
      </c>
      <c r="EH12" s="24">
        <f ca="1">Inputs!B34*'(Other Computations)'!EH51</f>
        <v>690551.99533812865</v>
      </c>
      <c r="EI12" s="24">
        <f ca="1">Inputs!B34*'(Other Computations)'!EI51</f>
        <v>690219.74784438091</v>
      </c>
      <c r="EJ12" s="24">
        <f ca="1">Inputs!B34*'(Other Computations)'!EJ51</f>
        <v>689923.05956016586</v>
      </c>
      <c r="EK12" s="24">
        <f ca="1">Inputs!B34*'(Other Computations)'!EK51</f>
        <v>689516.55037667428</v>
      </c>
      <c r="EL12" s="24">
        <f ca="1">Inputs!B34*'(Other Computations)'!EL51</f>
        <v>689217.22276549123</v>
      </c>
      <c r="EM12" s="24">
        <f ca="1">Inputs!B34*'(Other Computations)'!EM51</f>
        <v>688844.70845070691</v>
      </c>
      <c r="EN12" s="25">
        <f ca="1">SUM(EB12:EM12)</f>
        <v>8288938.7990904879</v>
      </c>
    </row>
    <row r="13" spans="1:144" ht="12.75" customHeight="1" outlineLevel="1">
      <c r="A13" s="9" t="str">
        <f>Labels!B74</f>
        <v>Aggregate Demand Shock</v>
      </c>
      <c r="B13" s="28">
        <f ca="1">NORMINV(RAND()*(1-2*Inputs!B58)+Inputs!B58,0,'(Other Computations)'!B208)</f>
        <v>-1401.326049283379</v>
      </c>
      <c r="C13" s="28">
        <f ca="1">NORMINV(RAND()*(1-2*Inputs!B58)+Inputs!B58,0,'(Other Computations)'!B208)</f>
        <v>-55766.236178359337</v>
      </c>
      <c r="D13" s="28">
        <f ca="1">NORMINV(RAND()*(1-2*Inputs!B58)+Inputs!B58,0,'(Other Computations)'!B208)</f>
        <v>52834.117634272465</v>
      </c>
      <c r="E13" s="28">
        <f ca="1">NORMINV(RAND()*(1-2*Inputs!B58)+Inputs!B58,0,'(Other Computations)'!B208)</f>
        <v>-5968.0195639821095</v>
      </c>
      <c r="F13" s="28">
        <f ca="1">NORMINV(RAND()*(1-2*Inputs!B58)+Inputs!B58,0,'(Other Computations)'!B208)</f>
        <v>-22680.743460140391</v>
      </c>
      <c r="G13" s="28">
        <f ca="1">NORMINV(RAND()*(1-2*Inputs!B58)+Inputs!B58,0,'(Other Computations)'!B208)</f>
        <v>-20742.045658035164</v>
      </c>
      <c r="H13" s="28">
        <f ca="1">NORMINV(RAND()*(1-2*Inputs!B58)+Inputs!B58,0,'(Other Computations)'!B208)</f>
        <v>27753.297470862817</v>
      </c>
      <c r="I13" s="28">
        <f ca="1">NORMINV(RAND()*(1-2*Inputs!B58)+Inputs!B58,0,'(Other Computations)'!B208)</f>
        <v>-8727.6750662503182</v>
      </c>
      <c r="J13" s="28">
        <f ca="1">NORMINV(RAND()*(1-2*Inputs!B58)+Inputs!B58,0,'(Other Computations)'!B208)</f>
        <v>-8559.2133540353589</v>
      </c>
      <c r="K13" s="28">
        <f ca="1">NORMINV(RAND()*(1-2*Inputs!B58)+Inputs!B58,0,'(Other Computations)'!B208)</f>
        <v>-6326.7897173250803</v>
      </c>
      <c r="L13" s="28">
        <f ca="1">NORMINV(RAND()*(1-2*Inputs!B58)+Inputs!B58,0,'(Other Computations)'!B208)</f>
        <v>28270.733454018988</v>
      </c>
      <c r="M13" s="28">
        <f ca="1">NORMINV(RAND()*(1-2*Inputs!B58)+Inputs!B58,0,'(Other Computations)'!B208)</f>
        <v>56155.574549986704</v>
      </c>
      <c r="N13" s="29">
        <f ca="1">SUM(B13:M13)</f>
        <v>34841.674061729835</v>
      </c>
      <c r="O13" s="28">
        <f ca="1">NORMINV(RAND()*(1-2*Inputs!B58)+Inputs!B58,0,'(Other Computations)'!B208)</f>
        <v>-3752.9278560630164</v>
      </c>
      <c r="P13" s="28">
        <f ca="1">NORMINV(RAND()*(1-2*Inputs!B58)+Inputs!B58,0,'(Other Computations)'!B208)</f>
        <v>-36428.228259297168</v>
      </c>
      <c r="Q13" s="28">
        <f ca="1">NORMINV(RAND()*(1-2*Inputs!B58)+Inputs!B58,0,'(Other Computations)'!B208)</f>
        <v>8862.7438613077138</v>
      </c>
      <c r="R13" s="28">
        <f ca="1">NORMINV(RAND()*(1-2*Inputs!B58)+Inputs!B58,0,'(Other Computations)'!B208)</f>
        <v>31308.756710191268</v>
      </c>
      <c r="S13" s="28">
        <f ca="1">NORMINV(RAND()*(1-2*Inputs!B58)+Inputs!B58,0,'(Other Computations)'!B208)</f>
        <v>-507.38932060938362</v>
      </c>
      <c r="T13" s="28">
        <f ca="1">NORMINV(RAND()*(1-2*Inputs!B58)+Inputs!B58,0,'(Other Computations)'!B208)</f>
        <v>-10834.321388166303</v>
      </c>
      <c r="U13" s="28">
        <f ca="1">NORMINV(RAND()*(1-2*Inputs!B58)+Inputs!B58,0,'(Other Computations)'!B208)</f>
        <v>29304.356605148201</v>
      </c>
      <c r="V13" s="28">
        <f ca="1">NORMINV(RAND()*(1-2*Inputs!B58)+Inputs!B58,0,'(Other Computations)'!B208)</f>
        <v>20902.142578082046</v>
      </c>
      <c r="W13" s="28">
        <f ca="1">NORMINV(RAND()*(1-2*Inputs!B58)+Inputs!B58,0,'(Other Computations)'!B208)</f>
        <v>29337.016342768511</v>
      </c>
      <c r="X13" s="28">
        <f ca="1">NORMINV(RAND()*(1-2*Inputs!B58)+Inputs!B58,0,'(Other Computations)'!B208)</f>
        <v>-21062.982006968392</v>
      </c>
      <c r="Y13" s="28">
        <f ca="1">NORMINV(RAND()*(1-2*Inputs!B58)+Inputs!B58,0,'(Other Computations)'!B208)</f>
        <v>22209.547129429156</v>
      </c>
      <c r="Z13" s="28">
        <f ca="1">NORMINV(RAND()*(1-2*Inputs!B58)+Inputs!B58,0,'(Other Computations)'!B208)</f>
        <v>-26729.521702249356</v>
      </c>
      <c r="AA13" s="29">
        <f ca="1">SUM(O13:Z13)</f>
        <v>42609.192693573277</v>
      </c>
      <c r="AB13" s="28">
        <f ca="1">NORMINV(RAND()*(1-2*Inputs!B58)+Inputs!B58,0,'(Other Computations)'!B208)</f>
        <v>55653.759253961427</v>
      </c>
      <c r="AC13" s="28">
        <f ca="1">NORMINV(RAND()*(1-2*Inputs!B58)+Inputs!B58,0,'(Other Computations)'!B208)</f>
        <v>-35081.041100292096</v>
      </c>
      <c r="AD13" s="28">
        <f ca="1">NORMINV(RAND()*(1-2*Inputs!B58)+Inputs!B58,0,'(Other Computations)'!B208)</f>
        <v>-10041.11835623463</v>
      </c>
      <c r="AE13" s="28">
        <f ca="1">NORMINV(RAND()*(1-2*Inputs!B58)+Inputs!B58,0,'(Other Computations)'!B208)</f>
        <v>14913.095807885446</v>
      </c>
      <c r="AF13" s="28">
        <f ca="1">NORMINV(RAND()*(1-2*Inputs!B58)+Inputs!B58,0,'(Other Computations)'!B208)</f>
        <v>-39128.425850476364</v>
      </c>
      <c r="AG13" s="28">
        <f ca="1">NORMINV(RAND()*(1-2*Inputs!B58)+Inputs!B58,0,'(Other Computations)'!B208)</f>
        <v>-31298.743396899343</v>
      </c>
      <c r="AH13" s="28">
        <f ca="1">NORMINV(RAND()*(1-2*Inputs!B58)+Inputs!B58,0,'(Other Computations)'!B208)</f>
        <v>-19832.360776972208</v>
      </c>
      <c r="AI13" s="28">
        <f ca="1">NORMINV(RAND()*(1-2*Inputs!B58)+Inputs!B58,0,'(Other Computations)'!B208)</f>
        <v>-16084.405378108419</v>
      </c>
      <c r="AJ13" s="28">
        <f ca="1">NORMINV(RAND()*(1-2*Inputs!B58)+Inputs!B58,0,'(Other Computations)'!B208)</f>
        <v>-9955.3547911252717</v>
      </c>
      <c r="AK13" s="28">
        <f ca="1">NORMINV(RAND()*(1-2*Inputs!B58)+Inputs!B58,0,'(Other Computations)'!B208)</f>
        <v>-24330.142584604644</v>
      </c>
      <c r="AL13" s="28">
        <f ca="1">NORMINV(RAND()*(1-2*Inputs!B58)+Inputs!B58,0,'(Other Computations)'!B208)</f>
        <v>-58148.332992808748</v>
      </c>
      <c r="AM13" s="28">
        <f ca="1">NORMINV(RAND()*(1-2*Inputs!B58)+Inputs!B58,0,'(Other Computations)'!B208)</f>
        <v>-53815.626088157536</v>
      </c>
      <c r="AN13" s="29">
        <f ca="1">SUM(AB13:AM13)</f>
        <v>-227148.69625383237</v>
      </c>
      <c r="AO13" s="28">
        <f ca="1">NORMINV(RAND()*(1-2*Inputs!B58)+Inputs!B58,0,'(Other Computations)'!B208)</f>
        <v>47518.838795184449</v>
      </c>
      <c r="AP13" s="28">
        <f ca="1">NORMINV(RAND()*(1-2*Inputs!B58)+Inputs!B58,0,'(Other Computations)'!B208)</f>
        <v>21622.33985232938</v>
      </c>
      <c r="AQ13" s="28">
        <f ca="1">NORMINV(RAND()*(1-2*Inputs!B58)+Inputs!B58,0,'(Other Computations)'!B208)</f>
        <v>1052.6324151106587</v>
      </c>
      <c r="AR13" s="28">
        <f ca="1">NORMINV(RAND()*(1-2*Inputs!B58)+Inputs!B58,0,'(Other Computations)'!B208)</f>
        <v>33380.708472332619</v>
      </c>
      <c r="AS13" s="28">
        <f ca="1">NORMINV(RAND()*(1-2*Inputs!B58)+Inputs!B58,0,'(Other Computations)'!B208)</f>
        <v>-4853.7233964033867</v>
      </c>
      <c r="AT13" s="28">
        <f ca="1">NORMINV(RAND()*(1-2*Inputs!B58)+Inputs!B58,0,'(Other Computations)'!B208)</f>
        <v>4001.5560249486139</v>
      </c>
      <c r="AU13" s="28">
        <f ca="1">NORMINV(RAND()*(1-2*Inputs!B58)+Inputs!B58,0,'(Other Computations)'!B208)</f>
        <v>27965.182825935735</v>
      </c>
      <c r="AV13" s="28">
        <f ca="1">NORMINV(RAND()*(1-2*Inputs!B58)+Inputs!B58,0,'(Other Computations)'!B208)</f>
        <v>-5787.9437345878941</v>
      </c>
      <c r="AW13" s="28">
        <f ca="1">NORMINV(RAND()*(1-2*Inputs!B58)+Inputs!B58,0,'(Other Computations)'!B208)</f>
        <v>8289.8512560109903</v>
      </c>
      <c r="AX13" s="28">
        <f ca="1">NORMINV(RAND()*(1-2*Inputs!B58)+Inputs!B58,0,'(Other Computations)'!B208)</f>
        <v>24710.933302929028</v>
      </c>
      <c r="AY13" s="28">
        <f ca="1">NORMINV(RAND()*(1-2*Inputs!B58)+Inputs!B58,0,'(Other Computations)'!B208)</f>
        <v>41446.128941051269</v>
      </c>
      <c r="AZ13" s="28">
        <f ca="1">NORMINV(RAND()*(1-2*Inputs!B58)+Inputs!B58,0,'(Other Computations)'!B208)</f>
        <v>-8977.6390732042128</v>
      </c>
      <c r="BA13" s="29">
        <f ca="1">SUM(AO13:AZ13)</f>
        <v>190368.86568163722</v>
      </c>
      <c r="BB13" s="28">
        <f ca="1">NORMINV(RAND()*(1-2*Inputs!B58)+Inputs!B58,0,'(Other Computations)'!B208)</f>
        <v>17844.855093221489</v>
      </c>
      <c r="BC13" s="28">
        <f ca="1">NORMINV(RAND()*(1-2*Inputs!B58)+Inputs!B58,0,'(Other Computations)'!B208)</f>
        <v>6212.4483367003695</v>
      </c>
      <c r="BD13" s="28">
        <f ca="1">NORMINV(RAND()*(1-2*Inputs!B58)+Inputs!B58,0,'(Other Computations)'!B208)</f>
        <v>-8906.9518078225392</v>
      </c>
      <c r="BE13" s="28">
        <f ca="1">NORMINV(RAND()*(1-2*Inputs!B58)+Inputs!B58,0,'(Other Computations)'!B208)</f>
        <v>39457.723988500453</v>
      </c>
      <c r="BF13" s="28">
        <f ca="1">NORMINV(RAND()*(1-2*Inputs!B58)+Inputs!B58,0,'(Other Computations)'!B208)</f>
        <v>-58645.606600178784</v>
      </c>
      <c r="BG13" s="28">
        <f ca="1">NORMINV(RAND()*(1-2*Inputs!B58)+Inputs!B58,0,'(Other Computations)'!B208)</f>
        <v>9827.4822669525583</v>
      </c>
      <c r="BH13" s="28">
        <f ca="1">NORMINV(RAND()*(1-2*Inputs!B58)+Inputs!B58,0,'(Other Computations)'!B208)</f>
        <v>-29520.110250371745</v>
      </c>
      <c r="BI13" s="28">
        <f ca="1">NORMINV(RAND()*(1-2*Inputs!B58)+Inputs!B58,0,'(Other Computations)'!B208)</f>
        <v>-12650.282878810691</v>
      </c>
      <c r="BJ13" s="28">
        <f ca="1">NORMINV(RAND()*(1-2*Inputs!B58)+Inputs!B58,0,'(Other Computations)'!B208)</f>
        <v>-24042.132785785834</v>
      </c>
      <c r="BK13" s="28">
        <f ca="1">NORMINV(RAND()*(1-2*Inputs!B58)+Inputs!B58,0,'(Other Computations)'!B208)</f>
        <v>3144.8105414042325</v>
      </c>
      <c r="BL13" s="28">
        <f ca="1">NORMINV(RAND()*(1-2*Inputs!B58)+Inputs!B58,0,'(Other Computations)'!B208)</f>
        <v>-27368.055328358656</v>
      </c>
      <c r="BM13" s="28">
        <f ca="1">NORMINV(RAND()*(1-2*Inputs!B58)+Inputs!B58,0,'(Other Computations)'!B208)</f>
        <v>5047.5451722726375</v>
      </c>
      <c r="BN13" s="29">
        <f ca="1">SUM(BB13:BM13)</f>
        <v>-79598.274252276504</v>
      </c>
      <c r="BO13" s="28">
        <f ca="1">NORMINV(RAND()*(1-2*Inputs!B58)+Inputs!B58,0,'(Other Computations)'!B208)</f>
        <v>-56684.88232225422</v>
      </c>
      <c r="BP13" s="28">
        <f ca="1">NORMINV(RAND()*(1-2*Inputs!B58)+Inputs!B58,0,'(Other Computations)'!B208)</f>
        <v>-1321.7515691714175</v>
      </c>
      <c r="BQ13" s="28">
        <f ca="1">NORMINV(RAND()*(1-2*Inputs!B58)+Inputs!B58,0,'(Other Computations)'!B208)</f>
        <v>-10325.406329040929</v>
      </c>
      <c r="BR13" s="28">
        <f ca="1">NORMINV(RAND()*(1-2*Inputs!B58)+Inputs!B58,0,'(Other Computations)'!B208)</f>
        <v>36547.641315970061</v>
      </c>
      <c r="BS13" s="28">
        <f ca="1">NORMINV(RAND()*(1-2*Inputs!B58)+Inputs!B58,0,'(Other Computations)'!B208)</f>
        <v>7908.4823057580361</v>
      </c>
      <c r="BT13" s="28">
        <f ca="1">NORMINV(RAND()*(1-2*Inputs!B58)+Inputs!B58,0,'(Other Computations)'!B208)</f>
        <v>59048.555651251991</v>
      </c>
      <c r="BU13" s="28">
        <f ca="1">NORMINV(RAND()*(1-2*Inputs!B58)+Inputs!B58,0,'(Other Computations)'!B208)</f>
        <v>4707.5144216167528</v>
      </c>
      <c r="BV13" s="28">
        <f ca="1">NORMINV(RAND()*(1-2*Inputs!B58)+Inputs!B58,0,'(Other Computations)'!B208)</f>
        <v>20419.426327574303</v>
      </c>
      <c r="BW13" s="28">
        <f ca="1">NORMINV(RAND()*(1-2*Inputs!B58)+Inputs!B58,0,'(Other Computations)'!B208)</f>
        <v>-12918.960262172377</v>
      </c>
      <c r="BX13" s="28">
        <f ca="1">NORMINV(RAND()*(1-2*Inputs!B58)+Inputs!B58,0,'(Other Computations)'!B208)</f>
        <v>50993.464603584223</v>
      </c>
      <c r="BY13" s="28">
        <f ca="1">NORMINV(RAND()*(1-2*Inputs!B58)+Inputs!B58,0,'(Other Computations)'!B208)</f>
        <v>32852.454854640928</v>
      </c>
      <c r="BZ13" s="28">
        <f ca="1">NORMINV(RAND()*(1-2*Inputs!B58)+Inputs!B58,0,'(Other Computations)'!B208)</f>
        <v>12136.670135554652</v>
      </c>
      <c r="CA13" s="29">
        <f ca="1">SUM(BO13:BZ13)</f>
        <v>143363.20913331202</v>
      </c>
      <c r="CB13" s="28">
        <f ca="1">NORMINV(RAND()*(1-2*Inputs!B58)+Inputs!B58,0,'(Other Computations)'!B208)</f>
        <v>-33096.737210642976</v>
      </c>
      <c r="CC13" s="28">
        <f ca="1">NORMINV(RAND()*(1-2*Inputs!B58)+Inputs!B58,0,'(Other Computations)'!B208)</f>
        <v>18377.729180209561</v>
      </c>
      <c r="CD13" s="28">
        <f ca="1">NORMINV(RAND()*(1-2*Inputs!B58)+Inputs!B58,0,'(Other Computations)'!B208)</f>
        <v>-24108.274049893611</v>
      </c>
      <c r="CE13" s="28">
        <f ca="1">NORMINV(RAND()*(1-2*Inputs!B58)+Inputs!B58,0,'(Other Computations)'!B208)</f>
        <v>49515.814962356475</v>
      </c>
      <c r="CF13" s="28">
        <f ca="1">NORMINV(RAND()*(1-2*Inputs!B58)+Inputs!B58,0,'(Other Computations)'!B208)</f>
        <v>8928.1263391024368</v>
      </c>
      <c r="CG13" s="28">
        <f ca="1">NORMINV(RAND()*(1-2*Inputs!B58)+Inputs!B58,0,'(Other Computations)'!B208)</f>
        <v>2154.2228325828351</v>
      </c>
      <c r="CH13" s="28">
        <f ca="1">NORMINV(RAND()*(1-2*Inputs!B58)+Inputs!B58,0,'(Other Computations)'!B208)</f>
        <v>40790.73230966158</v>
      </c>
      <c r="CI13" s="28">
        <f ca="1">NORMINV(RAND()*(1-2*Inputs!B58)+Inputs!B58,0,'(Other Computations)'!B208)</f>
        <v>-39116.256471452587</v>
      </c>
      <c r="CJ13" s="28">
        <f ca="1">NORMINV(RAND()*(1-2*Inputs!B58)+Inputs!B58,0,'(Other Computations)'!B208)</f>
        <v>-28632.611882802521</v>
      </c>
      <c r="CK13" s="28">
        <f ca="1">NORMINV(RAND()*(1-2*Inputs!B58)+Inputs!B58,0,'(Other Computations)'!B208)</f>
        <v>18963.724478705688</v>
      </c>
      <c r="CL13" s="28">
        <f ca="1">NORMINV(RAND()*(1-2*Inputs!B58)+Inputs!B58,0,'(Other Computations)'!B208)</f>
        <v>13551.040853652512</v>
      </c>
      <c r="CM13" s="28">
        <f ca="1">NORMINV(RAND()*(1-2*Inputs!B58)+Inputs!B58,0,'(Other Computations)'!B208)</f>
        <v>-25395.814192691127</v>
      </c>
      <c r="CN13" s="29">
        <f ca="1">SUM(CB13:CM13)</f>
        <v>1931.697148788262</v>
      </c>
      <c r="CO13" s="28">
        <f ca="1">NORMINV(RAND()*(1-2*Inputs!B58)+Inputs!B58,0,'(Other Computations)'!B208)</f>
        <v>-2228.458248855954</v>
      </c>
      <c r="CP13" s="28">
        <f ca="1">NORMINV(RAND()*(1-2*Inputs!B58)+Inputs!B58,0,'(Other Computations)'!B208)</f>
        <v>29148.900618658066</v>
      </c>
      <c r="CQ13" s="28">
        <f ca="1">NORMINV(RAND()*(1-2*Inputs!B58)+Inputs!B58,0,'(Other Computations)'!B208)</f>
        <v>28738.244729135426</v>
      </c>
      <c r="CR13" s="28">
        <f ca="1">NORMINV(RAND()*(1-2*Inputs!B58)+Inputs!B58,0,'(Other Computations)'!B208)</f>
        <v>4642.5613196187869</v>
      </c>
      <c r="CS13" s="28">
        <f ca="1">NORMINV(RAND()*(1-2*Inputs!B58)+Inputs!B58,0,'(Other Computations)'!B208)</f>
        <v>-33822.414014439375</v>
      </c>
      <c r="CT13" s="28">
        <f ca="1">NORMINV(RAND()*(1-2*Inputs!B58)+Inputs!B58,0,'(Other Computations)'!B208)</f>
        <v>-32857.506197002556</v>
      </c>
      <c r="CU13" s="28">
        <f ca="1">NORMINV(RAND()*(1-2*Inputs!B58)+Inputs!B58,0,'(Other Computations)'!B208)</f>
        <v>14187.326223245489</v>
      </c>
      <c r="CV13" s="28">
        <f ca="1">NORMINV(RAND()*(1-2*Inputs!B58)+Inputs!B58,0,'(Other Computations)'!B208)</f>
        <v>-640.27596002967516</v>
      </c>
      <c r="CW13" s="28">
        <f ca="1">NORMINV(RAND()*(1-2*Inputs!B58)+Inputs!B58,0,'(Other Computations)'!B208)</f>
        <v>-6522.4720894894599</v>
      </c>
      <c r="CX13" s="28">
        <f ca="1">NORMINV(RAND()*(1-2*Inputs!B58)+Inputs!B58,0,'(Other Computations)'!B208)</f>
        <v>-8266.8999574847385</v>
      </c>
      <c r="CY13" s="28">
        <f ca="1">NORMINV(RAND()*(1-2*Inputs!B58)+Inputs!B58,0,'(Other Computations)'!B208)</f>
        <v>-48936.097116387122</v>
      </c>
      <c r="CZ13" s="28">
        <f ca="1">NORMINV(RAND()*(1-2*Inputs!B58)+Inputs!B58,0,'(Other Computations)'!B208)</f>
        <v>-54011.562644536185</v>
      </c>
      <c r="DA13" s="29">
        <f ca="1">SUM(CO13:CZ13)</f>
        <v>-110568.6533375673</v>
      </c>
      <c r="DB13" s="28">
        <f ca="1">NORMINV(RAND()*(1-2*Inputs!B58)+Inputs!B58,0,'(Other Computations)'!B208)</f>
        <v>-8274.3133642516186</v>
      </c>
      <c r="DC13" s="28">
        <f ca="1">NORMINV(RAND()*(1-2*Inputs!B58)+Inputs!B58,0,'(Other Computations)'!B208)</f>
        <v>40643.237421824153</v>
      </c>
      <c r="DD13" s="28">
        <f ca="1">NORMINV(RAND()*(1-2*Inputs!B58)+Inputs!B58,0,'(Other Computations)'!B208)</f>
        <v>-56999.448879467956</v>
      </c>
      <c r="DE13" s="28">
        <f ca="1">NORMINV(RAND()*(1-2*Inputs!B58)+Inputs!B58,0,'(Other Computations)'!B208)</f>
        <v>30344.233087008222</v>
      </c>
      <c r="DF13" s="28">
        <f ca="1">NORMINV(RAND()*(1-2*Inputs!B58)+Inputs!B58,0,'(Other Computations)'!B208)</f>
        <v>-19505.765527645457</v>
      </c>
      <c r="DG13" s="28">
        <f ca="1">NORMINV(RAND()*(1-2*Inputs!B58)+Inputs!B58,0,'(Other Computations)'!B208)</f>
        <v>-14120.030910329662</v>
      </c>
      <c r="DH13" s="28">
        <f ca="1">NORMINV(RAND()*(1-2*Inputs!B58)+Inputs!B58,0,'(Other Computations)'!B208)</f>
        <v>40548.954491632998</v>
      </c>
      <c r="DI13" s="28">
        <f ca="1">NORMINV(RAND()*(1-2*Inputs!B58)+Inputs!B58,0,'(Other Computations)'!B208)</f>
        <v>-61017.691280623476</v>
      </c>
      <c r="DJ13" s="28">
        <f ca="1">NORMINV(RAND()*(1-2*Inputs!B58)+Inputs!B58,0,'(Other Computations)'!B208)</f>
        <v>-49202.339253983715</v>
      </c>
      <c r="DK13" s="28">
        <f ca="1">NORMINV(RAND()*(1-2*Inputs!B58)+Inputs!B58,0,'(Other Computations)'!B208)</f>
        <v>-938.20800034409979</v>
      </c>
      <c r="DL13" s="28">
        <f ca="1">NORMINV(RAND()*(1-2*Inputs!B58)+Inputs!B58,0,'(Other Computations)'!B208)</f>
        <v>-35383.297226365576</v>
      </c>
      <c r="DM13" s="28">
        <f ca="1">NORMINV(RAND()*(1-2*Inputs!B58)+Inputs!B58,0,'(Other Computations)'!B208)</f>
        <v>-31431.609280162524</v>
      </c>
      <c r="DN13" s="29">
        <f ca="1">SUM(DB13:DM13)</f>
        <v>-165336.2787227087</v>
      </c>
      <c r="DO13" s="28">
        <f ca="1">NORMINV(RAND()*(1-2*Inputs!B58)+Inputs!B58,0,'(Other Computations)'!B208)</f>
        <v>-12477.375301273612</v>
      </c>
      <c r="DP13" s="28">
        <f ca="1">NORMINV(RAND()*(1-2*Inputs!B58)+Inputs!B58,0,'(Other Computations)'!B208)</f>
        <v>-51363.587485060074</v>
      </c>
      <c r="DQ13" s="28">
        <f ca="1">NORMINV(RAND()*(1-2*Inputs!B58)+Inputs!B58,0,'(Other Computations)'!B208)</f>
        <v>14819.803663759625</v>
      </c>
      <c r="DR13" s="28">
        <f ca="1">NORMINV(RAND()*(1-2*Inputs!B58)+Inputs!B58,0,'(Other Computations)'!B208)</f>
        <v>-62464.978502571859</v>
      </c>
      <c r="DS13" s="28">
        <f ca="1">NORMINV(RAND()*(1-2*Inputs!B58)+Inputs!B58,0,'(Other Computations)'!B208)</f>
        <v>19215.683776310343</v>
      </c>
      <c r="DT13" s="28">
        <f ca="1">NORMINV(RAND()*(1-2*Inputs!B58)+Inputs!B58,0,'(Other Computations)'!B208)</f>
        <v>-32946.585706623417</v>
      </c>
      <c r="DU13" s="28">
        <f ca="1">NORMINV(RAND()*(1-2*Inputs!B58)+Inputs!B58,0,'(Other Computations)'!B208)</f>
        <v>17642.663836359232</v>
      </c>
      <c r="DV13" s="28">
        <f ca="1">NORMINV(RAND()*(1-2*Inputs!B58)+Inputs!B58,0,'(Other Computations)'!B208)</f>
        <v>-36716.251391221922</v>
      </c>
      <c r="DW13" s="28">
        <f ca="1">NORMINV(RAND()*(1-2*Inputs!B58)+Inputs!B58,0,'(Other Computations)'!B208)</f>
        <v>37925.930074399337</v>
      </c>
      <c r="DX13" s="28">
        <f ca="1">NORMINV(RAND()*(1-2*Inputs!B58)+Inputs!B58,0,'(Other Computations)'!B208)</f>
        <v>-25262.839575807026</v>
      </c>
      <c r="DY13" s="28">
        <f ca="1">NORMINV(RAND()*(1-2*Inputs!B58)+Inputs!B58,0,'(Other Computations)'!B208)</f>
        <v>49909.530027860899</v>
      </c>
      <c r="DZ13" s="28">
        <f ca="1">NORMINV(RAND()*(1-2*Inputs!B58)+Inputs!B58,0,'(Other Computations)'!B208)</f>
        <v>41725.887405140391</v>
      </c>
      <c r="EA13" s="29">
        <f ca="1">SUM(DO13:DZ13)</f>
        <v>-39992.119178728077</v>
      </c>
      <c r="EB13" s="28">
        <f ca="1">NORMINV(RAND()*(1-2*Inputs!B58)+Inputs!B58,0,'(Other Computations)'!B208)</f>
        <v>13657.988455388866</v>
      </c>
      <c r="EC13" s="28">
        <f ca="1">NORMINV(RAND()*(1-2*Inputs!B58)+Inputs!B58,0,'(Other Computations)'!B208)</f>
        <v>-47229.233983498889</v>
      </c>
      <c r="ED13" s="28">
        <f ca="1">NORMINV(RAND()*(1-2*Inputs!B58)+Inputs!B58,0,'(Other Computations)'!B208)</f>
        <v>-2289.4235911461747</v>
      </c>
      <c r="EE13" s="28">
        <f ca="1">NORMINV(RAND()*(1-2*Inputs!B58)+Inputs!B58,0,'(Other Computations)'!B208)</f>
        <v>14768.402428359874</v>
      </c>
      <c r="EF13" s="28">
        <f ca="1">NORMINV(RAND()*(1-2*Inputs!B58)+Inputs!B58,0,'(Other Computations)'!B208)</f>
        <v>8714.6620124304809</v>
      </c>
      <c r="EG13" s="28">
        <f ca="1">NORMINV(RAND()*(1-2*Inputs!B58)+Inputs!B58,0,'(Other Computations)'!B208)</f>
        <v>15650.374062097673</v>
      </c>
      <c r="EH13" s="28">
        <f ca="1">NORMINV(RAND()*(1-2*Inputs!B58)+Inputs!B58,0,'(Other Computations)'!B208)</f>
        <v>5269.4001250149258</v>
      </c>
      <c r="EI13" s="28">
        <f ca="1">NORMINV(RAND()*(1-2*Inputs!B58)+Inputs!B58,0,'(Other Computations)'!B208)</f>
        <v>8451.6571030595915</v>
      </c>
      <c r="EJ13" s="28">
        <f ca="1">NORMINV(RAND()*(1-2*Inputs!B58)+Inputs!B58,0,'(Other Computations)'!B208)</f>
        <v>37260.209463440202</v>
      </c>
      <c r="EK13" s="28">
        <f ca="1">NORMINV(RAND()*(1-2*Inputs!B58)+Inputs!B58,0,'(Other Computations)'!B208)</f>
        <v>-27326.264369089247</v>
      </c>
      <c r="EL13" s="28">
        <f ca="1">NORMINV(RAND()*(1-2*Inputs!B58)+Inputs!B58,0,'(Other Computations)'!B208)</f>
        <v>8899.8726256608097</v>
      </c>
      <c r="EM13" s="28">
        <f ca="1">NORMINV(RAND()*(1-2*Inputs!B58)+Inputs!B58,0,'(Other Computations)'!B208)</f>
        <v>-11940.183812175126</v>
      </c>
      <c r="EN13" s="29">
        <f ca="1">SUM(EB13:EM13)</f>
        <v>23887.460519542983</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34644907.594334289</v>
      </c>
      <c r="E19" s="22">
        <f t="shared" ca="1" si="11"/>
        <v>34644032.835884959</v>
      </c>
      <c r="F19" s="22">
        <f t="shared" ca="1" si="11"/>
        <v>34642894.656784773</v>
      </c>
      <c r="G19" s="22">
        <f t="shared" ca="1" si="11"/>
        <v>34641387.752370402</v>
      </c>
      <c r="H19" s="22">
        <f t="shared" ca="1" si="11"/>
        <v>34639490.241590269</v>
      </c>
      <c r="I19" s="22">
        <f t="shared" ca="1" si="11"/>
        <v>34637216.52950269</v>
      </c>
      <c r="J19" s="22">
        <f t="shared" ca="1" si="11"/>
        <v>34634669.385246851</v>
      </c>
      <c r="K19" s="22">
        <f t="shared" ca="1" si="11"/>
        <v>34631786.546292238</v>
      </c>
      <c r="L19" s="22">
        <f t="shared" ca="1" si="11"/>
        <v>34628577.493227385</v>
      </c>
      <c r="M19" s="22">
        <f t="shared" ca="1" si="11"/>
        <v>34625055.524107806</v>
      </c>
      <c r="N19" s="23">
        <f ca="1">M19</f>
        <v>34625055.524107806</v>
      </c>
      <c r="O19" s="22">
        <f ca="1">M19+M21-M20</f>
        <v>34621295.242513619</v>
      </c>
      <c r="P19" s="22">
        <f t="shared" ref="P19:Z19" ca="1" si="12">O19+O21-O20</f>
        <v>34617356.340499096</v>
      </c>
      <c r="Q19" s="22">
        <f t="shared" ca="1" si="12"/>
        <v>34613129.072689228</v>
      </c>
      <c r="R19" s="22">
        <f t="shared" ca="1" si="12"/>
        <v>34608558.866591066</v>
      </c>
      <c r="S19" s="22">
        <f t="shared" ca="1" si="12"/>
        <v>34603741.693657435</v>
      </c>
      <c r="T19" s="22">
        <f t="shared" ca="1" si="12"/>
        <v>34598727.059255041</v>
      </c>
      <c r="U19" s="22">
        <f t="shared" ca="1" si="12"/>
        <v>34593459.547208726</v>
      </c>
      <c r="V19" s="22">
        <f t="shared" ca="1" si="12"/>
        <v>34587926.466828488</v>
      </c>
      <c r="W19" s="22">
        <f t="shared" ca="1" si="12"/>
        <v>34582211.655947261</v>
      </c>
      <c r="X19" s="22">
        <f t="shared" ca="1" si="12"/>
        <v>34576304.035585612</v>
      </c>
      <c r="Y19" s="22">
        <f t="shared" ca="1" si="12"/>
        <v>34570225.056497067</v>
      </c>
      <c r="Z19" s="22">
        <f t="shared" ca="1" si="12"/>
        <v>34563883.252495639</v>
      </c>
      <c r="AA19" s="23">
        <f ca="1">Z19</f>
        <v>34563883.252495639</v>
      </c>
      <c r="AB19" s="22">
        <f ca="1">Z19+Z21-Z20</f>
        <v>34557368.597306214</v>
      </c>
      <c r="AC19" s="22">
        <f t="shared" ref="AC19:AM19" ca="1" si="13">AB19+AB21-AB20</f>
        <v>34550592.538620271</v>
      </c>
      <c r="AD19" s="22">
        <f t="shared" ca="1" si="13"/>
        <v>34543719.616813935</v>
      </c>
      <c r="AE19" s="22">
        <f t="shared" ca="1" si="13"/>
        <v>34536579.228995219</v>
      </c>
      <c r="AF19" s="22">
        <f t="shared" ca="1" si="13"/>
        <v>34529226.676578276</v>
      </c>
      <c r="AG19" s="22">
        <f t="shared" ca="1" si="13"/>
        <v>34521715.617260627</v>
      </c>
      <c r="AH19" s="22">
        <f t="shared" ca="1" si="13"/>
        <v>34513947.314429082</v>
      </c>
      <c r="AI19" s="22">
        <f t="shared" ca="1" si="13"/>
        <v>34505943.876766607</v>
      </c>
      <c r="AJ19" s="22">
        <f t="shared" ca="1" si="13"/>
        <v>34497733.643997282</v>
      </c>
      <c r="AK19" s="22">
        <f t="shared" ca="1" si="13"/>
        <v>34489329.485604525</v>
      </c>
      <c r="AL19" s="22">
        <f t="shared" ca="1" si="13"/>
        <v>34480748.622329965</v>
      </c>
      <c r="AM19" s="22">
        <f t="shared" ca="1" si="13"/>
        <v>34471968.471839555</v>
      </c>
      <c r="AN19" s="23">
        <f ca="1">AM19</f>
        <v>34471968.471839555</v>
      </c>
      <c r="AO19" s="22">
        <f ca="1">AM19+AM21-AM20</f>
        <v>34462929.924900539</v>
      </c>
      <c r="AP19" s="22">
        <f t="shared" ref="AP19:AZ19" ca="1" si="14">AO19+AO21-AO20</f>
        <v>34453648.545263566</v>
      </c>
      <c r="AQ19" s="22">
        <f t="shared" ca="1" si="14"/>
        <v>34444324.58360602</v>
      </c>
      <c r="AR19" s="22">
        <f t="shared" ca="1" si="14"/>
        <v>34434909.749374807</v>
      </c>
      <c r="AS19" s="22">
        <f t="shared" ca="1" si="14"/>
        <v>34425367.288702279</v>
      </c>
      <c r="AT19" s="22">
        <f t="shared" ca="1" si="14"/>
        <v>34415762.466508932</v>
      </c>
      <c r="AU19" s="22">
        <f t="shared" ca="1" si="14"/>
        <v>34406024.040017262</v>
      </c>
      <c r="AV19" s="22">
        <f t="shared" ca="1" si="14"/>
        <v>34396172.574737139</v>
      </c>
      <c r="AW19" s="22">
        <f t="shared" ca="1" si="14"/>
        <v>34386257.015292265</v>
      </c>
      <c r="AX19" s="22">
        <f t="shared" ca="1" si="14"/>
        <v>34376214.669263534</v>
      </c>
      <c r="AY19" s="22">
        <f t="shared" ca="1" si="14"/>
        <v>34366075.885259971</v>
      </c>
      <c r="AZ19" s="22">
        <f t="shared" ca="1" si="14"/>
        <v>34355874.649901792</v>
      </c>
      <c r="BA19" s="23">
        <f ca="1">AZ19</f>
        <v>34355874.649901792</v>
      </c>
      <c r="BB19" s="22">
        <f ca="1">AZ19+AZ21-AZ20</f>
        <v>34345644.680754505</v>
      </c>
      <c r="BC19" s="22">
        <f t="shared" ref="BC19:BM19" ca="1" si="15">BB19+BB21-BB20</f>
        <v>34335290.631162971</v>
      </c>
      <c r="BD19" s="22">
        <f t="shared" ca="1" si="15"/>
        <v>34324867.117257476</v>
      </c>
      <c r="BE19" s="22">
        <f t="shared" ca="1" si="15"/>
        <v>34314353.926326208</v>
      </c>
      <c r="BF19" s="22">
        <f t="shared" ca="1" si="15"/>
        <v>34303724.654286847</v>
      </c>
      <c r="BG19" s="22">
        <f t="shared" ca="1" si="15"/>
        <v>34293074.873329706</v>
      </c>
      <c r="BH19" s="22">
        <f t="shared" ca="1" si="15"/>
        <v>34282217.884973697</v>
      </c>
      <c r="BI19" s="22">
        <f t="shared" ca="1" si="15"/>
        <v>34271290.395385861</v>
      </c>
      <c r="BJ19" s="22">
        <f t="shared" ca="1" si="15"/>
        <v>34260219.397674389</v>
      </c>
      <c r="BK19" s="22">
        <f t="shared" ca="1" si="15"/>
        <v>34249041.11158029</v>
      </c>
      <c r="BL19" s="22">
        <f t="shared" ca="1" si="15"/>
        <v>34237736.852470249</v>
      </c>
      <c r="BM19" s="22">
        <f t="shared" ca="1" si="15"/>
        <v>34226362.174692251</v>
      </c>
      <c r="BN19" s="23">
        <f ca="1">BM19</f>
        <v>34226362.174692251</v>
      </c>
      <c r="BO19" s="22">
        <f ca="1">BM19+BM21-BM20</f>
        <v>34214860.890412666</v>
      </c>
      <c r="BP19" s="22">
        <f t="shared" ref="BP19:BZ19" ca="1" si="16">BO19+BO21-BO20</f>
        <v>34203298.436169885</v>
      </c>
      <c r="BQ19" s="22">
        <f t="shared" ca="1" si="16"/>
        <v>34191558.810693309</v>
      </c>
      <c r="BR19" s="22">
        <f t="shared" ca="1" si="16"/>
        <v>34179752.752374157</v>
      </c>
      <c r="BS19" s="22">
        <f t="shared" ca="1" si="16"/>
        <v>34167864.945196882</v>
      </c>
      <c r="BT19" s="22">
        <f t="shared" ca="1" si="16"/>
        <v>34155987.169552259</v>
      </c>
      <c r="BU19" s="22">
        <f t="shared" ca="1" si="16"/>
        <v>34144064.431001194</v>
      </c>
      <c r="BV19" s="22">
        <f t="shared" ca="1" si="16"/>
        <v>34132195.69270163</v>
      </c>
      <c r="BW19" s="22">
        <f t="shared" ca="1" si="16"/>
        <v>34120275.659574606</v>
      </c>
      <c r="BX19" s="22">
        <f t="shared" ca="1" si="16"/>
        <v>34108335.879013672</v>
      </c>
      <c r="BY19" s="22">
        <f t="shared" ca="1" si="16"/>
        <v>34096313.331933476</v>
      </c>
      <c r="BZ19" s="22">
        <f t="shared" ca="1" si="16"/>
        <v>34084332.412486158</v>
      </c>
      <c r="CA19" s="23">
        <f ca="1">BZ19</f>
        <v>34084332.412486158</v>
      </c>
      <c r="CB19" s="22">
        <f ca="1">BZ19+BZ21-BZ20</f>
        <v>34072357.248511039</v>
      </c>
      <c r="CC19" s="22">
        <f t="shared" ref="CC19:CM19" ca="1" si="17">CB19+CB21-CB20</f>
        <v>34060348.149822019</v>
      </c>
      <c r="CD19" s="22">
        <f t="shared" ca="1" si="17"/>
        <v>34048219.633362159</v>
      </c>
      <c r="CE19" s="22">
        <f t="shared" ca="1" si="17"/>
        <v>34036073.49785123</v>
      </c>
      <c r="CF19" s="22">
        <f t="shared" ca="1" si="17"/>
        <v>34023829.095475823</v>
      </c>
      <c r="CG19" s="22">
        <f t="shared" ca="1" si="17"/>
        <v>34011629.803439319</v>
      </c>
      <c r="CH19" s="22">
        <f t="shared" ca="1" si="17"/>
        <v>33999396.842405595</v>
      </c>
      <c r="CI19" s="22">
        <f t="shared" ca="1" si="17"/>
        <v>33987118.344700366</v>
      </c>
      <c r="CJ19" s="22">
        <f t="shared" ca="1" si="17"/>
        <v>33974869.473902941</v>
      </c>
      <c r="CK19" s="22">
        <f t="shared" ca="1" si="17"/>
        <v>33962496.848959386</v>
      </c>
      <c r="CL19" s="22">
        <f t="shared" ca="1" si="17"/>
        <v>33950023.901397005</v>
      </c>
      <c r="CM19" s="22">
        <f t="shared" ca="1" si="17"/>
        <v>33937544.433177151</v>
      </c>
      <c r="CN19" s="23">
        <f ca="1">CM19</f>
        <v>33937544.433177151</v>
      </c>
      <c r="CO19" s="22">
        <f ca="1">CM19+CM21-CM20</f>
        <v>33925048.228411905</v>
      </c>
      <c r="CP19" s="22">
        <f t="shared" ref="CP19:CZ19" ca="1" si="18">CO19+CO21-CO20</f>
        <v>33912461.418162182</v>
      </c>
      <c r="CQ19" s="22">
        <f t="shared" ca="1" si="18"/>
        <v>33899830.778800696</v>
      </c>
      <c r="CR19" s="22">
        <f t="shared" ca="1" si="18"/>
        <v>33887217.501294494</v>
      </c>
      <c r="CS19" s="22">
        <f t="shared" ca="1" si="18"/>
        <v>33874620.427902199</v>
      </c>
      <c r="CT19" s="22">
        <f t="shared" ca="1" si="18"/>
        <v>33861993.036836885</v>
      </c>
      <c r="CU19" s="22">
        <f t="shared" ca="1" si="18"/>
        <v>33849262.737531848</v>
      </c>
      <c r="CV19" s="22">
        <f t="shared" ca="1" si="18"/>
        <v>33836434.276137635</v>
      </c>
      <c r="CW19" s="22">
        <f t="shared" ca="1" si="18"/>
        <v>33823600.312374853</v>
      </c>
      <c r="CX19" s="22">
        <f t="shared" ca="1" si="18"/>
        <v>33810732.745699838</v>
      </c>
      <c r="CY19" s="22">
        <f t="shared" ca="1" si="18"/>
        <v>33797821.356995888</v>
      </c>
      <c r="CZ19" s="22">
        <f t="shared" ca="1" si="18"/>
        <v>33784864.127358109</v>
      </c>
      <c r="DA19" s="23">
        <f ca="1">CZ19</f>
        <v>33784864.127358109</v>
      </c>
      <c r="DB19" s="22">
        <f ca="1">CZ19+CZ21-CZ20</f>
        <v>33771784.882297859</v>
      </c>
      <c r="DC19" s="22">
        <f t="shared" ref="DC19:DM19" ca="1" si="19">DB19+DB21-DB20</f>
        <v>33758577.254753247</v>
      </c>
      <c r="DD19" s="22">
        <f t="shared" ca="1" si="19"/>
        <v>33745332.237968251</v>
      </c>
      <c r="DE19" s="22">
        <f t="shared" ca="1" si="19"/>
        <v>33732144.236533925</v>
      </c>
      <c r="DF19" s="22">
        <f t="shared" ca="1" si="19"/>
        <v>33718825.166235171</v>
      </c>
      <c r="DG19" s="22">
        <f t="shared" ca="1" si="19"/>
        <v>33705545.608200841</v>
      </c>
      <c r="DH19" s="22">
        <f t="shared" ca="1" si="19"/>
        <v>33692209.402726412</v>
      </c>
      <c r="DI19" s="22">
        <f t="shared" ca="1" si="19"/>
        <v>33678828.453635886</v>
      </c>
      <c r="DJ19" s="22">
        <f t="shared" ca="1" si="19"/>
        <v>33665508.589777038</v>
      </c>
      <c r="DK19" s="22">
        <f t="shared" ca="1" si="19"/>
        <v>33652054.265529871</v>
      </c>
      <c r="DL19" s="22">
        <f t="shared" ca="1" si="19"/>
        <v>33638491.854962602</v>
      </c>
      <c r="DM19" s="22">
        <f t="shared" ca="1" si="19"/>
        <v>33624916.64873331</v>
      </c>
      <c r="DN19" s="23">
        <f ca="1">DM19</f>
        <v>33624916.64873331</v>
      </c>
      <c r="DO19" s="22">
        <f ca="1">DM19+DM21-DM20</f>
        <v>33611263.326443605</v>
      </c>
      <c r="DP19" s="22">
        <f t="shared" ref="DP19:DZ19" ca="1" si="20">DO19+DO21-DO20</f>
        <v>33597541.643090084</v>
      </c>
      <c r="DQ19" s="22">
        <f t="shared" ca="1" si="20"/>
        <v>33583789.840215072</v>
      </c>
      <c r="DR19" s="22">
        <f t="shared" ca="1" si="20"/>
        <v>33569934.606521621</v>
      </c>
      <c r="DS19" s="22">
        <f t="shared" ca="1" si="20"/>
        <v>33556105.368236274</v>
      </c>
      <c r="DT19" s="22">
        <f t="shared" ca="1" si="20"/>
        <v>33542153.87009554</v>
      </c>
      <c r="DU19" s="22">
        <f t="shared" ca="1" si="20"/>
        <v>33528239.487339076</v>
      </c>
      <c r="DV19" s="22">
        <f t="shared" ca="1" si="20"/>
        <v>33514261.591486536</v>
      </c>
      <c r="DW19" s="22">
        <f t="shared" ca="1" si="20"/>
        <v>33500318.644037541</v>
      </c>
      <c r="DX19" s="22">
        <f t="shared" ca="1" si="20"/>
        <v>33486305.970694479</v>
      </c>
      <c r="DY19" s="22">
        <f t="shared" ca="1" si="20"/>
        <v>33472368.283196341</v>
      </c>
      <c r="DZ19" s="22">
        <f t="shared" ca="1" si="20"/>
        <v>33458382.944956783</v>
      </c>
      <c r="EA19" s="23">
        <f ca="1">DZ19</f>
        <v>33458382.944956783</v>
      </c>
      <c r="EB19" s="22">
        <f ca="1">DZ19+DZ21-DZ20</f>
        <v>33444494.834161378</v>
      </c>
      <c r="EC19" s="22">
        <f t="shared" ref="EC19:EM19" ca="1" si="21">EB19+EB21-EB20</f>
        <v>33430685.67084999</v>
      </c>
      <c r="ED19" s="22">
        <f t="shared" ca="1" si="21"/>
        <v>33416899.701740839</v>
      </c>
      <c r="EE19" s="22">
        <f t="shared" ca="1" si="21"/>
        <v>33403020.149197835</v>
      </c>
      <c r="EF19" s="22">
        <f t="shared" ca="1" si="21"/>
        <v>33389135.607608147</v>
      </c>
      <c r="EG19" s="22">
        <f t="shared" ca="1" si="21"/>
        <v>33375278.909808572</v>
      </c>
      <c r="EH19" s="22">
        <f t="shared" ca="1" si="21"/>
        <v>33361437.799910963</v>
      </c>
      <c r="EI19" s="22">
        <f t="shared" ca="1" si="21"/>
        <v>33347625.100030784</v>
      </c>
      <c r="EJ19" s="22">
        <f t="shared" ca="1" si="21"/>
        <v>33333820.207503188</v>
      </c>
      <c r="EK19" s="22">
        <f t="shared" ca="1" si="21"/>
        <v>33320029.075126771</v>
      </c>
      <c r="EL19" s="22">
        <f t="shared" ca="1" si="21"/>
        <v>33306306.488116838</v>
      </c>
      <c r="EM19" s="22">
        <f t="shared" ca="1" si="21"/>
        <v>33292527.142818976</v>
      </c>
      <c r="EN19" s="23">
        <f ca="1">EM19</f>
        <v>33292527.142818976</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206219.68806151362</v>
      </c>
      <c r="F20" s="24">
        <f ca="1">E19/Inputs!B19/12</f>
        <v>206214.48116598188</v>
      </c>
      <c r="G20" s="24">
        <f ca="1">F19/Inputs!B19/12</f>
        <v>206207.70629038557</v>
      </c>
      <c r="H20" s="24">
        <f ca="1">G19/Inputs!B19/12</f>
        <v>206198.73662125238</v>
      </c>
      <c r="I20" s="24">
        <f ca="1">H19/Inputs!B19/12</f>
        <v>206187.44191422779</v>
      </c>
      <c r="J20" s="24">
        <f ca="1">I19/Inputs!B19/12</f>
        <v>206173.9079137065</v>
      </c>
      <c r="K20" s="24">
        <f ca="1">J19/Inputs!B19/12</f>
        <v>206158.74634075505</v>
      </c>
      <c r="L20" s="24">
        <f ca="1">K19/Inputs!B19/12</f>
        <v>206141.58658507283</v>
      </c>
      <c r="M20" s="24">
        <f ca="1">L19/Inputs!B19/12</f>
        <v>206122.48507873443</v>
      </c>
      <c r="N20" s="25">
        <f ca="1">SUM(B20:M20)</f>
        <v>2474290.8232203168</v>
      </c>
      <c r="O20" s="24">
        <f ca="1">M19/Inputs!B19/12</f>
        <v>206101.52097683217</v>
      </c>
      <c r="P20" s="24">
        <f ca="1">O19/Inputs!B19/12</f>
        <v>206079.13834829535</v>
      </c>
      <c r="Q20" s="24">
        <f ca="1">P19/Inputs!B19/12</f>
        <v>206055.69250297081</v>
      </c>
      <c r="R20" s="24">
        <f ca="1">Q19/Inputs!B19/12</f>
        <v>206030.53019457872</v>
      </c>
      <c r="S20" s="24">
        <f ca="1">R19/Inputs!B19/12</f>
        <v>206003.32658685159</v>
      </c>
      <c r="T20" s="24">
        <f ca="1">S19/Inputs!B19/12</f>
        <v>205974.6529384371</v>
      </c>
      <c r="U20" s="24">
        <f ca="1">T19/Inputs!B19/12</f>
        <v>205944.80392413714</v>
      </c>
      <c r="V20" s="24">
        <f ca="1">U19/Inputs!B19/12</f>
        <v>205913.44968576625</v>
      </c>
      <c r="W20" s="24">
        <f ca="1">V19/Inputs!B19/12</f>
        <v>205880.51468350293</v>
      </c>
      <c r="X20" s="24">
        <f ca="1">W19/Inputs!B19/12</f>
        <v>205846.49795206703</v>
      </c>
      <c r="Y20" s="24">
        <f ca="1">X19/Inputs!B19/12</f>
        <v>205811.33354515245</v>
      </c>
      <c r="Z20" s="24">
        <f ca="1">Y19/Inputs!B19/12</f>
        <v>205775.14914581587</v>
      </c>
      <c r="AA20" s="25">
        <f ca="1">SUM(O20:Z20)</f>
        <v>2471416.6104844077</v>
      </c>
      <c r="AB20" s="24">
        <f ca="1">Z19/Inputs!B19/12</f>
        <v>205737.40031247403</v>
      </c>
      <c r="AC20" s="24">
        <f ca="1">AB19/Inputs!B19/12</f>
        <v>205698.62260301318</v>
      </c>
      <c r="AD20" s="24">
        <f ca="1">AC19/Inputs!B19/12</f>
        <v>205658.28892035875</v>
      </c>
      <c r="AE20" s="24">
        <f ca="1">AD19/Inputs!B19/12</f>
        <v>205617.37867151151</v>
      </c>
      <c r="AF20" s="24">
        <f ca="1">AE19/Inputs!B19/12</f>
        <v>205574.87636306675</v>
      </c>
      <c r="AG20" s="24">
        <f ca="1">AF19/Inputs!B19/12</f>
        <v>205531.11117010878</v>
      </c>
      <c r="AH20" s="24">
        <f ca="1">AG19/Inputs!B19/12</f>
        <v>205486.40248369423</v>
      </c>
      <c r="AI20" s="24">
        <f ca="1">AH19/Inputs!B19/12</f>
        <v>205440.16258588739</v>
      </c>
      <c r="AJ20" s="24">
        <f ca="1">AI19/Inputs!B19/12</f>
        <v>205392.52307599169</v>
      </c>
      <c r="AK20" s="24">
        <f ca="1">AJ19/Inputs!B19/12</f>
        <v>205343.65264284096</v>
      </c>
      <c r="AL20" s="24">
        <f ca="1">AK19/Inputs!B19/12</f>
        <v>205293.62789050312</v>
      </c>
      <c r="AM20" s="24">
        <f ca="1">AL19/Inputs!B19/12</f>
        <v>205242.55132339266</v>
      </c>
      <c r="AN20" s="25">
        <f ca="1">SUM(AB20:AM20)</f>
        <v>2466016.5980428429</v>
      </c>
      <c r="AO20" s="24">
        <f ca="1">AM19/Inputs!B19/12</f>
        <v>205190.28852285448</v>
      </c>
      <c r="AP20" s="24">
        <f ca="1">AO19/Inputs!B19/12</f>
        <v>205136.4876482175</v>
      </c>
      <c r="AQ20" s="24">
        <f ca="1">AP19/Inputs!B19/12</f>
        <v>205081.24134085455</v>
      </c>
      <c r="AR20" s="24">
        <f ca="1">AQ19/Inputs!B19/12</f>
        <v>205025.74156908345</v>
      </c>
      <c r="AS20" s="24">
        <f ca="1">AR19/Inputs!B19/12</f>
        <v>204969.70088913574</v>
      </c>
      <c r="AT20" s="24">
        <f ca="1">AS19/Inputs!B19/12</f>
        <v>204912.90052798975</v>
      </c>
      <c r="AU20" s="24">
        <f ca="1">AT19/Inputs!B19/12</f>
        <v>204855.72896731508</v>
      </c>
      <c r="AV20" s="24">
        <f ca="1">AU19/Inputs!B19/12</f>
        <v>204797.76214295989</v>
      </c>
      <c r="AW20" s="24">
        <f ca="1">AV19/Inputs!B19/12</f>
        <v>204739.12246867342</v>
      </c>
      <c r="AX20" s="24">
        <f ca="1">AW19/Inputs!B19/12</f>
        <v>204680.10128150159</v>
      </c>
      <c r="AY20" s="24">
        <f ca="1">AX19/Inputs!B19/12</f>
        <v>204620.32541228295</v>
      </c>
      <c r="AZ20" s="24">
        <f ca="1">AY19/Inputs!B19/12</f>
        <v>204559.97550749985</v>
      </c>
      <c r="BA20" s="25">
        <f ca="1">SUM(AO20:AZ20)</f>
        <v>2458569.3762783678</v>
      </c>
      <c r="BB20" s="24">
        <f ca="1">AZ19/Inputs!B19/12</f>
        <v>204499.25386846307</v>
      </c>
      <c r="BC20" s="24">
        <f ca="1">BB19/Inputs!B19/12</f>
        <v>204438.36119496729</v>
      </c>
      <c r="BD20" s="24">
        <f ca="1">BC19/Inputs!B19/12</f>
        <v>204376.72994739865</v>
      </c>
      <c r="BE20" s="24">
        <f ca="1">BD19/Inputs!B19/12</f>
        <v>204314.68522177069</v>
      </c>
      <c r="BF20" s="24">
        <f ca="1">BE19/Inputs!B19/12</f>
        <v>204252.10670432265</v>
      </c>
      <c r="BG20" s="24">
        <f ca="1">BF19/Inputs!B19/12</f>
        <v>204188.83722789792</v>
      </c>
      <c r="BH20" s="24">
        <f ca="1">BG19/Inputs!B19/12</f>
        <v>204125.44567458157</v>
      </c>
      <c r="BI20" s="24">
        <f ca="1">BH19/Inputs!B19/12</f>
        <v>204060.82074389106</v>
      </c>
      <c r="BJ20" s="24">
        <f ca="1">BI19/Inputs!B19/12</f>
        <v>203995.77616301109</v>
      </c>
      <c r="BK20" s="24">
        <f ca="1">BJ19/Inputs!B19/12</f>
        <v>203929.87736710944</v>
      </c>
      <c r="BL20" s="24">
        <f ca="1">BK19/Inputs!B19/12</f>
        <v>203863.33994988268</v>
      </c>
      <c r="BM20" s="24">
        <f ca="1">BL19/Inputs!B19/12</f>
        <v>203796.0526932753</v>
      </c>
      <c r="BN20" s="25">
        <f ca="1">SUM(BB20:BM20)</f>
        <v>2449841.2867565714</v>
      </c>
      <c r="BO20" s="24">
        <f ca="1">BM19/Inputs!B19/12</f>
        <v>203728.34627793008</v>
      </c>
      <c r="BP20" s="24">
        <f ca="1">BO19/Inputs!B19/12</f>
        <v>203659.88625245634</v>
      </c>
      <c r="BQ20" s="24">
        <f ca="1">BP19/Inputs!B19/12</f>
        <v>203591.06212005884</v>
      </c>
      <c r="BR20" s="24">
        <f ca="1">BQ19/Inputs!B19/12</f>
        <v>203521.18339698398</v>
      </c>
      <c r="BS20" s="24">
        <f ca="1">BR19/Inputs!B19/12</f>
        <v>203450.90924032239</v>
      </c>
      <c r="BT20" s="24">
        <f ca="1">BS19/Inputs!B19/12</f>
        <v>203380.14848331478</v>
      </c>
      <c r="BU20" s="24">
        <f ca="1">BT19/Inputs!B19/12</f>
        <v>203309.44743781106</v>
      </c>
      <c r="BV20" s="24">
        <f ca="1">BU19/Inputs!B19/12</f>
        <v>203238.47875595951</v>
      </c>
      <c r="BW20" s="24">
        <f ca="1">BV19/Inputs!B19/12</f>
        <v>203167.83150417637</v>
      </c>
      <c r="BX20" s="24">
        <f ca="1">BW19/Inputs!B19/12</f>
        <v>203096.87892603932</v>
      </c>
      <c r="BY20" s="24">
        <f ca="1">BX19/Inputs!B19/12</f>
        <v>203025.80880365279</v>
      </c>
      <c r="BZ20" s="24">
        <f ca="1">BY19/Inputs!B19/12</f>
        <v>202954.24602341352</v>
      </c>
      <c r="CA20" s="25">
        <f ca="1">SUM(BO20:BZ20)</f>
        <v>2440124.2272221195</v>
      </c>
      <c r="CB20" s="24">
        <f ca="1">BZ19/Inputs!B19/12</f>
        <v>202882.93102670333</v>
      </c>
      <c r="CC20" s="24">
        <f ca="1">CB19/Inputs!B19/12</f>
        <v>202811.65028875621</v>
      </c>
      <c r="CD20" s="24">
        <f ca="1">CC19/Inputs!B19/12</f>
        <v>202740.16755846443</v>
      </c>
      <c r="CE20" s="24">
        <f ca="1">CD19/Inputs!B19/12</f>
        <v>202667.97400810811</v>
      </c>
      <c r="CF20" s="24">
        <f ca="1">CE19/Inputs!B19/12</f>
        <v>202595.67558244779</v>
      </c>
      <c r="CG20" s="24">
        <f ca="1">CF19/Inputs!B19/12</f>
        <v>202522.79223497515</v>
      </c>
      <c r="CH20" s="24">
        <f ca="1">CG19/Inputs!B19/12</f>
        <v>202450.1774014245</v>
      </c>
      <c r="CI20" s="24">
        <f ca="1">CH19/Inputs!B19/12</f>
        <v>202377.36215717616</v>
      </c>
      <c r="CJ20" s="24">
        <f ca="1">CI19/Inputs!B19/12</f>
        <v>202304.2758613117</v>
      </c>
      <c r="CK20" s="24">
        <f ca="1">CJ19/Inputs!B19/12</f>
        <v>202231.36591608892</v>
      </c>
      <c r="CL20" s="24">
        <f ca="1">CK19/Inputs!B19/12</f>
        <v>202157.71933904395</v>
      </c>
      <c r="CM20" s="24">
        <f ca="1">CL19/Inputs!B19/12</f>
        <v>202083.47560355358</v>
      </c>
      <c r="CN20" s="25">
        <f ca="1">SUM(CB20:CM20)</f>
        <v>2429825.5669780541</v>
      </c>
      <c r="CO20" s="24">
        <f ca="1">CM19/Inputs!B19/12</f>
        <v>202009.19305462588</v>
      </c>
      <c r="CP20" s="24">
        <f ca="1">CO19/Inputs!B19/12</f>
        <v>201934.81088340419</v>
      </c>
      <c r="CQ20" s="24">
        <f ca="1">CP19/Inputs!B19/12</f>
        <v>201859.88939382252</v>
      </c>
      <c r="CR20" s="24">
        <f ca="1">CQ19/Inputs!B19/12</f>
        <v>201784.70701667081</v>
      </c>
      <c r="CS20" s="24">
        <f ca="1">CR19/Inputs!B19/12</f>
        <v>201709.6279838958</v>
      </c>
      <c r="CT20" s="24">
        <f ca="1">CS19/Inputs!B19/12</f>
        <v>201634.64540417978</v>
      </c>
      <c r="CU20" s="24">
        <f ca="1">CT19/Inputs!B19/12</f>
        <v>201559.48236212434</v>
      </c>
      <c r="CV20" s="24">
        <f ca="1">CU19/Inputs!B19/12</f>
        <v>201483.7067710229</v>
      </c>
      <c r="CW20" s="24">
        <f ca="1">CV19/Inputs!B19/12</f>
        <v>201407.34688177166</v>
      </c>
      <c r="CX20" s="24">
        <f ca="1">CW19/Inputs!B19/12</f>
        <v>201330.95424032651</v>
      </c>
      <c r="CY20" s="24">
        <f ca="1">CX19/Inputs!B19/12</f>
        <v>201254.36158154663</v>
      </c>
      <c r="CZ20" s="24">
        <f ca="1">CY19/Inputs!B19/12</f>
        <v>201177.50807735647</v>
      </c>
      <c r="DA20" s="25">
        <f ca="1">SUM(CO20:CZ20)</f>
        <v>2419146.2336507477</v>
      </c>
      <c r="DB20" s="24">
        <f ca="1">CZ19/Inputs!B19/12</f>
        <v>201100.38171046495</v>
      </c>
      <c r="DC20" s="24">
        <f ca="1">DB19/Inputs!B19/12</f>
        <v>201022.52906129675</v>
      </c>
      <c r="DD20" s="24">
        <f ca="1">DC19/Inputs!B19/12</f>
        <v>200943.91223067409</v>
      </c>
      <c r="DE20" s="24">
        <f ca="1">DD19/Inputs!B19/12</f>
        <v>200865.07284504912</v>
      </c>
      <c r="DF20" s="24">
        <f ca="1">DE19/Inputs!B19/12</f>
        <v>200786.57283651145</v>
      </c>
      <c r="DG20" s="24">
        <f ca="1">DF19/Inputs!B19/12</f>
        <v>200707.29265616174</v>
      </c>
      <c r="DH20" s="24">
        <f ca="1">DG19/Inputs!B19/12</f>
        <v>200628.24766786213</v>
      </c>
      <c r="DI20" s="24">
        <f ca="1">DH19/Inputs!B19/12</f>
        <v>200548.86549241911</v>
      </c>
      <c r="DJ20" s="24">
        <f ca="1">DI19/Inputs!B19/12</f>
        <v>200469.21698592789</v>
      </c>
      <c r="DK20" s="24">
        <f ca="1">DJ19/Inputs!B19/12</f>
        <v>200389.93208200615</v>
      </c>
      <c r="DL20" s="24">
        <f ca="1">DK19/Inputs!B19/12</f>
        <v>200309.84681863021</v>
      </c>
      <c r="DM20" s="24">
        <f ca="1">DL19/Inputs!B19/12</f>
        <v>200229.11818430119</v>
      </c>
      <c r="DN20" s="25">
        <f ca="1">SUM(DB20:DM20)</f>
        <v>2408000.9885713048</v>
      </c>
      <c r="DO20" s="24">
        <f ca="1">DM19/Inputs!B19/12</f>
        <v>200148.31338531733</v>
      </c>
      <c r="DP20" s="24">
        <f ca="1">DO19/Inputs!B19/12</f>
        <v>200067.04360978337</v>
      </c>
      <c r="DQ20" s="24">
        <f ca="1">DP19/Inputs!B19/12</f>
        <v>199985.36692315526</v>
      </c>
      <c r="DR20" s="24">
        <f ca="1">DQ19/Inputs!B19/12</f>
        <v>199903.51095366114</v>
      </c>
      <c r="DS20" s="24">
        <f ca="1">DR19/Inputs!B19/12</f>
        <v>199821.03932453346</v>
      </c>
      <c r="DT20" s="24">
        <f ca="1">DS19/Inputs!B19/12</f>
        <v>199738.72242997782</v>
      </c>
      <c r="DU20" s="24">
        <f ca="1">DT19/Inputs!B19/12</f>
        <v>199655.67779818774</v>
      </c>
      <c r="DV20" s="24">
        <f ca="1">DU19/Inputs!B19/12</f>
        <v>199572.85409130401</v>
      </c>
      <c r="DW20" s="24">
        <f ca="1">DV19/Inputs!B19/12</f>
        <v>199489.65233027699</v>
      </c>
      <c r="DX20" s="24">
        <f ca="1">DW19/Inputs!B19/12</f>
        <v>199406.65859546154</v>
      </c>
      <c r="DY20" s="24">
        <f ca="1">DX19/Inputs!B19/12</f>
        <v>199323.24982556238</v>
      </c>
      <c r="DZ20" s="24">
        <f ca="1">DY19/Inputs!B19/12</f>
        <v>199240.28739997823</v>
      </c>
      <c r="EA20" s="25">
        <f ca="1">SUM(DO20:DZ20)</f>
        <v>2396352.3766671997</v>
      </c>
      <c r="EB20" s="24">
        <f ca="1">DZ19/Inputs!B19/12</f>
        <v>199157.04133902848</v>
      </c>
      <c r="EC20" s="24">
        <f ca="1">EB19/Inputs!B19/12</f>
        <v>199074.37401286536</v>
      </c>
      <c r="ED20" s="24">
        <f ca="1">EC19/Inputs!B19/12</f>
        <v>198992.17661220231</v>
      </c>
      <c r="EE20" s="24">
        <f ca="1">ED19/Inputs!B19/12</f>
        <v>198910.11727226689</v>
      </c>
      <c r="EF20" s="24">
        <f ca="1">EE19/Inputs!B19/12</f>
        <v>198827.50088808234</v>
      </c>
      <c r="EG20" s="24">
        <f ca="1">EF19/Inputs!B19/12</f>
        <v>198744.85480719132</v>
      </c>
      <c r="EH20" s="24">
        <f ca="1">EG19/Inputs!B19/12</f>
        <v>198662.37446314629</v>
      </c>
      <c r="EI20" s="24">
        <f ca="1">EH19/Inputs!B19/12</f>
        <v>198579.98690423192</v>
      </c>
      <c r="EJ20" s="24">
        <f ca="1">EI19/Inputs!B19/12</f>
        <v>198497.76845256417</v>
      </c>
      <c r="EK20" s="24">
        <f ca="1">EJ19/Inputs!B19/12</f>
        <v>198415.59647323328</v>
      </c>
      <c r="EL20" s="24">
        <f ca="1">EK19/Inputs!B19/12</f>
        <v>198333.5063995641</v>
      </c>
      <c r="EM20" s="24">
        <f ca="1">EL19/Inputs!B19/12</f>
        <v>198251.82433402879</v>
      </c>
      <c r="EN20" s="25">
        <f ca="1">SUM(EB20:EM20)</f>
        <v>2384447.1219584052</v>
      </c>
    </row>
    <row r="21" spans="1:144" ht="12.75" customHeight="1" outlineLevel="1">
      <c r="A21" s="11" t="str">
        <f>Labels!B19</f>
        <v>Capital Investment</v>
      </c>
      <c r="B21" s="24">
        <f>B20+(B22-B19)/Inputs!B22/12</f>
        <v>206222.01441622889</v>
      </c>
      <c r="C21" s="24">
        <f ca="1">C20+(C22-C19)/Inputs!B22/12</f>
        <v>205831.18682405943</v>
      </c>
      <c r="D21" s="24">
        <f ca="1">D20+(D22-D19)/Inputs!B22/12</f>
        <v>205347.25596689383</v>
      </c>
      <c r="E21" s="24">
        <f ca="1">E20+(E22-E19)/Inputs!B22/12</f>
        <v>205081.50896132924</v>
      </c>
      <c r="F21" s="24">
        <f ca="1">F20+(F22-F19)/Inputs!B22/12</f>
        <v>204707.57675160997</v>
      </c>
      <c r="G21" s="24">
        <f ca="1">G20+(G22-G19)/Inputs!B22/12</f>
        <v>204310.19551025474</v>
      </c>
      <c r="H21" s="24">
        <f ca="1">H20+(H22-H19)/Inputs!B22/12</f>
        <v>203925.02453367456</v>
      </c>
      <c r="I21" s="24">
        <f ca="1">I20+(I22-I19)/Inputs!B22/12</f>
        <v>203640.29765839348</v>
      </c>
      <c r="J21" s="24">
        <f ca="1">J20+(J22-J19)/Inputs!B22/12</f>
        <v>203291.06895909781</v>
      </c>
      <c r="K21" s="24">
        <f ca="1">K20+(K22-K19)/Inputs!B22/12</f>
        <v>202949.69327589651</v>
      </c>
      <c r="L21" s="24">
        <f ca="1">L20+(L22-L19)/Inputs!B22/12</f>
        <v>202619.61746549504</v>
      </c>
      <c r="M21" s="24">
        <f ca="1">M20+(M22-M19)/Inputs!B22/12</f>
        <v>202362.20348454866</v>
      </c>
      <c r="N21" s="25">
        <f ca="1">SUM(B21:M21)</f>
        <v>2450287.6438074824</v>
      </c>
      <c r="O21" s="24">
        <f ca="1">O20+(O22-O19)/Inputs!B22/12</f>
        <v>202162.61896230988</v>
      </c>
      <c r="P21" s="24">
        <f ca="1">P20+(P22-P19)/Inputs!B22/12</f>
        <v>201851.87053842854</v>
      </c>
      <c r="Q21" s="24">
        <f ca="1">Q20+(Q22-Q19)/Inputs!B22/12</f>
        <v>201485.48640480998</v>
      </c>
      <c r="R21" s="24">
        <f ca="1">R20+(R22-R19)/Inputs!B22/12</f>
        <v>201213.35726095326</v>
      </c>
      <c r="S21" s="24">
        <f ca="1">S20+(S22-S19)/Inputs!B22/12</f>
        <v>200988.69218445336</v>
      </c>
      <c r="T21" s="24">
        <f ca="1">T20+(T22-T19)/Inputs!B22/12</f>
        <v>200707.14089212293</v>
      </c>
      <c r="U21" s="24">
        <f ca="1">U20+(U22-U19)/Inputs!B22/12</f>
        <v>200411.72354389608</v>
      </c>
      <c r="V21" s="24">
        <f ca="1">V20+(V22-V19)/Inputs!B22/12</f>
        <v>200198.63880454272</v>
      </c>
      <c r="W21" s="24">
        <f ca="1">W20+(W22-W19)/Inputs!B22/12</f>
        <v>199972.8943218505</v>
      </c>
      <c r="X21" s="24">
        <f ca="1">X20+(X22-X19)/Inputs!B22/12</f>
        <v>199767.51886351866</v>
      </c>
      <c r="Y21" s="24">
        <f ca="1">Y20+(Y22-Y19)/Inputs!B22/12</f>
        <v>199469.5295437286</v>
      </c>
      <c r="Z21" s="24">
        <f ca="1">Z20+(Z22-Z19)/Inputs!B22/12</f>
        <v>199260.49395639278</v>
      </c>
      <c r="AA21" s="25">
        <f ca="1">SUM(O21:Z21)</f>
        <v>2407489.9652770073</v>
      </c>
      <c r="AB21" s="24">
        <f ca="1">AB20+(AB22-AB19)/Inputs!B22/12</f>
        <v>198961.34162653532</v>
      </c>
      <c r="AC21" s="24">
        <f ca="1">AC20+(AC22-AC19)/Inputs!B22/12</f>
        <v>198825.70079667793</v>
      </c>
      <c r="AD21" s="24">
        <f ca="1">AD20+(AD22-AD19)/Inputs!B22/12</f>
        <v>198517.90110163836</v>
      </c>
      <c r="AE21" s="24">
        <f ca="1">AE20+(AE22-AE19)/Inputs!B22/12</f>
        <v>198264.82625457263</v>
      </c>
      <c r="AF21" s="24">
        <f ca="1">AF20+(AF22-AF19)/Inputs!B22/12</f>
        <v>198063.81704541689</v>
      </c>
      <c r="AG21" s="24">
        <f ca="1">AG20+(AG22-AG19)/Inputs!B22/12</f>
        <v>197762.8083385569</v>
      </c>
      <c r="AH21" s="24">
        <f ca="1">AH20+(AH22-AH19)/Inputs!B22/12</f>
        <v>197482.96482122169</v>
      </c>
      <c r="AI21" s="24">
        <f ca="1">AI20+(AI22-AI19)/Inputs!B22/12</f>
        <v>197229.92981656222</v>
      </c>
      <c r="AJ21" s="24">
        <f ca="1">AJ20+(AJ22-AJ19)/Inputs!B22/12</f>
        <v>196988.36468323512</v>
      </c>
      <c r="AK21" s="24">
        <f ca="1">AK20+(AK22-AK19)/Inputs!B22/12</f>
        <v>196762.78936827867</v>
      </c>
      <c r="AL21" s="24">
        <f ca="1">AL20+(AL22-AL19)/Inputs!B22/12</f>
        <v>196513.47740009063</v>
      </c>
      <c r="AM21" s="24">
        <f ca="1">AM20+(AM22-AM19)/Inputs!B22/12</f>
        <v>196204.00438437436</v>
      </c>
      <c r="AN21" s="25">
        <f ca="1">SUM(AB21:AM21)</f>
        <v>2371577.9256371604</v>
      </c>
      <c r="AO21" s="24">
        <f ca="1">AO20+(AO22-AO19)/Inputs!B22/12</f>
        <v>195908.90888588279</v>
      </c>
      <c r="AP21" s="24">
        <f ca="1">AP20+(AP22-AP19)/Inputs!B22/12</f>
        <v>195812.52599066959</v>
      </c>
      <c r="AQ21" s="24">
        <f ca="1">AQ20+(AQ22-AQ19)/Inputs!B22/12</f>
        <v>195666.40710963871</v>
      </c>
      <c r="AR21" s="24">
        <f ca="1">AR20+(AR22-AR19)/Inputs!B22/12</f>
        <v>195483.28089655962</v>
      </c>
      <c r="AS21" s="24">
        <f ca="1">AS20+(AS22-AS19)/Inputs!B22/12</f>
        <v>195364.8786957853</v>
      </c>
      <c r="AT21" s="24">
        <f ca="1">AT20+(AT22-AT19)/Inputs!B22/12</f>
        <v>195174.47403632296</v>
      </c>
      <c r="AU21" s="24">
        <f ca="1">AU20+(AU22-AU19)/Inputs!B22/12</f>
        <v>195004.26368719595</v>
      </c>
      <c r="AV21" s="24">
        <f ca="1">AV20+(AV22-AV19)/Inputs!B22/12</f>
        <v>194882.20269807978</v>
      </c>
      <c r="AW21" s="24">
        <f ca="1">AW20+(AW22-AW19)/Inputs!B22/12</f>
        <v>194696.77643994294</v>
      </c>
      <c r="AX21" s="24">
        <f ca="1">AX20+(AX22-AX19)/Inputs!B22/12</f>
        <v>194541.31727794083</v>
      </c>
      <c r="AY21" s="24">
        <f ca="1">AY20+(AY22-AY19)/Inputs!B22/12</f>
        <v>194419.09005410041</v>
      </c>
      <c r="AZ21" s="24">
        <f ca="1">AZ20+(AZ22-AZ19)/Inputs!B22/12</f>
        <v>194330.00636020696</v>
      </c>
      <c r="BA21" s="25">
        <f ca="1">SUM(AO21:AZ21)</f>
        <v>2341284.1321323258</v>
      </c>
      <c r="BB21" s="24">
        <f ca="1">BB20+(BB22-BB19)/Inputs!B22/12</f>
        <v>194145.20427693005</v>
      </c>
      <c r="BC21" s="24">
        <f ca="1">BC20+(BC22-BC19)/Inputs!B22/12</f>
        <v>194014.84728947355</v>
      </c>
      <c r="BD21" s="24">
        <f ca="1">BD20+(BD22-BD19)/Inputs!B22/12</f>
        <v>193863.53901613082</v>
      </c>
      <c r="BE21" s="24">
        <f ca="1">BE20+(BE22-BE19)/Inputs!B22/12</f>
        <v>193685.41318240794</v>
      </c>
      <c r="BF21" s="24">
        <f ca="1">BF20+(BF22-BF19)/Inputs!B22/12</f>
        <v>193602.32574718262</v>
      </c>
      <c r="BG21" s="24">
        <f ca="1">BG20+(BG22-BG19)/Inputs!B22/12</f>
        <v>193331.84887188402</v>
      </c>
      <c r="BH21" s="24">
        <f ca="1">BH20+(BH22-BH19)/Inputs!B22/12</f>
        <v>193197.9560867456</v>
      </c>
      <c r="BI21" s="24">
        <f ca="1">BI20+(BI22-BI19)/Inputs!B22/12</f>
        <v>192989.82303241803</v>
      </c>
      <c r="BJ21" s="24">
        <f ca="1">BJ20+(BJ22-BJ19)/Inputs!B22/12</f>
        <v>192817.49006891201</v>
      </c>
      <c r="BK21" s="24">
        <f ca="1">BK20+(BK22-BK19)/Inputs!B22/12</f>
        <v>192625.61825706536</v>
      </c>
      <c r="BL21" s="24">
        <f ca="1">BL20+(BL22-BL19)/Inputs!B22/12</f>
        <v>192488.66217188805</v>
      </c>
      <c r="BM21" s="24">
        <f ca="1">BM20+(BM22-BM19)/Inputs!B22/12</f>
        <v>192294.76841369248</v>
      </c>
      <c r="BN21" s="25">
        <f ca="1">SUM(BB21:BM21)</f>
        <v>2319057.4964147303</v>
      </c>
      <c r="BO21" s="24">
        <f ca="1">BO20+(BO22-BO19)/Inputs!B22/12</f>
        <v>192165.8920351472</v>
      </c>
      <c r="BP21" s="24">
        <f ca="1">BP20+(BP22-BP19)/Inputs!B22/12</f>
        <v>191920.26077587684</v>
      </c>
      <c r="BQ21" s="24">
        <f ca="1">BQ20+(BQ22-BQ19)/Inputs!B22/12</f>
        <v>191785.00380090909</v>
      </c>
      <c r="BR21" s="24">
        <f ca="1">BR20+(BR22-BR19)/Inputs!B22/12</f>
        <v>191633.37621971083</v>
      </c>
      <c r="BS21" s="24">
        <f ca="1">BS20+(BS22-BS19)/Inputs!B22/12</f>
        <v>191573.13359569697</v>
      </c>
      <c r="BT21" s="24">
        <f ca="1">BT20+(BT22-BT19)/Inputs!B22/12</f>
        <v>191457.40993225071</v>
      </c>
      <c r="BU21" s="24">
        <f ca="1">BU20+(BU22-BU19)/Inputs!B22/12</f>
        <v>191440.70913824486</v>
      </c>
      <c r="BV21" s="24">
        <f ca="1">BV20+(BV22-BV19)/Inputs!B22/12</f>
        <v>191318.44562893701</v>
      </c>
      <c r="BW21" s="24">
        <f ca="1">BW20+(BW22-BW19)/Inputs!B22/12</f>
        <v>191228.05094324332</v>
      </c>
      <c r="BX21" s="24">
        <f ca="1">BX20+(BX22-BX19)/Inputs!B22/12</f>
        <v>191074.33184584163</v>
      </c>
      <c r="BY21" s="24">
        <f ca="1">BY20+(BY22-BY19)/Inputs!B22/12</f>
        <v>191044.88935633632</v>
      </c>
      <c r="BZ21" s="24">
        <f ca="1">BZ20+(BZ22-BZ19)/Inputs!B22/12</f>
        <v>190979.08204829891</v>
      </c>
      <c r="CA21" s="25">
        <f ca="1">SUM(BO21:BZ21)</f>
        <v>2297620.5853204937</v>
      </c>
      <c r="CB21" s="24">
        <f ca="1">CB20+(CB22-CB19)/Inputs!B22/12</f>
        <v>190873.83233768819</v>
      </c>
      <c r="CC21" s="24">
        <f ca="1">CC20+(CC22-CC19)/Inputs!B22/12</f>
        <v>190683.13382889176</v>
      </c>
      <c r="CD21" s="24">
        <f ca="1">CD20+(CD22-CD19)/Inputs!B22/12</f>
        <v>190594.03204753509</v>
      </c>
      <c r="CE21" s="24">
        <f ca="1">CE20+(CE22-CE19)/Inputs!B22/12</f>
        <v>190423.57163269934</v>
      </c>
      <c r="CF21" s="24">
        <f ca="1">CF20+(CF22-CF19)/Inputs!B22/12</f>
        <v>190396.38354594156</v>
      </c>
      <c r="CG21" s="24">
        <f ca="1">CG20+(CG22-CG19)/Inputs!B22/12</f>
        <v>190289.83120124965</v>
      </c>
      <c r="CH21" s="24">
        <f ca="1">CH20+(CH22-CH19)/Inputs!B22/12</f>
        <v>190171.67969619134</v>
      </c>
      <c r="CI21" s="24">
        <f ca="1">CI20+(CI22-CI19)/Inputs!B22/12</f>
        <v>190128.4913597492</v>
      </c>
      <c r="CJ21" s="24">
        <f ca="1">CJ20+(CJ22-CJ19)/Inputs!B22/12</f>
        <v>189931.6509177543</v>
      </c>
      <c r="CK21" s="24">
        <f ca="1">CK20+(CK22-CK19)/Inputs!B22/12</f>
        <v>189758.41835370337</v>
      </c>
      <c r="CL21" s="24">
        <f ca="1">CL20+(CL22-CL19)/Inputs!B22/12</f>
        <v>189678.25111918588</v>
      </c>
      <c r="CM21" s="24">
        <f ca="1">CM20+(CM22-CM19)/Inputs!B22/12</f>
        <v>189587.27083830588</v>
      </c>
      <c r="CN21" s="25">
        <f ca="1">SUM(CB21:CM21)</f>
        <v>2282516.5468788957</v>
      </c>
      <c r="CO21" s="24">
        <f ca="1">CO20+(CO22-CO19)/Inputs!B22/12</f>
        <v>189422.38280490227</v>
      </c>
      <c r="CP21" s="24">
        <f ca="1">CP20+(CP22-CP19)/Inputs!B22/12</f>
        <v>189304.17152191495</v>
      </c>
      <c r="CQ21" s="24">
        <f ca="1">CQ20+(CQ22-CQ19)/Inputs!B22/12</f>
        <v>189246.6118876214</v>
      </c>
      <c r="CR21" s="24">
        <f ca="1">CR20+(CR22-CR19)/Inputs!B22/12</f>
        <v>189187.63362437667</v>
      </c>
      <c r="CS21" s="24">
        <f ca="1">CS20+(CS22-CS19)/Inputs!B22/12</f>
        <v>189082.23691858407</v>
      </c>
      <c r="CT21" s="24">
        <f ca="1">CT20+(CT22-CT19)/Inputs!B22/12</f>
        <v>188904.3460991428</v>
      </c>
      <c r="CU21" s="24">
        <f ca="1">CU20+(CU22-CU19)/Inputs!B22/12</f>
        <v>188731.02096790852</v>
      </c>
      <c r="CV21" s="24">
        <f ca="1">CV20+(CV22-CV19)/Inputs!B22/12</f>
        <v>188649.74300824411</v>
      </c>
      <c r="CW21" s="24">
        <f ca="1">CW20+(CW22-CW19)/Inputs!B22/12</f>
        <v>188539.78020675699</v>
      </c>
      <c r="CX21" s="24">
        <f ca="1">CX20+(CX22-CX19)/Inputs!B22/12</f>
        <v>188419.56553638016</v>
      </c>
      <c r="CY21" s="24">
        <f ca="1">CY20+(CY22-CY19)/Inputs!B22/12</f>
        <v>188297.13194376993</v>
      </c>
      <c r="CZ21" s="24">
        <f ca="1">CZ20+(CZ22-CZ19)/Inputs!B22/12</f>
        <v>188098.26301710226</v>
      </c>
      <c r="DA21" s="25">
        <f ca="1">SUM(CO21:CZ21)</f>
        <v>2265882.8875367041</v>
      </c>
      <c r="DB21" s="24">
        <f ca="1">DB20+(DB22-DB19)/Inputs!B22/12</f>
        <v>187892.75416585221</v>
      </c>
      <c r="DC21" s="24">
        <f ca="1">DC20+(DC22-DC19)/Inputs!B22/12</f>
        <v>187777.51227629578</v>
      </c>
      <c r="DD21" s="24">
        <f ca="1">DD20+(DD22-DD19)/Inputs!B22/12</f>
        <v>187755.91079634771</v>
      </c>
      <c r="DE21" s="24">
        <f ca="1">DE20+(DE22-DE19)/Inputs!B22/12</f>
        <v>187546.00254629183</v>
      </c>
      <c r="DF21" s="24">
        <f ca="1">DF20+(DF22-DF19)/Inputs!B22/12</f>
        <v>187507.01480217752</v>
      </c>
      <c r="DG21" s="24">
        <f ca="1">DG20+(DG22-DG19)/Inputs!B22/12</f>
        <v>187371.08718173322</v>
      </c>
      <c r="DH21" s="24">
        <f ca="1">DH20+(DH22-DH19)/Inputs!B22/12</f>
        <v>187247.29857733508</v>
      </c>
      <c r="DI21" s="24">
        <f ca="1">DI20+(DI22-DI19)/Inputs!B22/12</f>
        <v>187229.00163357228</v>
      </c>
      <c r="DJ21" s="24">
        <f ca="1">DJ20+(DJ22-DJ19)/Inputs!B22/12</f>
        <v>187014.89273875818</v>
      </c>
      <c r="DK21" s="24">
        <f ca="1">DK20+(DK22-DK19)/Inputs!B22/12</f>
        <v>186827.52151473847</v>
      </c>
      <c r="DL21" s="24">
        <f ca="1">DL20+(DL22-DL19)/Inputs!B22/12</f>
        <v>186734.64058934001</v>
      </c>
      <c r="DM21" s="24">
        <f ca="1">DM20+(DM22-DM19)/Inputs!B22/12</f>
        <v>186575.79589459073</v>
      </c>
      <c r="DN21" s="25">
        <f ca="1">SUM(DB21:DM21)</f>
        <v>2247479.4327170332</v>
      </c>
      <c r="DO21" s="24">
        <f ca="1">DO20+(DO22-DO19)/Inputs!B22/12</f>
        <v>186426.63003179236</v>
      </c>
      <c r="DP21" s="24">
        <f ca="1">DP20+(DP22-DP19)/Inputs!B22/12</f>
        <v>186315.24073477069</v>
      </c>
      <c r="DQ21" s="24">
        <f ca="1">DQ20+(DQ22-DQ19)/Inputs!B22/12</f>
        <v>186130.13322970405</v>
      </c>
      <c r="DR21" s="24">
        <f ca="1">DR20+(DR22-DR19)/Inputs!B22/12</f>
        <v>186074.2726683158</v>
      </c>
      <c r="DS21" s="24">
        <f ca="1">DS20+(DS22-DS19)/Inputs!B22/12</f>
        <v>185869.54118379758</v>
      </c>
      <c r="DT21" s="24">
        <f ca="1">DT20+(DT22-DT19)/Inputs!B22/12</f>
        <v>185824.33967351622</v>
      </c>
      <c r="DU21" s="24">
        <f ca="1">DU20+(DU22-DU19)/Inputs!B22/12</f>
        <v>185677.78194564951</v>
      </c>
      <c r="DV21" s="24">
        <f ca="1">DV20+(DV22-DV19)/Inputs!B22/12</f>
        <v>185629.90664230956</v>
      </c>
      <c r="DW21" s="24">
        <f ca="1">DW20+(DW22-DW19)/Inputs!B22/12</f>
        <v>185476.97898721407</v>
      </c>
      <c r="DX21" s="24">
        <f ca="1">DX20+(DX22-DX19)/Inputs!B22/12</f>
        <v>185468.97109732058</v>
      </c>
      <c r="DY21" s="24">
        <f ca="1">DY20+(DY22-DY19)/Inputs!B22/12</f>
        <v>185337.91158600774</v>
      </c>
      <c r="DZ21" s="24">
        <f ca="1">DZ20+(DZ22-DZ19)/Inputs!B22/12</f>
        <v>185352.17660457027</v>
      </c>
      <c r="EA21" s="25">
        <f ca="1">SUM(DO21:DZ21)</f>
        <v>2229583.8843849683</v>
      </c>
      <c r="EB21" s="24">
        <f ca="1">EB20+(EB22-EB19)/Inputs!B22/12</f>
        <v>185347.87802764046</v>
      </c>
      <c r="EC21" s="24">
        <f ca="1">EC20+(EC22-EC19)/Inputs!B22/12</f>
        <v>185288.40490371292</v>
      </c>
      <c r="ED21" s="24">
        <f ca="1">ED20+(ED22-ED19)/Inputs!B22/12</f>
        <v>185112.62406920167</v>
      </c>
      <c r="EE21" s="24">
        <f ca="1">EE20+(EE22-EE19)/Inputs!B22/12</f>
        <v>185025.57568257619</v>
      </c>
      <c r="EF21" s="24">
        <f ca="1">EF20+(EF22-EF19)/Inputs!B22/12</f>
        <v>184970.80308850744</v>
      </c>
      <c r="EG21" s="24">
        <f ca="1">EG20+(EG22-EG19)/Inputs!B22/12</f>
        <v>184903.74490957946</v>
      </c>
      <c r="EH21" s="24">
        <f ca="1">EH20+(EH22-EH19)/Inputs!B22/12</f>
        <v>184849.67458296716</v>
      </c>
      <c r="EI21" s="24">
        <f ca="1">EI20+(EI22-EI19)/Inputs!B22/12</f>
        <v>184775.09437663728</v>
      </c>
      <c r="EJ21" s="24">
        <f ca="1">EJ20+(EJ22-EJ19)/Inputs!B22/12</f>
        <v>184706.63607614304</v>
      </c>
      <c r="EK21" s="24">
        <f ca="1">EK20+(EK22-EK19)/Inputs!B22/12</f>
        <v>184693.00946329869</v>
      </c>
      <c r="EL21" s="24">
        <f ca="1">EL20+(EL22-EL19)/Inputs!B22/12</f>
        <v>184554.16110170423</v>
      </c>
      <c r="EM21" s="24">
        <f ca="1">EM20+(EM22-EM19)/Inputs!B22/12</f>
        <v>184486.64691113887</v>
      </c>
      <c r="EN21" s="25">
        <f ca="1">SUM(EB21:EM21)</f>
        <v>2218714.253193107</v>
      </c>
    </row>
    <row r="22" spans="1:144" ht="12.75" customHeight="1" outlineLevel="1">
      <c r="A22" s="9" t="str">
        <f>Labels!B14</f>
        <v>Desired Capital</v>
      </c>
      <c r="B22" s="28">
        <f>Inputs!B20*B10/(1/Inputs!B19/12+'(Other Computations)'!B144)</f>
        <v>34645298.421926454</v>
      </c>
      <c r="C22" s="28">
        <f ca="1">Inputs!B20*C10/(1/Inputs!B19/12+'(Other Computations)'!B144)</f>
        <v>34631228.628608353</v>
      </c>
      <c r="D22" s="28">
        <f ca="1">Inputs!B20*D10/(1/Inputs!B19/12+'(Other Computations)'!B144)</f>
        <v>34613416.290158227</v>
      </c>
      <c r="E22" s="28">
        <f ca="1">Inputs!B20*E10/(1/Inputs!B19/12+'(Other Computations)'!B144)</f>
        <v>34603058.38827832</v>
      </c>
      <c r="F22" s="28">
        <f ca="1">Inputs!B20*F10/(1/Inputs!B19/12+'(Other Computations)'!B144)</f>
        <v>34588646.097867385</v>
      </c>
      <c r="G22" s="28">
        <f ca="1">Inputs!B20*G10/(1/Inputs!B19/12+'(Other Computations)'!B144)</f>
        <v>34573077.364285693</v>
      </c>
      <c r="H22" s="28">
        <f ca="1">Inputs!B20*H10/(1/Inputs!B19/12+'(Other Computations)'!B144)</f>
        <v>34557636.606437467</v>
      </c>
      <c r="I22" s="28">
        <f ca="1">Inputs!B20*I10/(1/Inputs!B19/12+'(Other Computations)'!B144)</f>
        <v>34545519.336292654</v>
      </c>
      <c r="J22" s="28">
        <f ca="1">Inputs!B20*J10/(1/Inputs!B19/12+'(Other Computations)'!B144)</f>
        <v>34530887.182880938</v>
      </c>
      <c r="K22" s="28">
        <f ca="1">Inputs!B20*K10/(1/Inputs!B19/12+'(Other Computations)'!B144)</f>
        <v>34516260.63595733</v>
      </c>
      <c r="L22" s="28">
        <f ca="1">Inputs!B20*L10/(1/Inputs!B19/12+'(Other Computations)'!B144)</f>
        <v>34501786.604922585</v>
      </c>
      <c r="M22" s="28">
        <f ca="1">Inputs!B20*M10/(1/Inputs!B19/12+'(Other Computations)'!B144)</f>
        <v>34489685.386717118</v>
      </c>
      <c r="N22" s="29">
        <f ca="1">M22</f>
        <v>34489685.386717118</v>
      </c>
      <c r="O22" s="28">
        <f ca="1">Inputs!B20*O10/(1/Inputs!B19/12+'(Other Computations)'!B144)</f>
        <v>34479494.769990817</v>
      </c>
      <c r="P22" s="28">
        <f ca="1">Inputs!B20*P10/(1/Inputs!B19/12+'(Other Computations)'!B144)</f>
        <v>34465174.69934389</v>
      </c>
      <c r="Q22" s="28">
        <f ca="1">Inputs!B20*Q10/(1/Inputs!B19/12+'(Other Computations)'!B144)</f>
        <v>34448601.653155439</v>
      </c>
      <c r="R22" s="28">
        <f ca="1">Inputs!B20*R10/(1/Inputs!B19/12+'(Other Computations)'!B144)</f>
        <v>34435140.640980549</v>
      </c>
      <c r="S22" s="28">
        <f ca="1">Inputs!B20*S10/(1/Inputs!B19/12+'(Other Computations)'!B144)</f>
        <v>34423214.855171099</v>
      </c>
      <c r="T22" s="28">
        <f ca="1">Inputs!B20*T10/(1/Inputs!B19/12+'(Other Computations)'!B144)</f>
        <v>34409096.625587732</v>
      </c>
      <c r="U22" s="28">
        <f ca="1">Inputs!B20*U10/(1/Inputs!B19/12+'(Other Computations)'!B144)</f>
        <v>34394268.653520048</v>
      </c>
      <c r="V22" s="28">
        <f ca="1">Inputs!B20*V10/(1/Inputs!B19/12+'(Other Computations)'!B144)</f>
        <v>34382193.275104441</v>
      </c>
      <c r="W22" s="28">
        <f ca="1">Inputs!B20*W10/(1/Inputs!B19/12+'(Other Computations)'!B144)</f>
        <v>34369537.322927773</v>
      </c>
      <c r="X22" s="28">
        <f ca="1">Inputs!B20*X10/(1/Inputs!B19/12+'(Other Computations)'!B144)</f>
        <v>34357460.788397871</v>
      </c>
      <c r="Y22" s="28">
        <f ca="1">Inputs!B20*Y10/(1/Inputs!B19/12+'(Other Computations)'!B144)</f>
        <v>34341920.112445809</v>
      </c>
      <c r="Z22" s="28">
        <f ca="1">Inputs!B20*Z10/(1/Inputs!B19/12+'(Other Computations)'!B144)</f>
        <v>34329355.665676408</v>
      </c>
      <c r="AA22" s="29">
        <f ca="1">Z22</f>
        <v>34329355.665676408</v>
      </c>
      <c r="AB22" s="28">
        <f ca="1">Inputs!B20*AB10/(1/Inputs!B19/12+'(Other Computations)'!B144)</f>
        <v>34313430.48461242</v>
      </c>
      <c r="AC22" s="28">
        <f ca="1">Inputs!B20*AC10/(1/Inputs!B19/12+'(Other Computations)'!B144)</f>
        <v>34303167.353592202</v>
      </c>
      <c r="AD22" s="28">
        <f ca="1">Inputs!B20*AD10/(1/Inputs!B19/12+'(Other Computations)'!B144)</f>
        <v>34286665.655340001</v>
      </c>
      <c r="AE22" s="28">
        <f ca="1">Inputs!B20*AE10/(1/Inputs!B19/12+'(Other Computations)'!B144)</f>
        <v>34271887.341985419</v>
      </c>
      <c r="AF22" s="28">
        <f ca="1">Inputs!B20*AF10/(1/Inputs!B19/12+'(Other Computations)'!B144)</f>
        <v>34258828.541142881</v>
      </c>
      <c r="AG22" s="28">
        <f ca="1">Inputs!B20*AG10/(1/Inputs!B19/12+'(Other Computations)'!B144)</f>
        <v>34242056.715324759</v>
      </c>
      <c r="AH22" s="28">
        <f ca="1">Inputs!B20*AH10/(1/Inputs!B19/12+'(Other Computations)'!B144)</f>
        <v>34225823.558580071</v>
      </c>
      <c r="AI22" s="28">
        <f ca="1">Inputs!B20*AI10/(1/Inputs!B19/12+'(Other Computations)'!B144)</f>
        <v>34210375.497070901</v>
      </c>
      <c r="AJ22" s="28">
        <f ca="1">Inputs!B20*AJ10/(1/Inputs!B19/12+'(Other Computations)'!B144)</f>
        <v>34195183.941858046</v>
      </c>
      <c r="AK22" s="28">
        <f ca="1">Inputs!B20*AK10/(1/Inputs!B19/12+'(Other Computations)'!B144)</f>
        <v>34180418.407720283</v>
      </c>
      <c r="AL22" s="28">
        <f ca="1">Inputs!B20*AL10/(1/Inputs!B19/12+'(Other Computations)'!B144)</f>
        <v>34164663.204675116</v>
      </c>
      <c r="AM22" s="28">
        <f ca="1">Inputs!B20*AM10/(1/Inputs!B19/12+'(Other Computations)'!B144)</f>
        <v>34146580.782034896</v>
      </c>
      <c r="AN22" s="29">
        <f ca="1">AM22</f>
        <v>34146580.782034896</v>
      </c>
      <c r="AO22" s="28">
        <f ca="1">Inputs!B20*AO10/(1/Inputs!B19/12+'(Other Computations)'!B144)</f>
        <v>34128800.257969558</v>
      </c>
      <c r="AP22" s="28">
        <f ca="1">Inputs!B20*AP10/(1/Inputs!B19/12+'(Other Computations)'!B144)</f>
        <v>34117985.925591841</v>
      </c>
      <c r="AQ22" s="28">
        <f ca="1">Inputs!B20*AQ10/(1/Inputs!B19/12+'(Other Computations)'!B144)</f>
        <v>34105390.551282249</v>
      </c>
      <c r="AR22" s="28">
        <f ca="1">Inputs!B20*AR10/(1/Inputs!B19/12+'(Other Computations)'!B144)</f>
        <v>34091381.165163949</v>
      </c>
      <c r="AS22" s="28">
        <f ca="1">Inputs!B20*AS10/(1/Inputs!B19/12+'(Other Computations)'!B144)</f>
        <v>34079593.689741664</v>
      </c>
      <c r="AT22" s="28">
        <f ca="1">Inputs!B20*AT10/(1/Inputs!B19/12+'(Other Computations)'!B144)</f>
        <v>34065179.112808928</v>
      </c>
      <c r="AU22" s="28">
        <f ca="1">Inputs!B20*AU10/(1/Inputs!B19/12+'(Other Computations)'!B144)</f>
        <v>34051371.289932974</v>
      </c>
      <c r="AV22" s="28">
        <f ca="1">Inputs!B20*AV10/(1/Inputs!B19/12+'(Other Computations)'!B144)</f>
        <v>34039212.434721455</v>
      </c>
      <c r="AW22" s="28">
        <f ca="1">Inputs!B20*AW10/(1/Inputs!B19/12+'(Other Computations)'!B144)</f>
        <v>34024732.558257967</v>
      </c>
      <c r="AX22" s="28">
        <f ca="1">Inputs!B20*AX10/(1/Inputs!B19/12+'(Other Computations)'!B144)</f>
        <v>34011218.445135348</v>
      </c>
      <c r="AY22" s="28">
        <f ca="1">Inputs!B20*AY10/(1/Inputs!B19/12+'(Other Computations)'!B144)</f>
        <v>33998831.412365399</v>
      </c>
      <c r="AZ22" s="28">
        <f ca="1">Inputs!B20*AZ10/(1/Inputs!B19/12+'(Other Computations)'!B144)</f>
        <v>33987595.760599248</v>
      </c>
      <c r="BA22" s="29">
        <f ca="1">AZ22</f>
        <v>33987595.760599248</v>
      </c>
      <c r="BB22" s="28">
        <f ca="1">Inputs!B20*BB10/(1/Inputs!B19/12+'(Other Computations)'!B144)</f>
        <v>33972898.895459317</v>
      </c>
      <c r="BC22" s="28">
        <f ca="1">Inputs!B20*BC10/(1/Inputs!B19/12+'(Other Computations)'!B144)</f>
        <v>33960044.130565196</v>
      </c>
      <c r="BD22" s="28">
        <f ca="1">Inputs!B20*BD10/(1/Inputs!B19/12+'(Other Computations)'!B144)</f>
        <v>33946392.243731834</v>
      </c>
      <c r="BE22" s="28">
        <f ca="1">Inputs!B20*BE10/(1/Inputs!B19/12+'(Other Computations)'!B144)</f>
        <v>33931700.132909149</v>
      </c>
      <c r="BF22" s="28">
        <f ca="1">Inputs!B20*BF10/(1/Inputs!B19/12+'(Other Computations)'!B144)</f>
        <v>33920332.539829805</v>
      </c>
      <c r="BG22" s="28">
        <f ca="1">Inputs!B20*BG10/(1/Inputs!B19/12+'(Other Computations)'!B144)</f>
        <v>33902223.292513207</v>
      </c>
      <c r="BH22" s="28">
        <f ca="1">Inputs!B20*BH10/(1/Inputs!B19/12+'(Other Computations)'!B144)</f>
        <v>33888828.259811603</v>
      </c>
      <c r="BI22" s="28">
        <f ca="1">Inputs!B20*BI10/(1/Inputs!B19/12+'(Other Computations)'!B144)</f>
        <v>33872734.477772832</v>
      </c>
      <c r="BJ22" s="28">
        <f ca="1">Inputs!B20*BJ10/(1/Inputs!B19/12+'(Other Computations)'!B144)</f>
        <v>33857801.098286822</v>
      </c>
      <c r="BK22" s="28">
        <f ca="1">Inputs!B20*BK10/(1/Inputs!B19/12+'(Other Computations)'!B144)</f>
        <v>33842087.783618703</v>
      </c>
      <c r="BL22" s="28">
        <f ca="1">Inputs!B20*BL10/(1/Inputs!B19/12+'(Other Computations)'!B144)</f>
        <v>33828248.452462442</v>
      </c>
      <c r="BM22" s="28">
        <f ca="1">Inputs!B20*BM10/(1/Inputs!B19/12+'(Other Computations)'!B144)</f>
        <v>33812315.940627269</v>
      </c>
      <c r="BN22" s="29">
        <f ca="1">BM22</f>
        <v>33812315.940627269</v>
      </c>
      <c r="BO22" s="28">
        <f ca="1">Inputs!B20*BO10/(1/Inputs!B19/12+'(Other Computations)'!B144)</f>
        <v>33798612.537672482</v>
      </c>
      <c r="BP22" s="28">
        <f ca="1">Inputs!B20*BP10/(1/Inputs!B19/12+'(Other Computations)'!B144)</f>
        <v>33780671.919013023</v>
      </c>
      <c r="BQ22" s="28">
        <f ca="1">Inputs!B20*BQ10/(1/Inputs!B19/12+'(Other Computations)'!B144)</f>
        <v>33766540.711203918</v>
      </c>
      <c r="BR22" s="28">
        <f ca="1">Inputs!B20*BR10/(1/Inputs!B19/12+'(Other Computations)'!B144)</f>
        <v>33751791.693992324</v>
      </c>
      <c r="BS22" s="28">
        <f ca="1">Inputs!B20*BS10/(1/Inputs!B19/12+'(Other Computations)'!B144)</f>
        <v>33740265.021990366</v>
      </c>
      <c r="BT22" s="28">
        <f ca="1">Inputs!B20*BT10/(1/Inputs!B19/12+'(Other Computations)'!B144)</f>
        <v>33726768.581713952</v>
      </c>
      <c r="BU22" s="28">
        <f ca="1">Inputs!B20*BU10/(1/Inputs!B19/12+'(Other Computations)'!B144)</f>
        <v>33716789.85221681</v>
      </c>
      <c r="BV22" s="28">
        <f ca="1">Inputs!B20*BV10/(1/Inputs!B19/12+'(Other Computations)'!B144)</f>
        <v>33703074.500128821</v>
      </c>
      <c r="BW22" s="28">
        <f ca="1">Inputs!B20*BW10/(1/Inputs!B19/12+'(Other Computations)'!B144)</f>
        <v>33690443.559381016</v>
      </c>
      <c r="BX22" s="28">
        <f ca="1">Inputs!B20*BX10/(1/Inputs!B19/12+'(Other Computations)'!B144)</f>
        <v>33675524.184126556</v>
      </c>
      <c r="BY22" s="28">
        <f ca="1">Inputs!B20*BY10/(1/Inputs!B19/12+'(Other Computations)'!B144)</f>
        <v>33665000.231830083</v>
      </c>
      <c r="BZ22" s="28">
        <f ca="1">Inputs!B20*BZ10/(1/Inputs!B19/12+'(Other Computations)'!B144)</f>
        <v>33653226.509382032</v>
      </c>
      <c r="CA22" s="29">
        <f ca="1">BZ22</f>
        <v>33653226.509382032</v>
      </c>
      <c r="CB22" s="28">
        <f ca="1">Inputs!B20*CB10/(1/Inputs!B19/12+'(Other Computations)'!B144)</f>
        <v>33640029.695706494</v>
      </c>
      <c r="CC22" s="28">
        <f ca="1">Inputs!B20*CC10/(1/Inputs!B19/12+'(Other Computations)'!B144)</f>
        <v>33623721.557266898</v>
      </c>
      <c r="CD22" s="28">
        <f ca="1">Inputs!B20*CD10/(1/Inputs!B19/12+'(Other Computations)'!B144)</f>
        <v>33610958.754968703</v>
      </c>
      <c r="CE22" s="28">
        <f ca="1">Inputs!B20*CE10/(1/Inputs!B19/12+'(Other Computations)'!B144)</f>
        <v>33595275.012336515</v>
      </c>
      <c r="CF22" s="28">
        <f ca="1">Inputs!B20*CF10/(1/Inputs!B19/12+'(Other Computations)'!B144)</f>
        <v>33584654.582161598</v>
      </c>
      <c r="CG22" s="28">
        <f ca="1">Inputs!B20*CG10/(1/Inputs!B19/12+'(Other Computations)'!B144)</f>
        <v>33571243.206225201</v>
      </c>
      <c r="CH22" s="28">
        <f ca="1">Inputs!B20*CH10/(1/Inputs!B19/12+'(Other Computations)'!B144)</f>
        <v>33557370.9250172</v>
      </c>
      <c r="CI22" s="28">
        <f ca="1">Inputs!B20*CI10/(1/Inputs!B19/12+'(Other Computations)'!B144)</f>
        <v>33546158.995992996</v>
      </c>
      <c r="CJ22" s="28">
        <f ca="1">Inputs!B20*CJ10/(1/Inputs!B19/12+'(Other Computations)'!B144)</f>
        <v>33529454.975934874</v>
      </c>
      <c r="CK22" s="28">
        <f ca="1">Inputs!B20*CK10/(1/Inputs!B19/12+'(Other Computations)'!B144)</f>
        <v>33513470.736713506</v>
      </c>
      <c r="CL22" s="28">
        <f ca="1">Inputs!B20*CL10/(1/Inputs!B19/12+'(Other Computations)'!B144)</f>
        <v>33500763.045482114</v>
      </c>
      <c r="CM22" s="28">
        <f ca="1">Inputs!B20*CM10/(1/Inputs!B19/12+'(Other Computations)'!B144)</f>
        <v>33487681.061628234</v>
      </c>
      <c r="CN22" s="29">
        <f ca="1">CM22</f>
        <v>33487681.061628234</v>
      </c>
      <c r="CO22" s="28">
        <f ca="1">Inputs!B20*CO10/(1/Inputs!B19/12+'(Other Computations)'!B144)</f>
        <v>33471923.059421856</v>
      </c>
      <c r="CP22" s="28">
        <f ca="1">Inputs!B20*CP10/(1/Inputs!B19/12+'(Other Computations)'!B144)</f>
        <v>33457758.401148569</v>
      </c>
      <c r="CQ22" s="28">
        <f ca="1">Inputs!B20*CQ10/(1/Inputs!B19/12+'(Other Computations)'!B144)</f>
        <v>33445752.788577456</v>
      </c>
      <c r="CR22" s="28">
        <f ca="1">Inputs!B20*CR10/(1/Inputs!B19/12+'(Other Computations)'!B144)</f>
        <v>33433722.859171905</v>
      </c>
      <c r="CS22" s="28">
        <f ca="1">Inputs!B20*CS10/(1/Inputs!B19/12+'(Other Computations)'!B144)</f>
        <v>33420034.349550977</v>
      </c>
      <c r="CT22" s="28">
        <f ca="1">Inputs!B20*CT10/(1/Inputs!B19/12+'(Other Computations)'!B144)</f>
        <v>33403702.261855554</v>
      </c>
      <c r="CU22" s="28">
        <f ca="1">Inputs!B20*CU10/(1/Inputs!B19/12+'(Other Computations)'!B144)</f>
        <v>33387438.127340078</v>
      </c>
      <c r="CV22" s="28">
        <f ca="1">Inputs!B20*CV10/(1/Inputs!B19/12+'(Other Computations)'!B144)</f>
        <v>33374411.580677599</v>
      </c>
      <c r="CW22" s="28">
        <f ca="1">Inputs!B20*CW10/(1/Inputs!B19/12+'(Other Computations)'!B144)</f>
        <v>33360367.912074324</v>
      </c>
      <c r="CX22" s="28">
        <f ca="1">Inputs!B20*CX10/(1/Inputs!B19/12+'(Other Computations)'!B144)</f>
        <v>33345922.75235777</v>
      </c>
      <c r="CY22" s="28">
        <f ca="1">Inputs!B20*CY10/(1/Inputs!B19/12+'(Other Computations)'!B144)</f>
        <v>33331361.090035927</v>
      </c>
      <c r="CZ22" s="28">
        <f ca="1">Inputs!B20*CZ10/(1/Inputs!B19/12+'(Other Computations)'!B144)</f>
        <v>33314011.305188958</v>
      </c>
      <c r="DA22" s="29">
        <f ca="1">CZ22</f>
        <v>33314011.305188958</v>
      </c>
      <c r="DB22" s="28">
        <f ca="1">Inputs!B20*DB10/(1/Inputs!B19/12+'(Other Computations)'!B144)</f>
        <v>33296310.2906918</v>
      </c>
      <c r="DC22" s="28">
        <f ca="1">Inputs!B20*DC10/(1/Inputs!B19/12+'(Other Computations)'!B144)</f>
        <v>33281756.650493212</v>
      </c>
      <c r="DD22" s="28">
        <f ca="1">Inputs!B20*DD10/(1/Inputs!B19/12+'(Other Computations)'!B144)</f>
        <v>33270564.186332501</v>
      </c>
      <c r="DE22" s="28">
        <f ca="1">Inputs!B20*DE10/(1/Inputs!B19/12+'(Other Computations)'!B144)</f>
        <v>33252657.705778662</v>
      </c>
      <c r="DF22" s="28">
        <f ca="1">Inputs!B20*DF10/(1/Inputs!B19/12+'(Other Computations)'!B144)</f>
        <v>33240761.07699915</v>
      </c>
      <c r="DG22" s="28">
        <f ca="1">Inputs!B20*DG10/(1/Inputs!B19/12+'(Other Computations)'!B144)</f>
        <v>33225442.211121414</v>
      </c>
      <c r="DH22" s="28">
        <f ca="1">Inputs!B20*DH10/(1/Inputs!B19/12+'(Other Computations)'!B144)</f>
        <v>33210495.235467438</v>
      </c>
      <c r="DI22" s="28">
        <f ca="1">Inputs!B20*DI10/(1/Inputs!B19/12+'(Other Computations)'!B144)</f>
        <v>33199313.3547174</v>
      </c>
      <c r="DJ22" s="28">
        <f ca="1">Inputs!B20*DJ10/(1/Inputs!B19/12+'(Other Computations)'!B144)</f>
        <v>33181152.916878927</v>
      </c>
      <c r="DK22" s="28">
        <f ca="1">Inputs!B20*DK10/(1/Inputs!B19/12+'(Other Computations)'!B144)</f>
        <v>33163807.485108234</v>
      </c>
      <c r="DL22" s="28">
        <f ca="1">Inputs!B20*DL10/(1/Inputs!B19/12+'(Other Computations)'!B144)</f>
        <v>33149784.430708155</v>
      </c>
      <c r="DM22" s="28">
        <f ca="1">Inputs!B20*DM10/(1/Inputs!B19/12+'(Other Computations)'!B144)</f>
        <v>33133397.046303734</v>
      </c>
      <c r="DN22" s="29">
        <f ca="1">DM22</f>
        <v>33133397.046303734</v>
      </c>
      <c r="DO22" s="28">
        <f ca="1">Inputs!B20*DO10/(1/Inputs!B19/12+'(Other Computations)'!B144)</f>
        <v>33117282.725716706</v>
      </c>
      <c r="DP22" s="28">
        <f ca="1">Inputs!B20*DP10/(1/Inputs!B19/12+'(Other Computations)'!B144)</f>
        <v>33102476.739589628</v>
      </c>
      <c r="DQ22" s="28">
        <f ca="1">Inputs!B20*DQ10/(1/Inputs!B19/12+'(Other Computations)'!B144)</f>
        <v>33085001.427250829</v>
      </c>
      <c r="DR22" s="28">
        <f ca="1">Inputs!B20*DR10/(1/Inputs!B19/12+'(Other Computations)'!B144)</f>
        <v>33072082.028249189</v>
      </c>
      <c r="DS22" s="28">
        <f ca="1">Inputs!B20*DS10/(1/Inputs!B19/12+'(Other Computations)'!B144)</f>
        <v>33053851.435169782</v>
      </c>
      <c r="DT22" s="28">
        <f ca="1">Inputs!B20*DT10/(1/Inputs!B19/12+'(Other Computations)'!B144)</f>
        <v>33041236.090862922</v>
      </c>
      <c r="DU22" s="28">
        <f ca="1">Inputs!B20*DU10/(1/Inputs!B19/12+'(Other Computations)'!B144)</f>
        <v>33025035.236647699</v>
      </c>
      <c r="DV22" s="28">
        <f ca="1">Inputs!B20*DV10/(1/Inputs!B19/12+'(Other Computations)'!B144)</f>
        <v>33012315.483322736</v>
      </c>
      <c r="DW22" s="28">
        <f ca="1">Inputs!B20*DW10/(1/Inputs!B19/12+'(Other Computations)'!B144)</f>
        <v>32995862.403687276</v>
      </c>
      <c r="DX22" s="28">
        <f ca="1">Inputs!B20*DX10/(1/Inputs!B19/12+'(Other Computations)'!B144)</f>
        <v>32984549.220761403</v>
      </c>
      <c r="DY22" s="28">
        <f ca="1">Inputs!B20*DY10/(1/Inputs!B19/12+'(Other Computations)'!B144)</f>
        <v>32968896.106572375</v>
      </c>
      <c r="DZ22" s="28">
        <f ca="1">Inputs!B20*DZ10/(1/Inputs!B19/12+'(Other Computations)'!B144)</f>
        <v>32958410.956322096</v>
      </c>
      <c r="EA22" s="29">
        <f ca="1">DZ22</f>
        <v>32958410.956322096</v>
      </c>
      <c r="EB22" s="28">
        <f ca="1">Inputs!B20*EB10/(1/Inputs!B19/12+'(Other Computations)'!B144)</f>
        <v>32947364.954951409</v>
      </c>
      <c r="EC22" s="28">
        <f ca="1">Inputs!B20*EC10/(1/Inputs!B19/12+'(Other Computations)'!B144)</f>
        <v>32934390.782920502</v>
      </c>
      <c r="ED22" s="28">
        <f ca="1">Inputs!B20*ED10/(1/Inputs!B19/12+'(Other Computations)'!B144)</f>
        <v>32917235.810192816</v>
      </c>
      <c r="EE22" s="28">
        <f ca="1">Inputs!B20*EE10/(1/Inputs!B19/12+'(Other Computations)'!B144)</f>
        <v>32903176.651968971</v>
      </c>
      <c r="EF22" s="28">
        <f ca="1">Inputs!B20*EF10/(1/Inputs!B19/12+'(Other Computations)'!B144)</f>
        <v>32890294.486823451</v>
      </c>
      <c r="EG22" s="28">
        <f ca="1">Inputs!B20*EG10/(1/Inputs!B19/12+'(Other Computations)'!B144)</f>
        <v>32876998.953494545</v>
      </c>
      <c r="EH22" s="28">
        <f ca="1">Inputs!B20*EH10/(1/Inputs!B19/12+'(Other Computations)'!B144)</f>
        <v>32864180.604224514</v>
      </c>
      <c r="EI22" s="28">
        <f ca="1">Inputs!B20*EI10/(1/Inputs!B19/12+'(Other Computations)'!B144)</f>
        <v>32850648.969037376</v>
      </c>
      <c r="EJ22" s="28">
        <f ca="1">Inputs!B20*EJ10/(1/Inputs!B19/12+'(Other Computations)'!B144)</f>
        <v>32837339.441952027</v>
      </c>
      <c r="EK22" s="28">
        <f ca="1">Inputs!B20*EK10/(1/Inputs!B19/12+'(Other Computations)'!B144)</f>
        <v>32826015.942769125</v>
      </c>
      <c r="EL22" s="28">
        <f ca="1">Inputs!B20*EL10/(1/Inputs!B19/12+'(Other Computations)'!B144)</f>
        <v>32810250.057393882</v>
      </c>
      <c r="EM22" s="28">
        <f ca="1">Inputs!B20*EM10/(1/Inputs!B19/12+'(Other Computations)'!B144)</f>
        <v>32796980.755594939</v>
      </c>
      <c r="EN22" s="29">
        <f ca="1">EM22</f>
        <v>32796980.755594939</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139.99407756621432</v>
      </c>
      <c r="E28" s="31">
        <f ca="1">D28+'(Other Computations)'!B61*(D29-D28)/Inputs!B28/12</f>
        <v>139.9808287063469</v>
      </c>
      <c r="F28" s="31">
        <f ca="1">E28+'(Other Computations)'!B61*(E29-E28)/Inputs!B28/12</f>
        <v>139.96360425815863</v>
      </c>
      <c r="G28" s="31">
        <f ca="1">F28+'(Other Computations)'!B61*(F29-F28)/Inputs!B28/12</f>
        <v>139.9408149368476</v>
      </c>
      <c r="H28" s="31">
        <f ca="1">G28+'(Other Computations)'!B61*(G29-G28)/Inputs!B28/12</f>
        <v>139.91213797035363</v>
      </c>
      <c r="I28" s="31">
        <f ca="1">H28+'(Other Computations)'!B61*(H29-H28)/Inputs!B28/12</f>
        <v>139.87780154197279</v>
      </c>
      <c r="J28" s="31">
        <f ca="1">I28+'(Other Computations)'!B61*(I29-I28)/Inputs!B28/12</f>
        <v>139.83937334359592</v>
      </c>
      <c r="K28" s="31">
        <f ca="1">J28+'(Other Computations)'!B61*(J29-J28)/Inputs!B28/12</f>
        <v>139.7959191194316</v>
      </c>
      <c r="L28" s="31">
        <f ca="1">K28+'(Other Computations)'!B61*(K29-K28)/Inputs!B28/12</f>
        <v>139.74759330150718</v>
      </c>
      <c r="M28" s="31">
        <f ca="1">L28+'(Other Computations)'!B61*(L29-L28)/Inputs!B28/12</f>
        <v>139.6946085521669</v>
      </c>
      <c r="N28" s="32">
        <f ca="1">M28</f>
        <v>139.6946085521669</v>
      </c>
      <c r="O28" s="31">
        <f ca="1">M28+'(Other Computations)'!B61*(M29-M28)/Inputs!B28/12</f>
        <v>139.6381068065582</v>
      </c>
      <c r="P28" s="31">
        <f ca="1">O28+'(Other Computations)'!B61*(O29-O28)/Inputs!B28/12</f>
        <v>139.57900318997474</v>
      </c>
      <c r="Q28" s="31">
        <f ca="1">P28+'(Other Computations)'!B61*(P29-P28)/Inputs!B28/12</f>
        <v>139.51564448390104</v>
      </c>
      <c r="R28" s="31">
        <f ca="1">Q28+'(Other Computations)'!B61*(Q29-Q28)/Inputs!B28/12</f>
        <v>139.44721560742272</v>
      </c>
      <c r="S28" s="31">
        <f ca="1">R28+'(Other Computations)'!B61*(R29-R28)/Inputs!B28/12</f>
        <v>139.37518408874172</v>
      </c>
      <c r="T28" s="31">
        <f ca="1">S28+'(Other Computations)'!B61*(S29-S28)/Inputs!B28/12</f>
        <v>139.30031212102023</v>
      </c>
      <c r="U28" s="31">
        <f ca="1">T28+'(Other Computations)'!B61*(T29-T28)/Inputs!B28/12</f>
        <v>139.221771345826</v>
      </c>
      <c r="V28" s="31">
        <f ca="1">U28+'(Other Computations)'!B61*(U29-U28)/Inputs!B28/12</f>
        <v>139.13938195677449</v>
      </c>
      <c r="W28" s="31">
        <f ca="1">V28+'(Other Computations)'!B61*(V29-V28)/Inputs!B28/12</f>
        <v>139.0544273694492</v>
      </c>
      <c r="X28" s="31">
        <f ca="1">W28+'(Other Computations)'!B61*(W29-W28)/Inputs!B28/12</f>
        <v>138.96675146416135</v>
      </c>
      <c r="Y28" s="31">
        <f ca="1">X28+'(Other Computations)'!B61*(X29-X28)/Inputs!B28/12</f>
        <v>138.8766913309251</v>
      </c>
      <c r="Z28" s="31">
        <f ca="1">Y28+'(Other Computations)'!B61*(Y29-Y28)/Inputs!B28/12</f>
        <v>138.78287268087286</v>
      </c>
      <c r="AA28" s="32">
        <f ca="1">Z28</f>
        <v>138.78287268087286</v>
      </c>
      <c r="AB28" s="31">
        <f ca="1">Z28+'(Other Computations)'!B61*(Z29-Z28)/Inputs!B28/12</f>
        <v>138.68667233270466</v>
      </c>
      <c r="AC28" s="31">
        <f ca="1">AB28+'(Other Computations)'!B61*(AB29-AB28)/Inputs!B28/12</f>
        <v>138.58676045168659</v>
      </c>
      <c r="AD28" s="31">
        <f ca="1">AC28+'(Other Computations)'!B61*(AC29-AC28)/Inputs!B28/12</f>
        <v>138.485644043571</v>
      </c>
      <c r="AE28" s="31">
        <f ca="1">AD28+'(Other Computations)'!B61*(AD29-AD28)/Inputs!B28/12</f>
        <v>138.38074882511023</v>
      </c>
      <c r="AF28" s="31">
        <f ca="1">AE28+'(Other Computations)'!B61*(AE29-AE28)/Inputs!B28/12</f>
        <v>138.27292661581427</v>
      </c>
      <c r="AG28" s="31">
        <f ca="1">AF28+'(Other Computations)'!B61*(AF29-AF28)/Inputs!B28/12</f>
        <v>138.16300357622509</v>
      </c>
      <c r="AH28" s="31">
        <f ca="1">AG28+'(Other Computations)'!B61*(AG29-AG28)/Inputs!B28/12</f>
        <v>138.04949569882015</v>
      </c>
      <c r="AI28" s="31">
        <f ca="1">AH28+'(Other Computations)'!B61*(AH29-AH28)/Inputs!B28/12</f>
        <v>137.9327519163368</v>
      </c>
      <c r="AJ28" s="31">
        <f ca="1">AI28+'(Other Computations)'!B61*(AI29-AI28)/Inputs!B28/12</f>
        <v>137.81321537542206</v>
      </c>
      <c r="AK28" s="31">
        <f ca="1">AJ28+'(Other Computations)'!B61*(AJ29-AJ28)/Inputs!B28/12</f>
        <v>137.69109441935188</v>
      </c>
      <c r="AL28" s="31">
        <f ca="1">AK28+'(Other Computations)'!B61*(AK29-AK28)/Inputs!B28/12</f>
        <v>137.56666315830361</v>
      </c>
      <c r="AM28" s="31">
        <f ca="1">AL28+'(Other Computations)'!B61*(AL29-AL28)/Inputs!B28/12</f>
        <v>137.43959226481456</v>
      </c>
      <c r="AN28" s="32">
        <f ca="1">AM28</f>
        <v>137.43959226481456</v>
      </c>
      <c r="AO28" s="31">
        <f ca="1">AM28+'(Other Computations)'!B61*(AM29-AM28)/Inputs!B28/12</f>
        <v>137.30899927706338</v>
      </c>
      <c r="AP28" s="31">
        <f ca="1">AO28+'(Other Computations)'!B61*(AO29-AO28)/Inputs!B28/12</f>
        <v>137.17513436042711</v>
      </c>
      <c r="AQ28" s="31">
        <f ca="1">AP28+'(Other Computations)'!B61*(AP29-AP28)/Inputs!B28/12</f>
        <v>137.04104622385157</v>
      </c>
      <c r="AR28" s="31">
        <f ca="1">AQ28+'(Other Computations)'!B61*(AQ29-AQ28)/Inputs!B28/12</f>
        <v>136.90601388556834</v>
      </c>
      <c r="AS28" s="31">
        <f ca="1">AR28+'(Other Computations)'!B61*(AR29-AR28)/Inputs!B28/12</f>
        <v>136.76949170782095</v>
      </c>
      <c r="AT28" s="31">
        <f ca="1">AS28+'(Other Computations)'!B61*(AS29-AS28)/Inputs!B28/12</f>
        <v>136.63248043200031</v>
      </c>
      <c r="AU28" s="31">
        <f ca="1">AT28+'(Other Computations)'!B61*(AT29-AT28)/Inputs!B28/12</f>
        <v>136.49391094354971</v>
      </c>
      <c r="AV28" s="31">
        <f ca="1">AU28+'(Other Computations)'!B61*(AU29-AU28)/Inputs!B28/12</f>
        <v>136.3541063309051</v>
      </c>
      <c r="AW28" s="31">
        <f ca="1">AV28+'(Other Computations)'!B61*(AV29-AV28)/Inputs!B28/12</f>
        <v>136.21381925454199</v>
      </c>
      <c r="AX28" s="31">
        <f ca="1">AW28+'(Other Computations)'!B61*(AW29-AW28)/Inputs!B28/12</f>
        <v>136.07210966133638</v>
      </c>
      <c r="AY28" s="31">
        <f ca="1">AX28+'(Other Computations)'!B61*(AX29-AX28)/Inputs!B28/12</f>
        <v>135.92944824417521</v>
      </c>
      <c r="AZ28" s="31">
        <f ca="1">AY28+'(Other Computations)'!B61*(AY29-AY28)/Inputs!B28/12</f>
        <v>135.7863601743995</v>
      </c>
      <c r="BA28" s="32">
        <f ca="1">AZ28</f>
        <v>135.7863601743995</v>
      </c>
      <c r="BB28" s="31">
        <f ca="1">AZ28+'(Other Computations)'!B61*(AZ29-AZ28)/Inputs!B28/12</f>
        <v>135.64336576839617</v>
      </c>
      <c r="BC28" s="31">
        <f ca="1">BB28+'(Other Computations)'!B61*(BB29-BB28)/Inputs!B28/12</f>
        <v>135.4990287163759</v>
      </c>
      <c r="BD28" s="31">
        <f ca="1">BC28+'(Other Computations)'!B61*(BC29-BC28)/Inputs!B28/12</f>
        <v>135.3541865353578</v>
      </c>
      <c r="BE28" s="31">
        <f ca="1">BD28+'(Other Computations)'!B61*(BD29-BD28)/Inputs!B28/12</f>
        <v>135.20854175412086</v>
      </c>
      <c r="BF28" s="31">
        <f ca="1">BE28+'(Other Computations)'!B61*(BE29-BE28)/Inputs!B28/12</f>
        <v>135.06170321295687</v>
      </c>
      <c r="BG28" s="31">
        <f ca="1">BF28+'(Other Computations)'!B61*(BF29-BF28)/Inputs!B28/12</f>
        <v>134.91512841765993</v>
      </c>
      <c r="BH28" s="31">
        <f ca="1">BG28+'(Other Computations)'!B61*(BG29-BG28)/Inputs!B28/12</f>
        <v>134.76599567485977</v>
      </c>
      <c r="BI28" s="31">
        <f ca="1">BH28+'(Other Computations)'!B61*(BH29-BH28)/Inputs!B28/12</f>
        <v>134.61638698449966</v>
      </c>
      <c r="BJ28" s="31">
        <f ca="1">BI28+'(Other Computations)'!B61*(BI29-BI28)/Inputs!B28/12</f>
        <v>134.46520413653681</v>
      </c>
      <c r="BK28" s="31">
        <f ca="1">BJ28+'(Other Computations)'!B61*(BJ29-BJ28)/Inputs!B28/12</f>
        <v>134.31300516773888</v>
      </c>
      <c r="BL28" s="31">
        <f ca="1">BK28+'(Other Computations)'!B61*(BK29-BK28)/Inputs!B28/12</f>
        <v>134.15951543518585</v>
      </c>
      <c r="BM28" s="31">
        <f ca="1">BL28+'(Other Computations)'!B61*(BL29-BL28)/Inputs!B28/12</f>
        <v>134.0055854843356</v>
      </c>
      <c r="BN28" s="32">
        <f ca="1">BM28</f>
        <v>134.0055854843356</v>
      </c>
      <c r="BO28" s="31">
        <f ca="1">BM28+'(Other Computations)'!B61*(BM29-BM28)/Inputs!B28/12</f>
        <v>133.850371509827</v>
      </c>
      <c r="BP28" s="31">
        <f ca="1">BO28+'(Other Computations)'!B61*(BO29-BO28)/Inputs!B28/12</f>
        <v>133.69487353411614</v>
      </c>
      <c r="BQ28" s="31">
        <f ca="1">BP28+'(Other Computations)'!B61*(BP29-BP28)/Inputs!B28/12</f>
        <v>133.53734092416289</v>
      </c>
      <c r="BR28" s="31">
        <f ca="1">BQ28+'(Other Computations)'!B61*(BQ29-BQ28)/Inputs!B28/12</f>
        <v>133.37946078095183</v>
      </c>
      <c r="BS28" s="31">
        <f ca="1">BR28+'(Other Computations)'!B61*(BR29-BR28)/Inputs!B28/12</f>
        <v>133.22100812493369</v>
      </c>
      <c r="BT28" s="31">
        <f ca="1">BS28+'(Other Computations)'!B61*(BS29-BS28)/Inputs!B28/12</f>
        <v>133.06338093500833</v>
      </c>
      <c r="BU28" s="31">
        <f ca="1">BT28+'(Other Computations)'!B61*(BT29-BT28)/Inputs!B28/12</f>
        <v>132.9057512515773</v>
      </c>
      <c r="BV28" s="31">
        <f ca="1">BU28+'(Other Computations)'!B61*(BU29-BU28)/Inputs!B28/12</f>
        <v>132.74962472890891</v>
      </c>
      <c r="BW28" s="31">
        <f ca="1">BV28+'(Other Computations)'!B61*(BV29-BV28)/Inputs!B28/12</f>
        <v>132.59340981282273</v>
      </c>
      <c r="BX28" s="31">
        <f ca="1">BW28+'(Other Computations)'!B61*(BW29-BW28)/Inputs!B28/12</f>
        <v>132.43759001190082</v>
      </c>
      <c r="BY28" s="31">
        <f ca="1">BX28+'(Other Computations)'!B61*(BX29-BX28)/Inputs!B28/12</f>
        <v>132.28121506246907</v>
      </c>
      <c r="BZ28" s="31">
        <f ca="1">BY28+'(Other Computations)'!B61*(BY29-BY28)/Inputs!B28/12</f>
        <v>132.12617552458806</v>
      </c>
      <c r="CA28" s="32">
        <f ca="1">BZ28</f>
        <v>132.12617552458806</v>
      </c>
      <c r="CB28" s="31">
        <f ca="1">BZ28+'(Other Computations)'!B61*(BZ29-BZ28)/Inputs!B28/12</f>
        <v>131.97193104954042</v>
      </c>
      <c r="CC28" s="31">
        <f ca="1">CB28+'(Other Computations)'!B61*(CB29-CB28)/Inputs!B28/12</f>
        <v>131.81788367827079</v>
      </c>
      <c r="CD28" s="31">
        <f ca="1">CC28+'(Other Computations)'!B61*(CC29-CC28)/Inputs!B28/12</f>
        <v>131.66274192717643</v>
      </c>
      <c r="CE28" s="31">
        <f ca="1">CD28+'(Other Computations)'!B61*(CD29-CD28)/Inputs!B28/12</f>
        <v>131.50805359753264</v>
      </c>
      <c r="CF28" s="31">
        <f ca="1">CE28+'(Other Computations)'!B61*(CE29-CE28)/Inputs!B28/12</f>
        <v>131.35259997405984</v>
      </c>
      <c r="CG28" s="31">
        <f ca="1">CF28+'(Other Computations)'!B61*(CF29-CF28)/Inputs!B28/12</f>
        <v>131.19855830266798</v>
      </c>
      <c r="CH28" s="31">
        <f ca="1">CG28+'(Other Computations)'!B61*(CG29-CG28)/Inputs!B28/12</f>
        <v>131.0447367956275</v>
      </c>
      <c r="CI28" s="31">
        <f ca="1">CH28+'(Other Computations)'!B61*(CH29-CH28)/Inputs!B28/12</f>
        <v>130.89095863852506</v>
      </c>
      <c r="CJ28" s="31">
        <f ca="1">CI28+'(Other Computations)'!B61*(CI29-CI28)/Inputs!B28/12</f>
        <v>130.73836587902991</v>
      </c>
      <c r="CK28" s="31">
        <f ca="1">CJ28+'(Other Computations)'!B61*(CJ29-CJ28)/Inputs!B28/12</f>
        <v>130.58463582896496</v>
      </c>
      <c r="CL28" s="31">
        <f ca="1">CK28+'(Other Computations)'!B61*(CK29-CK28)/Inputs!B28/12</f>
        <v>130.43012752592068</v>
      </c>
      <c r="CM28" s="31">
        <f ca="1">CL28+'(Other Computations)'!B61*(CL29-CL28)/Inputs!B28/12</f>
        <v>130.2762659896168</v>
      </c>
      <c r="CN28" s="32">
        <f ca="1">CM28</f>
        <v>130.2762659896168</v>
      </c>
      <c r="CO28" s="31">
        <f ca="1">CM28+'(Other Computations)'!B61*(CM29-CM28)/Inputs!B28/12</f>
        <v>130.12289833057156</v>
      </c>
      <c r="CP28" s="31">
        <f ca="1">CO28+'(Other Computations)'!B61*(CO29-CO28)/Inputs!B28/12</f>
        <v>129.96890704519407</v>
      </c>
      <c r="CQ28" s="31">
        <f ca="1">CP28+'(Other Computations)'!B61*(CP29-CP28)/Inputs!B28/12</f>
        <v>129.81500393882763</v>
      </c>
      <c r="CR28" s="31">
        <f ca="1">CQ28+'(Other Computations)'!B61*(CQ29-CQ28)/Inputs!B28/12</f>
        <v>129.66211839807565</v>
      </c>
      <c r="CS28" s="31">
        <f ca="1">CR28+'(Other Computations)'!B61*(CR29-CR28)/Inputs!B28/12</f>
        <v>129.51023380035068</v>
      </c>
      <c r="CT28" s="31">
        <f ca="1">CS28+'(Other Computations)'!B61*(CS29-CS28)/Inputs!B28/12</f>
        <v>129.35864585883539</v>
      </c>
      <c r="CU28" s="31">
        <f ca="1">CT28+'(Other Computations)'!B61*(CT29-CT28)/Inputs!B28/12</f>
        <v>129.20625582058568</v>
      </c>
      <c r="CV28" s="31">
        <f ca="1">CU28+'(Other Computations)'!B61*(CU29-CU28)/Inputs!B28/12</f>
        <v>129.05313799303138</v>
      </c>
      <c r="CW28" s="31">
        <f ca="1">CV28+'(Other Computations)'!B61*(CV29-CV28)/Inputs!B28/12</f>
        <v>128.90069882347609</v>
      </c>
      <c r="CX28" s="31">
        <f ca="1">CW28+'(Other Computations)'!B61*(CW29-CW28)/Inputs!B28/12</f>
        <v>128.74851319209372</v>
      </c>
      <c r="CY28" s="31">
        <f ca="1">CX28+'(Other Computations)'!B61*(CX29-CX28)/Inputs!B28/12</f>
        <v>128.59642724839176</v>
      </c>
      <c r="CZ28" s="31">
        <f ca="1">CY28+'(Other Computations)'!B61*(CY29-CY28)/Inputs!B28/12</f>
        <v>128.44441145830095</v>
      </c>
      <c r="DA28" s="32">
        <f ca="1">CZ28</f>
        <v>128.44441145830095</v>
      </c>
      <c r="DB28" s="31">
        <f ca="1">CZ28+'(Other Computations)'!B61*(CZ29-CZ28)/Inputs!B28/12</f>
        <v>128.29131250138781</v>
      </c>
      <c r="DC28" s="31">
        <f ca="1">DB28+'(Other Computations)'!B61*(DB29-DB28)/Inputs!B28/12</f>
        <v>128.13703613237155</v>
      </c>
      <c r="DD28" s="31">
        <f ca="1">DC28+'(Other Computations)'!B61*(DC29-DC28)/Inputs!B28/12</f>
        <v>127.98296364631872</v>
      </c>
      <c r="DE28" s="31">
        <f ca="1">DD28+'(Other Computations)'!B61*(DD29-DD28)/Inputs!B28/12</f>
        <v>127.83052651958002</v>
      </c>
      <c r="DF28" s="31">
        <f ca="1">DE28+'(Other Computations)'!B61*(DE29-DE28)/Inputs!B28/12</f>
        <v>127.67687374447118</v>
      </c>
      <c r="DG28" s="31">
        <f ca="1">DF28+'(Other Computations)'!B61*(DF29-DF28)/Inputs!B28/12</f>
        <v>127.52459236105885</v>
      </c>
      <c r="DH28" s="31">
        <f ca="1">DG28+'(Other Computations)'!B61*(DG29-DG28)/Inputs!B28/12</f>
        <v>127.37222444032616</v>
      </c>
      <c r="DI28" s="31">
        <f ca="1">DH28+'(Other Computations)'!B61*(DH29-DH28)/Inputs!B28/12</f>
        <v>127.21995101993318</v>
      </c>
      <c r="DJ28" s="31">
        <f ca="1">DI28+'(Other Computations)'!B61*(DI29-DI28)/Inputs!B28/12</f>
        <v>127.06937617359421</v>
      </c>
      <c r="DK28" s="31">
        <f ca="1">DJ28+'(Other Computations)'!B61*(DJ29-DJ28)/Inputs!B28/12</f>
        <v>126.91753514088836</v>
      </c>
      <c r="DL28" s="31">
        <f ca="1">DK28+'(Other Computations)'!B61*(DK29-DK28)/Inputs!B28/12</f>
        <v>126.76482916511971</v>
      </c>
      <c r="DM28" s="31">
        <f ca="1">DL28+'(Other Computations)'!B61*(DL29-DL28)/Inputs!B28/12</f>
        <v>126.61270348433833</v>
      </c>
      <c r="DN28" s="32">
        <f ca="1">DM28</f>
        <v>126.61270348433833</v>
      </c>
      <c r="DO28" s="31">
        <f ca="1">DM28+'(Other Computations)'!B61*(DM29-DM28)/Inputs!B28/12</f>
        <v>126.46016789856876</v>
      </c>
      <c r="DP28" s="31">
        <f ca="1">DO28+'(Other Computations)'!B61*(DO29-DO28)/Inputs!B28/12</f>
        <v>126.30737087277272</v>
      </c>
      <c r="DQ28" s="31">
        <f ca="1">DP28+'(Other Computations)'!B61*(DP29-DP28)/Inputs!B28/12</f>
        <v>126.15489237638631</v>
      </c>
      <c r="DR28" s="31">
        <f ca="1">DQ28+'(Other Computations)'!B61*(DQ29-DQ28)/Inputs!B28/12</f>
        <v>126.00162126586213</v>
      </c>
      <c r="DS28" s="31">
        <f ca="1">DR28+'(Other Computations)'!B61*(DR29-DR28)/Inputs!B28/12</f>
        <v>125.84951978155054</v>
      </c>
      <c r="DT28" s="31">
        <f ca="1">DS28+'(Other Computations)'!B61*(DS29-DS28)/Inputs!B28/12</f>
        <v>125.69634008755662</v>
      </c>
      <c r="DU28" s="31">
        <f ca="1">DT28+'(Other Computations)'!B61*(DT29-DT28)/Inputs!B28/12</f>
        <v>125.54449843100433</v>
      </c>
      <c r="DV28" s="31">
        <f ca="1">DU28+'(Other Computations)'!B61*(DU29-DU28)/Inputs!B28/12</f>
        <v>125.39246838398411</v>
      </c>
      <c r="DW28" s="31">
        <f ca="1">DV28+'(Other Computations)'!B61*(DV29-DV28)/Inputs!B28/12</f>
        <v>125.24174196957604</v>
      </c>
      <c r="DX28" s="31">
        <f ca="1">DW28+'(Other Computations)'!B61*(DW29-DW28)/Inputs!B28/12</f>
        <v>125.09073123534391</v>
      </c>
      <c r="DY28" s="31">
        <f ca="1">DX28+'(Other Computations)'!B61*(DX29-DX28)/Inputs!B28/12</f>
        <v>124.94162892861337</v>
      </c>
      <c r="DZ28" s="31">
        <f ca="1">DY28+'(Other Computations)'!B61*(DY29-DY28)/Inputs!B28/12</f>
        <v>124.79257398209862</v>
      </c>
      <c r="EA28" s="32">
        <f ca="1">DZ28</f>
        <v>124.79257398209862</v>
      </c>
      <c r="EB28" s="31">
        <f ca="1">DZ28+'(Other Computations)'!B61*(DZ29-DZ28)/Inputs!B28/12</f>
        <v>124.64576098038958</v>
      </c>
      <c r="EC28" s="31">
        <f ca="1">EB28+'(Other Computations)'!B61*(EB29-EB28)/Inputs!B28/12</f>
        <v>124.5009095068007</v>
      </c>
      <c r="ED28" s="31">
        <f ca="1">EC28+'(Other Computations)'!B61*(EC29-EC28)/Inputs!B28/12</f>
        <v>124.35717127131106</v>
      </c>
      <c r="EE28" s="31">
        <f ca="1">ED28+'(Other Computations)'!B61*(ED29-ED28)/Inputs!B28/12</f>
        <v>124.21277393593937</v>
      </c>
      <c r="EF28" s="31">
        <f ca="1">EE28+'(Other Computations)'!B61*(EE29-EE28)/Inputs!B28/12</f>
        <v>124.06905917023431</v>
      </c>
      <c r="EG28" s="31">
        <f ca="1">EF28+'(Other Computations)'!B61*(EF29-EF28)/Inputs!B28/12</f>
        <v>123.9265221976309</v>
      </c>
      <c r="EH28" s="31">
        <f ca="1">EG28+'(Other Computations)'!B61*(EG29-EG28)/Inputs!B28/12</f>
        <v>123.78497431328626</v>
      </c>
      <c r="EI28" s="31">
        <f ca="1">EH28+'(Other Computations)'!B61*(EH29-EH28)/Inputs!B28/12</f>
        <v>123.64460688502257</v>
      </c>
      <c r="EJ28" s="31">
        <f ca="1">EI28+'(Other Computations)'!B61*(EI29-EI28)/Inputs!B28/12</f>
        <v>123.50510441933488</v>
      </c>
      <c r="EK28" s="31">
        <f ca="1">EJ28+'(Other Computations)'!B61*(EJ29-EJ28)/Inputs!B28/12</f>
        <v>123.36655404001559</v>
      </c>
      <c r="EL28" s="31">
        <f ca="1">EK28+'(Other Computations)'!B61*(EK29-EK28)/Inputs!B28/12</f>
        <v>123.22978264732642</v>
      </c>
      <c r="EM28" s="31">
        <f ca="1">EL28+'(Other Computations)'!B61*(EL29-EL28)/Inputs!B28/12</f>
        <v>123.09288707782132</v>
      </c>
      <c r="EN28" s="32">
        <f ca="1">EM28</f>
        <v>123.09288707782132</v>
      </c>
    </row>
    <row r="29" spans="1:144" ht="12.75" customHeight="1" outlineLevel="1">
      <c r="A29" s="9" t="str">
        <f>Labels!B39</f>
        <v>Desired Employment</v>
      </c>
      <c r="B29" s="33">
        <f>(1-Inputs!B20)*B11/'(Other Computations)'!B130</f>
        <v>140</v>
      </c>
      <c r="C29" s="33">
        <f ca="1">(1-Inputs!B20)*C11/'(Other Computations)'!B130</f>
        <v>139.65886781394494</v>
      </c>
      <c r="D29" s="33">
        <f ca="1">(1-Inputs!B20)*D11/'(Other Computations)'!B130</f>
        <v>139.23094323785108</v>
      </c>
      <c r="E29" s="33">
        <f ca="1">(1-Inputs!B20)*E11/'(Other Computations)'!B130</f>
        <v>138.98870049070251</v>
      </c>
      <c r="F29" s="33">
        <f ca="1">(1-Inputs!B20)*F11/'(Other Computations)'!B130</f>
        <v>138.65093935064439</v>
      </c>
      <c r="G29" s="33">
        <f ca="1">(1-Inputs!B20)*G11/'(Other Computations)'!B130</f>
        <v>138.28902166679453</v>
      </c>
      <c r="H29" s="33">
        <f ca="1">(1-Inputs!B20)*H11/'(Other Computations)'!B130</f>
        <v>137.93435969561784</v>
      </c>
      <c r="I29" s="33">
        <f ca="1">(1-Inputs!B20)*I11/'(Other Computations)'!B130</f>
        <v>137.66433731546616</v>
      </c>
      <c r="J29" s="33">
        <f ca="1">(1-Inputs!B20)*J11/'(Other Computations)'!B130</f>
        <v>137.33641003173065</v>
      </c>
      <c r="K29" s="33">
        <f ca="1">(1-Inputs!B20)*K11/'(Other Computations)'!B130</f>
        <v>137.01235200698426</v>
      </c>
      <c r="L29" s="33">
        <f ca="1">(1-Inputs!B20)*L11/'(Other Computations)'!B130</f>
        <v>136.69567173950662</v>
      </c>
      <c r="M29" s="33">
        <f ca="1">(1-Inputs!B20)*M11/'(Other Computations)'!B130</f>
        <v>136.4401080051056</v>
      </c>
      <c r="N29" s="34">
        <f ca="1">SUM(B29:M29)</f>
        <v>1657.9017113543484</v>
      </c>
      <c r="O29" s="33">
        <f ca="1">(1-Inputs!B20)*O11/'(Other Computations)'!B130</f>
        <v>136.23373849135129</v>
      </c>
      <c r="P29" s="33">
        <f ca="1">(1-Inputs!B20)*P11/'(Other Computations)'!B130</f>
        <v>135.92954172012898</v>
      </c>
      <c r="Q29" s="33">
        <f ca="1">(1-Inputs!B20)*Q11/'(Other Computations)'!B130</f>
        <v>135.57414119874991</v>
      </c>
      <c r="R29" s="33">
        <f ca="1">(1-Inputs!B20)*R11/'(Other Computations)'!B130</f>
        <v>135.29820013139681</v>
      </c>
      <c r="S29" s="33">
        <f ca="1">(1-Inputs!B20)*S11/'(Other Computations)'!B130</f>
        <v>135.06255874798396</v>
      </c>
      <c r="T29" s="33">
        <f ca="1">(1-Inputs!B20)*T11/'(Other Computations)'!B130</f>
        <v>134.77636346983309</v>
      </c>
      <c r="U29" s="33">
        <f ca="1">(1-Inputs!B20)*U11/'(Other Computations)'!B130</f>
        <v>134.47614253645929</v>
      </c>
      <c r="V29" s="33">
        <f ca="1">(1-Inputs!B20)*V11/'(Other Computations)'!B130</f>
        <v>134.24599772683882</v>
      </c>
      <c r="W29" s="33">
        <f ca="1">(1-Inputs!B20)*W11/'(Other Computations)'!B130</f>
        <v>134.00429522486871</v>
      </c>
      <c r="X29" s="33">
        <f ca="1">(1-Inputs!B20)*X11/'(Other Computations)'!B130</f>
        <v>133.77928778975334</v>
      </c>
      <c r="Y29" s="33">
        <f ca="1">(1-Inputs!B20)*Y11/'(Other Computations)'!B130</f>
        <v>133.47273708791667</v>
      </c>
      <c r="Z29" s="33">
        <f ca="1">(1-Inputs!B20)*Z11/'(Other Computations)'!B130</f>
        <v>133.24173262638482</v>
      </c>
      <c r="AA29" s="34">
        <f ca="1">SUM(O29:Z29)</f>
        <v>1616.0947367516656</v>
      </c>
      <c r="AB29" s="33">
        <f ca="1">(1-Inputs!B20)*AB11/'(Other Computations)'!B130</f>
        <v>132.93174798606316</v>
      </c>
      <c r="AC29" s="33">
        <f ca="1">(1-Inputs!B20)*AC11/'(Other Computations)'!B130</f>
        <v>132.76245534422918</v>
      </c>
      <c r="AD29" s="33">
        <f ca="1">(1-Inputs!B20)*AD11/'(Other Computations)'!B130</f>
        <v>132.44367946023138</v>
      </c>
      <c r="AE29" s="33">
        <f ca="1">(1-Inputs!B20)*AE11/'(Other Computations)'!B130</f>
        <v>132.17018956966362</v>
      </c>
      <c r="AF29" s="33">
        <f ca="1">(1-Inputs!B20)*AF11/'(Other Computations)'!B130</f>
        <v>131.94135953547817</v>
      </c>
      <c r="AG29" s="33">
        <f ca="1">(1-Inputs!B20)*AG11/'(Other Computations)'!B130</f>
        <v>131.62494983770122</v>
      </c>
      <c r="AH29" s="33">
        <f ca="1">(1-Inputs!B20)*AH11/'(Other Computations)'!B130</f>
        <v>131.32505382777833</v>
      </c>
      <c r="AI29" s="33">
        <f ca="1">(1-Inputs!B20)*AI11/'(Other Computations)'!B130</f>
        <v>131.04744715964824</v>
      </c>
      <c r="AJ29" s="33">
        <f ca="1">(1-Inputs!B20)*AJ11/'(Other Computations)'!B130</f>
        <v>130.77904830578044</v>
      </c>
      <c r="AK29" s="33">
        <f ca="1">(1-Inputs!B20)*AK11/'(Other Computations)'!B130</f>
        <v>130.52385378297177</v>
      </c>
      <c r="AL29" s="33">
        <f ca="1">(1-Inputs!B20)*AL11/'(Other Computations)'!B130</f>
        <v>130.24737969333452</v>
      </c>
      <c r="AM29" s="33">
        <f ca="1">(1-Inputs!B20)*AM11/'(Other Computations)'!B130</f>
        <v>129.9174361703457</v>
      </c>
      <c r="AN29" s="34">
        <f ca="1">SUM(AB29:AM29)</f>
        <v>1577.714600673226</v>
      </c>
      <c r="AO29" s="33">
        <f ca="1">(1-Inputs!B20)*AO11/'(Other Computations)'!B130</f>
        <v>129.59838007881407</v>
      </c>
      <c r="AP29" s="33">
        <f ca="1">(1-Inputs!B20)*AP11/'(Other Computations)'!B130</f>
        <v>129.4516576936756</v>
      </c>
      <c r="AQ29" s="33">
        <f ca="1">(1-Inputs!B20)*AQ11/'(Other Computations)'!B130</f>
        <v>129.26318353873737</v>
      </c>
      <c r="AR29" s="33">
        <f ca="1">(1-Inputs!B20)*AR11/'(Other Computations)'!B130</f>
        <v>129.04233644731846</v>
      </c>
      <c r="AS29" s="33">
        <f ca="1">(1-Inputs!B20)*AS11/'(Other Computations)'!B130</f>
        <v>128.87764222055233</v>
      </c>
      <c r="AT29" s="33">
        <f ca="1">(1-Inputs!B20)*AT11/'(Other Computations)'!B130</f>
        <v>128.65087789724578</v>
      </c>
      <c r="AU29" s="33">
        <f ca="1">(1-Inputs!B20)*AU11/'(Other Computations)'!B130</f>
        <v>128.44116525522082</v>
      </c>
      <c r="AV29" s="33">
        <f ca="1">(1-Inputs!B20)*AV11/'(Other Computations)'!B130</f>
        <v>128.27357073239014</v>
      </c>
      <c r="AW29" s="33">
        <f ca="1">(1-Inputs!B20)*AW11/'(Other Computations)'!B130</f>
        <v>128.05134668589864</v>
      </c>
      <c r="AX29" s="33">
        <f ca="1">(1-Inputs!B20)*AX11/'(Other Computations)'!B130</f>
        <v>127.85481203285242</v>
      </c>
      <c r="AY29" s="33">
        <f ca="1">(1-Inputs!B20)*AY11/'(Other Computations)'!B130</f>
        <v>127.68757542509431</v>
      </c>
      <c r="AZ29" s="33">
        <f ca="1">(1-Inputs!B20)*AZ11/'(Other Computations)'!B130</f>
        <v>127.54988238860682</v>
      </c>
      <c r="BA29" s="34">
        <f ca="1">SUM(AO29:AZ29)</f>
        <v>1542.7424303964069</v>
      </c>
      <c r="BB29" s="33">
        <f ca="1">(1-Inputs!B20)*BB11/'(Other Computations)'!B130</f>
        <v>127.32955157202974</v>
      </c>
      <c r="BC29" s="33">
        <f ca="1">(1-Inputs!B20)*BC11/'(Other Computations)'!B130</f>
        <v>127.15611908973344</v>
      </c>
      <c r="BD29" s="33">
        <f ca="1">(1-Inputs!B20)*BD11/'(Other Computations)'!B130</f>
        <v>126.96504713611014</v>
      </c>
      <c r="BE29" s="33">
        <f ca="1">(1-Inputs!B20)*BE11/'(Other Computations)'!B130</f>
        <v>126.75064178307566</v>
      </c>
      <c r="BF29" s="33">
        <f ca="1">(1-Inputs!B20)*BF11/'(Other Computations)'!B130</f>
        <v>126.61899500385292</v>
      </c>
      <c r="BG29" s="33">
        <f ca="1">(1-Inputs!B20)*BG11/'(Other Computations)'!B130</f>
        <v>126.32508243237071</v>
      </c>
      <c r="BH29" s="33">
        <f ca="1">(1-Inputs!B20)*BH11/'(Other Computations)'!B130</f>
        <v>126.14853511011705</v>
      </c>
      <c r="BI29" s="33">
        <f ca="1">(1-Inputs!B20)*BI11/'(Other Computations)'!B130</f>
        <v>125.9082549418391</v>
      </c>
      <c r="BJ29" s="33">
        <f ca="1">(1-Inputs!B20)*BJ11/'(Other Computations)'!B130</f>
        <v>125.69854353377531</v>
      </c>
      <c r="BK29" s="33">
        <f ca="1">(1-Inputs!B20)*BK11/'(Other Computations)'!B130</f>
        <v>125.47199657268452</v>
      </c>
      <c r="BL29" s="33">
        <f ca="1">(1-Inputs!B20)*BL11/'(Other Computations)'!B130</f>
        <v>125.29315026621094</v>
      </c>
      <c r="BM29" s="33">
        <f ca="1">(1-Inputs!B20)*BM11/'(Other Computations)'!B130</f>
        <v>125.06526055264079</v>
      </c>
      <c r="BN29" s="34">
        <f ca="1">SUM(BB29:BM29)</f>
        <v>1514.7311779944403</v>
      </c>
      <c r="BO29" s="33">
        <f ca="1">(1-Inputs!B20)*BO11/'(Other Computations)'!B130</f>
        <v>124.89368810888217</v>
      </c>
      <c r="BP29" s="33">
        <f ca="1">(1-Inputs!B20)*BP11/'(Other Computations)'!B130</f>
        <v>124.62099520080899</v>
      </c>
      <c r="BQ29" s="33">
        <f ca="1">(1-Inputs!B20)*BQ11/'(Other Computations)'!B130</f>
        <v>124.44344467520617</v>
      </c>
      <c r="BR29" s="33">
        <f ca="1">(1-Inputs!B20)*BR11/'(Other Computations)'!B130</f>
        <v>124.2525877943069</v>
      </c>
      <c r="BS29" s="33">
        <f ca="1">(1-Inputs!B20)*BS11/'(Other Computations)'!B130</f>
        <v>124.14168198523318</v>
      </c>
      <c r="BT29" s="33">
        <f ca="1">(1-Inputs!B20)*BT11/'(Other Computations)'!B130</f>
        <v>123.98391116938141</v>
      </c>
      <c r="BU29" s="33">
        <f ca="1">(1-Inputs!B20)*BU11/'(Other Computations)'!B130</f>
        <v>123.91286354587794</v>
      </c>
      <c r="BV29" s="33">
        <f ca="1">(1-Inputs!B20)*BV11/'(Other Computations)'!B130</f>
        <v>123.75164556234527</v>
      </c>
      <c r="BW29" s="33">
        <f ca="1">(1-Inputs!B20)*BW11/'(Other Computations)'!B130</f>
        <v>123.61818927972105</v>
      </c>
      <c r="BX29" s="33">
        <f ca="1">(1-Inputs!B20)*BX11/'(Other Computations)'!B130</f>
        <v>123.43039292463267</v>
      </c>
      <c r="BY29" s="33">
        <f ca="1">(1-Inputs!B20)*BY11/'(Other Computations)'!B130</f>
        <v>123.35093768052306</v>
      </c>
      <c r="BZ29" s="33">
        <f ca="1">(1-Inputs!B20)*BZ11/'(Other Computations)'!B130</f>
        <v>123.24169376184317</v>
      </c>
      <c r="CA29" s="34">
        <f ca="1">SUM(BO29:BZ29)</f>
        <v>1487.642031688762</v>
      </c>
      <c r="CB29" s="33">
        <f ca="1">(1-Inputs!B20)*CB11/'(Other Computations)'!B130</f>
        <v>123.09880246440986</v>
      </c>
      <c r="CC29" s="33">
        <f ca="1">(1-Inputs!B20)*CC11/'(Other Computations)'!B130</f>
        <v>122.88171881523503</v>
      </c>
      <c r="CD29" s="33">
        <f ca="1">(1-Inputs!B20)*CD11/'(Other Computations)'!B130</f>
        <v>122.75269413969359</v>
      </c>
      <c r="CE29" s="33">
        <f ca="1">(1-Inputs!B20)*CE11/'(Other Computations)'!B130</f>
        <v>122.55392488549931</v>
      </c>
      <c r="CF29" s="33">
        <f ca="1">(1-Inputs!B20)*CF11/'(Other Computations)'!B130</f>
        <v>122.47979970188818</v>
      </c>
      <c r="CG29" s="33">
        <f ca="1">(1-Inputs!B20)*CG11/'(Other Computations)'!B130</f>
        <v>122.33843949713618</v>
      </c>
      <c r="CH29" s="33">
        <f ca="1">(1-Inputs!B20)*CH11/'(Other Computations)'!B130</f>
        <v>122.18711494652653</v>
      </c>
      <c r="CI29" s="33">
        <f ca="1">(1-Inputs!B20)*CI11/'(Other Computations)'!B130</f>
        <v>122.1016156916041</v>
      </c>
      <c r="CJ29" s="33">
        <f ca="1">(1-Inputs!B20)*CJ11/'(Other Computations)'!B130</f>
        <v>121.88351499528872</v>
      </c>
      <c r="CK29" s="33">
        <f ca="1">(1-Inputs!B20)*CK11/'(Other Computations)'!B130</f>
        <v>121.68495757361396</v>
      </c>
      <c r="CL29" s="33">
        <f ca="1">(1-Inputs!B20)*CL11/'(Other Computations)'!B130</f>
        <v>121.56770303481696</v>
      </c>
      <c r="CM29" s="33">
        <f ca="1">(1-Inputs!B20)*CM11/'(Other Computations)'!B130</f>
        <v>121.44228882861135</v>
      </c>
      <c r="CN29" s="34">
        <f ca="1">SUM(CB29:CM29)</f>
        <v>1466.9725745743237</v>
      </c>
      <c r="CO29" s="33">
        <f ca="1">(1-Inputs!B20)*CO11/'(Other Computations)'!B130</f>
        <v>121.25300029282876</v>
      </c>
      <c r="CP29" s="33">
        <f ca="1">(1-Inputs!B20)*CP11/'(Other Computations)'!B130</f>
        <v>121.10408811848704</v>
      </c>
      <c r="CQ29" s="33">
        <f ca="1">(1-Inputs!B20)*CQ11/'(Other Computations)'!B130</f>
        <v>121.00879679151386</v>
      </c>
      <c r="CR29" s="33">
        <f ca="1">(1-Inputs!B20)*CR11/'(Other Computations)'!B130</f>
        <v>120.91356556911795</v>
      </c>
      <c r="CS29" s="33">
        <f ca="1">(1-Inputs!B20)*CS11/'(Other Computations)'!B130</f>
        <v>120.77876836907011</v>
      </c>
      <c r="CT29" s="33">
        <f ca="1">(1-Inputs!B20)*CT11/'(Other Computations)'!B130</f>
        <v>120.58097965565227</v>
      </c>
      <c r="CU29" s="33">
        <f ca="1">(1-Inputs!B20)*CU11/'(Other Computations)'!B130</f>
        <v>120.38666895345813</v>
      </c>
      <c r="CV29" s="33">
        <f ca="1">(1-Inputs!B20)*CV11/'(Other Computations)'!B130</f>
        <v>120.27264182664683</v>
      </c>
      <c r="CW29" s="33">
        <f ca="1">(1-Inputs!B20)*CW11/'(Other Computations)'!B130</f>
        <v>120.13480645585182</v>
      </c>
      <c r="CX29" s="33">
        <f ca="1">(1-Inputs!B20)*CX11/'(Other Computations)'!B130</f>
        <v>119.98836283486003</v>
      </c>
      <c r="CY29" s="33">
        <f ca="1">(1-Inputs!B20)*CY11/'(Other Computations)'!B130</f>
        <v>119.84031773916153</v>
      </c>
      <c r="CZ29" s="33">
        <f ca="1">(1-Inputs!B20)*CZ11/'(Other Computations)'!B130</f>
        <v>119.62591154010335</v>
      </c>
      <c r="DA29" s="34">
        <f ca="1">SUM(CO29:CZ29)</f>
        <v>1445.8879081467514</v>
      </c>
      <c r="DB29" s="33">
        <f ca="1">(1-Inputs!B20)*DB11/'(Other Computations)'!B130</f>
        <v>119.40499364605174</v>
      </c>
      <c r="DC29" s="33">
        <f ca="1">(1-Inputs!B20)*DC11/'(Other Computations)'!B130</f>
        <v>119.26246093572898</v>
      </c>
      <c r="DD29" s="33">
        <f ca="1">(1-Inputs!B20)*DD11/'(Other Computations)'!B130</f>
        <v>119.20258514616961</v>
      </c>
      <c r="DE29" s="33">
        <f ca="1">(1-Inputs!B20)*DE11/'(Other Computations)'!B130</f>
        <v>118.98012667331129</v>
      </c>
      <c r="DF29" s="33">
        <f ca="1">(1-Inputs!B20)*DF11/'(Other Computations)'!B130</f>
        <v>118.90546605992101</v>
      </c>
      <c r="DG29" s="33">
        <f ca="1">(1-Inputs!B20)*DG11/'(Other Computations)'!B130</f>
        <v>118.74820012685605</v>
      </c>
      <c r="DH29" s="33">
        <f ca="1">(1-Inputs!B20)*DH11/'(Other Computations)'!B130</f>
        <v>118.60127542568974</v>
      </c>
      <c r="DI29" s="33">
        <f ca="1">(1-Inputs!B20)*DI11/'(Other Computations)'!B130</f>
        <v>118.54683987080845</v>
      </c>
      <c r="DJ29" s="33">
        <f ca="1">(1-Inputs!B20)*DJ11/'(Other Computations)'!B130</f>
        <v>118.32333268973734</v>
      </c>
      <c r="DK29" s="33">
        <f ca="1">(1-Inputs!B20)*DK11/'(Other Computations)'!B130</f>
        <v>118.12167093661419</v>
      </c>
      <c r="DL29" s="33">
        <f ca="1">(1-Inputs!B20)*DL11/'(Other Computations)'!B130</f>
        <v>118.00238995211234</v>
      </c>
      <c r="DM29" s="33">
        <f ca="1">(1-Inputs!B20)*DM11/'(Other Computations)'!B130</f>
        <v>117.82665374401083</v>
      </c>
      <c r="DN29" s="34">
        <f ca="1">SUM(DB29:DM29)</f>
        <v>1423.9259952070115</v>
      </c>
      <c r="DO29" s="33">
        <f ca="1">(1-Inputs!B20)*DO11/'(Other Computations)'!B130</f>
        <v>117.65905921271745</v>
      </c>
      <c r="DP29" s="33">
        <f ca="1">(1-Inputs!B20)*DP11/'(Other Computations)'!B130</f>
        <v>117.52460948091574</v>
      </c>
      <c r="DQ29" s="33">
        <f ca="1">(1-Inputs!B20)*DQ11/'(Other Computations)'!B130</f>
        <v>117.32647641019345</v>
      </c>
      <c r="DR29" s="33">
        <f ca="1">(1-Inputs!B20)*DR11/'(Other Computations)'!B130</f>
        <v>117.24057576951472</v>
      </c>
      <c r="DS29" s="33">
        <f ca="1">(1-Inputs!B20)*DS11/'(Other Computations)'!B130</f>
        <v>117.02636940750078</v>
      </c>
      <c r="DT29" s="33">
        <f ca="1">(1-Inputs!B20)*DT11/'(Other Computations)'!B130</f>
        <v>116.95026067014433</v>
      </c>
      <c r="DU29" s="33">
        <f ca="1">(1-Inputs!B20)*DU11/'(Other Computations)'!B130</f>
        <v>116.78756772263996</v>
      </c>
      <c r="DV29" s="33">
        <f ca="1">(1-Inputs!B20)*DV11/'(Other Computations)'!B130</f>
        <v>116.71062691407951</v>
      </c>
      <c r="DW29" s="33">
        <f ca="1">(1-Inputs!B20)*DW11/'(Other Computations)'!B130</f>
        <v>116.54352367780507</v>
      </c>
      <c r="DX29" s="33">
        <f ca="1">(1-Inputs!B20)*DX11/'(Other Computations)'!B130</f>
        <v>116.50243836766474</v>
      </c>
      <c r="DY29" s="33">
        <f ca="1">(1-Inputs!B20)*DY11/'(Other Computations)'!B130</f>
        <v>116.35606400936354</v>
      </c>
      <c r="DZ29" s="33">
        <f ca="1">(1-Inputs!B20)*DZ11/'(Other Computations)'!B130</f>
        <v>116.33614508365827</v>
      </c>
      <c r="EA29" s="34">
        <f ca="1">SUM(DO29:DZ29)</f>
        <v>1402.9637167261976</v>
      </c>
      <c r="EB29" s="33">
        <f ca="1">(1-Inputs!B20)*EB11/'(Other Computations)'!B130</f>
        <v>116.30231610166967</v>
      </c>
      <c r="EC29" s="33">
        <f ca="1">(1-Inputs!B20)*EC11/'(Other Computations)'!B130</f>
        <v>116.22158714259807</v>
      </c>
      <c r="ED29" s="33">
        <f ca="1">(1-Inputs!B20)*ED11/'(Other Computations)'!B130</f>
        <v>116.03988475390152</v>
      </c>
      <c r="EE29" s="33">
        <f ca="1">(1-Inputs!B20)*EE11/'(Other Computations)'!B130</f>
        <v>115.93480343132845</v>
      </c>
      <c r="EF29" s="33">
        <f ca="1">(1-Inputs!B20)*EF11/'(Other Computations)'!B130</f>
        <v>115.85892954827816</v>
      </c>
      <c r="EG29" s="33">
        <f ca="1">(1-Inputs!B20)*EG11/'(Other Computations)'!B130</f>
        <v>115.77336405937906</v>
      </c>
      <c r="EH29" s="33">
        <f ca="1">(1-Inputs!B20)*EH11/'(Other Computations)'!B130</f>
        <v>115.6998104452977</v>
      </c>
      <c r="EI29" s="33">
        <f ca="1">(1-Inputs!B20)*EI11/'(Other Computations)'!B130</f>
        <v>115.60926486141209</v>
      </c>
      <c r="EJ29" s="33">
        <f ca="1">(1-Inputs!B20)*EJ11/'(Other Computations)'!B130</f>
        <v>115.52460257054369</v>
      </c>
      <c r="EK29" s="33">
        <f ca="1">(1-Inputs!B20)*EK11/'(Other Computations)'!B130</f>
        <v>115.48852182111908</v>
      </c>
      <c r="EL29" s="33">
        <f ca="1">(1-Inputs!B20)*EL11/'(Other Computations)'!B130</f>
        <v>115.34459784383279</v>
      </c>
      <c r="EM29" s="33">
        <f ca="1">(1-Inputs!B20)*EM11/'(Other Computations)'!B130</f>
        <v>115.26231941237876</v>
      </c>
      <c r="EN29" s="34">
        <f ca="1">SUM(EB29:EM29)</f>
        <v>1389.060001991739</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858349.70911376493</v>
      </c>
      <c r="C35" s="22">
        <f t="shared" ca="1" si="22"/>
        <v>806957.17361868906</v>
      </c>
      <c r="D35" s="22">
        <f t="shared" ca="1" si="22"/>
        <v>811924.84001567343</v>
      </c>
      <c r="E35" s="22">
        <f t="shared" ca="1" si="22"/>
        <v>830002.11485548166</v>
      </c>
      <c r="F35" s="22">
        <f t="shared" ca="1" si="22"/>
        <v>838060.65167183976</v>
      </c>
      <c r="G35" s="22">
        <f t="shared" ca="1" si="22"/>
        <v>801769.59961394535</v>
      </c>
      <c r="H35" s="22">
        <f t="shared" ca="1" si="22"/>
        <v>826564.17258300865</v>
      </c>
      <c r="I35" s="22">
        <f t="shared" ca="1" si="22"/>
        <v>824899.17595409381</v>
      </c>
      <c r="J35" s="22">
        <f t="shared" ca="1" si="22"/>
        <v>854847.40900659433</v>
      </c>
      <c r="K35" s="22">
        <f t="shared" ca="1" si="22"/>
        <v>821565.5917057466</v>
      </c>
      <c r="L35" s="22">
        <f t="shared" ca="1" si="22"/>
        <v>819387.22394426994</v>
      </c>
      <c r="M35" s="22">
        <f t="shared" ca="1" si="22"/>
        <v>787961.39349110762</v>
      </c>
      <c r="N35" s="23">
        <f ca="1">SUM(B35:M35)</f>
        <v>9882289.0555742159</v>
      </c>
      <c r="O35" s="22">
        <f t="shared" ref="O35:Z35" ca="1" si="23">O44-O54+O38</f>
        <v>804569.18438910774</v>
      </c>
      <c r="P35" s="22">
        <f t="shared" ca="1" si="23"/>
        <v>832185.11459423462</v>
      </c>
      <c r="Q35" s="22">
        <f t="shared" ca="1" si="23"/>
        <v>793609.44598715566</v>
      </c>
      <c r="R35" s="22">
        <f t="shared" ca="1" si="23"/>
        <v>810946.1222901342</v>
      </c>
      <c r="S35" s="22">
        <f t="shared" ca="1" si="23"/>
        <v>839849.78644842294</v>
      </c>
      <c r="T35" s="22">
        <f t="shared" ca="1" si="23"/>
        <v>789962.06977915543</v>
      </c>
      <c r="U35" s="22">
        <f t="shared" ca="1" si="23"/>
        <v>818303.16419390298</v>
      </c>
      <c r="V35" s="22">
        <f t="shared" ca="1" si="23"/>
        <v>832266.78421747824</v>
      </c>
      <c r="W35" s="22">
        <f t="shared" ca="1" si="23"/>
        <v>836907.7891872722</v>
      </c>
      <c r="X35" s="22">
        <f t="shared" ca="1" si="23"/>
        <v>834009.28201324272</v>
      </c>
      <c r="Y35" s="22">
        <f t="shared" ca="1" si="23"/>
        <v>850525.61084424926</v>
      </c>
      <c r="Z35" s="22">
        <f t="shared" ca="1" si="23"/>
        <v>810116.40469923487</v>
      </c>
      <c r="AA35" s="23">
        <f ca="1">SUM(O35:Z35)</f>
        <v>9853250.7586435918</v>
      </c>
      <c r="AB35" s="22">
        <f t="shared" ref="AB35:AM35" ca="1" si="24">AB44-AB54+AB38</f>
        <v>819881.80422170484</v>
      </c>
      <c r="AC35" s="22">
        <f t="shared" ca="1" si="24"/>
        <v>825717.3961823706</v>
      </c>
      <c r="AD35" s="22">
        <f t="shared" ca="1" si="24"/>
        <v>840524.48437499115</v>
      </c>
      <c r="AE35" s="22">
        <f t="shared" ca="1" si="24"/>
        <v>827422.19380294788</v>
      </c>
      <c r="AF35" s="22">
        <f t="shared" ca="1" si="24"/>
        <v>806369.72725012235</v>
      </c>
      <c r="AG35" s="22">
        <f t="shared" ca="1" si="24"/>
        <v>780720.46791404823</v>
      </c>
      <c r="AH35" s="22">
        <f t="shared" ca="1" si="24"/>
        <v>793449.62990489777</v>
      </c>
      <c r="AI35" s="22">
        <f t="shared" ca="1" si="24"/>
        <v>830967.61549639772</v>
      </c>
      <c r="AJ35" s="22">
        <f t="shared" ca="1" si="24"/>
        <v>788038.11274117208</v>
      </c>
      <c r="AK35" s="22">
        <f t="shared" ca="1" si="24"/>
        <v>776533.32942161884</v>
      </c>
      <c r="AL35" s="22">
        <f t="shared" ca="1" si="24"/>
        <v>812035.04061124951</v>
      </c>
      <c r="AM35" s="22">
        <f t="shared" ca="1" si="24"/>
        <v>785122.98630540981</v>
      </c>
      <c r="AN35" s="23">
        <f ca="1">SUM(AB35:AM35)</f>
        <v>9686782.7882269323</v>
      </c>
      <c r="AO35" s="22">
        <f t="shared" ref="AO35:AZ35" ca="1" si="25">AO44-AO54+AO38</f>
        <v>792623.95482676558</v>
      </c>
      <c r="AP35" s="22">
        <f t="shared" ca="1" si="25"/>
        <v>793331.43407132244</v>
      </c>
      <c r="AQ35" s="22">
        <f t="shared" ca="1" si="25"/>
        <v>786018.95123775862</v>
      </c>
      <c r="AR35" s="22">
        <f t="shared" ca="1" si="25"/>
        <v>800387.62002434954</v>
      </c>
      <c r="AS35" s="22">
        <f t="shared" ca="1" si="25"/>
        <v>771486.16477400984</v>
      </c>
      <c r="AT35" s="22">
        <f t="shared" ca="1" si="25"/>
        <v>795725.98001308658</v>
      </c>
      <c r="AU35" s="22">
        <f t="shared" ca="1" si="25"/>
        <v>781996.22507264139</v>
      </c>
      <c r="AV35" s="22">
        <f t="shared" ca="1" si="25"/>
        <v>767096.37214219815</v>
      </c>
      <c r="AW35" s="22">
        <f t="shared" ca="1" si="25"/>
        <v>769448.78724281571</v>
      </c>
      <c r="AX35" s="22">
        <f t="shared" ca="1" si="25"/>
        <v>789395.93214657158</v>
      </c>
      <c r="AY35" s="22">
        <f t="shared" ca="1" si="25"/>
        <v>818208.23987813771</v>
      </c>
      <c r="AZ35" s="22">
        <f t="shared" ca="1" si="25"/>
        <v>763688.1636624682</v>
      </c>
      <c r="BA35" s="23">
        <f ca="1">SUM(AO35:AZ35)</f>
        <v>9429407.8250921275</v>
      </c>
      <c r="BB35" s="22">
        <f t="shared" ref="BB35:BM35" ca="1" si="26">BB44-BB54+BB38</f>
        <v>794916.7632484826</v>
      </c>
      <c r="BC35" s="22">
        <f t="shared" ca="1" si="26"/>
        <v>769002.67694718821</v>
      </c>
      <c r="BD35" s="22">
        <f t="shared" ca="1" si="26"/>
        <v>770196.78393641592</v>
      </c>
      <c r="BE35" s="22">
        <f t="shared" ca="1" si="26"/>
        <v>791944.23040762555</v>
      </c>
      <c r="BF35" s="22">
        <f t="shared" ca="1" si="26"/>
        <v>808850.21134310949</v>
      </c>
      <c r="BG35" s="22">
        <f t="shared" ca="1" si="26"/>
        <v>810067.47436232551</v>
      </c>
      <c r="BH35" s="22">
        <f t="shared" ca="1" si="26"/>
        <v>766701.18759770354</v>
      </c>
      <c r="BI35" s="22">
        <f t="shared" ca="1" si="26"/>
        <v>783839.18146442936</v>
      </c>
      <c r="BJ35" s="22">
        <f t="shared" ca="1" si="26"/>
        <v>793708.2444880876</v>
      </c>
      <c r="BK35" s="22">
        <f t="shared" ca="1" si="26"/>
        <v>791507.87639438733</v>
      </c>
      <c r="BL35" s="22">
        <f t="shared" ca="1" si="26"/>
        <v>761711.7887194308</v>
      </c>
      <c r="BM35" s="22">
        <f t="shared" ca="1" si="26"/>
        <v>802679.26818575675</v>
      </c>
      <c r="BN35" s="23">
        <f ca="1">SUM(BB35:BM35)</f>
        <v>9445125.6870949417</v>
      </c>
      <c r="BO35" s="22">
        <f t="shared" ref="BO35:BZ35" ca="1" si="27">BO44-BO54+BO38</f>
        <v>772940.23669458216</v>
      </c>
      <c r="BP35" s="22">
        <f t="shared" ca="1" si="27"/>
        <v>763329.11000825046</v>
      </c>
      <c r="BQ35" s="22">
        <f t="shared" ca="1" si="27"/>
        <v>755176.87383723736</v>
      </c>
      <c r="BR35" s="22">
        <f t="shared" ca="1" si="27"/>
        <v>753554.81925459893</v>
      </c>
      <c r="BS35" s="22">
        <f t="shared" ca="1" si="27"/>
        <v>770941.61358730798</v>
      </c>
      <c r="BT35" s="22">
        <f t="shared" ca="1" si="27"/>
        <v>756082.75011652277</v>
      </c>
      <c r="BU35" s="22">
        <f t="shared" ca="1" si="27"/>
        <v>783540.43423318618</v>
      </c>
      <c r="BV35" s="22">
        <f t="shared" ca="1" si="27"/>
        <v>777977.13314167631</v>
      </c>
      <c r="BW35" s="22">
        <f t="shared" ca="1" si="27"/>
        <v>763019.02111431176</v>
      </c>
      <c r="BX35" s="22">
        <f t="shared" ca="1" si="27"/>
        <v>741438.92879007722</v>
      </c>
      <c r="BY35" s="22">
        <f t="shared" ca="1" si="27"/>
        <v>762976.51484044909</v>
      </c>
      <c r="BZ35" s="22">
        <f t="shared" ca="1" si="27"/>
        <v>739348.19147510338</v>
      </c>
      <c r="CA35" s="23">
        <f ca="1">SUM(BO35:BZ35)</f>
        <v>9140325.6270933021</v>
      </c>
      <c r="CB35" s="22">
        <f t="shared" ref="CB35:CM35" ca="1" si="28">CB44-CB54+CB38</f>
        <v>789692.72092002444</v>
      </c>
      <c r="CC35" s="22">
        <f t="shared" ca="1" si="28"/>
        <v>748085.61147529504</v>
      </c>
      <c r="CD35" s="22">
        <f t="shared" ca="1" si="28"/>
        <v>758372.21661517059</v>
      </c>
      <c r="CE35" s="22">
        <f t="shared" ca="1" si="28"/>
        <v>748611.59267192159</v>
      </c>
      <c r="CF35" s="22">
        <f t="shared" ca="1" si="28"/>
        <v>779413.44237226667</v>
      </c>
      <c r="CG35" s="22">
        <f t="shared" ca="1" si="28"/>
        <v>775337.04028207238</v>
      </c>
      <c r="CH35" s="22">
        <f t="shared" ca="1" si="28"/>
        <v>756989.7217224614</v>
      </c>
      <c r="CI35" s="22">
        <f t="shared" ca="1" si="28"/>
        <v>731115.23766792112</v>
      </c>
      <c r="CJ35" s="22">
        <f t="shared" ca="1" si="28"/>
        <v>768626.75522710441</v>
      </c>
      <c r="CK35" s="22">
        <f t="shared" ca="1" si="28"/>
        <v>729454.24760181841</v>
      </c>
      <c r="CL35" s="22">
        <f t="shared" ca="1" si="28"/>
        <v>751208.4873699476</v>
      </c>
      <c r="CM35" s="22">
        <f t="shared" ca="1" si="28"/>
        <v>740548.51912339113</v>
      </c>
      <c r="CN35" s="23">
        <f ca="1">SUM(CB35:CM35)</f>
        <v>9077455.593049394</v>
      </c>
      <c r="CO35" s="22">
        <f t="shared" ref="CO35:CZ35" ca="1" si="29">CO44-CO54+CO38</f>
        <v>752316.86080823676</v>
      </c>
      <c r="CP35" s="22">
        <f t="shared" ca="1" si="29"/>
        <v>769323.58419375459</v>
      </c>
      <c r="CQ35" s="22">
        <f t="shared" ca="1" si="29"/>
        <v>728012.49410279526</v>
      </c>
      <c r="CR35" s="22">
        <f t="shared" ca="1" si="29"/>
        <v>741683.73211744439</v>
      </c>
      <c r="CS35" s="22">
        <f t="shared" ca="1" si="29"/>
        <v>740959.20971210615</v>
      </c>
      <c r="CT35" s="22">
        <f t="shared" ca="1" si="29"/>
        <v>753357.84783125983</v>
      </c>
      <c r="CU35" s="22">
        <f t="shared" ca="1" si="29"/>
        <v>750327.84856340825</v>
      </c>
      <c r="CV35" s="22">
        <f t="shared" ca="1" si="29"/>
        <v>752158.61446433014</v>
      </c>
      <c r="CW35" s="22">
        <f t="shared" ca="1" si="29"/>
        <v>753968.14607982629</v>
      </c>
      <c r="CX35" s="22">
        <f t="shared" ca="1" si="29"/>
        <v>780269.34835808293</v>
      </c>
      <c r="CY35" s="22">
        <f t="shared" ca="1" si="29"/>
        <v>705786.6429974077</v>
      </c>
      <c r="CZ35" s="22">
        <f t="shared" ca="1" si="29"/>
        <v>741151.20708116784</v>
      </c>
      <c r="DA35" s="23">
        <f ca="1">SUM(CO35:CZ35)</f>
        <v>8969315.5363098197</v>
      </c>
      <c r="DB35" s="22">
        <f t="shared" ref="DB35:DM35" ca="1" si="30">DB44-DB54+DB38</f>
        <v>715644.14260725467</v>
      </c>
      <c r="DC35" s="22">
        <f t="shared" ca="1" si="30"/>
        <v>720509.73208547442</v>
      </c>
      <c r="DD35" s="22">
        <f t="shared" ca="1" si="30"/>
        <v>754820.96477929305</v>
      </c>
      <c r="DE35" s="22">
        <f t="shared" ca="1" si="30"/>
        <v>760194.85196482239</v>
      </c>
      <c r="DF35" s="22">
        <f t="shared" ca="1" si="30"/>
        <v>732473.30781262496</v>
      </c>
      <c r="DG35" s="22">
        <f t="shared" ca="1" si="30"/>
        <v>768726.2021713109</v>
      </c>
      <c r="DH35" s="22">
        <f t="shared" ca="1" si="30"/>
        <v>751950.21196618641</v>
      </c>
      <c r="DI35" s="22">
        <f t="shared" ca="1" si="30"/>
        <v>730835.14447520778</v>
      </c>
      <c r="DJ35" s="22">
        <f t="shared" ca="1" si="30"/>
        <v>743177.75968103798</v>
      </c>
      <c r="DK35" s="22">
        <f t="shared" ca="1" si="30"/>
        <v>742590.62872374745</v>
      </c>
      <c r="DL35" s="22">
        <f t="shared" ca="1" si="30"/>
        <v>722260.91081571335</v>
      </c>
      <c r="DM35" s="22">
        <f t="shared" ca="1" si="30"/>
        <v>748320.23548155697</v>
      </c>
      <c r="DN35" s="23">
        <f ca="1">SUM(DB35:DM35)</f>
        <v>8891504.0925642308</v>
      </c>
      <c r="DO35" s="22">
        <f t="shared" ref="DO35:DZ35" ca="1" si="31">DO44-DO54+DO38</f>
        <v>739605.80828121991</v>
      </c>
      <c r="DP35" s="22">
        <f t="shared" ca="1" si="31"/>
        <v>749739.93439176865</v>
      </c>
      <c r="DQ35" s="22">
        <f t="shared" ca="1" si="31"/>
        <v>726868.33374033647</v>
      </c>
      <c r="DR35" s="22">
        <f t="shared" ca="1" si="31"/>
        <v>706202.27441535506</v>
      </c>
      <c r="DS35" s="22">
        <f t="shared" ca="1" si="31"/>
        <v>717277.64686839283</v>
      </c>
      <c r="DT35" s="22">
        <f t="shared" ca="1" si="31"/>
        <v>730691.57997527614</v>
      </c>
      <c r="DU35" s="22">
        <f t="shared" ca="1" si="31"/>
        <v>737328.09316488041</v>
      </c>
      <c r="DV35" s="22">
        <f t="shared" ca="1" si="31"/>
        <v>764970.84395759786</v>
      </c>
      <c r="DW35" s="22">
        <f t="shared" ca="1" si="31"/>
        <v>742467.75654364866</v>
      </c>
      <c r="DX35" s="22">
        <f t="shared" ca="1" si="31"/>
        <v>710301.24675070087</v>
      </c>
      <c r="DY35" s="22">
        <f t="shared" ca="1" si="31"/>
        <v>730660.7772061188</v>
      </c>
      <c r="DZ35" s="22">
        <f t="shared" ca="1" si="31"/>
        <v>726967.78146228928</v>
      </c>
      <c r="EA35" s="23">
        <f ca="1">SUM(DO35:DZ35)</f>
        <v>8783082.0767575856</v>
      </c>
      <c r="EB35" s="22">
        <f t="shared" ref="EB35:EM35" ca="1" si="32">EB44-EB54+EB38</f>
        <v>744793.31452725409</v>
      </c>
      <c r="EC35" s="22">
        <f t="shared" ca="1" si="32"/>
        <v>746485.16812867241</v>
      </c>
      <c r="ED35" s="22">
        <f t="shared" ca="1" si="32"/>
        <v>738517.17986301368</v>
      </c>
      <c r="EE35" s="22">
        <f t="shared" ca="1" si="32"/>
        <v>730377.63901269226</v>
      </c>
      <c r="EF35" s="22">
        <f t="shared" ca="1" si="32"/>
        <v>713400.96785566327</v>
      </c>
      <c r="EG35" s="22">
        <f t="shared" ca="1" si="32"/>
        <v>713608.58295660687</v>
      </c>
      <c r="EH35" s="22">
        <f t="shared" ca="1" si="32"/>
        <v>731978.07383201073</v>
      </c>
      <c r="EI35" s="22">
        <f t="shared" ca="1" si="32"/>
        <v>747964.05836789624</v>
      </c>
      <c r="EJ35" s="22">
        <f t="shared" ca="1" si="32"/>
        <v>696897.1198759015</v>
      </c>
      <c r="EK35" s="22">
        <f t="shared" ca="1" si="32"/>
        <v>745844.3722445498</v>
      </c>
      <c r="EL35" s="22">
        <f t="shared" ca="1" si="32"/>
        <v>711682.14031176199</v>
      </c>
      <c r="EM35" s="22">
        <f t="shared" ca="1" si="32"/>
        <v>722495.52192828443</v>
      </c>
      <c r="EN35" s="23">
        <f ca="1">SUM(EB35:EM35)</f>
        <v>8744044.138904307</v>
      </c>
    </row>
    <row r="36" spans="1:144" ht="12.75" customHeight="1" outlineLevel="1">
      <c r="A36" s="11" t="str">
        <f>Labels!B45</f>
        <v>Final Sales</v>
      </c>
      <c r="B36" s="24">
        <f t="shared" ref="B36:M36" si="33">B12+B21+B37</f>
        <v>963388.68108289549</v>
      </c>
      <c r="C36" s="24">
        <f t="shared" ca="1" si="33"/>
        <v>962835.38897158368</v>
      </c>
      <c r="D36" s="24">
        <f t="shared" ca="1" si="33"/>
        <v>962078.09439203399</v>
      </c>
      <c r="E36" s="24">
        <f t="shared" ca="1" si="33"/>
        <v>961550.50628495205</v>
      </c>
      <c r="F36" s="24">
        <f t="shared" ca="1" si="33"/>
        <v>960954.62773892807</v>
      </c>
      <c r="G36" s="24">
        <f t="shared" ca="1" si="33"/>
        <v>960353.37684197119</v>
      </c>
      <c r="H36" s="24">
        <f t="shared" ca="1" si="33"/>
        <v>959686.2719015961</v>
      </c>
      <c r="I36" s="24">
        <f t="shared" ca="1" si="33"/>
        <v>959174.11578718584</v>
      </c>
      <c r="J36" s="24">
        <f t="shared" ca="1" si="33"/>
        <v>958594.48210395151</v>
      </c>
      <c r="K36" s="24">
        <f t="shared" ca="1" si="33"/>
        <v>958088.22928893613</v>
      </c>
      <c r="L36" s="24">
        <f t="shared" ca="1" si="33"/>
        <v>957521.62373460154</v>
      </c>
      <c r="M36" s="24">
        <f t="shared" ca="1" si="33"/>
        <v>957023.61723997199</v>
      </c>
      <c r="N36" s="25">
        <f ca="1">SUM(B36:M36)</f>
        <v>11521249.015368607</v>
      </c>
      <c r="O36" s="24">
        <f t="shared" ref="O36:Z36" ca="1" si="34">O12+O21+O37</f>
        <v>956516.0192172731</v>
      </c>
      <c r="P36" s="24">
        <f t="shared" ca="1" si="34"/>
        <v>955934.09643293393</v>
      </c>
      <c r="Q36" s="24">
        <f t="shared" ca="1" si="34"/>
        <v>955357.12571641442</v>
      </c>
      <c r="R36" s="24">
        <f t="shared" ca="1" si="34"/>
        <v>954791.41433707182</v>
      </c>
      <c r="S36" s="24">
        <f t="shared" ca="1" si="34"/>
        <v>954311.54532995203</v>
      </c>
      <c r="T36" s="24">
        <f t="shared" ca="1" si="34"/>
        <v>953838.12361248548</v>
      </c>
      <c r="U36" s="24">
        <f t="shared" ca="1" si="34"/>
        <v>953243.27875974204</v>
      </c>
      <c r="V36" s="24">
        <f t="shared" ca="1" si="34"/>
        <v>952793.0039635055</v>
      </c>
      <c r="W36" s="24">
        <f t="shared" ca="1" si="34"/>
        <v>952360.98279525025</v>
      </c>
      <c r="X36" s="24">
        <f t="shared" ca="1" si="34"/>
        <v>951959.95915291656</v>
      </c>
      <c r="Y36" s="24">
        <f t="shared" ca="1" si="34"/>
        <v>951460.58501742547</v>
      </c>
      <c r="Z36" s="24">
        <f t="shared" ca="1" si="34"/>
        <v>951086.50939578819</v>
      </c>
      <c r="AA36" s="25">
        <f ca="1">SUM(O36:Z36)</f>
        <v>11443652.64373076</v>
      </c>
      <c r="AB36" s="24">
        <f t="shared" ref="AB36:AM36" ca="1" si="35">AB12+AB21+AB37</f>
        <v>950535.22219618817</v>
      </c>
      <c r="AC36" s="24">
        <f t="shared" ca="1" si="35"/>
        <v>950169.30523685843</v>
      </c>
      <c r="AD36" s="24">
        <f t="shared" ca="1" si="35"/>
        <v>949644.51285084302</v>
      </c>
      <c r="AE36" s="24">
        <f t="shared" ca="1" si="35"/>
        <v>949207.13009469374</v>
      </c>
      <c r="AF36" s="24">
        <f t="shared" ca="1" si="35"/>
        <v>948793.93664662936</v>
      </c>
      <c r="AG36" s="24">
        <f t="shared" ca="1" si="35"/>
        <v>948235.71942399302</v>
      </c>
      <c r="AH36" s="24">
        <f t="shared" ca="1" si="35"/>
        <v>947643.80846375285</v>
      </c>
      <c r="AI36" s="24">
        <f t="shared" ca="1" si="35"/>
        <v>947107.15272117662</v>
      </c>
      <c r="AJ36" s="24">
        <f t="shared" ca="1" si="35"/>
        <v>946664.04365409736</v>
      </c>
      <c r="AK36" s="24">
        <f t="shared" ca="1" si="35"/>
        <v>946144.47032701294</v>
      </c>
      <c r="AL36" s="24">
        <f t="shared" ca="1" si="35"/>
        <v>945577.04997731606</v>
      </c>
      <c r="AM36" s="24">
        <f t="shared" ca="1" si="35"/>
        <v>945027.27258872811</v>
      </c>
      <c r="AN36" s="25">
        <f ca="1">SUM(AB36:AM36)</f>
        <v>11374749.624181289</v>
      </c>
      <c r="AO36" s="24">
        <f t="shared" ref="AO36:AZ36" ca="1" si="36">AO12+AO21+AO37</f>
        <v>944434.23077851592</v>
      </c>
      <c r="AP36" s="24">
        <f t="shared" ca="1" si="36"/>
        <v>944056.98129868857</v>
      </c>
      <c r="AQ36" s="24">
        <f t="shared" ca="1" si="36"/>
        <v>943632.30888969731</v>
      </c>
      <c r="AR36" s="24">
        <f t="shared" ca="1" si="36"/>
        <v>943155.55919565167</v>
      </c>
      <c r="AS36" s="24">
        <f t="shared" ca="1" si="36"/>
        <v>942775.48125039565</v>
      </c>
      <c r="AT36" s="24">
        <f t="shared" ca="1" si="36"/>
        <v>942261.50790381047</v>
      </c>
      <c r="AU36" s="24">
        <f t="shared" ca="1" si="36"/>
        <v>941821.14726915397</v>
      </c>
      <c r="AV36" s="24">
        <f t="shared" ca="1" si="36"/>
        <v>941399.93860959716</v>
      </c>
      <c r="AW36" s="24">
        <f t="shared" ca="1" si="36"/>
        <v>940883.91263208829</v>
      </c>
      <c r="AX36" s="24">
        <f t="shared" ca="1" si="36"/>
        <v>940403.86898265267</v>
      </c>
      <c r="AY36" s="24">
        <f t="shared" ca="1" si="36"/>
        <v>940001.17770891299</v>
      </c>
      <c r="AZ36" s="24">
        <f t="shared" ca="1" si="36"/>
        <v>939694.83569867734</v>
      </c>
      <c r="BA36" s="25">
        <f ca="1">SUM(AO36:AZ36)</f>
        <v>11304520.950217841</v>
      </c>
      <c r="BB36" s="24">
        <f t="shared" ref="BB36:BM36" ca="1" si="37">BB12+BB21+BB37</f>
        <v>939175.25196258083</v>
      </c>
      <c r="BC36" s="24">
        <f t="shared" ca="1" si="37"/>
        <v>938778.70523710991</v>
      </c>
      <c r="BD36" s="24">
        <f t="shared" ca="1" si="37"/>
        <v>938305.79945470556</v>
      </c>
      <c r="BE36" s="24">
        <f t="shared" ca="1" si="37"/>
        <v>937809.55667014513</v>
      </c>
      <c r="BF36" s="24">
        <f t="shared" ca="1" si="37"/>
        <v>937456.35540963337</v>
      </c>
      <c r="BG36" s="24">
        <f t="shared" ca="1" si="37"/>
        <v>936953.14465058991</v>
      </c>
      <c r="BH36" s="24">
        <f t="shared" ca="1" si="37"/>
        <v>936589.80186792533</v>
      </c>
      <c r="BI36" s="24">
        <f t="shared" ca="1" si="37"/>
        <v>936058.89588918583</v>
      </c>
      <c r="BJ36" s="24">
        <f t="shared" ca="1" si="37"/>
        <v>935601.81891276909</v>
      </c>
      <c r="BK36" s="24">
        <f t="shared" ca="1" si="37"/>
        <v>935147.37701348762</v>
      </c>
      <c r="BL36" s="24">
        <f t="shared" ca="1" si="37"/>
        <v>934743.81273802673</v>
      </c>
      <c r="BM36" s="24">
        <f t="shared" ca="1" si="37"/>
        <v>934219.49317789136</v>
      </c>
      <c r="BN36" s="25">
        <f ca="1">SUM(BB36:BM36)</f>
        <v>11240840.01298405</v>
      </c>
      <c r="BO36" s="24">
        <f t="shared" ref="BO36:BZ36" ca="1" si="38">BO12+BO21+BO37</f>
        <v>933849.87171903311</v>
      </c>
      <c r="BP36" s="24">
        <f t="shared" ca="1" si="38"/>
        <v>933299.72954755323</v>
      </c>
      <c r="BQ36" s="24">
        <f t="shared" ca="1" si="38"/>
        <v>932839.9834162005</v>
      </c>
      <c r="BR36" s="24">
        <f t="shared" ca="1" si="38"/>
        <v>932347.10485901451</v>
      </c>
      <c r="BS36" s="24">
        <f t="shared" ca="1" si="38"/>
        <v>931943.04472679505</v>
      </c>
      <c r="BT36" s="24">
        <f t="shared" ca="1" si="38"/>
        <v>931522.12999149784</v>
      </c>
      <c r="BU36" s="24">
        <f t="shared" ca="1" si="38"/>
        <v>931168.89167443174</v>
      </c>
      <c r="BV36" s="24">
        <f t="shared" ca="1" si="38"/>
        <v>930770.51711743604</v>
      </c>
      <c r="BW36" s="24">
        <f t="shared" ca="1" si="38"/>
        <v>930392.72454015538</v>
      </c>
      <c r="BX36" s="24">
        <f t="shared" ca="1" si="38"/>
        <v>929919.99663591734</v>
      </c>
      <c r="BY36" s="24">
        <f t="shared" ca="1" si="38"/>
        <v>929525.67460844771</v>
      </c>
      <c r="BZ36" s="24">
        <f t="shared" ca="1" si="38"/>
        <v>929142.66608649387</v>
      </c>
      <c r="CA36" s="25">
        <f ca="1">SUM(BO36:BZ36)</f>
        <v>11176722.334922977</v>
      </c>
      <c r="CB36" s="24">
        <f t="shared" ref="CB36:CM36" ca="1" si="39">CB12+CB21+CB37</f>
        <v>928669.90157582506</v>
      </c>
      <c r="CC36" s="24">
        <f t="shared" ca="1" si="39"/>
        <v>928221.78895521234</v>
      </c>
      <c r="CD36" s="24">
        <f t="shared" ca="1" si="39"/>
        <v>927785.83936410863</v>
      </c>
      <c r="CE36" s="24">
        <f t="shared" ca="1" si="39"/>
        <v>927291.78225013381</v>
      </c>
      <c r="CF36" s="24">
        <f t="shared" ca="1" si="39"/>
        <v>926920.74832541309</v>
      </c>
      <c r="CG36" s="24">
        <f t="shared" ca="1" si="39"/>
        <v>926538.04261110327</v>
      </c>
      <c r="CH36" s="24">
        <f t="shared" ca="1" si="39"/>
        <v>926135.67262459174</v>
      </c>
      <c r="CI36" s="24">
        <f t="shared" ca="1" si="39"/>
        <v>925769.30277893238</v>
      </c>
      <c r="CJ36" s="24">
        <f t="shared" ca="1" si="39"/>
        <v>925194.11717201653</v>
      </c>
      <c r="CK36" s="24">
        <f t="shared" ca="1" si="39"/>
        <v>924724.86535654764</v>
      </c>
      <c r="CL36" s="24">
        <f t="shared" ca="1" si="39"/>
        <v>924264.62737978937</v>
      </c>
      <c r="CM36" s="24">
        <f t="shared" ca="1" si="39"/>
        <v>923841.76629489439</v>
      </c>
      <c r="CN36" s="25">
        <f ca="1">SUM(CB36:CM36)</f>
        <v>11115358.45468857</v>
      </c>
      <c r="CO36" s="24">
        <f t="shared" ref="CO36:CZ36" ca="1" si="40">CO12+CO21+CO37</f>
        <v>923322.82275073056</v>
      </c>
      <c r="CP36" s="24">
        <f t="shared" ca="1" si="40"/>
        <v>922877.03751816333</v>
      </c>
      <c r="CQ36" s="24">
        <f t="shared" ca="1" si="40"/>
        <v>922529.66176259646</v>
      </c>
      <c r="CR36" s="24">
        <f t="shared" ca="1" si="40"/>
        <v>922092.16506099573</v>
      </c>
      <c r="CS36" s="24">
        <f t="shared" ca="1" si="40"/>
        <v>921638.92237265222</v>
      </c>
      <c r="CT36" s="24">
        <f t="shared" ca="1" si="40"/>
        <v>921112.58201095543</v>
      </c>
      <c r="CU36" s="24">
        <f t="shared" ca="1" si="40"/>
        <v>920618.63896878576</v>
      </c>
      <c r="CV36" s="24">
        <f t="shared" ca="1" si="40"/>
        <v>920211.06870508019</v>
      </c>
      <c r="CW36" s="24">
        <f t="shared" ca="1" si="40"/>
        <v>919779.68662651547</v>
      </c>
      <c r="CX36" s="24">
        <f t="shared" ca="1" si="40"/>
        <v>919342.86616221967</v>
      </c>
      <c r="CY36" s="24">
        <f t="shared" ca="1" si="40"/>
        <v>918961.69217449857</v>
      </c>
      <c r="CZ36" s="24">
        <f t="shared" ca="1" si="40"/>
        <v>918343.42238109186</v>
      </c>
      <c r="DA36" s="25">
        <f ca="1">SUM(CO36:CZ36)</f>
        <v>11050830.566494284</v>
      </c>
      <c r="DB36" s="24">
        <f t="shared" ref="DB36:DM36" ca="1" si="41">DB12+DB21+DB37</f>
        <v>917796.30088769179</v>
      </c>
      <c r="DC36" s="24">
        <f t="shared" ca="1" si="41"/>
        <v>917285.12997363124</v>
      </c>
      <c r="DD36" s="24">
        <f t="shared" ca="1" si="41"/>
        <v>916879.24138256081</v>
      </c>
      <c r="DE36" s="24">
        <f t="shared" ca="1" si="41"/>
        <v>916360.45448975021</v>
      </c>
      <c r="DF36" s="24">
        <f t="shared" ca="1" si="41"/>
        <v>916025.0895213465</v>
      </c>
      <c r="DG36" s="24">
        <f t="shared" ca="1" si="41"/>
        <v>915533.54460101703</v>
      </c>
      <c r="DH36" s="24">
        <f t="shared" ca="1" si="41"/>
        <v>915133.67446034378</v>
      </c>
      <c r="DI36" s="24">
        <f t="shared" ca="1" si="41"/>
        <v>914803.71489468461</v>
      </c>
      <c r="DJ36" s="24">
        <f t="shared" ca="1" si="41"/>
        <v>914233.05979458231</v>
      </c>
      <c r="DK36" s="24">
        <f t="shared" ca="1" si="41"/>
        <v>913716.87510434596</v>
      </c>
      <c r="DL36" s="24">
        <f t="shared" ca="1" si="41"/>
        <v>913294.82196639641</v>
      </c>
      <c r="DM36" s="24">
        <f t="shared" ca="1" si="41"/>
        <v>912763.67170421884</v>
      </c>
      <c r="DN36" s="25">
        <f ca="1">SUM(DB36:DM36)</f>
        <v>10983825.578780571</v>
      </c>
      <c r="DO36" s="24">
        <f t="shared" ref="DO36:DZ36" ca="1" si="42">DO12+DO21+DO37</f>
        <v>912299.69632623345</v>
      </c>
      <c r="DP36" s="24">
        <f t="shared" ca="1" si="42"/>
        <v>911855.49072596617</v>
      </c>
      <c r="DQ36" s="24">
        <f t="shared" ca="1" si="42"/>
        <v>911360.44868062472</v>
      </c>
      <c r="DR36" s="24">
        <f t="shared" ca="1" si="42"/>
        <v>910945.95937349531</v>
      </c>
      <c r="DS36" s="24">
        <f t="shared" ca="1" si="42"/>
        <v>910338.8188723257</v>
      </c>
      <c r="DT36" s="24">
        <f t="shared" ca="1" si="42"/>
        <v>909916.32278853178</v>
      </c>
      <c r="DU36" s="24">
        <f t="shared" ca="1" si="42"/>
        <v>909422.58204936609</v>
      </c>
      <c r="DV36" s="24">
        <f t="shared" ca="1" si="42"/>
        <v>909042.8672438917</v>
      </c>
      <c r="DW36" s="24">
        <f t="shared" ca="1" si="42"/>
        <v>908618.91448977392</v>
      </c>
      <c r="DX36" s="24">
        <f t="shared" ca="1" si="42"/>
        <v>908291.87765895855</v>
      </c>
      <c r="DY36" s="24">
        <f t="shared" ca="1" si="42"/>
        <v>907772.98129367514</v>
      </c>
      <c r="DZ36" s="24">
        <f t="shared" ca="1" si="42"/>
        <v>907444.59909884806</v>
      </c>
      <c r="EA36" s="25">
        <f ca="1">SUM(DO36:DZ36)</f>
        <v>10917310.55860169</v>
      </c>
      <c r="EB36" s="24">
        <f t="shared" ref="EB36:EM36" ca="1" si="43">EB12+EB21+EB37</f>
        <v>907090.60361556557</v>
      </c>
      <c r="EC36" s="24">
        <f t="shared" ca="1" si="43"/>
        <v>906721.02695388801</v>
      </c>
      <c r="ED36" s="24">
        <f t="shared" ca="1" si="43"/>
        <v>906239.66966314567</v>
      </c>
      <c r="EE36" s="24">
        <f t="shared" ca="1" si="43"/>
        <v>905830.62966920319</v>
      </c>
      <c r="EF36" s="24">
        <f t="shared" ca="1" si="43"/>
        <v>905437.12421710638</v>
      </c>
      <c r="EG36" s="24">
        <f t="shared" ca="1" si="43"/>
        <v>904995.49131724925</v>
      </c>
      <c r="EH36" s="24">
        <f t="shared" ca="1" si="43"/>
        <v>904568.33658776246</v>
      </c>
      <c r="EI36" s="24">
        <f t="shared" ca="1" si="43"/>
        <v>904161.50888768479</v>
      </c>
      <c r="EJ36" s="24">
        <f t="shared" ca="1" si="43"/>
        <v>903796.3623029755</v>
      </c>
      <c r="EK36" s="24">
        <f t="shared" ca="1" si="43"/>
        <v>903376.22650663962</v>
      </c>
      <c r="EL36" s="24">
        <f t="shared" ca="1" si="43"/>
        <v>902938.05053386209</v>
      </c>
      <c r="EM36" s="24">
        <f t="shared" ca="1" si="43"/>
        <v>902498.02202851244</v>
      </c>
      <c r="EN36" s="25">
        <f ca="1">SUM(EB36:EM36)</f>
        <v>10857653.052283596</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1205380.536829188</v>
      </c>
      <c r="C44" s="22">
        <f ca="1">C45*(1-Inputs!B21)+C11*Inputs!B21+C46</f>
        <v>1131962.6289790797</v>
      </c>
      <c r="D44" s="22">
        <f ca="1">D45*(1-Inputs!B21)+D11*Inputs!B21+D46</f>
        <v>1139059.295260486</v>
      </c>
      <c r="E44" s="22">
        <f ca="1">E45*(1-Inputs!B21)+E11*Inputs!B21+E46</f>
        <v>1164883.9736030691</v>
      </c>
      <c r="F44" s="22">
        <f ca="1">F45*(1-Inputs!B21)+F11*Inputs!B21+F46</f>
        <v>1176396.1690550093</v>
      </c>
      <c r="G44" s="22">
        <f ca="1">G45*(1-Inputs!B21)+G11*Inputs!B21+G46</f>
        <v>1124551.8089723028</v>
      </c>
      <c r="H44" s="22">
        <f ca="1">H45*(1-Inputs!B21)+H11*Inputs!B21+H46</f>
        <v>1159972.6274995361</v>
      </c>
      <c r="I44" s="22">
        <f ca="1">I45*(1-Inputs!B21)+I11*Inputs!B21+I46</f>
        <v>1157594.0608868008</v>
      </c>
      <c r="J44" s="22">
        <f ca="1">J45*(1-Inputs!B21)+J11*Inputs!B21+J46</f>
        <v>1200377.2509618015</v>
      </c>
      <c r="K44" s="22">
        <f ca="1">K45*(1-Inputs!B21)+K11*Inputs!B21+K46</f>
        <v>1152831.7976748762</v>
      </c>
      <c r="L44" s="22">
        <f ca="1">L45*(1-Inputs!B21)+L11*Inputs!B21+L46</f>
        <v>1149719.8437299095</v>
      </c>
      <c r="M44" s="22">
        <f ca="1">M45*(1-Inputs!B21)+M11*Inputs!B21+M46</f>
        <v>1104825.8002253918</v>
      </c>
      <c r="N44" s="23">
        <f ca="1">SUM(B44:M44)</f>
        <v>13867555.793677449</v>
      </c>
      <c r="O44" s="22">
        <f ca="1">O45*(1-Inputs!B21)+O11*Inputs!B21+O46</f>
        <v>1128551.2157939635</v>
      </c>
      <c r="P44" s="22">
        <f ca="1">P45*(1-Inputs!B21)+P11*Inputs!B21+P46</f>
        <v>1168002.5446584304</v>
      </c>
      <c r="Q44" s="22">
        <f ca="1">Q45*(1-Inputs!B21)+Q11*Inputs!B21+Q46</f>
        <v>1112894.4466483176</v>
      </c>
      <c r="R44" s="22">
        <f ca="1">R45*(1-Inputs!B21)+R11*Inputs!B21+R46</f>
        <v>1137661.1270811441</v>
      </c>
      <c r="S44" s="22">
        <f ca="1">S45*(1-Inputs!B21)+S11*Inputs!B21+S46</f>
        <v>1178952.0758786995</v>
      </c>
      <c r="T44" s="22">
        <f ca="1">T45*(1-Inputs!B21)+T11*Inputs!B21+T46</f>
        <v>1107683.9092083173</v>
      </c>
      <c r="U44" s="22">
        <f ca="1">U45*(1-Inputs!B21)+U11*Inputs!B21+U46</f>
        <v>1148171.186943671</v>
      </c>
      <c r="V44" s="22">
        <f ca="1">V45*(1-Inputs!B21)+V11*Inputs!B21+V46</f>
        <v>1168119.2155487784</v>
      </c>
      <c r="W44" s="22">
        <f ca="1">W45*(1-Inputs!B21)+W11*Inputs!B21+W46</f>
        <v>1174749.2226484842</v>
      </c>
      <c r="X44" s="22">
        <f ca="1">X45*(1-Inputs!B21)+X11*Inputs!B21+X46</f>
        <v>1170608.4981141563</v>
      </c>
      <c r="Y44" s="22">
        <f ca="1">Y45*(1-Inputs!B21)+Y11*Inputs!B21+Y46</f>
        <v>1194203.2535870229</v>
      </c>
      <c r="Z44" s="22">
        <f ca="1">Z45*(1-Inputs!B21)+Z11*Inputs!B21+Z46</f>
        <v>1136475.8162370021</v>
      </c>
      <c r="AA44" s="23">
        <f ca="1">SUM(O44:Z44)</f>
        <v>13826072.512347987</v>
      </c>
      <c r="AB44" s="22">
        <f ca="1">AB45*(1-Inputs!B21)+AB11*Inputs!B21+AB46</f>
        <v>1150426.3869833879</v>
      </c>
      <c r="AC44" s="22">
        <f ca="1">AC45*(1-Inputs!B21)+AC11*Inputs!B21+AC46</f>
        <v>1158762.9469271961</v>
      </c>
      <c r="AD44" s="22">
        <f ca="1">AD45*(1-Inputs!B21)+AD11*Inputs!B21+AD46</f>
        <v>1179915.9300595112</v>
      </c>
      <c r="AE44" s="22">
        <f ca="1">AE45*(1-Inputs!B21)+AE11*Inputs!B21+AE46</f>
        <v>1161198.3720994494</v>
      </c>
      <c r="AF44" s="22">
        <f ca="1">AF45*(1-Inputs!B21)+AF11*Inputs!B21+AF46</f>
        <v>1131123.4198811271</v>
      </c>
      <c r="AG44" s="22">
        <f ca="1">AG45*(1-Inputs!B21)+AG11*Inputs!B21+AG46</f>
        <v>1094481.6208295927</v>
      </c>
      <c r="AH44" s="22">
        <f ca="1">AH45*(1-Inputs!B21)+AH11*Inputs!B21+AH46</f>
        <v>1112666.1379593778</v>
      </c>
      <c r="AI44" s="22">
        <f ca="1">AI45*(1-Inputs!B21)+AI11*Inputs!B21+AI46</f>
        <v>1166263.2602329492</v>
      </c>
      <c r="AJ44" s="22">
        <f ca="1">AJ45*(1-Inputs!B21)+AJ11*Inputs!B21+AJ46</f>
        <v>1104935.3991540554</v>
      </c>
      <c r="AK44" s="22">
        <f ca="1">AK45*(1-Inputs!B21)+AK11*Inputs!B21+AK46</f>
        <v>1088499.9944118364</v>
      </c>
      <c r="AL44" s="22">
        <f ca="1">AL45*(1-Inputs!B21)+AL11*Inputs!B21+AL46</f>
        <v>1139216.7246827374</v>
      </c>
      <c r="AM44" s="22">
        <f ca="1">AM45*(1-Inputs!B21)+AM11*Inputs!B21+AM46</f>
        <v>1100770.9328172521</v>
      </c>
      <c r="AN44" s="23">
        <f ca="1">SUM(AB44:AM44)</f>
        <v>13588261.126038471</v>
      </c>
      <c r="AO44" s="22">
        <f ca="1">AO45*(1-Inputs!B21)+AO11*Inputs!B21+AO46</f>
        <v>1111486.6021334745</v>
      </c>
      <c r="AP44" s="22">
        <f ca="1">AP45*(1-Inputs!B21)+AP11*Inputs!B21+AP46</f>
        <v>1112497.2867685559</v>
      </c>
      <c r="AQ44" s="22">
        <f ca="1">AQ45*(1-Inputs!B21)+AQ11*Inputs!B21+AQ46</f>
        <v>1102050.8827206076</v>
      </c>
      <c r="AR44" s="22">
        <f ca="1">AR45*(1-Inputs!B21)+AR11*Inputs!B21+AR46</f>
        <v>1122577.5524157374</v>
      </c>
      <c r="AS44" s="22">
        <f ca="1">AS45*(1-Inputs!B21)+AS11*Inputs!B21+AS46</f>
        <v>1081289.7592009665</v>
      </c>
      <c r="AT44" s="22">
        <f ca="1">AT45*(1-Inputs!B21)+AT11*Inputs!B21+AT46</f>
        <v>1115918.0666853618</v>
      </c>
      <c r="AU44" s="22">
        <f ca="1">AU45*(1-Inputs!B21)+AU11*Inputs!B21+AU46</f>
        <v>1096304.1310561544</v>
      </c>
      <c r="AV44" s="22">
        <f ca="1">AV45*(1-Inputs!B21)+AV11*Inputs!B21+AV46</f>
        <v>1075018.6268698068</v>
      </c>
      <c r="AW44" s="22">
        <f ca="1">AW45*(1-Inputs!B21)+AW11*Inputs!B21+AW46</f>
        <v>1078379.2198706891</v>
      </c>
      <c r="AX44" s="22">
        <f ca="1">AX45*(1-Inputs!B21)+AX11*Inputs!B21+AX46</f>
        <v>1106875.1411617689</v>
      </c>
      <c r="AY44" s="22">
        <f ca="1">AY45*(1-Inputs!B21)+AY11*Inputs!B21+AY46</f>
        <v>1148035.5807782919</v>
      </c>
      <c r="AZ44" s="22">
        <f ca="1">AZ45*(1-Inputs!B21)+AZ11*Inputs!B21+AZ46</f>
        <v>1070149.7576130498</v>
      </c>
      <c r="BA44" s="23">
        <f ca="1">SUM(AO44:AZ44)</f>
        <v>13220582.607274463</v>
      </c>
      <c r="BB44" s="22">
        <f ca="1">BB45*(1-Inputs!B21)+BB11*Inputs!B21+BB46</f>
        <v>1114762.0427359275</v>
      </c>
      <c r="BC44" s="22">
        <f ca="1">BC45*(1-Inputs!B21)+BC11*Inputs!B21+BC46</f>
        <v>1077741.9194483641</v>
      </c>
      <c r="BD44" s="22">
        <f ca="1">BD45*(1-Inputs!B21)+BD11*Inputs!B21+BD46</f>
        <v>1079447.7865758322</v>
      </c>
      <c r="BE44" s="22">
        <f ca="1">BE45*(1-Inputs!B21)+BE11*Inputs!B21+BE46</f>
        <v>1110515.5672489889</v>
      </c>
      <c r="BF44" s="22">
        <f ca="1">BF45*(1-Inputs!B21)+BF11*Inputs!B21+BF46</f>
        <v>1134666.9685853946</v>
      </c>
      <c r="BG44" s="22">
        <f ca="1">BG45*(1-Inputs!B21)+BG11*Inputs!B21+BG46</f>
        <v>1136405.9157557031</v>
      </c>
      <c r="BH44" s="22">
        <f ca="1">BH45*(1-Inputs!B21)+BH11*Inputs!B21+BH46</f>
        <v>1074454.0775205288</v>
      </c>
      <c r="BI44" s="22">
        <f ca="1">BI45*(1-Inputs!B21)+BI11*Inputs!B21+BI46</f>
        <v>1098936.9259015657</v>
      </c>
      <c r="BJ44" s="22">
        <f ca="1">BJ45*(1-Inputs!B21)+BJ11*Inputs!B21+BJ46</f>
        <v>1113035.5873639346</v>
      </c>
      <c r="BK44" s="22">
        <f ca="1">BK45*(1-Inputs!B21)+BK11*Inputs!B21+BK46</f>
        <v>1109892.2043729343</v>
      </c>
      <c r="BL44" s="22">
        <f ca="1">BL45*(1-Inputs!B21)+BL11*Inputs!B21+BL46</f>
        <v>1067326.3648372821</v>
      </c>
      <c r="BM44" s="22">
        <f ca="1">BM45*(1-Inputs!B21)+BM11*Inputs!B21+BM46</f>
        <v>1125851.335503462</v>
      </c>
      <c r="BN44" s="23">
        <f ca="1">SUM(BB44:BM44)</f>
        <v>13243036.695849918</v>
      </c>
      <c r="BO44" s="22">
        <f ca="1">BO45*(1-Inputs!B21)+BO11*Inputs!B21+BO46</f>
        <v>1083367.0048017839</v>
      </c>
      <c r="BP44" s="22">
        <f ca="1">BP45*(1-Inputs!B21)+BP11*Inputs!B21+BP46</f>
        <v>1069636.8238213102</v>
      </c>
      <c r="BQ44" s="22">
        <f ca="1">BQ45*(1-Inputs!B21)+BQ11*Inputs!B21+BQ46</f>
        <v>1057990.7721484343</v>
      </c>
      <c r="BR44" s="22">
        <f ca="1">BR45*(1-Inputs!B21)+BR11*Inputs!B21+BR46</f>
        <v>1055673.5513160937</v>
      </c>
      <c r="BS44" s="22">
        <f ca="1">BS45*(1-Inputs!B21)+BS11*Inputs!B21+BS46</f>
        <v>1080511.8289342495</v>
      </c>
      <c r="BT44" s="22">
        <f ca="1">BT45*(1-Inputs!B21)+BT11*Inputs!B21+BT46</f>
        <v>1059284.8811188422</v>
      </c>
      <c r="BU44" s="22">
        <f ca="1">BU45*(1-Inputs!B21)+BU11*Inputs!B21+BU46</f>
        <v>1098510.144142647</v>
      </c>
      <c r="BV44" s="22">
        <f ca="1">BV45*(1-Inputs!B21)+BV11*Inputs!B21+BV46</f>
        <v>1090562.5711547758</v>
      </c>
      <c r="BW44" s="22">
        <f ca="1">BW45*(1-Inputs!B21)+BW11*Inputs!B21+BW46</f>
        <v>1069193.839687112</v>
      </c>
      <c r="BX44" s="22">
        <f ca="1">BX45*(1-Inputs!B21)+BX11*Inputs!B21+BX46</f>
        <v>1038365.136366777</v>
      </c>
      <c r="BY44" s="22">
        <f ca="1">BY45*(1-Inputs!B21)+BY11*Inputs!B21+BY46</f>
        <v>1069133.1164387369</v>
      </c>
      <c r="BZ44" s="22">
        <f ca="1">BZ45*(1-Inputs!B21)+BZ11*Inputs!B21+BZ46</f>
        <v>1035378.3687739572</v>
      </c>
      <c r="CA44" s="23">
        <f ca="1">SUM(BO44:BZ44)</f>
        <v>12807608.038704721</v>
      </c>
      <c r="CB44" s="22">
        <f ca="1">CB45*(1-Inputs!B21)+CB11*Inputs!B21+CB46</f>
        <v>1107299.1251238445</v>
      </c>
      <c r="CC44" s="22">
        <f ca="1">CC45*(1-Inputs!B21)+CC11*Inputs!B21+CC46</f>
        <v>1047860.3973456596</v>
      </c>
      <c r="CD44" s="22">
        <f ca="1">CD45*(1-Inputs!B21)+CD11*Inputs!B21+CD46</f>
        <v>1062555.5475454817</v>
      </c>
      <c r="CE44" s="22">
        <f ca="1">CE45*(1-Inputs!B21)+CE11*Inputs!B21+CE46</f>
        <v>1048611.799055126</v>
      </c>
      <c r="CF44" s="22">
        <f ca="1">CF45*(1-Inputs!B21)+CF11*Inputs!B21+CF46</f>
        <v>1092614.4414841905</v>
      </c>
      <c r="CG44" s="22">
        <f ca="1">CG45*(1-Inputs!B21)+CG11*Inputs!B21+CG46</f>
        <v>1086791.0099267701</v>
      </c>
      <c r="CH44" s="22">
        <f ca="1">CH45*(1-Inputs!B21)+CH11*Inputs!B21+CH46</f>
        <v>1060580.5548416115</v>
      </c>
      <c r="CI44" s="22">
        <f ca="1">CI45*(1-Inputs!B21)+CI11*Inputs!B21+CI46</f>
        <v>1023617.0061922683</v>
      </c>
      <c r="CJ44" s="22">
        <f ca="1">CJ45*(1-Inputs!B21)+CJ11*Inputs!B21+CJ46</f>
        <v>1077204.8884196731</v>
      </c>
      <c r="CK44" s="22">
        <f ca="1">CK45*(1-Inputs!B21)+CK11*Inputs!B21+CK46</f>
        <v>1021244.163240693</v>
      </c>
      <c r="CL44" s="22">
        <f ca="1">CL45*(1-Inputs!B21)+CL11*Inputs!B21+CL46</f>
        <v>1052321.6486237347</v>
      </c>
      <c r="CM44" s="22">
        <f ca="1">CM45*(1-Inputs!B21)+CM11*Inputs!B21+CM46</f>
        <v>1037093.1225572254</v>
      </c>
      <c r="CN44" s="23">
        <f ca="1">SUM(CB44:CM44)</f>
        <v>12717793.704356277</v>
      </c>
      <c r="CO44" s="22">
        <f ca="1">CO45*(1-Inputs!B21)+CO11*Inputs!B21+CO46</f>
        <v>1053905.0392498621</v>
      </c>
      <c r="CP44" s="22">
        <f ca="1">CP45*(1-Inputs!B21)+CP11*Inputs!B21+CP46</f>
        <v>1078200.3583720303</v>
      </c>
      <c r="CQ44" s="22">
        <f ca="1">CQ45*(1-Inputs!B21)+CQ11*Inputs!B21+CQ46</f>
        <v>1019184.5153849456</v>
      </c>
      <c r="CR44" s="22">
        <f ca="1">CR45*(1-Inputs!B21)+CR11*Inputs!B21+CR46</f>
        <v>1038714.8554058729</v>
      </c>
      <c r="CS44" s="22">
        <f ca="1">CS45*(1-Inputs!B21)+CS11*Inputs!B21+CS46</f>
        <v>1037679.8233982468</v>
      </c>
      <c r="CT44" s="22">
        <f ca="1">CT45*(1-Inputs!B21)+CT11*Inputs!B21+CT46</f>
        <v>1055392.1635684664</v>
      </c>
      <c r="CU44" s="22">
        <f ca="1">CU45*(1-Inputs!B21)+CU11*Inputs!B21+CU46</f>
        <v>1051063.5931858213</v>
      </c>
      <c r="CV44" s="22">
        <f ca="1">CV45*(1-Inputs!B21)+CV11*Inputs!B21+CV46</f>
        <v>1053678.9730442811</v>
      </c>
      <c r="CW44" s="22">
        <f ca="1">CW45*(1-Inputs!B21)+CW11*Inputs!B21+CW46</f>
        <v>1056264.0182092756</v>
      </c>
      <c r="CX44" s="22">
        <f ca="1">CX45*(1-Inputs!B21)+CX11*Inputs!B21+CX46</f>
        <v>1093837.1643210708</v>
      </c>
      <c r="CY44" s="22">
        <f ca="1">CY45*(1-Inputs!B21)+CY11*Inputs!B21+CY46</f>
        <v>987433.29952010629</v>
      </c>
      <c r="CZ44" s="22">
        <f ca="1">CZ45*(1-Inputs!B21)+CZ11*Inputs!B21+CZ46</f>
        <v>1037954.1053540492</v>
      </c>
      <c r="DA44" s="23">
        <f ca="1">SUM(CO44:CZ44)</f>
        <v>12563307.909014028</v>
      </c>
      <c r="DB44" s="22">
        <f ca="1">DB45*(1-Inputs!B21)+DB11*Inputs!B21+DB46</f>
        <v>1001515.4418198876</v>
      </c>
      <c r="DC44" s="22">
        <f ca="1">DC45*(1-Inputs!B21)+DC11*Inputs!B21+DC46</f>
        <v>1008466.2839316301</v>
      </c>
      <c r="DD44" s="22">
        <f ca="1">DD45*(1-Inputs!B21)+DD11*Inputs!B21+DD46</f>
        <v>1057482.3306370853</v>
      </c>
      <c r="DE44" s="22">
        <f ca="1">DE45*(1-Inputs!B21)+DE11*Inputs!B21+DE46</f>
        <v>1065159.3123306986</v>
      </c>
      <c r="DF44" s="22">
        <f ca="1">DF45*(1-Inputs!B21)+DF11*Inputs!B21+DF46</f>
        <v>1025557.1063989879</v>
      </c>
      <c r="DG44" s="22">
        <f ca="1">DG45*(1-Inputs!B21)+DG11*Inputs!B21+DG46</f>
        <v>1077346.9554828252</v>
      </c>
      <c r="DH44" s="22">
        <f ca="1">DH45*(1-Inputs!B21)+DH11*Inputs!B21+DH46</f>
        <v>1053381.2551897902</v>
      </c>
      <c r="DI44" s="22">
        <f ca="1">DI45*(1-Inputs!B21)+DI11*Inputs!B21+DI46</f>
        <v>1023216.8730598206</v>
      </c>
      <c r="DJ44" s="22">
        <f ca="1">DJ45*(1-Inputs!B21)+DJ11*Inputs!B21+DJ46</f>
        <v>1040849.1804967208</v>
      </c>
      <c r="DK44" s="22">
        <f ca="1">DK45*(1-Inputs!B21)+DK11*Inputs!B21+DK46</f>
        <v>1040010.4219863059</v>
      </c>
      <c r="DL44" s="22">
        <f ca="1">DL45*(1-Inputs!B21)+DL11*Inputs!B21+DL46</f>
        <v>1010967.9678319714</v>
      </c>
      <c r="DM44" s="22">
        <f ca="1">DM45*(1-Inputs!B21)+DM11*Inputs!B21+DM46</f>
        <v>1048195.5744974624</v>
      </c>
      <c r="DN44" s="23">
        <f ca="1">SUM(DB44:DM44)</f>
        <v>12452148.703663187</v>
      </c>
      <c r="DO44" s="22">
        <f ca="1">DO45*(1-Inputs!B21)+DO11*Inputs!B21+DO46</f>
        <v>1035746.3927826952</v>
      </c>
      <c r="DP44" s="22">
        <f ca="1">DP45*(1-Inputs!B21)+DP11*Inputs!B21+DP46</f>
        <v>1050223.7157977647</v>
      </c>
      <c r="DQ44" s="22">
        <f ca="1">DQ45*(1-Inputs!B21)+DQ11*Inputs!B21+DQ46</f>
        <v>1017550.0005814329</v>
      </c>
      <c r="DR44" s="22">
        <f ca="1">DR45*(1-Inputs!B21)+DR11*Inputs!B21+DR46</f>
        <v>988027.05868860253</v>
      </c>
      <c r="DS44" s="22">
        <f ca="1">DS45*(1-Inputs!B21)+DS11*Inputs!B21+DS46</f>
        <v>1003849.0193357993</v>
      </c>
      <c r="DT44" s="22">
        <f ca="1">DT45*(1-Inputs!B21)+DT11*Inputs!B21+DT46</f>
        <v>1023011.7809170611</v>
      </c>
      <c r="DU44" s="22">
        <f ca="1">DU45*(1-Inputs!B21)+DU11*Inputs!B21+DU46</f>
        <v>1032492.5140450674</v>
      </c>
      <c r="DV44" s="22">
        <f ca="1">DV45*(1-Inputs!B21)+DV11*Inputs!B21+DV46</f>
        <v>1071982.1580346636</v>
      </c>
      <c r="DW44" s="22">
        <f ca="1">DW45*(1-Inputs!B21)+DW11*Inputs!B21+DW46</f>
        <v>1039834.8903004505</v>
      </c>
      <c r="DX44" s="22">
        <f ca="1">DX45*(1-Inputs!B21)+DX11*Inputs!B21+DX46</f>
        <v>993882.73345338227</v>
      </c>
      <c r="DY44" s="22">
        <f ca="1">DY45*(1-Inputs!B21)+DY11*Inputs!B21+DY46</f>
        <v>1022967.7769611221</v>
      </c>
      <c r="DZ44" s="22">
        <f ca="1">DZ45*(1-Inputs!B21)+DZ11*Inputs!B21+DZ46</f>
        <v>1017692.0687556514</v>
      </c>
      <c r="EA44" s="23">
        <f ca="1">SUM(DO44:DZ44)</f>
        <v>12297260.109653691</v>
      </c>
      <c r="EB44" s="22">
        <f ca="1">EB45*(1-Inputs!B21)+EB11*Inputs!B21+EB46</f>
        <v>1043157.1159913153</v>
      </c>
      <c r="EC44" s="22">
        <f ca="1">EC45*(1-Inputs!B21)+EC11*Inputs!B21+EC46</f>
        <v>1045574.0497076273</v>
      </c>
      <c r="ED44" s="22">
        <f ca="1">ED45*(1-Inputs!B21)+ED11*Inputs!B21+ED46</f>
        <v>1034191.2093281148</v>
      </c>
      <c r="EE44" s="22">
        <f ca="1">EE45*(1-Inputs!B21)+EE11*Inputs!B21+EE46</f>
        <v>1022563.2938276556</v>
      </c>
      <c r="EF44" s="22">
        <f ca="1">EF45*(1-Inputs!B21)+EF11*Inputs!B21+EF46</f>
        <v>998310.90646047133</v>
      </c>
      <c r="EG44" s="22">
        <f ca="1">EG45*(1-Inputs!B21)+EG11*Inputs!B21+EG46</f>
        <v>998607.49946181942</v>
      </c>
      <c r="EH44" s="22">
        <f ca="1">EH45*(1-Inputs!B21)+EH11*Inputs!B21+EH46</f>
        <v>1024849.6292838248</v>
      </c>
      <c r="EI44" s="22">
        <f ca="1">EI45*(1-Inputs!B21)+EI11*Inputs!B21+EI46</f>
        <v>1047686.7500493757</v>
      </c>
      <c r="EJ44" s="22">
        <f ca="1">EJ45*(1-Inputs!B21)+EJ11*Inputs!B21+EJ46</f>
        <v>974733.98077509739</v>
      </c>
      <c r="EK44" s="22">
        <f ca="1">EK45*(1-Inputs!B21)+EK11*Inputs!B21+EK46</f>
        <v>1044658.6270160235</v>
      </c>
      <c r="EL44" s="22">
        <f ca="1">EL45*(1-Inputs!B21)+EL11*Inputs!B21+EL46</f>
        <v>995855.43854061235</v>
      </c>
      <c r="EM44" s="22">
        <f ca="1">EM45*(1-Inputs!B21)+EM11*Inputs!B21+EM46</f>
        <v>1011303.1265642158</v>
      </c>
      <c r="EN44" s="23">
        <f ca="1">SUM(EB44:EM44)</f>
        <v>12241491.627006155</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1166626.3611092512</v>
      </c>
      <c r="E45" s="24">
        <f ca="1">'(Other Computations)'!B8*(E28/Inputs!B27)^(1-Inputs!B20)*(E19/'(Other Computations)'!B194)^Inputs!B20</f>
        <v>1166536.1904517098</v>
      </c>
      <c r="F45" s="24">
        <f ca="1">'(Other Computations)'!B8*(F28/Inputs!B27)^(1-Inputs!B20)*(F19/'(Other Computations)'!B194)^Inputs!B20</f>
        <v>1166418.9528475243</v>
      </c>
      <c r="G45" s="24">
        <f ca="1">'(Other Computations)'!B8*(G28/Inputs!B27)^(1-Inputs!B20)*(G19/'(Other Computations)'!B194)^Inputs!B20</f>
        <v>1166263.8269559965</v>
      </c>
      <c r="H45" s="24">
        <f ca="1">'(Other Computations)'!B8*(H28/Inputs!B27)^(1-Inputs!B20)*(H19/'(Other Computations)'!B194)^Inputs!B20</f>
        <v>1166068.6087938594</v>
      </c>
      <c r="I45" s="24">
        <f ca="1">'(Other Computations)'!B8*(I28/Inputs!B27)^(1-Inputs!B20)*(I19/'(Other Computations)'!B194)^Inputs!B20</f>
        <v>1165834.8429121787</v>
      </c>
      <c r="J45" s="24">
        <f ca="1">'(Other Computations)'!B8*(J28/Inputs!B27)^(1-Inputs!B20)*(J19/'(Other Computations)'!B194)^Inputs!B20</f>
        <v>1165573.1905922235</v>
      </c>
      <c r="K45" s="24">
        <f ca="1">'(Other Computations)'!B8*(K28/Inputs!B27)^(1-Inputs!B20)*(K19/'(Other Computations)'!B194)^Inputs!B20</f>
        <v>1165277.2846082503</v>
      </c>
      <c r="L45" s="24">
        <f ca="1">'(Other Computations)'!B8*(L28/Inputs!B27)^(1-Inputs!B20)*(L19/'(Other Computations)'!B194)^Inputs!B20</f>
        <v>1164948.1662916141</v>
      </c>
      <c r="M45" s="24">
        <f ca="1">'(Other Computations)'!B8*(M28/Inputs!B27)^(1-Inputs!B20)*(M19/'(Other Computations)'!B194)^Inputs!B20</f>
        <v>1164587.2729040999</v>
      </c>
      <c r="N45" s="25">
        <f ca="1">SUM(B45:M45)</f>
        <v>13991468.030800043</v>
      </c>
      <c r="O45" s="24">
        <f ca="1">'(Other Computations)'!B8*(O28/Inputs!B27)^(1-Inputs!B20)*(O19/'(Other Computations)'!B194)^Inputs!B20</f>
        <v>1164202.3676654876</v>
      </c>
      <c r="P45" s="24">
        <f ca="1">'(Other Computations)'!B8*(P28/Inputs!B27)^(1-Inputs!B20)*(P19/'(Other Computations)'!B194)^Inputs!B20</f>
        <v>1163799.6714009317</v>
      </c>
      <c r="Q45" s="24">
        <f ca="1">'(Other Computations)'!B8*(Q28/Inputs!B27)^(1-Inputs!B20)*(Q19/'(Other Computations)'!B194)^Inputs!B20</f>
        <v>1163367.9200491793</v>
      </c>
      <c r="R45" s="24">
        <f ca="1">'(Other Computations)'!B8*(R28/Inputs!B27)^(1-Inputs!B20)*(R19/'(Other Computations)'!B194)^Inputs!B20</f>
        <v>1162901.5524043888</v>
      </c>
      <c r="S45" s="24">
        <f ca="1">'(Other Computations)'!B8*(S28/Inputs!B27)^(1-Inputs!B20)*(S19/'(Other Computations)'!B194)^Inputs!B20</f>
        <v>1162410.5477745894</v>
      </c>
      <c r="T45" s="24">
        <f ca="1">'(Other Computations)'!B8*(T28/Inputs!B27)^(1-Inputs!B20)*(T19/'(Other Computations)'!B194)^Inputs!B20</f>
        <v>1161900.085214522</v>
      </c>
      <c r="U45" s="24">
        <f ca="1">'(Other Computations)'!B8*(U28/Inputs!B27)^(1-Inputs!B20)*(U19/'(Other Computations)'!B194)^Inputs!B20</f>
        <v>1161364.5133049232</v>
      </c>
      <c r="V45" s="24">
        <f ca="1">'(Other Computations)'!B8*(V28/Inputs!B27)^(1-Inputs!B20)*(V19/'(Other Computations)'!B194)^Inputs!B20</f>
        <v>1160802.5953536513</v>
      </c>
      <c r="W45" s="24">
        <f ca="1">'(Other Computations)'!B8*(W28/Inputs!B27)^(1-Inputs!B20)*(W19/'(Other Computations)'!B194)^Inputs!B20</f>
        <v>1160223.0601609661</v>
      </c>
      <c r="X45" s="24">
        <f ca="1">'(Other Computations)'!B8*(X28/Inputs!B27)^(1-Inputs!B20)*(X19/'(Other Computations)'!B194)^Inputs!B20</f>
        <v>1159624.8338844022</v>
      </c>
      <c r="Y45" s="24">
        <f ca="1">'(Other Computations)'!B8*(Y28/Inputs!B27)^(1-Inputs!B20)*(Y19/'(Other Computations)'!B194)^Inputs!B20</f>
        <v>1159010.2019797349</v>
      </c>
      <c r="Z45" s="24">
        <f ca="1">'(Other Computations)'!B8*(Z28/Inputs!B27)^(1-Inputs!B20)*(Z19/'(Other Computations)'!B194)^Inputs!B20</f>
        <v>1158369.7912768822</v>
      </c>
      <c r="AA45" s="25">
        <f ca="1">SUM(O45:Z45)</f>
        <v>13937977.140469657</v>
      </c>
      <c r="AB45" s="24">
        <f ca="1">'(Other Computations)'!B8*(AB28/Inputs!B27)^(1-Inputs!B20)*(AB19/'(Other Computations)'!B194)^Inputs!B20</f>
        <v>1157712.9689685155</v>
      </c>
      <c r="AC45" s="24">
        <f ca="1">'(Other Computations)'!B8*(AC28/Inputs!B27)^(1-Inputs!B20)*(AC19/'(Other Computations)'!B194)^Inputs!B20</f>
        <v>1157030.6627568498</v>
      </c>
      <c r="AD45" s="24">
        <f ca="1">'(Other Computations)'!B8*(AD28/Inputs!B27)^(1-Inputs!B20)*(AD19/'(Other Computations)'!B194)^Inputs!B20</f>
        <v>1156339.942928968</v>
      </c>
      <c r="AE45" s="24">
        <f ca="1">'(Other Computations)'!B8*(AE28/Inputs!B27)^(1-Inputs!B20)*(AE19/'(Other Computations)'!B194)^Inputs!B20</f>
        <v>1155623.2568055796</v>
      </c>
      <c r="AF45" s="24">
        <f ca="1">'(Other Computations)'!B8*(AF28/Inputs!B27)^(1-Inputs!B20)*(AF19/'(Other Computations)'!B194)^Inputs!B20</f>
        <v>1154886.39564872</v>
      </c>
      <c r="AG45" s="24">
        <f ca="1">'(Other Computations)'!B8*(AG28/Inputs!B27)^(1-Inputs!B20)*(AG19/'(Other Computations)'!B194)^Inputs!B20</f>
        <v>1154134.9782669516</v>
      </c>
      <c r="AH45" s="24">
        <f ca="1">'(Other Computations)'!B8*(AH28/Inputs!B27)^(1-Inputs!B20)*(AH19/'(Other Computations)'!B194)^Inputs!B20</f>
        <v>1153358.8769105279</v>
      </c>
      <c r="AI45" s="24">
        <f ca="1">'(Other Computations)'!B8*(AI28/Inputs!B27)^(1-Inputs!B20)*(AI19/'(Other Computations)'!B194)^Inputs!B20</f>
        <v>1152560.4556708643</v>
      </c>
      <c r="AJ45" s="24">
        <f ca="1">'(Other Computations)'!B8*(AJ28/Inputs!B27)^(1-Inputs!B20)*(AJ19/'(Other Computations)'!B194)^Inputs!B20</f>
        <v>1151742.7219643043</v>
      </c>
      <c r="AK45" s="24">
        <f ca="1">'(Other Computations)'!B8*(AK28/Inputs!B27)^(1-Inputs!B20)*(AK19/'(Other Computations)'!B194)^Inputs!B20</f>
        <v>1150907.0833080024</v>
      </c>
      <c r="AL45" s="24">
        <f ca="1">'(Other Computations)'!B8*(AL28/Inputs!B27)^(1-Inputs!B20)*(AL19/'(Other Computations)'!B194)^Inputs!B20</f>
        <v>1150055.3963559277</v>
      </c>
      <c r="AM45" s="24">
        <f ca="1">'(Other Computations)'!B8*(AM28/Inputs!B27)^(1-Inputs!B20)*(AM19/'(Other Computations)'!B194)^Inputs!B20</f>
        <v>1149185.4025866373</v>
      </c>
      <c r="AN45" s="25">
        <f ca="1">SUM(AB45:AM45)</f>
        <v>13843538.142171849</v>
      </c>
      <c r="AO45" s="24">
        <f ca="1">'(Other Computations)'!B8*(AO28/Inputs!B27)^(1-Inputs!B20)*(AO19/'(Other Computations)'!B194)^Inputs!B20</f>
        <v>1148291.0687605443</v>
      </c>
      <c r="AP45" s="24">
        <f ca="1">'(Other Computations)'!B8*(AP28/Inputs!B27)^(1-Inputs!B20)*(AP19/'(Other Computations)'!B194)^Inputs!B20</f>
        <v>1147374.0855593472</v>
      </c>
      <c r="AQ45" s="24">
        <f ca="1">'(Other Computations)'!B8*(AQ28/Inputs!B27)^(1-Inputs!B20)*(AQ19/'(Other Computations)'!B194)^Inputs!B20</f>
        <v>1146455.2400971754</v>
      </c>
      <c r="AR45" s="24">
        <f ca="1">'(Other Computations)'!B8*(AR28/Inputs!B27)^(1-Inputs!B20)*(AR19/'(Other Computations)'!B194)^Inputs!B20</f>
        <v>1145529.6059126982</v>
      </c>
      <c r="AS45" s="24">
        <f ca="1">'(Other Computations)'!B8*(AS28/Inputs!B27)^(1-Inputs!B20)*(AS19/'(Other Computations)'!B194)^Inputs!B20</f>
        <v>1144593.450622272</v>
      </c>
      <c r="AT45" s="24">
        <f ca="1">'(Other Computations)'!B8*(AT28/Inputs!B27)^(1-Inputs!B20)*(AT19/'(Other Computations)'!B194)^Inputs!B20</f>
        <v>1143653.5952724665</v>
      </c>
      <c r="AU45" s="24">
        <f ca="1">'(Other Computations)'!B8*(AU28/Inputs!B27)^(1-Inputs!B20)*(AU19/'(Other Computations)'!B194)^Inputs!B20</f>
        <v>1142702.7344879189</v>
      </c>
      <c r="AV45" s="24">
        <f ca="1">'(Other Computations)'!B8*(AV28/Inputs!B27)^(1-Inputs!B20)*(AV19/'(Other Computations)'!B194)^Inputs!B20</f>
        <v>1141743.0641908555</v>
      </c>
      <c r="AW45" s="24">
        <f ca="1">'(Other Computations)'!B8*(AW28/Inputs!B27)^(1-Inputs!B20)*(AW19/'(Other Computations)'!B194)^Inputs!B20</f>
        <v>1140779.7149815748</v>
      </c>
      <c r="AX45" s="24">
        <f ca="1">'(Other Computations)'!B8*(AX28/Inputs!B27)^(1-Inputs!B20)*(AX19/'(Other Computations)'!B194)^Inputs!B20</f>
        <v>1139806.2604272536</v>
      </c>
      <c r="AY45" s="24">
        <f ca="1">'(Other Computations)'!B8*(AY28/Inputs!B27)^(1-Inputs!B20)*(AY19/'(Other Computations)'!B194)^Inputs!B20</f>
        <v>1138825.9061098318</v>
      </c>
      <c r="AZ45" s="24">
        <f ca="1">'(Other Computations)'!B8*(AZ28/Inputs!B27)^(1-Inputs!B20)*(AZ19/'(Other Computations)'!B194)^Inputs!B20</f>
        <v>1137842.2317495891</v>
      </c>
      <c r="BA45" s="25">
        <f ca="1">SUM(AO45:AZ45)</f>
        <v>13717596.958171528</v>
      </c>
      <c r="BB45" s="24">
        <f ca="1">'(Other Computations)'!B8*(BB28/Inputs!B27)^(1-Inputs!B20)*(BB19/'(Other Computations)'!B194)^Inputs!B20</f>
        <v>1136858.7861698298</v>
      </c>
      <c r="BC45" s="24">
        <f ca="1">'(Other Computations)'!B8*(BC28/Inputs!B27)^(1-Inputs!B20)*(BC19/'(Other Computations)'!B194)^Inputs!B20</f>
        <v>1135865.7510777717</v>
      </c>
      <c r="BD45" s="24">
        <f ca="1">'(Other Computations)'!B8*(BD28/Inputs!B27)^(1-Inputs!B20)*(BD19/'(Other Computations)'!B194)^Inputs!B20</f>
        <v>1134868.8411965396</v>
      </c>
      <c r="BE45" s="24">
        <f ca="1">'(Other Computations)'!B8*(BE28/Inputs!B27)^(1-Inputs!B20)*(BE19/'(Other Computations)'!B194)^Inputs!B20</f>
        <v>1133866.0175266601</v>
      </c>
      <c r="BF45" s="24">
        <f ca="1">'(Other Computations)'!B8*(BF28/Inputs!B27)^(1-Inputs!B20)*(BF19/'(Other Computations)'!B194)^Inputs!B20</f>
        <v>1132854.599513317</v>
      </c>
      <c r="BG45" s="24">
        <f ca="1">'(Other Computations)'!B8*(BG28/Inputs!B27)^(1-Inputs!B20)*(BG19/'(Other Computations)'!B194)^Inputs!B20</f>
        <v>1131844.5434101939</v>
      </c>
      <c r="BH45" s="24">
        <f ca="1">'(Other Computations)'!B8*(BH28/Inputs!B27)^(1-Inputs!B20)*(BH19/'(Other Computations)'!B194)^Inputs!B20</f>
        <v>1130816.5531294337</v>
      </c>
      <c r="BI45" s="24">
        <f ca="1">'(Other Computations)'!B8*(BI28/Inputs!B27)^(1-Inputs!B20)*(BI19/'(Other Computations)'!B194)^Inputs!B20</f>
        <v>1129784.8536803736</v>
      </c>
      <c r="BJ45" s="24">
        <f ca="1">'(Other Computations)'!B8*(BJ28/Inputs!B27)^(1-Inputs!B20)*(BJ19/'(Other Computations)'!B194)^Inputs!B20</f>
        <v>1128741.9287082716</v>
      </c>
      <c r="BK45" s="24">
        <f ca="1">'(Other Computations)'!B8*(BK28/Inputs!B27)^(1-Inputs!B20)*(BK19/'(Other Computations)'!B194)^Inputs!B20</f>
        <v>1127691.5862275076</v>
      </c>
      <c r="BL45" s="24">
        <f ca="1">'(Other Computations)'!B8*(BL28/Inputs!B27)^(1-Inputs!B20)*(BL19/'(Other Computations)'!B194)^Inputs!B20</f>
        <v>1126631.9402118204</v>
      </c>
      <c r="BM45" s="24">
        <f ca="1">'(Other Computations)'!B8*(BM28/Inputs!B27)^(1-Inputs!B20)*(BM19/'(Other Computations)'!B194)^Inputs!B20</f>
        <v>1125568.8021263946</v>
      </c>
      <c r="BN45" s="25">
        <f ca="1">SUM(BB45:BM45)</f>
        <v>13575394.202978114</v>
      </c>
      <c r="BO45" s="24">
        <f ca="1">'(Other Computations)'!B8*(BO28/Inputs!B27)^(1-Inputs!B20)*(BO19/'(Other Computations)'!B194)^Inputs!B20</f>
        <v>1124496.3926946437</v>
      </c>
      <c r="BP45" s="24">
        <f ca="1">'(Other Computations)'!B8*(BP28/Inputs!B27)^(1-Inputs!B20)*(BP19/'(Other Computations)'!B194)^Inputs!B20</f>
        <v>1123421.5481847164</v>
      </c>
      <c r="BQ45" s="24">
        <f ca="1">'(Other Computations)'!B8*(BQ28/Inputs!B27)^(1-Inputs!B20)*(BQ19/'(Other Computations)'!B194)^Inputs!B20</f>
        <v>1122332.2811379463</v>
      </c>
      <c r="BR45" s="24">
        <f ca="1">'(Other Computations)'!B8*(BR28/Inputs!B27)^(1-Inputs!B20)*(BR19/'(Other Computations)'!B194)^Inputs!B20</f>
        <v>1121240.1309521848</v>
      </c>
      <c r="BS45" s="24">
        <f ca="1">'(Other Computations)'!B8*(BS28/Inputs!B27)^(1-Inputs!B20)*(BS19/'(Other Computations)'!B194)^Inputs!B20</f>
        <v>1120143.5526945814</v>
      </c>
      <c r="BT45" s="24">
        <f ca="1">'(Other Computations)'!B8*(BT28/Inputs!B27)^(1-Inputs!B20)*(BT19/'(Other Computations)'!B194)^Inputs!B20</f>
        <v>1119052.1144675862</v>
      </c>
      <c r="BU45" s="24">
        <f ca="1">'(Other Computations)'!B8*(BU28/Inputs!B27)^(1-Inputs!B20)*(BU19/'(Other Computations)'!B194)^Inputs!B20</f>
        <v>1117960.145518105</v>
      </c>
      <c r="BV45" s="24">
        <f ca="1">'(Other Computations)'!B8*(BV28/Inputs!B27)^(1-Inputs!B20)*(BV19/'(Other Computations)'!B194)^Inputs!B20</f>
        <v>1116877.9565737175</v>
      </c>
      <c r="BW45" s="24">
        <f ca="1">'(Other Computations)'!B8*(BW28/Inputs!B27)^(1-Inputs!B20)*(BW19/'(Other Computations)'!B194)^Inputs!B20</f>
        <v>1115794.6466880923</v>
      </c>
      <c r="BX45" s="24">
        <f ca="1">'(Other Computations)'!B8*(BX28/Inputs!B27)^(1-Inputs!B20)*(BX19/'(Other Computations)'!B194)^Inputs!B20</f>
        <v>1114713.5259840044</v>
      </c>
      <c r="BY45" s="24">
        <f ca="1">'(Other Computations)'!B8*(BY28/Inputs!B27)^(1-Inputs!B20)*(BY19/'(Other Computations)'!B194)^Inputs!B20</f>
        <v>1113628.0814949838</v>
      </c>
      <c r="BZ45" s="24">
        <f ca="1">'(Other Computations)'!B8*(BZ28/Inputs!B27)^(1-Inputs!B20)*(BZ19/'(Other Computations)'!B194)^Inputs!B20</f>
        <v>1112551.2665170559</v>
      </c>
      <c r="CA45" s="25">
        <f ca="1">SUM(BO45:BZ45)</f>
        <v>13422211.642907618</v>
      </c>
      <c r="CB45" s="24">
        <f ca="1">'(Other Computations)'!B8*(CB28/Inputs!B27)^(1-Inputs!B20)*(CB19/'(Other Computations)'!B194)^Inputs!B20</f>
        <v>1111479.3796279065</v>
      </c>
      <c r="CC45" s="24">
        <f ca="1">'(Other Computations)'!B8*(CC28/Inputs!B27)^(1-Inputs!B20)*(CC19/'(Other Computations)'!B194)^Inputs!B20</f>
        <v>1110408.3222242224</v>
      </c>
      <c r="CD45" s="24">
        <f ca="1">'(Other Computations)'!B8*(CD28/Inputs!B27)^(1-Inputs!B20)*(CD19/'(Other Computations)'!B194)^Inputs!B20</f>
        <v>1109329.237927808</v>
      </c>
      <c r="CE45" s="24">
        <f ca="1">'(Other Computations)'!B8*(CE28/Inputs!B27)^(1-Inputs!B20)*(CE19/'(Other Computations)'!B194)^Inputs!B20</f>
        <v>1108252.7354550089</v>
      </c>
      <c r="CF45" s="24">
        <f ca="1">'(Other Computations)'!B8*(CF28/Inputs!B27)^(1-Inputs!B20)*(CF19/'(Other Computations)'!B194)^Inputs!B20</f>
        <v>1107170.4560431065</v>
      </c>
      <c r="CG45" s="24">
        <f ca="1">'(Other Computations)'!B8*(CG28/Inputs!B27)^(1-Inputs!B20)*(CG19/'(Other Computations)'!B194)^Inputs!B20</f>
        <v>1106097.3304050264</v>
      </c>
      <c r="CH45" s="24">
        <f ca="1">'(Other Computations)'!B8*(CH28/Inputs!B27)^(1-Inputs!B20)*(CH19/'(Other Computations)'!B194)^Inputs!B20</f>
        <v>1105025.1856842833</v>
      </c>
      <c r="CI45" s="24">
        <f ca="1">'(Other Computations)'!B8*(CI28/Inputs!B27)^(1-Inputs!B20)*(CI19/'(Other Computations)'!B194)^Inputs!B20</f>
        <v>1103952.8081154202</v>
      </c>
      <c r="CJ45" s="24">
        <f ca="1">'(Other Computations)'!B8*(CJ28/Inputs!B27)^(1-Inputs!B20)*(CJ19/'(Other Computations)'!B194)^Inputs!B20</f>
        <v>1102888.0338461148</v>
      </c>
      <c r="CK45" s="24">
        <f ca="1">'(Other Computations)'!B8*(CK28/Inputs!B27)^(1-Inputs!B20)*(CK19/'(Other Computations)'!B194)^Inputs!B20</f>
        <v>1101814.924354506</v>
      </c>
      <c r="CL45" s="24">
        <f ca="1">'(Other Computations)'!B8*(CL28/Inputs!B27)^(1-Inputs!B20)*(CL19/'(Other Computations)'!B194)^Inputs!B20</f>
        <v>1100735.939243187</v>
      </c>
      <c r="CM45" s="24">
        <f ca="1">'(Other Computations)'!B8*(CM28/Inputs!B27)^(1-Inputs!B20)*(CM19/'(Other Computations)'!B194)^Inputs!B20</f>
        <v>1099660.8579935248</v>
      </c>
      <c r="CN45" s="25">
        <f ca="1">SUM(CB45:CM45)</f>
        <v>13266815.210920116</v>
      </c>
      <c r="CO45" s="24">
        <f ca="1">'(Other Computations)'!B8*(CO28/Inputs!B27)^(1-Inputs!B20)*(CO19/'(Other Computations)'!B194)^Inputs!B20</f>
        <v>1098588.6321040967</v>
      </c>
      <c r="CP45" s="24">
        <f ca="1">'(Other Computations)'!B8*(CP28/Inputs!B27)^(1-Inputs!B20)*(CP19/'(Other Computations)'!B194)^Inputs!B20</f>
        <v>1097511.5882829826</v>
      </c>
      <c r="CQ45" s="24">
        <f ca="1">'(Other Computations)'!B8*(CQ28/Inputs!B27)^(1-Inputs!B20)*(CQ19/'(Other Computations)'!B194)^Inputs!B20</f>
        <v>1096434.6124029097</v>
      </c>
      <c r="CR45" s="24">
        <f ca="1">'(Other Computations)'!B8*(CR28/Inputs!B27)^(1-Inputs!B20)*(CR19/'(Other Computations)'!B194)^Inputs!B20</f>
        <v>1095364.0881249029</v>
      </c>
      <c r="CS45" s="24">
        <f ca="1">'(Other Computations)'!B8*(CS28/Inputs!B27)^(1-Inputs!B20)*(CS19/'(Other Computations)'!B194)^Inputs!B20</f>
        <v>1094299.9041190529</v>
      </c>
      <c r="CT45" s="24">
        <f ca="1">'(Other Computations)'!B8*(CT28/Inputs!B27)^(1-Inputs!B20)*(CT19/'(Other Computations)'!B194)^Inputs!B20</f>
        <v>1093237.2241325963</v>
      </c>
      <c r="CU45" s="24">
        <f ca="1">'(Other Computations)'!B8*(CU28/Inputs!B27)^(1-Inputs!B20)*(CU19/'(Other Computations)'!B194)^Inputs!B20</f>
        <v>1092168.4981704089</v>
      </c>
      <c r="CV45" s="24">
        <f ca="1">'(Other Computations)'!B8*(CV28/Inputs!B27)^(1-Inputs!B20)*(CV19/'(Other Computations)'!B194)^Inputs!B20</f>
        <v>1091094.2338313612</v>
      </c>
      <c r="CW45" s="24">
        <f ca="1">'(Other Computations)'!B8*(CW28/Inputs!B27)^(1-Inputs!B20)*(CW19/'(Other Computations)'!B194)^Inputs!B20</f>
        <v>1090024.0960257698</v>
      </c>
      <c r="CX45" s="24">
        <f ca="1">'(Other Computations)'!B8*(CX28/Inputs!B27)^(1-Inputs!B20)*(CX19/'(Other Computations)'!B194)^Inputs!B20</f>
        <v>1088955.1641333513</v>
      </c>
      <c r="CY45" s="24">
        <f ca="1">'(Other Computations)'!B8*(CY28/Inputs!B27)^(1-Inputs!B20)*(CY19/'(Other Computations)'!B194)^Inputs!B20</f>
        <v>1087886.3809476434</v>
      </c>
      <c r="CZ45" s="24">
        <f ca="1">'(Other Computations)'!B8*(CZ28/Inputs!B27)^(1-Inputs!B20)*(CZ19/'(Other Computations)'!B194)^Inputs!B20</f>
        <v>1086817.5435420251</v>
      </c>
      <c r="DA45" s="25">
        <f ca="1">SUM(CO45:CZ45)</f>
        <v>13112381.965817103</v>
      </c>
      <c r="DB45" s="24">
        <f ca="1">'(Other Computations)'!B8*(DB28/Inputs!B27)^(1-Inputs!B20)*(DB19/'(Other Computations)'!B194)^Inputs!B20</f>
        <v>1085740.7198416735</v>
      </c>
      <c r="DC45" s="24">
        <f ca="1">'(Other Computations)'!B8*(DC28/Inputs!B27)^(1-Inputs!B20)*(DC19/'(Other Computations)'!B194)^Inputs!B20</f>
        <v>1084655.2577159184</v>
      </c>
      <c r="DD45" s="24">
        <f ca="1">'(Other Computations)'!B8*(DD28/Inputs!B27)^(1-Inputs!B20)*(DD19/'(Other Computations)'!B194)^Inputs!B20</f>
        <v>1083570.6557383004</v>
      </c>
      <c r="DE45" s="24">
        <f ca="1">'(Other Computations)'!B8*(DE28/Inputs!B27)^(1-Inputs!B20)*(DE19/'(Other Computations)'!B194)^Inputs!B20</f>
        <v>1082496.7638817972</v>
      </c>
      <c r="DF45" s="24">
        <f ca="1">'(Other Computations)'!B8*(DF28/Inputs!B27)^(1-Inputs!B20)*(DF19/'(Other Computations)'!B194)^Inputs!B20</f>
        <v>1081413.9683956669</v>
      </c>
      <c r="DG45" s="24">
        <f ca="1">'(Other Computations)'!B8*(DG28/Inputs!B27)^(1-Inputs!B20)*(DG19/'(Other Computations)'!B194)^Inputs!B20</f>
        <v>1080340.0704425743</v>
      </c>
      <c r="DH45" s="24">
        <f ca="1">'(Other Computations)'!B8*(DH28/Inputs!B27)^(1-Inputs!B20)*(DH19/'(Other Computations)'!B194)^Inputs!B20</f>
        <v>1079265.0392099132</v>
      </c>
      <c r="DI45" s="24">
        <f ca="1">'(Other Computations)'!B8*(DI28/Inputs!B27)^(1-Inputs!B20)*(DI19/'(Other Computations)'!B194)^Inputs!B20</f>
        <v>1078190.1208949639</v>
      </c>
      <c r="DJ45" s="24">
        <f ca="1">'(Other Computations)'!B8*(DJ28/Inputs!B27)^(1-Inputs!B20)*(DJ19/'(Other Computations)'!B194)^Inputs!B20</f>
        <v>1077126.3606390266</v>
      </c>
      <c r="DK45" s="24">
        <f ca="1">'(Other Computations)'!B8*(DK28/Inputs!B27)^(1-Inputs!B20)*(DK19/'(Other Computations)'!B194)^Inputs!B20</f>
        <v>1076053.348291463</v>
      </c>
      <c r="DL45" s="24">
        <f ca="1">'(Other Computations)'!B8*(DL28/Inputs!B27)^(1-Inputs!B20)*(DL19/'(Other Computations)'!B194)^Inputs!B20</f>
        <v>1074973.8433253397</v>
      </c>
      <c r="DM45" s="24">
        <f ca="1">'(Other Computations)'!B8*(DM28/Inputs!B27)^(1-Inputs!B20)*(DM19/'(Other Computations)'!B194)^Inputs!B20</f>
        <v>1073897.7981678497</v>
      </c>
      <c r="DN45" s="25">
        <f ca="1">SUM(DB45:DM45)</f>
        <v>12957723.946544485</v>
      </c>
      <c r="DO45" s="24">
        <f ca="1">'(Other Computations)'!B8*(DO28/Inputs!B27)^(1-Inputs!B20)*(DO19/'(Other Computations)'!B194)^Inputs!B20</f>
        <v>1072818.3934656659</v>
      </c>
      <c r="DP45" s="24">
        <f ca="1">'(Other Computations)'!B8*(DP28/Inputs!B27)^(1-Inputs!B20)*(DP19/'(Other Computations)'!B194)^Inputs!B20</f>
        <v>1071736.6510963298</v>
      </c>
      <c r="DQ45" s="24">
        <f ca="1">'(Other Computations)'!B8*(DQ28/Inputs!B27)^(1-Inputs!B20)*(DQ19/'(Other Computations)'!B194)^Inputs!B20</f>
        <v>1070656.5671256762</v>
      </c>
      <c r="DR45" s="24">
        <f ca="1">'(Other Computations)'!B8*(DR28/Inputs!B27)^(1-Inputs!B20)*(DR19/'(Other Computations)'!B194)^Inputs!B20</f>
        <v>1069570.4849820551</v>
      </c>
      <c r="DS45" s="24">
        <f ca="1">'(Other Computations)'!B8*(DS28/Inputs!B27)^(1-Inputs!B20)*(DS19/'(Other Computations)'!B194)^Inputs!B20</f>
        <v>1068491.9280457553</v>
      </c>
      <c r="DT45" s="24">
        <f ca="1">'(Other Computations)'!B8*(DT28/Inputs!B27)^(1-Inputs!B20)*(DT19/'(Other Computations)'!B194)^Inputs!B20</f>
        <v>1067405.4042907557</v>
      </c>
      <c r="DU45" s="24">
        <f ca="1">'(Other Computations)'!B8*(DU28/Inputs!B27)^(1-Inputs!B20)*(DU19/'(Other Computations)'!B194)^Inputs!B20</f>
        <v>1066327.5702788194</v>
      </c>
      <c r="DV45" s="24">
        <f ca="1">'(Other Computations)'!B8*(DV28/Inputs!B27)^(1-Inputs!B20)*(DV19/'(Other Computations)'!B194)^Inputs!B20</f>
        <v>1065247.9050574745</v>
      </c>
      <c r="DW45" s="24">
        <f ca="1">'(Other Computations)'!B8*(DW28/Inputs!B27)^(1-Inputs!B20)*(DW19/'(Other Computations)'!B194)^Inputs!B20</f>
        <v>1064176.6987437273</v>
      </c>
      <c r="DX45" s="24">
        <f ca="1">'(Other Computations)'!B8*(DX28/Inputs!B27)^(1-Inputs!B20)*(DX19/'(Other Computations)'!B194)^Inputs!B20</f>
        <v>1063103.0031011712</v>
      </c>
      <c r="DY45" s="24">
        <f ca="1">'(Other Computations)'!B8*(DY28/Inputs!B27)^(1-Inputs!B20)*(DY19/'(Other Computations)'!B194)^Inputs!B20</f>
        <v>1062041.9449325679</v>
      </c>
      <c r="DZ45" s="24">
        <f ca="1">'(Other Computations)'!B8*(DZ28/Inputs!B27)^(1-Inputs!B20)*(DZ19/'(Other Computations)'!B194)^Inputs!B20</f>
        <v>1060980.6907815833</v>
      </c>
      <c r="EA45" s="25">
        <f ca="1">SUM(DO45:DZ45)</f>
        <v>12802557.241901582</v>
      </c>
      <c r="EB45" s="24">
        <f ca="1">'(Other Computations)'!B8*(EB28/Inputs!B27)^(1-Inputs!B20)*(EB19/'(Other Computations)'!B194)^Inputs!B20</f>
        <v>1059934.3854753918</v>
      </c>
      <c r="EC45" s="24">
        <f ca="1">'(Other Computations)'!B8*(EC28/Inputs!B27)^(1-Inputs!B20)*(EC19/'(Other Computations)'!B194)^Inputs!B20</f>
        <v>1058901.102114408</v>
      </c>
      <c r="ED45" s="24">
        <f ca="1">'(Other Computations)'!B8*(ED28/Inputs!B27)^(1-Inputs!B20)*(ED19/'(Other Computations)'!B194)^Inputs!B20</f>
        <v>1057874.9930535711</v>
      </c>
      <c r="EE45" s="24">
        <f ca="1">'(Other Computations)'!B8*(EE28/Inputs!B27)^(1-Inputs!B20)*(EE19/'(Other Computations)'!B194)^Inputs!B20</f>
        <v>1056843.8282963147</v>
      </c>
      <c r="EF45" s="24">
        <f ca="1">'(Other Computations)'!B8*(EF28/Inputs!B27)^(1-Inputs!B20)*(EF19/'(Other Computations)'!B194)^Inputs!B20</f>
        <v>1055816.8699892852</v>
      </c>
      <c r="EG45" s="24">
        <f ca="1">'(Other Computations)'!B8*(EG28/Inputs!B27)^(1-Inputs!B20)*(EG19/'(Other Computations)'!B194)^Inputs!B20</f>
        <v>1054797.541111107</v>
      </c>
      <c r="EH45" s="24">
        <f ca="1">'(Other Computations)'!B8*(EH28/Inputs!B27)^(1-Inputs!B20)*(EH19/'(Other Computations)'!B194)^Inputs!B20</f>
        <v>1053784.543590202</v>
      </c>
      <c r="EI45" s="24">
        <f ca="1">'(Other Computations)'!B8*(EI28/Inputs!B27)^(1-Inputs!B20)*(EI19/'(Other Computations)'!B194)^Inputs!B20</f>
        <v>1052779.2037045835</v>
      </c>
      <c r="EJ45" s="24">
        <f ca="1">'(Other Computations)'!B8*(EJ28/Inputs!B27)^(1-Inputs!B20)*(EJ19/'(Other Computations)'!B194)^Inputs!B20</f>
        <v>1051779.3473498856</v>
      </c>
      <c r="EK45" s="24">
        <f ca="1">'(Other Computations)'!B8*(EK28/Inputs!B27)^(1-Inputs!B20)*(EK19/'(Other Computations)'!B194)^Inputs!B20</f>
        <v>1050785.5806688969</v>
      </c>
      <c r="EL45" s="24">
        <f ca="1">'(Other Computations)'!B8*(EL28/Inputs!B27)^(1-Inputs!B20)*(EL19/'(Other Computations)'!B194)^Inputs!B20</f>
        <v>1049803.6215339743</v>
      </c>
      <c r="EM45" s="24">
        <f ca="1">'(Other Computations)'!B8*(EM28/Inputs!B27)^(1-Inputs!B20)*(EM19/'(Other Computations)'!B194)^Inputs!B20</f>
        <v>1048820.3259737971</v>
      </c>
      <c r="EN45" s="25">
        <f ca="1">SUM(EB45:EM45)</f>
        <v>12651921.342861418</v>
      </c>
    </row>
    <row r="46" spans="1:144" ht="12.75" customHeight="1" outlineLevel="1">
      <c r="A46" s="9" t="str">
        <f>Labels!B78</f>
        <v>Output Shock</v>
      </c>
      <c r="B46" s="28">
        <f ca="1">NORMINV(RAND()*(1-2*Inputs!B58)+Inputs!B58,0,'(Other Computations)'!B208)</f>
        <v>38713.870162521278</v>
      </c>
      <c r="C46" s="28">
        <f ca="1">NORMINV(RAND()*(1-2*Inputs!B58)+Inputs!B58,0,'(Other Computations)'!B208)</f>
        <v>-33282.653579024431</v>
      </c>
      <c r="D46" s="28">
        <f ca="1">NORMINV(RAND()*(1-2*Inputs!B58)+Inputs!B58,0,'(Other Computations)'!B208)</f>
        <v>-24382.815451852221</v>
      </c>
      <c r="E46" s="28">
        <f ca="1">NORMINV(RAND()*(1-2*Inputs!B58)+Inputs!B58,0,'(Other Computations)'!B208)</f>
        <v>2496.2929992869967</v>
      </c>
      <c r="F46" s="28">
        <f ca="1">NORMINV(RAND()*(1-2*Inputs!B58)+Inputs!B58,0,'(Other Computations)'!B208)</f>
        <v>15474.445336895526</v>
      </c>
      <c r="G46" s="28">
        <f ca="1">NORMINV(RAND()*(1-2*Inputs!B58)+Inputs!B58,0,'(Other Computations)'!B208)</f>
        <v>-34784.361450672681</v>
      </c>
      <c r="H46" s="28">
        <f ca="1">NORMINV(RAND()*(1-2*Inputs!B58)+Inputs!B58,0,'(Other Computations)'!B208)</f>
        <v>2211.82437086547</v>
      </c>
      <c r="I46" s="28">
        <f ca="1">NORMINV(RAND()*(1-2*Inputs!B58)+Inputs!B58,0,'(Other Computations)'!B208)</f>
        <v>1075.2339496026132</v>
      </c>
      <c r="J46" s="28">
        <f ca="1">NORMINV(RAND()*(1-2*Inputs!B58)+Inputs!B58,0,'(Other Computations)'!B208)</f>
        <v>45355.613866812128</v>
      </c>
      <c r="K46" s="28">
        <f ca="1">NORMINV(RAND()*(1-2*Inputs!B58)+Inputs!B58,0,'(Other Computations)'!B208)</f>
        <v>-691.64465834980911</v>
      </c>
      <c r="L46" s="28">
        <f ca="1">NORMINV(RAND()*(1-2*Inputs!B58)+Inputs!B58,0,'(Other Computations)'!B208)</f>
        <v>-2319.5383305084197</v>
      </c>
      <c r="M46" s="28">
        <f ca="1">NORMINV(RAND()*(1-2*Inputs!B58)+Inputs!B58,0,'(Other Computations)'!B208)</f>
        <v>-45968.286247931755</v>
      </c>
      <c r="N46" s="29">
        <f ca="1">SUM(B46:M46)</f>
        <v>-36102.019032355296</v>
      </c>
      <c r="O46" s="28">
        <f ca="1">NORMINV(RAND()*(1-2*Inputs!B58)+Inputs!B58,0,'(Other Computations)'!B208)</f>
        <v>-21190.545086077313</v>
      </c>
      <c r="P46" s="28">
        <f ca="1">NORMINV(RAND()*(1-2*Inputs!B58)+Inputs!B58,0,'(Other Computations)'!B208)</f>
        <v>19729.618457427194</v>
      </c>
      <c r="Q46" s="28">
        <f ca="1">NORMINV(RAND()*(1-2*Inputs!B58)+Inputs!B58,0,'(Other Computations)'!B208)</f>
        <v>-33681.76837106351</v>
      </c>
      <c r="R46" s="28">
        <f ca="1">NORMINV(RAND()*(1-2*Inputs!B58)+Inputs!B58,0,'(Other Computations)'!B208)</f>
        <v>-7532.1496685370303</v>
      </c>
      <c r="S46" s="28">
        <f ca="1">NORMINV(RAND()*(1-2*Inputs!B58)+Inputs!B58,0,'(Other Computations)'!B208)</f>
        <v>34986.140541471781</v>
      </c>
      <c r="T46" s="28">
        <f ca="1">NORMINV(RAND()*(1-2*Inputs!B58)+Inputs!B58,0,'(Other Computations)'!B208)</f>
        <v>-34834.314523248133</v>
      </c>
      <c r="U46" s="28">
        <f ca="1">NORMINV(RAND()*(1-2*Inputs!B58)+Inputs!B58,0,'(Other Computations)'!B208)</f>
        <v>7171.6697226290262</v>
      </c>
      <c r="V46" s="28">
        <f ca="1">NORMINV(RAND()*(1-2*Inputs!B58)+Inputs!B58,0,'(Other Computations)'!B208)</f>
        <v>28359.594010124343</v>
      </c>
      <c r="W46" s="28">
        <f ca="1">NORMINV(RAND()*(1-2*Inputs!B58)+Inputs!B58,0,'(Other Computations)'!B208)</f>
        <v>36286.46246438138</v>
      </c>
      <c r="X46" s="28">
        <f ca="1">NORMINV(RAND()*(1-2*Inputs!B58)+Inputs!B58,0,'(Other Computations)'!B208)</f>
        <v>33382.38204798309</v>
      </c>
      <c r="Y46" s="28">
        <f ca="1">NORMINV(RAND()*(1-2*Inputs!B58)+Inputs!B58,0,'(Other Computations)'!B208)</f>
        <v>58561.748064169275</v>
      </c>
      <c r="Z46" s="28">
        <f ca="1">NORMINV(RAND()*(1-2*Inputs!B58)+Inputs!B58,0,'(Other Computations)'!B208)</f>
        <v>2117.034655291166</v>
      </c>
      <c r="AA46" s="29">
        <f ca="1">SUM(O46:Z46)</f>
        <v>123355.87231455128</v>
      </c>
      <c r="AB46" s="28">
        <f ca="1">NORMINV(RAND()*(1-2*Inputs!B58)+Inputs!B58,0,'(Other Computations)'!B208)</f>
        <v>17687.619223866783</v>
      </c>
      <c r="AC46" s="28">
        <f ca="1">NORMINV(RAND()*(1-2*Inputs!B58)+Inputs!B58,0,'(Other Computations)'!B208)</f>
        <v>27070.718281149737</v>
      </c>
      <c r="AD46" s="28">
        <f ca="1">NORMINV(RAND()*(1-2*Inputs!B58)+Inputs!B58,0,'(Other Computations)'!B208)</f>
        <v>49897.294177396514</v>
      </c>
      <c r="AE46" s="28">
        <f ca="1">NORMINV(RAND()*(1-2*Inputs!B58)+Inputs!B58,0,'(Other Computations)'!B208)</f>
        <v>32677.620489727731</v>
      </c>
      <c r="AF46" s="28">
        <f ca="1">NORMINV(RAND()*(1-2*Inputs!B58)+Inputs!B58,0,'(Other Computations)'!B208)</f>
        <v>3924.5573256080097</v>
      </c>
      <c r="AG46" s="28">
        <f ca="1">NORMINV(RAND()*(1-2*Inputs!B58)+Inputs!B58,0,'(Other Computations)'!B208)</f>
        <v>-31023.159294304867</v>
      </c>
      <c r="AH46" s="28">
        <f ca="1">NORMINV(RAND()*(1-2*Inputs!B58)+Inputs!B58,0,'(Other Computations)'!B208)</f>
        <v>-11201.024778295767</v>
      </c>
      <c r="AI46" s="28">
        <f ca="1">NORMINV(RAND()*(1-2*Inputs!B58)+Inputs!B58,0,'(Other Computations)'!B208)</f>
        <v>43952.002565649382</v>
      </c>
      <c r="AJ46" s="28">
        <f ca="1">NORMINV(RAND()*(1-2*Inputs!B58)+Inputs!B58,0,'(Other Computations)'!B208)</f>
        <v>-15848.663102182203</v>
      </c>
      <c r="AK46" s="28">
        <f ca="1">NORMINV(RAND()*(1-2*Inputs!B58)+Inputs!B58,0,'(Other Computations)'!B208)</f>
        <v>-30802.938004547261</v>
      </c>
      <c r="AL46" s="28">
        <f ca="1">NORMINV(RAND()*(1-2*Inputs!B58)+Inputs!B58,0,'(Other Computations)'!B208)</f>
        <v>21491.611115879576</v>
      </c>
      <c r="AM46" s="28">
        <f ca="1">NORMINV(RAND()*(1-2*Inputs!B58)+Inputs!B58,0,'(Other Computations)'!B208)</f>
        <v>-15144.419185840388</v>
      </c>
      <c r="AN46" s="29">
        <f ca="1">SUM(AB46:AM46)</f>
        <v>92681.218814107226</v>
      </c>
      <c r="AO46" s="28">
        <f ca="1">NORMINV(RAND()*(1-2*Inputs!B58)+Inputs!B58,0,'(Other Computations)'!B208)</f>
        <v>-2652.1825751897513</v>
      </c>
      <c r="AP46" s="28">
        <f ca="1">NORMINV(RAND()*(1-2*Inputs!B58)+Inputs!B58,0,'(Other Computations)'!B208)</f>
        <v>-571.66306809930575</v>
      </c>
      <c r="AQ46" s="28">
        <f ca="1">NORMINV(RAND()*(1-2*Inputs!B58)+Inputs!B58,0,'(Other Computations)'!B208)</f>
        <v>-9773.3354060525162</v>
      </c>
      <c r="AR46" s="28">
        <f ca="1">NORMINV(RAND()*(1-2*Inputs!B58)+Inputs!B58,0,'(Other Computations)'!B208)</f>
        <v>12136.347595561325</v>
      </c>
      <c r="AS46" s="28">
        <f ca="1">NORMINV(RAND()*(1-2*Inputs!B58)+Inputs!B58,0,'(Other Computations)'!B208)</f>
        <v>-27997.142029137605</v>
      </c>
      <c r="AT46" s="28">
        <f ca="1">NORMINV(RAND()*(1-2*Inputs!B58)+Inputs!B58,0,'(Other Computations)'!B208)</f>
        <v>8045.9444772712486</v>
      </c>
      <c r="AU46" s="28">
        <f ca="1">NORMINV(RAND()*(1-2*Inputs!B58)+Inputs!B58,0,'(Other Computations)'!B208)</f>
        <v>-10218.758084558651</v>
      </c>
      <c r="AV46" s="28">
        <f ca="1">NORMINV(RAND()*(1-2*Inputs!B58)+Inputs!B58,0,'(Other Computations)'!B208)</f>
        <v>-30326.116610579826</v>
      </c>
      <c r="AW46" s="28">
        <f ca="1">NORMINV(RAND()*(1-2*Inputs!B58)+Inputs!B58,0,'(Other Computations)'!B208)</f>
        <v>-25557.915478009265</v>
      </c>
      <c r="AX46" s="28">
        <f ca="1">NORMINV(RAND()*(1-2*Inputs!B58)+Inputs!B58,0,'(Other Computations)'!B208)</f>
        <v>4243.6274779235409</v>
      </c>
      <c r="AY46" s="28">
        <f ca="1">NORMINV(RAND()*(1-2*Inputs!B58)+Inputs!B58,0,'(Other Computations)'!B208)</f>
        <v>46591.063452149625</v>
      </c>
      <c r="AZ46" s="28">
        <f ca="1">NORMINV(RAND()*(1-2*Inputs!B58)+Inputs!B58,0,'(Other Computations)'!B208)</f>
        <v>-30229.201547606455</v>
      </c>
      <c r="BA46" s="29">
        <f ca="1">SUM(AO46:AZ46)</f>
        <v>-66309.331796327635</v>
      </c>
      <c r="BB46" s="28">
        <f ca="1">NORMINV(RAND()*(1-2*Inputs!B58)+Inputs!B58,0,'(Other Computations)'!B208)</f>
        <v>15792.851434222097</v>
      </c>
      <c r="BC46" s="28">
        <f ca="1">NORMINV(RAND()*(1-2*Inputs!B58)+Inputs!B58,0,'(Other Computations)'!B208)</f>
        <v>-20008.118964411104</v>
      </c>
      <c r="BD46" s="28">
        <f ca="1">NORMINV(RAND()*(1-2*Inputs!B58)+Inputs!B58,0,'(Other Computations)'!B208)</f>
        <v>-17007.663756229984</v>
      </c>
      <c r="BE46" s="28">
        <f ca="1">NORMINV(RAND()*(1-2*Inputs!B58)+Inputs!B58,0,'(Other Computations)'!B208)</f>
        <v>15454.884389510376</v>
      </c>
      <c r="BF46" s="28">
        <f ca="1">NORMINV(RAND()*(1-2*Inputs!B58)+Inputs!B58,0,'(Other Computations)'!B208)</f>
        <v>40660.522979348832</v>
      </c>
      <c r="BG46" s="28">
        <f ca="1">NORMINV(RAND()*(1-2*Inputs!B58)+Inputs!B58,0,'(Other Computations)'!B208)</f>
        <v>44129.13391572814</v>
      </c>
      <c r="BH46" s="28">
        <f ca="1">NORMINV(RAND()*(1-2*Inputs!B58)+Inputs!B58,0,'(Other Computations)'!B208)</f>
        <v>-16573.095336342296</v>
      </c>
      <c r="BI46" s="28">
        <f ca="1">NORMINV(RAND()*(1-2*Inputs!B58)+Inputs!B58,0,'(Other Computations)'!B208)</f>
        <v>9426.7701370491795</v>
      </c>
      <c r="BJ46" s="28">
        <f ca="1">NORMINV(RAND()*(1-2*Inputs!B58)+Inputs!B58,0,'(Other Computations)'!B208)</f>
        <v>24920.691619068293</v>
      </c>
      <c r="BK46" s="28">
        <f ca="1">NORMINV(RAND()*(1-2*Inputs!B58)+Inputs!B58,0,'(Other Computations)'!B208)</f>
        <v>23246.425539661657</v>
      </c>
      <c r="BL46" s="28">
        <f ca="1">NORMINV(RAND()*(1-2*Inputs!B58)+Inputs!B58,0,'(Other Computations)'!B208)</f>
        <v>-18044.398044507074</v>
      </c>
      <c r="BM46" s="28">
        <f ca="1">NORMINV(RAND()*(1-2*Inputs!B58)+Inputs!B58,0,'(Other Computations)'!B208)</f>
        <v>41961.682137594711</v>
      </c>
      <c r="BN46" s="29">
        <f ca="1">SUM(BB46:BM46)</f>
        <v>143959.68605069284</v>
      </c>
      <c r="BO46" s="28">
        <f ca="1">NORMINV(RAND()*(1-2*Inputs!B58)+Inputs!B58,0,'(Other Computations)'!B208)</f>
        <v>728.44133411986138</v>
      </c>
      <c r="BP46" s="28">
        <f ca="1">NORMINV(RAND()*(1-2*Inputs!B58)+Inputs!B58,0,'(Other Computations)'!B208)</f>
        <v>-11328.096941085591</v>
      </c>
      <c r="BQ46" s="28">
        <f ca="1">NORMINV(RAND()*(1-2*Inputs!B58)+Inputs!B58,0,'(Other Computations)'!B208)</f>
        <v>-21689.721233897923</v>
      </c>
      <c r="BR46" s="28">
        <f ca="1">NORMINV(RAND()*(1-2*Inputs!B58)+Inputs!B58,0,'(Other Computations)'!B208)</f>
        <v>-22665.629969610931</v>
      </c>
      <c r="BS46" s="28">
        <f ca="1">NORMINV(RAND()*(1-2*Inputs!B58)+Inputs!B58,0,'(Other Computations)'!B208)</f>
        <v>3183.0443151538348</v>
      </c>
      <c r="BT46" s="28">
        <f ca="1">NORMINV(RAND()*(1-2*Inputs!B58)+Inputs!B58,0,'(Other Computations)'!B208)</f>
        <v>-16840.805987373365</v>
      </c>
      <c r="BU46" s="28">
        <f ca="1">NORMINV(RAND()*(1-2*Inputs!B58)+Inputs!B58,0,'(Other Computations)'!B208)</f>
        <v>23226.473275769735</v>
      </c>
      <c r="BV46" s="28">
        <f ca="1">NORMINV(RAND()*(1-2*Inputs!B58)+Inputs!B58,0,'(Other Computations)'!B208)</f>
        <v>16491.736358145132</v>
      </c>
      <c r="BW46" s="28">
        <f ca="1">NORMINV(RAND()*(1-2*Inputs!B58)+Inputs!B58,0,'(Other Computations)'!B208)</f>
        <v>-3779.2723224383358</v>
      </c>
      <c r="BX46" s="28">
        <f ca="1">NORMINV(RAND()*(1-2*Inputs!B58)+Inputs!B58,0,'(Other Computations)'!B208)</f>
        <v>-33284.930477861482</v>
      </c>
      <c r="BY46" s="28">
        <f ca="1">NORMINV(RAND()*(1-2*Inputs!B58)+Inputs!B58,0,'(Other Computations)'!B208)</f>
        <v>-1643.1646442676208</v>
      </c>
      <c r="BZ46" s="28">
        <f ca="1">NORMINV(RAND()*(1-2*Inputs!B58)+Inputs!B58,0,'(Other Computations)'!B208)</f>
        <v>-34404.321825583917</v>
      </c>
      <c r="CA46" s="29">
        <f ca="1">SUM(BO46:BZ46)</f>
        <v>-102006.2481189306</v>
      </c>
      <c r="CB46" s="28">
        <f ca="1">NORMINV(RAND()*(1-2*Inputs!B58)+Inputs!B58,0,'(Other Computations)'!B208)</f>
        <v>38647.758374850295</v>
      </c>
      <c r="CC46" s="28">
        <f ca="1">NORMINV(RAND()*(1-2*Inputs!B58)+Inputs!B58,0,'(Other Computations)'!B208)</f>
        <v>-19350.925496597531</v>
      </c>
      <c r="CD46" s="28">
        <f ca="1">NORMINV(RAND()*(1-2*Inputs!B58)+Inputs!B58,0,'(Other Computations)'!B208)</f>
        <v>-3578.6303338122311</v>
      </c>
      <c r="CE46" s="28">
        <f ca="1">NORMINV(RAND()*(1-2*Inputs!B58)+Inputs!B58,0,'(Other Computations)'!B208)</f>
        <v>-16155.922361958774</v>
      </c>
      <c r="CF46" s="28">
        <f ca="1">NORMINV(RAND()*(1-2*Inputs!B58)+Inputs!B58,0,'(Other Computations)'!B208)</f>
        <v>28696.714704769718</v>
      </c>
      <c r="CG46" s="28">
        <f ca="1">NORMINV(RAND()*(1-2*Inputs!B58)+Inputs!B58,0,'(Other Computations)'!B208)</f>
        <v>23998.846819522772</v>
      </c>
      <c r="CH46" s="28">
        <f ca="1">NORMINV(RAND()*(1-2*Inputs!B58)+Inputs!B58,0,'(Other Computations)'!B208)</f>
        <v>-1045.0169443908253</v>
      </c>
      <c r="CI46" s="28">
        <f ca="1">NORMINV(RAND()*(1-2*Inputs!B58)+Inputs!B58,0,'(Other Computations)'!B208)</f>
        <v>-37116.129913792</v>
      </c>
      <c r="CJ46" s="28">
        <f ca="1">NORMINV(RAND()*(1-2*Inputs!B58)+Inputs!B58,0,'(Other Computations)'!B208)</f>
        <v>17912.89234957931</v>
      </c>
      <c r="CK46" s="28">
        <f ca="1">NORMINV(RAND()*(1-2*Inputs!B58)+Inputs!B58,0,'(Other Computations)'!B208)</f>
        <v>-36683.955493284899</v>
      </c>
      <c r="CL46" s="28">
        <f ca="1">NORMINV(RAND()*(1-2*Inputs!B58)+Inputs!B58,0,'(Other Computations)'!B208)</f>
        <v>-4578.4169762628935</v>
      </c>
      <c r="CM46" s="28">
        <f ca="1">NORMINV(RAND()*(1-2*Inputs!B58)+Inputs!B58,0,'(Other Computations)'!B208)</f>
        <v>-18746.843225417633</v>
      </c>
      <c r="CN46" s="29">
        <f ca="1">SUM(CB46:CM46)</f>
        <v>-27999.628496794685</v>
      </c>
      <c r="CO46" s="28">
        <f ca="1">NORMINV(RAND()*(1-2*Inputs!B58)+Inputs!B58,0,'(Other Computations)'!B208)</f>
        <v>-610.11135563943856</v>
      </c>
      <c r="CP46" s="28">
        <f ca="1">NORMINV(RAND()*(1-2*Inputs!B58)+Inputs!B58,0,'(Other Computations)'!B208)</f>
        <v>24844.197070176244</v>
      </c>
      <c r="CQ46" s="28">
        <f ca="1">NORMINV(RAND()*(1-2*Inputs!B58)+Inputs!B58,0,'(Other Computations)'!B208)</f>
        <v>-33236.110781150397</v>
      </c>
      <c r="CR46" s="28">
        <f ca="1">NORMINV(RAND()*(1-2*Inputs!B58)+Inputs!B58,0,'(Other Computations)'!B208)</f>
        <v>-12773.711861236725</v>
      </c>
      <c r="CS46" s="28">
        <f ca="1">NORMINV(RAND()*(1-2*Inputs!B58)+Inputs!B58,0,'(Other Computations)'!B208)</f>
        <v>-12714.996865738505</v>
      </c>
      <c r="CT46" s="28">
        <f ca="1">NORMINV(RAND()*(1-2*Inputs!B58)+Inputs!B58,0,'(Other Computations)'!B208)</f>
        <v>6352.8029369504138</v>
      </c>
      <c r="CU46" s="28">
        <f ca="1">NORMINV(RAND()*(1-2*Inputs!B58)+Inputs!B58,0,'(Other Computations)'!B208)</f>
        <v>3368.2234612079069</v>
      </c>
      <c r="CV46" s="28">
        <f ca="1">NORMINV(RAND()*(1-2*Inputs!B58)+Inputs!B58,0,'(Other Computations)'!B208)</f>
        <v>6995.8485175721053</v>
      </c>
      <c r="CW46" s="28">
        <f ca="1">NORMINV(RAND()*(1-2*Inputs!B58)+Inputs!B58,0,'(Other Computations)'!B208)</f>
        <v>10690.276630341448</v>
      </c>
      <c r="CX46" s="28">
        <f ca="1">NORMINV(RAND()*(1-2*Inputs!B58)+Inputs!B58,0,'(Other Computations)'!B208)</f>
        <v>49408.070442478478</v>
      </c>
      <c r="CY46" s="28">
        <f ca="1">NORMINV(RAND()*(1-2*Inputs!B58)+Inputs!B58,0,'(Other Computations)'!B208)</f>
        <v>-55844.54820022171</v>
      </c>
      <c r="CZ46" s="28">
        <f ca="1">NORMINV(RAND()*(1-2*Inputs!B58)+Inputs!B58,0,'(Other Computations)'!B208)</f>
        <v>-3895.9645007274021</v>
      </c>
      <c r="DA46" s="29">
        <f ca="1">SUM(CO46:CZ46)</f>
        <v>-17416.024505987582</v>
      </c>
      <c r="DB46" s="28">
        <f ca="1">NORMINV(RAND()*(1-2*Inputs!B58)+Inputs!B58,0,'(Other Computations)'!B208)</f>
        <v>-38875.72495949798</v>
      </c>
      <c r="DC46" s="28">
        <f ca="1">NORMINV(RAND()*(1-2*Inputs!B58)+Inputs!B58,0,'(Other Computations)'!B208)</f>
        <v>-30788.265491866547</v>
      </c>
      <c r="DD46" s="28">
        <f ca="1">NORMINV(RAND()*(1-2*Inputs!B58)+Inputs!B58,0,'(Other Computations)'!B208)</f>
        <v>19019.564658895059</v>
      </c>
      <c r="DE46" s="28">
        <f ca="1">NORMINV(RAND()*(1-2*Inputs!B58)+Inputs!B58,0,'(Other Computations)'!B208)</f>
        <v>28160.402584336276</v>
      </c>
      <c r="DF46" s="28">
        <f ca="1">NORMINV(RAND()*(1-2*Inputs!B58)+Inputs!B58,0,'(Other Computations)'!B208)</f>
        <v>-10589.319715183085</v>
      </c>
      <c r="DG46" s="28">
        <f ca="1">NORMINV(RAND()*(1-2*Inputs!B58)+Inputs!B58,0,'(Other Computations)'!B208)</f>
        <v>42392.753066304555</v>
      </c>
      <c r="DH46" s="28">
        <f ca="1">NORMINV(RAND()*(1-2*Inputs!B58)+Inputs!B58,0,'(Other Computations)'!B208)</f>
        <v>19576.754644459477</v>
      </c>
      <c r="DI46" s="28">
        <f ca="1">NORMINV(RAND()*(1-2*Inputs!B58)+Inputs!B58,0,'(Other Computations)'!B208)</f>
        <v>-9823.3535160299452</v>
      </c>
      <c r="DJ46" s="28">
        <f ca="1">NORMINV(RAND()*(1-2*Inputs!B58)+Inputs!B58,0,'(Other Computations)'!B208)</f>
        <v>9272.1139699686501</v>
      </c>
      <c r="DK46" s="28">
        <f ca="1">NORMINV(RAND()*(1-2*Inputs!B58)+Inputs!B58,0,'(Other Computations)'!B208)</f>
        <v>9810.1189380151663</v>
      </c>
      <c r="DL46" s="28">
        <f ca="1">NORMINV(RAND()*(1-2*Inputs!B58)+Inputs!B58,0,'(Other Computations)'!B208)</f>
        <v>-18195.578631166616</v>
      </c>
      <c r="DM46" s="28">
        <f ca="1">NORMINV(RAND()*(1-2*Inputs!B58)+Inputs!B58,0,'(Other Computations)'!B208)</f>
        <v>20302.284813492482</v>
      </c>
      <c r="DN46" s="29">
        <f ca="1">SUM(DB46:DM46)</f>
        <v>40261.750361727492</v>
      </c>
      <c r="DO46" s="28">
        <f ca="1">NORMINV(RAND()*(1-2*Inputs!B58)+Inputs!B58,0,'(Other Computations)'!B208)</f>
        <v>9091.1159968729226</v>
      </c>
      <c r="DP46" s="28">
        <f ca="1">NORMINV(RAND()*(1-2*Inputs!B58)+Inputs!B58,0,'(Other Computations)'!B208)</f>
        <v>24669.517412450867</v>
      </c>
      <c r="DQ46" s="28">
        <f ca="1">NORMINV(RAND()*(1-2*Inputs!B58)+Inputs!B58,0,'(Other Computations)'!B208)</f>
        <v>-6638.6013572111324</v>
      </c>
      <c r="DR46" s="28">
        <f ca="1">NORMINV(RAND()*(1-2*Inputs!B58)+Inputs!B58,0,'(Other Computations)'!B208)</f>
        <v>-35260.582842069838</v>
      </c>
      <c r="DS46" s="28">
        <f ca="1">NORMINV(RAND()*(1-2*Inputs!B58)+Inputs!B58,0,'(Other Computations)'!B208)</f>
        <v>-18006.817218331667</v>
      </c>
      <c r="DT46" s="28">
        <f ca="1">NORMINV(RAND()*(1-2*Inputs!B58)+Inputs!B58,0,'(Other Computations)'!B208)</f>
        <v>2016.3259794152364</v>
      </c>
      <c r="DU46" s="28">
        <f ca="1">NORMINV(RAND()*(1-2*Inputs!B58)+Inputs!B58,0,'(Other Computations)'!B208)</f>
        <v>12713.863394657907</v>
      </c>
      <c r="DV46" s="28">
        <f ca="1">NORMINV(RAND()*(1-2*Inputs!B58)+Inputs!B58,0,'(Other Computations)'!B208)</f>
        <v>53063.926697261748</v>
      </c>
      <c r="DW46" s="28">
        <f ca="1">NORMINV(RAND()*(1-2*Inputs!B58)+Inputs!B58,0,'(Other Computations)'!B208)</f>
        <v>22148.525604399081</v>
      </c>
      <c r="DX46" s="28">
        <f ca="1">NORMINV(RAND()*(1-2*Inputs!B58)+Inputs!B58,0,'(Other Computations)'!B208)</f>
        <v>-23095.594629139723</v>
      </c>
      <c r="DY46" s="28">
        <f ca="1">NORMINV(RAND()*(1-2*Inputs!B58)+Inputs!B58,0,'(Other Computations)'!B208)</f>
        <v>7129.8711224900335</v>
      </c>
      <c r="DZ46" s="28">
        <f ca="1">NORMINV(RAND()*(1-2*Inputs!B58)+Inputs!B58,0,'(Other Computations)'!B208)</f>
        <v>2467.7855162836036</v>
      </c>
      <c r="EA46" s="29">
        <f ca="1">SUM(DO46:DZ46)</f>
        <v>50299.335677079041</v>
      </c>
      <c r="EB46" s="28">
        <f ca="1">NORMINV(RAND()*(1-2*Inputs!B58)+Inputs!B58,0,'(Other Computations)'!B208)</f>
        <v>28596.939496662413</v>
      </c>
      <c r="EC46" s="28">
        <f ca="1">NORMINV(RAND()*(1-2*Inputs!B58)+Inputs!B58,0,'(Other Computations)'!B208)</f>
        <v>31866.885556264719</v>
      </c>
      <c r="ED46" s="28">
        <f ca="1">NORMINV(RAND()*(1-2*Inputs!B58)+Inputs!B58,0,'(Other Computations)'!B208)</f>
        <v>21754.19299340617</v>
      </c>
      <c r="EE46" s="28">
        <f ca="1">NORMINV(RAND()*(1-2*Inputs!B58)+Inputs!B58,0,'(Other Computations)'!B208)</f>
        <v>11079.698715629707</v>
      </c>
      <c r="EF46" s="28">
        <f ca="1">NORMINV(RAND()*(1-2*Inputs!B58)+Inputs!B58,0,'(Other Computations)'!B208)</f>
        <v>-12343.068318663476</v>
      </c>
      <c r="EG46" s="28">
        <f ca="1">NORMINV(RAND()*(1-2*Inputs!B58)+Inputs!B58,0,'(Other Computations)'!B208)</f>
        <v>-11180.288007813489</v>
      </c>
      <c r="EH46" s="28">
        <f ca="1">NORMINV(RAND()*(1-2*Inputs!B58)+Inputs!B58,0,'(Other Computations)'!B208)</f>
        <v>15874.813966649994</v>
      </c>
      <c r="EI46" s="28">
        <f ca="1">NORMINV(RAND()*(1-2*Inputs!B58)+Inputs!B58,0,'(Other Computations)'!B208)</f>
        <v>39591.87794120032</v>
      </c>
      <c r="EJ46" s="28">
        <f ca="1">NORMINV(RAND()*(1-2*Inputs!B58)+Inputs!B58,0,'(Other Computations)'!B208)</f>
        <v>-32508.20361044418</v>
      </c>
      <c r="EK46" s="28">
        <f ca="1">NORMINV(RAND()*(1-2*Inputs!B58)+Inputs!B58,0,'(Other Computations)'!B208)</f>
        <v>38063.662426912248</v>
      </c>
      <c r="EL46" s="28">
        <f ca="1">NORMINV(RAND()*(1-2*Inputs!B58)+Inputs!B58,0,'(Other Computations)'!B208)</f>
        <v>-9648.8632423446797</v>
      </c>
      <c r="EM46" s="28">
        <f ca="1">NORMINV(RAND()*(1-2*Inputs!B58)+Inputs!B58,0,'(Other Computations)'!B208)</f>
        <v>6633.2993590723554</v>
      </c>
      <c r="EN46" s="29">
        <f ca="1">SUM(EB46:EM46)</f>
        <v>127780.94727653211</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361614.16104875645</v>
      </c>
      <c r="C54" s="28">
        <f ca="1">Inputs!B52*C44</f>
        <v>339588.78869372397</v>
      </c>
      <c r="D54" s="28">
        <f ca="1">Inputs!B52*D44</f>
        <v>341717.78857814585</v>
      </c>
      <c r="E54" s="28">
        <f ca="1">Inputs!B52*E44</f>
        <v>349465.19208092079</v>
      </c>
      <c r="F54" s="28">
        <f ca="1">Inputs!B52*F44</f>
        <v>352918.85071650281</v>
      </c>
      <c r="G54" s="28">
        <f ca="1">Inputs!B52*G44</f>
        <v>337365.54269169091</v>
      </c>
      <c r="H54" s="28">
        <f ca="1">Inputs!B52*H44</f>
        <v>347991.78824986087</v>
      </c>
      <c r="I54" s="28">
        <f ca="1">Inputs!B52*I44</f>
        <v>347278.21826604026</v>
      </c>
      <c r="J54" s="28">
        <f ca="1">Inputs!B52*J44</f>
        <v>360113.17528854049</v>
      </c>
      <c r="K54" s="28">
        <f ca="1">Inputs!B52*K44</f>
        <v>345849.53930246289</v>
      </c>
      <c r="L54" s="28">
        <f ca="1">Inputs!B52*L44</f>
        <v>344915.95311897289</v>
      </c>
      <c r="M54" s="28">
        <f ca="1">Inputs!B52*M44</f>
        <v>331447.74006761756</v>
      </c>
      <c r="N54" s="29">
        <f ca="1">SUM(B54:M54)</f>
        <v>4160266.7381032351</v>
      </c>
      <c r="O54" s="28">
        <f ca="1">Inputs!B52*O44</f>
        <v>338565.36473818909</v>
      </c>
      <c r="P54" s="28">
        <f ca="1">Inputs!B52*P44</f>
        <v>350400.76339752914</v>
      </c>
      <c r="Q54" s="28">
        <f ca="1">Inputs!B52*Q44</f>
        <v>333868.33399449533</v>
      </c>
      <c r="R54" s="28">
        <f ca="1">Inputs!B52*R44</f>
        <v>341298.33812434331</v>
      </c>
      <c r="S54" s="28">
        <f ca="1">Inputs!B52*S44</f>
        <v>353685.62276360992</v>
      </c>
      <c r="T54" s="28">
        <f ca="1">Inputs!B52*T44</f>
        <v>332305.17276249523</v>
      </c>
      <c r="U54" s="28">
        <f ca="1">Inputs!B52*U44</f>
        <v>344451.35608310136</v>
      </c>
      <c r="V54" s="28">
        <f ca="1">Inputs!B52*V44</f>
        <v>350435.76466463355</v>
      </c>
      <c r="W54" s="28">
        <f ca="1">Inputs!B52*W44</f>
        <v>352424.76679454528</v>
      </c>
      <c r="X54" s="28">
        <f ca="1">Inputs!B52*X44</f>
        <v>351182.54943424696</v>
      </c>
      <c r="Y54" s="28">
        <f ca="1">Inputs!B52*Y44</f>
        <v>358260.97607610695</v>
      </c>
      <c r="Z54" s="28">
        <f ca="1">Inputs!B52*Z44</f>
        <v>340942.7448711007</v>
      </c>
      <c r="AA54" s="29">
        <f ca="1">SUM(O54:Z54)</f>
        <v>4147821.753704397</v>
      </c>
      <c r="AB54" s="28">
        <f ca="1">Inputs!B52*AB44</f>
        <v>345127.91609501641</v>
      </c>
      <c r="AC54" s="28">
        <f ca="1">Inputs!B52*AC44</f>
        <v>347628.88407815888</v>
      </c>
      <c r="AD54" s="28">
        <f ca="1">Inputs!B52*AD44</f>
        <v>353974.77901785343</v>
      </c>
      <c r="AE54" s="28">
        <f ca="1">Inputs!B52*AE44</f>
        <v>348359.51162983489</v>
      </c>
      <c r="AF54" s="28">
        <f ca="1">Inputs!B52*AF44</f>
        <v>339337.02596433816</v>
      </c>
      <c r="AG54" s="28">
        <f ca="1">Inputs!B52*AG44</f>
        <v>328344.48624887783</v>
      </c>
      <c r="AH54" s="28">
        <f ca="1">Inputs!B52*AH44</f>
        <v>333799.84138781339</v>
      </c>
      <c r="AI54" s="28">
        <f ca="1">Inputs!B52*AI44</f>
        <v>349878.97806988482</v>
      </c>
      <c r="AJ54" s="28">
        <f ca="1">Inputs!B52*AJ44</f>
        <v>331480.61974621669</v>
      </c>
      <c r="AK54" s="28">
        <f ca="1">Inputs!B52*AK44</f>
        <v>326549.99832355097</v>
      </c>
      <c r="AL54" s="28">
        <f ca="1">Inputs!B52*AL44</f>
        <v>341765.01740482124</v>
      </c>
      <c r="AM54" s="28">
        <f ca="1">Inputs!B52*AM44</f>
        <v>330231.27984517568</v>
      </c>
      <c r="AN54" s="29">
        <f ca="1">SUM(AB54:AM54)</f>
        <v>4076478.3378115422</v>
      </c>
      <c r="AO54" s="28">
        <f ca="1">Inputs!B52*AO44</f>
        <v>333445.9806400424</v>
      </c>
      <c r="AP54" s="28">
        <f ca="1">Inputs!B52*AP44</f>
        <v>333749.18603056681</v>
      </c>
      <c r="AQ54" s="28">
        <f ca="1">Inputs!B52*AQ44</f>
        <v>330615.26481618232</v>
      </c>
      <c r="AR54" s="28">
        <f ca="1">Inputs!B52*AR44</f>
        <v>336773.26572472125</v>
      </c>
      <c r="AS54" s="28">
        <f ca="1">Inputs!B52*AS44</f>
        <v>324386.92776028998</v>
      </c>
      <c r="AT54" s="28">
        <f ca="1">Inputs!B52*AT44</f>
        <v>334775.42000560858</v>
      </c>
      <c r="AU54" s="28">
        <f ca="1">Inputs!B52*AU44</f>
        <v>328891.23931684636</v>
      </c>
      <c r="AV54" s="28">
        <f ca="1">Inputs!B52*AV44</f>
        <v>322505.58806094207</v>
      </c>
      <c r="AW54" s="28">
        <f ca="1">Inputs!B52*AW44</f>
        <v>323513.76596120675</v>
      </c>
      <c r="AX54" s="28">
        <f ca="1">Inputs!B52*AX44</f>
        <v>332062.54234853073</v>
      </c>
      <c r="AY54" s="28">
        <f ca="1">Inputs!B52*AY44</f>
        <v>344410.67423348763</v>
      </c>
      <c r="AZ54" s="28">
        <f ca="1">Inputs!B52*AZ44</f>
        <v>321044.92728391499</v>
      </c>
      <c r="BA54" s="29">
        <f ca="1">SUM(AO54:AZ54)</f>
        <v>3966174.7821823405</v>
      </c>
      <c r="BB54" s="28">
        <f ca="1">Inputs!B52*BB44</f>
        <v>334428.61282077827</v>
      </c>
      <c r="BC54" s="28">
        <f ca="1">Inputs!B52*BC44</f>
        <v>323322.57583450928</v>
      </c>
      <c r="BD54" s="28">
        <f ca="1">Inputs!B52*BD44</f>
        <v>323834.33597274969</v>
      </c>
      <c r="BE54" s="28">
        <f ca="1">Inputs!B52*BE44</f>
        <v>333154.67017469672</v>
      </c>
      <c r="BF54" s="28">
        <f ca="1">Inputs!B52*BF44</f>
        <v>340400.09057561844</v>
      </c>
      <c r="BG54" s="28">
        <f ca="1">Inputs!B52*BG44</f>
        <v>340921.77472671098</v>
      </c>
      <c r="BH54" s="28">
        <f ca="1">Inputs!B52*BH44</f>
        <v>322336.2232561587</v>
      </c>
      <c r="BI54" s="28">
        <f ca="1">Inputs!B52*BI44</f>
        <v>329681.07777046977</v>
      </c>
      <c r="BJ54" s="28">
        <f ca="1">Inputs!B52*BJ44</f>
        <v>333910.67620918044</v>
      </c>
      <c r="BK54" s="28">
        <f ca="1">Inputs!B52*BK44</f>
        <v>332967.66131188034</v>
      </c>
      <c r="BL54" s="28">
        <f ca="1">Inputs!B52*BL44</f>
        <v>320197.90945118468</v>
      </c>
      <c r="BM54" s="28">
        <f ca="1">Inputs!B52*BM44</f>
        <v>337755.40065103862</v>
      </c>
      <c r="BN54" s="29">
        <f ca="1">SUM(BB54:BM54)</f>
        <v>3972911.0087549761</v>
      </c>
      <c r="BO54" s="28">
        <f ca="1">Inputs!B52*BO44</f>
        <v>325010.10144053522</v>
      </c>
      <c r="BP54" s="28">
        <f ca="1">Inputs!B52*BP44</f>
        <v>320891.0471463931</v>
      </c>
      <c r="BQ54" s="28">
        <f ca="1">Inputs!B52*BQ44</f>
        <v>317397.23164453031</v>
      </c>
      <c r="BR54" s="28">
        <f ca="1">Inputs!B52*BR44</f>
        <v>316702.06539482815</v>
      </c>
      <c r="BS54" s="28">
        <f ca="1">Inputs!B52*BS44</f>
        <v>324153.54868027486</v>
      </c>
      <c r="BT54" s="28">
        <f ca="1">Inputs!B52*BT44</f>
        <v>317785.46433565271</v>
      </c>
      <c r="BU54" s="28">
        <f ca="1">Inputs!B52*BU44</f>
        <v>329553.04324279417</v>
      </c>
      <c r="BV54" s="28">
        <f ca="1">Inputs!B52*BV44</f>
        <v>327168.7713464328</v>
      </c>
      <c r="BW54" s="28">
        <f ca="1">Inputs!B52*BW44</f>
        <v>320758.15190613363</v>
      </c>
      <c r="BX54" s="28">
        <f ca="1">Inputs!B52*BX44</f>
        <v>311509.54091003316</v>
      </c>
      <c r="BY54" s="28">
        <f ca="1">Inputs!B52*BY44</f>
        <v>320739.93493162113</v>
      </c>
      <c r="BZ54" s="28">
        <f ca="1">Inputs!B52*BZ44</f>
        <v>310613.51063218724</v>
      </c>
      <c r="CA54" s="29">
        <f ca="1">SUM(BO54:BZ54)</f>
        <v>3842282.4116114159</v>
      </c>
      <c r="CB54" s="28">
        <f ca="1">Inputs!B52*CB44</f>
        <v>332189.73753715341</v>
      </c>
      <c r="CC54" s="28">
        <f ca="1">Inputs!B52*CC44</f>
        <v>314358.11920369789</v>
      </c>
      <c r="CD54" s="28">
        <f ca="1">Inputs!B52*CD44</f>
        <v>318766.66426364455</v>
      </c>
      <c r="CE54" s="28">
        <f ca="1">Inputs!B52*CE44</f>
        <v>314583.53971653787</v>
      </c>
      <c r="CF54" s="28">
        <f ca="1">Inputs!B52*CF44</f>
        <v>327784.33244525723</v>
      </c>
      <c r="CG54" s="28">
        <f ca="1">Inputs!B52*CG44</f>
        <v>326037.3029780311</v>
      </c>
      <c r="CH54" s="28">
        <f ca="1">Inputs!B52*CH44</f>
        <v>318174.16645248351</v>
      </c>
      <c r="CI54" s="28">
        <f ca="1">Inputs!B52*CI44</f>
        <v>307085.10185768054</v>
      </c>
      <c r="CJ54" s="28">
        <f ca="1">Inputs!B52*CJ44</f>
        <v>323161.46652590198</v>
      </c>
      <c r="CK54" s="28">
        <f ca="1">Inputs!B52*CK44</f>
        <v>306373.24897220795</v>
      </c>
      <c r="CL54" s="28">
        <f ca="1">Inputs!B52*CL44</f>
        <v>315696.49458712048</v>
      </c>
      <c r="CM54" s="28">
        <f ca="1">Inputs!B52*CM44</f>
        <v>311127.93676716764</v>
      </c>
      <c r="CN54" s="29">
        <f ca="1">SUM(CB54:CM54)</f>
        <v>3815338.1113068843</v>
      </c>
      <c r="CO54" s="28">
        <f ca="1">Inputs!B52*CO44</f>
        <v>316171.51177495869</v>
      </c>
      <c r="CP54" s="28">
        <f ca="1">Inputs!B52*CP44</f>
        <v>323460.10751160915</v>
      </c>
      <c r="CQ54" s="28">
        <f ca="1">Inputs!B52*CQ44</f>
        <v>305755.35461548372</v>
      </c>
      <c r="CR54" s="28">
        <f ca="1">Inputs!B52*CR44</f>
        <v>311614.4566217619</v>
      </c>
      <c r="CS54" s="28">
        <f ca="1">Inputs!B52*CS44</f>
        <v>311303.94701947406</v>
      </c>
      <c r="CT54" s="28">
        <f ca="1">Inputs!B52*CT44</f>
        <v>316617.64907053998</v>
      </c>
      <c r="CU54" s="28">
        <f ca="1">Inputs!B52*CU44</f>
        <v>315319.07795574644</v>
      </c>
      <c r="CV54" s="28">
        <f ca="1">Inputs!B52*CV44</f>
        <v>316103.69191328436</v>
      </c>
      <c r="CW54" s="28">
        <f ca="1">Inputs!B52*CW44</f>
        <v>316879.2054627827</v>
      </c>
      <c r="CX54" s="28">
        <f ca="1">Inputs!B52*CX44</f>
        <v>328151.14929632127</v>
      </c>
      <c r="CY54" s="28">
        <f ca="1">Inputs!B52*CY44</f>
        <v>296229.98985603196</v>
      </c>
      <c r="CZ54" s="28">
        <f ca="1">Inputs!B52*CZ44</f>
        <v>311386.23160621483</v>
      </c>
      <c r="DA54" s="29">
        <f ca="1">SUM(CO54:CZ54)</f>
        <v>3768992.3727042093</v>
      </c>
      <c r="DB54" s="28">
        <f ca="1">Inputs!B52*DB44</f>
        <v>300454.63254596631</v>
      </c>
      <c r="DC54" s="28">
        <f ca="1">Inputs!B52*DC44</f>
        <v>302539.88517948909</v>
      </c>
      <c r="DD54" s="28">
        <f ca="1">Inputs!B52*DD44</f>
        <v>317244.69919112563</v>
      </c>
      <c r="DE54" s="28">
        <f ca="1">Inputs!B52*DE44</f>
        <v>319547.79369920964</v>
      </c>
      <c r="DF54" s="28">
        <f ca="1">Inputs!B52*DF44</f>
        <v>307667.1319196964</v>
      </c>
      <c r="DG54" s="28">
        <f ca="1">Inputs!B52*DG44</f>
        <v>323204.08664484759</v>
      </c>
      <c r="DH54" s="28">
        <f ca="1">Inputs!B52*DH44</f>
        <v>316014.37655693712</v>
      </c>
      <c r="DI54" s="28">
        <f ca="1">Inputs!B52*DI44</f>
        <v>306965.06191794621</v>
      </c>
      <c r="DJ54" s="28">
        <f ca="1">Inputs!B52*DJ44</f>
        <v>312254.75414901628</v>
      </c>
      <c r="DK54" s="28">
        <f ca="1">Inputs!B52*DK44</f>
        <v>312003.12659589178</v>
      </c>
      <c r="DL54" s="28">
        <f ca="1">Inputs!B52*DL44</f>
        <v>303290.39034959144</v>
      </c>
      <c r="DM54" s="28">
        <f ca="1">Inputs!B52*DM44</f>
        <v>314458.67234923877</v>
      </c>
      <c r="DN54" s="29">
        <f ca="1">SUM(DB54:DM54)</f>
        <v>3735644.6110989568</v>
      </c>
      <c r="DO54" s="28">
        <f ca="1">Inputs!B52*DO44</f>
        <v>310723.91783480864</v>
      </c>
      <c r="DP54" s="28">
        <f ca="1">Inputs!B52*DP44</f>
        <v>315067.11473932944</v>
      </c>
      <c r="DQ54" s="28">
        <f ca="1">Inputs!B52*DQ44</f>
        <v>305265.00017442991</v>
      </c>
      <c r="DR54" s="28">
        <f ca="1">Inputs!B52*DR44</f>
        <v>296408.11760658078</v>
      </c>
      <c r="DS54" s="28">
        <f ca="1">Inputs!B52*DS44</f>
        <v>301154.70580073982</v>
      </c>
      <c r="DT54" s="28">
        <f ca="1">Inputs!B52*DT44</f>
        <v>306903.53427511838</v>
      </c>
      <c r="DU54" s="28">
        <f ca="1">Inputs!B52*DU44</f>
        <v>309747.75421352027</v>
      </c>
      <c r="DV54" s="28">
        <f ca="1">Inputs!B52*DV44</f>
        <v>321594.64741039916</v>
      </c>
      <c r="DW54" s="28">
        <f ca="1">Inputs!B52*DW44</f>
        <v>311950.46709013521</v>
      </c>
      <c r="DX54" s="28">
        <f ca="1">Inputs!B52*DX44</f>
        <v>298164.82003601472</v>
      </c>
      <c r="DY54" s="28">
        <f ca="1">Inputs!B52*DY44</f>
        <v>306890.33308833669</v>
      </c>
      <c r="DZ54" s="28">
        <f ca="1">Inputs!B52*DZ44</f>
        <v>305307.62062669545</v>
      </c>
      <c r="EA54" s="29">
        <f ca="1">SUM(DO54:DZ54)</f>
        <v>3689178.032896108</v>
      </c>
      <c r="EB54" s="28">
        <f ca="1">Inputs!B52*EB44</f>
        <v>312947.13479739462</v>
      </c>
      <c r="EC54" s="28">
        <f ca="1">Inputs!B52*EC44</f>
        <v>313672.21491228824</v>
      </c>
      <c r="ED54" s="28">
        <f ca="1">Inputs!B52*ED44</f>
        <v>310257.36279843445</v>
      </c>
      <c r="EE54" s="28">
        <f ca="1">Inputs!B52*EE44</f>
        <v>306768.98814829672</v>
      </c>
      <c r="EF54" s="28">
        <f ca="1">Inputs!B52*EF44</f>
        <v>299493.27193814144</v>
      </c>
      <c r="EG54" s="28">
        <f ca="1">Inputs!B52*EG44</f>
        <v>299582.24983854586</v>
      </c>
      <c r="EH54" s="28">
        <f ca="1">Inputs!B52*EH44</f>
        <v>307454.88878514752</v>
      </c>
      <c r="EI54" s="28">
        <f ca="1">Inputs!B52*EI44</f>
        <v>314306.02501481277</v>
      </c>
      <c r="EJ54" s="28">
        <f ca="1">Inputs!B52*EJ44</f>
        <v>292420.19423252926</v>
      </c>
      <c r="EK54" s="28">
        <f ca="1">Inputs!B52*EK44</f>
        <v>313397.58810480707</v>
      </c>
      <c r="EL54" s="28">
        <f ca="1">Inputs!B52*EL44</f>
        <v>298756.63156218373</v>
      </c>
      <c r="EM54" s="28">
        <f ca="1">Inputs!B52*EM44</f>
        <v>303390.93796926475</v>
      </c>
      <c r="EN54" s="29">
        <f ca="1">SUM(EB54:EM54)</f>
        <v>3672447.4881018456</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-1401.326049283379</v>
      </c>
      <c r="C60" s="22">
        <f t="shared" ca="1" si="66"/>
        <v>-55766.236178359337</v>
      </c>
      <c r="D60" s="22">
        <f t="shared" ca="1" si="66"/>
        <v>52834.117634272465</v>
      </c>
      <c r="E60" s="22">
        <f t="shared" ca="1" si="66"/>
        <v>-5968.0195639821095</v>
      </c>
      <c r="F60" s="22">
        <f t="shared" ca="1" si="66"/>
        <v>-22680.743460140391</v>
      </c>
      <c r="G60" s="22">
        <f t="shared" ca="1" si="66"/>
        <v>-20742.045658035164</v>
      </c>
      <c r="H60" s="22">
        <f t="shared" ca="1" si="66"/>
        <v>27753.297470862817</v>
      </c>
      <c r="I60" s="22">
        <f t="shared" ca="1" si="66"/>
        <v>-8727.6750662503182</v>
      </c>
      <c r="J60" s="22">
        <f t="shared" ca="1" si="66"/>
        <v>-8559.2133540353589</v>
      </c>
      <c r="K60" s="22">
        <f t="shared" ca="1" si="66"/>
        <v>-6326.7897173250803</v>
      </c>
      <c r="L60" s="22">
        <f t="shared" ca="1" si="66"/>
        <v>28270.733454018988</v>
      </c>
      <c r="M60" s="22">
        <f t="shared" ca="1" si="66"/>
        <v>56155.574549986704</v>
      </c>
      <c r="N60" s="23">
        <f ca="1">SUM(B13:M13)</f>
        <v>34841.674061729835</v>
      </c>
      <c r="O60" s="22">
        <f t="shared" ref="O60:Z60" ca="1" si="67">O13</f>
        <v>-3752.9278560630164</v>
      </c>
      <c r="P60" s="22">
        <f t="shared" ca="1" si="67"/>
        <v>-36428.228259297168</v>
      </c>
      <c r="Q60" s="22">
        <f t="shared" ca="1" si="67"/>
        <v>8862.7438613077138</v>
      </c>
      <c r="R60" s="22">
        <f t="shared" ca="1" si="67"/>
        <v>31308.756710191268</v>
      </c>
      <c r="S60" s="22">
        <f t="shared" ca="1" si="67"/>
        <v>-507.38932060938362</v>
      </c>
      <c r="T60" s="22">
        <f t="shared" ca="1" si="67"/>
        <v>-10834.321388166303</v>
      </c>
      <c r="U60" s="22">
        <f t="shared" ca="1" si="67"/>
        <v>29304.356605148201</v>
      </c>
      <c r="V60" s="22">
        <f t="shared" ca="1" si="67"/>
        <v>20902.142578082046</v>
      </c>
      <c r="W60" s="22">
        <f t="shared" ca="1" si="67"/>
        <v>29337.016342768511</v>
      </c>
      <c r="X60" s="22">
        <f t="shared" ca="1" si="67"/>
        <v>-21062.982006968392</v>
      </c>
      <c r="Y60" s="22">
        <f t="shared" ca="1" si="67"/>
        <v>22209.547129429156</v>
      </c>
      <c r="Z60" s="22">
        <f t="shared" ca="1" si="67"/>
        <v>-26729.521702249356</v>
      </c>
      <c r="AA60" s="23">
        <f ca="1">SUM(O13:Z13)</f>
        <v>42609.192693573277</v>
      </c>
      <c r="AB60" s="22">
        <f t="shared" ref="AB60:AM60" ca="1" si="68">AB13</f>
        <v>55653.759253961427</v>
      </c>
      <c r="AC60" s="22">
        <f t="shared" ca="1" si="68"/>
        <v>-35081.041100292096</v>
      </c>
      <c r="AD60" s="22">
        <f t="shared" ca="1" si="68"/>
        <v>-10041.11835623463</v>
      </c>
      <c r="AE60" s="22">
        <f t="shared" ca="1" si="68"/>
        <v>14913.095807885446</v>
      </c>
      <c r="AF60" s="22">
        <f t="shared" ca="1" si="68"/>
        <v>-39128.425850476364</v>
      </c>
      <c r="AG60" s="22">
        <f t="shared" ca="1" si="68"/>
        <v>-31298.743396899343</v>
      </c>
      <c r="AH60" s="22">
        <f t="shared" ca="1" si="68"/>
        <v>-19832.360776972208</v>
      </c>
      <c r="AI60" s="22">
        <f t="shared" ca="1" si="68"/>
        <v>-16084.405378108419</v>
      </c>
      <c r="AJ60" s="22">
        <f t="shared" ca="1" si="68"/>
        <v>-9955.3547911252717</v>
      </c>
      <c r="AK60" s="22">
        <f t="shared" ca="1" si="68"/>
        <v>-24330.142584604644</v>
      </c>
      <c r="AL60" s="22">
        <f t="shared" ca="1" si="68"/>
        <v>-58148.332992808748</v>
      </c>
      <c r="AM60" s="22">
        <f t="shared" ca="1" si="68"/>
        <v>-53815.626088157536</v>
      </c>
      <c r="AN60" s="23">
        <f ca="1">SUM(AB13:AM13)</f>
        <v>-227148.69625383237</v>
      </c>
      <c r="AO60" s="22">
        <f t="shared" ref="AO60:AZ60" ca="1" si="69">AO13</f>
        <v>47518.838795184449</v>
      </c>
      <c r="AP60" s="22">
        <f t="shared" ca="1" si="69"/>
        <v>21622.33985232938</v>
      </c>
      <c r="AQ60" s="22">
        <f t="shared" ca="1" si="69"/>
        <v>1052.6324151106587</v>
      </c>
      <c r="AR60" s="22">
        <f t="shared" ca="1" si="69"/>
        <v>33380.708472332619</v>
      </c>
      <c r="AS60" s="22">
        <f t="shared" ca="1" si="69"/>
        <v>-4853.7233964033867</v>
      </c>
      <c r="AT60" s="22">
        <f t="shared" ca="1" si="69"/>
        <v>4001.5560249486139</v>
      </c>
      <c r="AU60" s="22">
        <f t="shared" ca="1" si="69"/>
        <v>27965.182825935735</v>
      </c>
      <c r="AV60" s="22">
        <f t="shared" ca="1" si="69"/>
        <v>-5787.9437345878941</v>
      </c>
      <c r="AW60" s="22">
        <f t="shared" ca="1" si="69"/>
        <v>8289.8512560109903</v>
      </c>
      <c r="AX60" s="22">
        <f t="shared" ca="1" si="69"/>
        <v>24710.933302929028</v>
      </c>
      <c r="AY60" s="22">
        <f t="shared" ca="1" si="69"/>
        <v>41446.128941051269</v>
      </c>
      <c r="AZ60" s="22">
        <f t="shared" ca="1" si="69"/>
        <v>-8977.6390732042128</v>
      </c>
      <c r="BA60" s="23">
        <f ca="1">SUM(AO13:AZ13)</f>
        <v>190368.86568163722</v>
      </c>
      <c r="BB60" s="22">
        <f t="shared" ref="BB60:BM60" ca="1" si="70">BB13</f>
        <v>17844.855093221489</v>
      </c>
      <c r="BC60" s="22">
        <f t="shared" ca="1" si="70"/>
        <v>6212.4483367003695</v>
      </c>
      <c r="BD60" s="22">
        <f t="shared" ca="1" si="70"/>
        <v>-8906.9518078225392</v>
      </c>
      <c r="BE60" s="22">
        <f t="shared" ca="1" si="70"/>
        <v>39457.723988500453</v>
      </c>
      <c r="BF60" s="22">
        <f t="shared" ca="1" si="70"/>
        <v>-58645.606600178784</v>
      </c>
      <c r="BG60" s="22">
        <f t="shared" ca="1" si="70"/>
        <v>9827.4822669525583</v>
      </c>
      <c r="BH60" s="22">
        <f t="shared" ca="1" si="70"/>
        <v>-29520.110250371745</v>
      </c>
      <c r="BI60" s="22">
        <f t="shared" ca="1" si="70"/>
        <v>-12650.282878810691</v>
      </c>
      <c r="BJ60" s="22">
        <f t="shared" ca="1" si="70"/>
        <v>-24042.132785785834</v>
      </c>
      <c r="BK60" s="22">
        <f t="shared" ca="1" si="70"/>
        <v>3144.8105414042325</v>
      </c>
      <c r="BL60" s="22">
        <f t="shared" ca="1" si="70"/>
        <v>-27368.055328358656</v>
      </c>
      <c r="BM60" s="22">
        <f t="shared" ca="1" si="70"/>
        <v>5047.5451722726375</v>
      </c>
      <c r="BN60" s="23">
        <f ca="1">SUM(BB13:BM13)</f>
        <v>-79598.274252276504</v>
      </c>
      <c r="BO60" s="22">
        <f t="shared" ref="BO60:BZ60" ca="1" si="71">BO13</f>
        <v>-56684.88232225422</v>
      </c>
      <c r="BP60" s="22">
        <f t="shared" ca="1" si="71"/>
        <v>-1321.7515691714175</v>
      </c>
      <c r="BQ60" s="22">
        <f t="shared" ca="1" si="71"/>
        <v>-10325.406329040929</v>
      </c>
      <c r="BR60" s="22">
        <f t="shared" ca="1" si="71"/>
        <v>36547.641315970061</v>
      </c>
      <c r="BS60" s="22">
        <f t="shared" ca="1" si="71"/>
        <v>7908.4823057580361</v>
      </c>
      <c r="BT60" s="22">
        <f t="shared" ca="1" si="71"/>
        <v>59048.555651251991</v>
      </c>
      <c r="BU60" s="22">
        <f t="shared" ca="1" si="71"/>
        <v>4707.5144216167528</v>
      </c>
      <c r="BV60" s="22">
        <f t="shared" ca="1" si="71"/>
        <v>20419.426327574303</v>
      </c>
      <c r="BW60" s="22">
        <f t="shared" ca="1" si="71"/>
        <v>-12918.960262172377</v>
      </c>
      <c r="BX60" s="22">
        <f t="shared" ca="1" si="71"/>
        <v>50993.464603584223</v>
      </c>
      <c r="BY60" s="22">
        <f t="shared" ca="1" si="71"/>
        <v>32852.454854640928</v>
      </c>
      <c r="BZ60" s="22">
        <f t="shared" ca="1" si="71"/>
        <v>12136.670135554652</v>
      </c>
      <c r="CA60" s="23">
        <f ca="1">SUM(BO13:BZ13)</f>
        <v>143363.20913331202</v>
      </c>
      <c r="CB60" s="22">
        <f t="shared" ref="CB60:CM60" ca="1" si="72">CB13</f>
        <v>-33096.737210642976</v>
      </c>
      <c r="CC60" s="22">
        <f t="shared" ca="1" si="72"/>
        <v>18377.729180209561</v>
      </c>
      <c r="CD60" s="22">
        <f t="shared" ca="1" si="72"/>
        <v>-24108.274049893611</v>
      </c>
      <c r="CE60" s="22">
        <f t="shared" ca="1" si="72"/>
        <v>49515.814962356475</v>
      </c>
      <c r="CF60" s="22">
        <f t="shared" ca="1" si="72"/>
        <v>8928.1263391024368</v>
      </c>
      <c r="CG60" s="22">
        <f t="shared" ca="1" si="72"/>
        <v>2154.2228325828351</v>
      </c>
      <c r="CH60" s="22">
        <f t="shared" ca="1" si="72"/>
        <v>40790.73230966158</v>
      </c>
      <c r="CI60" s="22">
        <f t="shared" ca="1" si="72"/>
        <v>-39116.256471452587</v>
      </c>
      <c r="CJ60" s="22">
        <f t="shared" ca="1" si="72"/>
        <v>-28632.611882802521</v>
      </c>
      <c r="CK60" s="22">
        <f t="shared" ca="1" si="72"/>
        <v>18963.724478705688</v>
      </c>
      <c r="CL60" s="22">
        <f t="shared" ca="1" si="72"/>
        <v>13551.040853652512</v>
      </c>
      <c r="CM60" s="22">
        <f t="shared" ca="1" si="72"/>
        <v>-25395.814192691127</v>
      </c>
      <c r="CN60" s="23">
        <f ca="1">SUM(CB13:CM13)</f>
        <v>1931.697148788262</v>
      </c>
      <c r="CO60" s="22">
        <f t="shared" ref="CO60:CZ60" ca="1" si="73">CO13</f>
        <v>-2228.458248855954</v>
      </c>
      <c r="CP60" s="22">
        <f t="shared" ca="1" si="73"/>
        <v>29148.900618658066</v>
      </c>
      <c r="CQ60" s="22">
        <f t="shared" ca="1" si="73"/>
        <v>28738.244729135426</v>
      </c>
      <c r="CR60" s="22">
        <f t="shared" ca="1" si="73"/>
        <v>4642.5613196187869</v>
      </c>
      <c r="CS60" s="22">
        <f t="shared" ca="1" si="73"/>
        <v>-33822.414014439375</v>
      </c>
      <c r="CT60" s="22">
        <f t="shared" ca="1" si="73"/>
        <v>-32857.506197002556</v>
      </c>
      <c r="CU60" s="22">
        <f t="shared" ca="1" si="73"/>
        <v>14187.326223245489</v>
      </c>
      <c r="CV60" s="22">
        <f t="shared" ca="1" si="73"/>
        <v>-640.27596002967516</v>
      </c>
      <c r="CW60" s="22">
        <f t="shared" ca="1" si="73"/>
        <v>-6522.4720894894599</v>
      </c>
      <c r="CX60" s="22">
        <f t="shared" ca="1" si="73"/>
        <v>-8266.8999574847385</v>
      </c>
      <c r="CY60" s="22">
        <f t="shared" ca="1" si="73"/>
        <v>-48936.097116387122</v>
      </c>
      <c r="CZ60" s="22">
        <f t="shared" ca="1" si="73"/>
        <v>-54011.562644536185</v>
      </c>
      <c r="DA60" s="23">
        <f ca="1">SUM(CO13:CZ13)</f>
        <v>-110568.6533375673</v>
      </c>
      <c r="DB60" s="22">
        <f t="shared" ref="DB60:DM60" ca="1" si="74">DB13</f>
        <v>-8274.3133642516186</v>
      </c>
      <c r="DC60" s="22">
        <f t="shared" ca="1" si="74"/>
        <v>40643.237421824153</v>
      </c>
      <c r="DD60" s="22">
        <f t="shared" ca="1" si="74"/>
        <v>-56999.448879467956</v>
      </c>
      <c r="DE60" s="22">
        <f t="shared" ca="1" si="74"/>
        <v>30344.233087008222</v>
      </c>
      <c r="DF60" s="22">
        <f t="shared" ca="1" si="74"/>
        <v>-19505.765527645457</v>
      </c>
      <c r="DG60" s="22">
        <f t="shared" ca="1" si="74"/>
        <v>-14120.030910329662</v>
      </c>
      <c r="DH60" s="22">
        <f t="shared" ca="1" si="74"/>
        <v>40548.954491632998</v>
      </c>
      <c r="DI60" s="22">
        <f t="shared" ca="1" si="74"/>
        <v>-61017.691280623476</v>
      </c>
      <c r="DJ60" s="22">
        <f t="shared" ca="1" si="74"/>
        <v>-49202.339253983715</v>
      </c>
      <c r="DK60" s="22">
        <f t="shared" ca="1" si="74"/>
        <v>-938.20800034409979</v>
      </c>
      <c r="DL60" s="22">
        <f t="shared" ca="1" si="74"/>
        <v>-35383.297226365576</v>
      </c>
      <c r="DM60" s="22">
        <f t="shared" ca="1" si="74"/>
        <v>-31431.609280162524</v>
      </c>
      <c r="DN60" s="23">
        <f ca="1">SUM(DB13:DM13)</f>
        <v>-165336.2787227087</v>
      </c>
      <c r="DO60" s="22">
        <f t="shared" ref="DO60:DZ60" ca="1" si="75">DO13</f>
        <v>-12477.375301273612</v>
      </c>
      <c r="DP60" s="22">
        <f t="shared" ca="1" si="75"/>
        <v>-51363.587485060074</v>
      </c>
      <c r="DQ60" s="22">
        <f t="shared" ca="1" si="75"/>
        <v>14819.803663759625</v>
      </c>
      <c r="DR60" s="22">
        <f t="shared" ca="1" si="75"/>
        <v>-62464.978502571859</v>
      </c>
      <c r="DS60" s="22">
        <f t="shared" ca="1" si="75"/>
        <v>19215.683776310343</v>
      </c>
      <c r="DT60" s="22">
        <f t="shared" ca="1" si="75"/>
        <v>-32946.585706623417</v>
      </c>
      <c r="DU60" s="22">
        <f t="shared" ca="1" si="75"/>
        <v>17642.663836359232</v>
      </c>
      <c r="DV60" s="22">
        <f t="shared" ca="1" si="75"/>
        <v>-36716.251391221922</v>
      </c>
      <c r="DW60" s="22">
        <f t="shared" ca="1" si="75"/>
        <v>37925.930074399337</v>
      </c>
      <c r="DX60" s="22">
        <f t="shared" ca="1" si="75"/>
        <v>-25262.839575807026</v>
      </c>
      <c r="DY60" s="22">
        <f t="shared" ca="1" si="75"/>
        <v>49909.530027860899</v>
      </c>
      <c r="DZ60" s="22">
        <f t="shared" ca="1" si="75"/>
        <v>41725.887405140391</v>
      </c>
      <c r="EA60" s="23">
        <f ca="1">SUM(DO13:DZ13)</f>
        <v>-39992.119178728077</v>
      </c>
      <c r="EB60" s="22">
        <f t="shared" ref="EB60:EM60" ca="1" si="76">EB13</f>
        <v>13657.988455388866</v>
      </c>
      <c r="EC60" s="22">
        <f t="shared" ca="1" si="76"/>
        <v>-47229.233983498889</v>
      </c>
      <c r="ED60" s="22">
        <f t="shared" ca="1" si="76"/>
        <v>-2289.4235911461747</v>
      </c>
      <c r="EE60" s="22">
        <f t="shared" ca="1" si="76"/>
        <v>14768.402428359874</v>
      </c>
      <c r="EF60" s="22">
        <f t="shared" ca="1" si="76"/>
        <v>8714.6620124304809</v>
      </c>
      <c r="EG60" s="22">
        <f t="shared" ca="1" si="76"/>
        <v>15650.374062097673</v>
      </c>
      <c r="EH60" s="22">
        <f t="shared" ca="1" si="76"/>
        <v>5269.4001250149258</v>
      </c>
      <c r="EI60" s="22">
        <f t="shared" ca="1" si="76"/>
        <v>8451.6571030595915</v>
      </c>
      <c r="EJ60" s="22">
        <f t="shared" ca="1" si="76"/>
        <v>37260.209463440202</v>
      </c>
      <c r="EK60" s="22">
        <f t="shared" ca="1" si="76"/>
        <v>-27326.264369089247</v>
      </c>
      <c r="EL60" s="22">
        <f t="shared" ca="1" si="76"/>
        <v>8899.8726256608097</v>
      </c>
      <c r="EM60" s="22">
        <f t="shared" ca="1" si="76"/>
        <v>-11940.183812175126</v>
      </c>
      <c r="EN60" s="23">
        <f ca="1">SUM(EB13:EM13)</f>
        <v>23887.460519542983</v>
      </c>
    </row>
    <row r="61" spans="1:144" ht="12.75" customHeight="1" outlineLevel="1">
      <c r="A61" s="9" t="str">
        <f>Labels!B78</f>
        <v>Output Shock</v>
      </c>
      <c r="B61" s="28">
        <f t="shared" ref="B61:M61" ca="1" si="77">B46</f>
        <v>38713.870162521278</v>
      </c>
      <c r="C61" s="28">
        <f t="shared" ca="1" si="77"/>
        <v>-33282.653579024431</v>
      </c>
      <c r="D61" s="28">
        <f t="shared" ca="1" si="77"/>
        <v>-24382.815451852221</v>
      </c>
      <c r="E61" s="28">
        <f t="shared" ca="1" si="77"/>
        <v>2496.2929992869967</v>
      </c>
      <c r="F61" s="28">
        <f t="shared" ca="1" si="77"/>
        <v>15474.445336895526</v>
      </c>
      <c r="G61" s="28">
        <f t="shared" ca="1" si="77"/>
        <v>-34784.361450672681</v>
      </c>
      <c r="H61" s="28">
        <f t="shared" ca="1" si="77"/>
        <v>2211.82437086547</v>
      </c>
      <c r="I61" s="28">
        <f t="shared" ca="1" si="77"/>
        <v>1075.2339496026132</v>
      </c>
      <c r="J61" s="28">
        <f t="shared" ca="1" si="77"/>
        <v>45355.613866812128</v>
      </c>
      <c r="K61" s="28">
        <f t="shared" ca="1" si="77"/>
        <v>-691.64465834980911</v>
      </c>
      <c r="L61" s="28">
        <f t="shared" ca="1" si="77"/>
        <v>-2319.5383305084197</v>
      </c>
      <c r="M61" s="28">
        <f t="shared" ca="1" si="77"/>
        <v>-45968.286247931755</v>
      </c>
      <c r="N61" s="29">
        <f ca="1">SUM(B46:M46)</f>
        <v>-36102.019032355296</v>
      </c>
      <c r="O61" s="28">
        <f t="shared" ref="O61:Z61" ca="1" si="78">O46</f>
        <v>-21190.545086077313</v>
      </c>
      <c r="P61" s="28">
        <f t="shared" ca="1" si="78"/>
        <v>19729.618457427194</v>
      </c>
      <c r="Q61" s="28">
        <f t="shared" ca="1" si="78"/>
        <v>-33681.76837106351</v>
      </c>
      <c r="R61" s="28">
        <f t="shared" ca="1" si="78"/>
        <v>-7532.1496685370303</v>
      </c>
      <c r="S61" s="28">
        <f t="shared" ca="1" si="78"/>
        <v>34986.140541471781</v>
      </c>
      <c r="T61" s="28">
        <f t="shared" ca="1" si="78"/>
        <v>-34834.314523248133</v>
      </c>
      <c r="U61" s="28">
        <f t="shared" ca="1" si="78"/>
        <v>7171.6697226290262</v>
      </c>
      <c r="V61" s="28">
        <f t="shared" ca="1" si="78"/>
        <v>28359.594010124343</v>
      </c>
      <c r="W61" s="28">
        <f t="shared" ca="1" si="78"/>
        <v>36286.46246438138</v>
      </c>
      <c r="X61" s="28">
        <f t="shared" ca="1" si="78"/>
        <v>33382.38204798309</v>
      </c>
      <c r="Y61" s="28">
        <f t="shared" ca="1" si="78"/>
        <v>58561.748064169275</v>
      </c>
      <c r="Z61" s="28">
        <f t="shared" ca="1" si="78"/>
        <v>2117.034655291166</v>
      </c>
      <c r="AA61" s="29">
        <f ca="1">SUM(O46:Z46)</f>
        <v>123355.87231455128</v>
      </c>
      <c r="AB61" s="28">
        <f t="shared" ref="AB61:AM61" ca="1" si="79">AB46</f>
        <v>17687.619223866783</v>
      </c>
      <c r="AC61" s="28">
        <f t="shared" ca="1" si="79"/>
        <v>27070.718281149737</v>
      </c>
      <c r="AD61" s="28">
        <f t="shared" ca="1" si="79"/>
        <v>49897.294177396514</v>
      </c>
      <c r="AE61" s="28">
        <f t="shared" ca="1" si="79"/>
        <v>32677.620489727731</v>
      </c>
      <c r="AF61" s="28">
        <f t="shared" ca="1" si="79"/>
        <v>3924.5573256080097</v>
      </c>
      <c r="AG61" s="28">
        <f t="shared" ca="1" si="79"/>
        <v>-31023.159294304867</v>
      </c>
      <c r="AH61" s="28">
        <f t="shared" ca="1" si="79"/>
        <v>-11201.024778295767</v>
      </c>
      <c r="AI61" s="28">
        <f t="shared" ca="1" si="79"/>
        <v>43952.002565649382</v>
      </c>
      <c r="AJ61" s="28">
        <f t="shared" ca="1" si="79"/>
        <v>-15848.663102182203</v>
      </c>
      <c r="AK61" s="28">
        <f t="shared" ca="1" si="79"/>
        <v>-30802.938004547261</v>
      </c>
      <c r="AL61" s="28">
        <f t="shared" ca="1" si="79"/>
        <v>21491.611115879576</v>
      </c>
      <c r="AM61" s="28">
        <f t="shared" ca="1" si="79"/>
        <v>-15144.419185840388</v>
      </c>
      <c r="AN61" s="29">
        <f ca="1">SUM(AB46:AM46)</f>
        <v>92681.218814107226</v>
      </c>
      <c r="AO61" s="28">
        <f t="shared" ref="AO61:AZ61" ca="1" si="80">AO46</f>
        <v>-2652.1825751897513</v>
      </c>
      <c r="AP61" s="28">
        <f t="shared" ca="1" si="80"/>
        <v>-571.66306809930575</v>
      </c>
      <c r="AQ61" s="28">
        <f t="shared" ca="1" si="80"/>
        <v>-9773.3354060525162</v>
      </c>
      <c r="AR61" s="28">
        <f t="shared" ca="1" si="80"/>
        <v>12136.347595561325</v>
      </c>
      <c r="AS61" s="28">
        <f t="shared" ca="1" si="80"/>
        <v>-27997.142029137605</v>
      </c>
      <c r="AT61" s="28">
        <f t="shared" ca="1" si="80"/>
        <v>8045.9444772712486</v>
      </c>
      <c r="AU61" s="28">
        <f t="shared" ca="1" si="80"/>
        <v>-10218.758084558651</v>
      </c>
      <c r="AV61" s="28">
        <f t="shared" ca="1" si="80"/>
        <v>-30326.116610579826</v>
      </c>
      <c r="AW61" s="28">
        <f t="shared" ca="1" si="80"/>
        <v>-25557.915478009265</v>
      </c>
      <c r="AX61" s="28">
        <f t="shared" ca="1" si="80"/>
        <v>4243.6274779235409</v>
      </c>
      <c r="AY61" s="28">
        <f t="shared" ca="1" si="80"/>
        <v>46591.063452149625</v>
      </c>
      <c r="AZ61" s="28">
        <f t="shared" ca="1" si="80"/>
        <v>-30229.201547606455</v>
      </c>
      <c r="BA61" s="29">
        <f ca="1">SUM(AO46:AZ46)</f>
        <v>-66309.331796327635</v>
      </c>
      <c r="BB61" s="28">
        <f t="shared" ref="BB61:BM61" ca="1" si="81">BB46</f>
        <v>15792.851434222097</v>
      </c>
      <c r="BC61" s="28">
        <f t="shared" ca="1" si="81"/>
        <v>-20008.118964411104</v>
      </c>
      <c r="BD61" s="28">
        <f t="shared" ca="1" si="81"/>
        <v>-17007.663756229984</v>
      </c>
      <c r="BE61" s="28">
        <f t="shared" ca="1" si="81"/>
        <v>15454.884389510376</v>
      </c>
      <c r="BF61" s="28">
        <f t="shared" ca="1" si="81"/>
        <v>40660.522979348832</v>
      </c>
      <c r="BG61" s="28">
        <f t="shared" ca="1" si="81"/>
        <v>44129.13391572814</v>
      </c>
      <c r="BH61" s="28">
        <f t="shared" ca="1" si="81"/>
        <v>-16573.095336342296</v>
      </c>
      <c r="BI61" s="28">
        <f t="shared" ca="1" si="81"/>
        <v>9426.7701370491795</v>
      </c>
      <c r="BJ61" s="28">
        <f t="shared" ca="1" si="81"/>
        <v>24920.691619068293</v>
      </c>
      <c r="BK61" s="28">
        <f t="shared" ca="1" si="81"/>
        <v>23246.425539661657</v>
      </c>
      <c r="BL61" s="28">
        <f t="shared" ca="1" si="81"/>
        <v>-18044.398044507074</v>
      </c>
      <c r="BM61" s="28">
        <f t="shared" ca="1" si="81"/>
        <v>41961.682137594711</v>
      </c>
      <c r="BN61" s="29">
        <f ca="1">SUM(BB46:BM46)</f>
        <v>143959.68605069284</v>
      </c>
      <c r="BO61" s="28">
        <f t="shared" ref="BO61:BZ61" ca="1" si="82">BO46</f>
        <v>728.44133411986138</v>
      </c>
      <c r="BP61" s="28">
        <f t="shared" ca="1" si="82"/>
        <v>-11328.096941085591</v>
      </c>
      <c r="BQ61" s="28">
        <f t="shared" ca="1" si="82"/>
        <v>-21689.721233897923</v>
      </c>
      <c r="BR61" s="28">
        <f t="shared" ca="1" si="82"/>
        <v>-22665.629969610931</v>
      </c>
      <c r="BS61" s="28">
        <f t="shared" ca="1" si="82"/>
        <v>3183.0443151538348</v>
      </c>
      <c r="BT61" s="28">
        <f t="shared" ca="1" si="82"/>
        <v>-16840.805987373365</v>
      </c>
      <c r="BU61" s="28">
        <f t="shared" ca="1" si="82"/>
        <v>23226.473275769735</v>
      </c>
      <c r="BV61" s="28">
        <f t="shared" ca="1" si="82"/>
        <v>16491.736358145132</v>
      </c>
      <c r="BW61" s="28">
        <f t="shared" ca="1" si="82"/>
        <v>-3779.2723224383358</v>
      </c>
      <c r="BX61" s="28">
        <f t="shared" ca="1" si="82"/>
        <v>-33284.930477861482</v>
      </c>
      <c r="BY61" s="28">
        <f t="shared" ca="1" si="82"/>
        <v>-1643.1646442676208</v>
      </c>
      <c r="BZ61" s="28">
        <f t="shared" ca="1" si="82"/>
        <v>-34404.321825583917</v>
      </c>
      <c r="CA61" s="29">
        <f ca="1">SUM(BO46:BZ46)</f>
        <v>-102006.2481189306</v>
      </c>
      <c r="CB61" s="28">
        <f t="shared" ref="CB61:CM61" ca="1" si="83">CB46</f>
        <v>38647.758374850295</v>
      </c>
      <c r="CC61" s="28">
        <f t="shared" ca="1" si="83"/>
        <v>-19350.925496597531</v>
      </c>
      <c r="CD61" s="28">
        <f t="shared" ca="1" si="83"/>
        <v>-3578.6303338122311</v>
      </c>
      <c r="CE61" s="28">
        <f t="shared" ca="1" si="83"/>
        <v>-16155.922361958774</v>
      </c>
      <c r="CF61" s="28">
        <f t="shared" ca="1" si="83"/>
        <v>28696.714704769718</v>
      </c>
      <c r="CG61" s="28">
        <f t="shared" ca="1" si="83"/>
        <v>23998.846819522772</v>
      </c>
      <c r="CH61" s="28">
        <f t="shared" ca="1" si="83"/>
        <v>-1045.0169443908253</v>
      </c>
      <c r="CI61" s="28">
        <f t="shared" ca="1" si="83"/>
        <v>-37116.129913792</v>
      </c>
      <c r="CJ61" s="28">
        <f t="shared" ca="1" si="83"/>
        <v>17912.89234957931</v>
      </c>
      <c r="CK61" s="28">
        <f t="shared" ca="1" si="83"/>
        <v>-36683.955493284899</v>
      </c>
      <c r="CL61" s="28">
        <f t="shared" ca="1" si="83"/>
        <v>-4578.4169762628935</v>
      </c>
      <c r="CM61" s="28">
        <f t="shared" ca="1" si="83"/>
        <v>-18746.843225417633</v>
      </c>
      <c r="CN61" s="29">
        <f ca="1">SUM(CB46:CM46)</f>
        <v>-27999.628496794685</v>
      </c>
      <c r="CO61" s="28">
        <f t="shared" ref="CO61:CZ61" ca="1" si="84">CO46</f>
        <v>-610.11135563943856</v>
      </c>
      <c r="CP61" s="28">
        <f t="shared" ca="1" si="84"/>
        <v>24844.197070176244</v>
      </c>
      <c r="CQ61" s="28">
        <f t="shared" ca="1" si="84"/>
        <v>-33236.110781150397</v>
      </c>
      <c r="CR61" s="28">
        <f t="shared" ca="1" si="84"/>
        <v>-12773.711861236725</v>
      </c>
      <c r="CS61" s="28">
        <f t="shared" ca="1" si="84"/>
        <v>-12714.996865738505</v>
      </c>
      <c r="CT61" s="28">
        <f t="shared" ca="1" si="84"/>
        <v>6352.8029369504138</v>
      </c>
      <c r="CU61" s="28">
        <f t="shared" ca="1" si="84"/>
        <v>3368.2234612079069</v>
      </c>
      <c r="CV61" s="28">
        <f t="shared" ca="1" si="84"/>
        <v>6995.8485175721053</v>
      </c>
      <c r="CW61" s="28">
        <f t="shared" ca="1" si="84"/>
        <v>10690.276630341448</v>
      </c>
      <c r="CX61" s="28">
        <f t="shared" ca="1" si="84"/>
        <v>49408.070442478478</v>
      </c>
      <c r="CY61" s="28">
        <f t="shared" ca="1" si="84"/>
        <v>-55844.54820022171</v>
      </c>
      <c r="CZ61" s="28">
        <f t="shared" ca="1" si="84"/>
        <v>-3895.9645007274021</v>
      </c>
      <c r="DA61" s="29">
        <f ca="1">SUM(CO46:CZ46)</f>
        <v>-17416.024505987582</v>
      </c>
      <c r="DB61" s="28">
        <f t="shared" ref="DB61:DM61" ca="1" si="85">DB46</f>
        <v>-38875.72495949798</v>
      </c>
      <c r="DC61" s="28">
        <f t="shared" ca="1" si="85"/>
        <v>-30788.265491866547</v>
      </c>
      <c r="DD61" s="28">
        <f t="shared" ca="1" si="85"/>
        <v>19019.564658895059</v>
      </c>
      <c r="DE61" s="28">
        <f t="shared" ca="1" si="85"/>
        <v>28160.402584336276</v>
      </c>
      <c r="DF61" s="28">
        <f t="shared" ca="1" si="85"/>
        <v>-10589.319715183085</v>
      </c>
      <c r="DG61" s="28">
        <f t="shared" ca="1" si="85"/>
        <v>42392.753066304555</v>
      </c>
      <c r="DH61" s="28">
        <f t="shared" ca="1" si="85"/>
        <v>19576.754644459477</v>
      </c>
      <c r="DI61" s="28">
        <f t="shared" ca="1" si="85"/>
        <v>-9823.3535160299452</v>
      </c>
      <c r="DJ61" s="28">
        <f t="shared" ca="1" si="85"/>
        <v>9272.1139699686501</v>
      </c>
      <c r="DK61" s="28">
        <f t="shared" ca="1" si="85"/>
        <v>9810.1189380151663</v>
      </c>
      <c r="DL61" s="28">
        <f t="shared" ca="1" si="85"/>
        <v>-18195.578631166616</v>
      </c>
      <c r="DM61" s="28">
        <f t="shared" ca="1" si="85"/>
        <v>20302.284813492482</v>
      </c>
      <c r="DN61" s="29">
        <f ca="1">SUM(DB46:DM46)</f>
        <v>40261.750361727492</v>
      </c>
      <c r="DO61" s="28">
        <f t="shared" ref="DO61:DZ61" ca="1" si="86">DO46</f>
        <v>9091.1159968729226</v>
      </c>
      <c r="DP61" s="28">
        <f t="shared" ca="1" si="86"/>
        <v>24669.517412450867</v>
      </c>
      <c r="DQ61" s="28">
        <f t="shared" ca="1" si="86"/>
        <v>-6638.6013572111324</v>
      </c>
      <c r="DR61" s="28">
        <f t="shared" ca="1" si="86"/>
        <v>-35260.582842069838</v>
      </c>
      <c r="DS61" s="28">
        <f t="shared" ca="1" si="86"/>
        <v>-18006.817218331667</v>
      </c>
      <c r="DT61" s="28">
        <f t="shared" ca="1" si="86"/>
        <v>2016.3259794152364</v>
      </c>
      <c r="DU61" s="28">
        <f t="shared" ca="1" si="86"/>
        <v>12713.863394657907</v>
      </c>
      <c r="DV61" s="28">
        <f t="shared" ca="1" si="86"/>
        <v>53063.926697261748</v>
      </c>
      <c r="DW61" s="28">
        <f t="shared" ca="1" si="86"/>
        <v>22148.525604399081</v>
      </c>
      <c r="DX61" s="28">
        <f t="shared" ca="1" si="86"/>
        <v>-23095.594629139723</v>
      </c>
      <c r="DY61" s="28">
        <f t="shared" ca="1" si="86"/>
        <v>7129.8711224900335</v>
      </c>
      <c r="DZ61" s="28">
        <f t="shared" ca="1" si="86"/>
        <v>2467.7855162836036</v>
      </c>
      <c r="EA61" s="29">
        <f ca="1">SUM(DO46:DZ46)</f>
        <v>50299.335677079041</v>
      </c>
      <c r="EB61" s="28">
        <f t="shared" ref="EB61:EM61" ca="1" si="87">EB46</f>
        <v>28596.939496662413</v>
      </c>
      <c r="EC61" s="28">
        <f t="shared" ca="1" si="87"/>
        <v>31866.885556264719</v>
      </c>
      <c r="ED61" s="28">
        <f t="shared" ca="1" si="87"/>
        <v>21754.19299340617</v>
      </c>
      <c r="EE61" s="28">
        <f t="shared" ca="1" si="87"/>
        <v>11079.698715629707</v>
      </c>
      <c r="EF61" s="28">
        <f t="shared" ca="1" si="87"/>
        <v>-12343.068318663476</v>
      </c>
      <c r="EG61" s="28">
        <f t="shared" ca="1" si="87"/>
        <v>-11180.288007813489</v>
      </c>
      <c r="EH61" s="28">
        <f t="shared" ca="1" si="87"/>
        <v>15874.813966649994</v>
      </c>
      <c r="EI61" s="28">
        <f t="shared" ca="1" si="87"/>
        <v>39591.87794120032</v>
      </c>
      <c r="EJ61" s="28">
        <f t="shared" ca="1" si="87"/>
        <v>-32508.20361044418</v>
      </c>
      <c r="EK61" s="28">
        <f t="shared" ca="1" si="87"/>
        <v>38063.662426912248</v>
      </c>
      <c r="EL61" s="28">
        <f t="shared" ca="1" si="87"/>
        <v>-9648.8632423446797</v>
      </c>
      <c r="EM61" s="28">
        <f t="shared" ca="1" si="87"/>
        <v>6633.2993590723554</v>
      </c>
      <c r="EN61" s="29">
        <f ca="1">SUM(EB46:EM46)</f>
        <v>127780.94727653211</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7.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3"</f>
        <v>Trial 3</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927949.69588623068</v>
      </c>
      <c r="C9" s="22">
        <f t="shared" ca="1" si="0"/>
        <v>962413.09252140101</v>
      </c>
      <c r="D9" s="22">
        <f t="shared" ca="1" si="0"/>
        <v>977762.34249645495</v>
      </c>
      <c r="E9" s="22">
        <f t="shared" ca="1" si="0"/>
        <v>997747.6286151926</v>
      </c>
      <c r="F9" s="22">
        <f t="shared" ca="1" si="0"/>
        <v>959494.62475563155</v>
      </c>
      <c r="G9" s="22">
        <f t="shared" ca="1" si="0"/>
        <v>974743.63046562509</v>
      </c>
      <c r="H9" s="22">
        <f t="shared" ca="1" si="0"/>
        <v>952400.88394467591</v>
      </c>
      <c r="I9" s="22">
        <f t="shared" ca="1" si="0"/>
        <v>941311.78274358332</v>
      </c>
      <c r="J9" s="22">
        <f t="shared" ca="1" si="0"/>
        <v>911972.55606476706</v>
      </c>
      <c r="K9" s="22">
        <f t="shared" ca="1" si="0"/>
        <v>1020977.7903858098</v>
      </c>
      <c r="L9" s="22">
        <f t="shared" ca="1" si="0"/>
        <v>959282.62387284252</v>
      </c>
      <c r="M9" s="22">
        <f t="shared" ca="1" si="0"/>
        <v>967303.07256385172</v>
      </c>
      <c r="N9" s="23">
        <f ca="1">SUM(B9:M9)</f>
        <v>11553359.724316068</v>
      </c>
      <c r="O9" s="22">
        <f t="shared" ref="O9:Z9" ca="1" si="1">O36+0+O13</f>
        <v>976042.88365586533</v>
      </c>
      <c r="P9" s="22">
        <f t="shared" ca="1" si="1"/>
        <v>964183.88448985119</v>
      </c>
      <c r="Q9" s="22">
        <f t="shared" ca="1" si="1"/>
        <v>998449.12718117714</v>
      </c>
      <c r="R9" s="22">
        <f t="shared" ca="1" si="1"/>
        <v>1013409.0577650823</v>
      </c>
      <c r="S9" s="22">
        <f t="shared" ca="1" si="1"/>
        <v>982237.5845738271</v>
      </c>
      <c r="T9" s="22">
        <f t="shared" ca="1" si="1"/>
        <v>1005977.2421938851</v>
      </c>
      <c r="U9" s="22">
        <f t="shared" ca="1" si="1"/>
        <v>932368.6898693851</v>
      </c>
      <c r="V9" s="22">
        <f t="shared" ca="1" si="1"/>
        <v>985804.22630358138</v>
      </c>
      <c r="W9" s="22">
        <f t="shared" ca="1" si="1"/>
        <v>982994.63731126161</v>
      </c>
      <c r="X9" s="22">
        <f t="shared" ca="1" si="1"/>
        <v>1004546.7934012432</v>
      </c>
      <c r="Y9" s="22">
        <f t="shared" ca="1" si="1"/>
        <v>985048.59318419709</v>
      </c>
      <c r="Z9" s="22">
        <f t="shared" ca="1" si="1"/>
        <v>919799.99587922893</v>
      </c>
      <c r="AA9" s="23">
        <f ca="1">SUM(O9:Z9)</f>
        <v>11750862.715808585</v>
      </c>
      <c r="AB9" s="22">
        <f t="shared" ref="AB9:AM9" ca="1" si="2">AB36+0+AB13</f>
        <v>963459.9567456292</v>
      </c>
      <c r="AC9" s="22">
        <f t="shared" ca="1" si="2"/>
        <v>987697.99659563287</v>
      </c>
      <c r="AD9" s="22">
        <f t="shared" ca="1" si="2"/>
        <v>1007640.0572214266</v>
      </c>
      <c r="AE9" s="22">
        <f t="shared" ca="1" si="2"/>
        <v>887279.54341794434</v>
      </c>
      <c r="AF9" s="22">
        <f t="shared" ca="1" si="2"/>
        <v>969571.10754120862</v>
      </c>
      <c r="AG9" s="22">
        <f t="shared" ca="1" si="2"/>
        <v>895342.12508750765</v>
      </c>
      <c r="AH9" s="22">
        <f t="shared" ca="1" si="2"/>
        <v>956300.15976609697</v>
      </c>
      <c r="AI9" s="22">
        <f t="shared" ca="1" si="2"/>
        <v>944496.71570623748</v>
      </c>
      <c r="AJ9" s="22">
        <f t="shared" ca="1" si="2"/>
        <v>971026.61707076314</v>
      </c>
      <c r="AK9" s="22">
        <f t="shared" ca="1" si="2"/>
        <v>938867.52624967217</v>
      </c>
      <c r="AL9" s="22">
        <f t="shared" ca="1" si="2"/>
        <v>966493.1223554085</v>
      </c>
      <c r="AM9" s="22">
        <f t="shared" ca="1" si="2"/>
        <v>897661.32967063901</v>
      </c>
      <c r="AN9" s="23">
        <f ca="1">SUM(AB9:AM9)</f>
        <v>11385836.257428166</v>
      </c>
      <c r="AO9" s="22">
        <f t="shared" ref="AO9:AZ9" ca="1" si="3">AO36+0+AO13</f>
        <v>888670.44480908639</v>
      </c>
      <c r="AP9" s="22">
        <f t="shared" ca="1" si="3"/>
        <v>968085.97784256411</v>
      </c>
      <c r="AQ9" s="22">
        <f t="shared" ca="1" si="3"/>
        <v>941411.92825674766</v>
      </c>
      <c r="AR9" s="22">
        <f t="shared" ca="1" si="3"/>
        <v>978262.77522981889</v>
      </c>
      <c r="AS9" s="22">
        <f t="shared" ca="1" si="3"/>
        <v>944060.2692616384</v>
      </c>
      <c r="AT9" s="22">
        <f t="shared" ca="1" si="3"/>
        <v>918818.18920896261</v>
      </c>
      <c r="AU9" s="22">
        <f t="shared" ca="1" si="3"/>
        <v>981855.64321167709</v>
      </c>
      <c r="AV9" s="22">
        <f t="shared" ca="1" si="3"/>
        <v>957839.27915240638</v>
      </c>
      <c r="AW9" s="22">
        <f t="shared" ca="1" si="3"/>
        <v>946315.37547990528</v>
      </c>
      <c r="AX9" s="22">
        <f t="shared" ca="1" si="3"/>
        <v>948028.85218072776</v>
      </c>
      <c r="AY9" s="22">
        <f t="shared" ca="1" si="3"/>
        <v>934683.61190556118</v>
      </c>
      <c r="AZ9" s="22">
        <f t="shared" ca="1" si="3"/>
        <v>974653.1332116971</v>
      </c>
      <c r="BA9" s="23">
        <f ca="1">SUM(AO9:AZ9)</f>
        <v>11382685.479750793</v>
      </c>
      <c r="BB9" s="22">
        <f t="shared" ref="BB9:BM9" ca="1" si="4">BB36+0+BB13</f>
        <v>924292.81616004324</v>
      </c>
      <c r="BC9" s="22">
        <f t="shared" ca="1" si="4"/>
        <v>899282.82474715088</v>
      </c>
      <c r="BD9" s="22">
        <f t="shared" ca="1" si="4"/>
        <v>958313.07557688199</v>
      </c>
      <c r="BE9" s="22">
        <f t="shared" ca="1" si="4"/>
        <v>1000985.1769010912</v>
      </c>
      <c r="BF9" s="22">
        <f t="shared" ca="1" si="4"/>
        <v>941126.19122354977</v>
      </c>
      <c r="BG9" s="22">
        <f t="shared" ca="1" si="4"/>
        <v>912620.81025378592</v>
      </c>
      <c r="BH9" s="22">
        <f t="shared" ca="1" si="4"/>
        <v>898327.36543112644</v>
      </c>
      <c r="BI9" s="22">
        <f t="shared" ca="1" si="4"/>
        <v>912754.95604430209</v>
      </c>
      <c r="BJ9" s="22">
        <f t="shared" ca="1" si="4"/>
        <v>904662.30337338266</v>
      </c>
      <c r="BK9" s="22">
        <f t="shared" ca="1" si="4"/>
        <v>997466.15590640868</v>
      </c>
      <c r="BL9" s="22">
        <f t="shared" ca="1" si="4"/>
        <v>927726.70346576744</v>
      </c>
      <c r="BM9" s="22">
        <f t="shared" ca="1" si="4"/>
        <v>958563.12394741597</v>
      </c>
      <c r="BN9" s="23">
        <f ca="1">SUM(BB9:BM9)</f>
        <v>11236121.503030906</v>
      </c>
      <c r="BO9" s="22">
        <f t="shared" ref="BO9:BZ9" ca="1" si="5">BO36+0+BO13</f>
        <v>936500.62424363999</v>
      </c>
      <c r="BP9" s="22">
        <f t="shared" ca="1" si="5"/>
        <v>930249.21734860225</v>
      </c>
      <c r="BQ9" s="22">
        <f t="shared" ca="1" si="5"/>
        <v>970714.17801068653</v>
      </c>
      <c r="BR9" s="22">
        <f t="shared" ca="1" si="5"/>
        <v>964588.90738211677</v>
      </c>
      <c r="BS9" s="22">
        <f t="shared" ca="1" si="5"/>
        <v>912860.65206199174</v>
      </c>
      <c r="BT9" s="22">
        <f t="shared" ca="1" si="5"/>
        <v>934519.02112198004</v>
      </c>
      <c r="BU9" s="22">
        <f t="shared" ca="1" si="5"/>
        <v>975963.68021358049</v>
      </c>
      <c r="BV9" s="22">
        <f t="shared" ca="1" si="5"/>
        <v>903203.13502319995</v>
      </c>
      <c r="BW9" s="22">
        <f t="shared" ca="1" si="5"/>
        <v>978203.95050730975</v>
      </c>
      <c r="BX9" s="22">
        <f t="shared" ca="1" si="5"/>
        <v>886966.29005271464</v>
      </c>
      <c r="BY9" s="22">
        <f t="shared" ca="1" si="5"/>
        <v>966457.541748847</v>
      </c>
      <c r="BZ9" s="22">
        <f t="shared" ca="1" si="5"/>
        <v>898274.04412586987</v>
      </c>
      <c r="CA9" s="23">
        <f ca="1">SUM(BO9:BZ9)</f>
        <v>11258501.24184054</v>
      </c>
      <c r="CB9" s="22">
        <f t="shared" ref="CB9:CM9" ca="1" si="6">CB36+0+CB13</f>
        <v>883373.32473374112</v>
      </c>
      <c r="CC9" s="22">
        <f t="shared" ca="1" si="6"/>
        <v>930933.76740487455</v>
      </c>
      <c r="CD9" s="22">
        <f t="shared" ca="1" si="6"/>
        <v>932579.35755248985</v>
      </c>
      <c r="CE9" s="22">
        <f t="shared" ca="1" si="6"/>
        <v>953691.47809929261</v>
      </c>
      <c r="CF9" s="22">
        <f t="shared" ca="1" si="6"/>
        <v>901834.25777305616</v>
      </c>
      <c r="CG9" s="22">
        <f t="shared" ca="1" si="6"/>
        <v>896678.34400132857</v>
      </c>
      <c r="CH9" s="22">
        <f t="shared" ca="1" si="6"/>
        <v>899335.97990148794</v>
      </c>
      <c r="CI9" s="22">
        <f t="shared" ca="1" si="6"/>
        <v>971677.06042738969</v>
      </c>
      <c r="CJ9" s="22">
        <f t="shared" ca="1" si="6"/>
        <v>917130.94478349783</v>
      </c>
      <c r="CK9" s="22">
        <f t="shared" ca="1" si="6"/>
        <v>949432.49187142286</v>
      </c>
      <c r="CL9" s="22">
        <f t="shared" ca="1" si="6"/>
        <v>969118.97429504455</v>
      </c>
      <c r="CM9" s="22">
        <f t="shared" ca="1" si="6"/>
        <v>971649.04970202514</v>
      </c>
      <c r="CN9" s="23">
        <f ca="1">SUM(CB9:CM9)</f>
        <v>11177435.030545652</v>
      </c>
      <c r="CO9" s="22">
        <f t="shared" ref="CO9:CZ9" ca="1" si="7">CO36+0+CO13</f>
        <v>926877.41516872053</v>
      </c>
      <c r="CP9" s="22">
        <f t="shared" ca="1" si="7"/>
        <v>982771.39194448211</v>
      </c>
      <c r="CQ9" s="22">
        <f t="shared" ca="1" si="7"/>
        <v>919723.61080693989</v>
      </c>
      <c r="CR9" s="22">
        <f t="shared" ca="1" si="7"/>
        <v>923680.08655111317</v>
      </c>
      <c r="CS9" s="22">
        <f t="shared" ca="1" si="7"/>
        <v>941133.29928217048</v>
      </c>
      <c r="CT9" s="22">
        <f t="shared" ca="1" si="7"/>
        <v>975015.86125548673</v>
      </c>
      <c r="CU9" s="22">
        <f t="shared" ca="1" si="7"/>
        <v>923353.45183377946</v>
      </c>
      <c r="CV9" s="22">
        <f t="shared" ca="1" si="7"/>
        <v>901953.68135001883</v>
      </c>
      <c r="CW9" s="22">
        <f t="shared" ca="1" si="7"/>
        <v>949432.58839799301</v>
      </c>
      <c r="CX9" s="22">
        <f t="shared" ca="1" si="7"/>
        <v>948092.32403247058</v>
      </c>
      <c r="CY9" s="22">
        <f t="shared" ca="1" si="7"/>
        <v>876511.87240846129</v>
      </c>
      <c r="CZ9" s="22">
        <f t="shared" ca="1" si="7"/>
        <v>951179.87899449142</v>
      </c>
      <c r="DA9" s="23">
        <f ca="1">SUM(CO9:CZ9)</f>
        <v>11219725.462026127</v>
      </c>
      <c r="DB9" s="22">
        <f t="shared" ref="DB9:DM9" ca="1" si="8">DB36+0+DB13</f>
        <v>954246.8103350203</v>
      </c>
      <c r="DC9" s="22">
        <f t="shared" ca="1" si="8"/>
        <v>899013.51073589444</v>
      </c>
      <c r="DD9" s="22">
        <f t="shared" ca="1" si="8"/>
        <v>888806.36620188947</v>
      </c>
      <c r="DE9" s="22">
        <f t="shared" ca="1" si="8"/>
        <v>925613.56491939013</v>
      </c>
      <c r="DF9" s="22">
        <f t="shared" ca="1" si="8"/>
        <v>871508.72236661275</v>
      </c>
      <c r="DG9" s="22">
        <f t="shared" ca="1" si="8"/>
        <v>940010.94293592754</v>
      </c>
      <c r="DH9" s="22">
        <f t="shared" ca="1" si="8"/>
        <v>896029.62967904517</v>
      </c>
      <c r="DI9" s="22">
        <f t="shared" ca="1" si="8"/>
        <v>872957.49795189698</v>
      </c>
      <c r="DJ9" s="22">
        <f t="shared" ca="1" si="8"/>
        <v>942052.97267606878</v>
      </c>
      <c r="DK9" s="22">
        <f t="shared" ca="1" si="8"/>
        <v>958900.98119921936</v>
      </c>
      <c r="DL9" s="22">
        <f t="shared" ca="1" si="8"/>
        <v>924439.92283723259</v>
      </c>
      <c r="DM9" s="22">
        <f t="shared" ca="1" si="8"/>
        <v>884412.8131537704</v>
      </c>
      <c r="DN9" s="23">
        <f ca="1">SUM(DB9:DM9)</f>
        <v>10957993.734991968</v>
      </c>
      <c r="DO9" s="22">
        <f t="shared" ref="DO9:DZ9" ca="1" si="9">DO36+0+DO13</f>
        <v>930741.92624639801</v>
      </c>
      <c r="DP9" s="22">
        <f t="shared" ca="1" si="9"/>
        <v>961480.88107655989</v>
      </c>
      <c r="DQ9" s="22">
        <f t="shared" ca="1" si="9"/>
        <v>894687.49863854505</v>
      </c>
      <c r="DR9" s="22">
        <f t="shared" ca="1" si="9"/>
        <v>909665.32570372685</v>
      </c>
      <c r="DS9" s="22">
        <f t="shared" ca="1" si="9"/>
        <v>891900.09485698771</v>
      </c>
      <c r="DT9" s="22">
        <f t="shared" ca="1" si="9"/>
        <v>938382.35446211265</v>
      </c>
      <c r="DU9" s="22">
        <f t="shared" ca="1" si="9"/>
        <v>950143.86722725013</v>
      </c>
      <c r="DV9" s="22">
        <f t="shared" ca="1" si="9"/>
        <v>873832.41838342499</v>
      </c>
      <c r="DW9" s="22">
        <f t="shared" ca="1" si="9"/>
        <v>893581.1711746098</v>
      </c>
      <c r="DX9" s="22">
        <f t="shared" ca="1" si="9"/>
        <v>919108.28072271252</v>
      </c>
      <c r="DY9" s="22">
        <f t="shared" ca="1" si="9"/>
        <v>923961.89078801475</v>
      </c>
      <c r="DZ9" s="22">
        <f t="shared" ca="1" si="9"/>
        <v>896305.08768573718</v>
      </c>
      <c r="EA9" s="23">
        <f ca="1">SUM(DO9:DZ9)</f>
        <v>10983790.79696608</v>
      </c>
      <c r="EB9" s="22">
        <f t="shared" ref="EB9:EM9" ca="1" si="10">EB36+0+EB13</f>
        <v>882365.25530743436</v>
      </c>
      <c r="EC9" s="22">
        <f t="shared" ca="1" si="10"/>
        <v>847326.01328015537</v>
      </c>
      <c r="ED9" s="22">
        <f t="shared" ca="1" si="10"/>
        <v>934864.10461820406</v>
      </c>
      <c r="EE9" s="22">
        <f t="shared" ca="1" si="10"/>
        <v>897191.59363294486</v>
      </c>
      <c r="EF9" s="22">
        <f t="shared" ca="1" si="10"/>
        <v>900584.36780731613</v>
      </c>
      <c r="EG9" s="22">
        <f t="shared" ca="1" si="10"/>
        <v>885437.33432639122</v>
      </c>
      <c r="EH9" s="22">
        <f t="shared" ca="1" si="10"/>
        <v>900650.90076824871</v>
      </c>
      <c r="EI9" s="22">
        <f t="shared" ca="1" si="10"/>
        <v>884391.55661995232</v>
      </c>
      <c r="EJ9" s="22">
        <f t="shared" ca="1" si="10"/>
        <v>879922.07516989089</v>
      </c>
      <c r="EK9" s="22">
        <f t="shared" ca="1" si="10"/>
        <v>927681.14542220754</v>
      </c>
      <c r="EL9" s="22">
        <f t="shared" ca="1" si="10"/>
        <v>897747.5820762089</v>
      </c>
      <c r="EM9" s="22">
        <f t="shared" ca="1" si="10"/>
        <v>879076.15799020068</v>
      </c>
      <c r="EN9" s="23">
        <f ca="1">SUM(EB9:EM9)</f>
        <v>10717238.087019155</v>
      </c>
    </row>
    <row r="10" spans="1:144" ht="12.75" customHeight="1" outlineLevel="1">
      <c r="A10" s="11" t="str">
        <f>Labels!B31</f>
        <v>Long Expected Demand</v>
      </c>
      <c r="B10" s="24">
        <f>'(Other Computations)'!B8+'(Other Computations)'!B61*0/Inputs!B13/12</f>
        <v>1166666.6666666667</v>
      </c>
      <c r="C10" s="24">
        <f ca="1">B10+'(Other Computations)'!B61*(B9-B10)/Inputs!B13/12</f>
        <v>1166114.0810861564</v>
      </c>
      <c r="D10" s="24">
        <f ca="1">C10+'(Other Computations)'!B61*(C9-C10)/Inputs!B13/12</f>
        <v>1165642.5510200344</v>
      </c>
      <c r="E10" s="24">
        <f ca="1">D10+'(Other Computations)'!B61*(D9-D10)/Inputs!B13/12</f>
        <v>1165207.6431299334</v>
      </c>
      <c r="F10" s="24">
        <f ca="1">E10+'(Other Computations)'!B61*(E9-E10)/Inputs!B13/12</f>
        <v>1164820.0042074455</v>
      </c>
      <c r="G10" s="24">
        <f ca="1">F10+'(Other Computations)'!B61*(F9-F10)/Inputs!B13/12</f>
        <v>1164344.713977233</v>
      </c>
      <c r="H10" s="24">
        <f ca="1">G10+'(Other Computations)'!B61*(G9-G10)/Inputs!B13/12</f>
        <v>1163905.8225802155</v>
      </c>
      <c r="I10" s="24">
        <f ca="1">H10+'(Other Computations)'!B61*(H9-H10)/Inputs!B13/12</f>
        <v>1163416.2278148555</v>
      </c>
      <c r="J10" s="24">
        <f ca="1">I10+'(Other Computations)'!B61*(I9-I10)/Inputs!B13/12</f>
        <v>1162902.0971549684</v>
      </c>
      <c r="K10" s="24">
        <f ca="1">J10+'(Other Computations)'!B61*(J9-J10)/Inputs!B13/12</f>
        <v>1162321.2417357781</v>
      </c>
      <c r="L10" s="24">
        <f ca="1">K10+'(Other Computations)'!B61*(K9-K10)/Inputs!B13/12</f>
        <v>1161994.0578206161</v>
      </c>
      <c r="M10" s="24">
        <f ca="1">L10+'(Other Computations)'!B61*(L9-L10)/Inputs!B13/12</f>
        <v>1161524.8183901813</v>
      </c>
      <c r="N10" s="25">
        <f ca="1">SUM(B10:M10)</f>
        <v>13968859.925584085</v>
      </c>
      <c r="O10" s="24">
        <f ca="1">M10+'(Other Computations)'!B61*(M9-M10)/Inputs!B13/12</f>
        <v>1161075.2310155833</v>
      </c>
      <c r="P10" s="24">
        <f ca="1">O10+'(Other Computations)'!B61*(O9-O10)/Inputs!B13/12</f>
        <v>1160646.915396695</v>
      </c>
      <c r="Q10" s="24">
        <f ca="1">P10+'(Other Computations)'!B61*(P9-P10)/Inputs!B13/12</f>
        <v>1160192.1398621884</v>
      </c>
      <c r="R10" s="24">
        <f ca="1">Q10+'(Other Computations)'!B61*(Q9-Q10)/Inputs!B13/12</f>
        <v>1159817.7347402417</v>
      </c>
      <c r="S10" s="24">
        <f ca="1">R10+'(Other Computations)'!B61*(R9-R10)/Inputs!B13/12</f>
        <v>1159478.825765762</v>
      </c>
      <c r="T10" s="24">
        <f ca="1">S10+'(Other Computations)'!B61*(S9-S10)/Inputs!B13/12</f>
        <v>1159068.5451148548</v>
      </c>
      <c r="U10" s="24">
        <f ca="1">T10+'(Other Computations)'!B61*(T9-T10)/Inputs!B13/12</f>
        <v>1158714.1670988339</v>
      </c>
      <c r="V10" s="24">
        <f ca="1">U10+'(Other Computations)'!B61*(U9-U10)/Inputs!B13/12</f>
        <v>1158190.2192348768</v>
      </c>
      <c r="W10" s="24">
        <f ca="1">V10+'(Other Computations)'!B61*(V9-V10)/Inputs!B13/12</f>
        <v>1157791.1775845729</v>
      </c>
      <c r="X10" s="24">
        <f ca="1">W10+'(Other Computations)'!B61*(W9-W10)/Inputs!B13/12</f>
        <v>1157386.5559635698</v>
      </c>
      <c r="Y10" s="24">
        <f ca="1">X10+'(Other Computations)'!B61*(X9-X10)/Inputs!B13/12</f>
        <v>1157032.7602168978</v>
      </c>
      <c r="Z10" s="24">
        <f ca="1">Y10+'(Other Computations)'!B61*(Y9-Y10)/Inputs!B13/12</f>
        <v>1156634.6487191368</v>
      </c>
      <c r="AA10" s="25">
        <f ca="1">SUM(O10:Z10)</f>
        <v>13906028.920713214</v>
      </c>
      <c r="AB10" s="24">
        <f ca="1">Z10+'(Other Computations)'!B61*(Z9-Z10)/Inputs!B13/12</f>
        <v>1156086.4203560816</v>
      </c>
      <c r="AC10" s="24">
        <f ca="1">AB10+'(Other Computations)'!B61*(AB9-AB10)/Inputs!B13/12</f>
        <v>1155640.5257643906</v>
      </c>
      <c r="AD10" s="24">
        <f ca="1">AC10+'(Other Computations)'!B61*(AC9-AC10)/Inputs!B13/12</f>
        <v>1155251.7699098333</v>
      </c>
      <c r="AE10" s="24">
        <f ca="1">AD10+'(Other Computations)'!B61*(AD9-AD10)/Inputs!B13/12</f>
        <v>1154910.0761304621</v>
      </c>
      <c r="AF10" s="24">
        <f ca="1">AE10+'(Other Computations)'!B61*(AE9-AE10)/Inputs!B13/12</f>
        <v>1154290.5610084424</v>
      </c>
      <c r="AG10" s="24">
        <f ca="1">AF10+'(Other Computations)'!B61*(AF9-AF10)/Inputs!B13/12</f>
        <v>1153862.9696809719</v>
      </c>
      <c r="AH10" s="24">
        <f ca="1">AG10+'(Other Computations)'!B61*(AG9-AG10)/Inputs!B13/12</f>
        <v>1153264.5417999686</v>
      </c>
      <c r="AI10" s="24">
        <f ca="1">AH10+'(Other Computations)'!B61*(AH9-AH10)/Inputs!B13/12</f>
        <v>1152808.6057304458</v>
      </c>
      <c r="AJ10" s="24">
        <f ca="1">AI10+'(Other Computations)'!B61*(AI9-AI10)/Inputs!B13/12</f>
        <v>1152326.4022813158</v>
      </c>
      <c r="AK10" s="24">
        <f ca="1">AJ10+'(Other Computations)'!B61*(AJ9-AJ10)/Inputs!B13/12</f>
        <v>1151906.7268525877</v>
      </c>
      <c r="AL10" s="24">
        <f ca="1">AK10+'(Other Computations)'!B61*(AK9-AK10)/Inputs!B13/12</f>
        <v>1151413.5805548958</v>
      </c>
      <c r="AM10" s="24">
        <f ca="1">AL10+'(Other Computations)'!B61*(AL9-AL10)/Inputs!B13/12</f>
        <v>1150985.5239386933</v>
      </c>
      <c r="AN10" s="25">
        <f ca="1">SUM(AB10:AM10)</f>
        <v>13842747.704008088</v>
      </c>
      <c r="AO10" s="24">
        <f ca="1">AM10+'(Other Computations)'!B61*(AM9-AM10)/Inputs!B13/12</f>
        <v>1150399.1253408506</v>
      </c>
      <c r="AP10" s="24">
        <f ca="1">AO10+'(Other Computations)'!B61*(AO9-AO10)/Inputs!B13/12</f>
        <v>1149793.2719136938</v>
      </c>
      <c r="AQ10" s="24">
        <f ca="1">AP10+'(Other Computations)'!B61*(AP9-AP10)/Inputs!B13/12</f>
        <v>1149372.653177418</v>
      </c>
      <c r="AR10" s="24">
        <f ca="1">AQ10+'(Other Computations)'!B61*(AQ9-AQ10)/Inputs!B13/12</f>
        <v>1148891.262610472</v>
      </c>
      <c r="AS10" s="24">
        <f ca="1">AR10+'(Other Computations)'!B61*(AR9-AR10)/Inputs!B13/12</f>
        <v>1148496.2892600538</v>
      </c>
      <c r="AT10" s="24">
        <f ca="1">AS10+'(Other Computations)'!B61*(AS9-AS10)/Inputs!B13/12</f>
        <v>1148023.0577322796</v>
      </c>
      <c r="AU10" s="24">
        <f ca="1">AT10+'(Other Computations)'!B61*(AT9-AT10)/Inputs!B13/12</f>
        <v>1147492.4909069941</v>
      </c>
      <c r="AV10" s="24">
        <f ca="1">AU10+'(Other Computations)'!B61*(AU9-AU10)/Inputs!B13/12</f>
        <v>1147109.0722780698</v>
      </c>
      <c r="AW10" s="24">
        <f ca="1">AV10+'(Other Computations)'!B61*(AV9-AV10)/Inputs!B13/12</f>
        <v>1146670.9477569456</v>
      </c>
      <c r="AX10" s="24">
        <f ca="1">AW10+'(Other Computations)'!B61*(AW9-AW10)/Inputs!B13/12</f>
        <v>1146207.161710008</v>
      </c>
      <c r="AY10" s="24">
        <f ca="1">AX10+'(Other Computations)'!B61*(AX9-AX10)/Inputs!B13/12</f>
        <v>1145748.4156231347</v>
      </c>
      <c r="AZ10" s="24">
        <f ca="1">AY10+'(Other Computations)'!B61*(AY9-AY10)/Inputs!B13/12</f>
        <v>1145259.8396886033</v>
      </c>
      <c r="BA10" s="25">
        <f ca="1">SUM(AO10:AZ10)</f>
        <v>13773463.587998522</v>
      </c>
      <c r="BB10" s="24">
        <f ca="1">AZ10+'(Other Computations)'!B61*(AZ9-AZ10)/Inputs!B13/12</f>
        <v>1144864.9167569438</v>
      </c>
      <c r="BC10" s="24">
        <f ca="1">BB10+'(Other Computations)'!B61*(BB9-BB10)/Inputs!B13/12</f>
        <v>1144354.3331907473</v>
      </c>
      <c r="BD10" s="24">
        <f ca="1">BC10+'(Other Computations)'!B61*(BC9-BC10)/Inputs!B13/12</f>
        <v>1143787.0380323131</v>
      </c>
      <c r="BE10" s="24">
        <f ca="1">BD10+'(Other Computations)'!B61*(BD9-BD10)/Inputs!B13/12</f>
        <v>1143357.7001562589</v>
      </c>
      <c r="BF10" s="24">
        <f ca="1">BE10+'(Other Computations)'!B61*(BE9-BE10)/Inputs!B13/12</f>
        <v>1143028.1341302053</v>
      </c>
      <c r="BG10" s="24">
        <f ca="1">BF10+'(Other Computations)'!B61*(BF9-BF10)/Inputs!B13/12</f>
        <v>1142560.7685216251</v>
      </c>
      <c r="BH10" s="24">
        <f ca="1">BG10+'(Other Computations)'!B61*(BG9-BG10)/Inputs!B13/12</f>
        <v>1142028.5000997088</v>
      </c>
      <c r="BI10" s="24">
        <f ca="1">BH10+'(Other Computations)'!B61*(BH9-BH10)/Inputs!B13/12</f>
        <v>1141464.3771027909</v>
      </c>
      <c r="BJ10" s="24">
        <f ca="1">BI10+'(Other Computations)'!B61*(BI9-BI10)/Inputs!B13/12</f>
        <v>1140934.9571466369</v>
      </c>
      <c r="BK10" s="24">
        <f ca="1">BJ10+'(Other Computations)'!B61*(BJ9-BJ10)/Inputs!B13/12</f>
        <v>1140388.029707347</v>
      </c>
      <c r="BL10" s="24">
        <f ca="1">BK10+'(Other Computations)'!B61*(BK9-BK10)/Inputs!B13/12</f>
        <v>1140057.1920365116</v>
      </c>
      <c r="BM10" s="24">
        <f ca="1">BL10+'(Other Computations)'!B61*(BL9-BL10)/Inputs!B13/12</f>
        <v>1139565.6862759311</v>
      </c>
      <c r="BN10" s="25">
        <f ca="1">SUM(BB10:BM10)</f>
        <v>13706391.633157019</v>
      </c>
      <c r="BO10" s="24">
        <f ca="1">BM10+'(Other Computations)'!B61*(BM9-BM10)/Inputs!B13/12</f>
        <v>1139146.6988631336</v>
      </c>
      <c r="BP10" s="24">
        <f ca="1">BO10+'(Other Computations)'!B61*(BO9-BO10)/Inputs!B13/12</f>
        <v>1138677.6107274403</v>
      </c>
      <c r="BQ10" s="24">
        <f ca="1">BP10+'(Other Computations)'!B61*(BP9-BP10)/Inputs!B13/12</f>
        <v>1138195.1375946188</v>
      </c>
      <c r="BR10" s="24">
        <f ca="1">BQ10+'(Other Computations)'!B61*(BQ9-BQ10)/Inputs!B13/12</f>
        <v>1137807.4501881746</v>
      </c>
      <c r="BS10" s="24">
        <f ca="1">BR10+'(Other Computations)'!B61*(BR9-BR10)/Inputs!B13/12</f>
        <v>1137406.4813390865</v>
      </c>
      <c r="BT10" s="24">
        <f ca="1">BS10+'(Other Computations)'!B61*(BS9-BS10)/Inputs!B13/12</f>
        <v>1136886.699326871</v>
      </c>
      <c r="BU10" s="24">
        <f ca="1">BT10+'(Other Computations)'!B61*(BT9-BT10)/Inputs!B13/12</f>
        <v>1136418.2556273227</v>
      </c>
      <c r="BV10" s="24">
        <f ca="1">BU10+'(Other Computations)'!B61*(BU9-BU10)/Inputs!B13/12</f>
        <v>1136046.8329990502</v>
      </c>
      <c r="BW10" s="24">
        <f ca="1">BV10+'(Other Computations)'!B61*(BV9-BV10)/Inputs!B13/12</f>
        <v>1135507.8429574394</v>
      </c>
      <c r="BX10" s="24">
        <f ca="1">BW10+'(Other Computations)'!B61*(BW9-BW10)/Inputs!B13/12</f>
        <v>1135143.7135767678</v>
      </c>
      <c r="BY10" s="24">
        <f ca="1">BX10+'(Other Computations)'!B61*(BX9-BX10)/Inputs!B13/12</f>
        <v>1134569.2288000919</v>
      </c>
      <c r="BZ10" s="24">
        <f ca="1">BY10+'(Other Computations)'!B61*(BY9-BY10)/Inputs!B13/12</f>
        <v>1134180.0813763621</v>
      </c>
      <c r="CA10" s="25">
        <f ca="1">SUM(BO10:BZ10)</f>
        <v>13639986.033376358</v>
      </c>
      <c r="CB10" s="24">
        <f ca="1">BZ10+'(Other Computations)'!B61*(BZ9-BZ10)/Inputs!B13/12</f>
        <v>1133634.0025864304</v>
      </c>
      <c r="CC10" s="24">
        <f ca="1">CB10+'(Other Computations)'!B61*(CB9-CB10)/Inputs!B13/12</f>
        <v>1133054.6954617715</v>
      </c>
      <c r="CD10" s="24">
        <f ca="1">CC10+'(Other Computations)'!B61*(CC9-CC10)/Inputs!B13/12</f>
        <v>1132586.8229431212</v>
      </c>
      <c r="CE10" s="24">
        <f ca="1">CD10+'(Other Computations)'!B61*(CD9-CD10)/Inputs!B13/12</f>
        <v>1132123.8426991615</v>
      </c>
      <c r="CF10" s="24">
        <f ca="1">CE10+'(Other Computations)'!B61*(CE9-CE10)/Inputs!B13/12</f>
        <v>1131710.8048181434</v>
      </c>
      <c r="CG10" s="24">
        <f ca="1">CF10+'(Other Computations)'!B61*(CF9-CF10)/Inputs!B13/12</f>
        <v>1131178.6831814649</v>
      </c>
      <c r="CH10" s="24">
        <f ca="1">CG10+'(Other Computations)'!B61*(CG9-CG10)/Inputs!B13/12</f>
        <v>1130635.8583222516</v>
      </c>
      <c r="CI10" s="24">
        <f ca="1">CH10+'(Other Computations)'!B61*(CH9-CH10)/Inputs!B13/12</f>
        <v>1130100.4419370184</v>
      </c>
      <c r="CJ10" s="24">
        <f ca="1">CI10+'(Other Computations)'!B61*(CI9-CI10)/Inputs!B13/12</f>
        <v>1129733.7211464869</v>
      </c>
      <c r="CK10" s="24">
        <f ca="1">CJ10+'(Other Computations)'!B61*(CJ9-CJ10)/Inputs!B13/12</f>
        <v>1129241.5850900912</v>
      </c>
      <c r="CL10" s="24">
        <f ca="1">CK10+'(Other Computations)'!B61*(CK9-CK10)/Inputs!B13/12</f>
        <v>1128825.3603372702</v>
      </c>
      <c r="CM10" s="24">
        <f ca="1">CL10+'(Other Computations)'!B61*(CL9-CL10)/Inputs!B13/12</f>
        <v>1128455.669628839</v>
      </c>
      <c r="CN10" s="25">
        <f ca="1">SUM(CB10:CM10)</f>
        <v>13571281.488152049</v>
      </c>
      <c r="CO10" s="24">
        <f ca="1">CM10+'(Other Computations)'!B61*(CM9-CM10)/Inputs!B13/12</f>
        <v>1128092.6913419713</v>
      </c>
      <c r="CP10" s="24">
        <f ca="1">CO10+'(Other Computations)'!B61*(CO9-CO10)/Inputs!B13/12</f>
        <v>1127626.9152397183</v>
      </c>
      <c r="CQ10" s="24">
        <f ca="1">CP10+'(Other Computations)'!B61*(CP9-CP10)/Inputs!B13/12</f>
        <v>1127291.6015283868</v>
      </c>
      <c r="CR10" s="24">
        <f ca="1">CQ10+'(Other Computations)'!B61*(CQ9-CQ10)/Inputs!B13/12</f>
        <v>1126811.1200683834</v>
      </c>
      <c r="CS10" s="24">
        <f ca="1">CR10+'(Other Computations)'!B61*(CR9-CR10)/Inputs!B13/12</f>
        <v>1126340.9093426489</v>
      </c>
      <c r="CT10" s="24">
        <f ca="1">CS10+'(Other Computations)'!B61*(CS9-CS10)/Inputs!B13/12</f>
        <v>1125912.1880230645</v>
      </c>
      <c r="CU10" s="24">
        <f ca="1">CT10+'(Other Computations)'!B61*(CT9-CT10)/Inputs!B13/12</f>
        <v>1125562.8909703619</v>
      </c>
      <c r="CV10" s="24">
        <f ca="1">CU10+'(Other Computations)'!B61*(CU9-CU10)/Inputs!B13/12</f>
        <v>1125094.8135649532</v>
      </c>
      <c r="CW10" s="24">
        <f ca="1">CV10+'(Other Computations)'!B61*(CV9-CV10)/Inputs!B13/12</f>
        <v>1124578.2831663075</v>
      </c>
      <c r="CX10" s="24">
        <f ca="1">CW10+'(Other Computations)'!B61*(CW9-CW10)/Inputs!B13/12</f>
        <v>1124172.8533173068</v>
      </c>
      <c r="CY10" s="24">
        <f ca="1">CX10+'(Other Computations)'!B61*(CX9-CX10)/Inputs!B13/12</f>
        <v>1123765.259499518</v>
      </c>
      <c r="CZ10" s="24">
        <f ca="1">CY10+'(Other Computations)'!B61*(CY9-CY10)/Inputs!B13/12</f>
        <v>1123192.9136960665</v>
      </c>
      <c r="DA10" s="25">
        <f ca="1">SUM(CO10:CZ10)</f>
        <v>13508442.439758688</v>
      </c>
      <c r="DB10" s="24">
        <f ca="1">CZ10+'(Other Computations)'!B61*(CZ9-CZ10)/Inputs!B13/12</f>
        <v>1122794.7353749981</v>
      </c>
      <c r="DC10" s="24">
        <f ca="1">DB10+'(Other Computations)'!B61*(DB9-DB10)/Inputs!B13/12</f>
        <v>1122404.5781411093</v>
      </c>
      <c r="DD10" s="24">
        <f ca="1">DC10+'(Other Computations)'!B61*(DC9-DC10)/Inputs!B13/12</f>
        <v>1121887.4691887824</v>
      </c>
      <c r="DE10" s="24">
        <f ca="1">DD10+'(Other Computations)'!B61*(DD9-DD10)/Inputs!B13/12</f>
        <v>1121347.9295985349</v>
      </c>
      <c r="DF10" s="24">
        <f ca="1">DE10+'(Other Computations)'!B61*(DE9-DE10)/Inputs!B13/12</f>
        <v>1120894.8407914073</v>
      </c>
      <c r="DG10" s="24">
        <f ca="1">DF10+'(Other Computations)'!B61*(DF9-DF10)/Inputs!B13/12</f>
        <v>1120317.5581098683</v>
      </c>
      <c r="DH10" s="24">
        <f ca="1">DG10+'(Other Computations)'!B61*(DG9-DG10)/Inputs!B13/12</f>
        <v>1119900.1816858547</v>
      </c>
      <c r="DI10" s="24">
        <f ca="1">DH10+'(Other Computations)'!B61*(DH9-DH10)/Inputs!B13/12</f>
        <v>1119381.9628154684</v>
      </c>
      <c r="DJ10" s="24">
        <f ca="1">DI10+'(Other Computations)'!B61*(DI9-DI10)/Inputs!B13/12</f>
        <v>1118811.5358134694</v>
      </c>
      <c r="DK10" s="24">
        <f ca="1">DJ10+'(Other Computations)'!B61*(DJ9-DJ10)/Inputs!B13/12</f>
        <v>1118402.3724728737</v>
      </c>
      <c r="DL10" s="24">
        <f ca="1">DK10+'(Other Computations)'!B61*(DK9-DK10)/Inputs!B13/12</f>
        <v>1118033.1562893698</v>
      </c>
      <c r="DM10" s="24">
        <f ca="1">DL10+'(Other Computations)'!B61*(DL9-DL10)/Inputs!B13/12</f>
        <v>1117585.0238045268</v>
      </c>
      <c r="DN10" s="25">
        <f ca="1">SUM(DB10:DM10)</f>
        <v>13441761.344086263</v>
      </c>
      <c r="DO10" s="24">
        <f ca="1">DM10+'(Other Computations)'!B61*(DM9-DM10)/Inputs!B13/12</f>
        <v>1117045.2733169093</v>
      </c>
      <c r="DP10" s="24">
        <f ca="1">DO10+'(Other Computations)'!B61*(DO9-DO10)/Inputs!B13/12</f>
        <v>1116614.0155690608</v>
      </c>
      <c r="DQ10" s="24">
        <f ca="1">DP10+'(Other Computations)'!B61*(DP9-DP10)/Inputs!B13/12</f>
        <v>1116254.911091069</v>
      </c>
      <c r="DR10" s="24">
        <f ca="1">DQ10+'(Other Computations)'!B61*(DQ9-DQ10)/Inputs!B13/12</f>
        <v>1115742.0235622437</v>
      </c>
      <c r="DS10" s="24">
        <f ca="1">DR10+'(Other Computations)'!B61*(DR9-DR10)/Inputs!B13/12</f>
        <v>1115264.9941690527</v>
      </c>
      <c r="DT10" s="24">
        <f ca="1">DS10+'(Other Computations)'!B61*(DS9-DS10)/Inputs!B13/12</f>
        <v>1114747.9457910154</v>
      </c>
      <c r="DU10" s="24">
        <f ca="1">DT10+'(Other Computations)'!B61*(DT9-DT10)/Inputs!B13/12</f>
        <v>1114339.6921073836</v>
      </c>
      <c r="DV10" s="24">
        <f ca="1">DU10+'(Other Computations)'!B61*(DU9-DU10)/Inputs!B13/12</f>
        <v>1113959.6091794204</v>
      </c>
      <c r="DW10" s="24">
        <f ca="1">DV10+'(Other Computations)'!B61*(DV9-DV10)/Inputs!B13/12</f>
        <v>1113403.7592007259</v>
      </c>
      <c r="DX10" s="24">
        <f ca="1">DW10+'(Other Computations)'!B61*(DW9-DW10)/Inputs!B13/12</f>
        <v>1112894.9106173322</v>
      </c>
      <c r="DY10" s="24">
        <f ca="1">DX10+'(Other Computations)'!B61*(DX9-DX10)/Inputs!B13/12</f>
        <v>1112446.330455539</v>
      </c>
      <c r="DZ10" s="24">
        <f ca="1">DY10+'(Other Computations)'!B61*(DY9-DY10)/Inputs!B13/12</f>
        <v>1112010.0238822347</v>
      </c>
      <c r="EA10" s="25">
        <f ca="1">SUM(DO10:DZ10)</f>
        <v>13374723.488941988</v>
      </c>
      <c r="EB10" s="24">
        <f ca="1">DZ10+'(Other Computations)'!B61*(DZ9-DZ10)/Inputs!B13/12</f>
        <v>1111510.7069002984</v>
      </c>
      <c r="EC10" s="24">
        <f ca="1">EB10+'(Other Computations)'!B61*(EB9-EB10)/Inputs!B13/12</f>
        <v>1110980.2776142037</v>
      </c>
      <c r="ED10" s="24">
        <f ca="1">EC10+'(Other Computations)'!B61*(EC9-EC10)/Inputs!B13/12</f>
        <v>1110369.9668171343</v>
      </c>
      <c r="EE10" s="24">
        <f ca="1">ED10+'(Other Computations)'!B61*(ED9-ED10)/Inputs!B13/12</f>
        <v>1109963.7032472293</v>
      </c>
      <c r="EF10" s="24">
        <f ca="1">EE10+'(Other Computations)'!B61*(EE9-EE10)/Inputs!B13/12</f>
        <v>1109471.1752157148</v>
      </c>
      <c r="EG10" s="24">
        <f ca="1">EF10+'(Other Computations)'!B61*(EF9-EF10)/Inputs!B13/12</f>
        <v>1108987.6409393065</v>
      </c>
      <c r="EH10" s="24">
        <f ca="1">EG10+'(Other Computations)'!B61*(EG9-EG10)/Inputs!B13/12</f>
        <v>1108470.1633777025</v>
      </c>
      <c r="EI10" s="24">
        <f ca="1">EH10+'(Other Computations)'!B61*(EH9-EH10)/Inputs!B13/12</f>
        <v>1107989.1002698103</v>
      </c>
      <c r="EJ10" s="24">
        <f ca="1">EI10+'(Other Computations)'!B61*(EI9-EI10)/Inputs!B13/12</f>
        <v>1107471.5133632135</v>
      </c>
      <c r="EK10" s="24">
        <f ca="1">EJ10+'(Other Computations)'!B61*(EJ9-EJ10)/Inputs!B13/12</f>
        <v>1106944.7785525809</v>
      </c>
      <c r="EL10" s="24">
        <f ca="1">EK10+'(Other Computations)'!B61*(EK9-EK10)/Inputs!B13/12</f>
        <v>1106529.816438853</v>
      </c>
      <c r="EM10" s="24">
        <f ca="1">EL10+'(Other Computations)'!B61*(EL9-EL10)/Inputs!B13/12</f>
        <v>1106046.5242296802</v>
      </c>
      <c r="EN10" s="25">
        <f ca="1">SUM(EB10:EM10)</f>
        <v>13304735.36696573</v>
      </c>
    </row>
    <row r="11" spans="1:144" ht="12.75" customHeight="1" outlineLevel="1">
      <c r="A11" s="11" t="str">
        <f>Labels!B34</f>
        <v>Short Expected Demand</v>
      </c>
      <c r="B11" s="24">
        <f>'(Other Computations)'!B8+'(Other Computations)'!B61*0/Inputs!B14/12</f>
        <v>1166666.6666666667</v>
      </c>
      <c r="C11" s="24">
        <f ca="1">B11+'(Other Computations)'!B61*(B9-B11)/Inputs!B14/12</f>
        <v>1163351.1531836051</v>
      </c>
      <c r="D11" s="24">
        <f ca="1">C11+'(Other Computations)'!B61*(C9-C11)/Inputs!B14/12</f>
        <v>1160560.3467855188</v>
      </c>
      <c r="E11" s="24">
        <f ca="1">D11+'(Other Computations)'!B61*(D9-D11)/Inputs!B14/12</f>
        <v>1158021.4856148374</v>
      </c>
      <c r="F11" s="24">
        <f ca="1">E11+'(Other Computations)'!B61*(E9-E11)/Inputs!B14/12</f>
        <v>1155795.4598231756</v>
      </c>
      <c r="G11" s="24">
        <f ca="1">F11+'(Other Computations)'!B61*(F9-F11)/Inputs!B14/12</f>
        <v>1153069.0593361263</v>
      </c>
      <c r="H11" s="24">
        <f ca="1">G11+'(Other Computations)'!B61*(G9-G11)/Inputs!B14/12</f>
        <v>1150592.3172684805</v>
      </c>
      <c r="I11" s="24">
        <f ca="1">H11+'(Other Computations)'!B61*(H9-H11)/Inputs!B14/12</f>
        <v>1147839.6584723166</v>
      </c>
      <c r="J11" s="24">
        <f ca="1">I11+'(Other Computations)'!B61*(I9-I11)/Inputs!B14/12</f>
        <v>1144971.2157538619</v>
      </c>
      <c r="K11" s="24">
        <f ca="1">J11+'(Other Computations)'!B61*(J9-J11)/Inputs!B14/12</f>
        <v>1141735.12325818</v>
      </c>
      <c r="L11" s="24">
        <f ca="1">K11+'(Other Computations)'!B61*(K9-K11)/Inputs!B14/12</f>
        <v>1140057.938079397</v>
      </c>
      <c r="M11" s="24">
        <f ca="1">L11+'(Other Computations)'!B61*(L9-L11)/Inputs!B14/12</f>
        <v>1137547.1698265281</v>
      </c>
      <c r="N11" s="25">
        <f ca="1">SUM(B11:M11)</f>
        <v>13820207.594068695</v>
      </c>
      <c r="O11" s="24">
        <f ca="1">M11+'(Other Computations)'!B61*(M9-M11)/Inputs!B14/12</f>
        <v>1135182.6684756575</v>
      </c>
      <c r="P11" s="24">
        <f ca="1">O11+'(Other Computations)'!B61*(O9-O11)/Inputs!B14/12</f>
        <v>1132972.3936864936</v>
      </c>
      <c r="Q11" s="24">
        <f ca="1">P11+'(Other Computations)'!B61*(P9-P11)/Inputs!B14/12</f>
        <v>1130628.1088365403</v>
      </c>
      <c r="R11" s="24">
        <f ca="1">Q11+'(Other Computations)'!B61*(Q9-Q11)/Inputs!B14/12</f>
        <v>1128792.2896468823</v>
      </c>
      <c r="S11" s="24">
        <f ca="1">R11+'(Other Computations)'!B61*(R9-R11)/Inputs!B14/12</f>
        <v>1127189.7447596351</v>
      </c>
      <c r="T11" s="24">
        <f ca="1">S11+'(Other Computations)'!B61*(S9-S11)/Inputs!B14/12</f>
        <v>1125176.5203126098</v>
      </c>
      <c r="U11" s="24">
        <f ca="1">T11+'(Other Computations)'!B61*(T9-T11)/Inputs!B14/12</f>
        <v>1123520.9747831831</v>
      </c>
      <c r="V11" s="24">
        <f ca="1">U11+'(Other Computations)'!B61*(U9-U11)/Inputs!B14/12</f>
        <v>1120866.081937158</v>
      </c>
      <c r="W11" s="24">
        <f ca="1">V11+'(Other Computations)'!B61*(V9-V11)/Inputs!B14/12</f>
        <v>1118990.2228311361</v>
      </c>
      <c r="X11" s="24">
        <f ca="1">W11+'(Other Computations)'!B61*(W9-W11)/Inputs!B14/12</f>
        <v>1117101.3952544711</v>
      </c>
      <c r="Y11" s="24">
        <f ca="1">X11+'(Other Computations)'!B61*(X9-X11)/Inputs!B14/12</f>
        <v>1115538.1368953986</v>
      </c>
      <c r="Z11" s="24">
        <f ca="1">Y11+'(Other Computations)'!B61*(Y9-Y11)/Inputs!B14/12</f>
        <v>1113725.782121632</v>
      </c>
      <c r="AA11" s="25">
        <f ca="1">SUM(O11:Z11)</f>
        <v>13489684.319540799</v>
      </c>
      <c r="AB11" s="24">
        <f ca="1">Z11+'(Other Computations)'!B61*(Z9-Z11)/Inputs!B14/12</f>
        <v>1111032.3684238209</v>
      </c>
      <c r="AC11" s="24">
        <f ca="1">AB11+'(Other Computations)'!B61*(AB9-AB11)/Inputs!B14/12</f>
        <v>1108982.7515949572</v>
      </c>
      <c r="AD11" s="24">
        <f ca="1">AC11+'(Other Computations)'!B61*(AC9-AC11)/Inputs!B14/12</f>
        <v>1107298.2411088555</v>
      </c>
      <c r="AE11" s="24">
        <f ca="1">AD11+'(Other Computations)'!B61*(AD9-AD11)/Inputs!B14/12</f>
        <v>1105914.0996659745</v>
      </c>
      <c r="AF11" s="24">
        <f ca="1">AE11+'(Other Computations)'!B61*(AE9-AE11)/Inputs!B14/12</f>
        <v>1102877.508606974</v>
      </c>
      <c r="AG11" s="24">
        <f ca="1">AF11+'(Other Computations)'!B61*(AF9-AF11)/Inputs!B14/12</f>
        <v>1101026.0308143939</v>
      </c>
      <c r="AH11" s="24">
        <f ca="1">AG11+'(Other Computations)'!B61*(AG9-AG11)/Inputs!B14/12</f>
        <v>1098169.3099015204</v>
      </c>
      <c r="AI11" s="24">
        <f ca="1">AH11+'(Other Computations)'!B61*(AH9-AH11)/Inputs!B14/12</f>
        <v>1096198.9050385284</v>
      </c>
      <c r="AJ11" s="24">
        <f ca="1">AI11+'(Other Computations)'!B61*(AI9-AI11)/Inputs!B14/12</f>
        <v>1094091.930186691</v>
      </c>
      <c r="AK11" s="24">
        <f ca="1">AJ11+'(Other Computations)'!B61*(AJ9-AJ11)/Inputs!B14/12</f>
        <v>1092382.6897267476</v>
      </c>
      <c r="AL11" s="24">
        <f ca="1">AK11+'(Other Computations)'!B61*(AK9-AK11)/Inputs!B14/12</f>
        <v>1090250.5346784547</v>
      </c>
      <c r="AM11" s="24">
        <f ca="1">AL11+'(Other Computations)'!B61*(AL9-AL11)/Inputs!B14/12</f>
        <v>1088531.6817295235</v>
      </c>
      <c r="AN11" s="25">
        <f ca="1">SUM(AB11:AM11)</f>
        <v>13196756.051476441</v>
      </c>
      <c r="AO11" s="24">
        <f ca="1">AM11+'(Other Computations)'!B61*(AM9-AM11)/Inputs!B14/12</f>
        <v>1085880.7046175946</v>
      </c>
      <c r="AP11" s="24">
        <f ca="1">AO11+'(Other Computations)'!B61*(AO9-AO11)/Inputs!B14/12</f>
        <v>1083141.6732313654</v>
      </c>
      <c r="AQ11" s="24">
        <f ca="1">AP11+'(Other Computations)'!B61*(AP9-AP11)/Inputs!B14/12</f>
        <v>1081543.6774620765</v>
      </c>
      <c r="AR11" s="24">
        <f ca="1">AQ11+'(Other Computations)'!B61*(AQ9-AQ11)/Inputs!B14/12</f>
        <v>1079597.4031675581</v>
      </c>
      <c r="AS11" s="24">
        <f ca="1">AR11+'(Other Computations)'!B61*(AR9-AR11)/Inputs!B14/12</f>
        <v>1078189.9777795339</v>
      </c>
      <c r="AT11" s="24">
        <f ca="1">AS11+'(Other Computations)'!B61*(AS9-AS11)/Inputs!B14/12</f>
        <v>1076327.0651612298</v>
      </c>
      <c r="AU11" s="24">
        <f ca="1">AT11+'(Other Computations)'!B61*(AT9-AT11)/Inputs!B14/12</f>
        <v>1074139.4418841149</v>
      </c>
      <c r="AV11" s="24">
        <f ca="1">AU11+'(Other Computations)'!B61*(AU9-AU11)/Inputs!B14/12</f>
        <v>1072857.7224581088</v>
      </c>
      <c r="AW11" s="24">
        <f ca="1">AV11+'(Other Computations)'!B61*(AV9-AV11)/Inputs!B14/12</f>
        <v>1071260.2440788629</v>
      </c>
      <c r="AX11" s="24">
        <f ca="1">AW11+'(Other Computations)'!B61*(AW9-AW11)/Inputs!B14/12</f>
        <v>1069524.8986816553</v>
      </c>
      <c r="AY11" s="24">
        <f ca="1">AX11+'(Other Computations)'!B61*(AX9-AX11)/Inputs!B14/12</f>
        <v>1067837.4535913647</v>
      </c>
      <c r="AZ11" s="24">
        <f ca="1">AY11+'(Other Computations)'!B61*(AY9-AY11)/Inputs!B14/12</f>
        <v>1065988.0946790618</v>
      </c>
      <c r="BA11" s="25">
        <f ca="1">SUM(AO11:AZ11)</f>
        <v>12906288.356792528</v>
      </c>
      <c r="BB11" s="24">
        <f ca="1">AZ11+'(Other Computations)'!B61*(AZ9-AZ11)/Inputs!B14/12</f>
        <v>1064719.5535475707</v>
      </c>
      <c r="BC11" s="24">
        <f ca="1">BB11+'(Other Computations)'!B61*(BB9-BB11)/Inputs!B14/12</f>
        <v>1062769.1821949661</v>
      </c>
      <c r="BD11" s="24">
        <f ca="1">BC11+'(Other Computations)'!B61*(BC9-BC11)/Inputs!B14/12</f>
        <v>1060498.5383415243</v>
      </c>
      <c r="BE11" s="24">
        <f ca="1">BD11+'(Other Computations)'!B61*(BD9-BD11)/Inputs!B14/12</f>
        <v>1059079.2958031264</v>
      </c>
      <c r="BF11" s="24">
        <f ca="1">BE11+'(Other Computations)'!B61*(BE9-BE11)/Inputs!B14/12</f>
        <v>1058272.4330405982</v>
      </c>
      <c r="BG11" s="24">
        <f ca="1">BF11+'(Other Computations)'!B61*(BF9-BF11)/Inputs!B14/12</f>
        <v>1056645.4019042503</v>
      </c>
      <c r="BH11" s="24">
        <f ca="1">BG11+'(Other Computations)'!B61*(BG9-BG11)/Inputs!B14/12</f>
        <v>1054645.0603535494</v>
      </c>
      <c r="BI11" s="24">
        <f ca="1">BH11+'(Other Computations)'!B61*(BH9-BH11)/Inputs!B14/12</f>
        <v>1052473.9812574047</v>
      </c>
      <c r="BJ11" s="24">
        <f ca="1">BI11+'(Other Computations)'!B61*(BI9-BI11)/Inputs!B14/12</f>
        <v>1050533.439240556</v>
      </c>
      <c r="BK11" s="24">
        <f ca="1">BJ11+'(Other Computations)'!B61*(BJ9-BJ11)/Inputs!B14/12</f>
        <v>1048507.4512424008</v>
      </c>
      <c r="BL11" s="24">
        <f ca="1">BK11+'(Other Computations)'!B61*(BK9-BK11)/Inputs!B14/12</f>
        <v>1047798.5443627342</v>
      </c>
      <c r="BM11" s="24">
        <f ca="1">BL11+'(Other Computations)'!B61*(BL9-BL11)/Inputs!B14/12</f>
        <v>1046130.8799058319</v>
      </c>
      <c r="BN11" s="25">
        <f ca="1">SUM(BB11:BM11)</f>
        <v>12662073.761194512</v>
      </c>
      <c r="BO11" s="24">
        <f ca="1">BM11+'(Other Computations)'!B61*(BM9-BM11)/Inputs!B14/12</f>
        <v>1044914.6610730761</v>
      </c>
      <c r="BP11" s="24">
        <f ca="1">BO11+'(Other Computations)'!B61*(BO9-BO11)/Inputs!B14/12</f>
        <v>1043408.9105615561</v>
      </c>
      <c r="BQ11" s="24">
        <f ca="1">BP11+'(Other Computations)'!B61*(BP9-BP11)/Inputs!B14/12</f>
        <v>1041837.2481558206</v>
      </c>
      <c r="BR11" s="24">
        <f ca="1">BQ11+'(Other Computations)'!B61*(BQ9-BQ11)/Inputs!B14/12</f>
        <v>1040849.4277371382</v>
      </c>
      <c r="BS11" s="24">
        <f ca="1">BR11+'(Other Computations)'!B61*(BR9-BR11)/Inputs!B14/12</f>
        <v>1039790.2538433184</v>
      </c>
      <c r="BT11" s="24">
        <f ca="1">BS11+'(Other Computations)'!B61*(BS9-BS11)/Inputs!B14/12</f>
        <v>1038027.3427074667</v>
      </c>
      <c r="BU11" s="24">
        <f ca="1">BT11+'(Other Computations)'!B61*(BT9-BT11)/Inputs!B14/12</f>
        <v>1036589.7271298905</v>
      </c>
      <c r="BV11" s="24">
        <f ca="1">BU11+'(Other Computations)'!B61*(BU9-BU11)/Inputs!B14/12</f>
        <v>1035747.6987004973</v>
      </c>
      <c r="BW11" s="24">
        <f ca="1">BV11+'(Other Computations)'!B61*(BV9-BV11)/Inputs!B14/12</f>
        <v>1033906.8019827571</v>
      </c>
      <c r="BX11" s="24">
        <f ca="1">BW11+'(Other Computations)'!B61*(BW9-BW11)/Inputs!B14/12</f>
        <v>1033133.1512678203</v>
      </c>
      <c r="BY11" s="24">
        <f ca="1">BX11+'(Other Computations)'!B61*(BX9-BX11)/Inputs!B14/12</f>
        <v>1031103.055973166</v>
      </c>
      <c r="BZ11" s="24">
        <f ca="1">BY11+'(Other Computations)'!B61*(BY9-BY11)/Inputs!B14/12</f>
        <v>1030205.2016089393</v>
      </c>
      <c r="CA11" s="25">
        <f ca="1">SUM(BO11:BZ11)</f>
        <v>12449513.480741447</v>
      </c>
      <c r="CB11" s="24">
        <f ca="1">BZ11+'(Other Computations)'!B61*(BZ9-BZ11)/Inputs!B14/12</f>
        <v>1028372.8244216745</v>
      </c>
      <c r="CC11" s="24">
        <f ca="1">CB11+'(Other Computations)'!B61*(CB9-CB11)/Inputs!B14/12</f>
        <v>1026358.9424815642</v>
      </c>
      <c r="CD11" s="24">
        <f ca="1">CC11+'(Other Computations)'!B61*(CC9-CC11)/Inputs!B14/12</f>
        <v>1025033.5928277214</v>
      </c>
      <c r="CE11" s="24">
        <f ca="1">CD11+'(Other Computations)'!B61*(CD9-CD11)/Inputs!B14/12</f>
        <v>1023749.5062266765</v>
      </c>
      <c r="CF11" s="24">
        <f ca="1">CE11+'(Other Computations)'!B61*(CE9-CE11)/Inputs!B14/12</f>
        <v>1022776.4780582406</v>
      </c>
      <c r="CG11" s="24">
        <f ca="1">CF11+'(Other Computations)'!B61*(CF9-CF11)/Inputs!B14/12</f>
        <v>1021096.7249987242</v>
      </c>
      <c r="CH11" s="24">
        <f ca="1">CG11+'(Other Computations)'!B61*(CG9-CG11)/Inputs!B14/12</f>
        <v>1019368.6919293159</v>
      </c>
      <c r="CI11" s="24">
        <f ca="1">CH11+'(Other Computations)'!B61*(CH9-CH11)/Inputs!B14/12</f>
        <v>1017701.5709289294</v>
      </c>
      <c r="CJ11" s="24">
        <f ca="1">CI11+'(Other Computations)'!B61*(CI9-CI11)/Inputs!B14/12</f>
        <v>1017062.341616408</v>
      </c>
      <c r="CK11" s="24">
        <f ca="1">CJ11+'(Other Computations)'!B61*(CJ9-CJ11)/Inputs!B14/12</f>
        <v>1015674.4055492842</v>
      </c>
      <c r="CL11" s="24">
        <f ca="1">CK11+'(Other Computations)'!B61*(CK9-CK11)/Inputs!B14/12</f>
        <v>1014754.378970425</v>
      </c>
      <c r="CM11" s="24">
        <f ca="1">CL11+'(Other Computations)'!B61*(CL9-CL11)/Inputs!B14/12</f>
        <v>1014120.5539054892</v>
      </c>
      <c r="CN11" s="25">
        <f ca="1">SUM(CB11:CM11)</f>
        <v>12246070.011914453</v>
      </c>
      <c r="CO11" s="24">
        <f ca="1">CM11+'(Other Computations)'!B61*(CM9-CM11)/Inputs!B14/12</f>
        <v>1013530.6719026633</v>
      </c>
      <c r="CP11" s="24">
        <f ca="1">CO11+'(Other Computations)'!B61*(CO9-CO11)/Inputs!B14/12</f>
        <v>1012327.1544480252</v>
      </c>
      <c r="CQ11" s="24">
        <f ca="1">CP11+'(Other Computations)'!B61*(CP9-CP11)/Inputs!B14/12</f>
        <v>1011916.6577465871</v>
      </c>
      <c r="CR11" s="24">
        <f ca="1">CQ11+'(Other Computations)'!B61*(CQ9-CQ11)/Inputs!B14/12</f>
        <v>1010636.1987613142</v>
      </c>
      <c r="CS11" s="24">
        <f ca="1">CR11+'(Other Computations)'!B61*(CR9-CR11)/Inputs!B14/12</f>
        <v>1009428.4749806169</v>
      </c>
      <c r="CT11" s="24">
        <f ca="1">CS11+'(Other Computations)'!B61*(CS9-CS11)/Inputs!B14/12</f>
        <v>1008479.9308736941</v>
      </c>
      <c r="CU11" s="24">
        <f ca="1">CT11+'(Other Computations)'!B61*(CT9-CT11)/Inputs!B14/12</f>
        <v>1008015.1521289968</v>
      </c>
      <c r="CV11" s="24">
        <f ca="1">CU11+'(Other Computations)'!B61*(CU9-CU11)/Inputs!B14/12</f>
        <v>1006839.2951804521</v>
      </c>
      <c r="CW11" s="24">
        <f ca="1">CV11+'(Other Computations)'!B61*(CV9-CV11)/Inputs!B14/12</f>
        <v>1005382.5505439183</v>
      </c>
      <c r="CX11" s="24">
        <f ca="1">CW11+'(Other Computations)'!B61*(CW9-CW11)/Inputs!B14/12</f>
        <v>1004605.4677363359</v>
      </c>
      <c r="CY11" s="24">
        <f ca="1">CX11+'(Other Computations)'!B61*(CX9-CX11)/Inputs!B14/12</f>
        <v>1003820.5629626712</v>
      </c>
      <c r="CZ11" s="24">
        <f ca="1">CY11+'(Other Computations)'!B61*(CY9-CY11)/Inputs!B14/12</f>
        <v>1002052.3867049738</v>
      </c>
      <c r="DA11" s="25">
        <f ca="1">SUM(CO11:CZ11)</f>
        <v>12097034.503970249</v>
      </c>
      <c r="DB11" s="24">
        <f ca="1">CZ11+'(Other Computations)'!B61*(CZ9-CZ11)/Inputs!B14/12</f>
        <v>1001345.8240978838</v>
      </c>
      <c r="DC11" s="24">
        <f ca="1">DB11+'(Other Computations)'!B61*(DB9-DB11)/Inputs!B14/12</f>
        <v>1000691.6711289551</v>
      </c>
      <c r="DD11" s="24">
        <f ca="1">DC11+'(Other Computations)'!B61*(DC9-DC11)/Inputs!B14/12</f>
        <v>999279.47445682925</v>
      </c>
      <c r="DE11" s="24">
        <f ca="1">DD11+'(Other Computations)'!B61*(DD9-DD11)/Inputs!B14/12</f>
        <v>997745.12573106622</v>
      </c>
      <c r="DF11" s="24">
        <f ca="1">DE11+'(Other Computations)'!B61*(DE9-DE11)/Inputs!B14/12</f>
        <v>996743.29849757068</v>
      </c>
      <c r="DG11" s="24">
        <f ca="1">DF11+'(Other Computations)'!B61*(DF9-DF11)/Inputs!B14/12</f>
        <v>995003.92938464065</v>
      </c>
      <c r="DH11" s="24">
        <f ca="1">DG11+'(Other Computations)'!B61*(DG9-DG11)/Inputs!B14/12</f>
        <v>994240.13790618628</v>
      </c>
      <c r="DI11" s="24">
        <f ca="1">DH11+'(Other Computations)'!B61*(DH9-DH11)/Inputs!B14/12</f>
        <v>992876.10306969821</v>
      </c>
      <c r="DJ11" s="24">
        <f ca="1">DI11+'(Other Computations)'!B61*(DI9-DI11)/Inputs!B14/12</f>
        <v>991210.56688750652</v>
      </c>
      <c r="DK11" s="24">
        <f ca="1">DJ11+'(Other Computations)'!B61*(DJ9-DJ11)/Inputs!B14/12</f>
        <v>990527.82252345874</v>
      </c>
      <c r="DL11" s="24">
        <f ca="1">DK11+'(Other Computations)'!B61*(DK9-DK11)/Inputs!B14/12</f>
        <v>990088.56083839992</v>
      </c>
      <c r="DM11" s="24">
        <f ca="1">DL11+'(Other Computations)'!B61*(DL9-DL11)/Inputs!B14/12</f>
        <v>989176.77419949486</v>
      </c>
      <c r="DN11" s="25">
        <f ca="1">SUM(DB11:DM11)</f>
        <v>11938929.28872169</v>
      </c>
      <c r="DO11" s="24">
        <f ca="1">DM11+'(Other Computations)'!B61*(DM9-DM11)/Inputs!B14/12</f>
        <v>987721.71918497095</v>
      </c>
      <c r="DP11" s="24">
        <f ca="1">DO11+'(Other Computations)'!B61*(DO9-DO11)/Inputs!B14/12</f>
        <v>986930.33317193517</v>
      </c>
      <c r="DQ11" s="24">
        <f ca="1">DP11+'(Other Computations)'!B61*(DP9-DP11)/Inputs!B14/12</f>
        <v>986576.86855949939</v>
      </c>
      <c r="DR11" s="24">
        <f ca="1">DQ11+'(Other Computations)'!B61*(DQ9-DQ11)/Inputs!B14/12</f>
        <v>985300.62731059722</v>
      </c>
      <c r="DS11" s="24">
        <f ca="1">DR11+'(Other Computations)'!B61*(DR9-DR11)/Inputs!B14/12</f>
        <v>984250.13701050181</v>
      </c>
      <c r="DT11" s="24">
        <f ca="1">DS11+'(Other Computations)'!B61*(DS9-DS11)/Inputs!B14/12</f>
        <v>982967.49753614748</v>
      </c>
      <c r="DU11" s="24">
        <f ca="1">DT11+'(Other Computations)'!B61*(DT9-DT11)/Inputs!B14/12</f>
        <v>982348.25943789701</v>
      </c>
      <c r="DV11" s="24">
        <f ca="1">DU11+'(Other Computations)'!B61*(DU9-DU11)/Inputs!B14/12</f>
        <v>981900.97621274914</v>
      </c>
      <c r="DW11" s="24">
        <f ca="1">DV11+'(Other Computations)'!B61*(DV9-DV11)/Inputs!B14/12</f>
        <v>980400.02402067522</v>
      </c>
      <c r="DX11" s="24">
        <f ca="1">DW11+'(Other Computations)'!B61*(DW9-DW11)/Inputs!B14/12</f>
        <v>979194.20662003546</v>
      </c>
      <c r="DY11" s="24">
        <f ca="1">DX11+'(Other Computations)'!B61*(DX9-DX11)/Inputs!B14/12</f>
        <v>978359.67987146159</v>
      </c>
      <c r="DZ11" s="24">
        <f ca="1">DY11+'(Other Computations)'!B61*(DY9-DY11)/Inputs!B14/12</f>
        <v>977604.15502308041</v>
      </c>
      <c r="EA11" s="25">
        <f ca="1">SUM(DO11:DZ11)</f>
        <v>11793554.483959552</v>
      </c>
      <c r="EB11" s="24">
        <f ca="1">DZ11+'(Other Computations)'!B61*(DZ9-DZ11)/Inputs!B14/12</f>
        <v>976475.00131006178</v>
      </c>
      <c r="EC11" s="24">
        <f ca="1">EB11+'(Other Computations)'!B61*(EB9-EB11)/Inputs!B14/12</f>
        <v>975167.9215044697</v>
      </c>
      <c r="ED11" s="24">
        <f ca="1">EC11+'(Other Computations)'!B61*(EC9-EC11)/Inputs!B14/12</f>
        <v>973392.33944579866</v>
      </c>
      <c r="EE11" s="24">
        <f ca="1">ED11+'(Other Computations)'!B61*(ED9-ED11)/Inputs!B14/12</f>
        <v>972857.2250731932</v>
      </c>
      <c r="EF11" s="24">
        <f ca="1">EE11+'(Other Computations)'!B61*(EE9-EE11)/Inputs!B14/12</f>
        <v>971806.313525412</v>
      </c>
      <c r="EG11" s="24">
        <f ca="1">EF11+'(Other Computations)'!B61*(EF9-EF11)/Inputs!B14/12</f>
        <v>970817.11983488291</v>
      </c>
      <c r="EH11" s="24">
        <f ca="1">EG11+'(Other Computations)'!B61*(EG9-EG11)/Inputs!B14/12</f>
        <v>969631.28948059829</v>
      </c>
      <c r="EI11" s="24">
        <f ca="1">EH11+'(Other Computations)'!B61*(EH9-EH11)/Inputs!B14/12</f>
        <v>968673.22852626012</v>
      </c>
      <c r="EJ11" s="24">
        <f ca="1">EI11+'(Other Computations)'!B61*(EI9-EI11)/Inputs!B14/12</f>
        <v>967502.64974978357</v>
      </c>
      <c r="EK11" s="24">
        <f ca="1">EJ11+'(Other Computations)'!B61*(EJ9-EJ11)/Inputs!B14/12</f>
        <v>966286.25288061844</v>
      </c>
      <c r="EL11" s="24">
        <f ca="1">EK11+'(Other Computations)'!B61*(EK9-EK11)/Inputs!B14/12</f>
        <v>965750.07083258498</v>
      </c>
      <c r="EM11" s="24">
        <f ca="1">EL11+'(Other Computations)'!B61*(EL9-EL11)/Inputs!B14/12</f>
        <v>964805.59182207973</v>
      </c>
      <c r="EN11" s="25">
        <f ca="1">SUM(EB11:EM11)</f>
        <v>11643165.003985744</v>
      </c>
    </row>
    <row r="12" spans="1:144" ht="12.75" customHeight="1" outlineLevel="1">
      <c r="A12" s="11" t="str">
        <f>Labels!B24</f>
        <v>Consumption</v>
      </c>
      <c r="B12" s="24">
        <f>Inputs!B34*'(Other Computations)'!B52</f>
        <v>728000</v>
      </c>
      <c r="C12" s="24">
        <f ca="1">Inputs!B34*'(Other Computations)'!C52</f>
        <v>727747.16117601679</v>
      </c>
      <c r="D12" s="24">
        <f ca="1">Inputs!B34*'(Other Computations)'!D52</f>
        <v>727520.83086101525</v>
      </c>
      <c r="E12" s="24">
        <f ca="1">Inputs!B34*'(Other Computations)'!E52</f>
        <v>727302.84514891228</v>
      </c>
      <c r="F12" s="24">
        <f ca="1">Inputs!B34*'(Other Computations)'!F52</f>
        <v>727096.38346701628</v>
      </c>
      <c r="G12" s="24">
        <f ca="1">Inputs!B34*'(Other Computations)'!G52</f>
        <v>726848.97201333602</v>
      </c>
      <c r="H12" s="24">
        <f ca="1">Inputs!B34*'(Other Computations)'!H52</f>
        <v>726612.05691543047</v>
      </c>
      <c r="I12" s="24">
        <f ca="1">Inputs!B34*'(Other Computations)'!I52</f>
        <v>726375.70443095092</v>
      </c>
      <c r="J12" s="24">
        <f ca="1">Inputs!B34*'(Other Computations)'!J52</f>
        <v>726116.08753611555</v>
      </c>
      <c r="K12" s="24">
        <f ca="1">Inputs!B34*'(Other Computations)'!K52</f>
        <v>725886.05699436192</v>
      </c>
      <c r="L12" s="24">
        <f ca="1">Inputs!B34*'(Other Computations)'!L52</f>
        <v>725674.13604702929</v>
      </c>
      <c r="M12" s="24">
        <f ca="1">Inputs!B34*'(Other Computations)'!M52</f>
        <v>725470.84543311317</v>
      </c>
      <c r="N12" s="25">
        <f ca="1">SUM(B12:M12)</f>
        <v>8720651.0800232962</v>
      </c>
      <c r="O12" s="24">
        <f ca="1">Inputs!B34*'(Other Computations)'!O52</f>
        <v>725302.45128254686</v>
      </c>
      <c r="P12" s="24">
        <f ca="1">Inputs!B34*'(Other Computations)'!P52</f>
        <v>725046.67195198196</v>
      </c>
      <c r="Q12" s="24">
        <f ca="1">Inputs!B34*'(Other Computations)'!Q52</f>
        <v>724803.96770893876</v>
      </c>
      <c r="R12" s="24">
        <f ca="1">Inputs!B34*'(Other Computations)'!R52</f>
        <v>724542.07667907211</v>
      </c>
      <c r="S12" s="24">
        <f ca="1">Inputs!B34*'(Other Computations)'!S52</f>
        <v>724253.8399110944</v>
      </c>
      <c r="T12" s="24">
        <f ca="1">Inputs!B34*'(Other Computations)'!T52</f>
        <v>724001.73364792357</v>
      </c>
      <c r="U12" s="24">
        <f ca="1">Inputs!B34*'(Other Computations)'!U52</f>
        <v>723775.89345181943</v>
      </c>
      <c r="V12" s="24">
        <f ca="1">Inputs!B34*'(Other Computations)'!V52</f>
        <v>723552.45520093921</v>
      </c>
      <c r="W12" s="24">
        <f ca="1">Inputs!B34*'(Other Computations)'!W52</f>
        <v>723372.17346628534</v>
      </c>
      <c r="X12" s="24">
        <f ca="1">Inputs!B34*'(Other Computations)'!X52</f>
        <v>723047.11026882834</v>
      </c>
      <c r="Y12" s="24">
        <f ca="1">Inputs!B34*'(Other Computations)'!Y52</f>
        <v>722847.13568582712</v>
      </c>
      <c r="Z12" s="24">
        <f ca="1">Inputs!B34*'(Other Computations)'!Z52</f>
        <v>722611.20661186369</v>
      </c>
      <c r="AA12" s="25">
        <f ca="1">SUM(O12:Z12)</f>
        <v>8687156.7158671226</v>
      </c>
      <c r="AB12" s="24">
        <f ca="1">Inputs!B34*'(Other Computations)'!AB52</f>
        <v>722295.66241011815</v>
      </c>
      <c r="AC12" s="24">
        <f ca="1">Inputs!B34*'(Other Computations)'!AC52</f>
        <v>722040.51905706292</v>
      </c>
      <c r="AD12" s="24">
        <f ca="1">Inputs!B34*'(Other Computations)'!AD52</f>
        <v>721816.79943815549</v>
      </c>
      <c r="AE12" s="24">
        <f ca="1">Inputs!B34*'(Other Computations)'!AE52</f>
        <v>721538.02397687046</v>
      </c>
      <c r="AF12" s="24">
        <f ca="1">Inputs!B34*'(Other Computations)'!AF52</f>
        <v>721308.17661425367</v>
      </c>
      <c r="AG12" s="24">
        <f ca="1">Inputs!B34*'(Other Computations)'!AG52</f>
        <v>720973.73913184169</v>
      </c>
      <c r="AH12" s="24">
        <f ca="1">Inputs!B34*'(Other Computations)'!AH52</f>
        <v>720635.74581876129</v>
      </c>
      <c r="AI12" s="24">
        <f ca="1">Inputs!B34*'(Other Computations)'!AI52</f>
        <v>720404.17886101827</v>
      </c>
      <c r="AJ12" s="24">
        <f ca="1">Inputs!B34*'(Other Computations)'!AJ52</f>
        <v>720132.44256964349</v>
      </c>
      <c r="AK12" s="24">
        <f ca="1">Inputs!B34*'(Other Computations)'!AK52</f>
        <v>719901.97730173718</v>
      </c>
      <c r="AL12" s="24">
        <f ca="1">Inputs!B34*'(Other Computations)'!AL52</f>
        <v>719666.81096984679</v>
      </c>
      <c r="AM12" s="24">
        <f ca="1">Inputs!B34*'(Other Computations)'!AM52</f>
        <v>719467.34231138334</v>
      </c>
      <c r="AN12" s="25">
        <f ca="1">SUM(AB12:AM12)</f>
        <v>8650181.4184606932</v>
      </c>
      <c r="AO12" s="24">
        <f ca="1">Inputs!B34*'(Other Computations)'!AO52</f>
        <v>719204.32886943163</v>
      </c>
      <c r="AP12" s="24">
        <f ca="1">Inputs!B34*'(Other Computations)'!AP52</f>
        <v>718851.16799881577</v>
      </c>
      <c r="AQ12" s="24">
        <f ca="1">Inputs!B34*'(Other Computations)'!AQ52</f>
        <v>718592.81545786909</v>
      </c>
      <c r="AR12" s="24">
        <f ca="1">Inputs!B34*'(Other Computations)'!AR52</f>
        <v>718301.60883587308</v>
      </c>
      <c r="AS12" s="24">
        <f ca="1">Inputs!B34*'(Other Computations)'!AS52</f>
        <v>718061.45414464595</v>
      </c>
      <c r="AT12" s="24">
        <f ca="1">Inputs!B34*'(Other Computations)'!AT52</f>
        <v>717875.95922624553</v>
      </c>
      <c r="AU12" s="24">
        <f ca="1">Inputs!B34*'(Other Computations)'!AU52</f>
        <v>717648.79733813321</v>
      </c>
      <c r="AV12" s="24">
        <f ca="1">Inputs!B34*'(Other Computations)'!AV52</f>
        <v>717378.38787988829</v>
      </c>
      <c r="AW12" s="24">
        <f ca="1">Inputs!B34*'(Other Computations)'!AW52</f>
        <v>717129.75938292965</v>
      </c>
      <c r="AX12" s="24">
        <f ca="1">Inputs!B34*'(Other Computations)'!AX52</f>
        <v>716754.59495707403</v>
      </c>
      <c r="AY12" s="24">
        <f ca="1">Inputs!B34*'(Other Computations)'!AY52</f>
        <v>716403.53672489407</v>
      </c>
      <c r="AZ12" s="24">
        <f ca="1">Inputs!B34*'(Other Computations)'!AZ52</f>
        <v>716178.45716010046</v>
      </c>
      <c r="BA12" s="25">
        <f ca="1">SUM(AO12:AZ12)</f>
        <v>8612380.8679759018</v>
      </c>
      <c r="BB12" s="24">
        <f ca="1">Inputs!B34*'(Other Computations)'!BB52</f>
        <v>715857.22347223526</v>
      </c>
      <c r="BC12" s="24">
        <f ca="1">Inputs!B34*'(Other Computations)'!BC52</f>
        <v>715501.66233199532</v>
      </c>
      <c r="BD12" s="24">
        <f ca="1">Inputs!B34*'(Other Computations)'!BD52</f>
        <v>715220.70459449221</v>
      </c>
      <c r="BE12" s="24">
        <f ca="1">Inputs!B34*'(Other Computations)'!BE52</f>
        <v>714880.9679613139</v>
      </c>
      <c r="BF12" s="24">
        <f ca="1">Inputs!B34*'(Other Computations)'!BF52</f>
        <v>714603.24424825725</v>
      </c>
      <c r="BG12" s="24">
        <f ca="1">Inputs!B34*'(Other Computations)'!BG52</f>
        <v>714256.79937255057</v>
      </c>
      <c r="BH12" s="24">
        <f ca="1">Inputs!B34*'(Other Computations)'!BH52</f>
        <v>713932.19826935744</v>
      </c>
      <c r="BI12" s="24">
        <f ca="1">Inputs!B34*'(Other Computations)'!BI52</f>
        <v>713705.87297898636</v>
      </c>
      <c r="BJ12" s="24">
        <f ca="1">Inputs!B34*'(Other Computations)'!BJ52</f>
        <v>713365.54088569281</v>
      </c>
      <c r="BK12" s="24">
        <f ca="1">Inputs!B34*'(Other Computations)'!BK52</f>
        <v>713074.61211320153</v>
      </c>
      <c r="BL12" s="24">
        <f ca="1">Inputs!B34*'(Other Computations)'!BL52</f>
        <v>712805.10530095769</v>
      </c>
      <c r="BM12" s="24">
        <f ca="1">Inputs!B34*'(Other Computations)'!BM52</f>
        <v>712539.38193722547</v>
      </c>
      <c r="BN12" s="25">
        <f ca="1">SUM(BB12:BM12)</f>
        <v>8569743.3134662658</v>
      </c>
      <c r="BO12" s="24">
        <f ca="1">Inputs!B34*'(Other Computations)'!BO52</f>
        <v>712191.69089280826</v>
      </c>
      <c r="BP12" s="24">
        <f ca="1">Inputs!B34*'(Other Computations)'!BP52</f>
        <v>711964.86605444842</v>
      </c>
      <c r="BQ12" s="24">
        <f ca="1">Inputs!B34*'(Other Computations)'!BQ52</f>
        <v>711719.63921704481</v>
      </c>
      <c r="BR12" s="24">
        <f ca="1">Inputs!B34*'(Other Computations)'!BR52</f>
        <v>711393.91163737047</v>
      </c>
      <c r="BS12" s="24">
        <f ca="1">Inputs!B34*'(Other Computations)'!BS52</f>
        <v>711085.03829063417</v>
      </c>
      <c r="BT12" s="24">
        <f ca="1">Inputs!B34*'(Other Computations)'!BT52</f>
        <v>710822.6045251895</v>
      </c>
      <c r="BU12" s="24">
        <f ca="1">Inputs!B34*'(Other Computations)'!BU52</f>
        <v>710455.13457980112</v>
      </c>
      <c r="BV12" s="24">
        <f ca="1">Inputs!B34*'(Other Computations)'!BV52</f>
        <v>710187.15660984546</v>
      </c>
      <c r="BW12" s="24">
        <f ca="1">Inputs!B34*'(Other Computations)'!BW52</f>
        <v>709846.45913630247</v>
      </c>
      <c r="BX12" s="24">
        <f ca="1">Inputs!B34*'(Other Computations)'!BX52</f>
        <v>709483.23148790246</v>
      </c>
      <c r="BY12" s="24">
        <f ca="1">Inputs!B34*'(Other Computations)'!BY52</f>
        <v>709190.9218294085</v>
      </c>
      <c r="BZ12" s="24">
        <f ca="1">Inputs!B34*'(Other Computations)'!BZ52</f>
        <v>708887.63440504251</v>
      </c>
      <c r="CA12" s="25">
        <f ca="1">SUM(BO12:BZ12)</f>
        <v>8527228.2886657994</v>
      </c>
      <c r="CB12" s="24">
        <f ca="1">Inputs!B34*'(Other Computations)'!CB52</f>
        <v>708546.70056768379</v>
      </c>
      <c r="CC12" s="24">
        <f ca="1">Inputs!B34*'(Other Computations)'!CC52</f>
        <v>708197.08207079617</v>
      </c>
      <c r="CD12" s="24">
        <f ca="1">Inputs!B34*'(Other Computations)'!CD52</f>
        <v>707871.64535714663</v>
      </c>
      <c r="CE12" s="24">
        <f ca="1">Inputs!B34*'(Other Computations)'!CE52</f>
        <v>707570.46479345637</v>
      </c>
      <c r="CF12" s="24">
        <f ca="1">Inputs!B34*'(Other Computations)'!CF52</f>
        <v>707187.54186889483</v>
      </c>
      <c r="CG12" s="24">
        <f ca="1">Inputs!B34*'(Other Computations)'!CG52</f>
        <v>706834.74925706815</v>
      </c>
      <c r="CH12" s="24">
        <f ca="1">Inputs!B34*'(Other Computations)'!CH52</f>
        <v>706479.50246344146</v>
      </c>
      <c r="CI12" s="24">
        <f ca="1">Inputs!B34*'(Other Computations)'!CI52</f>
        <v>706200.70794150326</v>
      </c>
      <c r="CJ12" s="24">
        <f ca="1">Inputs!B34*'(Other Computations)'!CJ52</f>
        <v>705920.43079010921</v>
      </c>
      <c r="CK12" s="24">
        <f ca="1">Inputs!B34*'(Other Computations)'!CK52</f>
        <v>705506.16252894478</v>
      </c>
      <c r="CL12" s="24">
        <f ca="1">Inputs!B34*'(Other Computations)'!CL52</f>
        <v>705263.41151606746</v>
      </c>
      <c r="CM12" s="24">
        <f ca="1">Inputs!B34*'(Other Computations)'!CM52</f>
        <v>704923.82719301607</v>
      </c>
      <c r="CN12" s="25">
        <f ca="1">SUM(CB12:CM12)</f>
        <v>8480502.2263481282</v>
      </c>
      <c r="CO12" s="24">
        <f ca="1">Inputs!B34*'(Other Computations)'!CO52</f>
        <v>704620.6533369961</v>
      </c>
      <c r="CP12" s="24">
        <f ca="1">Inputs!B34*'(Other Computations)'!CP52</f>
        <v>704249.59656567464</v>
      </c>
      <c r="CQ12" s="24">
        <f ca="1">Inputs!B34*'(Other Computations)'!CQ52</f>
        <v>703968.8759983069</v>
      </c>
      <c r="CR12" s="24">
        <f ca="1">Inputs!B34*'(Other Computations)'!CR52</f>
        <v>703643.36568018107</v>
      </c>
      <c r="CS12" s="24">
        <f ca="1">Inputs!B34*'(Other Computations)'!CS52</f>
        <v>703275.4188105989</v>
      </c>
      <c r="CT12" s="24">
        <f ca="1">Inputs!B34*'(Other Computations)'!CT52</f>
        <v>702938.06062570366</v>
      </c>
      <c r="CU12" s="24">
        <f ca="1">Inputs!B34*'(Other Computations)'!CU52</f>
        <v>702638.71706122207</v>
      </c>
      <c r="CV12" s="24">
        <f ca="1">Inputs!B34*'(Other Computations)'!CV52</f>
        <v>702305.7704316054</v>
      </c>
      <c r="CW12" s="24">
        <f ca="1">Inputs!B34*'(Other Computations)'!CW52</f>
        <v>701939.23527919559</v>
      </c>
      <c r="CX12" s="24">
        <f ca="1">Inputs!B34*'(Other Computations)'!CX52</f>
        <v>701641.99514114903</v>
      </c>
      <c r="CY12" s="24">
        <f ca="1">Inputs!B34*'(Other Computations)'!CY52</f>
        <v>701271.37929829885</v>
      </c>
      <c r="CZ12" s="24">
        <f ca="1">Inputs!B34*'(Other Computations)'!CZ52</f>
        <v>700974.47159997316</v>
      </c>
      <c r="DA12" s="25">
        <f ca="1">SUM(CO12:CZ12)</f>
        <v>8433467.539828904</v>
      </c>
      <c r="DB12" s="24">
        <f ca="1">Inputs!B34*'(Other Computations)'!DB52</f>
        <v>700667.7650349735</v>
      </c>
      <c r="DC12" s="24">
        <f ca="1">Inputs!B34*'(Other Computations)'!DC52</f>
        <v>700346.77456846891</v>
      </c>
      <c r="DD12" s="24">
        <f ca="1">Inputs!B34*'(Other Computations)'!DD52</f>
        <v>700053.85937011195</v>
      </c>
      <c r="DE12" s="24">
        <f ca="1">Inputs!B34*'(Other Computations)'!DE52</f>
        <v>699778.12301816896</v>
      </c>
      <c r="DF12" s="24">
        <f ca="1">Inputs!B34*'(Other Computations)'!DF52</f>
        <v>699453.29299674067</v>
      </c>
      <c r="DG12" s="24">
        <f ca="1">Inputs!B34*'(Other Computations)'!DG52</f>
        <v>699084.84683303186</v>
      </c>
      <c r="DH12" s="24">
        <f ca="1">Inputs!B34*'(Other Computations)'!DH52</f>
        <v>698770.58696462668</v>
      </c>
      <c r="DI12" s="24">
        <f ca="1">Inputs!B34*'(Other Computations)'!DI52</f>
        <v>698505.53689896758</v>
      </c>
      <c r="DJ12" s="24">
        <f ca="1">Inputs!B34*'(Other Computations)'!DJ52</f>
        <v>698148.95667314681</v>
      </c>
      <c r="DK12" s="24">
        <f ca="1">Inputs!B34*'(Other Computations)'!DK52</f>
        <v>697755.45526666741</v>
      </c>
      <c r="DL12" s="24">
        <f ca="1">Inputs!B34*'(Other Computations)'!DL52</f>
        <v>697482.75447588461</v>
      </c>
      <c r="DM12" s="24">
        <f ca="1">Inputs!B34*'(Other Computations)'!DM52</f>
        <v>697138.81457013998</v>
      </c>
      <c r="DN12" s="25">
        <f ca="1">SUM(DB12:DM12)</f>
        <v>8387186.7666709293</v>
      </c>
      <c r="DO12" s="24">
        <f ca="1">Inputs!B34*'(Other Computations)'!DO52</f>
        <v>696821.63310030696</v>
      </c>
      <c r="DP12" s="24">
        <f ca="1">Inputs!B34*'(Other Computations)'!DP52</f>
        <v>696473.92918329826</v>
      </c>
      <c r="DQ12" s="24">
        <f ca="1">Inputs!B34*'(Other Computations)'!DQ52</f>
        <v>696095.19335644308</v>
      </c>
      <c r="DR12" s="24">
        <f ca="1">Inputs!B34*'(Other Computations)'!DR52</f>
        <v>695737.35375586606</v>
      </c>
      <c r="DS12" s="24">
        <f ca="1">Inputs!B34*'(Other Computations)'!DS52</f>
        <v>695468.64280801523</v>
      </c>
      <c r="DT12" s="24">
        <f ca="1">Inputs!B34*'(Other Computations)'!DT52</f>
        <v>695136.29512149433</v>
      </c>
      <c r="DU12" s="24">
        <f ca="1">Inputs!B34*'(Other Computations)'!DU52</f>
        <v>694834.12254725804</v>
      </c>
      <c r="DV12" s="24">
        <f ca="1">Inputs!B34*'(Other Computations)'!DV52</f>
        <v>694495.11568969057</v>
      </c>
      <c r="DW12" s="24">
        <f ca="1">Inputs!B34*'(Other Computations)'!DW52</f>
        <v>694223.24065922468</v>
      </c>
      <c r="DX12" s="24">
        <f ca="1">Inputs!B34*'(Other Computations)'!DX52</f>
        <v>693916.46096356725</v>
      </c>
      <c r="DY12" s="24">
        <f ca="1">Inputs!B34*'(Other Computations)'!DY52</f>
        <v>693563.59735234454</v>
      </c>
      <c r="DZ12" s="24">
        <f ca="1">Inputs!B34*'(Other Computations)'!DZ52</f>
        <v>693244.6447335874</v>
      </c>
      <c r="EA12" s="25">
        <f ca="1">SUM(DO12:DZ12)</f>
        <v>8340010.2292710971</v>
      </c>
      <c r="EB12" s="24">
        <f ca="1">Inputs!B34*'(Other Computations)'!EB52</f>
        <v>692884.03634123795</v>
      </c>
      <c r="EC12" s="24">
        <f ca="1">Inputs!B34*'(Other Computations)'!EC52</f>
        <v>692524.19186632417</v>
      </c>
      <c r="ED12" s="24">
        <f ca="1">Inputs!B34*'(Other Computations)'!ED52</f>
        <v>692239.23053523945</v>
      </c>
      <c r="EE12" s="24">
        <f ca="1">Inputs!B34*'(Other Computations)'!EE52</f>
        <v>691875.89924964204</v>
      </c>
      <c r="EF12" s="24">
        <f ca="1">Inputs!B34*'(Other Computations)'!EF52</f>
        <v>691557.15374464658</v>
      </c>
      <c r="EG12" s="24">
        <f ca="1">Inputs!B34*'(Other Computations)'!EG52</f>
        <v>691202.01548125257</v>
      </c>
      <c r="EH12" s="24">
        <f ca="1">Inputs!B34*'(Other Computations)'!EH52</f>
        <v>690886.50363970397</v>
      </c>
      <c r="EI12" s="24">
        <f ca="1">Inputs!B34*'(Other Computations)'!EI52</f>
        <v>690500.54980802943</v>
      </c>
      <c r="EJ12" s="24">
        <f ca="1">Inputs!B34*'(Other Computations)'!EJ52</f>
        <v>690143.73667919287</v>
      </c>
      <c r="EK12" s="24">
        <f ca="1">Inputs!B34*'(Other Computations)'!EK52</f>
        <v>689773.31002347579</v>
      </c>
      <c r="EL12" s="24">
        <f ca="1">Inputs!B34*'(Other Computations)'!EL52</f>
        <v>689356.58582920686</v>
      </c>
      <c r="EM12" s="24">
        <f ca="1">Inputs!B34*'(Other Computations)'!EM52</f>
        <v>688951.80988851422</v>
      </c>
      <c r="EN12" s="25">
        <f ca="1">SUM(EB12:EM12)</f>
        <v>8291895.0230864659</v>
      </c>
    </row>
    <row r="13" spans="1:144" ht="12.75" customHeight="1" outlineLevel="1">
      <c r="A13" s="9" t="str">
        <f>Labels!B74</f>
        <v>Aggregate Demand Shock</v>
      </c>
      <c r="B13" s="28">
        <f ca="1">NORMINV(RAND()*(1-2*Inputs!B58)+Inputs!B58,0,'(Other Computations)'!B208)</f>
        <v>-35438.985196664777</v>
      </c>
      <c r="C13" s="28">
        <f ca="1">NORMINV(RAND()*(1-2*Inputs!B58)+Inputs!B58,0,'(Other Computations)'!B208)</f>
        <v>-266.92849131059398</v>
      </c>
      <c r="D13" s="28">
        <f ca="1">NORMINV(RAND()*(1-2*Inputs!B58)+Inputs!B58,0,'(Other Computations)'!B208)</f>
        <v>15684.949617835771</v>
      </c>
      <c r="E13" s="28">
        <f ca="1">NORMINV(RAND()*(1-2*Inputs!B58)+Inputs!B58,0,'(Other Computations)'!B208)</f>
        <v>36226.570576628328</v>
      </c>
      <c r="F13" s="28">
        <f ca="1">NORMINV(RAND()*(1-2*Inputs!B58)+Inputs!B58,0,'(Other Computations)'!B208)</f>
        <v>-1527.6974316144101</v>
      </c>
      <c r="G13" s="28">
        <f ca="1">NORMINV(RAND()*(1-2*Inputs!B58)+Inputs!B58,0,'(Other Computations)'!B208)</f>
        <v>14327.313110133591</v>
      </c>
      <c r="H13" s="28">
        <f ca="1">NORMINV(RAND()*(1-2*Inputs!B58)+Inputs!B58,0,'(Other Computations)'!B208)</f>
        <v>-7458.0074991184256</v>
      </c>
      <c r="I13" s="28">
        <f ca="1">NORMINV(RAND()*(1-2*Inputs!B58)+Inputs!B58,0,'(Other Computations)'!B208)</f>
        <v>-17954.990179245342</v>
      </c>
      <c r="J13" s="28">
        <f ca="1">NORMINV(RAND()*(1-2*Inputs!B58)+Inputs!B58,0,'(Other Computations)'!B208)</f>
        <v>-46666.321972453487</v>
      </c>
      <c r="K13" s="28">
        <f ca="1">NORMINV(RAND()*(1-2*Inputs!B58)+Inputs!B58,0,'(Other Computations)'!B208)</f>
        <v>62984.435327807507</v>
      </c>
      <c r="L13" s="28">
        <f ca="1">NORMINV(RAND()*(1-2*Inputs!B58)+Inputs!B58,0,'(Other Computations)'!B208)</f>
        <v>1698.414554997398</v>
      </c>
      <c r="M13" s="28">
        <f ca="1">NORMINV(RAND()*(1-2*Inputs!B58)+Inputs!B58,0,'(Other Computations)'!B208)</f>
        <v>10233.932112320972</v>
      </c>
      <c r="N13" s="29">
        <f ca="1">SUM(B13:M13)</f>
        <v>31842.684529316532</v>
      </c>
      <c r="O13" s="28">
        <f ca="1">NORMINV(RAND()*(1-2*Inputs!B58)+Inputs!B58,0,'(Other Computations)'!B208)</f>
        <v>19430.650842835643</v>
      </c>
      <c r="P13" s="28">
        <f ca="1">NORMINV(RAND()*(1-2*Inputs!B58)+Inputs!B58,0,'(Other Computations)'!B208)</f>
        <v>8092.687402626294</v>
      </c>
      <c r="Q13" s="28">
        <f ca="1">NORMINV(RAND()*(1-2*Inputs!B58)+Inputs!B58,0,'(Other Computations)'!B208)</f>
        <v>42882.55646300735</v>
      </c>
      <c r="R13" s="28">
        <f ca="1">NORMINV(RAND()*(1-2*Inputs!B58)+Inputs!B58,0,'(Other Computations)'!B208)</f>
        <v>58314.275489345346</v>
      </c>
      <c r="S13" s="28">
        <f ca="1">NORMINV(RAND()*(1-2*Inputs!B58)+Inputs!B58,0,'(Other Computations)'!B208)</f>
        <v>27608.058616499318</v>
      </c>
      <c r="T13" s="28">
        <f ca="1">NORMINV(RAND()*(1-2*Inputs!B58)+Inputs!B58,0,'(Other Computations)'!B208)</f>
        <v>51832.63683107221</v>
      </c>
      <c r="U13" s="28">
        <f ca="1">NORMINV(RAND()*(1-2*Inputs!B58)+Inputs!B58,0,'(Other Computations)'!B208)</f>
        <v>-21368.177387329401</v>
      </c>
      <c r="V13" s="28">
        <f ca="1">NORMINV(RAND()*(1-2*Inputs!B58)+Inputs!B58,0,'(Other Computations)'!B208)</f>
        <v>32609.533128196083</v>
      </c>
      <c r="W13" s="28">
        <f ca="1">NORMINV(RAND()*(1-2*Inputs!B58)+Inputs!B58,0,'(Other Computations)'!B208)</f>
        <v>30188.814296995806</v>
      </c>
      <c r="X13" s="28">
        <f ca="1">NORMINV(RAND()*(1-2*Inputs!B58)+Inputs!B58,0,'(Other Computations)'!B208)</f>
        <v>52276.003348276106</v>
      </c>
      <c r="Y13" s="28">
        <f ca="1">NORMINV(RAND()*(1-2*Inputs!B58)+Inputs!B58,0,'(Other Computations)'!B208)</f>
        <v>33141.948641518982</v>
      </c>
      <c r="Z13" s="28">
        <f ca="1">NORMINV(RAND()*(1-2*Inputs!B58)+Inputs!B58,0,'(Other Computations)'!B208)</f>
        <v>-31672.566720328537</v>
      </c>
      <c r="AA13" s="29">
        <f ca="1">SUM(O13:Z13)</f>
        <v>303336.42095271527</v>
      </c>
      <c r="AB13" s="28">
        <f ca="1">NORMINV(RAND()*(1-2*Inputs!B58)+Inputs!B58,0,'(Other Computations)'!B208)</f>
        <v>12621.153734129528</v>
      </c>
      <c r="AC13" s="28">
        <f ca="1">NORMINV(RAND()*(1-2*Inputs!B58)+Inputs!B58,0,'(Other Computations)'!B208)</f>
        <v>37341.253847868422</v>
      </c>
      <c r="AD13" s="28">
        <f ca="1">NORMINV(RAND()*(1-2*Inputs!B58)+Inputs!B58,0,'(Other Computations)'!B208)</f>
        <v>57683.206521395936</v>
      </c>
      <c r="AE13" s="28">
        <f ca="1">NORMINV(RAND()*(1-2*Inputs!B58)+Inputs!B58,0,'(Other Computations)'!B208)</f>
        <v>-62263.8846505123</v>
      </c>
      <c r="AF13" s="28">
        <f ca="1">NORMINV(RAND()*(1-2*Inputs!B58)+Inputs!B58,0,'(Other Computations)'!B208)</f>
        <v>20619.514124090023</v>
      </c>
      <c r="AG13" s="28">
        <f ca="1">NORMINV(RAND()*(1-2*Inputs!B58)+Inputs!B58,0,'(Other Computations)'!B208)</f>
        <v>-53079.736674202839</v>
      </c>
      <c r="AH13" s="28">
        <f ca="1">NORMINV(RAND()*(1-2*Inputs!B58)+Inputs!B58,0,'(Other Computations)'!B208)</f>
        <v>8550.123534108996</v>
      </c>
      <c r="AI13" s="28">
        <f ca="1">NORMINV(RAND()*(1-2*Inputs!B58)+Inputs!B58,0,'(Other Computations)'!B208)</f>
        <v>-2812.6347681736424</v>
      </c>
      <c r="AJ13" s="28">
        <f ca="1">NORMINV(RAND()*(1-2*Inputs!B58)+Inputs!B58,0,'(Other Computations)'!B208)</f>
        <v>24216.918789351552</v>
      </c>
      <c r="AK13" s="28">
        <f ca="1">NORMINV(RAND()*(1-2*Inputs!B58)+Inputs!B58,0,'(Other Computations)'!B208)</f>
        <v>-7539.4618088055813</v>
      </c>
      <c r="AL13" s="28">
        <f ca="1">NORMINV(RAND()*(1-2*Inputs!B58)+Inputs!B58,0,'(Other Computations)'!B208)</f>
        <v>20551.733886221835</v>
      </c>
      <c r="AM13" s="28">
        <f ca="1">NORMINV(RAND()*(1-2*Inputs!B58)+Inputs!B58,0,'(Other Computations)'!B208)</f>
        <v>-47908.188880954302</v>
      </c>
      <c r="AN13" s="29">
        <f ca="1">SUM(AB13:AM13)</f>
        <v>7979.9976545176323</v>
      </c>
      <c r="AO13" s="28">
        <f ca="1">NORMINV(RAND()*(1-2*Inputs!B58)+Inputs!B58,0,'(Other Computations)'!B208)</f>
        <v>-56335.412183633984</v>
      </c>
      <c r="AP13" s="28">
        <f ca="1">NORMINV(RAND()*(1-2*Inputs!B58)+Inputs!B58,0,'(Other Computations)'!B208)</f>
        <v>23743.728335681128</v>
      </c>
      <c r="AQ13" s="28">
        <f ca="1">NORMINV(RAND()*(1-2*Inputs!B58)+Inputs!B58,0,'(Other Computations)'!B208)</f>
        <v>-2520.0642501895204</v>
      </c>
      <c r="AR13" s="28">
        <f ca="1">NORMINV(RAND()*(1-2*Inputs!B58)+Inputs!B58,0,'(Other Computations)'!B208)</f>
        <v>34822.778962319135</v>
      </c>
      <c r="AS13" s="28">
        <f ca="1">NORMINV(RAND()*(1-2*Inputs!B58)+Inputs!B58,0,'(Other Computations)'!B208)</f>
        <v>986.42054171271866</v>
      </c>
      <c r="AT13" s="28">
        <f ca="1">NORMINV(RAND()*(1-2*Inputs!B58)+Inputs!B58,0,'(Other Computations)'!B208)</f>
        <v>-23880.753651093448</v>
      </c>
      <c r="AU13" s="28">
        <f ca="1">NORMINV(RAND()*(1-2*Inputs!B58)+Inputs!B58,0,'(Other Computations)'!B208)</f>
        <v>39617.246306456116</v>
      </c>
      <c r="AV13" s="28">
        <f ca="1">NORMINV(RAND()*(1-2*Inputs!B58)+Inputs!B58,0,'(Other Computations)'!B208)</f>
        <v>15979.135681023889</v>
      </c>
      <c r="AW13" s="28">
        <f ca="1">NORMINV(RAND()*(1-2*Inputs!B58)+Inputs!B58,0,'(Other Computations)'!B208)</f>
        <v>4856.4401608055605</v>
      </c>
      <c r="AX13" s="28">
        <f ca="1">NORMINV(RAND()*(1-2*Inputs!B58)+Inputs!B58,0,'(Other Computations)'!B208)</f>
        <v>7116.4731090915502</v>
      </c>
      <c r="AY13" s="28">
        <f ca="1">NORMINV(RAND()*(1-2*Inputs!B58)+Inputs!B58,0,'(Other Computations)'!B208)</f>
        <v>-5713.0841866771543</v>
      </c>
      <c r="AZ13" s="28">
        <f ca="1">NORMINV(RAND()*(1-2*Inputs!B58)+Inputs!B58,0,'(Other Computations)'!B208)</f>
        <v>34668.452018655211</v>
      </c>
      <c r="BA13" s="29">
        <f ca="1">SUM(AO13:AZ13)</f>
        <v>73341.360844151204</v>
      </c>
      <c r="BB13" s="28">
        <f ca="1">NORMINV(RAND()*(1-2*Inputs!B58)+Inputs!B58,0,'(Other Computations)'!B208)</f>
        <v>-15263.889437252517</v>
      </c>
      <c r="BC13" s="28">
        <f ca="1">NORMINV(RAND()*(1-2*Inputs!B58)+Inputs!B58,0,'(Other Computations)'!B208)</f>
        <v>-39716.736847577748</v>
      </c>
      <c r="BD13" s="28">
        <f ca="1">NORMINV(RAND()*(1-2*Inputs!B58)+Inputs!B58,0,'(Other Computations)'!B208)</f>
        <v>19839.174863734301</v>
      </c>
      <c r="BE13" s="28">
        <f ca="1">NORMINV(RAND()*(1-2*Inputs!B58)+Inputs!B58,0,'(Other Computations)'!B208)</f>
        <v>62977.626330737359</v>
      </c>
      <c r="BF13" s="28">
        <f ca="1">NORMINV(RAND()*(1-2*Inputs!B58)+Inputs!B58,0,'(Other Computations)'!B208)</f>
        <v>3439.9456728142691</v>
      </c>
      <c r="BG13" s="28">
        <f ca="1">NORMINV(RAND()*(1-2*Inputs!B58)+Inputs!B58,0,'(Other Computations)'!B208)</f>
        <v>-24560.842406989301</v>
      </c>
      <c r="BH13" s="28">
        <f ca="1">NORMINV(RAND()*(1-2*Inputs!B58)+Inputs!B58,0,'(Other Computations)'!B208)</f>
        <v>-38320.775371973417</v>
      </c>
      <c r="BI13" s="28">
        <f ca="1">NORMINV(RAND()*(1-2*Inputs!B58)+Inputs!B58,0,'(Other Computations)'!B208)</f>
        <v>-23435.180544402632</v>
      </c>
      <c r="BJ13" s="28">
        <f ca="1">NORMINV(RAND()*(1-2*Inputs!B58)+Inputs!B58,0,'(Other Computations)'!B208)</f>
        <v>-30988.270384082836</v>
      </c>
      <c r="BK13" s="28">
        <f ca="1">NORMINV(RAND()*(1-2*Inputs!B58)+Inputs!B58,0,'(Other Computations)'!B208)</f>
        <v>62317.419056945335</v>
      </c>
      <c r="BL13" s="28">
        <f ca="1">NORMINV(RAND()*(1-2*Inputs!B58)+Inputs!B58,0,'(Other Computations)'!B208)</f>
        <v>-7123.1273872657193</v>
      </c>
      <c r="BM13" s="28">
        <f ca="1">NORMINV(RAND()*(1-2*Inputs!B58)+Inputs!B58,0,'(Other Computations)'!B208)</f>
        <v>24142.817626733944</v>
      </c>
      <c r="BN13" s="29">
        <f ca="1">SUM(BB13:BM13)</f>
        <v>-6691.8388285789551</v>
      </c>
      <c r="BO13" s="28">
        <f ca="1">NORMINV(RAND()*(1-2*Inputs!B58)+Inputs!B58,0,'(Other Computations)'!B208)</f>
        <v>2529.0650133157437</v>
      </c>
      <c r="BP13" s="28">
        <f ca="1">NORMINV(RAND()*(1-2*Inputs!B58)+Inputs!B58,0,'(Other Computations)'!B208)</f>
        <v>-3353.5273049533398</v>
      </c>
      <c r="BQ13" s="28">
        <f ca="1">NORMINV(RAND()*(1-2*Inputs!B58)+Inputs!B58,0,'(Other Computations)'!B208)</f>
        <v>37507.804146118586</v>
      </c>
      <c r="BR13" s="28">
        <f ca="1">NORMINV(RAND()*(1-2*Inputs!B58)+Inputs!B58,0,'(Other Computations)'!B208)</f>
        <v>31779.322237226563</v>
      </c>
      <c r="BS13" s="28">
        <f ca="1">NORMINV(RAND()*(1-2*Inputs!B58)+Inputs!B58,0,'(Other Computations)'!B208)</f>
        <v>-19557.647847066401</v>
      </c>
      <c r="BT13" s="28">
        <f ca="1">NORMINV(RAND()*(1-2*Inputs!B58)+Inputs!B58,0,'(Other Computations)'!B208)</f>
        <v>2543.1887714381592</v>
      </c>
      <c r="BU13" s="28">
        <f ca="1">NORMINV(RAND()*(1-2*Inputs!B58)+Inputs!B58,0,'(Other Computations)'!B208)</f>
        <v>44489.971078062728</v>
      </c>
      <c r="BV13" s="28">
        <f ca="1">NORMINV(RAND()*(1-2*Inputs!B58)+Inputs!B58,0,'(Other Computations)'!B208)</f>
        <v>-27949.162609754632</v>
      </c>
      <c r="BW13" s="28">
        <f ca="1">NORMINV(RAND()*(1-2*Inputs!B58)+Inputs!B58,0,'(Other Computations)'!B208)</f>
        <v>47584.824054860044</v>
      </c>
      <c r="BX13" s="28">
        <f ca="1">NORMINV(RAND()*(1-2*Inputs!B58)+Inputs!B58,0,'(Other Computations)'!B208)</f>
        <v>-43244.898304278366</v>
      </c>
      <c r="BY13" s="28">
        <f ca="1">NORMINV(RAND()*(1-2*Inputs!B58)+Inputs!B58,0,'(Other Computations)'!B208)</f>
        <v>36758.297661526674</v>
      </c>
      <c r="BZ13" s="28">
        <f ca="1">NORMINV(RAND()*(1-2*Inputs!B58)+Inputs!B58,0,'(Other Computations)'!B208)</f>
        <v>-31059.473563688491</v>
      </c>
      <c r="CA13" s="29">
        <f ca="1">SUM(BO13:BZ13)</f>
        <v>78027.763332807284</v>
      </c>
      <c r="CB13" s="28">
        <f ca="1">NORMINV(RAND()*(1-2*Inputs!B58)+Inputs!B58,0,'(Other Computations)'!B208)</f>
        <v>-45426.283003329656</v>
      </c>
      <c r="CC13" s="28">
        <f ca="1">NORMINV(RAND()*(1-2*Inputs!B58)+Inputs!B58,0,'(Other Computations)'!B208)</f>
        <v>2700.7142211850946</v>
      </c>
      <c r="CD13" s="28">
        <f ca="1">NORMINV(RAND()*(1-2*Inputs!B58)+Inputs!B58,0,'(Other Computations)'!B208)</f>
        <v>4793.4113347171715</v>
      </c>
      <c r="CE13" s="28">
        <f ca="1">NORMINV(RAND()*(1-2*Inputs!B58)+Inputs!B58,0,'(Other Computations)'!B208)</f>
        <v>26323.811815047498</v>
      </c>
      <c r="CF13" s="28">
        <f ca="1">NORMINV(RAND()*(1-2*Inputs!B58)+Inputs!B58,0,'(Other Computations)'!B208)</f>
        <v>-25075.538559318487</v>
      </c>
      <c r="CG13" s="28">
        <f ca="1">NORMINV(RAND()*(1-2*Inputs!B58)+Inputs!B58,0,'(Other Computations)'!B208)</f>
        <v>-29705.290530670758</v>
      </c>
      <c r="CH13" s="28">
        <f ca="1">NORMINV(RAND()*(1-2*Inputs!B58)+Inputs!B58,0,'(Other Computations)'!B208)</f>
        <v>-26512.99746287557</v>
      </c>
      <c r="CI13" s="28">
        <f ca="1">NORMINV(RAND()*(1-2*Inputs!B58)+Inputs!B58,0,'(Other Computations)'!B208)</f>
        <v>46277.805918519254</v>
      </c>
      <c r="CJ13" s="28">
        <f ca="1">NORMINV(RAND()*(1-2*Inputs!B58)+Inputs!B58,0,'(Other Computations)'!B208)</f>
        <v>-7958.3419350451186</v>
      </c>
      <c r="CK13" s="28">
        <f ca="1">NORMINV(RAND()*(1-2*Inputs!B58)+Inputs!B58,0,'(Other Computations)'!B208)</f>
        <v>24892.421788198928</v>
      </c>
      <c r="CL13" s="28">
        <f ca="1">NORMINV(RAND()*(1-2*Inputs!B58)+Inputs!B58,0,'(Other Computations)'!B208)</f>
        <v>44892.037321813405</v>
      </c>
      <c r="CM13" s="28">
        <f ca="1">NORMINV(RAND()*(1-2*Inputs!B58)+Inputs!B58,0,'(Other Computations)'!B208)</f>
        <v>47794.155124856356</v>
      </c>
      <c r="CN13" s="29">
        <f ca="1">SUM(CB13:CM13)</f>
        <v>62995.906033098116</v>
      </c>
      <c r="CO13" s="28">
        <f ca="1">NORMINV(RAND()*(1-2*Inputs!B58)+Inputs!B58,0,'(Other Computations)'!B208)</f>
        <v>3353.7575945575745</v>
      </c>
      <c r="CP13" s="28">
        <f ca="1">NORMINV(RAND()*(1-2*Inputs!B58)+Inputs!B58,0,'(Other Computations)'!B208)</f>
        <v>59732.686646140712</v>
      </c>
      <c r="CQ13" s="28">
        <f ca="1">NORMINV(RAND()*(1-2*Inputs!B58)+Inputs!B58,0,'(Other Computations)'!B208)</f>
        <v>-3029.4768109953866</v>
      </c>
      <c r="CR13" s="28">
        <f ca="1">NORMINV(RAND()*(1-2*Inputs!B58)+Inputs!B58,0,'(Other Computations)'!B208)</f>
        <v>1379.304458663561</v>
      </c>
      <c r="CS13" s="28">
        <f ca="1">NORMINV(RAND()*(1-2*Inputs!B58)+Inputs!B58,0,'(Other Computations)'!B208)</f>
        <v>19316.911377932844</v>
      </c>
      <c r="CT13" s="28">
        <f ca="1">NORMINV(RAND()*(1-2*Inputs!B58)+Inputs!B58,0,'(Other Computations)'!B208)</f>
        <v>53618.179278395175</v>
      </c>
      <c r="CU13" s="28">
        <f ca="1">NORMINV(RAND()*(1-2*Inputs!B58)+Inputs!B58,0,'(Other Computations)'!B208)</f>
        <v>2270.9941318896667</v>
      </c>
      <c r="CV13" s="28">
        <f ca="1">NORMINV(RAND()*(1-2*Inputs!B58)+Inputs!B58,0,'(Other Computations)'!B208)</f>
        <v>-18680.304605713653</v>
      </c>
      <c r="CW13" s="28">
        <f ca="1">NORMINV(RAND()*(1-2*Inputs!B58)+Inputs!B58,0,'(Other Computations)'!B208)</f>
        <v>29319.137040957328</v>
      </c>
      <c r="CX13" s="28">
        <f ca="1">NORMINV(RAND()*(1-2*Inputs!B58)+Inputs!B58,0,'(Other Computations)'!B208)</f>
        <v>28336.487263279807</v>
      </c>
      <c r="CY13" s="28">
        <f ca="1">NORMINV(RAND()*(1-2*Inputs!B58)+Inputs!B58,0,'(Other Computations)'!B208)</f>
        <v>-42810.329915088871</v>
      </c>
      <c r="CZ13" s="28">
        <f ca="1">NORMINV(RAND()*(1-2*Inputs!B58)+Inputs!B58,0,'(Other Computations)'!B208)</f>
        <v>32353.74508076701</v>
      </c>
      <c r="DA13" s="29">
        <f ca="1">SUM(CO13:CZ13)</f>
        <v>165161.09154078574</v>
      </c>
      <c r="DB13" s="28">
        <f ca="1">NORMINV(RAND()*(1-2*Inputs!B58)+Inputs!B58,0,'(Other Computations)'!B208)</f>
        <v>35779.344084752447</v>
      </c>
      <c r="DC13" s="28">
        <f ca="1">NORMINV(RAND()*(1-2*Inputs!B58)+Inputs!B58,0,'(Other Computations)'!B208)</f>
        <v>-19086.253566935837</v>
      </c>
      <c r="DD13" s="28">
        <f ca="1">NORMINV(RAND()*(1-2*Inputs!B58)+Inputs!B58,0,'(Other Computations)'!B208)</f>
        <v>-28848.392931694569</v>
      </c>
      <c r="DE13" s="28">
        <f ca="1">NORMINV(RAND()*(1-2*Inputs!B58)+Inputs!B58,0,'(Other Computations)'!B208)</f>
        <v>8402.8258433027586</v>
      </c>
      <c r="DF13" s="28">
        <f ca="1">NORMINV(RAND()*(1-2*Inputs!B58)+Inputs!B58,0,'(Other Computations)'!B208)</f>
        <v>-45282.350718683032</v>
      </c>
      <c r="DG13" s="28">
        <f ca="1">NORMINV(RAND()*(1-2*Inputs!B58)+Inputs!B58,0,'(Other Computations)'!B208)</f>
        <v>23785.612860324454</v>
      </c>
      <c r="DH13" s="28">
        <f ca="1">NORMINV(RAND()*(1-2*Inputs!B58)+Inputs!B58,0,'(Other Computations)'!B208)</f>
        <v>-19819.304224517186</v>
      </c>
      <c r="DI13" s="28">
        <f ca="1">NORMINV(RAND()*(1-2*Inputs!B58)+Inputs!B58,0,'(Other Computations)'!B208)</f>
        <v>-42479.95737543259</v>
      </c>
      <c r="DJ13" s="28">
        <f ca="1">NORMINV(RAND()*(1-2*Inputs!B58)+Inputs!B58,0,'(Other Computations)'!B208)</f>
        <v>27159.573829047426</v>
      </c>
      <c r="DK13" s="28">
        <f ca="1">NORMINV(RAND()*(1-2*Inputs!B58)+Inputs!B58,0,'(Other Computations)'!B208)</f>
        <v>44452.87235051053</v>
      </c>
      <c r="DL13" s="28">
        <f ca="1">NORMINV(RAND()*(1-2*Inputs!B58)+Inputs!B58,0,'(Other Computations)'!B208)</f>
        <v>10284.713690260465</v>
      </c>
      <c r="DM13" s="28">
        <f ca="1">NORMINV(RAND()*(1-2*Inputs!B58)+Inputs!B58,0,'(Other Computations)'!B208)</f>
        <v>-29311.712131206445</v>
      </c>
      <c r="DN13" s="29">
        <f ca="1">SUM(DB13:DM13)</f>
        <v>-34963.028290271577</v>
      </c>
      <c r="DO13" s="28">
        <f ca="1">NORMINV(RAND()*(1-2*Inputs!B58)+Inputs!B58,0,'(Other Computations)'!B208)</f>
        <v>17496.304298689716</v>
      </c>
      <c r="DP13" s="28">
        <f ca="1">NORMINV(RAND()*(1-2*Inputs!B58)+Inputs!B58,0,'(Other Computations)'!B208)</f>
        <v>48652.898625815622</v>
      </c>
      <c r="DQ13" s="28">
        <f ca="1">NORMINV(RAND()*(1-2*Inputs!B58)+Inputs!B58,0,'(Other Computations)'!B208)</f>
        <v>-17750.623230231962</v>
      </c>
      <c r="DR13" s="28">
        <f ca="1">NORMINV(RAND()*(1-2*Inputs!B58)+Inputs!B58,0,'(Other Computations)'!B208)</f>
        <v>-2275.1695320061699</v>
      </c>
      <c r="DS13" s="28">
        <f ca="1">NORMINV(RAND()*(1-2*Inputs!B58)+Inputs!B58,0,'(Other Computations)'!B208)</f>
        <v>-19663.601099196261</v>
      </c>
      <c r="DT13" s="28">
        <f ca="1">NORMINV(RAND()*(1-2*Inputs!B58)+Inputs!B58,0,'(Other Computations)'!B208)</f>
        <v>27291.621555534915</v>
      </c>
      <c r="DU13" s="28">
        <f ca="1">NORMINV(RAND()*(1-2*Inputs!B58)+Inputs!B58,0,'(Other Computations)'!B208)</f>
        <v>39404.615068733539</v>
      </c>
      <c r="DV13" s="28">
        <f ca="1">NORMINV(RAND()*(1-2*Inputs!B58)+Inputs!B58,0,'(Other Computations)'!B208)</f>
        <v>-36540.58740278567</v>
      </c>
      <c r="DW13" s="28">
        <f ca="1">NORMINV(RAND()*(1-2*Inputs!B58)+Inputs!B58,0,'(Other Computations)'!B208)</f>
        <v>-16346.484033337256</v>
      </c>
      <c r="DX13" s="28">
        <f ca="1">NORMINV(RAND()*(1-2*Inputs!B58)+Inputs!B58,0,'(Other Computations)'!B208)</f>
        <v>9619.1573287328119</v>
      </c>
      <c r="DY13" s="28">
        <f ca="1">NORMINV(RAND()*(1-2*Inputs!B58)+Inputs!B58,0,'(Other Computations)'!B208)</f>
        <v>14906.737891326467</v>
      </c>
      <c r="DZ13" s="28">
        <f ca="1">NORMINV(RAND()*(1-2*Inputs!B58)+Inputs!B58,0,'(Other Computations)'!B208)</f>
        <v>-12359.884540802099</v>
      </c>
      <c r="EA13" s="29">
        <f ca="1">SUM(DO13:DZ13)</f>
        <v>52434.984930473671</v>
      </c>
      <c r="EB13" s="28">
        <f ca="1">NORMINV(RAND()*(1-2*Inputs!B58)+Inputs!B58,0,'(Other Computations)'!B208)</f>
        <v>-25815.679948648049</v>
      </c>
      <c r="EC13" s="28">
        <f ca="1">NORMINV(RAND()*(1-2*Inputs!B58)+Inputs!B58,0,'(Other Computations)'!B208)</f>
        <v>-60347.271040172425</v>
      </c>
      <c r="ED13" s="28">
        <f ca="1">NORMINV(RAND()*(1-2*Inputs!B58)+Inputs!B58,0,'(Other Computations)'!B208)</f>
        <v>27687.827329539468</v>
      </c>
      <c r="EE13" s="28">
        <f ca="1">NORMINV(RAND()*(1-2*Inputs!B58)+Inputs!B58,0,'(Other Computations)'!B208)</f>
        <v>-9580.9085155453249</v>
      </c>
      <c r="EF13" s="28">
        <f ca="1">NORMINV(RAND()*(1-2*Inputs!B58)+Inputs!B58,0,'(Other Computations)'!B208)</f>
        <v>-5755.9132425385533</v>
      </c>
      <c r="EG13" s="28">
        <f ca="1">NORMINV(RAND()*(1-2*Inputs!B58)+Inputs!B58,0,'(Other Computations)'!B208)</f>
        <v>-20442.909033819815</v>
      </c>
      <c r="EH13" s="28">
        <f ca="1">NORMINV(RAND()*(1-2*Inputs!B58)+Inputs!B58,0,'(Other Computations)'!B208)</f>
        <v>-4781.427450262101</v>
      </c>
      <c r="EI13" s="28">
        <f ca="1">NORMINV(RAND()*(1-2*Inputs!B58)+Inputs!B58,0,'(Other Computations)'!B208)</f>
        <v>-20553.756007685701</v>
      </c>
      <c r="EJ13" s="28">
        <f ca="1">NORMINV(RAND()*(1-2*Inputs!B58)+Inputs!B58,0,'(Other Computations)'!B208)</f>
        <v>-24535.500955782227</v>
      </c>
      <c r="EK13" s="28">
        <f ca="1">NORMINV(RAND()*(1-2*Inputs!B58)+Inputs!B58,0,'(Other Computations)'!B208)</f>
        <v>23731.190604739553</v>
      </c>
      <c r="EL13" s="28">
        <f ca="1">NORMINV(RAND()*(1-2*Inputs!B58)+Inputs!B58,0,'(Other Computations)'!B208)</f>
        <v>-5741.9234433846759</v>
      </c>
      <c r="EM13" s="28">
        <f ca="1">NORMINV(RAND()*(1-2*Inputs!B58)+Inputs!B58,0,'(Other Computations)'!B208)</f>
        <v>-23907.110098410838</v>
      </c>
      <c r="EN13" s="29">
        <f ca="1">SUM(EB13:EM13)</f>
        <v>-150043.38180197068</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34644842.600680254</v>
      </c>
      <c r="E19" s="22">
        <f t="shared" ca="1" si="11"/>
        <v>34644010.48161497</v>
      </c>
      <c r="F19" s="22">
        <f t="shared" ca="1" si="11"/>
        <v>34642842.726643428</v>
      </c>
      <c r="G19" s="22">
        <f t="shared" ca="1" si="11"/>
        <v>34641387.650592141</v>
      </c>
      <c r="H19" s="22">
        <f t="shared" ca="1" si="11"/>
        <v>34639580.932085223</v>
      </c>
      <c r="I19" s="22">
        <f t="shared" ca="1" si="11"/>
        <v>34637462.363931492</v>
      </c>
      <c r="J19" s="22">
        <f t="shared" ca="1" si="11"/>
        <v>34634998.784018099</v>
      </c>
      <c r="K19" s="22">
        <f t="shared" ca="1" si="11"/>
        <v>34632179.536638662</v>
      </c>
      <c r="L19" s="22">
        <f t="shared" ca="1" si="11"/>
        <v>34628959.460987911</v>
      </c>
      <c r="M19" s="22">
        <f t="shared" ca="1" si="11"/>
        <v>34625558.941778734</v>
      </c>
      <c r="N19" s="23">
        <f ca="1">M19</f>
        <v>34625558.941778734</v>
      </c>
      <c r="O19" s="22">
        <f ca="1">M19+M21-M20</f>
        <v>34621865.811434127</v>
      </c>
      <c r="P19" s="22">
        <f t="shared" ref="P19:Z19" ca="1" si="12">O19+O21-O20</f>
        <v>34617904.408787355</v>
      </c>
      <c r="Q19" s="22">
        <f t="shared" ca="1" si="12"/>
        <v>34613699.732664064</v>
      </c>
      <c r="R19" s="22">
        <f t="shared" ca="1" si="12"/>
        <v>34609236.71419242</v>
      </c>
      <c r="S19" s="22">
        <f t="shared" ca="1" si="12"/>
        <v>34604588.826142274</v>
      </c>
      <c r="T19" s="22">
        <f t="shared" ca="1" si="12"/>
        <v>34599790.484127834</v>
      </c>
      <c r="U19" s="22">
        <f t="shared" ca="1" si="12"/>
        <v>34594786.993782356</v>
      </c>
      <c r="V19" s="22">
        <f t="shared" ca="1" si="12"/>
        <v>34589630.167086489</v>
      </c>
      <c r="W19" s="22">
        <f t="shared" ca="1" si="12"/>
        <v>34584184.387240805</v>
      </c>
      <c r="X19" s="22">
        <f t="shared" ca="1" si="12"/>
        <v>34578560.714365654</v>
      </c>
      <c r="Y19" s="22">
        <f t="shared" ca="1" si="12"/>
        <v>34572759.487082884</v>
      </c>
      <c r="Z19" s="22">
        <f t="shared" ca="1" si="12"/>
        <v>34566827.563116126</v>
      </c>
      <c r="AA19" s="23">
        <f ca="1">Z19</f>
        <v>34566827.563116126</v>
      </c>
      <c r="AB19" s="22">
        <f ca="1">Z19+Z21-Z20</f>
        <v>34560732.01739499</v>
      </c>
      <c r="AC19" s="22">
        <f t="shared" ref="AC19:AM19" ca="1" si="13">AB19+AB21-AB20</f>
        <v>34554353.56535878</v>
      </c>
      <c r="AD19" s="22">
        <f t="shared" ca="1" si="13"/>
        <v>34547784.47942213</v>
      </c>
      <c r="AE19" s="22">
        <f t="shared" ca="1" si="13"/>
        <v>34541077.188033059</v>
      </c>
      <c r="AF19" s="22">
        <f t="shared" ca="1" si="13"/>
        <v>34534274.351175703</v>
      </c>
      <c r="AG19" s="22">
        <f t="shared" ca="1" si="13"/>
        <v>34527149.451383129</v>
      </c>
      <c r="AH19" s="22">
        <f t="shared" ca="1" si="13"/>
        <v>34519869.750494093</v>
      </c>
      <c r="AI19" s="22">
        <f t="shared" ca="1" si="13"/>
        <v>34512298.627506226</v>
      </c>
      <c r="AJ19" s="22">
        <f t="shared" ca="1" si="13"/>
        <v>34504561.71727144</v>
      </c>
      <c r="AK19" s="22">
        <f t="shared" ca="1" si="13"/>
        <v>34496641.957343288</v>
      </c>
      <c r="AL19" s="22">
        <f t="shared" ca="1" si="13"/>
        <v>34488596.005497225</v>
      </c>
      <c r="AM19" s="22">
        <f t="shared" ca="1" si="13"/>
        <v>34480366.761821903</v>
      </c>
      <c r="AN19" s="23">
        <f ca="1">AM19</f>
        <v>34480366.761821903</v>
      </c>
      <c r="AO19" s="22">
        <f ca="1">AM19+AM21-AM20</f>
        <v>34472013.009457961</v>
      </c>
      <c r="AP19" s="22">
        <f t="shared" ref="AP19:AZ19" ca="1" si="14">AO19+AO21-AO20</f>
        <v>34463407.592570409</v>
      </c>
      <c r="AQ19" s="22">
        <f t="shared" ca="1" si="14"/>
        <v>34454541.453784078</v>
      </c>
      <c r="AR19" s="22">
        <f t="shared" ca="1" si="14"/>
        <v>34445574.63325832</v>
      </c>
      <c r="AS19" s="22">
        <f t="shared" ca="1" si="14"/>
        <v>34436459.797750756</v>
      </c>
      <c r="AT19" s="22">
        <f t="shared" ca="1" si="14"/>
        <v>34427272.343318544</v>
      </c>
      <c r="AU19" s="22">
        <f t="shared" ca="1" si="14"/>
        <v>34417949.732918128</v>
      </c>
      <c r="AV19" s="22">
        <f t="shared" ca="1" si="14"/>
        <v>34408448.425679751</v>
      </c>
      <c r="AW19" s="22">
        <f t="shared" ca="1" si="14"/>
        <v>34398894.766194351</v>
      </c>
      <c r="AX19" s="22">
        <f t="shared" ca="1" si="14"/>
        <v>34389245.082453862</v>
      </c>
      <c r="AY19" s="22">
        <f t="shared" ca="1" si="14"/>
        <v>34379480.873912506</v>
      </c>
      <c r="AZ19" s="22">
        <f t="shared" ca="1" si="14"/>
        <v>34369609.479217626</v>
      </c>
      <c r="BA19" s="23">
        <f ca="1">AZ19</f>
        <v>34369609.479217626</v>
      </c>
      <c r="BB19" s="22">
        <f ca="1">AZ19+AZ21-AZ20</f>
        <v>34359609.269477278</v>
      </c>
      <c r="BC19" s="22">
        <f t="shared" ref="BC19:BM19" ca="1" si="15">BB19+BB21-BB20</f>
        <v>34349561.076130807</v>
      </c>
      <c r="BD19" s="22">
        <f t="shared" ca="1" si="15"/>
        <v>34339370.824979991</v>
      </c>
      <c r="BE19" s="22">
        <f t="shared" ca="1" si="15"/>
        <v>34328995.681359775</v>
      </c>
      <c r="BF19" s="22">
        <f t="shared" ca="1" si="15"/>
        <v>34318554.580486789</v>
      </c>
      <c r="BG19" s="22">
        <f t="shared" ca="1" si="15"/>
        <v>34308131.655114502</v>
      </c>
      <c r="BH19" s="22">
        <f t="shared" ca="1" si="15"/>
        <v>34297612.731137931</v>
      </c>
      <c r="BI19" s="22">
        <f t="shared" ca="1" si="15"/>
        <v>34286946.937629327</v>
      </c>
      <c r="BJ19" s="22">
        <f t="shared" ca="1" si="15"/>
        <v>34276112.077839412</v>
      </c>
      <c r="BK19" s="22">
        <f t="shared" ca="1" si="15"/>
        <v>34265141.474177673</v>
      </c>
      <c r="BL19" s="22">
        <f t="shared" ca="1" si="15"/>
        <v>34254024.455593459</v>
      </c>
      <c r="BM19" s="22">
        <f t="shared" ca="1" si="15"/>
        <v>34242943.339037336</v>
      </c>
      <c r="BN19" s="23">
        <f ca="1">BM19</f>
        <v>34242943.339037336</v>
      </c>
      <c r="BO19" s="22">
        <f ca="1">BM19+BM21-BM20</f>
        <v>34231764.594042264</v>
      </c>
      <c r="BP19" s="22">
        <f t="shared" ref="BP19:BZ19" ca="1" si="16">BO19+BO21-BO20</f>
        <v>34220550.752028368</v>
      </c>
      <c r="BQ19" s="22">
        <f t="shared" ca="1" si="16"/>
        <v>34209261.460424848</v>
      </c>
      <c r="BR19" s="22">
        <f t="shared" ca="1" si="16"/>
        <v>34197887.773929343</v>
      </c>
      <c r="BS19" s="22">
        <f t="shared" ca="1" si="16"/>
        <v>34186510.224458143</v>
      </c>
      <c r="BT19" s="22">
        <f t="shared" ca="1" si="16"/>
        <v>34175117.963612698</v>
      </c>
      <c r="BU19" s="22">
        <f t="shared" ca="1" si="16"/>
        <v>34163613.392482944</v>
      </c>
      <c r="BV19" s="22">
        <f t="shared" ca="1" si="16"/>
        <v>34152041.979160018</v>
      </c>
      <c r="BW19" s="22">
        <f t="shared" ca="1" si="16"/>
        <v>34140485.61189454</v>
      </c>
      <c r="BX19" s="22">
        <f t="shared" ca="1" si="16"/>
        <v>34128805.648382358</v>
      </c>
      <c r="BY19" s="22">
        <f t="shared" ca="1" si="16"/>
        <v>34117149.762323506</v>
      </c>
      <c r="BZ19" s="22">
        <f t="shared" ca="1" si="16"/>
        <v>34105343.765245803</v>
      </c>
      <c r="CA19" s="23">
        <f ca="1">BZ19</f>
        <v>34105343.765245803</v>
      </c>
      <c r="CB19" s="22">
        <f ca="1">BZ19+BZ21-BZ20</f>
        <v>34093544.709468871</v>
      </c>
      <c r="CC19" s="22">
        <f t="shared" ref="CC19:CM19" ca="1" si="17">CB19+CB21-CB20</f>
        <v>34081622.951368943</v>
      </c>
      <c r="CD19" s="22">
        <f t="shared" ca="1" si="17"/>
        <v>34069554.489687383</v>
      </c>
      <c r="CE19" s="22">
        <f t="shared" ca="1" si="17"/>
        <v>34057435.320599385</v>
      </c>
      <c r="CF19" s="22">
        <f t="shared" ca="1" si="17"/>
        <v>34045270.888222992</v>
      </c>
      <c r="CG19" s="22">
        <f t="shared" ca="1" si="17"/>
        <v>34033103.646730527</v>
      </c>
      <c r="CH19" s="22">
        <f t="shared" ca="1" si="17"/>
        <v>34020835.443385087</v>
      </c>
      <c r="CI19" s="22">
        <f t="shared" ca="1" si="17"/>
        <v>34008460.253722131</v>
      </c>
      <c r="CJ19" s="22">
        <f t="shared" ca="1" si="17"/>
        <v>33995987.160745539</v>
      </c>
      <c r="CK19" s="22">
        <f t="shared" ca="1" si="17"/>
        <v>33983558.038973242</v>
      </c>
      <c r="CL19" s="22">
        <f t="shared" ca="1" si="17"/>
        <v>33971068.213427842</v>
      </c>
      <c r="CM19" s="22">
        <f t="shared" ca="1" si="17"/>
        <v>33958581.988653019</v>
      </c>
      <c r="CN19" s="23">
        <f ca="1">CM19</f>
        <v>33958581.988653019</v>
      </c>
      <c r="CO19" s="22">
        <f ca="1">CM19+CM21-CM20</f>
        <v>33946137.650004864</v>
      </c>
      <c r="CP19" s="22">
        <f t="shared" ref="CP19:CZ19" ca="1" si="18">CO19+CO21-CO20</f>
        <v>33933739.570976242</v>
      </c>
      <c r="CQ19" s="22">
        <f t="shared" ca="1" si="18"/>
        <v>33921301.669887453</v>
      </c>
      <c r="CR19" s="22">
        <f t="shared" ca="1" si="18"/>
        <v>33908932.669775076</v>
      </c>
      <c r="CS19" s="22">
        <f t="shared" ca="1" si="18"/>
        <v>33896510.909580871</v>
      </c>
      <c r="CT19" s="22">
        <f t="shared" ca="1" si="18"/>
        <v>33884046.327068709</v>
      </c>
      <c r="CU19" s="22">
        <f t="shared" ca="1" si="18"/>
        <v>33871574.335863069</v>
      </c>
      <c r="CV19" s="22">
        <f t="shared" ca="1" si="18"/>
        <v>33859160.65789023</v>
      </c>
      <c r="CW19" s="22">
        <f t="shared" ca="1" si="18"/>
        <v>33846705.692843743</v>
      </c>
      <c r="CX19" s="22">
        <f t="shared" ca="1" si="18"/>
        <v>33834170.619291283</v>
      </c>
      <c r="CY19" s="22">
        <f t="shared" ca="1" si="18"/>
        <v>33821649.30798573</v>
      </c>
      <c r="CZ19" s="22">
        <f t="shared" ca="1" si="18"/>
        <v>33809139.591610439</v>
      </c>
      <c r="DA19" s="23">
        <f ca="1">CZ19</f>
        <v>33809139.591610439</v>
      </c>
      <c r="DB19" s="22">
        <f ca="1">CZ19+CZ21-CZ20</f>
        <v>33796505.246138565</v>
      </c>
      <c r="DC19" s="22">
        <f t="shared" ref="DC19:DM19" ca="1" si="19">DB19+DB21-DB20</f>
        <v>33783893.402165703</v>
      </c>
      <c r="DD19" s="22">
        <f t="shared" ca="1" si="19"/>
        <v>33771310.051149242</v>
      </c>
      <c r="DE19" s="22">
        <f t="shared" ca="1" si="19"/>
        <v>33758649.68066173</v>
      </c>
      <c r="DF19" s="22">
        <f t="shared" ca="1" si="19"/>
        <v>33745895.927367568</v>
      </c>
      <c r="DG19" s="22">
        <f t="shared" ca="1" si="19"/>
        <v>33733122.69745218</v>
      </c>
      <c r="DH19" s="22">
        <f t="shared" ca="1" si="19"/>
        <v>33720228.085888997</v>
      </c>
      <c r="DI19" s="22">
        <f t="shared" ca="1" si="19"/>
        <v>33707347.36915262</v>
      </c>
      <c r="DJ19" s="22">
        <f t="shared" ca="1" si="19"/>
        <v>33694396.977545932</v>
      </c>
      <c r="DK19" s="22">
        <f t="shared" ca="1" si="19"/>
        <v>33681335.780617706</v>
      </c>
      <c r="DL19" s="22">
        <f t="shared" ca="1" si="19"/>
        <v>33668299.880761974</v>
      </c>
      <c r="DM19" s="22">
        <f t="shared" ca="1" si="19"/>
        <v>33655321.527215101</v>
      </c>
      <c r="DN19" s="23">
        <f ca="1">DM19</f>
        <v>33655321.527215101</v>
      </c>
      <c r="DO19" s="22">
        <f ca="1">DM19+DM21-DM20</f>
        <v>33642334.024353974</v>
      </c>
      <c r="DP19" s="22">
        <f t="shared" ref="DP19:DZ19" ca="1" si="20">DO19+DO21-DO20</f>
        <v>33629262.051729858</v>
      </c>
      <c r="DQ19" s="22">
        <f t="shared" ca="1" si="20"/>
        <v>33616197.450090431</v>
      </c>
      <c r="DR19" s="22">
        <f t="shared" ca="1" si="20"/>
        <v>33603199.533056758</v>
      </c>
      <c r="DS19" s="22">
        <f t="shared" ca="1" si="20"/>
        <v>33590139.594476566</v>
      </c>
      <c r="DT19" s="22">
        <f t="shared" ca="1" si="20"/>
        <v>33577048.936118446</v>
      </c>
      <c r="DU19" s="22">
        <f t="shared" ca="1" si="20"/>
        <v>33563895.400126882</v>
      </c>
      <c r="DV19" s="22">
        <f t="shared" ca="1" si="20"/>
        <v>33550770.476546958</v>
      </c>
      <c r="DW19" s="22">
        <f t="shared" ca="1" si="20"/>
        <v>33537696.608309388</v>
      </c>
      <c r="DX19" s="22">
        <f t="shared" ca="1" si="20"/>
        <v>33524527.38906914</v>
      </c>
      <c r="DY19" s="22">
        <f t="shared" ca="1" si="20"/>
        <v>33511304.238354858</v>
      </c>
      <c r="DZ19" s="22">
        <f t="shared" ca="1" si="20"/>
        <v>33498078.36896427</v>
      </c>
      <c r="EA19" s="23">
        <f ca="1">DZ19</f>
        <v>33498078.36896427</v>
      </c>
      <c r="EB19" s="22">
        <f ca="1">DZ19+DZ21-DZ20</f>
        <v>33484859.980752733</v>
      </c>
      <c r="EC19" s="22">
        <f t="shared" ref="EC19:EM19" ca="1" si="21">EB19+EB21-EB20</f>
        <v>33471596.889376123</v>
      </c>
      <c r="ED19" s="22">
        <f t="shared" ca="1" si="21"/>
        <v>33458264.672420882</v>
      </c>
      <c r="EE19" s="22">
        <f t="shared" ca="1" si="21"/>
        <v>33444799.356737543</v>
      </c>
      <c r="EF19" s="22">
        <f t="shared" ca="1" si="21"/>
        <v>33431372.955633886</v>
      </c>
      <c r="EG19" s="22">
        <f t="shared" ca="1" si="21"/>
        <v>33417913.229625177</v>
      </c>
      <c r="EH19" s="22">
        <f t="shared" ca="1" si="21"/>
        <v>33404428.523244407</v>
      </c>
      <c r="EI19" s="22">
        <f t="shared" ca="1" si="21"/>
        <v>33390891.530980207</v>
      </c>
      <c r="EJ19" s="22">
        <f t="shared" ca="1" si="21"/>
        <v>33377333.743066214</v>
      </c>
      <c r="EK19" s="22">
        <f t="shared" ca="1" si="21"/>
        <v>33363725.609114002</v>
      </c>
      <c r="EL19" s="22">
        <f t="shared" ca="1" si="21"/>
        <v>33350060.981627841</v>
      </c>
      <c r="EM19" s="22">
        <f t="shared" ca="1" si="21"/>
        <v>33336433.629835408</v>
      </c>
      <c r="EN19" s="23">
        <f ca="1">EM19</f>
        <v>33336433.629835408</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206219.30119452532</v>
      </c>
      <c r="F20" s="24">
        <f ca="1">E19/Inputs!B19/12</f>
        <v>206214.348104851</v>
      </c>
      <c r="G20" s="24">
        <f ca="1">F19/Inputs!B19/12</f>
        <v>206207.39718240136</v>
      </c>
      <c r="H20" s="24">
        <f ca="1">G19/Inputs!B19/12</f>
        <v>206198.7360154294</v>
      </c>
      <c r="I20" s="24">
        <f ca="1">H19/Inputs!B19/12</f>
        <v>206187.98173860251</v>
      </c>
      <c r="J20" s="24">
        <f ca="1">I19/Inputs!B19/12</f>
        <v>206175.37121387792</v>
      </c>
      <c r="K20" s="24">
        <f ca="1">J19/Inputs!B19/12</f>
        <v>206160.70704772676</v>
      </c>
      <c r="L20" s="24">
        <f ca="1">K19/Inputs!B19/12</f>
        <v>206143.92581332536</v>
      </c>
      <c r="M20" s="24">
        <f ca="1">L19/Inputs!B19/12</f>
        <v>206124.75869635658</v>
      </c>
      <c r="N20" s="25">
        <f ca="1">SUM(B20:M20)</f>
        <v>2474298.5702557834</v>
      </c>
      <c r="O20" s="24">
        <f ca="1">M19/Inputs!B19/12</f>
        <v>206104.5175105877</v>
      </c>
      <c r="P20" s="24">
        <f ca="1">O19/Inputs!B19/12</f>
        <v>206082.5345918698</v>
      </c>
      <c r="Q20" s="24">
        <f ca="1">P19/Inputs!B19/12</f>
        <v>206058.95481421045</v>
      </c>
      <c r="R20" s="24">
        <f ca="1">Q19/Inputs!B19/12</f>
        <v>206033.92698014321</v>
      </c>
      <c r="S20" s="24">
        <f ca="1">R19/Inputs!B19/12</f>
        <v>206007.36139400248</v>
      </c>
      <c r="T20" s="24">
        <f ca="1">S19/Inputs!B19/12</f>
        <v>205979.69539370399</v>
      </c>
      <c r="U20" s="24">
        <f ca="1">T19/Inputs!B19/12</f>
        <v>205951.13383409425</v>
      </c>
      <c r="V20" s="24">
        <f ca="1">U19/Inputs!B19/12</f>
        <v>205921.35115346641</v>
      </c>
      <c r="W20" s="24">
        <f ca="1">V19/Inputs!B19/12</f>
        <v>205890.65575646723</v>
      </c>
      <c r="X20" s="24">
        <f ca="1">W19/Inputs!B19/12</f>
        <v>205858.24040024288</v>
      </c>
      <c r="Y20" s="24">
        <f ca="1">X19/Inputs!B19/12</f>
        <v>205824.76615693842</v>
      </c>
      <c r="Z20" s="24">
        <f ca="1">Y19/Inputs!B19/12</f>
        <v>205790.23504216003</v>
      </c>
      <c r="AA20" s="25">
        <f ca="1">SUM(O20:Z20)</f>
        <v>2471503.3730278867</v>
      </c>
      <c r="AB20" s="24">
        <f ca="1">Z19/Inputs!B19/12</f>
        <v>205754.92597092933</v>
      </c>
      <c r="AC20" s="24">
        <f ca="1">AB19/Inputs!B19/12</f>
        <v>205718.64296068446</v>
      </c>
      <c r="AD20" s="24">
        <f ca="1">AC19/Inputs!B19/12</f>
        <v>205680.67598427844</v>
      </c>
      <c r="AE20" s="24">
        <f ca="1">AD19/Inputs!B19/12</f>
        <v>205641.57428227458</v>
      </c>
      <c r="AF20" s="24">
        <f ca="1">AE19/Inputs!B19/12</f>
        <v>205601.64992876819</v>
      </c>
      <c r="AG20" s="24">
        <f ca="1">AF19/Inputs!B19/12</f>
        <v>205561.15685223634</v>
      </c>
      <c r="AH20" s="24">
        <f ca="1">AG19/Inputs!B19/12</f>
        <v>205518.74673442336</v>
      </c>
      <c r="AI20" s="24">
        <f ca="1">AH19/Inputs!B19/12</f>
        <v>205475.41518151245</v>
      </c>
      <c r="AJ20" s="24">
        <f ca="1">AI19/Inputs!B19/12</f>
        <v>205430.34897325133</v>
      </c>
      <c r="AK20" s="24">
        <f ca="1">AJ19/Inputs!B19/12</f>
        <v>205384.29593613953</v>
      </c>
      <c r="AL20" s="24">
        <f ca="1">AK19/Inputs!B19/12</f>
        <v>205337.15450799579</v>
      </c>
      <c r="AM20" s="24">
        <f ca="1">AL19/Inputs!B19/12</f>
        <v>205289.26193748348</v>
      </c>
      <c r="AN20" s="25">
        <f ca="1">SUM(AB20:AM20)</f>
        <v>2466393.8492499776</v>
      </c>
      <c r="AO20" s="24">
        <f ca="1">AM19/Inputs!B19/12</f>
        <v>205240.27834417799</v>
      </c>
      <c r="AP20" s="24">
        <f ca="1">AO19/Inputs!B19/12</f>
        <v>205190.55362772595</v>
      </c>
      <c r="AQ20" s="24">
        <f ca="1">AP19/Inputs!B19/12</f>
        <v>205139.33090815719</v>
      </c>
      <c r="AR20" s="24">
        <f ca="1">AQ19/Inputs!B19/12</f>
        <v>205086.55627252429</v>
      </c>
      <c r="AS20" s="24">
        <f ca="1">AR19/Inputs!B19/12</f>
        <v>205033.18234082335</v>
      </c>
      <c r="AT20" s="24">
        <f ca="1">AS19/Inputs!B19/12</f>
        <v>204978.92736756403</v>
      </c>
      <c r="AU20" s="24">
        <f ca="1">AT19/Inputs!B19/12</f>
        <v>204924.24013880084</v>
      </c>
      <c r="AV20" s="24">
        <f ca="1">AU19/Inputs!B19/12</f>
        <v>204868.74841022698</v>
      </c>
      <c r="AW20" s="24">
        <f ca="1">AV19/Inputs!B19/12</f>
        <v>204812.19300999853</v>
      </c>
      <c r="AX20" s="24">
        <f ca="1">AW19/Inputs!B19/12</f>
        <v>204755.32598925207</v>
      </c>
      <c r="AY20" s="24">
        <f ca="1">AX19/Inputs!B19/12</f>
        <v>204697.88739555868</v>
      </c>
      <c r="AZ20" s="24">
        <f ca="1">AY19/Inputs!B19/12</f>
        <v>204639.76710662208</v>
      </c>
      <c r="BA20" s="25">
        <f ca="1">SUM(AO20:AZ20)</f>
        <v>2459366.9909114321</v>
      </c>
      <c r="BB20" s="24">
        <f ca="1">AZ19/Inputs!B19/12</f>
        <v>204581.00880486681</v>
      </c>
      <c r="BC20" s="24">
        <f ca="1">BB19/Inputs!B19/12</f>
        <v>204521.48374688855</v>
      </c>
      <c r="BD20" s="24">
        <f ca="1">BC19/Inputs!B19/12</f>
        <v>204461.67307220717</v>
      </c>
      <c r="BE20" s="24">
        <f ca="1">BD19/Inputs!B19/12</f>
        <v>204401.01681535711</v>
      </c>
      <c r="BF20" s="24">
        <f ca="1">BE19/Inputs!B19/12</f>
        <v>204339.2600080939</v>
      </c>
      <c r="BG20" s="24">
        <f ca="1">BF19/Inputs!B19/12</f>
        <v>204277.11059813565</v>
      </c>
      <c r="BH20" s="24">
        <f ca="1">BG19/Inputs!B19/12</f>
        <v>204215.06937568157</v>
      </c>
      <c r="BI20" s="24">
        <f ca="1">BH19/Inputs!B19/12</f>
        <v>204152.45673296388</v>
      </c>
      <c r="BJ20" s="24">
        <f ca="1">BI19/Inputs!B19/12</f>
        <v>204088.96986684122</v>
      </c>
      <c r="BK20" s="24">
        <f ca="1">BJ19/Inputs!B19/12</f>
        <v>204024.47665380602</v>
      </c>
      <c r="BL20" s="24">
        <f ca="1">BK19/Inputs!B19/12</f>
        <v>203959.17544153376</v>
      </c>
      <c r="BM20" s="24">
        <f ca="1">BL19/Inputs!B19/12</f>
        <v>203893.00271186582</v>
      </c>
      <c r="BN20" s="25">
        <f ca="1">SUM(BB20:BM20)</f>
        <v>2450914.7038282417</v>
      </c>
      <c r="BO20" s="24">
        <f ca="1">BM19/Inputs!B19/12</f>
        <v>203827.04368474605</v>
      </c>
      <c r="BP20" s="24">
        <f ca="1">BO19/Inputs!B19/12</f>
        <v>203760.50353596584</v>
      </c>
      <c r="BQ20" s="24">
        <f ca="1">BP19/Inputs!B19/12</f>
        <v>203693.75447635935</v>
      </c>
      <c r="BR20" s="24">
        <f ca="1">BQ19/Inputs!B19/12</f>
        <v>203626.55631205265</v>
      </c>
      <c r="BS20" s="24">
        <f ca="1">BR19/Inputs!B19/12</f>
        <v>203558.85579719848</v>
      </c>
      <c r="BT20" s="24">
        <f ca="1">BS19/Inputs!B19/12</f>
        <v>203491.13228844132</v>
      </c>
      <c r="BU20" s="24">
        <f ca="1">BT19/Inputs!B19/12</f>
        <v>203423.32121198034</v>
      </c>
      <c r="BV20" s="24">
        <f ca="1">BU19/Inputs!B19/12</f>
        <v>203354.8416219223</v>
      </c>
      <c r="BW20" s="24">
        <f ca="1">BV19/Inputs!B19/12</f>
        <v>203285.96416166678</v>
      </c>
      <c r="BX20" s="24">
        <f ca="1">BW19/Inputs!B19/12</f>
        <v>203217.17626127703</v>
      </c>
      <c r="BY20" s="24">
        <f ca="1">BX19/Inputs!B19/12</f>
        <v>203147.65266894261</v>
      </c>
      <c r="BZ20" s="24">
        <f ca="1">BY19/Inputs!B19/12</f>
        <v>203078.27239478278</v>
      </c>
      <c r="CA20" s="25">
        <f ca="1">SUM(BO20:BZ20)</f>
        <v>2441465.0744153354</v>
      </c>
      <c r="CB20" s="24">
        <f ca="1">BZ19/Inputs!B19/12</f>
        <v>203007.99860265359</v>
      </c>
      <c r="CC20" s="24">
        <f ca="1">CB19/Inputs!B19/12</f>
        <v>202937.76612779091</v>
      </c>
      <c r="CD20" s="24">
        <f ca="1">CC19/Inputs!B19/12</f>
        <v>202866.80328195798</v>
      </c>
      <c r="CE20" s="24">
        <f ca="1">CD19/Inputs!B19/12</f>
        <v>202794.96720052013</v>
      </c>
      <c r="CF20" s="24">
        <f ca="1">CE19/Inputs!B19/12</f>
        <v>202722.82928928206</v>
      </c>
      <c r="CG20" s="24">
        <f ca="1">CF19/Inputs!B19/12</f>
        <v>202650.42195370828</v>
      </c>
      <c r="CH20" s="24">
        <f ca="1">CG19/Inputs!B19/12</f>
        <v>202577.99789720553</v>
      </c>
      <c r="CI20" s="24">
        <f ca="1">CH19/Inputs!B19/12</f>
        <v>202504.9728772922</v>
      </c>
      <c r="CJ20" s="24">
        <f ca="1">CI19/Inputs!B19/12</f>
        <v>202431.31103406032</v>
      </c>
      <c r="CK20" s="24">
        <f ca="1">CJ19/Inputs!B19/12</f>
        <v>202357.06643300914</v>
      </c>
      <c r="CL20" s="24">
        <f ca="1">CK19/Inputs!B19/12</f>
        <v>202283.08356531689</v>
      </c>
      <c r="CM20" s="24">
        <f ca="1">CL19/Inputs!B19/12</f>
        <v>202208.73936564193</v>
      </c>
      <c r="CN20" s="25">
        <f ca="1">SUM(CB20:CM20)</f>
        <v>2431343.9576284392</v>
      </c>
      <c r="CO20" s="24">
        <f ca="1">CM19/Inputs!B19/12</f>
        <v>202134.41659912511</v>
      </c>
      <c r="CP20" s="24">
        <f ca="1">CO19/Inputs!B19/12</f>
        <v>202060.34315479084</v>
      </c>
      <c r="CQ20" s="24">
        <f ca="1">CP19/Inputs!B19/12</f>
        <v>201986.54506533477</v>
      </c>
      <c r="CR20" s="24">
        <f ca="1">CQ19/Inputs!B19/12</f>
        <v>201912.50993980627</v>
      </c>
      <c r="CS20" s="24">
        <f ca="1">CR19/Inputs!B19/12</f>
        <v>201838.88493913735</v>
      </c>
      <c r="CT20" s="24">
        <f ca="1">CS19/Inputs!B19/12</f>
        <v>201764.94589036235</v>
      </c>
      <c r="CU20" s="24">
        <f ca="1">CT19/Inputs!B19/12</f>
        <v>201690.75194683755</v>
      </c>
      <c r="CV20" s="24">
        <f ca="1">CU19/Inputs!B19/12</f>
        <v>201616.51390394685</v>
      </c>
      <c r="CW20" s="24">
        <f ca="1">CV19/Inputs!B19/12</f>
        <v>201542.62296363234</v>
      </c>
      <c r="CX20" s="24">
        <f ca="1">CW19/Inputs!B19/12</f>
        <v>201468.48626692707</v>
      </c>
      <c r="CY20" s="24">
        <f ca="1">CX19/Inputs!B19/12</f>
        <v>201393.87273387669</v>
      </c>
      <c r="CZ20" s="24">
        <f ca="1">CY19/Inputs!B19/12</f>
        <v>201319.34111896271</v>
      </c>
      <c r="DA20" s="25">
        <f ca="1">SUM(CO20:CZ20)</f>
        <v>2420729.2345227399</v>
      </c>
      <c r="DB20" s="24">
        <f ca="1">CZ19/Inputs!B19/12</f>
        <v>201244.87852149073</v>
      </c>
      <c r="DC20" s="24">
        <f ca="1">DB19/Inputs!B19/12</f>
        <v>201169.67408415812</v>
      </c>
      <c r="DD20" s="24">
        <f ca="1">DC19/Inputs!B19/12</f>
        <v>201094.60358431967</v>
      </c>
      <c r="DE20" s="24">
        <f ca="1">DD19/Inputs!B19/12</f>
        <v>201019.70268541214</v>
      </c>
      <c r="DF20" s="24">
        <f ca="1">DE19/Inputs!B19/12</f>
        <v>200944.34333727221</v>
      </c>
      <c r="DG20" s="24">
        <f ca="1">DF19/Inputs!B19/12</f>
        <v>200868.42813909266</v>
      </c>
      <c r="DH20" s="24">
        <f ca="1">DG19/Inputs!B19/12</f>
        <v>200792.39700864392</v>
      </c>
      <c r="DI20" s="24">
        <f ca="1">DH19/Inputs!B19/12</f>
        <v>200715.6433683869</v>
      </c>
      <c r="DJ20" s="24">
        <f ca="1">DI19/Inputs!B19/12</f>
        <v>200638.97243543225</v>
      </c>
      <c r="DK20" s="24">
        <f ca="1">DJ19/Inputs!B19/12</f>
        <v>200561.88677110674</v>
      </c>
      <c r="DL20" s="24">
        <f ca="1">DK19/Inputs!B19/12</f>
        <v>200484.14155129588</v>
      </c>
      <c r="DM20" s="24">
        <f ca="1">DL19/Inputs!B19/12</f>
        <v>200406.54690929747</v>
      </c>
      <c r="DN20" s="25">
        <f ca="1">SUM(DB20:DM20)</f>
        <v>2409941.2183959084</v>
      </c>
      <c r="DO20" s="24">
        <f ca="1">DM19/Inputs!B19/12</f>
        <v>200329.29480485179</v>
      </c>
      <c r="DP20" s="24">
        <f ca="1">DO19/Inputs!B19/12</f>
        <v>200251.98824020222</v>
      </c>
      <c r="DQ20" s="24">
        <f ca="1">DP19/Inputs!B19/12</f>
        <v>200174.1788793444</v>
      </c>
      <c r="DR20" s="24">
        <f ca="1">DQ19/Inputs!B19/12</f>
        <v>200096.4133933954</v>
      </c>
      <c r="DS20" s="24">
        <f ca="1">DR19/Inputs!B19/12</f>
        <v>200019.04483962359</v>
      </c>
      <c r="DT20" s="24">
        <f ca="1">DS19/Inputs!B19/12</f>
        <v>199941.30710997956</v>
      </c>
      <c r="DU20" s="24">
        <f ca="1">DT19/Inputs!B19/12</f>
        <v>199863.38652451456</v>
      </c>
      <c r="DV20" s="24">
        <f ca="1">DU19/Inputs!B19/12</f>
        <v>199785.09166742189</v>
      </c>
      <c r="DW20" s="24">
        <f ca="1">DV19/Inputs!B19/12</f>
        <v>199706.96712230332</v>
      </c>
      <c r="DX20" s="24">
        <f ca="1">DW19/Inputs!B19/12</f>
        <v>199629.14647803208</v>
      </c>
      <c r="DY20" s="24">
        <f ca="1">DX19/Inputs!B19/12</f>
        <v>199550.75826826869</v>
      </c>
      <c r="DZ20" s="24">
        <f ca="1">DY19/Inputs!B19/12</f>
        <v>199472.04903782651</v>
      </c>
      <c r="EA20" s="25">
        <f ca="1">SUM(DO20:DZ20)</f>
        <v>2398819.6263657641</v>
      </c>
      <c r="EB20" s="24">
        <f ca="1">DZ19/Inputs!B19/12</f>
        <v>199393.3236247873</v>
      </c>
      <c r="EC20" s="24">
        <f ca="1">EB19/Inputs!B19/12</f>
        <v>199314.64274257582</v>
      </c>
      <c r="ED20" s="24">
        <f ca="1">EC19/Inputs!B19/12</f>
        <v>199235.69577009595</v>
      </c>
      <c r="EE20" s="24">
        <f ca="1">ED19/Inputs!B19/12</f>
        <v>199156.33733583859</v>
      </c>
      <c r="EF20" s="24">
        <f ca="1">EE19/Inputs!B19/12</f>
        <v>199076.18664724729</v>
      </c>
      <c r="EG20" s="24">
        <f ca="1">EF19/Inputs!B19/12</f>
        <v>198996.26759305884</v>
      </c>
      <c r="EH20" s="24">
        <f ca="1">EG19/Inputs!B19/12</f>
        <v>198916.15017634034</v>
      </c>
      <c r="EI20" s="24">
        <f ca="1">EH19/Inputs!B19/12</f>
        <v>198835.884066931</v>
      </c>
      <c r="EJ20" s="24">
        <f ca="1">EI19/Inputs!B19/12</f>
        <v>198755.30673202503</v>
      </c>
      <c r="EK20" s="24">
        <f ca="1">EJ19/Inputs!B19/12</f>
        <v>198674.60561348937</v>
      </c>
      <c r="EL20" s="24">
        <f ca="1">EK19/Inputs!B19/12</f>
        <v>198593.60481615478</v>
      </c>
      <c r="EM20" s="24">
        <f ca="1">EL19/Inputs!B19/12</f>
        <v>198512.26774778476</v>
      </c>
      <c r="EN20" s="25">
        <f ca="1">SUM(EB20:EM20)</f>
        <v>2387460.2728663292</v>
      </c>
    </row>
    <row r="21" spans="1:144" ht="12.75" customHeight="1" outlineLevel="1">
      <c r="A21" s="11" t="str">
        <f>Labels!B19</f>
        <v>Capital Investment</v>
      </c>
      <c r="B21" s="24">
        <f>B20+(B22-B19)/Inputs!B22/12</f>
        <v>206222.01441622889</v>
      </c>
      <c r="C21" s="24">
        <f ca="1">C20+(C22-C19)/Inputs!B22/12</f>
        <v>205766.19317002813</v>
      </c>
      <c r="D21" s="24">
        <f ca="1">D20+(D22-D19)/Inputs!B22/12</f>
        <v>205389.89535093732</v>
      </c>
      <c r="E21" s="24">
        <f ca="1">E20+(E22-E19)/Inputs!B22/12</f>
        <v>205051.54622298531</v>
      </c>
      <c r="F21" s="24">
        <f ca="1">F20+(F22-F19)/Inputs!B22/12</f>
        <v>204759.27205356304</v>
      </c>
      <c r="G21" s="24">
        <f ca="1">G20+(G22-G19)/Inputs!B22/12</f>
        <v>204400.67867548877</v>
      </c>
      <c r="H21" s="24">
        <f ca="1">H20+(H22-H19)/Inputs!B22/12</f>
        <v>204080.16786169726</v>
      </c>
      <c r="I21" s="24">
        <f ca="1">I20+(I22-I19)/Inputs!B22/12</f>
        <v>203724.4018252111</v>
      </c>
      <c r="J21" s="24">
        <f ca="1">J20+(J22-J19)/Inputs!B22/12</f>
        <v>203356.12383443836</v>
      </c>
      <c r="K21" s="24">
        <f ca="1">K20+(K22-K19)/Inputs!B22/12</f>
        <v>202940.63139697371</v>
      </c>
      <c r="L21" s="24">
        <f ca="1">L20+(L22-L19)/Inputs!B22/12</f>
        <v>202743.40660414926</v>
      </c>
      <c r="M21" s="24">
        <f ca="1">M20+(M22-M19)/Inputs!B22/12</f>
        <v>202431.6283517509</v>
      </c>
      <c r="N21" s="25">
        <f ca="1">SUM(B21:M21)</f>
        <v>2450865.9597634519</v>
      </c>
      <c r="O21" s="24">
        <f ca="1">O20+(O22-O19)/Inputs!B22/12</f>
        <v>202143.11486381618</v>
      </c>
      <c r="P21" s="24">
        <f ca="1">P20+(P22-P19)/Inputs!B22/12</f>
        <v>201877.85846857628</v>
      </c>
      <c r="Q21" s="24">
        <f ca="1">Q20+(Q22-Q19)/Inputs!B22/12</f>
        <v>201595.93634256444</v>
      </c>
      <c r="R21" s="24">
        <f ca="1">R20+(R22-R19)/Inputs!B22/12</f>
        <v>201386.03892999826</v>
      </c>
      <c r="S21" s="24">
        <f ca="1">S20+(S22-S19)/Inputs!B22/12</f>
        <v>201209.0193795668</v>
      </c>
      <c r="T21" s="24">
        <f ca="1">T20+(T22-T19)/Inputs!B22/12</f>
        <v>200976.20504822282</v>
      </c>
      <c r="U21" s="24">
        <f ca="1">U20+(U22-U19)/Inputs!B22/12</f>
        <v>200794.30713822841</v>
      </c>
      <c r="V21" s="24">
        <f ca="1">V20+(V22-V19)/Inputs!B22/12</f>
        <v>200475.57130777958</v>
      </c>
      <c r="W21" s="24">
        <f ca="1">W20+(W22-W19)/Inputs!B22/12</f>
        <v>200266.98288131392</v>
      </c>
      <c r="X21" s="24">
        <f ca="1">X20+(X22-X19)/Inputs!B22/12</f>
        <v>200057.01311747209</v>
      </c>
      <c r="Y21" s="24">
        <f ca="1">Y20+(Y22-Y19)/Inputs!B22/12</f>
        <v>199892.8421901844</v>
      </c>
      <c r="Z21" s="24">
        <f ca="1">Z20+(Z22-Z19)/Inputs!B22/12</f>
        <v>199694.68932102711</v>
      </c>
      <c r="AA21" s="25">
        <f ca="1">SUM(O21:Z21)</f>
        <v>2410369.5789887505</v>
      </c>
      <c r="AB21" s="24">
        <f ca="1">AB20+(AB22-AB19)/Inputs!B22/12</f>
        <v>199376.47393471494</v>
      </c>
      <c r="AC21" s="24">
        <f ca="1">AC20+(AC22-AC19)/Inputs!B22/12</f>
        <v>199149.55702403488</v>
      </c>
      <c r="AD21" s="24">
        <f ca="1">AD20+(AD22-AD19)/Inputs!B22/12</f>
        <v>198973.3845952086</v>
      </c>
      <c r="AE21" s="24">
        <f ca="1">AE20+(AE22-AE19)/Inputs!B22/12</f>
        <v>198838.7374249195</v>
      </c>
      <c r="AF21" s="24">
        <f ca="1">AF20+(AF22-AF19)/Inputs!B22/12</f>
        <v>198476.75013619839</v>
      </c>
      <c r="AG21" s="24">
        <f ca="1">AG20+(AG22-AG19)/Inputs!B22/12</f>
        <v>198281.45596320214</v>
      </c>
      <c r="AH21" s="24">
        <f ca="1">AH20+(AH22-AH19)/Inputs!B22/12</f>
        <v>197947.62374656007</v>
      </c>
      <c r="AI21" s="24">
        <f ca="1">AI20+(AI22-AI19)/Inputs!B22/12</f>
        <v>197738.50494672629</v>
      </c>
      <c r="AJ21" s="24">
        <f ca="1">AJ20+(AJ22-AJ19)/Inputs!B22/12</f>
        <v>197510.58904510143</v>
      </c>
      <c r="AK21" s="24">
        <f ca="1">AK20+(AK22-AK19)/Inputs!B22/12</f>
        <v>197338.34409007392</v>
      </c>
      <c r="AL21" s="24">
        <f ca="1">AL20+(AL22-AL19)/Inputs!B22/12</f>
        <v>197107.91083267319</v>
      </c>
      <c r="AM21" s="24">
        <f ca="1">AM20+(AM22-AM19)/Inputs!B22/12</f>
        <v>196935.50957354339</v>
      </c>
      <c r="AN21" s="25">
        <f ca="1">SUM(AB21:AM21)</f>
        <v>2377674.8413129565</v>
      </c>
      <c r="AO21" s="24">
        <f ca="1">AO20+(AO22-AO19)/Inputs!B22/12</f>
        <v>196634.86145662211</v>
      </c>
      <c r="AP21" s="24">
        <f ca="1">AP20+(AP22-AP19)/Inputs!B22/12</f>
        <v>196324.41484140052</v>
      </c>
      <c r="AQ21" s="24">
        <f ca="1">AQ20+(AQ22-AQ19)/Inputs!B22/12</f>
        <v>196172.5103824015</v>
      </c>
      <c r="AR21" s="24">
        <f ca="1">AR20+(AR22-AR19)/Inputs!B22/12</f>
        <v>195971.72076496005</v>
      </c>
      <c r="AS21" s="24">
        <f ca="1">AS20+(AS22-AS19)/Inputs!B22/12</f>
        <v>195845.72790861319</v>
      </c>
      <c r="AT21" s="24">
        <f ca="1">AT20+(AT22-AT19)/Inputs!B22/12</f>
        <v>195656.31696714394</v>
      </c>
      <c r="AU21" s="24">
        <f ca="1">AU20+(AU22-AU19)/Inputs!B22/12</f>
        <v>195422.93290042115</v>
      </c>
      <c r="AV21" s="24">
        <f ca="1">AV20+(AV22-AV19)/Inputs!B22/12</f>
        <v>195315.08892482746</v>
      </c>
      <c r="AW21" s="24">
        <f ca="1">AW20+(AW22-AW19)/Inputs!B22/12</f>
        <v>195162.50926950335</v>
      </c>
      <c r="AX21" s="24">
        <f ca="1">AX20+(AX22-AX19)/Inputs!B22/12</f>
        <v>194991.11744789564</v>
      </c>
      <c r="AY21" s="24">
        <f ca="1">AY20+(AY22-AY19)/Inputs!B22/12</f>
        <v>194826.49270067757</v>
      </c>
      <c r="AZ21" s="24">
        <f ca="1">AZ20+(AZ22-AZ19)/Inputs!B22/12</f>
        <v>194639.55736627473</v>
      </c>
      <c r="BA21" s="25">
        <f ca="1">SUM(AO21:AZ21)</f>
        <v>2346963.2509307414</v>
      </c>
      <c r="BB21" s="24">
        <f ca="1">BB20+(BB22-BB19)/Inputs!B22/12</f>
        <v>194532.81545839395</v>
      </c>
      <c r="BC21" s="24">
        <f ca="1">BC20+(BC22-BC19)/Inputs!B22/12</f>
        <v>194331.23259606669</v>
      </c>
      <c r="BD21" s="24">
        <f ca="1">BD20+(BD22-BD19)/Inputs!B22/12</f>
        <v>194086.5294519889</v>
      </c>
      <c r="BE21" s="24">
        <f ca="1">BE20+(BE22-BE19)/Inputs!B22/12</f>
        <v>193959.91594237337</v>
      </c>
      <c r="BF21" s="24">
        <f ca="1">BF20+(BF22-BF19)/Inputs!B22/12</f>
        <v>193916.33463581165</v>
      </c>
      <c r="BG21" s="24">
        <f ca="1">BG20+(BG22-BG19)/Inputs!B22/12</f>
        <v>193758.18662155804</v>
      </c>
      <c r="BH21" s="24">
        <f ca="1">BH20+(BH22-BH19)/Inputs!B22/12</f>
        <v>193549.27586707575</v>
      </c>
      <c r="BI21" s="24">
        <f ca="1">BI20+(BI22-BI19)/Inputs!B22/12</f>
        <v>193317.59694305182</v>
      </c>
      <c r="BJ21" s="24">
        <f ca="1">BJ20+(BJ22-BJ19)/Inputs!B22/12</f>
        <v>193118.36620510599</v>
      </c>
      <c r="BK21" s="24">
        <f ca="1">BK20+(BK22-BK19)/Inputs!B22/12</f>
        <v>192907.45806959519</v>
      </c>
      <c r="BL21" s="24">
        <f ca="1">BL20+(BL22-BL19)/Inputs!B22/12</f>
        <v>192878.0588854088</v>
      </c>
      <c r="BM21" s="24">
        <f ca="1">BM20+(BM22-BM19)/Inputs!B22/12</f>
        <v>192714.25771679002</v>
      </c>
      <c r="BN21" s="25">
        <f ca="1">SUM(BB21:BM21)</f>
        <v>2323070.0283932202</v>
      </c>
      <c r="BO21" s="24">
        <f ca="1">BO20+(BO22-BO19)/Inputs!B22/12</f>
        <v>192613.20167084929</v>
      </c>
      <c r="BP21" s="24">
        <f ca="1">BP20+(BP22-BP19)/Inputs!B22/12</f>
        <v>192471.21193244055</v>
      </c>
      <c r="BQ21" s="24">
        <f ca="1">BQ20+(BQ22-BQ19)/Inputs!B22/12</f>
        <v>192320.06798085655</v>
      </c>
      <c r="BR21" s="24">
        <f ca="1">BR20+(BR22-BR19)/Inputs!B22/12</f>
        <v>192249.00684085314</v>
      </c>
      <c r="BS21" s="24">
        <f ca="1">BS20+(BS22-BS19)/Inputs!B22/12</f>
        <v>192166.59495175732</v>
      </c>
      <c r="BT21" s="24">
        <f ca="1">BT20+(BT22-BT19)/Inputs!B22/12</f>
        <v>191986.56115868568</v>
      </c>
      <c r="BU21" s="24">
        <f ca="1">BU20+(BU22-BU19)/Inputs!B22/12</f>
        <v>191851.90788904999</v>
      </c>
      <c r="BV21" s="24">
        <f ca="1">BV20+(BV22-BV19)/Inputs!B22/12</f>
        <v>191798.47435644246</v>
      </c>
      <c r="BW21" s="24">
        <f ca="1">BW20+(BW22-BW19)/Inputs!B22/12</f>
        <v>191606.00064948061</v>
      </c>
      <c r="BX21" s="24">
        <f ca="1">BX20+(BX22-BX19)/Inputs!B22/12</f>
        <v>191561.2902024239</v>
      </c>
      <c r="BY21" s="24">
        <f ca="1">BY20+(BY22-BY19)/Inputs!B22/12</f>
        <v>191341.65559124513</v>
      </c>
      <c r="BZ21" s="24">
        <f ca="1">BZ20+(BZ22-BZ19)/Inputs!B22/12</f>
        <v>191279.21661784916</v>
      </c>
      <c r="CA21" s="25">
        <f ca="1">SUM(BO21:BZ21)</f>
        <v>2303245.189841934</v>
      </c>
      <c r="CB21" s="24">
        <f ca="1">CB20+(CB22-CB19)/Inputs!B22/12</f>
        <v>191086.24050272032</v>
      </c>
      <c r="CC21" s="24">
        <f ca="1">CC20+(CC22-CC19)/Inputs!B22/12</f>
        <v>190869.30444622668</v>
      </c>
      <c r="CD21" s="24">
        <f ca="1">CD20+(CD22-CD19)/Inputs!B22/12</f>
        <v>190747.63419395941</v>
      </c>
      <c r="CE21" s="24">
        <f ca="1">CE20+(CE22-CE19)/Inputs!B22/12</f>
        <v>190630.53482412215</v>
      </c>
      <c r="CF21" s="24">
        <f ca="1">CF20+(CF22-CF19)/Inputs!B22/12</f>
        <v>190555.5877968132</v>
      </c>
      <c r="CG21" s="24">
        <f ca="1">CG20+(CG22-CG19)/Inputs!B22/12</f>
        <v>190382.21860826464</v>
      </c>
      <c r="CH21" s="24">
        <f ca="1">CH20+(CH22-CH19)/Inputs!B22/12</f>
        <v>190202.80823425541</v>
      </c>
      <c r="CI21" s="24">
        <f ca="1">CI20+(CI22-CI19)/Inputs!B22/12</f>
        <v>190031.87990070053</v>
      </c>
      <c r="CJ21" s="24">
        <f ca="1">CJ20+(CJ22-CJ19)/Inputs!B22/12</f>
        <v>190002.18926176711</v>
      </c>
      <c r="CK21" s="24">
        <f ca="1">CK20+(CK22-CK19)/Inputs!B22/12</f>
        <v>189867.2408876126</v>
      </c>
      <c r="CL21" s="24">
        <f ca="1">CL20+(CL22-CL19)/Inputs!B22/12</f>
        <v>189796.85879049709</v>
      </c>
      <c r="CM21" s="24">
        <f ca="1">CM20+(CM22-CM19)/Inputs!B22/12</f>
        <v>189764.40071748599</v>
      </c>
      <c r="CN21" s="25">
        <f ca="1">SUM(CB21:CM21)</f>
        <v>2283936.898164425</v>
      </c>
      <c r="CO21" s="24">
        <f ca="1">CO20+(CO22-CO19)/Inputs!B22/12</f>
        <v>189736.33757050018</v>
      </c>
      <c r="CP21" s="24">
        <f ca="1">CP20+(CP22-CP19)/Inputs!B22/12</f>
        <v>189622.44206600008</v>
      </c>
      <c r="CQ21" s="24">
        <f ca="1">CQ20+(CQ22-CQ19)/Inputs!B22/12</f>
        <v>189617.5449529617</v>
      </c>
      <c r="CR21" s="24">
        <f ca="1">CR20+(CR22-CR19)/Inputs!B22/12</f>
        <v>189490.74974560193</v>
      </c>
      <c r="CS21" s="24">
        <f ca="1">CS20+(CS22-CS19)/Inputs!B22/12</f>
        <v>189374.30242697214</v>
      </c>
      <c r="CT21" s="24">
        <f ca="1">CT20+(CT22-CT19)/Inputs!B22/12</f>
        <v>189292.95468472128</v>
      </c>
      <c r="CU21" s="24">
        <f ca="1">CU20+(CU22-CU19)/Inputs!B22/12</f>
        <v>189277.07397400113</v>
      </c>
      <c r="CV21" s="24">
        <f ca="1">CV20+(CV22-CV19)/Inputs!B22/12</f>
        <v>189161.54885746044</v>
      </c>
      <c r="CW21" s="24">
        <f ca="1">CW20+(CW22-CW19)/Inputs!B22/12</f>
        <v>189007.54941117347</v>
      </c>
      <c r="CX21" s="24">
        <f ca="1">CX20+(CX22-CX19)/Inputs!B22/12</f>
        <v>188947.17496137507</v>
      </c>
      <c r="CY21" s="24">
        <f ca="1">CY20+(CY22-CY19)/Inputs!B22/12</f>
        <v>188884.15635858462</v>
      </c>
      <c r="CZ21" s="24">
        <f ca="1">CZ20+(CZ22-CZ19)/Inputs!B22/12</f>
        <v>188684.9956470847</v>
      </c>
      <c r="DA21" s="25">
        <f ca="1">SUM(CO21:CZ21)</f>
        <v>2271096.8306564367</v>
      </c>
      <c r="DB21" s="24">
        <f ca="1">DB20+(DB22-DB19)/Inputs!B22/12</f>
        <v>188633.03454862771</v>
      </c>
      <c r="DC21" s="24">
        <f ca="1">DC20+(DC22-DC19)/Inputs!B22/12</f>
        <v>188586.32306769482</v>
      </c>
      <c r="DD21" s="24">
        <f ca="1">DD20+(DD22-DD19)/Inputs!B22/12</f>
        <v>188434.2330968054</v>
      </c>
      <c r="DE21" s="24">
        <f ca="1">DE20+(DE22-DE19)/Inputs!B22/12</f>
        <v>188265.94939125175</v>
      </c>
      <c r="DF21" s="24">
        <f ca="1">DF20+(DF22-DF19)/Inputs!B22/12</f>
        <v>188171.11342188841</v>
      </c>
      <c r="DG21" s="24">
        <f ca="1">DG20+(DG22-DG19)/Inputs!B22/12</f>
        <v>187973.81657590464</v>
      </c>
      <c r="DH21" s="24">
        <f ca="1">DH20+(DH22-DH19)/Inputs!B22/12</f>
        <v>187911.68027226909</v>
      </c>
      <c r="DI21" s="24">
        <f ca="1">DI20+(DI22-DI19)/Inputs!B22/12</f>
        <v>187765.2517616954</v>
      </c>
      <c r="DJ21" s="24">
        <f ca="1">DJ20+(DJ22-DJ19)/Inputs!B22/12</f>
        <v>187577.77550720793</v>
      </c>
      <c r="DK21" s="24">
        <f ca="1">DK20+(DK22-DK19)/Inputs!B22/12</f>
        <v>187525.98691537476</v>
      </c>
      <c r="DL21" s="24">
        <f ca="1">DL20+(DL22-DL19)/Inputs!B22/12</f>
        <v>187505.78800442087</v>
      </c>
      <c r="DM21" s="24">
        <f ca="1">DM20+(DM22-DM19)/Inputs!B22/12</f>
        <v>187419.04404817021</v>
      </c>
      <c r="DN21" s="25">
        <f ca="1">SUM(DB21:DM21)</f>
        <v>2255769.9966113111</v>
      </c>
      <c r="DO21" s="24">
        <f ca="1">DO20+(DO22-DO19)/Inputs!B22/12</f>
        <v>187257.32218073469</v>
      </c>
      <c r="DP21" s="24">
        <f ca="1">DP20+(DP22-DP19)/Inputs!B22/12</f>
        <v>187187.38660077931</v>
      </c>
      <c r="DQ21" s="24">
        <f ca="1">DQ20+(DQ22-DQ19)/Inputs!B22/12</f>
        <v>187176.26184566721</v>
      </c>
      <c r="DR21" s="24">
        <f ca="1">DR20+(DR22-DR19)/Inputs!B22/12</f>
        <v>187036.4748132003</v>
      </c>
      <c r="DS21" s="24">
        <f ca="1">DS20+(DS22-DS19)/Inputs!B22/12</f>
        <v>186928.38648150209</v>
      </c>
      <c r="DT21" s="24">
        <f ca="1">DT20+(DT22-DT19)/Inputs!B22/12</f>
        <v>186787.77111841683</v>
      </c>
      <c r="DU21" s="24">
        <f ca="1">DU20+(DU22-DU19)/Inputs!B22/12</f>
        <v>186738.46294459188</v>
      </c>
      <c r="DV21" s="24">
        <f ca="1">DV20+(DV22-DV19)/Inputs!B22/12</f>
        <v>186711.2234298535</v>
      </c>
      <c r="DW21" s="24">
        <f ca="1">DW20+(DW22-DW19)/Inputs!B22/12</f>
        <v>186537.74788205573</v>
      </c>
      <c r="DX21" s="24">
        <f ca="1">DX20+(DX22-DX19)/Inputs!B22/12</f>
        <v>186405.9957637458</v>
      </c>
      <c r="DY21" s="24">
        <f ca="1">DY20+(DY22-DY19)/Inputs!B22/12</f>
        <v>186324.88887767712</v>
      </c>
      <c r="DZ21" s="24">
        <f ca="1">DZ20+(DZ22-DZ19)/Inputs!B22/12</f>
        <v>186253.66082628522</v>
      </c>
      <c r="EA21" s="25">
        <f ca="1">SUM(DO21:DZ21)</f>
        <v>2241345.5827645101</v>
      </c>
      <c r="EB21" s="24">
        <f ca="1">EB20+(EB22-EB19)/Inputs!B22/12</f>
        <v>186130.23224817793</v>
      </c>
      <c r="EC21" s="24">
        <f ca="1">EC20+(EC22-EC19)/Inputs!B22/12</f>
        <v>185982.42578733707</v>
      </c>
      <c r="ED21" s="24">
        <f ca="1">ED20+(ED22-ED19)/Inputs!B22/12</f>
        <v>185770.38008675849</v>
      </c>
      <c r="EE21" s="24">
        <f ca="1">EE20+(EE22-EE19)/Inputs!B22/12</f>
        <v>185729.93623218153</v>
      </c>
      <c r="EF21" s="24">
        <f ca="1">EF20+(EF22-EF19)/Inputs!B22/12</f>
        <v>185616.4606385415</v>
      </c>
      <c r="EG21" s="24">
        <f ca="1">EG20+(EG22-EG19)/Inputs!B22/12</f>
        <v>185511.56121229182</v>
      </c>
      <c r="EH21" s="24">
        <f ca="1">EH20+(EH22-EH19)/Inputs!B22/12</f>
        <v>185379.15791214022</v>
      </c>
      <c r="EI21" s="24">
        <f ca="1">EI20+(EI22-EI19)/Inputs!B22/12</f>
        <v>185278.09615294193</v>
      </c>
      <c r="EJ21" s="24">
        <f ca="1">EJ20+(EJ22-EJ19)/Inputs!B22/12</f>
        <v>185147.17277981364</v>
      </c>
      <c r="EK21" s="24">
        <f ca="1">EK20+(EK22-EK19)/Inputs!B22/12</f>
        <v>185009.97812732551</v>
      </c>
      <c r="EL21" s="24">
        <f ca="1">EL20+(EL22-EL19)/Inputs!B22/12</f>
        <v>184966.25302372014</v>
      </c>
      <c r="EM21" s="24">
        <f ca="1">EM20+(EM22-EM19)/Inputs!B22/12</f>
        <v>184864.79153343072</v>
      </c>
      <c r="EN21" s="25">
        <f ca="1">SUM(EB21:EM21)</f>
        <v>2225386.4457346606</v>
      </c>
    </row>
    <row r="22" spans="1:144" ht="12.75" customHeight="1" outlineLevel="1">
      <c r="A22" s="9" t="str">
        <f>Labels!B14</f>
        <v>Desired Capital</v>
      </c>
      <c r="B22" s="28">
        <f>Inputs!B20*B10/(1/Inputs!B19/12+'(Other Computations)'!B144)</f>
        <v>34645298.421926454</v>
      </c>
      <c r="C22" s="28">
        <f ca="1">Inputs!B20*C10/(1/Inputs!B19/12+'(Other Computations)'!B144)</f>
        <v>34628888.857063226</v>
      </c>
      <c r="D22" s="28">
        <f ca="1">Inputs!B20*D10/(1/Inputs!B19/12+'(Other Computations)'!B144)</f>
        <v>34614886.314329758</v>
      </c>
      <c r="E22" s="28">
        <f ca="1">Inputs!B20*E10/(1/Inputs!B19/12+'(Other Computations)'!B144)</f>
        <v>34601971.302639529</v>
      </c>
      <c r="F22" s="28">
        <f ca="1">Inputs!B20*F10/(1/Inputs!B19/12+'(Other Computations)'!B144)</f>
        <v>34590459.988797061</v>
      </c>
      <c r="G22" s="28">
        <f ca="1">Inputs!B20*G10/(1/Inputs!B19/12+'(Other Computations)'!B144)</f>
        <v>34576345.784343287</v>
      </c>
      <c r="H22" s="28">
        <f ca="1">Inputs!B20*H10/(1/Inputs!B19/12+'(Other Computations)'!B144)</f>
        <v>34563312.478550866</v>
      </c>
      <c r="I22" s="28">
        <f ca="1">Inputs!B20*I10/(1/Inputs!B19/12+'(Other Computations)'!B144)</f>
        <v>34548773.487049401</v>
      </c>
      <c r="J22" s="28">
        <f ca="1">Inputs!B20*J10/(1/Inputs!B19/12+'(Other Computations)'!B144)</f>
        <v>34533505.878358275</v>
      </c>
      <c r="K22" s="28">
        <f ca="1">Inputs!B20*K10/(1/Inputs!B19/12+'(Other Computations)'!B144)</f>
        <v>34516256.813211553</v>
      </c>
      <c r="L22" s="28">
        <f ca="1">Inputs!B20*L10/(1/Inputs!B19/12+'(Other Computations)'!B144)</f>
        <v>34506540.769457571</v>
      </c>
      <c r="M22" s="28">
        <f ca="1">Inputs!B20*M10/(1/Inputs!B19/12+'(Other Computations)'!B144)</f>
        <v>34492606.249372929</v>
      </c>
      <c r="N22" s="29">
        <f ca="1">M22</f>
        <v>34492606.249372929</v>
      </c>
      <c r="O22" s="28">
        <f ca="1">Inputs!B20*O10/(1/Inputs!B19/12+'(Other Computations)'!B144)</f>
        <v>34479255.316150352</v>
      </c>
      <c r="P22" s="28">
        <f ca="1">Inputs!B20*P10/(1/Inputs!B19/12+'(Other Computations)'!B144)</f>
        <v>34466536.068348788</v>
      </c>
      <c r="Q22" s="28">
        <f ca="1">Inputs!B20*Q10/(1/Inputs!B19/12+'(Other Computations)'!B144)</f>
        <v>34453031.067684807</v>
      </c>
      <c r="R22" s="28">
        <f ca="1">Inputs!B20*R10/(1/Inputs!B19/12+'(Other Computations)'!B144)</f>
        <v>34441912.744387202</v>
      </c>
      <c r="S22" s="28">
        <f ca="1">Inputs!B20*S10/(1/Inputs!B19/12+'(Other Computations)'!B144)</f>
        <v>34431848.513622589</v>
      </c>
      <c r="T22" s="28">
        <f ca="1">Inputs!B20*T10/(1/Inputs!B19/12+'(Other Computations)'!B144)</f>
        <v>34419664.831690513</v>
      </c>
      <c r="U22" s="28">
        <f ca="1">Inputs!B20*U10/(1/Inputs!B19/12+'(Other Computations)'!B144)</f>
        <v>34409141.232731186</v>
      </c>
      <c r="V22" s="28">
        <f ca="1">Inputs!B20*V10/(1/Inputs!B19/12+'(Other Computations)'!B144)</f>
        <v>34393582.092641763</v>
      </c>
      <c r="W22" s="28">
        <f ca="1">Inputs!B20*W10/(1/Inputs!B19/12+'(Other Computations)'!B144)</f>
        <v>34381732.163735285</v>
      </c>
      <c r="X22" s="28">
        <f ca="1">Inputs!B20*X10/(1/Inputs!B19/12+'(Other Computations)'!B144)</f>
        <v>34369716.532185905</v>
      </c>
      <c r="Y22" s="28">
        <f ca="1">Inputs!B20*Y10/(1/Inputs!B19/12+'(Other Computations)'!B144)</f>
        <v>34359210.224279739</v>
      </c>
      <c r="Z22" s="28">
        <f ca="1">Inputs!B20*Z10/(1/Inputs!B19/12+'(Other Computations)'!B144)</f>
        <v>34347387.91715534</v>
      </c>
      <c r="AA22" s="29">
        <f ca="1">Z22</f>
        <v>34347387.91715534</v>
      </c>
      <c r="AB22" s="28">
        <f ca="1">Inputs!B20*AB10/(1/Inputs!B19/12+'(Other Computations)'!B144)</f>
        <v>34331107.744091272</v>
      </c>
      <c r="AC22" s="28">
        <f ca="1">Inputs!B20*AC10/(1/Inputs!B19/12+'(Other Computations)'!B144)</f>
        <v>34317866.471639395</v>
      </c>
      <c r="AD22" s="28">
        <f ca="1">Inputs!B20*AD10/(1/Inputs!B19/12+'(Other Computations)'!B144)</f>
        <v>34306321.989415616</v>
      </c>
      <c r="AE22" s="28">
        <f ca="1">Inputs!B20*AE10/(1/Inputs!B19/12+'(Other Computations)'!B144)</f>
        <v>34296175.061168276</v>
      </c>
      <c r="AF22" s="28">
        <f ca="1">Inputs!B20*AF10/(1/Inputs!B19/12+'(Other Computations)'!B144)</f>
        <v>34277777.958643191</v>
      </c>
      <c r="AG22" s="28">
        <f ca="1">Inputs!B20*AG10/(1/Inputs!B19/12+'(Other Computations)'!B144)</f>
        <v>34265080.219377898</v>
      </c>
      <c r="AH22" s="28">
        <f ca="1">Inputs!B20*AH10/(1/Inputs!B19/12+'(Other Computations)'!B144)</f>
        <v>34247309.322931014</v>
      </c>
      <c r="AI22" s="28">
        <f ca="1">Inputs!B20*AI10/(1/Inputs!B19/12+'(Other Computations)'!B144)</f>
        <v>34233769.859053925</v>
      </c>
      <c r="AJ22" s="28">
        <f ca="1">Inputs!B20*AJ10/(1/Inputs!B19/12+'(Other Computations)'!B144)</f>
        <v>34219450.359858043</v>
      </c>
      <c r="AK22" s="28">
        <f ca="1">Inputs!B20*AK10/(1/Inputs!B19/12+'(Other Computations)'!B144)</f>
        <v>34206987.690884925</v>
      </c>
      <c r="AL22" s="28">
        <f ca="1">Inputs!B20*AL10/(1/Inputs!B19/12+'(Other Computations)'!B144)</f>
        <v>34192343.233185612</v>
      </c>
      <c r="AM22" s="28">
        <f ca="1">Inputs!B20*AM10/(1/Inputs!B19/12+'(Other Computations)'!B144)</f>
        <v>34179631.67672006</v>
      </c>
      <c r="AN22" s="29">
        <f ca="1">AM22</f>
        <v>34179631.67672006</v>
      </c>
      <c r="AO22" s="28">
        <f ca="1">Inputs!B20*AO10/(1/Inputs!B19/12+'(Other Computations)'!B144)</f>
        <v>34162218.001505949</v>
      </c>
      <c r="AP22" s="28">
        <f ca="1">Inputs!B20*AP10/(1/Inputs!B19/12+'(Other Computations)'!B144)</f>
        <v>34144226.596262693</v>
      </c>
      <c r="AQ22" s="28">
        <f ca="1">Inputs!B20*AQ10/(1/Inputs!B19/12+'(Other Computations)'!B144)</f>
        <v>34131735.914856873</v>
      </c>
      <c r="AR22" s="28">
        <f ca="1">Inputs!B20*AR10/(1/Inputs!B19/12+'(Other Computations)'!B144)</f>
        <v>34117440.554986008</v>
      </c>
      <c r="AS22" s="28">
        <f ca="1">Inputs!B20*AS10/(1/Inputs!B19/12+'(Other Computations)'!B144)</f>
        <v>34105711.43819119</v>
      </c>
      <c r="AT22" s="28">
        <f ca="1">Inputs!B20*AT10/(1/Inputs!B19/12+'(Other Computations)'!B144)</f>
        <v>34091658.368903421</v>
      </c>
      <c r="AU22" s="28">
        <f ca="1">Inputs!B20*AU10/(1/Inputs!B19/12+'(Other Computations)'!B144)</f>
        <v>34075902.672336459</v>
      </c>
      <c r="AV22" s="28">
        <f ca="1">Inputs!B20*AV10/(1/Inputs!B19/12+'(Other Computations)'!B144)</f>
        <v>34064516.684205368</v>
      </c>
      <c r="AW22" s="28">
        <f ca="1">Inputs!B20*AW10/(1/Inputs!B19/12+'(Other Computations)'!B144)</f>
        <v>34051506.151536524</v>
      </c>
      <c r="AX22" s="28">
        <f ca="1">Inputs!B20*AX10/(1/Inputs!B19/12+'(Other Computations)'!B144)</f>
        <v>34037733.57496503</v>
      </c>
      <c r="AY22" s="28">
        <f ca="1">Inputs!B20*AY10/(1/Inputs!B19/12+'(Other Computations)'!B144)</f>
        <v>34024110.664896786</v>
      </c>
      <c r="AZ22" s="28">
        <f ca="1">Inputs!B20*AZ10/(1/Inputs!B19/12+'(Other Computations)'!B144)</f>
        <v>34009601.928565122</v>
      </c>
      <c r="BA22" s="29">
        <f ca="1">AZ22</f>
        <v>34009601.928565122</v>
      </c>
      <c r="BB22" s="28">
        <f ca="1">Inputs!B20*BB10/(1/Inputs!B19/12+'(Other Computations)'!B144)</f>
        <v>33997874.309004255</v>
      </c>
      <c r="BC22" s="28">
        <f ca="1">Inputs!B20*BC10/(1/Inputs!B19/12+'(Other Computations)'!B144)</f>
        <v>33982712.034701221</v>
      </c>
      <c r="BD22" s="28">
        <f ca="1">Inputs!B20*BD10/(1/Inputs!B19/12+'(Other Computations)'!B144)</f>
        <v>33965865.654652134</v>
      </c>
      <c r="BE22" s="28">
        <f ca="1">Inputs!B20*BE10/(1/Inputs!B19/12+'(Other Computations)'!B144)</f>
        <v>33953116.049932361</v>
      </c>
      <c r="BF22" s="28">
        <f ca="1">Inputs!B20*BF10/(1/Inputs!B19/12+'(Other Computations)'!B144)</f>
        <v>33943329.267084628</v>
      </c>
      <c r="BG22" s="28">
        <f ca="1">Inputs!B20*BG10/(1/Inputs!B19/12+'(Other Computations)'!B144)</f>
        <v>33929450.391957708</v>
      </c>
      <c r="BH22" s="28">
        <f ca="1">Inputs!B20*BH10/(1/Inputs!B19/12+'(Other Computations)'!B144)</f>
        <v>33913644.164828122</v>
      </c>
      <c r="BI22" s="28">
        <f ca="1">Inputs!B20*BI10/(1/Inputs!B19/12+'(Other Computations)'!B144)</f>
        <v>33896891.985192493</v>
      </c>
      <c r="BJ22" s="28">
        <f ca="1">Inputs!B20*BJ10/(1/Inputs!B19/12+'(Other Computations)'!B144)</f>
        <v>33881170.346016943</v>
      </c>
      <c r="BK22" s="28">
        <f ca="1">Inputs!B20*BK10/(1/Inputs!B19/12+'(Other Computations)'!B144)</f>
        <v>33864928.805146083</v>
      </c>
      <c r="BL22" s="28">
        <f ca="1">Inputs!B20*BL10/(1/Inputs!B19/12+'(Other Computations)'!B144)</f>
        <v>33855104.25957296</v>
      </c>
      <c r="BM22" s="28">
        <f ca="1">Inputs!B20*BM10/(1/Inputs!B19/12+'(Other Computations)'!B144)</f>
        <v>33840508.519214608</v>
      </c>
      <c r="BN22" s="29">
        <f ca="1">BM22</f>
        <v>33840508.519214608</v>
      </c>
      <c r="BO22" s="28">
        <f ca="1">Inputs!B20*BO10/(1/Inputs!B19/12+'(Other Computations)'!B144)</f>
        <v>33828066.281541981</v>
      </c>
      <c r="BP22" s="28">
        <f ca="1">Inputs!B20*BP10/(1/Inputs!B19/12+'(Other Computations)'!B144)</f>
        <v>33814136.254301459</v>
      </c>
      <c r="BQ22" s="28">
        <f ca="1">Inputs!B20*BQ10/(1/Inputs!B19/12+'(Other Computations)'!B144)</f>
        <v>33799808.746586747</v>
      </c>
      <c r="BR22" s="28">
        <f ca="1">Inputs!B20*BR10/(1/Inputs!B19/12+'(Other Computations)'!B144)</f>
        <v>33788295.99296616</v>
      </c>
      <c r="BS22" s="28">
        <f ca="1">Inputs!B20*BS10/(1/Inputs!B19/12+'(Other Computations)'!B144)</f>
        <v>33776388.834022261</v>
      </c>
      <c r="BT22" s="28">
        <f ca="1">Inputs!B20*BT10/(1/Inputs!B19/12+'(Other Computations)'!B144)</f>
        <v>33760953.402941495</v>
      </c>
      <c r="BU22" s="28">
        <f ca="1">Inputs!B20*BU10/(1/Inputs!B19/12+'(Other Computations)'!B144)</f>
        <v>33747042.512857452</v>
      </c>
      <c r="BV22" s="28">
        <f ca="1">Inputs!B20*BV10/(1/Inputs!B19/12+'(Other Computations)'!B144)</f>
        <v>33736012.757602744</v>
      </c>
      <c r="BW22" s="28">
        <f ca="1">Inputs!B20*BW10/(1/Inputs!B19/12+'(Other Computations)'!B144)</f>
        <v>33720006.925455838</v>
      </c>
      <c r="BX22" s="28">
        <f ca="1">Inputs!B20*BX10/(1/Inputs!B19/12+'(Other Computations)'!B144)</f>
        <v>33709193.750263646</v>
      </c>
      <c r="BY22" s="28">
        <f ca="1">Inputs!B20*BY10/(1/Inputs!B19/12+'(Other Computations)'!B144)</f>
        <v>33692133.867526397</v>
      </c>
      <c r="BZ22" s="28">
        <f ca="1">Inputs!B20*BZ10/(1/Inputs!B19/12+'(Other Computations)'!B144)</f>
        <v>33680577.757276192</v>
      </c>
      <c r="CA22" s="29">
        <f ca="1">BZ22</f>
        <v>33680577.757276192</v>
      </c>
      <c r="CB22" s="28">
        <f ca="1">Inputs!B20*CB10/(1/Inputs!B19/12+'(Other Computations)'!B144)</f>
        <v>33664361.417871274</v>
      </c>
      <c r="CC22" s="28">
        <f ca="1">Inputs!B20*CC10/(1/Inputs!B19/12+'(Other Computations)'!B144)</f>
        <v>33647158.33083263</v>
      </c>
      <c r="CD22" s="28">
        <f ca="1">Inputs!B20*CD10/(1/Inputs!B19/12+'(Other Computations)'!B144)</f>
        <v>33633264.402519435</v>
      </c>
      <c r="CE22" s="28">
        <f ca="1">Inputs!B20*CE10/(1/Inputs!B19/12+'(Other Computations)'!B144)</f>
        <v>33619515.755049057</v>
      </c>
      <c r="CF22" s="28">
        <f ca="1">Inputs!B20*CF10/(1/Inputs!B19/12+'(Other Computations)'!B144)</f>
        <v>33607250.194494113</v>
      </c>
      <c r="CG22" s="28">
        <f ca="1">Inputs!B20*CG10/(1/Inputs!B19/12+'(Other Computations)'!B144)</f>
        <v>33591448.326294556</v>
      </c>
      <c r="CH22" s="28">
        <f ca="1">Inputs!B20*CH10/(1/Inputs!B19/12+'(Other Computations)'!B144)</f>
        <v>33575328.615518883</v>
      </c>
      <c r="CI22" s="28">
        <f ca="1">Inputs!B20*CI10/(1/Inputs!B19/12+'(Other Computations)'!B144)</f>
        <v>33559428.906564832</v>
      </c>
      <c r="CJ22" s="28">
        <f ca="1">Inputs!B20*CJ10/(1/Inputs!B19/12+'(Other Computations)'!B144)</f>
        <v>33548538.776942983</v>
      </c>
      <c r="CK22" s="28">
        <f ca="1">Inputs!B20*CK10/(1/Inputs!B19/12+'(Other Computations)'!B144)</f>
        <v>33533924.319338966</v>
      </c>
      <c r="CL22" s="28">
        <f ca="1">Inputs!B20*CL10/(1/Inputs!B19/12+'(Other Computations)'!B144)</f>
        <v>33521564.121534329</v>
      </c>
      <c r="CM22" s="28">
        <f ca="1">Inputs!B20*CM10/(1/Inputs!B19/12+'(Other Computations)'!B144)</f>
        <v>33510585.797319405</v>
      </c>
      <c r="CN22" s="29">
        <f ca="1">CM22</f>
        <v>33510585.797319405</v>
      </c>
      <c r="CO22" s="28">
        <f ca="1">Inputs!B20*CO10/(1/Inputs!B19/12+'(Other Computations)'!B144)</f>
        <v>33499806.804974366</v>
      </c>
      <c r="CP22" s="28">
        <f ca="1">Inputs!B20*CP10/(1/Inputs!B19/12+'(Other Computations)'!B144)</f>
        <v>33485975.131779775</v>
      </c>
      <c r="CQ22" s="28">
        <f ca="1">Inputs!B20*CQ10/(1/Inputs!B19/12+'(Other Computations)'!B144)</f>
        <v>33476017.665842023</v>
      </c>
      <c r="CR22" s="28">
        <f ca="1">Inputs!B20*CR10/(1/Inputs!B19/12+'(Other Computations)'!B144)</f>
        <v>33461749.30278372</v>
      </c>
      <c r="CS22" s="28">
        <f ca="1">Inputs!B20*CS10/(1/Inputs!B19/12+'(Other Computations)'!B144)</f>
        <v>33447785.939142924</v>
      </c>
      <c r="CT22" s="28">
        <f ca="1">Inputs!B20*CT10/(1/Inputs!B19/12+'(Other Computations)'!B144)</f>
        <v>33435054.64366563</v>
      </c>
      <c r="CU22" s="28">
        <f ca="1">Inputs!B20*CU10/(1/Inputs!B19/12+'(Other Computations)'!B144)</f>
        <v>33424681.928840958</v>
      </c>
      <c r="CV22" s="28">
        <f ca="1">Inputs!B20*CV10/(1/Inputs!B19/12+'(Other Computations)'!B144)</f>
        <v>33410781.91621672</v>
      </c>
      <c r="CW22" s="28">
        <f ca="1">Inputs!B20*CW10/(1/Inputs!B19/12+'(Other Computations)'!B144)</f>
        <v>33395443.044955224</v>
      </c>
      <c r="CX22" s="28">
        <f ca="1">Inputs!B20*CX10/(1/Inputs!B19/12+'(Other Computations)'!B144)</f>
        <v>33383403.412291411</v>
      </c>
      <c r="CY22" s="28">
        <f ca="1">Inputs!B20*CY10/(1/Inputs!B19/12+'(Other Computations)'!B144)</f>
        <v>33371299.518475216</v>
      </c>
      <c r="CZ22" s="28">
        <f ca="1">Inputs!B20*CZ10/(1/Inputs!B19/12+'(Other Computations)'!B144)</f>
        <v>33354303.15462283</v>
      </c>
      <c r="DA22" s="29">
        <f ca="1">CZ22</f>
        <v>33354303.15462283</v>
      </c>
      <c r="DB22" s="28">
        <f ca="1">Inputs!B20*DB10/(1/Inputs!B19/12+'(Other Computations)'!B144)</f>
        <v>33342478.863115497</v>
      </c>
      <c r="DC22" s="28">
        <f ca="1">Inputs!B20*DC10/(1/Inputs!B19/12+'(Other Computations)'!B144)</f>
        <v>33330892.765573025</v>
      </c>
      <c r="DD22" s="28">
        <f ca="1">Inputs!B20*DD10/(1/Inputs!B19/12+'(Other Computations)'!B144)</f>
        <v>33315536.713598728</v>
      </c>
      <c r="DE22" s="28">
        <f ca="1">Inputs!B20*DE10/(1/Inputs!B19/12+'(Other Computations)'!B144)</f>
        <v>33299514.562071957</v>
      </c>
      <c r="DF22" s="28">
        <f ca="1">Inputs!B20*DF10/(1/Inputs!B19/12+'(Other Computations)'!B144)</f>
        <v>33286059.650413752</v>
      </c>
      <c r="DG22" s="28">
        <f ca="1">Inputs!B20*DG10/(1/Inputs!B19/12+'(Other Computations)'!B144)</f>
        <v>33268916.681177411</v>
      </c>
      <c r="DH22" s="28">
        <f ca="1">Inputs!B20*DH10/(1/Inputs!B19/12+'(Other Computations)'!B144)</f>
        <v>33256522.283379503</v>
      </c>
      <c r="DI22" s="28">
        <f ca="1">Inputs!B20*DI10/(1/Inputs!B19/12+'(Other Computations)'!B144)</f>
        <v>33241133.271311726</v>
      </c>
      <c r="DJ22" s="28">
        <f ca="1">Inputs!B20*DJ10/(1/Inputs!B19/12+'(Other Computations)'!B144)</f>
        <v>33224193.888129856</v>
      </c>
      <c r="DK22" s="28">
        <f ca="1">Inputs!B20*DK10/(1/Inputs!B19/12+'(Other Computations)'!B144)</f>
        <v>33212043.385811355</v>
      </c>
      <c r="DL22" s="28">
        <f ca="1">Inputs!B20*DL10/(1/Inputs!B19/12+'(Other Computations)'!B144)</f>
        <v>33201079.153074473</v>
      </c>
      <c r="DM22" s="28">
        <f ca="1">Inputs!B20*DM10/(1/Inputs!B19/12+'(Other Computations)'!B144)</f>
        <v>33187771.42421452</v>
      </c>
      <c r="DN22" s="29">
        <f ca="1">DM22</f>
        <v>33187771.42421452</v>
      </c>
      <c r="DO22" s="28">
        <f ca="1">Inputs!B20*DO10/(1/Inputs!B19/12+'(Other Computations)'!B144)</f>
        <v>33171743.009885758</v>
      </c>
      <c r="DP22" s="28">
        <f ca="1">Inputs!B20*DP10/(1/Inputs!B19/12+'(Other Computations)'!B144)</f>
        <v>33158936.392710634</v>
      </c>
      <c r="DQ22" s="28">
        <f ca="1">Inputs!B20*DQ10/(1/Inputs!B19/12+'(Other Computations)'!B144)</f>
        <v>33148272.436878052</v>
      </c>
      <c r="DR22" s="28">
        <f ca="1">Inputs!B20*DR10/(1/Inputs!B19/12+'(Other Computations)'!B144)</f>
        <v>33133041.744169734</v>
      </c>
      <c r="DS22" s="28">
        <f ca="1">Inputs!B20*DS10/(1/Inputs!B19/12+'(Other Computations)'!B144)</f>
        <v>33118875.893584192</v>
      </c>
      <c r="DT22" s="28">
        <f ca="1">Inputs!B20*DT10/(1/Inputs!B19/12+'(Other Computations)'!B144)</f>
        <v>33103521.640422188</v>
      </c>
      <c r="DU22" s="28">
        <f ca="1">Inputs!B20*DU10/(1/Inputs!B19/12+'(Other Computations)'!B144)</f>
        <v>33091398.151249666</v>
      </c>
      <c r="DV22" s="28">
        <f ca="1">Inputs!B20*DV10/(1/Inputs!B19/12+'(Other Computations)'!B144)</f>
        <v>33080111.219994497</v>
      </c>
      <c r="DW22" s="28">
        <f ca="1">Inputs!B20*DW10/(1/Inputs!B19/12+'(Other Computations)'!B144)</f>
        <v>33063604.715660475</v>
      </c>
      <c r="DX22" s="28">
        <f ca="1">Inputs!B20*DX10/(1/Inputs!B19/12+'(Other Computations)'!B144)</f>
        <v>33048493.963354833</v>
      </c>
      <c r="DY22" s="28">
        <f ca="1">Inputs!B20*DY10/(1/Inputs!B19/12+'(Other Computations)'!B144)</f>
        <v>33035172.940293562</v>
      </c>
      <c r="DZ22" s="28">
        <f ca="1">Inputs!B20*DZ10/(1/Inputs!B19/12+'(Other Computations)'!B144)</f>
        <v>33022216.393348783</v>
      </c>
      <c r="EA22" s="29">
        <f ca="1">DZ22</f>
        <v>33022216.393348783</v>
      </c>
      <c r="EB22" s="28">
        <f ca="1">Inputs!B20*EB10/(1/Inputs!B19/12+'(Other Computations)'!B144)</f>
        <v>33007388.691194795</v>
      </c>
      <c r="EC22" s="28">
        <f ca="1">Inputs!B20*EC10/(1/Inputs!B19/12+'(Other Computations)'!B144)</f>
        <v>32991637.078987528</v>
      </c>
      <c r="ED22" s="28">
        <f ca="1">Inputs!B20*ED10/(1/Inputs!B19/12+'(Other Computations)'!B144)</f>
        <v>32973513.307820734</v>
      </c>
      <c r="EE22" s="28">
        <f ca="1">Inputs!B20*EE10/(1/Inputs!B19/12+'(Other Computations)'!B144)</f>
        <v>32961448.917005889</v>
      </c>
      <c r="EF22" s="28">
        <f ca="1">Inputs!B20*EF10/(1/Inputs!B19/12+'(Other Computations)'!B144)</f>
        <v>32946822.819320478</v>
      </c>
      <c r="EG22" s="28">
        <f ca="1">Inputs!B20*EG10/(1/Inputs!B19/12+'(Other Computations)'!B144)</f>
        <v>32932463.799917564</v>
      </c>
      <c r="EH22" s="28">
        <f ca="1">Inputs!B20*EH10/(1/Inputs!B19/12+'(Other Computations)'!B144)</f>
        <v>32917096.801733203</v>
      </c>
      <c r="EI22" s="28">
        <f ca="1">Inputs!B20*EI10/(1/Inputs!B19/12+'(Other Computations)'!B144)</f>
        <v>32902811.166076601</v>
      </c>
      <c r="EJ22" s="28">
        <f ca="1">Inputs!B20*EJ10/(1/Inputs!B19/12+'(Other Computations)'!B144)</f>
        <v>32887440.920786604</v>
      </c>
      <c r="EK22" s="28">
        <f ca="1">Inputs!B20*EK10/(1/Inputs!B19/12+'(Other Computations)'!B144)</f>
        <v>32871799.019612104</v>
      </c>
      <c r="EL22" s="28">
        <f ca="1">Inputs!B20*EL10/(1/Inputs!B19/12+'(Other Computations)'!B144)</f>
        <v>32859476.317100193</v>
      </c>
      <c r="EM22" s="28">
        <f ca="1">Inputs!B20*EM10/(1/Inputs!B19/12+'(Other Computations)'!B144)</f>
        <v>32845124.486118663</v>
      </c>
      <c r="EN22" s="29">
        <f ca="1">EM22</f>
        <v>32845124.486118663</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139.99309268024362</v>
      </c>
      <c r="E28" s="31">
        <f ca="1">D28+'(Other Computations)'!B61*(D29-D28)/Inputs!B28/12</f>
        <v>139.98049109923699</v>
      </c>
      <c r="F28" s="31">
        <f ca="1">E28+'(Other Computations)'!B61*(E29-E28)/Inputs!B28/12</f>
        <v>139.9628190015728</v>
      </c>
      <c r="G28" s="31">
        <f ca="1">F28+'(Other Computations)'!B61*(F29-F28)/Inputs!B28/12</f>
        <v>139.94081615742709</v>
      </c>
      <c r="H28" s="31">
        <f ca="1">G28+'(Other Computations)'!B61*(G29-G28)/Inputs!B28/12</f>
        <v>139.9135153060887</v>
      </c>
      <c r="I28" s="31">
        <f ca="1">H28+'(Other Computations)'!B61*(H29-H28)/Inputs!B28/12</f>
        <v>139.88152854855622</v>
      </c>
      <c r="J28" s="31">
        <f ca="1">I28+'(Other Computations)'!B61*(I29-I28)/Inputs!B28/12</f>
        <v>139.84436241085001</v>
      </c>
      <c r="K28" s="31">
        <f ca="1">J28+'(Other Computations)'!B61*(J29-J28)/Inputs!B28/12</f>
        <v>139.80186559625997</v>
      </c>
      <c r="L28" s="31">
        <f ca="1">K28+'(Other Computations)'!B61*(K29-K28)/Inputs!B28/12</f>
        <v>139.75336471422389</v>
      </c>
      <c r="M28" s="31">
        <f ca="1">L28+'(Other Computations)'!B61*(L29-L28)/Inputs!B28/12</f>
        <v>139.7022117256007</v>
      </c>
      <c r="N28" s="32">
        <f ca="1">M28</f>
        <v>139.7022117256007</v>
      </c>
      <c r="O28" s="31">
        <f ca="1">M28+'(Other Computations)'!B61*(M29-M28)/Inputs!B28/12</f>
        <v>139.64671604250319</v>
      </c>
      <c r="P28" s="31">
        <f ca="1">O28+'(Other Computations)'!B61*(O29-O28)/Inputs!B28/12</f>
        <v>139.58725778164512</v>
      </c>
      <c r="Q28" s="31">
        <f ca="1">P28+'(Other Computations)'!B61*(P29-P28)/Inputs!B28/12</f>
        <v>139.52422704311621</v>
      </c>
      <c r="R28" s="31">
        <f ca="1">Q28+'(Other Computations)'!B61*(Q29-Q28)/Inputs!B28/12</f>
        <v>139.45740666147157</v>
      </c>
      <c r="S28" s="31">
        <f ca="1">R28+'(Other Computations)'!B61*(R29-R28)/Inputs!B28/12</f>
        <v>139.38792173258537</v>
      </c>
      <c r="T28" s="31">
        <f ca="1">S28+'(Other Computations)'!B61*(S29-S28)/Inputs!B28/12</f>
        <v>139.31630450408832</v>
      </c>
      <c r="U28" s="31">
        <f ca="1">T28+'(Other Computations)'!B61*(T29-T28)/Inputs!B28/12</f>
        <v>139.24173641265472</v>
      </c>
      <c r="V28" s="31">
        <f ca="1">U28+'(Other Computations)'!B61*(U29-U28)/Inputs!B28/12</f>
        <v>139.16501385295552</v>
      </c>
      <c r="W28" s="31">
        <f ca="1">V28+'(Other Computations)'!B61*(V29-V28)/Inputs!B28/12</f>
        <v>139.08409225537747</v>
      </c>
      <c r="X28" s="31">
        <f ca="1">W28+'(Other Computations)'!B61*(W29-W28)/Inputs!B28/12</f>
        <v>139.00066750684203</v>
      </c>
      <c r="Y28" s="31">
        <f ca="1">X28+'(Other Computations)'!B61*(X29-X28)/Inputs!B28/12</f>
        <v>138.91475604718394</v>
      </c>
      <c r="Z28" s="31">
        <f ca="1">Y28+'(Other Computations)'!B61*(Y29-Y28)/Inputs!B28/12</f>
        <v>138.82707931767465</v>
      </c>
      <c r="AA28" s="32">
        <f ca="1">Z28</f>
        <v>138.82707931767465</v>
      </c>
      <c r="AB28" s="31">
        <f ca="1">Z28+'(Other Computations)'!B61*(Z29-Z28)/Inputs!B28/12</f>
        <v>138.7371490144962</v>
      </c>
      <c r="AC28" s="31">
        <f ca="1">AB28+'(Other Computations)'!B61*(AB29-AB28)/Inputs!B28/12</f>
        <v>138.64316872276638</v>
      </c>
      <c r="AD28" s="31">
        <f ca="1">AC28+'(Other Computations)'!B61*(AC29-AC28)/Inputs!B28/12</f>
        <v>138.5465499982634</v>
      </c>
      <c r="AE28" s="31">
        <f ca="1">AD28+'(Other Computations)'!B61*(AD29-AD28)/Inputs!B28/12</f>
        <v>138.4480992853259</v>
      </c>
      <c r="AF28" s="31">
        <f ca="1">AE28+'(Other Computations)'!B61*(AE29-AE28)/Inputs!B28/12</f>
        <v>138.34847415814866</v>
      </c>
      <c r="AG28" s="31">
        <f ca="1">AF28+'(Other Computations)'!B61*(AF29-AF28)/Inputs!B28/12</f>
        <v>138.24425240250088</v>
      </c>
      <c r="AH28" s="31">
        <f ca="1">AG28+'(Other Computations)'!B61*(AG29-AG28)/Inputs!B28/12</f>
        <v>138.13798280693189</v>
      </c>
      <c r="AI28" s="31">
        <f ca="1">AH28+'(Other Computations)'!B61*(AH29-AH28)/Inputs!B28/12</f>
        <v>138.02760666771749</v>
      </c>
      <c r="AJ28" s="31">
        <f ca="1">AI28+'(Other Computations)'!B61*(AI29-AI28)/Inputs!B28/12</f>
        <v>137.91504177078878</v>
      </c>
      <c r="AK28" s="31">
        <f ca="1">AJ28+'(Other Computations)'!B61*(AJ29-AJ28)/Inputs!B28/12</f>
        <v>137.80004159460151</v>
      </c>
      <c r="AL28" s="31">
        <f ca="1">AK28+'(Other Computations)'!B61*(AK29-AK28)/Inputs!B28/12</f>
        <v>137.68347703162596</v>
      </c>
      <c r="AM28" s="31">
        <f ca="1">AL28+'(Other Computations)'!B61*(AL29-AL28)/Inputs!B28/12</f>
        <v>137.5644941692959</v>
      </c>
      <c r="AN28" s="32">
        <f ca="1">AM28</f>
        <v>137.5644941692959</v>
      </c>
      <c r="AO28" s="31">
        <f ca="1">AM28+'(Other Computations)'!B61*(AM29-AM28)/Inputs!B28/12</f>
        <v>137.44399603801546</v>
      </c>
      <c r="AP28" s="31">
        <f ca="1">AO28+'(Other Computations)'!B61*(AO29-AO28)/Inputs!B28/12</f>
        <v>137.32006701919767</v>
      </c>
      <c r="AQ28" s="31">
        <f ca="1">AP28+'(Other Computations)'!B61*(AP29-AP28)/Inputs!B28/12</f>
        <v>137.1925832304575</v>
      </c>
      <c r="AR28" s="31">
        <f ca="1">AQ28+'(Other Computations)'!B61*(AQ29-AQ28)/Inputs!B28/12</f>
        <v>137.06398354408583</v>
      </c>
      <c r="AS28" s="31">
        <f ca="1">AR28+'(Other Computations)'!B61*(AR29-AR28)/Inputs!B28/12</f>
        <v>136.93356175304453</v>
      </c>
      <c r="AT28" s="31">
        <f ca="1">AS28+'(Other Computations)'!B61*(AS29-AS28)/Inputs!B28/12</f>
        <v>136.80247209298375</v>
      </c>
      <c r="AU28" s="31">
        <f ca="1">AT28+'(Other Computations)'!B61*(AT29-AT28)/Inputs!B28/12</f>
        <v>136.66977722712201</v>
      </c>
      <c r="AV28" s="31">
        <f ca="1">AU28+'(Other Computations)'!B61*(AU29-AU28)/Inputs!B28/12</f>
        <v>136.53482854307637</v>
      </c>
      <c r="AW28" s="31">
        <f ca="1">AV28+'(Other Computations)'!B61*(AV29-AV28)/Inputs!B28/12</f>
        <v>136.39955246932459</v>
      </c>
      <c r="AX28" s="31">
        <f ca="1">AW28+'(Other Computations)'!B61*(AW29-AW28)/Inputs!B28/12</f>
        <v>136.26329685856311</v>
      </c>
      <c r="AY28" s="31">
        <f ca="1">AX28+'(Other Computations)'!B61*(AX29-AX28)/Inputs!B28/12</f>
        <v>136.12579149368872</v>
      </c>
      <c r="AZ28" s="31">
        <f ca="1">AY28+'(Other Computations)'!B61*(AY29-AY28)/Inputs!B28/12</f>
        <v>135.98715786412754</v>
      </c>
      <c r="BA28" s="32">
        <f ca="1">AZ28</f>
        <v>135.98715786412754</v>
      </c>
      <c r="BB28" s="31">
        <f ca="1">AZ28+'(Other Computations)'!B61*(AZ29-AZ28)/Inputs!B28/12</f>
        <v>135.84707823734558</v>
      </c>
      <c r="BC28" s="31">
        <f ca="1">BB28+'(Other Computations)'!B61*(BB29-BB28)/Inputs!B28/12</f>
        <v>135.70678775450466</v>
      </c>
      <c r="BD28" s="31">
        <f ca="1">BC28+'(Other Computations)'!B61*(BC29-BC28)/Inputs!B28/12</f>
        <v>135.56486959667291</v>
      </c>
      <c r="BE28" s="31">
        <f ca="1">BD28+'(Other Computations)'!B61*(BD29-BD28)/Inputs!B28/12</f>
        <v>135.42068478771995</v>
      </c>
      <c r="BF28" s="31">
        <f ca="1">BE28+'(Other Computations)'!B61*(BE29-BE28)/Inputs!B28/12</f>
        <v>135.27604643196744</v>
      </c>
      <c r="BG28" s="31">
        <f ca="1">BF28+'(Other Computations)'!B61*(BF29-BF28)/Inputs!B28/12</f>
        <v>135.13223819469147</v>
      </c>
      <c r="BH28" s="31">
        <f ca="1">BG28+'(Other Computations)'!B61*(BG29-BG28)/Inputs!B28/12</f>
        <v>134.98753698000081</v>
      </c>
      <c r="BI28" s="31">
        <f ca="1">BH28+'(Other Computations)'!B61*(BH29-BH28)/Inputs!B28/12</f>
        <v>134.8411805609457</v>
      </c>
      <c r="BJ28" s="31">
        <f ca="1">BI28+'(Other Computations)'!B61*(BI29-BI28)/Inputs!B28/12</f>
        <v>134.69284197049333</v>
      </c>
      <c r="BK28" s="31">
        <f ca="1">BJ28+'(Other Computations)'!B61*(BJ29-BJ28)/Inputs!B28/12</f>
        <v>134.54303590692342</v>
      </c>
      <c r="BL28" s="31">
        <f ca="1">BK28+'(Other Computations)'!B61*(BK29-BK28)/Inputs!B28/12</f>
        <v>134.39160983473877</v>
      </c>
      <c r="BM28" s="31">
        <f ca="1">BL28+'(Other Computations)'!B61*(BL29-BL28)/Inputs!B28/12</f>
        <v>134.2413357980858</v>
      </c>
      <c r="BN28" s="32">
        <f ca="1">BM28</f>
        <v>134.2413357980858</v>
      </c>
      <c r="BO28" s="31">
        <f ca="1">BM28+'(Other Computations)'!B61*(BM29-BM28)/Inputs!B28/12</f>
        <v>134.09019638472842</v>
      </c>
      <c r="BP28" s="31">
        <f ca="1">BO28+'(Other Computations)'!B61*(BO29-BO28)/Inputs!B28/12</f>
        <v>133.93914713028468</v>
      </c>
      <c r="BQ28" s="31">
        <f ca="1">BP28+'(Other Computations)'!B61*(BP29-BP28)/Inputs!B28/12</f>
        <v>133.78758327849826</v>
      </c>
      <c r="BR28" s="31">
        <f ca="1">BQ28+'(Other Computations)'!B61*(BQ29-BQ28)/Inputs!B28/12</f>
        <v>133.6353764469045</v>
      </c>
      <c r="BS28" s="31">
        <f ca="1">BR28+'(Other Computations)'!B61*(BR29-BR28)/Inputs!B28/12</f>
        <v>133.48375413582033</v>
      </c>
      <c r="BT28" s="31">
        <f ca="1">BS28+'(Other Computations)'!B61*(BS29-BS28)/Inputs!B28/12</f>
        <v>133.33255754424704</v>
      </c>
      <c r="BU28" s="31">
        <f ca="1">BT28+'(Other Computations)'!B61*(BT29-BT28)/Inputs!B28/12</f>
        <v>133.18031316196664</v>
      </c>
      <c r="BV28" s="31">
        <f ca="1">BU28+'(Other Computations)'!B61*(BU29-BU28)/Inputs!B28/12</f>
        <v>133.02771687886977</v>
      </c>
      <c r="BW28" s="31">
        <f ca="1">BV28+'(Other Computations)'!B61*(BV29-BV28)/Inputs!B28/12</f>
        <v>132.87601561090432</v>
      </c>
      <c r="BX28" s="31">
        <f ca="1">BW28+'(Other Computations)'!B61*(BW29-BW28)/Inputs!B28/12</f>
        <v>132.72311284401241</v>
      </c>
      <c r="BY28" s="31">
        <f ca="1">BX28+'(Other Computations)'!B61*(BX29-BX28)/Inputs!B28/12</f>
        <v>132.57125286672292</v>
      </c>
      <c r="BZ28" s="31">
        <f ca="1">BY28+'(Other Computations)'!B61*(BY29-BY28)/Inputs!B28/12</f>
        <v>132.4177999821753</v>
      </c>
      <c r="CA28" s="32">
        <f ca="1">BZ28</f>
        <v>132.4177999821753</v>
      </c>
      <c r="CB28" s="31">
        <f ca="1">BZ28+'(Other Computations)'!B61*(BZ29-BZ28)/Inputs!B28/12</f>
        <v>132.26514068028115</v>
      </c>
      <c r="CC28" s="31">
        <f ca="1">CB28+'(Other Computations)'!B61*(CB29-CB28)/Inputs!B28/12</f>
        <v>132.11131426101588</v>
      </c>
      <c r="CD28" s="31">
        <f ca="1">CC28+'(Other Computations)'!B61*(CC29-CC28)/Inputs!B28/12</f>
        <v>131.95596285193204</v>
      </c>
      <c r="CE28" s="31">
        <f ca="1">CD28+'(Other Computations)'!B61*(CD29-CD28)/Inputs!B28/12</f>
        <v>131.80054737081042</v>
      </c>
      <c r="CF28" s="31">
        <f ca="1">CE28+'(Other Computations)'!B61*(CE29-CE28)/Inputs!B28/12</f>
        <v>131.64515489470608</v>
      </c>
      <c r="CG28" s="31">
        <f ca="1">CF28+'(Other Computations)'!B61*(CF29-CF28)/Inputs!B28/12</f>
        <v>131.49043306262766</v>
      </c>
      <c r="CH28" s="31">
        <f ca="1">CG28+'(Other Computations)'!B61*(CG29-CG28)/Inputs!B28/12</f>
        <v>131.33489788792662</v>
      </c>
      <c r="CI28" s="31">
        <f ca="1">CH28+'(Other Computations)'!B61*(CH29-CH28)/Inputs!B28/12</f>
        <v>131.17846290778064</v>
      </c>
      <c r="CJ28" s="31">
        <f ca="1">CI28+'(Other Computations)'!B61*(CI29-CI28)/Inputs!B28/12</f>
        <v>131.02127064395583</v>
      </c>
      <c r="CK28" s="31">
        <f ca="1">CJ28+'(Other Computations)'!B61*(CJ29-CJ28)/Inputs!B28/12</f>
        <v>130.86547568475467</v>
      </c>
      <c r="CL28" s="31">
        <f ca="1">CK28+'(Other Computations)'!B61*(CK29-CK28)/Inputs!B28/12</f>
        <v>130.70949396567758</v>
      </c>
      <c r="CM28" s="31">
        <f ca="1">CL28+'(Other Computations)'!B61*(CL29-CL28)/Inputs!B28/12</f>
        <v>130.5543035405174</v>
      </c>
      <c r="CN28" s="32">
        <f ca="1">CM28</f>
        <v>130.5543035405174</v>
      </c>
      <c r="CO28" s="31">
        <f ca="1">CM28+'(Other Computations)'!B61*(CM29-CM28)/Inputs!B28/12</f>
        <v>130.4004869246865</v>
      </c>
      <c r="CP28" s="31">
        <f ca="1">CO28+'(Other Computations)'!B61*(CO29-CO28)/Inputs!B28/12</f>
        <v>130.24811181537459</v>
      </c>
      <c r="CQ28" s="31">
        <f ca="1">CP28+'(Other Computations)'!B61*(CP29-CP28)/Inputs!B28/12</f>
        <v>130.09587477923549</v>
      </c>
      <c r="CR28" s="31">
        <f ca="1">CQ28+'(Other Computations)'!B61*(CQ29-CQ28)/Inputs!B28/12</f>
        <v>129.94542554573471</v>
      </c>
      <c r="CS28" s="31">
        <f ca="1">CR28+'(Other Computations)'!B61*(CR29-CR28)/Inputs!B28/12</f>
        <v>129.79492065520733</v>
      </c>
      <c r="CT28" s="31">
        <f ca="1">CS28+'(Other Computations)'!B61*(CS29-CS28)/Inputs!B28/12</f>
        <v>129.64451260559738</v>
      </c>
      <c r="CU28" s="31">
        <f ca="1">CT28+'(Other Computations)'!B61*(CT29-CT28)/Inputs!B28/12</f>
        <v>129.49473967329263</v>
      </c>
      <c r="CV28" s="31">
        <f ca="1">CU28+'(Other Computations)'!B61*(CU29-CU28)/Inputs!B28/12</f>
        <v>129.34659867645559</v>
      </c>
      <c r="CW28" s="31">
        <f ca="1">CV28+'(Other Computations)'!B61*(CV29-CV28)/Inputs!B28/12</f>
        <v>129.19857986994862</v>
      </c>
      <c r="CX28" s="31">
        <f ca="1">CW28+'(Other Computations)'!B61*(CW29-CW28)/Inputs!B28/12</f>
        <v>129.0500959497285</v>
      </c>
      <c r="CY28" s="31">
        <f ca="1">CX28+'(Other Computations)'!B61*(CX29-CX28)/Inputs!B28/12</f>
        <v>128.90257095282973</v>
      </c>
      <c r="CZ28" s="31">
        <f ca="1">CY28+'(Other Computations)'!B61*(CY29-CY28)/Inputs!B28/12</f>
        <v>128.75597193551533</v>
      </c>
      <c r="DA28" s="32">
        <f ca="1">CZ28</f>
        <v>128.75597193551533</v>
      </c>
      <c r="DB28" s="31">
        <f ca="1">CZ28+'(Other Computations)'!B61*(CZ29-CZ28)/Inputs!B28/12</f>
        <v>128.60823433949244</v>
      </c>
      <c r="DC28" s="31">
        <f ca="1">DB28+'(Other Computations)'!B61*(DB29-DB28)/Inputs!B28/12</f>
        <v>128.46158962685794</v>
      </c>
      <c r="DD28" s="31">
        <f ca="1">DC28+'(Other Computations)'!B61*(DC29-DC28)/Inputs!B28/12</f>
        <v>128.31612801068809</v>
      </c>
      <c r="DE28" s="31">
        <f ca="1">DD28+'(Other Computations)'!B61*(DD29-DD28)/Inputs!B28/12</f>
        <v>128.17024969339872</v>
      </c>
      <c r="DF28" s="31">
        <f ca="1">DE28+'(Other Computations)'!B61*(DE29-DE28)/Inputs!B28/12</f>
        <v>128.02370742593916</v>
      </c>
      <c r="DG28" s="31">
        <f ca="1">DF28+'(Other Computations)'!B61*(DF29-DF28)/Inputs!B28/12</f>
        <v>127.87762215499765</v>
      </c>
      <c r="DH28" s="31">
        <f ca="1">DG28+'(Other Computations)'!B61*(DG29-DG28)/Inputs!B28/12</f>
        <v>127.73044940102473</v>
      </c>
      <c r="DI28" s="31">
        <f ca="1">DH28+'(Other Computations)'!B61*(DH29-DH28)/Inputs!B28/12</f>
        <v>127.58424049733927</v>
      </c>
      <c r="DJ28" s="31">
        <f ca="1">DI28+'(Other Computations)'!B61*(DI29-DI28)/Inputs!B28/12</f>
        <v>127.43772820343344</v>
      </c>
      <c r="DK28" s="31">
        <f ca="1">DJ28+'(Other Computations)'!B61*(DJ29-DJ28)/Inputs!B28/12</f>
        <v>127.29028965869502</v>
      </c>
      <c r="DL28" s="31">
        <f ca="1">DK28+'(Other Computations)'!B61*(DK29-DK28)/Inputs!B28/12</f>
        <v>127.1439884268221</v>
      </c>
      <c r="DM28" s="31">
        <f ca="1">DL28+'(Other Computations)'!B61*(DL29-DL28)/Inputs!B28/12</f>
        <v>126.99931201838089</v>
      </c>
      <c r="DN28" s="32">
        <f ca="1">DM28</f>
        <v>126.99931201838089</v>
      </c>
      <c r="DO28" s="31">
        <f ca="1">DM28+'(Other Computations)'!B61*(DM29-DM28)/Inputs!B28/12</f>
        <v>126.85524779764405</v>
      </c>
      <c r="DP28" s="31">
        <f ca="1">DO28+'(Other Computations)'!B61*(DO29-DO28)/Inputs!B28/12</f>
        <v>126.71065332723698</v>
      </c>
      <c r="DQ28" s="31">
        <f ca="1">DP28+'(Other Computations)'!B61*(DP29-DP28)/Inputs!B28/12</f>
        <v>126.56692045663621</v>
      </c>
      <c r="DR28" s="31">
        <f ca="1">DQ28+'(Other Computations)'!B61*(DQ29-DQ28)/Inputs!B28/12</f>
        <v>126.42494656376302</v>
      </c>
      <c r="DS28" s="31">
        <f ca="1">DR28+'(Other Computations)'!B61*(DR29-DR28)/Inputs!B28/12</f>
        <v>126.28277865948365</v>
      </c>
      <c r="DT28" s="31">
        <f ca="1">DS28+'(Other Computations)'!B61*(DS29-DS28)/Inputs!B28/12</f>
        <v>126.14089042652839</v>
      </c>
      <c r="DU28" s="31">
        <f ca="1">DT28+'(Other Computations)'!B61*(DT29-DT28)/Inputs!B28/12</f>
        <v>125.99879336537924</v>
      </c>
      <c r="DV28" s="31">
        <f ca="1">DU28+'(Other Computations)'!B61*(DU29-DU28)/Inputs!B28/12</f>
        <v>125.85787318772591</v>
      </c>
      <c r="DW28" s="31">
        <f ca="1">DV28+'(Other Computations)'!B61*(DV29-DV28)/Inputs!B28/12</f>
        <v>125.71846770088223</v>
      </c>
      <c r="DX28" s="31">
        <f ca="1">DW28+'(Other Computations)'!B61*(DW29-DW28)/Inputs!B28/12</f>
        <v>125.57835546445165</v>
      </c>
      <c r="DY28" s="31">
        <f ca="1">DX28+'(Other Computations)'!B61*(DX29-DX28)/Inputs!B28/12</f>
        <v>125.4381636125411</v>
      </c>
      <c r="DZ28" s="31">
        <f ca="1">DY28+'(Other Computations)'!B61*(DY29-DY28)/Inputs!B28/12</f>
        <v>125.29866704955559</v>
      </c>
      <c r="EA28" s="32">
        <f ca="1">DZ28</f>
        <v>125.29866704955559</v>
      </c>
      <c r="EB28" s="31">
        <f ca="1">DZ28+'(Other Computations)'!B61*(DZ29-DZ28)/Inputs!B28/12</f>
        <v>125.16001829179889</v>
      </c>
      <c r="EC28" s="31">
        <f ca="1">EB28+'(Other Computations)'!B61*(EB29-EB28)/Inputs!B28/12</f>
        <v>125.02142422696224</v>
      </c>
      <c r="ED28" s="31">
        <f ca="1">EC28+'(Other Computations)'!B61*(EC29-EC28)/Inputs!B28/12</f>
        <v>124.88251322615623</v>
      </c>
      <c r="EE28" s="31">
        <f ca="1">ED28+'(Other Computations)'!B61*(ED29-ED28)/Inputs!B28/12</f>
        <v>124.74231474538088</v>
      </c>
      <c r="EF28" s="31">
        <f ca="1">EE28+'(Other Computations)'!B61*(EE29-EE28)/Inputs!B28/12</f>
        <v>124.60343544439829</v>
      </c>
      <c r="EG28" s="31">
        <f ca="1">EF28+'(Other Computations)'!B61*(EF29-EF28)/Inputs!B28/12</f>
        <v>124.4647778433332</v>
      </c>
      <c r="EH28" s="31">
        <f ca="1">EG28+'(Other Computations)'!B61*(EG29-EG28)/Inputs!B28/12</f>
        <v>124.32646667209799</v>
      </c>
      <c r="EI28" s="31">
        <f ca="1">EH28+'(Other Computations)'!B61*(EH29-EH28)/Inputs!B28/12</f>
        <v>124.18808625656976</v>
      </c>
      <c r="EJ28" s="31">
        <f ca="1">EI28+'(Other Computations)'!B61*(EI29-EI28)/Inputs!B28/12</f>
        <v>124.05011231848958</v>
      </c>
      <c r="EK28" s="31">
        <f ca="1">EJ28+'(Other Computations)'!B61*(EJ29-EJ28)/Inputs!B28/12</f>
        <v>123.91209505549452</v>
      </c>
      <c r="EL28" s="31">
        <f ca="1">EK28+'(Other Computations)'!B61*(EK29-EK28)/Inputs!B28/12</f>
        <v>123.77393976539346</v>
      </c>
      <c r="EM28" s="31">
        <f ca="1">EL28+'(Other Computations)'!B61*(EL29-EL28)/Inputs!B28/12</f>
        <v>123.63706595870104</v>
      </c>
      <c r="EN28" s="32">
        <f ca="1">EM28</f>
        <v>123.63706595870104</v>
      </c>
    </row>
    <row r="29" spans="1:144" ht="12.75" customHeight="1" outlineLevel="1">
      <c r="A29" s="9" t="str">
        <f>Labels!B39</f>
        <v>Desired Employment</v>
      </c>
      <c r="B29" s="33">
        <f>(1-Inputs!B20)*B11/'(Other Computations)'!B130</f>
        <v>140</v>
      </c>
      <c r="C29" s="33">
        <f ca="1">(1-Inputs!B20)*C11/'(Other Computations)'!B130</f>
        <v>139.60213838203262</v>
      </c>
      <c r="D29" s="33">
        <f ca="1">(1-Inputs!B20)*D11/'(Other Computations)'!B130</f>
        <v>139.26724161426225</v>
      </c>
      <c r="E29" s="33">
        <f ca="1">(1-Inputs!B20)*E11/'(Other Computations)'!B130</f>
        <v>138.96257827378051</v>
      </c>
      <c r="F29" s="33">
        <f ca="1">(1-Inputs!B20)*F11/'(Other Computations)'!B130</f>
        <v>138.69545517878109</v>
      </c>
      <c r="G29" s="33">
        <f ca="1">(1-Inputs!B20)*G11/'(Other Computations)'!B130</f>
        <v>138.36828712033517</v>
      </c>
      <c r="H29" s="33">
        <f ca="1">(1-Inputs!B20)*H11/'(Other Computations)'!B130</f>
        <v>138.07107807221766</v>
      </c>
      <c r="I29" s="33">
        <f ca="1">(1-Inputs!B20)*I11/'(Other Computations)'!B130</f>
        <v>137.740759016678</v>
      </c>
      <c r="J29" s="33">
        <f ca="1">(1-Inputs!B20)*J11/'(Other Computations)'!B130</f>
        <v>137.39654589046344</v>
      </c>
      <c r="K29" s="33">
        <f ca="1">(1-Inputs!B20)*K11/'(Other Computations)'!B130</f>
        <v>137.00821479098161</v>
      </c>
      <c r="L29" s="33">
        <f ca="1">(1-Inputs!B20)*L11/'(Other Computations)'!B130</f>
        <v>136.80695256952762</v>
      </c>
      <c r="M29" s="33">
        <f ca="1">(1-Inputs!B20)*M11/'(Other Computations)'!B130</f>
        <v>136.50566037918335</v>
      </c>
      <c r="N29" s="34">
        <f ca="1">SUM(B29:M29)</f>
        <v>1658.4249112882433</v>
      </c>
      <c r="O29" s="33">
        <f ca="1">(1-Inputs!B20)*O11/'(Other Computations)'!B130</f>
        <v>136.22192021707889</v>
      </c>
      <c r="P29" s="33">
        <f ca="1">(1-Inputs!B20)*P11/'(Other Computations)'!B130</f>
        <v>135.95668724237922</v>
      </c>
      <c r="Q29" s="33">
        <f ca="1">(1-Inputs!B20)*Q11/'(Other Computations)'!B130</f>
        <v>135.67537306038483</v>
      </c>
      <c r="R29" s="33">
        <f ca="1">(1-Inputs!B20)*R11/'(Other Computations)'!B130</f>
        <v>135.45507475762588</v>
      </c>
      <c r="S29" s="33">
        <f ca="1">(1-Inputs!B20)*S11/'(Other Computations)'!B130</f>
        <v>135.2627693711562</v>
      </c>
      <c r="T29" s="33">
        <f ca="1">(1-Inputs!B20)*T11/'(Other Computations)'!B130</f>
        <v>135.02118243751318</v>
      </c>
      <c r="U29" s="33">
        <f ca="1">(1-Inputs!B20)*U11/'(Other Computations)'!B130</f>
        <v>134.82251697398198</v>
      </c>
      <c r="V29" s="33">
        <f ca="1">(1-Inputs!B20)*V11/'(Other Computations)'!B130</f>
        <v>134.50392983245897</v>
      </c>
      <c r="W29" s="33">
        <f ca="1">(1-Inputs!B20)*W11/'(Other Computations)'!B130</f>
        <v>134.27882673973633</v>
      </c>
      <c r="X29" s="33">
        <f ca="1">(1-Inputs!B20)*X11/'(Other Computations)'!B130</f>
        <v>134.05216743053651</v>
      </c>
      <c r="Y29" s="33">
        <f ca="1">(1-Inputs!B20)*Y11/'(Other Computations)'!B130</f>
        <v>133.86457642744784</v>
      </c>
      <c r="Z29" s="33">
        <f ca="1">(1-Inputs!B20)*Z11/'(Other Computations)'!B130</f>
        <v>133.64709385459582</v>
      </c>
      <c r="AA29" s="34">
        <f ca="1">SUM(O29:Z29)</f>
        <v>1618.7621183448955</v>
      </c>
      <c r="AB29" s="33">
        <f ca="1">(1-Inputs!B20)*AB11/'(Other Computations)'!B130</f>
        <v>133.32388421085852</v>
      </c>
      <c r="AC29" s="33">
        <f ca="1">(1-Inputs!B20)*AC11/'(Other Computations)'!B130</f>
        <v>133.07793019139487</v>
      </c>
      <c r="AD29" s="33">
        <f ca="1">(1-Inputs!B20)*AD11/'(Other Computations)'!B130</f>
        <v>132.87578893306267</v>
      </c>
      <c r="AE29" s="33">
        <f ca="1">(1-Inputs!B20)*AE11/'(Other Computations)'!B130</f>
        <v>132.70969195991694</v>
      </c>
      <c r="AF29" s="33">
        <f ca="1">(1-Inputs!B20)*AF11/'(Other Computations)'!B130</f>
        <v>132.34530103283689</v>
      </c>
      <c r="AG29" s="33">
        <f ca="1">(1-Inputs!B20)*AG11/'(Other Computations)'!B130</f>
        <v>132.12312369772727</v>
      </c>
      <c r="AH29" s="33">
        <f ca="1">(1-Inputs!B20)*AH11/'(Other Computations)'!B130</f>
        <v>131.78031718818244</v>
      </c>
      <c r="AI29" s="33">
        <f ca="1">(1-Inputs!B20)*AI11/'(Other Computations)'!B130</f>
        <v>131.54386860462341</v>
      </c>
      <c r="AJ29" s="33">
        <f ca="1">(1-Inputs!B20)*AJ11/'(Other Computations)'!B130</f>
        <v>131.29103162240293</v>
      </c>
      <c r="AK29" s="33">
        <f ca="1">(1-Inputs!B20)*AK11/'(Other Computations)'!B130</f>
        <v>131.08592276720969</v>
      </c>
      <c r="AL29" s="33">
        <f ca="1">(1-Inputs!B20)*AL11/'(Other Computations)'!B130</f>
        <v>130.83006416141458</v>
      </c>
      <c r="AM29" s="33">
        <f ca="1">(1-Inputs!B20)*AM11/'(Other Computations)'!B130</f>
        <v>130.6238018075428</v>
      </c>
      <c r="AN29" s="34">
        <f ca="1">SUM(AB29:AM29)</f>
        <v>1583.6107261771731</v>
      </c>
      <c r="AO29" s="33">
        <f ca="1">(1-Inputs!B20)*AO11/'(Other Computations)'!B130</f>
        <v>130.30568455411137</v>
      </c>
      <c r="AP29" s="33">
        <f ca="1">(1-Inputs!B20)*AP11/'(Other Computations)'!B130</f>
        <v>129.97700078776387</v>
      </c>
      <c r="AQ29" s="33">
        <f ca="1">(1-Inputs!B20)*AQ11/'(Other Computations)'!B130</f>
        <v>129.78524129544917</v>
      </c>
      <c r="AR29" s="33">
        <f ca="1">(1-Inputs!B20)*AR11/'(Other Computations)'!B130</f>
        <v>129.55168838010698</v>
      </c>
      <c r="AS29" s="33">
        <f ca="1">(1-Inputs!B20)*AS11/'(Other Computations)'!B130</f>
        <v>129.38279733354409</v>
      </c>
      <c r="AT29" s="33">
        <f ca="1">(1-Inputs!B20)*AT11/'(Other Computations)'!B130</f>
        <v>129.15924781934757</v>
      </c>
      <c r="AU29" s="33">
        <f ca="1">(1-Inputs!B20)*AU11/'(Other Computations)'!B130</f>
        <v>128.89673302609378</v>
      </c>
      <c r="AV29" s="33">
        <f ca="1">(1-Inputs!B20)*AV11/'(Other Computations)'!B130</f>
        <v>128.74292669497305</v>
      </c>
      <c r="AW29" s="33">
        <f ca="1">(1-Inputs!B20)*AW11/'(Other Computations)'!B130</f>
        <v>128.55122928946355</v>
      </c>
      <c r="AX29" s="33">
        <f ca="1">(1-Inputs!B20)*AX11/'(Other Computations)'!B130</f>
        <v>128.34298784179862</v>
      </c>
      <c r="AY29" s="33">
        <f ca="1">(1-Inputs!B20)*AY11/'(Other Computations)'!B130</f>
        <v>128.14049443096377</v>
      </c>
      <c r="AZ29" s="33">
        <f ca="1">(1-Inputs!B20)*AZ11/'(Other Computations)'!B130</f>
        <v>127.91857136148741</v>
      </c>
      <c r="BA29" s="34">
        <f ca="1">SUM(AO29:AZ29)</f>
        <v>1548.7546028151032</v>
      </c>
      <c r="BB29" s="33">
        <f ca="1">(1-Inputs!B20)*BB11/'(Other Computations)'!B130</f>
        <v>127.76634642570849</v>
      </c>
      <c r="BC29" s="33">
        <f ca="1">(1-Inputs!B20)*BC11/'(Other Computations)'!B130</f>
        <v>127.53230186339594</v>
      </c>
      <c r="BD29" s="33">
        <f ca="1">(1-Inputs!B20)*BD11/'(Other Computations)'!B130</f>
        <v>127.25982460098292</v>
      </c>
      <c r="BE29" s="33">
        <f ca="1">(1-Inputs!B20)*BE11/'(Other Computations)'!B130</f>
        <v>127.08951549637517</v>
      </c>
      <c r="BF29" s="33">
        <f ca="1">(1-Inputs!B20)*BF11/'(Other Computations)'!B130</f>
        <v>126.99269196487177</v>
      </c>
      <c r="BG29" s="33">
        <f ca="1">(1-Inputs!B20)*BG11/'(Other Computations)'!B130</f>
        <v>126.79744822851002</v>
      </c>
      <c r="BH29" s="33">
        <f ca="1">(1-Inputs!B20)*BH11/'(Other Computations)'!B130</f>
        <v>126.55740724242594</v>
      </c>
      <c r="BI29" s="33">
        <f ca="1">(1-Inputs!B20)*BI11/'(Other Computations)'!B130</f>
        <v>126.29687775088856</v>
      </c>
      <c r="BJ29" s="33">
        <f ca="1">(1-Inputs!B20)*BJ11/'(Other Computations)'!B130</f>
        <v>126.06401270886671</v>
      </c>
      <c r="BK29" s="33">
        <f ca="1">(1-Inputs!B20)*BK11/'(Other Computations)'!B130</f>
        <v>125.82089414908809</v>
      </c>
      <c r="BL29" s="33">
        <f ca="1">(1-Inputs!B20)*BL11/'(Other Computations)'!B130</f>
        <v>125.7358253235281</v>
      </c>
      <c r="BM29" s="33">
        <f ca="1">(1-Inputs!B20)*BM11/'(Other Computations)'!B130</f>
        <v>125.53570558869983</v>
      </c>
      <c r="BN29" s="34">
        <f ca="1">SUM(BB29:BM29)</f>
        <v>1519.4488513433419</v>
      </c>
      <c r="BO29" s="33">
        <f ca="1">(1-Inputs!B20)*BO11/'(Other Computations)'!B130</f>
        <v>125.38975932876913</v>
      </c>
      <c r="BP29" s="33">
        <f ca="1">(1-Inputs!B20)*BP11/'(Other Computations)'!B130</f>
        <v>125.20906926738674</v>
      </c>
      <c r="BQ29" s="33">
        <f ca="1">(1-Inputs!B20)*BQ11/'(Other Computations)'!B130</f>
        <v>125.02046977869848</v>
      </c>
      <c r="BR29" s="33">
        <f ca="1">(1-Inputs!B20)*BR11/'(Other Computations)'!B130</f>
        <v>124.90193132845658</v>
      </c>
      <c r="BS29" s="33">
        <f ca="1">(1-Inputs!B20)*BS11/'(Other Computations)'!B130</f>
        <v>124.77483046119821</v>
      </c>
      <c r="BT29" s="33">
        <f ca="1">(1-Inputs!B20)*BT11/'(Other Computations)'!B130</f>
        <v>124.56328112489599</v>
      </c>
      <c r="BU29" s="33">
        <f ca="1">(1-Inputs!B20)*BU11/'(Other Computations)'!B130</f>
        <v>124.39076725558685</v>
      </c>
      <c r="BV29" s="33">
        <f ca="1">(1-Inputs!B20)*BV11/'(Other Computations)'!B130</f>
        <v>124.28972384405967</v>
      </c>
      <c r="BW29" s="33">
        <f ca="1">(1-Inputs!B20)*BW11/'(Other Computations)'!B130</f>
        <v>124.06881623793085</v>
      </c>
      <c r="BX29" s="33">
        <f ca="1">(1-Inputs!B20)*BX11/'(Other Computations)'!B130</f>
        <v>123.97597815213844</v>
      </c>
      <c r="BY29" s="33">
        <f ca="1">(1-Inputs!B20)*BY11/'(Other Computations)'!B130</f>
        <v>123.73236671677992</v>
      </c>
      <c r="BZ29" s="33">
        <f ca="1">(1-Inputs!B20)*BZ11/'(Other Computations)'!B130</f>
        <v>123.62462419307273</v>
      </c>
      <c r="CA29" s="34">
        <f ca="1">SUM(BO29:BZ29)</f>
        <v>1493.9416176889738</v>
      </c>
      <c r="CB29" s="33">
        <f ca="1">(1-Inputs!B20)*CB11/'(Other Computations)'!B130</f>
        <v>123.40473893060094</v>
      </c>
      <c r="CC29" s="33">
        <f ca="1">(1-Inputs!B20)*CC11/'(Other Computations)'!B130</f>
        <v>123.1630730977877</v>
      </c>
      <c r="CD29" s="33">
        <f ca="1">(1-Inputs!B20)*CD11/'(Other Computations)'!B130</f>
        <v>123.00403113932656</v>
      </c>
      <c r="CE29" s="33">
        <f ca="1">(1-Inputs!B20)*CE11/'(Other Computations)'!B130</f>
        <v>122.84994074720119</v>
      </c>
      <c r="CF29" s="33">
        <f ca="1">(1-Inputs!B20)*CF11/'(Other Computations)'!B130</f>
        <v>122.73317736698888</v>
      </c>
      <c r="CG29" s="33">
        <f ca="1">(1-Inputs!B20)*CG11/'(Other Computations)'!B130</f>
        <v>122.5316069998469</v>
      </c>
      <c r="CH29" s="33">
        <f ca="1">(1-Inputs!B20)*CH11/'(Other Computations)'!B130</f>
        <v>122.3242430315179</v>
      </c>
      <c r="CI29" s="33">
        <f ca="1">(1-Inputs!B20)*CI11/'(Other Computations)'!B130</f>
        <v>122.12418851147153</v>
      </c>
      <c r="CJ29" s="33">
        <f ca="1">(1-Inputs!B20)*CJ11/'(Other Computations)'!B130</f>
        <v>122.04748099396896</v>
      </c>
      <c r="CK29" s="33">
        <f ca="1">(1-Inputs!B20)*CK11/'(Other Computations)'!B130</f>
        <v>121.88092866591411</v>
      </c>
      <c r="CL29" s="33">
        <f ca="1">(1-Inputs!B20)*CL11/'(Other Computations)'!B130</f>
        <v>121.770525476451</v>
      </c>
      <c r="CM29" s="33">
        <f ca="1">(1-Inputs!B20)*CM11/'(Other Computations)'!B130</f>
        <v>121.6944664686587</v>
      </c>
      <c r="CN29" s="34">
        <f ca="1">SUM(CB29:CM29)</f>
        <v>1469.5284014297342</v>
      </c>
      <c r="CO29" s="33">
        <f ca="1">(1-Inputs!B20)*CO11/'(Other Computations)'!B130</f>
        <v>121.6236806283196</v>
      </c>
      <c r="CP29" s="33">
        <f ca="1">(1-Inputs!B20)*CP11/'(Other Computations)'!B130</f>
        <v>121.47925853376303</v>
      </c>
      <c r="CQ29" s="33">
        <f ca="1">(1-Inputs!B20)*CQ11/'(Other Computations)'!B130</f>
        <v>121.42999892959045</v>
      </c>
      <c r="CR29" s="33">
        <f ca="1">(1-Inputs!B20)*CR11/'(Other Computations)'!B130</f>
        <v>121.27634385135769</v>
      </c>
      <c r="CS29" s="33">
        <f ca="1">(1-Inputs!B20)*CS11/'(Other Computations)'!B130</f>
        <v>121.13141699767404</v>
      </c>
      <c r="CT29" s="33">
        <f ca="1">(1-Inputs!B20)*CT11/'(Other Computations)'!B130</f>
        <v>121.01759170484331</v>
      </c>
      <c r="CU29" s="33">
        <f ca="1">(1-Inputs!B20)*CU11/'(Other Computations)'!B130</f>
        <v>120.96181825547961</v>
      </c>
      <c r="CV29" s="33">
        <f ca="1">(1-Inputs!B20)*CV11/'(Other Computations)'!B130</f>
        <v>120.82071542165424</v>
      </c>
      <c r="CW29" s="33">
        <f ca="1">(1-Inputs!B20)*CW11/'(Other Computations)'!B130</f>
        <v>120.6459060652702</v>
      </c>
      <c r="CX29" s="33">
        <f ca="1">(1-Inputs!B20)*CX11/'(Other Computations)'!B130</f>
        <v>120.55265612836031</v>
      </c>
      <c r="CY29" s="33">
        <f ca="1">(1-Inputs!B20)*CY11/'(Other Computations)'!B130</f>
        <v>120.45846755552053</v>
      </c>
      <c r="CZ29" s="33">
        <f ca="1">(1-Inputs!B20)*CZ11/'(Other Computations)'!B130</f>
        <v>120.24628640459684</v>
      </c>
      <c r="DA29" s="34">
        <f ca="1">SUM(CO29:CZ29)</f>
        <v>1451.6441404764296</v>
      </c>
      <c r="DB29" s="33">
        <f ca="1">(1-Inputs!B20)*DB11/'(Other Computations)'!B130</f>
        <v>120.16149889174605</v>
      </c>
      <c r="DC29" s="33">
        <f ca="1">(1-Inputs!B20)*DC11/'(Other Computations)'!B130</f>
        <v>120.08300053547461</v>
      </c>
      <c r="DD29" s="33">
        <f ca="1">(1-Inputs!B20)*DD11/'(Other Computations)'!B130</f>
        <v>119.91353693481952</v>
      </c>
      <c r="DE29" s="33">
        <f ca="1">(1-Inputs!B20)*DE11/'(Other Computations)'!B130</f>
        <v>119.72941508772794</v>
      </c>
      <c r="DF29" s="33">
        <f ca="1">(1-Inputs!B20)*DF11/'(Other Computations)'!B130</f>
        <v>119.60919581970848</v>
      </c>
      <c r="DG29" s="33">
        <f ca="1">(1-Inputs!B20)*DG11/'(Other Computations)'!B130</f>
        <v>119.40047152615689</v>
      </c>
      <c r="DH29" s="33">
        <f ca="1">(1-Inputs!B20)*DH11/'(Other Computations)'!B130</f>
        <v>119.30881654874236</v>
      </c>
      <c r="DI29" s="33">
        <f ca="1">(1-Inputs!B20)*DI11/'(Other Computations)'!B130</f>
        <v>119.14513236836378</v>
      </c>
      <c r="DJ29" s="33">
        <f ca="1">(1-Inputs!B20)*DJ11/'(Other Computations)'!B130</f>
        <v>118.94526802650078</v>
      </c>
      <c r="DK29" s="33">
        <f ca="1">(1-Inputs!B20)*DK11/'(Other Computations)'!B130</f>
        <v>118.86333870281504</v>
      </c>
      <c r="DL29" s="33">
        <f ca="1">(1-Inputs!B20)*DL11/'(Other Computations)'!B130</f>
        <v>118.81062730060799</v>
      </c>
      <c r="DM29" s="33">
        <f ca="1">(1-Inputs!B20)*DM11/'(Other Computations)'!B130</f>
        <v>118.70121290393938</v>
      </c>
      <c r="DN29" s="34">
        <f ca="1">SUM(DB29:DM29)</f>
        <v>1432.6715146466031</v>
      </c>
      <c r="DO29" s="33">
        <f ca="1">(1-Inputs!B20)*DO11/'(Other Computations)'!B130</f>
        <v>118.52660630219651</v>
      </c>
      <c r="DP29" s="33">
        <f ca="1">(1-Inputs!B20)*DP11/'(Other Computations)'!B130</f>
        <v>118.43163998063221</v>
      </c>
      <c r="DQ29" s="33">
        <f ca="1">(1-Inputs!B20)*DQ11/'(Other Computations)'!B130</f>
        <v>118.38922422713993</v>
      </c>
      <c r="DR29" s="33">
        <f ca="1">(1-Inputs!B20)*DR11/'(Other Computations)'!B130</f>
        <v>118.23607527727167</v>
      </c>
      <c r="DS29" s="33">
        <f ca="1">(1-Inputs!B20)*DS11/'(Other Computations)'!B130</f>
        <v>118.11001644126023</v>
      </c>
      <c r="DT29" s="33">
        <f ca="1">(1-Inputs!B20)*DT11/'(Other Computations)'!B130</f>
        <v>117.9560997043377</v>
      </c>
      <c r="DU29" s="33">
        <f ca="1">(1-Inputs!B20)*DU11/'(Other Computations)'!B130</f>
        <v>117.88179113254763</v>
      </c>
      <c r="DV29" s="33">
        <f ca="1">(1-Inputs!B20)*DV11/'(Other Computations)'!B130</f>
        <v>117.82811714552989</v>
      </c>
      <c r="DW29" s="33">
        <f ca="1">(1-Inputs!B20)*DW11/'(Other Computations)'!B130</f>
        <v>117.64800288248104</v>
      </c>
      <c r="DX29" s="33">
        <f ca="1">(1-Inputs!B20)*DX11/'(Other Computations)'!B130</f>
        <v>117.50330479440424</v>
      </c>
      <c r="DY29" s="33">
        <f ca="1">(1-Inputs!B20)*DY11/'(Other Computations)'!B130</f>
        <v>117.4031615845754</v>
      </c>
      <c r="DZ29" s="33">
        <f ca="1">(1-Inputs!B20)*DZ11/'(Other Computations)'!B130</f>
        <v>117.31249860276965</v>
      </c>
      <c r="EA29" s="34">
        <f ca="1">SUM(DO29:DZ29)</f>
        <v>1415.2265380751462</v>
      </c>
      <c r="EB29" s="33">
        <f ca="1">(1-Inputs!B20)*EB11/'(Other Computations)'!B130</f>
        <v>117.17700015720742</v>
      </c>
      <c r="EC29" s="33">
        <f ca="1">(1-Inputs!B20)*EC11/'(Other Computations)'!B130</f>
        <v>117.02015058053637</v>
      </c>
      <c r="ED29" s="33">
        <f ca="1">(1-Inputs!B20)*ED11/'(Other Computations)'!B130</f>
        <v>116.80708073349584</v>
      </c>
      <c r="EE29" s="33">
        <f ca="1">(1-Inputs!B20)*EE11/'(Other Computations)'!B130</f>
        <v>116.74286700878318</v>
      </c>
      <c r="EF29" s="33">
        <f ca="1">(1-Inputs!B20)*EF11/'(Other Computations)'!B130</f>
        <v>116.61675762304944</v>
      </c>
      <c r="EG29" s="33">
        <f ca="1">(1-Inputs!B20)*EG11/'(Other Computations)'!B130</f>
        <v>116.49805438018593</v>
      </c>
      <c r="EH29" s="33">
        <f ca="1">(1-Inputs!B20)*EH11/'(Other Computations)'!B130</f>
        <v>116.3557547376718</v>
      </c>
      <c r="EI29" s="33">
        <f ca="1">(1-Inputs!B20)*EI11/'(Other Computations)'!B130</f>
        <v>116.2407874231512</v>
      </c>
      <c r="EJ29" s="33">
        <f ca="1">(1-Inputs!B20)*EJ11/'(Other Computations)'!B130</f>
        <v>116.10031796997401</v>
      </c>
      <c r="EK29" s="33">
        <f ca="1">(1-Inputs!B20)*EK11/'(Other Computations)'!B130</f>
        <v>115.95435034567421</v>
      </c>
      <c r="EL29" s="33">
        <f ca="1">(1-Inputs!B20)*EL11/'(Other Computations)'!B130</f>
        <v>115.89000849991019</v>
      </c>
      <c r="EM29" s="33">
        <f ca="1">(1-Inputs!B20)*EM11/'(Other Computations)'!B130</f>
        <v>115.77667101864957</v>
      </c>
      <c r="EN29" s="34">
        <f ca="1">SUM(EB29:EM29)</f>
        <v>1397.1798004782891</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816638.49149492197</v>
      </c>
      <c r="C35" s="22">
        <f t="shared" ca="1" si="22"/>
        <v>828549.03560956754</v>
      </c>
      <c r="D35" s="22">
        <f t="shared" ca="1" si="22"/>
        <v>832110.22372299631</v>
      </c>
      <c r="E35" s="22">
        <f t="shared" ca="1" si="22"/>
        <v>837149.53803376865</v>
      </c>
      <c r="F35" s="22">
        <f t="shared" ca="1" si="22"/>
        <v>817984.94890015863</v>
      </c>
      <c r="G35" s="22">
        <f t="shared" ca="1" si="22"/>
        <v>822512.22662479768</v>
      </c>
      <c r="H35" s="22">
        <f t="shared" ca="1" si="22"/>
        <v>822468.15705483628</v>
      </c>
      <c r="I35" s="22">
        <f t="shared" ca="1" si="22"/>
        <v>811427.72088488296</v>
      </c>
      <c r="J35" s="22">
        <f t="shared" ca="1" si="22"/>
        <v>824750.11859593203</v>
      </c>
      <c r="K35" s="22">
        <f t="shared" ca="1" si="22"/>
        <v>832813.48199306114</v>
      </c>
      <c r="L35" s="22">
        <f t="shared" ca="1" si="22"/>
        <v>836525.01927852351</v>
      </c>
      <c r="M35" s="22">
        <f t="shared" ca="1" si="22"/>
        <v>852370.45029394794</v>
      </c>
      <c r="N35" s="23">
        <f ca="1">SUM(B35:M35)</f>
        <v>9935299.4124873951</v>
      </c>
      <c r="O35" s="22">
        <f t="shared" ref="O35:Z35" ca="1" si="23">O44-O54+O38</f>
        <v>811822.93881949212</v>
      </c>
      <c r="P35" s="22">
        <f t="shared" ca="1" si="23"/>
        <v>817529.67238000047</v>
      </c>
      <c r="Q35" s="22">
        <f t="shared" ca="1" si="23"/>
        <v>808363.07302173111</v>
      </c>
      <c r="R35" s="22">
        <f t="shared" ca="1" si="23"/>
        <v>795867.74385521433</v>
      </c>
      <c r="S35" s="22">
        <f t="shared" ca="1" si="23"/>
        <v>812173.82714054361</v>
      </c>
      <c r="T35" s="22">
        <f t="shared" ca="1" si="23"/>
        <v>823973.41416717053</v>
      </c>
      <c r="U35" s="22">
        <f t="shared" ca="1" si="23"/>
        <v>824792.46555763704</v>
      </c>
      <c r="V35" s="22">
        <f t="shared" ca="1" si="23"/>
        <v>844424.39836609119</v>
      </c>
      <c r="W35" s="22">
        <f t="shared" ca="1" si="23"/>
        <v>777371.05433557357</v>
      </c>
      <c r="X35" s="22">
        <f t="shared" ca="1" si="23"/>
        <v>834687.51331846183</v>
      </c>
      <c r="Y35" s="22">
        <f t="shared" ca="1" si="23"/>
        <v>817836.75520388177</v>
      </c>
      <c r="Z35" s="22">
        <f t="shared" ca="1" si="23"/>
        <v>780788.83844034676</v>
      </c>
      <c r="AA35" s="23">
        <f ca="1">SUM(O35:Z35)</f>
        <v>9749631.6946061458</v>
      </c>
      <c r="AB35" s="22">
        <f t="shared" ref="AB35:AM35" ca="1" si="24">AB44-AB54+AB38</f>
        <v>808261.60937208333</v>
      </c>
      <c r="AC35" s="22">
        <f t="shared" ca="1" si="24"/>
        <v>822437.76442358119</v>
      </c>
      <c r="AD35" s="22">
        <f t="shared" ca="1" si="24"/>
        <v>796740.55560964171</v>
      </c>
      <c r="AE35" s="22">
        <f t="shared" ca="1" si="24"/>
        <v>818965.35055746918</v>
      </c>
      <c r="AF35" s="22">
        <f t="shared" ca="1" si="24"/>
        <v>770398.31146920205</v>
      </c>
      <c r="AG35" s="22">
        <f t="shared" ca="1" si="24"/>
        <v>768328.39284984767</v>
      </c>
      <c r="AH35" s="22">
        <f t="shared" ca="1" si="24"/>
        <v>817014.92439909093</v>
      </c>
      <c r="AI35" s="22">
        <f t="shared" ca="1" si="24"/>
        <v>798178.35123857704</v>
      </c>
      <c r="AJ35" s="22">
        <f t="shared" ca="1" si="24"/>
        <v>816878.13605558383</v>
      </c>
      <c r="AK35" s="22">
        <f t="shared" ca="1" si="24"/>
        <v>814412.94592458755</v>
      </c>
      <c r="AL35" s="22">
        <f t="shared" ca="1" si="24"/>
        <v>830587.29990132444</v>
      </c>
      <c r="AM35" s="22">
        <f t="shared" ca="1" si="24"/>
        <v>801003.20924200234</v>
      </c>
      <c r="AN35" s="23">
        <f ca="1">SUM(AB35:AM35)</f>
        <v>9663206.8510429915</v>
      </c>
      <c r="AO35" s="22">
        <f t="shared" ref="AO35:AZ35" ca="1" si="25">AO44-AO54+AO38</f>
        <v>759059.50698423013</v>
      </c>
      <c r="AP35" s="22">
        <f t="shared" ca="1" si="25"/>
        <v>802364.42725390871</v>
      </c>
      <c r="AQ35" s="22">
        <f t="shared" ca="1" si="25"/>
        <v>786869.78402470611</v>
      </c>
      <c r="AR35" s="22">
        <f t="shared" ca="1" si="25"/>
        <v>810058.87178732047</v>
      </c>
      <c r="AS35" s="22">
        <f t="shared" ca="1" si="25"/>
        <v>834978.56861600548</v>
      </c>
      <c r="AT35" s="22">
        <f t="shared" ca="1" si="25"/>
        <v>815509.84552031988</v>
      </c>
      <c r="AU35" s="22">
        <f t="shared" ca="1" si="25"/>
        <v>795258.1953460857</v>
      </c>
      <c r="AV35" s="22">
        <f t="shared" ca="1" si="25"/>
        <v>804964.26791636774</v>
      </c>
      <c r="AW35" s="22">
        <f t="shared" ca="1" si="25"/>
        <v>746244.31548064749</v>
      </c>
      <c r="AX35" s="22">
        <f t="shared" ca="1" si="25"/>
        <v>756889.27099011128</v>
      </c>
      <c r="AY35" s="22">
        <f t="shared" ca="1" si="25"/>
        <v>814583.19666564639</v>
      </c>
      <c r="AZ35" s="22">
        <f t="shared" ca="1" si="25"/>
        <v>769915.80708798242</v>
      </c>
      <c r="BA35" s="23">
        <f ca="1">SUM(AO35:AZ35)</f>
        <v>9496696.0576733295</v>
      </c>
      <c r="BB35" s="22">
        <f t="shared" ref="BB35:BM35" ca="1" si="26">BB44-BB54+BB38</f>
        <v>753660.52946901671</v>
      </c>
      <c r="BC35" s="22">
        <f t="shared" ca="1" si="26"/>
        <v>787637.02157803543</v>
      </c>
      <c r="BD35" s="22">
        <f t="shared" ca="1" si="26"/>
        <v>760148.09826968587</v>
      </c>
      <c r="BE35" s="22">
        <f t="shared" ca="1" si="26"/>
        <v>788333.88623191684</v>
      </c>
      <c r="BF35" s="22">
        <f t="shared" ca="1" si="26"/>
        <v>756260.37050492631</v>
      </c>
      <c r="BG35" s="22">
        <f t="shared" ca="1" si="26"/>
        <v>765897.95156801364</v>
      </c>
      <c r="BH35" s="22">
        <f t="shared" ca="1" si="26"/>
        <v>810839.86376377335</v>
      </c>
      <c r="BI35" s="22">
        <f t="shared" ca="1" si="26"/>
        <v>757931.17870933877</v>
      </c>
      <c r="BJ35" s="22">
        <f t="shared" ca="1" si="26"/>
        <v>780296.38819082838</v>
      </c>
      <c r="BK35" s="22">
        <f t="shared" ca="1" si="26"/>
        <v>789810.46116079122</v>
      </c>
      <c r="BL35" s="22">
        <f t="shared" ca="1" si="26"/>
        <v>791211.1466119996</v>
      </c>
      <c r="BM35" s="22">
        <f t="shared" ca="1" si="26"/>
        <v>753039.23839362536</v>
      </c>
      <c r="BN35" s="23">
        <f ca="1">SUM(BB35:BM35)</f>
        <v>9295066.1344519518</v>
      </c>
      <c r="BO35" s="22">
        <f t="shared" ref="BO35:BZ35" ca="1" si="27">BO44-BO54+BO38</f>
        <v>808377.88344006939</v>
      </c>
      <c r="BP35" s="22">
        <f t="shared" ca="1" si="27"/>
        <v>799593.85203737777</v>
      </c>
      <c r="BQ35" s="22">
        <f t="shared" ca="1" si="27"/>
        <v>762125.26991570287</v>
      </c>
      <c r="BR35" s="22">
        <f t="shared" ca="1" si="27"/>
        <v>769486.54719531536</v>
      </c>
      <c r="BS35" s="22">
        <f t="shared" ca="1" si="27"/>
        <v>790524.20862886996</v>
      </c>
      <c r="BT35" s="22">
        <f t="shared" ca="1" si="27"/>
        <v>741709.51818641147</v>
      </c>
      <c r="BU35" s="22">
        <f t="shared" ca="1" si="27"/>
        <v>787157.776148409</v>
      </c>
      <c r="BV35" s="22">
        <f t="shared" ca="1" si="27"/>
        <v>753251.36683890969</v>
      </c>
      <c r="BW35" s="22">
        <f t="shared" ca="1" si="27"/>
        <v>742416.03296452668</v>
      </c>
      <c r="BX35" s="22">
        <f t="shared" ca="1" si="27"/>
        <v>774681.73644879216</v>
      </c>
      <c r="BY35" s="22">
        <f t="shared" ca="1" si="27"/>
        <v>769240.31930470851</v>
      </c>
      <c r="BZ35" s="22">
        <f t="shared" ca="1" si="27"/>
        <v>751476.22173833055</v>
      </c>
      <c r="CA35" s="23">
        <f ca="1">SUM(BO35:BZ35)</f>
        <v>9250040.7328474242</v>
      </c>
      <c r="CB35" s="22">
        <f t="shared" ref="CB35:CM35" ca="1" si="28">CB44-CB54+CB38</f>
        <v>747030.82267709228</v>
      </c>
      <c r="CC35" s="22">
        <f t="shared" ca="1" si="28"/>
        <v>757743.4168678975</v>
      </c>
      <c r="CD35" s="22">
        <f t="shared" ca="1" si="28"/>
        <v>768521.33644697547</v>
      </c>
      <c r="CE35" s="22">
        <f t="shared" ca="1" si="28"/>
        <v>730407.96404015401</v>
      </c>
      <c r="CF35" s="22">
        <f t="shared" ca="1" si="28"/>
        <v>743823.33539912</v>
      </c>
      <c r="CG35" s="22">
        <f t="shared" ca="1" si="28"/>
        <v>742238.33788642578</v>
      </c>
      <c r="CH35" s="22">
        <f t="shared" ca="1" si="28"/>
        <v>777068.55713553063</v>
      </c>
      <c r="CI35" s="22">
        <f t="shared" ca="1" si="28"/>
        <v>776026.83774311806</v>
      </c>
      <c r="CJ35" s="22">
        <f t="shared" ca="1" si="28"/>
        <v>713825.4573985961</v>
      </c>
      <c r="CK35" s="22">
        <f t="shared" ca="1" si="28"/>
        <v>792456.15114498488</v>
      </c>
      <c r="CL35" s="22">
        <f t="shared" ca="1" si="28"/>
        <v>747452.63489431294</v>
      </c>
      <c r="CM35" s="22">
        <f t="shared" ca="1" si="28"/>
        <v>763822.10131518997</v>
      </c>
      <c r="CN35" s="23">
        <f ca="1">SUM(CB35:CM35)</f>
        <v>9060416.9529493991</v>
      </c>
      <c r="CO35" s="22">
        <f t="shared" ref="CO35:CZ35" ca="1" si="29">CO44-CO54+CO38</f>
        <v>732102.84059131693</v>
      </c>
      <c r="CP35" s="22">
        <f t="shared" ca="1" si="29"/>
        <v>773320.75937606872</v>
      </c>
      <c r="CQ35" s="22">
        <f t="shared" ca="1" si="29"/>
        <v>752288.66855509777</v>
      </c>
      <c r="CR35" s="22">
        <f t="shared" ca="1" si="29"/>
        <v>732285.24696231622</v>
      </c>
      <c r="CS35" s="22">
        <f t="shared" ca="1" si="29"/>
        <v>745931.37467730057</v>
      </c>
      <c r="CT35" s="22">
        <f t="shared" ca="1" si="29"/>
        <v>763044.07360559434</v>
      </c>
      <c r="CU35" s="22">
        <f t="shared" ca="1" si="29"/>
        <v>747151.19281951722</v>
      </c>
      <c r="CV35" s="22">
        <f t="shared" ca="1" si="29"/>
        <v>731221.94303086109</v>
      </c>
      <c r="CW35" s="22">
        <f t="shared" ca="1" si="29"/>
        <v>762734.3404903129</v>
      </c>
      <c r="CX35" s="22">
        <f t="shared" ca="1" si="29"/>
        <v>728487.55348087719</v>
      </c>
      <c r="CY35" s="22">
        <f t="shared" ca="1" si="29"/>
        <v>762031.54859107046</v>
      </c>
      <c r="CZ35" s="22">
        <f t="shared" ca="1" si="29"/>
        <v>757128.34384630457</v>
      </c>
      <c r="DA35" s="23">
        <f ca="1">SUM(CO35:CZ35)</f>
        <v>8987727.8860266395</v>
      </c>
      <c r="DB35" s="22">
        <f t="shared" ref="DB35:DM35" ca="1" si="30">DB44-DB54+DB38</f>
        <v>750142.56037607056</v>
      </c>
      <c r="DC35" s="22">
        <f t="shared" ca="1" si="30"/>
        <v>762688.85020506929</v>
      </c>
      <c r="DD35" s="22">
        <f t="shared" ca="1" si="30"/>
        <v>770242.01624441508</v>
      </c>
      <c r="DE35" s="22">
        <f t="shared" ca="1" si="30"/>
        <v>747229.89141537447</v>
      </c>
      <c r="DF35" s="22">
        <f t="shared" ca="1" si="30"/>
        <v>726682.91546354862</v>
      </c>
      <c r="DG35" s="22">
        <f t="shared" ca="1" si="30"/>
        <v>751219.60795791482</v>
      </c>
      <c r="DH35" s="22">
        <f t="shared" ca="1" si="30"/>
        <v>773528.927342774</v>
      </c>
      <c r="DI35" s="22">
        <f t="shared" ca="1" si="30"/>
        <v>730944.43026091531</v>
      </c>
      <c r="DJ35" s="22">
        <f t="shared" ca="1" si="30"/>
        <v>713446.73120584514</v>
      </c>
      <c r="DK35" s="22">
        <f t="shared" ca="1" si="30"/>
        <v>768696.37254467118</v>
      </c>
      <c r="DL35" s="22">
        <f t="shared" ca="1" si="30"/>
        <v>735467.1646253973</v>
      </c>
      <c r="DM35" s="22">
        <f t="shared" ca="1" si="30"/>
        <v>747376.2633721059</v>
      </c>
      <c r="DN35" s="23">
        <f ca="1">SUM(DB35:DM35)</f>
        <v>8977665.7310141027</v>
      </c>
      <c r="DO35" s="22">
        <f t="shared" ref="DO35:DZ35" ca="1" si="31">DO44-DO54+DO38</f>
        <v>732882.33715019969</v>
      </c>
      <c r="DP35" s="22">
        <f t="shared" ca="1" si="31"/>
        <v>718114.14296853973</v>
      </c>
      <c r="DQ35" s="22">
        <f t="shared" ca="1" si="31"/>
        <v>727272.99634450488</v>
      </c>
      <c r="DR35" s="22">
        <f t="shared" ca="1" si="31"/>
        <v>767950.52888405707</v>
      </c>
      <c r="DS35" s="22">
        <f t="shared" ca="1" si="31"/>
        <v>738235.22520578874</v>
      </c>
      <c r="DT35" s="22">
        <f t="shared" ca="1" si="31"/>
        <v>751736.11332868843</v>
      </c>
      <c r="DU35" s="22">
        <f t="shared" ca="1" si="31"/>
        <v>734348.27413202182</v>
      </c>
      <c r="DV35" s="22">
        <f t="shared" ca="1" si="31"/>
        <v>764897.57015635341</v>
      </c>
      <c r="DW35" s="22">
        <f t="shared" ca="1" si="31"/>
        <v>748439.16695196985</v>
      </c>
      <c r="DX35" s="22">
        <f t="shared" ca="1" si="31"/>
        <v>726776.36015821935</v>
      </c>
      <c r="DY35" s="22">
        <f t="shared" ca="1" si="31"/>
        <v>741975.19820484438</v>
      </c>
      <c r="DZ35" s="22">
        <f t="shared" ca="1" si="31"/>
        <v>722340.54293306603</v>
      </c>
      <c r="EA35" s="23">
        <f ca="1">SUM(DO35:DZ35)</f>
        <v>8874968.4564182535</v>
      </c>
      <c r="EB35" s="22">
        <f t="shared" ref="EB35:EM35" ca="1" si="32">EB44-EB54+EB38</f>
        <v>722230.80175935384</v>
      </c>
      <c r="EC35" s="22">
        <f t="shared" ca="1" si="32"/>
        <v>756330.91368691635</v>
      </c>
      <c r="ED35" s="22">
        <f t="shared" ca="1" si="32"/>
        <v>719794.83041047084</v>
      </c>
      <c r="EE35" s="22">
        <f t="shared" ca="1" si="32"/>
        <v>739907.07365547144</v>
      </c>
      <c r="EF35" s="22">
        <f t="shared" ca="1" si="32"/>
        <v>722701.76784976141</v>
      </c>
      <c r="EG35" s="22">
        <f t="shared" ca="1" si="32"/>
        <v>740535.58015869465</v>
      </c>
      <c r="EH35" s="22">
        <f t="shared" ca="1" si="32"/>
        <v>707619.39004723763</v>
      </c>
      <c r="EI35" s="22">
        <f t="shared" ca="1" si="32"/>
        <v>720574.13259854924</v>
      </c>
      <c r="EJ35" s="22">
        <f t="shared" ca="1" si="32"/>
        <v>713833.5136167478</v>
      </c>
      <c r="EK35" s="22">
        <f t="shared" ca="1" si="32"/>
        <v>691990.51293159381</v>
      </c>
      <c r="EL35" s="22">
        <f t="shared" ca="1" si="32"/>
        <v>696970.82971777429</v>
      </c>
      <c r="EM35" s="22">
        <f t="shared" ca="1" si="32"/>
        <v>708854.28355423699</v>
      </c>
      <c r="EN35" s="23">
        <f ca="1">SUM(EB35:EM35)</f>
        <v>8641343.6299868077</v>
      </c>
    </row>
    <row r="36" spans="1:144" ht="12.75" customHeight="1" outlineLevel="1">
      <c r="A36" s="11" t="str">
        <f>Labels!B45</f>
        <v>Final Sales</v>
      </c>
      <c r="B36" s="24">
        <f t="shared" ref="B36:M36" si="33">B12+B21+B37</f>
        <v>963388.68108289549</v>
      </c>
      <c r="C36" s="24">
        <f t="shared" ca="1" si="33"/>
        <v>962680.02101271157</v>
      </c>
      <c r="D36" s="24">
        <f t="shared" ca="1" si="33"/>
        <v>962077.39287861914</v>
      </c>
      <c r="E36" s="24">
        <f t="shared" ca="1" si="33"/>
        <v>961521.05803856428</v>
      </c>
      <c r="F36" s="24">
        <f t="shared" ca="1" si="33"/>
        <v>961022.32218724594</v>
      </c>
      <c r="G36" s="24">
        <f t="shared" ca="1" si="33"/>
        <v>960416.31735549145</v>
      </c>
      <c r="H36" s="24">
        <f t="shared" ca="1" si="33"/>
        <v>959858.89144379436</v>
      </c>
      <c r="I36" s="24">
        <f t="shared" ca="1" si="33"/>
        <v>959266.77292282868</v>
      </c>
      <c r="J36" s="24">
        <f t="shared" ca="1" si="33"/>
        <v>958638.87803722057</v>
      </c>
      <c r="K36" s="24">
        <f t="shared" ca="1" si="33"/>
        <v>957993.35505800229</v>
      </c>
      <c r="L36" s="24">
        <f t="shared" ca="1" si="33"/>
        <v>957584.20931784518</v>
      </c>
      <c r="M36" s="24">
        <f t="shared" ca="1" si="33"/>
        <v>957069.14045153069</v>
      </c>
      <c r="N36" s="25">
        <f ca="1">SUM(B36:M36)</f>
        <v>11521517.039786747</v>
      </c>
      <c r="O36" s="24">
        <f t="shared" ref="O36:Z36" ca="1" si="34">O12+O21+O37</f>
        <v>956612.23281302967</v>
      </c>
      <c r="P36" s="24">
        <f t="shared" ca="1" si="34"/>
        <v>956091.19708722492</v>
      </c>
      <c r="Q36" s="24">
        <f t="shared" ca="1" si="34"/>
        <v>955566.57071816979</v>
      </c>
      <c r="R36" s="24">
        <f t="shared" ca="1" si="34"/>
        <v>955094.78227573703</v>
      </c>
      <c r="S36" s="24">
        <f t="shared" ca="1" si="34"/>
        <v>954629.5259573278</v>
      </c>
      <c r="T36" s="24">
        <f t="shared" ca="1" si="34"/>
        <v>954144.60536281299</v>
      </c>
      <c r="U36" s="24">
        <f t="shared" ca="1" si="34"/>
        <v>953736.8672567145</v>
      </c>
      <c r="V36" s="24">
        <f t="shared" ca="1" si="34"/>
        <v>953194.69317538536</v>
      </c>
      <c r="W36" s="24">
        <f t="shared" ca="1" si="34"/>
        <v>952805.82301426586</v>
      </c>
      <c r="X36" s="24">
        <f t="shared" ca="1" si="34"/>
        <v>952270.79005296703</v>
      </c>
      <c r="Y36" s="24">
        <f t="shared" ca="1" si="34"/>
        <v>951906.64454267814</v>
      </c>
      <c r="Z36" s="24">
        <f t="shared" ca="1" si="34"/>
        <v>951472.56259955745</v>
      </c>
      <c r="AA36" s="25">
        <f ca="1">SUM(O36:Z36)</f>
        <v>11447526.29485587</v>
      </c>
      <c r="AB36" s="24">
        <f t="shared" ref="AB36:AM36" ca="1" si="35">AB12+AB21+AB37</f>
        <v>950838.80301149969</v>
      </c>
      <c r="AC36" s="24">
        <f t="shared" ca="1" si="35"/>
        <v>950356.74274776445</v>
      </c>
      <c r="AD36" s="24">
        <f t="shared" ca="1" si="35"/>
        <v>949956.85070003069</v>
      </c>
      <c r="AE36" s="24">
        <f t="shared" ca="1" si="35"/>
        <v>949543.42806845659</v>
      </c>
      <c r="AF36" s="24">
        <f t="shared" ca="1" si="35"/>
        <v>948951.59341711865</v>
      </c>
      <c r="AG36" s="24">
        <f t="shared" ca="1" si="35"/>
        <v>948421.86176171049</v>
      </c>
      <c r="AH36" s="24">
        <f t="shared" ca="1" si="35"/>
        <v>947750.03623198799</v>
      </c>
      <c r="AI36" s="24">
        <f t="shared" ca="1" si="35"/>
        <v>947309.35047441116</v>
      </c>
      <c r="AJ36" s="24">
        <f t="shared" ca="1" si="35"/>
        <v>946809.69828141155</v>
      </c>
      <c r="AK36" s="24">
        <f t="shared" ca="1" si="35"/>
        <v>946406.98805847776</v>
      </c>
      <c r="AL36" s="24">
        <f t="shared" ca="1" si="35"/>
        <v>945941.38846918661</v>
      </c>
      <c r="AM36" s="24">
        <f t="shared" ca="1" si="35"/>
        <v>945569.5185515933</v>
      </c>
      <c r="AN36" s="25">
        <f ca="1">SUM(AB36:AM36)</f>
        <v>11377856.259773647</v>
      </c>
      <c r="AO36" s="24">
        <f t="shared" ref="AO36:AZ36" ca="1" si="36">AO12+AO21+AO37</f>
        <v>945005.85699272039</v>
      </c>
      <c r="AP36" s="24">
        <f t="shared" ca="1" si="36"/>
        <v>944342.24950688297</v>
      </c>
      <c r="AQ36" s="24">
        <f t="shared" ca="1" si="36"/>
        <v>943931.99250693724</v>
      </c>
      <c r="AR36" s="24">
        <f t="shared" ca="1" si="36"/>
        <v>943439.99626749975</v>
      </c>
      <c r="AS36" s="24">
        <f t="shared" ca="1" si="36"/>
        <v>943073.84871992574</v>
      </c>
      <c r="AT36" s="24">
        <f t="shared" ca="1" si="36"/>
        <v>942698.94286005606</v>
      </c>
      <c r="AU36" s="24">
        <f t="shared" ca="1" si="36"/>
        <v>942238.39690522093</v>
      </c>
      <c r="AV36" s="24">
        <f t="shared" ca="1" si="36"/>
        <v>941860.14347138244</v>
      </c>
      <c r="AW36" s="24">
        <f t="shared" ca="1" si="36"/>
        <v>941458.93531909969</v>
      </c>
      <c r="AX36" s="24">
        <f t="shared" ca="1" si="36"/>
        <v>940912.37907163624</v>
      </c>
      <c r="AY36" s="24">
        <f t="shared" ca="1" si="36"/>
        <v>940396.6960922383</v>
      </c>
      <c r="AZ36" s="24">
        <f t="shared" ca="1" si="36"/>
        <v>939984.68119304185</v>
      </c>
      <c r="BA36" s="25">
        <f ca="1">SUM(AO36:AZ36)</f>
        <v>11309344.118906643</v>
      </c>
      <c r="BB36" s="24">
        <f t="shared" ref="BB36:BM36" ca="1" si="37">BB12+BB21+BB37</f>
        <v>939556.70559729578</v>
      </c>
      <c r="BC36" s="24">
        <f t="shared" ca="1" si="37"/>
        <v>938999.56159472861</v>
      </c>
      <c r="BD36" s="24">
        <f t="shared" ca="1" si="37"/>
        <v>938473.90071314771</v>
      </c>
      <c r="BE36" s="24">
        <f t="shared" ca="1" si="37"/>
        <v>938007.55057035387</v>
      </c>
      <c r="BF36" s="24">
        <f t="shared" ca="1" si="37"/>
        <v>937686.2455507355</v>
      </c>
      <c r="BG36" s="24">
        <f t="shared" ca="1" si="37"/>
        <v>937181.65266077523</v>
      </c>
      <c r="BH36" s="24">
        <f t="shared" ca="1" si="37"/>
        <v>936648.14080309984</v>
      </c>
      <c r="BI36" s="24">
        <f t="shared" ca="1" si="37"/>
        <v>936190.13658870477</v>
      </c>
      <c r="BJ36" s="24">
        <f t="shared" ca="1" si="37"/>
        <v>935650.57375746546</v>
      </c>
      <c r="BK36" s="24">
        <f t="shared" ca="1" si="37"/>
        <v>935148.73684946331</v>
      </c>
      <c r="BL36" s="24">
        <f t="shared" ca="1" si="37"/>
        <v>934849.83085303311</v>
      </c>
      <c r="BM36" s="24">
        <f t="shared" ca="1" si="37"/>
        <v>934420.30632068205</v>
      </c>
      <c r="BN36" s="25">
        <f ca="1">SUM(BB36:BM36)</f>
        <v>11242813.341859484</v>
      </c>
      <c r="BO36" s="24">
        <f t="shared" ref="BO36:BZ36" ca="1" si="38">BO12+BO21+BO37</f>
        <v>933971.55923032423</v>
      </c>
      <c r="BP36" s="24">
        <f t="shared" ca="1" si="38"/>
        <v>933602.74465355556</v>
      </c>
      <c r="BQ36" s="24">
        <f t="shared" ca="1" si="38"/>
        <v>933206.37386456796</v>
      </c>
      <c r="BR36" s="24">
        <f t="shared" ca="1" si="38"/>
        <v>932809.58514489024</v>
      </c>
      <c r="BS36" s="24">
        <f t="shared" ca="1" si="38"/>
        <v>932418.29990905814</v>
      </c>
      <c r="BT36" s="24">
        <f t="shared" ca="1" si="38"/>
        <v>931975.83235054184</v>
      </c>
      <c r="BU36" s="24">
        <f t="shared" ca="1" si="38"/>
        <v>931473.70913551771</v>
      </c>
      <c r="BV36" s="24">
        <f t="shared" ca="1" si="38"/>
        <v>931152.29763295455</v>
      </c>
      <c r="BW36" s="24">
        <f t="shared" ca="1" si="38"/>
        <v>930619.12645244971</v>
      </c>
      <c r="BX36" s="24">
        <f t="shared" ca="1" si="38"/>
        <v>930211.18835699302</v>
      </c>
      <c r="BY36" s="24">
        <f t="shared" ca="1" si="38"/>
        <v>929699.24408732029</v>
      </c>
      <c r="BZ36" s="24">
        <f t="shared" ca="1" si="38"/>
        <v>929333.51768955833</v>
      </c>
      <c r="CA36" s="25">
        <f ca="1">SUM(BO36:BZ36)</f>
        <v>11180473.478507731</v>
      </c>
      <c r="CB36" s="24">
        <f t="shared" ref="CB36:CM36" ca="1" si="39">CB12+CB21+CB37</f>
        <v>928799.60773707076</v>
      </c>
      <c r="CC36" s="24">
        <f t="shared" ca="1" si="39"/>
        <v>928233.05318368948</v>
      </c>
      <c r="CD36" s="24">
        <f t="shared" ca="1" si="39"/>
        <v>927785.94621777267</v>
      </c>
      <c r="CE36" s="24">
        <f t="shared" ca="1" si="39"/>
        <v>927367.66628424509</v>
      </c>
      <c r="CF36" s="24">
        <f t="shared" ca="1" si="39"/>
        <v>926909.79633237468</v>
      </c>
      <c r="CG36" s="24">
        <f t="shared" ca="1" si="39"/>
        <v>926383.63453199936</v>
      </c>
      <c r="CH36" s="24">
        <f t="shared" ca="1" si="39"/>
        <v>925848.9773643635</v>
      </c>
      <c r="CI36" s="24">
        <f t="shared" ca="1" si="39"/>
        <v>925399.25450887042</v>
      </c>
      <c r="CJ36" s="24">
        <f t="shared" ca="1" si="39"/>
        <v>925089.28671854292</v>
      </c>
      <c r="CK36" s="24">
        <f t="shared" ca="1" si="39"/>
        <v>924540.07008322398</v>
      </c>
      <c r="CL36" s="24">
        <f t="shared" ca="1" si="39"/>
        <v>924226.93697323115</v>
      </c>
      <c r="CM36" s="24">
        <f t="shared" ca="1" si="39"/>
        <v>923854.89457716874</v>
      </c>
      <c r="CN36" s="25">
        <f ca="1">SUM(CB36:CM36)</f>
        <v>11114439.124512549</v>
      </c>
      <c r="CO36" s="24">
        <f t="shared" ref="CO36:CZ36" ca="1" si="40">CO12+CO21+CO37</f>
        <v>923523.65757416293</v>
      </c>
      <c r="CP36" s="24">
        <f t="shared" ca="1" si="40"/>
        <v>923038.70529834135</v>
      </c>
      <c r="CQ36" s="24">
        <f t="shared" ca="1" si="40"/>
        <v>922753.08761793526</v>
      </c>
      <c r="CR36" s="24">
        <f t="shared" ca="1" si="40"/>
        <v>922300.7820924496</v>
      </c>
      <c r="CS36" s="24">
        <f t="shared" ca="1" si="40"/>
        <v>921816.38790423761</v>
      </c>
      <c r="CT36" s="24">
        <f t="shared" ca="1" si="40"/>
        <v>921397.68197709159</v>
      </c>
      <c r="CU36" s="24">
        <f t="shared" ca="1" si="40"/>
        <v>921082.4577018898</v>
      </c>
      <c r="CV36" s="24">
        <f t="shared" ca="1" si="40"/>
        <v>920633.98595573253</v>
      </c>
      <c r="CW36" s="24">
        <f t="shared" ca="1" si="40"/>
        <v>920113.45135703566</v>
      </c>
      <c r="CX36" s="24">
        <f t="shared" ca="1" si="40"/>
        <v>919755.83676919073</v>
      </c>
      <c r="CY36" s="24">
        <f t="shared" ca="1" si="40"/>
        <v>919322.20232355013</v>
      </c>
      <c r="CZ36" s="24">
        <f t="shared" ca="1" si="40"/>
        <v>918826.13391372445</v>
      </c>
      <c r="DA36" s="25">
        <f ca="1">SUM(CO36:CZ36)</f>
        <v>11054564.370485341</v>
      </c>
      <c r="DB36" s="24">
        <f t="shared" ref="DB36:DM36" ca="1" si="41">DB12+DB21+DB37</f>
        <v>918467.46625026781</v>
      </c>
      <c r="DC36" s="24">
        <f t="shared" ca="1" si="41"/>
        <v>918099.76430283033</v>
      </c>
      <c r="DD36" s="24">
        <f t="shared" ca="1" si="41"/>
        <v>917654.75913358398</v>
      </c>
      <c r="DE36" s="24">
        <f t="shared" ca="1" si="41"/>
        <v>917210.73907608737</v>
      </c>
      <c r="DF36" s="24">
        <f t="shared" ca="1" si="41"/>
        <v>916791.07308529573</v>
      </c>
      <c r="DG36" s="24">
        <f t="shared" ca="1" si="41"/>
        <v>916225.33007560309</v>
      </c>
      <c r="DH36" s="24">
        <f t="shared" ca="1" si="41"/>
        <v>915848.93390356237</v>
      </c>
      <c r="DI36" s="24">
        <f t="shared" ca="1" si="41"/>
        <v>915437.45532732958</v>
      </c>
      <c r="DJ36" s="24">
        <f t="shared" ca="1" si="41"/>
        <v>914893.3988470214</v>
      </c>
      <c r="DK36" s="24">
        <f t="shared" ca="1" si="41"/>
        <v>914448.1088487088</v>
      </c>
      <c r="DL36" s="24">
        <f t="shared" ca="1" si="41"/>
        <v>914155.20914697216</v>
      </c>
      <c r="DM36" s="24">
        <f t="shared" ca="1" si="41"/>
        <v>913724.52528497681</v>
      </c>
      <c r="DN36" s="25">
        <f ca="1">SUM(DB36:DM36)</f>
        <v>10992956.763282239</v>
      </c>
      <c r="DO36" s="24">
        <f t="shared" ref="DO36:DZ36" ca="1" si="42">DO12+DO21+DO37</f>
        <v>913245.62194770831</v>
      </c>
      <c r="DP36" s="24">
        <f t="shared" ca="1" si="42"/>
        <v>912827.98245074425</v>
      </c>
      <c r="DQ36" s="24">
        <f t="shared" ca="1" si="42"/>
        <v>912438.12186877697</v>
      </c>
      <c r="DR36" s="24">
        <f t="shared" ca="1" si="42"/>
        <v>911940.49523573299</v>
      </c>
      <c r="DS36" s="24">
        <f t="shared" ca="1" si="42"/>
        <v>911563.69595618395</v>
      </c>
      <c r="DT36" s="24">
        <f t="shared" ca="1" si="42"/>
        <v>911090.73290657776</v>
      </c>
      <c r="DU36" s="24">
        <f t="shared" ca="1" si="42"/>
        <v>910739.25215851655</v>
      </c>
      <c r="DV36" s="24">
        <f t="shared" ca="1" si="42"/>
        <v>910373.00578621065</v>
      </c>
      <c r="DW36" s="24">
        <f t="shared" ca="1" si="42"/>
        <v>909927.65520794701</v>
      </c>
      <c r="DX36" s="24">
        <f t="shared" ca="1" si="42"/>
        <v>909489.12339397974</v>
      </c>
      <c r="DY36" s="24">
        <f t="shared" ca="1" si="42"/>
        <v>909055.15289668832</v>
      </c>
      <c r="DZ36" s="24">
        <f t="shared" ca="1" si="42"/>
        <v>908664.97222653928</v>
      </c>
      <c r="EA36" s="25">
        <f ca="1">SUM(DO36:DZ36)</f>
        <v>10931355.812035603</v>
      </c>
      <c r="EB36" s="24">
        <f t="shared" ref="EB36:EM36" ca="1" si="43">EB12+EB21+EB37</f>
        <v>908180.93525608245</v>
      </c>
      <c r="EC36" s="24">
        <f t="shared" ca="1" si="43"/>
        <v>907673.2843203278</v>
      </c>
      <c r="ED36" s="24">
        <f t="shared" ca="1" si="43"/>
        <v>907176.2772886646</v>
      </c>
      <c r="EE36" s="24">
        <f t="shared" ca="1" si="43"/>
        <v>906772.50214849017</v>
      </c>
      <c r="EF36" s="24">
        <f t="shared" ca="1" si="43"/>
        <v>906340.2810498547</v>
      </c>
      <c r="EG36" s="24">
        <f t="shared" ca="1" si="43"/>
        <v>905880.24336021102</v>
      </c>
      <c r="EH36" s="24">
        <f t="shared" ca="1" si="43"/>
        <v>905432.32821851084</v>
      </c>
      <c r="EI36" s="24">
        <f t="shared" ca="1" si="43"/>
        <v>904945.31262763799</v>
      </c>
      <c r="EJ36" s="24">
        <f t="shared" ca="1" si="43"/>
        <v>904457.57612567313</v>
      </c>
      <c r="EK36" s="24">
        <f t="shared" ca="1" si="43"/>
        <v>903949.95481746795</v>
      </c>
      <c r="EL36" s="24">
        <f t="shared" ca="1" si="43"/>
        <v>903489.5055195936</v>
      </c>
      <c r="EM36" s="24">
        <f t="shared" ca="1" si="43"/>
        <v>902983.26808861154</v>
      </c>
      <c r="EN36" s="25">
        <f ca="1">SUM(EB36:EM36)</f>
        <v>10867281.468821125</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1145793.0830879838</v>
      </c>
      <c r="C44" s="22">
        <f ca="1">C45*(1-Inputs!B21)+C11*Inputs!B21+C46</f>
        <v>1162808.146108906</v>
      </c>
      <c r="D44" s="22">
        <f ca="1">D45*(1-Inputs!B21)+D11*Inputs!B21+D46</f>
        <v>1167895.5576995185</v>
      </c>
      <c r="E44" s="22">
        <f ca="1">E45*(1-Inputs!B21)+E11*Inputs!B21+E46</f>
        <v>1175094.5781434791</v>
      </c>
      <c r="F44" s="22">
        <f ca="1">F45*(1-Inputs!B21)+F11*Inputs!B21+F46</f>
        <v>1147716.5936668932</v>
      </c>
      <c r="G44" s="22">
        <f ca="1">G45*(1-Inputs!B21)+G11*Inputs!B21+G46</f>
        <v>1154184.1332735205</v>
      </c>
      <c r="H44" s="22">
        <f ca="1">H45*(1-Inputs!B21)+H11*Inputs!B21+H46</f>
        <v>1154121.1767450043</v>
      </c>
      <c r="I44" s="22">
        <f ca="1">I45*(1-Inputs!B21)+I11*Inputs!B21+I46</f>
        <v>1138349.1250736422</v>
      </c>
      <c r="J44" s="22">
        <f ca="1">J45*(1-Inputs!B21)+J11*Inputs!B21+J46</f>
        <v>1157381.1218037123</v>
      </c>
      <c r="K44" s="22">
        <f ca="1">K45*(1-Inputs!B21)+K11*Inputs!B21+K46</f>
        <v>1168900.2123710397</v>
      </c>
      <c r="L44" s="22">
        <f ca="1">L45*(1-Inputs!B21)+L11*Inputs!B21+L46</f>
        <v>1174202.4084931288</v>
      </c>
      <c r="M44" s="22">
        <f ca="1">M45*(1-Inputs!B21)+M11*Inputs!B21+M46</f>
        <v>1196838.7385151638</v>
      </c>
      <c r="N44" s="23">
        <f ca="1">SUM(B44:M44)</f>
        <v>13943284.874981992</v>
      </c>
      <c r="O44" s="22">
        <f ca="1">O45*(1-Inputs!B21)+O11*Inputs!B21+O46</f>
        <v>1138913.7221230839</v>
      </c>
      <c r="P44" s="22">
        <f ca="1">P45*(1-Inputs!B21)+P11*Inputs!B21+P46</f>
        <v>1147066.198638096</v>
      </c>
      <c r="Q44" s="22">
        <f ca="1">Q45*(1-Inputs!B21)+Q11*Inputs!B21+Q46</f>
        <v>1133971.0566977111</v>
      </c>
      <c r="R44" s="22">
        <f ca="1">R45*(1-Inputs!B21)+R11*Inputs!B21+R46</f>
        <v>1116120.5864598299</v>
      </c>
      <c r="S44" s="22">
        <f ca="1">S45*(1-Inputs!B21)+S11*Inputs!B21+S46</f>
        <v>1139414.9911531575</v>
      </c>
      <c r="T44" s="22">
        <f ca="1">T45*(1-Inputs!B21)+T11*Inputs!B21+T46</f>
        <v>1156271.5440483389</v>
      </c>
      <c r="U44" s="22">
        <f ca="1">U45*(1-Inputs!B21)+U11*Inputs!B21+U46</f>
        <v>1157441.6174632909</v>
      </c>
      <c r="V44" s="22">
        <f ca="1">V45*(1-Inputs!B21)+V11*Inputs!B21+V46</f>
        <v>1185487.2357610827</v>
      </c>
      <c r="W44" s="22">
        <f ca="1">W45*(1-Inputs!B21)+W11*Inputs!B21+W46</f>
        <v>1089696.7442889146</v>
      </c>
      <c r="X44" s="22">
        <f ca="1">X45*(1-Inputs!B21)+X11*Inputs!B21+X46</f>
        <v>1171577.399978755</v>
      </c>
      <c r="Y44" s="22">
        <f ca="1">Y45*(1-Inputs!B21)+Y11*Inputs!B21+Y46</f>
        <v>1147504.8883864977</v>
      </c>
      <c r="Z44" s="22">
        <f ca="1">Z45*(1-Inputs!B21)+Z11*Inputs!B21+Z46</f>
        <v>1094579.2930100192</v>
      </c>
      <c r="AA44" s="23">
        <f ca="1">SUM(O44:Z44)</f>
        <v>13678045.278008776</v>
      </c>
      <c r="AB44" s="22">
        <f ca="1">AB45*(1-Inputs!B21)+AB11*Inputs!B21+AB46</f>
        <v>1133826.1086267857</v>
      </c>
      <c r="AC44" s="22">
        <f ca="1">AC45*(1-Inputs!B21)+AC11*Inputs!B21+AC46</f>
        <v>1154077.758700354</v>
      </c>
      <c r="AD44" s="22">
        <f ca="1">AD45*(1-Inputs!B21)+AD11*Inputs!B21+AD46</f>
        <v>1117367.4603947264</v>
      </c>
      <c r="AE44" s="22">
        <f ca="1">AE45*(1-Inputs!B21)+AE11*Inputs!B21+AE46</f>
        <v>1149117.1674630512</v>
      </c>
      <c r="AF44" s="22">
        <f ca="1">AF45*(1-Inputs!B21)+AF11*Inputs!B21+AF46</f>
        <v>1079735.6830512411</v>
      </c>
      <c r="AG44" s="22">
        <f ca="1">AG45*(1-Inputs!B21)+AG11*Inputs!B21+AG46</f>
        <v>1076778.6564521634</v>
      </c>
      <c r="AH44" s="22">
        <f ca="1">AH45*(1-Inputs!B21)+AH11*Inputs!B21+AH46</f>
        <v>1146330.8443796537</v>
      </c>
      <c r="AI44" s="22">
        <f ca="1">AI45*(1-Inputs!B21)+AI11*Inputs!B21+AI46</f>
        <v>1119421.4541503482</v>
      </c>
      <c r="AJ44" s="22">
        <f ca="1">AJ45*(1-Inputs!B21)+AJ11*Inputs!B21+AJ46</f>
        <v>1146135.4324603579</v>
      </c>
      <c r="AK44" s="22">
        <f ca="1">AK45*(1-Inputs!B21)+AK11*Inputs!B21+AK46</f>
        <v>1142613.7322732203</v>
      </c>
      <c r="AL44" s="22">
        <f ca="1">AL45*(1-Inputs!B21)+AL11*Inputs!B21+AL46</f>
        <v>1165719.9522399872</v>
      </c>
      <c r="AM44" s="22">
        <f ca="1">AM45*(1-Inputs!B21)+AM11*Inputs!B21+AM46</f>
        <v>1123456.9655838129</v>
      </c>
      <c r="AN44" s="23">
        <f ca="1">SUM(AB44:AM44)</f>
        <v>13554581.215775702</v>
      </c>
      <c r="AO44" s="22">
        <f ca="1">AO45*(1-Inputs!B21)+AO11*Inputs!B21+AO46</f>
        <v>1063537.3909298526</v>
      </c>
      <c r="AP44" s="22">
        <f ca="1">AP45*(1-Inputs!B21)+AP11*Inputs!B21+AP46</f>
        <v>1125401.5627436792</v>
      </c>
      <c r="AQ44" s="22">
        <f ca="1">AQ45*(1-Inputs!B21)+AQ11*Inputs!B21+AQ46</f>
        <v>1103266.3581305325</v>
      </c>
      <c r="AR44" s="22">
        <f ca="1">AR45*(1-Inputs!B21)+AR11*Inputs!B21+AR46</f>
        <v>1136393.6263628388</v>
      </c>
      <c r="AS44" s="22">
        <f ca="1">AS45*(1-Inputs!B21)+AS11*Inputs!B21+AS46</f>
        <v>1171993.1932609603</v>
      </c>
      <c r="AT44" s="22">
        <f ca="1">AT45*(1-Inputs!B21)+AT11*Inputs!B21+AT46</f>
        <v>1144180.7316956951</v>
      </c>
      <c r="AU44" s="22">
        <f ca="1">AU45*(1-Inputs!B21)+AU11*Inputs!B21+AU46</f>
        <v>1115249.8028753605</v>
      </c>
      <c r="AV44" s="22">
        <f ca="1">AV45*(1-Inputs!B21)+AV11*Inputs!B21+AV46</f>
        <v>1129115.6208329063</v>
      </c>
      <c r="AW44" s="22">
        <f ca="1">AW45*(1-Inputs!B21)+AW11*Inputs!B21+AW46</f>
        <v>1045229.9744961632</v>
      </c>
      <c r="AX44" s="22">
        <f ca="1">AX45*(1-Inputs!B21)+AX11*Inputs!B21+AX46</f>
        <v>1060437.053795397</v>
      </c>
      <c r="AY44" s="22">
        <f ca="1">AY45*(1-Inputs!B21)+AY11*Inputs!B21+AY46</f>
        <v>1142856.9476175902</v>
      </c>
      <c r="AZ44" s="22">
        <f ca="1">AZ45*(1-Inputs!B21)+AZ11*Inputs!B21+AZ46</f>
        <v>1079046.39107807</v>
      </c>
      <c r="BA44" s="23">
        <f ca="1">SUM(AO44:AZ44)</f>
        <v>13316708.653819047</v>
      </c>
      <c r="BB44" s="22">
        <f ca="1">BB45*(1-Inputs!B21)+BB11*Inputs!B21+BB46</f>
        <v>1055824.5659081191</v>
      </c>
      <c r="BC44" s="22">
        <f ca="1">BC45*(1-Inputs!B21)+BC11*Inputs!B21+BC46</f>
        <v>1104362.4117781459</v>
      </c>
      <c r="BD44" s="22">
        <f ca="1">BD45*(1-Inputs!B21)+BD11*Inputs!B21+BD46</f>
        <v>1065092.5213376465</v>
      </c>
      <c r="BE44" s="22">
        <f ca="1">BE45*(1-Inputs!B21)+BE11*Inputs!B21+BE46</f>
        <v>1105357.9327122623</v>
      </c>
      <c r="BF44" s="22">
        <f ca="1">BF45*(1-Inputs!B21)+BF11*Inputs!B21+BF46</f>
        <v>1059538.6245308472</v>
      </c>
      <c r="BG44" s="22">
        <f ca="1">BG45*(1-Inputs!B21)+BG11*Inputs!B21+BG46</f>
        <v>1073306.5974781148</v>
      </c>
      <c r="BH44" s="22">
        <f ca="1">BH45*(1-Inputs!B21)+BH11*Inputs!B21+BH46</f>
        <v>1137509.3291863429</v>
      </c>
      <c r="BI44" s="22">
        <f ca="1">BI45*(1-Inputs!B21)+BI11*Inputs!B21+BI46</f>
        <v>1061925.4933942936</v>
      </c>
      <c r="BJ44" s="22">
        <f ca="1">BJ45*(1-Inputs!B21)+BJ11*Inputs!B21+BJ46</f>
        <v>1093875.7926535644</v>
      </c>
      <c r="BK44" s="22">
        <f ca="1">BK45*(1-Inputs!B21)+BK11*Inputs!B21+BK46</f>
        <v>1107467.325467797</v>
      </c>
      <c r="BL44" s="22">
        <f ca="1">BL45*(1-Inputs!B21)+BL11*Inputs!B21+BL46</f>
        <v>1109468.3046838089</v>
      </c>
      <c r="BM44" s="22">
        <f ca="1">BM45*(1-Inputs!B21)+BM11*Inputs!B21+BM46</f>
        <v>1054937.0072289887</v>
      </c>
      <c r="BN44" s="23">
        <f ca="1">SUM(BB44:BM44)</f>
        <v>13028665.906359931</v>
      </c>
      <c r="BO44" s="22">
        <f ca="1">BO45*(1-Inputs!B21)+BO11*Inputs!B21+BO46</f>
        <v>1133992.2144381944</v>
      </c>
      <c r="BP44" s="22">
        <f ca="1">BP45*(1-Inputs!B21)+BP11*Inputs!B21+BP46</f>
        <v>1121443.5981486349</v>
      </c>
      <c r="BQ44" s="22">
        <f ca="1">BQ45*(1-Inputs!B21)+BQ11*Inputs!B21+BQ46</f>
        <v>1067917.0522605279</v>
      </c>
      <c r="BR44" s="22">
        <f ca="1">BR45*(1-Inputs!B21)+BR11*Inputs!B21+BR46</f>
        <v>1078433.1626599743</v>
      </c>
      <c r="BS44" s="22">
        <f ca="1">BS45*(1-Inputs!B21)+BS11*Inputs!B21+BS46</f>
        <v>1108486.9647079094</v>
      </c>
      <c r="BT44" s="22">
        <f ca="1">BT45*(1-Inputs!B21)+BT11*Inputs!B21+BT46</f>
        <v>1038751.6926472546</v>
      </c>
      <c r="BU44" s="22">
        <f ca="1">BU45*(1-Inputs!B21)+BU11*Inputs!B21+BU46</f>
        <v>1103677.7754501081</v>
      </c>
      <c r="BV44" s="22">
        <f ca="1">BV45*(1-Inputs!B21)+BV11*Inputs!B21+BV46</f>
        <v>1055240.0478651091</v>
      </c>
      <c r="BW44" s="22">
        <f ca="1">BW45*(1-Inputs!B21)+BW11*Inputs!B21+BW46</f>
        <v>1039760.9994731334</v>
      </c>
      <c r="BX44" s="22">
        <f ca="1">BX45*(1-Inputs!B21)+BX11*Inputs!B21+BX46</f>
        <v>1085854.8615935126</v>
      </c>
      <c r="BY44" s="22">
        <f ca="1">BY45*(1-Inputs!B21)+BY11*Inputs!B21+BY46</f>
        <v>1078081.4085305359</v>
      </c>
      <c r="BZ44" s="22">
        <f ca="1">BZ45*(1-Inputs!B21)+BZ11*Inputs!B21+BZ46</f>
        <v>1052704.1262928532</v>
      </c>
      <c r="CA44" s="23">
        <f ca="1">SUM(BO44:BZ44)</f>
        <v>12964343.904067747</v>
      </c>
      <c r="CB44" s="22">
        <f ca="1">CB45*(1-Inputs!B21)+CB11*Inputs!B21+CB46</f>
        <v>1046353.5562053699</v>
      </c>
      <c r="CC44" s="22">
        <f ca="1">CC45*(1-Inputs!B21)+CC11*Inputs!B21+CC46</f>
        <v>1061657.2621922346</v>
      </c>
      <c r="CD44" s="22">
        <f ca="1">CD45*(1-Inputs!B21)+CD11*Inputs!B21+CD46</f>
        <v>1077054.2901623459</v>
      </c>
      <c r="CE44" s="22">
        <f ca="1">CE45*(1-Inputs!B21)+CE11*Inputs!B21+CE46</f>
        <v>1022606.6152954582</v>
      </c>
      <c r="CF44" s="22">
        <f ca="1">CF45*(1-Inputs!B21)+CF11*Inputs!B21+CF46</f>
        <v>1041771.4315225524</v>
      </c>
      <c r="CG44" s="22">
        <f ca="1">CG45*(1-Inputs!B21)+CG11*Inputs!B21+CG46</f>
        <v>1039507.1493615606</v>
      </c>
      <c r="CH44" s="22">
        <f ca="1">CH45*(1-Inputs!B21)+CH11*Inputs!B21+CH46</f>
        <v>1089264.6054317104</v>
      </c>
      <c r="CI44" s="22">
        <f ca="1">CI45*(1-Inputs!B21)+CI11*Inputs!B21+CI46</f>
        <v>1087776.4348711211</v>
      </c>
      <c r="CJ44" s="22">
        <f ca="1">CJ45*(1-Inputs!B21)+CJ11*Inputs!B21+CJ46</f>
        <v>998917.32009323256</v>
      </c>
      <c r="CK44" s="22">
        <f ca="1">CK45*(1-Inputs!B21)+CK11*Inputs!B21+CK46</f>
        <v>1111246.8825880736</v>
      </c>
      <c r="CL44" s="22">
        <f ca="1">CL45*(1-Inputs!B21)+CL11*Inputs!B21+CL46</f>
        <v>1046956.1450871137</v>
      </c>
      <c r="CM44" s="22">
        <f ca="1">CM45*(1-Inputs!B21)+CM11*Inputs!B21+CM46</f>
        <v>1070341.0971169381</v>
      </c>
      <c r="CN44" s="23">
        <f ca="1">SUM(CB44:CM44)</f>
        <v>12693452.789927712</v>
      </c>
      <c r="CO44" s="22">
        <f ca="1">CO45*(1-Inputs!B21)+CO11*Inputs!B21+CO46</f>
        <v>1025027.8675114053</v>
      </c>
      <c r="CP44" s="22">
        <f ca="1">CP45*(1-Inputs!B21)+CP11*Inputs!B21+CP46</f>
        <v>1083910.6086324791</v>
      </c>
      <c r="CQ44" s="22">
        <f ca="1">CQ45*(1-Inputs!B21)+CQ11*Inputs!B21+CQ46</f>
        <v>1053864.7646025207</v>
      </c>
      <c r="CR44" s="22">
        <f ca="1">CR45*(1-Inputs!B21)+CR11*Inputs!B21+CR46</f>
        <v>1025288.4480414042</v>
      </c>
      <c r="CS44" s="22">
        <f ca="1">CS45*(1-Inputs!B21)+CS11*Inputs!B21+CS46</f>
        <v>1044782.9162056675</v>
      </c>
      <c r="CT44" s="22">
        <f ca="1">CT45*(1-Inputs!B21)+CT11*Inputs!B21+CT46</f>
        <v>1069229.6289603729</v>
      </c>
      <c r="CU44" s="22">
        <f ca="1">CU45*(1-Inputs!B21)+CU11*Inputs!B21+CU46</f>
        <v>1046525.5135516913</v>
      </c>
      <c r="CV44" s="22">
        <f ca="1">CV45*(1-Inputs!B21)+CV11*Inputs!B21+CV46</f>
        <v>1023769.4424250396</v>
      </c>
      <c r="CW44" s="22">
        <f ca="1">CW45*(1-Inputs!B21)+CW11*Inputs!B21+CW46</f>
        <v>1068787.1530813994</v>
      </c>
      <c r="CX44" s="22">
        <f ca="1">CX45*(1-Inputs!B21)+CX11*Inputs!B21+CX46</f>
        <v>1019863.1716393483</v>
      </c>
      <c r="CY44" s="22">
        <f ca="1">CY45*(1-Inputs!B21)+CY11*Inputs!B21+CY46</f>
        <v>1067783.1646539101</v>
      </c>
      <c r="CZ44" s="22">
        <f ca="1">CZ45*(1-Inputs!B21)+CZ11*Inputs!B21+CZ46</f>
        <v>1060778.5864471018</v>
      </c>
      <c r="DA44" s="23">
        <f ca="1">SUM(CO44:CZ44)</f>
        <v>12589611.265752338</v>
      </c>
      <c r="DB44" s="22">
        <f ca="1">DB45*(1-Inputs!B21)+DB11*Inputs!B21+DB46</f>
        <v>1050798.8957753389</v>
      </c>
      <c r="DC44" s="22">
        <f ca="1">DC45*(1-Inputs!B21)+DC11*Inputs!B21+DC46</f>
        <v>1068722.1669596229</v>
      </c>
      <c r="DD44" s="22">
        <f ca="1">DD45*(1-Inputs!B21)+DD11*Inputs!B21+DD46</f>
        <v>1079512.4041586882</v>
      </c>
      <c r="DE44" s="22">
        <f ca="1">DE45*(1-Inputs!B21)+DE11*Inputs!B21+DE46</f>
        <v>1046637.9401172015</v>
      </c>
      <c r="DF44" s="22">
        <f ca="1">DF45*(1-Inputs!B21)+DF11*Inputs!B21+DF46</f>
        <v>1017285.117328879</v>
      </c>
      <c r="DG44" s="22">
        <f ca="1">DG45*(1-Inputs!B21)+DG11*Inputs!B21+DG46</f>
        <v>1052337.5351779736</v>
      </c>
      <c r="DH44" s="22">
        <f ca="1">DH45*(1-Inputs!B21)+DH11*Inputs!B21+DH46</f>
        <v>1084207.991442058</v>
      </c>
      <c r="DI44" s="22">
        <f ca="1">DI45*(1-Inputs!B21)+DI11*Inputs!B21+DI46</f>
        <v>1023372.9956108314</v>
      </c>
      <c r="DJ44" s="22">
        <f ca="1">DJ45*(1-Inputs!B21)+DJ11*Inputs!B21+DJ46</f>
        <v>998376.2826750169</v>
      </c>
      <c r="DK44" s="22">
        <f ca="1">DK45*(1-Inputs!B21)+DK11*Inputs!B21+DK46</f>
        <v>1077304.3417304826</v>
      </c>
      <c r="DL44" s="22">
        <f ca="1">DL45*(1-Inputs!B21)+DL11*Inputs!B21+DL46</f>
        <v>1029834.0447029485</v>
      </c>
      <c r="DM44" s="22">
        <f ca="1">DM45*(1-Inputs!B21)+DM11*Inputs!B21+DM46</f>
        <v>1046847.0429125322</v>
      </c>
      <c r="DN44" s="23">
        <f ca="1">SUM(DB44:DM44)</f>
        <v>12575236.758591574</v>
      </c>
      <c r="DO44" s="22">
        <f ca="1">DO45*(1-Inputs!B21)+DO11*Inputs!B21+DO46</f>
        <v>1026141.4340240947</v>
      </c>
      <c r="DP44" s="22">
        <f ca="1">DP45*(1-Inputs!B21)+DP11*Inputs!B21+DP46</f>
        <v>1005044.0137645806</v>
      </c>
      <c r="DQ44" s="22">
        <f ca="1">DQ45*(1-Inputs!B21)+DQ11*Inputs!B21+DQ46</f>
        <v>1018128.0900159593</v>
      </c>
      <c r="DR44" s="22">
        <f ca="1">DR45*(1-Inputs!B21)+DR11*Inputs!B21+DR46</f>
        <v>1076238.8507867481</v>
      </c>
      <c r="DS44" s="22">
        <f ca="1">DS45*(1-Inputs!B21)+DS11*Inputs!B21+DS46</f>
        <v>1033788.4169606506</v>
      </c>
      <c r="DT44" s="22">
        <f ca="1">DT45*(1-Inputs!B21)+DT11*Inputs!B21+DT46</f>
        <v>1053075.3999933645</v>
      </c>
      <c r="DU44" s="22">
        <f ca="1">DU45*(1-Inputs!B21)+DU11*Inputs!B21+DU46</f>
        <v>1028235.6297124123</v>
      </c>
      <c r="DV44" s="22">
        <f ca="1">DV45*(1-Inputs!B21)+DV11*Inputs!B21+DV46</f>
        <v>1071877.481175743</v>
      </c>
      <c r="DW44" s="22">
        <f ca="1">DW45*(1-Inputs!B21)+DW11*Inputs!B21+DW46</f>
        <v>1048365.4765980522</v>
      </c>
      <c r="DX44" s="22">
        <f ca="1">DX45*(1-Inputs!B21)+DX11*Inputs!B21+DX46</f>
        <v>1017418.6097498371</v>
      </c>
      <c r="DY44" s="22">
        <f ca="1">DY45*(1-Inputs!B21)+DY11*Inputs!B21+DY46</f>
        <v>1039131.2355307301</v>
      </c>
      <c r="DZ44" s="22">
        <f ca="1">DZ45*(1-Inputs!B21)+DZ11*Inputs!B21+DZ46</f>
        <v>1011081.7279996182</v>
      </c>
      <c r="EA44" s="23">
        <f ca="1">SUM(DO44:DZ44)</f>
        <v>12428526.36631179</v>
      </c>
      <c r="EB44" s="22">
        <f ca="1">EB45*(1-Inputs!B21)+EB11*Inputs!B21+EB46</f>
        <v>1010924.954894315</v>
      </c>
      <c r="EC44" s="22">
        <f ca="1">EC45*(1-Inputs!B21)+EC11*Inputs!B21+EC46</f>
        <v>1059639.4005051185</v>
      </c>
      <c r="ED44" s="22">
        <f ca="1">ED45*(1-Inputs!B21)+ED11*Inputs!B21+ED46</f>
        <v>1007444.9958244822</v>
      </c>
      <c r="EE44" s="22">
        <f ca="1">EE45*(1-Inputs!B21)+EE11*Inputs!B21+EE46</f>
        <v>1036176.7718887688</v>
      </c>
      <c r="EF44" s="22">
        <f ca="1">EF45*(1-Inputs!B21)+EF11*Inputs!B21+EF46</f>
        <v>1011597.7635948972</v>
      </c>
      <c r="EG44" s="22">
        <f ca="1">EG45*(1-Inputs!B21)+EG11*Inputs!B21+EG46</f>
        <v>1037074.6383219447</v>
      </c>
      <c r="EH44" s="22">
        <f ca="1">EH45*(1-Inputs!B21)+EH11*Inputs!B21+EH46</f>
        <v>990051.50959129189</v>
      </c>
      <c r="EI44" s="22">
        <f ca="1">EI45*(1-Inputs!B21)+EI11*Inputs!B21+EI46</f>
        <v>1008558.2846645941</v>
      </c>
      <c r="EJ44" s="22">
        <f ca="1">EJ45*(1-Inputs!B21)+EJ11*Inputs!B21+EJ46</f>
        <v>998928.82897630637</v>
      </c>
      <c r="EK44" s="22">
        <f ca="1">EK45*(1-Inputs!B21)+EK11*Inputs!B21+EK46</f>
        <v>967724.5422832293</v>
      </c>
      <c r="EL44" s="22">
        <f ca="1">EL45*(1-Inputs!B21)+EL11*Inputs!B21+EL46</f>
        <v>974839.28054920142</v>
      </c>
      <c r="EM44" s="22">
        <f ca="1">EM45*(1-Inputs!B21)+EM11*Inputs!B21+EM46</f>
        <v>991815.64317271963</v>
      </c>
      <c r="EN44" s="23">
        <f ca="1">SUM(EB44:EM44)</f>
        <v>12094776.614266871</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1166619.6583751403</v>
      </c>
      <c r="E45" s="24">
        <f ca="1">'(Other Computations)'!B8*(E28/Inputs!B27)^(1-Inputs!B20)*(E19/'(Other Computations)'!B194)^Inputs!B20</f>
        <v>1166533.8921753413</v>
      </c>
      <c r="F45" s="24">
        <f ca="1">'(Other Computations)'!B8*(F28/Inputs!B27)^(1-Inputs!B20)*(F19/'(Other Computations)'!B194)^Inputs!B20</f>
        <v>1166413.6076389011</v>
      </c>
      <c r="G45" s="24">
        <f ca="1">'(Other Computations)'!B8*(G28/Inputs!B27)^(1-Inputs!B20)*(G19/'(Other Computations)'!B194)^Inputs!B20</f>
        <v>1166263.8337285726</v>
      </c>
      <c r="H45" s="24">
        <f ca="1">'(Other Computations)'!B8*(H28/Inputs!B27)^(1-Inputs!B20)*(H19/'(Other Computations)'!B194)^Inputs!B20</f>
        <v>1166077.9813549467</v>
      </c>
      <c r="I45" s="24">
        <f ca="1">'(Other Computations)'!B8*(I28/Inputs!B27)^(1-Inputs!B20)*(I19/'(Other Computations)'!B194)^Inputs!B20</f>
        <v>1165860.2089895725</v>
      </c>
      <c r="J45" s="24">
        <f ca="1">'(Other Computations)'!B8*(J28/Inputs!B27)^(1-Inputs!B20)*(J19/'(Other Computations)'!B194)^Inputs!B20</f>
        <v>1165607.1500898602</v>
      </c>
      <c r="K45" s="24">
        <f ca="1">'(Other Computations)'!B8*(K28/Inputs!B27)^(1-Inputs!B20)*(K19/'(Other Computations)'!B194)^Inputs!B20</f>
        <v>1165317.7657109108</v>
      </c>
      <c r="L45" s="24">
        <f ca="1">'(Other Computations)'!B8*(L28/Inputs!B27)^(1-Inputs!B20)*(L19/'(Other Computations)'!B194)^Inputs!B20</f>
        <v>1164987.4619095754</v>
      </c>
      <c r="M45" s="24">
        <f ca="1">'(Other Computations)'!B8*(M28/Inputs!B27)^(1-Inputs!B20)*(M19/'(Other Computations)'!B194)^Inputs!B20</f>
        <v>1164639.0445847753</v>
      </c>
      <c r="N45" s="25">
        <f ca="1">SUM(B45:M45)</f>
        <v>13991653.937890928</v>
      </c>
      <c r="O45" s="24">
        <f ca="1">'(Other Computations)'!B8*(O28/Inputs!B27)^(1-Inputs!B20)*(O19/'(Other Computations)'!B194)^Inputs!B20</f>
        <v>1164260.9972656022</v>
      </c>
      <c r="P45" s="24">
        <f ca="1">'(Other Computations)'!B8*(P28/Inputs!B27)^(1-Inputs!B20)*(P19/'(Other Computations)'!B194)^Inputs!B20</f>
        <v>1163855.8972113114</v>
      </c>
      <c r="Q45" s="24">
        <f ca="1">'(Other Computations)'!B8*(Q28/Inputs!B27)^(1-Inputs!B20)*(Q19/'(Other Computations)'!B194)^Inputs!B20</f>
        <v>1163426.3899074583</v>
      </c>
      <c r="R45" s="24">
        <f ca="1">'(Other Computations)'!B8*(R28/Inputs!B27)^(1-Inputs!B20)*(R19/'(Other Computations)'!B194)^Inputs!B20</f>
        <v>1162970.9864838454</v>
      </c>
      <c r="S45" s="24">
        <f ca="1">'(Other Computations)'!B8*(S28/Inputs!B27)^(1-Inputs!B20)*(S19/'(Other Computations)'!B194)^Inputs!B20</f>
        <v>1162497.3369522591</v>
      </c>
      <c r="T45" s="24">
        <f ca="1">'(Other Computations)'!B8*(T28/Inputs!B27)^(1-Inputs!B20)*(T19/'(Other Computations)'!B194)^Inputs!B20</f>
        <v>1162009.0564931324</v>
      </c>
      <c r="U45" s="24">
        <f ca="1">'(Other Computations)'!B8*(U28/Inputs!B27)^(1-Inputs!B20)*(U19/'(Other Computations)'!B194)^Inputs!B20</f>
        <v>1161500.5622075438</v>
      </c>
      <c r="V45" s="24">
        <f ca="1">'(Other Computations)'!B8*(V28/Inputs!B27)^(1-Inputs!B20)*(V19/'(Other Computations)'!B194)^Inputs!B20</f>
        <v>1160977.2678415114</v>
      </c>
      <c r="W45" s="24">
        <f ca="1">'(Other Computations)'!B8*(W28/Inputs!B27)^(1-Inputs!B20)*(W19/'(Other Computations)'!B194)^Inputs!B20</f>
        <v>1160425.2389666189</v>
      </c>
      <c r="X45" s="24">
        <f ca="1">'(Other Computations)'!B8*(X28/Inputs!B27)^(1-Inputs!B20)*(X19/'(Other Computations)'!B194)^Inputs!B20</f>
        <v>1159856.0139947771</v>
      </c>
      <c r="Y45" s="24">
        <f ca="1">'(Other Computations)'!B8*(Y28/Inputs!B27)^(1-Inputs!B20)*(Y19/'(Other Computations)'!B194)^Inputs!B20</f>
        <v>1159269.6949464984</v>
      </c>
      <c r="Z45" s="24">
        <f ca="1">'(Other Computations)'!B8*(Z28/Inputs!B27)^(1-Inputs!B20)*(Z19/'(Other Computations)'!B194)^Inputs!B20</f>
        <v>1158671.1866328332</v>
      </c>
      <c r="AA45" s="25">
        <f ca="1">SUM(O45:Z45)</f>
        <v>13939720.628903391</v>
      </c>
      <c r="AB45" s="24">
        <f ca="1">'(Other Computations)'!B8*(AB28/Inputs!B27)^(1-Inputs!B20)*(AB19/'(Other Computations)'!B194)^Inputs!B20</f>
        <v>1158057.1535632331</v>
      </c>
      <c r="AC45" s="24">
        <f ca="1">'(Other Computations)'!B8*(AC28/Inputs!B27)^(1-Inputs!B20)*(AC19/'(Other Computations)'!B194)^Inputs!B20</f>
        <v>1157415.3457149537</v>
      </c>
      <c r="AD45" s="24">
        <f ca="1">'(Other Computations)'!B8*(AD28/Inputs!B27)^(1-Inputs!B20)*(AD19/'(Other Computations)'!B194)^Inputs!B20</f>
        <v>1156755.3677086914</v>
      </c>
      <c r="AE45" s="24">
        <f ca="1">'(Other Computations)'!B8*(AE28/Inputs!B27)^(1-Inputs!B20)*(AE19/'(Other Computations)'!B194)^Inputs!B20</f>
        <v>1156082.7042473631</v>
      </c>
      <c r="AF45" s="24">
        <f ca="1">'(Other Computations)'!B8*(AF28/Inputs!B27)^(1-Inputs!B20)*(AF19/'(Other Computations)'!B194)^Inputs!B20</f>
        <v>1155401.827718403</v>
      </c>
      <c r="AG45" s="24">
        <f ca="1">'(Other Computations)'!B8*(AG28/Inputs!B27)^(1-Inputs!B20)*(AG19/'(Other Computations)'!B194)^Inputs!B20</f>
        <v>1154689.4041743688</v>
      </c>
      <c r="AH45" s="24">
        <f ca="1">'(Other Computations)'!B8*(AH28/Inputs!B27)^(1-Inputs!B20)*(AH19/'(Other Computations)'!B194)^Inputs!B20</f>
        <v>1153962.7917497877</v>
      </c>
      <c r="AI45" s="24">
        <f ca="1">'(Other Computations)'!B8*(AI28/Inputs!B27)^(1-Inputs!B20)*(AI19/'(Other Computations)'!B194)^Inputs!B20</f>
        <v>1153207.9451349883</v>
      </c>
      <c r="AJ45" s="24">
        <f ca="1">'(Other Computations)'!B8*(AJ28/Inputs!B27)^(1-Inputs!B20)*(AJ19/'(Other Computations)'!B194)^Inputs!B20</f>
        <v>1152437.9242345698</v>
      </c>
      <c r="AK45" s="24">
        <f ca="1">'(Other Computations)'!B8*(AK28/Inputs!B27)^(1-Inputs!B20)*(AK19/'(Other Computations)'!B194)^Inputs!B20</f>
        <v>1151651.037082891</v>
      </c>
      <c r="AL45" s="24">
        <f ca="1">'(Other Computations)'!B8*(AL28/Inputs!B27)^(1-Inputs!B20)*(AL19/'(Other Computations)'!B194)^Inputs!B20</f>
        <v>1150853.2110165805</v>
      </c>
      <c r="AM45" s="24">
        <f ca="1">'(Other Computations)'!B8*(AM28/Inputs!B27)^(1-Inputs!B20)*(AM19/'(Other Computations)'!B194)^Inputs!B20</f>
        <v>1150038.6127140822</v>
      </c>
      <c r="AN45" s="25">
        <f ca="1">SUM(AB45:AM45)</f>
        <v>13850553.325059913</v>
      </c>
      <c r="AO45" s="24">
        <f ca="1">'(Other Computations)'!B8*(AO28/Inputs!B27)^(1-Inputs!B20)*(AO19/'(Other Computations)'!B194)^Inputs!B20</f>
        <v>1149213.3899040509</v>
      </c>
      <c r="AP45" s="24">
        <f ca="1">'(Other Computations)'!B8*(AP28/Inputs!B27)^(1-Inputs!B20)*(AP19/'(Other Computations)'!B194)^Inputs!B20</f>
        <v>1148364.4653941626</v>
      </c>
      <c r="AQ45" s="24">
        <f ca="1">'(Other Computations)'!B8*(AQ28/Inputs!B27)^(1-Inputs!B20)*(AQ19/'(Other Computations)'!B194)^Inputs!B20</f>
        <v>1147490.9790553958</v>
      </c>
      <c r="AR45" s="24">
        <f ca="1">'(Other Computations)'!B8*(AR28/Inputs!B27)^(1-Inputs!B20)*(AR19/'(Other Computations)'!B194)^Inputs!B20</f>
        <v>1146609.556438199</v>
      </c>
      <c r="AS45" s="24">
        <f ca="1">'(Other Computations)'!B8*(AS28/Inputs!B27)^(1-Inputs!B20)*(AS19/'(Other Computations)'!B194)^Inputs!B20</f>
        <v>1145715.3698086834</v>
      </c>
      <c r="AT45" s="24">
        <f ca="1">'(Other Computations)'!B8*(AT28/Inputs!B27)^(1-Inputs!B20)*(AT19/'(Other Computations)'!B194)^Inputs!B20</f>
        <v>1144816.2861230134</v>
      </c>
      <c r="AU45" s="24">
        <f ca="1">'(Other Computations)'!B8*(AU28/Inputs!B27)^(1-Inputs!B20)*(AU19/'(Other Computations)'!B194)^Inputs!B20</f>
        <v>1143905.9003358048</v>
      </c>
      <c r="AV45" s="24">
        <f ca="1">'(Other Computations)'!B8*(AV28/Inputs!B27)^(1-Inputs!B20)*(AV19/'(Other Computations)'!B194)^Inputs!B20</f>
        <v>1142979.7748502598</v>
      </c>
      <c r="AW45" s="24">
        <f ca="1">'(Other Computations)'!B8*(AW28/Inputs!B27)^(1-Inputs!B20)*(AW19/'(Other Computations)'!B194)^Inputs!B20</f>
        <v>1142051.0502341974</v>
      </c>
      <c r="AX45" s="24">
        <f ca="1">'(Other Computations)'!B8*(AX28/Inputs!B27)^(1-Inputs!B20)*(AX19/'(Other Computations)'!B194)^Inputs!B20</f>
        <v>1141115.2676359285</v>
      </c>
      <c r="AY45" s="24">
        <f ca="1">'(Other Computations)'!B8*(AY28/Inputs!B27)^(1-Inputs!B20)*(AY19/'(Other Computations)'!B194)^Inputs!B20</f>
        <v>1140170.5739704331</v>
      </c>
      <c r="AZ45" s="24">
        <f ca="1">'(Other Computations)'!B8*(AZ28/Inputs!B27)^(1-Inputs!B20)*(AZ19/'(Other Computations)'!B194)^Inputs!B20</f>
        <v>1139217.7904533397</v>
      </c>
      <c r="BA45" s="25">
        <f ca="1">SUM(AO45:AZ45)</f>
        <v>13731650.404203467</v>
      </c>
      <c r="BB45" s="24">
        <f ca="1">'(Other Computations)'!B8*(BB28/Inputs!B27)^(1-Inputs!B20)*(BB19/'(Other Computations)'!B194)^Inputs!B20</f>
        <v>1138254.738628631</v>
      </c>
      <c r="BC45" s="24">
        <f ca="1">'(Other Computations)'!B8*(BC28/Inputs!B27)^(1-Inputs!B20)*(BC19/'(Other Computations)'!B194)^Inputs!B20</f>
        <v>1137289.8474141995</v>
      </c>
      <c r="BD45" s="24">
        <f ca="1">'(Other Computations)'!B8*(BD28/Inputs!B27)^(1-Inputs!B20)*(BD19/'(Other Computations)'!B194)^Inputs!B20</f>
        <v>1136313.4313858317</v>
      </c>
      <c r="BE45" s="24">
        <f ca="1">'(Other Computations)'!B8*(BE28/Inputs!B27)^(1-Inputs!B20)*(BE19/'(Other Computations)'!B194)^Inputs!B20</f>
        <v>1135321.1146822232</v>
      </c>
      <c r="BF45" s="24">
        <f ca="1">'(Other Computations)'!B8*(BF28/Inputs!B27)^(1-Inputs!B20)*(BF19/'(Other Computations)'!B194)^Inputs!B20</f>
        <v>1134325.2768657459</v>
      </c>
      <c r="BG45" s="24">
        <f ca="1">'(Other Computations)'!B8*(BG28/Inputs!B27)^(1-Inputs!B20)*(BG19/'(Other Computations)'!B194)^Inputs!B20</f>
        <v>1133334.6862594862</v>
      </c>
      <c r="BH45" s="24">
        <f ca="1">'(Other Computations)'!B8*(BH28/Inputs!B27)^(1-Inputs!B20)*(BH19/'(Other Computations)'!B194)^Inputs!B20</f>
        <v>1132337.5624063786</v>
      </c>
      <c r="BI45" s="24">
        <f ca="1">'(Other Computations)'!B8*(BI28/Inputs!B27)^(1-Inputs!B20)*(BI19/'(Other Computations)'!B194)^Inputs!B20</f>
        <v>1131328.6872235495</v>
      </c>
      <c r="BJ45" s="24">
        <f ca="1">'(Other Computations)'!B8*(BJ28/Inputs!B27)^(1-Inputs!B20)*(BJ19/'(Other Computations)'!B194)^Inputs!B20</f>
        <v>1130305.8156790657</v>
      </c>
      <c r="BK45" s="24">
        <f ca="1">'(Other Computations)'!B8*(BK28/Inputs!B27)^(1-Inputs!B20)*(BK19/'(Other Computations)'!B194)^Inputs!B20</f>
        <v>1129272.4572415571</v>
      </c>
      <c r="BL45" s="24">
        <f ca="1">'(Other Computations)'!B8*(BL28/Inputs!B27)^(1-Inputs!B20)*(BL19/'(Other Computations)'!B194)^Inputs!B20</f>
        <v>1128227.5598766615</v>
      </c>
      <c r="BM45" s="24">
        <f ca="1">'(Other Computations)'!B8*(BM28/Inputs!B27)^(1-Inputs!B20)*(BM19/'(Other Computations)'!B194)^Inputs!B20</f>
        <v>1127190.0768436319</v>
      </c>
      <c r="BN45" s="25">
        <f ca="1">SUM(BB45:BM45)</f>
        <v>13593501.254506964</v>
      </c>
      <c r="BO45" s="24">
        <f ca="1">'(Other Computations)'!B8*(BO28/Inputs!B27)^(1-Inputs!B20)*(BO19/'(Other Computations)'!B194)^Inputs!B20</f>
        <v>1126146.2061683903</v>
      </c>
      <c r="BP45" s="24">
        <f ca="1">'(Other Computations)'!B8*(BP28/Inputs!B27)^(1-Inputs!B20)*(BP19/'(Other Computations)'!B194)^Inputs!B20</f>
        <v>1125102.4796858255</v>
      </c>
      <c r="BQ45" s="24">
        <f ca="1">'(Other Computations)'!B8*(BQ28/Inputs!B27)^(1-Inputs!B20)*(BQ19/'(Other Computations)'!B194)^Inputs!B20</f>
        <v>1124054.7557362614</v>
      </c>
      <c r="BR45" s="24">
        <f ca="1">'(Other Computations)'!B8*(BR28/Inputs!B27)^(1-Inputs!B20)*(BR19/'(Other Computations)'!B194)^Inputs!B20</f>
        <v>1123002.1506356895</v>
      </c>
      <c r="BS45" s="24">
        <f ca="1">'(Other Computations)'!B8*(BS28/Inputs!B27)^(1-Inputs!B20)*(BS19/'(Other Computations)'!B194)^Inputs!B20</f>
        <v>1121953.0616660849</v>
      </c>
      <c r="BT45" s="24">
        <f ca="1">'(Other Computations)'!B8*(BT28/Inputs!B27)^(1-Inputs!B20)*(BT19/'(Other Computations)'!B194)^Inputs!B20</f>
        <v>1120906.4006153494</v>
      </c>
      <c r="BU45" s="24">
        <f ca="1">'(Other Computations)'!B8*(BU28/Inputs!B27)^(1-Inputs!B20)*(BU19/'(Other Computations)'!B194)^Inputs!B20</f>
        <v>1119852.076695329</v>
      </c>
      <c r="BV45" s="24">
        <f ca="1">'(Other Computations)'!B8*(BV28/Inputs!B27)^(1-Inputs!B20)*(BV19/'(Other Computations)'!B194)^Inputs!B20</f>
        <v>1118794.8491336231</v>
      </c>
      <c r="BW45" s="24">
        <f ca="1">'(Other Computations)'!B8*(BW28/Inputs!B27)^(1-Inputs!B20)*(BW19/'(Other Computations)'!B194)^Inputs!B20</f>
        <v>1117743.2542780552</v>
      </c>
      <c r="BX45" s="24">
        <f ca="1">'(Other Computations)'!B8*(BX28/Inputs!B27)^(1-Inputs!B20)*(BX19/'(Other Computations)'!B194)^Inputs!B20</f>
        <v>1116682.9314968144</v>
      </c>
      <c r="BY45" s="24">
        <f ca="1">'(Other Computations)'!B8*(BY28/Inputs!B27)^(1-Inputs!B20)*(BY19/'(Other Computations)'!B194)^Inputs!B20</f>
        <v>1115629.2497993708</v>
      </c>
      <c r="BZ45" s="24">
        <f ca="1">'(Other Computations)'!B8*(BZ28/Inputs!B27)^(1-Inputs!B20)*(BZ19/'(Other Computations)'!B194)^Inputs!B20</f>
        <v>1114564.1508736061</v>
      </c>
      <c r="CA45" s="25">
        <f ca="1">SUM(BO45:BZ45)</f>
        <v>13444431.5667844</v>
      </c>
      <c r="CB45" s="24">
        <f ca="1">'(Other Computations)'!B8*(CB28/Inputs!B27)^(1-Inputs!B20)*(CB19/'(Other Computations)'!B194)^Inputs!B20</f>
        <v>1113503.9813187334</v>
      </c>
      <c r="CC45" s="24">
        <f ca="1">'(Other Computations)'!B8*(CC28/Inputs!B27)^(1-Inputs!B20)*(CC19/'(Other Computations)'!B194)^Inputs!B20</f>
        <v>1112435.3034306841</v>
      </c>
      <c r="CD45" s="24">
        <f ca="1">'(Other Computations)'!B8*(CD28/Inputs!B27)^(1-Inputs!B20)*(CD19/'(Other Computations)'!B194)^Inputs!B20</f>
        <v>1111355.6579806516</v>
      </c>
      <c r="CE45" s="24">
        <f ca="1">'(Other Computations)'!B8*(CE28/Inputs!B27)^(1-Inputs!B20)*(CE19/'(Other Computations)'!B194)^Inputs!B20</f>
        <v>1110275.0532974703</v>
      </c>
      <c r="CF45" s="24">
        <f ca="1">'(Other Computations)'!B8*(CF28/Inputs!B27)^(1-Inputs!B20)*(CF19/'(Other Computations)'!B194)^Inputs!B20</f>
        <v>1109194.0842031594</v>
      </c>
      <c r="CG45" s="24">
        <f ca="1">'(Other Computations)'!B8*(CG28/Inputs!B27)^(1-Inputs!B20)*(CG19/'(Other Computations)'!B194)^Inputs!B20</f>
        <v>1108117.1901676541</v>
      </c>
      <c r="CH45" s="24">
        <f ca="1">'(Other Computations)'!B8*(CH28/Inputs!B27)^(1-Inputs!B20)*(CH19/'(Other Computations)'!B194)^Inputs!B20</f>
        <v>1107034.1935835809</v>
      </c>
      <c r="CI45" s="24">
        <f ca="1">'(Other Computations)'!B8*(CI28/Inputs!B27)^(1-Inputs!B20)*(CI19/'(Other Computations)'!B194)^Inputs!B20</f>
        <v>1105944.4968079187</v>
      </c>
      <c r="CJ45" s="24">
        <f ca="1">'(Other Computations)'!B8*(CJ28/Inputs!B27)^(1-Inputs!B20)*(CJ19/'(Other Computations)'!B194)^Inputs!B20</f>
        <v>1104849.0727953885</v>
      </c>
      <c r="CK45" s="24">
        <f ca="1">'(Other Computations)'!B8*(CK28/Inputs!B27)^(1-Inputs!B20)*(CK19/'(Other Computations)'!B194)^Inputs!B20</f>
        <v>1103762.7011347765</v>
      </c>
      <c r="CL45" s="24">
        <f ca="1">'(Other Computations)'!B8*(CL28/Inputs!B27)^(1-Inputs!B20)*(CL19/'(Other Computations)'!B194)^Inputs!B20</f>
        <v>1102674.5144587576</v>
      </c>
      <c r="CM45" s="24">
        <f ca="1">'(Other Computations)'!B8*(CM28/Inputs!B27)^(1-Inputs!B20)*(CM19/'(Other Computations)'!B194)^Inputs!B20</f>
        <v>1101591.2236190275</v>
      </c>
      <c r="CN45" s="25">
        <f ca="1">SUM(CB45:CM45)</f>
        <v>13290737.472797802</v>
      </c>
      <c r="CO45" s="24">
        <f ca="1">'(Other Computations)'!B8*(CO28/Inputs!B27)^(1-Inputs!B20)*(CO19/'(Other Computations)'!B194)^Inputs!B20</f>
        <v>1100516.8287561408</v>
      </c>
      <c r="CP45" s="24">
        <f ca="1">'(Other Computations)'!B8*(CP28/Inputs!B27)^(1-Inputs!B20)*(CP19/'(Other Computations)'!B194)^Inputs!B20</f>
        <v>1099451.7982686362</v>
      </c>
      <c r="CQ45" s="24">
        <f ca="1">'(Other Computations)'!B8*(CQ28/Inputs!B27)^(1-Inputs!B20)*(CQ19/'(Other Computations)'!B194)^Inputs!B20</f>
        <v>1098387.1862915806</v>
      </c>
      <c r="CR45" s="24">
        <f ca="1">'(Other Computations)'!B8*(CR28/Inputs!B27)^(1-Inputs!B20)*(CR19/'(Other Computations)'!B194)^Inputs!B20</f>
        <v>1097334.3217184932</v>
      </c>
      <c r="CS45" s="24">
        <f ca="1">'(Other Computations)'!B8*(CS28/Inputs!B27)^(1-Inputs!B20)*(CS19/'(Other Computations)'!B194)^Inputs!B20</f>
        <v>1096280.548592804</v>
      </c>
      <c r="CT45" s="24">
        <f ca="1">'(Other Computations)'!B8*(CT28/Inputs!B27)^(1-Inputs!B20)*(CT19/'(Other Computations)'!B194)^Inputs!B20</f>
        <v>1095226.9137183048</v>
      </c>
      <c r="CU45" s="24">
        <f ca="1">'(Other Computations)'!B8*(CU28/Inputs!B27)^(1-Inputs!B20)*(CU19/'(Other Computations)'!B194)^Inputs!B20</f>
        <v>1094177.1149651108</v>
      </c>
      <c r="CV45" s="24">
        <f ca="1">'(Other Computations)'!B8*(CV28/Inputs!B27)^(1-Inputs!B20)*(CV19/'(Other Computations)'!B194)^Inputs!B20</f>
        <v>1093138.0032655753</v>
      </c>
      <c r="CW45" s="24">
        <f ca="1">'(Other Computations)'!B8*(CW28/Inputs!B27)^(1-Inputs!B20)*(CW19/'(Other Computations)'!B194)^Inputs!B20</f>
        <v>1092099.2088917154</v>
      </c>
      <c r="CX45" s="24">
        <f ca="1">'(Other Computations)'!B8*(CX28/Inputs!B27)^(1-Inputs!B20)*(CX19/'(Other Computations)'!B194)^Inputs!B20</f>
        <v>1091056.6956208546</v>
      </c>
      <c r="CY45" s="24">
        <f ca="1">'(Other Computations)'!B8*(CY28/Inputs!B27)^(1-Inputs!B20)*(CY19/'(Other Computations)'!B194)^Inputs!B20</f>
        <v>1090020.2503469258</v>
      </c>
      <c r="CZ45" s="24">
        <f ca="1">'(Other Computations)'!B8*(CZ28/Inputs!B27)^(1-Inputs!B20)*(CZ19/'(Other Computations)'!B194)^Inputs!B20</f>
        <v>1088989.6497256528</v>
      </c>
      <c r="DA45" s="25">
        <f ca="1">SUM(CO45:CZ45)</f>
        <v>13136678.520161794</v>
      </c>
      <c r="DB45" s="24">
        <f ca="1">'(Other Computations)'!B8*(DB28/Inputs!B27)^(1-Inputs!B20)*(DB19/'(Other Computations)'!B194)^Inputs!B20</f>
        <v>1087950.7017197099</v>
      </c>
      <c r="DC45" s="24">
        <f ca="1">'(Other Computations)'!B8*(DC28/Inputs!B27)^(1-Inputs!B20)*(DC19/'(Other Computations)'!B194)^Inputs!B20</f>
        <v>1086918.7474095239</v>
      </c>
      <c r="DD45" s="24">
        <f ca="1">'(Other Computations)'!B8*(DD28/Inputs!B27)^(1-Inputs!B20)*(DD19/'(Other Computations)'!B194)^Inputs!B20</f>
        <v>1085894.4109691526</v>
      </c>
      <c r="DE45" s="24">
        <f ca="1">'(Other Computations)'!B8*(DE28/Inputs!B27)^(1-Inputs!B20)*(DE19/'(Other Computations)'!B194)^Inputs!B20</f>
        <v>1084866.6925377385</v>
      </c>
      <c r="DF45" s="24">
        <f ca="1">'(Other Computations)'!B8*(DF28/Inputs!B27)^(1-Inputs!B20)*(DF19/'(Other Computations)'!B194)^Inputs!B20</f>
        <v>1083833.8901450366</v>
      </c>
      <c r="DG45" s="24">
        <f ca="1">'(Other Computations)'!B8*(DG28/Inputs!B27)^(1-Inputs!B20)*(DG19/'(Other Computations)'!B194)^Inputs!B20</f>
        <v>1082803.7142093356</v>
      </c>
      <c r="DH45" s="24">
        <f ca="1">'(Other Computations)'!B8*(DH28/Inputs!B27)^(1-Inputs!B20)*(DH19/'(Other Computations)'!B194)^Inputs!B20</f>
        <v>1081765.538830912</v>
      </c>
      <c r="DI45" s="24">
        <f ca="1">'(Other Computations)'!B8*(DI28/Inputs!B27)^(1-Inputs!B20)*(DI19/'(Other Computations)'!B194)^Inputs!B20</f>
        <v>1080733.4780291279</v>
      </c>
      <c r="DJ45" s="24">
        <f ca="1">'(Other Computations)'!B8*(DJ28/Inputs!B27)^(1-Inputs!B20)*(DJ19/'(Other Computations)'!B194)^Inputs!B20</f>
        <v>1079698.8130090374</v>
      </c>
      <c r="DK45" s="24">
        <f ca="1">'(Other Computations)'!B8*(DK28/Inputs!B27)^(1-Inputs!B20)*(DK19/'(Other Computations)'!B194)^Inputs!B20</f>
        <v>1078657.2554846087</v>
      </c>
      <c r="DL45" s="24">
        <f ca="1">'(Other Computations)'!B8*(DL28/Inputs!B27)^(1-Inputs!B20)*(DL19/'(Other Computations)'!B194)^Inputs!B20</f>
        <v>1077623.0098860112</v>
      </c>
      <c r="DM45" s="24">
        <f ca="1">'(Other Computations)'!B8*(DM28/Inputs!B27)^(1-Inputs!B20)*(DM19/'(Other Computations)'!B194)^Inputs!B20</f>
        <v>1076599.4372048306</v>
      </c>
      <c r="DN45" s="25">
        <f ca="1">SUM(DB45:DM45)</f>
        <v>12987345.689435024</v>
      </c>
      <c r="DO45" s="24">
        <f ca="1">'(Other Computations)'!B8*(DO28/Inputs!B27)^(1-Inputs!B20)*(DO19/'(Other Computations)'!B194)^Inputs!B20</f>
        <v>1075579.5697286846</v>
      </c>
      <c r="DP45" s="24">
        <f ca="1">'(Other Computations)'!B8*(DP28/Inputs!B27)^(1-Inputs!B20)*(DP19/'(Other Computations)'!B194)^Inputs!B20</f>
        <v>1074555.5416223567</v>
      </c>
      <c r="DQ45" s="24">
        <f ca="1">'(Other Computations)'!B8*(DQ28/Inputs!B27)^(1-Inputs!B20)*(DQ19/'(Other Computations)'!B194)^Inputs!B20</f>
        <v>1073536.9393491824</v>
      </c>
      <c r="DR45" s="24">
        <f ca="1">'(Other Computations)'!B8*(DR28/Inputs!B27)^(1-Inputs!B20)*(DR19/'(Other Computations)'!B194)^Inputs!B20</f>
        <v>1072529.948631339</v>
      </c>
      <c r="DS45" s="24">
        <f ca="1">'(Other Computations)'!B8*(DS28/Inputs!B27)^(1-Inputs!B20)*(DS19/'(Other Computations)'!B194)^Inputs!B20</f>
        <v>1071521.1196509199</v>
      </c>
      <c r="DT45" s="24">
        <f ca="1">'(Other Computations)'!B8*(DT28/Inputs!B27)^(1-Inputs!B20)*(DT19/'(Other Computations)'!B194)^Inputs!B20</f>
        <v>1070513.7167973353</v>
      </c>
      <c r="DU45" s="24">
        <f ca="1">'(Other Computations)'!B8*(DU28/Inputs!B27)^(1-Inputs!B20)*(DU19/'(Other Computations)'!B194)^Inputs!B20</f>
        <v>1069504.375189821</v>
      </c>
      <c r="DV45" s="24">
        <f ca="1">'(Other Computations)'!B8*(DV28/Inputs!B27)^(1-Inputs!B20)*(DV19/'(Other Computations)'!B194)^Inputs!B20</f>
        <v>1068502.646398121</v>
      </c>
      <c r="DW45" s="24">
        <f ca="1">'(Other Computations)'!B8*(DW28/Inputs!B27)^(1-Inputs!B20)*(DW19/'(Other Computations)'!B194)^Inputs!B20</f>
        <v>1067510.8638221791</v>
      </c>
      <c r="DX45" s="24">
        <f ca="1">'(Other Computations)'!B8*(DX28/Inputs!B27)^(1-Inputs!B20)*(DX19/'(Other Computations)'!B194)^Inputs!B20</f>
        <v>1066513.7176912613</v>
      </c>
      <c r="DY45" s="24">
        <f ca="1">'(Other Computations)'!B8*(DY28/Inputs!B27)^(1-Inputs!B20)*(DY19/'(Other Computations)'!B194)^Inputs!B20</f>
        <v>1065515.5311464227</v>
      </c>
      <c r="DZ45" s="24">
        <f ca="1">'(Other Computations)'!B8*(DZ28/Inputs!B27)^(1-Inputs!B20)*(DZ19/'(Other Computations)'!B194)^Inputs!B20</f>
        <v>1064521.6488794496</v>
      </c>
      <c r="EA45" s="25">
        <f ca="1">SUM(DO45:DZ45)</f>
        <v>12840305.618907072</v>
      </c>
      <c r="EB45" s="24">
        <f ca="1">'(Other Computations)'!B8*(EB28/Inputs!B27)^(1-Inputs!B20)*(EB19/'(Other Computations)'!B194)^Inputs!B20</f>
        <v>1063533.1260798993</v>
      </c>
      <c r="EC45" s="24">
        <f ca="1">'(Other Computations)'!B8*(EC28/Inputs!B27)^(1-Inputs!B20)*(EC19/'(Other Computations)'!B194)^Inputs!B20</f>
        <v>1062544.4957518007</v>
      </c>
      <c r="ED45" s="24">
        <f ca="1">'(Other Computations)'!B8*(ED28/Inputs!B27)^(1-Inputs!B20)*(ED19/'(Other Computations)'!B194)^Inputs!B20</f>
        <v>1061553.1954737024</v>
      </c>
      <c r="EE45" s="24">
        <f ca="1">'(Other Computations)'!B8*(EE28/Inputs!B27)^(1-Inputs!B20)*(EE19/'(Other Computations)'!B194)^Inputs!B20</f>
        <v>1060552.5290460843</v>
      </c>
      <c r="EF45" s="24">
        <f ca="1">'(Other Computations)'!B8*(EF28/Inputs!B27)^(1-Inputs!B20)*(EF19/'(Other Computations)'!B194)^Inputs!B20</f>
        <v>1059560.4807027525</v>
      </c>
      <c r="EG45" s="24">
        <f ca="1">'(Other Computations)'!B8*(EG28/Inputs!B27)^(1-Inputs!B20)*(EG19/'(Other Computations)'!B194)^Inputs!B20</f>
        <v>1058569.4816330527</v>
      </c>
      <c r="EH45" s="24">
        <f ca="1">'(Other Computations)'!B8*(EH28/Inputs!B27)^(1-Inputs!B20)*(EH19/'(Other Computations)'!B194)^Inputs!B20</f>
        <v>1057580.3946085896</v>
      </c>
      <c r="EI45" s="24">
        <f ca="1">'(Other Computations)'!B8*(EI28/Inputs!B27)^(1-Inputs!B20)*(EI19/'(Other Computations)'!B194)^Inputs!B20</f>
        <v>1056590.3524910912</v>
      </c>
      <c r="EJ45" s="24">
        <f ca="1">'(Other Computations)'!B8*(EJ28/Inputs!B27)^(1-Inputs!B20)*(EJ19/'(Other Computations)'!B194)^Inputs!B20</f>
        <v>1055602.6405876987</v>
      </c>
      <c r="EK45" s="24">
        <f ca="1">'(Other Computations)'!B8*(EK28/Inputs!B27)^(1-Inputs!B20)*(EK19/'(Other Computations)'!B194)^Inputs!B20</f>
        <v>1054614.1556104061</v>
      </c>
      <c r="EL45" s="24">
        <f ca="1">'(Other Computations)'!B8*(EL28/Inputs!B27)^(1-Inputs!B20)*(EL19/'(Other Computations)'!B194)^Inputs!B20</f>
        <v>1053624.2446695932</v>
      </c>
      <c r="EM45" s="24">
        <f ca="1">'(Other Computations)'!B8*(EM28/Inputs!B27)^(1-Inputs!B20)*(EM19/'(Other Computations)'!B194)^Inputs!B20</f>
        <v>1052642.7122857231</v>
      </c>
      <c r="EN45" s="25">
        <f ca="1">SUM(EB45:EM45)</f>
        <v>12696967.808940396</v>
      </c>
    </row>
    <row r="46" spans="1:144" ht="12.75" customHeight="1" outlineLevel="1">
      <c r="A46" s="9" t="str">
        <f>Labels!B78</f>
        <v>Output Shock</v>
      </c>
      <c r="B46" s="28">
        <f ca="1">NORMINV(RAND()*(1-2*Inputs!B58)+Inputs!B58,0,'(Other Computations)'!B208)</f>
        <v>-20873.583578682887</v>
      </c>
      <c r="C46" s="28">
        <f ca="1">NORMINV(RAND()*(1-2*Inputs!B58)+Inputs!B58,0,'(Other Computations)'!B208)</f>
        <v>-2200.7638162297358</v>
      </c>
      <c r="D46" s="28">
        <f ca="1">NORMINV(RAND()*(1-2*Inputs!B58)+Inputs!B58,0,'(Other Computations)'!B208)</f>
        <v>4305.5551191889044</v>
      </c>
      <c r="E46" s="28">
        <f ca="1">NORMINV(RAND()*(1-2*Inputs!B58)+Inputs!B58,0,'(Other Computations)'!B208)</f>
        <v>12816.889248389745</v>
      </c>
      <c r="F46" s="28">
        <f ca="1">NORMINV(RAND()*(1-2*Inputs!B58)+Inputs!B58,0,'(Other Computations)'!B208)</f>
        <v>-13387.940064144977</v>
      </c>
      <c r="G46" s="28">
        <f ca="1">NORMINV(RAND()*(1-2*Inputs!B58)+Inputs!B58,0,'(Other Computations)'!B208)</f>
        <v>-5482.3132588290555</v>
      </c>
      <c r="H46" s="28">
        <f ca="1">NORMINV(RAND()*(1-2*Inputs!B58)+Inputs!B58,0,'(Other Computations)'!B208)</f>
        <v>-4213.972566709419</v>
      </c>
      <c r="I46" s="28">
        <f ca="1">NORMINV(RAND()*(1-2*Inputs!B58)+Inputs!B58,0,'(Other Computations)'!B208)</f>
        <v>-18500.808657302397</v>
      </c>
      <c r="J46" s="28">
        <f ca="1">NORMINV(RAND()*(1-2*Inputs!B58)+Inputs!B58,0,'(Other Computations)'!B208)</f>
        <v>2091.9388818513085</v>
      </c>
      <c r="K46" s="28">
        <f ca="1">NORMINV(RAND()*(1-2*Inputs!B58)+Inputs!B58,0,'(Other Computations)'!B208)</f>
        <v>15373.767886494212</v>
      </c>
      <c r="L46" s="28">
        <f ca="1">NORMINV(RAND()*(1-2*Inputs!B58)+Inputs!B58,0,'(Other Computations)'!B208)</f>
        <v>21679.708498642591</v>
      </c>
      <c r="M46" s="28">
        <f ca="1">NORMINV(RAND()*(1-2*Inputs!B58)+Inputs!B58,0,'(Other Computations)'!B208)</f>
        <v>45745.631309511999</v>
      </c>
      <c r="N46" s="29">
        <f ca="1">SUM(B46:M46)</f>
        <v>37354.109002180296</v>
      </c>
      <c r="O46" s="28">
        <f ca="1">NORMINV(RAND()*(1-2*Inputs!B58)+Inputs!B58,0,'(Other Computations)'!B208)</f>
        <v>-10808.110747546036</v>
      </c>
      <c r="P46" s="28">
        <f ca="1">NORMINV(RAND()*(1-2*Inputs!B58)+Inputs!B58,0,'(Other Computations)'!B208)</f>
        <v>-1347.9468108065946</v>
      </c>
      <c r="Q46" s="28">
        <f ca="1">NORMINV(RAND()*(1-2*Inputs!B58)+Inputs!B58,0,'(Other Computations)'!B208)</f>
        <v>-13056.192674288281</v>
      </c>
      <c r="R46" s="28">
        <f ca="1">NORMINV(RAND()*(1-2*Inputs!B58)+Inputs!B58,0,'(Other Computations)'!B208)</f>
        <v>-29761.051605533896</v>
      </c>
      <c r="S46" s="28">
        <f ca="1">NORMINV(RAND()*(1-2*Inputs!B58)+Inputs!B58,0,'(Other Computations)'!B208)</f>
        <v>-5428.5497027892907</v>
      </c>
      <c r="T46" s="28">
        <f ca="1">NORMINV(RAND()*(1-2*Inputs!B58)+Inputs!B58,0,'(Other Computations)'!B208)</f>
        <v>12678.755645467761</v>
      </c>
      <c r="U46" s="28">
        <f ca="1">NORMINV(RAND()*(1-2*Inputs!B58)+Inputs!B58,0,'(Other Computations)'!B208)</f>
        <v>14930.848967927437</v>
      </c>
      <c r="V46" s="28">
        <f ca="1">NORMINV(RAND()*(1-2*Inputs!B58)+Inputs!B58,0,'(Other Computations)'!B208)</f>
        <v>44565.56087174797</v>
      </c>
      <c r="W46" s="28">
        <f ca="1">NORMINV(RAND()*(1-2*Inputs!B58)+Inputs!B58,0,'(Other Computations)'!B208)</f>
        <v>-50010.986609962936</v>
      </c>
      <c r="X46" s="28">
        <f ca="1">NORMINV(RAND()*(1-2*Inputs!B58)+Inputs!B58,0,'(Other Computations)'!B208)</f>
        <v>33098.695354131029</v>
      </c>
      <c r="Y46" s="28">
        <f ca="1">NORMINV(RAND()*(1-2*Inputs!B58)+Inputs!B58,0,'(Other Computations)'!B208)</f>
        <v>10100.972465549068</v>
      </c>
      <c r="Z46" s="28">
        <f ca="1">NORMINV(RAND()*(1-2*Inputs!B58)+Inputs!B58,0,'(Other Computations)'!B208)</f>
        <v>-41619.191367213323</v>
      </c>
      <c r="AA46" s="29">
        <f ca="1">SUM(O46:Z46)</f>
        <v>-36657.196213317089</v>
      </c>
      <c r="AB46" s="28">
        <f ca="1">NORMINV(RAND()*(1-2*Inputs!B58)+Inputs!B58,0,'(Other Computations)'!B208)</f>
        <v>-718.65236674123423</v>
      </c>
      <c r="AC46" s="28">
        <f ca="1">NORMINV(RAND()*(1-2*Inputs!B58)+Inputs!B58,0,'(Other Computations)'!B208)</f>
        <v>20878.710045398602</v>
      </c>
      <c r="AD46" s="28">
        <f ca="1">NORMINV(RAND()*(1-2*Inputs!B58)+Inputs!B58,0,'(Other Computations)'!B208)</f>
        <v>-14659.344014046947</v>
      </c>
      <c r="AE46" s="28">
        <f ca="1">NORMINV(RAND()*(1-2*Inputs!B58)+Inputs!B58,0,'(Other Computations)'!B208)</f>
        <v>18118.765506382231</v>
      </c>
      <c r="AF46" s="28">
        <f ca="1">NORMINV(RAND()*(1-2*Inputs!B58)+Inputs!B58,0,'(Other Computations)'!B208)</f>
        <v>-49403.98511144748</v>
      </c>
      <c r="AG46" s="28">
        <f ca="1">NORMINV(RAND()*(1-2*Inputs!B58)+Inputs!B58,0,'(Other Computations)'!B208)</f>
        <v>-51079.061042217909</v>
      </c>
      <c r="AH46" s="28">
        <f ca="1">NORMINV(RAND()*(1-2*Inputs!B58)+Inputs!B58,0,'(Other Computations)'!B208)</f>
        <v>20264.793553999702</v>
      </c>
      <c r="AI46" s="28">
        <f ca="1">NORMINV(RAND()*(1-2*Inputs!B58)+Inputs!B58,0,'(Other Computations)'!B208)</f>
        <v>-5281.9709364101664</v>
      </c>
      <c r="AJ46" s="28">
        <f ca="1">NORMINV(RAND()*(1-2*Inputs!B58)+Inputs!B58,0,'(Other Computations)'!B208)</f>
        <v>22870.505249727546</v>
      </c>
      <c r="AK46" s="28">
        <f ca="1">NORMINV(RAND()*(1-2*Inputs!B58)+Inputs!B58,0,'(Other Computations)'!B208)</f>
        <v>20596.868868401063</v>
      </c>
      <c r="AL46" s="28">
        <f ca="1">NORMINV(RAND()*(1-2*Inputs!B58)+Inputs!B58,0,'(Other Computations)'!B208)</f>
        <v>45168.079392469634</v>
      </c>
      <c r="AM46" s="28">
        <f ca="1">NORMINV(RAND()*(1-2*Inputs!B58)+Inputs!B58,0,'(Other Computations)'!B208)</f>
        <v>4171.8183620100799</v>
      </c>
      <c r="AN46" s="29">
        <f ca="1">SUM(AB46:AM46)</f>
        <v>30926.527507525116</v>
      </c>
      <c r="AO46" s="28">
        <f ca="1">NORMINV(RAND()*(1-2*Inputs!B58)+Inputs!B58,0,'(Other Computations)'!B208)</f>
        <v>-54009.656330970174</v>
      </c>
      <c r="AP46" s="28">
        <f ca="1">NORMINV(RAND()*(1-2*Inputs!B58)+Inputs!B58,0,'(Other Computations)'!B208)</f>
        <v>9648.4934309152941</v>
      </c>
      <c r="AQ46" s="28">
        <f ca="1">NORMINV(RAND()*(1-2*Inputs!B58)+Inputs!B58,0,'(Other Computations)'!B208)</f>
        <v>-11250.970128203422</v>
      </c>
      <c r="AR46" s="28">
        <f ca="1">NORMINV(RAND()*(1-2*Inputs!B58)+Inputs!B58,0,'(Other Computations)'!B208)</f>
        <v>23290.146559960212</v>
      </c>
      <c r="AS46" s="28">
        <f ca="1">NORMINV(RAND()*(1-2*Inputs!B58)+Inputs!B58,0,'(Other Computations)'!B208)</f>
        <v>60040.519466851627</v>
      </c>
      <c r="AT46" s="28">
        <f ca="1">NORMINV(RAND()*(1-2*Inputs!B58)+Inputs!B58,0,'(Other Computations)'!B208)</f>
        <v>33609.056053573477</v>
      </c>
      <c r="AU46" s="28">
        <f ca="1">NORMINV(RAND()*(1-2*Inputs!B58)+Inputs!B58,0,'(Other Computations)'!B208)</f>
        <v>6227.1317654005443</v>
      </c>
      <c r="AV46" s="28">
        <f ca="1">NORMINV(RAND()*(1-2*Inputs!B58)+Inputs!B58,0,'(Other Computations)'!B208)</f>
        <v>21196.87217872194</v>
      </c>
      <c r="AW46" s="28">
        <f ca="1">NORMINV(RAND()*(1-2*Inputs!B58)+Inputs!B58,0,'(Other Computations)'!B208)</f>
        <v>-61425.672660366843</v>
      </c>
      <c r="AX46" s="28">
        <f ca="1">NORMINV(RAND()*(1-2*Inputs!B58)+Inputs!B58,0,'(Other Computations)'!B208)</f>
        <v>-44883.02936339494</v>
      </c>
      <c r="AY46" s="28">
        <f ca="1">NORMINV(RAND()*(1-2*Inputs!B58)+Inputs!B58,0,'(Other Computations)'!B208)</f>
        <v>38852.933836691278</v>
      </c>
      <c r="AZ46" s="28">
        <f ca="1">NORMINV(RAND()*(1-2*Inputs!B58)+Inputs!B58,0,'(Other Computations)'!B208)</f>
        <v>-23556.551488130564</v>
      </c>
      <c r="BA46" s="29">
        <f ca="1">SUM(AO46:AZ46)</f>
        <v>-2260.7266789515706</v>
      </c>
      <c r="BB46" s="28">
        <f ca="1">NORMINV(RAND()*(1-2*Inputs!B58)+Inputs!B58,0,'(Other Computations)'!B208)</f>
        <v>-45662.580179981815</v>
      </c>
      <c r="BC46" s="28">
        <f ca="1">NORMINV(RAND()*(1-2*Inputs!B58)+Inputs!B58,0,'(Other Computations)'!B208)</f>
        <v>4332.8969735632281</v>
      </c>
      <c r="BD46" s="28">
        <f ca="1">NORMINV(RAND()*(1-2*Inputs!B58)+Inputs!B58,0,'(Other Computations)'!B208)</f>
        <v>-33313.463526031352</v>
      </c>
      <c r="BE46" s="28">
        <f ca="1">NORMINV(RAND()*(1-2*Inputs!B58)+Inputs!B58,0,'(Other Computations)'!B208)</f>
        <v>8157.7274695873566</v>
      </c>
      <c r="BF46" s="28">
        <f ca="1">NORMINV(RAND()*(1-2*Inputs!B58)+Inputs!B58,0,'(Other Computations)'!B208)</f>
        <v>-36760.230422324865</v>
      </c>
      <c r="BG46" s="28">
        <f ca="1">NORMINV(RAND()*(1-2*Inputs!B58)+Inputs!B58,0,'(Other Computations)'!B208)</f>
        <v>-21683.446603753349</v>
      </c>
      <c r="BH46" s="28">
        <f ca="1">NORMINV(RAND()*(1-2*Inputs!B58)+Inputs!B58,0,'(Other Computations)'!B208)</f>
        <v>44018.017806378928</v>
      </c>
      <c r="BI46" s="28">
        <f ca="1">NORMINV(RAND()*(1-2*Inputs!B58)+Inputs!B58,0,'(Other Computations)'!B208)</f>
        <v>-29975.840846183408</v>
      </c>
      <c r="BJ46" s="28">
        <f ca="1">NORMINV(RAND()*(1-2*Inputs!B58)+Inputs!B58,0,'(Other Computations)'!B208)</f>
        <v>3456.1651937536626</v>
      </c>
      <c r="BK46" s="28">
        <f ca="1">NORMINV(RAND()*(1-2*Inputs!B58)+Inputs!B58,0,'(Other Computations)'!B208)</f>
        <v>18577.371225818144</v>
      </c>
      <c r="BL46" s="28">
        <f ca="1">NORMINV(RAND()*(1-2*Inputs!B58)+Inputs!B58,0,'(Other Computations)'!B208)</f>
        <v>21455.252564111044</v>
      </c>
      <c r="BM46" s="28">
        <f ca="1">NORMINV(RAND()*(1-2*Inputs!B58)+Inputs!B58,0,'(Other Computations)'!B208)</f>
        <v>-31723.471145743202</v>
      </c>
      <c r="BN46" s="29">
        <f ca="1">SUM(BB46:BM46)</f>
        <v>-99121.601490805639</v>
      </c>
      <c r="BO46" s="28">
        <f ca="1">NORMINV(RAND()*(1-2*Inputs!B58)+Inputs!B58,0,'(Other Computations)'!B208)</f>
        <v>48461.78081746128</v>
      </c>
      <c r="BP46" s="28">
        <f ca="1">NORMINV(RAND()*(1-2*Inputs!B58)+Inputs!B58,0,'(Other Computations)'!B208)</f>
        <v>37187.90302494396</v>
      </c>
      <c r="BQ46" s="28">
        <f ca="1">NORMINV(RAND()*(1-2*Inputs!B58)+Inputs!B58,0,'(Other Computations)'!B208)</f>
        <v>-15028.949685513116</v>
      </c>
      <c r="BR46" s="28">
        <f ca="1">NORMINV(RAND()*(1-2*Inputs!B58)+Inputs!B58,0,'(Other Computations)'!B208)</f>
        <v>-3492.6265264394501</v>
      </c>
      <c r="BS46" s="28">
        <f ca="1">NORMINV(RAND()*(1-2*Inputs!B58)+Inputs!B58,0,'(Other Computations)'!B208)</f>
        <v>27615.306953207775</v>
      </c>
      <c r="BT46" s="28">
        <f ca="1">NORMINV(RAND()*(1-2*Inputs!B58)+Inputs!B58,0,'(Other Computations)'!B208)</f>
        <v>-40715.179014153582</v>
      </c>
      <c r="BU46" s="28">
        <f ca="1">NORMINV(RAND()*(1-2*Inputs!B58)+Inputs!B58,0,'(Other Computations)'!B208)</f>
        <v>25456.873537498297</v>
      </c>
      <c r="BV46" s="28">
        <f ca="1">NORMINV(RAND()*(1-2*Inputs!B58)+Inputs!B58,0,'(Other Computations)'!B208)</f>
        <v>-22031.226051951035</v>
      </c>
      <c r="BW46" s="28">
        <f ca="1">NORMINV(RAND()*(1-2*Inputs!B58)+Inputs!B58,0,'(Other Computations)'!B208)</f>
        <v>-36064.028657272735</v>
      </c>
      <c r="BX46" s="28">
        <f ca="1">NORMINV(RAND()*(1-2*Inputs!B58)+Inputs!B58,0,'(Other Computations)'!B208)</f>
        <v>10946.820211195194</v>
      </c>
      <c r="BY46" s="28">
        <f ca="1">NORMINV(RAND()*(1-2*Inputs!B58)+Inputs!B58,0,'(Other Computations)'!B208)</f>
        <v>4715.2556442673322</v>
      </c>
      <c r="BZ46" s="28">
        <f ca="1">NORMINV(RAND()*(1-2*Inputs!B58)+Inputs!B58,0,'(Other Computations)'!B208)</f>
        <v>-19680.549948419539</v>
      </c>
      <c r="CA46" s="29">
        <f ca="1">SUM(BO46:BZ46)</f>
        <v>17371.380304824401</v>
      </c>
      <c r="CB46" s="28">
        <f ca="1">NORMINV(RAND()*(1-2*Inputs!B58)+Inputs!B58,0,'(Other Computations)'!B208)</f>
        <v>-24584.846664833975</v>
      </c>
      <c r="CC46" s="28">
        <f ca="1">NORMINV(RAND()*(1-2*Inputs!B58)+Inputs!B58,0,'(Other Computations)'!B208)</f>
        <v>-7739.8607638895464</v>
      </c>
      <c r="CD46" s="28">
        <f ca="1">NORMINV(RAND()*(1-2*Inputs!B58)+Inputs!B58,0,'(Other Computations)'!B208)</f>
        <v>8859.6647581592897</v>
      </c>
      <c r="CE46" s="28">
        <f ca="1">NORMINV(RAND()*(1-2*Inputs!B58)+Inputs!B58,0,'(Other Computations)'!B208)</f>
        <v>-44405.664466615228</v>
      </c>
      <c r="CF46" s="28">
        <f ca="1">NORMINV(RAND()*(1-2*Inputs!B58)+Inputs!B58,0,'(Other Computations)'!B208)</f>
        <v>-24213.84960814751</v>
      </c>
      <c r="CG46" s="28">
        <f ca="1">NORMINV(RAND()*(1-2*Inputs!B58)+Inputs!B58,0,'(Other Computations)'!B208)</f>
        <v>-25099.80822162842</v>
      </c>
      <c r="CH46" s="28">
        <f ca="1">NORMINV(RAND()*(1-2*Inputs!B58)+Inputs!B58,0,'(Other Computations)'!B208)</f>
        <v>26063.16267526196</v>
      </c>
      <c r="CI46" s="28">
        <f ca="1">NORMINV(RAND()*(1-2*Inputs!B58)+Inputs!B58,0,'(Other Computations)'!B208)</f>
        <v>25953.401002696977</v>
      </c>
      <c r="CJ46" s="28">
        <f ca="1">NORMINV(RAND()*(1-2*Inputs!B58)+Inputs!B58,0,'(Other Computations)'!B208)</f>
        <v>-62038.387112665565</v>
      </c>
      <c r="CK46" s="28">
        <f ca="1">NORMINV(RAND()*(1-2*Inputs!B58)+Inputs!B58,0,'(Other Computations)'!B208)</f>
        <v>51528.329246043126</v>
      </c>
      <c r="CL46" s="28">
        <f ca="1">NORMINV(RAND()*(1-2*Inputs!B58)+Inputs!B58,0,'(Other Computations)'!B208)</f>
        <v>-11758.301627477493</v>
      </c>
      <c r="CM46" s="28">
        <f ca="1">NORMINV(RAND()*(1-2*Inputs!B58)+Inputs!B58,0,'(Other Computations)'!B208)</f>
        <v>12485.208354679702</v>
      </c>
      <c r="CN46" s="29">
        <f ca="1">SUM(CB46:CM46)</f>
        <v>-74950.952428416684</v>
      </c>
      <c r="CO46" s="28">
        <f ca="1">NORMINV(RAND()*(1-2*Inputs!B58)+Inputs!B58,0,'(Other Computations)'!B208)</f>
        <v>-31995.882817996731</v>
      </c>
      <c r="CP46" s="28">
        <f ca="1">NORMINV(RAND()*(1-2*Inputs!B58)+Inputs!B58,0,'(Other Computations)'!B208)</f>
        <v>28021.132274148349</v>
      </c>
      <c r="CQ46" s="28">
        <f ca="1">NORMINV(RAND()*(1-2*Inputs!B58)+Inputs!B58,0,'(Other Computations)'!B208)</f>
        <v>-1287.1574165629697</v>
      </c>
      <c r="CR46" s="28">
        <f ca="1">NORMINV(RAND()*(1-2*Inputs!B58)+Inputs!B58,0,'(Other Computations)'!B208)</f>
        <v>-28696.81219849953</v>
      </c>
      <c r="CS46" s="28">
        <f ca="1">NORMINV(RAND()*(1-2*Inputs!B58)+Inputs!B58,0,'(Other Computations)'!B208)</f>
        <v>-8071.5955810429032</v>
      </c>
      <c r="CT46" s="28">
        <f ca="1">NORMINV(RAND()*(1-2*Inputs!B58)+Inputs!B58,0,'(Other Computations)'!B208)</f>
        <v>17376.206664373429</v>
      </c>
      <c r="CU46" s="28">
        <f ca="1">NORMINV(RAND()*(1-2*Inputs!B58)+Inputs!B58,0,'(Other Computations)'!B208)</f>
        <v>-4570.6199953623054</v>
      </c>
      <c r="CV46" s="28">
        <f ca="1">NORMINV(RAND()*(1-2*Inputs!B58)+Inputs!B58,0,'(Other Computations)'!B208)</f>
        <v>-26219.206797974184</v>
      </c>
      <c r="CW46" s="28">
        <f ca="1">NORMINV(RAND()*(1-2*Inputs!B58)+Inputs!B58,0,'(Other Computations)'!B208)</f>
        <v>20046.273363582648</v>
      </c>
      <c r="CX46" s="28">
        <f ca="1">NORMINV(RAND()*(1-2*Inputs!B58)+Inputs!B58,0,'(Other Computations)'!B208)</f>
        <v>-27967.910039247025</v>
      </c>
      <c r="CY46" s="28">
        <f ca="1">NORMINV(RAND()*(1-2*Inputs!B58)+Inputs!B58,0,'(Other Computations)'!B208)</f>
        <v>20862.757999111636</v>
      </c>
      <c r="CZ46" s="28">
        <f ca="1">NORMINV(RAND()*(1-2*Inputs!B58)+Inputs!B58,0,'(Other Computations)'!B208)</f>
        <v>15257.568231788455</v>
      </c>
      <c r="DA46" s="29">
        <f ca="1">SUM(CO46:CZ46)</f>
        <v>-27245.246313681135</v>
      </c>
      <c r="DB46" s="28">
        <f ca="1">NORMINV(RAND()*(1-2*Inputs!B58)+Inputs!B58,0,'(Other Computations)'!B208)</f>
        <v>6150.6328665421906</v>
      </c>
      <c r="DC46" s="28">
        <f ca="1">NORMINV(RAND()*(1-2*Inputs!B58)+Inputs!B58,0,'(Other Computations)'!B208)</f>
        <v>24916.95769038326</v>
      </c>
      <c r="DD46" s="28">
        <f ca="1">NORMINV(RAND()*(1-2*Inputs!B58)+Inputs!B58,0,'(Other Computations)'!B208)</f>
        <v>36925.461445697263</v>
      </c>
      <c r="DE46" s="28">
        <f ca="1">NORMINV(RAND()*(1-2*Inputs!B58)+Inputs!B58,0,'(Other Computations)'!B208)</f>
        <v>5332.030982799155</v>
      </c>
      <c r="DF46" s="28">
        <f ca="1">NORMINV(RAND()*(1-2*Inputs!B58)+Inputs!B58,0,'(Other Computations)'!B208)</f>
        <v>-23003.476992424676</v>
      </c>
      <c r="DG46" s="28">
        <f ca="1">NORMINV(RAND()*(1-2*Inputs!B58)+Inputs!B58,0,'(Other Computations)'!B208)</f>
        <v>13433.713380985473</v>
      </c>
      <c r="DH46" s="28">
        <f ca="1">NORMINV(RAND()*(1-2*Inputs!B58)+Inputs!B58,0,'(Other Computations)'!B208)</f>
        <v>46205.153073508918</v>
      </c>
      <c r="DI46" s="28">
        <f ca="1">NORMINV(RAND()*(1-2*Inputs!B58)+Inputs!B58,0,'(Other Computations)'!B208)</f>
        <v>-13431.794938581614</v>
      </c>
      <c r="DJ46" s="28">
        <f ca="1">NORMINV(RAND()*(1-2*Inputs!B58)+Inputs!B58,0,'(Other Computations)'!B208)</f>
        <v>-37078.407273255107</v>
      </c>
      <c r="DK46" s="28">
        <f ca="1">NORMINV(RAND()*(1-2*Inputs!B58)+Inputs!B58,0,'(Other Computations)'!B208)</f>
        <v>42711.802726448972</v>
      </c>
      <c r="DL46" s="28">
        <f ca="1">NORMINV(RAND()*(1-2*Inputs!B58)+Inputs!B58,0,'(Other Computations)'!B208)</f>
        <v>-4021.7406592570028</v>
      </c>
      <c r="DM46" s="28">
        <f ca="1">NORMINV(RAND()*(1-2*Inputs!B58)+Inputs!B58,0,'(Other Computations)'!B208)</f>
        <v>13958.937210369537</v>
      </c>
      <c r="DN46" s="29">
        <f ca="1">SUM(DB46:DM46)</f>
        <v>112099.26951321636</v>
      </c>
      <c r="DO46" s="28">
        <f ca="1">NORMINV(RAND()*(1-2*Inputs!B58)+Inputs!B58,0,'(Other Computations)'!B208)</f>
        <v>-5509.2104327331135</v>
      </c>
      <c r="DP46" s="28">
        <f ca="1">NORMINV(RAND()*(1-2*Inputs!B58)+Inputs!B58,0,'(Other Computations)'!B208)</f>
        <v>-25698.92363256534</v>
      </c>
      <c r="DQ46" s="28">
        <f ca="1">NORMINV(RAND()*(1-2*Inputs!B58)+Inputs!B58,0,'(Other Computations)'!B208)</f>
        <v>-11928.813938381543</v>
      </c>
      <c r="DR46" s="28">
        <f ca="1">NORMINV(RAND()*(1-2*Inputs!B58)+Inputs!B58,0,'(Other Computations)'!B208)</f>
        <v>47323.562815780148</v>
      </c>
      <c r="DS46" s="28">
        <f ca="1">NORMINV(RAND()*(1-2*Inputs!B58)+Inputs!B58,0,'(Other Computations)'!B208)</f>
        <v>5902.7886299397987</v>
      </c>
      <c r="DT46" s="28">
        <f ca="1">NORMINV(RAND()*(1-2*Inputs!B58)+Inputs!B58,0,'(Other Computations)'!B208)</f>
        <v>26334.792826623085</v>
      </c>
      <c r="DU46" s="28">
        <f ca="1">NORMINV(RAND()*(1-2*Inputs!B58)+Inputs!B58,0,'(Other Computations)'!B208)</f>
        <v>2309.3123985532729</v>
      </c>
      <c r="DV46" s="28">
        <f ca="1">NORMINV(RAND()*(1-2*Inputs!B58)+Inputs!B58,0,'(Other Computations)'!B208)</f>
        <v>46675.669870307916</v>
      </c>
      <c r="DW46" s="28">
        <f ca="1">NORMINV(RAND()*(1-2*Inputs!B58)+Inputs!B58,0,'(Other Computations)'!B208)</f>
        <v>24410.032676624913</v>
      </c>
      <c r="DX46" s="28">
        <f ca="1">NORMINV(RAND()*(1-2*Inputs!B58)+Inputs!B58,0,'(Other Computations)'!B208)</f>
        <v>-5435.3524058112671</v>
      </c>
      <c r="DY46" s="28">
        <f ca="1">NORMINV(RAND()*(1-2*Inputs!B58)+Inputs!B58,0,'(Other Computations)'!B208)</f>
        <v>17193.6300217879</v>
      </c>
      <c r="DZ46" s="28">
        <f ca="1">NORMINV(RAND()*(1-2*Inputs!B58)+Inputs!B58,0,'(Other Computations)'!B208)</f>
        <v>-9981.1739516468951</v>
      </c>
      <c r="EA46" s="29">
        <f ca="1">SUM(DO46:DZ46)</f>
        <v>111596.31487847888</v>
      </c>
      <c r="EB46" s="28">
        <f ca="1">NORMINV(RAND()*(1-2*Inputs!B58)+Inputs!B58,0,'(Other Computations)'!B208)</f>
        <v>-9079.1088006654372</v>
      </c>
      <c r="EC46" s="28">
        <f ca="1">NORMINV(RAND()*(1-2*Inputs!B58)+Inputs!B58,0,'(Other Computations)'!B208)</f>
        <v>40783.191876983263</v>
      </c>
      <c r="ED46" s="28">
        <f ca="1">NORMINV(RAND()*(1-2*Inputs!B58)+Inputs!B58,0,'(Other Computations)'!B208)</f>
        <v>-10027.771635268356</v>
      </c>
      <c r="EE46" s="28">
        <f ca="1">NORMINV(RAND()*(1-2*Inputs!B58)+Inputs!B58,0,'(Other Computations)'!B208)</f>
        <v>19471.89482913004</v>
      </c>
      <c r="EF46" s="28">
        <f ca="1">NORMINV(RAND()*(1-2*Inputs!B58)+Inputs!B58,0,'(Other Computations)'!B208)</f>
        <v>-4085.6335191850599</v>
      </c>
      <c r="EG46" s="28">
        <f ca="1">NORMINV(RAND()*(1-2*Inputs!B58)+Inputs!B58,0,'(Other Computations)'!B208)</f>
        <v>22381.337587976886</v>
      </c>
      <c r="EH46" s="28">
        <f ca="1">NORMINV(RAND()*(1-2*Inputs!B58)+Inputs!B58,0,'(Other Computations)'!B208)</f>
        <v>-23554.332453302159</v>
      </c>
      <c r="EI46" s="28">
        <f ca="1">NORMINV(RAND()*(1-2*Inputs!B58)+Inputs!B58,0,'(Other Computations)'!B208)</f>
        <v>-4073.5058440814719</v>
      </c>
      <c r="EJ46" s="28">
        <f ca="1">NORMINV(RAND()*(1-2*Inputs!B58)+Inputs!B58,0,'(Other Computations)'!B208)</f>
        <v>-12623.816192434735</v>
      </c>
      <c r="EK46" s="28">
        <f ca="1">NORMINV(RAND()*(1-2*Inputs!B58)+Inputs!B58,0,'(Other Computations)'!B208)</f>
        <v>-42725.661962283019</v>
      </c>
      <c r="EL46" s="28">
        <f ca="1">NORMINV(RAND()*(1-2*Inputs!B58)+Inputs!B58,0,'(Other Computations)'!B208)</f>
        <v>-34847.877201887604</v>
      </c>
      <c r="EM46" s="28">
        <f ca="1">NORMINV(RAND()*(1-2*Inputs!B58)+Inputs!B58,0,'(Other Computations)'!B208)</f>
        <v>-16908.50888118185</v>
      </c>
      <c r="EN46" s="29">
        <f ca="1">SUM(EB46:EM46)</f>
        <v>-75289.792196199502</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343737.92492639518</v>
      </c>
      <c r="C54" s="28">
        <f ca="1">Inputs!B52*C44</f>
        <v>348842.44383267185</v>
      </c>
      <c r="D54" s="28">
        <f ca="1">Inputs!B52*D44</f>
        <v>350368.66730985558</v>
      </c>
      <c r="E54" s="28">
        <f ca="1">Inputs!B52*E44</f>
        <v>352528.37344304379</v>
      </c>
      <c r="F54" s="28">
        <f ca="1">Inputs!B52*F44</f>
        <v>344314.97810006799</v>
      </c>
      <c r="G54" s="28">
        <f ca="1">Inputs!B52*G44</f>
        <v>346255.2399820562</v>
      </c>
      <c r="H54" s="28">
        <f ca="1">Inputs!B52*H44</f>
        <v>346236.35302350135</v>
      </c>
      <c r="I54" s="28">
        <f ca="1">Inputs!B52*I44</f>
        <v>341504.73752209271</v>
      </c>
      <c r="J54" s="28">
        <f ca="1">Inputs!B52*J44</f>
        <v>347214.33654111373</v>
      </c>
      <c r="K54" s="28">
        <f ca="1">Inputs!B52*K44</f>
        <v>350670.06371131196</v>
      </c>
      <c r="L54" s="28">
        <f ca="1">Inputs!B52*L44</f>
        <v>352260.7225479387</v>
      </c>
      <c r="M54" s="28">
        <f ca="1">Inputs!B52*M44</f>
        <v>359051.6215545492</v>
      </c>
      <c r="N54" s="29">
        <f ca="1">SUM(B54:M54)</f>
        <v>4182985.4624945987</v>
      </c>
      <c r="O54" s="28">
        <f ca="1">Inputs!B52*O44</f>
        <v>341674.1166369252</v>
      </c>
      <c r="P54" s="28">
        <f ca="1">Inputs!B52*P44</f>
        <v>344119.85959142883</v>
      </c>
      <c r="Q54" s="28">
        <f ca="1">Inputs!B52*Q44</f>
        <v>340191.31700931338</v>
      </c>
      <c r="R54" s="28">
        <f ca="1">Inputs!B52*R44</f>
        <v>334836.17593794904</v>
      </c>
      <c r="S54" s="28">
        <f ca="1">Inputs!B52*S44</f>
        <v>341824.49734594731</v>
      </c>
      <c r="T54" s="28">
        <f ca="1">Inputs!B52*T44</f>
        <v>346881.46321450174</v>
      </c>
      <c r="U54" s="28">
        <f ca="1">Inputs!B52*U44</f>
        <v>347232.48523898731</v>
      </c>
      <c r="V54" s="28">
        <f ca="1">Inputs!B52*V44</f>
        <v>355646.17072832485</v>
      </c>
      <c r="W54" s="28">
        <f ca="1">Inputs!B52*W44</f>
        <v>326909.0232866744</v>
      </c>
      <c r="X54" s="28">
        <f ca="1">Inputs!B52*X44</f>
        <v>351473.21999362658</v>
      </c>
      <c r="Y54" s="28">
        <f ca="1">Inputs!B52*Y44</f>
        <v>344251.46651594935</v>
      </c>
      <c r="Z54" s="28">
        <f ca="1">Inputs!B52*Z44</f>
        <v>328373.78790300584</v>
      </c>
      <c r="AA54" s="29">
        <f ca="1">SUM(O54:Z54)</f>
        <v>4103413.5834026346</v>
      </c>
      <c r="AB54" s="28">
        <f ca="1">Inputs!B52*AB44</f>
        <v>340147.83258803573</v>
      </c>
      <c r="AC54" s="28">
        <f ca="1">Inputs!B52*AC44</f>
        <v>346223.32761010627</v>
      </c>
      <c r="AD54" s="28">
        <f ca="1">Inputs!B52*AD44</f>
        <v>335210.23811841797</v>
      </c>
      <c r="AE54" s="28">
        <f ca="1">Inputs!B52*AE44</f>
        <v>344735.1502389154</v>
      </c>
      <c r="AF54" s="28">
        <f ca="1">Inputs!B52*AF44</f>
        <v>323920.70491537236</v>
      </c>
      <c r="AG54" s="28">
        <f ca="1">Inputs!B52*AG44</f>
        <v>323033.59693564905</v>
      </c>
      <c r="AH54" s="28">
        <f ca="1">Inputs!B52*AH44</f>
        <v>343899.25331389613</v>
      </c>
      <c r="AI54" s="28">
        <f ca="1">Inputs!B52*AI44</f>
        <v>335826.43624510453</v>
      </c>
      <c r="AJ54" s="28">
        <f ca="1">Inputs!B52*AJ44</f>
        <v>343840.62973810744</v>
      </c>
      <c r="AK54" s="28">
        <f ca="1">Inputs!B52*AK44</f>
        <v>342784.11968196614</v>
      </c>
      <c r="AL54" s="28">
        <f ca="1">Inputs!B52*AL44</f>
        <v>349715.9856719962</v>
      </c>
      <c r="AM54" s="28">
        <f ca="1">Inputs!B52*AM44</f>
        <v>337037.08967514394</v>
      </c>
      <c r="AN54" s="29">
        <f ca="1">SUM(AB54:AM54)</f>
        <v>4066374.3647327106</v>
      </c>
      <c r="AO54" s="28">
        <f ca="1">Inputs!B52*AO44</f>
        <v>319061.21727895585</v>
      </c>
      <c r="AP54" s="28">
        <f ca="1">Inputs!B52*AP44</f>
        <v>337620.46882310382</v>
      </c>
      <c r="AQ54" s="28">
        <f ca="1">Inputs!B52*AQ44</f>
        <v>330979.90743915981</v>
      </c>
      <c r="AR54" s="28">
        <f ca="1">Inputs!B52*AR44</f>
        <v>340918.08790885168</v>
      </c>
      <c r="AS54" s="28">
        <f ca="1">Inputs!B52*AS44</f>
        <v>351597.95797828812</v>
      </c>
      <c r="AT54" s="28">
        <f ca="1">Inputs!B52*AT44</f>
        <v>343254.21950870857</v>
      </c>
      <c r="AU54" s="28">
        <f ca="1">Inputs!B52*AU44</f>
        <v>334574.9408626082</v>
      </c>
      <c r="AV54" s="28">
        <f ca="1">Inputs!B52*AV44</f>
        <v>338734.68624987197</v>
      </c>
      <c r="AW54" s="28">
        <f ca="1">Inputs!B52*AW44</f>
        <v>313568.99234884902</v>
      </c>
      <c r="AX54" s="28">
        <f ca="1">Inputs!B52*AX44</f>
        <v>318131.11613861914</v>
      </c>
      <c r="AY54" s="28">
        <f ca="1">Inputs!B52*AY44</f>
        <v>342857.08428527712</v>
      </c>
      <c r="AZ54" s="28">
        <f ca="1">Inputs!B52*AZ44</f>
        <v>323713.91732342105</v>
      </c>
      <c r="BA54" s="29">
        <f ca="1">SUM(AO54:AZ54)</f>
        <v>3995012.5961457142</v>
      </c>
      <c r="BB54" s="28">
        <f ca="1">Inputs!B52*BB44</f>
        <v>316747.36977243575</v>
      </c>
      <c r="BC54" s="28">
        <f ca="1">Inputs!B52*BC44</f>
        <v>331308.72353344382</v>
      </c>
      <c r="BD54" s="28">
        <f ca="1">Inputs!B52*BD44</f>
        <v>319527.75640129403</v>
      </c>
      <c r="BE54" s="28">
        <f ca="1">Inputs!B52*BE44</f>
        <v>331607.37981367874</v>
      </c>
      <c r="BF54" s="28">
        <f ca="1">Inputs!B52*BF44</f>
        <v>317861.58735925419</v>
      </c>
      <c r="BG54" s="28">
        <f ca="1">Inputs!B52*BG44</f>
        <v>321991.9792434345</v>
      </c>
      <c r="BH54" s="28">
        <f ca="1">Inputs!B52*BH44</f>
        <v>341252.79875590291</v>
      </c>
      <c r="BI54" s="28">
        <f ca="1">Inputs!B52*BI44</f>
        <v>318577.64801828814</v>
      </c>
      <c r="BJ54" s="28">
        <f ca="1">Inputs!B52*BJ44</f>
        <v>328162.73779606936</v>
      </c>
      <c r="BK54" s="28">
        <f ca="1">Inputs!B52*BK44</f>
        <v>332240.19764033915</v>
      </c>
      <c r="BL54" s="28">
        <f ca="1">Inputs!B52*BL44</f>
        <v>332840.4914051427</v>
      </c>
      <c r="BM54" s="28">
        <f ca="1">Inputs!B52*BM44</f>
        <v>316481.10216869664</v>
      </c>
      <c r="BN54" s="29">
        <f ca="1">SUM(BB54:BM54)</f>
        <v>3908599.7719079792</v>
      </c>
      <c r="BO54" s="28">
        <f ca="1">Inputs!B52*BO44</f>
        <v>340197.66433145839</v>
      </c>
      <c r="BP54" s="28">
        <f ca="1">Inputs!B52*BP44</f>
        <v>336433.07944459049</v>
      </c>
      <c r="BQ54" s="28">
        <f ca="1">Inputs!B52*BQ44</f>
        <v>320375.11567815841</v>
      </c>
      <c r="BR54" s="28">
        <f ca="1">Inputs!B52*BR44</f>
        <v>323529.94879799231</v>
      </c>
      <c r="BS54" s="28">
        <f ca="1">Inputs!B52*BS44</f>
        <v>332546.08941237285</v>
      </c>
      <c r="BT54" s="28">
        <f ca="1">Inputs!B52*BT44</f>
        <v>311625.5077941764</v>
      </c>
      <c r="BU54" s="28">
        <f ca="1">Inputs!B52*BU44</f>
        <v>331103.33263503248</v>
      </c>
      <c r="BV54" s="28">
        <f ca="1">Inputs!B52*BV44</f>
        <v>316572.01435953274</v>
      </c>
      <c r="BW54" s="28">
        <f ca="1">Inputs!B52*BW44</f>
        <v>311928.29984194005</v>
      </c>
      <c r="BX54" s="28">
        <f ca="1">Inputs!B52*BX44</f>
        <v>325756.4584780538</v>
      </c>
      <c r="BY54" s="28">
        <f ca="1">Inputs!B52*BY44</f>
        <v>323424.4225591608</v>
      </c>
      <c r="BZ54" s="28">
        <f ca="1">Inputs!B52*BZ44</f>
        <v>315811.23788785597</v>
      </c>
      <c r="CA54" s="29">
        <f ca="1">SUM(BO54:BZ54)</f>
        <v>3889303.1712203245</v>
      </c>
      <c r="CB54" s="28">
        <f ca="1">Inputs!B52*CB44</f>
        <v>313906.06686161103</v>
      </c>
      <c r="CC54" s="28">
        <f ca="1">Inputs!B52*CC44</f>
        <v>318497.17865767045</v>
      </c>
      <c r="CD54" s="28">
        <f ca="1">Inputs!B52*CD44</f>
        <v>323116.28704870382</v>
      </c>
      <c r="CE54" s="28">
        <f ca="1">Inputs!B52*CE44</f>
        <v>306781.98458863754</v>
      </c>
      <c r="CF54" s="28">
        <f ca="1">Inputs!B52*CF44</f>
        <v>312531.42945676576</v>
      </c>
      <c r="CG54" s="28">
        <f ca="1">Inputs!B52*CG44</f>
        <v>311852.14480846823</v>
      </c>
      <c r="CH54" s="28">
        <f ca="1">Inputs!B52*CH44</f>
        <v>326779.38162951317</v>
      </c>
      <c r="CI54" s="28">
        <f ca="1">Inputs!B52*CI44</f>
        <v>326332.93046133639</v>
      </c>
      <c r="CJ54" s="28">
        <f ca="1">Inputs!B52*CJ44</f>
        <v>299675.19602796983</v>
      </c>
      <c r="CK54" s="28">
        <f ca="1">Inputs!B52*CK44</f>
        <v>333374.06477642211</v>
      </c>
      <c r="CL54" s="28">
        <f ca="1">Inputs!B52*CL44</f>
        <v>314086.84352613415</v>
      </c>
      <c r="CM54" s="28">
        <f ca="1">Inputs!B52*CM44</f>
        <v>321102.3291350815</v>
      </c>
      <c r="CN54" s="29">
        <f ca="1">SUM(CB54:CM54)</f>
        <v>3808035.8369783144</v>
      </c>
      <c r="CO54" s="28">
        <f ca="1">Inputs!B52*CO44</f>
        <v>307508.36025342165</v>
      </c>
      <c r="CP54" s="28">
        <f ca="1">Inputs!B52*CP44</f>
        <v>325173.18258974375</v>
      </c>
      <c r="CQ54" s="28">
        <f ca="1">Inputs!B52*CQ44</f>
        <v>316159.42938075628</v>
      </c>
      <c r="CR54" s="28">
        <f ca="1">Inputs!B52*CR44</f>
        <v>307586.53441242134</v>
      </c>
      <c r="CS54" s="28">
        <f ca="1">Inputs!B52*CS44</f>
        <v>313434.87486170029</v>
      </c>
      <c r="CT54" s="28">
        <f ca="1">Inputs!B52*CT44</f>
        <v>320768.88868811191</v>
      </c>
      <c r="CU54" s="28">
        <f ca="1">Inputs!B52*CU44</f>
        <v>313957.65406550746</v>
      </c>
      <c r="CV54" s="28">
        <f ca="1">Inputs!B52*CV44</f>
        <v>307130.83272751194</v>
      </c>
      <c r="CW54" s="28">
        <f ca="1">Inputs!B52*CW44</f>
        <v>320636.14592441986</v>
      </c>
      <c r="CX54" s="28">
        <f ca="1">Inputs!B52*CX44</f>
        <v>305958.9514918045</v>
      </c>
      <c r="CY54" s="28">
        <f ca="1">Inputs!B52*CY44</f>
        <v>320334.94939617306</v>
      </c>
      <c r="CZ54" s="28">
        <f ca="1">Inputs!B52*CZ44</f>
        <v>318233.57593413058</v>
      </c>
      <c r="DA54" s="29">
        <f ca="1">SUM(CO54:CZ54)</f>
        <v>3776883.3797257021</v>
      </c>
      <c r="DB54" s="28">
        <f ca="1">Inputs!B52*DB44</f>
        <v>315239.66873260168</v>
      </c>
      <c r="DC54" s="28">
        <f ca="1">Inputs!B52*DC44</f>
        <v>320616.6500878869</v>
      </c>
      <c r="DD54" s="28">
        <f ca="1">Inputs!B52*DD44</f>
        <v>323853.7212476065</v>
      </c>
      <c r="DE54" s="28">
        <f ca="1">Inputs!B52*DE44</f>
        <v>313991.3820351605</v>
      </c>
      <c r="DF54" s="28">
        <f ca="1">Inputs!B52*DF44</f>
        <v>305185.53519866371</v>
      </c>
      <c r="DG54" s="28">
        <f ca="1">Inputs!B52*DG44</f>
        <v>315701.26055339212</v>
      </c>
      <c r="DH54" s="28">
        <f ca="1">Inputs!B52*DH44</f>
        <v>325262.39743261744</v>
      </c>
      <c r="DI54" s="28">
        <f ca="1">Inputs!B52*DI44</f>
        <v>307011.89868324948</v>
      </c>
      <c r="DJ54" s="28">
        <f ca="1">Inputs!B52*DJ44</f>
        <v>299512.88480250514</v>
      </c>
      <c r="DK54" s="28">
        <f ca="1">Inputs!B52*DK44</f>
        <v>323191.30251914484</v>
      </c>
      <c r="DL54" s="28">
        <f ca="1">Inputs!B52*DL44</f>
        <v>308950.21341088461</v>
      </c>
      <c r="DM54" s="28">
        <f ca="1">Inputs!B52*DM44</f>
        <v>314054.1128737597</v>
      </c>
      <c r="DN54" s="29">
        <f ca="1">SUM(DB54:DM54)</f>
        <v>3772571.0275774724</v>
      </c>
      <c r="DO54" s="28">
        <f ca="1">Inputs!B52*DO44</f>
        <v>307842.43020722846</v>
      </c>
      <c r="DP54" s="28">
        <f ca="1">Inputs!B52*DP44</f>
        <v>301513.20412937424</v>
      </c>
      <c r="DQ54" s="28">
        <f ca="1">Inputs!B52*DQ44</f>
        <v>305438.42700478784</v>
      </c>
      <c r="DR54" s="28">
        <f ca="1">Inputs!B52*DR44</f>
        <v>322871.65523602447</v>
      </c>
      <c r="DS54" s="28">
        <f ca="1">Inputs!B52*DS44</f>
        <v>310136.52508819522</v>
      </c>
      <c r="DT54" s="28">
        <f ca="1">Inputs!B52*DT44</f>
        <v>315922.61999800941</v>
      </c>
      <c r="DU54" s="28">
        <f ca="1">Inputs!B52*DU44</f>
        <v>308470.68891372374</v>
      </c>
      <c r="DV54" s="28">
        <f ca="1">Inputs!B52*DV44</f>
        <v>321563.24435272295</v>
      </c>
      <c r="DW54" s="28">
        <f ca="1">Inputs!B52*DW44</f>
        <v>314509.64297941572</v>
      </c>
      <c r="DX54" s="28">
        <f ca="1">Inputs!B52*DX44</f>
        <v>305225.58292495116</v>
      </c>
      <c r="DY54" s="28">
        <f ca="1">Inputs!B52*DY44</f>
        <v>311739.3706592191</v>
      </c>
      <c r="DZ54" s="28">
        <f ca="1">Inputs!B52*DZ44</f>
        <v>303324.51839988551</v>
      </c>
      <c r="EA54" s="29">
        <f ca="1">SUM(DO54:DZ54)</f>
        <v>3728557.9098935379</v>
      </c>
      <c r="EB54" s="28">
        <f ca="1">Inputs!B52*EB44</f>
        <v>303277.48646829452</v>
      </c>
      <c r="EC54" s="28">
        <f ca="1">Inputs!B52*EC44</f>
        <v>317891.82015153562</v>
      </c>
      <c r="ED54" s="28">
        <f ca="1">Inputs!B52*ED44</f>
        <v>302233.49874734471</v>
      </c>
      <c r="EE54" s="28">
        <f ca="1">Inputs!B52*EE44</f>
        <v>310853.0315666307</v>
      </c>
      <c r="EF54" s="28">
        <f ca="1">Inputs!B52*EF44</f>
        <v>303479.32907846919</v>
      </c>
      <c r="EG54" s="28">
        <f ca="1">Inputs!B52*EG44</f>
        <v>311122.39149658347</v>
      </c>
      <c r="EH54" s="28">
        <f ca="1">Inputs!B52*EH44</f>
        <v>297015.45287738764</v>
      </c>
      <c r="EI54" s="28">
        <f ca="1">Inputs!B52*EI44</f>
        <v>302567.48539937829</v>
      </c>
      <c r="EJ54" s="28">
        <f ca="1">Inputs!B52*EJ44</f>
        <v>299678.64869289193</v>
      </c>
      <c r="EK54" s="28">
        <f ca="1">Inputs!B52*EK44</f>
        <v>290317.36268496886</v>
      </c>
      <c r="EL54" s="28">
        <f ca="1">Inputs!B52*EL44</f>
        <v>292451.78416476049</v>
      </c>
      <c r="EM54" s="28">
        <f ca="1">Inputs!B52*EM44</f>
        <v>297544.69295181596</v>
      </c>
      <c r="EN54" s="29">
        <f ca="1">SUM(EB54:EM54)</f>
        <v>3628432.9842800619</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-35438.985196664777</v>
      </c>
      <c r="C60" s="22">
        <f t="shared" ca="1" si="66"/>
        <v>-266.92849131059398</v>
      </c>
      <c r="D60" s="22">
        <f t="shared" ca="1" si="66"/>
        <v>15684.949617835771</v>
      </c>
      <c r="E60" s="22">
        <f t="shared" ca="1" si="66"/>
        <v>36226.570576628328</v>
      </c>
      <c r="F60" s="22">
        <f t="shared" ca="1" si="66"/>
        <v>-1527.6974316144101</v>
      </c>
      <c r="G60" s="22">
        <f t="shared" ca="1" si="66"/>
        <v>14327.313110133591</v>
      </c>
      <c r="H60" s="22">
        <f t="shared" ca="1" si="66"/>
        <v>-7458.0074991184256</v>
      </c>
      <c r="I60" s="22">
        <f t="shared" ca="1" si="66"/>
        <v>-17954.990179245342</v>
      </c>
      <c r="J60" s="22">
        <f t="shared" ca="1" si="66"/>
        <v>-46666.321972453487</v>
      </c>
      <c r="K60" s="22">
        <f t="shared" ca="1" si="66"/>
        <v>62984.435327807507</v>
      </c>
      <c r="L60" s="22">
        <f t="shared" ca="1" si="66"/>
        <v>1698.414554997398</v>
      </c>
      <c r="M60" s="22">
        <f t="shared" ca="1" si="66"/>
        <v>10233.932112320972</v>
      </c>
      <c r="N60" s="23">
        <f ca="1">SUM(B13:M13)</f>
        <v>31842.684529316532</v>
      </c>
      <c r="O60" s="22">
        <f t="shared" ref="O60:Z60" ca="1" si="67">O13</f>
        <v>19430.650842835643</v>
      </c>
      <c r="P60" s="22">
        <f t="shared" ca="1" si="67"/>
        <v>8092.687402626294</v>
      </c>
      <c r="Q60" s="22">
        <f t="shared" ca="1" si="67"/>
        <v>42882.55646300735</v>
      </c>
      <c r="R60" s="22">
        <f t="shared" ca="1" si="67"/>
        <v>58314.275489345346</v>
      </c>
      <c r="S60" s="22">
        <f t="shared" ca="1" si="67"/>
        <v>27608.058616499318</v>
      </c>
      <c r="T60" s="22">
        <f t="shared" ca="1" si="67"/>
        <v>51832.63683107221</v>
      </c>
      <c r="U60" s="22">
        <f t="shared" ca="1" si="67"/>
        <v>-21368.177387329401</v>
      </c>
      <c r="V60" s="22">
        <f t="shared" ca="1" si="67"/>
        <v>32609.533128196083</v>
      </c>
      <c r="W60" s="22">
        <f t="shared" ca="1" si="67"/>
        <v>30188.814296995806</v>
      </c>
      <c r="X60" s="22">
        <f t="shared" ca="1" si="67"/>
        <v>52276.003348276106</v>
      </c>
      <c r="Y60" s="22">
        <f t="shared" ca="1" si="67"/>
        <v>33141.948641518982</v>
      </c>
      <c r="Z60" s="22">
        <f t="shared" ca="1" si="67"/>
        <v>-31672.566720328537</v>
      </c>
      <c r="AA60" s="23">
        <f ca="1">SUM(O13:Z13)</f>
        <v>303336.42095271527</v>
      </c>
      <c r="AB60" s="22">
        <f t="shared" ref="AB60:AM60" ca="1" si="68">AB13</f>
        <v>12621.153734129528</v>
      </c>
      <c r="AC60" s="22">
        <f t="shared" ca="1" si="68"/>
        <v>37341.253847868422</v>
      </c>
      <c r="AD60" s="22">
        <f t="shared" ca="1" si="68"/>
        <v>57683.206521395936</v>
      </c>
      <c r="AE60" s="22">
        <f t="shared" ca="1" si="68"/>
        <v>-62263.8846505123</v>
      </c>
      <c r="AF60" s="22">
        <f t="shared" ca="1" si="68"/>
        <v>20619.514124090023</v>
      </c>
      <c r="AG60" s="22">
        <f t="shared" ca="1" si="68"/>
        <v>-53079.736674202839</v>
      </c>
      <c r="AH60" s="22">
        <f t="shared" ca="1" si="68"/>
        <v>8550.123534108996</v>
      </c>
      <c r="AI60" s="22">
        <f t="shared" ca="1" si="68"/>
        <v>-2812.6347681736424</v>
      </c>
      <c r="AJ60" s="22">
        <f t="shared" ca="1" si="68"/>
        <v>24216.918789351552</v>
      </c>
      <c r="AK60" s="22">
        <f t="shared" ca="1" si="68"/>
        <v>-7539.4618088055813</v>
      </c>
      <c r="AL60" s="22">
        <f t="shared" ca="1" si="68"/>
        <v>20551.733886221835</v>
      </c>
      <c r="AM60" s="22">
        <f t="shared" ca="1" si="68"/>
        <v>-47908.188880954302</v>
      </c>
      <c r="AN60" s="23">
        <f ca="1">SUM(AB13:AM13)</f>
        <v>7979.9976545176323</v>
      </c>
      <c r="AO60" s="22">
        <f t="shared" ref="AO60:AZ60" ca="1" si="69">AO13</f>
        <v>-56335.412183633984</v>
      </c>
      <c r="AP60" s="22">
        <f t="shared" ca="1" si="69"/>
        <v>23743.728335681128</v>
      </c>
      <c r="AQ60" s="22">
        <f t="shared" ca="1" si="69"/>
        <v>-2520.0642501895204</v>
      </c>
      <c r="AR60" s="22">
        <f t="shared" ca="1" si="69"/>
        <v>34822.778962319135</v>
      </c>
      <c r="AS60" s="22">
        <f t="shared" ca="1" si="69"/>
        <v>986.42054171271866</v>
      </c>
      <c r="AT60" s="22">
        <f t="shared" ca="1" si="69"/>
        <v>-23880.753651093448</v>
      </c>
      <c r="AU60" s="22">
        <f t="shared" ca="1" si="69"/>
        <v>39617.246306456116</v>
      </c>
      <c r="AV60" s="22">
        <f t="shared" ca="1" si="69"/>
        <v>15979.135681023889</v>
      </c>
      <c r="AW60" s="22">
        <f t="shared" ca="1" si="69"/>
        <v>4856.4401608055605</v>
      </c>
      <c r="AX60" s="22">
        <f t="shared" ca="1" si="69"/>
        <v>7116.4731090915502</v>
      </c>
      <c r="AY60" s="22">
        <f t="shared" ca="1" si="69"/>
        <v>-5713.0841866771543</v>
      </c>
      <c r="AZ60" s="22">
        <f t="shared" ca="1" si="69"/>
        <v>34668.452018655211</v>
      </c>
      <c r="BA60" s="23">
        <f ca="1">SUM(AO13:AZ13)</f>
        <v>73341.360844151204</v>
      </c>
      <c r="BB60" s="22">
        <f t="shared" ref="BB60:BM60" ca="1" si="70">BB13</f>
        <v>-15263.889437252517</v>
      </c>
      <c r="BC60" s="22">
        <f t="shared" ca="1" si="70"/>
        <v>-39716.736847577748</v>
      </c>
      <c r="BD60" s="22">
        <f t="shared" ca="1" si="70"/>
        <v>19839.174863734301</v>
      </c>
      <c r="BE60" s="22">
        <f t="shared" ca="1" si="70"/>
        <v>62977.626330737359</v>
      </c>
      <c r="BF60" s="22">
        <f t="shared" ca="1" si="70"/>
        <v>3439.9456728142691</v>
      </c>
      <c r="BG60" s="22">
        <f t="shared" ca="1" si="70"/>
        <v>-24560.842406989301</v>
      </c>
      <c r="BH60" s="22">
        <f t="shared" ca="1" si="70"/>
        <v>-38320.775371973417</v>
      </c>
      <c r="BI60" s="22">
        <f t="shared" ca="1" si="70"/>
        <v>-23435.180544402632</v>
      </c>
      <c r="BJ60" s="22">
        <f t="shared" ca="1" si="70"/>
        <v>-30988.270384082836</v>
      </c>
      <c r="BK60" s="22">
        <f t="shared" ca="1" si="70"/>
        <v>62317.419056945335</v>
      </c>
      <c r="BL60" s="22">
        <f t="shared" ca="1" si="70"/>
        <v>-7123.1273872657193</v>
      </c>
      <c r="BM60" s="22">
        <f t="shared" ca="1" si="70"/>
        <v>24142.817626733944</v>
      </c>
      <c r="BN60" s="23">
        <f ca="1">SUM(BB13:BM13)</f>
        <v>-6691.8388285789551</v>
      </c>
      <c r="BO60" s="22">
        <f t="shared" ref="BO60:BZ60" ca="1" si="71">BO13</f>
        <v>2529.0650133157437</v>
      </c>
      <c r="BP60" s="22">
        <f t="shared" ca="1" si="71"/>
        <v>-3353.5273049533398</v>
      </c>
      <c r="BQ60" s="22">
        <f t="shared" ca="1" si="71"/>
        <v>37507.804146118586</v>
      </c>
      <c r="BR60" s="22">
        <f t="shared" ca="1" si="71"/>
        <v>31779.322237226563</v>
      </c>
      <c r="BS60" s="22">
        <f t="shared" ca="1" si="71"/>
        <v>-19557.647847066401</v>
      </c>
      <c r="BT60" s="22">
        <f t="shared" ca="1" si="71"/>
        <v>2543.1887714381592</v>
      </c>
      <c r="BU60" s="22">
        <f t="shared" ca="1" si="71"/>
        <v>44489.971078062728</v>
      </c>
      <c r="BV60" s="22">
        <f t="shared" ca="1" si="71"/>
        <v>-27949.162609754632</v>
      </c>
      <c r="BW60" s="22">
        <f t="shared" ca="1" si="71"/>
        <v>47584.824054860044</v>
      </c>
      <c r="BX60" s="22">
        <f t="shared" ca="1" si="71"/>
        <v>-43244.898304278366</v>
      </c>
      <c r="BY60" s="22">
        <f t="shared" ca="1" si="71"/>
        <v>36758.297661526674</v>
      </c>
      <c r="BZ60" s="22">
        <f t="shared" ca="1" si="71"/>
        <v>-31059.473563688491</v>
      </c>
      <c r="CA60" s="23">
        <f ca="1">SUM(BO13:BZ13)</f>
        <v>78027.763332807284</v>
      </c>
      <c r="CB60" s="22">
        <f t="shared" ref="CB60:CM60" ca="1" si="72">CB13</f>
        <v>-45426.283003329656</v>
      </c>
      <c r="CC60" s="22">
        <f t="shared" ca="1" si="72"/>
        <v>2700.7142211850946</v>
      </c>
      <c r="CD60" s="22">
        <f t="shared" ca="1" si="72"/>
        <v>4793.4113347171715</v>
      </c>
      <c r="CE60" s="22">
        <f t="shared" ca="1" si="72"/>
        <v>26323.811815047498</v>
      </c>
      <c r="CF60" s="22">
        <f t="shared" ca="1" si="72"/>
        <v>-25075.538559318487</v>
      </c>
      <c r="CG60" s="22">
        <f t="shared" ca="1" si="72"/>
        <v>-29705.290530670758</v>
      </c>
      <c r="CH60" s="22">
        <f t="shared" ca="1" si="72"/>
        <v>-26512.99746287557</v>
      </c>
      <c r="CI60" s="22">
        <f t="shared" ca="1" si="72"/>
        <v>46277.805918519254</v>
      </c>
      <c r="CJ60" s="22">
        <f t="shared" ca="1" si="72"/>
        <v>-7958.3419350451186</v>
      </c>
      <c r="CK60" s="22">
        <f t="shared" ca="1" si="72"/>
        <v>24892.421788198928</v>
      </c>
      <c r="CL60" s="22">
        <f t="shared" ca="1" si="72"/>
        <v>44892.037321813405</v>
      </c>
      <c r="CM60" s="22">
        <f t="shared" ca="1" si="72"/>
        <v>47794.155124856356</v>
      </c>
      <c r="CN60" s="23">
        <f ca="1">SUM(CB13:CM13)</f>
        <v>62995.906033098116</v>
      </c>
      <c r="CO60" s="22">
        <f t="shared" ref="CO60:CZ60" ca="1" si="73">CO13</f>
        <v>3353.7575945575745</v>
      </c>
      <c r="CP60" s="22">
        <f t="shared" ca="1" si="73"/>
        <v>59732.686646140712</v>
      </c>
      <c r="CQ60" s="22">
        <f t="shared" ca="1" si="73"/>
        <v>-3029.4768109953866</v>
      </c>
      <c r="CR60" s="22">
        <f t="shared" ca="1" si="73"/>
        <v>1379.304458663561</v>
      </c>
      <c r="CS60" s="22">
        <f t="shared" ca="1" si="73"/>
        <v>19316.911377932844</v>
      </c>
      <c r="CT60" s="22">
        <f t="shared" ca="1" si="73"/>
        <v>53618.179278395175</v>
      </c>
      <c r="CU60" s="22">
        <f t="shared" ca="1" si="73"/>
        <v>2270.9941318896667</v>
      </c>
      <c r="CV60" s="22">
        <f t="shared" ca="1" si="73"/>
        <v>-18680.304605713653</v>
      </c>
      <c r="CW60" s="22">
        <f t="shared" ca="1" si="73"/>
        <v>29319.137040957328</v>
      </c>
      <c r="CX60" s="22">
        <f t="shared" ca="1" si="73"/>
        <v>28336.487263279807</v>
      </c>
      <c r="CY60" s="22">
        <f t="shared" ca="1" si="73"/>
        <v>-42810.329915088871</v>
      </c>
      <c r="CZ60" s="22">
        <f t="shared" ca="1" si="73"/>
        <v>32353.74508076701</v>
      </c>
      <c r="DA60" s="23">
        <f ca="1">SUM(CO13:CZ13)</f>
        <v>165161.09154078574</v>
      </c>
      <c r="DB60" s="22">
        <f t="shared" ref="DB60:DM60" ca="1" si="74">DB13</f>
        <v>35779.344084752447</v>
      </c>
      <c r="DC60" s="22">
        <f t="shared" ca="1" si="74"/>
        <v>-19086.253566935837</v>
      </c>
      <c r="DD60" s="22">
        <f t="shared" ca="1" si="74"/>
        <v>-28848.392931694569</v>
      </c>
      <c r="DE60" s="22">
        <f t="shared" ca="1" si="74"/>
        <v>8402.8258433027586</v>
      </c>
      <c r="DF60" s="22">
        <f t="shared" ca="1" si="74"/>
        <v>-45282.350718683032</v>
      </c>
      <c r="DG60" s="22">
        <f t="shared" ca="1" si="74"/>
        <v>23785.612860324454</v>
      </c>
      <c r="DH60" s="22">
        <f t="shared" ca="1" si="74"/>
        <v>-19819.304224517186</v>
      </c>
      <c r="DI60" s="22">
        <f t="shared" ca="1" si="74"/>
        <v>-42479.95737543259</v>
      </c>
      <c r="DJ60" s="22">
        <f t="shared" ca="1" si="74"/>
        <v>27159.573829047426</v>
      </c>
      <c r="DK60" s="22">
        <f t="shared" ca="1" si="74"/>
        <v>44452.87235051053</v>
      </c>
      <c r="DL60" s="22">
        <f t="shared" ca="1" si="74"/>
        <v>10284.713690260465</v>
      </c>
      <c r="DM60" s="22">
        <f t="shared" ca="1" si="74"/>
        <v>-29311.712131206445</v>
      </c>
      <c r="DN60" s="23">
        <f ca="1">SUM(DB13:DM13)</f>
        <v>-34963.028290271577</v>
      </c>
      <c r="DO60" s="22">
        <f t="shared" ref="DO60:DZ60" ca="1" si="75">DO13</f>
        <v>17496.304298689716</v>
      </c>
      <c r="DP60" s="22">
        <f t="shared" ca="1" si="75"/>
        <v>48652.898625815622</v>
      </c>
      <c r="DQ60" s="22">
        <f t="shared" ca="1" si="75"/>
        <v>-17750.623230231962</v>
      </c>
      <c r="DR60" s="22">
        <f t="shared" ca="1" si="75"/>
        <v>-2275.1695320061699</v>
      </c>
      <c r="DS60" s="22">
        <f t="shared" ca="1" si="75"/>
        <v>-19663.601099196261</v>
      </c>
      <c r="DT60" s="22">
        <f t="shared" ca="1" si="75"/>
        <v>27291.621555534915</v>
      </c>
      <c r="DU60" s="22">
        <f t="shared" ca="1" si="75"/>
        <v>39404.615068733539</v>
      </c>
      <c r="DV60" s="22">
        <f t="shared" ca="1" si="75"/>
        <v>-36540.58740278567</v>
      </c>
      <c r="DW60" s="22">
        <f t="shared" ca="1" si="75"/>
        <v>-16346.484033337256</v>
      </c>
      <c r="DX60" s="22">
        <f t="shared" ca="1" si="75"/>
        <v>9619.1573287328119</v>
      </c>
      <c r="DY60" s="22">
        <f t="shared" ca="1" si="75"/>
        <v>14906.737891326467</v>
      </c>
      <c r="DZ60" s="22">
        <f t="shared" ca="1" si="75"/>
        <v>-12359.884540802099</v>
      </c>
      <c r="EA60" s="23">
        <f ca="1">SUM(DO13:DZ13)</f>
        <v>52434.984930473671</v>
      </c>
      <c r="EB60" s="22">
        <f t="shared" ref="EB60:EM60" ca="1" si="76">EB13</f>
        <v>-25815.679948648049</v>
      </c>
      <c r="EC60" s="22">
        <f t="shared" ca="1" si="76"/>
        <v>-60347.271040172425</v>
      </c>
      <c r="ED60" s="22">
        <f t="shared" ca="1" si="76"/>
        <v>27687.827329539468</v>
      </c>
      <c r="EE60" s="22">
        <f t="shared" ca="1" si="76"/>
        <v>-9580.9085155453249</v>
      </c>
      <c r="EF60" s="22">
        <f t="shared" ca="1" si="76"/>
        <v>-5755.9132425385533</v>
      </c>
      <c r="EG60" s="22">
        <f t="shared" ca="1" si="76"/>
        <v>-20442.909033819815</v>
      </c>
      <c r="EH60" s="22">
        <f t="shared" ca="1" si="76"/>
        <v>-4781.427450262101</v>
      </c>
      <c r="EI60" s="22">
        <f t="shared" ca="1" si="76"/>
        <v>-20553.756007685701</v>
      </c>
      <c r="EJ60" s="22">
        <f t="shared" ca="1" si="76"/>
        <v>-24535.500955782227</v>
      </c>
      <c r="EK60" s="22">
        <f t="shared" ca="1" si="76"/>
        <v>23731.190604739553</v>
      </c>
      <c r="EL60" s="22">
        <f t="shared" ca="1" si="76"/>
        <v>-5741.9234433846759</v>
      </c>
      <c r="EM60" s="22">
        <f t="shared" ca="1" si="76"/>
        <v>-23907.110098410838</v>
      </c>
      <c r="EN60" s="23">
        <f ca="1">SUM(EB13:EM13)</f>
        <v>-150043.38180197068</v>
      </c>
    </row>
    <row r="61" spans="1:144" ht="12.75" customHeight="1" outlineLevel="1">
      <c r="A61" s="9" t="str">
        <f>Labels!B78</f>
        <v>Output Shock</v>
      </c>
      <c r="B61" s="28">
        <f t="shared" ref="B61:M61" ca="1" si="77">B46</f>
        <v>-20873.583578682887</v>
      </c>
      <c r="C61" s="28">
        <f t="shared" ca="1" si="77"/>
        <v>-2200.7638162297358</v>
      </c>
      <c r="D61" s="28">
        <f t="shared" ca="1" si="77"/>
        <v>4305.5551191889044</v>
      </c>
      <c r="E61" s="28">
        <f t="shared" ca="1" si="77"/>
        <v>12816.889248389745</v>
      </c>
      <c r="F61" s="28">
        <f t="shared" ca="1" si="77"/>
        <v>-13387.940064144977</v>
      </c>
      <c r="G61" s="28">
        <f t="shared" ca="1" si="77"/>
        <v>-5482.3132588290555</v>
      </c>
      <c r="H61" s="28">
        <f t="shared" ca="1" si="77"/>
        <v>-4213.972566709419</v>
      </c>
      <c r="I61" s="28">
        <f t="shared" ca="1" si="77"/>
        <v>-18500.808657302397</v>
      </c>
      <c r="J61" s="28">
        <f t="shared" ca="1" si="77"/>
        <v>2091.9388818513085</v>
      </c>
      <c r="K61" s="28">
        <f t="shared" ca="1" si="77"/>
        <v>15373.767886494212</v>
      </c>
      <c r="L61" s="28">
        <f t="shared" ca="1" si="77"/>
        <v>21679.708498642591</v>
      </c>
      <c r="M61" s="28">
        <f t="shared" ca="1" si="77"/>
        <v>45745.631309511999</v>
      </c>
      <c r="N61" s="29">
        <f ca="1">SUM(B46:M46)</f>
        <v>37354.109002180296</v>
      </c>
      <c r="O61" s="28">
        <f t="shared" ref="O61:Z61" ca="1" si="78">O46</f>
        <v>-10808.110747546036</v>
      </c>
      <c r="P61" s="28">
        <f t="shared" ca="1" si="78"/>
        <v>-1347.9468108065946</v>
      </c>
      <c r="Q61" s="28">
        <f t="shared" ca="1" si="78"/>
        <v>-13056.192674288281</v>
      </c>
      <c r="R61" s="28">
        <f t="shared" ca="1" si="78"/>
        <v>-29761.051605533896</v>
      </c>
      <c r="S61" s="28">
        <f t="shared" ca="1" si="78"/>
        <v>-5428.5497027892907</v>
      </c>
      <c r="T61" s="28">
        <f t="shared" ca="1" si="78"/>
        <v>12678.755645467761</v>
      </c>
      <c r="U61" s="28">
        <f t="shared" ca="1" si="78"/>
        <v>14930.848967927437</v>
      </c>
      <c r="V61" s="28">
        <f t="shared" ca="1" si="78"/>
        <v>44565.56087174797</v>
      </c>
      <c r="W61" s="28">
        <f t="shared" ca="1" si="78"/>
        <v>-50010.986609962936</v>
      </c>
      <c r="X61" s="28">
        <f t="shared" ca="1" si="78"/>
        <v>33098.695354131029</v>
      </c>
      <c r="Y61" s="28">
        <f t="shared" ca="1" si="78"/>
        <v>10100.972465549068</v>
      </c>
      <c r="Z61" s="28">
        <f t="shared" ca="1" si="78"/>
        <v>-41619.191367213323</v>
      </c>
      <c r="AA61" s="29">
        <f ca="1">SUM(O46:Z46)</f>
        <v>-36657.196213317089</v>
      </c>
      <c r="AB61" s="28">
        <f t="shared" ref="AB61:AM61" ca="1" si="79">AB46</f>
        <v>-718.65236674123423</v>
      </c>
      <c r="AC61" s="28">
        <f t="shared" ca="1" si="79"/>
        <v>20878.710045398602</v>
      </c>
      <c r="AD61" s="28">
        <f t="shared" ca="1" si="79"/>
        <v>-14659.344014046947</v>
      </c>
      <c r="AE61" s="28">
        <f t="shared" ca="1" si="79"/>
        <v>18118.765506382231</v>
      </c>
      <c r="AF61" s="28">
        <f t="shared" ca="1" si="79"/>
        <v>-49403.98511144748</v>
      </c>
      <c r="AG61" s="28">
        <f t="shared" ca="1" si="79"/>
        <v>-51079.061042217909</v>
      </c>
      <c r="AH61" s="28">
        <f t="shared" ca="1" si="79"/>
        <v>20264.793553999702</v>
      </c>
      <c r="AI61" s="28">
        <f t="shared" ca="1" si="79"/>
        <v>-5281.9709364101664</v>
      </c>
      <c r="AJ61" s="28">
        <f t="shared" ca="1" si="79"/>
        <v>22870.505249727546</v>
      </c>
      <c r="AK61" s="28">
        <f t="shared" ca="1" si="79"/>
        <v>20596.868868401063</v>
      </c>
      <c r="AL61" s="28">
        <f t="shared" ca="1" si="79"/>
        <v>45168.079392469634</v>
      </c>
      <c r="AM61" s="28">
        <f t="shared" ca="1" si="79"/>
        <v>4171.8183620100799</v>
      </c>
      <c r="AN61" s="29">
        <f ca="1">SUM(AB46:AM46)</f>
        <v>30926.527507525116</v>
      </c>
      <c r="AO61" s="28">
        <f t="shared" ref="AO61:AZ61" ca="1" si="80">AO46</f>
        <v>-54009.656330970174</v>
      </c>
      <c r="AP61" s="28">
        <f t="shared" ca="1" si="80"/>
        <v>9648.4934309152941</v>
      </c>
      <c r="AQ61" s="28">
        <f t="shared" ca="1" si="80"/>
        <v>-11250.970128203422</v>
      </c>
      <c r="AR61" s="28">
        <f t="shared" ca="1" si="80"/>
        <v>23290.146559960212</v>
      </c>
      <c r="AS61" s="28">
        <f t="shared" ca="1" si="80"/>
        <v>60040.519466851627</v>
      </c>
      <c r="AT61" s="28">
        <f t="shared" ca="1" si="80"/>
        <v>33609.056053573477</v>
      </c>
      <c r="AU61" s="28">
        <f t="shared" ca="1" si="80"/>
        <v>6227.1317654005443</v>
      </c>
      <c r="AV61" s="28">
        <f t="shared" ca="1" si="80"/>
        <v>21196.87217872194</v>
      </c>
      <c r="AW61" s="28">
        <f t="shared" ca="1" si="80"/>
        <v>-61425.672660366843</v>
      </c>
      <c r="AX61" s="28">
        <f t="shared" ca="1" si="80"/>
        <v>-44883.02936339494</v>
      </c>
      <c r="AY61" s="28">
        <f t="shared" ca="1" si="80"/>
        <v>38852.933836691278</v>
      </c>
      <c r="AZ61" s="28">
        <f t="shared" ca="1" si="80"/>
        <v>-23556.551488130564</v>
      </c>
      <c r="BA61" s="29">
        <f ca="1">SUM(AO46:AZ46)</f>
        <v>-2260.7266789515706</v>
      </c>
      <c r="BB61" s="28">
        <f t="shared" ref="BB61:BM61" ca="1" si="81">BB46</f>
        <v>-45662.580179981815</v>
      </c>
      <c r="BC61" s="28">
        <f t="shared" ca="1" si="81"/>
        <v>4332.8969735632281</v>
      </c>
      <c r="BD61" s="28">
        <f t="shared" ca="1" si="81"/>
        <v>-33313.463526031352</v>
      </c>
      <c r="BE61" s="28">
        <f t="shared" ca="1" si="81"/>
        <v>8157.7274695873566</v>
      </c>
      <c r="BF61" s="28">
        <f t="shared" ca="1" si="81"/>
        <v>-36760.230422324865</v>
      </c>
      <c r="BG61" s="28">
        <f t="shared" ca="1" si="81"/>
        <v>-21683.446603753349</v>
      </c>
      <c r="BH61" s="28">
        <f t="shared" ca="1" si="81"/>
        <v>44018.017806378928</v>
      </c>
      <c r="BI61" s="28">
        <f t="shared" ca="1" si="81"/>
        <v>-29975.840846183408</v>
      </c>
      <c r="BJ61" s="28">
        <f t="shared" ca="1" si="81"/>
        <v>3456.1651937536626</v>
      </c>
      <c r="BK61" s="28">
        <f t="shared" ca="1" si="81"/>
        <v>18577.371225818144</v>
      </c>
      <c r="BL61" s="28">
        <f t="shared" ca="1" si="81"/>
        <v>21455.252564111044</v>
      </c>
      <c r="BM61" s="28">
        <f t="shared" ca="1" si="81"/>
        <v>-31723.471145743202</v>
      </c>
      <c r="BN61" s="29">
        <f ca="1">SUM(BB46:BM46)</f>
        <v>-99121.601490805639</v>
      </c>
      <c r="BO61" s="28">
        <f t="shared" ref="BO61:BZ61" ca="1" si="82">BO46</f>
        <v>48461.78081746128</v>
      </c>
      <c r="BP61" s="28">
        <f t="shared" ca="1" si="82"/>
        <v>37187.90302494396</v>
      </c>
      <c r="BQ61" s="28">
        <f t="shared" ca="1" si="82"/>
        <v>-15028.949685513116</v>
      </c>
      <c r="BR61" s="28">
        <f t="shared" ca="1" si="82"/>
        <v>-3492.6265264394501</v>
      </c>
      <c r="BS61" s="28">
        <f t="shared" ca="1" si="82"/>
        <v>27615.306953207775</v>
      </c>
      <c r="BT61" s="28">
        <f t="shared" ca="1" si="82"/>
        <v>-40715.179014153582</v>
      </c>
      <c r="BU61" s="28">
        <f t="shared" ca="1" si="82"/>
        <v>25456.873537498297</v>
      </c>
      <c r="BV61" s="28">
        <f t="shared" ca="1" si="82"/>
        <v>-22031.226051951035</v>
      </c>
      <c r="BW61" s="28">
        <f t="shared" ca="1" si="82"/>
        <v>-36064.028657272735</v>
      </c>
      <c r="BX61" s="28">
        <f t="shared" ca="1" si="82"/>
        <v>10946.820211195194</v>
      </c>
      <c r="BY61" s="28">
        <f t="shared" ca="1" si="82"/>
        <v>4715.2556442673322</v>
      </c>
      <c r="BZ61" s="28">
        <f t="shared" ca="1" si="82"/>
        <v>-19680.549948419539</v>
      </c>
      <c r="CA61" s="29">
        <f ca="1">SUM(BO46:BZ46)</f>
        <v>17371.380304824401</v>
      </c>
      <c r="CB61" s="28">
        <f t="shared" ref="CB61:CM61" ca="1" si="83">CB46</f>
        <v>-24584.846664833975</v>
      </c>
      <c r="CC61" s="28">
        <f t="shared" ca="1" si="83"/>
        <v>-7739.8607638895464</v>
      </c>
      <c r="CD61" s="28">
        <f t="shared" ca="1" si="83"/>
        <v>8859.6647581592897</v>
      </c>
      <c r="CE61" s="28">
        <f t="shared" ca="1" si="83"/>
        <v>-44405.664466615228</v>
      </c>
      <c r="CF61" s="28">
        <f t="shared" ca="1" si="83"/>
        <v>-24213.84960814751</v>
      </c>
      <c r="CG61" s="28">
        <f t="shared" ca="1" si="83"/>
        <v>-25099.80822162842</v>
      </c>
      <c r="CH61" s="28">
        <f t="shared" ca="1" si="83"/>
        <v>26063.16267526196</v>
      </c>
      <c r="CI61" s="28">
        <f t="shared" ca="1" si="83"/>
        <v>25953.401002696977</v>
      </c>
      <c r="CJ61" s="28">
        <f t="shared" ca="1" si="83"/>
        <v>-62038.387112665565</v>
      </c>
      <c r="CK61" s="28">
        <f t="shared" ca="1" si="83"/>
        <v>51528.329246043126</v>
      </c>
      <c r="CL61" s="28">
        <f t="shared" ca="1" si="83"/>
        <v>-11758.301627477493</v>
      </c>
      <c r="CM61" s="28">
        <f t="shared" ca="1" si="83"/>
        <v>12485.208354679702</v>
      </c>
      <c r="CN61" s="29">
        <f ca="1">SUM(CB46:CM46)</f>
        <v>-74950.952428416684</v>
      </c>
      <c r="CO61" s="28">
        <f t="shared" ref="CO61:CZ61" ca="1" si="84">CO46</f>
        <v>-31995.882817996731</v>
      </c>
      <c r="CP61" s="28">
        <f t="shared" ca="1" si="84"/>
        <v>28021.132274148349</v>
      </c>
      <c r="CQ61" s="28">
        <f t="shared" ca="1" si="84"/>
        <v>-1287.1574165629697</v>
      </c>
      <c r="CR61" s="28">
        <f t="shared" ca="1" si="84"/>
        <v>-28696.81219849953</v>
      </c>
      <c r="CS61" s="28">
        <f t="shared" ca="1" si="84"/>
        <v>-8071.5955810429032</v>
      </c>
      <c r="CT61" s="28">
        <f t="shared" ca="1" si="84"/>
        <v>17376.206664373429</v>
      </c>
      <c r="CU61" s="28">
        <f t="shared" ca="1" si="84"/>
        <v>-4570.6199953623054</v>
      </c>
      <c r="CV61" s="28">
        <f t="shared" ca="1" si="84"/>
        <v>-26219.206797974184</v>
      </c>
      <c r="CW61" s="28">
        <f t="shared" ca="1" si="84"/>
        <v>20046.273363582648</v>
      </c>
      <c r="CX61" s="28">
        <f t="shared" ca="1" si="84"/>
        <v>-27967.910039247025</v>
      </c>
      <c r="CY61" s="28">
        <f t="shared" ca="1" si="84"/>
        <v>20862.757999111636</v>
      </c>
      <c r="CZ61" s="28">
        <f t="shared" ca="1" si="84"/>
        <v>15257.568231788455</v>
      </c>
      <c r="DA61" s="29">
        <f ca="1">SUM(CO46:CZ46)</f>
        <v>-27245.246313681135</v>
      </c>
      <c r="DB61" s="28">
        <f t="shared" ref="DB61:DM61" ca="1" si="85">DB46</f>
        <v>6150.6328665421906</v>
      </c>
      <c r="DC61" s="28">
        <f t="shared" ca="1" si="85"/>
        <v>24916.95769038326</v>
      </c>
      <c r="DD61" s="28">
        <f t="shared" ca="1" si="85"/>
        <v>36925.461445697263</v>
      </c>
      <c r="DE61" s="28">
        <f t="shared" ca="1" si="85"/>
        <v>5332.030982799155</v>
      </c>
      <c r="DF61" s="28">
        <f t="shared" ca="1" si="85"/>
        <v>-23003.476992424676</v>
      </c>
      <c r="DG61" s="28">
        <f t="shared" ca="1" si="85"/>
        <v>13433.713380985473</v>
      </c>
      <c r="DH61" s="28">
        <f t="shared" ca="1" si="85"/>
        <v>46205.153073508918</v>
      </c>
      <c r="DI61" s="28">
        <f t="shared" ca="1" si="85"/>
        <v>-13431.794938581614</v>
      </c>
      <c r="DJ61" s="28">
        <f t="shared" ca="1" si="85"/>
        <v>-37078.407273255107</v>
      </c>
      <c r="DK61" s="28">
        <f t="shared" ca="1" si="85"/>
        <v>42711.802726448972</v>
      </c>
      <c r="DL61" s="28">
        <f t="shared" ca="1" si="85"/>
        <v>-4021.7406592570028</v>
      </c>
      <c r="DM61" s="28">
        <f t="shared" ca="1" si="85"/>
        <v>13958.937210369537</v>
      </c>
      <c r="DN61" s="29">
        <f ca="1">SUM(DB46:DM46)</f>
        <v>112099.26951321636</v>
      </c>
      <c r="DO61" s="28">
        <f t="shared" ref="DO61:DZ61" ca="1" si="86">DO46</f>
        <v>-5509.2104327331135</v>
      </c>
      <c r="DP61" s="28">
        <f t="shared" ca="1" si="86"/>
        <v>-25698.92363256534</v>
      </c>
      <c r="DQ61" s="28">
        <f t="shared" ca="1" si="86"/>
        <v>-11928.813938381543</v>
      </c>
      <c r="DR61" s="28">
        <f t="shared" ca="1" si="86"/>
        <v>47323.562815780148</v>
      </c>
      <c r="DS61" s="28">
        <f t="shared" ca="1" si="86"/>
        <v>5902.7886299397987</v>
      </c>
      <c r="DT61" s="28">
        <f t="shared" ca="1" si="86"/>
        <v>26334.792826623085</v>
      </c>
      <c r="DU61" s="28">
        <f t="shared" ca="1" si="86"/>
        <v>2309.3123985532729</v>
      </c>
      <c r="DV61" s="28">
        <f t="shared" ca="1" si="86"/>
        <v>46675.669870307916</v>
      </c>
      <c r="DW61" s="28">
        <f t="shared" ca="1" si="86"/>
        <v>24410.032676624913</v>
      </c>
      <c r="DX61" s="28">
        <f t="shared" ca="1" si="86"/>
        <v>-5435.3524058112671</v>
      </c>
      <c r="DY61" s="28">
        <f t="shared" ca="1" si="86"/>
        <v>17193.6300217879</v>
      </c>
      <c r="DZ61" s="28">
        <f t="shared" ca="1" si="86"/>
        <v>-9981.1739516468951</v>
      </c>
      <c r="EA61" s="29">
        <f ca="1">SUM(DO46:DZ46)</f>
        <v>111596.31487847888</v>
      </c>
      <c r="EB61" s="28">
        <f t="shared" ref="EB61:EM61" ca="1" si="87">EB46</f>
        <v>-9079.1088006654372</v>
      </c>
      <c r="EC61" s="28">
        <f t="shared" ca="1" si="87"/>
        <v>40783.191876983263</v>
      </c>
      <c r="ED61" s="28">
        <f t="shared" ca="1" si="87"/>
        <v>-10027.771635268356</v>
      </c>
      <c r="EE61" s="28">
        <f t="shared" ca="1" si="87"/>
        <v>19471.89482913004</v>
      </c>
      <c r="EF61" s="28">
        <f t="shared" ca="1" si="87"/>
        <v>-4085.6335191850599</v>
      </c>
      <c r="EG61" s="28">
        <f t="shared" ca="1" si="87"/>
        <v>22381.337587976886</v>
      </c>
      <c r="EH61" s="28">
        <f t="shared" ca="1" si="87"/>
        <v>-23554.332453302159</v>
      </c>
      <c r="EI61" s="28">
        <f t="shared" ca="1" si="87"/>
        <v>-4073.5058440814719</v>
      </c>
      <c r="EJ61" s="28">
        <f t="shared" ca="1" si="87"/>
        <v>-12623.816192434735</v>
      </c>
      <c r="EK61" s="28">
        <f t="shared" ca="1" si="87"/>
        <v>-42725.661962283019</v>
      </c>
      <c r="EL61" s="28">
        <f t="shared" ca="1" si="87"/>
        <v>-34847.877201887604</v>
      </c>
      <c r="EM61" s="28">
        <f t="shared" ca="1" si="87"/>
        <v>-16908.50888118185</v>
      </c>
      <c r="EN61" s="29">
        <f ca="1">SUM(EB46:EM46)</f>
        <v>-75289.792196199502</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8.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4"</f>
        <v>Trial 4</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962382.17955137067</v>
      </c>
      <c r="C9" s="22">
        <f t="shared" ca="1" si="0"/>
        <v>952626.20994003769</v>
      </c>
      <c r="D9" s="22">
        <f t="shared" ca="1" si="0"/>
        <v>983133.21874872211</v>
      </c>
      <c r="E9" s="22">
        <f t="shared" ca="1" si="0"/>
        <v>943963.41733606136</v>
      </c>
      <c r="F9" s="22">
        <f t="shared" ca="1" si="0"/>
        <v>963694.47712745238</v>
      </c>
      <c r="G9" s="22">
        <f t="shared" ca="1" si="0"/>
        <v>950017.83300722949</v>
      </c>
      <c r="H9" s="22">
        <f t="shared" ca="1" si="0"/>
        <v>973922.82006888115</v>
      </c>
      <c r="I9" s="22">
        <f t="shared" ca="1" si="0"/>
        <v>1022659.2600221918</v>
      </c>
      <c r="J9" s="22">
        <f t="shared" ca="1" si="0"/>
        <v>937909.54656524432</v>
      </c>
      <c r="K9" s="22">
        <f t="shared" ca="1" si="0"/>
        <v>983571.08976605616</v>
      </c>
      <c r="L9" s="22">
        <f t="shared" ca="1" si="0"/>
        <v>974320.45509526692</v>
      </c>
      <c r="M9" s="22">
        <f t="shared" ca="1" si="0"/>
        <v>912893.14392617159</v>
      </c>
      <c r="N9" s="23">
        <f ca="1">SUM(B9:M9)</f>
        <v>11561093.651154684</v>
      </c>
      <c r="O9" s="22">
        <f t="shared" ref="O9:Z9" ca="1" si="1">O36+0+O13</f>
        <v>950917.76409113954</v>
      </c>
      <c r="P9" s="22">
        <f t="shared" ca="1" si="1"/>
        <v>919301.97412824503</v>
      </c>
      <c r="Q9" s="22">
        <f t="shared" ca="1" si="1"/>
        <v>987109.61910640006</v>
      </c>
      <c r="R9" s="22">
        <f t="shared" ca="1" si="1"/>
        <v>965604.826488088</v>
      </c>
      <c r="S9" s="22">
        <f t="shared" ca="1" si="1"/>
        <v>916429.51367881312</v>
      </c>
      <c r="T9" s="22">
        <f t="shared" ca="1" si="1"/>
        <v>979371.27058635198</v>
      </c>
      <c r="U9" s="22">
        <f t="shared" ca="1" si="1"/>
        <v>927147.54343027179</v>
      </c>
      <c r="V9" s="22">
        <f t="shared" ca="1" si="1"/>
        <v>960299.76039748348</v>
      </c>
      <c r="W9" s="22">
        <f t="shared" ca="1" si="1"/>
        <v>937789.55271242594</v>
      </c>
      <c r="X9" s="22">
        <f t="shared" ca="1" si="1"/>
        <v>987872.26127702254</v>
      </c>
      <c r="Y9" s="22">
        <f t="shared" ca="1" si="1"/>
        <v>916243.42399473593</v>
      </c>
      <c r="Z9" s="22">
        <f t="shared" ca="1" si="1"/>
        <v>939643.12313062453</v>
      </c>
      <c r="AA9" s="23">
        <f ca="1">SUM(O9:Z9)</f>
        <v>11387730.633021602</v>
      </c>
      <c r="AB9" s="22">
        <f t="shared" ref="AB9:AM9" ca="1" si="2">AB36+0+AB13</f>
        <v>925493.82821879187</v>
      </c>
      <c r="AC9" s="22">
        <f t="shared" ca="1" si="2"/>
        <v>942549.37584436114</v>
      </c>
      <c r="AD9" s="22">
        <f t="shared" ca="1" si="2"/>
        <v>983580.6853282348</v>
      </c>
      <c r="AE9" s="22">
        <f t="shared" ca="1" si="2"/>
        <v>942055.612869445</v>
      </c>
      <c r="AF9" s="22">
        <f t="shared" ca="1" si="2"/>
        <v>897456.20465292945</v>
      </c>
      <c r="AG9" s="22">
        <f t="shared" ca="1" si="2"/>
        <v>906607.24269207846</v>
      </c>
      <c r="AH9" s="22">
        <f t="shared" ca="1" si="2"/>
        <v>933181.39032042457</v>
      </c>
      <c r="AI9" s="22">
        <f t="shared" ca="1" si="2"/>
        <v>944015.89964660862</v>
      </c>
      <c r="AJ9" s="22">
        <f t="shared" ca="1" si="2"/>
        <v>920186.37329942838</v>
      </c>
      <c r="AK9" s="22">
        <f t="shared" ca="1" si="2"/>
        <v>888174.40847961337</v>
      </c>
      <c r="AL9" s="22">
        <f t="shared" ca="1" si="2"/>
        <v>917253.4299402606</v>
      </c>
      <c r="AM9" s="22">
        <f t="shared" ca="1" si="2"/>
        <v>920161.40532154276</v>
      </c>
      <c r="AN9" s="23">
        <f ca="1">SUM(AB9:AM9)</f>
        <v>11120715.856613722</v>
      </c>
      <c r="AO9" s="22">
        <f t="shared" ref="AO9:AZ9" ca="1" si="3">AO36+0+AO13</f>
        <v>954841.45685760723</v>
      </c>
      <c r="AP9" s="22">
        <f t="shared" ca="1" si="3"/>
        <v>954462.85278762539</v>
      </c>
      <c r="AQ9" s="22">
        <f t="shared" ca="1" si="3"/>
        <v>896388.36916046753</v>
      </c>
      <c r="AR9" s="22">
        <f t="shared" ca="1" si="3"/>
        <v>970683.62111334433</v>
      </c>
      <c r="AS9" s="22">
        <f t="shared" ca="1" si="3"/>
        <v>943461.34264575958</v>
      </c>
      <c r="AT9" s="22">
        <f t="shared" ca="1" si="3"/>
        <v>893320.59586975432</v>
      </c>
      <c r="AU9" s="22">
        <f t="shared" ca="1" si="3"/>
        <v>945695.90532754106</v>
      </c>
      <c r="AV9" s="22">
        <f t="shared" ca="1" si="3"/>
        <v>969754.77758030163</v>
      </c>
      <c r="AW9" s="22">
        <f t="shared" ca="1" si="3"/>
        <v>928454.24150651437</v>
      </c>
      <c r="AX9" s="22">
        <f t="shared" ca="1" si="3"/>
        <v>901324.69727761077</v>
      </c>
      <c r="AY9" s="22">
        <f t="shared" ca="1" si="3"/>
        <v>876690.42533437943</v>
      </c>
      <c r="AZ9" s="22">
        <f t="shared" ca="1" si="3"/>
        <v>921104.44745675637</v>
      </c>
      <c r="BA9" s="23">
        <f ca="1">SUM(AO9:AZ9)</f>
        <v>11156182.732917663</v>
      </c>
      <c r="BB9" s="22">
        <f t="shared" ref="BB9:BM9" ca="1" si="4">BB36+0+BB13</f>
        <v>896065.38870025112</v>
      </c>
      <c r="BC9" s="22">
        <f t="shared" ca="1" si="4"/>
        <v>925357.9100176288</v>
      </c>
      <c r="BD9" s="22">
        <f t="shared" ca="1" si="4"/>
        <v>932158.44126724219</v>
      </c>
      <c r="BE9" s="22">
        <f t="shared" ca="1" si="4"/>
        <v>922013.08303395519</v>
      </c>
      <c r="BF9" s="22">
        <f t="shared" ca="1" si="4"/>
        <v>890561.71885707602</v>
      </c>
      <c r="BG9" s="22">
        <f t="shared" ca="1" si="4"/>
        <v>977987.33156143175</v>
      </c>
      <c r="BH9" s="22">
        <f t="shared" ca="1" si="4"/>
        <v>915383.78947019309</v>
      </c>
      <c r="BI9" s="22">
        <f t="shared" ca="1" si="4"/>
        <v>918454.61182642519</v>
      </c>
      <c r="BJ9" s="22">
        <f t="shared" ca="1" si="4"/>
        <v>977243.01516937604</v>
      </c>
      <c r="BK9" s="22">
        <f t="shared" ca="1" si="4"/>
        <v>939115.55085483496</v>
      </c>
      <c r="BL9" s="22">
        <f t="shared" ca="1" si="4"/>
        <v>904148.25333481305</v>
      </c>
      <c r="BM9" s="22">
        <f t="shared" ca="1" si="4"/>
        <v>922610.38414126041</v>
      </c>
      <c r="BN9" s="23">
        <f ca="1">SUM(BB9:BM9)</f>
        <v>11121099.478234489</v>
      </c>
      <c r="BO9" s="22">
        <f t="shared" ref="BO9:BZ9" ca="1" si="5">BO36+0+BO13</f>
        <v>897890.95104636974</v>
      </c>
      <c r="BP9" s="22">
        <f t="shared" ca="1" si="5"/>
        <v>905033.86606461508</v>
      </c>
      <c r="BQ9" s="22">
        <f t="shared" ca="1" si="5"/>
        <v>910465.11669260601</v>
      </c>
      <c r="BR9" s="22">
        <f t="shared" ca="1" si="5"/>
        <v>980264.04908375733</v>
      </c>
      <c r="BS9" s="22">
        <f t="shared" ca="1" si="5"/>
        <v>914573.22530778067</v>
      </c>
      <c r="BT9" s="22">
        <f t="shared" ca="1" si="5"/>
        <v>897540.65902738622</v>
      </c>
      <c r="BU9" s="22">
        <f t="shared" ca="1" si="5"/>
        <v>946866.01440004841</v>
      </c>
      <c r="BV9" s="22">
        <f t="shared" ca="1" si="5"/>
        <v>945712.840958243</v>
      </c>
      <c r="BW9" s="22">
        <f t="shared" ca="1" si="5"/>
        <v>926358.63632733177</v>
      </c>
      <c r="BX9" s="22">
        <f t="shared" ca="1" si="5"/>
        <v>961206.58250426932</v>
      </c>
      <c r="BY9" s="22">
        <f t="shared" ca="1" si="5"/>
        <v>917452.60169720778</v>
      </c>
      <c r="BZ9" s="22">
        <f t="shared" ca="1" si="5"/>
        <v>906711.44664692564</v>
      </c>
      <c r="CA9" s="23">
        <f ca="1">SUM(BO9:BZ9)</f>
        <v>11110075.989756541</v>
      </c>
      <c r="CB9" s="22">
        <f t="shared" ref="CB9:CM9" ca="1" si="6">CB36+0+CB13</f>
        <v>947854.1324935609</v>
      </c>
      <c r="CC9" s="22">
        <f t="shared" ca="1" si="6"/>
        <v>919015.30208318052</v>
      </c>
      <c r="CD9" s="22">
        <f t="shared" ca="1" si="6"/>
        <v>885243.96229089121</v>
      </c>
      <c r="CE9" s="22">
        <f t="shared" ca="1" si="6"/>
        <v>948925.29924615333</v>
      </c>
      <c r="CF9" s="22">
        <f t="shared" ca="1" si="6"/>
        <v>961182.4169080155</v>
      </c>
      <c r="CG9" s="22">
        <f t="shared" ca="1" si="6"/>
        <v>972802.15577942005</v>
      </c>
      <c r="CH9" s="22">
        <f t="shared" ca="1" si="6"/>
        <v>908334.37583042798</v>
      </c>
      <c r="CI9" s="22">
        <f t="shared" ca="1" si="6"/>
        <v>936440.7060226847</v>
      </c>
      <c r="CJ9" s="22">
        <f t="shared" ca="1" si="6"/>
        <v>939712.12443901226</v>
      </c>
      <c r="CK9" s="22">
        <f t="shared" ca="1" si="6"/>
        <v>904761.28222542512</v>
      </c>
      <c r="CL9" s="22">
        <f t="shared" ca="1" si="6"/>
        <v>914347.25410056673</v>
      </c>
      <c r="CM9" s="22">
        <f t="shared" ca="1" si="6"/>
        <v>948256.01214477024</v>
      </c>
      <c r="CN9" s="23">
        <f ca="1">SUM(CB9:CM9)</f>
        <v>11186875.023564108</v>
      </c>
      <c r="CO9" s="22">
        <f t="shared" ref="CO9:CZ9" ca="1" si="7">CO36+0+CO13</f>
        <v>862716.5461662577</v>
      </c>
      <c r="CP9" s="22">
        <f t="shared" ca="1" si="7"/>
        <v>887639.01072527235</v>
      </c>
      <c r="CQ9" s="22">
        <f t="shared" ca="1" si="7"/>
        <v>954515.32768385368</v>
      </c>
      <c r="CR9" s="22">
        <f t="shared" ca="1" si="7"/>
        <v>895011.3278147009</v>
      </c>
      <c r="CS9" s="22">
        <f t="shared" ca="1" si="7"/>
        <v>937021.82850295969</v>
      </c>
      <c r="CT9" s="22">
        <f t="shared" ca="1" si="7"/>
        <v>906638.55889354704</v>
      </c>
      <c r="CU9" s="22">
        <f t="shared" ca="1" si="7"/>
        <v>885156.93162100355</v>
      </c>
      <c r="CV9" s="22">
        <f t="shared" ca="1" si="7"/>
        <v>910485.73421030049</v>
      </c>
      <c r="CW9" s="22">
        <f t="shared" ca="1" si="7"/>
        <v>882468.58397573745</v>
      </c>
      <c r="CX9" s="22">
        <f t="shared" ca="1" si="7"/>
        <v>907260.53242132743</v>
      </c>
      <c r="CY9" s="22">
        <f t="shared" ca="1" si="7"/>
        <v>922432.44431470626</v>
      </c>
      <c r="CZ9" s="22">
        <f t="shared" ca="1" si="7"/>
        <v>880329.70770485792</v>
      </c>
      <c r="DA9" s="23">
        <f ca="1">SUM(CO9:CZ9)</f>
        <v>10831676.534034528</v>
      </c>
      <c r="DB9" s="22">
        <f t="shared" ref="DB9:DM9" ca="1" si="8">DB36+0+DB13</f>
        <v>906730.30012612441</v>
      </c>
      <c r="DC9" s="22">
        <f t="shared" ca="1" si="8"/>
        <v>901410.70118052745</v>
      </c>
      <c r="DD9" s="22">
        <f t="shared" ca="1" si="8"/>
        <v>892088.67970128579</v>
      </c>
      <c r="DE9" s="22">
        <f t="shared" ca="1" si="8"/>
        <v>905282.55136367283</v>
      </c>
      <c r="DF9" s="22">
        <f t="shared" ca="1" si="8"/>
        <v>905533.70315468614</v>
      </c>
      <c r="DG9" s="22">
        <f t="shared" ca="1" si="8"/>
        <v>933724.07784588088</v>
      </c>
      <c r="DH9" s="22">
        <f t="shared" ca="1" si="8"/>
        <v>940173.94727543311</v>
      </c>
      <c r="DI9" s="22">
        <f t="shared" ca="1" si="8"/>
        <v>927786.02439569461</v>
      </c>
      <c r="DJ9" s="22">
        <f t="shared" ca="1" si="8"/>
        <v>914988.69678852858</v>
      </c>
      <c r="DK9" s="22">
        <f t="shared" ca="1" si="8"/>
        <v>872479.75108441524</v>
      </c>
      <c r="DL9" s="22">
        <f t="shared" ca="1" si="8"/>
        <v>877209.80387310032</v>
      </c>
      <c r="DM9" s="22">
        <f t="shared" ca="1" si="8"/>
        <v>902088.34762828797</v>
      </c>
      <c r="DN9" s="23">
        <f ca="1">SUM(DB9:DM9)</f>
        <v>10879496.584417637</v>
      </c>
      <c r="DO9" s="22">
        <f t="shared" ref="DO9:DZ9" ca="1" si="9">DO36+0+DO13</f>
        <v>913020.82300073444</v>
      </c>
      <c r="DP9" s="22">
        <f t="shared" ca="1" si="9"/>
        <v>857173.15935228334</v>
      </c>
      <c r="DQ9" s="22">
        <f t="shared" ca="1" si="9"/>
        <v>927685.34805610823</v>
      </c>
      <c r="DR9" s="22">
        <f t="shared" ca="1" si="9"/>
        <v>898817.77421001648</v>
      </c>
      <c r="DS9" s="22">
        <f t="shared" ca="1" si="9"/>
        <v>950692.63211742323</v>
      </c>
      <c r="DT9" s="22">
        <f t="shared" ca="1" si="9"/>
        <v>932255.71974793554</v>
      </c>
      <c r="DU9" s="22">
        <f t="shared" ca="1" si="9"/>
        <v>904555.39792891045</v>
      </c>
      <c r="DV9" s="22">
        <f t="shared" ca="1" si="9"/>
        <v>905309.98745883722</v>
      </c>
      <c r="DW9" s="22">
        <f t="shared" ca="1" si="9"/>
        <v>896968.32301097608</v>
      </c>
      <c r="DX9" s="22">
        <f t="shared" ca="1" si="9"/>
        <v>914504.96222993114</v>
      </c>
      <c r="DY9" s="22">
        <f t="shared" ca="1" si="9"/>
        <v>931673.58805598458</v>
      </c>
      <c r="DZ9" s="22">
        <f t="shared" ca="1" si="9"/>
        <v>924996.87074348098</v>
      </c>
      <c r="EA9" s="23">
        <f ca="1">SUM(DO9:DZ9)</f>
        <v>10957654.585912623</v>
      </c>
      <c r="EB9" s="22">
        <f t="shared" ref="EB9:EM9" ca="1" si="10">EB36+0+EB13</f>
        <v>853059.64680880844</v>
      </c>
      <c r="EC9" s="22">
        <f t="shared" ca="1" si="10"/>
        <v>869669.96027210099</v>
      </c>
      <c r="ED9" s="22">
        <f t="shared" ca="1" si="10"/>
        <v>941205.26470984181</v>
      </c>
      <c r="EE9" s="22">
        <f t="shared" ca="1" si="10"/>
        <v>907318.66914499016</v>
      </c>
      <c r="EF9" s="22">
        <f t="shared" ca="1" si="10"/>
        <v>913862.44976266264</v>
      </c>
      <c r="EG9" s="22">
        <f t="shared" ca="1" si="10"/>
        <v>925299.34080683347</v>
      </c>
      <c r="EH9" s="22">
        <f t="shared" ca="1" si="10"/>
        <v>957043.41398609313</v>
      </c>
      <c r="EI9" s="22">
        <f t="shared" ca="1" si="10"/>
        <v>928324.20601645031</v>
      </c>
      <c r="EJ9" s="22">
        <f t="shared" ca="1" si="10"/>
        <v>877644.74527373712</v>
      </c>
      <c r="EK9" s="22">
        <f t="shared" ca="1" si="10"/>
        <v>922650.22834107501</v>
      </c>
      <c r="EL9" s="22">
        <f t="shared" ca="1" si="10"/>
        <v>917077.15509604418</v>
      </c>
      <c r="EM9" s="22">
        <f t="shared" ca="1" si="10"/>
        <v>879937.71284821164</v>
      </c>
      <c r="EN9" s="23">
        <f ca="1">SUM(EB9:EM9)</f>
        <v>10893092.793066852</v>
      </c>
    </row>
    <row r="10" spans="1:144" ht="12.75" customHeight="1" outlineLevel="1">
      <c r="A10" s="11" t="str">
        <f>Labels!B31</f>
        <v>Long Expected Demand</v>
      </c>
      <c r="B10" s="24">
        <f>'(Other Computations)'!B8+'(Other Computations)'!B61*0/Inputs!B13/12</f>
        <v>1166666.6666666667</v>
      </c>
      <c r="C10" s="24">
        <f ca="1">B10+'(Other Computations)'!B61*(B9-B10)/Inputs!B13/12</f>
        <v>1166193.7859094555</v>
      </c>
      <c r="D10" s="24">
        <f ca="1">C10+'(Other Computations)'!B61*(C9-C10)/Inputs!B13/12</f>
        <v>1165699.4165206375</v>
      </c>
      <c r="E10" s="24">
        <f ca="1">D10+'(Other Computations)'!B61*(D9-D10)/Inputs!B13/12</f>
        <v>1165276.8095813505</v>
      </c>
      <c r="F10" s="24">
        <f ca="1">E10+'(Other Computations)'!B61*(E9-E10)/Inputs!B13/12</f>
        <v>1164764.5100622643</v>
      </c>
      <c r="G10" s="24">
        <f ca="1">F10+'(Other Computations)'!B61*(F9-F10)/Inputs!B13/12</f>
        <v>1164299.0701712114</v>
      </c>
      <c r="H10" s="24">
        <f ca="1">G10+'(Other Computations)'!B61*(G9-G10)/Inputs!B13/12</f>
        <v>1163803.0487888874</v>
      </c>
      <c r="I10" s="24">
        <f ca="1">H10+'(Other Computations)'!B61*(H9-H10)/Inputs!B13/12</f>
        <v>1163363.5112224061</v>
      </c>
      <c r="J10" s="24">
        <f ca="1">I10+'(Other Computations)'!B61*(I9-I10)/Inputs!B13/12</f>
        <v>1163037.8069372203</v>
      </c>
      <c r="K10" s="24">
        <f ca="1">J10+'(Other Computations)'!B61*(J9-J10)/Inputs!B13/12</f>
        <v>1162516.6767048778</v>
      </c>
      <c r="L10" s="24">
        <f ca="1">K10+'(Other Computations)'!B61*(K9-K10)/Inputs!B13/12</f>
        <v>1162102.4508091861</v>
      </c>
      <c r="M10" s="24">
        <f ca="1">L10+'(Other Computations)'!B61*(L9-L10)/Inputs!B13/12</f>
        <v>1161667.770263552</v>
      </c>
      <c r="N10" s="25">
        <f ca="1">SUM(B10:M10)</f>
        <v>13969391.523637716</v>
      </c>
      <c r="O10" s="24">
        <f ca="1">M10+'(Other Computations)'!B61*(M9-M10)/Inputs!B13/12</f>
        <v>1161091.9030729563</v>
      </c>
      <c r="P10" s="24">
        <f ca="1">O10+'(Other Computations)'!B61*(O9-O10)/Inputs!B13/12</f>
        <v>1160605.3888623503</v>
      </c>
      <c r="Q10" s="24">
        <f ca="1">P10+'(Other Computations)'!B61*(P9-P10)/Inputs!B13/12</f>
        <v>1160046.8161430582</v>
      </c>
      <c r="R10" s="24">
        <f ca="1">Q10+'(Other Computations)'!B61*(Q9-Q10)/Inputs!B13/12</f>
        <v>1159646.4985573252</v>
      </c>
      <c r="S10" s="24">
        <f ca="1">R10+'(Other Computations)'!B61*(R9-R10)/Inputs!B13/12</f>
        <v>1159197.328020128</v>
      </c>
      <c r="T10" s="24">
        <f ca="1">S10+'(Other Computations)'!B61*(S9-S10)/Inputs!B13/12</f>
        <v>1158635.3654869304</v>
      </c>
      <c r="U10" s="24">
        <f ca="1">T10+'(Other Computations)'!B61*(T9-T10)/Inputs!B13/12</f>
        <v>1158220.4023042901</v>
      </c>
      <c r="V10" s="24">
        <f ca="1">U10+'(Other Computations)'!B61*(U9-U10)/Inputs!B13/12</f>
        <v>1157685.511427267</v>
      </c>
      <c r="W10" s="24">
        <f ca="1">V10+'(Other Computations)'!B61*(V9-V10)/Inputs!B13/12</f>
        <v>1157228.59996655</v>
      </c>
      <c r="X10" s="24">
        <f ca="1">W10+'(Other Computations)'!B61*(W9-W10)/Inputs!B13/12</f>
        <v>1156720.6392090174</v>
      </c>
      <c r="Y10" s="24">
        <f ca="1">X10+'(Other Computations)'!B61*(X9-X10)/Inputs!B13/12</f>
        <v>1156329.786482323</v>
      </c>
      <c r="Z10" s="24">
        <f ca="1">Y10+'(Other Computations)'!B61*(Y9-Y10)/Inputs!B13/12</f>
        <v>1155774.0310136017</v>
      </c>
      <c r="AA10" s="25">
        <f ca="1">SUM(O10:Z10)</f>
        <v>13901182.270545797</v>
      </c>
      <c r="AB10" s="24">
        <f ca="1">Z10+'(Other Computations)'!B61*(Z9-Z10)/Inputs!B13/12</f>
        <v>1155273.7279860948</v>
      </c>
      <c r="AC10" s="24">
        <f ca="1">AB10+'(Other Computations)'!B61*(AB9-AB10)/Inputs!B13/12</f>
        <v>1154741.8300699668</v>
      </c>
      <c r="AD10" s="24">
        <f ca="1">AC10+'(Other Computations)'!B61*(AC9-AC10)/Inputs!B13/12</f>
        <v>1154250.6438333334</v>
      </c>
      <c r="AE10" s="24">
        <f ca="1">AD10+'(Other Computations)'!B61*(AD9-AD10)/Inputs!B13/12</f>
        <v>1153855.574484942</v>
      </c>
      <c r="AF10" s="24">
        <f ca="1">AE10+'(Other Computations)'!B61*(AE9-AE10)/Inputs!B13/12</f>
        <v>1153365.2967960173</v>
      </c>
      <c r="AG10" s="24">
        <f ca="1">AF10+'(Other Computations)'!B61*(AF9-AF10)/Inputs!B13/12</f>
        <v>1152772.9146382788</v>
      </c>
      <c r="AH10" s="24">
        <f ca="1">AG10+'(Other Computations)'!B61*(AG9-AG10)/Inputs!B13/12</f>
        <v>1152203.0866939588</v>
      </c>
      <c r="AI10" s="24">
        <f ca="1">AH10+'(Other Computations)'!B61*(AH9-AH10)/Inputs!B13/12</f>
        <v>1151696.0920264276</v>
      </c>
      <c r="AJ10" s="24">
        <f ca="1">AI10+'(Other Computations)'!B61*(AI9-AI10)/Inputs!B13/12</f>
        <v>1151215.3508403632</v>
      </c>
      <c r="AK10" s="24">
        <f ca="1">AJ10+'(Other Computations)'!B61*(AJ9-AJ10)/Inputs!B13/12</f>
        <v>1150680.5615404998</v>
      </c>
      <c r="AL10" s="24">
        <f ca="1">AK10+'(Other Computations)'!B61*(AK9-AK10)/Inputs!B13/12</f>
        <v>1150072.9084084143</v>
      </c>
      <c r="AM10" s="24">
        <f ca="1">AL10+'(Other Computations)'!B61*(AL9-AL10)/Inputs!B13/12</f>
        <v>1149533.9744304789</v>
      </c>
      <c r="AN10" s="25">
        <f ca="1">SUM(AB10:AM10)</f>
        <v>13829661.961748775</v>
      </c>
      <c r="AO10" s="24">
        <f ca="1">AM10+'(Other Computations)'!B61*(AM9-AM10)/Inputs!B13/12</f>
        <v>1149003.0194093934</v>
      </c>
      <c r="AP10" s="24">
        <f ca="1">AO10+'(Other Computations)'!B61*(AO9-AO10)/Inputs!B13/12</f>
        <v>1148553.5713479309</v>
      </c>
      <c r="AQ10" s="24">
        <f ca="1">AP10+'(Other Computations)'!B61*(AP9-AP10)/Inputs!B13/12</f>
        <v>1148104.2872771895</v>
      </c>
      <c r="AR10" s="24">
        <f ca="1">AQ10+'(Other Computations)'!B61*(AQ9-AQ10)/Inputs!B13/12</f>
        <v>1147521.6115408083</v>
      </c>
      <c r="AS10" s="24">
        <f ca="1">AR10+'(Other Computations)'!B61*(AR9-AR10)/Inputs!B13/12</f>
        <v>1147112.2643407448</v>
      </c>
      <c r="AT10" s="24">
        <f ca="1">AS10+'(Other Computations)'!B61*(AS9-AS10)/Inputs!B13/12</f>
        <v>1146640.8501701546</v>
      </c>
      <c r="AU10" s="24">
        <f ca="1">AT10+'(Other Computations)'!B61*(AT9-AT10)/Inputs!B13/12</f>
        <v>1146054.4606926073</v>
      </c>
      <c r="AV10" s="24">
        <f ca="1">AU10+'(Other Computations)'!B61*(AU9-AU10)/Inputs!B13/12</f>
        <v>1145590.6677403734</v>
      </c>
      <c r="AW10" s="24">
        <f ca="1">AV10+'(Other Computations)'!B61*(AV9-AV10)/Inputs!B13/12</f>
        <v>1145183.6402168546</v>
      </c>
      <c r="AX10" s="24">
        <f ca="1">AW10+'(Other Computations)'!B61*(AW9-AW10)/Inputs!B13/12</f>
        <v>1144681.951793914</v>
      </c>
      <c r="AY10" s="24">
        <f ca="1">AX10+'(Other Computations)'!B61*(AX9-AX10)/Inputs!B13/12</f>
        <v>1144118.624815867</v>
      </c>
      <c r="AZ10" s="24">
        <f ca="1">AY10+'(Other Computations)'!B61*(AY9-AY10)/Inputs!B13/12</f>
        <v>1143499.5780578081</v>
      </c>
      <c r="BA10" s="25">
        <f ca="1">SUM(AO10:AZ10)</f>
        <v>13756064.527403647</v>
      </c>
      <c r="BB10" s="24">
        <f ca="1">AZ10+'(Other Computations)'!B61*(AZ9-AZ10)/Inputs!B13/12</f>
        <v>1142984.7745147501</v>
      </c>
      <c r="BC10" s="24">
        <f ca="1">BB10+'(Other Computations)'!B61*(BB9-BB10)/Inputs!B13/12</f>
        <v>1142413.2018624018</v>
      </c>
      <c r="BD10" s="24">
        <f ca="1">BC10+'(Other Computations)'!B61*(BC9-BC10)/Inputs!B13/12</f>
        <v>1141910.7590572056</v>
      </c>
      <c r="BE10" s="24">
        <f ca="1">BD10+'(Other Computations)'!B61*(BD9-BD10)/Inputs!B13/12</f>
        <v>1141425.2212845436</v>
      </c>
      <c r="BF10" s="24">
        <f ca="1">BE10+'(Other Computations)'!B61*(BE9-BE10)/Inputs!B13/12</f>
        <v>1140917.322816371</v>
      </c>
      <c r="BG10" s="24">
        <f ca="1">BF10+'(Other Computations)'!B61*(BF9-BF10)/Inputs!B13/12</f>
        <v>1140337.7959553541</v>
      </c>
      <c r="BH10" s="24">
        <f ca="1">BG10+'(Other Computations)'!B61*(BG9-BG10)/Inputs!B13/12</f>
        <v>1139961.9846951831</v>
      </c>
      <c r="BI10" s="24">
        <f ca="1">BH10+'(Other Computations)'!B61*(BH9-BH10)/Inputs!B13/12</f>
        <v>1139442.1277617919</v>
      </c>
      <c r="BJ10" s="24">
        <f ca="1">BI10+'(Other Computations)'!B61*(BI9-BI10)/Inputs!B13/12</f>
        <v>1138930.5825860156</v>
      </c>
      <c r="BK10" s="24">
        <f ca="1">BJ10+'(Other Computations)'!B61*(BJ9-BJ10)/Inputs!B13/12</f>
        <v>1138556.3058095882</v>
      </c>
      <c r="BL10" s="24">
        <f ca="1">BK10+'(Other Computations)'!B61*(BK9-BK10)/Inputs!B13/12</f>
        <v>1138094.6373953409</v>
      </c>
      <c r="BM10" s="24">
        <f ca="1">BL10+'(Other Computations)'!B61*(BL9-BL10)/Inputs!B13/12</f>
        <v>1137553.0948396453</v>
      </c>
      <c r="BN10" s="25">
        <f ca="1">SUM(BB10:BM10)</f>
        <v>13682527.808578191</v>
      </c>
      <c r="BO10" s="24">
        <f ca="1">BM10+'(Other Computations)'!B61*(BM9-BM10)/Inputs!B13/12</f>
        <v>1137055.5422685842</v>
      </c>
      <c r="BP10" s="24">
        <f ca="1">BO10+'(Other Computations)'!B61*(BO9-BO10)/Inputs!B13/12</f>
        <v>1136501.920529644</v>
      </c>
      <c r="BQ10" s="24">
        <f ca="1">BP10+'(Other Computations)'!B61*(BP9-BP10)/Inputs!B13/12</f>
        <v>1135966.1148480121</v>
      </c>
      <c r="BR10" s="24">
        <f ca="1">BQ10+'(Other Computations)'!B61*(BQ9-BQ10)/Inputs!B13/12</f>
        <v>1135444.1217967265</v>
      </c>
      <c r="BS10" s="24">
        <f ca="1">BR10+'(Other Computations)'!B61*(BR9-BR10)/Inputs!B13/12</f>
        <v>1135084.9086654466</v>
      </c>
      <c r="BT10" s="24">
        <f ca="1">BS10+'(Other Computations)'!B61*(BS9-BS10)/Inputs!B13/12</f>
        <v>1134574.4649539704</v>
      </c>
      <c r="BU10" s="24">
        <f ca="1">BT10+'(Other Computations)'!B61*(BT9-BT10)/Inputs!B13/12</f>
        <v>1134025.7755883995</v>
      </c>
      <c r="BV10" s="24">
        <f ca="1">BU10+'(Other Computations)'!B61*(BU9-BU10)/Inputs!B13/12</f>
        <v>1133592.5354004635</v>
      </c>
      <c r="BW10" s="24">
        <f ca="1">BV10+'(Other Computations)'!B61*(BV9-BV10)/Inputs!B13/12</f>
        <v>1133157.6287003658</v>
      </c>
      <c r="BX10" s="24">
        <f ca="1">BW10+'(Other Computations)'!B61*(BW9-BW10)/Inputs!B13/12</f>
        <v>1132678.9273291319</v>
      </c>
      <c r="BY10" s="24">
        <f ca="1">BX10+'(Other Computations)'!B61*(BX9-BX10)/Inputs!B13/12</f>
        <v>1132282.0006050002</v>
      </c>
      <c r="BZ10" s="24">
        <f ca="1">BY10+'(Other Computations)'!B61*(BY9-BY10)/Inputs!B13/12</f>
        <v>1131784.7103297506</v>
      </c>
      <c r="CA10" s="25">
        <f ca="1">SUM(BO10:BZ10)</f>
        <v>13612148.651015496</v>
      </c>
      <c r="CB10" s="24">
        <f ca="1">BZ10+'(Other Computations)'!B61*(BZ9-BZ10)/Inputs!B13/12</f>
        <v>1131263.7074045588</v>
      </c>
      <c r="CC10" s="24">
        <f ca="1">CB10+'(Other Computations)'!B61*(CB9-CB10)/Inputs!B13/12</f>
        <v>1130839.148203376</v>
      </c>
      <c r="CD10" s="24">
        <f ca="1">CC10+'(Other Computations)'!B61*(CC9-CC10)/Inputs!B13/12</f>
        <v>1130348.8152262459</v>
      </c>
      <c r="CE10" s="24">
        <f ca="1">CD10+'(Other Computations)'!B61*(CD9-CD10)/Inputs!B13/12</f>
        <v>1129781.4428814882</v>
      </c>
      <c r="CF10" s="24">
        <f ca="1">CE10+'(Other Computations)'!B61*(CE9-CE10)/Inputs!B13/12</f>
        <v>1129362.7944008508</v>
      </c>
      <c r="CG10" s="24">
        <f ca="1">CF10+'(Other Computations)'!B61*(CF9-CF10)/Inputs!B13/12</f>
        <v>1128973.4879714693</v>
      </c>
      <c r="CH10" s="24">
        <f ca="1">CG10+'(Other Computations)'!B61*(CG9-CG10)/Inputs!B13/12</f>
        <v>1128611.9802580618</v>
      </c>
      <c r="CI10" s="24">
        <f ca="1">CH10+'(Other Computations)'!B61*(CH9-CH10)/Inputs!B13/12</f>
        <v>1128102.0783959609</v>
      </c>
      <c r="CJ10" s="24">
        <f ca="1">CI10+'(Other Computations)'!B61*(CI9-CI10)/Inputs!B13/12</f>
        <v>1127658.4178117635</v>
      </c>
      <c r="CK10" s="24">
        <f ca="1">CJ10+'(Other Computations)'!B61*(CJ9-CJ10)/Inputs!B13/12</f>
        <v>1127223.3569474746</v>
      </c>
      <c r="CL10" s="24">
        <f ca="1">CK10+'(Other Computations)'!B61*(CK9-CK10)/Inputs!B13/12</f>
        <v>1126708.3984411736</v>
      </c>
      <c r="CM10" s="24">
        <f ca="1">CL10+'(Other Computations)'!B61*(CL9-CL10)/Inputs!B13/12</f>
        <v>1126216.8217181629</v>
      </c>
      <c r="CN10" s="25">
        <f ca="1">SUM(CB10:CM10)</f>
        <v>13545090.449660584</v>
      </c>
      <c r="CO10" s="24">
        <f ca="1">CM10+'(Other Computations)'!B61*(CM9-CM10)/Inputs!B13/12</f>
        <v>1125804.875399706</v>
      </c>
      <c r="CP10" s="24">
        <f ca="1">CO10+'(Other Computations)'!B61*(CO9-CO10)/Inputs!B13/12</f>
        <v>1125195.8746375914</v>
      </c>
      <c r="CQ10" s="24">
        <f ca="1">CP10+'(Other Computations)'!B61*(CP9-CP10)/Inputs!B13/12</f>
        <v>1124645.9744896463</v>
      </c>
      <c r="CR10" s="24">
        <f ca="1">CQ10+'(Other Computations)'!B61*(CQ9-CQ10)/Inputs!B13/12</f>
        <v>1124252.1535479662</v>
      </c>
      <c r="CS10" s="24">
        <f ca="1">CR10+'(Other Computations)'!B61*(CR9-CR10)/Inputs!B13/12</f>
        <v>1123721.5034883984</v>
      </c>
      <c r="CT10" s="24">
        <f ca="1">CS10+'(Other Computations)'!B61*(CS9-CS10)/Inputs!B13/12</f>
        <v>1123289.328314821</v>
      </c>
      <c r="CU10" s="24">
        <f ca="1">CT10+'(Other Computations)'!B61*(CT9-CT10)/Inputs!B13/12</f>
        <v>1122787.8219041235</v>
      </c>
      <c r="CV10" s="24">
        <f ca="1">CU10+'(Other Computations)'!B61*(CU9-CU10)/Inputs!B13/12</f>
        <v>1122237.7503988384</v>
      </c>
      <c r="CW10" s="24">
        <f ca="1">CV10+'(Other Computations)'!B61*(CV9-CV10)/Inputs!B13/12</f>
        <v>1121747.5836946983</v>
      </c>
      <c r="CX10" s="24">
        <f ca="1">CW10+'(Other Computations)'!B61*(CW9-CW10)/Inputs!B13/12</f>
        <v>1121193.6971212747</v>
      </c>
      <c r="CY10" s="24">
        <f ca="1">CX10+'(Other Computations)'!B61*(CX9-CX10)/Inputs!B13/12</f>
        <v>1120698.481462247</v>
      </c>
      <c r="CZ10" s="24">
        <f ca="1">CY10+'(Other Computations)'!B61*(CY9-CY10)/Inputs!B13/12</f>
        <v>1120239.5323021833</v>
      </c>
      <c r="DA10" s="25">
        <f ca="1">SUM(CO10:CZ10)</f>
        <v>13475814.576761497</v>
      </c>
      <c r="DB10" s="24">
        <f ca="1">CZ10+'(Other Computations)'!B61*(CZ9-CZ10)/Inputs!B13/12</f>
        <v>1119684.1854859858</v>
      </c>
      <c r="DC10" s="24">
        <f ca="1">DB10+'(Other Computations)'!B61*(DB9-DB10)/Inputs!B13/12</f>
        <v>1119191.2366772825</v>
      </c>
      <c r="DD10" s="24">
        <f ca="1">DC10+'(Other Computations)'!B61*(DC9-DC10)/Inputs!B13/12</f>
        <v>1118687.1150673362</v>
      </c>
      <c r="DE10" s="24">
        <f ca="1">DD10+'(Other Computations)'!B61*(DD9-DD10)/Inputs!B13/12</f>
        <v>1118162.581652137</v>
      </c>
      <c r="DF10" s="24">
        <f ca="1">DE10+'(Other Computations)'!B61*(DE9-DE10)/Inputs!B13/12</f>
        <v>1117669.8038042469</v>
      </c>
      <c r="DG10" s="24">
        <f ca="1">DF10+'(Other Computations)'!B61*(DF9-DF10)/Inputs!B13/12</f>
        <v>1117178.7480157062</v>
      </c>
      <c r="DH10" s="24">
        <f ca="1">DG10+'(Other Computations)'!B61*(DG9-DG10)/Inputs!B13/12</f>
        <v>1116754.0844273502</v>
      </c>
      <c r="DI10" s="24">
        <f ca="1">DH10+'(Other Computations)'!B61*(DH9-DH10)/Inputs!B13/12</f>
        <v>1116345.3341098689</v>
      </c>
      <c r="DJ10" s="24">
        <f ca="1">DI10+'(Other Computations)'!B61*(DI9-DI10)/Inputs!B13/12</f>
        <v>1115908.8542262712</v>
      </c>
      <c r="DK10" s="24">
        <f ca="1">DJ10+'(Other Computations)'!B61*(DJ9-DJ10)/Inputs!B13/12</f>
        <v>1115443.7612692392</v>
      </c>
      <c r="DL10" s="24">
        <f ca="1">DK10+'(Other Computations)'!B61*(DK9-DK10)/Inputs!B13/12</f>
        <v>1114881.3445789965</v>
      </c>
      <c r="DM10" s="24">
        <f ca="1">DL10+'(Other Computations)'!B61*(DL9-DL10)/Inputs!B13/12</f>
        <v>1114331.1789755106</v>
      </c>
      <c r="DN10" s="25">
        <f ca="1">SUM(DB10:DM10)</f>
        <v>13404238.228289932</v>
      </c>
      <c r="DO10" s="24">
        <f ca="1">DM10+'(Other Computations)'!B61*(DM9-DM10)/Inputs!B13/12</f>
        <v>1113839.8761251699</v>
      </c>
      <c r="DP10" s="24">
        <f ca="1">DO10+'(Other Computations)'!B61*(DO9-DO10)/Inputs!B13/12</f>
        <v>1113375.0172059003</v>
      </c>
      <c r="DQ10" s="24">
        <f ca="1">DP10+'(Other Computations)'!B61*(DP9-DP10)/Inputs!B13/12</f>
        <v>1112781.9573497577</v>
      </c>
      <c r="DR10" s="24">
        <f ca="1">DQ10+'(Other Computations)'!B61*(DQ9-DQ10)/Inputs!B13/12</f>
        <v>1112353.4929763926</v>
      </c>
      <c r="DS10" s="24">
        <f ca="1">DR10+'(Other Computations)'!B61*(DR9-DR10)/Inputs!B13/12</f>
        <v>1111859.1973311</v>
      </c>
      <c r="DT10" s="24">
        <f ca="1">DS10+'(Other Computations)'!B61*(DS9-DS10)/Inputs!B13/12</f>
        <v>1111486.1265782905</v>
      </c>
      <c r="DU10" s="24">
        <f ca="1">DT10+'(Other Computations)'!B61*(DT9-DT10)/Inputs!B13/12</f>
        <v>1111071.2413772943</v>
      </c>
      <c r="DV10" s="24">
        <f ca="1">DU10+'(Other Computations)'!B61*(DU9-DU10)/Inputs!B13/12</f>
        <v>1110593.195443386</v>
      </c>
      <c r="DW10" s="24">
        <f ca="1">DV10+'(Other Computations)'!B61*(DV9-DV10)/Inputs!B13/12</f>
        <v>1110118.0028323107</v>
      </c>
      <c r="DX10" s="24">
        <f ca="1">DW10+'(Other Computations)'!B61*(DW9-DW10)/Inputs!B13/12</f>
        <v>1109624.6007956872</v>
      </c>
      <c r="DY10" s="24">
        <f ca="1">DX10+'(Other Computations)'!B61*(DX9-DX10)/Inputs!B13/12</f>
        <v>1109172.9349656738</v>
      </c>
      <c r="DZ10" s="24">
        <f ca="1">DY10+'(Other Computations)'!B61*(DY9-DY10)/Inputs!B13/12</f>
        <v>1108762.0568478273</v>
      </c>
      <c r="EA10" s="25">
        <f ca="1">SUM(DO10:DZ10)</f>
        <v>13335037.699828791</v>
      </c>
      <c r="EB10" s="24">
        <f ca="1">DZ10+'(Other Computations)'!B61*(DZ9-DZ10)/Inputs!B13/12</f>
        <v>1108336.6744725858</v>
      </c>
      <c r="EC10" s="24">
        <f ca="1">EB10+'(Other Computations)'!B61*(EB9-EB10)/Inputs!B13/12</f>
        <v>1107745.7554270679</v>
      </c>
      <c r="ED10" s="24">
        <f ca="1">EC10+'(Other Computations)'!B61*(EC9-EC10)/Inputs!B13/12</f>
        <v>1107194.6540493944</v>
      </c>
      <c r="EE10" s="24">
        <f ca="1">ED10+'(Other Computations)'!B61*(ED9-ED10)/Inputs!B13/12</f>
        <v>1106810.4193518492</v>
      </c>
      <c r="EF10" s="24">
        <f ca="1">EE10+'(Other Computations)'!B61*(EE9-EE10)/Inputs!B13/12</f>
        <v>1106348.6328930371</v>
      </c>
      <c r="EG10" s="24">
        <f ca="1">EF10+'(Other Computations)'!B61*(EF9-EF10)/Inputs!B13/12</f>
        <v>1105903.0630246797</v>
      </c>
      <c r="EH10" s="24">
        <f ca="1">EG10+'(Other Computations)'!B61*(EG9-EG10)/Inputs!B13/12</f>
        <v>1105484.998852879</v>
      </c>
      <c r="EI10" s="24">
        <f ca="1">EH10+'(Other Computations)'!B61*(EH9-EH10)/Inputs!B13/12</f>
        <v>1105141.3840730949</v>
      </c>
      <c r="EJ10" s="24">
        <f ca="1">EI10+'(Other Computations)'!B61*(EI9-EI10)/Inputs!B13/12</f>
        <v>1104732.0850498157</v>
      </c>
      <c r="EK10" s="24">
        <f ca="1">EJ10+'(Other Computations)'!B61*(EJ9-EJ10)/Inputs!B13/12</f>
        <v>1104206.4199114451</v>
      </c>
      <c r="EL10" s="24">
        <f ca="1">EK10+'(Other Computations)'!B61*(EK9-EK10)/Inputs!B13/12</f>
        <v>1103786.1509494768</v>
      </c>
      <c r="EM10" s="24">
        <f ca="1">EL10+'(Other Computations)'!B61*(EL9-EL10)/Inputs!B13/12</f>
        <v>1103353.9541998161</v>
      </c>
      <c r="EN10" s="25">
        <f ca="1">SUM(EB10:EM10)</f>
        <v>13269044.192255139</v>
      </c>
    </row>
    <row r="11" spans="1:144" ht="12.75" customHeight="1" outlineLevel="1">
      <c r="A11" s="11" t="str">
        <f>Labels!B34</f>
        <v>Short Expected Demand</v>
      </c>
      <c r="B11" s="24">
        <f>'(Other Computations)'!B8+'(Other Computations)'!B61*0/Inputs!B14/12</f>
        <v>1166666.6666666667</v>
      </c>
      <c r="C11" s="24">
        <f ca="1">B11+'(Other Computations)'!B61*(B9-B11)/Inputs!B14/12</f>
        <v>1163829.3821233988</v>
      </c>
      <c r="D11" s="24">
        <f ca="1">C11+'(Other Computations)'!B61*(C9-C11)/Inputs!B14/12</f>
        <v>1160896.0047319632</v>
      </c>
      <c r="E11" s="24">
        <f ca="1">D11+'(Other Computations)'!B61*(D9-D11)/Inputs!B14/12</f>
        <v>1158427.0771488626</v>
      </c>
      <c r="F11" s="24">
        <f ca="1">E11+'(Other Computations)'!B61*(E9-E11)/Inputs!B14/12</f>
        <v>1155448.4152070181</v>
      </c>
      <c r="G11" s="24">
        <f ca="1">F11+'(Other Computations)'!B61*(F9-F11)/Inputs!B14/12</f>
        <v>1152785.1660670242</v>
      </c>
      <c r="H11" s="24">
        <f ca="1">G11+'(Other Computations)'!B61*(G9-G11)/Inputs!B14/12</f>
        <v>1149968.9531078604</v>
      </c>
      <c r="I11" s="24">
        <f ca="1">H11+'(Other Computations)'!B61*(H9-H11)/Inputs!B14/12</f>
        <v>1147523.8679267634</v>
      </c>
      <c r="J11" s="24">
        <f ca="1">I11+'(Other Computations)'!B61*(I9-I11)/Inputs!B14/12</f>
        <v>1145789.6372614221</v>
      </c>
      <c r="K11" s="24">
        <f ca="1">J11+'(Other Computations)'!B61*(J9-J11)/Inputs!B14/12</f>
        <v>1142902.4137795307</v>
      </c>
      <c r="L11" s="24">
        <f ca="1">K11+'(Other Computations)'!B61*(K9-K11)/Inputs!B14/12</f>
        <v>1140689.4787237879</v>
      </c>
      <c r="M11" s="24">
        <f ca="1">L11+'(Other Computations)'!B61*(L9-L11)/Inputs!B14/12</f>
        <v>1138378.7978400586</v>
      </c>
      <c r="N11" s="25">
        <f ca="1">SUM(B11:M11)</f>
        <v>13823305.860584358</v>
      </c>
      <c r="O11" s="24">
        <f ca="1">M11+'(Other Computations)'!B61*(M9-M11)/Inputs!B14/12</f>
        <v>1135247.0526468102</v>
      </c>
      <c r="P11" s="24">
        <f ca="1">O11+'(Other Computations)'!B61*(O9-O11)/Inputs!B14/12</f>
        <v>1132686.9236390926</v>
      </c>
      <c r="Q11" s="24">
        <f ca="1">P11+'(Other Computations)'!B61*(P9-P11)/Inputs!B14/12</f>
        <v>1129723.2437847753</v>
      </c>
      <c r="R11" s="24">
        <f ca="1">Q11+'(Other Computations)'!B61*(Q9-Q11)/Inputs!B14/12</f>
        <v>1127742.4989975756</v>
      </c>
      <c r="S11" s="24">
        <f ca="1">R11+'(Other Computations)'!B61*(R9-R11)/Inputs!B14/12</f>
        <v>1125490.5868793882</v>
      </c>
      <c r="T11" s="24">
        <f ca="1">S11+'(Other Computations)'!B61*(S9-S11)/Inputs!B14/12</f>
        <v>1122586.9608627136</v>
      </c>
      <c r="U11" s="24">
        <f ca="1">T11+'(Other Computations)'!B61*(T9-T11)/Inputs!B14/12</f>
        <v>1120597.8540533197</v>
      </c>
      <c r="V11" s="24">
        <f ca="1">U11+'(Other Computations)'!B61*(U9-U11)/Inputs!B14/12</f>
        <v>1117911.0441835551</v>
      </c>
      <c r="W11" s="24">
        <f ca="1">V11+'(Other Computations)'!B61*(V9-V11)/Inputs!B14/12</f>
        <v>1115721.9985754152</v>
      </c>
      <c r="X11" s="24">
        <f ca="1">W11+'(Other Computations)'!B61*(W9-W11)/Inputs!B14/12</f>
        <v>1113250.714605096</v>
      </c>
      <c r="Y11" s="24">
        <f ca="1">X11+'(Other Computations)'!B61*(X9-X11)/Inputs!B14/12</f>
        <v>1111509.3471977618</v>
      </c>
      <c r="Z11" s="24">
        <f ca="1">Y11+'(Other Computations)'!B61*(Y9-Y11)/Inputs!B14/12</f>
        <v>1108797.3204866087</v>
      </c>
      <c r="AA11" s="25">
        <f ca="1">SUM(O11:Z11)</f>
        <v>13461265.545912113</v>
      </c>
      <c r="AB11" s="24">
        <f ca="1">Z11+'(Other Computations)'!B61*(Z9-Z11)/Inputs!B14/12</f>
        <v>1106447.9566344423</v>
      </c>
      <c r="AC11" s="24">
        <f ca="1">AB11+'(Other Computations)'!B61*(AB9-AB11)/Inputs!B14/12</f>
        <v>1103934.7048508916</v>
      </c>
      <c r="AD11" s="24">
        <f ca="1">AC11+'(Other Computations)'!B61*(AC9-AC11)/Inputs!B14/12</f>
        <v>1101693.2419480232</v>
      </c>
      <c r="AE11" s="24">
        <f ca="1">AD11+'(Other Computations)'!B61*(AD9-AD11)/Inputs!B14/12</f>
        <v>1100052.7897727485</v>
      </c>
      <c r="AF11" s="24">
        <f ca="1">AE11+'(Other Computations)'!B61*(AE9-AE11)/Inputs!B14/12</f>
        <v>1097858.3845379804</v>
      </c>
      <c r="AG11" s="24">
        <f ca="1">AF11+'(Other Computations)'!B61*(AF9-AF11)/Inputs!B14/12</f>
        <v>1095075.0209284658</v>
      </c>
      <c r="AH11" s="24">
        <f ca="1">AG11+'(Other Computations)'!B61*(AG9-AG11)/Inputs!B14/12</f>
        <v>1092457.4128974047</v>
      </c>
      <c r="AI11" s="24">
        <f ca="1">AH11+'(Other Computations)'!B61*(AH9-AH11)/Inputs!B14/12</f>
        <v>1090245.2459171689</v>
      </c>
      <c r="AJ11" s="24">
        <f ca="1">AI11+'(Other Computations)'!B61*(AI9-AI11)/Inputs!B14/12</f>
        <v>1088214.2827745222</v>
      </c>
      <c r="AK11" s="24">
        <f ca="1">AJ11+'(Other Computations)'!B61*(AJ9-AJ11)/Inputs!B14/12</f>
        <v>1085880.5618095903</v>
      </c>
      <c r="AL11" s="24">
        <f ca="1">AK11+'(Other Computations)'!B61*(AK9-AK11)/Inputs!B14/12</f>
        <v>1083134.6430133407</v>
      </c>
      <c r="AM11" s="24">
        <f ca="1">AL11+'(Other Computations)'!B61*(AL9-AL11)/Inputs!B14/12</f>
        <v>1080830.7372762146</v>
      </c>
      <c r="AN11" s="25">
        <f ca="1">SUM(AB11:AM11)</f>
        <v>13125824.982360795</v>
      </c>
      <c r="AO11" s="24">
        <f ca="1">AM11+'(Other Computations)'!B61*(AM9-AM11)/Inputs!B14/12</f>
        <v>1078599.2187768442</v>
      </c>
      <c r="AP11" s="24">
        <f ca="1">AO11+'(Other Computations)'!B61*(AO9-AO11)/Inputs!B14/12</f>
        <v>1076880.3609724103</v>
      </c>
      <c r="AQ11" s="24">
        <f ca="1">AP11+'(Other Computations)'!B61*(AP9-AP11)/Inputs!B14/12</f>
        <v>1075180.1178031771</v>
      </c>
      <c r="AR11" s="24">
        <f ca="1">AQ11+'(Other Computations)'!B61*(AQ9-AQ11)/Inputs!B14/12</f>
        <v>1072696.8990720285</v>
      </c>
      <c r="AS11" s="24">
        <f ca="1">AR11+'(Other Computations)'!B61*(AR9-AR11)/Inputs!B14/12</f>
        <v>1071280.047989269</v>
      </c>
      <c r="AT11" s="24">
        <f ca="1">AS11+'(Other Computations)'!B61*(AS9-AS11)/Inputs!B14/12</f>
        <v>1069504.7881928314</v>
      </c>
      <c r="AU11" s="24">
        <f ca="1">AT11+'(Other Computations)'!B61*(AT9-AT11)/Inputs!B14/12</f>
        <v>1067057.7855216777</v>
      </c>
      <c r="AV11" s="24">
        <f ca="1">AU11+'(Other Computations)'!B61*(AU9-AU11)/Inputs!B14/12</f>
        <v>1065372.2038523147</v>
      </c>
      <c r="AW11" s="24">
        <f ca="1">AV11+'(Other Computations)'!B61*(AV9-AV11)/Inputs!B14/12</f>
        <v>1064044.1840429811</v>
      </c>
      <c r="AX11" s="24">
        <f ca="1">AW11+'(Other Computations)'!B61*(AW9-AW11)/Inputs!B14/12</f>
        <v>1062160.9903966412</v>
      </c>
      <c r="AY11" s="24">
        <f ca="1">AX11+'(Other Computations)'!B61*(AX9-AX11)/Inputs!B14/12</f>
        <v>1059927.1529922101</v>
      </c>
      <c r="AZ11" s="24">
        <f ca="1">AY11+'(Other Computations)'!B61*(AY9-AY11)/Inputs!B14/12</f>
        <v>1057382.1984414069</v>
      </c>
      <c r="BA11" s="25">
        <f ca="1">SUM(AO11:AZ11)</f>
        <v>12820085.948053792</v>
      </c>
      <c r="BB11" s="24">
        <f ca="1">AZ11+'(Other Computations)'!B61*(AZ9-AZ11)/Inputs!B14/12</f>
        <v>1055489.4518999534</v>
      </c>
      <c r="BC11" s="24">
        <f ca="1">BB11+'(Other Computations)'!B61*(BB9-BB11)/Inputs!B14/12</f>
        <v>1053275.2287999575</v>
      </c>
      <c r="BD11" s="24">
        <f ca="1">BC11+'(Other Computations)'!B61*(BC9-BC11)/Inputs!B14/12</f>
        <v>1051498.5993724251</v>
      </c>
      <c r="BE11" s="24">
        <f ca="1">BD11+'(Other Computations)'!B61*(BD9-BD11)/Inputs!B14/12</f>
        <v>1049841.0971765197</v>
      </c>
      <c r="BF11" s="24">
        <f ca="1">BE11+'(Other Computations)'!B61*(BE9-BE11)/Inputs!B14/12</f>
        <v>1048065.7080912063</v>
      </c>
      <c r="BG11" s="24">
        <f ca="1">BF11+'(Other Computations)'!B61*(BF9-BF11)/Inputs!B14/12</f>
        <v>1045878.1526851767</v>
      </c>
      <c r="BH11" s="24">
        <f ca="1">BG11+'(Other Computations)'!B61*(BG9-BG11)/Inputs!B14/12</f>
        <v>1044935.2246140136</v>
      </c>
      <c r="BI11" s="24">
        <f ca="1">BH11+'(Other Computations)'!B61*(BH9-BH11)/Inputs!B14/12</f>
        <v>1043135.899125905</v>
      </c>
      <c r="BJ11" s="24">
        <f ca="1">BI11+'(Other Computations)'!B61*(BI9-BI11)/Inputs!B14/12</f>
        <v>1041404.2145800788</v>
      </c>
      <c r="BK11" s="24">
        <f ca="1">BJ11+'(Other Computations)'!B61*(BJ9-BJ11)/Inputs!B14/12</f>
        <v>1040513.0868104857</v>
      </c>
      <c r="BL11" s="24">
        <f ca="1">BK11+'(Other Computations)'!B61*(BK9-BK11)/Inputs!B14/12</f>
        <v>1039104.7876999906</v>
      </c>
      <c r="BM11" s="24">
        <f ca="1">BL11+'(Other Computations)'!B61*(BL9-BL11)/Inputs!B14/12</f>
        <v>1037230.3913893631</v>
      </c>
      <c r="BN11" s="25">
        <f ca="1">SUM(BB11:BM11)</f>
        <v>12550371.842245076</v>
      </c>
      <c r="BO11" s="24">
        <f ca="1">BM11+'(Other Computations)'!B61*(BM9-BM11)/Inputs!B14/12</f>
        <v>1035638.4468442505</v>
      </c>
      <c r="BP11" s="24">
        <f ca="1">BO11+'(Other Computations)'!B61*(BO9-BO11)/Inputs!B14/12</f>
        <v>1033725.2871803911</v>
      </c>
      <c r="BQ11" s="24">
        <f ca="1">BP11+'(Other Computations)'!B61*(BP9-BP11)/Inputs!B14/12</f>
        <v>1031937.9063315609</v>
      </c>
      <c r="BR11" s="24">
        <f ca="1">BQ11+'(Other Computations)'!B61*(BQ9-BQ11)/Inputs!B14/12</f>
        <v>1030250.7842532421</v>
      </c>
      <c r="BS11" s="24">
        <f ca="1">BR11+'(Other Computations)'!B61*(BR9-BR11)/Inputs!B14/12</f>
        <v>1029556.5240425548</v>
      </c>
      <c r="BT11" s="24">
        <f ca="1">BS11+'(Other Computations)'!B61*(BS9-BS11)/Inputs!B14/12</f>
        <v>1027959.5337823496</v>
      </c>
      <c r="BU11" s="24">
        <f ca="1">BT11+'(Other Computations)'!B61*(BT9-BT11)/Inputs!B14/12</f>
        <v>1026148.160521864</v>
      </c>
      <c r="BV11" s="24">
        <f ca="1">BU11+'(Other Computations)'!B61*(BU9-BU11)/Inputs!B14/12</f>
        <v>1025047.0196035054</v>
      </c>
      <c r="BW11" s="24">
        <f ca="1">BV11+'(Other Computations)'!B61*(BV9-BV11)/Inputs!B14/12</f>
        <v>1023945.1560112101</v>
      </c>
      <c r="BX11" s="24">
        <f ca="1">BW11+'(Other Computations)'!B61*(BW9-BW11)/Inputs!B14/12</f>
        <v>1022589.7876822673</v>
      </c>
      <c r="BY11" s="24">
        <f ca="1">BX11+'(Other Computations)'!B61*(BX9-BX11)/Inputs!B14/12</f>
        <v>1021737.2431659062</v>
      </c>
      <c r="BZ11" s="24">
        <f ca="1">BY11+'(Other Computations)'!B61*(BY9-BY11)/Inputs!B14/12</f>
        <v>1020288.8453677298</v>
      </c>
      <c r="CA11" s="25">
        <f ca="1">SUM(BO11:BZ11)</f>
        <v>12328824.694786832</v>
      </c>
      <c r="CB11" s="24">
        <f ca="1">BZ11+'(Other Computations)'!B61*(BZ9-BZ11)/Inputs!B14/12</f>
        <v>1018711.3814966076</v>
      </c>
      <c r="CC11" s="24">
        <f ca="1">CB11+'(Other Computations)'!B61*(CB9-CB11)/Inputs!B14/12</f>
        <v>1017727.2530382319</v>
      </c>
      <c r="CD11" s="24">
        <f ca="1">CC11+'(Other Computations)'!B61*(CC9-CC11)/Inputs!B14/12</f>
        <v>1016356.2537194117</v>
      </c>
      <c r="CE11" s="24">
        <f ca="1">CD11+'(Other Computations)'!B61*(CD9-CD11)/Inputs!B14/12</f>
        <v>1014535.2496717933</v>
      </c>
      <c r="CF11" s="24">
        <f ca="1">CE11+'(Other Computations)'!B61*(CE9-CE11)/Inputs!B14/12</f>
        <v>1013624.0003603261</v>
      </c>
      <c r="CG11" s="24">
        <f ca="1">CF11+'(Other Computations)'!B61*(CF9-CF11)/Inputs!B14/12</f>
        <v>1012895.6450345996</v>
      </c>
      <c r="CH11" s="24">
        <f ca="1">CG11+'(Other Computations)'!B61*(CG9-CG11)/Inputs!B14/12</f>
        <v>1012338.7910171666</v>
      </c>
      <c r="CI11" s="24">
        <f ca="1">CH11+'(Other Computations)'!B61*(CH9-CH11)/Inputs!B14/12</f>
        <v>1010894.2852506841</v>
      </c>
      <c r="CJ11" s="24">
        <f ca="1">CI11+'(Other Computations)'!B61*(CI9-CI11)/Inputs!B14/12</f>
        <v>1009860.2077614063</v>
      </c>
      <c r="CK11" s="24">
        <f ca="1">CJ11+'(Other Computations)'!B61*(CJ9-CJ11)/Inputs!B14/12</f>
        <v>1008885.9288263731</v>
      </c>
      <c r="CL11" s="24">
        <f ca="1">CK11+'(Other Computations)'!B61*(CK9-CK11)/Inputs!B14/12</f>
        <v>1007439.7531791377</v>
      </c>
      <c r="CM11" s="24">
        <f ca="1">CL11+'(Other Computations)'!B61*(CL9-CL11)/Inputs!B14/12</f>
        <v>1006146.8018030465</v>
      </c>
      <c r="CN11" s="25">
        <f ca="1">SUM(CB11:CM11)</f>
        <v>12149415.551158786</v>
      </c>
      <c r="CO11" s="24">
        <f ca="1">CM11+'(Other Computations)'!B61*(CM9-CM11)/Inputs!B14/12</f>
        <v>1005342.7630577927</v>
      </c>
      <c r="CP11" s="24">
        <f ca="1">CO11+'(Other Computations)'!B61*(CO9-CO11)/Inputs!B14/12</f>
        <v>1003361.8433787436</v>
      </c>
      <c r="CQ11" s="24">
        <f ca="1">CP11+'(Other Computations)'!B61*(CP9-CP11)/Inputs!B14/12</f>
        <v>1001754.581814112</v>
      </c>
      <c r="CR11" s="24">
        <f ca="1">CQ11+'(Other Computations)'!B61*(CQ9-CQ11)/Inputs!B14/12</f>
        <v>1001098.4810623028</v>
      </c>
      <c r="CS11" s="24">
        <f ca="1">CR11+'(Other Computations)'!B61*(CR9-CR11)/Inputs!B14/12</f>
        <v>999625.0483783083</v>
      </c>
      <c r="CT11" s="24">
        <f ca="1">CS11+'(Other Computations)'!B61*(CS9-CS11)/Inputs!B14/12</f>
        <v>998755.55921337288</v>
      </c>
      <c r="CU11" s="24">
        <f ca="1">CT11+'(Other Computations)'!B61*(CT9-CT11)/Inputs!B14/12</f>
        <v>997476.15643115307</v>
      </c>
      <c r="CV11" s="24">
        <f ca="1">CU11+'(Other Computations)'!B61*(CU9-CU11)/Inputs!B14/12</f>
        <v>995916.16719767882</v>
      </c>
      <c r="CW11" s="24">
        <f ca="1">CV11+'(Other Computations)'!B61*(CV9-CV11)/Inputs!B14/12</f>
        <v>994729.63340618741</v>
      </c>
      <c r="CX11" s="24">
        <f ca="1">CW11+'(Other Computations)'!B61*(CW9-CW11)/Inputs!B14/12</f>
        <v>993170.45216409781</v>
      </c>
      <c r="CY11" s="24">
        <f ca="1">CX11+'(Other Computations)'!B61*(CX9-CX11)/Inputs!B14/12</f>
        <v>991977.25883433712</v>
      </c>
      <c r="CZ11" s="24">
        <f ca="1">CY11+'(Other Computations)'!B61*(CY9-CY11)/Inputs!B14/12</f>
        <v>991011.3586326756</v>
      </c>
      <c r="DA11" s="25">
        <f ca="1">SUM(CO11:CZ11)</f>
        <v>11974219.303570764</v>
      </c>
      <c r="DB11" s="24">
        <f ca="1">CZ11+'(Other Computations)'!B61*(CZ9-CZ11)/Inputs!B14/12</f>
        <v>989474.11348090041</v>
      </c>
      <c r="DC11" s="24">
        <f ca="1">DB11+'(Other Computations)'!B61*(DB9-DB11)/Inputs!B14/12</f>
        <v>988324.89385097299</v>
      </c>
      <c r="DD11" s="24">
        <f ca="1">DC11+'(Other Computations)'!B61*(DC9-DC11)/Inputs!B14/12</f>
        <v>987117.75228610565</v>
      </c>
      <c r="DE11" s="24">
        <f ca="1">DD11+'(Other Computations)'!B61*(DD9-DD11)/Inputs!B14/12</f>
        <v>985797.90405576094</v>
      </c>
      <c r="DF11" s="24">
        <f ca="1">DE11+'(Other Computations)'!B61*(DE9-DE11)/Inputs!B14/12</f>
        <v>984679.63526837085</v>
      </c>
      <c r="DG11" s="24">
        <f ca="1">DF11+'(Other Computations)'!B61*(DF9-DF11)/Inputs!B14/12</f>
        <v>983580.38621123636</v>
      </c>
      <c r="DH11" s="24">
        <f ca="1">DG11+'(Other Computations)'!B61*(DG9-DG11)/Inputs!B14/12</f>
        <v>982887.93748393981</v>
      </c>
      <c r="DI11" s="24">
        <f ca="1">DH11+'(Other Computations)'!B61*(DH9-DH11)/Inputs!B14/12</f>
        <v>982294.68761993281</v>
      </c>
      <c r="DJ11" s="24">
        <f ca="1">DI11+'(Other Computations)'!B61*(DI9-DI11)/Inputs!B14/12</f>
        <v>981537.62285292952</v>
      </c>
      <c r="DK11" s="24">
        <f ca="1">DJ11+'(Other Computations)'!B61*(DJ9-DJ11)/Inputs!B14/12</f>
        <v>980613.33221314615</v>
      </c>
      <c r="DL11" s="24">
        <f ca="1">DK11+'(Other Computations)'!B61*(DK9-DK11)/Inputs!B14/12</f>
        <v>979111.47691969154</v>
      </c>
      <c r="DM11" s="24">
        <f ca="1">DL11+'(Other Computations)'!B61*(DL9-DL11)/Inputs!B14/12</f>
        <v>977696.1759051556</v>
      </c>
      <c r="DN11" s="25">
        <f ca="1">SUM(DB11:DM11)</f>
        <v>11803115.918148143</v>
      </c>
      <c r="DO11" s="24">
        <f ca="1">DM11+'(Other Computations)'!B61*(DM9-DM11)/Inputs!B14/12</f>
        <v>976646.06717908802</v>
      </c>
      <c r="DP11" s="24">
        <f ca="1">DO11+'(Other Computations)'!B61*(DO9-DO11)/Inputs!B14/12</f>
        <v>975762.38323216641</v>
      </c>
      <c r="DQ11" s="24">
        <f ca="1">DP11+'(Other Computations)'!B61*(DP9-DP11)/Inputs!B14/12</f>
        <v>974115.31067827914</v>
      </c>
      <c r="DR11" s="24">
        <f ca="1">DQ11+'(Other Computations)'!B61*(DQ9-DQ11)/Inputs!B14/12</f>
        <v>973470.45008630457</v>
      </c>
      <c r="DS11" s="24">
        <f ca="1">DR11+'(Other Computations)'!B61*(DR9-DR11)/Inputs!B14/12</f>
        <v>972433.60736580053</v>
      </c>
      <c r="DT11" s="24">
        <f ca="1">DS11+'(Other Computations)'!B61*(DS9-DS11)/Inputs!B14/12</f>
        <v>972131.64937623974</v>
      </c>
      <c r="DU11" s="24">
        <f ca="1">DT11+'(Other Computations)'!B61*(DT9-DT11)/Inputs!B14/12</f>
        <v>971577.81702029111</v>
      </c>
      <c r="DV11" s="24">
        <f ca="1">DU11+'(Other Computations)'!B61*(DU9-DU11)/Inputs!B14/12</f>
        <v>970646.9500884664</v>
      </c>
      <c r="DW11" s="24">
        <f ca="1">DV11+'(Other Computations)'!B61*(DV9-DV11)/Inputs!B14/12</f>
        <v>969739.49227416597</v>
      </c>
      <c r="DX11" s="24">
        <f ca="1">DW11+'(Other Computations)'!B61*(DW9-DW11)/Inputs!B14/12</f>
        <v>968728.78158995498</v>
      </c>
      <c r="DY11" s="24">
        <f ca="1">DX11+'(Other Computations)'!B61*(DX9-DX11)/Inputs!B14/12</f>
        <v>967975.67298773245</v>
      </c>
      <c r="DZ11" s="24">
        <f ca="1">DY11+'(Other Computations)'!B61*(DY9-DY11)/Inputs!B14/12</f>
        <v>967471.47736368037</v>
      </c>
      <c r="EA11" s="25">
        <f ca="1">SUM(DO11:DZ11)</f>
        <v>11660699.65924217</v>
      </c>
      <c r="EB11" s="24">
        <f ca="1">DZ11+'(Other Computations)'!B61*(DZ9-DZ11)/Inputs!B14/12</f>
        <v>966881.55227173318</v>
      </c>
      <c r="EC11" s="24">
        <f ca="1">EB11+'(Other Computations)'!B61*(EB9-EB11)/Inputs!B14/12</f>
        <v>965300.69247363706</v>
      </c>
      <c r="ED11" s="24">
        <f ca="1">EC11+'(Other Computations)'!B61*(EC9-EC11)/Inputs!B14/12</f>
        <v>963972.48785972688</v>
      </c>
      <c r="EE11" s="24">
        <f ca="1">ED11+'(Other Computations)'!B61*(ED9-ED11)/Inputs!B14/12</f>
        <v>963656.27642708959</v>
      </c>
      <c r="EF11" s="24">
        <f ca="1">EE11+'(Other Computations)'!B61*(EE9-EE11)/Inputs!B14/12</f>
        <v>962873.80965928268</v>
      </c>
      <c r="EG11" s="24">
        <f ca="1">EF11+'(Other Computations)'!B61*(EF9-EF11)/Inputs!B14/12</f>
        <v>962193.09632738517</v>
      </c>
      <c r="EH11" s="24">
        <f ca="1">EG11+'(Other Computations)'!B61*(EG9-EG11)/Inputs!B14/12</f>
        <v>961680.6830562664</v>
      </c>
      <c r="EI11" s="24">
        <f ca="1">EH11+'(Other Computations)'!B61*(EH9-EH11)/Inputs!B14/12</f>
        <v>961616.27654140291</v>
      </c>
      <c r="EJ11" s="24">
        <f ca="1">EI11+'(Other Computations)'!B61*(EI9-EI11)/Inputs!B14/12</f>
        <v>961153.88667300076</v>
      </c>
      <c r="EK11" s="24">
        <f ca="1">EJ11+'(Other Computations)'!B61*(EJ9-EJ11)/Inputs!B14/12</f>
        <v>959994.03748689988</v>
      </c>
      <c r="EL11" s="24">
        <f ca="1">EK11+'(Other Computations)'!B61*(EK9-EK11)/Inputs!B14/12</f>
        <v>959475.37347098568</v>
      </c>
      <c r="EM11" s="24">
        <f ca="1">EL11+'(Other Computations)'!B61*(EL9-EL11)/Inputs!B14/12</f>
        <v>958886.5093268893</v>
      </c>
      <c r="EN11" s="25">
        <f ca="1">SUM(EB11:EM11)</f>
        <v>11547684.6815743</v>
      </c>
    </row>
    <row r="12" spans="1:144" ht="12.75" customHeight="1" outlineLevel="1">
      <c r="A12" s="11" t="str">
        <f>Labels!B24</f>
        <v>Consumption</v>
      </c>
      <c r="B12" s="24">
        <f>Inputs!B34*'(Other Computations)'!B53</f>
        <v>728000</v>
      </c>
      <c r="C12" s="24">
        <f ca="1">Inputs!B34*'(Other Computations)'!C53</f>
        <v>727835.23623142228</v>
      </c>
      <c r="D12" s="24">
        <f ca="1">Inputs!B34*'(Other Computations)'!D53</f>
        <v>727567.94308250432</v>
      </c>
      <c r="E12" s="24">
        <f ca="1">Inputs!B34*'(Other Computations)'!E53</f>
        <v>727351.08595048543</v>
      </c>
      <c r="F12" s="24">
        <f ca="1">Inputs!B34*'(Other Computations)'!F53</f>
        <v>727151.31367996777</v>
      </c>
      <c r="G12" s="24">
        <f ca="1">Inputs!B34*'(Other Computations)'!G53</f>
        <v>726941.31908330391</v>
      </c>
      <c r="H12" s="24">
        <f ca="1">Inputs!B34*'(Other Computations)'!H53</f>
        <v>726730.41338649008</v>
      </c>
      <c r="I12" s="24">
        <f ca="1">Inputs!B34*'(Other Computations)'!I53</f>
        <v>726488.92561986926</v>
      </c>
      <c r="J12" s="24">
        <f ca="1">Inputs!B34*'(Other Computations)'!J53</f>
        <v>726271.26891594555</v>
      </c>
      <c r="K12" s="24">
        <f ca="1">Inputs!B34*'(Other Computations)'!K53</f>
        <v>726016.71298236342</v>
      </c>
      <c r="L12" s="24">
        <f ca="1">Inputs!B34*'(Other Computations)'!L53</f>
        <v>725870.68574247381</v>
      </c>
      <c r="M12" s="24">
        <f ca="1">Inputs!B34*'(Other Computations)'!M53</f>
        <v>725628.87830552994</v>
      </c>
      <c r="N12" s="25">
        <f ca="1">SUM(B12:M12)</f>
        <v>8721853.7829803564</v>
      </c>
      <c r="O12" s="24">
        <f ca="1">Inputs!B34*'(Other Computations)'!O53</f>
        <v>725374.49158146407</v>
      </c>
      <c r="P12" s="24">
        <f ca="1">Inputs!B34*'(Other Computations)'!P53</f>
        <v>725225.27502175141</v>
      </c>
      <c r="Q12" s="24">
        <f ca="1">Inputs!B34*'(Other Computations)'!Q53</f>
        <v>724967.35696778423</v>
      </c>
      <c r="R12" s="24">
        <f ca="1">Inputs!B34*'(Other Computations)'!R53</f>
        <v>724676.33469290647</v>
      </c>
      <c r="S12" s="24">
        <f ca="1">Inputs!B34*'(Other Computations)'!S53</f>
        <v>724500.82801761082</v>
      </c>
      <c r="T12" s="24">
        <f ca="1">Inputs!B34*'(Other Computations)'!T53</f>
        <v>724276.90380776126</v>
      </c>
      <c r="U12" s="24">
        <f ca="1">Inputs!B34*'(Other Computations)'!U53</f>
        <v>723979.19626626442</v>
      </c>
      <c r="V12" s="24">
        <f ca="1">Inputs!B34*'(Other Computations)'!V53</f>
        <v>723793.85841789364</v>
      </c>
      <c r="W12" s="24">
        <f ca="1">Inputs!B34*'(Other Computations)'!W53</f>
        <v>723516.07582186896</v>
      </c>
      <c r="X12" s="24">
        <f ca="1">Inputs!B34*'(Other Computations)'!X53</f>
        <v>723303.77116328513</v>
      </c>
      <c r="Y12" s="24">
        <f ca="1">Inputs!B34*'(Other Computations)'!Y53</f>
        <v>723099.01305456564</v>
      </c>
      <c r="Z12" s="24">
        <f ca="1">Inputs!B34*'(Other Computations)'!Z53</f>
        <v>722847.94137531228</v>
      </c>
      <c r="AA12" s="25">
        <f ca="1">SUM(O12:Z12)</f>
        <v>8689561.0461884681</v>
      </c>
      <c r="AB12" s="24">
        <f ca="1">Inputs!B34*'(Other Computations)'!AB53</f>
        <v>722541.0442624765</v>
      </c>
      <c r="AC12" s="24">
        <f ca="1">Inputs!B34*'(Other Computations)'!AC53</f>
        <v>722345.86108704016</v>
      </c>
      <c r="AD12" s="24">
        <f ca="1">Inputs!B34*'(Other Computations)'!AD53</f>
        <v>722090.6252174126</v>
      </c>
      <c r="AE12" s="24">
        <f ca="1">Inputs!B34*'(Other Computations)'!AE53</f>
        <v>721861.12311520043</v>
      </c>
      <c r="AF12" s="24">
        <f ca="1">Inputs!B34*'(Other Computations)'!AF53</f>
        <v>721517.62769453379</v>
      </c>
      <c r="AG12" s="24">
        <f ca="1">Inputs!B34*'(Other Computations)'!AG53</f>
        <v>721288.46999382344</v>
      </c>
      <c r="AH12" s="24">
        <f ca="1">Inputs!B34*'(Other Computations)'!AH53</f>
        <v>721028.98656225426</v>
      </c>
      <c r="AI12" s="24">
        <f ca="1">Inputs!B34*'(Other Computations)'!AI53</f>
        <v>720699.29553311167</v>
      </c>
      <c r="AJ12" s="24">
        <f ca="1">Inputs!B34*'(Other Computations)'!AJ53</f>
        <v>720522.01310744754</v>
      </c>
      <c r="AK12" s="24">
        <f ca="1">Inputs!B34*'(Other Computations)'!AK53</f>
        <v>720231.07770619902</v>
      </c>
      <c r="AL12" s="24">
        <f ca="1">Inputs!B34*'(Other Computations)'!AL53</f>
        <v>719892.10228929599</v>
      </c>
      <c r="AM12" s="24">
        <f ca="1">Inputs!B34*'(Other Computations)'!AM53</f>
        <v>719590.03859768889</v>
      </c>
      <c r="AN12" s="25">
        <f ca="1">SUM(AB12:AM12)</f>
        <v>8653608.2651664838</v>
      </c>
      <c r="AO12" s="24">
        <f ca="1">Inputs!B34*'(Other Computations)'!AO53</f>
        <v>719387.98762653279</v>
      </c>
      <c r="AP12" s="24">
        <f ca="1">Inputs!B34*'(Other Computations)'!AP53</f>
        <v>719175.41204732738</v>
      </c>
      <c r="AQ12" s="24">
        <f ca="1">Inputs!B34*'(Other Computations)'!AQ53</f>
        <v>718862.86965857935</v>
      </c>
      <c r="AR12" s="24">
        <f ca="1">Inputs!B34*'(Other Computations)'!AR53</f>
        <v>718538.56539526815</v>
      </c>
      <c r="AS12" s="24">
        <f ca="1">Inputs!B34*'(Other Computations)'!AS53</f>
        <v>718233.11571127956</v>
      </c>
      <c r="AT12" s="24">
        <f ca="1">Inputs!B34*'(Other Computations)'!AT53</f>
        <v>718000.06535103021</v>
      </c>
      <c r="AU12" s="24">
        <f ca="1">Inputs!B34*'(Other Computations)'!AU53</f>
        <v>717729.20753836946</v>
      </c>
      <c r="AV12" s="24">
        <f ca="1">Inputs!B34*'(Other Computations)'!AV53</f>
        <v>717465.10957246367</v>
      </c>
      <c r="AW12" s="24">
        <f ca="1">Inputs!B34*'(Other Computations)'!AW53</f>
        <v>717143.12373741972</v>
      </c>
      <c r="AX12" s="24">
        <f ca="1">Inputs!B34*'(Other Computations)'!AX53</f>
        <v>716875.97938141378</v>
      </c>
      <c r="AY12" s="24">
        <f ca="1">Inputs!B34*'(Other Computations)'!AY53</f>
        <v>716607.24337751674</v>
      </c>
      <c r="AZ12" s="24">
        <f ca="1">Inputs!B34*'(Other Computations)'!AZ53</f>
        <v>716289.35968547035</v>
      </c>
      <c r="BA12" s="25">
        <f ca="1">SUM(AO12:AZ12)</f>
        <v>8614308.0390826724</v>
      </c>
      <c r="BB12" s="24">
        <f ca="1">Inputs!B34*'(Other Computations)'!BB53</f>
        <v>715915.12914021069</v>
      </c>
      <c r="BC12" s="24">
        <f ca="1">Inputs!B34*'(Other Computations)'!BC53</f>
        <v>715617.32970874594</v>
      </c>
      <c r="BD12" s="24">
        <f ca="1">Inputs!B34*'(Other Computations)'!BD53</f>
        <v>715313.93638503843</v>
      </c>
      <c r="BE12" s="24">
        <f ca="1">Inputs!B34*'(Other Computations)'!BE53</f>
        <v>715012.84035642841</v>
      </c>
      <c r="BF12" s="24">
        <f ca="1">Inputs!B34*'(Other Computations)'!BF53</f>
        <v>714640.38484005432</v>
      </c>
      <c r="BG12" s="24">
        <f ca="1">Inputs!B34*'(Other Computations)'!BG53</f>
        <v>714292.67405739496</v>
      </c>
      <c r="BH12" s="24">
        <f ca="1">Inputs!B34*'(Other Computations)'!BH53</f>
        <v>713990.53950399579</v>
      </c>
      <c r="BI12" s="24">
        <f ca="1">Inputs!B34*'(Other Computations)'!BI53</f>
        <v>713673.04522181966</v>
      </c>
      <c r="BJ12" s="24">
        <f ca="1">Inputs!B34*'(Other Computations)'!BJ53</f>
        <v>713316.53725311277</v>
      </c>
      <c r="BK12" s="24">
        <f ca="1">Inputs!B34*'(Other Computations)'!BK53</f>
        <v>713017.32814767724</v>
      </c>
      <c r="BL12" s="24">
        <f ca="1">Inputs!B34*'(Other Computations)'!BL53</f>
        <v>712782.03397819772</v>
      </c>
      <c r="BM12" s="24">
        <f ca="1">Inputs!B34*'(Other Computations)'!BM53</f>
        <v>712563.71330353292</v>
      </c>
      <c r="BN12" s="25">
        <f ca="1">SUM(BB12:BM12)</f>
        <v>8570135.4918962084</v>
      </c>
      <c r="BO12" s="24">
        <f ca="1">Inputs!B34*'(Other Computations)'!BO53</f>
        <v>712185.47007442929</v>
      </c>
      <c r="BP12" s="24">
        <f ca="1">Inputs!B34*'(Other Computations)'!BP53</f>
        <v>711910.96562690591</v>
      </c>
      <c r="BQ12" s="24">
        <f ca="1">Inputs!B34*'(Other Computations)'!BQ53</f>
        <v>711622.76793601317</v>
      </c>
      <c r="BR12" s="24">
        <f ca="1">Inputs!B34*'(Other Computations)'!BR53</f>
        <v>711307.24633930286</v>
      </c>
      <c r="BS12" s="24">
        <f ca="1">Inputs!B34*'(Other Computations)'!BS53</f>
        <v>710964.92462747369</v>
      </c>
      <c r="BT12" s="24">
        <f ca="1">Inputs!B34*'(Other Computations)'!BT53</f>
        <v>710605.24205036392</v>
      </c>
      <c r="BU12" s="24">
        <f ca="1">Inputs!B34*'(Other Computations)'!BU53</f>
        <v>710197.00499080273</v>
      </c>
      <c r="BV12" s="24">
        <f ca="1">Inputs!B34*'(Other Computations)'!BV53</f>
        <v>709893.55380379804</v>
      </c>
      <c r="BW12" s="24">
        <f ca="1">Inputs!B34*'(Other Computations)'!BW53</f>
        <v>709559.77142305265</v>
      </c>
      <c r="BX12" s="24">
        <f ca="1">Inputs!B34*'(Other Computations)'!BX53</f>
        <v>709230.90038162493</v>
      </c>
      <c r="BY12" s="24">
        <f ca="1">Inputs!B34*'(Other Computations)'!BY53</f>
        <v>708993.39130480506</v>
      </c>
      <c r="BZ12" s="24">
        <f ca="1">Inputs!B34*'(Other Computations)'!BZ53</f>
        <v>708699.91009116173</v>
      </c>
      <c r="CA12" s="25">
        <f ca="1">SUM(BO12:BZ12)</f>
        <v>8525171.1486497335</v>
      </c>
      <c r="CB12" s="24">
        <f ca="1">Inputs!B34*'(Other Computations)'!CB53</f>
        <v>708448.10331922688</v>
      </c>
      <c r="CC12" s="24">
        <f ca="1">Inputs!B34*'(Other Computations)'!CC53</f>
        <v>708103.22763894405</v>
      </c>
      <c r="CD12" s="24">
        <f ca="1">Inputs!B34*'(Other Computations)'!CD53</f>
        <v>707722.2382683797</v>
      </c>
      <c r="CE12" s="24">
        <f ca="1">Inputs!B34*'(Other Computations)'!CE53</f>
        <v>707422.80976055947</v>
      </c>
      <c r="CF12" s="24">
        <f ca="1">Inputs!B34*'(Other Computations)'!CF53</f>
        <v>707105.05729678797</v>
      </c>
      <c r="CG12" s="24">
        <f ca="1">Inputs!B34*'(Other Computations)'!CG53</f>
        <v>706725.33623702789</v>
      </c>
      <c r="CH12" s="24">
        <f ca="1">Inputs!B34*'(Other Computations)'!CH53</f>
        <v>706420.55859172519</v>
      </c>
      <c r="CI12" s="24">
        <f ca="1">Inputs!B34*'(Other Computations)'!CI53</f>
        <v>706152.44689303334</v>
      </c>
      <c r="CJ12" s="24">
        <f ca="1">Inputs!B34*'(Other Computations)'!CJ53</f>
        <v>705875.67977020214</v>
      </c>
      <c r="CK12" s="24">
        <f ca="1">Inputs!B34*'(Other Computations)'!CK53</f>
        <v>705616.44047431368</v>
      </c>
      <c r="CL12" s="24">
        <f ca="1">Inputs!B34*'(Other Computations)'!CL53</f>
        <v>705335.65416115022</v>
      </c>
      <c r="CM12" s="24">
        <f ca="1">Inputs!B34*'(Other Computations)'!CM53</f>
        <v>704956.45940753457</v>
      </c>
      <c r="CN12" s="25">
        <f ca="1">SUM(CB12:CM12)</f>
        <v>8479884.0118188858</v>
      </c>
      <c r="CO12" s="24">
        <f ca="1">Inputs!B34*'(Other Computations)'!CO53</f>
        <v>704606.48461855284</v>
      </c>
      <c r="CP12" s="24">
        <f ca="1">Inputs!B34*'(Other Computations)'!CP53</f>
        <v>704277.90278248023</v>
      </c>
      <c r="CQ12" s="24">
        <f ca="1">Inputs!B34*'(Other Computations)'!CQ53</f>
        <v>703981.99425781216</v>
      </c>
      <c r="CR12" s="24">
        <f ca="1">Inputs!B34*'(Other Computations)'!CR53</f>
        <v>703661.74613363645</v>
      </c>
      <c r="CS12" s="24">
        <f ca="1">Inputs!B34*'(Other Computations)'!CS53</f>
        <v>703357.32126696093</v>
      </c>
      <c r="CT12" s="24">
        <f ca="1">Inputs!B34*'(Other Computations)'!CT53</f>
        <v>703042.79085336672</v>
      </c>
      <c r="CU12" s="24">
        <f ca="1">Inputs!B34*'(Other Computations)'!CU53</f>
        <v>702712.64552514278</v>
      </c>
      <c r="CV12" s="24">
        <f ca="1">Inputs!B34*'(Other Computations)'!CV53</f>
        <v>702400.31624994974</v>
      </c>
      <c r="CW12" s="24">
        <f ca="1">Inputs!B34*'(Other Computations)'!CW53</f>
        <v>702042.0414309249</v>
      </c>
      <c r="CX12" s="24">
        <f ca="1">Inputs!B34*'(Other Computations)'!CX53</f>
        <v>701730.17375940084</v>
      </c>
      <c r="CY12" s="24">
        <f ca="1">Inputs!B34*'(Other Computations)'!CY53</f>
        <v>701345.13042029901</v>
      </c>
      <c r="CZ12" s="24">
        <f ca="1">Inputs!B34*'(Other Computations)'!CZ53</f>
        <v>701066.60122317169</v>
      </c>
      <c r="DA12" s="25">
        <f ca="1">SUM(CO12:CZ12)</f>
        <v>8434225.148521699</v>
      </c>
      <c r="DB12" s="24">
        <f ca="1">Inputs!B34*'(Other Computations)'!DB53</f>
        <v>700692.72509235004</v>
      </c>
      <c r="DC12" s="24">
        <f ca="1">Inputs!B34*'(Other Computations)'!DC53</f>
        <v>700282.75251471787</v>
      </c>
      <c r="DD12" s="24">
        <f ca="1">Inputs!B34*'(Other Computations)'!DD53</f>
        <v>700031.00505596248</v>
      </c>
      <c r="DE12" s="24">
        <f ca="1">Inputs!B34*'(Other Computations)'!DE53</f>
        <v>699717.43598682783</v>
      </c>
      <c r="DF12" s="24">
        <f ca="1">Inputs!B34*'(Other Computations)'!DF53</f>
        <v>699407.55760894821</v>
      </c>
      <c r="DG12" s="24">
        <f ca="1">Inputs!B34*'(Other Computations)'!DG53</f>
        <v>698987.14010459161</v>
      </c>
      <c r="DH12" s="24">
        <f ca="1">Inputs!B34*'(Other Computations)'!DH53</f>
        <v>698632.2756749359</v>
      </c>
      <c r="DI12" s="24">
        <f ca="1">Inputs!B34*'(Other Computations)'!DI53</f>
        <v>698298.33204634883</v>
      </c>
      <c r="DJ12" s="24">
        <f ca="1">Inputs!B34*'(Other Computations)'!DJ53</f>
        <v>697930.07914243662</v>
      </c>
      <c r="DK12" s="24">
        <f ca="1">Inputs!B34*'(Other Computations)'!DK53</f>
        <v>697583.35981800966</v>
      </c>
      <c r="DL12" s="24">
        <f ca="1">Inputs!B34*'(Other Computations)'!DL53</f>
        <v>697199.34892617806</v>
      </c>
      <c r="DM12" s="24">
        <f ca="1">Inputs!B34*'(Other Computations)'!DM53</f>
        <v>696862.89333771565</v>
      </c>
      <c r="DN12" s="25">
        <f ca="1">SUM(DB12:DM12)</f>
        <v>8385624.9053090224</v>
      </c>
      <c r="DO12" s="24">
        <f ca="1">Inputs!B34*'(Other Computations)'!DO53</f>
        <v>696569.3836388014</v>
      </c>
      <c r="DP12" s="24">
        <f ca="1">Inputs!B34*'(Other Computations)'!DP53</f>
        <v>696247.06796981499</v>
      </c>
      <c r="DQ12" s="24">
        <f ca="1">Inputs!B34*'(Other Computations)'!DQ53</f>
        <v>695953.45689173846</v>
      </c>
      <c r="DR12" s="24">
        <f ca="1">Inputs!B34*'(Other Computations)'!DR53</f>
        <v>695667.59468211548</v>
      </c>
      <c r="DS12" s="24">
        <f ca="1">Inputs!B34*'(Other Computations)'!DS53</f>
        <v>695281.32578676869</v>
      </c>
      <c r="DT12" s="24">
        <f ca="1">Inputs!B34*'(Other Computations)'!DT53</f>
        <v>694936.59545340925</v>
      </c>
      <c r="DU12" s="24">
        <f ca="1">Inputs!B34*'(Other Computations)'!DU53</f>
        <v>694581.95707676106</v>
      </c>
      <c r="DV12" s="24">
        <f ca="1">Inputs!B34*'(Other Computations)'!DV53</f>
        <v>694213.81219070288</v>
      </c>
      <c r="DW12" s="24">
        <f ca="1">Inputs!B34*'(Other Computations)'!DW53</f>
        <v>693815.95981881791</v>
      </c>
      <c r="DX12" s="24">
        <f ca="1">Inputs!B34*'(Other Computations)'!DX53</f>
        <v>693424.37493872503</v>
      </c>
      <c r="DY12" s="24">
        <f ca="1">Inputs!B34*'(Other Computations)'!DY53</f>
        <v>693069.67661418649</v>
      </c>
      <c r="DZ12" s="24">
        <f ca="1">Inputs!B34*'(Other Computations)'!DZ53</f>
        <v>692704.97112224775</v>
      </c>
      <c r="EA12" s="25">
        <f ca="1">SUM(DO12:DZ12)</f>
        <v>8336466.1761840908</v>
      </c>
      <c r="EB12" s="24">
        <f ca="1">Inputs!B34*'(Other Computations)'!EB53</f>
        <v>692270.03722013033</v>
      </c>
      <c r="EC12" s="24">
        <f ca="1">Inputs!B34*'(Other Computations)'!EC53</f>
        <v>691838.10827544646</v>
      </c>
      <c r="ED12" s="24">
        <f ca="1">Inputs!B34*'(Other Computations)'!ED53</f>
        <v>691499.94087979128</v>
      </c>
      <c r="EE12" s="24">
        <f ca="1">Inputs!B34*'(Other Computations)'!EE53</f>
        <v>691155.50362841936</v>
      </c>
      <c r="EF12" s="24">
        <f ca="1">Inputs!B34*'(Other Computations)'!EF53</f>
        <v>690795.77988905588</v>
      </c>
      <c r="EG12" s="24">
        <f ca="1">Inputs!B34*'(Other Computations)'!EG53</f>
        <v>690396.91800322989</v>
      </c>
      <c r="EH12" s="24">
        <f ca="1">Inputs!B34*'(Other Computations)'!EH53</f>
        <v>690126.60913871287</v>
      </c>
      <c r="EI12" s="24">
        <f ca="1">Inputs!B34*'(Other Computations)'!EI53</f>
        <v>689814.34621971287</v>
      </c>
      <c r="EJ12" s="24">
        <f ca="1">Inputs!B34*'(Other Computations)'!EJ53</f>
        <v>689526.20965169428</v>
      </c>
      <c r="EK12" s="24">
        <f ca="1">Inputs!B34*'(Other Computations)'!EK53</f>
        <v>689218.05686118267</v>
      </c>
      <c r="EL12" s="24">
        <f ca="1">Inputs!B34*'(Other Computations)'!EL53</f>
        <v>688916.82406462741</v>
      </c>
      <c r="EM12" s="24">
        <f ca="1">Inputs!B34*'(Other Computations)'!EM53</f>
        <v>688615.01830046147</v>
      </c>
      <c r="EN12" s="25">
        <f ca="1">SUM(EB12:EM12)</f>
        <v>8284173.3521324657</v>
      </c>
    </row>
    <row r="13" spans="1:144" ht="12.75" customHeight="1" outlineLevel="1">
      <c r="A13" s="9" t="str">
        <f>Labels!B74</f>
        <v>Aggregate Demand Shock</v>
      </c>
      <c r="B13" s="28">
        <f ca="1">NORMINV(RAND()*(1-2*Inputs!B58)+Inputs!B58,0,'(Other Computations)'!B208)</f>
        <v>-1006.5015315248613</v>
      </c>
      <c r="C13" s="28">
        <f ca="1">NORMINV(RAND()*(1-2*Inputs!B58)+Inputs!B58,0,'(Other Computations)'!B208)</f>
        <v>-10207.633684957098</v>
      </c>
      <c r="D13" s="28">
        <f ca="1">NORMINV(RAND()*(1-2*Inputs!B58)+Inputs!B58,0,'(Other Computations)'!B208)</f>
        <v>20963.632297297569</v>
      </c>
      <c r="E13" s="28">
        <f ca="1">NORMINV(RAND()*(1-2*Inputs!B58)+Inputs!B58,0,'(Other Computations)'!B208)</f>
        <v>-17660.24885756326</v>
      </c>
      <c r="F13" s="28">
        <f ca="1">NORMINV(RAND()*(1-2*Inputs!B58)+Inputs!B58,0,'(Other Computations)'!B208)</f>
        <v>2666.9194030913541</v>
      </c>
      <c r="G13" s="28">
        <f ca="1">NORMINV(RAND()*(1-2*Inputs!B58)+Inputs!B58,0,'(Other Computations)'!B208)</f>
        <v>-10450.982187785974</v>
      </c>
      <c r="H13" s="28">
        <f ca="1">NORMINV(RAND()*(1-2*Inputs!B58)+Inputs!B58,0,'(Other Computations)'!B208)</f>
        <v>14031.712782931136</v>
      </c>
      <c r="I13" s="28">
        <f ca="1">NORMINV(RAND()*(1-2*Inputs!B58)+Inputs!B58,0,'(Other Computations)'!B208)</f>
        <v>63321.946271823144</v>
      </c>
      <c r="J13" s="28">
        <f ca="1">NORMINV(RAND()*(1-2*Inputs!B58)+Inputs!B58,0,'(Other Computations)'!B208)</f>
        <v>-20997.944098017215</v>
      </c>
      <c r="K13" s="28">
        <f ca="1">NORMINV(RAND()*(1-2*Inputs!B58)+Inputs!B58,0,'(Other Computations)'!B208)</f>
        <v>25287.79058941636</v>
      </c>
      <c r="L13" s="28">
        <f ca="1">NORMINV(RAND()*(1-2*Inputs!B58)+Inputs!B58,0,'(Other Computations)'!B208)</f>
        <v>16455.96617035149</v>
      </c>
      <c r="M13" s="28">
        <f ca="1">NORMINV(RAND()*(1-2*Inputs!B58)+Inputs!B58,0,'(Other Computations)'!B208)</f>
        <v>-44444.900284953525</v>
      </c>
      <c r="N13" s="29">
        <f ca="1">SUM(B13:M13)</f>
        <v>37959.756870109115</v>
      </c>
      <c r="O13" s="28">
        <f ca="1">NORMINV(RAND()*(1-2*Inputs!B58)+Inputs!B58,0,'(Other Computations)'!B208)</f>
        <v>-5770.6656637508941</v>
      </c>
      <c r="P13" s="28">
        <f ca="1">NORMINV(RAND()*(1-2*Inputs!B58)+Inputs!B58,0,'(Other Computations)'!B208)</f>
        <v>-36924.561786662554</v>
      </c>
      <c r="Q13" s="28">
        <f ca="1">NORMINV(RAND()*(1-2*Inputs!B58)+Inputs!B58,0,'(Other Computations)'!B208)</f>
        <v>31507.260784516435</v>
      </c>
      <c r="R13" s="28">
        <f ca="1">NORMINV(RAND()*(1-2*Inputs!B58)+Inputs!B58,0,'(Other Computations)'!B208)</f>
        <v>10521.422142425348</v>
      </c>
      <c r="S13" s="28">
        <f ca="1">NORMINV(RAND()*(1-2*Inputs!B58)+Inputs!B58,0,'(Other Computations)'!B208)</f>
        <v>-38213.742891272668</v>
      </c>
      <c r="T13" s="28">
        <f ca="1">NORMINV(RAND()*(1-2*Inputs!B58)+Inputs!B58,0,'(Other Computations)'!B208)</f>
        <v>25304.234533769522</v>
      </c>
      <c r="U13" s="28">
        <f ca="1">NORMINV(RAND()*(1-2*Inputs!B58)+Inputs!B58,0,'(Other Computations)'!B208)</f>
        <v>-26398.327341584158</v>
      </c>
      <c r="V13" s="28">
        <f ca="1">NORMINV(RAND()*(1-2*Inputs!B58)+Inputs!B58,0,'(Other Computations)'!B208)</f>
        <v>7258.1642396757406</v>
      </c>
      <c r="W13" s="28">
        <f ca="1">NORMINV(RAND()*(1-2*Inputs!B58)+Inputs!B58,0,'(Other Computations)'!B208)</f>
        <v>-14726.470238407383</v>
      </c>
      <c r="X13" s="28">
        <f ca="1">NORMINV(RAND()*(1-2*Inputs!B58)+Inputs!B58,0,'(Other Computations)'!B208)</f>
        <v>35854.186818352828</v>
      </c>
      <c r="Y13" s="28">
        <f ca="1">NORMINV(RAND()*(1-2*Inputs!B58)+Inputs!B58,0,'(Other Computations)'!B208)</f>
        <v>-35386.540631475931</v>
      </c>
      <c r="Z13" s="28">
        <f ca="1">NORMINV(RAND()*(1-2*Inputs!B58)+Inputs!B58,0,'(Other Computations)'!B208)</f>
        <v>-11418.990781776287</v>
      </c>
      <c r="AA13" s="29">
        <f ca="1">SUM(O13:Z13)</f>
        <v>-58394.030816190003</v>
      </c>
      <c r="AB13" s="28">
        <f ca="1">NORMINV(RAND()*(1-2*Inputs!B58)+Inputs!B58,0,'(Other Computations)'!B208)</f>
        <v>-24997.231914733624</v>
      </c>
      <c r="AC13" s="28">
        <f ca="1">NORMINV(RAND()*(1-2*Inputs!B58)+Inputs!B58,0,'(Other Computations)'!B208)</f>
        <v>-7460.8911005429236</v>
      </c>
      <c r="AD13" s="28">
        <f ca="1">NORMINV(RAND()*(1-2*Inputs!B58)+Inputs!B58,0,'(Other Computations)'!B208)</f>
        <v>34072.204588304368</v>
      </c>
      <c r="AE13" s="28">
        <f ca="1">NORMINV(RAND()*(1-2*Inputs!B58)+Inputs!B58,0,'(Other Computations)'!B208)</f>
        <v>-7060.3380823252219</v>
      </c>
      <c r="AF13" s="28">
        <f ca="1">NORMINV(RAND()*(1-2*Inputs!B58)+Inputs!B58,0,'(Other Computations)'!B208)</f>
        <v>-51076.803767981612</v>
      </c>
      <c r="AG13" s="28">
        <f ca="1">NORMINV(RAND()*(1-2*Inputs!B58)+Inputs!B58,0,'(Other Computations)'!B208)</f>
        <v>-41377.647660138391</v>
      </c>
      <c r="AH13" s="28">
        <f ca="1">NORMINV(RAND()*(1-2*Inputs!B58)+Inputs!B58,0,'(Other Computations)'!B208)</f>
        <v>-14250.113656792506</v>
      </c>
      <c r="AI13" s="28">
        <f ca="1">NORMINV(RAND()*(1-2*Inputs!B58)+Inputs!B58,0,'(Other Computations)'!B208)</f>
        <v>-2849.0961235267964</v>
      </c>
      <c r="AJ13" s="28">
        <f ca="1">NORMINV(RAND()*(1-2*Inputs!B58)+Inputs!B58,0,'(Other Computations)'!B208)</f>
        <v>-26289.959422843476</v>
      </c>
      <c r="AK13" s="28">
        <f ca="1">NORMINV(RAND()*(1-2*Inputs!B58)+Inputs!B58,0,'(Other Computations)'!B208)</f>
        <v>-57758.406891414379</v>
      </c>
      <c r="AL13" s="28">
        <f ca="1">NORMINV(RAND()*(1-2*Inputs!B58)+Inputs!B58,0,'(Other Computations)'!B208)</f>
        <v>-28032.379261829439</v>
      </c>
      <c r="AM13" s="28">
        <f ca="1">NORMINV(RAND()*(1-2*Inputs!B58)+Inputs!B58,0,'(Other Computations)'!B208)</f>
        <v>-24576.925615163505</v>
      </c>
      <c r="AN13" s="29">
        <f ca="1">SUM(AB13:AM13)</f>
        <v>-251657.58890898753</v>
      </c>
      <c r="AO13" s="28">
        <f ca="1">NORMINV(RAND()*(1-2*Inputs!B58)+Inputs!B58,0,'(Other Computations)'!B208)</f>
        <v>10540.176254145017</v>
      </c>
      <c r="AP13" s="28">
        <f ca="1">NORMINV(RAND()*(1-2*Inputs!B58)+Inputs!B58,0,'(Other Computations)'!B208)</f>
        <v>10538.031439468861</v>
      </c>
      <c r="AQ13" s="28">
        <f ca="1">NORMINV(RAND()*(1-2*Inputs!B58)+Inputs!B58,0,'(Other Computations)'!B208)</f>
        <v>-47062.106706544851</v>
      </c>
      <c r="AR13" s="28">
        <f ca="1">NORMINV(RAND()*(1-2*Inputs!B58)+Inputs!B58,0,'(Other Computations)'!B208)</f>
        <v>27826.998075211548</v>
      </c>
      <c r="AS13" s="28">
        <f ca="1">NORMINV(RAND()*(1-2*Inputs!B58)+Inputs!B58,0,'(Other Computations)'!B208)</f>
        <v>1031.4597637043573</v>
      </c>
      <c r="AT13" s="28">
        <f ca="1">NORMINV(RAND()*(1-2*Inputs!B58)+Inputs!B58,0,'(Other Computations)'!B208)</f>
        <v>-48704.256091167837</v>
      </c>
      <c r="AU13" s="28">
        <f ca="1">NORMINV(RAND()*(1-2*Inputs!B58)+Inputs!B58,0,'(Other Computations)'!B208)</f>
        <v>4205.9661743816996</v>
      </c>
      <c r="AV13" s="28">
        <f ca="1">NORMINV(RAND()*(1-2*Inputs!B58)+Inputs!B58,0,'(Other Computations)'!B208)</f>
        <v>28686.842783720687</v>
      </c>
      <c r="AW13" s="28">
        <f ca="1">NORMINV(RAND()*(1-2*Inputs!B58)+Inputs!B58,0,'(Other Computations)'!B208)</f>
        <v>-12182.133276755685</v>
      </c>
      <c r="AX13" s="28">
        <f ca="1">NORMINV(RAND()*(1-2*Inputs!B58)+Inputs!B58,0,'(Other Computations)'!B208)</f>
        <v>-38857.640807459778</v>
      </c>
      <c r="AY13" s="28">
        <f ca="1">NORMINV(RAND()*(1-2*Inputs!B58)+Inputs!B58,0,'(Other Computations)'!B208)</f>
        <v>-62988.63242588882</v>
      </c>
      <c r="AZ13" s="28">
        <f ca="1">NORMINV(RAND()*(1-2*Inputs!B58)+Inputs!B58,0,'(Other Computations)'!B208)</f>
        <v>-17980.271515259155</v>
      </c>
      <c r="BA13" s="29">
        <f ca="1">SUM(AO13:AZ13)</f>
        <v>-144945.56633244397</v>
      </c>
      <c r="BB13" s="28">
        <f ca="1">NORMINV(RAND()*(1-2*Inputs!B58)+Inputs!B58,0,'(Other Computations)'!B208)</f>
        <v>-42459.546959192514</v>
      </c>
      <c r="BC13" s="28">
        <f ca="1">NORMINV(RAND()*(1-2*Inputs!B58)+Inputs!B58,0,'(Other Computations)'!B208)</f>
        <v>-12638.959977003444</v>
      </c>
      <c r="BD13" s="28">
        <f ca="1">NORMINV(RAND()*(1-2*Inputs!B58)+Inputs!B58,0,'(Other Computations)'!B208)</f>
        <v>-5365.6621298519185</v>
      </c>
      <c r="BE13" s="28">
        <f ca="1">NORMINV(RAND()*(1-2*Inputs!B58)+Inputs!B58,0,'(Other Computations)'!B208)</f>
        <v>-15056.39418417538</v>
      </c>
      <c r="BF13" s="28">
        <f ca="1">NORMINV(RAND()*(1-2*Inputs!B58)+Inputs!B58,0,'(Other Computations)'!B208)</f>
        <v>-45965.125331765841</v>
      </c>
      <c r="BG13" s="28">
        <f ca="1">NORMINV(RAND()*(1-2*Inputs!B58)+Inputs!B58,0,'(Other Computations)'!B208)</f>
        <v>42035.117934625618</v>
      </c>
      <c r="BH13" s="28">
        <f ca="1">NORMINV(RAND()*(1-2*Inputs!B58)+Inputs!B58,0,'(Other Computations)'!B208)</f>
        <v>-20211.22191150162</v>
      </c>
      <c r="BI13" s="28">
        <f ca="1">NORMINV(RAND()*(1-2*Inputs!B58)+Inputs!B58,0,'(Other Computations)'!B208)</f>
        <v>-16647.700179203584</v>
      </c>
      <c r="BJ13" s="28">
        <f ca="1">NORMINV(RAND()*(1-2*Inputs!B58)+Inputs!B58,0,'(Other Computations)'!B208)</f>
        <v>42662.538399897952</v>
      </c>
      <c r="BK13" s="28">
        <f ca="1">NORMINV(RAND()*(1-2*Inputs!B58)+Inputs!B58,0,'(Other Computations)'!B208)</f>
        <v>4884.3394932995297</v>
      </c>
      <c r="BL13" s="28">
        <f ca="1">NORMINV(RAND()*(1-2*Inputs!B58)+Inputs!B58,0,'(Other Computations)'!B208)</f>
        <v>-29724.397977858305</v>
      </c>
      <c r="BM13" s="28">
        <f ca="1">NORMINV(RAND()*(1-2*Inputs!B58)+Inputs!B58,0,'(Other Computations)'!B208)</f>
        <v>-10856.379727246205</v>
      </c>
      <c r="BN13" s="29">
        <f ca="1">SUM(BB13:BM13)</f>
        <v>-109343.39254997573</v>
      </c>
      <c r="BO13" s="28">
        <f ca="1">NORMINV(RAND()*(1-2*Inputs!B58)+Inputs!B58,0,'(Other Computations)'!B208)</f>
        <v>-35049.233010500131</v>
      </c>
      <c r="BP13" s="28">
        <f ca="1">NORMINV(RAND()*(1-2*Inputs!B58)+Inputs!B58,0,'(Other Computations)'!B208)</f>
        <v>-27438.687635915194</v>
      </c>
      <c r="BQ13" s="28">
        <f ca="1">NORMINV(RAND()*(1-2*Inputs!B58)+Inputs!B58,0,'(Other Computations)'!B208)</f>
        <v>-21543.731262714387</v>
      </c>
      <c r="BR13" s="28">
        <f ca="1">NORMINV(RAND()*(1-2*Inputs!B58)+Inputs!B58,0,'(Other Computations)'!B208)</f>
        <v>48732.679991206569</v>
      </c>
      <c r="BS13" s="28">
        <f ca="1">NORMINV(RAND()*(1-2*Inputs!B58)+Inputs!B58,0,'(Other Computations)'!B208)</f>
        <v>-16590.008000272072</v>
      </c>
      <c r="BT13" s="28">
        <f ca="1">NORMINV(RAND()*(1-2*Inputs!B58)+Inputs!B58,0,'(Other Computations)'!B208)</f>
        <v>-33110.483377986682</v>
      </c>
      <c r="BU13" s="28">
        <f ca="1">NORMINV(RAND()*(1-2*Inputs!B58)+Inputs!B58,0,'(Other Computations)'!B208)</f>
        <v>16804.595952230637</v>
      </c>
      <c r="BV13" s="28">
        <f ca="1">NORMINV(RAND()*(1-2*Inputs!B58)+Inputs!B58,0,'(Other Computations)'!B208)</f>
        <v>16038.592947909408</v>
      </c>
      <c r="BW13" s="28">
        <f ca="1">NORMINV(RAND()*(1-2*Inputs!B58)+Inputs!B58,0,'(Other Computations)'!B208)</f>
        <v>-2896.3668094309437</v>
      </c>
      <c r="BX13" s="28">
        <f ca="1">NORMINV(RAND()*(1-2*Inputs!B58)+Inputs!B58,0,'(Other Computations)'!B208)</f>
        <v>32401.791874936756</v>
      </c>
      <c r="BY13" s="28">
        <f ca="1">NORMINV(RAND()*(1-2*Inputs!B58)+Inputs!B58,0,'(Other Computations)'!B208)</f>
        <v>-11062.028502637721</v>
      </c>
      <c r="BZ13" s="28">
        <f ca="1">NORMINV(RAND()*(1-2*Inputs!B58)+Inputs!B58,0,'(Other Computations)'!B208)</f>
        <v>-21373.374382749131</v>
      </c>
      <c r="CA13" s="29">
        <f ca="1">SUM(BO13:BZ13)</f>
        <v>-55086.252215922897</v>
      </c>
      <c r="CB13" s="28">
        <f ca="1">NORMINV(RAND()*(1-2*Inputs!B58)+Inputs!B58,0,'(Other Computations)'!B208)</f>
        <v>20175.168515673176</v>
      </c>
      <c r="CC13" s="28">
        <f ca="1">NORMINV(RAND()*(1-2*Inputs!B58)+Inputs!B58,0,'(Other Computations)'!B208)</f>
        <v>-8246.1286660818041</v>
      </c>
      <c r="CD13" s="28">
        <f ca="1">NORMINV(RAND()*(1-2*Inputs!B58)+Inputs!B58,0,'(Other Computations)'!B208)</f>
        <v>-41509.025653058299</v>
      </c>
      <c r="CE13" s="28">
        <f ca="1">NORMINV(RAND()*(1-2*Inputs!B58)+Inputs!B58,0,'(Other Computations)'!B208)</f>
        <v>22661.286331951909</v>
      </c>
      <c r="CF13" s="28">
        <f ca="1">NORMINV(RAND()*(1-2*Inputs!B58)+Inputs!B58,0,'(Other Computations)'!B208)</f>
        <v>35300.164817381177</v>
      </c>
      <c r="CG13" s="28">
        <f ca="1">NORMINV(RAND()*(1-2*Inputs!B58)+Inputs!B58,0,'(Other Computations)'!B208)</f>
        <v>47340.437016104086</v>
      </c>
      <c r="CH13" s="28">
        <f ca="1">NORMINV(RAND()*(1-2*Inputs!B58)+Inputs!B58,0,'(Other Computations)'!B208)</f>
        <v>-16803.761938831925</v>
      </c>
      <c r="CI13" s="28">
        <f ca="1">NORMINV(RAND()*(1-2*Inputs!B58)+Inputs!B58,0,'(Other Computations)'!B208)</f>
        <v>11713.281059951558</v>
      </c>
      <c r="CJ13" s="28">
        <f ca="1">NORMINV(RAND()*(1-2*Inputs!B58)+Inputs!B58,0,'(Other Computations)'!B208)</f>
        <v>15347.239946205467</v>
      </c>
      <c r="CK13" s="28">
        <f ca="1">NORMINV(RAND()*(1-2*Inputs!B58)+Inputs!B58,0,'(Other Computations)'!B208)</f>
        <v>-19265.562381025793</v>
      </c>
      <c r="CL13" s="28">
        <f ca="1">NORMINV(RAND()*(1-2*Inputs!B58)+Inputs!B58,0,'(Other Computations)'!B208)</f>
        <v>-9254.1075020652879</v>
      </c>
      <c r="CM13" s="28">
        <f ca="1">NORMINV(RAND()*(1-2*Inputs!B58)+Inputs!B58,0,'(Other Computations)'!B208)</f>
        <v>25157.371449798367</v>
      </c>
      <c r="CN13" s="29">
        <f ca="1">SUM(CB13:CM13)</f>
        <v>82616.36299600263</v>
      </c>
      <c r="CO13" s="28">
        <f ca="1">NORMINV(RAND()*(1-2*Inputs!B58)+Inputs!B58,0,'(Other Computations)'!B208)</f>
        <v>-59975.182566523647</v>
      </c>
      <c r="CP13" s="28">
        <f ca="1">NORMINV(RAND()*(1-2*Inputs!B58)+Inputs!B58,0,'(Other Computations)'!B208)</f>
        <v>-34503.819063802192</v>
      </c>
      <c r="CQ13" s="28">
        <f ca="1">NORMINV(RAND()*(1-2*Inputs!B58)+Inputs!B58,0,'(Other Computations)'!B208)</f>
        <v>32835.874892777443</v>
      </c>
      <c r="CR13" s="28">
        <f ca="1">NORMINV(RAND()*(1-2*Inputs!B58)+Inputs!B58,0,'(Other Computations)'!B208)</f>
        <v>-26310.817931253216</v>
      </c>
      <c r="CS13" s="28">
        <f ca="1">NORMINV(RAND()*(1-2*Inputs!B58)+Inputs!B58,0,'(Other Computations)'!B208)</f>
        <v>16155.70587154398</v>
      </c>
      <c r="CT13" s="28">
        <f ca="1">NORMINV(RAND()*(1-2*Inputs!B58)+Inputs!B58,0,'(Other Computations)'!B208)</f>
        <v>-13844.943216573562</v>
      </c>
      <c r="CU13" s="28">
        <f ca="1">NORMINV(RAND()*(1-2*Inputs!B58)+Inputs!B58,0,'(Other Computations)'!B208)</f>
        <v>-34870.430418305514</v>
      </c>
      <c r="CV13" s="28">
        <f ca="1">NORMINV(RAND()*(1-2*Inputs!B58)+Inputs!B58,0,'(Other Computations)'!B208)</f>
        <v>-9064.6208978135728</v>
      </c>
      <c r="CW13" s="28">
        <f ca="1">NORMINV(RAND()*(1-2*Inputs!B58)+Inputs!B58,0,'(Other Computations)'!B208)</f>
        <v>-36610.345371214586</v>
      </c>
      <c r="CX13" s="28">
        <f ca="1">NORMINV(RAND()*(1-2*Inputs!B58)+Inputs!B58,0,'(Other Computations)'!B208)</f>
        <v>-11341.258757007934</v>
      </c>
      <c r="CY13" s="28">
        <f ca="1">NORMINV(RAND()*(1-2*Inputs!B58)+Inputs!B58,0,'(Other Computations)'!B208)</f>
        <v>4330.3859308334413</v>
      </c>
      <c r="CZ13" s="28">
        <f ca="1">NORMINV(RAND()*(1-2*Inputs!B58)+Inputs!B58,0,'(Other Computations)'!B208)</f>
        <v>-37409.514036978908</v>
      </c>
      <c r="DA13" s="29">
        <f ca="1">SUM(CO13:CZ13)</f>
        <v>-210608.96556431829</v>
      </c>
      <c r="DB13" s="28">
        <f ca="1">NORMINV(RAND()*(1-2*Inputs!B58)+Inputs!B58,0,'(Other Computations)'!B208)</f>
        <v>-10471.131105482702</v>
      </c>
      <c r="DC13" s="28">
        <f ca="1">NORMINV(RAND()*(1-2*Inputs!B58)+Inputs!B58,0,'(Other Computations)'!B208)</f>
        <v>-15270.614180061182</v>
      </c>
      <c r="DD13" s="28">
        <f ca="1">NORMINV(RAND()*(1-2*Inputs!B58)+Inputs!B58,0,'(Other Computations)'!B208)</f>
        <v>-24221.861353269163</v>
      </c>
      <c r="DE13" s="28">
        <f ca="1">NORMINV(RAND()*(1-2*Inputs!B58)+Inputs!B58,0,'(Other Computations)'!B208)</f>
        <v>-10579.44221910027</v>
      </c>
      <c r="DF13" s="28">
        <f ca="1">NORMINV(RAND()*(1-2*Inputs!B58)+Inputs!B58,0,'(Other Computations)'!B208)</f>
        <v>-9910.9025745876024</v>
      </c>
      <c r="DG13" s="28">
        <f ca="1">NORMINV(RAND()*(1-2*Inputs!B58)+Inputs!B58,0,'(Other Computations)'!B208)</f>
        <v>18805.567700295269</v>
      </c>
      <c r="DH13" s="28">
        <f ca="1">NORMINV(RAND()*(1-2*Inputs!B58)+Inputs!B58,0,'(Other Computations)'!B208)</f>
        <v>25660.69756644428</v>
      </c>
      <c r="DI13" s="28">
        <f ca="1">NORMINV(RAND()*(1-2*Inputs!B58)+Inputs!B58,0,'(Other Computations)'!B208)</f>
        <v>13644.998873523355</v>
      </c>
      <c r="DJ13" s="28">
        <f ca="1">NORMINV(RAND()*(1-2*Inputs!B58)+Inputs!B58,0,'(Other Computations)'!B208)</f>
        <v>1278.100286180563</v>
      </c>
      <c r="DK13" s="28">
        <f ca="1">NORMINV(RAND()*(1-2*Inputs!B58)+Inputs!B58,0,'(Other Computations)'!B208)</f>
        <v>-40798.06752569307</v>
      </c>
      <c r="DL13" s="28">
        <f ca="1">NORMINV(RAND()*(1-2*Inputs!B58)+Inputs!B58,0,'(Other Computations)'!B208)</f>
        <v>-35517.911470720275</v>
      </c>
      <c r="DM13" s="28">
        <f ca="1">NORMINV(RAND()*(1-2*Inputs!B58)+Inputs!B58,0,'(Other Computations)'!B208)</f>
        <v>-10149.255576115838</v>
      </c>
      <c r="DN13" s="29">
        <f ca="1">SUM(DB13:DM13)</f>
        <v>-97529.821578586634</v>
      </c>
      <c r="DO13" s="28">
        <f ca="1">NORMINV(RAND()*(1-2*Inputs!B58)+Inputs!B58,0,'(Other Computations)'!B208)</f>
        <v>1180.3241194863226</v>
      </c>
      <c r="DP13" s="28">
        <f ca="1">NORMINV(RAND()*(1-2*Inputs!B58)+Inputs!B58,0,'(Other Computations)'!B208)</f>
        <v>-54263.418807626047</v>
      </c>
      <c r="DQ13" s="28">
        <f ca="1">NORMINV(RAND()*(1-2*Inputs!B58)+Inputs!B58,0,'(Other Computations)'!B208)</f>
        <v>16729.882961984953</v>
      </c>
      <c r="DR13" s="28">
        <f ca="1">NORMINV(RAND()*(1-2*Inputs!B58)+Inputs!B58,0,'(Other Computations)'!B208)</f>
        <v>-11803.025443821223</v>
      </c>
      <c r="DS13" s="28">
        <f ca="1">NORMINV(RAND()*(1-2*Inputs!B58)+Inputs!B58,0,'(Other Computations)'!B208)</f>
        <v>40562.764326671022</v>
      </c>
      <c r="DT13" s="28">
        <f ca="1">NORMINV(RAND()*(1-2*Inputs!B58)+Inputs!B58,0,'(Other Computations)'!B208)</f>
        <v>22474.444768144011</v>
      </c>
      <c r="DU13" s="28">
        <f ca="1">NORMINV(RAND()*(1-2*Inputs!B58)+Inputs!B58,0,'(Other Computations)'!B208)</f>
        <v>-4830.5642334029217</v>
      </c>
      <c r="DV13" s="28">
        <f ca="1">NORMINV(RAND()*(1-2*Inputs!B58)+Inputs!B58,0,'(Other Computations)'!B208)</f>
        <v>-3614.3528925844098</v>
      </c>
      <c r="DW13" s="28">
        <f ca="1">NORMINV(RAND()*(1-2*Inputs!B58)+Inputs!B58,0,'(Other Computations)'!B208)</f>
        <v>-11467.601190666424</v>
      </c>
      <c r="DX13" s="28">
        <f ca="1">NORMINV(RAND()*(1-2*Inputs!B58)+Inputs!B58,0,'(Other Computations)'!B208)</f>
        <v>6566.0389919141799</v>
      </c>
      <c r="DY13" s="28">
        <f ca="1">NORMINV(RAND()*(1-2*Inputs!B58)+Inputs!B58,0,'(Other Computations)'!B208)</f>
        <v>24159.756521602787</v>
      </c>
      <c r="DZ13" s="28">
        <f ca="1">NORMINV(RAND()*(1-2*Inputs!B58)+Inputs!B58,0,'(Other Computations)'!B208)</f>
        <v>17884.960039491729</v>
      </c>
      <c r="EA13" s="29">
        <f ca="1">SUM(DO13:DZ13)</f>
        <v>43579.209161193983</v>
      </c>
      <c r="EB13" s="28">
        <f ca="1">NORMINV(RAND()*(1-2*Inputs!B58)+Inputs!B58,0,'(Other Computations)'!B208)</f>
        <v>-53566.966324412278</v>
      </c>
      <c r="EC13" s="28">
        <f ca="1">NORMINV(RAND()*(1-2*Inputs!B58)+Inputs!B58,0,'(Other Computations)'!B208)</f>
        <v>-36337.192584898905</v>
      </c>
      <c r="ED13" s="28">
        <f ca="1">NORMINV(RAND()*(1-2*Inputs!B58)+Inputs!B58,0,'(Other Computations)'!B208)</f>
        <v>35687.844905556245</v>
      </c>
      <c r="EE13" s="28">
        <f ca="1">NORMINV(RAND()*(1-2*Inputs!B58)+Inputs!B58,0,'(Other Computations)'!B208)</f>
        <v>2158.2972011902934</v>
      </c>
      <c r="EF13" s="28">
        <f ca="1">NORMINV(RAND()*(1-2*Inputs!B58)+Inputs!B58,0,'(Other Computations)'!B208)</f>
        <v>9140.7393285589351</v>
      </c>
      <c r="EG13" s="28">
        <f ca="1">NORMINV(RAND()*(1-2*Inputs!B58)+Inputs!B58,0,'(Other Computations)'!B208)</f>
        <v>21041.747052037299</v>
      </c>
      <c r="EH13" s="28">
        <f ca="1">NORMINV(RAND()*(1-2*Inputs!B58)+Inputs!B58,0,'(Other Computations)'!B208)</f>
        <v>53099.14952919705</v>
      </c>
      <c r="EI13" s="28">
        <f ca="1">NORMINV(RAND()*(1-2*Inputs!B58)+Inputs!B58,0,'(Other Computations)'!B208)</f>
        <v>24674.80525494826</v>
      </c>
      <c r="EJ13" s="28">
        <f ca="1">NORMINV(RAND()*(1-2*Inputs!B58)+Inputs!B58,0,'(Other Computations)'!B208)</f>
        <v>-25677.199968414876</v>
      </c>
      <c r="EK13" s="28">
        <f ca="1">NORMINV(RAND()*(1-2*Inputs!B58)+Inputs!B58,0,'(Other Computations)'!B208)</f>
        <v>19772.338831378565</v>
      </c>
      <c r="EL13" s="28">
        <f ca="1">NORMINV(RAND()*(1-2*Inputs!B58)+Inputs!B58,0,'(Other Computations)'!B208)</f>
        <v>14547.6958737239</v>
      </c>
      <c r="EM13" s="28">
        <f ca="1">NORMINV(RAND()*(1-2*Inputs!B58)+Inputs!B58,0,'(Other Computations)'!B208)</f>
        <v>-22231.634029870438</v>
      </c>
      <c r="EN13" s="29">
        <f ca="1">SUM(EB13:EM13)</f>
        <v>42309.625068994057</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34644908.348237135</v>
      </c>
      <c r="E19" s="22">
        <f t="shared" ca="1" si="11"/>
        <v>34644121.31052316</v>
      </c>
      <c r="F19" s="22">
        <f t="shared" ca="1" si="11"/>
        <v>34643007.531550601</v>
      </c>
      <c r="G19" s="22">
        <f t="shared" ca="1" si="11"/>
        <v>34641502.101127595</v>
      </c>
      <c r="H19" s="22">
        <f t="shared" ca="1" si="11"/>
        <v>34639654.552408643</v>
      </c>
      <c r="I19" s="22">
        <f t="shared" ca="1" si="11"/>
        <v>34637449.16237282</v>
      </c>
      <c r="J19" s="22">
        <f t="shared" ca="1" si="11"/>
        <v>34634942.463881835</v>
      </c>
      <c r="K19" s="22">
        <f t="shared" ca="1" si="11"/>
        <v>34632236.726329319</v>
      </c>
      <c r="L19" s="22">
        <f t="shared" ca="1" si="11"/>
        <v>34629176.274048112</v>
      </c>
      <c r="M19" s="22">
        <f t="shared" ca="1" si="11"/>
        <v>34625859.144335732</v>
      </c>
      <c r="N19" s="23">
        <f ca="1">M19</f>
        <v>34625859.144335732</v>
      </c>
      <c r="O19" s="22">
        <f ca="1">M19+M21-M20</f>
        <v>34622275.594324373</v>
      </c>
      <c r="P19" s="22">
        <f t="shared" ref="P19:Z19" ca="1" si="12">O19+O21-O20</f>
        <v>34618316.561400563</v>
      </c>
      <c r="Q19" s="22">
        <f t="shared" ca="1" si="12"/>
        <v>34614066.181851313</v>
      </c>
      <c r="R19" s="22">
        <f t="shared" ca="1" si="12"/>
        <v>34609473.108435169</v>
      </c>
      <c r="S19" s="22">
        <f t="shared" ca="1" si="12"/>
        <v>34604677.403195947</v>
      </c>
      <c r="T19" s="22">
        <f t="shared" ca="1" si="12"/>
        <v>34599644.396579161</v>
      </c>
      <c r="U19" s="22">
        <f t="shared" ca="1" si="12"/>
        <v>34594287.639519244</v>
      </c>
      <c r="V19" s="22">
        <f t="shared" ca="1" si="12"/>
        <v>34588737.383092821</v>
      </c>
      <c r="W19" s="22">
        <f t="shared" ca="1" si="12"/>
        <v>34582900.075359404</v>
      </c>
      <c r="X19" s="22">
        <f t="shared" ca="1" si="12"/>
        <v>34576848.014255673</v>
      </c>
      <c r="Y19" s="22">
        <f t="shared" ca="1" si="12"/>
        <v>34570545.055197723</v>
      </c>
      <c r="Z19" s="22">
        <f t="shared" ca="1" si="12"/>
        <v>34564094.768589273</v>
      </c>
      <c r="AA19" s="23">
        <f ca="1">Z19</f>
        <v>34564094.768589273</v>
      </c>
      <c r="AB19" s="22">
        <f ca="1">Z19+Z21-Z20</f>
        <v>34557365.220559709</v>
      </c>
      <c r="AC19" s="22">
        <f t="shared" ref="AC19:AM19" ca="1" si="13">AB19+AB21-AB20</f>
        <v>34550409.91042725</v>
      </c>
      <c r="AD19" s="22">
        <f t="shared" ca="1" si="13"/>
        <v>34543209.047115117</v>
      </c>
      <c r="AE19" s="22">
        <f t="shared" ca="1" si="13"/>
        <v>34535803.034123182</v>
      </c>
      <c r="AF19" s="22">
        <f t="shared" ca="1" si="13"/>
        <v>34528276.85572692</v>
      </c>
      <c r="AG19" s="22">
        <f t="shared" ca="1" si="13"/>
        <v>34520555.313631132</v>
      </c>
      <c r="AH19" s="22">
        <f t="shared" ca="1" si="13"/>
        <v>34512559.609848291</v>
      </c>
      <c r="AI19" s="22">
        <f t="shared" ca="1" si="13"/>
        <v>34504315.96468211</v>
      </c>
      <c r="AJ19" s="22">
        <f t="shared" ca="1" si="13"/>
        <v>34495883.095812894</v>
      </c>
      <c r="AK19" s="22">
        <f t="shared" ca="1" si="13"/>
        <v>34487287.91563794</v>
      </c>
      <c r="AL19" s="22">
        <f t="shared" ca="1" si="13"/>
        <v>34478490.349161029</v>
      </c>
      <c r="AM19" s="22">
        <f t="shared" ca="1" si="13"/>
        <v>34469435.913718835</v>
      </c>
      <c r="AN19" s="23">
        <f ca="1">AM19</f>
        <v>34469435.913718835</v>
      </c>
      <c r="AO19" s="22">
        <f ca="1">AM19+AM21-AM20</f>
        <v>34460188.430169985</v>
      </c>
      <c r="AP19" s="22">
        <f t="shared" ref="AP19:AZ19" ca="1" si="14">AO19+AO21-AO20</f>
        <v>34450759.842708111</v>
      </c>
      <c r="AQ19" s="22">
        <f t="shared" ca="1" si="14"/>
        <v>34441222.416115068</v>
      </c>
      <c r="AR19" s="22">
        <f t="shared" ca="1" si="14"/>
        <v>34431579.308974043</v>
      </c>
      <c r="AS19" s="22">
        <f t="shared" ca="1" si="14"/>
        <v>34421723.42366384</v>
      </c>
      <c r="AT19" s="22">
        <f t="shared" ca="1" si="14"/>
        <v>34411803.647328816</v>
      </c>
      <c r="AU19" s="22">
        <f t="shared" ca="1" si="14"/>
        <v>34401770.556416899</v>
      </c>
      <c r="AV19" s="22">
        <f t="shared" ca="1" si="14"/>
        <v>34391532.456797592</v>
      </c>
      <c r="AW19" s="22">
        <f t="shared" ca="1" si="14"/>
        <v>34381196.171566851</v>
      </c>
      <c r="AX19" s="22">
        <f t="shared" ca="1" si="14"/>
        <v>34370811.253227003</v>
      </c>
      <c r="AY19" s="22">
        <f t="shared" ca="1" si="14"/>
        <v>34360300.96805229</v>
      </c>
      <c r="AZ19" s="22">
        <f t="shared" ca="1" si="14"/>
        <v>34349617.953546785</v>
      </c>
      <c r="BA19" s="23">
        <f ca="1">AZ19</f>
        <v>34349617.953546785</v>
      </c>
      <c r="BB19" s="22">
        <f ca="1">AZ19+AZ21-AZ20</f>
        <v>34338721.045166351</v>
      </c>
      <c r="BC19" s="22">
        <f t="shared" ref="BC19:BM19" ca="1" si="15">BB19+BB21-BB20</f>
        <v>34327702.173390664</v>
      </c>
      <c r="BD19" s="22">
        <f t="shared" ca="1" si="15"/>
        <v>34316517.897931516</v>
      </c>
      <c r="BE19" s="22">
        <f t="shared" ca="1" si="15"/>
        <v>34305229.837721005</v>
      </c>
      <c r="BF19" s="22">
        <f t="shared" ca="1" si="15"/>
        <v>34293854.820428349</v>
      </c>
      <c r="BG19" s="22">
        <f t="shared" ca="1" si="15"/>
        <v>34282376.816457368</v>
      </c>
      <c r="BH19" s="22">
        <f t="shared" ca="1" si="15"/>
        <v>34270739.601143278</v>
      </c>
      <c r="BI19" s="22">
        <f t="shared" ca="1" si="15"/>
        <v>34259115.639589682</v>
      </c>
      <c r="BJ19" s="22">
        <f t="shared" ca="1" si="15"/>
        <v>34247385.742080972</v>
      </c>
      <c r="BK19" s="22">
        <f t="shared" ca="1" si="15"/>
        <v>34235559.707552165</v>
      </c>
      <c r="BL19" s="22">
        <f t="shared" ca="1" si="15"/>
        <v>34223753.437539347</v>
      </c>
      <c r="BM19" s="22">
        <f t="shared" ca="1" si="15"/>
        <v>34211894.294709817</v>
      </c>
      <c r="BN19" s="23">
        <f ca="1">BM19</f>
        <v>34211894.294709817</v>
      </c>
      <c r="BO19" s="22">
        <f ca="1">BM19+BM21-BM20</f>
        <v>34199917.860527538</v>
      </c>
      <c r="BP19" s="22">
        <f t="shared" ref="BP19:BZ19" ca="1" si="16">BO19+BO21-BO20</f>
        <v>34187863.679898612</v>
      </c>
      <c r="BQ19" s="22">
        <f t="shared" ca="1" si="16"/>
        <v>34175687.661659569</v>
      </c>
      <c r="BR19" s="22">
        <f t="shared" ca="1" si="16"/>
        <v>34163407.88644138</v>
      </c>
      <c r="BS19" s="22">
        <f t="shared" ca="1" si="16"/>
        <v>34151038.630256183</v>
      </c>
      <c r="BT19" s="22">
        <f t="shared" ca="1" si="16"/>
        <v>34138716.653898425</v>
      </c>
      <c r="BU19" s="22">
        <f t="shared" ca="1" si="16"/>
        <v>34126315.895740002</v>
      </c>
      <c r="BV19" s="22">
        <f t="shared" ca="1" si="16"/>
        <v>34113806.99578096</v>
      </c>
      <c r="BW19" s="22">
        <f t="shared" ca="1" si="16"/>
        <v>34101288.190608092</v>
      </c>
      <c r="BX19" s="22">
        <f t="shared" ca="1" si="16"/>
        <v>34088758.380680248</v>
      </c>
      <c r="BY19" s="22">
        <f t="shared" ca="1" si="16"/>
        <v>34076181.745983854</v>
      </c>
      <c r="BZ19" s="22">
        <f t="shared" ca="1" si="16"/>
        <v>34063627.042136751</v>
      </c>
      <c r="CA19" s="23">
        <f ca="1">BZ19</f>
        <v>34063627.042136751</v>
      </c>
      <c r="CB19" s="22">
        <f ca="1">BZ19+BZ21-BZ20</f>
        <v>34051010.87125393</v>
      </c>
      <c r="CC19" s="22">
        <f t="shared" ref="CC19:CM19" ca="1" si="17">CB19+CB21-CB20</f>
        <v>34038315.380471304</v>
      </c>
      <c r="CD19" s="22">
        <f t="shared" ca="1" si="17"/>
        <v>34025622.328395583</v>
      </c>
      <c r="CE19" s="22">
        <f t="shared" ca="1" si="17"/>
        <v>34012877.391282633</v>
      </c>
      <c r="CF19" s="22">
        <f t="shared" ca="1" si="17"/>
        <v>34000018.461529158</v>
      </c>
      <c r="CG19" s="22">
        <f t="shared" ca="1" si="17"/>
        <v>33987171.3861368</v>
      </c>
      <c r="CH19" s="22">
        <f t="shared" ca="1" si="17"/>
        <v>33974360.039725415</v>
      </c>
      <c r="CI19" s="22">
        <f t="shared" ca="1" si="17"/>
        <v>33961606.360652134</v>
      </c>
      <c r="CJ19" s="22">
        <f t="shared" ca="1" si="17"/>
        <v>33948786.338485375</v>
      </c>
      <c r="CK19" s="22">
        <f t="shared" ca="1" si="17"/>
        <v>33935956.457727909</v>
      </c>
      <c r="CL19" s="22">
        <f t="shared" ca="1" si="17"/>
        <v>33923124.086035728</v>
      </c>
      <c r="CM19" s="22">
        <f t="shared" ca="1" si="17"/>
        <v>33910223.385990731</v>
      </c>
      <c r="CN19" s="23">
        <f ca="1">CM19</f>
        <v>33910223.385990731</v>
      </c>
      <c r="CO19" s="22">
        <f ca="1">CM19+CM21-CM20</f>
        <v>33897275.542956531</v>
      </c>
      <c r="CP19" s="22">
        <f t="shared" ref="CP19:CZ19" ca="1" si="18">CO19+CO21-CO20</f>
        <v>33884347.552630343</v>
      </c>
      <c r="CQ19" s="22">
        <f t="shared" ca="1" si="18"/>
        <v>33871276.315690771</v>
      </c>
      <c r="CR19" s="22">
        <f t="shared" ca="1" si="18"/>
        <v>33858114.562601238</v>
      </c>
      <c r="CS19" s="22">
        <f t="shared" ca="1" si="18"/>
        <v>33844993.55557254</v>
      </c>
      <c r="CT19" s="22">
        <f t="shared" ca="1" si="18"/>
        <v>33831799.294064365</v>
      </c>
      <c r="CU19" s="22">
        <f t="shared" ca="1" si="18"/>
        <v>33818615.043680802</v>
      </c>
      <c r="CV19" s="22">
        <f t="shared" ca="1" si="18"/>
        <v>33805383.33582554</v>
      </c>
      <c r="CW19" s="22">
        <f t="shared" ca="1" si="18"/>
        <v>33792065.42799513</v>
      </c>
      <c r="CX19" s="22">
        <f t="shared" ca="1" si="18"/>
        <v>33778713.129388385</v>
      </c>
      <c r="CY19" s="22">
        <f t="shared" ca="1" si="18"/>
        <v>33765274.833545439</v>
      </c>
      <c r="CZ19" s="22">
        <f t="shared" ca="1" si="18"/>
        <v>33751801.326215036</v>
      </c>
      <c r="DA19" s="23">
        <f ca="1">CZ19</f>
        <v>33751801.326215036</v>
      </c>
      <c r="DB19" s="22">
        <f ca="1">CZ19+CZ21-CZ20</f>
        <v>33738323.501295932</v>
      </c>
      <c r="DC19" s="22">
        <f t="shared" ref="DC19:DM19" ca="1" si="19">DB19+DB21-DB20</f>
        <v>33724761.961445808</v>
      </c>
      <c r="DD19" s="22">
        <f t="shared" ca="1" si="19"/>
        <v>33711170.503450632</v>
      </c>
      <c r="DE19" s="22">
        <f t="shared" ca="1" si="19"/>
        <v>33697540.742059663</v>
      </c>
      <c r="DF19" s="22">
        <f t="shared" ca="1" si="19"/>
        <v>33683856.903801739</v>
      </c>
      <c r="DG19" s="22">
        <f t="shared" ca="1" si="19"/>
        <v>33670146.685600281</v>
      </c>
      <c r="DH19" s="22">
        <f t="shared" ca="1" si="19"/>
        <v>33656412.240737692</v>
      </c>
      <c r="DI19" s="22">
        <f t="shared" ca="1" si="19"/>
        <v>33642709.008309834</v>
      </c>
      <c r="DJ19" s="22">
        <f t="shared" ca="1" si="19"/>
        <v>33629049.247971743</v>
      </c>
      <c r="DK19" s="22">
        <f t="shared" ca="1" si="19"/>
        <v>33615408.87837743</v>
      </c>
      <c r="DL19" s="22">
        <f t="shared" ca="1" si="19"/>
        <v>33601763.758312553</v>
      </c>
      <c r="DM19" s="22">
        <f t="shared" ca="1" si="19"/>
        <v>33588033.738549374</v>
      </c>
      <c r="DN19" s="23">
        <f ca="1">DM19</f>
        <v>33588033.738549374</v>
      </c>
      <c r="DO19" s="22">
        <f ca="1">DM19+DM21-DM20</f>
        <v>33574231.283188015</v>
      </c>
      <c r="DP19" s="22">
        <f t="shared" ref="DP19:DZ19" ca="1" si="20">DO19+DO21-DO20</f>
        <v>33560406.959510528</v>
      </c>
      <c r="DQ19" s="22">
        <f t="shared" ca="1" si="20"/>
        <v>33546583.188253075</v>
      </c>
      <c r="DR19" s="22">
        <f t="shared" ca="1" si="20"/>
        <v>33532654.202648848</v>
      </c>
      <c r="DS19" s="22">
        <f t="shared" ca="1" si="20"/>
        <v>33518758.698166687</v>
      </c>
      <c r="DT19" s="22">
        <f t="shared" ca="1" si="20"/>
        <v>33504841.441345375</v>
      </c>
      <c r="DU19" s="22">
        <f t="shared" ca="1" si="20"/>
        <v>33491003.033382669</v>
      </c>
      <c r="DV19" s="22">
        <f t="shared" ca="1" si="20"/>
        <v>33477206.791793548</v>
      </c>
      <c r="DW19" s="22">
        <f t="shared" ca="1" si="20"/>
        <v>33463399.444755558</v>
      </c>
      <c r="DX19" s="22">
        <f t="shared" ca="1" si="20"/>
        <v>33449583.654425327</v>
      </c>
      <c r="DY19" s="22">
        <f t="shared" ca="1" si="20"/>
        <v>33435744.634601071</v>
      </c>
      <c r="DZ19" s="22">
        <f t="shared" ca="1" si="20"/>
        <v>33421917.458244924</v>
      </c>
      <c r="EA19" s="23">
        <f ca="1">DZ19</f>
        <v>33421917.458244924</v>
      </c>
      <c r="EB19" s="22">
        <f ca="1">DZ19+DZ21-DZ20</f>
        <v>33408135.441668328</v>
      </c>
      <c r="EC19" s="22">
        <f t="shared" ref="EC19:EM19" ca="1" si="21">EB19+EB21-EB20</f>
        <v>33394385.366044249</v>
      </c>
      <c r="ED19" s="22">
        <f t="shared" ca="1" si="21"/>
        <v>33380529.794901587</v>
      </c>
      <c r="EE19" s="22">
        <f t="shared" ca="1" si="21"/>
        <v>33366604.503790103</v>
      </c>
      <c r="EF19" s="22">
        <f t="shared" ca="1" si="21"/>
        <v>33352749.075707257</v>
      </c>
      <c r="EG19" s="22">
        <f t="shared" ca="1" si="21"/>
        <v>33338897.59849165</v>
      </c>
      <c r="EH19" s="22">
        <f t="shared" ca="1" si="21"/>
        <v>33325063.339268766</v>
      </c>
      <c r="EI19" s="22">
        <f t="shared" ca="1" si="21"/>
        <v>33311268.508881643</v>
      </c>
      <c r="EJ19" s="22">
        <f t="shared" ca="1" si="21"/>
        <v>33297573.424499214</v>
      </c>
      <c r="EK19" s="22">
        <f t="shared" ca="1" si="21"/>
        <v>33283921.13325109</v>
      </c>
      <c r="EL19" s="22">
        <f t="shared" ca="1" si="21"/>
        <v>33270214.457420442</v>
      </c>
      <c r="EM19" s="22">
        <f t="shared" ca="1" si="21"/>
        <v>33256541.847737353</v>
      </c>
      <c r="EN19" s="23">
        <f ca="1">EM19</f>
        <v>33256541.847737353</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206219.69254903056</v>
      </c>
      <c r="F20" s="24">
        <f ca="1">E19/Inputs!B19/12</f>
        <v>206215.00780073309</v>
      </c>
      <c r="G20" s="24">
        <f ca="1">F19/Inputs!B19/12</f>
        <v>206208.3781639917</v>
      </c>
      <c r="H20" s="24">
        <f ca="1">G19/Inputs!B19/12</f>
        <v>206199.41726861664</v>
      </c>
      <c r="I20" s="24">
        <f ca="1">H19/Inputs!B19/12</f>
        <v>206188.41995481335</v>
      </c>
      <c r="J20" s="24">
        <f ca="1">I19/Inputs!B19/12</f>
        <v>206175.29263317154</v>
      </c>
      <c r="K20" s="24">
        <f ca="1">J19/Inputs!B19/12</f>
        <v>206160.37180882043</v>
      </c>
      <c r="L20" s="24">
        <f ca="1">K19/Inputs!B19/12</f>
        <v>206144.26622815069</v>
      </c>
      <c r="M20" s="24">
        <f ca="1">L19/Inputs!B19/12</f>
        <v>206126.04925028639</v>
      </c>
      <c r="N20" s="25">
        <f ca="1">SUM(B20:M20)</f>
        <v>2474302.9389063008</v>
      </c>
      <c r="O20" s="24">
        <f ca="1">M19/Inputs!B19/12</f>
        <v>206106.30443056984</v>
      </c>
      <c r="P20" s="24">
        <f ca="1">O19/Inputs!B19/12</f>
        <v>206084.97377574033</v>
      </c>
      <c r="Q20" s="24">
        <f ca="1">P19/Inputs!B19/12</f>
        <v>206061.40810357477</v>
      </c>
      <c r="R20" s="24">
        <f ca="1">Q19/Inputs!B19/12</f>
        <v>206036.10822530545</v>
      </c>
      <c r="S20" s="24">
        <f ca="1">R19/Inputs!B19/12</f>
        <v>206008.76850259028</v>
      </c>
      <c r="T20" s="24">
        <f ca="1">S19/Inputs!B19/12</f>
        <v>205980.22263807114</v>
      </c>
      <c r="U20" s="24">
        <f ca="1">T19/Inputs!B19/12</f>
        <v>205950.26426535216</v>
      </c>
      <c r="V20" s="24">
        <f ca="1">U19/Inputs!B19/12</f>
        <v>205918.37880666216</v>
      </c>
      <c r="W20" s="24">
        <f ca="1">V19/Inputs!B19/12</f>
        <v>205885.34156602868</v>
      </c>
      <c r="X20" s="24">
        <f ca="1">W19/Inputs!B19/12</f>
        <v>205850.59568666315</v>
      </c>
      <c r="Y20" s="24">
        <f ca="1">X19/Inputs!B19/12</f>
        <v>205814.57151342661</v>
      </c>
      <c r="Z20" s="24">
        <f ca="1">Y19/Inputs!B19/12</f>
        <v>205777.05389998644</v>
      </c>
      <c r="AA20" s="25">
        <f ca="1">SUM(O20:Z20)</f>
        <v>2471473.9914139714</v>
      </c>
      <c r="AB20" s="24">
        <f ca="1">Z19/Inputs!B19/12</f>
        <v>205738.65933684094</v>
      </c>
      <c r="AC20" s="24">
        <f ca="1">AB19/Inputs!B19/12</f>
        <v>205698.60250333161</v>
      </c>
      <c r="AD20" s="24">
        <f ca="1">AC19/Inputs!B19/12</f>
        <v>205657.20184778122</v>
      </c>
      <c r="AE20" s="24">
        <f ca="1">AD19/Inputs!B19/12</f>
        <v>205614.33956616142</v>
      </c>
      <c r="AF20" s="24">
        <f ca="1">AE19/Inputs!B19/12</f>
        <v>205570.25615549515</v>
      </c>
      <c r="AG20" s="24">
        <f ca="1">AF19/Inputs!B19/12</f>
        <v>205525.45747456502</v>
      </c>
      <c r="AH20" s="24">
        <f ca="1">AG19/Inputs!B19/12</f>
        <v>205479.49591447102</v>
      </c>
      <c r="AI20" s="24">
        <f ca="1">AH19/Inputs!B19/12</f>
        <v>205431.90243957317</v>
      </c>
      <c r="AJ20" s="24">
        <f ca="1">AI19/Inputs!B19/12</f>
        <v>205382.83312310779</v>
      </c>
      <c r="AK20" s="24">
        <f ca="1">AJ19/Inputs!B19/12</f>
        <v>205332.63747507674</v>
      </c>
      <c r="AL20" s="24">
        <f ca="1">AK19/Inputs!B19/12</f>
        <v>205281.47568832108</v>
      </c>
      <c r="AM20" s="24">
        <f ca="1">AL19/Inputs!B19/12</f>
        <v>205229.10922119662</v>
      </c>
      <c r="AN20" s="25">
        <f ca="1">SUM(AB20:AM20)</f>
        <v>2465941.9707459221</v>
      </c>
      <c r="AO20" s="24">
        <f ca="1">AM19/Inputs!B19/12</f>
        <v>205175.2137721359</v>
      </c>
      <c r="AP20" s="24">
        <f ca="1">AO19/Inputs!B19/12</f>
        <v>205120.16922720231</v>
      </c>
      <c r="AQ20" s="24">
        <f ca="1">AP19/Inputs!B19/12</f>
        <v>205064.0466827864</v>
      </c>
      <c r="AR20" s="24">
        <f ca="1">AQ19/Inputs!B19/12</f>
        <v>205007.27628639922</v>
      </c>
      <c r="AS20" s="24">
        <f ca="1">AR19/Inputs!B19/12</f>
        <v>204949.8768391312</v>
      </c>
      <c r="AT20" s="24">
        <f ca="1">AS19/Inputs!B19/12</f>
        <v>204891.21085514189</v>
      </c>
      <c r="AU20" s="24">
        <f ca="1">AT19/Inputs!B19/12</f>
        <v>204832.16456743341</v>
      </c>
      <c r="AV20" s="24">
        <f ca="1">AU19/Inputs!B19/12</f>
        <v>204772.44378819584</v>
      </c>
      <c r="AW20" s="24">
        <f ca="1">AV19/Inputs!B19/12</f>
        <v>204711.50271903328</v>
      </c>
      <c r="AX20" s="24">
        <f ca="1">AW19/Inputs!B19/12</f>
        <v>204649.97721170748</v>
      </c>
      <c r="AY20" s="24">
        <f ca="1">AX19/Inputs!B19/12</f>
        <v>204588.16222158933</v>
      </c>
      <c r="AZ20" s="24">
        <f ca="1">AY19/Inputs!B19/12</f>
        <v>204525.60100031123</v>
      </c>
      <c r="BA20" s="25">
        <f ca="1">SUM(AO20:AZ20)</f>
        <v>2458287.6451710677</v>
      </c>
      <c r="BB20" s="24">
        <f ca="1">AZ19/Inputs!B19/12</f>
        <v>204462.01162825467</v>
      </c>
      <c r="BC20" s="24">
        <f ca="1">BB19/Inputs!B19/12</f>
        <v>204397.14907837112</v>
      </c>
      <c r="BD20" s="24">
        <f ca="1">BC19/Inputs!B19/12</f>
        <v>204331.56055589681</v>
      </c>
      <c r="BE20" s="24">
        <f ca="1">BD19/Inputs!B19/12</f>
        <v>204264.98748768761</v>
      </c>
      <c r="BF20" s="24">
        <f ca="1">BE19/Inputs!B19/12</f>
        <v>204197.79665310122</v>
      </c>
      <c r="BG20" s="24">
        <f ca="1">BF19/Inputs!B19/12</f>
        <v>204130.0882168354</v>
      </c>
      <c r="BH20" s="24">
        <f ca="1">BG19/Inputs!B19/12</f>
        <v>204061.76676462719</v>
      </c>
      <c r="BI20" s="24">
        <f ca="1">BH19/Inputs!B19/12</f>
        <v>203992.49762585285</v>
      </c>
      <c r="BJ20" s="24">
        <f ca="1">BI19/Inputs!B19/12</f>
        <v>203923.30737851001</v>
      </c>
      <c r="BK20" s="24">
        <f ca="1">BJ19/Inputs!B19/12</f>
        <v>203853.48656000578</v>
      </c>
      <c r="BL20" s="24">
        <f ca="1">BK19/Inputs!B19/12</f>
        <v>203783.09349733431</v>
      </c>
      <c r="BM20" s="24">
        <f ca="1">BL19/Inputs!B19/12</f>
        <v>203712.81808059136</v>
      </c>
      <c r="BN20" s="25">
        <f ca="1">SUM(BB20:BM20)</f>
        <v>2449110.5635270686</v>
      </c>
      <c r="BO20" s="24">
        <f ca="1">BM19/Inputs!B19/12</f>
        <v>203642.2279447013</v>
      </c>
      <c r="BP20" s="24">
        <f ca="1">BO19/Inputs!B19/12</f>
        <v>203570.93964599725</v>
      </c>
      <c r="BQ20" s="24">
        <f ca="1">BP19/Inputs!B19/12</f>
        <v>203499.18857082506</v>
      </c>
      <c r="BR20" s="24">
        <f ca="1">BQ19/Inputs!B19/12</f>
        <v>203426.71227178315</v>
      </c>
      <c r="BS20" s="24">
        <f ca="1">BR19/Inputs!B19/12</f>
        <v>203353.61837167488</v>
      </c>
      <c r="BT20" s="24">
        <f ca="1">BS19/Inputs!B19/12</f>
        <v>203279.99184676298</v>
      </c>
      <c r="BU20" s="24">
        <f ca="1">BT19/Inputs!B19/12</f>
        <v>203206.64674939538</v>
      </c>
      <c r="BV20" s="24">
        <f ca="1">BU19/Inputs!B19/12</f>
        <v>203132.83271273811</v>
      </c>
      <c r="BW20" s="24">
        <f ca="1">BV19/Inputs!B19/12</f>
        <v>203058.37497488665</v>
      </c>
      <c r="BX20" s="24">
        <f ca="1">BW19/Inputs!B19/12</f>
        <v>202983.85827742913</v>
      </c>
      <c r="BY20" s="24">
        <f ca="1">BX19/Inputs!B19/12</f>
        <v>202909.27607547768</v>
      </c>
      <c r="BZ20" s="24">
        <f ca="1">BY19/Inputs!B19/12</f>
        <v>202834.4151546658</v>
      </c>
      <c r="CA20" s="25">
        <f ca="1">SUM(BO20:BZ20)</f>
        <v>2438898.0825963374</v>
      </c>
      <c r="CB20" s="24">
        <f ca="1">BZ19/Inputs!B19/12</f>
        <v>202759.68477462351</v>
      </c>
      <c r="CC20" s="24">
        <f ca="1">CB19/Inputs!B19/12</f>
        <v>202684.58851936864</v>
      </c>
      <c r="CD20" s="24">
        <f ca="1">CC19/Inputs!B19/12</f>
        <v>202609.02012185298</v>
      </c>
      <c r="CE20" s="24">
        <f ca="1">CD19/Inputs!B19/12</f>
        <v>202533.4662404499</v>
      </c>
      <c r="CF20" s="24">
        <f ca="1">CE19/Inputs!B19/12</f>
        <v>202457.60351953947</v>
      </c>
      <c r="CG20" s="24">
        <f ca="1">CF19/Inputs!B19/12</f>
        <v>202381.0622710069</v>
      </c>
      <c r="CH20" s="24">
        <f ca="1">CG19/Inputs!B19/12</f>
        <v>202304.59158414762</v>
      </c>
      <c r="CI20" s="24">
        <f ca="1">CH19/Inputs!B19/12</f>
        <v>202228.33356979417</v>
      </c>
      <c r="CJ20" s="24">
        <f ca="1">CI19/Inputs!B19/12</f>
        <v>202152.41881340556</v>
      </c>
      <c r="CK20" s="24">
        <f ca="1">CJ19/Inputs!B19/12</f>
        <v>202076.10915765105</v>
      </c>
      <c r="CL20" s="24">
        <f ca="1">CK19/Inputs!B19/12</f>
        <v>201999.740819809</v>
      </c>
      <c r="CM20" s="24">
        <f ca="1">CL19/Inputs!B19/12</f>
        <v>201923.35765497456</v>
      </c>
      <c r="CN20" s="25">
        <f ca="1">SUM(CB20:CM20)</f>
        <v>2428109.9770466229</v>
      </c>
      <c r="CO20" s="24">
        <f ca="1">CM19/Inputs!B19/12</f>
        <v>201846.56777375436</v>
      </c>
      <c r="CP20" s="24">
        <f ca="1">CO19/Inputs!B19/12</f>
        <v>201769.49727950315</v>
      </c>
      <c r="CQ20" s="24">
        <f ca="1">CP19/Inputs!B19/12</f>
        <v>201692.544956133</v>
      </c>
      <c r="CR20" s="24">
        <f ca="1">CQ19/Inputs!B19/12</f>
        <v>201614.73997434982</v>
      </c>
      <c r="CS20" s="24">
        <f ca="1">CR19/Inputs!B19/12</f>
        <v>201536.39620595975</v>
      </c>
      <c r="CT20" s="24">
        <f ca="1">CS19/Inputs!B19/12</f>
        <v>201458.29497364606</v>
      </c>
      <c r="CU20" s="24">
        <f ca="1">CT19/Inputs!B19/12</f>
        <v>201379.75770276409</v>
      </c>
      <c r="CV20" s="24">
        <f ca="1">CU19/Inputs!B19/12</f>
        <v>201301.28002190954</v>
      </c>
      <c r="CW20" s="24">
        <f ca="1">CV19/Inputs!B19/12</f>
        <v>201222.51985610439</v>
      </c>
      <c r="CX20" s="24">
        <f ca="1">CW19/Inputs!B19/12</f>
        <v>201143.24659520912</v>
      </c>
      <c r="CY20" s="24">
        <f ca="1">CX19/Inputs!B19/12</f>
        <v>201063.7686273118</v>
      </c>
      <c r="CZ20" s="24">
        <f ca="1">CY19/Inputs!B19/12</f>
        <v>200983.7787711038</v>
      </c>
      <c r="DA20" s="25">
        <f ca="1">SUM(CO20:CZ20)</f>
        <v>2417012.3927377495</v>
      </c>
      <c r="DB20" s="24">
        <f ca="1">CZ19/Inputs!B19/12</f>
        <v>200903.57932270854</v>
      </c>
      <c r="DC20" s="24">
        <f ca="1">DB19/Inputs!B19/12</f>
        <v>200823.35417438054</v>
      </c>
      <c r="DD20" s="24">
        <f ca="1">DC19/Inputs!B19/12</f>
        <v>200742.63072289174</v>
      </c>
      <c r="DE20" s="24">
        <f ca="1">DD19/Inputs!B19/12</f>
        <v>200661.72918720613</v>
      </c>
      <c r="DF20" s="24">
        <f ca="1">DE19/Inputs!B19/12</f>
        <v>200580.59965511702</v>
      </c>
      <c r="DG20" s="24">
        <f ca="1">DF19/Inputs!B19/12</f>
        <v>200499.14823691512</v>
      </c>
      <c r="DH20" s="24">
        <f ca="1">DG19/Inputs!B19/12</f>
        <v>200417.53979523978</v>
      </c>
      <c r="DI20" s="24">
        <f ca="1">DH19/Inputs!B19/12</f>
        <v>200335.78714724816</v>
      </c>
      <c r="DJ20" s="24">
        <f ca="1">DI19/Inputs!B19/12</f>
        <v>200254.22028755854</v>
      </c>
      <c r="DK20" s="24">
        <f ca="1">DJ19/Inputs!B19/12</f>
        <v>200172.91219030798</v>
      </c>
      <c r="DL20" s="24">
        <f ca="1">DK19/Inputs!B19/12</f>
        <v>200091.71951415137</v>
      </c>
      <c r="DM20" s="24">
        <f ca="1">DL19/Inputs!B19/12</f>
        <v>200010.49856138424</v>
      </c>
      <c r="DN20" s="25">
        <f ca="1">SUM(DB20:DM20)</f>
        <v>2405493.7187951095</v>
      </c>
      <c r="DO20" s="24">
        <f ca="1">DM19/Inputs!B19/12</f>
        <v>199928.77225327006</v>
      </c>
      <c r="DP20" s="24">
        <f ca="1">DO19/Inputs!B19/12</f>
        <v>199846.61478088106</v>
      </c>
      <c r="DQ20" s="24">
        <f ca="1">DP19/Inputs!B19/12</f>
        <v>199764.32713994361</v>
      </c>
      <c r="DR20" s="24">
        <f ca="1">DQ19/Inputs!B19/12</f>
        <v>199682.04278722068</v>
      </c>
      <c r="DS20" s="24">
        <f ca="1">DR19/Inputs!B19/12</f>
        <v>199599.1321586241</v>
      </c>
      <c r="DT20" s="24">
        <f ca="1">DS19/Inputs!B19/12</f>
        <v>199516.42082242074</v>
      </c>
      <c r="DU20" s="24">
        <f ca="1">DT19/Inputs!B19/12</f>
        <v>199433.58000800817</v>
      </c>
      <c r="DV20" s="24">
        <f ca="1">DU19/Inputs!B19/12</f>
        <v>199351.20853203969</v>
      </c>
      <c r="DW20" s="24">
        <f ca="1">DV19/Inputs!B19/12</f>
        <v>199269.08804639018</v>
      </c>
      <c r="DX20" s="24">
        <f ca="1">DW19/Inputs!B19/12</f>
        <v>199186.90145687832</v>
      </c>
      <c r="DY20" s="24">
        <f ca="1">DX19/Inputs!B19/12</f>
        <v>199104.66460967457</v>
      </c>
      <c r="DZ20" s="24">
        <f ca="1">DY19/Inputs!B19/12</f>
        <v>199022.28949167303</v>
      </c>
      <c r="EA20" s="25">
        <f ca="1">SUM(DO20:DZ20)</f>
        <v>2393705.0420870241</v>
      </c>
      <c r="EB20" s="24">
        <f ca="1">DZ19/Inputs!B19/12</f>
        <v>198939.98487050549</v>
      </c>
      <c r="EC20" s="24">
        <f ca="1">EB19/Inputs!B19/12</f>
        <v>198857.94905754959</v>
      </c>
      <c r="ED20" s="24">
        <f ca="1">EC19/Inputs!B19/12</f>
        <v>198776.10336931099</v>
      </c>
      <c r="EE20" s="24">
        <f ca="1">ED19/Inputs!B19/12</f>
        <v>198693.62973155707</v>
      </c>
      <c r="EF20" s="24">
        <f ca="1">EE19/Inputs!B19/12</f>
        <v>198610.74109398873</v>
      </c>
      <c r="EG20" s="24">
        <f ca="1">EF19/Inputs!B19/12</f>
        <v>198528.26830778128</v>
      </c>
      <c r="EH20" s="24">
        <f ca="1">EG19/Inputs!B19/12</f>
        <v>198445.8190386408</v>
      </c>
      <c r="EI20" s="24">
        <f ca="1">EH19/Inputs!B19/12</f>
        <v>198363.47225755217</v>
      </c>
      <c r="EJ20" s="24">
        <f ca="1">EI19/Inputs!B19/12</f>
        <v>198281.36017191454</v>
      </c>
      <c r="EK20" s="24">
        <f ca="1">EJ19/Inputs!B19/12</f>
        <v>198199.84181249535</v>
      </c>
      <c r="EL20" s="24">
        <f ca="1">EK19/Inputs!B19/12</f>
        <v>198118.57817411365</v>
      </c>
      <c r="EM20" s="24">
        <f ca="1">EL19/Inputs!B19/12</f>
        <v>198036.99081797883</v>
      </c>
      <c r="EN20" s="25">
        <f ca="1">SUM(EB20:EM20)</f>
        <v>2381852.7387033887</v>
      </c>
    </row>
    <row r="21" spans="1:144" ht="12.75" customHeight="1" outlineLevel="1">
      <c r="A21" s="11" t="str">
        <f>Labels!B19</f>
        <v>Capital Investment</v>
      </c>
      <c r="B21" s="24">
        <f>B20+(B22-B19)/Inputs!B22/12</f>
        <v>206222.01441622889</v>
      </c>
      <c r="C21" s="24">
        <f ca="1">C20+(C22-C19)/Inputs!B22/12</f>
        <v>205831.94072690577</v>
      </c>
      <c r="D21" s="24">
        <f ca="1">D20+(D22-D19)/Inputs!B22/12</f>
        <v>205434.97670225357</v>
      </c>
      <c r="E21" s="24">
        <f ca="1">E20+(E22-E19)/Inputs!B22/12</f>
        <v>205105.91357647249</v>
      </c>
      <c r="F21" s="24">
        <f ca="1">F20+(F22-F19)/Inputs!B22/12</f>
        <v>204709.57737772667</v>
      </c>
      <c r="G21" s="24">
        <f ca="1">G20+(G22-G19)/Inputs!B22/12</f>
        <v>204360.82944504503</v>
      </c>
      <c r="H21" s="24">
        <f ca="1">H20+(H22-H19)/Inputs!B22/12</f>
        <v>203994.02723279325</v>
      </c>
      <c r="I21" s="24">
        <f ca="1">I20+(I22-I19)/Inputs!B22/12</f>
        <v>203681.72146383274</v>
      </c>
      <c r="J21" s="24">
        <f ca="1">J20+(J22-J19)/Inputs!B22/12</f>
        <v>203469.55508064938</v>
      </c>
      <c r="K21" s="24">
        <f ca="1">K20+(K22-K19)/Inputs!B22/12</f>
        <v>203099.91952760966</v>
      </c>
      <c r="L21" s="24">
        <f ca="1">L20+(L22-L19)/Inputs!B22/12</f>
        <v>202827.136515775</v>
      </c>
      <c r="M21" s="24">
        <f ca="1">M20+(M22-M19)/Inputs!B22/12</f>
        <v>202542.49923892849</v>
      </c>
      <c r="N21" s="25">
        <f ca="1">SUM(B21:M21)</f>
        <v>2451280.1113042207</v>
      </c>
      <c r="O21" s="24">
        <f ca="1">O20+(O22-O19)/Inputs!B22/12</f>
        <v>202147.27150675966</v>
      </c>
      <c r="P21" s="24">
        <f ca="1">P20+(P22-P19)/Inputs!B22/12</f>
        <v>201834.59422648951</v>
      </c>
      <c r="Q21" s="24">
        <f ca="1">Q20+(Q22-Q19)/Inputs!B22/12</f>
        <v>201468.33468743277</v>
      </c>
      <c r="R21" s="24">
        <f ca="1">R20+(R22-R19)/Inputs!B22/12</f>
        <v>201240.40298608958</v>
      </c>
      <c r="S21" s="24">
        <f ca="1">S20+(S22-S19)/Inputs!B22/12</f>
        <v>200975.76188580829</v>
      </c>
      <c r="T21" s="24">
        <f ca="1">T20+(T22-T19)/Inputs!B22/12</f>
        <v>200623.46557815449</v>
      </c>
      <c r="U21" s="24">
        <f ca="1">U20+(U22-U19)/Inputs!B22/12</f>
        <v>200400.00783892485</v>
      </c>
      <c r="V21" s="24">
        <f ca="1">V20+(V22-V19)/Inputs!B22/12</f>
        <v>200081.07107324747</v>
      </c>
      <c r="W21" s="24">
        <f ca="1">W20+(W22-W19)/Inputs!B22/12</f>
        <v>199833.2804622977</v>
      </c>
      <c r="X21" s="24">
        <f ca="1">X20+(X22-X19)/Inputs!B22/12</f>
        <v>199547.636628718</v>
      </c>
      <c r="Y21" s="24">
        <f ca="1">Y20+(Y22-Y19)/Inputs!B22/12</f>
        <v>199364.28490497961</v>
      </c>
      <c r="Z21" s="24">
        <f ca="1">Z20+(Z22-Z19)/Inputs!B22/12</f>
        <v>199047.50587042191</v>
      </c>
      <c r="AA21" s="25">
        <f ca="1">SUM(O21:Z21)</f>
        <v>2406563.6176493238</v>
      </c>
      <c r="AB21" s="24">
        <f ca="1">AB20+(AB22-AB19)/Inputs!B22/12</f>
        <v>198783.34920438234</v>
      </c>
      <c r="AC21" s="24">
        <f ca="1">AC20+(AC22-AC19)/Inputs!B22/12</f>
        <v>198497.7391911973</v>
      </c>
      <c r="AD21" s="24">
        <f ca="1">AD20+(AD22-AD19)/Inputs!B22/12</f>
        <v>198251.18885585119</v>
      </c>
      <c r="AE21" s="24">
        <f ca="1">AE20+(AE22-AE19)/Inputs!B22/12</f>
        <v>198088.16116990312</v>
      </c>
      <c r="AF21" s="24">
        <f ca="1">AF20+(AF22-AF19)/Inputs!B22/12</f>
        <v>197848.71405971065</v>
      </c>
      <c r="AG21" s="24">
        <f ca="1">AG20+(AG22-AG19)/Inputs!B22/12</f>
        <v>197529.75369172677</v>
      </c>
      <c r="AH21" s="24">
        <f ca="1">AH20+(AH22-AH19)/Inputs!B22/12</f>
        <v>197235.85074829619</v>
      </c>
      <c r="AI21" s="24">
        <f ca="1">AI20+(AI22-AI19)/Inputs!B22/12</f>
        <v>196999.0335703571</v>
      </c>
      <c r="AJ21" s="24">
        <f ca="1">AJ20+(AJ22-AJ19)/Inputs!B22/12</f>
        <v>196787.65294815769</v>
      </c>
      <c r="AK21" s="24">
        <f ca="1">AK20+(AK22-AK19)/Inputs!B22/12</f>
        <v>196535.07099816212</v>
      </c>
      <c r="AL21" s="24">
        <f ca="1">AL20+(AL22-AL19)/Inputs!B22/12</f>
        <v>196227.04024612735</v>
      </c>
      <c r="AM21" s="24">
        <f ca="1">AM20+(AM22-AM19)/Inputs!B22/12</f>
        <v>195981.62567235072</v>
      </c>
      <c r="AN21" s="25">
        <f ca="1">SUM(AB21:AM21)</f>
        <v>2368765.1803562222</v>
      </c>
      <c r="AO21" s="24">
        <f ca="1">AO20+(AO22-AO19)/Inputs!B22/12</f>
        <v>195746.62631026283</v>
      </c>
      <c r="AP21" s="24">
        <f ca="1">AP20+(AP22-AP19)/Inputs!B22/12</f>
        <v>195582.74263416251</v>
      </c>
      <c r="AQ21" s="24">
        <f ca="1">AQ20+(AQ22-AQ19)/Inputs!B22/12</f>
        <v>195420.93954176642</v>
      </c>
      <c r="AR21" s="24">
        <f ca="1">AR20+(AR22-AR19)/Inputs!B22/12</f>
        <v>195151.39097619805</v>
      </c>
      <c r="AS21" s="24">
        <f ca="1">AS20+(AS22-AS19)/Inputs!B22/12</f>
        <v>195030.10050410911</v>
      </c>
      <c r="AT21" s="24">
        <f ca="1">AT20+(AT22-AT19)/Inputs!B22/12</f>
        <v>194858.11994322532</v>
      </c>
      <c r="AU21" s="24">
        <f ca="1">AU20+(AU22-AU19)/Inputs!B22/12</f>
        <v>194594.06494812327</v>
      </c>
      <c r="AV21" s="24">
        <f ca="1">AV20+(AV22-AV19)/Inputs!B22/12</f>
        <v>194436.1585574506</v>
      </c>
      <c r="AW21" s="24">
        <f ca="1">AW20+(AW22-AW19)/Inputs!B22/12</f>
        <v>194326.58437918371</v>
      </c>
      <c r="AX21" s="24">
        <f ca="1">AX20+(AX22-AX19)/Inputs!B22/12</f>
        <v>194139.69203699016</v>
      </c>
      <c r="AY21" s="24">
        <f ca="1">AY20+(AY22-AY19)/Inputs!B22/12</f>
        <v>193905.14771608482</v>
      </c>
      <c r="AZ21" s="24">
        <f ca="1">AZ20+(AZ22-AZ19)/Inputs!B22/12</f>
        <v>193628.69261987857</v>
      </c>
      <c r="BA21" s="25">
        <f ca="1">SUM(AO21:AZ21)</f>
        <v>2336820.2601674357</v>
      </c>
      <c r="BB21" s="24">
        <f ca="1">BB20+(BB22-BB19)/Inputs!B22/12</f>
        <v>193443.13985256627</v>
      </c>
      <c r="BC21" s="24">
        <f ca="1">BC20+(BC22-BC19)/Inputs!B22/12</f>
        <v>193212.87361921961</v>
      </c>
      <c r="BD21" s="24">
        <f ca="1">BD20+(BD22-BD19)/Inputs!B22/12</f>
        <v>193043.50034538904</v>
      </c>
      <c r="BE21" s="24">
        <f ca="1">BE20+(BE22-BE19)/Inputs!B22/12</f>
        <v>192889.97019503554</v>
      </c>
      <c r="BF21" s="24">
        <f ca="1">BF20+(BF22-BF19)/Inputs!B22/12</f>
        <v>192719.79268212098</v>
      </c>
      <c r="BG21" s="24">
        <f ca="1">BG20+(BG22-BG19)/Inputs!B22/12</f>
        <v>192492.87290274454</v>
      </c>
      <c r="BH21" s="24">
        <f ca="1">BH20+(BH22-BH19)/Inputs!B22/12</f>
        <v>192437.80521103228</v>
      </c>
      <c r="BI21" s="24">
        <f ca="1">BI20+(BI22-BI19)/Inputs!B22/12</f>
        <v>192262.60011714243</v>
      </c>
      <c r="BJ21" s="24">
        <f ca="1">BJ20+(BJ22-BJ19)/Inputs!B22/12</f>
        <v>192097.27284969867</v>
      </c>
      <c r="BK21" s="24">
        <f ca="1">BK20+(BK22-BK19)/Inputs!B22/12</f>
        <v>192047.21654719164</v>
      </c>
      <c r="BL21" s="24">
        <f ca="1">BL20+(BL22-BL19)/Inputs!B22/12</f>
        <v>191923.95066780705</v>
      </c>
      <c r="BM21" s="24">
        <f ca="1">BM20+(BM22-BM19)/Inputs!B22/12</f>
        <v>191736.38389830716</v>
      </c>
      <c r="BN21" s="25">
        <f ca="1">SUM(BB21:BM21)</f>
        <v>2310307.378888255</v>
      </c>
      <c r="BO21" s="24">
        <f ca="1">BO20+(BO22-BO19)/Inputs!B22/12</f>
        <v>191588.04731577387</v>
      </c>
      <c r="BP21" s="24">
        <f ca="1">BP20+(BP22-BP19)/Inputs!B22/12</f>
        <v>191394.92140695773</v>
      </c>
      <c r="BQ21" s="24">
        <f ca="1">BQ20+(BQ22-BQ19)/Inputs!B22/12</f>
        <v>191219.41335264064</v>
      </c>
      <c r="BR21" s="24">
        <f ca="1">BR20+(BR22-BR19)/Inputs!B22/12</f>
        <v>191057.45608658122</v>
      </c>
      <c r="BS21" s="24">
        <f ca="1">BS20+(BS22-BS19)/Inputs!B22/12</f>
        <v>191031.6420139125</v>
      </c>
      <c r="BT21" s="24">
        <f ca="1">BT20+(BT22-BT19)/Inputs!B22/12</f>
        <v>190879.23368834244</v>
      </c>
      <c r="BU21" s="24">
        <f ca="1">BU20+(BU22-BU19)/Inputs!B22/12</f>
        <v>190697.74679034838</v>
      </c>
      <c r="BV21" s="24">
        <f ca="1">BV20+(BV22-BV19)/Inputs!B22/12</f>
        <v>190614.02753986898</v>
      </c>
      <c r="BW21" s="24">
        <f ca="1">BW20+(BW22-BW19)/Inputs!B22/12</f>
        <v>190528.56504704355</v>
      </c>
      <c r="BX21" s="24">
        <f ca="1">BX20+(BX22-BX19)/Inputs!B22/12</f>
        <v>190407.22358104092</v>
      </c>
      <c r="BY21" s="24">
        <f ca="1">BY20+(BY22-BY19)/Inputs!B22/12</f>
        <v>190354.57222837381</v>
      </c>
      <c r="BZ21" s="24">
        <f ca="1">BZ20+(BZ22-BZ19)/Inputs!B22/12</f>
        <v>190218.24427184637</v>
      </c>
      <c r="CA21" s="25">
        <f ca="1">SUM(BO21:BZ21)</f>
        <v>2289991.0933227306</v>
      </c>
      <c r="CB21" s="24">
        <f ca="1">CB20+(CB22-CB19)/Inputs!B22/12</f>
        <v>190064.19399199422</v>
      </c>
      <c r="CC21" s="24">
        <f ca="1">CC20+(CC22-CC19)/Inputs!B22/12</f>
        <v>189991.53644365165</v>
      </c>
      <c r="CD21" s="24">
        <f ca="1">CD20+(CD22-CD19)/Inputs!B22/12</f>
        <v>189864.0830089032</v>
      </c>
      <c r="CE21" s="24">
        <f ca="1">CE20+(CE22-CE19)/Inputs!B22/12</f>
        <v>189674.53648697541</v>
      </c>
      <c r="CF21" s="24">
        <f ca="1">CF20+(CF22-CF19)/Inputs!B22/12</f>
        <v>189610.52812717971</v>
      </c>
      <c r="CG21" s="24">
        <f ca="1">CG20+(CG22-CG19)/Inputs!B22/12</f>
        <v>189569.71585962144</v>
      </c>
      <c r="CH21" s="24">
        <f ca="1">CH20+(CH22-CH19)/Inputs!B22/12</f>
        <v>189550.9125108681</v>
      </c>
      <c r="CI21" s="24">
        <f ca="1">CI20+(CI22-CI19)/Inputs!B22/12</f>
        <v>189408.31140303321</v>
      </c>
      <c r="CJ21" s="24">
        <f ca="1">CJ20+(CJ22-CJ19)/Inputs!B22/12</f>
        <v>189322.53805593794</v>
      </c>
      <c r="CK21" s="24">
        <f ca="1">CK20+(CK22-CK19)/Inputs!B22/12</f>
        <v>189243.73746547053</v>
      </c>
      <c r="CL21" s="24">
        <f ca="1">CL20+(CL22-CL19)/Inputs!B22/12</f>
        <v>189099.04077481508</v>
      </c>
      <c r="CM21" s="24">
        <f ca="1">CM20+(CM22-CM19)/Inputs!B22/12</f>
        <v>188975.51462077067</v>
      </c>
      <c r="CN21" s="25">
        <f ca="1">SUM(CB21:CM21)</f>
        <v>2274374.6487492211</v>
      </c>
      <c r="CO21" s="24">
        <f ca="1">CO20+(CO22-CO19)/Inputs!B22/12</f>
        <v>188918.57744756193</v>
      </c>
      <c r="CP21" s="24">
        <f ca="1">CP20+(CP22-CP19)/Inputs!B22/12</f>
        <v>188698.26033992774</v>
      </c>
      <c r="CQ21" s="24">
        <f ca="1">CQ20+(CQ22-CQ19)/Inputs!B22/12</f>
        <v>188530.79186659754</v>
      </c>
      <c r="CR21" s="24">
        <f ca="1">CR20+(CR22-CR19)/Inputs!B22/12</f>
        <v>188493.73294565111</v>
      </c>
      <c r="CS21" s="24">
        <f ca="1">CS20+(CS22-CS19)/Inputs!B22/12</f>
        <v>188342.13469778819</v>
      </c>
      <c r="CT21" s="24">
        <f ca="1">CT20+(CT22-CT19)/Inputs!B22/12</f>
        <v>188274.04459008726</v>
      </c>
      <c r="CU21" s="24">
        <f ca="1">CU20+(CU22-CU19)/Inputs!B22/12</f>
        <v>188148.04984749976</v>
      </c>
      <c r="CV21" s="24">
        <f ca="1">CV20+(CV22-CV19)/Inputs!B22/12</f>
        <v>187983.37219149765</v>
      </c>
      <c r="CW21" s="24">
        <f ca="1">CW20+(CW22-CW19)/Inputs!B22/12</f>
        <v>187870.22124936047</v>
      </c>
      <c r="CX21" s="24">
        <f ca="1">CX20+(CX22-CX19)/Inputs!B22/12</f>
        <v>187704.95075226779</v>
      </c>
      <c r="CY21" s="24">
        <f ca="1">CY20+(CY22-CY19)/Inputs!B22/12</f>
        <v>187590.26129690721</v>
      </c>
      <c r="CZ21" s="24">
        <f ca="1">CZ20+(CZ22-CZ19)/Inputs!B22/12</f>
        <v>187505.95385199861</v>
      </c>
      <c r="DA21" s="25">
        <f ca="1">SUM(CO21:CZ21)</f>
        <v>2258060.351077145</v>
      </c>
      <c r="DB21" s="24">
        <f ca="1">DB20+(DB22-DB19)/Inputs!B22/12</f>
        <v>187342.03947259049</v>
      </c>
      <c r="DC21" s="24">
        <f ca="1">DC20+(DC22-DC19)/Inputs!B22/12</f>
        <v>187231.89617920411</v>
      </c>
      <c r="DD21" s="24">
        <f ca="1">DD20+(DD22-DD19)/Inputs!B22/12</f>
        <v>187112.8693319259</v>
      </c>
      <c r="DE21" s="24">
        <f ca="1">DE20+(DE22-DE19)/Inputs!B22/12</f>
        <v>186977.89092927868</v>
      </c>
      <c r="DF21" s="24">
        <f ca="1">DF20+(DF22-DF19)/Inputs!B22/12</f>
        <v>186870.38145365889</v>
      </c>
      <c r="DG21" s="24">
        <f ca="1">DG20+(DG22-DG19)/Inputs!B22/12</f>
        <v>186764.70337432742</v>
      </c>
      <c r="DH21" s="24">
        <f ca="1">DH20+(DH22-DH19)/Inputs!B22/12</f>
        <v>186714.3073673863</v>
      </c>
      <c r="DI21" s="24">
        <f ca="1">DI20+(DI22-DI19)/Inputs!B22/12</f>
        <v>186676.02680915582</v>
      </c>
      <c r="DJ21" s="24">
        <f ca="1">DJ20+(DJ22-DJ19)/Inputs!B22/12</f>
        <v>186613.85069324472</v>
      </c>
      <c r="DK21" s="24">
        <f ca="1">DK20+(DK22-DK19)/Inputs!B22/12</f>
        <v>186527.79212543205</v>
      </c>
      <c r="DL21" s="24">
        <f ca="1">DL20+(DL22-DL19)/Inputs!B22/12</f>
        <v>186361.69975097597</v>
      </c>
      <c r="DM21" s="24">
        <f ca="1">DM20+(DM22-DM19)/Inputs!B22/12</f>
        <v>186208.04320002149</v>
      </c>
      <c r="DN21" s="25">
        <f ca="1">SUM(DB21:DM21)</f>
        <v>2241401.500687202</v>
      </c>
      <c r="DO21" s="24">
        <f ca="1">DO20+(DO22-DO19)/Inputs!B22/12</f>
        <v>186104.44857578</v>
      </c>
      <c r="DP21" s="24">
        <f ca="1">DP20+(DP22-DP19)/Inputs!B22/12</f>
        <v>186022.84352342779</v>
      </c>
      <c r="DQ21" s="24">
        <f ca="1">DQ20+(DQ22-DQ19)/Inputs!B22/12</f>
        <v>185835.34153571815</v>
      </c>
      <c r="DR21" s="24">
        <f ca="1">DR20+(DR22-DR19)/Inputs!B22/12</f>
        <v>185786.53830505558</v>
      </c>
      <c r="DS21" s="24">
        <f ca="1">DS20+(DS22-DS19)/Inputs!B22/12</f>
        <v>185681.87533731695</v>
      </c>
      <c r="DT21" s="24">
        <f ca="1">DT20+(DT22-DT19)/Inputs!B22/12</f>
        <v>185678.01285971561</v>
      </c>
      <c r="DU21" s="24">
        <f ca="1">DU20+(DU22-DU19)/Inputs!B22/12</f>
        <v>185637.33841888572</v>
      </c>
      <c r="DV21" s="24">
        <f ca="1">DV20+(DV22-DV19)/Inputs!B22/12</f>
        <v>185543.86149405211</v>
      </c>
      <c r="DW21" s="24">
        <f ca="1">DW20+(DW22-DW19)/Inputs!B22/12</f>
        <v>185453.29771615795</v>
      </c>
      <c r="DX21" s="24">
        <f ca="1">DX20+(DX22-DX19)/Inputs!B22/12</f>
        <v>185347.88163262533</v>
      </c>
      <c r="DY21" s="24">
        <f ca="1">DY20+(DY22-DY19)/Inputs!B22/12</f>
        <v>185277.48825352866</v>
      </c>
      <c r="DZ21" s="24">
        <f ca="1">DZ20+(DZ22-DZ19)/Inputs!B22/12</f>
        <v>185240.27291507483</v>
      </c>
      <c r="EA21" s="25">
        <f ca="1">SUM(DO21:DZ21)</f>
        <v>2227609.2005673391</v>
      </c>
      <c r="EB21" s="24">
        <f ca="1">EB20+(EB22-EB19)/Inputs!B22/12</f>
        <v>185189.90924642378</v>
      </c>
      <c r="EC21" s="24">
        <f ca="1">EC20+(EC22-EC19)/Inputs!B22/12</f>
        <v>185002.37791488675</v>
      </c>
      <c r="ED21" s="24">
        <f ca="1">ED20+(ED22-ED19)/Inputs!B22/12</f>
        <v>184850.81225782764</v>
      </c>
      <c r="EE21" s="24">
        <f ca="1">EE20+(EE22-EE19)/Inputs!B22/12</f>
        <v>184838.20164871396</v>
      </c>
      <c r="EF21" s="24">
        <f ca="1">EF20+(EF22-EF19)/Inputs!B22/12</f>
        <v>184759.26387838129</v>
      </c>
      <c r="EG21" s="24">
        <f ca="1">EG20+(EG22-EG19)/Inputs!B22/12</f>
        <v>184694.00908489962</v>
      </c>
      <c r="EH21" s="24">
        <f ca="1">EH20+(EH22-EH19)/Inputs!B22/12</f>
        <v>184650.98865151661</v>
      </c>
      <c r="EI21" s="24">
        <f ca="1">EI20+(EI22-EI19)/Inputs!B22/12</f>
        <v>184668.38787512257</v>
      </c>
      <c r="EJ21" s="24">
        <f ca="1">EJ20+(EJ22-EJ19)/Inputs!B22/12</f>
        <v>184629.06892379106</v>
      </c>
      <c r="EK21" s="24">
        <f ca="1">EK20+(EK22-EK19)/Inputs!B22/12</f>
        <v>184493.16598184707</v>
      </c>
      <c r="EL21" s="24">
        <f ca="1">EL20+(EL22-EL19)/Inputs!B22/12</f>
        <v>184445.96849102623</v>
      </c>
      <c r="EM21" s="24">
        <f ca="1">EM20+(EM22-EM19)/Inputs!B22/12</f>
        <v>184387.6619109539</v>
      </c>
      <c r="EN21" s="25">
        <f ca="1">SUM(EB21:EM21)</f>
        <v>2216609.8158653905</v>
      </c>
    </row>
    <row r="22" spans="1:144" ht="12.75" customHeight="1" outlineLevel="1">
      <c r="A22" s="9" t="str">
        <f>Labels!B14</f>
        <v>Desired Capital</v>
      </c>
      <c r="B22" s="28">
        <f>Inputs!B20*B10/(1/Inputs!B19/12+'(Other Computations)'!B144)</f>
        <v>34645298.421926454</v>
      </c>
      <c r="C22" s="28">
        <f ca="1">Inputs!B20*C10/(1/Inputs!B19/12+'(Other Computations)'!B144)</f>
        <v>34631255.769110821</v>
      </c>
      <c r="D22" s="28">
        <f ca="1">Inputs!B20*D10/(1/Inputs!B19/12+'(Other Computations)'!B144)</f>
        <v>34616574.990534022</v>
      </c>
      <c r="E22" s="28">
        <f ca="1">Inputs!B20*E10/(1/Inputs!B19/12+'(Other Computations)'!B144)</f>
        <v>34604025.26751107</v>
      </c>
      <c r="F22" s="28">
        <f ca="1">Inputs!B20*F10/(1/Inputs!B19/12+'(Other Computations)'!B144)</f>
        <v>34588812.03632237</v>
      </c>
      <c r="G22" s="28">
        <f ca="1">Inputs!B20*G10/(1/Inputs!B19/12+'(Other Computations)'!B144)</f>
        <v>34574990.347245514</v>
      </c>
      <c r="H22" s="28">
        <f ca="1">Inputs!B20*H10/(1/Inputs!B19/12+'(Other Computations)'!B144)</f>
        <v>34560260.511119001</v>
      </c>
      <c r="I22" s="28">
        <f ca="1">Inputs!B20*I10/(1/Inputs!B19/12+'(Other Computations)'!B144)</f>
        <v>34547208.016697519</v>
      </c>
      <c r="J22" s="28">
        <f ca="1">Inputs!B20*J10/(1/Inputs!B19/12+'(Other Computations)'!B144)</f>
        <v>34537535.911991037</v>
      </c>
      <c r="K22" s="28">
        <f ca="1">Inputs!B20*K10/(1/Inputs!B19/12+'(Other Computations)'!B144)</f>
        <v>34522060.444205731</v>
      </c>
      <c r="L22" s="28">
        <f ca="1">Inputs!B20*L10/(1/Inputs!B19/12+'(Other Computations)'!B144)</f>
        <v>34509759.604402587</v>
      </c>
      <c r="M22" s="28">
        <f ca="1">Inputs!B20*M10/(1/Inputs!B19/12+'(Other Computations)'!B144)</f>
        <v>34496851.343926847</v>
      </c>
      <c r="N22" s="29">
        <f ca="1">M22</f>
        <v>34496851.343926847</v>
      </c>
      <c r="O22" s="28">
        <f ca="1">Inputs!B20*O10/(1/Inputs!B19/12+'(Other Computations)'!B144)</f>
        <v>34479750.409067206</v>
      </c>
      <c r="P22" s="28">
        <f ca="1">Inputs!B20*P10/(1/Inputs!B19/12+'(Other Computations)'!B144)</f>
        <v>34465302.897627532</v>
      </c>
      <c r="Q22" s="28">
        <f ca="1">Inputs!B20*Q10/(1/Inputs!B19/12+'(Other Computations)'!B144)</f>
        <v>34448715.538870201</v>
      </c>
      <c r="R22" s="28">
        <f ca="1">Inputs!B20*R10/(1/Inputs!B19/12+'(Other Computations)'!B144)</f>
        <v>34436827.719823398</v>
      </c>
      <c r="S22" s="28">
        <f ca="1">Inputs!B20*S10/(1/Inputs!B19/12+'(Other Computations)'!B144)</f>
        <v>34423489.164991796</v>
      </c>
      <c r="T22" s="28">
        <f ca="1">Inputs!B20*T10/(1/Inputs!B19/12+'(Other Computations)'!B144)</f>
        <v>34406801.142422162</v>
      </c>
      <c r="U22" s="28">
        <f ca="1">Inputs!B20*U10/(1/Inputs!B19/12+'(Other Computations)'!B144)</f>
        <v>34394478.408167861</v>
      </c>
      <c r="V22" s="28">
        <f ca="1">Inputs!B20*V10/(1/Inputs!B19/12+'(Other Computations)'!B144)</f>
        <v>34378594.304689892</v>
      </c>
      <c r="W22" s="28">
        <f ca="1">Inputs!B20*W10/(1/Inputs!B19/12+'(Other Computations)'!B144)</f>
        <v>34365025.875625089</v>
      </c>
      <c r="X22" s="28">
        <f ca="1">Inputs!B20*X10/(1/Inputs!B19/12+'(Other Computations)'!B144)</f>
        <v>34349941.488169648</v>
      </c>
      <c r="Y22" s="28">
        <f ca="1">Inputs!B20*Y10/(1/Inputs!B19/12+'(Other Computations)'!B144)</f>
        <v>34338334.737293631</v>
      </c>
      <c r="Z22" s="28">
        <f ca="1">Inputs!B20*Z10/(1/Inputs!B19/12+'(Other Computations)'!B144)</f>
        <v>34321831.03952495</v>
      </c>
      <c r="AA22" s="29">
        <f ca="1">Z22</f>
        <v>34321831.03952495</v>
      </c>
      <c r="AB22" s="28">
        <f ca="1">Inputs!B20*AB10/(1/Inputs!B19/12+'(Other Computations)'!B144)</f>
        <v>34306974.055791199</v>
      </c>
      <c r="AC22" s="28">
        <f ca="1">Inputs!B20*AC10/(1/Inputs!B19/12+'(Other Computations)'!B144)</f>
        <v>34291178.831190415</v>
      </c>
      <c r="AD22" s="28">
        <f ca="1">Inputs!B20*AD10/(1/Inputs!B19/12+'(Other Computations)'!B144)</f>
        <v>34276592.579405636</v>
      </c>
      <c r="AE22" s="28">
        <f ca="1">Inputs!B20*AE10/(1/Inputs!B19/12+'(Other Computations)'!B144)</f>
        <v>34264860.611857884</v>
      </c>
      <c r="AF22" s="28">
        <f ca="1">Inputs!B20*AF10/(1/Inputs!B19/12+'(Other Computations)'!B144)</f>
        <v>34250301.340278678</v>
      </c>
      <c r="AG22" s="28">
        <f ca="1">Inputs!B20*AG10/(1/Inputs!B19/12+'(Other Computations)'!B144)</f>
        <v>34232709.977448955</v>
      </c>
      <c r="AH22" s="28">
        <f ca="1">Inputs!B20*AH10/(1/Inputs!B19/12+'(Other Computations)'!B144)</f>
        <v>34215788.383865997</v>
      </c>
      <c r="AI22" s="28">
        <f ca="1">Inputs!B20*AI10/(1/Inputs!B19/12+'(Other Computations)'!B144)</f>
        <v>34200732.685390331</v>
      </c>
      <c r="AJ22" s="28">
        <f ca="1">Inputs!B20*AJ10/(1/Inputs!B19/12+'(Other Computations)'!B144)</f>
        <v>34186456.609514691</v>
      </c>
      <c r="AK22" s="28">
        <f ca="1">Inputs!B20*AK10/(1/Inputs!B19/12+'(Other Computations)'!B144)</f>
        <v>34170575.522469014</v>
      </c>
      <c r="AL22" s="28">
        <f ca="1">Inputs!B20*AL10/(1/Inputs!B19/12+'(Other Computations)'!B144)</f>
        <v>34152530.673242055</v>
      </c>
      <c r="AM22" s="28">
        <f ca="1">Inputs!B20*AM10/(1/Inputs!B19/12+'(Other Computations)'!B144)</f>
        <v>34136526.505960383</v>
      </c>
      <c r="AN22" s="29">
        <f ca="1">AM22</f>
        <v>34136526.505960383</v>
      </c>
      <c r="AO22" s="28">
        <f ca="1">Inputs!B20*AO10/(1/Inputs!B19/12+'(Other Computations)'!B144)</f>
        <v>34120759.281542554</v>
      </c>
      <c r="AP22" s="28">
        <f ca="1">Inputs!B20*AP10/(1/Inputs!B19/12+'(Other Computations)'!B144)</f>
        <v>34107412.485358678</v>
      </c>
      <c r="AQ22" s="28">
        <f ca="1">Inputs!B20*AQ10/(1/Inputs!B19/12+'(Other Computations)'!B144)</f>
        <v>34094070.559038348</v>
      </c>
      <c r="AR22" s="28">
        <f ca="1">Inputs!B20*AR10/(1/Inputs!B19/12+'(Other Computations)'!B144)</f>
        <v>34076767.4378068</v>
      </c>
      <c r="AS22" s="28">
        <f ca="1">Inputs!B20*AS10/(1/Inputs!B19/12+'(Other Computations)'!B144)</f>
        <v>34064611.475603044</v>
      </c>
      <c r="AT22" s="28">
        <f ca="1">Inputs!B20*AT10/(1/Inputs!B19/12+'(Other Computations)'!B144)</f>
        <v>34050612.37449982</v>
      </c>
      <c r="AU22" s="28">
        <f ca="1">Inputs!B20*AU10/(1/Inputs!B19/12+'(Other Computations)'!B144)</f>
        <v>34033198.970121734</v>
      </c>
      <c r="AV22" s="28">
        <f ca="1">Inputs!B20*AV10/(1/Inputs!B19/12+'(Other Computations)'!B144)</f>
        <v>34019426.188490763</v>
      </c>
      <c r="AW22" s="28">
        <f ca="1">Inputs!B20*AW10/(1/Inputs!B19/12+'(Other Computations)'!B144)</f>
        <v>34007339.111332268</v>
      </c>
      <c r="AX22" s="28">
        <f ca="1">Inputs!B20*AX10/(1/Inputs!B19/12+'(Other Computations)'!B144)</f>
        <v>33992440.98693718</v>
      </c>
      <c r="AY22" s="28">
        <f ca="1">Inputs!B20*AY10/(1/Inputs!B19/12+'(Other Computations)'!B144)</f>
        <v>33975712.445854127</v>
      </c>
      <c r="AZ22" s="28">
        <f ca="1">Inputs!B20*AZ10/(1/Inputs!B19/12+'(Other Computations)'!B144)</f>
        <v>33957329.251851209</v>
      </c>
      <c r="BA22" s="29">
        <f ca="1">AZ22</f>
        <v>33957329.251851209</v>
      </c>
      <c r="BB22" s="28">
        <f ca="1">Inputs!B20*BB10/(1/Inputs!B19/12+'(Other Computations)'!B144)</f>
        <v>33942041.661241569</v>
      </c>
      <c r="BC22" s="28">
        <f ca="1">Inputs!B20*BC10/(1/Inputs!B19/12+'(Other Computations)'!B144)</f>
        <v>33925068.25686121</v>
      </c>
      <c r="BD22" s="28">
        <f ca="1">Inputs!B20*BD10/(1/Inputs!B19/12+'(Other Computations)'!B144)</f>
        <v>33910147.730353236</v>
      </c>
      <c r="BE22" s="28">
        <f ca="1">Inputs!B20*BE10/(1/Inputs!B19/12+'(Other Computations)'!B144)</f>
        <v>33895729.21518553</v>
      </c>
      <c r="BF22" s="28">
        <f ca="1">Inputs!B20*BF10/(1/Inputs!B19/12+'(Other Computations)'!B144)</f>
        <v>33880646.677473061</v>
      </c>
      <c r="BG22" s="28">
        <f ca="1">Inputs!B20*BG10/(1/Inputs!B19/12+'(Other Computations)'!B144)</f>
        <v>33863437.065150097</v>
      </c>
      <c r="BH22" s="28">
        <f ca="1">Inputs!B20*BH10/(1/Inputs!B19/12+'(Other Computations)'!B144)</f>
        <v>33852276.985213861</v>
      </c>
      <c r="BI22" s="28">
        <f ca="1">Inputs!B20*BI10/(1/Inputs!B19/12+'(Other Computations)'!B144)</f>
        <v>33836839.329276107</v>
      </c>
      <c r="BJ22" s="28">
        <f ca="1">Inputs!B20*BJ10/(1/Inputs!B19/12+'(Other Computations)'!B144)</f>
        <v>33821648.499043763</v>
      </c>
      <c r="BK22" s="28">
        <f ca="1">Inputs!B20*BK10/(1/Inputs!B19/12+'(Other Computations)'!B144)</f>
        <v>33810533.987090856</v>
      </c>
      <c r="BL22" s="28">
        <f ca="1">Inputs!B20*BL10/(1/Inputs!B19/12+'(Other Computations)'!B144)</f>
        <v>33796824.295676365</v>
      </c>
      <c r="BM22" s="28">
        <f ca="1">Inputs!B20*BM10/(1/Inputs!B19/12+'(Other Computations)'!B144)</f>
        <v>33780742.664147586</v>
      </c>
      <c r="BN22" s="29">
        <f ca="1">BM22</f>
        <v>33780742.664147586</v>
      </c>
      <c r="BO22" s="28">
        <f ca="1">Inputs!B20*BO10/(1/Inputs!B19/12+'(Other Computations)'!B144)</f>
        <v>33765967.35788615</v>
      </c>
      <c r="BP22" s="28">
        <f ca="1">Inputs!B20*BP10/(1/Inputs!B19/12+'(Other Computations)'!B144)</f>
        <v>33749527.02329319</v>
      </c>
      <c r="BQ22" s="28">
        <f ca="1">Inputs!B20*BQ10/(1/Inputs!B19/12+'(Other Computations)'!B144)</f>
        <v>33733615.75380493</v>
      </c>
      <c r="BR22" s="28">
        <f ca="1">Inputs!B20*BR10/(1/Inputs!B19/12+'(Other Computations)'!B144)</f>
        <v>33718114.66377411</v>
      </c>
      <c r="BS22" s="28">
        <f ca="1">Inputs!B20*BS10/(1/Inputs!B19/12+'(Other Computations)'!B144)</f>
        <v>33707447.481376737</v>
      </c>
      <c r="BT22" s="28">
        <f ca="1">Inputs!B20*BT10/(1/Inputs!B19/12+'(Other Computations)'!B144)</f>
        <v>33692289.360195287</v>
      </c>
      <c r="BU22" s="28">
        <f ca="1">Inputs!B20*BU10/(1/Inputs!B19/12+'(Other Computations)'!B144)</f>
        <v>33675995.49721431</v>
      </c>
      <c r="BV22" s="28">
        <f ca="1">Inputs!B20*BV10/(1/Inputs!B19/12+'(Other Computations)'!B144)</f>
        <v>33663130.009557672</v>
      </c>
      <c r="BW22" s="28">
        <f ca="1">Inputs!B20*BW10/(1/Inputs!B19/12+'(Other Computations)'!B144)</f>
        <v>33650215.03320574</v>
      </c>
      <c r="BX22" s="28">
        <f ca="1">Inputs!B20*BX10/(1/Inputs!B19/12+'(Other Computations)'!B144)</f>
        <v>33635999.531610273</v>
      </c>
      <c r="BY22" s="28">
        <f ca="1">Inputs!B20*BY10/(1/Inputs!B19/12+'(Other Computations)'!B144)</f>
        <v>33624212.407488115</v>
      </c>
      <c r="BZ22" s="28">
        <f ca="1">Inputs!B20*BZ10/(1/Inputs!B19/12+'(Other Computations)'!B144)</f>
        <v>33609444.890355252</v>
      </c>
      <c r="CA22" s="29">
        <f ca="1">BZ22</f>
        <v>33609444.890355252</v>
      </c>
      <c r="CB22" s="28">
        <f ca="1">Inputs!B20*CB10/(1/Inputs!B19/12+'(Other Computations)'!B144)</f>
        <v>33593973.203079276</v>
      </c>
      <c r="CC22" s="28">
        <f ca="1">Inputs!B20*CC10/(1/Inputs!B19/12+'(Other Computations)'!B144)</f>
        <v>33581365.505745493</v>
      </c>
      <c r="CD22" s="28">
        <f ca="1">Inputs!B20*CD10/(1/Inputs!B19/12+'(Other Computations)'!B144)</f>
        <v>33566804.59232939</v>
      </c>
      <c r="CE22" s="28">
        <f ca="1">Inputs!B20*CE10/(1/Inputs!B19/12+'(Other Computations)'!B144)</f>
        <v>33549955.920157552</v>
      </c>
      <c r="CF22" s="28">
        <f ca="1">Inputs!B20*CF10/(1/Inputs!B19/12+'(Other Computations)'!B144)</f>
        <v>33537523.747404207</v>
      </c>
      <c r="CG22" s="28">
        <f ca="1">Inputs!B20*CG10/(1/Inputs!B19/12+'(Other Computations)'!B144)</f>
        <v>33525962.915326923</v>
      </c>
      <c r="CH22" s="28">
        <f ca="1">Inputs!B20*CH10/(1/Inputs!B19/12+'(Other Computations)'!B144)</f>
        <v>33515227.593087353</v>
      </c>
      <c r="CI22" s="28">
        <f ca="1">Inputs!B20*CI10/(1/Inputs!B19/12+'(Other Computations)'!B144)</f>
        <v>33500085.56264874</v>
      </c>
      <c r="CJ22" s="28">
        <f ca="1">Inputs!B20*CJ10/(1/Inputs!B19/12+'(Other Computations)'!B144)</f>
        <v>33486910.631216541</v>
      </c>
      <c r="CK22" s="28">
        <f ca="1">Inputs!B20*CK10/(1/Inputs!B19/12+'(Other Computations)'!B144)</f>
        <v>33473991.07680941</v>
      </c>
      <c r="CL22" s="28">
        <f ca="1">Inputs!B20*CL10/(1/Inputs!B19/12+'(Other Computations)'!B144)</f>
        <v>33458698.884415947</v>
      </c>
      <c r="CM22" s="28">
        <f ca="1">Inputs!B20*CM10/(1/Inputs!B19/12+'(Other Computations)'!B144)</f>
        <v>33444101.036759391</v>
      </c>
      <c r="CN22" s="29">
        <f ca="1">CM22</f>
        <v>33444101.036759391</v>
      </c>
      <c r="CO22" s="28">
        <f ca="1">Inputs!B20*CO10/(1/Inputs!B19/12+'(Other Computations)'!B144)</f>
        <v>33431867.891213603</v>
      </c>
      <c r="CP22" s="28">
        <f ca="1">Inputs!B20*CP10/(1/Inputs!B19/12+'(Other Computations)'!B144)</f>
        <v>33413783.022805627</v>
      </c>
      <c r="CQ22" s="28">
        <f ca="1">Inputs!B20*CQ10/(1/Inputs!B19/12+'(Other Computations)'!B144)</f>
        <v>33397453.204467494</v>
      </c>
      <c r="CR22" s="28">
        <f ca="1">Inputs!B20*CR10/(1/Inputs!B19/12+'(Other Computations)'!B144)</f>
        <v>33385758.309568085</v>
      </c>
      <c r="CS22" s="28">
        <f ca="1">Inputs!B20*CS10/(1/Inputs!B19/12+'(Other Computations)'!B144)</f>
        <v>33370000.141278364</v>
      </c>
      <c r="CT22" s="28">
        <f ca="1">Inputs!B20*CT10/(1/Inputs!B19/12+'(Other Computations)'!B144)</f>
        <v>33357166.280256249</v>
      </c>
      <c r="CU22" s="28">
        <f ca="1">Inputs!B20*CU10/(1/Inputs!B19/12+'(Other Computations)'!B144)</f>
        <v>33342273.560891286</v>
      </c>
      <c r="CV22" s="28">
        <f ca="1">Inputs!B20*CV10/(1/Inputs!B19/12+'(Other Computations)'!B144)</f>
        <v>33325938.653930712</v>
      </c>
      <c r="CW22" s="28">
        <f ca="1">Inputs!B20*CW10/(1/Inputs!B19/12+'(Other Computations)'!B144)</f>
        <v>33311382.678152349</v>
      </c>
      <c r="CX22" s="28">
        <f ca="1">Inputs!B20*CX10/(1/Inputs!B19/12+'(Other Computations)'!B144)</f>
        <v>33294934.479042497</v>
      </c>
      <c r="CY22" s="28">
        <f ca="1">Inputs!B20*CY10/(1/Inputs!B19/12+'(Other Computations)'!B144)</f>
        <v>33280228.569650874</v>
      </c>
      <c r="CZ22" s="28">
        <f ca="1">Inputs!B20*CZ10/(1/Inputs!B19/12+'(Other Computations)'!B144)</f>
        <v>33266599.629127249</v>
      </c>
      <c r="DA22" s="29">
        <f ca="1">CZ22</f>
        <v>33266599.629127249</v>
      </c>
      <c r="DB22" s="28">
        <f ca="1">Inputs!B20*DB10/(1/Inputs!B19/12+'(Other Computations)'!B144)</f>
        <v>33250108.066691682</v>
      </c>
      <c r="DC22" s="28">
        <f ca="1">Inputs!B20*DC10/(1/Inputs!B19/12+'(Other Computations)'!B144)</f>
        <v>33235469.473619457</v>
      </c>
      <c r="DD22" s="28">
        <f ca="1">Inputs!B20*DD10/(1/Inputs!B19/12+'(Other Computations)'!B144)</f>
        <v>33220499.093375862</v>
      </c>
      <c r="DE22" s="28">
        <f ca="1">Inputs!B20*DE10/(1/Inputs!B19/12+'(Other Computations)'!B144)</f>
        <v>33204922.564774275</v>
      </c>
      <c r="DF22" s="28">
        <f ca="1">Inputs!B20*DF10/(1/Inputs!B19/12+'(Other Computations)'!B144)</f>
        <v>33190289.048549246</v>
      </c>
      <c r="DG22" s="28">
        <f ca="1">Inputs!B20*DG10/(1/Inputs!B19/12+'(Other Computations)'!B144)</f>
        <v>33175706.670547124</v>
      </c>
      <c r="DH22" s="28">
        <f ca="1">Inputs!B20*DH10/(1/Inputs!B19/12+'(Other Computations)'!B144)</f>
        <v>33163095.873334967</v>
      </c>
      <c r="DI22" s="28">
        <f ca="1">Inputs!B20*DI10/(1/Inputs!B19/12+'(Other Computations)'!B144)</f>
        <v>33150957.63613851</v>
      </c>
      <c r="DJ22" s="28">
        <f ca="1">Inputs!B20*DJ10/(1/Inputs!B19/12+'(Other Computations)'!B144)</f>
        <v>33137995.942576446</v>
      </c>
      <c r="DK22" s="28">
        <f ca="1">Inputs!B20*DK10/(1/Inputs!B19/12+'(Other Computations)'!B144)</f>
        <v>33124184.556041896</v>
      </c>
      <c r="DL22" s="28">
        <f ca="1">Inputs!B20*DL10/(1/Inputs!B19/12+'(Other Computations)'!B144)</f>
        <v>33107483.046838239</v>
      </c>
      <c r="DM22" s="28">
        <f ca="1">Inputs!B20*DM10/(1/Inputs!B19/12+'(Other Computations)'!B144)</f>
        <v>33091145.345540315</v>
      </c>
      <c r="DN22" s="29">
        <f ca="1">DM22</f>
        <v>33091145.345540315</v>
      </c>
      <c r="DO22" s="28">
        <f ca="1">Inputs!B20*DO10/(1/Inputs!B19/12+'(Other Computations)'!B144)</f>
        <v>33076555.630798373</v>
      </c>
      <c r="DP22" s="28">
        <f ca="1">Inputs!B20*DP10/(1/Inputs!B19/12+'(Other Computations)'!B144)</f>
        <v>33062751.194242209</v>
      </c>
      <c r="DQ22" s="28">
        <f ca="1">Inputs!B20*DQ10/(1/Inputs!B19/12+'(Other Computations)'!B144)</f>
        <v>33045139.706500959</v>
      </c>
      <c r="DR22" s="28">
        <f ca="1">Inputs!B20*DR10/(1/Inputs!B19/12+'(Other Computations)'!B144)</f>
        <v>33032416.041290905</v>
      </c>
      <c r="DS22" s="28">
        <f ca="1">Inputs!B20*DS10/(1/Inputs!B19/12+'(Other Computations)'!B144)</f>
        <v>33017737.45259963</v>
      </c>
      <c r="DT22" s="28">
        <f ca="1">Inputs!B20*DT10/(1/Inputs!B19/12+'(Other Computations)'!B144)</f>
        <v>33006658.754687991</v>
      </c>
      <c r="DU22" s="28">
        <f ca="1">Inputs!B20*DU10/(1/Inputs!B19/12+'(Other Computations)'!B144)</f>
        <v>32994338.336174261</v>
      </c>
      <c r="DV22" s="28">
        <f ca="1">Inputs!B20*DV10/(1/Inputs!B19/12+'(Other Computations)'!B144)</f>
        <v>32980142.298425995</v>
      </c>
      <c r="DW22" s="28">
        <f ca="1">Inputs!B20*DW10/(1/Inputs!B19/12+'(Other Computations)'!B144)</f>
        <v>32966030.992867198</v>
      </c>
      <c r="DX22" s="28">
        <f ca="1">Inputs!B20*DX10/(1/Inputs!B19/12+'(Other Computations)'!B144)</f>
        <v>32951378.940752219</v>
      </c>
      <c r="DY22" s="28">
        <f ca="1">Inputs!B20*DY10/(1/Inputs!B19/12+'(Other Computations)'!B144)</f>
        <v>32937966.285779819</v>
      </c>
      <c r="DZ22" s="28">
        <f ca="1">Inputs!B20*DZ10/(1/Inputs!B19/12+'(Other Computations)'!B144)</f>
        <v>32925764.861487389</v>
      </c>
      <c r="EA22" s="29">
        <f ca="1">DZ22</f>
        <v>32925764.861487389</v>
      </c>
      <c r="EB22" s="28">
        <f ca="1">Inputs!B20*EB10/(1/Inputs!B19/12+'(Other Computations)'!B144)</f>
        <v>32913132.719201386</v>
      </c>
      <c r="EC22" s="28">
        <f ca="1">Inputs!B20*EC10/(1/Inputs!B19/12+'(Other Computations)'!B144)</f>
        <v>32895584.804908387</v>
      </c>
      <c r="ED22" s="28">
        <f ca="1">Inputs!B20*ED10/(1/Inputs!B19/12+'(Other Computations)'!B144)</f>
        <v>32879219.314888187</v>
      </c>
      <c r="EE22" s="28">
        <f ca="1">Inputs!B20*EE10/(1/Inputs!B19/12+'(Other Computations)'!B144)</f>
        <v>32867809.092807751</v>
      </c>
      <c r="EF22" s="28">
        <f ca="1">Inputs!B20*EF10/(1/Inputs!B19/12+'(Other Computations)'!B144)</f>
        <v>32854095.895945389</v>
      </c>
      <c r="EG22" s="28">
        <f ca="1">Inputs!B20*EG10/(1/Inputs!B19/12+'(Other Computations)'!B144)</f>
        <v>32840864.26646791</v>
      </c>
      <c r="EH22" s="28">
        <f ca="1">Inputs!B20*EH10/(1/Inputs!B19/12+'(Other Computations)'!B144)</f>
        <v>32828449.445332296</v>
      </c>
      <c r="EI22" s="28">
        <f ca="1">Inputs!B20*EI10/(1/Inputs!B19/12+'(Other Computations)'!B144)</f>
        <v>32818245.471114177</v>
      </c>
      <c r="EJ22" s="28">
        <f ca="1">Inputs!B20*EJ10/(1/Inputs!B19/12+'(Other Computations)'!B144)</f>
        <v>32806090.939566769</v>
      </c>
      <c r="EK22" s="28">
        <f ca="1">Inputs!B20*EK10/(1/Inputs!B19/12+'(Other Computations)'!B144)</f>
        <v>32790480.803347751</v>
      </c>
      <c r="EL22" s="28">
        <f ca="1">Inputs!B20*EL10/(1/Inputs!B19/12+'(Other Computations)'!B144)</f>
        <v>32778000.508829296</v>
      </c>
      <c r="EM22" s="28">
        <f ca="1">Inputs!B20*EM10/(1/Inputs!B19/12+'(Other Computations)'!B144)</f>
        <v>32765166.007084455</v>
      </c>
      <c r="EN22" s="29">
        <f ca="1">EM22</f>
        <v>32765166.007084455</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139.99408899053486</v>
      </c>
      <c r="E28" s="31">
        <f ca="1">D28+'(Other Computations)'!B61*(D29-D28)/Inputs!B28/12</f>
        <v>139.98216939986301</v>
      </c>
      <c r="F28" s="31">
        <f ca="1">E28+'(Other Computations)'!B61*(E29-E28)/Inputs!B28/12</f>
        <v>139.96531314739775</v>
      </c>
      <c r="G28" s="31">
        <f ca="1">F28+'(Other Computations)'!B61*(F29-F28)/Inputs!B28/12</f>
        <v>139.94254399249226</v>
      </c>
      <c r="H28" s="31">
        <f ca="1">G28+'(Other Computations)'!B61*(G29-G28)/Inputs!B28/12</f>
        <v>139.91462169970669</v>
      </c>
      <c r="I28" s="31">
        <f ca="1">H28+'(Other Computations)'!B61*(H29-H28)/Inputs!B28/12</f>
        <v>139.88131705861704</v>
      </c>
      <c r="J28" s="31">
        <f ca="1">I28+'(Other Computations)'!B61*(I29-I28)/Inputs!B28/12</f>
        <v>139.84349669564125</v>
      </c>
      <c r="K28" s="31">
        <f ca="1">J28+'(Other Computations)'!B61*(J29-J28)/Inputs!B28/12</f>
        <v>139.80271995563655</v>
      </c>
      <c r="L28" s="31">
        <f ca="1">K28+'(Other Computations)'!B61*(K29-K28)/Inputs!B28/12</f>
        <v>139.75663609622521</v>
      </c>
      <c r="M28" s="31">
        <f ca="1">L28+'(Other Computations)'!B61*(L29-L28)/Inputs!B28/12</f>
        <v>139.70674202245141</v>
      </c>
      <c r="N28" s="32">
        <f ca="1">M28</f>
        <v>139.70674202245141</v>
      </c>
      <c r="O28" s="31">
        <f ca="1">M28+'(Other Computations)'!B61*(M29-M28)/Inputs!B28/12</f>
        <v>139.65290024672842</v>
      </c>
      <c r="P28" s="31">
        <f ca="1">O28+'(Other Computations)'!B61*(O29-O28)/Inputs!B28/12</f>
        <v>139.59346875490357</v>
      </c>
      <c r="Q28" s="31">
        <f ca="1">P28+'(Other Computations)'!B61*(P29-P28)/Inputs!B28/12</f>
        <v>139.52973545771238</v>
      </c>
      <c r="R28" s="31">
        <f ca="1">Q28+'(Other Computations)'!B61*(Q29-Q28)/Inputs!B28/12</f>
        <v>139.46093430834537</v>
      </c>
      <c r="S28" s="31">
        <f ca="1">R28+'(Other Computations)'!B61*(R29-R28)/Inputs!B28/12</f>
        <v>139.38920107173709</v>
      </c>
      <c r="T28" s="31">
        <f ca="1">S28+'(Other Computations)'!B61*(S29-S28)/Inputs!B28/12</f>
        <v>139.31402172024039</v>
      </c>
      <c r="U28" s="31">
        <f ca="1">T28+'(Other Computations)'!B61*(T29-T28)/Inputs!B28/12</f>
        <v>139.23409834495021</v>
      </c>
      <c r="V28" s="31">
        <f ca="1">U28+'(Other Computations)'!B61*(U29-U28)/Inputs!B28/12</f>
        <v>139.15141855573924</v>
      </c>
      <c r="W28" s="31">
        <f ca="1">V28+'(Other Computations)'!B61*(V29-V28)/Inputs!B28/12</f>
        <v>139.06457665897341</v>
      </c>
      <c r="X28" s="31">
        <f ca="1">W28+'(Other Computations)'!B61*(W29-W28)/Inputs!B28/12</f>
        <v>138.9746819223428</v>
      </c>
      <c r="Y28" s="31">
        <f ca="1">X28+'(Other Computations)'!B61*(X29-X28)/Inputs!B28/12</f>
        <v>138.88119934995163</v>
      </c>
      <c r="Z28" s="31">
        <f ca="1">Y28+'(Other Computations)'!B61*(Y29-Y28)/Inputs!B28/12</f>
        <v>138.78571189012141</v>
      </c>
      <c r="AA28" s="32">
        <f ca="1">Z28</f>
        <v>138.78571189012141</v>
      </c>
      <c r="AB28" s="31">
        <f ca="1">Z28+'(Other Computations)'!B61*(Z29-Z28)/Inputs!B28/12</f>
        <v>138.68623214304279</v>
      </c>
      <c r="AC28" s="31">
        <f ca="1">AB28+'(Other Computations)'!B61*(AB29-AB28)/Inputs!B28/12</f>
        <v>138.58358496688115</v>
      </c>
      <c r="AD28" s="31">
        <f ca="1">AC28+'(Other Computations)'!B61*(AC29-AC28)/Inputs!B28/12</f>
        <v>138.47748391853438</v>
      </c>
      <c r="AE28" s="31">
        <f ca="1">AD28+'(Other Computations)'!B61*(AD29-AD28)/Inputs!B28/12</f>
        <v>138.36855518789599</v>
      </c>
      <c r="AF28" s="31">
        <f ca="1">AE28+'(Other Computations)'!B61*(AE29-AE28)/Inputs!B28/12</f>
        <v>138.25809997235493</v>
      </c>
      <c r="AG28" s="31">
        <f ca="1">AF28+'(Other Computations)'!B61*(AF29-AF28)/Inputs!B28/12</f>
        <v>138.14499070451123</v>
      </c>
      <c r="AH28" s="31">
        <f ca="1">AG28+'(Other Computations)'!B61*(AG29-AG28)/Inputs!B28/12</f>
        <v>138.02804646504777</v>
      </c>
      <c r="AI28" s="31">
        <f ca="1">AH28+'(Other Computations)'!B61*(AH29-AH28)/Inputs!B28/12</f>
        <v>137.90767915745474</v>
      </c>
      <c r="AJ28" s="31">
        <f ca="1">AI28+'(Other Computations)'!B61*(AI29-AI28)/Inputs!B28/12</f>
        <v>137.78479287885415</v>
      </c>
      <c r="AK28" s="31">
        <f ca="1">AJ28+'(Other Computations)'!B61*(AJ29-AJ28)/Inputs!B28/12</f>
        <v>137.65980886937652</v>
      </c>
      <c r="AL28" s="31">
        <f ca="1">AK28+'(Other Computations)'!B61*(AK29-AK28)/Inputs!B28/12</f>
        <v>137.53213280249761</v>
      </c>
      <c r="AM28" s="31">
        <f ca="1">AL28+'(Other Computations)'!B61*(AL29-AL28)/Inputs!B28/12</f>
        <v>137.40095266984315</v>
      </c>
      <c r="AN28" s="32">
        <f ca="1">AM28</f>
        <v>137.40095266984315</v>
      </c>
      <c r="AO28" s="31">
        <f ca="1">AM28+'(Other Computations)'!B61*(AM29-AM28)/Inputs!B28/12</f>
        <v>137.26725016642825</v>
      </c>
      <c r="AP28" s="31">
        <f ca="1">AO28+'(Other Computations)'!B61*(AO29-AO28)/Inputs!B28/12</f>
        <v>137.1312198901573</v>
      </c>
      <c r="AQ28" s="31">
        <f ca="1">AP28+'(Other Computations)'!B61*(AP29-AP28)/Inputs!B28/12</f>
        <v>136.99397029686793</v>
      </c>
      <c r="AR28" s="31">
        <f ca="1">AQ28+'(Other Computations)'!B61*(AQ29-AQ28)/Inputs!B28/12</f>
        <v>136.85556133574838</v>
      </c>
      <c r="AS28" s="31">
        <f ca="1">AR28+'(Other Computations)'!B61*(AR29-AR28)/Inputs!B28/12</f>
        <v>136.71438193562503</v>
      </c>
      <c r="AT28" s="31">
        <f ca="1">AS28+'(Other Computations)'!B61*(AS29-AS28)/Inputs!B28/12</f>
        <v>136.57270179366475</v>
      </c>
      <c r="AU28" s="31">
        <f ca="1">AT28+'(Other Computations)'!B61*(AT29-AT28)/Inputs!B28/12</f>
        <v>136.42978291848203</v>
      </c>
      <c r="AV28" s="31">
        <f ca="1">AU28+'(Other Computations)'!B61*(AU29-AU28)/Inputs!B28/12</f>
        <v>136.28424735153965</v>
      </c>
      <c r="AW28" s="31">
        <f ca="1">AV28+'(Other Computations)'!B61*(AV29-AV28)/Inputs!B28/12</f>
        <v>136.13772681526774</v>
      </c>
      <c r="AX28" s="31">
        <f ca="1">AW28+'(Other Computations)'!B61*(AW29-AW28)/Inputs!B28/12</f>
        <v>135.99098333037</v>
      </c>
      <c r="AY28" s="31">
        <f ca="1">AX28+'(Other Computations)'!B61*(AX29-AX28)/Inputs!B28/12</f>
        <v>135.84286415532185</v>
      </c>
      <c r="AZ28" s="31">
        <f ca="1">AY28+'(Other Computations)'!B61*(AY29-AY28)/Inputs!B28/12</f>
        <v>135.69266266580351</v>
      </c>
      <c r="BA28" s="32">
        <f ca="1">AZ28</f>
        <v>135.69266266580351</v>
      </c>
      <c r="BB28" s="31">
        <f ca="1">AZ28+'(Other Computations)'!B61*(AZ29-AZ28)/Inputs!B28/12</f>
        <v>135.53976685238624</v>
      </c>
      <c r="BC28" s="31">
        <f ca="1">BB28+'(Other Computations)'!B61*(BB29-BB28)/Inputs!B28/12</f>
        <v>135.38558225821276</v>
      </c>
      <c r="BD28" s="31">
        <f ca="1">BC28+'(Other Computations)'!B61*(BC29-BC28)/Inputs!B28/12</f>
        <v>135.22946151511871</v>
      </c>
      <c r="BE28" s="31">
        <f ca="1">BD28+'(Other Computations)'!B61*(BD29-BD28)/Inputs!B28/12</f>
        <v>135.0723498902849</v>
      </c>
      <c r="BF28" s="31">
        <f ca="1">BE28+'(Other Computations)'!B61*(BE29-BE28)/Inputs!B28/12</f>
        <v>134.91451276825185</v>
      </c>
      <c r="BG28" s="31">
        <f ca="1">BF28+'(Other Computations)'!B61*(BF29-BF28)/Inputs!B28/12</f>
        <v>134.75571714677082</v>
      </c>
      <c r="BH28" s="31">
        <f ca="1">BG28+'(Other Computations)'!B61*(BG29-BG28)/Inputs!B28/12</f>
        <v>134.59512098662239</v>
      </c>
      <c r="BI28" s="31">
        <f ca="1">BH28+'(Other Computations)'!B61*(BH29-BH28)/Inputs!B28/12</f>
        <v>134.43534852077272</v>
      </c>
      <c r="BJ28" s="31">
        <f ca="1">BI28+'(Other Computations)'!B61*(BI29-BI28)/Inputs!B28/12</f>
        <v>134.27460128768828</v>
      </c>
      <c r="BK28" s="31">
        <f ca="1">BJ28+'(Other Computations)'!B61*(BJ29-BJ28)/Inputs!B28/12</f>
        <v>134.11303712904109</v>
      </c>
      <c r="BL28" s="31">
        <f ca="1">BK28+'(Other Computations)'!B61*(BK29-BK28)/Inputs!B28/12</f>
        <v>133.95242138751709</v>
      </c>
      <c r="BM28" s="31">
        <f ca="1">BL28+'(Other Computations)'!B61*(BL29-BL28)/Inputs!B28/12</f>
        <v>133.79166015724769</v>
      </c>
      <c r="BN28" s="32">
        <f ca="1">BM28</f>
        <v>133.79166015724769</v>
      </c>
      <c r="BO28" s="31">
        <f ca="1">BM28+'(Other Computations)'!B61*(BM29-BM28)/Inputs!B28/12</f>
        <v>133.62978492824553</v>
      </c>
      <c r="BP28" s="31">
        <f ca="1">BO28+'(Other Computations)'!B61*(BO29-BO28)/Inputs!B28/12</f>
        <v>133.46740348194456</v>
      </c>
      <c r="BQ28" s="31">
        <f ca="1">BP28+'(Other Computations)'!B61*(BP29-BP28)/Inputs!B28/12</f>
        <v>133.3038554086755</v>
      </c>
      <c r="BR28" s="31">
        <f ca="1">BQ28+'(Other Computations)'!B61*(BQ29-BQ28)/Inputs!B28/12</f>
        <v>133.13942300157674</v>
      </c>
      <c r="BS28" s="31">
        <f ca="1">BR28+'(Other Computations)'!B61*(BR29-BR28)/Inputs!B28/12</f>
        <v>132.97433048610475</v>
      </c>
      <c r="BT28" s="31">
        <f ca="1">BS28+'(Other Computations)'!B61*(BS29-BS28)/Inputs!B28/12</f>
        <v>132.81065778469852</v>
      </c>
      <c r="BU28" s="31">
        <f ca="1">BT28+'(Other Computations)'!B61*(BT29-BT28)/Inputs!B28/12</f>
        <v>132.64649956020517</v>
      </c>
      <c r="BV28" s="31">
        <f ca="1">BU28+'(Other Computations)'!B61*(BU29-BU28)/Inputs!B28/12</f>
        <v>132.48141761059438</v>
      </c>
      <c r="BW28" s="31">
        <f ca="1">BV28+'(Other Computations)'!B61*(BV29-BV28)/Inputs!B28/12</f>
        <v>132.3169076234733</v>
      </c>
      <c r="BX28" s="31">
        <f ca="1">BW28+'(Other Computations)'!B61*(BW29-BW28)/Inputs!B28/12</f>
        <v>132.15295816336692</v>
      </c>
      <c r="BY28" s="31">
        <f ca="1">BX28+'(Other Computations)'!B61*(BX29-BX28)/Inputs!B28/12</f>
        <v>131.98903136403541</v>
      </c>
      <c r="BZ28" s="31">
        <f ca="1">BY28+'(Other Computations)'!B61*(BY29-BY28)/Inputs!B28/12</f>
        <v>131.8261743816721</v>
      </c>
      <c r="CA28" s="32">
        <f ca="1">BZ28</f>
        <v>131.8261743816721</v>
      </c>
      <c r="CB28" s="31">
        <f ca="1">BZ28+'(Other Computations)'!B61*(BZ29-BZ28)/Inputs!B28/12</f>
        <v>131.66312728206196</v>
      </c>
      <c r="CC28" s="31">
        <f ca="1">CB28+'(Other Computations)'!B61*(CB29-CB28)/Inputs!B28/12</f>
        <v>131.49962447819965</v>
      </c>
      <c r="CD28" s="31">
        <f ca="1">CC28+'(Other Computations)'!B61*(CC29-CC28)/Inputs!B28/12</f>
        <v>131.33690999706056</v>
      </c>
      <c r="CE28" s="31">
        <f ca="1">CD28+'(Other Computations)'!B61*(CD29-CD28)/Inputs!B28/12</f>
        <v>131.17416417152702</v>
      </c>
      <c r="CF28" s="31">
        <f ca="1">CE28+'(Other Computations)'!B61*(CE29-CE28)/Inputs!B28/12</f>
        <v>131.01045003592091</v>
      </c>
      <c r="CG28" s="31">
        <f ca="1">CF28+'(Other Computations)'!B61*(CF29-CF28)/Inputs!B28/12</f>
        <v>130.84767972354797</v>
      </c>
      <c r="CH28" s="31">
        <f ca="1">CG28+'(Other Computations)'!B61*(CG29-CG28)/Inputs!B28/12</f>
        <v>130.68621787772511</v>
      </c>
      <c r="CI28" s="31">
        <f ca="1">CH28+'(Other Computations)'!B61*(CH29-CH28)/Inputs!B28/12</f>
        <v>130.52639907641148</v>
      </c>
      <c r="CJ28" s="31">
        <f ca="1">CI28+'(Other Computations)'!B61*(CI29-CI28)/Inputs!B28/12</f>
        <v>130.3663455200516</v>
      </c>
      <c r="CK28" s="31">
        <f ca="1">CJ28+'(Other Computations)'!B61*(CJ29-CJ28)/Inputs!B28/12</f>
        <v>130.20691634316475</v>
      </c>
      <c r="CL28" s="31">
        <f ca="1">CK28+'(Other Computations)'!B61*(CK29-CK28)/Inputs!B28/12</f>
        <v>130.04822528615085</v>
      </c>
      <c r="CM28" s="31">
        <f ca="1">CL28+'(Other Computations)'!B61*(CL29-CL28)/Inputs!B28/12</f>
        <v>129.88927641627839</v>
      </c>
      <c r="CN28" s="32">
        <f ca="1">CM28</f>
        <v>129.88927641627839</v>
      </c>
      <c r="CO28" s="31">
        <f ca="1">CM28+'(Other Computations)'!B61*(CM29-CM28)/Inputs!B28/12</f>
        <v>129.73039342669657</v>
      </c>
      <c r="CP28" s="31">
        <f ca="1">CO28+'(Other Computations)'!B61*(CO29-CO28)/Inputs!B28/12</f>
        <v>129.57259374163127</v>
      </c>
      <c r="CQ28" s="31">
        <f ca="1">CP28+'(Other Computations)'!B61*(CP29-CP28)/Inputs!B28/12</f>
        <v>129.41340671843366</v>
      </c>
      <c r="CR28" s="31">
        <f ca="1">CQ28+'(Other Computations)'!B61*(CQ29-CQ28)/Inputs!B28/12</f>
        <v>129.25363489724026</v>
      </c>
      <c r="CS28" s="31">
        <f ca="1">CR28+'(Other Computations)'!B61*(CR29-CR28)/Inputs!B28/12</f>
        <v>129.09527001582074</v>
      </c>
      <c r="CT28" s="31">
        <f ca="1">CS28+'(Other Computations)'!B61*(CS29-CS28)/Inputs!B28/12</f>
        <v>128.93658487327866</v>
      </c>
      <c r="CU28" s="31">
        <f ca="1">CT28+'(Other Computations)'!B61*(CT29-CT28)/Inputs!B28/12</f>
        <v>128.77884324536765</v>
      </c>
      <c r="CV28" s="31">
        <f ca="1">CU28+'(Other Computations)'!B61*(CU29-CU28)/Inputs!B28/12</f>
        <v>128.6211747649227</v>
      </c>
      <c r="CW28" s="31">
        <f ca="1">CV28+'(Other Computations)'!B61*(CV29-CV28)/Inputs!B28/12</f>
        <v>128.46299360691575</v>
      </c>
      <c r="CX28" s="31">
        <f ca="1">CW28+'(Other Computations)'!B61*(CW29-CW28)/Inputs!B28/12</f>
        <v>128.30508670416967</v>
      </c>
      <c r="CY28" s="31">
        <f ca="1">CX28+'(Other Computations)'!B61*(CX29-CX28)/Inputs!B28/12</f>
        <v>128.14667294645304</v>
      </c>
      <c r="CZ28" s="31">
        <f ca="1">CY28+'(Other Computations)'!B61*(CY29-CY28)/Inputs!B28/12</f>
        <v>127.98852360814865</v>
      </c>
      <c r="DA28" s="32">
        <f ca="1">CZ28</f>
        <v>127.98852360814865</v>
      </c>
      <c r="DB28" s="31">
        <f ca="1">CZ28+'(Other Computations)'!B61*(CZ29-CZ28)/Inputs!B28/12</f>
        <v>127.83110762599192</v>
      </c>
      <c r="DC28" s="31">
        <f ca="1">DB28+'(Other Computations)'!B61*(DB29-DB28)/Inputs!B28/12</f>
        <v>127.67322196612588</v>
      </c>
      <c r="DD28" s="31">
        <f ca="1">DC28+'(Other Computations)'!B61*(DC29-DC28)/Inputs!B28/12</f>
        <v>127.51568316918127</v>
      </c>
      <c r="DE28" s="31">
        <f ca="1">DD28+'(Other Computations)'!B61*(DD29-DD28)/Inputs!B28/12</f>
        <v>127.3583645425346</v>
      </c>
      <c r="DF28" s="31">
        <f ca="1">DE28+'(Other Computations)'!B61*(DE29-DE28)/Inputs!B28/12</f>
        <v>127.20102745823176</v>
      </c>
      <c r="DG28" s="31">
        <f ca="1">DF28+'(Other Computations)'!B61*(DF29-DF28)/Inputs!B28/12</f>
        <v>127.04409219389102</v>
      </c>
      <c r="DH28" s="31">
        <f ca="1">DG28+'(Other Computations)'!B61*(DG29-DG28)/Inputs!B28/12</f>
        <v>126.88759139790938</v>
      </c>
      <c r="DI28" s="31">
        <f ca="1">DH28+'(Other Computations)'!B61*(DH29-DH28)/Inputs!B28/12</f>
        <v>126.73236502812054</v>
      </c>
      <c r="DJ28" s="31">
        <f ca="1">DI28+'(Other Computations)'!B61*(DI29-DI28)/Inputs!B28/12</f>
        <v>126.57859762336831</v>
      </c>
      <c r="DK28" s="31">
        <f ca="1">DJ28+'(Other Computations)'!B61*(DJ29-DJ28)/Inputs!B28/12</f>
        <v>126.42592257335066</v>
      </c>
      <c r="DL28" s="31">
        <f ca="1">DK28+'(Other Computations)'!B61*(DK29-DK28)/Inputs!B28/12</f>
        <v>126.27397252634071</v>
      </c>
      <c r="DM28" s="31">
        <f ca="1">DL28+'(Other Computations)'!B61*(DL29-DL28)/Inputs!B28/12</f>
        <v>126.12153163578554</v>
      </c>
      <c r="DN28" s="32">
        <f ca="1">DM28</f>
        <v>126.12153163578554</v>
      </c>
      <c r="DO28" s="31">
        <f ca="1">DM28+'(Other Computations)'!B61*(DM29-DM28)/Inputs!B28/12</f>
        <v>125.96878874468889</v>
      </c>
      <c r="DP28" s="31">
        <f ca="1">DO28+'(Other Computations)'!B61*(DO29-DO28)/Inputs!B28/12</f>
        <v>125.81650991338337</v>
      </c>
      <c r="DQ28" s="31">
        <f ca="1">DP28+'(Other Computations)'!B61*(DP29-DP28)/Inputs!B28/12</f>
        <v>125.66503380356525</v>
      </c>
      <c r="DR28" s="31">
        <f ca="1">DQ28+'(Other Computations)'!B61*(DQ29-DQ28)/Inputs!B28/12</f>
        <v>125.51275608616643</v>
      </c>
      <c r="DS28" s="31">
        <f ca="1">DR28+'(Other Computations)'!B61*(DR29-DR28)/Inputs!B28/12</f>
        <v>125.36177861957252</v>
      </c>
      <c r="DT28" s="31">
        <f ca="1">DS28+'(Other Computations)'!B61*(DS29-DS28)/Inputs!B28/12</f>
        <v>125.21126220055035</v>
      </c>
      <c r="DU28" s="31">
        <f ca="1">DT28+'(Other Computations)'!B61*(DT29-DT28)/Inputs!B28/12</f>
        <v>125.06272983465796</v>
      </c>
      <c r="DV28" s="31">
        <f ca="1">DU28+'(Other Computations)'!B61*(DU29-DU28)/Inputs!B28/12</f>
        <v>124.91562233826519</v>
      </c>
      <c r="DW28" s="31">
        <f ca="1">DV28+'(Other Computations)'!B61*(DV29-DV28)/Inputs!B28/12</f>
        <v>124.76912948535461</v>
      </c>
      <c r="DX28" s="31">
        <f ca="1">DW28+'(Other Computations)'!B61*(DW29-DW28)/Inputs!B28/12</f>
        <v>124.62328937402727</v>
      </c>
      <c r="DY28" s="31">
        <f ca="1">DX28+'(Other Computations)'!B61*(DX29-DX28)/Inputs!B28/12</f>
        <v>124.47787556181837</v>
      </c>
      <c r="DZ28" s="31">
        <f ca="1">DY28+'(Other Computations)'!B61*(DY29-DY28)/Inputs!B28/12</f>
        <v>124.33341731870568</v>
      </c>
      <c r="EA28" s="32">
        <f ca="1">DZ28</f>
        <v>124.33341731870568</v>
      </c>
      <c r="EB28" s="31">
        <f ca="1">DZ28+'(Other Computations)'!B61*(DZ29-DZ28)/Inputs!B28/12</f>
        <v>124.1904166236525</v>
      </c>
      <c r="EC28" s="31">
        <f ca="1">EB28+'(Other Computations)'!B61*(EB29-EB28)/Inputs!B28/12</f>
        <v>124.04866956894686</v>
      </c>
      <c r="ED28" s="31">
        <f ca="1">EC28+'(Other Computations)'!B61*(EC29-EC28)/Inputs!B28/12</f>
        <v>123.90608994269495</v>
      </c>
      <c r="EE28" s="31">
        <f ca="1">ED28+'(Other Computations)'!B61*(ED29-ED28)/Inputs!B28/12</f>
        <v>123.76321856423093</v>
      </c>
      <c r="EF28" s="31">
        <f ca="1">EE28+'(Other Computations)'!B61*(EE29-EE28)/Inputs!B28/12</f>
        <v>123.62216881782501</v>
      </c>
      <c r="EG28" s="31">
        <f ca="1">EF28+'(Other Computations)'!B61*(EF29-EF28)/Inputs!B28/12</f>
        <v>123.48193771263905</v>
      </c>
      <c r="EH28" s="31">
        <f ca="1">EG28+'(Other Computations)'!B61*(EG29-EG28)/Inputs!B28/12</f>
        <v>123.34272302247668</v>
      </c>
      <c r="EI28" s="31">
        <f ca="1">EH28+'(Other Computations)'!B61*(EH29-EH28)/Inputs!B28/12</f>
        <v>123.20485772637035</v>
      </c>
      <c r="EJ28" s="31">
        <f ca="1">EI28+'(Other Computations)'!B61*(EI29-EI28)/Inputs!B28/12</f>
        <v>123.06925174474878</v>
      </c>
      <c r="EK28" s="31">
        <f ca="1">EJ28+'(Other Computations)'!B61*(EJ29-EJ28)/Inputs!B28/12</f>
        <v>122.93503672141564</v>
      </c>
      <c r="EL28" s="31">
        <f ca="1">EK28+'(Other Computations)'!B61*(EK29-EK28)/Inputs!B28/12</f>
        <v>122.80073546754433</v>
      </c>
      <c r="EM28" s="31">
        <f ca="1">EL28+'(Other Computations)'!B61*(EL29-EL28)/Inputs!B28/12</f>
        <v>122.66768528263069</v>
      </c>
      <c r="EN28" s="32">
        <f ca="1">EM28</f>
        <v>122.66768528263069</v>
      </c>
    </row>
    <row r="29" spans="1:144" ht="12.75" customHeight="1" outlineLevel="1">
      <c r="A29" s="9" t="str">
        <f>Labels!B39</f>
        <v>Desired Employment</v>
      </c>
      <c r="B29" s="33">
        <f>(1-Inputs!B20)*B11/'(Other Computations)'!B130</f>
        <v>140</v>
      </c>
      <c r="C29" s="33">
        <f ca="1">(1-Inputs!B20)*C11/'(Other Computations)'!B130</f>
        <v>139.65952585480787</v>
      </c>
      <c r="D29" s="33">
        <f ca="1">(1-Inputs!B20)*D11/'(Other Computations)'!B130</f>
        <v>139.30752056783558</v>
      </c>
      <c r="E29" s="33">
        <f ca="1">(1-Inputs!B20)*E11/'(Other Computations)'!B130</f>
        <v>139.01124925786351</v>
      </c>
      <c r="F29" s="33">
        <f ca="1">(1-Inputs!B20)*F11/'(Other Computations)'!B130</f>
        <v>138.65380982484217</v>
      </c>
      <c r="G29" s="33">
        <f ca="1">(1-Inputs!B20)*G11/'(Other Computations)'!B130</f>
        <v>138.3342199280429</v>
      </c>
      <c r="H29" s="33">
        <f ca="1">(1-Inputs!B20)*H11/'(Other Computations)'!B130</f>
        <v>137.99627437294325</v>
      </c>
      <c r="I29" s="33">
        <f ca="1">(1-Inputs!B20)*I11/'(Other Computations)'!B130</f>
        <v>137.7028641512116</v>
      </c>
      <c r="J29" s="33">
        <f ca="1">(1-Inputs!B20)*J11/'(Other Computations)'!B130</f>
        <v>137.49475647137064</v>
      </c>
      <c r="K29" s="33">
        <f ca="1">(1-Inputs!B20)*K11/'(Other Computations)'!B130</f>
        <v>137.14828965354369</v>
      </c>
      <c r="L29" s="33">
        <f ca="1">(1-Inputs!B20)*L11/'(Other Computations)'!B130</f>
        <v>136.88273744685455</v>
      </c>
      <c r="M29" s="33">
        <f ca="1">(1-Inputs!B20)*M11/'(Other Computations)'!B130</f>
        <v>136.60545574080703</v>
      </c>
      <c r="N29" s="34">
        <f ca="1">SUM(B29:M29)</f>
        <v>1658.7967032701226</v>
      </c>
      <c r="O29" s="33">
        <f ca="1">(1-Inputs!B20)*O11/'(Other Computations)'!B130</f>
        <v>136.22964631761721</v>
      </c>
      <c r="P29" s="33">
        <f ca="1">(1-Inputs!B20)*P11/'(Other Computations)'!B130</f>
        <v>135.92243083669112</v>
      </c>
      <c r="Q29" s="33">
        <f ca="1">(1-Inputs!B20)*Q11/'(Other Computations)'!B130</f>
        <v>135.56678925417305</v>
      </c>
      <c r="R29" s="33">
        <f ca="1">(1-Inputs!B20)*R11/'(Other Computations)'!B130</f>
        <v>135.32909987970908</v>
      </c>
      <c r="S29" s="33">
        <f ca="1">(1-Inputs!B20)*S11/'(Other Computations)'!B130</f>
        <v>135.05887042552658</v>
      </c>
      <c r="T29" s="33">
        <f ca="1">(1-Inputs!B20)*T11/'(Other Computations)'!B130</f>
        <v>134.71043530352563</v>
      </c>
      <c r="U29" s="33">
        <f ca="1">(1-Inputs!B20)*U11/'(Other Computations)'!B130</f>
        <v>134.47174248639837</v>
      </c>
      <c r="V29" s="33">
        <f ca="1">(1-Inputs!B20)*V11/'(Other Computations)'!B130</f>
        <v>134.1493253020266</v>
      </c>
      <c r="W29" s="33">
        <f ca="1">(1-Inputs!B20)*W11/'(Other Computations)'!B130</f>
        <v>133.88663982904981</v>
      </c>
      <c r="X29" s="33">
        <f ca="1">(1-Inputs!B20)*X11/'(Other Computations)'!B130</f>
        <v>133.59008575261154</v>
      </c>
      <c r="Y29" s="33">
        <f ca="1">(1-Inputs!B20)*Y11/'(Other Computations)'!B130</f>
        <v>133.38112166373142</v>
      </c>
      <c r="Z29" s="33">
        <f ca="1">(1-Inputs!B20)*Z11/'(Other Computations)'!B130</f>
        <v>133.05567845839303</v>
      </c>
      <c r="AA29" s="34">
        <f ca="1">SUM(O29:Z29)</f>
        <v>1615.3518655094533</v>
      </c>
      <c r="AB29" s="33">
        <f ca="1">(1-Inputs!B20)*AB11/'(Other Computations)'!B130</f>
        <v>132.77375479613309</v>
      </c>
      <c r="AC29" s="33">
        <f ca="1">(1-Inputs!B20)*AC11/'(Other Computations)'!B130</f>
        <v>132.47216458210698</v>
      </c>
      <c r="AD29" s="33">
        <f ca="1">(1-Inputs!B20)*AD11/'(Other Computations)'!B130</f>
        <v>132.20318903376278</v>
      </c>
      <c r="AE29" s="33">
        <f ca="1">(1-Inputs!B20)*AE11/'(Other Computations)'!B130</f>
        <v>132.00633477272982</v>
      </c>
      <c r="AF29" s="33">
        <f ca="1">(1-Inputs!B20)*AF11/'(Other Computations)'!B130</f>
        <v>131.74300614455765</v>
      </c>
      <c r="AG29" s="33">
        <f ca="1">(1-Inputs!B20)*AG11/'(Other Computations)'!B130</f>
        <v>131.40900251141588</v>
      </c>
      <c r="AH29" s="33">
        <f ca="1">(1-Inputs!B20)*AH11/'(Other Computations)'!B130</f>
        <v>131.09488954768858</v>
      </c>
      <c r="AI29" s="33">
        <f ca="1">(1-Inputs!B20)*AI11/'(Other Computations)'!B130</f>
        <v>130.82942951006027</v>
      </c>
      <c r="AJ29" s="33">
        <f ca="1">(1-Inputs!B20)*AJ11/'(Other Computations)'!B130</f>
        <v>130.58571393294267</v>
      </c>
      <c r="AK29" s="33">
        <f ca="1">(1-Inputs!B20)*AK11/'(Other Computations)'!B130</f>
        <v>130.30566741715086</v>
      </c>
      <c r="AL29" s="33">
        <f ca="1">(1-Inputs!B20)*AL11/'(Other Computations)'!B130</f>
        <v>129.9761571616009</v>
      </c>
      <c r="AM29" s="33">
        <f ca="1">(1-Inputs!B20)*AM11/'(Other Computations)'!B130</f>
        <v>129.69968847314576</v>
      </c>
      <c r="AN29" s="34">
        <f ca="1">SUM(AB29:AM29)</f>
        <v>1575.0989978832949</v>
      </c>
      <c r="AO29" s="33">
        <f ca="1">(1-Inputs!B20)*AO11/'(Other Computations)'!B130</f>
        <v>129.43190625322129</v>
      </c>
      <c r="AP29" s="33">
        <f ca="1">(1-Inputs!B20)*AP11/'(Other Computations)'!B130</f>
        <v>129.22564331668926</v>
      </c>
      <c r="AQ29" s="33">
        <f ca="1">(1-Inputs!B20)*AQ11/'(Other Computations)'!B130</f>
        <v>129.02161413638126</v>
      </c>
      <c r="AR29" s="33">
        <f ca="1">(1-Inputs!B20)*AR11/'(Other Computations)'!B130</f>
        <v>128.72362788864339</v>
      </c>
      <c r="AS29" s="33">
        <f ca="1">(1-Inputs!B20)*AS11/'(Other Computations)'!B130</f>
        <v>128.55360575871228</v>
      </c>
      <c r="AT29" s="33">
        <f ca="1">(1-Inputs!B20)*AT11/'(Other Computations)'!B130</f>
        <v>128.34057458313978</v>
      </c>
      <c r="AU29" s="33">
        <f ca="1">(1-Inputs!B20)*AU11/'(Other Computations)'!B130</f>
        <v>128.04693426260133</v>
      </c>
      <c r="AV29" s="33">
        <f ca="1">(1-Inputs!B20)*AV11/'(Other Computations)'!B130</f>
        <v>127.84466446227778</v>
      </c>
      <c r="AW29" s="33">
        <f ca="1">(1-Inputs!B20)*AW11/'(Other Computations)'!B130</f>
        <v>127.68530208515774</v>
      </c>
      <c r="AX29" s="33">
        <f ca="1">(1-Inputs!B20)*AX11/'(Other Computations)'!B130</f>
        <v>127.45931884759695</v>
      </c>
      <c r="AY29" s="33">
        <f ca="1">(1-Inputs!B20)*AY11/'(Other Computations)'!B130</f>
        <v>127.1912583590652</v>
      </c>
      <c r="AZ29" s="33">
        <f ca="1">(1-Inputs!B20)*AZ11/'(Other Computations)'!B130</f>
        <v>126.88586381296884</v>
      </c>
      <c r="BA29" s="34">
        <f ca="1">SUM(AO29:AZ29)</f>
        <v>1538.4103137664549</v>
      </c>
      <c r="BB29" s="33">
        <f ca="1">(1-Inputs!B20)*BB11/'(Other Computations)'!B130</f>
        <v>126.65873422799442</v>
      </c>
      <c r="BC29" s="33">
        <f ca="1">(1-Inputs!B20)*BC11/'(Other Computations)'!B130</f>
        <v>126.3930274559949</v>
      </c>
      <c r="BD29" s="33">
        <f ca="1">(1-Inputs!B20)*BD11/'(Other Computations)'!B130</f>
        <v>126.17983192469102</v>
      </c>
      <c r="BE29" s="33">
        <f ca="1">(1-Inputs!B20)*BE11/'(Other Computations)'!B130</f>
        <v>125.98093166118237</v>
      </c>
      <c r="BF29" s="33">
        <f ca="1">(1-Inputs!B20)*BF11/'(Other Computations)'!B130</f>
        <v>125.76788497094475</v>
      </c>
      <c r="BG29" s="33">
        <f ca="1">(1-Inputs!B20)*BG11/'(Other Computations)'!B130</f>
        <v>125.5053783222212</v>
      </c>
      <c r="BH29" s="33">
        <f ca="1">(1-Inputs!B20)*BH11/'(Other Computations)'!B130</f>
        <v>125.39222695368163</v>
      </c>
      <c r="BI29" s="33">
        <f ca="1">(1-Inputs!B20)*BI11/'(Other Computations)'!B130</f>
        <v>125.17630789510861</v>
      </c>
      <c r="BJ29" s="33">
        <f ca="1">(1-Inputs!B20)*BJ11/'(Other Computations)'!B130</f>
        <v>124.96850574960948</v>
      </c>
      <c r="BK29" s="33">
        <f ca="1">(1-Inputs!B20)*BK11/'(Other Computations)'!B130</f>
        <v>124.86157041725829</v>
      </c>
      <c r="BL29" s="33">
        <f ca="1">(1-Inputs!B20)*BL11/'(Other Computations)'!B130</f>
        <v>124.69257452399887</v>
      </c>
      <c r="BM29" s="33">
        <f ca="1">(1-Inputs!B20)*BM11/'(Other Computations)'!B130</f>
        <v>124.46764696672358</v>
      </c>
      <c r="BN29" s="34">
        <f ca="1">SUM(BB29:BM29)</f>
        <v>1506.0446210694092</v>
      </c>
      <c r="BO29" s="33">
        <f ca="1">(1-Inputs!B20)*BO11/'(Other Computations)'!B130</f>
        <v>124.27661362131008</v>
      </c>
      <c r="BP29" s="33">
        <f ca="1">(1-Inputs!B20)*BP11/'(Other Computations)'!B130</f>
        <v>124.04703446164693</v>
      </c>
      <c r="BQ29" s="33">
        <f ca="1">(1-Inputs!B20)*BQ11/'(Other Computations)'!B130</f>
        <v>123.8325487597873</v>
      </c>
      <c r="BR29" s="33">
        <f ca="1">(1-Inputs!B20)*BR11/'(Other Computations)'!B130</f>
        <v>123.63009411038905</v>
      </c>
      <c r="BS29" s="33">
        <f ca="1">(1-Inputs!B20)*BS11/'(Other Computations)'!B130</f>
        <v>123.54678288510658</v>
      </c>
      <c r="BT29" s="33">
        <f ca="1">(1-Inputs!B20)*BT11/'(Other Computations)'!B130</f>
        <v>123.35514405388196</v>
      </c>
      <c r="BU29" s="33">
        <f ca="1">(1-Inputs!B20)*BU11/'(Other Computations)'!B130</f>
        <v>123.13777926262368</v>
      </c>
      <c r="BV29" s="33">
        <f ca="1">(1-Inputs!B20)*BV11/'(Other Computations)'!B130</f>
        <v>123.00564235242065</v>
      </c>
      <c r="BW29" s="33">
        <f ca="1">(1-Inputs!B20)*BW11/'(Other Computations)'!B130</f>
        <v>122.87341872134522</v>
      </c>
      <c r="BX29" s="33">
        <f ca="1">(1-Inputs!B20)*BX11/'(Other Computations)'!B130</f>
        <v>122.71077452187207</v>
      </c>
      <c r="BY29" s="33">
        <f ca="1">(1-Inputs!B20)*BY11/'(Other Computations)'!B130</f>
        <v>122.60846917990874</v>
      </c>
      <c r="BZ29" s="33">
        <f ca="1">(1-Inputs!B20)*BZ11/'(Other Computations)'!B130</f>
        <v>122.43466144412758</v>
      </c>
      <c r="CA29" s="34">
        <f ca="1">SUM(BO29:BZ29)</f>
        <v>1479.4589633744199</v>
      </c>
      <c r="CB29" s="33">
        <f ca="1">(1-Inputs!B20)*CB11/'(Other Computations)'!B130</f>
        <v>122.24536577959292</v>
      </c>
      <c r="CC29" s="33">
        <f ca="1">(1-Inputs!B20)*CC11/'(Other Computations)'!B130</f>
        <v>122.12727036458783</v>
      </c>
      <c r="CD29" s="33">
        <f ca="1">(1-Inputs!B20)*CD11/'(Other Computations)'!B130</f>
        <v>121.96275044632939</v>
      </c>
      <c r="CE29" s="33">
        <f ca="1">(1-Inputs!B20)*CE11/'(Other Computations)'!B130</f>
        <v>121.74422996061519</v>
      </c>
      <c r="CF29" s="33">
        <f ca="1">(1-Inputs!B20)*CF11/'(Other Computations)'!B130</f>
        <v>121.63488004323915</v>
      </c>
      <c r="CG29" s="33">
        <f ca="1">(1-Inputs!B20)*CG11/'(Other Computations)'!B130</f>
        <v>121.54747740415195</v>
      </c>
      <c r="CH29" s="33">
        <f ca="1">(1-Inputs!B20)*CH11/'(Other Computations)'!B130</f>
        <v>121.48065492206</v>
      </c>
      <c r="CI29" s="33">
        <f ca="1">(1-Inputs!B20)*CI11/'(Other Computations)'!B130</f>
        <v>121.30731423008208</v>
      </c>
      <c r="CJ29" s="33">
        <f ca="1">(1-Inputs!B20)*CJ11/'(Other Computations)'!B130</f>
        <v>121.18322493136876</v>
      </c>
      <c r="CK29" s="33">
        <f ca="1">(1-Inputs!B20)*CK11/'(Other Computations)'!B130</f>
        <v>121.06631145916477</v>
      </c>
      <c r="CL29" s="33">
        <f ca="1">(1-Inputs!B20)*CL11/'(Other Computations)'!B130</f>
        <v>120.89277038149653</v>
      </c>
      <c r="CM29" s="33">
        <f ca="1">(1-Inputs!B20)*CM11/'(Other Computations)'!B130</f>
        <v>120.73761621636558</v>
      </c>
      <c r="CN29" s="34">
        <f ca="1">SUM(CB29:CM29)</f>
        <v>1457.9298661390542</v>
      </c>
      <c r="CO29" s="33">
        <f ca="1">(1-Inputs!B20)*CO11/'(Other Computations)'!B130</f>
        <v>120.64113156693513</v>
      </c>
      <c r="CP29" s="33">
        <f ca="1">(1-Inputs!B20)*CP11/'(Other Computations)'!B130</f>
        <v>120.40342120544923</v>
      </c>
      <c r="CQ29" s="33">
        <f ca="1">(1-Inputs!B20)*CQ11/'(Other Computations)'!B130</f>
        <v>120.21054981769343</v>
      </c>
      <c r="CR29" s="33">
        <f ca="1">(1-Inputs!B20)*CR11/'(Other Computations)'!B130</f>
        <v>120.13181772747635</v>
      </c>
      <c r="CS29" s="33">
        <f ca="1">(1-Inputs!B20)*CS11/'(Other Computations)'!B130</f>
        <v>119.95500580539699</v>
      </c>
      <c r="CT29" s="33">
        <f ca="1">(1-Inputs!B20)*CT11/'(Other Computations)'!B130</f>
        <v>119.85066710560474</v>
      </c>
      <c r="CU29" s="33">
        <f ca="1">(1-Inputs!B20)*CU11/'(Other Computations)'!B130</f>
        <v>119.69713877173837</v>
      </c>
      <c r="CV29" s="33">
        <f ca="1">(1-Inputs!B20)*CV11/'(Other Computations)'!B130</f>
        <v>119.50994006372146</v>
      </c>
      <c r="CW29" s="33">
        <f ca="1">(1-Inputs!B20)*CW11/'(Other Computations)'!B130</f>
        <v>119.36755600874248</v>
      </c>
      <c r="CX29" s="33">
        <f ca="1">(1-Inputs!B20)*CX11/'(Other Computations)'!B130</f>
        <v>119.18045425969174</v>
      </c>
      <c r="CY29" s="33">
        <f ca="1">(1-Inputs!B20)*CY11/'(Other Computations)'!B130</f>
        <v>119.03727106012046</v>
      </c>
      <c r="CZ29" s="33">
        <f ca="1">(1-Inputs!B20)*CZ11/'(Other Computations)'!B130</f>
        <v>118.92136303592108</v>
      </c>
      <c r="DA29" s="34">
        <f ca="1">SUM(CO29:CZ29)</f>
        <v>1436.9063164284917</v>
      </c>
      <c r="DB29" s="33">
        <f ca="1">(1-Inputs!B20)*DB11/'(Other Computations)'!B130</f>
        <v>118.73689361770805</v>
      </c>
      <c r="DC29" s="33">
        <f ca="1">(1-Inputs!B20)*DC11/'(Other Computations)'!B130</f>
        <v>118.59898726211676</v>
      </c>
      <c r="DD29" s="33">
        <f ca="1">(1-Inputs!B20)*DD11/'(Other Computations)'!B130</f>
        <v>118.45413027433268</v>
      </c>
      <c r="DE29" s="33">
        <f ca="1">(1-Inputs!B20)*DE11/'(Other Computations)'!B130</f>
        <v>118.29574848669131</v>
      </c>
      <c r="DF29" s="33">
        <f ca="1">(1-Inputs!B20)*DF11/'(Other Computations)'!B130</f>
        <v>118.16155623220452</v>
      </c>
      <c r="DG29" s="33">
        <f ca="1">(1-Inputs!B20)*DG11/'(Other Computations)'!B130</f>
        <v>118.02964634534835</v>
      </c>
      <c r="DH29" s="33">
        <f ca="1">(1-Inputs!B20)*DH11/'(Other Computations)'!B130</f>
        <v>117.94655249807278</v>
      </c>
      <c r="DI29" s="33">
        <f ca="1">(1-Inputs!B20)*DI11/'(Other Computations)'!B130</f>
        <v>117.87536251439194</v>
      </c>
      <c r="DJ29" s="33">
        <f ca="1">(1-Inputs!B20)*DJ11/'(Other Computations)'!B130</f>
        <v>117.78451474235155</v>
      </c>
      <c r="DK29" s="33">
        <f ca="1">(1-Inputs!B20)*DK11/'(Other Computations)'!B130</f>
        <v>117.67359986557754</v>
      </c>
      <c r="DL29" s="33">
        <f ca="1">(1-Inputs!B20)*DL11/'(Other Computations)'!B130</f>
        <v>117.49337723036298</v>
      </c>
      <c r="DM29" s="33">
        <f ca="1">(1-Inputs!B20)*DM11/'(Other Computations)'!B130</f>
        <v>117.32354110861867</v>
      </c>
      <c r="DN29" s="34">
        <f ca="1">SUM(DB29:DM29)</f>
        <v>1416.3739101777769</v>
      </c>
      <c r="DO29" s="33">
        <f ca="1">(1-Inputs!B20)*DO11/'(Other Computations)'!B130</f>
        <v>117.19752806149056</v>
      </c>
      <c r="DP29" s="33">
        <f ca="1">(1-Inputs!B20)*DP11/'(Other Computations)'!B130</f>
        <v>117.09148598785997</v>
      </c>
      <c r="DQ29" s="33">
        <f ca="1">(1-Inputs!B20)*DQ11/'(Other Computations)'!B130</f>
        <v>116.8938372813935</v>
      </c>
      <c r="DR29" s="33">
        <f ca="1">(1-Inputs!B20)*DR11/'(Other Computations)'!B130</f>
        <v>116.81645401035655</v>
      </c>
      <c r="DS29" s="33">
        <f ca="1">(1-Inputs!B20)*DS11/'(Other Computations)'!B130</f>
        <v>116.69203288389606</v>
      </c>
      <c r="DT29" s="33">
        <f ca="1">(1-Inputs!B20)*DT11/'(Other Computations)'!B130</f>
        <v>116.65579792514878</v>
      </c>
      <c r="DU29" s="33">
        <f ca="1">(1-Inputs!B20)*DU11/'(Other Computations)'!B130</f>
        <v>116.58933804243493</v>
      </c>
      <c r="DV29" s="33">
        <f ca="1">(1-Inputs!B20)*DV11/'(Other Computations)'!B130</f>
        <v>116.47763401061596</v>
      </c>
      <c r="DW29" s="33">
        <f ca="1">(1-Inputs!B20)*DW11/'(Other Computations)'!B130</f>
        <v>116.36873907289991</v>
      </c>
      <c r="DX29" s="33">
        <f ca="1">(1-Inputs!B20)*DX11/'(Other Computations)'!B130</f>
        <v>116.24745379079459</v>
      </c>
      <c r="DY29" s="33">
        <f ca="1">(1-Inputs!B20)*DY11/'(Other Computations)'!B130</f>
        <v>116.15708075852788</v>
      </c>
      <c r="DZ29" s="33">
        <f ca="1">(1-Inputs!B20)*DZ11/'(Other Computations)'!B130</f>
        <v>116.09657728364164</v>
      </c>
      <c r="EA29" s="34">
        <f ca="1">SUM(DO29:DZ29)</f>
        <v>1399.2839591090606</v>
      </c>
      <c r="EB29" s="33">
        <f ca="1">(1-Inputs!B20)*EB11/'(Other Computations)'!B130</f>
        <v>116.02578627260799</v>
      </c>
      <c r="EC29" s="33">
        <f ca="1">(1-Inputs!B20)*EC11/'(Other Computations)'!B130</f>
        <v>115.83608309683645</v>
      </c>
      <c r="ED29" s="33">
        <f ca="1">(1-Inputs!B20)*ED11/'(Other Computations)'!B130</f>
        <v>115.67669854316722</v>
      </c>
      <c r="EE29" s="33">
        <f ca="1">(1-Inputs!B20)*EE11/'(Other Computations)'!B130</f>
        <v>115.63875317125074</v>
      </c>
      <c r="EF29" s="33">
        <f ca="1">(1-Inputs!B20)*EF11/'(Other Computations)'!B130</f>
        <v>115.54485715911392</v>
      </c>
      <c r="EG29" s="33">
        <f ca="1">(1-Inputs!B20)*EG11/'(Other Computations)'!B130</f>
        <v>115.46317155928622</v>
      </c>
      <c r="EH29" s="33">
        <f ca="1">(1-Inputs!B20)*EH11/'(Other Computations)'!B130</f>
        <v>115.40168196675197</v>
      </c>
      <c r="EI29" s="33">
        <f ca="1">(1-Inputs!B20)*EI11/'(Other Computations)'!B130</f>
        <v>115.39395318496834</v>
      </c>
      <c r="EJ29" s="33">
        <f ca="1">(1-Inputs!B20)*EJ11/'(Other Computations)'!B130</f>
        <v>115.3384664007601</v>
      </c>
      <c r="EK29" s="33">
        <f ca="1">(1-Inputs!B20)*EK11/'(Other Computations)'!B130</f>
        <v>115.199284498428</v>
      </c>
      <c r="EL29" s="33">
        <f ca="1">(1-Inputs!B20)*EL11/'(Other Computations)'!B130</f>
        <v>115.13704481651828</v>
      </c>
      <c r="EM29" s="33">
        <f ca="1">(1-Inputs!B20)*EM11/'(Other Computations)'!B130</f>
        <v>115.06638111922672</v>
      </c>
      <c r="EN29" s="34">
        <f ca="1">SUM(EB29:EM29)</f>
        <v>1385.7221617889159</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857288.51706666627</v>
      </c>
      <c r="C35" s="22">
        <f t="shared" ca="1" si="22"/>
        <v>809756.02900122607</v>
      </c>
      <c r="D35" s="22">
        <f t="shared" ca="1" si="22"/>
        <v>832691.50712271</v>
      </c>
      <c r="E35" s="22">
        <f t="shared" ca="1" si="22"/>
        <v>840298.80585144239</v>
      </c>
      <c r="F35" s="22">
        <f t="shared" ca="1" si="22"/>
        <v>835324.69087303244</v>
      </c>
      <c r="G35" s="22">
        <f t="shared" ca="1" si="22"/>
        <v>834634.95926967915</v>
      </c>
      <c r="H35" s="22">
        <f t="shared" ca="1" si="22"/>
        <v>820249.76590126241</v>
      </c>
      <c r="I35" s="22">
        <f t="shared" ca="1" si="22"/>
        <v>830939.11821452365</v>
      </c>
      <c r="J35" s="22">
        <f t="shared" ca="1" si="22"/>
        <v>813629.65746976144</v>
      </c>
      <c r="K35" s="22">
        <f t="shared" ca="1" si="22"/>
        <v>863393.47002831532</v>
      </c>
      <c r="L35" s="22">
        <f t="shared" ca="1" si="22"/>
        <v>819000.01082391618</v>
      </c>
      <c r="M35" s="22">
        <f t="shared" ca="1" si="22"/>
        <v>812884.17646388186</v>
      </c>
      <c r="N35" s="23">
        <f ca="1">SUM(B35:M35)</f>
        <v>9970090.708086418</v>
      </c>
      <c r="O35" s="22">
        <f t="shared" ref="O35:Z35" ca="1" si="23">O44-O54+O38</f>
        <v>861098.11549348629</v>
      </c>
      <c r="P35" s="22">
        <f t="shared" ca="1" si="23"/>
        <v>810736.89178663504</v>
      </c>
      <c r="Q35" s="22">
        <f t="shared" ca="1" si="23"/>
        <v>795127.35642538941</v>
      </c>
      <c r="R35" s="22">
        <f t="shared" ca="1" si="23"/>
        <v>848069.14305957861</v>
      </c>
      <c r="S35" s="22">
        <f t="shared" ca="1" si="23"/>
        <v>825497.58009197481</v>
      </c>
      <c r="T35" s="22">
        <f t="shared" ca="1" si="23"/>
        <v>791156.6523960433</v>
      </c>
      <c r="U35" s="22">
        <f t="shared" ca="1" si="23"/>
        <v>842637.91134971578</v>
      </c>
      <c r="V35" s="22">
        <f t="shared" ca="1" si="23"/>
        <v>799733.4921140885</v>
      </c>
      <c r="W35" s="22">
        <f t="shared" ca="1" si="23"/>
        <v>829597.94709193578</v>
      </c>
      <c r="X35" s="22">
        <f t="shared" ca="1" si="23"/>
        <v>832808.78464648745</v>
      </c>
      <c r="Y35" s="22">
        <f t="shared" ca="1" si="23"/>
        <v>811170.78015814663</v>
      </c>
      <c r="Z35" s="22">
        <f t="shared" ca="1" si="23"/>
        <v>785083.30865951476</v>
      </c>
      <c r="AA35" s="23">
        <f ca="1">SUM(O35:Z35)</f>
        <v>9832717.9632729962</v>
      </c>
      <c r="AB35" s="22">
        <f t="shared" ref="AB35:AM35" ca="1" si="24">AB44-AB54+AB38</f>
        <v>836250.12962232891</v>
      </c>
      <c r="AC35" s="22">
        <f t="shared" ca="1" si="24"/>
        <v>808283.26669376239</v>
      </c>
      <c r="AD35" s="22">
        <f t="shared" ca="1" si="24"/>
        <v>819833.16464229708</v>
      </c>
      <c r="AE35" s="22">
        <f t="shared" ca="1" si="24"/>
        <v>766926.6303528701</v>
      </c>
      <c r="AF35" s="22">
        <f t="shared" ca="1" si="24"/>
        <v>819257.50697286602</v>
      </c>
      <c r="AG35" s="22">
        <f t="shared" ca="1" si="24"/>
        <v>804967.22388320079</v>
      </c>
      <c r="AH35" s="22">
        <f t="shared" ca="1" si="24"/>
        <v>772231.04624478251</v>
      </c>
      <c r="AI35" s="22">
        <f t="shared" ca="1" si="24"/>
        <v>842150.79781288712</v>
      </c>
      <c r="AJ35" s="22">
        <f t="shared" ca="1" si="24"/>
        <v>789468.29315126396</v>
      </c>
      <c r="AK35" s="22">
        <f t="shared" ca="1" si="24"/>
        <v>766922.98412964377</v>
      </c>
      <c r="AL35" s="22">
        <f t="shared" ca="1" si="24"/>
        <v>783524.58116759686</v>
      </c>
      <c r="AM35" s="22">
        <f t="shared" ca="1" si="24"/>
        <v>829297.03715577663</v>
      </c>
      <c r="AN35" s="23">
        <f ca="1">SUM(AB35:AM35)</f>
        <v>9639112.6618292779</v>
      </c>
      <c r="AO35" s="22">
        <f t="shared" ref="AO35:AZ35" ca="1" si="25">AO44-AO54+AO38</f>
        <v>824180.48604176845</v>
      </c>
      <c r="AP35" s="22">
        <f t="shared" ca="1" si="25"/>
        <v>777769.42576671275</v>
      </c>
      <c r="AQ35" s="22">
        <f t="shared" ca="1" si="25"/>
        <v>771940.17290584755</v>
      </c>
      <c r="AR35" s="22">
        <f t="shared" ca="1" si="25"/>
        <v>780226.51174274029</v>
      </c>
      <c r="AS35" s="22">
        <f t="shared" ca="1" si="25"/>
        <v>813249.98207886913</v>
      </c>
      <c r="AT35" s="22">
        <f t="shared" ca="1" si="25"/>
        <v>795501.60614508262</v>
      </c>
      <c r="AU35" s="22">
        <f t="shared" ca="1" si="25"/>
        <v>798274.28181060089</v>
      </c>
      <c r="AV35" s="22">
        <f t="shared" ca="1" si="25"/>
        <v>771218.21661110711</v>
      </c>
      <c r="AW35" s="22">
        <f t="shared" ca="1" si="25"/>
        <v>796116.86612212902</v>
      </c>
      <c r="AX35" s="22">
        <f t="shared" ca="1" si="25"/>
        <v>795039.7666390877</v>
      </c>
      <c r="AY35" s="22">
        <f t="shared" ca="1" si="25"/>
        <v>772011.68492414523</v>
      </c>
      <c r="AZ35" s="22">
        <f t="shared" ca="1" si="25"/>
        <v>745597.9017845674</v>
      </c>
      <c r="BA35" s="23">
        <f ca="1">SUM(AO35:AZ35)</f>
        <v>9441126.9025726598</v>
      </c>
      <c r="BB35" s="22">
        <f t="shared" ref="BB35:BM35" ca="1" si="26">BB44-BB54+BB38</f>
        <v>780394.01770885219</v>
      </c>
      <c r="BC35" s="22">
        <f t="shared" ca="1" si="26"/>
        <v>777430.42714622966</v>
      </c>
      <c r="BD35" s="22">
        <f t="shared" ca="1" si="26"/>
        <v>778101.75139155879</v>
      </c>
      <c r="BE35" s="22">
        <f t="shared" ca="1" si="26"/>
        <v>744780.58264333813</v>
      </c>
      <c r="BF35" s="22">
        <f t="shared" ca="1" si="26"/>
        <v>755723.72190088034</v>
      </c>
      <c r="BG35" s="22">
        <f t="shared" ca="1" si="26"/>
        <v>776313.12158166023</v>
      </c>
      <c r="BH35" s="22">
        <f t="shared" ca="1" si="26"/>
        <v>768836.6640007376</v>
      </c>
      <c r="BI35" s="22">
        <f t="shared" ca="1" si="26"/>
        <v>750423.30318888661</v>
      </c>
      <c r="BJ35" s="22">
        <f t="shared" ca="1" si="26"/>
        <v>776411.87089269178</v>
      </c>
      <c r="BK35" s="22">
        <f t="shared" ca="1" si="26"/>
        <v>805527.47068597272</v>
      </c>
      <c r="BL35" s="22">
        <f t="shared" ca="1" si="26"/>
        <v>813059.73217804066</v>
      </c>
      <c r="BM35" s="22">
        <f t="shared" ca="1" si="26"/>
        <v>738969.42413618288</v>
      </c>
      <c r="BN35" s="23">
        <f ca="1">SUM(BB35:BM35)</f>
        <v>9265972.0874550305</v>
      </c>
      <c r="BO35" s="22">
        <f t="shared" ref="BO35:BZ35" ca="1" si="27">BO44-BO54+BO38</f>
        <v>786363.93457182404</v>
      </c>
      <c r="BP35" s="22">
        <f t="shared" ca="1" si="27"/>
        <v>779692.04731474642</v>
      </c>
      <c r="BQ35" s="22">
        <f t="shared" ca="1" si="27"/>
        <v>766711.52964142745</v>
      </c>
      <c r="BR35" s="22">
        <f t="shared" ca="1" si="27"/>
        <v>753937.73087278195</v>
      </c>
      <c r="BS35" s="22">
        <f t="shared" ca="1" si="27"/>
        <v>745486.14983069163</v>
      </c>
      <c r="BT35" s="22">
        <f t="shared" ca="1" si="27"/>
        <v>722615.25719021156</v>
      </c>
      <c r="BU35" s="22">
        <f t="shared" ca="1" si="27"/>
        <v>770454.58675524441</v>
      </c>
      <c r="BV35" s="22">
        <f t="shared" ca="1" si="27"/>
        <v>756066.53427619359</v>
      </c>
      <c r="BW35" s="22">
        <f t="shared" ca="1" si="27"/>
        <v>757905.38013986312</v>
      </c>
      <c r="BX35" s="22">
        <f t="shared" ca="1" si="27"/>
        <v>799650.81118776894</v>
      </c>
      <c r="BY35" s="22">
        <f t="shared" ca="1" si="27"/>
        <v>773513.01845280675</v>
      </c>
      <c r="BZ35" s="22">
        <f t="shared" ca="1" si="27"/>
        <v>792371.11819823587</v>
      </c>
      <c r="CA35" s="23">
        <f ca="1">SUM(BO35:BZ35)</f>
        <v>9204768.0984317958</v>
      </c>
      <c r="CB35" s="22">
        <f t="shared" ref="CB35:CM35" ca="1" si="28">CB44-CB54+CB38</f>
        <v>749093.40822746733</v>
      </c>
      <c r="CC35" s="22">
        <f t="shared" ca="1" si="28"/>
        <v>731983.40286636224</v>
      </c>
      <c r="CD35" s="22">
        <f t="shared" ca="1" si="28"/>
        <v>769138.43006808811</v>
      </c>
      <c r="CE35" s="22">
        <f t="shared" ca="1" si="28"/>
        <v>760297.33692670672</v>
      </c>
      <c r="CF35" s="22">
        <f t="shared" ca="1" si="28"/>
        <v>731289.07151684968</v>
      </c>
      <c r="CG35" s="22">
        <f t="shared" ca="1" si="28"/>
        <v>765391.51785650617</v>
      </c>
      <c r="CH35" s="22">
        <f t="shared" ca="1" si="28"/>
        <v>781923.52187521046</v>
      </c>
      <c r="CI35" s="22">
        <f t="shared" ca="1" si="28"/>
        <v>777584.97778689687</v>
      </c>
      <c r="CJ35" s="22">
        <f t="shared" ca="1" si="28"/>
        <v>785319.91442355618</v>
      </c>
      <c r="CK35" s="22">
        <f t="shared" ca="1" si="28"/>
        <v>775042.77914800495</v>
      </c>
      <c r="CL35" s="22">
        <f t="shared" ca="1" si="28"/>
        <v>729263.51648652053</v>
      </c>
      <c r="CM35" s="22">
        <f t="shared" ca="1" si="28"/>
        <v>742263.50688991393</v>
      </c>
      <c r="CN35" s="23">
        <f ca="1">SUM(CB35:CM35)</f>
        <v>9098591.3840720821</v>
      </c>
      <c r="CO35" s="22">
        <f t="shared" ref="CO35:CZ35" ca="1" si="29">CO44-CO54+CO38</f>
        <v>751688.49183645297</v>
      </c>
      <c r="CP35" s="22">
        <f t="shared" ca="1" si="29"/>
        <v>766347.22295121977</v>
      </c>
      <c r="CQ35" s="22">
        <f t="shared" ca="1" si="29"/>
        <v>754734.19173663494</v>
      </c>
      <c r="CR35" s="22">
        <f t="shared" ca="1" si="29"/>
        <v>761626.6591415765</v>
      </c>
      <c r="CS35" s="22">
        <f t="shared" ca="1" si="29"/>
        <v>756572.27227315493</v>
      </c>
      <c r="CT35" s="22">
        <f t="shared" ca="1" si="29"/>
        <v>748962.14447788801</v>
      </c>
      <c r="CU35" s="22">
        <f t="shared" ca="1" si="29"/>
        <v>756761.67494311871</v>
      </c>
      <c r="CV35" s="22">
        <f t="shared" ca="1" si="29"/>
        <v>735155.61718076642</v>
      </c>
      <c r="CW35" s="22">
        <f t="shared" ca="1" si="29"/>
        <v>756114.97395162075</v>
      </c>
      <c r="CX35" s="22">
        <f t="shared" ca="1" si="29"/>
        <v>721941.75856761436</v>
      </c>
      <c r="CY35" s="22">
        <f t="shared" ca="1" si="29"/>
        <v>770608.48648005084</v>
      </c>
      <c r="CZ35" s="22">
        <f t="shared" ca="1" si="29"/>
        <v>726245.12067616149</v>
      </c>
      <c r="DA35" s="23">
        <f ca="1">SUM(CO35:CZ35)</f>
        <v>9006758.6142162587</v>
      </c>
      <c r="DB35" s="22">
        <f t="shared" ref="DB35:DM35" ca="1" si="30">DB44-DB54+DB38</f>
        <v>709105.89377533749</v>
      </c>
      <c r="DC35" s="22">
        <f t="shared" ca="1" si="30"/>
        <v>781607.2658496974</v>
      </c>
      <c r="DD35" s="22">
        <f t="shared" ca="1" si="30"/>
        <v>752751.461753204</v>
      </c>
      <c r="DE35" s="22">
        <f t="shared" ca="1" si="30"/>
        <v>754052.84608992783</v>
      </c>
      <c r="DF35" s="22">
        <f t="shared" ca="1" si="30"/>
        <v>702637.50774430856</v>
      </c>
      <c r="DG35" s="22">
        <f t="shared" ca="1" si="30"/>
        <v>732353.77619045321</v>
      </c>
      <c r="DH35" s="22">
        <f t="shared" ca="1" si="30"/>
        <v>741554.57613282104</v>
      </c>
      <c r="DI35" s="22">
        <f t="shared" ca="1" si="30"/>
        <v>725291.39312556246</v>
      </c>
      <c r="DJ35" s="22">
        <f t="shared" ca="1" si="30"/>
        <v>734757.84916503483</v>
      </c>
      <c r="DK35" s="22">
        <f t="shared" ca="1" si="30"/>
        <v>717101.84456235834</v>
      </c>
      <c r="DL35" s="22">
        <f t="shared" ca="1" si="30"/>
        <v>738558.12446114619</v>
      </c>
      <c r="DM35" s="22">
        <f t="shared" ca="1" si="30"/>
        <v>757947.95093413326</v>
      </c>
      <c r="DN35" s="23">
        <f ca="1">SUM(DB35:DM35)</f>
        <v>8847720.4897839837</v>
      </c>
      <c r="DO35" s="22">
        <f t="shared" ref="DO35:DZ35" ca="1" si="31">DO44-DO54+DO38</f>
        <v>744276.59333803912</v>
      </c>
      <c r="DP35" s="22">
        <f t="shared" ca="1" si="31"/>
        <v>757111.64084907086</v>
      </c>
      <c r="DQ35" s="22">
        <f t="shared" ca="1" si="31"/>
        <v>760311.61721472314</v>
      </c>
      <c r="DR35" s="22">
        <f t="shared" ca="1" si="31"/>
        <v>713603.57994520979</v>
      </c>
      <c r="DS35" s="22">
        <f t="shared" ca="1" si="31"/>
        <v>732280.00740687444</v>
      </c>
      <c r="DT35" s="22">
        <f t="shared" ca="1" si="31"/>
        <v>727265.10238472442</v>
      </c>
      <c r="DU35" s="22">
        <f t="shared" ca="1" si="31"/>
        <v>720576.66422541987</v>
      </c>
      <c r="DV35" s="22">
        <f t="shared" ca="1" si="31"/>
        <v>706393.53629755275</v>
      </c>
      <c r="DW35" s="22">
        <f t="shared" ca="1" si="31"/>
        <v>708776.1576736162</v>
      </c>
      <c r="DX35" s="22">
        <f t="shared" ca="1" si="31"/>
        <v>725298.68987797236</v>
      </c>
      <c r="DY35" s="22">
        <f t="shared" ca="1" si="31"/>
        <v>720225.25579004933</v>
      </c>
      <c r="DZ35" s="22">
        <f t="shared" ca="1" si="31"/>
        <v>687344.57225643692</v>
      </c>
      <c r="EA35" s="23">
        <f ca="1">SUM(DO35:DZ35)</f>
        <v>8703463.4172596876</v>
      </c>
      <c r="EB35" s="22">
        <f t="shared" ref="EB35:EM35" ca="1" si="32">EB44-EB54+EB38</f>
        <v>688173.86812043539</v>
      </c>
      <c r="EC35" s="22">
        <f t="shared" ca="1" si="32"/>
        <v>730894.67415328161</v>
      </c>
      <c r="ED35" s="22">
        <f t="shared" ca="1" si="32"/>
        <v>727567.34664856445</v>
      </c>
      <c r="EE35" s="22">
        <f t="shared" ca="1" si="32"/>
        <v>720070.45827893715</v>
      </c>
      <c r="EF35" s="22">
        <f t="shared" ca="1" si="32"/>
        <v>701545.51409197331</v>
      </c>
      <c r="EG35" s="22">
        <f t="shared" ca="1" si="32"/>
        <v>760366.31638091069</v>
      </c>
      <c r="EH35" s="22">
        <f t="shared" ca="1" si="32"/>
        <v>740656.35679316579</v>
      </c>
      <c r="EI35" s="22">
        <f t="shared" ca="1" si="32"/>
        <v>751391.25863211427</v>
      </c>
      <c r="EJ35" s="22">
        <f t="shared" ca="1" si="32"/>
        <v>741783.59624041582</v>
      </c>
      <c r="EK35" s="22">
        <f t="shared" ca="1" si="32"/>
        <v>744582.37192469311</v>
      </c>
      <c r="EL35" s="22">
        <f t="shared" ca="1" si="32"/>
        <v>743931.7294421863</v>
      </c>
      <c r="EM35" s="22">
        <f t="shared" ca="1" si="32"/>
        <v>731188.92111363274</v>
      </c>
      <c r="EN35" s="23">
        <f ca="1">SUM(EB35:EM35)</f>
        <v>8782152.4118203111</v>
      </c>
    </row>
    <row r="36" spans="1:144" ht="12.75" customHeight="1" outlineLevel="1">
      <c r="A36" s="11" t="str">
        <f>Labels!B45</f>
        <v>Final Sales</v>
      </c>
      <c r="B36" s="24">
        <f t="shared" ref="B36:M36" si="33">B12+B21+B37</f>
        <v>963388.68108289549</v>
      </c>
      <c r="C36" s="24">
        <f t="shared" ca="1" si="33"/>
        <v>962833.84362499474</v>
      </c>
      <c r="D36" s="24">
        <f t="shared" ca="1" si="33"/>
        <v>962169.58645142452</v>
      </c>
      <c r="E36" s="24">
        <f t="shared" ca="1" si="33"/>
        <v>961623.66619362461</v>
      </c>
      <c r="F36" s="24">
        <f t="shared" ca="1" si="33"/>
        <v>961027.55772436108</v>
      </c>
      <c r="G36" s="24">
        <f t="shared" ca="1" si="33"/>
        <v>960468.81519501552</v>
      </c>
      <c r="H36" s="24">
        <f t="shared" ca="1" si="33"/>
        <v>959891.10728594998</v>
      </c>
      <c r="I36" s="24">
        <f t="shared" ca="1" si="33"/>
        <v>959337.31375036866</v>
      </c>
      <c r="J36" s="24">
        <f t="shared" ca="1" si="33"/>
        <v>958907.4906632615</v>
      </c>
      <c r="K36" s="24">
        <f t="shared" ca="1" si="33"/>
        <v>958283.29917663976</v>
      </c>
      <c r="L36" s="24">
        <f t="shared" ca="1" si="33"/>
        <v>957864.48892491544</v>
      </c>
      <c r="M36" s="24">
        <f t="shared" ca="1" si="33"/>
        <v>957338.04421112512</v>
      </c>
      <c r="N36" s="25">
        <f ca="1">SUM(B36:M36)</f>
        <v>11523133.894284574</v>
      </c>
      <c r="O36" s="24">
        <f t="shared" ref="O36:Z36" ca="1" si="34">O12+O21+O37</f>
        <v>956688.42975489039</v>
      </c>
      <c r="P36" s="24">
        <f t="shared" ca="1" si="34"/>
        <v>956226.53591490758</v>
      </c>
      <c r="Q36" s="24">
        <f t="shared" ca="1" si="34"/>
        <v>955602.3583218836</v>
      </c>
      <c r="R36" s="24">
        <f t="shared" ca="1" si="34"/>
        <v>955083.40434566268</v>
      </c>
      <c r="S36" s="24">
        <f t="shared" ca="1" si="34"/>
        <v>954643.25657008577</v>
      </c>
      <c r="T36" s="24">
        <f t="shared" ca="1" si="34"/>
        <v>954067.03605258244</v>
      </c>
      <c r="U36" s="24">
        <f t="shared" ca="1" si="34"/>
        <v>953545.87077185593</v>
      </c>
      <c r="V36" s="24">
        <f t="shared" ca="1" si="34"/>
        <v>953041.59615780774</v>
      </c>
      <c r="W36" s="24">
        <f t="shared" ca="1" si="34"/>
        <v>952516.02295083331</v>
      </c>
      <c r="X36" s="24">
        <f t="shared" ca="1" si="34"/>
        <v>952018.07445866975</v>
      </c>
      <c r="Y36" s="24">
        <f t="shared" ca="1" si="34"/>
        <v>951629.96462621191</v>
      </c>
      <c r="Z36" s="24">
        <f t="shared" ca="1" si="34"/>
        <v>951062.11391240079</v>
      </c>
      <c r="AA36" s="25">
        <f ca="1">SUM(O36:Z36)</f>
        <v>11446124.66383779</v>
      </c>
      <c r="AB36" s="24">
        <f t="shared" ref="AB36:AM36" ca="1" si="35">AB12+AB21+AB37</f>
        <v>950491.06013352552</v>
      </c>
      <c r="AC36" s="24">
        <f t="shared" ca="1" si="35"/>
        <v>950010.26694490411</v>
      </c>
      <c r="AD36" s="24">
        <f t="shared" ca="1" si="35"/>
        <v>949508.48073993041</v>
      </c>
      <c r="AE36" s="24">
        <f t="shared" ca="1" si="35"/>
        <v>949115.95095177018</v>
      </c>
      <c r="AF36" s="24">
        <f t="shared" ca="1" si="35"/>
        <v>948533.00842091104</v>
      </c>
      <c r="AG36" s="24">
        <f t="shared" ca="1" si="35"/>
        <v>947984.8903522169</v>
      </c>
      <c r="AH36" s="24">
        <f t="shared" ca="1" si="35"/>
        <v>947431.50397721713</v>
      </c>
      <c r="AI36" s="24">
        <f t="shared" ca="1" si="35"/>
        <v>946864.99577013543</v>
      </c>
      <c r="AJ36" s="24">
        <f t="shared" ca="1" si="35"/>
        <v>946476.33272227191</v>
      </c>
      <c r="AK36" s="24">
        <f t="shared" ca="1" si="35"/>
        <v>945932.8153710278</v>
      </c>
      <c r="AL36" s="24">
        <f t="shared" ca="1" si="35"/>
        <v>945285.80920209002</v>
      </c>
      <c r="AM36" s="24">
        <f t="shared" ca="1" si="35"/>
        <v>944738.33093670628</v>
      </c>
      <c r="AN36" s="25">
        <f ca="1">SUM(AB36:AM36)</f>
        <v>11372373.445522705</v>
      </c>
      <c r="AO36" s="24">
        <f t="shared" ref="AO36:AZ36" ca="1" si="36">AO12+AO21+AO37</f>
        <v>944301.28060346225</v>
      </c>
      <c r="AP36" s="24">
        <f t="shared" ca="1" si="36"/>
        <v>943924.82134815655</v>
      </c>
      <c r="AQ36" s="24">
        <f t="shared" ca="1" si="36"/>
        <v>943450.4758670124</v>
      </c>
      <c r="AR36" s="24">
        <f t="shared" ca="1" si="36"/>
        <v>942856.62303813279</v>
      </c>
      <c r="AS36" s="24">
        <f t="shared" ca="1" si="36"/>
        <v>942429.88288205524</v>
      </c>
      <c r="AT36" s="24">
        <f t="shared" ca="1" si="36"/>
        <v>942024.85196092213</v>
      </c>
      <c r="AU36" s="24">
        <f t="shared" ca="1" si="36"/>
        <v>941489.93915315939</v>
      </c>
      <c r="AV36" s="24">
        <f t="shared" ca="1" si="36"/>
        <v>941067.93479658093</v>
      </c>
      <c r="AW36" s="24">
        <f t="shared" ca="1" si="36"/>
        <v>940636.37478327006</v>
      </c>
      <c r="AX36" s="24">
        <f t="shared" ca="1" si="36"/>
        <v>940182.3380850706</v>
      </c>
      <c r="AY36" s="24">
        <f t="shared" ca="1" si="36"/>
        <v>939679.05776026822</v>
      </c>
      <c r="AZ36" s="24">
        <f t="shared" ca="1" si="36"/>
        <v>939084.71897201554</v>
      </c>
      <c r="BA36" s="25">
        <f ca="1">SUM(AO36:AZ36)</f>
        <v>11301128.299250105</v>
      </c>
      <c r="BB36" s="24">
        <f t="shared" ref="BB36:BM36" ca="1" si="37">BB12+BB21+BB37</f>
        <v>938524.93565944361</v>
      </c>
      <c r="BC36" s="24">
        <f t="shared" ca="1" si="37"/>
        <v>937996.8699946322</v>
      </c>
      <c r="BD36" s="24">
        <f t="shared" ca="1" si="37"/>
        <v>937524.10339709406</v>
      </c>
      <c r="BE36" s="24">
        <f t="shared" ca="1" si="37"/>
        <v>937069.4772181306</v>
      </c>
      <c r="BF36" s="24">
        <f t="shared" ca="1" si="37"/>
        <v>936526.84418884187</v>
      </c>
      <c r="BG36" s="24">
        <f t="shared" ca="1" si="37"/>
        <v>935952.21362680616</v>
      </c>
      <c r="BH36" s="24">
        <f t="shared" ca="1" si="37"/>
        <v>935595.0113816947</v>
      </c>
      <c r="BI36" s="24">
        <f t="shared" ca="1" si="37"/>
        <v>935102.31200562872</v>
      </c>
      <c r="BJ36" s="24">
        <f t="shared" ca="1" si="37"/>
        <v>934580.47676947806</v>
      </c>
      <c r="BK36" s="24">
        <f t="shared" ca="1" si="37"/>
        <v>934231.21136153548</v>
      </c>
      <c r="BL36" s="24">
        <f t="shared" ca="1" si="37"/>
        <v>933872.65131267137</v>
      </c>
      <c r="BM36" s="24">
        <f t="shared" ca="1" si="37"/>
        <v>933466.76386850665</v>
      </c>
      <c r="BN36" s="25">
        <f ca="1">SUM(BB36:BM36)</f>
        <v>11230442.870784463</v>
      </c>
      <c r="BO36" s="24">
        <f t="shared" ref="BO36:BZ36" ca="1" si="38">BO12+BO21+BO37</f>
        <v>932940.18405686982</v>
      </c>
      <c r="BP36" s="24">
        <f t="shared" ca="1" si="38"/>
        <v>932472.55370053032</v>
      </c>
      <c r="BQ36" s="24">
        <f t="shared" ca="1" si="38"/>
        <v>932008.84795532038</v>
      </c>
      <c r="BR36" s="24">
        <f t="shared" ca="1" si="38"/>
        <v>931531.36909255071</v>
      </c>
      <c r="BS36" s="24">
        <f t="shared" ca="1" si="38"/>
        <v>931163.23330805276</v>
      </c>
      <c r="BT36" s="24">
        <f t="shared" ca="1" si="38"/>
        <v>930651.14240537293</v>
      </c>
      <c r="BU36" s="24">
        <f t="shared" ca="1" si="38"/>
        <v>930061.41844781779</v>
      </c>
      <c r="BV36" s="24">
        <f t="shared" ca="1" si="38"/>
        <v>929674.24801033363</v>
      </c>
      <c r="BW36" s="24">
        <f t="shared" ca="1" si="38"/>
        <v>929255.00313676277</v>
      </c>
      <c r="BX36" s="24">
        <f t="shared" ca="1" si="38"/>
        <v>928804.79062933254</v>
      </c>
      <c r="BY36" s="24">
        <f t="shared" ca="1" si="38"/>
        <v>928514.63019984553</v>
      </c>
      <c r="BZ36" s="24">
        <f t="shared" ca="1" si="38"/>
        <v>928084.82102967473</v>
      </c>
      <c r="CA36" s="25">
        <f ca="1">SUM(BO36:BZ36)</f>
        <v>11165162.241972463</v>
      </c>
      <c r="CB36" s="24">
        <f t="shared" ref="CB36:CM36" ca="1" si="39">CB12+CB21+CB37</f>
        <v>927678.96397788776</v>
      </c>
      <c r="CC36" s="24">
        <f t="shared" ca="1" si="39"/>
        <v>927261.43074926233</v>
      </c>
      <c r="CD36" s="24">
        <f t="shared" ca="1" si="39"/>
        <v>926752.98794394953</v>
      </c>
      <c r="CE36" s="24">
        <f t="shared" ca="1" si="39"/>
        <v>926264.01291420148</v>
      </c>
      <c r="CF36" s="24">
        <f t="shared" ca="1" si="39"/>
        <v>925882.25209063431</v>
      </c>
      <c r="CG36" s="24">
        <f t="shared" ca="1" si="39"/>
        <v>925461.71876331593</v>
      </c>
      <c r="CH36" s="24">
        <f t="shared" ca="1" si="39"/>
        <v>925138.13776925986</v>
      </c>
      <c r="CI36" s="24">
        <f t="shared" ca="1" si="39"/>
        <v>924727.42496273317</v>
      </c>
      <c r="CJ36" s="24">
        <f t="shared" ca="1" si="39"/>
        <v>924364.88449280674</v>
      </c>
      <c r="CK36" s="24">
        <f t="shared" ca="1" si="39"/>
        <v>924026.84460645088</v>
      </c>
      <c r="CL36" s="24">
        <f t="shared" ca="1" si="39"/>
        <v>923601.36160263198</v>
      </c>
      <c r="CM36" s="24">
        <f t="shared" ca="1" si="39"/>
        <v>923098.64069497189</v>
      </c>
      <c r="CN36" s="25">
        <f ca="1">SUM(CB36:CM36)</f>
        <v>11104258.660568107</v>
      </c>
      <c r="CO36" s="24">
        <f t="shared" ref="CO36:CZ36" ca="1" si="40">CO12+CO21+CO37</f>
        <v>922691.72873278137</v>
      </c>
      <c r="CP36" s="24">
        <f t="shared" ca="1" si="40"/>
        <v>922142.8297890746</v>
      </c>
      <c r="CQ36" s="24">
        <f t="shared" ca="1" si="40"/>
        <v>921679.45279107627</v>
      </c>
      <c r="CR36" s="24">
        <f t="shared" ca="1" si="40"/>
        <v>921322.14574595413</v>
      </c>
      <c r="CS36" s="24">
        <f t="shared" ca="1" si="40"/>
        <v>920866.12263141572</v>
      </c>
      <c r="CT36" s="24">
        <f t="shared" ca="1" si="40"/>
        <v>920483.50211012061</v>
      </c>
      <c r="CU36" s="24">
        <f t="shared" ca="1" si="40"/>
        <v>920027.36203930911</v>
      </c>
      <c r="CV36" s="24">
        <f t="shared" ca="1" si="40"/>
        <v>919550.35510811408</v>
      </c>
      <c r="CW36" s="24">
        <f t="shared" ca="1" si="40"/>
        <v>919078.92934695201</v>
      </c>
      <c r="CX36" s="24">
        <f t="shared" ca="1" si="40"/>
        <v>918601.79117833532</v>
      </c>
      <c r="CY36" s="24">
        <f t="shared" ca="1" si="40"/>
        <v>918102.05838387285</v>
      </c>
      <c r="CZ36" s="24">
        <f t="shared" ca="1" si="40"/>
        <v>917739.22174183687</v>
      </c>
      <c r="DA36" s="25">
        <f ca="1">SUM(CO36:CZ36)</f>
        <v>11042285.499598842</v>
      </c>
      <c r="DB36" s="24">
        <f t="shared" ref="DB36:DM36" ca="1" si="41">DB12+DB21+DB37</f>
        <v>917201.4312316071</v>
      </c>
      <c r="DC36" s="24">
        <f t="shared" ca="1" si="41"/>
        <v>916681.3153605886</v>
      </c>
      <c r="DD36" s="24">
        <f t="shared" ca="1" si="41"/>
        <v>916310.54105455498</v>
      </c>
      <c r="DE36" s="24">
        <f t="shared" ca="1" si="41"/>
        <v>915861.99358277314</v>
      </c>
      <c r="DF36" s="24">
        <f t="shared" ca="1" si="41"/>
        <v>915444.60572927375</v>
      </c>
      <c r="DG36" s="24">
        <f t="shared" ca="1" si="41"/>
        <v>914918.51014558563</v>
      </c>
      <c r="DH36" s="24">
        <f t="shared" ca="1" si="41"/>
        <v>914513.24970898882</v>
      </c>
      <c r="DI36" s="24">
        <f t="shared" ca="1" si="41"/>
        <v>914141.02552217129</v>
      </c>
      <c r="DJ36" s="24">
        <f t="shared" ca="1" si="41"/>
        <v>913710.59650234797</v>
      </c>
      <c r="DK36" s="24">
        <f t="shared" ca="1" si="41"/>
        <v>913277.81861010834</v>
      </c>
      <c r="DL36" s="24">
        <f t="shared" ca="1" si="41"/>
        <v>912727.71534382063</v>
      </c>
      <c r="DM36" s="24">
        <f t="shared" ca="1" si="41"/>
        <v>912237.60320440377</v>
      </c>
      <c r="DN36" s="25">
        <f ca="1">SUM(DB36:DM36)</f>
        <v>10977026.405996222</v>
      </c>
      <c r="DO36" s="24">
        <f t="shared" ref="DO36:DZ36" ca="1" si="42">DO12+DO21+DO37</f>
        <v>911840.49888124806</v>
      </c>
      <c r="DP36" s="24">
        <f t="shared" ca="1" si="42"/>
        <v>911436.57815990935</v>
      </c>
      <c r="DQ36" s="24">
        <f t="shared" ca="1" si="42"/>
        <v>910955.46509412327</v>
      </c>
      <c r="DR36" s="24">
        <f t="shared" ca="1" si="42"/>
        <v>910620.79965383769</v>
      </c>
      <c r="DS36" s="24">
        <f t="shared" ca="1" si="42"/>
        <v>910129.86779075221</v>
      </c>
      <c r="DT36" s="24">
        <f t="shared" ca="1" si="42"/>
        <v>909781.27497979149</v>
      </c>
      <c r="DU36" s="24">
        <f t="shared" ca="1" si="42"/>
        <v>909385.9621623134</v>
      </c>
      <c r="DV36" s="24">
        <f t="shared" ca="1" si="42"/>
        <v>908924.34035142162</v>
      </c>
      <c r="DW36" s="24">
        <f t="shared" ca="1" si="42"/>
        <v>908435.92420164251</v>
      </c>
      <c r="DX36" s="24">
        <f t="shared" ca="1" si="42"/>
        <v>907938.92323801701</v>
      </c>
      <c r="DY36" s="24">
        <f t="shared" ca="1" si="42"/>
        <v>907513.83153438184</v>
      </c>
      <c r="DZ36" s="24">
        <f t="shared" ca="1" si="42"/>
        <v>907111.91070398921</v>
      </c>
      <c r="EA36" s="25">
        <f ca="1">SUM(DO36:DZ36)</f>
        <v>10914075.376751427</v>
      </c>
      <c r="EB36" s="24">
        <f t="shared" ref="EB36:EM36" ca="1" si="43">EB12+EB21+EB37</f>
        <v>906626.6131332207</v>
      </c>
      <c r="EC36" s="24">
        <f t="shared" ca="1" si="43"/>
        <v>906007.15285699989</v>
      </c>
      <c r="ED36" s="24">
        <f t="shared" ca="1" si="43"/>
        <v>905517.41980428551</v>
      </c>
      <c r="EE36" s="24">
        <f t="shared" ca="1" si="43"/>
        <v>905160.3719437999</v>
      </c>
      <c r="EF36" s="24">
        <f t="shared" ca="1" si="43"/>
        <v>904721.71043410373</v>
      </c>
      <c r="EG36" s="24">
        <f t="shared" ca="1" si="43"/>
        <v>904257.59375479619</v>
      </c>
      <c r="EH36" s="24">
        <f t="shared" ca="1" si="43"/>
        <v>903944.26445689611</v>
      </c>
      <c r="EI36" s="24">
        <f t="shared" ca="1" si="43"/>
        <v>903649.4007615021</v>
      </c>
      <c r="EJ36" s="24">
        <f t="shared" ca="1" si="43"/>
        <v>903321.94524215197</v>
      </c>
      <c r="EK36" s="24">
        <f t="shared" ca="1" si="43"/>
        <v>902877.8895096964</v>
      </c>
      <c r="EL36" s="24">
        <f t="shared" ca="1" si="43"/>
        <v>902529.45922232023</v>
      </c>
      <c r="EM36" s="24">
        <f t="shared" ca="1" si="43"/>
        <v>902169.34687808203</v>
      </c>
      <c r="EN36" s="25">
        <f ca="1">SUM(EB36:EM36)</f>
        <v>10850783.167997854</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1203864.5481904757</v>
      </c>
      <c r="C44" s="22">
        <f ca="1">C45*(1-Inputs!B21)+C11*Inputs!B21+C46</f>
        <v>1135960.9938112753</v>
      </c>
      <c r="D44" s="22">
        <f ca="1">D45*(1-Inputs!B21)+D11*Inputs!B21+D46</f>
        <v>1168725.9625562525</v>
      </c>
      <c r="E44" s="22">
        <f ca="1">E45*(1-Inputs!B21)+E11*Inputs!B21+E46</f>
        <v>1179593.5321687271</v>
      </c>
      <c r="F44" s="22">
        <f ca="1">F45*(1-Inputs!B21)+F11*Inputs!B21+F46</f>
        <v>1172487.6536281416</v>
      </c>
      <c r="G44" s="22">
        <f ca="1">G45*(1-Inputs!B21)+G11*Inputs!B21+G46</f>
        <v>1171502.3227662083</v>
      </c>
      <c r="H44" s="22">
        <f ca="1">H45*(1-Inputs!B21)+H11*Inputs!B21+H46</f>
        <v>1150952.0465256129</v>
      </c>
      <c r="I44" s="22">
        <f ca="1">I45*(1-Inputs!B21)+I11*Inputs!B21+I46</f>
        <v>1166222.5498302719</v>
      </c>
      <c r="J44" s="22">
        <f ca="1">J45*(1-Inputs!B21)+J11*Inputs!B21+J46</f>
        <v>1141494.7487663259</v>
      </c>
      <c r="K44" s="22">
        <f ca="1">K45*(1-Inputs!B21)+K11*Inputs!B21+K46</f>
        <v>1212585.9095642599</v>
      </c>
      <c r="L44" s="22">
        <f ca="1">L45*(1-Inputs!B21)+L11*Inputs!B21+L46</f>
        <v>1149166.682129404</v>
      </c>
      <c r="M44" s="22">
        <f ca="1">M45*(1-Inputs!B21)+M11*Inputs!B21+M46</f>
        <v>1140429.7759007837</v>
      </c>
      <c r="N44" s="23">
        <f ca="1">SUM(B44:M44)</f>
        <v>13992986.725837737</v>
      </c>
      <c r="O44" s="22">
        <f ca="1">O45*(1-Inputs!B21)+O11*Inputs!B21+O46</f>
        <v>1209306.8316573615</v>
      </c>
      <c r="P44" s="22">
        <f ca="1">P45*(1-Inputs!B21)+P11*Inputs!B21+P46</f>
        <v>1137362.2263618596</v>
      </c>
      <c r="Q44" s="22">
        <f ca="1">Q45*(1-Inputs!B21)+Q11*Inputs!B21+Q46</f>
        <v>1115062.8901315087</v>
      </c>
      <c r="R44" s="22">
        <f ca="1">R45*(1-Inputs!B21)+R11*Inputs!B21+R46</f>
        <v>1190694.0138946362</v>
      </c>
      <c r="S44" s="22">
        <f ca="1">S45*(1-Inputs!B21)+S11*Inputs!B21+S46</f>
        <v>1158448.9239409163</v>
      </c>
      <c r="T44" s="22">
        <f ca="1">T45*(1-Inputs!B21)+T11*Inputs!B21+T46</f>
        <v>1109390.4558038714</v>
      </c>
      <c r="U44" s="22">
        <f ca="1">U45*(1-Inputs!B21)+U11*Inputs!B21+U46</f>
        <v>1182935.1114519751</v>
      </c>
      <c r="V44" s="22">
        <f ca="1">V45*(1-Inputs!B21)+V11*Inputs!B21+V46</f>
        <v>1121643.0839725074</v>
      </c>
      <c r="W44" s="22">
        <f ca="1">W45*(1-Inputs!B21)+W11*Inputs!B21+W46</f>
        <v>1164306.5910837178</v>
      </c>
      <c r="X44" s="22">
        <f ca="1">X45*(1-Inputs!B21)+X11*Inputs!B21+X46</f>
        <v>1168893.5018759344</v>
      </c>
      <c r="Y44" s="22">
        <f ca="1">Y45*(1-Inputs!B21)+Y11*Inputs!B21+Y46</f>
        <v>1137982.0668925904</v>
      </c>
      <c r="Z44" s="22">
        <f ca="1">Z45*(1-Inputs!B21)+Z11*Inputs!B21+Z46</f>
        <v>1100714.2504659735</v>
      </c>
      <c r="AA44" s="23">
        <f ca="1">SUM(O44:Z44)</f>
        <v>13796739.947532855</v>
      </c>
      <c r="AB44" s="22">
        <f ca="1">AB45*(1-Inputs!B21)+AB11*Inputs!B21+AB46</f>
        <v>1173809.7089842793</v>
      </c>
      <c r="AC44" s="22">
        <f ca="1">AC45*(1-Inputs!B21)+AC11*Inputs!B21+AC46</f>
        <v>1133857.0476577559</v>
      </c>
      <c r="AD44" s="22">
        <f ca="1">AD45*(1-Inputs!B21)+AD11*Inputs!B21+AD46</f>
        <v>1150356.9018699483</v>
      </c>
      <c r="AE44" s="22">
        <f ca="1">AE45*(1-Inputs!B21)+AE11*Inputs!B21+AE46</f>
        <v>1074776.1385993382</v>
      </c>
      <c r="AF44" s="22">
        <f ca="1">AF45*(1-Inputs!B21)+AF11*Inputs!B21+AF46</f>
        <v>1149534.533770761</v>
      </c>
      <c r="AG44" s="22">
        <f ca="1">AG45*(1-Inputs!B21)+AG11*Inputs!B21+AG46</f>
        <v>1129119.8436426679</v>
      </c>
      <c r="AH44" s="22">
        <f ca="1">AH45*(1-Inputs!B21)+AH11*Inputs!B21+AH46</f>
        <v>1082353.8755877845</v>
      </c>
      <c r="AI44" s="22">
        <f ca="1">AI45*(1-Inputs!B21)+AI11*Inputs!B21+AI46</f>
        <v>1182239.234970791</v>
      </c>
      <c r="AJ44" s="22">
        <f ca="1">AJ45*(1-Inputs!B21)+AJ11*Inputs!B21+AJ46</f>
        <v>1106978.5140256153</v>
      </c>
      <c r="AK44" s="22">
        <f ca="1">AK45*(1-Inputs!B21)+AK11*Inputs!B21+AK46</f>
        <v>1074770.9297090149</v>
      </c>
      <c r="AL44" s="22">
        <f ca="1">AL45*(1-Inputs!B21)+AL11*Inputs!B21+AL46</f>
        <v>1098487.4969060908</v>
      </c>
      <c r="AM44" s="22">
        <f ca="1">AM45*(1-Inputs!B21)+AM11*Inputs!B21+AM46</f>
        <v>1163876.7197463475</v>
      </c>
      <c r="AN44" s="23">
        <f ca="1">SUM(AB44:AM44)</f>
        <v>13520160.945470395</v>
      </c>
      <c r="AO44" s="22">
        <f ca="1">AO45*(1-Inputs!B21)+AO11*Inputs!B21+AO46</f>
        <v>1156567.3610120502</v>
      </c>
      <c r="AP44" s="22">
        <f ca="1">AP45*(1-Inputs!B21)+AP11*Inputs!B21+AP46</f>
        <v>1090265.8463333992</v>
      </c>
      <c r="AQ44" s="22">
        <f ca="1">AQ45*(1-Inputs!B21)+AQ11*Inputs!B21+AQ46</f>
        <v>1081938.3422464489</v>
      </c>
      <c r="AR44" s="22">
        <f ca="1">AR45*(1-Inputs!B21)+AR11*Inputs!B21+AR46</f>
        <v>1093775.9691562958</v>
      </c>
      <c r="AS44" s="22">
        <f ca="1">AS45*(1-Inputs!B21)+AS11*Inputs!B21+AS46</f>
        <v>1140952.3553507654</v>
      </c>
      <c r="AT44" s="22">
        <f ca="1">AT45*(1-Inputs!B21)+AT11*Inputs!B21+AT46</f>
        <v>1115597.5325882132</v>
      </c>
      <c r="AU44" s="22">
        <f ca="1">AU45*(1-Inputs!B21)+AU11*Inputs!B21+AU46</f>
        <v>1119558.497824668</v>
      </c>
      <c r="AV44" s="22">
        <f ca="1">AV45*(1-Inputs!B21)+AV11*Inputs!B21+AV46</f>
        <v>1080906.9761111054</v>
      </c>
      <c r="AW44" s="22">
        <f ca="1">AW45*(1-Inputs!B21)+AW11*Inputs!B21+AW46</f>
        <v>1116476.4754125653</v>
      </c>
      <c r="AX44" s="22">
        <f ca="1">AX45*(1-Inputs!B21)+AX11*Inputs!B21+AX46</f>
        <v>1114937.7618653635</v>
      </c>
      <c r="AY44" s="22">
        <f ca="1">AY45*(1-Inputs!B21)+AY11*Inputs!B21+AY46</f>
        <v>1082040.5022725884</v>
      </c>
      <c r="AZ44" s="22">
        <f ca="1">AZ45*(1-Inputs!B21)+AZ11*Inputs!B21+AZ46</f>
        <v>1044306.5263589058</v>
      </c>
      <c r="BA44" s="23">
        <f ca="1">SUM(AO44:AZ44)</f>
        <v>13237324.14653237</v>
      </c>
      <c r="BB44" s="22">
        <f ca="1">BB45*(1-Inputs!B21)+BB11*Inputs!B21+BB46</f>
        <v>1094015.2633935984</v>
      </c>
      <c r="BC44" s="22">
        <f ca="1">BC45*(1-Inputs!B21)+BC11*Inputs!B21+BC46</f>
        <v>1089781.5625898519</v>
      </c>
      <c r="BD44" s="22">
        <f ca="1">BD45*(1-Inputs!B21)+BD11*Inputs!B21+BD46</f>
        <v>1090740.5972260365</v>
      </c>
      <c r="BE44" s="22">
        <f ca="1">BE45*(1-Inputs!B21)+BE11*Inputs!B21+BE46</f>
        <v>1043138.9275857212</v>
      </c>
      <c r="BF44" s="22">
        <f ca="1">BF45*(1-Inputs!B21)+BF11*Inputs!B21+BF46</f>
        <v>1058771.9836679243</v>
      </c>
      <c r="BG44" s="22">
        <f ca="1">BG45*(1-Inputs!B21)+BG11*Inputs!B21+BG46</f>
        <v>1088185.4117833241</v>
      </c>
      <c r="BH44" s="22">
        <f ca="1">BH45*(1-Inputs!B21)+BH11*Inputs!B21+BH46</f>
        <v>1077504.7580962919</v>
      </c>
      <c r="BI44" s="22">
        <f ca="1">BI45*(1-Inputs!B21)+BI11*Inputs!B21+BI46</f>
        <v>1051199.9569365047</v>
      </c>
      <c r="BJ44" s="22">
        <f ca="1">BJ45*(1-Inputs!B21)+BJ11*Inputs!B21+BJ46</f>
        <v>1088326.4822276549</v>
      </c>
      <c r="BK44" s="22">
        <f ca="1">BK45*(1-Inputs!B21)+BK11*Inputs!B21+BK46</f>
        <v>1129920.1962180564</v>
      </c>
      <c r="BL44" s="22">
        <f ca="1">BL45*(1-Inputs!B21)+BL11*Inputs!B21+BL46</f>
        <v>1140680.5697781534</v>
      </c>
      <c r="BM44" s="22">
        <f ca="1">BM45*(1-Inputs!B21)+BM11*Inputs!B21+BM46</f>
        <v>1034837.2725754993</v>
      </c>
      <c r="BN44" s="23">
        <f ca="1">SUM(BB44:BM44)</f>
        <v>12987102.982078616</v>
      </c>
      <c r="BO44" s="22">
        <f ca="1">BO45*(1-Inputs!B21)+BO11*Inputs!B21+BO46</f>
        <v>1102543.7160549867</v>
      </c>
      <c r="BP44" s="22">
        <f ca="1">BP45*(1-Inputs!B21)+BP11*Inputs!B21+BP46</f>
        <v>1093012.448544876</v>
      </c>
      <c r="BQ44" s="22">
        <f ca="1">BQ45*(1-Inputs!B21)+BQ11*Inputs!B21+BQ46</f>
        <v>1074468.8518687058</v>
      </c>
      <c r="BR44" s="22">
        <f ca="1">BR45*(1-Inputs!B21)+BR11*Inputs!B21+BR46</f>
        <v>1056220.567913498</v>
      </c>
      <c r="BS44" s="22">
        <f ca="1">BS45*(1-Inputs!B21)+BS11*Inputs!B21+BS46</f>
        <v>1044146.8807105118</v>
      </c>
      <c r="BT44" s="22">
        <f ca="1">BT45*(1-Inputs!B21)+BT11*Inputs!B21+BT46</f>
        <v>1011474.1769383976</v>
      </c>
      <c r="BU44" s="22">
        <f ca="1">BU45*(1-Inputs!B21)+BU11*Inputs!B21+BU46</f>
        <v>1079816.0763170158</v>
      </c>
      <c r="BV44" s="22">
        <f ca="1">BV45*(1-Inputs!B21)+BV11*Inputs!B21+BV46</f>
        <v>1059261.7156326575</v>
      </c>
      <c r="BW44" s="22">
        <f ca="1">BW45*(1-Inputs!B21)+BW11*Inputs!B21+BW46</f>
        <v>1061888.6382950426</v>
      </c>
      <c r="BX44" s="22">
        <f ca="1">BX45*(1-Inputs!B21)+BX11*Inputs!B21+BX46</f>
        <v>1121524.9683634795</v>
      </c>
      <c r="BY44" s="22">
        <f ca="1">BY45*(1-Inputs!B21)+BY11*Inputs!B21+BY46</f>
        <v>1084185.2644563906</v>
      </c>
      <c r="BZ44" s="22">
        <f ca="1">BZ45*(1-Inputs!B21)+BZ11*Inputs!B21+BZ46</f>
        <v>1111125.4069498607</v>
      </c>
      <c r="CA44" s="23">
        <f ca="1">SUM(BO44:BZ44)</f>
        <v>12899668.712045424</v>
      </c>
      <c r="CB44" s="22">
        <f ca="1">CB45*(1-Inputs!B21)+CB11*Inputs!B21+CB46</f>
        <v>1049300.10699162</v>
      </c>
      <c r="CC44" s="22">
        <f ca="1">CC45*(1-Inputs!B21)+CC11*Inputs!B21+CC46</f>
        <v>1024857.2421900412</v>
      </c>
      <c r="CD44" s="22">
        <f ca="1">CD45*(1-Inputs!B21)+CD11*Inputs!B21+CD46</f>
        <v>1077935.8524782211</v>
      </c>
      <c r="CE44" s="22">
        <f ca="1">CE45*(1-Inputs!B21)+CE11*Inputs!B21+CE46</f>
        <v>1065305.7194191047</v>
      </c>
      <c r="CF44" s="22">
        <f ca="1">CF45*(1-Inputs!B21)+CF11*Inputs!B21+CF46</f>
        <v>1023865.3402621663</v>
      </c>
      <c r="CG44" s="22">
        <f ca="1">CG45*(1-Inputs!B21)+CG11*Inputs!B21+CG46</f>
        <v>1072583.1207473897</v>
      </c>
      <c r="CH44" s="22">
        <f ca="1">CH45*(1-Inputs!B21)+CH11*Inputs!B21+CH46</f>
        <v>1096200.2693455387</v>
      </c>
      <c r="CI44" s="22">
        <f ca="1">CI45*(1-Inputs!B21)+CI11*Inputs!B21+CI46</f>
        <v>1090002.3492193765</v>
      </c>
      <c r="CJ44" s="22">
        <f ca="1">CJ45*(1-Inputs!B21)+CJ11*Inputs!B21+CJ46</f>
        <v>1101052.2587003184</v>
      </c>
      <c r="CK44" s="22">
        <f ca="1">CK45*(1-Inputs!B21)+CK11*Inputs!B21+CK46</f>
        <v>1086370.6368781023</v>
      </c>
      <c r="CL44" s="22">
        <f ca="1">CL45*(1-Inputs!B21)+CL11*Inputs!B21+CL46</f>
        <v>1020971.6902188389</v>
      </c>
      <c r="CM44" s="22">
        <f ca="1">CM45*(1-Inputs!B21)+CM11*Inputs!B21+CM46</f>
        <v>1039543.1050808295</v>
      </c>
      <c r="CN44" s="23">
        <f ca="1">SUM(CB44:CM44)</f>
        <v>12747987.691531548</v>
      </c>
      <c r="CO44" s="22">
        <f ca="1">CO45*(1-Inputs!B21)+CO11*Inputs!B21+CO46</f>
        <v>1053007.369290171</v>
      </c>
      <c r="CP44" s="22">
        <f ca="1">CP45*(1-Inputs!B21)+CP11*Inputs!B21+CP46</f>
        <v>1073948.4137398377</v>
      </c>
      <c r="CQ44" s="22">
        <f ca="1">CQ45*(1-Inputs!B21)+CQ11*Inputs!B21+CQ46</f>
        <v>1057358.3691475738</v>
      </c>
      <c r="CR44" s="22">
        <f ca="1">CR45*(1-Inputs!B21)+CR11*Inputs!B21+CR46</f>
        <v>1067204.751154633</v>
      </c>
      <c r="CS44" s="22">
        <f ca="1">CS45*(1-Inputs!B21)+CS11*Inputs!B21+CS46</f>
        <v>1059984.1984854594</v>
      </c>
      <c r="CT44" s="22">
        <f ca="1">CT45*(1-Inputs!B21)+CT11*Inputs!B21+CT46</f>
        <v>1049112.5873493638</v>
      </c>
      <c r="CU44" s="22">
        <f ca="1">CU45*(1-Inputs!B21)+CU11*Inputs!B21+CU46</f>
        <v>1060254.7737282647</v>
      </c>
      <c r="CV44" s="22">
        <f ca="1">CV45*(1-Inputs!B21)+CV11*Inputs!B21+CV46</f>
        <v>1029388.9769249045</v>
      </c>
      <c r="CW44" s="22">
        <f ca="1">CW45*(1-Inputs!B21)+CW11*Inputs!B21+CW46</f>
        <v>1059330.915168982</v>
      </c>
      <c r="CX44" s="22">
        <f ca="1">CX45*(1-Inputs!B21)+CX11*Inputs!B21+CX46</f>
        <v>1010512.0360489729</v>
      </c>
      <c r="CY44" s="22">
        <f ca="1">CY45*(1-Inputs!B21)+CY11*Inputs!B21+CY46</f>
        <v>1080035.9330667392</v>
      </c>
      <c r="CZ44" s="22">
        <f ca="1">CZ45*(1-Inputs!B21)+CZ11*Inputs!B21+CZ46</f>
        <v>1016659.6962040402</v>
      </c>
      <c r="DA44" s="23">
        <f ca="1">SUM(CO44:CZ44)</f>
        <v>12616798.020308942</v>
      </c>
      <c r="DB44" s="22">
        <f ca="1">DB45*(1-Inputs!B21)+DB11*Inputs!B21+DB46</f>
        <v>992175.08634572022</v>
      </c>
      <c r="DC44" s="22">
        <f ca="1">DC45*(1-Inputs!B21)+DC11*Inputs!B21+DC46</f>
        <v>1095748.4750233772</v>
      </c>
      <c r="DD44" s="22">
        <f ca="1">DD45*(1-Inputs!B21)+DD11*Inputs!B21+DD46</f>
        <v>1054525.8977426724</v>
      </c>
      <c r="DE44" s="22">
        <f ca="1">DE45*(1-Inputs!B21)+DE11*Inputs!B21+DE46</f>
        <v>1056385.0182237064</v>
      </c>
      <c r="DF44" s="22">
        <f ca="1">DF45*(1-Inputs!B21)+DF11*Inputs!B21+DF46</f>
        <v>982934.53487282177</v>
      </c>
      <c r="DG44" s="22">
        <f ca="1">DG45*(1-Inputs!B21)+DG11*Inputs!B21+DG46</f>
        <v>1025386.3469387427</v>
      </c>
      <c r="DH44" s="22">
        <f ca="1">DH45*(1-Inputs!B21)+DH11*Inputs!B21+DH46</f>
        <v>1038530.346856411</v>
      </c>
      <c r="DI44" s="22">
        <f ca="1">DI45*(1-Inputs!B21)+DI11*Inputs!B21+DI46</f>
        <v>1015297.228274613</v>
      </c>
      <c r="DJ44" s="22">
        <f ca="1">DJ45*(1-Inputs!B21)+DJ11*Inputs!B21+DJ46</f>
        <v>1028820.7369024307</v>
      </c>
      <c r="DK44" s="22">
        <f ca="1">DK45*(1-Inputs!B21)+DK11*Inputs!B21+DK46</f>
        <v>1003597.8731843213</v>
      </c>
      <c r="DL44" s="22">
        <f ca="1">DL45*(1-Inputs!B21)+DL11*Inputs!B21+DL46</f>
        <v>1034249.7016111612</v>
      </c>
      <c r="DM44" s="22">
        <f ca="1">DM45*(1-Inputs!B21)+DM11*Inputs!B21+DM46</f>
        <v>1061949.4537154285</v>
      </c>
      <c r="DN44" s="23">
        <f ca="1">SUM(DB44:DM44)</f>
        <v>12389600.699691406</v>
      </c>
      <c r="DO44" s="22">
        <f ca="1">DO45*(1-Inputs!B21)+DO11*Inputs!B21+DO46</f>
        <v>1042418.9428638655</v>
      </c>
      <c r="DP44" s="22">
        <f ca="1">DP45*(1-Inputs!B21)+DP11*Inputs!B21+DP46</f>
        <v>1060754.7250224822</v>
      </c>
      <c r="DQ44" s="22">
        <f ca="1">DQ45*(1-Inputs!B21)+DQ11*Inputs!B21+DQ46</f>
        <v>1065326.1198305569</v>
      </c>
      <c r="DR44" s="22">
        <f ca="1">DR45*(1-Inputs!B21)+DR11*Inputs!B21+DR46</f>
        <v>998600.35230268061</v>
      </c>
      <c r="DS44" s="22">
        <f ca="1">DS45*(1-Inputs!B21)+DS11*Inputs!B21+DS46</f>
        <v>1025280.9629622016</v>
      </c>
      <c r="DT44" s="22">
        <f ca="1">DT45*(1-Inputs!B21)+DT11*Inputs!B21+DT46</f>
        <v>1018116.8129305587</v>
      </c>
      <c r="DU44" s="22">
        <f ca="1">DU45*(1-Inputs!B21)+DU11*Inputs!B21+DU46</f>
        <v>1008561.9012744093</v>
      </c>
      <c r="DV44" s="22">
        <f ca="1">DV45*(1-Inputs!B21)+DV11*Inputs!B21+DV46</f>
        <v>988300.28994888486</v>
      </c>
      <c r="DW44" s="22">
        <f ca="1">DW45*(1-Inputs!B21)+DW11*Inputs!B21+DW46</f>
        <v>991704.03477183264</v>
      </c>
      <c r="DX44" s="22">
        <f ca="1">DX45*(1-Inputs!B21)+DX11*Inputs!B21+DX46</f>
        <v>1015307.6522066273</v>
      </c>
      <c r="DY44" s="22">
        <f ca="1">DY45*(1-Inputs!B21)+DY11*Inputs!B21+DY46</f>
        <v>1008059.88922388</v>
      </c>
      <c r="DZ44" s="22">
        <f ca="1">DZ45*(1-Inputs!B21)+DZ11*Inputs!B21+DZ46</f>
        <v>961087.48417586216</v>
      </c>
      <c r="EA44" s="23">
        <f ca="1">SUM(DO44:DZ44)</f>
        <v>12183519.167513842</v>
      </c>
      <c r="EB44" s="22">
        <f ca="1">EB45*(1-Inputs!B21)+EB11*Inputs!B21+EB46</f>
        <v>962272.19255300297</v>
      </c>
      <c r="EC44" s="22">
        <f ca="1">EC45*(1-Inputs!B21)+EC11*Inputs!B21+EC46</f>
        <v>1023301.9154570689</v>
      </c>
      <c r="ED44" s="22">
        <f ca="1">ED45*(1-Inputs!B21)+ED11*Inputs!B21+ED46</f>
        <v>1018548.5904503301</v>
      </c>
      <c r="EE44" s="22">
        <f ca="1">EE45*(1-Inputs!B21)+EE11*Inputs!B21+EE46</f>
        <v>1007838.7499222911</v>
      </c>
      <c r="EF44" s="22">
        <f ca="1">EF45*(1-Inputs!B21)+EF11*Inputs!B21+EF46</f>
        <v>981374.54394091421</v>
      </c>
      <c r="EG44" s="22">
        <f ca="1">EG45*(1-Inputs!B21)+EG11*Inputs!B21+EG46</f>
        <v>1065404.261496539</v>
      </c>
      <c r="EH44" s="22">
        <f ca="1">EH45*(1-Inputs!B21)+EH11*Inputs!B21+EH46</f>
        <v>1037247.1763711892</v>
      </c>
      <c r="EI44" s="22">
        <f ca="1">EI45*(1-Inputs!B21)+EI11*Inputs!B21+EI46</f>
        <v>1052582.75042683</v>
      </c>
      <c r="EJ44" s="22">
        <f ca="1">EJ45*(1-Inputs!B21)+EJ11*Inputs!B21+EJ46</f>
        <v>1038857.5184386892</v>
      </c>
      <c r="EK44" s="22">
        <f ca="1">EK45*(1-Inputs!B21)+EK11*Inputs!B21+EK46</f>
        <v>1042855.7694162283</v>
      </c>
      <c r="EL44" s="22">
        <f ca="1">EL45*(1-Inputs!B21)+EL11*Inputs!B21+EL46</f>
        <v>1041926.2801555044</v>
      </c>
      <c r="EM44" s="22">
        <f ca="1">EM45*(1-Inputs!B21)+EM11*Inputs!B21+EM46</f>
        <v>1023722.2682575706</v>
      </c>
      <c r="EN44" s="23">
        <f ca="1">SUM(EB44:EM44)</f>
        <v>12295932.016886158</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1166626.4388585049</v>
      </c>
      <c r="E45" s="24">
        <f ca="1">'(Other Computations)'!B8*(E28/Inputs!B27)^(1-Inputs!B20)*(E19/'(Other Computations)'!B194)^Inputs!B20</f>
        <v>1166545.3147721326</v>
      </c>
      <c r="F45" s="24">
        <f ca="1">'(Other Computations)'!B8*(F28/Inputs!B27)^(1-Inputs!B20)*(F19/'(Other Computations)'!B194)^Inputs!B20</f>
        <v>1166430.5840228845</v>
      </c>
      <c r="G45" s="24">
        <f ca="1">'(Other Computations)'!B8*(G28/Inputs!B27)^(1-Inputs!B20)*(G19/'(Other Computations)'!B194)^Inputs!B20</f>
        <v>1166275.5968207226</v>
      </c>
      <c r="H45" s="24">
        <f ca="1">'(Other Computations)'!B8*(H28/Inputs!B27)^(1-Inputs!B20)*(H19/'(Other Computations)'!B194)^Inputs!B20</f>
        <v>1166085.516667689</v>
      </c>
      <c r="I45" s="24">
        <f ca="1">'(Other Computations)'!B8*(I28/Inputs!B27)^(1-Inputs!B20)*(I19/'(Other Computations)'!B194)^Inputs!B20</f>
        <v>1165858.7758846788</v>
      </c>
      <c r="J45" s="24">
        <f ca="1">'(Other Computations)'!B8*(J28/Inputs!B27)^(1-Inputs!B20)*(J19/'(Other Computations)'!B194)^Inputs!B20</f>
        <v>1165601.2644151726</v>
      </c>
      <c r="K45" s="24">
        <f ca="1">'(Other Computations)'!B8*(K28/Inputs!B27)^(1-Inputs!B20)*(K19/'(Other Computations)'!B194)^Inputs!B20</f>
        <v>1165323.5879255712</v>
      </c>
      <c r="L45" s="24">
        <f ca="1">'(Other Computations)'!B8*(L28/Inputs!B27)^(1-Inputs!B20)*(L19/'(Other Computations)'!B194)^Inputs!B20</f>
        <v>1165009.7381239205</v>
      </c>
      <c r="M45" s="24">
        <f ca="1">'(Other Computations)'!B8*(M28/Inputs!B27)^(1-Inputs!B20)*(M19/'(Other Computations)'!B194)^Inputs!B20</f>
        <v>1164669.8942653793</v>
      </c>
      <c r="N45" s="25">
        <f ca="1">SUM(B45:M45)</f>
        <v>13991760.04508999</v>
      </c>
      <c r="O45" s="24">
        <f ca="1">'(Other Computations)'!B8*(O28/Inputs!B27)^(1-Inputs!B20)*(O19/'(Other Computations)'!B194)^Inputs!B20</f>
        <v>1164303.1113435817</v>
      </c>
      <c r="P45" s="24">
        <f ca="1">'(Other Computations)'!B8*(P28/Inputs!B27)^(1-Inputs!B20)*(P19/'(Other Computations)'!B194)^Inputs!B20</f>
        <v>1163898.2008090862</v>
      </c>
      <c r="Q45" s="24">
        <f ca="1">'(Other Computations)'!B8*(Q28/Inputs!B27)^(1-Inputs!B20)*(Q19/'(Other Computations)'!B194)^Inputs!B20</f>
        <v>1163463.9181079515</v>
      </c>
      <c r="R45" s="24">
        <f ca="1">'(Other Computations)'!B8*(R28/Inputs!B27)^(1-Inputs!B20)*(R19/'(Other Computations)'!B194)^Inputs!B20</f>
        <v>1162995.0357923738</v>
      </c>
      <c r="S45" s="24">
        <f ca="1">'(Other Computations)'!B8*(S28/Inputs!B27)^(1-Inputs!B20)*(S19/'(Other Computations)'!B194)^Inputs!B20</f>
        <v>1162506.0831366114</v>
      </c>
      <c r="T45" s="24">
        <f ca="1">'(Other Computations)'!B8*(T28/Inputs!B27)^(1-Inputs!B20)*(T19/'(Other Computations)'!B194)^Inputs!B20</f>
        <v>1161993.5497377079</v>
      </c>
      <c r="U45" s="24">
        <f ca="1">'(Other Computations)'!B8*(U28/Inputs!B27)^(1-Inputs!B20)*(U19/'(Other Computations)'!B194)^Inputs!B20</f>
        <v>1161448.5852959773</v>
      </c>
      <c r="V45" s="24">
        <f ca="1">'(Other Computations)'!B8*(V28/Inputs!B27)^(1-Inputs!B20)*(V19/'(Other Computations)'!B194)^Inputs!B20</f>
        <v>1160884.7122855172</v>
      </c>
      <c r="W45" s="24">
        <f ca="1">'(Other Computations)'!B8*(W28/Inputs!B27)^(1-Inputs!B20)*(W19/'(Other Computations)'!B194)^Inputs!B20</f>
        <v>1160292.3455983973</v>
      </c>
      <c r="X45" s="24">
        <f ca="1">'(Other Computations)'!B8*(X28/Inputs!B27)^(1-Inputs!B20)*(X19/'(Other Computations)'!B194)^Inputs!B20</f>
        <v>1159679.0272057564</v>
      </c>
      <c r="Y45" s="24">
        <f ca="1">'(Other Computations)'!B8*(Y28/Inputs!B27)^(1-Inputs!B20)*(Y19/'(Other Computations)'!B194)^Inputs!B20</f>
        <v>1159041.1006250712</v>
      </c>
      <c r="Z45" s="24">
        <f ca="1">'(Other Computations)'!B8*(Z28/Inputs!B27)^(1-Inputs!B20)*(Z19/'(Other Computations)'!B194)^Inputs!B20</f>
        <v>1158389.3368152636</v>
      </c>
      <c r="AA45" s="25">
        <f ca="1">SUM(O45:Z45)</f>
        <v>13938895.006753296</v>
      </c>
      <c r="AB45" s="24">
        <f ca="1">'(Other Computations)'!B8*(AB28/Inputs!B27)^(1-Inputs!B20)*(AB19/'(Other Computations)'!B194)^Inputs!B20</f>
        <v>1157710.1847620048</v>
      </c>
      <c r="AC45" s="24">
        <f ca="1">'(Other Computations)'!B8*(AC28/Inputs!B27)^(1-Inputs!B20)*(AC19/'(Other Computations)'!B194)^Inputs!B20</f>
        <v>1157009.2501863684</v>
      </c>
      <c r="AD45" s="24">
        <f ca="1">'(Other Computations)'!B8*(AD28/Inputs!B27)^(1-Inputs!B20)*(AD19/'(Other Computations)'!B194)^Inputs!B20</f>
        <v>1156284.567816477</v>
      </c>
      <c r="AE45" s="24">
        <f ca="1">'(Other Computations)'!B8*(AE28/Inputs!B27)^(1-Inputs!B20)*(AE19/'(Other Computations)'!B194)^Inputs!B20</f>
        <v>1155540.3911339988</v>
      </c>
      <c r="AF45" s="24">
        <f ca="1">'(Other Computations)'!B8*(AF28/Inputs!B27)^(1-Inputs!B20)*(AF19/'(Other Computations)'!B194)^Inputs!B20</f>
        <v>1154785.5763024436</v>
      </c>
      <c r="AG45" s="24">
        <f ca="1">'(Other Computations)'!B8*(AG28/Inputs!B27)^(1-Inputs!B20)*(AG19/'(Other Computations)'!B194)^Inputs!B20</f>
        <v>1154012.4274470375</v>
      </c>
      <c r="AH45" s="24">
        <f ca="1">'(Other Computations)'!B8*(AH28/Inputs!B27)^(1-Inputs!B20)*(AH19/'(Other Computations)'!B194)^Inputs!B20</f>
        <v>1153212.881125028</v>
      </c>
      <c r="AI45" s="24">
        <f ca="1">'(Other Computations)'!B8*(AI28/Inputs!B27)^(1-Inputs!B20)*(AI19/'(Other Computations)'!B194)^Inputs!B20</f>
        <v>1152389.7297029714</v>
      </c>
      <c r="AJ45" s="24">
        <f ca="1">'(Other Computations)'!B8*(AJ28/Inputs!B27)^(1-Inputs!B20)*(AJ19/'(Other Computations)'!B194)^Inputs!B20</f>
        <v>1151549.1228993449</v>
      </c>
      <c r="AK45" s="24">
        <f ca="1">'(Other Computations)'!B8*(AK28/Inputs!B27)^(1-Inputs!B20)*(AK19/'(Other Computations)'!B194)^Inputs!B20</f>
        <v>1150693.9205506262</v>
      </c>
      <c r="AL45" s="24">
        <f ca="1">'(Other Computations)'!B8*(AL28/Inputs!B27)^(1-Inputs!B20)*(AL19/'(Other Computations)'!B194)^Inputs!B20</f>
        <v>1149820.0573158669</v>
      </c>
      <c r="AM45" s="24">
        <f ca="1">'(Other Computations)'!B8*(AM28/Inputs!B27)^(1-Inputs!B20)*(AM19/'(Other Computations)'!B194)^Inputs!B20</f>
        <v>1148921.9806789425</v>
      </c>
      <c r="AN45" s="25">
        <f ca="1">SUM(AB45:AM45)</f>
        <v>13841930.089921109</v>
      </c>
      <c r="AO45" s="24">
        <f ca="1">'(Other Computations)'!B8*(AO28/Inputs!B27)^(1-Inputs!B20)*(AO19/'(Other Computations)'!B194)^Inputs!B20</f>
        <v>1148006.3715910034</v>
      </c>
      <c r="AP45" s="24">
        <f ca="1">'(Other Computations)'!B8*(AP28/Inputs!B27)^(1-Inputs!B20)*(AP19/'(Other Computations)'!B194)^Inputs!B20</f>
        <v>1147074.5443079683</v>
      </c>
      <c r="AQ45" s="24">
        <f ca="1">'(Other Computations)'!B8*(AQ28/Inputs!B27)^(1-Inputs!B20)*(AQ19/'(Other Computations)'!B194)^Inputs!B20</f>
        <v>1146134.0496874978</v>
      </c>
      <c r="AR45" s="24">
        <f ca="1">'(Other Computations)'!B8*(AR28/Inputs!B27)^(1-Inputs!B20)*(AR19/'(Other Computations)'!B194)^Inputs!B20</f>
        <v>1145185.2873505219</v>
      </c>
      <c r="AS45" s="24">
        <f ca="1">'(Other Computations)'!B8*(AS28/Inputs!B27)^(1-Inputs!B20)*(AS19/'(Other Computations)'!B194)^Inputs!B20</f>
        <v>1144217.2517763462</v>
      </c>
      <c r="AT45" s="24">
        <f ca="1">'(Other Computations)'!B8*(AT28/Inputs!B27)^(1-Inputs!B20)*(AT19/'(Other Computations)'!B194)^Inputs!B20</f>
        <v>1143245.4222766657</v>
      </c>
      <c r="AU45" s="24">
        <f ca="1">'(Other Computations)'!B8*(AU28/Inputs!B27)^(1-Inputs!B20)*(AU19/'(Other Computations)'!B194)^Inputs!B20</f>
        <v>1142264.7533545534</v>
      </c>
      <c r="AV45" s="24">
        <f ca="1">'(Other Computations)'!B8*(AV28/Inputs!B27)^(1-Inputs!B20)*(AV19/'(Other Computations)'!B194)^Inputs!B20</f>
        <v>1141265.8268481982</v>
      </c>
      <c r="AW45" s="24">
        <f ca="1">'(Other Computations)'!B8*(AW28/Inputs!B27)^(1-Inputs!B20)*(AW19/'(Other Computations)'!B194)^Inputs!B20</f>
        <v>1140259.7719058911</v>
      </c>
      <c r="AX45" s="24">
        <f ca="1">'(Other Computations)'!B8*(AX28/Inputs!B27)^(1-Inputs!B20)*(AX19/'(Other Computations)'!B194)^Inputs!B20</f>
        <v>1139251.7845464407</v>
      </c>
      <c r="AY45" s="24">
        <f ca="1">'(Other Computations)'!B8*(AY28/Inputs!B27)^(1-Inputs!B20)*(AY19/'(Other Computations)'!B194)^Inputs!B20</f>
        <v>1138233.9847842259</v>
      </c>
      <c r="AZ45" s="24">
        <f ca="1">'(Other Computations)'!B8*(AZ28/Inputs!B27)^(1-Inputs!B20)*(AZ19/'(Other Computations)'!B194)^Inputs!B20</f>
        <v>1137201.5356047011</v>
      </c>
      <c r="BA45" s="25">
        <f ca="1">SUM(AO45:AZ45)</f>
        <v>13712340.584034011</v>
      </c>
      <c r="BB45" s="24">
        <f ca="1">'(Other Computations)'!B8*(BB28/Inputs!B27)^(1-Inputs!B20)*(BB19/'(Other Computations)'!B194)^Inputs!B20</f>
        <v>1136150.2434164116</v>
      </c>
      <c r="BC45" s="24">
        <f ca="1">'(Other Computations)'!B8*(BC28/Inputs!B27)^(1-Inputs!B20)*(BC19/'(Other Computations)'!B194)^Inputs!B20</f>
        <v>1135089.6990232458</v>
      </c>
      <c r="BD45" s="24">
        <f ca="1">'(Other Computations)'!B8*(BD28/Inputs!B27)^(1-Inputs!B20)*(BD19/'(Other Computations)'!B194)^Inputs!B20</f>
        <v>1134015.4685980303</v>
      </c>
      <c r="BE45" s="24">
        <f ca="1">'(Other Computations)'!B8*(BE28/Inputs!B27)^(1-Inputs!B20)*(BE19/'(Other Computations)'!B194)^Inputs!B20</f>
        <v>1132934.0019769408</v>
      </c>
      <c r="BF45" s="24">
        <f ca="1">'(Other Computations)'!B8*(BF28/Inputs!B27)^(1-Inputs!B20)*(BF19/'(Other Computations)'!B194)^Inputs!B20</f>
        <v>1131847.1052244077</v>
      </c>
      <c r="BG45" s="24">
        <f ca="1">'(Other Computations)'!B8*(BG28/Inputs!B27)^(1-Inputs!B20)*(BG19/'(Other Computations)'!B194)^Inputs!B20</f>
        <v>1130753.1779789624</v>
      </c>
      <c r="BH45" s="24">
        <f ca="1">'(Other Computations)'!B8*(BH28/Inputs!B27)^(1-Inputs!B20)*(BH19/'(Other Computations)'!B194)^Inputs!B20</f>
        <v>1129646.4540277815</v>
      </c>
      <c r="BI45" s="24">
        <f ca="1">'(Other Computations)'!B8*(BI28/Inputs!B27)^(1-Inputs!B20)*(BI19/'(Other Computations)'!B194)^Inputs!B20</f>
        <v>1128544.8708961371</v>
      </c>
      <c r="BJ45" s="24">
        <f ca="1">'(Other Computations)'!B8*(BJ28/Inputs!B27)^(1-Inputs!B20)*(BJ19/'(Other Computations)'!B194)^Inputs!B20</f>
        <v>1127436.1248461623</v>
      </c>
      <c r="BK45" s="24">
        <f ca="1">'(Other Computations)'!B8*(BK28/Inputs!B27)^(1-Inputs!B20)*(BK19/'(Other Computations)'!B194)^Inputs!B20</f>
        <v>1126321.2880946472</v>
      </c>
      <c r="BL45" s="24">
        <f ca="1">'(Other Computations)'!B8*(BL28/Inputs!B27)^(1-Inputs!B20)*(BL19/'(Other Computations)'!B194)^Inputs!B20</f>
        <v>1125212.4329724438</v>
      </c>
      <c r="BM45" s="24">
        <f ca="1">'(Other Computations)'!B8*(BM28/Inputs!B27)^(1-Inputs!B20)*(BM19/'(Other Computations)'!B194)^Inputs!B20</f>
        <v>1124102.0728570574</v>
      </c>
      <c r="BN45" s="25">
        <f ca="1">SUM(BB45:BM45)</f>
        <v>13562052.939912228</v>
      </c>
      <c r="BO45" s="24">
        <f ca="1">'(Other Computations)'!B8*(BO28/Inputs!B27)^(1-Inputs!B20)*(BO19/'(Other Computations)'!B194)^Inputs!B20</f>
        <v>1122983.5745706372</v>
      </c>
      <c r="BP45" s="24">
        <f ca="1">'(Other Computations)'!B8*(BP28/Inputs!B27)^(1-Inputs!B20)*(BP19/'(Other Computations)'!B194)^Inputs!B20</f>
        <v>1121861.0910621535</v>
      </c>
      <c r="BQ45" s="24">
        <f ca="1">'(Other Computations)'!B8*(BQ28/Inputs!B27)^(1-Inputs!B20)*(BQ19/'(Other Computations)'!B194)^Inputs!B20</f>
        <v>1120730.0954846954</v>
      </c>
      <c r="BR45" s="24">
        <f ca="1">'(Other Computations)'!B8*(BR28/Inputs!B27)^(1-Inputs!B20)*(BR19/'(Other Computations)'!B194)^Inputs!B20</f>
        <v>1119592.5131744624</v>
      </c>
      <c r="BS45" s="24">
        <f ca="1">'(Other Computations)'!B8*(BS28/Inputs!B27)^(1-Inputs!B20)*(BS19/'(Other Computations)'!B194)^Inputs!B20</f>
        <v>1118449.873156006</v>
      </c>
      <c r="BT45" s="24">
        <f ca="1">'(Other Computations)'!B8*(BT28/Inputs!B27)^(1-Inputs!B20)*(BT19/'(Other Computations)'!B194)^Inputs!B20</f>
        <v>1117316.4163559175</v>
      </c>
      <c r="BU45" s="24">
        <f ca="1">'(Other Computations)'!B8*(BU28/Inputs!B27)^(1-Inputs!B20)*(BU19/'(Other Computations)'!B194)^Inputs!B20</f>
        <v>1116179.0921340897</v>
      </c>
      <c r="BV45" s="24">
        <f ca="1">'(Other Computations)'!B8*(BV28/Inputs!B27)^(1-Inputs!B20)*(BV19/'(Other Computations)'!B194)^Inputs!B20</f>
        <v>1115034.8933805432</v>
      </c>
      <c r="BW45" s="24">
        <f ca="1">'(Other Computations)'!B8*(BW28/Inputs!B27)^(1-Inputs!B20)*(BW19/'(Other Computations)'!B194)^Inputs!B20</f>
        <v>1113894.0633103577</v>
      </c>
      <c r="BX45" s="24">
        <f ca="1">'(Other Computations)'!B8*(BX28/Inputs!B27)^(1-Inputs!B20)*(BX19/'(Other Computations)'!B194)^Inputs!B20</f>
        <v>1112756.5229122865</v>
      </c>
      <c r="BY45" s="24">
        <f ca="1">'(Other Computations)'!B8*(BY28/Inputs!B27)^(1-Inputs!B20)*(BY19/'(Other Computations)'!B194)^Inputs!B20</f>
        <v>1111618.5847512793</v>
      </c>
      <c r="BZ45" s="24">
        <f ca="1">'(Other Computations)'!B8*(BZ28/Inputs!B27)^(1-Inputs!B20)*(BZ19/'(Other Computations)'!B194)^Inputs!B20</f>
        <v>1110487.4255265489</v>
      </c>
      <c r="CA45" s="25">
        <f ca="1">SUM(BO45:BZ45)</f>
        <v>13400904.145818977</v>
      </c>
      <c r="CB45" s="24">
        <f ca="1">'(Other Computations)'!B8*(CB28/Inputs!B27)^(1-Inputs!B20)*(CB19/'(Other Computations)'!B194)^Inputs!B20</f>
        <v>1109354.4078105555</v>
      </c>
      <c r="CC45" s="24">
        <f ca="1">'(Other Computations)'!B8*(CC28/Inputs!B27)^(1-Inputs!B20)*(CC19/'(Other Computations)'!B194)^Inputs!B20</f>
        <v>1108217.7074598088</v>
      </c>
      <c r="CD45" s="24">
        <f ca="1">'(Other Computations)'!B8*(CD28/Inputs!B27)^(1-Inputs!B20)*(CD19/'(Other Computations)'!B194)^Inputs!B20</f>
        <v>1107085.8533209944</v>
      </c>
      <c r="CE45" s="24">
        <f ca="1">'(Other Computations)'!B8*(CE28/Inputs!B27)^(1-Inputs!B20)*(CE19/'(Other Computations)'!B194)^Inputs!B20</f>
        <v>1105953.2235833905</v>
      </c>
      <c r="CF45" s="24">
        <f ca="1">'(Other Computations)'!B8*(CF28/Inputs!B27)^(1-Inputs!B20)*(CF19/'(Other Computations)'!B194)^Inputs!B20</f>
        <v>1104813.3879755351</v>
      </c>
      <c r="CG45" s="24">
        <f ca="1">'(Other Computations)'!B8*(CG28/Inputs!B27)^(1-Inputs!B20)*(CG19/'(Other Computations)'!B194)^Inputs!B20</f>
        <v>1103679.462052966</v>
      </c>
      <c r="CH45" s="24">
        <f ca="1">'(Other Computations)'!B8*(CH28/Inputs!B27)^(1-Inputs!B20)*(CH19/'(Other Computations)'!B194)^Inputs!B20</f>
        <v>1102553.9501337244</v>
      </c>
      <c r="CI45" s="24">
        <f ca="1">'(Other Computations)'!B8*(CI28/Inputs!B27)^(1-Inputs!B20)*(CI19/'(Other Computations)'!B194)^Inputs!B20</f>
        <v>1101439.152011263</v>
      </c>
      <c r="CJ45" s="24">
        <f ca="1">'(Other Computations)'!B8*(CJ28/Inputs!B27)^(1-Inputs!B20)*(CJ19/'(Other Computations)'!B194)^Inputs!B20</f>
        <v>1100322.1814635636</v>
      </c>
      <c r="CK45" s="24">
        <f ca="1">'(Other Computations)'!B8*(CK28/Inputs!B27)^(1-Inputs!B20)*(CK19/'(Other Computations)'!B194)^Inputs!B20</f>
        <v>1099208.9352612305</v>
      </c>
      <c r="CL45" s="24">
        <f ca="1">'(Other Computations)'!B8*(CL28/Inputs!B27)^(1-Inputs!B20)*(CL19/'(Other Computations)'!B194)^Inputs!B20</f>
        <v>1098100.1956637395</v>
      </c>
      <c r="CM45" s="24">
        <f ca="1">'(Other Computations)'!B8*(CM28/Inputs!B27)^(1-Inputs!B20)*(CM19/'(Other Computations)'!B194)^Inputs!B20</f>
        <v>1096989.1244705084</v>
      </c>
      <c r="CN45" s="25">
        <f ca="1">SUM(CB45:CM45)</f>
        <v>13237717.581207279</v>
      </c>
      <c r="CO45" s="24">
        <f ca="1">'(Other Computations)'!B8*(CO28/Inputs!B27)^(1-Inputs!B20)*(CO19/'(Other Computations)'!B194)^Inputs!B20</f>
        <v>1095877.9433666114</v>
      </c>
      <c r="CP45" s="24">
        <f ca="1">'(Other Computations)'!B8*(CP28/Inputs!B27)^(1-Inputs!B20)*(CP19/'(Other Computations)'!B194)^Inputs!B20</f>
        <v>1094773.6414140551</v>
      </c>
      <c r="CQ45" s="24">
        <f ca="1">'(Other Computations)'!B8*(CQ28/Inputs!B27)^(1-Inputs!B20)*(CQ19/'(Other Computations)'!B194)^Inputs!B20</f>
        <v>1093659.2463959889</v>
      </c>
      <c r="CR45" s="24">
        <f ca="1">'(Other Computations)'!B8*(CR28/Inputs!B27)^(1-Inputs!B20)*(CR19/'(Other Computations)'!B194)^Inputs!B20</f>
        <v>1092540.267718348</v>
      </c>
      <c r="CS45" s="24">
        <f ca="1">'(Other Computations)'!B8*(CS28/Inputs!B27)^(1-Inputs!B20)*(CS19/'(Other Computations)'!B194)^Inputs!B20</f>
        <v>1091430.3916343539</v>
      </c>
      <c r="CT45" s="24">
        <f ca="1">'(Other Computations)'!B8*(CT28/Inputs!B27)^(1-Inputs!B20)*(CT19/'(Other Computations)'!B194)^Inputs!B20</f>
        <v>1090317.7501247397</v>
      </c>
      <c r="CU45" s="24">
        <f ca="1">'(Other Computations)'!B8*(CU28/Inputs!B27)^(1-Inputs!B20)*(CU19/'(Other Computations)'!B194)^Inputs!B20</f>
        <v>1089211.0299123065</v>
      </c>
      <c r="CV45" s="24">
        <f ca="1">'(Other Computations)'!B8*(CV28/Inputs!B27)^(1-Inputs!B20)*(CV19/'(Other Computations)'!B194)^Inputs!B20</f>
        <v>1088104.2495158792</v>
      </c>
      <c r="CW45" s="24">
        <f ca="1">'(Other Computations)'!B8*(CW28/Inputs!B27)^(1-Inputs!B20)*(CW19/'(Other Computations)'!B194)^Inputs!B20</f>
        <v>1086993.3803385834</v>
      </c>
      <c r="CX45" s="24">
        <f ca="1">'(Other Computations)'!B8*(CX28/Inputs!B27)^(1-Inputs!B20)*(CX19/'(Other Computations)'!B194)^Inputs!B20</f>
        <v>1085883.8327397828</v>
      </c>
      <c r="CY45" s="24">
        <f ca="1">'(Other Computations)'!B8*(CY28/Inputs!B27)^(1-Inputs!B20)*(CY19/'(Other Computations)'!B194)^Inputs!B20</f>
        <v>1084770.2344134971</v>
      </c>
      <c r="CZ45" s="24">
        <f ca="1">'(Other Computations)'!B8*(CZ28/Inputs!B27)^(1-Inputs!B20)*(CZ19/'(Other Computations)'!B194)^Inputs!B20</f>
        <v>1083657.8896536739</v>
      </c>
      <c r="DA45" s="25">
        <f ca="1">SUM(CO45:CZ45)</f>
        <v>13077219.857227819</v>
      </c>
      <c r="DB45" s="24">
        <f ca="1">'(Other Computations)'!B8*(DB28/Inputs!B27)^(1-Inputs!B20)*(DB19/'(Other Computations)'!B194)^Inputs!B20</f>
        <v>1082550.0259741158</v>
      </c>
      <c r="DC45" s="24">
        <f ca="1">'(Other Computations)'!B8*(DC28/Inputs!B27)^(1-Inputs!B20)*(DC19/'(Other Computations)'!B194)^Inputs!B20</f>
        <v>1081438.366934832</v>
      </c>
      <c r="DD45" s="24">
        <f ca="1">'(Other Computations)'!B8*(DD28/Inputs!B27)^(1-Inputs!B20)*(DD19/'(Other Computations)'!B194)^Inputs!B20</f>
        <v>1080328.5309901922</v>
      </c>
      <c r="DE45" s="24">
        <f ca="1">'(Other Computations)'!B8*(DE28/Inputs!B27)^(1-Inputs!B20)*(DE19/'(Other Computations)'!B194)^Inputs!B20</f>
        <v>1079219.6473266163</v>
      </c>
      <c r="DF45" s="24">
        <f ca="1">'(Other Computations)'!B8*(DF28/Inputs!B27)^(1-Inputs!B20)*(DF19/'(Other Computations)'!B194)^Inputs!B20</f>
        <v>1078110.0739666135</v>
      </c>
      <c r="DG45" s="24">
        <f ca="1">'(Other Computations)'!B8*(DG28/Inputs!B27)^(1-Inputs!B20)*(DG19/'(Other Computations)'!B194)^Inputs!B20</f>
        <v>1077002.704960197</v>
      </c>
      <c r="DH45" s="24">
        <f ca="1">'(Other Computations)'!B8*(DH28/Inputs!B27)^(1-Inputs!B20)*(DH19/'(Other Computations)'!B194)^Inputs!B20</f>
        <v>1075897.7668047689</v>
      </c>
      <c r="DI45" s="24">
        <f ca="1">'(Other Computations)'!B8*(DI28/Inputs!B27)^(1-Inputs!B20)*(DI19/'(Other Computations)'!B194)^Inputs!B20</f>
        <v>1074801.046728255</v>
      </c>
      <c r="DJ45" s="24">
        <f ca="1">'(Other Computations)'!B8*(DJ28/Inputs!B27)^(1-Inputs!B20)*(DJ19/'(Other Computations)'!B194)^Inputs!B20</f>
        <v>1073713.8208183686</v>
      </c>
      <c r="DK45" s="24">
        <f ca="1">'(Other Computations)'!B8*(DK28/Inputs!B27)^(1-Inputs!B20)*(DK19/'(Other Computations)'!B194)^Inputs!B20</f>
        <v>1072633.5688529124</v>
      </c>
      <c r="DL45" s="24">
        <f ca="1">'(Other Computations)'!B8*(DL28/Inputs!B27)^(1-Inputs!B20)*(DL19/'(Other Computations)'!B194)^Inputs!B20</f>
        <v>1071557.7639746745</v>
      </c>
      <c r="DM45" s="24">
        <f ca="1">'(Other Computations)'!B8*(DM28/Inputs!B27)^(1-Inputs!B20)*(DM19/'(Other Computations)'!B194)^Inputs!B20</f>
        <v>1070478.0303467936</v>
      </c>
      <c r="DN45" s="25">
        <f ca="1">SUM(DB45:DM45)</f>
        <v>12917731.347678339</v>
      </c>
      <c r="DO45" s="24">
        <f ca="1">'(Other Computations)'!B8*(DO28/Inputs!B27)^(1-Inputs!B20)*(DO19/'(Other Computations)'!B194)^Inputs!B20</f>
        <v>1069395.6686472113</v>
      </c>
      <c r="DP45" s="24">
        <f ca="1">'(Other Computations)'!B8*(DP28/Inputs!B27)^(1-Inputs!B20)*(DP19/'(Other Computations)'!B194)^Inputs!B20</f>
        <v>1068315.9593979667</v>
      </c>
      <c r="DQ45" s="24">
        <f ca="1">'(Other Computations)'!B8*(DQ28/Inputs!B27)^(1-Inputs!B20)*(DQ19/'(Other Computations)'!B194)^Inputs!B20</f>
        <v>1067241.2398427522</v>
      </c>
      <c r="DR45" s="24">
        <f ca="1">'(Other Computations)'!B8*(DR28/Inputs!B27)^(1-Inputs!B20)*(DR19/'(Other Computations)'!B194)^Inputs!B20</f>
        <v>1066160.4511302251</v>
      </c>
      <c r="DS45" s="24">
        <f ca="1">'(Other Computations)'!B8*(DS28/Inputs!B27)^(1-Inputs!B20)*(DS19/'(Other Computations)'!B194)^Inputs!B20</f>
        <v>1065088.0864542476</v>
      </c>
      <c r="DT45" s="24">
        <f ca="1">'(Other Computations)'!B8*(DT28/Inputs!B27)^(1-Inputs!B20)*(DT19/'(Other Computations)'!B194)^Inputs!B20</f>
        <v>1064018.3629299561</v>
      </c>
      <c r="DU45" s="24">
        <f ca="1">'(Other Computations)'!B8*(DU28/Inputs!B27)^(1-Inputs!B20)*(DU19/'(Other Computations)'!B194)^Inputs!B20</f>
        <v>1062961.789075268</v>
      </c>
      <c r="DV45" s="24">
        <f ca="1">'(Other Computations)'!B8*(DV28/Inputs!B27)^(1-Inputs!B20)*(DV19/'(Other Computations)'!B194)^Inputs!B20</f>
        <v>1061914.5147429921</v>
      </c>
      <c r="DW45" s="24">
        <f ca="1">'(Other Computations)'!B8*(DW28/Inputs!B27)^(1-Inputs!B20)*(DW19/'(Other Computations)'!B194)^Inputs!B20</f>
        <v>1060870.9552897564</v>
      </c>
      <c r="DX45" s="24">
        <f ca="1">'(Other Computations)'!B8*(DX28/Inputs!B27)^(1-Inputs!B20)*(DX19/'(Other Computations)'!B194)^Inputs!B20</f>
        <v>1059831.3769356275</v>
      </c>
      <c r="DY45" s="24">
        <f ca="1">'(Other Computations)'!B8*(DY28/Inputs!B27)^(1-Inputs!B20)*(DY19/'(Other Computations)'!B194)^Inputs!B20</f>
        <v>1058794.2202815847</v>
      </c>
      <c r="DZ45" s="24">
        <f ca="1">'(Other Computations)'!B8*(DZ28/Inputs!B27)^(1-Inputs!B20)*(DZ19/'(Other Computations)'!B194)^Inputs!B20</f>
        <v>1057763.1414979103</v>
      </c>
      <c r="EA45" s="25">
        <f ca="1">SUM(DO45:DZ45)</f>
        <v>12762355.766225498</v>
      </c>
      <c r="EB45" s="24">
        <f ca="1">'(Other Computations)'!B8*(EB28/Inputs!B27)^(1-Inputs!B20)*(EB19/'(Other Computations)'!B194)^Inputs!B20</f>
        <v>1056741.6105845144</v>
      </c>
      <c r="EC45" s="24">
        <f ca="1">'(Other Computations)'!B8*(EC28/Inputs!B27)^(1-Inputs!B20)*(EC19/'(Other Computations)'!B194)^Inputs!B20</f>
        <v>1055728.2258580329</v>
      </c>
      <c r="ED45" s="24">
        <f ca="1">'(Other Computations)'!B8*(ED28/Inputs!B27)^(1-Inputs!B20)*(ED19/'(Other Computations)'!B194)^Inputs!B20</f>
        <v>1054708.5868181535</v>
      </c>
      <c r="EE45" s="24">
        <f ca="1">'(Other Computations)'!B8*(EE28/Inputs!B27)^(1-Inputs!B20)*(EE19/'(Other Computations)'!B194)^Inputs!B20</f>
        <v>1053686.4274146084</v>
      </c>
      <c r="EF45" s="24">
        <f ca="1">'(Other Computations)'!B8*(EF28/Inputs!B27)^(1-Inputs!B20)*(EF19/'(Other Computations)'!B194)^Inputs!B20</f>
        <v>1052676.3457215845</v>
      </c>
      <c r="EG45" s="24">
        <f ca="1">'(Other Computations)'!B8*(EG28/Inputs!B27)^(1-Inputs!B20)*(EG19/'(Other Computations)'!B194)^Inputs!B20</f>
        <v>1051671.4204402941</v>
      </c>
      <c r="EH45" s="24">
        <f ca="1">'(Other Computations)'!B8*(EH28/Inputs!B27)^(1-Inputs!B20)*(EH19/'(Other Computations)'!B194)^Inputs!B20</f>
        <v>1050673.0222203778</v>
      </c>
      <c r="EI45" s="24">
        <f ca="1">'(Other Computations)'!B8*(EI28/Inputs!B27)^(1-Inputs!B20)*(EI19/'(Other Computations)'!B194)^Inputs!B20</f>
        <v>1049683.4567675879</v>
      </c>
      <c r="EJ45" s="24">
        <f ca="1">'(Other Computations)'!B8*(EJ28/Inputs!B27)^(1-Inputs!B20)*(EJ19/'(Other Computations)'!B194)^Inputs!B20</f>
        <v>1048709.018136024</v>
      </c>
      <c r="EK45" s="24">
        <f ca="1">'(Other Computations)'!B8*(EK28/Inputs!B27)^(1-Inputs!B20)*(EK19/'(Other Computations)'!B194)^Inputs!B20</f>
        <v>1047743.7135975836</v>
      </c>
      <c r="EL45" s="24">
        <f ca="1">'(Other Computations)'!B8*(EL28/Inputs!B27)^(1-Inputs!B20)*(EL19/'(Other Computations)'!B194)^Inputs!B20</f>
        <v>1046777.3387389358</v>
      </c>
      <c r="EM45" s="24">
        <f ca="1">'(Other Computations)'!B8*(EM28/Inputs!B27)^(1-Inputs!B20)*(EM19/'(Other Computations)'!B194)^Inputs!B20</f>
        <v>1045819.1401179644</v>
      </c>
      <c r="EN45" s="25">
        <f ca="1">SUM(EB45:EM45)</f>
        <v>12614618.306415662</v>
      </c>
    </row>
    <row r="46" spans="1:144" ht="12.75" customHeight="1" outlineLevel="1">
      <c r="A46" s="9" t="str">
        <f>Labels!B78</f>
        <v>Output Shock</v>
      </c>
      <c r="B46" s="28">
        <f ca="1">NORMINV(RAND()*(1-2*Inputs!B58)+Inputs!B58,0,'(Other Computations)'!B208)</f>
        <v>37197.88152380901</v>
      </c>
      <c r="C46" s="28">
        <f ca="1">NORMINV(RAND()*(1-2*Inputs!B58)+Inputs!B58,0,'(Other Computations)'!B208)</f>
        <v>-29287.030583757394</v>
      </c>
      <c r="D46" s="28">
        <f ca="1">NORMINV(RAND()*(1-2*Inputs!B58)+Inputs!B58,0,'(Other Computations)'!B208)</f>
        <v>4964.7407610186337</v>
      </c>
      <c r="E46" s="28">
        <f ca="1">NORMINV(RAND()*(1-2*Inputs!B58)+Inputs!B58,0,'(Other Computations)'!B208)</f>
        <v>17107.336208229659</v>
      </c>
      <c r="F46" s="28">
        <f ca="1">NORMINV(RAND()*(1-2*Inputs!B58)+Inputs!B58,0,'(Other Computations)'!B208)</f>
        <v>11548.154013190351</v>
      </c>
      <c r="G46" s="28">
        <f ca="1">NORMINV(RAND()*(1-2*Inputs!B58)+Inputs!B58,0,'(Other Computations)'!B208)</f>
        <v>11971.941322334858</v>
      </c>
      <c r="H46" s="28">
        <f ca="1">NORMINV(RAND()*(1-2*Inputs!B58)+Inputs!B58,0,'(Other Computations)'!B208)</f>
        <v>-7075.188362161517</v>
      </c>
      <c r="I46" s="28">
        <f ca="1">NORMINV(RAND()*(1-2*Inputs!B58)+Inputs!B58,0,'(Other Computations)'!B208)</f>
        <v>9531.2279245509817</v>
      </c>
      <c r="J46" s="28">
        <f ca="1">NORMINV(RAND()*(1-2*Inputs!B58)+Inputs!B58,0,'(Other Computations)'!B208)</f>
        <v>-14200.702071971444</v>
      </c>
      <c r="K46" s="28">
        <f ca="1">NORMINV(RAND()*(1-2*Inputs!B58)+Inputs!B58,0,'(Other Computations)'!B208)</f>
        <v>58472.90871170914</v>
      </c>
      <c r="L46" s="28">
        <f ca="1">NORMINV(RAND()*(1-2*Inputs!B58)+Inputs!B58,0,'(Other Computations)'!B208)</f>
        <v>-3682.9262944502839</v>
      </c>
      <c r="M46" s="28">
        <f ca="1">NORMINV(RAND()*(1-2*Inputs!B58)+Inputs!B58,0,'(Other Computations)'!B208)</f>
        <v>-11094.570151935159</v>
      </c>
      <c r="N46" s="29">
        <f ca="1">SUM(B46:M46)</f>
        <v>85453.773000566827</v>
      </c>
      <c r="O46" s="28">
        <f ca="1">NORMINV(RAND()*(1-2*Inputs!B58)+Inputs!B58,0,'(Other Computations)'!B208)</f>
        <v>59531.749662165472</v>
      </c>
      <c r="P46" s="28">
        <f ca="1">NORMINV(RAND()*(1-2*Inputs!B58)+Inputs!B58,0,'(Other Computations)'!B208)</f>
        <v>-10930.335862229806</v>
      </c>
      <c r="Q46" s="28">
        <f ca="1">NORMINV(RAND()*(1-2*Inputs!B58)+Inputs!B58,0,'(Other Computations)'!B208)</f>
        <v>-31530.690814854726</v>
      </c>
      <c r="R46" s="28">
        <f ca="1">NORMINV(RAND()*(1-2*Inputs!B58)+Inputs!B58,0,'(Other Computations)'!B208)</f>
        <v>45325.246499661465</v>
      </c>
      <c r="S46" s="28">
        <f ca="1">NORMINV(RAND()*(1-2*Inputs!B58)+Inputs!B58,0,'(Other Computations)'!B208)</f>
        <v>14450.588932916577</v>
      </c>
      <c r="T46" s="28">
        <f ca="1">NORMINV(RAND()*(1-2*Inputs!B58)+Inputs!B58,0,'(Other Computations)'!B208)</f>
        <v>-32899.79949633935</v>
      </c>
      <c r="U46" s="28">
        <f ca="1">NORMINV(RAND()*(1-2*Inputs!B58)+Inputs!B58,0,'(Other Computations)'!B208)</f>
        <v>41911.891777326622</v>
      </c>
      <c r="V46" s="28">
        <f ca="1">NORMINV(RAND()*(1-2*Inputs!B58)+Inputs!B58,0,'(Other Computations)'!B208)</f>
        <v>-17754.794262028699</v>
      </c>
      <c r="W46" s="28">
        <f ca="1">NORMINV(RAND()*(1-2*Inputs!B58)+Inputs!B58,0,'(Other Computations)'!B208)</f>
        <v>26299.418996811593</v>
      </c>
      <c r="X46" s="28">
        <f ca="1">NORMINV(RAND()*(1-2*Inputs!B58)+Inputs!B58,0,'(Other Computations)'!B208)</f>
        <v>32428.630970508086</v>
      </c>
      <c r="Y46" s="28">
        <f ca="1">NORMINV(RAND()*(1-2*Inputs!B58)+Inputs!B58,0,'(Other Computations)'!B208)</f>
        <v>2706.8429811739161</v>
      </c>
      <c r="Z46" s="28">
        <f ca="1">NORMINV(RAND()*(1-2*Inputs!B58)+Inputs!B58,0,'(Other Computations)'!B208)</f>
        <v>-32879.078184962411</v>
      </c>
      <c r="AA46" s="29">
        <f ca="1">SUM(O46:Z46)</f>
        <v>96659.671200148732</v>
      </c>
      <c r="AB46" s="28">
        <f ca="1">NORMINV(RAND()*(1-2*Inputs!B58)+Inputs!B58,0,'(Other Computations)'!B208)</f>
        <v>41730.638286055706</v>
      </c>
      <c r="AC46" s="28">
        <f ca="1">NORMINV(RAND()*(1-2*Inputs!B58)+Inputs!B58,0,'(Other Computations)'!B208)</f>
        <v>3385.0701391258422</v>
      </c>
      <c r="AD46" s="28">
        <f ca="1">NORMINV(RAND()*(1-2*Inputs!B58)+Inputs!B58,0,'(Other Computations)'!B208)</f>
        <v>21367.996987698207</v>
      </c>
      <c r="AE46" s="28">
        <f ca="1">NORMINV(RAND()*(1-2*Inputs!B58)+Inputs!B58,0,'(Other Computations)'!B208)</f>
        <v>-53020.451854035462</v>
      </c>
      <c r="AF46" s="28">
        <f ca="1">NORMINV(RAND()*(1-2*Inputs!B58)+Inputs!B58,0,'(Other Computations)'!B208)</f>
        <v>23212.553350548857</v>
      </c>
      <c r="AG46" s="28">
        <f ca="1">NORMINV(RAND()*(1-2*Inputs!B58)+Inputs!B58,0,'(Other Computations)'!B208)</f>
        <v>4576.1194549161492</v>
      </c>
      <c r="AH46" s="28">
        <f ca="1">NORMINV(RAND()*(1-2*Inputs!B58)+Inputs!B58,0,'(Other Computations)'!B208)</f>
        <v>-40481.271423431703</v>
      </c>
      <c r="AI46" s="28">
        <f ca="1">NORMINV(RAND()*(1-2*Inputs!B58)+Inputs!B58,0,'(Other Computations)'!B208)</f>
        <v>60921.747160720763</v>
      </c>
      <c r="AJ46" s="28">
        <f ca="1">NORMINV(RAND()*(1-2*Inputs!B58)+Inputs!B58,0,'(Other Computations)'!B208)</f>
        <v>-12903.188811318203</v>
      </c>
      <c r="AK46" s="28">
        <f ca="1">NORMINV(RAND()*(1-2*Inputs!B58)+Inputs!B58,0,'(Other Computations)'!B208)</f>
        <v>-43516.311471093388</v>
      </c>
      <c r="AL46" s="28">
        <f ca="1">NORMINV(RAND()*(1-2*Inputs!B58)+Inputs!B58,0,'(Other Computations)'!B208)</f>
        <v>-17989.8532585131</v>
      </c>
      <c r="AM46" s="28">
        <f ca="1">NORMINV(RAND()*(1-2*Inputs!B58)+Inputs!B58,0,'(Other Computations)'!B208)</f>
        <v>49000.360768769038</v>
      </c>
      <c r="AN46" s="29">
        <f ca="1">SUM(AB46:AM46)</f>
        <v>36283.409329442715</v>
      </c>
      <c r="AO46" s="28">
        <f ca="1">NORMINV(RAND()*(1-2*Inputs!B58)+Inputs!B58,0,'(Other Computations)'!B208)</f>
        <v>43264.565828126484</v>
      </c>
      <c r="AP46" s="28">
        <f ca="1">NORMINV(RAND()*(1-2*Inputs!B58)+Inputs!B58,0,'(Other Computations)'!B208)</f>
        <v>-21711.606306790149</v>
      </c>
      <c r="AQ46" s="28">
        <f ca="1">NORMINV(RAND()*(1-2*Inputs!B58)+Inputs!B58,0,'(Other Computations)'!B208)</f>
        <v>-28718.741498888608</v>
      </c>
      <c r="AR46" s="28">
        <f ca="1">NORMINV(RAND()*(1-2*Inputs!B58)+Inputs!B58,0,'(Other Computations)'!B208)</f>
        <v>-15165.124054979287</v>
      </c>
      <c r="AS46" s="28">
        <f ca="1">NORMINV(RAND()*(1-2*Inputs!B58)+Inputs!B58,0,'(Other Computations)'!B208)</f>
        <v>33203.70546795785</v>
      </c>
      <c r="AT46" s="28">
        <f ca="1">NORMINV(RAND()*(1-2*Inputs!B58)+Inputs!B58,0,'(Other Computations)'!B208)</f>
        <v>9222.4273534644672</v>
      </c>
      <c r="AU46" s="28">
        <f ca="1">NORMINV(RAND()*(1-2*Inputs!B58)+Inputs!B58,0,'(Other Computations)'!B208)</f>
        <v>14897.228386552468</v>
      </c>
      <c r="AV46" s="28">
        <f ca="1">NORMINV(RAND()*(1-2*Inputs!B58)+Inputs!B58,0,'(Other Computations)'!B208)</f>
        <v>-22412.039239151207</v>
      </c>
      <c r="AW46" s="28">
        <f ca="1">NORMINV(RAND()*(1-2*Inputs!B58)+Inputs!B58,0,'(Other Computations)'!B208)</f>
        <v>14324.497438129116</v>
      </c>
      <c r="AX46" s="28">
        <f ca="1">NORMINV(RAND()*(1-2*Inputs!B58)+Inputs!B58,0,'(Other Computations)'!B208)</f>
        <v>14231.374393822511</v>
      </c>
      <c r="AY46" s="28">
        <f ca="1">NORMINV(RAND()*(1-2*Inputs!B58)+Inputs!B58,0,'(Other Computations)'!B208)</f>
        <v>-17040.066615629636</v>
      </c>
      <c r="AZ46" s="28">
        <f ca="1">NORMINV(RAND()*(1-2*Inputs!B58)+Inputs!B58,0,'(Other Computations)'!B208)</f>
        <v>-52985.340664148236</v>
      </c>
      <c r="BA46" s="29">
        <f ca="1">SUM(AO46:AZ46)</f>
        <v>-28889.119511534227</v>
      </c>
      <c r="BB46" s="28">
        <f ca="1">NORMINV(RAND()*(1-2*Inputs!B58)+Inputs!B58,0,'(Other Computations)'!B208)</f>
        <v>-1804.5842645841258</v>
      </c>
      <c r="BC46" s="28">
        <f ca="1">NORMINV(RAND()*(1-2*Inputs!B58)+Inputs!B58,0,'(Other Computations)'!B208)</f>
        <v>-4400.9013217498587</v>
      </c>
      <c r="BD46" s="28">
        <f ca="1">NORMINV(RAND()*(1-2*Inputs!B58)+Inputs!B58,0,'(Other Computations)'!B208)</f>
        <v>-2016.4367591913963</v>
      </c>
      <c r="BE46" s="28">
        <f ca="1">NORMINV(RAND()*(1-2*Inputs!B58)+Inputs!B58,0,'(Other Computations)'!B208)</f>
        <v>-48248.621991009044</v>
      </c>
      <c r="BF46" s="28">
        <f ca="1">NORMINV(RAND()*(1-2*Inputs!B58)+Inputs!B58,0,'(Other Computations)'!B208)</f>
        <v>-31184.42298988274</v>
      </c>
      <c r="BG46" s="28">
        <f ca="1">NORMINV(RAND()*(1-2*Inputs!B58)+Inputs!B58,0,'(Other Computations)'!B208)</f>
        <v>-130.25354874541657</v>
      </c>
      <c r="BH46" s="28">
        <f ca="1">NORMINV(RAND()*(1-2*Inputs!B58)+Inputs!B58,0,'(Other Computations)'!B208)</f>
        <v>-9786.0812246057594</v>
      </c>
      <c r="BI46" s="28">
        <f ca="1">NORMINV(RAND()*(1-2*Inputs!B58)+Inputs!B58,0,'(Other Computations)'!B208)</f>
        <v>-34640.4280745164</v>
      </c>
      <c r="BJ46" s="28">
        <f ca="1">NORMINV(RAND()*(1-2*Inputs!B58)+Inputs!B58,0,'(Other Computations)'!B208)</f>
        <v>3906.3125145343733</v>
      </c>
      <c r="BK46" s="28">
        <f ca="1">NORMINV(RAND()*(1-2*Inputs!B58)+Inputs!B58,0,'(Other Computations)'!B208)</f>
        <v>46503.008765490049</v>
      </c>
      <c r="BL46" s="28">
        <f ca="1">NORMINV(RAND()*(1-2*Inputs!B58)+Inputs!B58,0,'(Other Computations)'!B208)</f>
        <v>58521.959441936437</v>
      </c>
      <c r="BM46" s="28">
        <f ca="1">NORMINV(RAND()*(1-2*Inputs!B58)+Inputs!B58,0,'(Other Computations)'!B208)</f>
        <v>-45828.959547711034</v>
      </c>
      <c r="BN46" s="29">
        <f ca="1">SUM(BB46:BM46)</f>
        <v>-69109.409000034895</v>
      </c>
      <c r="BO46" s="28">
        <f ca="1">NORMINV(RAND()*(1-2*Inputs!B58)+Inputs!B58,0,'(Other Computations)'!B208)</f>
        <v>23232.705347542902</v>
      </c>
      <c r="BP46" s="28">
        <f ca="1">NORMINV(RAND()*(1-2*Inputs!B58)+Inputs!B58,0,'(Other Computations)'!B208)</f>
        <v>15219.259423603477</v>
      </c>
      <c r="BQ46" s="28">
        <f ca="1">NORMINV(RAND()*(1-2*Inputs!B58)+Inputs!B58,0,'(Other Computations)'!B208)</f>
        <v>-1865.1490394224438</v>
      </c>
      <c r="BR46" s="28">
        <f ca="1">NORMINV(RAND()*(1-2*Inputs!B58)+Inputs!B58,0,'(Other Computations)'!B208)</f>
        <v>-18701.080800354172</v>
      </c>
      <c r="BS46" s="28">
        <f ca="1">NORMINV(RAND()*(1-2*Inputs!B58)+Inputs!B58,0,'(Other Computations)'!B208)</f>
        <v>-29856.317888768554</v>
      </c>
      <c r="BT46" s="28">
        <f ca="1">NORMINV(RAND()*(1-2*Inputs!B58)+Inputs!B58,0,'(Other Computations)'!B208)</f>
        <v>-61163.798130735988</v>
      </c>
      <c r="BU46" s="28">
        <f ca="1">NORMINV(RAND()*(1-2*Inputs!B58)+Inputs!B58,0,'(Other Computations)'!B208)</f>
        <v>8652.4499890389634</v>
      </c>
      <c r="BV46" s="28">
        <f ca="1">NORMINV(RAND()*(1-2*Inputs!B58)+Inputs!B58,0,'(Other Computations)'!B208)</f>
        <v>-10779.24085936673</v>
      </c>
      <c r="BW46" s="28">
        <f ca="1">NORMINV(RAND()*(1-2*Inputs!B58)+Inputs!B58,0,'(Other Computations)'!B208)</f>
        <v>-7030.9713657412403</v>
      </c>
      <c r="BX46" s="28">
        <f ca="1">NORMINV(RAND()*(1-2*Inputs!B58)+Inputs!B58,0,'(Other Computations)'!B208)</f>
        <v>53851.813066202682</v>
      </c>
      <c r="BY46" s="28">
        <f ca="1">NORMINV(RAND()*(1-2*Inputs!B58)+Inputs!B58,0,'(Other Computations)'!B208)</f>
        <v>17507.350497797732</v>
      </c>
      <c r="BZ46" s="28">
        <f ca="1">NORMINV(RAND()*(1-2*Inputs!B58)+Inputs!B58,0,'(Other Computations)'!B208)</f>
        <v>45737.271502721393</v>
      </c>
      <c r="CA46" s="29">
        <f ca="1">SUM(BO46:BZ46)</f>
        <v>34804.291742518035</v>
      </c>
      <c r="CB46" s="28">
        <f ca="1">NORMINV(RAND()*(1-2*Inputs!B58)+Inputs!B58,0,'(Other Computations)'!B208)</f>
        <v>-14732.787661961445</v>
      </c>
      <c r="CC46" s="28">
        <f ca="1">NORMINV(RAND()*(1-2*Inputs!B58)+Inputs!B58,0,'(Other Computations)'!B208)</f>
        <v>-38115.238058979026</v>
      </c>
      <c r="CD46" s="28">
        <f ca="1">NORMINV(RAND()*(1-2*Inputs!B58)+Inputs!B58,0,'(Other Computations)'!B208)</f>
        <v>16214.798958017976</v>
      </c>
      <c r="CE46" s="28">
        <f ca="1">NORMINV(RAND()*(1-2*Inputs!B58)+Inputs!B58,0,'(Other Computations)'!B208)</f>
        <v>5061.4827915128644</v>
      </c>
      <c r="CF46" s="28">
        <f ca="1">NORMINV(RAND()*(1-2*Inputs!B58)+Inputs!B58,0,'(Other Computations)'!B208)</f>
        <v>-35353.353905764256</v>
      </c>
      <c r="CG46" s="28">
        <f ca="1">NORMINV(RAND()*(1-2*Inputs!B58)+Inputs!B58,0,'(Other Computations)'!B208)</f>
        <v>14295.567203606843</v>
      </c>
      <c r="CH46" s="28">
        <f ca="1">NORMINV(RAND()*(1-2*Inputs!B58)+Inputs!B58,0,'(Other Computations)'!B208)</f>
        <v>38753.898770093139</v>
      </c>
      <c r="CI46" s="28">
        <f ca="1">NORMINV(RAND()*(1-2*Inputs!B58)+Inputs!B58,0,'(Other Computations)'!B208)</f>
        <v>33835.630588402979</v>
      </c>
      <c r="CJ46" s="28">
        <f ca="1">NORMINV(RAND()*(1-2*Inputs!B58)+Inputs!B58,0,'(Other Computations)'!B208)</f>
        <v>45961.064087833474</v>
      </c>
      <c r="CK46" s="28">
        <f ca="1">NORMINV(RAND()*(1-2*Inputs!B58)+Inputs!B58,0,'(Other Computations)'!B208)</f>
        <v>32323.204834300537</v>
      </c>
      <c r="CL46" s="28">
        <f ca="1">NORMINV(RAND()*(1-2*Inputs!B58)+Inputs!B58,0,'(Other Computations)'!B208)</f>
        <v>-31798.284202599705</v>
      </c>
      <c r="CM46" s="28">
        <f ca="1">NORMINV(RAND()*(1-2*Inputs!B58)+Inputs!B58,0,'(Other Computations)'!B208)</f>
        <v>-12024.858055948102</v>
      </c>
      <c r="CN46" s="29">
        <f ca="1">SUM(CB46:CM46)</f>
        <v>54421.12534851527</v>
      </c>
      <c r="CO46" s="28">
        <f ca="1">NORMINV(RAND()*(1-2*Inputs!B58)+Inputs!B58,0,'(Other Computations)'!B208)</f>
        <v>2397.016077968919</v>
      </c>
      <c r="CP46" s="28">
        <f ca="1">NORMINV(RAND()*(1-2*Inputs!B58)+Inputs!B58,0,'(Other Computations)'!B208)</f>
        <v>24880.671343438229</v>
      </c>
      <c r="CQ46" s="28">
        <f ca="1">NORMINV(RAND()*(1-2*Inputs!B58)+Inputs!B58,0,'(Other Computations)'!B208)</f>
        <v>9651.4550425232464</v>
      </c>
      <c r="CR46" s="28">
        <f ca="1">NORMINV(RAND()*(1-2*Inputs!B58)+Inputs!B58,0,'(Other Computations)'!B208)</f>
        <v>20385.376764307668</v>
      </c>
      <c r="CS46" s="28">
        <f ca="1">NORMINV(RAND()*(1-2*Inputs!B58)+Inputs!B58,0,'(Other Computations)'!B208)</f>
        <v>14456.478479128409</v>
      </c>
      <c r="CT46" s="28">
        <f ca="1">NORMINV(RAND()*(1-2*Inputs!B58)+Inputs!B58,0,'(Other Computations)'!B208)</f>
        <v>4575.9326803075</v>
      </c>
      <c r="CU46" s="28">
        <f ca="1">NORMINV(RAND()*(1-2*Inputs!B58)+Inputs!B58,0,'(Other Computations)'!B208)</f>
        <v>16911.180556535106</v>
      </c>
      <c r="CV46" s="28">
        <f ca="1">NORMINV(RAND()*(1-2*Inputs!B58)+Inputs!B58,0,'(Other Computations)'!B208)</f>
        <v>-12621.231431874592</v>
      </c>
      <c r="CW46" s="28">
        <f ca="1">NORMINV(RAND()*(1-2*Inputs!B58)+Inputs!B58,0,'(Other Computations)'!B208)</f>
        <v>18469.408296596528</v>
      </c>
      <c r="CX46" s="28">
        <f ca="1">NORMINV(RAND()*(1-2*Inputs!B58)+Inputs!B58,0,'(Other Computations)'!B208)</f>
        <v>-29015.106402967442</v>
      </c>
      <c r="CY46" s="28">
        <f ca="1">NORMINV(RAND()*(1-2*Inputs!B58)+Inputs!B58,0,'(Other Computations)'!B208)</f>
        <v>41662.186442822072</v>
      </c>
      <c r="CZ46" s="28">
        <f ca="1">NORMINV(RAND()*(1-2*Inputs!B58)+Inputs!B58,0,'(Other Computations)'!B208)</f>
        <v>-20674.927939134566</v>
      </c>
      <c r="DA46" s="29">
        <f ca="1">SUM(CO46:CZ46)</f>
        <v>91078.439909651061</v>
      </c>
      <c r="DB46" s="28">
        <f ca="1">NORMINV(RAND()*(1-2*Inputs!B58)+Inputs!B58,0,'(Other Computations)'!B208)</f>
        <v>-43836.983381787897</v>
      </c>
      <c r="DC46" s="28">
        <f ca="1">NORMINV(RAND()*(1-2*Inputs!B58)+Inputs!B58,0,'(Other Computations)'!B208)</f>
        <v>60866.844630474719</v>
      </c>
      <c r="DD46" s="28">
        <f ca="1">NORMINV(RAND()*(1-2*Inputs!B58)+Inputs!B58,0,'(Other Computations)'!B208)</f>
        <v>20802.756104523465</v>
      </c>
      <c r="DE46" s="28">
        <f ca="1">NORMINV(RAND()*(1-2*Inputs!B58)+Inputs!B58,0,'(Other Computations)'!B208)</f>
        <v>23876.242532517772</v>
      </c>
      <c r="DF46" s="28">
        <f ca="1">NORMINV(RAND()*(1-2*Inputs!B58)+Inputs!B58,0,'(Other Computations)'!B208)</f>
        <v>-48460.319744670451</v>
      </c>
      <c r="DG46" s="28">
        <f ca="1">NORMINV(RAND()*(1-2*Inputs!B58)+Inputs!B58,0,'(Other Computations)'!B208)</f>
        <v>-4905.1986469739777</v>
      </c>
      <c r="DH46" s="28">
        <f ca="1">NORMINV(RAND()*(1-2*Inputs!B58)+Inputs!B58,0,'(Other Computations)'!B208)</f>
        <v>9137.494712056583</v>
      </c>
      <c r="DI46" s="28">
        <f ca="1">NORMINV(RAND()*(1-2*Inputs!B58)+Inputs!B58,0,'(Other Computations)'!B208)</f>
        <v>-13250.638899480835</v>
      </c>
      <c r="DJ46" s="28">
        <f ca="1">NORMINV(RAND()*(1-2*Inputs!B58)+Inputs!B58,0,'(Other Computations)'!B208)</f>
        <v>1195.015066781579</v>
      </c>
      <c r="DK46" s="28">
        <f ca="1">NORMINV(RAND()*(1-2*Inputs!B58)+Inputs!B58,0,'(Other Computations)'!B208)</f>
        <v>-23025.577348707953</v>
      </c>
      <c r="DL46" s="28">
        <f ca="1">NORMINV(RAND()*(1-2*Inputs!B58)+Inputs!B58,0,'(Other Computations)'!B208)</f>
        <v>8915.0811639781678</v>
      </c>
      <c r="DM46" s="28">
        <f ca="1">NORMINV(RAND()*(1-2*Inputs!B58)+Inputs!B58,0,'(Other Computations)'!B208)</f>
        <v>37862.350589453854</v>
      </c>
      <c r="DN46" s="29">
        <f ca="1">SUM(DB46:DM46)</f>
        <v>29177.066778165026</v>
      </c>
      <c r="DO46" s="28">
        <f ca="1">NORMINV(RAND()*(1-2*Inputs!B58)+Inputs!B58,0,'(Other Computations)'!B208)</f>
        <v>19398.074950715894</v>
      </c>
      <c r="DP46" s="28">
        <f ca="1">NORMINV(RAND()*(1-2*Inputs!B58)+Inputs!B58,0,'(Other Computations)'!B208)</f>
        <v>38715.553707415609</v>
      </c>
      <c r="DQ46" s="28">
        <f ca="1">NORMINV(RAND()*(1-2*Inputs!B58)+Inputs!B58,0,'(Other Computations)'!B208)</f>
        <v>44647.844570041118</v>
      </c>
      <c r="DR46" s="28">
        <f ca="1">NORMINV(RAND()*(1-2*Inputs!B58)+Inputs!B58,0,'(Other Computations)'!B208)</f>
        <v>-21215.098305584263</v>
      </c>
      <c r="DS46" s="28">
        <f ca="1">NORMINV(RAND()*(1-2*Inputs!B58)+Inputs!B58,0,'(Other Computations)'!B208)</f>
        <v>6520.1160521775219</v>
      </c>
      <c r="DT46" s="28">
        <f ca="1">NORMINV(RAND()*(1-2*Inputs!B58)+Inputs!B58,0,'(Other Computations)'!B208)</f>
        <v>41.806777460861369</v>
      </c>
      <c r="DU46" s="28">
        <f ca="1">NORMINV(RAND()*(1-2*Inputs!B58)+Inputs!B58,0,'(Other Computations)'!B208)</f>
        <v>-8707.9017733702385</v>
      </c>
      <c r="DV46" s="28">
        <f ca="1">NORMINV(RAND()*(1-2*Inputs!B58)+Inputs!B58,0,'(Other Computations)'!B208)</f>
        <v>-27980.442466844368</v>
      </c>
      <c r="DW46" s="28">
        <f ca="1">NORMINV(RAND()*(1-2*Inputs!B58)+Inputs!B58,0,'(Other Computations)'!B208)</f>
        <v>-23601.18901012867</v>
      </c>
      <c r="DX46" s="28">
        <f ca="1">NORMINV(RAND()*(1-2*Inputs!B58)+Inputs!B58,0,'(Other Computations)'!B208)</f>
        <v>1027.5729438361175</v>
      </c>
      <c r="DY46" s="28">
        <f ca="1">NORMINV(RAND()*(1-2*Inputs!B58)+Inputs!B58,0,'(Other Computations)'!B208)</f>
        <v>-5325.0574107785897</v>
      </c>
      <c r="DZ46" s="28">
        <f ca="1">NORMINV(RAND()*(1-2*Inputs!B58)+Inputs!B58,0,'(Other Computations)'!B208)</f>
        <v>-51529.825254933072</v>
      </c>
      <c r="EA46" s="29">
        <f ca="1">SUM(DO46:DZ46)</f>
        <v>-28008.545219992073</v>
      </c>
      <c r="EB46" s="28">
        <f ca="1">NORMINV(RAND()*(1-2*Inputs!B58)+Inputs!B58,0,'(Other Computations)'!B208)</f>
        <v>-49539.38887512088</v>
      </c>
      <c r="EC46" s="28">
        <f ca="1">NORMINV(RAND()*(1-2*Inputs!B58)+Inputs!B58,0,'(Other Computations)'!B208)</f>
        <v>12787.456291233861</v>
      </c>
      <c r="ED46" s="28">
        <f ca="1">NORMINV(RAND()*(1-2*Inputs!B58)+Inputs!B58,0,'(Other Computations)'!B208)</f>
        <v>9208.0531113898542</v>
      </c>
      <c r="EE46" s="28">
        <f ca="1">NORMINV(RAND()*(1-2*Inputs!B58)+Inputs!B58,0,'(Other Computations)'!B208)</f>
        <v>-832.60199855774579</v>
      </c>
      <c r="EF46" s="28">
        <f ca="1">NORMINV(RAND()*(1-2*Inputs!B58)+Inputs!B58,0,'(Other Computations)'!B208)</f>
        <v>-26400.533749519378</v>
      </c>
      <c r="EG46" s="28">
        <f ca="1">NORMINV(RAND()*(1-2*Inputs!B58)+Inputs!B58,0,'(Other Computations)'!B208)</f>
        <v>58472.003112699451</v>
      </c>
      <c r="EH46" s="28">
        <f ca="1">NORMINV(RAND()*(1-2*Inputs!B58)+Inputs!B58,0,'(Other Computations)'!B208)</f>
        <v>31070.323732867037</v>
      </c>
      <c r="EI46" s="28">
        <f ca="1">NORMINV(RAND()*(1-2*Inputs!B58)+Inputs!B58,0,'(Other Computations)'!B208)</f>
        <v>46932.883772334477</v>
      </c>
      <c r="EJ46" s="28">
        <f ca="1">NORMINV(RAND()*(1-2*Inputs!B58)+Inputs!B58,0,'(Other Computations)'!B208)</f>
        <v>33926.06603417686</v>
      </c>
      <c r="EK46" s="28">
        <f ca="1">NORMINV(RAND()*(1-2*Inputs!B58)+Inputs!B58,0,'(Other Computations)'!B208)</f>
        <v>38986.89387398657</v>
      </c>
      <c r="EL46" s="28">
        <f ca="1">NORMINV(RAND()*(1-2*Inputs!B58)+Inputs!B58,0,'(Other Computations)'!B208)</f>
        <v>38799.924050543712</v>
      </c>
      <c r="EM46" s="28">
        <f ca="1">NORMINV(RAND()*(1-2*Inputs!B58)+Inputs!B58,0,'(Other Computations)'!B208)</f>
        <v>21369.443535143757</v>
      </c>
      <c r="EN46" s="29">
        <f ca="1">SUM(EB46:EM46)</f>
        <v>214780.52289117756</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361159.36445714277</v>
      </c>
      <c r="C54" s="28">
        <f ca="1">Inputs!B52*C44</f>
        <v>340788.29814338265</v>
      </c>
      <c r="D54" s="28">
        <f ca="1">Inputs!B52*D44</f>
        <v>350617.7887668758</v>
      </c>
      <c r="E54" s="28">
        <f ca="1">Inputs!B52*E44</f>
        <v>353878.05965061818</v>
      </c>
      <c r="F54" s="28">
        <f ca="1">Inputs!B52*F44</f>
        <v>351746.29608844256</v>
      </c>
      <c r="G54" s="28">
        <f ca="1">Inputs!B52*G44</f>
        <v>351450.69682986254</v>
      </c>
      <c r="H54" s="28">
        <f ca="1">Inputs!B52*H44</f>
        <v>345285.61395768391</v>
      </c>
      <c r="I54" s="28">
        <f ca="1">Inputs!B52*I44</f>
        <v>349866.76494908158</v>
      </c>
      <c r="J54" s="28">
        <f ca="1">Inputs!B52*J44</f>
        <v>342448.42462989781</v>
      </c>
      <c r="K54" s="28">
        <f ca="1">Inputs!B52*K44</f>
        <v>363775.77286927804</v>
      </c>
      <c r="L54" s="28">
        <f ca="1">Inputs!B52*L44</f>
        <v>344750.00463882124</v>
      </c>
      <c r="M54" s="28">
        <f ca="1">Inputs!B52*M44</f>
        <v>342128.93277023517</v>
      </c>
      <c r="N54" s="29">
        <f ca="1">SUM(B54:M54)</f>
        <v>4197896.0177513221</v>
      </c>
      <c r="O54" s="28">
        <f ca="1">Inputs!B52*O44</f>
        <v>362792.0494972085</v>
      </c>
      <c r="P54" s="28">
        <f ca="1">Inputs!B52*P44</f>
        <v>341208.66790855792</v>
      </c>
      <c r="Q54" s="28">
        <f ca="1">Inputs!B52*Q44</f>
        <v>334518.86703945266</v>
      </c>
      <c r="R54" s="28">
        <f ca="1">Inputs!B52*R44</f>
        <v>357208.20416839089</v>
      </c>
      <c r="S54" s="28">
        <f ca="1">Inputs!B52*S44</f>
        <v>347534.67718227493</v>
      </c>
      <c r="T54" s="28">
        <f ca="1">Inputs!B52*T44</f>
        <v>332817.13674116146</v>
      </c>
      <c r="U54" s="28">
        <f ca="1">Inputs!B52*U44</f>
        <v>354880.5334355926</v>
      </c>
      <c r="V54" s="28">
        <f ca="1">Inputs!B52*V44</f>
        <v>336492.92519175226</v>
      </c>
      <c r="W54" s="28">
        <f ca="1">Inputs!B52*W44</f>
        <v>349291.97732511535</v>
      </c>
      <c r="X54" s="28">
        <f ca="1">Inputs!B52*X44</f>
        <v>350668.05056278035</v>
      </c>
      <c r="Y54" s="28">
        <f ca="1">Inputs!B52*Y44</f>
        <v>341394.62006777717</v>
      </c>
      <c r="Z54" s="28">
        <f ca="1">Inputs!B52*Z44</f>
        <v>330214.27513979212</v>
      </c>
      <c r="AA54" s="29">
        <f ca="1">SUM(O54:Z54)</f>
        <v>4139021.9842598559</v>
      </c>
      <c r="AB54" s="28">
        <f ca="1">Inputs!B52*AB44</f>
        <v>352142.91269528383</v>
      </c>
      <c r="AC54" s="28">
        <f ca="1">Inputs!B52*AC44</f>
        <v>340157.11429732683</v>
      </c>
      <c r="AD54" s="28">
        <f ca="1">Inputs!B52*AD44</f>
        <v>345107.07056098455</v>
      </c>
      <c r="AE54" s="28">
        <f ca="1">Inputs!B52*AE44</f>
        <v>322432.84157980152</v>
      </c>
      <c r="AF54" s="28">
        <f ca="1">Inputs!B52*AF44</f>
        <v>344860.36013122834</v>
      </c>
      <c r="AG54" s="28">
        <f ca="1">Inputs!B52*AG44</f>
        <v>338735.9530928004</v>
      </c>
      <c r="AH54" s="28">
        <f ca="1">Inputs!B52*AH44</f>
        <v>324706.16267633537</v>
      </c>
      <c r="AI54" s="28">
        <f ca="1">Inputs!B52*AI44</f>
        <v>354671.77049123734</v>
      </c>
      <c r="AJ54" s="28">
        <f ca="1">Inputs!B52*AJ44</f>
        <v>332093.55420768465</v>
      </c>
      <c r="AK54" s="28">
        <f ca="1">Inputs!B52*AK44</f>
        <v>322431.27891270455</v>
      </c>
      <c r="AL54" s="28">
        <f ca="1">Inputs!B52*AL44</f>
        <v>329546.24907182727</v>
      </c>
      <c r="AM54" s="28">
        <f ca="1">Inputs!B52*AM44</f>
        <v>349163.01592390431</v>
      </c>
      <c r="AN54" s="29">
        <f ca="1">SUM(AB54:AM54)</f>
        <v>4056048.2836411186</v>
      </c>
      <c r="AO54" s="28">
        <f ca="1">Inputs!B52*AO44</f>
        <v>346970.2083036151</v>
      </c>
      <c r="AP54" s="28">
        <f ca="1">Inputs!B52*AP44</f>
        <v>327079.7539000198</v>
      </c>
      <c r="AQ54" s="28">
        <f ca="1">Inputs!B52*AQ44</f>
        <v>324581.50267393468</v>
      </c>
      <c r="AR54" s="28">
        <f ca="1">Inputs!B52*AR44</f>
        <v>328132.79074688879</v>
      </c>
      <c r="AS54" s="28">
        <f ca="1">Inputs!B52*AS44</f>
        <v>342285.70660522964</v>
      </c>
      <c r="AT54" s="28">
        <f ca="1">Inputs!B52*AT44</f>
        <v>334679.25977646402</v>
      </c>
      <c r="AU54" s="28">
        <f ca="1">Inputs!B52*AU44</f>
        <v>335867.54934740043</v>
      </c>
      <c r="AV54" s="28">
        <f ca="1">Inputs!B52*AV44</f>
        <v>324272.09283333167</v>
      </c>
      <c r="AW54" s="28">
        <f ca="1">Inputs!B52*AW44</f>
        <v>334942.94262376963</v>
      </c>
      <c r="AX54" s="28">
        <f ca="1">Inputs!B52*AX44</f>
        <v>334481.32855960907</v>
      </c>
      <c r="AY54" s="28">
        <f ca="1">Inputs!B52*AY44</f>
        <v>324612.15068177658</v>
      </c>
      <c r="AZ54" s="28">
        <f ca="1">Inputs!B52*AZ44</f>
        <v>313291.95790767181</v>
      </c>
      <c r="BA54" s="29">
        <f ca="1">SUM(AO54:AZ54)</f>
        <v>3971197.2439597109</v>
      </c>
      <c r="BB54" s="28">
        <f ca="1">Inputs!B52*BB44</f>
        <v>328204.57901807956</v>
      </c>
      <c r="BC54" s="28">
        <f ca="1">Inputs!B52*BC44</f>
        <v>326934.46877695562</v>
      </c>
      <c r="BD54" s="28">
        <f ca="1">Inputs!B52*BD44</f>
        <v>327222.179167811</v>
      </c>
      <c r="BE54" s="28">
        <f ca="1">Inputs!B52*BE44</f>
        <v>312941.67827571643</v>
      </c>
      <c r="BF54" s="28">
        <f ca="1">Inputs!B52*BF44</f>
        <v>317631.59510037734</v>
      </c>
      <c r="BG54" s="28">
        <f ca="1">Inputs!B52*BG44</f>
        <v>326455.62353499728</v>
      </c>
      <c r="BH54" s="28">
        <f ca="1">Inputs!B52*BH44</f>
        <v>323251.42742888763</v>
      </c>
      <c r="BI54" s="28">
        <f ca="1">Inputs!B52*BI44</f>
        <v>315359.98708095145</v>
      </c>
      <c r="BJ54" s="28">
        <f ca="1">Inputs!B52*BJ44</f>
        <v>326497.94466829649</v>
      </c>
      <c r="BK54" s="28">
        <f ca="1">Inputs!B52*BK44</f>
        <v>338976.05886541697</v>
      </c>
      <c r="BL54" s="28">
        <f ca="1">Inputs!B52*BL44</f>
        <v>342204.17093344609</v>
      </c>
      <c r="BM54" s="28">
        <f ca="1">Inputs!B52*BM44</f>
        <v>310451.18177264981</v>
      </c>
      <c r="BN54" s="29">
        <f ca="1">SUM(BB54:BM54)</f>
        <v>3896130.8946235855</v>
      </c>
      <c r="BO54" s="28">
        <f ca="1">Inputs!B52*BO44</f>
        <v>330763.11481649603</v>
      </c>
      <c r="BP54" s="28">
        <f ca="1">Inputs!B52*BP44</f>
        <v>327903.73456346284</v>
      </c>
      <c r="BQ54" s="28">
        <f ca="1">Inputs!B52*BQ44</f>
        <v>322340.65556061181</v>
      </c>
      <c r="BR54" s="28">
        <f ca="1">Inputs!B52*BR44</f>
        <v>316866.17037404946</v>
      </c>
      <c r="BS54" s="28">
        <f ca="1">Inputs!B52*BS44</f>
        <v>313244.06421315362</v>
      </c>
      <c r="BT54" s="28">
        <f ca="1">Inputs!B52*BT44</f>
        <v>303442.25308151933</v>
      </c>
      <c r="BU54" s="28">
        <f ca="1">Inputs!B52*BU44</f>
        <v>323944.82289510476</v>
      </c>
      <c r="BV54" s="28">
        <f ca="1">Inputs!B52*BV44</f>
        <v>317778.5146897973</v>
      </c>
      <c r="BW54" s="28">
        <f ca="1">Inputs!B52*BW44</f>
        <v>318566.59148851281</v>
      </c>
      <c r="BX54" s="28">
        <f ca="1">Inputs!B52*BX44</f>
        <v>336457.49050904391</v>
      </c>
      <c r="BY54" s="28">
        <f ca="1">Inputs!B52*BY44</f>
        <v>325255.57933691726</v>
      </c>
      <c r="BZ54" s="28">
        <f ca="1">Inputs!B52*BZ44</f>
        <v>333337.62208495825</v>
      </c>
      <c r="CA54" s="29">
        <f ca="1">SUM(BO54:BZ54)</f>
        <v>3869900.6136136279</v>
      </c>
      <c r="CB54" s="28">
        <f ca="1">Inputs!B52*CB44</f>
        <v>314790.03209748608</v>
      </c>
      <c r="CC54" s="28">
        <f ca="1">Inputs!B52*CC44</f>
        <v>307457.17265701242</v>
      </c>
      <c r="CD54" s="28">
        <f ca="1">Inputs!B52*CD44</f>
        <v>323380.75574346638</v>
      </c>
      <c r="CE54" s="28">
        <f ca="1">Inputs!B52*CE44</f>
        <v>319591.71582573146</v>
      </c>
      <c r="CF54" s="28">
        <f ca="1">Inputs!B52*CF44</f>
        <v>307159.60207864997</v>
      </c>
      <c r="CG54" s="28">
        <f ca="1">Inputs!B52*CG44</f>
        <v>321774.93622421694</v>
      </c>
      <c r="CH54" s="28">
        <f ca="1">Inputs!B52*CH44</f>
        <v>328860.08080366167</v>
      </c>
      <c r="CI54" s="28">
        <f ca="1">Inputs!B52*CI44</f>
        <v>327000.70476581296</v>
      </c>
      <c r="CJ54" s="28">
        <f ca="1">Inputs!B52*CJ44</f>
        <v>330315.67761009559</v>
      </c>
      <c r="CK54" s="28">
        <f ca="1">Inputs!B52*CK44</f>
        <v>325911.19106343074</v>
      </c>
      <c r="CL54" s="28">
        <f ca="1">Inputs!B52*CL44</f>
        <v>306291.50706565171</v>
      </c>
      <c r="CM54" s="28">
        <f ca="1">Inputs!B52*CM44</f>
        <v>311862.93152424891</v>
      </c>
      <c r="CN54" s="29">
        <f ca="1">SUM(CB54:CM54)</f>
        <v>3824396.3074594643</v>
      </c>
      <c r="CO54" s="28">
        <f ca="1">Inputs!B52*CO44</f>
        <v>315902.21078705136</v>
      </c>
      <c r="CP54" s="28">
        <f ca="1">Inputs!B52*CP44</f>
        <v>322184.52412195137</v>
      </c>
      <c r="CQ54" s="28">
        <f ca="1">Inputs!B52*CQ44</f>
        <v>317207.51074427221</v>
      </c>
      <c r="CR54" s="28">
        <f ca="1">Inputs!B52*CR44</f>
        <v>320161.42534638994</v>
      </c>
      <c r="CS54" s="28">
        <f ca="1">Inputs!B52*CS44</f>
        <v>317995.25954563788</v>
      </c>
      <c r="CT54" s="28">
        <f ca="1">Inputs!B52*CT44</f>
        <v>314733.7762048092</v>
      </c>
      <c r="CU54" s="28">
        <f ca="1">Inputs!B52*CU44</f>
        <v>318076.43211847945</v>
      </c>
      <c r="CV54" s="28">
        <f ca="1">Inputs!B52*CV44</f>
        <v>308816.6930774714</v>
      </c>
      <c r="CW54" s="28">
        <f ca="1">Inputs!B52*CW44</f>
        <v>317799.27455069462</v>
      </c>
      <c r="CX54" s="28">
        <f ca="1">Inputs!B52*CX44</f>
        <v>303153.61081469193</v>
      </c>
      <c r="CY54" s="28">
        <f ca="1">Inputs!B52*CY44</f>
        <v>324010.77992002183</v>
      </c>
      <c r="CZ54" s="28">
        <f ca="1">Inputs!B52*CZ44</f>
        <v>304997.90886121208</v>
      </c>
      <c r="DA54" s="29">
        <f ca="1">SUM(CO54:CZ54)</f>
        <v>3785039.4060926833</v>
      </c>
      <c r="DB54" s="28">
        <f ca="1">Inputs!B52*DB44</f>
        <v>297652.5259037161</v>
      </c>
      <c r="DC54" s="28">
        <f ca="1">Inputs!B52*DC44</f>
        <v>328724.54250701319</v>
      </c>
      <c r="DD54" s="28">
        <f ca="1">Inputs!B52*DD44</f>
        <v>316357.76932280173</v>
      </c>
      <c r="DE54" s="28">
        <f ca="1">Inputs!B52*DE44</f>
        <v>316915.50546711194</v>
      </c>
      <c r="DF54" s="28">
        <f ca="1">Inputs!B52*DF44</f>
        <v>294880.36046184658</v>
      </c>
      <c r="DG54" s="28">
        <f ca="1">Inputs!B52*DG44</f>
        <v>307615.90408162284</v>
      </c>
      <c r="DH54" s="28">
        <f ca="1">Inputs!B52*DH44</f>
        <v>311559.10405692336</v>
      </c>
      <c r="DI54" s="28">
        <f ca="1">Inputs!B52*DI44</f>
        <v>304589.16848238395</v>
      </c>
      <c r="DJ54" s="28">
        <f ca="1">Inputs!B52*DJ44</f>
        <v>308646.22107072925</v>
      </c>
      <c r="DK54" s="28">
        <f ca="1">Inputs!B52*DK44</f>
        <v>301079.36195529642</v>
      </c>
      <c r="DL54" s="28">
        <f ca="1">Inputs!B52*DL44</f>
        <v>310274.91048334842</v>
      </c>
      <c r="DM54" s="28">
        <f ca="1">Inputs!B52*DM44</f>
        <v>318584.83611462859</v>
      </c>
      <c r="DN54" s="29">
        <f ca="1">SUM(DB54:DM54)</f>
        <v>3716880.2099074223</v>
      </c>
      <c r="DO54" s="28">
        <f ca="1">Inputs!B52*DO44</f>
        <v>312725.68285915972</v>
      </c>
      <c r="DP54" s="28">
        <f ca="1">Inputs!B52*DP44</f>
        <v>318226.41750674474</v>
      </c>
      <c r="DQ54" s="28">
        <f ca="1">Inputs!B52*DQ44</f>
        <v>319597.83594916714</v>
      </c>
      <c r="DR54" s="28">
        <f ca="1">Inputs!B52*DR44</f>
        <v>299580.10569080425</v>
      </c>
      <c r="DS54" s="28">
        <f ca="1">Inputs!B52*DS44</f>
        <v>307584.28888866049</v>
      </c>
      <c r="DT54" s="28">
        <f ca="1">Inputs!B52*DT44</f>
        <v>305435.04387916764</v>
      </c>
      <c r="DU54" s="28">
        <f ca="1">Inputs!B52*DU44</f>
        <v>302568.57038232283</v>
      </c>
      <c r="DV54" s="28">
        <f ca="1">Inputs!B52*DV44</f>
        <v>296490.08698466548</v>
      </c>
      <c r="DW54" s="28">
        <f ca="1">Inputs!B52*DW44</f>
        <v>297511.21043154981</v>
      </c>
      <c r="DX54" s="28">
        <f ca="1">Inputs!B52*DX44</f>
        <v>304592.29566198826</v>
      </c>
      <c r="DY54" s="28">
        <f ca="1">Inputs!B52*DY44</f>
        <v>302417.96676716406</v>
      </c>
      <c r="DZ54" s="28">
        <f ca="1">Inputs!B52*DZ44</f>
        <v>288326.24525275867</v>
      </c>
      <c r="EA54" s="29">
        <f ca="1">SUM(DO54:DZ54)</f>
        <v>3655055.7502541528</v>
      </c>
      <c r="EB54" s="28">
        <f ca="1">Inputs!B52*EB44</f>
        <v>288681.65776590095</v>
      </c>
      <c r="EC54" s="28">
        <f ca="1">Inputs!B52*EC44</f>
        <v>306990.57463712071</v>
      </c>
      <c r="ED54" s="28">
        <f ca="1">Inputs!B52*ED44</f>
        <v>305564.57713509904</v>
      </c>
      <c r="EE54" s="28">
        <f ca="1">Inputs!B52*EE44</f>
        <v>302351.62497668737</v>
      </c>
      <c r="EF54" s="28">
        <f ca="1">Inputs!B52*EF44</f>
        <v>294412.36318227433</v>
      </c>
      <c r="EG54" s="28">
        <f ca="1">Inputs!B52*EG44</f>
        <v>319621.27844896173</v>
      </c>
      <c r="EH54" s="28">
        <f ca="1">Inputs!B52*EH44</f>
        <v>311174.15291135682</v>
      </c>
      <c r="EI54" s="28">
        <f ca="1">Inputs!B52*EI44</f>
        <v>315774.82512804907</v>
      </c>
      <c r="EJ54" s="28">
        <f ca="1">Inputs!B52*EJ44</f>
        <v>311657.25553160679</v>
      </c>
      <c r="EK54" s="28">
        <f ca="1">Inputs!B52*EK44</f>
        <v>312856.73082486854</v>
      </c>
      <c r="EL54" s="28">
        <f ca="1">Inputs!B52*EL44</f>
        <v>312577.88404665136</v>
      </c>
      <c r="EM54" s="28">
        <f ca="1">Inputs!B52*EM44</f>
        <v>307116.68047727121</v>
      </c>
      <c r="EN54" s="29">
        <f ca="1">SUM(EB54:EM54)</f>
        <v>3688779.6050658482</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-1006.5015315248613</v>
      </c>
      <c r="C60" s="22">
        <f t="shared" ca="1" si="66"/>
        <v>-10207.633684957098</v>
      </c>
      <c r="D60" s="22">
        <f t="shared" ca="1" si="66"/>
        <v>20963.632297297569</v>
      </c>
      <c r="E60" s="22">
        <f t="shared" ca="1" si="66"/>
        <v>-17660.24885756326</v>
      </c>
      <c r="F60" s="22">
        <f t="shared" ca="1" si="66"/>
        <v>2666.9194030913541</v>
      </c>
      <c r="G60" s="22">
        <f t="shared" ca="1" si="66"/>
        <v>-10450.982187785974</v>
      </c>
      <c r="H60" s="22">
        <f t="shared" ca="1" si="66"/>
        <v>14031.712782931136</v>
      </c>
      <c r="I60" s="22">
        <f t="shared" ca="1" si="66"/>
        <v>63321.946271823144</v>
      </c>
      <c r="J60" s="22">
        <f t="shared" ca="1" si="66"/>
        <v>-20997.944098017215</v>
      </c>
      <c r="K60" s="22">
        <f t="shared" ca="1" si="66"/>
        <v>25287.79058941636</v>
      </c>
      <c r="L60" s="22">
        <f t="shared" ca="1" si="66"/>
        <v>16455.96617035149</v>
      </c>
      <c r="M60" s="22">
        <f t="shared" ca="1" si="66"/>
        <v>-44444.900284953525</v>
      </c>
      <c r="N60" s="23">
        <f ca="1">SUM(B13:M13)</f>
        <v>37959.756870109115</v>
      </c>
      <c r="O60" s="22">
        <f t="shared" ref="O60:Z60" ca="1" si="67">O13</f>
        <v>-5770.6656637508941</v>
      </c>
      <c r="P60" s="22">
        <f t="shared" ca="1" si="67"/>
        <v>-36924.561786662554</v>
      </c>
      <c r="Q60" s="22">
        <f t="shared" ca="1" si="67"/>
        <v>31507.260784516435</v>
      </c>
      <c r="R60" s="22">
        <f t="shared" ca="1" si="67"/>
        <v>10521.422142425348</v>
      </c>
      <c r="S60" s="22">
        <f t="shared" ca="1" si="67"/>
        <v>-38213.742891272668</v>
      </c>
      <c r="T60" s="22">
        <f t="shared" ca="1" si="67"/>
        <v>25304.234533769522</v>
      </c>
      <c r="U60" s="22">
        <f t="shared" ca="1" si="67"/>
        <v>-26398.327341584158</v>
      </c>
      <c r="V60" s="22">
        <f t="shared" ca="1" si="67"/>
        <v>7258.1642396757406</v>
      </c>
      <c r="W60" s="22">
        <f t="shared" ca="1" si="67"/>
        <v>-14726.470238407383</v>
      </c>
      <c r="X60" s="22">
        <f t="shared" ca="1" si="67"/>
        <v>35854.186818352828</v>
      </c>
      <c r="Y60" s="22">
        <f t="shared" ca="1" si="67"/>
        <v>-35386.540631475931</v>
      </c>
      <c r="Z60" s="22">
        <f t="shared" ca="1" si="67"/>
        <v>-11418.990781776287</v>
      </c>
      <c r="AA60" s="23">
        <f ca="1">SUM(O13:Z13)</f>
        <v>-58394.030816190003</v>
      </c>
      <c r="AB60" s="22">
        <f t="shared" ref="AB60:AM60" ca="1" si="68">AB13</f>
        <v>-24997.231914733624</v>
      </c>
      <c r="AC60" s="22">
        <f t="shared" ca="1" si="68"/>
        <v>-7460.8911005429236</v>
      </c>
      <c r="AD60" s="22">
        <f t="shared" ca="1" si="68"/>
        <v>34072.204588304368</v>
      </c>
      <c r="AE60" s="22">
        <f t="shared" ca="1" si="68"/>
        <v>-7060.3380823252219</v>
      </c>
      <c r="AF60" s="22">
        <f t="shared" ca="1" si="68"/>
        <v>-51076.803767981612</v>
      </c>
      <c r="AG60" s="22">
        <f t="shared" ca="1" si="68"/>
        <v>-41377.647660138391</v>
      </c>
      <c r="AH60" s="22">
        <f t="shared" ca="1" si="68"/>
        <v>-14250.113656792506</v>
      </c>
      <c r="AI60" s="22">
        <f t="shared" ca="1" si="68"/>
        <v>-2849.0961235267964</v>
      </c>
      <c r="AJ60" s="22">
        <f t="shared" ca="1" si="68"/>
        <v>-26289.959422843476</v>
      </c>
      <c r="AK60" s="22">
        <f t="shared" ca="1" si="68"/>
        <v>-57758.406891414379</v>
      </c>
      <c r="AL60" s="22">
        <f t="shared" ca="1" si="68"/>
        <v>-28032.379261829439</v>
      </c>
      <c r="AM60" s="22">
        <f t="shared" ca="1" si="68"/>
        <v>-24576.925615163505</v>
      </c>
      <c r="AN60" s="23">
        <f ca="1">SUM(AB13:AM13)</f>
        <v>-251657.58890898753</v>
      </c>
      <c r="AO60" s="22">
        <f t="shared" ref="AO60:AZ60" ca="1" si="69">AO13</f>
        <v>10540.176254145017</v>
      </c>
      <c r="AP60" s="22">
        <f t="shared" ca="1" si="69"/>
        <v>10538.031439468861</v>
      </c>
      <c r="AQ60" s="22">
        <f t="shared" ca="1" si="69"/>
        <v>-47062.106706544851</v>
      </c>
      <c r="AR60" s="22">
        <f t="shared" ca="1" si="69"/>
        <v>27826.998075211548</v>
      </c>
      <c r="AS60" s="22">
        <f t="shared" ca="1" si="69"/>
        <v>1031.4597637043573</v>
      </c>
      <c r="AT60" s="22">
        <f t="shared" ca="1" si="69"/>
        <v>-48704.256091167837</v>
      </c>
      <c r="AU60" s="22">
        <f t="shared" ca="1" si="69"/>
        <v>4205.9661743816996</v>
      </c>
      <c r="AV60" s="22">
        <f t="shared" ca="1" si="69"/>
        <v>28686.842783720687</v>
      </c>
      <c r="AW60" s="22">
        <f t="shared" ca="1" si="69"/>
        <v>-12182.133276755685</v>
      </c>
      <c r="AX60" s="22">
        <f t="shared" ca="1" si="69"/>
        <v>-38857.640807459778</v>
      </c>
      <c r="AY60" s="22">
        <f t="shared" ca="1" si="69"/>
        <v>-62988.63242588882</v>
      </c>
      <c r="AZ60" s="22">
        <f t="shared" ca="1" si="69"/>
        <v>-17980.271515259155</v>
      </c>
      <c r="BA60" s="23">
        <f ca="1">SUM(AO13:AZ13)</f>
        <v>-144945.56633244397</v>
      </c>
      <c r="BB60" s="22">
        <f t="shared" ref="BB60:BM60" ca="1" si="70">BB13</f>
        <v>-42459.546959192514</v>
      </c>
      <c r="BC60" s="22">
        <f t="shared" ca="1" si="70"/>
        <v>-12638.959977003444</v>
      </c>
      <c r="BD60" s="22">
        <f t="shared" ca="1" si="70"/>
        <v>-5365.6621298519185</v>
      </c>
      <c r="BE60" s="22">
        <f t="shared" ca="1" si="70"/>
        <v>-15056.39418417538</v>
      </c>
      <c r="BF60" s="22">
        <f t="shared" ca="1" si="70"/>
        <v>-45965.125331765841</v>
      </c>
      <c r="BG60" s="22">
        <f t="shared" ca="1" si="70"/>
        <v>42035.117934625618</v>
      </c>
      <c r="BH60" s="22">
        <f t="shared" ca="1" si="70"/>
        <v>-20211.22191150162</v>
      </c>
      <c r="BI60" s="22">
        <f t="shared" ca="1" si="70"/>
        <v>-16647.700179203584</v>
      </c>
      <c r="BJ60" s="22">
        <f t="shared" ca="1" si="70"/>
        <v>42662.538399897952</v>
      </c>
      <c r="BK60" s="22">
        <f t="shared" ca="1" si="70"/>
        <v>4884.3394932995297</v>
      </c>
      <c r="BL60" s="22">
        <f t="shared" ca="1" si="70"/>
        <v>-29724.397977858305</v>
      </c>
      <c r="BM60" s="22">
        <f t="shared" ca="1" si="70"/>
        <v>-10856.379727246205</v>
      </c>
      <c r="BN60" s="23">
        <f ca="1">SUM(BB13:BM13)</f>
        <v>-109343.39254997573</v>
      </c>
      <c r="BO60" s="22">
        <f t="shared" ref="BO60:BZ60" ca="1" si="71">BO13</f>
        <v>-35049.233010500131</v>
      </c>
      <c r="BP60" s="22">
        <f t="shared" ca="1" si="71"/>
        <v>-27438.687635915194</v>
      </c>
      <c r="BQ60" s="22">
        <f t="shared" ca="1" si="71"/>
        <v>-21543.731262714387</v>
      </c>
      <c r="BR60" s="22">
        <f t="shared" ca="1" si="71"/>
        <v>48732.679991206569</v>
      </c>
      <c r="BS60" s="22">
        <f t="shared" ca="1" si="71"/>
        <v>-16590.008000272072</v>
      </c>
      <c r="BT60" s="22">
        <f t="shared" ca="1" si="71"/>
        <v>-33110.483377986682</v>
      </c>
      <c r="BU60" s="22">
        <f t="shared" ca="1" si="71"/>
        <v>16804.595952230637</v>
      </c>
      <c r="BV60" s="22">
        <f t="shared" ca="1" si="71"/>
        <v>16038.592947909408</v>
      </c>
      <c r="BW60" s="22">
        <f t="shared" ca="1" si="71"/>
        <v>-2896.3668094309437</v>
      </c>
      <c r="BX60" s="22">
        <f t="shared" ca="1" si="71"/>
        <v>32401.791874936756</v>
      </c>
      <c r="BY60" s="22">
        <f t="shared" ca="1" si="71"/>
        <v>-11062.028502637721</v>
      </c>
      <c r="BZ60" s="22">
        <f t="shared" ca="1" si="71"/>
        <v>-21373.374382749131</v>
      </c>
      <c r="CA60" s="23">
        <f ca="1">SUM(BO13:BZ13)</f>
        <v>-55086.252215922897</v>
      </c>
      <c r="CB60" s="22">
        <f t="shared" ref="CB60:CM60" ca="1" si="72">CB13</f>
        <v>20175.168515673176</v>
      </c>
      <c r="CC60" s="22">
        <f t="shared" ca="1" si="72"/>
        <v>-8246.1286660818041</v>
      </c>
      <c r="CD60" s="22">
        <f t="shared" ca="1" si="72"/>
        <v>-41509.025653058299</v>
      </c>
      <c r="CE60" s="22">
        <f t="shared" ca="1" si="72"/>
        <v>22661.286331951909</v>
      </c>
      <c r="CF60" s="22">
        <f t="shared" ca="1" si="72"/>
        <v>35300.164817381177</v>
      </c>
      <c r="CG60" s="22">
        <f t="shared" ca="1" si="72"/>
        <v>47340.437016104086</v>
      </c>
      <c r="CH60" s="22">
        <f t="shared" ca="1" si="72"/>
        <v>-16803.761938831925</v>
      </c>
      <c r="CI60" s="22">
        <f t="shared" ca="1" si="72"/>
        <v>11713.281059951558</v>
      </c>
      <c r="CJ60" s="22">
        <f t="shared" ca="1" si="72"/>
        <v>15347.239946205467</v>
      </c>
      <c r="CK60" s="22">
        <f t="shared" ca="1" si="72"/>
        <v>-19265.562381025793</v>
      </c>
      <c r="CL60" s="22">
        <f t="shared" ca="1" si="72"/>
        <v>-9254.1075020652879</v>
      </c>
      <c r="CM60" s="22">
        <f t="shared" ca="1" si="72"/>
        <v>25157.371449798367</v>
      </c>
      <c r="CN60" s="23">
        <f ca="1">SUM(CB13:CM13)</f>
        <v>82616.36299600263</v>
      </c>
      <c r="CO60" s="22">
        <f t="shared" ref="CO60:CZ60" ca="1" si="73">CO13</f>
        <v>-59975.182566523647</v>
      </c>
      <c r="CP60" s="22">
        <f t="shared" ca="1" si="73"/>
        <v>-34503.819063802192</v>
      </c>
      <c r="CQ60" s="22">
        <f t="shared" ca="1" si="73"/>
        <v>32835.874892777443</v>
      </c>
      <c r="CR60" s="22">
        <f t="shared" ca="1" si="73"/>
        <v>-26310.817931253216</v>
      </c>
      <c r="CS60" s="22">
        <f t="shared" ca="1" si="73"/>
        <v>16155.70587154398</v>
      </c>
      <c r="CT60" s="22">
        <f t="shared" ca="1" si="73"/>
        <v>-13844.943216573562</v>
      </c>
      <c r="CU60" s="22">
        <f t="shared" ca="1" si="73"/>
        <v>-34870.430418305514</v>
      </c>
      <c r="CV60" s="22">
        <f t="shared" ca="1" si="73"/>
        <v>-9064.6208978135728</v>
      </c>
      <c r="CW60" s="22">
        <f t="shared" ca="1" si="73"/>
        <v>-36610.345371214586</v>
      </c>
      <c r="CX60" s="22">
        <f t="shared" ca="1" si="73"/>
        <v>-11341.258757007934</v>
      </c>
      <c r="CY60" s="22">
        <f t="shared" ca="1" si="73"/>
        <v>4330.3859308334413</v>
      </c>
      <c r="CZ60" s="22">
        <f t="shared" ca="1" si="73"/>
        <v>-37409.514036978908</v>
      </c>
      <c r="DA60" s="23">
        <f ca="1">SUM(CO13:CZ13)</f>
        <v>-210608.96556431829</v>
      </c>
      <c r="DB60" s="22">
        <f t="shared" ref="DB60:DM60" ca="1" si="74">DB13</f>
        <v>-10471.131105482702</v>
      </c>
      <c r="DC60" s="22">
        <f t="shared" ca="1" si="74"/>
        <v>-15270.614180061182</v>
      </c>
      <c r="DD60" s="22">
        <f t="shared" ca="1" si="74"/>
        <v>-24221.861353269163</v>
      </c>
      <c r="DE60" s="22">
        <f t="shared" ca="1" si="74"/>
        <v>-10579.44221910027</v>
      </c>
      <c r="DF60" s="22">
        <f t="shared" ca="1" si="74"/>
        <v>-9910.9025745876024</v>
      </c>
      <c r="DG60" s="22">
        <f t="shared" ca="1" si="74"/>
        <v>18805.567700295269</v>
      </c>
      <c r="DH60" s="22">
        <f t="shared" ca="1" si="74"/>
        <v>25660.69756644428</v>
      </c>
      <c r="DI60" s="22">
        <f t="shared" ca="1" si="74"/>
        <v>13644.998873523355</v>
      </c>
      <c r="DJ60" s="22">
        <f t="shared" ca="1" si="74"/>
        <v>1278.100286180563</v>
      </c>
      <c r="DK60" s="22">
        <f t="shared" ca="1" si="74"/>
        <v>-40798.06752569307</v>
      </c>
      <c r="DL60" s="22">
        <f t="shared" ca="1" si="74"/>
        <v>-35517.911470720275</v>
      </c>
      <c r="DM60" s="22">
        <f t="shared" ca="1" si="74"/>
        <v>-10149.255576115838</v>
      </c>
      <c r="DN60" s="23">
        <f ca="1">SUM(DB13:DM13)</f>
        <v>-97529.821578586634</v>
      </c>
      <c r="DO60" s="22">
        <f t="shared" ref="DO60:DZ60" ca="1" si="75">DO13</f>
        <v>1180.3241194863226</v>
      </c>
      <c r="DP60" s="22">
        <f t="shared" ca="1" si="75"/>
        <v>-54263.418807626047</v>
      </c>
      <c r="DQ60" s="22">
        <f t="shared" ca="1" si="75"/>
        <v>16729.882961984953</v>
      </c>
      <c r="DR60" s="22">
        <f t="shared" ca="1" si="75"/>
        <v>-11803.025443821223</v>
      </c>
      <c r="DS60" s="22">
        <f t="shared" ca="1" si="75"/>
        <v>40562.764326671022</v>
      </c>
      <c r="DT60" s="22">
        <f t="shared" ca="1" si="75"/>
        <v>22474.444768144011</v>
      </c>
      <c r="DU60" s="22">
        <f t="shared" ca="1" si="75"/>
        <v>-4830.5642334029217</v>
      </c>
      <c r="DV60" s="22">
        <f t="shared" ca="1" si="75"/>
        <v>-3614.3528925844098</v>
      </c>
      <c r="DW60" s="22">
        <f t="shared" ca="1" si="75"/>
        <v>-11467.601190666424</v>
      </c>
      <c r="DX60" s="22">
        <f t="shared" ca="1" si="75"/>
        <v>6566.0389919141799</v>
      </c>
      <c r="DY60" s="22">
        <f t="shared" ca="1" si="75"/>
        <v>24159.756521602787</v>
      </c>
      <c r="DZ60" s="22">
        <f t="shared" ca="1" si="75"/>
        <v>17884.960039491729</v>
      </c>
      <c r="EA60" s="23">
        <f ca="1">SUM(DO13:DZ13)</f>
        <v>43579.209161193983</v>
      </c>
      <c r="EB60" s="22">
        <f t="shared" ref="EB60:EM60" ca="1" si="76">EB13</f>
        <v>-53566.966324412278</v>
      </c>
      <c r="EC60" s="22">
        <f t="shared" ca="1" si="76"/>
        <v>-36337.192584898905</v>
      </c>
      <c r="ED60" s="22">
        <f t="shared" ca="1" si="76"/>
        <v>35687.844905556245</v>
      </c>
      <c r="EE60" s="22">
        <f t="shared" ca="1" si="76"/>
        <v>2158.2972011902934</v>
      </c>
      <c r="EF60" s="22">
        <f t="shared" ca="1" si="76"/>
        <v>9140.7393285589351</v>
      </c>
      <c r="EG60" s="22">
        <f t="shared" ca="1" si="76"/>
        <v>21041.747052037299</v>
      </c>
      <c r="EH60" s="22">
        <f t="shared" ca="1" si="76"/>
        <v>53099.14952919705</v>
      </c>
      <c r="EI60" s="22">
        <f t="shared" ca="1" si="76"/>
        <v>24674.80525494826</v>
      </c>
      <c r="EJ60" s="22">
        <f t="shared" ca="1" si="76"/>
        <v>-25677.199968414876</v>
      </c>
      <c r="EK60" s="22">
        <f t="shared" ca="1" si="76"/>
        <v>19772.338831378565</v>
      </c>
      <c r="EL60" s="22">
        <f t="shared" ca="1" si="76"/>
        <v>14547.6958737239</v>
      </c>
      <c r="EM60" s="22">
        <f t="shared" ca="1" si="76"/>
        <v>-22231.634029870438</v>
      </c>
      <c r="EN60" s="23">
        <f ca="1">SUM(EB13:EM13)</f>
        <v>42309.625068994057</v>
      </c>
    </row>
    <row r="61" spans="1:144" ht="12.75" customHeight="1" outlineLevel="1">
      <c r="A61" s="9" t="str">
        <f>Labels!B78</f>
        <v>Output Shock</v>
      </c>
      <c r="B61" s="28">
        <f t="shared" ref="B61:M61" ca="1" si="77">B46</f>
        <v>37197.88152380901</v>
      </c>
      <c r="C61" s="28">
        <f t="shared" ca="1" si="77"/>
        <v>-29287.030583757394</v>
      </c>
      <c r="D61" s="28">
        <f t="shared" ca="1" si="77"/>
        <v>4964.7407610186337</v>
      </c>
      <c r="E61" s="28">
        <f t="shared" ca="1" si="77"/>
        <v>17107.336208229659</v>
      </c>
      <c r="F61" s="28">
        <f t="shared" ca="1" si="77"/>
        <v>11548.154013190351</v>
      </c>
      <c r="G61" s="28">
        <f t="shared" ca="1" si="77"/>
        <v>11971.941322334858</v>
      </c>
      <c r="H61" s="28">
        <f t="shared" ca="1" si="77"/>
        <v>-7075.188362161517</v>
      </c>
      <c r="I61" s="28">
        <f t="shared" ca="1" si="77"/>
        <v>9531.2279245509817</v>
      </c>
      <c r="J61" s="28">
        <f t="shared" ca="1" si="77"/>
        <v>-14200.702071971444</v>
      </c>
      <c r="K61" s="28">
        <f t="shared" ca="1" si="77"/>
        <v>58472.90871170914</v>
      </c>
      <c r="L61" s="28">
        <f t="shared" ca="1" si="77"/>
        <v>-3682.9262944502839</v>
      </c>
      <c r="M61" s="28">
        <f t="shared" ca="1" si="77"/>
        <v>-11094.570151935159</v>
      </c>
      <c r="N61" s="29">
        <f ca="1">SUM(B46:M46)</f>
        <v>85453.773000566827</v>
      </c>
      <c r="O61" s="28">
        <f t="shared" ref="O61:Z61" ca="1" si="78">O46</f>
        <v>59531.749662165472</v>
      </c>
      <c r="P61" s="28">
        <f t="shared" ca="1" si="78"/>
        <v>-10930.335862229806</v>
      </c>
      <c r="Q61" s="28">
        <f t="shared" ca="1" si="78"/>
        <v>-31530.690814854726</v>
      </c>
      <c r="R61" s="28">
        <f t="shared" ca="1" si="78"/>
        <v>45325.246499661465</v>
      </c>
      <c r="S61" s="28">
        <f t="shared" ca="1" si="78"/>
        <v>14450.588932916577</v>
      </c>
      <c r="T61" s="28">
        <f t="shared" ca="1" si="78"/>
        <v>-32899.79949633935</v>
      </c>
      <c r="U61" s="28">
        <f t="shared" ca="1" si="78"/>
        <v>41911.891777326622</v>
      </c>
      <c r="V61" s="28">
        <f t="shared" ca="1" si="78"/>
        <v>-17754.794262028699</v>
      </c>
      <c r="W61" s="28">
        <f t="shared" ca="1" si="78"/>
        <v>26299.418996811593</v>
      </c>
      <c r="X61" s="28">
        <f t="shared" ca="1" si="78"/>
        <v>32428.630970508086</v>
      </c>
      <c r="Y61" s="28">
        <f t="shared" ca="1" si="78"/>
        <v>2706.8429811739161</v>
      </c>
      <c r="Z61" s="28">
        <f t="shared" ca="1" si="78"/>
        <v>-32879.078184962411</v>
      </c>
      <c r="AA61" s="29">
        <f ca="1">SUM(O46:Z46)</f>
        <v>96659.671200148732</v>
      </c>
      <c r="AB61" s="28">
        <f t="shared" ref="AB61:AM61" ca="1" si="79">AB46</f>
        <v>41730.638286055706</v>
      </c>
      <c r="AC61" s="28">
        <f t="shared" ca="1" si="79"/>
        <v>3385.0701391258422</v>
      </c>
      <c r="AD61" s="28">
        <f t="shared" ca="1" si="79"/>
        <v>21367.996987698207</v>
      </c>
      <c r="AE61" s="28">
        <f t="shared" ca="1" si="79"/>
        <v>-53020.451854035462</v>
      </c>
      <c r="AF61" s="28">
        <f t="shared" ca="1" si="79"/>
        <v>23212.553350548857</v>
      </c>
      <c r="AG61" s="28">
        <f t="shared" ca="1" si="79"/>
        <v>4576.1194549161492</v>
      </c>
      <c r="AH61" s="28">
        <f t="shared" ca="1" si="79"/>
        <v>-40481.271423431703</v>
      </c>
      <c r="AI61" s="28">
        <f t="shared" ca="1" si="79"/>
        <v>60921.747160720763</v>
      </c>
      <c r="AJ61" s="28">
        <f t="shared" ca="1" si="79"/>
        <v>-12903.188811318203</v>
      </c>
      <c r="AK61" s="28">
        <f t="shared" ca="1" si="79"/>
        <v>-43516.311471093388</v>
      </c>
      <c r="AL61" s="28">
        <f t="shared" ca="1" si="79"/>
        <v>-17989.8532585131</v>
      </c>
      <c r="AM61" s="28">
        <f t="shared" ca="1" si="79"/>
        <v>49000.360768769038</v>
      </c>
      <c r="AN61" s="29">
        <f ca="1">SUM(AB46:AM46)</f>
        <v>36283.409329442715</v>
      </c>
      <c r="AO61" s="28">
        <f t="shared" ref="AO61:AZ61" ca="1" si="80">AO46</f>
        <v>43264.565828126484</v>
      </c>
      <c r="AP61" s="28">
        <f t="shared" ca="1" si="80"/>
        <v>-21711.606306790149</v>
      </c>
      <c r="AQ61" s="28">
        <f t="shared" ca="1" si="80"/>
        <v>-28718.741498888608</v>
      </c>
      <c r="AR61" s="28">
        <f t="shared" ca="1" si="80"/>
        <v>-15165.124054979287</v>
      </c>
      <c r="AS61" s="28">
        <f t="shared" ca="1" si="80"/>
        <v>33203.70546795785</v>
      </c>
      <c r="AT61" s="28">
        <f t="shared" ca="1" si="80"/>
        <v>9222.4273534644672</v>
      </c>
      <c r="AU61" s="28">
        <f t="shared" ca="1" si="80"/>
        <v>14897.228386552468</v>
      </c>
      <c r="AV61" s="28">
        <f t="shared" ca="1" si="80"/>
        <v>-22412.039239151207</v>
      </c>
      <c r="AW61" s="28">
        <f t="shared" ca="1" si="80"/>
        <v>14324.497438129116</v>
      </c>
      <c r="AX61" s="28">
        <f t="shared" ca="1" si="80"/>
        <v>14231.374393822511</v>
      </c>
      <c r="AY61" s="28">
        <f t="shared" ca="1" si="80"/>
        <v>-17040.066615629636</v>
      </c>
      <c r="AZ61" s="28">
        <f t="shared" ca="1" si="80"/>
        <v>-52985.340664148236</v>
      </c>
      <c r="BA61" s="29">
        <f ca="1">SUM(AO46:AZ46)</f>
        <v>-28889.119511534227</v>
      </c>
      <c r="BB61" s="28">
        <f t="shared" ref="BB61:BM61" ca="1" si="81">BB46</f>
        <v>-1804.5842645841258</v>
      </c>
      <c r="BC61" s="28">
        <f t="shared" ca="1" si="81"/>
        <v>-4400.9013217498587</v>
      </c>
      <c r="BD61" s="28">
        <f t="shared" ca="1" si="81"/>
        <v>-2016.4367591913963</v>
      </c>
      <c r="BE61" s="28">
        <f t="shared" ca="1" si="81"/>
        <v>-48248.621991009044</v>
      </c>
      <c r="BF61" s="28">
        <f t="shared" ca="1" si="81"/>
        <v>-31184.42298988274</v>
      </c>
      <c r="BG61" s="28">
        <f t="shared" ca="1" si="81"/>
        <v>-130.25354874541657</v>
      </c>
      <c r="BH61" s="28">
        <f t="shared" ca="1" si="81"/>
        <v>-9786.0812246057594</v>
      </c>
      <c r="BI61" s="28">
        <f t="shared" ca="1" si="81"/>
        <v>-34640.4280745164</v>
      </c>
      <c r="BJ61" s="28">
        <f t="shared" ca="1" si="81"/>
        <v>3906.3125145343733</v>
      </c>
      <c r="BK61" s="28">
        <f t="shared" ca="1" si="81"/>
        <v>46503.008765490049</v>
      </c>
      <c r="BL61" s="28">
        <f t="shared" ca="1" si="81"/>
        <v>58521.959441936437</v>
      </c>
      <c r="BM61" s="28">
        <f t="shared" ca="1" si="81"/>
        <v>-45828.959547711034</v>
      </c>
      <c r="BN61" s="29">
        <f ca="1">SUM(BB46:BM46)</f>
        <v>-69109.409000034895</v>
      </c>
      <c r="BO61" s="28">
        <f t="shared" ref="BO61:BZ61" ca="1" si="82">BO46</f>
        <v>23232.705347542902</v>
      </c>
      <c r="BP61" s="28">
        <f t="shared" ca="1" si="82"/>
        <v>15219.259423603477</v>
      </c>
      <c r="BQ61" s="28">
        <f t="shared" ca="1" si="82"/>
        <v>-1865.1490394224438</v>
      </c>
      <c r="BR61" s="28">
        <f t="shared" ca="1" si="82"/>
        <v>-18701.080800354172</v>
      </c>
      <c r="BS61" s="28">
        <f t="shared" ca="1" si="82"/>
        <v>-29856.317888768554</v>
      </c>
      <c r="BT61" s="28">
        <f t="shared" ca="1" si="82"/>
        <v>-61163.798130735988</v>
      </c>
      <c r="BU61" s="28">
        <f t="shared" ca="1" si="82"/>
        <v>8652.4499890389634</v>
      </c>
      <c r="BV61" s="28">
        <f t="shared" ca="1" si="82"/>
        <v>-10779.24085936673</v>
      </c>
      <c r="BW61" s="28">
        <f t="shared" ca="1" si="82"/>
        <v>-7030.9713657412403</v>
      </c>
      <c r="BX61" s="28">
        <f t="shared" ca="1" si="82"/>
        <v>53851.813066202682</v>
      </c>
      <c r="BY61" s="28">
        <f t="shared" ca="1" si="82"/>
        <v>17507.350497797732</v>
      </c>
      <c r="BZ61" s="28">
        <f t="shared" ca="1" si="82"/>
        <v>45737.271502721393</v>
      </c>
      <c r="CA61" s="29">
        <f ca="1">SUM(BO46:BZ46)</f>
        <v>34804.291742518035</v>
      </c>
      <c r="CB61" s="28">
        <f t="shared" ref="CB61:CM61" ca="1" si="83">CB46</f>
        <v>-14732.787661961445</v>
      </c>
      <c r="CC61" s="28">
        <f t="shared" ca="1" si="83"/>
        <v>-38115.238058979026</v>
      </c>
      <c r="CD61" s="28">
        <f t="shared" ca="1" si="83"/>
        <v>16214.798958017976</v>
      </c>
      <c r="CE61" s="28">
        <f t="shared" ca="1" si="83"/>
        <v>5061.4827915128644</v>
      </c>
      <c r="CF61" s="28">
        <f t="shared" ca="1" si="83"/>
        <v>-35353.353905764256</v>
      </c>
      <c r="CG61" s="28">
        <f t="shared" ca="1" si="83"/>
        <v>14295.567203606843</v>
      </c>
      <c r="CH61" s="28">
        <f t="shared" ca="1" si="83"/>
        <v>38753.898770093139</v>
      </c>
      <c r="CI61" s="28">
        <f t="shared" ca="1" si="83"/>
        <v>33835.630588402979</v>
      </c>
      <c r="CJ61" s="28">
        <f t="shared" ca="1" si="83"/>
        <v>45961.064087833474</v>
      </c>
      <c r="CK61" s="28">
        <f t="shared" ca="1" si="83"/>
        <v>32323.204834300537</v>
      </c>
      <c r="CL61" s="28">
        <f t="shared" ca="1" si="83"/>
        <v>-31798.284202599705</v>
      </c>
      <c r="CM61" s="28">
        <f t="shared" ca="1" si="83"/>
        <v>-12024.858055948102</v>
      </c>
      <c r="CN61" s="29">
        <f ca="1">SUM(CB46:CM46)</f>
        <v>54421.12534851527</v>
      </c>
      <c r="CO61" s="28">
        <f t="shared" ref="CO61:CZ61" ca="1" si="84">CO46</f>
        <v>2397.016077968919</v>
      </c>
      <c r="CP61" s="28">
        <f t="shared" ca="1" si="84"/>
        <v>24880.671343438229</v>
      </c>
      <c r="CQ61" s="28">
        <f t="shared" ca="1" si="84"/>
        <v>9651.4550425232464</v>
      </c>
      <c r="CR61" s="28">
        <f t="shared" ca="1" si="84"/>
        <v>20385.376764307668</v>
      </c>
      <c r="CS61" s="28">
        <f t="shared" ca="1" si="84"/>
        <v>14456.478479128409</v>
      </c>
      <c r="CT61" s="28">
        <f t="shared" ca="1" si="84"/>
        <v>4575.9326803075</v>
      </c>
      <c r="CU61" s="28">
        <f t="shared" ca="1" si="84"/>
        <v>16911.180556535106</v>
      </c>
      <c r="CV61" s="28">
        <f t="shared" ca="1" si="84"/>
        <v>-12621.231431874592</v>
      </c>
      <c r="CW61" s="28">
        <f t="shared" ca="1" si="84"/>
        <v>18469.408296596528</v>
      </c>
      <c r="CX61" s="28">
        <f t="shared" ca="1" si="84"/>
        <v>-29015.106402967442</v>
      </c>
      <c r="CY61" s="28">
        <f t="shared" ca="1" si="84"/>
        <v>41662.186442822072</v>
      </c>
      <c r="CZ61" s="28">
        <f t="shared" ca="1" si="84"/>
        <v>-20674.927939134566</v>
      </c>
      <c r="DA61" s="29">
        <f ca="1">SUM(CO46:CZ46)</f>
        <v>91078.439909651061</v>
      </c>
      <c r="DB61" s="28">
        <f t="shared" ref="DB61:DM61" ca="1" si="85">DB46</f>
        <v>-43836.983381787897</v>
      </c>
      <c r="DC61" s="28">
        <f t="shared" ca="1" si="85"/>
        <v>60866.844630474719</v>
      </c>
      <c r="DD61" s="28">
        <f t="shared" ca="1" si="85"/>
        <v>20802.756104523465</v>
      </c>
      <c r="DE61" s="28">
        <f t="shared" ca="1" si="85"/>
        <v>23876.242532517772</v>
      </c>
      <c r="DF61" s="28">
        <f t="shared" ca="1" si="85"/>
        <v>-48460.319744670451</v>
      </c>
      <c r="DG61" s="28">
        <f t="shared" ca="1" si="85"/>
        <v>-4905.1986469739777</v>
      </c>
      <c r="DH61" s="28">
        <f t="shared" ca="1" si="85"/>
        <v>9137.494712056583</v>
      </c>
      <c r="DI61" s="28">
        <f t="shared" ca="1" si="85"/>
        <v>-13250.638899480835</v>
      </c>
      <c r="DJ61" s="28">
        <f t="shared" ca="1" si="85"/>
        <v>1195.015066781579</v>
      </c>
      <c r="DK61" s="28">
        <f t="shared" ca="1" si="85"/>
        <v>-23025.577348707953</v>
      </c>
      <c r="DL61" s="28">
        <f t="shared" ca="1" si="85"/>
        <v>8915.0811639781678</v>
      </c>
      <c r="DM61" s="28">
        <f t="shared" ca="1" si="85"/>
        <v>37862.350589453854</v>
      </c>
      <c r="DN61" s="29">
        <f ca="1">SUM(DB46:DM46)</f>
        <v>29177.066778165026</v>
      </c>
      <c r="DO61" s="28">
        <f t="shared" ref="DO61:DZ61" ca="1" si="86">DO46</f>
        <v>19398.074950715894</v>
      </c>
      <c r="DP61" s="28">
        <f t="shared" ca="1" si="86"/>
        <v>38715.553707415609</v>
      </c>
      <c r="DQ61" s="28">
        <f t="shared" ca="1" si="86"/>
        <v>44647.844570041118</v>
      </c>
      <c r="DR61" s="28">
        <f t="shared" ca="1" si="86"/>
        <v>-21215.098305584263</v>
      </c>
      <c r="DS61" s="28">
        <f t="shared" ca="1" si="86"/>
        <v>6520.1160521775219</v>
      </c>
      <c r="DT61" s="28">
        <f t="shared" ca="1" si="86"/>
        <v>41.806777460861369</v>
      </c>
      <c r="DU61" s="28">
        <f t="shared" ca="1" si="86"/>
        <v>-8707.9017733702385</v>
      </c>
      <c r="DV61" s="28">
        <f t="shared" ca="1" si="86"/>
        <v>-27980.442466844368</v>
      </c>
      <c r="DW61" s="28">
        <f t="shared" ca="1" si="86"/>
        <v>-23601.18901012867</v>
      </c>
      <c r="DX61" s="28">
        <f t="shared" ca="1" si="86"/>
        <v>1027.5729438361175</v>
      </c>
      <c r="DY61" s="28">
        <f t="shared" ca="1" si="86"/>
        <v>-5325.0574107785897</v>
      </c>
      <c r="DZ61" s="28">
        <f t="shared" ca="1" si="86"/>
        <v>-51529.825254933072</v>
      </c>
      <c r="EA61" s="29">
        <f ca="1">SUM(DO46:DZ46)</f>
        <v>-28008.545219992073</v>
      </c>
      <c r="EB61" s="28">
        <f t="shared" ref="EB61:EM61" ca="1" si="87">EB46</f>
        <v>-49539.38887512088</v>
      </c>
      <c r="EC61" s="28">
        <f t="shared" ca="1" si="87"/>
        <v>12787.456291233861</v>
      </c>
      <c r="ED61" s="28">
        <f t="shared" ca="1" si="87"/>
        <v>9208.0531113898542</v>
      </c>
      <c r="EE61" s="28">
        <f t="shared" ca="1" si="87"/>
        <v>-832.60199855774579</v>
      </c>
      <c r="EF61" s="28">
        <f t="shared" ca="1" si="87"/>
        <v>-26400.533749519378</v>
      </c>
      <c r="EG61" s="28">
        <f t="shared" ca="1" si="87"/>
        <v>58472.003112699451</v>
      </c>
      <c r="EH61" s="28">
        <f t="shared" ca="1" si="87"/>
        <v>31070.323732867037</v>
      </c>
      <c r="EI61" s="28">
        <f t="shared" ca="1" si="87"/>
        <v>46932.883772334477</v>
      </c>
      <c r="EJ61" s="28">
        <f t="shared" ca="1" si="87"/>
        <v>33926.06603417686</v>
      </c>
      <c r="EK61" s="28">
        <f t="shared" ca="1" si="87"/>
        <v>38986.89387398657</v>
      </c>
      <c r="EL61" s="28">
        <f t="shared" ca="1" si="87"/>
        <v>38799.924050543712</v>
      </c>
      <c r="EM61" s="28">
        <f t="shared" ca="1" si="87"/>
        <v>21369.443535143757</v>
      </c>
      <c r="EN61" s="29">
        <f ca="1">SUM(EB46:EM46)</f>
        <v>214780.52289117756</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9.xml><?xml version="1.0" encoding="utf-8"?>
<worksheet xmlns="http://schemas.openxmlformats.org/spreadsheetml/2006/main" xmlns:r="http://schemas.openxmlformats.org/officeDocument/2006/relationships">
  <sheetPr>
    <outlinePr summaryBelow="0" summaryRight="0"/>
  </sheetPr>
  <dimension ref="A1:EN63"/>
  <sheetViews>
    <sheetView workbookViewId="0"/>
  </sheetViews>
  <sheetFormatPr defaultRowHeight="12.75" customHeight="1" outlineLevelRow="1"/>
  <cols>
    <col min="1" max="1" width="22.7109375" customWidth="1"/>
    <col min="2" max="144" width="10.5703125" customWidth="1"/>
  </cols>
  <sheetData>
    <row r="1" spans="1:144" ht="12.75" customHeight="1">
      <c r="A1" s="119" t="str">
        <f>"Equilibrium Economy with Shocks"</f>
        <v>Equilibrium Economy with Shocks</v>
      </c>
      <c r="B1" s="119"/>
      <c r="C1" s="119"/>
    </row>
    <row r="2" spans="1:144" ht="12.75" customHeight="1">
      <c r="A2" s="119" t="str">
        <f>"Model: "&amp;Inputs!B8</f>
        <v>Model: Test Model</v>
      </c>
      <c r="B2" s="119"/>
      <c r="C2" s="119"/>
    </row>
    <row r="3" spans="1:144" ht="12.75" customHeight="1">
      <c r="A3" s="119" t="str">
        <f>"$ millions"</f>
        <v>$ millions</v>
      </c>
      <c r="B3" s="119"/>
      <c r="C3" s="119"/>
    </row>
    <row r="4" spans="1:144" ht="12.75" customHeight="1">
      <c r="A4" s="119" t="str">
        <f>"Trial 5"</f>
        <v>Trial 5</v>
      </c>
      <c r="B4" s="119"/>
      <c r="C4" s="119"/>
    </row>
    <row r="5" spans="1:144" ht="12.75" customHeight="1">
      <c r="A5" s="119" t="str">
        <f>""</f>
        <v/>
      </c>
      <c r="B5" s="119"/>
      <c r="C5" s="119"/>
    </row>
    <row r="6" spans="1:144" ht="12.75" customHeight="1">
      <c r="A6" s="3" t="str">
        <f>"Demand"</f>
        <v>Demand</v>
      </c>
    </row>
    <row r="7" spans="1:144" ht="12.75" customHeight="1" outlineLevel="1">
      <c r="A7" s="2" t="str">
        <f>" "</f>
        <v xml:space="preserve"> </v>
      </c>
    </row>
    <row r="8" spans="1:144" ht="12.75" customHeight="1" outlineLevel="1">
      <c r="B8" s="19" t="str">
        <f>ZZZ__FnCalls!F7</f>
        <v>Jan 2010</v>
      </c>
      <c r="C8" s="20" t="str">
        <f>ZZZ__FnCalls!F8</f>
        <v>Feb 2010</v>
      </c>
      <c r="D8" s="20" t="str">
        <f>ZZZ__FnCalls!F9</f>
        <v>Mar 2010</v>
      </c>
      <c r="E8" s="20" t="str">
        <f>ZZZ__FnCalls!F10</f>
        <v>Apr 2010</v>
      </c>
      <c r="F8" s="20" t="str">
        <f>ZZZ__FnCalls!F11</f>
        <v>May 2010</v>
      </c>
      <c r="G8" s="20" t="str">
        <f>ZZZ__FnCalls!F12</f>
        <v>Jun 2010</v>
      </c>
      <c r="H8" s="20" t="str">
        <f>ZZZ__FnCalls!F13</f>
        <v>Jul 2010</v>
      </c>
      <c r="I8" s="20" t="str">
        <f>ZZZ__FnCalls!F14</f>
        <v>Aug 2010</v>
      </c>
      <c r="J8" s="20" t="str">
        <f>ZZZ__FnCalls!F15</f>
        <v>Sep 2010</v>
      </c>
      <c r="K8" s="20" t="str">
        <f>ZZZ__FnCalls!F16</f>
        <v>Oct 2010</v>
      </c>
      <c r="L8" s="20" t="str">
        <f>ZZZ__FnCalls!F17</f>
        <v>Nov 2010</v>
      </c>
      <c r="M8" s="20" t="str">
        <f>ZZZ__FnCalls!F18</f>
        <v>Dec 2010</v>
      </c>
      <c r="N8" s="21" t="str">
        <f>ZZZ__FnCalls!H7</f>
        <v>2010</v>
      </c>
      <c r="O8" s="20" t="str">
        <f>ZZZ__FnCalls!F19</f>
        <v>Jan 2011</v>
      </c>
      <c r="P8" s="20" t="str">
        <f>ZZZ__FnCalls!F20</f>
        <v>Feb 2011</v>
      </c>
      <c r="Q8" s="20" t="str">
        <f>ZZZ__FnCalls!F21</f>
        <v>Mar 2011</v>
      </c>
      <c r="R8" s="20" t="str">
        <f>ZZZ__FnCalls!F22</f>
        <v>Apr 2011</v>
      </c>
      <c r="S8" s="20" t="str">
        <f>ZZZ__FnCalls!F23</f>
        <v>May 2011</v>
      </c>
      <c r="T8" s="20" t="str">
        <f>ZZZ__FnCalls!F24</f>
        <v>Jun 2011</v>
      </c>
      <c r="U8" s="20" t="str">
        <f>ZZZ__FnCalls!F25</f>
        <v>Jul 2011</v>
      </c>
      <c r="V8" s="20" t="str">
        <f>ZZZ__FnCalls!F26</f>
        <v>Aug 2011</v>
      </c>
      <c r="W8" s="20" t="str">
        <f>ZZZ__FnCalls!F27</f>
        <v>Sep 2011</v>
      </c>
      <c r="X8" s="20" t="str">
        <f>ZZZ__FnCalls!F28</f>
        <v>Oct 2011</v>
      </c>
      <c r="Y8" s="20" t="str">
        <f>ZZZ__FnCalls!F29</f>
        <v>Nov 2011</v>
      </c>
      <c r="Z8" s="20" t="str">
        <f>ZZZ__FnCalls!F30</f>
        <v>Dec 2011</v>
      </c>
      <c r="AA8" s="21" t="str">
        <f>ZZZ__FnCalls!H19</f>
        <v>2011</v>
      </c>
      <c r="AB8" s="20" t="str">
        <f>ZZZ__FnCalls!F31</f>
        <v>Jan 2012</v>
      </c>
      <c r="AC8" s="20" t="str">
        <f>ZZZ__FnCalls!F32</f>
        <v>Feb 2012</v>
      </c>
      <c r="AD8" s="20" t="str">
        <f>ZZZ__FnCalls!F33</f>
        <v>Mar 2012</v>
      </c>
      <c r="AE8" s="20" t="str">
        <f>ZZZ__FnCalls!F34</f>
        <v>Apr 2012</v>
      </c>
      <c r="AF8" s="20" t="str">
        <f>ZZZ__FnCalls!F35</f>
        <v>May 2012</v>
      </c>
      <c r="AG8" s="20" t="str">
        <f>ZZZ__FnCalls!F36</f>
        <v>Jun 2012</v>
      </c>
      <c r="AH8" s="20" t="str">
        <f>ZZZ__FnCalls!F37</f>
        <v>Jul 2012</v>
      </c>
      <c r="AI8" s="20" t="str">
        <f>ZZZ__FnCalls!F38</f>
        <v>Aug 2012</v>
      </c>
      <c r="AJ8" s="20" t="str">
        <f>ZZZ__FnCalls!F39</f>
        <v>Sep 2012</v>
      </c>
      <c r="AK8" s="20" t="str">
        <f>ZZZ__FnCalls!F40</f>
        <v>Oct 2012</v>
      </c>
      <c r="AL8" s="20" t="str">
        <f>ZZZ__FnCalls!F41</f>
        <v>Nov 2012</v>
      </c>
      <c r="AM8" s="20" t="str">
        <f>ZZZ__FnCalls!F42</f>
        <v>Dec 2012</v>
      </c>
      <c r="AN8" s="21" t="str">
        <f>ZZZ__FnCalls!H31</f>
        <v>2012</v>
      </c>
      <c r="AO8" s="20" t="str">
        <f>ZZZ__FnCalls!F43</f>
        <v>Jan 2013</v>
      </c>
      <c r="AP8" s="20" t="str">
        <f>ZZZ__FnCalls!F44</f>
        <v>Feb 2013</v>
      </c>
      <c r="AQ8" s="20" t="str">
        <f>ZZZ__FnCalls!F45</f>
        <v>Mar 2013</v>
      </c>
      <c r="AR8" s="20" t="str">
        <f>ZZZ__FnCalls!F46</f>
        <v>Apr 2013</v>
      </c>
      <c r="AS8" s="20" t="str">
        <f>ZZZ__FnCalls!F47</f>
        <v>May 2013</v>
      </c>
      <c r="AT8" s="20" t="str">
        <f>ZZZ__FnCalls!F48</f>
        <v>Jun 2013</v>
      </c>
      <c r="AU8" s="20" t="str">
        <f>ZZZ__FnCalls!F49</f>
        <v>Jul 2013</v>
      </c>
      <c r="AV8" s="20" t="str">
        <f>ZZZ__FnCalls!F50</f>
        <v>Aug 2013</v>
      </c>
      <c r="AW8" s="20" t="str">
        <f>ZZZ__FnCalls!F51</f>
        <v>Sep 2013</v>
      </c>
      <c r="AX8" s="20" t="str">
        <f>ZZZ__FnCalls!F52</f>
        <v>Oct 2013</v>
      </c>
      <c r="AY8" s="20" t="str">
        <f>ZZZ__FnCalls!F53</f>
        <v>Nov 2013</v>
      </c>
      <c r="AZ8" s="20" t="str">
        <f>ZZZ__FnCalls!F54</f>
        <v>Dec 2013</v>
      </c>
      <c r="BA8" s="21" t="str">
        <f>ZZZ__FnCalls!H43</f>
        <v>2013</v>
      </c>
      <c r="BB8" s="20" t="str">
        <f>ZZZ__FnCalls!F55</f>
        <v>Jan 2014</v>
      </c>
      <c r="BC8" s="20" t="str">
        <f>ZZZ__FnCalls!F56</f>
        <v>Feb 2014</v>
      </c>
      <c r="BD8" s="20" t="str">
        <f>ZZZ__FnCalls!F57</f>
        <v>Mar 2014</v>
      </c>
      <c r="BE8" s="20" t="str">
        <f>ZZZ__FnCalls!F58</f>
        <v>Apr 2014</v>
      </c>
      <c r="BF8" s="20" t="str">
        <f>ZZZ__FnCalls!F59</f>
        <v>May 2014</v>
      </c>
      <c r="BG8" s="20" t="str">
        <f>ZZZ__FnCalls!F60</f>
        <v>Jun 2014</v>
      </c>
      <c r="BH8" s="20" t="str">
        <f>ZZZ__FnCalls!F61</f>
        <v>Jul 2014</v>
      </c>
      <c r="BI8" s="20" t="str">
        <f>ZZZ__FnCalls!F62</f>
        <v>Aug 2014</v>
      </c>
      <c r="BJ8" s="20" t="str">
        <f>ZZZ__FnCalls!F63</f>
        <v>Sep 2014</v>
      </c>
      <c r="BK8" s="20" t="str">
        <f>ZZZ__FnCalls!F64</f>
        <v>Oct 2014</v>
      </c>
      <c r="BL8" s="20" t="str">
        <f>ZZZ__FnCalls!F65</f>
        <v>Nov 2014</v>
      </c>
      <c r="BM8" s="20" t="str">
        <f>ZZZ__FnCalls!F66</f>
        <v>Dec 2014</v>
      </c>
      <c r="BN8" s="21" t="str">
        <f>ZZZ__FnCalls!H55</f>
        <v>2014</v>
      </c>
      <c r="BO8" s="20" t="str">
        <f>ZZZ__FnCalls!F67</f>
        <v>Jan 2015</v>
      </c>
      <c r="BP8" s="20" t="str">
        <f>ZZZ__FnCalls!F68</f>
        <v>Feb 2015</v>
      </c>
      <c r="BQ8" s="20" t="str">
        <f>ZZZ__FnCalls!F69</f>
        <v>Mar 2015</v>
      </c>
      <c r="BR8" s="20" t="str">
        <f>ZZZ__FnCalls!F70</f>
        <v>Apr 2015</v>
      </c>
      <c r="BS8" s="20" t="str">
        <f>ZZZ__FnCalls!F71</f>
        <v>May 2015</v>
      </c>
      <c r="BT8" s="20" t="str">
        <f>ZZZ__FnCalls!F72</f>
        <v>Jun 2015</v>
      </c>
      <c r="BU8" s="20" t="str">
        <f>ZZZ__FnCalls!F73</f>
        <v>Jul 2015</v>
      </c>
      <c r="BV8" s="20" t="str">
        <f>ZZZ__FnCalls!F74</f>
        <v>Aug 2015</v>
      </c>
      <c r="BW8" s="20" t="str">
        <f>ZZZ__FnCalls!F75</f>
        <v>Sep 2015</v>
      </c>
      <c r="BX8" s="20" t="str">
        <f>ZZZ__FnCalls!F76</f>
        <v>Oct 2015</v>
      </c>
      <c r="BY8" s="20" t="str">
        <f>ZZZ__FnCalls!F77</f>
        <v>Nov 2015</v>
      </c>
      <c r="BZ8" s="20" t="str">
        <f>ZZZ__FnCalls!F78</f>
        <v>Dec 2015</v>
      </c>
      <c r="CA8" s="21" t="str">
        <f>ZZZ__FnCalls!H67</f>
        <v>2015</v>
      </c>
      <c r="CB8" s="20" t="str">
        <f>ZZZ__FnCalls!F79</f>
        <v>Jan 2016</v>
      </c>
      <c r="CC8" s="20" t="str">
        <f>ZZZ__FnCalls!F80</f>
        <v>Feb 2016</v>
      </c>
      <c r="CD8" s="20" t="str">
        <f>ZZZ__FnCalls!F81</f>
        <v>Mar 2016</v>
      </c>
      <c r="CE8" s="20" t="str">
        <f>ZZZ__FnCalls!F82</f>
        <v>Apr 2016</v>
      </c>
      <c r="CF8" s="20" t="str">
        <f>ZZZ__FnCalls!F83</f>
        <v>May 2016</v>
      </c>
      <c r="CG8" s="20" t="str">
        <f>ZZZ__FnCalls!F84</f>
        <v>Jun 2016</v>
      </c>
      <c r="CH8" s="20" t="str">
        <f>ZZZ__FnCalls!F85</f>
        <v>Jul 2016</v>
      </c>
      <c r="CI8" s="20" t="str">
        <f>ZZZ__FnCalls!F86</f>
        <v>Aug 2016</v>
      </c>
      <c r="CJ8" s="20" t="str">
        <f>ZZZ__FnCalls!F87</f>
        <v>Sep 2016</v>
      </c>
      <c r="CK8" s="20" t="str">
        <f>ZZZ__FnCalls!F88</f>
        <v>Oct 2016</v>
      </c>
      <c r="CL8" s="20" t="str">
        <f>ZZZ__FnCalls!F89</f>
        <v>Nov 2016</v>
      </c>
      <c r="CM8" s="20" t="str">
        <f>ZZZ__FnCalls!F90</f>
        <v>Dec 2016</v>
      </c>
      <c r="CN8" s="21" t="str">
        <f>ZZZ__FnCalls!H79</f>
        <v>2016</v>
      </c>
      <c r="CO8" s="20" t="str">
        <f>ZZZ__FnCalls!F91</f>
        <v>Jan 2017</v>
      </c>
      <c r="CP8" s="20" t="str">
        <f>ZZZ__FnCalls!F92</f>
        <v>Feb 2017</v>
      </c>
      <c r="CQ8" s="20" t="str">
        <f>ZZZ__FnCalls!F93</f>
        <v>Mar 2017</v>
      </c>
      <c r="CR8" s="20" t="str">
        <f>ZZZ__FnCalls!F94</f>
        <v>Apr 2017</v>
      </c>
      <c r="CS8" s="20" t="str">
        <f>ZZZ__FnCalls!F95</f>
        <v>May 2017</v>
      </c>
      <c r="CT8" s="20" t="str">
        <f>ZZZ__FnCalls!F96</f>
        <v>Jun 2017</v>
      </c>
      <c r="CU8" s="20" t="str">
        <f>ZZZ__FnCalls!F97</f>
        <v>Jul 2017</v>
      </c>
      <c r="CV8" s="20" t="str">
        <f>ZZZ__FnCalls!F98</f>
        <v>Aug 2017</v>
      </c>
      <c r="CW8" s="20" t="str">
        <f>ZZZ__FnCalls!F99</f>
        <v>Sep 2017</v>
      </c>
      <c r="CX8" s="20" t="str">
        <f>ZZZ__FnCalls!F100</f>
        <v>Oct 2017</v>
      </c>
      <c r="CY8" s="20" t="str">
        <f>ZZZ__FnCalls!F101</f>
        <v>Nov 2017</v>
      </c>
      <c r="CZ8" s="20" t="str">
        <f>ZZZ__FnCalls!F102</f>
        <v>Dec 2017</v>
      </c>
      <c r="DA8" s="21" t="str">
        <f>ZZZ__FnCalls!H91</f>
        <v>2017</v>
      </c>
      <c r="DB8" s="20" t="str">
        <f>ZZZ__FnCalls!F103</f>
        <v>Jan 2018</v>
      </c>
      <c r="DC8" s="20" t="str">
        <f>ZZZ__FnCalls!F104</f>
        <v>Feb 2018</v>
      </c>
      <c r="DD8" s="20" t="str">
        <f>ZZZ__FnCalls!F105</f>
        <v>Mar 2018</v>
      </c>
      <c r="DE8" s="20" t="str">
        <f>ZZZ__FnCalls!F106</f>
        <v>Apr 2018</v>
      </c>
      <c r="DF8" s="20" t="str">
        <f>ZZZ__FnCalls!F107</f>
        <v>May 2018</v>
      </c>
      <c r="DG8" s="20" t="str">
        <f>ZZZ__FnCalls!F108</f>
        <v>Jun 2018</v>
      </c>
      <c r="DH8" s="20" t="str">
        <f>ZZZ__FnCalls!F109</f>
        <v>Jul 2018</v>
      </c>
      <c r="DI8" s="20" t="str">
        <f>ZZZ__FnCalls!F110</f>
        <v>Aug 2018</v>
      </c>
      <c r="DJ8" s="20" t="str">
        <f>ZZZ__FnCalls!F111</f>
        <v>Sep 2018</v>
      </c>
      <c r="DK8" s="20" t="str">
        <f>ZZZ__FnCalls!F112</f>
        <v>Oct 2018</v>
      </c>
      <c r="DL8" s="20" t="str">
        <f>ZZZ__FnCalls!F113</f>
        <v>Nov 2018</v>
      </c>
      <c r="DM8" s="20" t="str">
        <f>ZZZ__FnCalls!F114</f>
        <v>Dec 2018</v>
      </c>
      <c r="DN8" s="21" t="str">
        <f>ZZZ__FnCalls!H103</f>
        <v>2018</v>
      </c>
      <c r="DO8" s="20" t="str">
        <f>ZZZ__FnCalls!F115</f>
        <v>Jan 2019</v>
      </c>
      <c r="DP8" s="20" t="str">
        <f>ZZZ__FnCalls!F116</f>
        <v>Feb 2019</v>
      </c>
      <c r="DQ8" s="20" t="str">
        <f>ZZZ__FnCalls!F117</f>
        <v>Mar 2019</v>
      </c>
      <c r="DR8" s="20" t="str">
        <f>ZZZ__FnCalls!F118</f>
        <v>Apr 2019</v>
      </c>
      <c r="DS8" s="20" t="str">
        <f>ZZZ__FnCalls!F119</f>
        <v>May 2019</v>
      </c>
      <c r="DT8" s="20" t="str">
        <f>ZZZ__FnCalls!F120</f>
        <v>Jun 2019</v>
      </c>
      <c r="DU8" s="20" t="str">
        <f>ZZZ__FnCalls!F121</f>
        <v>Jul 2019</v>
      </c>
      <c r="DV8" s="20" t="str">
        <f>ZZZ__FnCalls!F122</f>
        <v>Aug 2019</v>
      </c>
      <c r="DW8" s="20" t="str">
        <f>ZZZ__FnCalls!F123</f>
        <v>Sep 2019</v>
      </c>
      <c r="DX8" s="20" t="str">
        <f>ZZZ__FnCalls!F124</f>
        <v>Oct 2019</v>
      </c>
      <c r="DY8" s="20" t="str">
        <f>ZZZ__FnCalls!F125</f>
        <v>Nov 2019</v>
      </c>
      <c r="DZ8" s="20" t="str">
        <f>ZZZ__FnCalls!F126</f>
        <v>Dec 2019</v>
      </c>
      <c r="EA8" s="21" t="str">
        <f>ZZZ__FnCalls!H115</f>
        <v>2019</v>
      </c>
      <c r="EB8" s="20" t="str">
        <f>ZZZ__FnCalls!F127</f>
        <v>Jan 2020</v>
      </c>
      <c r="EC8" s="20" t="str">
        <f>ZZZ__FnCalls!F128</f>
        <v>Feb 2020</v>
      </c>
      <c r="ED8" s="20" t="str">
        <f>ZZZ__FnCalls!F129</f>
        <v>Mar 2020</v>
      </c>
      <c r="EE8" s="20" t="str">
        <f>ZZZ__FnCalls!F130</f>
        <v>Apr 2020</v>
      </c>
      <c r="EF8" s="20" t="str">
        <f>ZZZ__FnCalls!F131</f>
        <v>May 2020</v>
      </c>
      <c r="EG8" s="20" t="str">
        <f>ZZZ__FnCalls!F132</f>
        <v>Jun 2020</v>
      </c>
      <c r="EH8" s="20" t="str">
        <f>ZZZ__FnCalls!F133</f>
        <v>Jul 2020</v>
      </c>
      <c r="EI8" s="20" t="str">
        <f>ZZZ__FnCalls!F134</f>
        <v>Aug 2020</v>
      </c>
      <c r="EJ8" s="20" t="str">
        <f>ZZZ__FnCalls!F135</f>
        <v>Sep 2020</v>
      </c>
      <c r="EK8" s="20" t="str">
        <f>ZZZ__FnCalls!F136</f>
        <v>Oct 2020</v>
      </c>
      <c r="EL8" s="20" t="str">
        <f>ZZZ__FnCalls!F137</f>
        <v>Nov 2020</v>
      </c>
      <c r="EM8" s="20" t="str">
        <f>ZZZ__FnCalls!F138</f>
        <v>Dec 2020</v>
      </c>
      <c r="EN8" s="21" t="str">
        <f>ZZZ__FnCalls!H127</f>
        <v>2020</v>
      </c>
    </row>
    <row r="9" spans="1:144" ht="12.75" customHeight="1" outlineLevel="1">
      <c r="A9" s="7" t="str">
        <f>Labels!B28</f>
        <v>Aggregate Demand</v>
      </c>
      <c r="B9" s="22">
        <f t="shared" ref="B9:M9" ca="1" si="0">B36+0+B13</f>
        <v>917834.90616043413</v>
      </c>
      <c r="C9" s="22">
        <f t="shared" ca="1" si="0"/>
        <v>978520.65697006613</v>
      </c>
      <c r="D9" s="22">
        <f t="shared" ca="1" si="0"/>
        <v>978757.05959292012</v>
      </c>
      <c r="E9" s="22">
        <f t="shared" ca="1" si="0"/>
        <v>997812.30707243527</v>
      </c>
      <c r="F9" s="22">
        <f t="shared" ca="1" si="0"/>
        <v>987142.82658791472</v>
      </c>
      <c r="G9" s="22">
        <f t="shared" ca="1" si="0"/>
        <v>950972.5144978133</v>
      </c>
      <c r="H9" s="22">
        <f t="shared" ca="1" si="0"/>
        <v>953547.27540648938</v>
      </c>
      <c r="I9" s="22">
        <f t="shared" ca="1" si="0"/>
        <v>989666.60252934194</v>
      </c>
      <c r="J9" s="22">
        <f t="shared" ca="1" si="0"/>
        <v>978370.84615206777</v>
      </c>
      <c r="K9" s="22">
        <f t="shared" ca="1" si="0"/>
        <v>922137.08993483277</v>
      </c>
      <c r="L9" s="22">
        <f t="shared" ca="1" si="0"/>
        <v>1001457.2220604363</v>
      </c>
      <c r="M9" s="22">
        <f t="shared" ca="1" si="0"/>
        <v>1007175.7885015971</v>
      </c>
      <c r="N9" s="23">
        <f ca="1">SUM(B9:M9)</f>
        <v>11663395.095466351</v>
      </c>
      <c r="O9" s="22">
        <f t="shared" ref="O9:Z9" ca="1" si="1">O36+0+O13</f>
        <v>931717.80583300116</v>
      </c>
      <c r="P9" s="22">
        <f t="shared" ca="1" si="1"/>
        <v>935708.65063903923</v>
      </c>
      <c r="Q9" s="22">
        <f t="shared" ca="1" si="1"/>
        <v>982395.19336065045</v>
      </c>
      <c r="R9" s="22">
        <f t="shared" ca="1" si="1"/>
        <v>923868.30864672572</v>
      </c>
      <c r="S9" s="22">
        <f t="shared" ca="1" si="1"/>
        <v>931464.15875734261</v>
      </c>
      <c r="T9" s="22">
        <f t="shared" ca="1" si="1"/>
        <v>976569.68568550376</v>
      </c>
      <c r="U9" s="22">
        <f t="shared" ca="1" si="1"/>
        <v>930200.8498067233</v>
      </c>
      <c r="V9" s="22">
        <f t="shared" ca="1" si="1"/>
        <v>928881.49765701382</v>
      </c>
      <c r="W9" s="22">
        <f t="shared" ca="1" si="1"/>
        <v>986054.87893298012</v>
      </c>
      <c r="X9" s="22">
        <f t="shared" ca="1" si="1"/>
        <v>974475.12676177721</v>
      </c>
      <c r="Y9" s="22">
        <f t="shared" ca="1" si="1"/>
        <v>963753.27322191186</v>
      </c>
      <c r="Z9" s="22">
        <f t="shared" ca="1" si="1"/>
        <v>978442.96805886587</v>
      </c>
      <c r="AA9" s="23">
        <f ca="1">SUM(O9:Z9)</f>
        <v>11443532.397361536</v>
      </c>
      <c r="AB9" s="22">
        <f t="shared" ref="AB9:AM9" ca="1" si="2">AB36+0+AB13</f>
        <v>1010283.5998884643</v>
      </c>
      <c r="AC9" s="22">
        <f t="shared" ca="1" si="2"/>
        <v>939439.75915215397</v>
      </c>
      <c r="AD9" s="22">
        <f t="shared" ca="1" si="2"/>
        <v>960885.91180331528</v>
      </c>
      <c r="AE9" s="22">
        <f t="shared" ca="1" si="2"/>
        <v>954478.5514872768</v>
      </c>
      <c r="AF9" s="22">
        <f t="shared" ca="1" si="2"/>
        <v>973374.0340990643</v>
      </c>
      <c r="AG9" s="22">
        <f t="shared" ca="1" si="2"/>
        <v>945091.50222650846</v>
      </c>
      <c r="AH9" s="22">
        <f t="shared" ca="1" si="2"/>
        <v>931717.20195636351</v>
      </c>
      <c r="AI9" s="22">
        <f t="shared" ca="1" si="2"/>
        <v>960856.13554558437</v>
      </c>
      <c r="AJ9" s="22">
        <f t="shared" ca="1" si="2"/>
        <v>975898.69950740063</v>
      </c>
      <c r="AK9" s="22">
        <f t="shared" ca="1" si="2"/>
        <v>917931.69266299461</v>
      </c>
      <c r="AL9" s="22">
        <f t="shared" ca="1" si="2"/>
        <v>976680.43027476117</v>
      </c>
      <c r="AM9" s="22">
        <f t="shared" ca="1" si="2"/>
        <v>966500.49468153017</v>
      </c>
      <c r="AN9" s="23">
        <f ca="1">SUM(AB9:AM9)</f>
        <v>11513138.013285417</v>
      </c>
      <c r="AO9" s="22">
        <f t="shared" ref="AO9:AZ9" ca="1" si="3">AO36+0+AO13</f>
        <v>948463.74758733402</v>
      </c>
      <c r="AP9" s="22">
        <f t="shared" ca="1" si="3"/>
        <v>989799.54071788152</v>
      </c>
      <c r="AQ9" s="22">
        <f t="shared" ca="1" si="3"/>
        <v>1005001.0157116413</v>
      </c>
      <c r="AR9" s="22">
        <f t="shared" ca="1" si="3"/>
        <v>951423.50397156877</v>
      </c>
      <c r="AS9" s="22">
        <f t="shared" ca="1" si="3"/>
        <v>955919.52221647312</v>
      </c>
      <c r="AT9" s="22">
        <f t="shared" ca="1" si="3"/>
        <v>977126.03031432314</v>
      </c>
      <c r="AU9" s="22">
        <f t="shared" ca="1" si="3"/>
        <v>907114.8490196222</v>
      </c>
      <c r="AV9" s="22">
        <f t="shared" ca="1" si="3"/>
        <v>912634.08744623757</v>
      </c>
      <c r="AW9" s="22">
        <f t="shared" ca="1" si="3"/>
        <v>906014.88944552443</v>
      </c>
      <c r="AX9" s="22">
        <f t="shared" ca="1" si="3"/>
        <v>932290.88134880411</v>
      </c>
      <c r="AY9" s="22">
        <f t="shared" ca="1" si="3"/>
        <v>902647.21710264194</v>
      </c>
      <c r="AZ9" s="22">
        <f t="shared" ca="1" si="3"/>
        <v>960393.80981645256</v>
      </c>
      <c r="BA9" s="23">
        <f ca="1">SUM(AO9:AZ9)</f>
        <v>11348829.094698504</v>
      </c>
      <c r="BB9" s="22">
        <f t="shared" ref="BB9:BM9" ca="1" si="4">BB36+0+BB13</f>
        <v>994734.0874295244</v>
      </c>
      <c r="BC9" s="22">
        <f t="shared" ca="1" si="4"/>
        <v>938877.2407502667</v>
      </c>
      <c r="BD9" s="22">
        <f t="shared" ca="1" si="4"/>
        <v>918485.70821389998</v>
      </c>
      <c r="BE9" s="22">
        <f t="shared" ca="1" si="4"/>
        <v>950849.77488460182</v>
      </c>
      <c r="BF9" s="22">
        <f t="shared" ca="1" si="4"/>
        <v>962926.28001569922</v>
      </c>
      <c r="BG9" s="22">
        <f t="shared" ca="1" si="4"/>
        <v>935729.62754883745</v>
      </c>
      <c r="BH9" s="22">
        <f t="shared" ca="1" si="4"/>
        <v>911597.59011296532</v>
      </c>
      <c r="BI9" s="22">
        <f t="shared" ca="1" si="4"/>
        <v>995386.19759227266</v>
      </c>
      <c r="BJ9" s="22">
        <f t="shared" ca="1" si="4"/>
        <v>941951.72916532389</v>
      </c>
      <c r="BK9" s="22">
        <f t="shared" ca="1" si="4"/>
        <v>978000.23401415325</v>
      </c>
      <c r="BL9" s="22">
        <f t="shared" ca="1" si="4"/>
        <v>936829.05403136869</v>
      </c>
      <c r="BM9" s="22">
        <f t="shared" ca="1" si="4"/>
        <v>939620.20430162572</v>
      </c>
      <c r="BN9" s="23">
        <f ca="1">SUM(BB9:BM9)</f>
        <v>11404987.728060538</v>
      </c>
      <c r="BO9" s="22">
        <f t="shared" ref="BO9:BZ9" ca="1" si="5">BO36+0+BO13</f>
        <v>971048.70315190859</v>
      </c>
      <c r="BP9" s="22">
        <f t="shared" ca="1" si="5"/>
        <v>973683.90113241156</v>
      </c>
      <c r="BQ9" s="22">
        <f t="shared" ca="1" si="5"/>
        <v>944802.93808199558</v>
      </c>
      <c r="BR9" s="22">
        <f t="shared" ca="1" si="5"/>
        <v>966105.98675150704</v>
      </c>
      <c r="BS9" s="22">
        <f t="shared" ca="1" si="5"/>
        <v>926641.33609606291</v>
      </c>
      <c r="BT9" s="22">
        <f t="shared" ca="1" si="5"/>
        <v>970810.29779076274</v>
      </c>
      <c r="BU9" s="22">
        <f t="shared" ca="1" si="5"/>
        <v>966259.9989105768</v>
      </c>
      <c r="BV9" s="22">
        <f t="shared" ca="1" si="5"/>
        <v>931814.15553628618</v>
      </c>
      <c r="BW9" s="22">
        <f t="shared" ca="1" si="5"/>
        <v>899965.59077481308</v>
      </c>
      <c r="BX9" s="22">
        <f t="shared" ca="1" si="5"/>
        <v>889377.44825428037</v>
      </c>
      <c r="BY9" s="22">
        <f t="shared" ca="1" si="5"/>
        <v>908932.53134881263</v>
      </c>
      <c r="BZ9" s="22">
        <f t="shared" ca="1" si="5"/>
        <v>929510.0932548889</v>
      </c>
      <c r="CA9" s="23">
        <f ca="1">SUM(BO9:BZ9)</f>
        <v>11278952.981084308</v>
      </c>
      <c r="CB9" s="22">
        <f t="shared" ref="CB9:CM9" ca="1" si="6">CB36+0+CB13</f>
        <v>880811.51074298332</v>
      </c>
      <c r="CC9" s="22">
        <f t="shared" ca="1" si="6"/>
        <v>898596.24828883726</v>
      </c>
      <c r="CD9" s="22">
        <f t="shared" ca="1" si="6"/>
        <v>929450.15573894454</v>
      </c>
      <c r="CE9" s="22">
        <f t="shared" ca="1" si="6"/>
        <v>868162.84241543373</v>
      </c>
      <c r="CF9" s="22">
        <f t="shared" ca="1" si="6"/>
        <v>933007.78353747795</v>
      </c>
      <c r="CG9" s="22">
        <f t="shared" ca="1" si="6"/>
        <v>927843.42209933815</v>
      </c>
      <c r="CH9" s="22">
        <f t="shared" ca="1" si="6"/>
        <v>914106.74425492145</v>
      </c>
      <c r="CI9" s="22">
        <f t="shared" ca="1" si="6"/>
        <v>955431.16298423009</v>
      </c>
      <c r="CJ9" s="22">
        <f t="shared" ca="1" si="6"/>
        <v>892025.93633733247</v>
      </c>
      <c r="CK9" s="22">
        <f t="shared" ca="1" si="6"/>
        <v>899094.86237034446</v>
      </c>
      <c r="CL9" s="22">
        <f t="shared" ca="1" si="6"/>
        <v>925019.70892990974</v>
      </c>
      <c r="CM9" s="22">
        <f t="shared" ca="1" si="6"/>
        <v>897947.24742286222</v>
      </c>
      <c r="CN9" s="23">
        <f ca="1">SUM(CB9:CM9)</f>
        <v>10921497.625122616</v>
      </c>
      <c r="CO9" s="22">
        <f t="shared" ref="CO9:CZ9" ca="1" si="7">CO36+0+CO13</f>
        <v>924535.4318618814</v>
      </c>
      <c r="CP9" s="22">
        <f t="shared" ca="1" si="7"/>
        <v>936861.79321583873</v>
      </c>
      <c r="CQ9" s="22">
        <f t="shared" ca="1" si="7"/>
        <v>953483.46506428777</v>
      </c>
      <c r="CR9" s="22">
        <f t="shared" ca="1" si="7"/>
        <v>870571.27437486011</v>
      </c>
      <c r="CS9" s="22">
        <f t="shared" ca="1" si="7"/>
        <v>967628.35560800205</v>
      </c>
      <c r="CT9" s="22">
        <f t="shared" ca="1" si="7"/>
        <v>914600.86895296001</v>
      </c>
      <c r="CU9" s="22">
        <f t="shared" ca="1" si="7"/>
        <v>932164.2347252249</v>
      </c>
      <c r="CV9" s="22">
        <f t="shared" ca="1" si="7"/>
        <v>937387.13228589657</v>
      </c>
      <c r="CW9" s="22">
        <f t="shared" ca="1" si="7"/>
        <v>922502.36473426782</v>
      </c>
      <c r="CX9" s="22">
        <f t="shared" ca="1" si="7"/>
        <v>869127.21464101807</v>
      </c>
      <c r="CY9" s="22">
        <f t="shared" ca="1" si="7"/>
        <v>947935.12551175547</v>
      </c>
      <c r="CZ9" s="22">
        <f t="shared" ca="1" si="7"/>
        <v>932053.93299524486</v>
      </c>
      <c r="DA9" s="23">
        <f ca="1">SUM(CO9:CZ9)</f>
        <v>11108851.193971239</v>
      </c>
      <c r="DB9" s="22">
        <f t="shared" ref="DB9:DM9" ca="1" si="8">DB36+0+DB13</f>
        <v>902813.88981640851</v>
      </c>
      <c r="DC9" s="22">
        <f t="shared" ca="1" si="8"/>
        <v>959643.16662203101</v>
      </c>
      <c r="DD9" s="22">
        <f t="shared" ca="1" si="8"/>
        <v>935882.21981081774</v>
      </c>
      <c r="DE9" s="22">
        <f t="shared" ca="1" si="8"/>
        <v>948065.38691773079</v>
      </c>
      <c r="DF9" s="22">
        <f t="shared" ca="1" si="8"/>
        <v>863641.32727932406</v>
      </c>
      <c r="DG9" s="22">
        <f t="shared" ca="1" si="8"/>
        <v>935467.28027212003</v>
      </c>
      <c r="DH9" s="22">
        <f t="shared" ca="1" si="8"/>
        <v>894496.57555021741</v>
      </c>
      <c r="DI9" s="22">
        <f t="shared" ca="1" si="8"/>
        <v>898258.04935055634</v>
      </c>
      <c r="DJ9" s="22">
        <f t="shared" ca="1" si="8"/>
        <v>903421.42381404981</v>
      </c>
      <c r="DK9" s="22">
        <f t="shared" ca="1" si="8"/>
        <v>944842.5636333595</v>
      </c>
      <c r="DL9" s="22">
        <f t="shared" ca="1" si="8"/>
        <v>934700.57071757293</v>
      </c>
      <c r="DM9" s="22">
        <f t="shared" ca="1" si="8"/>
        <v>911150.49956539844</v>
      </c>
      <c r="DN9" s="23">
        <f ca="1">SUM(DB9:DM9)</f>
        <v>11032382.953349587</v>
      </c>
      <c r="DO9" s="22">
        <f t="shared" ref="DO9:DZ9" ca="1" si="9">DO36+0+DO13</f>
        <v>937830.09198246244</v>
      </c>
      <c r="DP9" s="22">
        <f t="shared" ca="1" si="9"/>
        <v>886253.69257162453</v>
      </c>
      <c r="DQ9" s="22">
        <f t="shared" ca="1" si="9"/>
        <v>911135.14294053405</v>
      </c>
      <c r="DR9" s="22">
        <f t="shared" ca="1" si="9"/>
        <v>876788.61835477024</v>
      </c>
      <c r="DS9" s="22">
        <f t="shared" ca="1" si="9"/>
        <v>861158.31430784799</v>
      </c>
      <c r="DT9" s="22">
        <f t="shared" ca="1" si="9"/>
        <v>863245.74284849712</v>
      </c>
      <c r="DU9" s="22">
        <f t="shared" ca="1" si="9"/>
        <v>946442.43712904491</v>
      </c>
      <c r="DV9" s="22">
        <f t="shared" ca="1" si="9"/>
        <v>904621.22752514319</v>
      </c>
      <c r="DW9" s="22">
        <f t="shared" ca="1" si="9"/>
        <v>883173.31743398367</v>
      </c>
      <c r="DX9" s="22">
        <f t="shared" ca="1" si="9"/>
        <v>915786.28957758716</v>
      </c>
      <c r="DY9" s="22">
        <f t="shared" ca="1" si="9"/>
        <v>927425.00690550264</v>
      </c>
      <c r="DZ9" s="22">
        <f t="shared" ca="1" si="9"/>
        <v>872727.8918080047</v>
      </c>
      <c r="EA9" s="23">
        <f ca="1">SUM(DO9:DZ9)</f>
        <v>10786587.773385001</v>
      </c>
      <c r="EB9" s="22">
        <f t="shared" ref="EB9:EM9" ca="1" si="10">EB36+0+EB13</f>
        <v>921167.51017896179</v>
      </c>
      <c r="EC9" s="22">
        <f t="shared" ca="1" si="10"/>
        <v>903760.78413973295</v>
      </c>
      <c r="ED9" s="22">
        <f t="shared" ca="1" si="10"/>
        <v>910685.0546294871</v>
      </c>
      <c r="EE9" s="22">
        <f t="shared" ca="1" si="10"/>
        <v>901163.68422109971</v>
      </c>
      <c r="EF9" s="22">
        <f t="shared" ca="1" si="10"/>
        <v>894404.34297799936</v>
      </c>
      <c r="EG9" s="22">
        <f t="shared" ca="1" si="10"/>
        <v>883339.61154580838</v>
      </c>
      <c r="EH9" s="22">
        <f t="shared" ca="1" si="10"/>
        <v>959182.77808966092</v>
      </c>
      <c r="EI9" s="22">
        <f t="shared" ca="1" si="10"/>
        <v>890768.68606590189</v>
      </c>
      <c r="EJ9" s="22">
        <f t="shared" ca="1" si="10"/>
        <v>909984.05975898867</v>
      </c>
      <c r="EK9" s="22">
        <f t="shared" ca="1" si="10"/>
        <v>874710.83126750309</v>
      </c>
      <c r="EL9" s="22">
        <f t="shared" ca="1" si="10"/>
        <v>915912.80264502286</v>
      </c>
      <c r="EM9" s="22">
        <f t="shared" ca="1" si="10"/>
        <v>903284.79798501893</v>
      </c>
      <c r="EN9" s="23">
        <f ca="1">SUM(EB9:EM9)</f>
        <v>10868364.943505187</v>
      </c>
    </row>
    <row r="10" spans="1:144" ht="12.75" customHeight="1" outlineLevel="1">
      <c r="A10" s="11" t="str">
        <f>Labels!B31</f>
        <v>Long Expected Demand</v>
      </c>
      <c r="B10" s="24">
        <f>'(Other Computations)'!B8+'(Other Computations)'!B61*0/Inputs!B13/12</f>
        <v>1166666.6666666667</v>
      </c>
      <c r="C10" s="24">
        <f ca="1">B10+'(Other Computations)'!B61*(B9-B10)/Inputs!B13/12</f>
        <v>1166090.6672210505</v>
      </c>
      <c r="D10" s="24">
        <f ca="1">C10+'(Other Computations)'!B61*(C9-C10)/Inputs!B13/12</f>
        <v>1165656.4773825065</v>
      </c>
      <c r="E10" s="24">
        <f ca="1">D10+'(Other Computations)'!B61*(D9-D10)/Inputs!B13/12</f>
        <v>1165223.8398413269</v>
      </c>
      <c r="F10" s="24">
        <f ca="1">E10+'(Other Computations)'!B61*(E9-E10)/Inputs!B13/12</f>
        <v>1164836.3131451027</v>
      </c>
      <c r="G10" s="24">
        <f ca="1">F10+'(Other Computations)'!B61*(F9-F10)/Inputs!B13/12</f>
        <v>1164424.9856299241</v>
      </c>
      <c r="H10" s="24">
        <f ca="1">G10+'(Other Computations)'!B61*(G9-G10)/Inputs!B13/12</f>
        <v>1163930.8826874886</v>
      </c>
      <c r="I10" s="24">
        <f ca="1">H10+'(Other Computations)'!B61*(H9-H10)/Inputs!B13/12</f>
        <v>1163443.8835965602</v>
      </c>
      <c r="J10" s="24">
        <f ca="1">I10+'(Other Computations)'!B61*(I9-I10)/Inputs!B13/12</f>
        <v>1163041.6213718676</v>
      </c>
      <c r="K10" s="24">
        <f ca="1">J10+'(Other Computations)'!B61*(J9-J10)/Inputs!B13/12</f>
        <v>1162614.1427255254</v>
      </c>
      <c r="L10" s="24">
        <f ca="1">K10+'(Other Computations)'!B61*(K9-K10)/Inputs!B13/12</f>
        <v>1162057.4828811025</v>
      </c>
      <c r="M10" s="24">
        <f ca="1">L10+'(Other Computations)'!B61*(L9-L10)/Inputs!B13/12</f>
        <v>1161685.7230180916</v>
      </c>
      <c r="N10" s="25">
        <f ca="1">SUM(B10:M10)</f>
        <v>13969672.686167212</v>
      </c>
      <c r="O10" s="24">
        <f ca="1">M10+'(Other Computations)'!B61*(M9-M10)/Inputs!B13/12</f>
        <v>1161328.0611326369</v>
      </c>
      <c r="P10" s="24">
        <f ca="1">O10+'(Other Computations)'!B61*(O9-O10)/Inputs!B13/12</f>
        <v>1160796.5559120358</v>
      </c>
      <c r="Q10" s="24">
        <f ca="1">P10+'(Other Computations)'!B61*(P9-P10)/Inputs!B13/12</f>
        <v>1160275.5190942741</v>
      </c>
      <c r="R10" s="24">
        <f ca="1">Q10+'(Other Computations)'!B61*(Q9-Q10)/Inputs!B13/12</f>
        <v>1159863.7590810019</v>
      </c>
      <c r="S10" s="24">
        <f ca="1">R10+'(Other Computations)'!B61*(R9-R10)/Inputs!B13/12</f>
        <v>1159317.4733161076</v>
      </c>
      <c r="T10" s="24">
        <f ca="1">S10+'(Other Computations)'!B61*(S9-S10)/Inputs!B13/12</f>
        <v>1158790.0350879624</v>
      </c>
      <c r="U10" s="24">
        <f ca="1">T10+'(Other Computations)'!B61*(T9-T10)/Inputs!B13/12</f>
        <v>1158368.2287236049</v>
      </c>
      <c r="V10" s="24">
        <f ca="1">U10+'(Other Computations)'!B61*(U9-U10)/Inputs!B13/12</f>
        <v>1157840.0634946306</v>
      </c>
      <c r="W10" s="24">
        <f ca="1">V10+'(Other Computations)'!B61*(V9-V10)/Inputs!B13/12</f>
        <v>1157310.066814451</v>
      </c>
      <c r="X10" s="24">
        <f ca="1">W10+'(Other Computations)'!B61*(W9-W10)/Inputs!B13/12</f>
        <v>1156913.6427684291</v>
      </c>
      <c r="Y10" s="24">
        <f ca="1">X10+'(Other Computations)'!B61*(X9-X10)/Inputs!B13/12</f>
        <v>1156491.3313887841</v>
      </c>
      <c r="Z10" s="24">
        <f ca="1">Y10+'(Other Computations)'!B61*(Y9-Y10)/Inputs!B13/12</f>
        <v>1156045.1784763609</v>
      </c>
      <c r="AA10" s="25">
        <f ca="1">SUM(O10:Z10)</f>
        <v>13903339.915290281</v>
      </c>
      <c r="AB10" s="24">
        <f ca="1">Z10+'(Other Computations)'!B61*(Z9-Z10)/Inputs!B13/12</f>
        <v>1155634.0622485427</v>
      </c>
      <c r="AC10" s="24">
        <f ca="1">AB10+'(Other Computations)'!B61*(AB9-AB10)/Inputs!B13/12</f>
        <v>1155297.6028449314</v>
      </c>
      <c r="AD10" s="24">
        <f ca="1">AC10+'(Other Computations)'!B61*(AC9-AC10)/Inputs!B13/12</f>
        <v>1154797.9319104573</v>
      </c>
      <c r="AE10" s="24">
        <f ca="1">AD10+'(Other Computations)'!B61*(AD9-AD10)/Inputs!B13/12</f>
        <v>1154349.0614935427</v>
      </c>
      <c r="AF10" s="24">
        <f ca="1">AE10+'(Other Computations)'!B61*(AE9-AE10)/Inputs!B13/12</f>
        <v>1153886.3982759356</v>
      </c>
      <c r="AG10" s="24">
        <f ca="1">AF10+'(Other Computations)'!B61*(AF9-AF10)/Inputs!B13/12</f>
        <v>1153468.5455810816</v>
      </c>
      <c r="AH10" s="24">
        <f ca="1">AG10+'(Other Computations)'!B61*(AG9-AG10)/Inputs!B13/12</f>
        <v>1152986.1913140572</v>
      </c>
      <c r="AI10" s="24">
        <f ca="1">AH10+'(Other Computations)'!B61*(AH9-AH10)/Inputs!B13/12</f>
        <v>1152473.994579433</v>
      </c>
      <c r="AJ10" s="24">
        <f ca="1">AI10+'(Other Computations)'!B61*(AI9-AI10)/Inputs!B13/12</f>
        <v>1152030.4347205583</v>
      </c>
      <c r="AK10" s="24">
        <f ca="1">AJ10+'(Other Computations)'!B61*(AJ9-AJ10)/Inputs!B13/12</f>
        <v>1151622.7223705279</v>
      </c>
      <c r="AL10" s="24">
        <f ca="1">AK10+'(Other Computations)'!B61*(AK9-AK10)/Inputs!B13/12</f>
        <v>1151081.7709128717</v>
      </c>
      <c r="AM10" s="24">
        <f ca="1">AL10+'(Other Computations)'!B61*(AL9-AL10)/Inputs!B13/12</f>
        <v>1150678.064105839</v>
      </c>
      <c r="AN10" s="25">
        <f ca="1">SUM(AB10:AM10)</f>
        <v>13838306.780357778</v>
      </c>
      <c r="AO10" s="24">
        <f ca="1">AM10+'(Other Computations)'!B61*(AM9-AM10)/Inputs!B13/12</f>
        <v>1150251.7271395791</v>
      </c>
      <c r="AP10" s="24">
        <f ca="1">AO10+'(Other Computations)'!B61*(AO9-AO10)/Inputs!B13/12</f>
        <v>1149784.6253350601</v>
      </c>
      <c r="AQ10" s="24">
        <f ca="1">AP10+'(Other Computations)'!B61*(AP9-AP10)/Inputs!B13/12</f>
        <v>1149414.2894910388</v>
      </c>
      <c r="AR10" s="24">
        <f ca="1">AQ10+'(Other Computations)'!B61*(AQ9-AQ10)/Inputs!B13/12</f>
        <v>1149079.9995054384</v>
      </c>
      <c r="AS10" s="24">
        <f ca="1">AR10+'(Other Computations)'!B61*(AR9-AR10)/Inputs!B13/12</f>
        <v>1148622.4613213323</v>
      </c>
      <c r="AT10" s="24">
        <f ca="1">AS10+'(Other Computations)'!B61*(AS9-AS10)/Inputs!B13/12</f>
        <v>1148176.389703034</v>
      </c>
      <c r="AU10" s="24">
        <f ca="1">AT10+'(Other Computations)'!B61*(AT9-AT10)/Inputs!B13/12</f>
        <v>1147780.4397970415</v>
      </c>
      <c r="AV10" s="24">
        <f ca="1">AU10+'(Other Computations)'!B61*(AU9-AU10)/Inputs!B13/12</f>
        <v>1147223.3435220937</v>
      </c>
      <c r="AW10" s="24">
        <f ca="1">AV10+'(Other Computations)'!B61*(AV9-AV10)/Inputs!B13/12</f>
        <v>1146680.3128367329</v>
      </c>
      <c r="AX10" s="24">
        <f ca="1">AW10+'(Other Computations)'!B61*(AW9-AW10)/Inputs!B13/12</f>
        <v>1146123.2169492533</v>
      </c>
      <c r="AY10" s="24">
        <f ca="1">AX10+'(Other Computations)'!B61*(AX9-AX10)/Inputs!B13/12</f>
        <v>1145628.2346909191</v>
      </c>
      <c r="AZ10" s="24">
        <f ca="1">AY10+'(Other Computations)'!B61*(AY9-AY10)/Inputs!B13/12</f>
        <v>1145065.7786316869</v>
      </c>
      <c r="BA10" s="25">
        <f ca="1">SUM(AO10:AZ10)</f>
        <v>13773830.818923213</v>
      </c>
      <c r="BB10" s="24">
        <f ca="1">AZ10+'(Other Computations)'!B61*(AZ9-AZ10)/Inputs!B13/12</f>
        <v>1144638.2972223924</v>
      </c>
      <c r="BC10" s="24">
        <f ca="1">BB10+'(Other Computations)'!B61*(BB9-BB10)/Inputs!B13/12</f>
        <v>1144291.2967367608</v>
      </c>
      <c r="BD10" s="24">
        <f ca="1">BC10+'(Other Computations)'!B61*(BC9-BC10)/Inputs!B13/12</f>
        <v>1143815.801236792</v>
      </c>
      <c r="BE10" s="24">
        <f ca="1">BD10+'(Other Computations)'!B61*(BD9-BD10)/Inputs!B13/12</f>
        <v>1143294.2037992391</v>
      </c>
      <c r="BF10" s="24">
        <f ca="1">BE10+'(Other Computations)'!B61*(BE9-BE10)/Inputs!B13/12</f>
        <v>1142848.730584159</v>
      </c>
      <c r="BG10" s="24">
        <f ca="1">BF10+'(Other Computations)'!B61*(BF9-BF10)/Inputs!B13/12</f>
        <v>1142432.2434300655</v>
      </c>
      <c r="BH10" s="24">
        <f ca="1">BG10+'(Other Computations)'!B61*(BG9-BG10)/Inputs!B13/12</f>
        <v>1141953.7651525626</v>
      </c>
      <c r="BI10" s="24">
        <f ca="1">BH10+'(Other Computations)'!B61*(BH9-BH10)/Inputs!B13/12</f>
        <v>1141420.5332658968</v>
      </c>
      <c r="BJ10" s="24">
        <f ca="1">BI10+'(Other Computations)'!B61*(BI9-BI10)/Inputs!B13/12</f>
        <v>1141082.4908222079</v>
      </c>
      <c r="BK10" s="24">
        <f ca="1">BJ10+'(Other Computations)'!B61*(BJ9-BJ10)/Inputs!B13/12</f>
        <v>1140621.5399850393</v>
      </c>
      <c r="BL10" s="24">
        <f ca="1">BK10+'(Other Computations)'!B61*(BK9-BK10)/Inputs!B13/12</f>
        <v>1140245.1017767733</v>
      </c>
      <c r="BM10" s="24">
        <f ca="1">BL10+'(Other Computations)'!B61*(BL9-BL10)/Inputs!B13/12</f>
        <v>1139774.2312958811</v>
      </c>
      <c r="BN10" s="25">
        <f ca="1">SUM(BB10:BM10)</f>
        <v>13706418.235307768</v>
      </c>
      <c r="BO10" s="24">
        <f ca="1">BM10+'(Other Computations)'!B61*(BM9-BM10)/Inputs!B13/12</f>
        <v>1139310.91178895</v>
      </c>
      <c r="BP10" s="24">
        <f ca="1">BO10+'(Other Computations)'!B61*(BO9-BO10)/Inputs!B13/12</f>
        <v>1138921.4159356235</v>
      </c>
      <c r="BQ10" s="24">
        <f ca="1">BP10+'(Other Computations)'!B61*(BP9-BP10)/Inputs!B13/12</f>
        <v>1138538.9216883937</v>
      </c>
      <c r="BR10" s="24">
        <f ca="1">BQ10+'(Other Computations)'!B61*(BQ9-BQ10)/Inputs!B13/12</f>
        <v>1138090.4587633789</v>
      </c>
      <c r="BS10" s="24">
        <f ca="1">BR10+'(Other Computations)'!B61*(BR9-BR10)/Inputs!B13/12</f>
        <v>1137692.3465596477</v>
      </c>
      <c r="BT10" s="24">
        <f ca="1">BS10+'(Other Computations)'!B61*(BS9-BS10)/Inputs!B13/12</f>
        <v>1137203.802553945</v>
      </c>
      <c r="BU10" s="24">
        <f ca="1">BT10+'(Other Computations)'!B61*(BT9-BT10)/Inputs!B13/12</f>
        <v>1136818.6324040303</v>
      </c>
      <c r="BV10" s="24">
        <f ca="1">BU10+'(Other Computations)'!B61*(BU9-BU10)/Inputs!B13/12</f>
        <v>1136423.8207524251</v>
      </c>
      <c r="BW10" s="24">
        <f ca="1">BV10+'(Other Computations)'!B61*(BV9-BV10)/Inputs!B13/12</f>
        <v>1135950.1872681284</v>
      </c>
      <c r="BX10" s="24">
        <f ca="1">BW10+'(Other Computations)'!B61*(BW9-BW10)/Inputs!B13/12</f>
        <v>1135403.9266280977</v>
      </c>
      <c r="BY10" s="24">
        <f ca="1">BX10+'(Other Computations)'!B61*(BX9-BX10)/Inputs!B13/12</f>
        <v>1134834.4208911213</v>
      </c>
      <c r="BZ10" s="24">
        <f ca="1">BY10+'(Other Computations)'!B61*(BY9-BY10)/Inputs!B13/12</f>
        <v>1134311.4998505141</v>
      </c>
      <c r="CA10" s="25">
        <f ca="1">SUM(BO10:BZ10)</f>
        <v>13643500.345084254</v>
      </c>
      <c r="CB10" s="24">
        <f ca="1">BZ10+'(Other Computations)'!B61*(BZ9-BZ10)/Inputs!B13/12</f>
        <v>1133837.4225204317</v>
      </c>
      <c r="CC10" s="24">
        <f ca="1">CB10+'(Other Computations)'!B61*(CB9-CB10)/Inputs!B13/12</f>
        <v>1133251.7143913172</v>
      </c>
      <c r="CD10" s="24">
        <f ca="1">CC10+'(Other Computations)'!B61*(CC9-CC10)/Inputs!B13/12</f>
        <v>1132708.530442006</v>
      </c>
      <c r="CE10" s="24">
        <f ca="1">CD10+'(Other Computations)'!B61*(CD9-CD10)/Inputs!B13/12</f>
        <v>1132238.0249450081</v>
      </c>
      <c r="CF10" s="24">
        <f ca="1">CE10+'(Other Computations)'!B61*(CE9-CE10)/Inputs!B13/12</f>
        <v>1131626.7398002637</v>
      </c>
      <c r="CG10" s="24">
        <f ca="1">CF10+'(Other Computations)'!B61*(CF9-CF10)/Inputs!B13/12</f>
        <v>1131166.9736978034</v>
      </c>
      <c r="CH10" s="24">
        <f ca="1">CG10+'(Other Computations)'!B61*(CG9-CG10)/Inputs!B13/12</f>
        <v>1130696.3173283625</v>
      </c>
      <c r="CI10" s="24">
        <f ca="1">CH10+'(Other Computations)'!B61*(CH9-CH10)/Inputs!B13/12</f>
        <v>1130194.9525758778</v>
      </c>
      <c r="CJ10" s="24">
        <f ca="1">CI10+'(Other Computations)'!B61*(CI9-CI10)/Inputs!B13/12</f>
        <v>1129790.4067666379</v>
      </c>
      <c r="CK10" s="24">
        <f ca="1">CJ10+'(Other Computations)'!B61*(CJ9-CJ10)/Inputs!B13/12</f>
        <v>1129240.0260480517</v>
      </c>
      <c r="CL10" s="24">
        <f ca="1">CK10+'(Other Computations)'!B61*(CK9-CK10)/Inputs!B13/12</f>
        <v>1128707.2826136125</v>
      </c>
      <c r="CM10" s="24">
        <f ca="1">CL10+'(Other Computations)'!B61*(CL9-CL10)/Inputs!B13/12</f>
        <v>1128235.7836004558</v>
      </c>
      <c r="CN10" s="25">
        <f ca="1">SUM(CB10:CM10)</f>
        <v>13571694.174729828</v>
      </c>
      <c r="CO10" s="24">
        <f ca="1">CM10+'(Other Computations)'!B61*(CM9-CM10)/Inputs!B13/12</f>
        <v>1127702.70828523</v>
      </c>
      <c r="CP10" s="24">
        <f ca="1">CO10+'(Other Computations)'!B61*(CO9-CO10)/Inputs!B13/12</f>
        <v>1127232.4136638797</v>
      </c>
      <c r="CQ10" s="24">
        <f ca="1">CP10+'(Other Computations)'!B61*(CP9-CP10)/Inputs!B13/12</f>
        <v>1126791.7409313612</v>
      </c>
      <c r="CR10" s="24">
        <f ca="1">CQ10+'(Other Computations)'!B61*(CQ9-CQ10)/Inputs!B13/12</f>
        <v>1126390.564366854</v>
      </c>
      <c r="CS10" s="24">
        <f ca="1">CR10+'(Other Computations)'!B61*(CR9-CR10)/Inputs!B13/12</f>
        <v>1125798.3900844653</v>
      </c>
      <c r="CT10" s="24">
        <f ca="1">CS10+'(Other Computations)'!B61*(CS9-CS10)/Inputs!B13/12</f>
        <v>1125432.2557453993</v>
      </c>
      <c r="CU10" s="24">
        <f ca="1">CT10+'(Other Computations)'!B61*(CT9-CT10)/Inputs!B13/12</f>
        <v>1124944.2201278242</v>
      </c>
      <c r="CV10" s="24">
        <f ca="1">CU10+'(Other Computations)'!B61*(CU9-CU10)/Inputs!B13/12</f>
        <v>1124497.9701616145</v>
      </c>
      <c r="CW10" s="24">
        <f ca="1">CV10+'(Other Computations)'!B61*(CV9-CV10)/Inputs!B13/12</f>
        <v>1124064.8432220872</v>
      </c>
      <c r="CX10" s="24">
        <f ca="1">CW10+'(Other Computations)'!B61*(CW9-CW10)/Inputs!B13/12</f>
        <v>1123598.2634107729</v>
      </c>
      <c r="CY10" s="24">
        <f ca="1">CX10+'(Other Computations)'!B61*(CX9-CX10)/Inputs!B13/12</f>
        <v>1123009.2100571392</v>
      </c>
      <c r="CZ10" s="24">
        <f ca="1">CY10+'(Other Computations)'!B61*(CY9-CY10)/Inputs!B13/12</f>
        <v>1122603.9459725434</v>
      </c>
      <c r="DA10" s="25">
        <f ca="1">SUM(CO10:CZ10)</f>
        <v>13502066.526029171</v>
      </c>
      <c r="DB10" s="24">
        <f ca="1">CZ10+'(Other Computations)'!B61*(CZ9-CZ10)/Inputs!B13/12</f>
        <v>1122162.8579795405</v>
      </c>
      <c r="DC10" s="24">
        <f ca="1">DB10+'(Other Computations)'!B61*(DB9-DB10)/Inputs!B13/12</f>
        <v>1121655.1057384221</v>
      </c>
      <c r="DD10" s="24">
        <f ca="1">DC10+'(Other Computations)'!B61*(DC9-DC10)/Inputs!B13/12</f>
        <v>1121280.0781015786</v>
      </c>
      <c r="DE10" s="24">
        <f ca="1">DD10+'(Other Computations)'!B61*(DD9-DD10)/Inputs!B13/12</f>
        <v>1120850.9163925722</v>
      </c>
      <c r="DF10" s="24">
        <f ca="1">DE10+'(Other Computations)'!B61*(DE9-DE10)/Inputs!B13/12</f>
        <v>1120450.9498891581</v>
      </c>
      <c r="DG10" s="24">
        <f ca="1">DF10+'(Other Computations)'!B61*(DF9-DF10)/Inputs!B13/12</f>
        <v>1119856.4831701538</v>
      </c>
      <c r="DH10" s="24">
        <f ca="1">DG10+'(Other Computations)'!B61*(DG9-DG10)/Inputs!B13/12</f>
        <v>1119429.6563115935</v>
      </c>
      <c r="DI10" s="24">
        <f ca="1">DH10+'(Other Computations)'!B61*(DH9-DH10)/Inputs!B13/12</f>
        <v>1118908.9778839052</v>
      </c>
      <c r="DJ10" s="24">
        <f ca="1">DI10+'(Other Computations)'!B61*(DI9-DI10)/Inputs!B13/12</f>
        <v>1118398.2118456336</v>
      </c>
      <c r="DK10" s="24">
        <f ca="1">DJ10+'(Other Computations)'!B61*(DJ9-DJ10)/Inputs!B13/12</f>
        <v>1117900.5803918568</v>
      </c>
      <c r="DL10" s="24">
        <f ca="1">DK10+'(Other Computations)'!B61*(DK9-DK10)/Inputs!B13/12</f>
        <v>1117499.9831308417</v>
      </c>
      <c r="DM10" s="24">
        <f ca="1">DL10+'(Other Computations)'!B61*(DL9-DL10)/Inputs!B13/12</f>
        <v>1117076.8363428481</v>
      </c>
      <c r="DN10" s="25">
        <f ca="1">SUM(DB10:DM10)</f>
        <v>13435470.637178104</v>
      </c>
      <c r="DO10" s="24">
        <f ca="1">DM10+'(Other Computations)'!B61*(DM9-DM10)/Inputs!B13/12</f>
        <v>1116600.1550077151</v>
      </c>
      <c r="DP10" s="24">
        <f ca="1">DO10+'(Other Computations)'!B61*(DO9-DO10)/Inputs!B13/12</f>
        <v>1116186.3354173789</v>
      </c>
      <c r="DQ10" s="24">
        <f ca="1">DP10+'(Other Computations)'!B61*(DP9-DP10)/Inputs!B13/12</f>
        <v>1115654.0839293101</v>
      </c>
      <c r="DR10" s="24">
        <f ca="1">DQ10+'(Other Computations)'!B61*(DQ9-DQ10)/Inputs!B13/12</f>
        <v>1115180.660454799</v>
      </c>
      <c r="DS10" s="24">
        <f ca="1">DR10+'(Other Computations)'!B61*(DR9-DR10)/Inputs!B13/12</f>
        <v>1114628.8270240119</v>
      </c>
      <c r="DT10" s="24">
        <f ca="1">DS10+'(Other Computations)'!B61*(DS9-DS10)/Inputs!B13/12</f>
        <v>1114042.0897260578</v>
      </c>
      <c r="DU10" s="24">
        <f ca="1">DT10+'(Other Computations)'!B61*(DT9-DT10)/Inputs!B13/12</f>
        <v>1113461.5426268042</v>
      </c>
      <c r="DV10" s="24">
        <f ca="1">DU10+'(Other Computations)'!B61*(DU9-DU10)/Inputs!B13/12</f>
        <v>1113074.9243270408</v>
      </c>
      <c r="DW10" s="24">
        <f ca="1">DV10+'(Other Computations)'!B61*(DV9-DV10)/Inputs!B13/12</f>
        <v>1112592.3926214809</v>
      </c>
      <c r="DX10" s="24">
        <f ca="1">DW10+'(Other Computations)'!B61*(DW9-DW10)/Inputs!B13/12</f>
        <v>1112061.3299474358</v>
      </c>
      <c r="DY10" s="24">
        <f ca="1">DX10+'(Other Computations)'!B61*(DX9-DX10)/Inputs!B13/12</f>
        <v>1111606.9895762093</v>
      </c>
      <c r="DZ10" s="24">
        <f ca="1">DY10+'(Other Computations)'!B61*(DY9-DY10)/Inputs!B13/12</f>
        <v>1111180.6423941012</v>
      </c>
      <c r="EA10" s="25">
        <f ca="1">SUM(DO10:DZ10)</f>
        <v>13366269.973052345</v>
      </c>
      <c r="EB10" s="24">
        <f ca="1">DZ10+'(Other Computations)'!B61*(DZ9-DZ10)/Inputs!B13/12</f>
        <v>1110628.6684344113</v>
      </c>
      <c r="EC10" s="24">
        <f ca="1">EB10+'(Other Computations)'!B61*(EB9-EB10)/Inputs!B13/12</f>
        <v>1110190.1009384496</v>
      </c>
      <c r="ED10" s="24">
        <f ca="1">EC10+'(Other Computations)'!B61*(EC9-EC10)/Inputs!B13/12</f>
        <v>1109712.2552977118</v>
      </c>
      <c r="EE10" s="24">
        <f ca="1">ED10+'(Other Computations)'!B61*(ED9-ED10)/Inputs!B13/12</f>
        <v>1109251.5441850538</v>
      </c>
      <c r="EF10" s="24">
        <f ca="1">EE10+'(Other Computations)'!B61*(EE9-EE10)/Inputs!B13/12</f>
        <v>1108769.8593240262</v>
      </c>
      <c r="EG10" s="24">
        <f ca="1">EF10+'(Other Computations)'!B61*(EF9-EF10)/Inputs!B13/12</f>
        <v>1108273.642851003</v>
      </c>
      <c r="EH10" s="24">
        <f ca="1">EG10+'(Other Computations)'!B61*(EG9-EG10)/Inputs!B13/12</f>
        <v>1107752.9622229817</v>
      </c>
      <c r="EI10" s="24">
        <f ca="1">EH10+'(Other Computations)'!B61*(EH9-EH10)/Inputs!B13/12</f>
        <v>1107409.0497597102</v>
      </c>
      <c r="EJ10" s="24">
        <f ca="1">EI10+'(Other Computations)'!B61*(EI9-EI10)/Inputs!B13/12</f>
        <v>1106907.5674363449</v>
      </c>
      <c r="EK10" s="24">
        <f ca="1">EJ10+'(Other Computations)'!B61*(EJ9-EJ10)/Inputs!B13/12</f>
        <v>1106451.725983388</v>
      </c>
      <c r="EL10" s="24">
        <f ca="1">EK10+'(Other Computations)'!B61*(EK9-EK10)/Inputs!B13/12</f>
        <v>1105915.2887271012</v>
      </c>
      <c r="EM10" s="24">
        <f ca="1">EL10+'(Other Computations)'!B61*(EL9-EL10)/Inputs!B13/12</f>
        <v>1105475.4681574667</v>
      </c>
      <c r="EN10" s="25">
        <f ca="1">SUM(EB10:EM10)</f>
        <v>13296738.133317649</v>
      </c>
    </row>
    <row r="11" spans="1:144" ht="12.75" customHeight="1" outlineLevel="1">
      <c r="A11" s="11" t="str">
        <f>Labels!B34</f>
        <v>Short Expected Demand</v>
      </c>
      <c r="B11" s="24">
        <f>'(Other Computations)'!B8+'(Other Computations)'!B61*0/Inputs!B14/12</f>
        <v>1166666.6666666667</v>
      </c>
      <c r="C11" s="24">
        <f ca="1">B11+'(Other Computations)'!B61*(B9-B11)/Inputs!B14/12</f>
        <v>1163210.6699929691</v>
      </c>
      <c r="D11" s="24">
        <f ca="1">C11+'(Other Computations)'!B61*(C9-C11)/Inputs!B14/12</f>
        <v>1160645.5309232066</v>
      </c>
      <c r="E11" s="24">
        <f ca="1">D11+'(Other Computations)'!B61*(D9-D11)/Inputs!B14/12</f>
        <v>1158119.3021547303</v>
      </c>
      <c r="F11" s="24">
        <f ca="1">E11+'(Other Computations)'!B61*(E9-E11)/Inputs!B14/12</f>
        <v>1155892.8161119206</v>
      </c>
      <c r="G11" s="24">
        <f ca="1">F11+'(Other Computations)'!B61*(F9-F11)/Inputs!B14/12</f>
        <v>1153549.0662574205</v>
      </c>
      <c r="H11" s="24">
        <f ca="1">G11+'(Other Computations)'!B61*(G9-G11)/Inputs!B14/12</f>
        <v>1150735.503038537</v>
      </c>
      <c r="I11" s="24">
        <f ca="1">H11+'(Other Computations)'!B61*(H9-H11)/Inputs!B14/12</f>
        <v>1147996.7776547587</v>
      </c>
      <c r="J11" s="24">
        <f ca="1">I11+'(Other Computations)'!B61*(I9-I11)/Inputs!B14/12</f>
        <v>1145797.7474446835</v>
      </c>
      <c r="K11" s="24">
        <f ca="1">J11+'(Other Computations)'!B61*(J9-J11)/Inputs!B14/12</f>
        <v>1143472.3738156194</v>
      </c>
      <c r="L11" s="24">
        <f ca="1">K11+'(Other Computations)'!B61*(K9-K11)/Inputs!B14/12</f>
        <v>1140398.2726506086</v>
      </c>
      <c r="M11" s="24">
        <f ca="1">L11+'(Other Computations)'!B61*(L9-L11)/Inputs!B14/12</f>
        <v>1138468.5358368561</v>
      </c>
      <c r="N11" s="25">
        <f ca="1">SUM(B11:M11)</f>
        <v>13824953.262547979</v>
      </c>
      <c r="O11" s="24">
        <f ca="1">M11+'(Other Computations)'!B61*(M9-M11)/Inputs!B14/12</f>
        <v>1136645.0254571997</v>
      </c>
      <c r="P11" s="24">
        <f ca="1">O11+'(Other Computations)'!B61*(O9-O11)/Inputs!B14/12</f>
        <v>1133798.8140735303</v>
      </c>
      <c r="Q11" s="24">
        <f ca="1">P11+'(Other Computations)'!B61*(P9-P11)/Inputs!B14/12</f>
        <v>1131047.5618036068</v>
      </c>
      <c r="R11" s="24">
        <f ca="1">Q11+'(Other Computations)'!B61*(Q9-Q11)/Inputs!B14/12</f>
        <v>1128982.9455752324</v>
      </c>
      <c r="S11" s="24">
        <f ca="1">R11+'(Other Computations)'!B61*(R9-R11)/Inputs!B14/12</f>
        <v>1126134.1311734475</v>
      </c>
      <c r="T11" s="24">
        <f ca="1">S11+'(Other Computations)'!B61*(S9-S11)/Inputs!B14/12</f>
        <v>1123430.381556557</v>
      </c>
      <c r="U11" s="24">
        <f ca="1">T11+'(Other Computations)'!B61*(T9-T11)/Inputs!B14/12</f>
        <v>1121390.6496694591</v>
      </c>
      <c r="V11" s="24">
        <f ca="1">U11+'(Other Computations)'!B61*(U9-U11)/Inputs!B14/12</f>
        <v>1118735.2357824766</v>
      </c>
      <c r="W11" s="24">
        <f ca="1">V11+'(Other Computations)'!B61*(V9-V11)/Inputs!B14/12</f>
        <v>1116098.3783085118</v>
      </c>
      <c r="X11" s="24">
        <f ca="1">W11+'(Other Computations)'!B61*(W9-W11)/Inputs!B14/12</f>
        <v>1114292.2185949627</v>
      </c>
      <c r="Y11" s="24">
        <f ca="1">X11+'(Other Computations)'!B61*(X9-X11)/Inputs!B14/12</f>
        <v>1112350.314541724</v>
      </c>
      <c r="Z11" s="24">
        <f ca="1">Y11+'(Other Computations)'!B61*(Y9-Y11)/Inputs!B14/12</f>
        <v>1110286.4667456155</v>
      </c>
      <c r="AA11" s="25">
        <f ca="1">SUM(O11:Z11)</f>
        <v>13473192.123282323</v>
      </c>
      <c r="AB11" s="24">
        <f ca="1">Z11+'(Other Computations)'!B61*(Z9-Z11)/Inputs!B14/12</f>
        <v>1108455.3070416329</v>
      </c>
      <c r="AC11" s="24">
        <f ca="1">AB11+'(Other Computations)'!B61*(AB9-AB11)/Inputs!B14/12</f>
        <v>1107091.8111089501</v>
      </c>
      <c r="AD11" s="24">
        <f ca="1">AC11+'(Other Computations)'!B61*(AC9-AC11)/Inputs!B14/12</f>
        <v>1104763.3103873278</v>
      </c>
      <c r="AE11" s="24">
        <f ca="1">AD11+'(Other Computations)'!B61*(AD9-AD11)/Inputs!B14/12</f>
        <v>1102765.0131847721</v>
      </c>
      <c r="AF11" s="24">
        <f ca="1">AE11+'(Other Computations)'!B61*(AE9-AE11)/Inputs!B14/12</f>
        <v>1100705.4789945292</v>
      </c>
      <c r="AG11" s="24">
        <f ca="1">AF11+'(Other Computations)'!B61*(AF9-AF11)/Inputs!B14/12</f>
        <v>1098936.9867043144</v>
      </c>
      <c r="AH11" s="24">
        <f ca="1">AG11+'(Other Computations)'!B61*(AG9-AG11)/Inputs!B14/12</f>
        <v>1096800.2438643449</v>
      </c>
      <c r="AI11" s="24">
        <f ca="1">AH11+'(Other Computations)'!B61*(AH9-AH11)/Inputs!B14/12</f>
        <v>1094507.4238378452</v>
      </c>
      <c r="AJ11" s="24">
        <f ca="1">AI11+'(Other Computations)'!B61*(AI9-AI11)/Inputs!B14/12</f>
        <v>1092651.1559448971</v>
      </c>
      <c r="AK11" s="24">
        <f ca="1">AJ11+'(Other Computations)'!B61*(AJ9-AJ11)/Inputs!B14/12</f>
        <v>1091029.594049932</v>
      </c>
      <c r="AL11" s="24">
        <f ca="1">AK11+'(Other Computations)'!B61*(AK9-AK11)/Inputs!B14/12</f>
        <v>1088625.456530669</v>
      </c>
      <c r="AM11" s="24">
        <f ca="1">AL11+'(Other Computations)'!B61*(AL9-AL11)/Inputs!B14/12</f>
        <v>1087070.6644993369</v>
      </c>
      <c r="AN11" s="25">
        <f ca="1">SUM(AB11:AM11)</f>
        <v>13173402.446148552</v>
      </c>
      <c r="AO11" s="24">
        <f ca="1">AM11+'(Other Computations)'!B61*(AM9-AM11)/Inputs!B14/12</f>
        <v>1085396.0788074229</v>
      </c>
      <c r="AP11" s="24">
        <f ca="1">AO11+'(Other Computations)'!B61*(AO9-AO11)/Inputs!B14/12</f>
        <v>1083494.2408738106</v>
      </c>
      <c r="AQ11" s="24">
        <f ca="1">AP11+'(Other Computations)'!B61*(AP9-AP11)/Inputs!B14/12</f>
        <v>1082192.9255938672</v>
      </c>
      <c r="AR11" s="24">
        <f ca="1">AQ11+'(Other Computations)'!B61*(AQ9-AQ11)/Inputs!B14/12</f>
        <v>1081120.8157343918</v>
      </c>
      <c r="AS11" s="24">
        <f ca="1">AR11+'(Other Computations)'!B61*(AR9-AR11)/Inputs!B14/12</f>
        <v>1079319.4641821303</v>
      </c>
      <c r="AT11" s="24">
        <f ca="1">AS11+'(Other Computations)'!B61*(AS9-AS11)/Inputs!B14/12</f>
        <v>1077605.576099274</v>
      </c>
      <c r="AU11" s="24">
        <f ca="1">AT11+'(Other Computations)'!B61*(AT9-AT11)/Inputs!B14/12</f>
        <v>1076210.0268522608</v>
      </c>
      <c r="AV11" s="24">
        <f ca="1">AU11+'(Other Computations)'!B61*(AU9-AU11)/Inputs!B14/12</f>
        <v>1073861.4827156963</v>
      </c>
      <c r="AW11" s="24">
        <f ca="1">AV11+'(Other Computations)'!B61*(AV9-AV11)/Inputs!B14/12</f>
        <v>1071622.2133369539</v>
      </c>
      <c r="AX11" s="24">
        <f ca="1">AW11+'(Other Computations)'!B61*(AW9-AW11)/Inputs!B14/12</f>
        <v>1069322.1116162397</v>
      </c>
      <c r="AY11" s="24">
        <f ca="1">AX11+'(Other Computations)'!B61*(AX9-AX11)/Inputs!B14/12</f>
        <v>1067418.9000847475</v>
      </c>
      <c r="AZ11" s="24">
        <f ca="1">AY11+'(Other Computations)'!B61*(AY9-AY11)/Inputs!B14/12</f>
        <v>1065130.4044877738</v>
      </c>
      <c r="BA11" s="25">
        <f ca="1">SUM(AO11:AZ11)</f>
        <v>12912694.240384568</v>
      </c>
      <c r="BB11" s="24">
        <f ca="1">AZ11+'(Other Computations)'!B61*(AZ9-AZ11)/Inputs!B14/12</f>
        <v>1063675.7295617831</v>
      </c>
      <c r="BC11" s="24">
        <f ca="1">BB11+'(Other Computations)'!B61*(BB9-BB11)/Inputs!B14/12</f>
        <v>1062718.2067543906</v>
      </c>
      <c r="BD11" s="24">
        <f ca="1">BC11+'(Other Computations)'!B61*(BC9-BC11)/Inputs!B14/12</f>
        <v>1060998.1933376666</v>
      </c>
      <c r="BE11" s="24">
        <f ca="1">BD11+'(Other Computations)'!B61*(BD9-BD11)/Inputs!B14/12</f>
        <v>1059018.8532665032</v>
      </c>
      <c r="BF11" s="24">
        <f ca="1">BE11+'(Other Computations)'!B61*(BE9-BE11)/Inputs!B14/12</f>
        <v>1057516.5049556436</v>
      </c>
      <c r="BG11" s="24">
        <f ca="1">BF11+'(Other Computations)'!B61*(BF9-BF11)/Inputs!B14/12</f>
        <v>1056202.7518314777</v>
      </c>
      <c r="BH11" s="24">
        <f ca="1">BG11+'(Other Computations)'!B61*(BG9-BG11)/Inputs!B14/12</f>
        <v>1054529.5139942188</v>
      </c>
      <c r="BI11" s="24">
        <f ca="1">BH11+'(Other Computations)'!B61*(BH9-BH11)/Inputs!B14/12</f>
        <v>1052544.3483847568</v>
      </c>
      <c r="BJ11" s="24">
        <f ca="1">BI11+'(Other Computations)'!B61*(BI9-BI11)/Inputs!B14/12</f>
        <v>1051750.4851793055</v>
      </c>
      <c r="BK11" s="24">
        <f ca="1">BJ11+'(Other Computations)'!B61*(BJ9-BJ11)/Inputs!B14/12</f>
        <v>1050225.502456889</v>
      </c>
      <c r="BL11" s="24">
        <f ca="1">BK11+'(Other Computations)'!B61*(BK9-BK11)/Inputs!B14/12</f>
        <v>1049222.3737285177</v>
      </c>
      <c r="BM11" s="24">
        <f ca="1">BL11+'(Other Computations)'!B61*(BL9-BL11)/Inputs!B14/12</f>
        <v>1047661.3553993906</v>
      </c>
      <c r="BN11" s="25">
        <f ca="1">SUM(BB11:BM11)</f>
        <v>12666063.818850541</v>
      </c>
      <c r="BO11" s="24">
        <f ca="1">BM11+'(Other Computations)'!B61*(BM9-BM11)/Inputs!B14/12</f>
        <v>1046160.7838563661</v>
      </c>
      <c r="BP11" s="24">
        <f ca="1">BO11+'(Other Computations)'!B61*(BO9-BO11)/Inputs!B14/12</f>
        <v>1045117.5605132486</v>
      </c>
      <c r="BQ11" s="24">
        <f ca="1">BP11+'(Other Computations)'!B61*(BP9-BP11)/Inputs!B14/12</f>
        <v>1044125.4263551814</v>
      </c>
      <c r="BR11" s="24">
        <f ca="1">BQ11+'(Other Computations)'!B61*(BQ9-BQ11)/Inputs!B14/12</f>
        <v>1042745.9473513871</v>
      </c>
      <c r="BS11" s="24">
        <f ca="1">BR11+'(Other Computations)'!B61*(BR9-BR11)/Inputs!B14/12</f>
        <v>1041681.5034541666</v>
      </c>
      <c r="BT11" s="24">
        <f ca="1">BS11+'(Other Computations)'!B61*(BS9-BS11)/Inputs!B14/12</f>
        <v>1040083.7233519707</v>
      </c>
      <c r="BU11" s="24">
        <f ca="1">BT11+'(Other Computations)'!B61*(BT9-BT11)/Inputs!B14/12</f>
        <v>1039121.5924413983</v>
      </c>
      <c r="BV11" s="24">
        <f ca="1">BU11+'(Other Computations)'!B61*(BU9-BU11)/Inputs!B14/12</f>
        <v>1038109.6258645813</v>
      </c>
      <c r="BW11" s="24">
        <f ca="1">BV11+'(Other Computations)'!B61*(BV9-BV11)/Inputs!B14/12</f>
        <v>1036633.2998877994</v>
      </c>
      <c r="BX11" s="24">
        <f ca="1">BW11+'(Other Computations)'!B61*(BW9-BW11)/Inputs!B14/12</f>
        <v>1034735.1372612301</v>
      </c>
      <c r="BY11" s="24">
        <f ca="1">BX11+'(Other Computations)'!B61*(BX9-BX11)/Inputs!B14/12</f>
        <v>1032716.2804694669</v>
      </c>
      <c r="BZ11" s="24">
        <f ca="1">BY11+'(Other Computations)'!B61*(BY9-BY11)/Inputs!B14/12</f>
        <v>1030997.0617316801</v>
      </c>
      <c r="CA11" s="25">
        <f ca="1">SUM(BO11:BZ11)</f>
        <v>12472227.942538476</v>
      </c>
      <c r="CB11" s="24">
        <f ca="1">BZ11+'(Other Computations)'!B61*(BZ9-BZ11)/Inputs!B14/12</f>
        <v>1029587.5205028357</v>
      </c>
      <c r="CC11" s="24">
        <f ca="1">CB11+'(Other Computations)'!B61*(CB9-CB11)/Inputs!B14/12</f>
        <v>1027521.187033949</v>
      </c>
      <c r="CD11" s="24">
        <f ca="1">CC11+'(Other Computations)'!B61*(CC9-CC11)/Inputs!B14/12</f>
        <v>1025730.5628847113</v>
      </c>
      <c r="CE11" s="24">
        <f ca="1">CD11+'(Other Computations)'!B61*(CD9-CD11)/Inputs!B14/12</f>
        <v>1024393.3350076868</v>
      </c>
      <c r="CF11" s="24">
        <f ca="1">CE11+'(Other Computations)'!B61*(CE9-CE11)/Inputs!B14/12</f>
        <v>1022223.4670550165</v>
      </c>
      <c r="CG11" s="24">
        <f ca="1">CF11+'(Other Computations)'!B61*(CF9-CF11)/Inputs!B14/12</f>
        <v>1020984.3603394951</v>
      </c>
      <c r="CH11" s="24">
        <f ca="1">CG11+'(Other Computations)'!B61*(CG9-CG11)/Inputs!B14/12</f>
        <v>1019690.7361972707</v>
      </c>
      <c r="CI11" s="24">
        <f ca="1">CH11+'(Other Computations)'!B61*(CH9-CH11)/Inputs!B14/12</f>
        <v>1018224.2918647381</v>
      </c>
      <c r="CJ11" s="24">
        <f ca="1">CI11+'(Other Computations)'!B61*(CI9-CI11)/Inputs!B14/12</f>
        <v>1017352.165074731</v>
      </c>
      <c r="CK11" s="24">
        <f ca="1">CJ11+'(Other Computations)'!B61*(CJ9-CJ11)/Inputs!B14/12</f>
        <v>1015611.5230089338</v>
      </c>
      <c r="CL11" s="24">
        <f ca="1">CK11+'(Other Computations)'!B61*(CK9-CK11)/Inputs!B14/12</f>
        <v>1013993.23605562</v>
      </c>
      <c r="CM11" s="24">
        <f ca="1">CL11+'(Other Computations)'!B61*(CL9-CL11)/Inputs!B14/12</f>
        <v>1012757.4926233185</v>
      </c>
      <c r="CN11" s="25">
        <f ca="1">SUM(CB11:CM11)</f>
        <v>12248069.877648305</v>
      </c>
      <c r="CO11" s="24">
        <f ca="1">CM11+'(Other Computations)'!B61*(CM9-CM11)/Inputs!B14/12</f>
        <v>1011162.9058844232</v>
      </c>
      <c r="CP11" s="24">
        <f ca="1">CO11+'(Other Computations)'!B61*(CO9-CO11)/Inputs!B14/12</f>
        <v>1009959.746522999</v>
      </c>
      <c r="CQ11" s="24">
        <f ca="1">CP11+'(Other Computations)'!B61*(CP9-CP11)/Inputs!B14/12</f>
        <v>1008944.4971715107</v>
      </c>
      <c r="CR11" s="24">
        <f ca="1">CQ11+'(Other Computations)'!B61*(CQ9-CQ11)/Inputs!B14/12</f>
        <v>1008174.2050589104</v>
      </c>
      <c r="CS11" s="24">
        <f ca="1">CR11+'(Other Computations)'!B61*(CR9-CR11)/Inputs!B14/12</f>
        <v>1006263.0532438542</v>
      </c>
      <c r="CT11" s="24">
        <f ca="1">CS11+'(Other Computations)'!B61*(CS9-CS11)/Inputs!B14/12</f>
        <v>1005726.460221134</v>
      </c>
      <c r="CU11" s="24">
        <f ca="1">CT11+'(Other Computations)'!B61*(CT9-CT11)/Inputs!B14/12</f>
        <v>1004460.827009076</v>
      </c>
      <c r="CV11" s="24">
        <f ca="1">CU11+'(Other Computations)'!B61*(CU9-CU11)/Inputs!B14/12</f>
        <v>1003456.7076718003</v>
      </c>
      <c r="CW11" s="24">
        <f ca="1">CV11+'(Other Computations)'!B61*(CV9-CV11)/Inputs!B14/12</f>
        <v>1002539.0746803294</v>
      </c>
      <c r="CX11" s="24">
        <f ca="1">CW11+'(Other Computations)'!B61*(CW9-CW11)/Inputs!B14/12</f>
        <v>1001427.4537088564</v>
      </c>
      <c r="CY11" s="24">
        <f ca="1">CX11+'(Other Computations)'!B61*(CX9-CX11)/Inputs!B14/12</f>
        <v>999589.95038846973</v>
      </c>
      <c r="CZ11" s="24">
        <f ca="1">CY11+'(Other Computations)'!B61*(CY9-CY11)/Inputs!B14/12</f>
        <v>998872.52226518199</v>
      </c>
      <c r="DA11" s="25">
        <f ca="1">SUM(CO11:CZ11)</f>
        <v>12060577.403826548</v>
      </c>
      <c r="DB11" s="24">
        <f ca="1">CZ11+'(Other Computations)'!B61*(CZ9-CZ11)/Inputs!B14/12</f>
        <v>997944.48630309955</v>
      </c>
      <c r="DC11" s="24">
        <f ca="1">DB11+'(Other Computations)'!B61*(DB9-DB11)/Inputs!B14/12</f>
        <v>996623.22801856219</v>
      </c>
      <c r="DD11" s="24">
        <f ca="1">DC11+'(Other Computations)'!B61*(DC9-DC11)/Inputs!B14/12</f>
        <v>996109.61605472153</v>
      </c>
      <c r="DE11" s="24">
        <f ca="1">DD11+'(Other Computations)'!B61*(DD9-DD11)/Inputs!B14/12</f>
        <v>995273.12444022286</v>
      </c>
      <c r="DF11" s="24">
        <f ca="1">DE11+'(Other Computations)'!B61*(DE9-DE11)/Inputs!B14/12</f>
        <v>994617.46141907712</v>
      </c>
      <c r="DG11" s="24">
        <f ca="1">DF11+'(Other Computations)'!B61*(DF9-DF11)/Inputs!B14/12</f>
        <v>992798.34844491386</v>
      </c>
      <c r="DH11" s="24">
        <f ca="1">DG11+'(Other Computations)'!B61*(DG9-DG11)/Inputs!B14/12</f>
        <v>992002.08360918064</v>
      </c>
      <c r="DI11" s="24">
        <f ca="1">DH11+'(Other Computations)'!B61*(DH9-DH11)/Inputs!B14/12</f>
        <v>990647.84044169507</v>
      </c>
      <c r="DJ11" s="24">
        <f ca="1">DI11+'(Other Computations)'!B61*(DI9-DI11)/Inputs!B14/12</f>
        <v>989364.64889876253</v>
      </c>
      <c r="DK11" s="24">
        <f ca="1">DJ11+'(Other Computations)'!B61*(DJ9-DJ11)/Inputs!B14/12</f>
        <v>988170.99299480824</v>
      </c>
      <c r="DL11" s="24">
        <f ca="1">DK11+'(Other Computations)'!B61*(DK9-DK11)/Inputs!B14/12</f>
        <v>987569.20925367705</v>
      </c>
      <c r="DM11" s="24">
        <f ca="1">DL11+'(Other Computations)'!B61*(DL9-DL11)/Inputs!B14/12</f>
        <v>986834.92260734225</v>
      </c>
      <c r="DN11" s="25">
        <f ca="1">SUM(DB11:DM11)</f>
        <v>11907955.96248606</v>
      </c>
      <c r="DO11" s="24">
        <f ca="1">DM11+'(Other Computations)'!B61*(DM9-DM11)/Inputs!B14/12</f>
        <v>985783.75006509305</v>
      </c>
      <c r="DP11" s="24">
        <f ca="1">DO11+'(Other Computations)'!B61*(DO9-DO11)/Inputs!B14/12</f>
        <v>985117.72703616763</v>
      </c>
      <c r="DQ11" s="24">
        <f ca="1">DP11+'(Other Computations)'!B61*(DP9-DP11)/Inputs!B14/12</f>
        <v>983744.61544638232</v>
      </c>
      <c r="DR11" s="24">
        <f ca="1">DQ11+'(Other Computations)'!B61*(DQ9-DQ11)/Inputs!B14/12</f>
        <v>982736.15055046778</v>
      </c>
      <c r="DS11" s="24">
        <f ca="1">DR11+'(Other Computations)'!B61*(DR9-DR11)/Inputs!B14/12</f>
        <v>981264.65704774973</v>
      </c>
      <c r="DT11" s="24">
        <f ca="1">DS11+'(Other Computations)'!B61*(DS9-DS11)/Inputs!B14/12</f>
        <v>979596.51339858444</v>
      </c>
      <c r="DU11" s="24">
        <f ca="1">DT11+'(Other Computations)'!B61*(DT9-DT11)/Inputs!B14/12</f>
        <v>977980.53047427768</v>
      </c>
      <c r="DV11" s="24">
        <f ca="1">DU11+'(Other Computations)'!B61*(DU9-DU11)/Inputs!B14/12</f>
        <v>977542.50140003837</v>
      </c>
      <c r="DW11" s="24">
        <f ca="1">DV11+'(Other Computations)'!B61*(DV9-DV11)/Inputs!B14/12</f>
        <v>976529.70592955372</v>
      </c>
      <c r="DX11" s="24">
        <f ca="1">DW11+'(Other Computations)'!B61*(DW9-DW11)/Inputs!B14/12</f>
        <v>975233.08942267078</v>
      </c>
      <c r="DY11" s="24">
        <f ca="1">DX11+'(Other Computations)'!B61*(DX9-DX11)/Inputs!B14/12</f>
        <v>974407.43942482234</v>
      </c>
      <c r="DZ11" s="24">
        <f ca="1">DY11+'(Other Computations)'!B61*(DY9-DY11)/Inputs!B14/12</f>
        <v>973754.90563983179</v>
      </c>
      <c r="EA11" s="25">
        <f ca="1">SUM(DO11:DZ11)</f>
        <v>11753691.585835638</v>
      </c>
      <c r="EB11" s="24">
        <f ca="1">DZ11+'(Other Computations)'!B61*(DZ9-DZ11)/Inputs!B14/12</f>
        <v>972351.75266994536</v>
      </c>
      <c r="EC11" s="24">
        <f ca="1">EB11+'(Other Computations)'!B61*(EB9-EB11)/Inputs!B14/12</f>
        <v>971640.86041312618</v>
      </c>
      <c r="ED11" s="24">
        <f ca="1">EC11+'(Other Computations)'!B61*(EC9-EC11)/Inputs!B14/12</f>
        <v>970698.08157599578</v>
      </c>
      <c r="EE11" s="24">
        <f ca="1">ED11+'(Other Computations)'!B61*(ED9-ED11)/Inputs!B14/12</f>
        <v>969864.5673128498</v>
      </c>
      <c r="EF11" s="24">
        <f ca="1">EE11+'(Other Computations)'!B61*(EE9-EE11)/Inputs!B14/12</f>
        <v>968910.38838101993</v>
      </c>
      <c r="EG11" s="24">
        <f ca="1">EF11+'(Other Computations)'!B61*(EF9-EF11)/Inputs!B14/12</f>
        <v>967875.58219486685</v>
      </c>
      <c r="EH11" s="24">
        <f ca="1">EG11+'(Other Computations)'!B61*(EG9-EG11)/Inputs!B14/12</f>
        <v>966701.47149140772</v>
      </c>
      <c r="EI11" s="24">
        <f ca="1">EH11+'(Other Computations)'!B61*(EH9-EH11)/Inputs!B14/12</f>
        <v>966597.04519416124</v>
      </c>
      <c r="EJ11" s="24">
        <f ca="1">EI11+'(Other Computations)'!B61*(EI9-EI11)/Inputs!B14/12</f>
        <v>965543.87353960203</v>
      </c>
      <c r="EK11" s="24">
        <f ca="1">EJ11+'(Other Computations)'!B61*(EJ9-EJ11)/Inputs!B14/12</f>
        <v>964772.20945931575</v>
      </c>
      <c r="EL11" s="24">
        <f ca="1">EK11+'(Other Computations)'!B61*(EK9-EK11)/Inputs!B14/12</f>
        <v>963521.35698442941</v>
      </c>
      <c r="EM11" s="24">
        <f ca="1">EL11+'(Other Computations)'!B61*(EL9-EL11)/Inputs!B14/12</f>
        <v>962860.12706304877</v>
      </c>
      <c r="EN11" s="25">
        <f ca="1">SUM(EB11:EM11)</f>
        <v>11611337.316279769</v>
      </c>
    </row>
    <row r="12" spans="1:144" ht="12.75" customHeight="1" outlineLevel="1">
      <c r="A12" s="11" t="str">
        <f>Labels!B24</f>
        <v>Consumption</v>
      </c>
      <c r="B12" s="24">
        <f>Inputs!B34*'(Other Computations)'!B54</f>
        <v>728000</v>
      </c>
      <c r="C12" s="24">
        <f ca="1">Inputs!B34*'(Other Computations)'!C54</f>
        <v>727848.83410340163</v>
      </c>
      <c r="D12" s="24">
        <f ca="1">Inputs!B34*'(Other Computations)'!D54</f>
        <v>727599.11122668383</v>
      </c>
      <c r="E12" s="24">
        <f ca="1">Inputs!B34*'(Other Computations)'!E54</f>
        <v>727428.55445108423</v>
      </c>
      <c r="F12" s="24">
        <f ca="1">Inputs!B34*'(Other Computations)'!F54</f>
        <v>727182.55940809054</v>
      </c>
      <c r="G12" s="24">
        <f ca="1">Inputs!B34*'(Other Computations)'!G54</f>
        <v>726961.23798333376</v>
      </c>
      <c r="H12" s="24">
        <f ca="1">Inputs!B34*'(Other Computations)'!H54</f>
        <v>726714.72060917632</v>
      </c>
      <c r="I12" s="24">
        <f ca="1">Inputs!B34*'(Other Computations)'!I54</f>
        <v>726484.44337114191</v>
      </c>
      <c r="J12" s="24">
        <f ca="1">Inputs!B34*'(Other Computations)'!J54</f>
        <v>726229.49475686497</v>
      </c>
      <c r="K12" s="24">
        <f ca="1">Inputs!B34*'(Other Computations)'!K54</f>
        <v>725976.44266971014</v>
      </c>
      <c r="L12" s="24">
        <f ca="1">Inputs!B34*'(Other Computations)'!L54</f>
        <v>725834.52919965063</v>
      </c>
      <c r="M12" s="24">
        <f ca="1">Inputs!B34*'(Other Computations)'!M54</f>
        <v>725614.65287137812</v>
      </c>
      <c r="N12" s="25">
        <f ca="1">SUM(B12:M12)</f>
        <v>8721874.5806505159</v>
      </c>
      <c r="O12" s="24">
        <f ca="1">Inputs!B34*'(Other Computations)'!O54</f>
        <v>725393.78366854449</v>
      </c>
      <c r="P12" s="24">
        <f ca="1">Inputs!B34*'(Other Computations)'!P54</f>
        <v>725125.77477167943</v>
      </c>
      <c r="Q12" s="24">
        <f ca="1">Inputs!B34*'(Other Computations)'!Q54</f>
        <v>724941.53010868432</v>
      </c>
      <c r="R12" s="24">
        <f ca="1">Inputs!B34*'(Other Computations)'!R54</f>
        <v>724701.69323127856</v>
      </c>
      <c r="S12" s="24">
        <f ca="1">Inputs!B34*'(Other Computations)'!S54</f>
        <v>724459.22185273946</v>
      </c>
      <c r="T12" s="24">
        <f ca="1">Inputs!B34*'(Other Computations)'!T54</f>
        <v>724244.94057347521</v>
      </c>
      <c r="U12" s="24">
        <f ca="1">Inputs!B34*'(Other Computations)'!U54</f>
        <v>724014.11451817374</v>
      </c>
      <c r="V12" s="24">
        <f ca="1">Inputs!B34*'(Other Computations)'!V54</f>
        <v>723737.31422166293</v>
      </c>
      <c r="W12" s="24">
        <f ca="1">Inputs!B34*'(Other Computations)'!W54</f>
        <v>723512.81947819307</v>
      </c>
      <c r="X12" s="24">
        <f ca="1">Inputs!B34*'(Other Computations)'!X54</f>
        <v>723263.81206819788</v>
      </c>
      <c r="Y12" s="24">
        <f ca="1">Inputs!B34*'(Other Computations)'!Y54</f>
        <v>723013.09719302517</v>
      </c>
      <c r="Z12" s="24">
        <f ca="1">Inputs!B34*'(Other Computations)'!Z54</f>
        <v>722752.07534166111</v>
      </c>
      <c r="AA12" s="25">
        <f ca="1">SUM(O12:Z12)</f>
        <v>8689160.1770273149</v>
      </c>
      <c r="AB12" s="24">
        <f ca="1">Inputs!B34*'(Other Computations)'!AB54</f>
        <v>722483.78577699617</v>
      </c>
      <c r="AC12" s="24">
        <f ca="1">Inputs!B34*'(Other Computations)'!AC54</f>
        <v>722195.09717252012</v>
      </c>
      <c r="AD12" s="24">
        <f ca="1">Inputs!B34*'(Other Computations)'!AD54</f>
        <v>721941.82928296516</v>
      </c>
      <c r="AE12" s="24">
        <f ca="1">Inputs!B34*'(Other Computations)'!AE54</f>
        <v>721676.96680901886</v>
      </c>
      <c r="AF12" s="24">
        <f ca="1">Inputs!B34*'(Other Computations)'!AF54</f>
        <v>721370.28406698618</v>
      </c>
      <c r="AG12" s="24">
        <f ca="1">Inputs!B34*'(Other Computations)'!AG54</f>
        <v>721059.45824479382</v>
      </c>
      <c r="AH12" s="24">
        <f ca="1">Inputs!B34*'(Other Computations)'!AH54</f>
        <v>720762.66680337954</v>
      </c>
      <c r="AI12" s="24">
        <f ca="1">Inputs!B34*'(Other Computations)'!AI54</f>
        <v>720419.52432480548</v>
      </c>
      <c r="AJ12" s="24">
        <f ca="1">Inputs!B34*'(Other Computations)'!AJ54</f>
        <v>720180.50601052959</v>
      </c>
      <c r="AK12" s="24">
        <f ca="1">Inputs!B34*'(Other Computations)'!AK54</f>
        <v>719938.57764742523</v>
      </c>
      <c r="AL12" s="24">
        <f ca="1">Inputs!B34*'(Other Computations)'!AL54</f>
        <v>719637.72581534577</v>
      </c>
      <c r="AM12" s="24">
        <f ca="1">Inputs!B34*'(Other Computations)'!AM54</f>
        <v>719379.2088841045</v>
      </c>
      <c r="AN12" s="25">
        <f ca="1">SUM(AB12:AM12)</f>
        <v>8651045.630838871</v>
      </c>
      <c r="AO12" s="24">
        <f ca="1">Inputs!B34*'(Other Computations)'!AO54</f>
        <v>719160.20275391289</v>
      </c>
      <c r="AP12" s="24">
        <f ca="1">Inputs!B34*'(Other Computations)'!AP54</f>
        <v>718852.68790194963</v>
      </c>
      <c r="AQ12" s="24">
        <f ca="1">Inputs!B34*'(Other Computations)'!AQ54</f>
        <v>718545.86640231393</v>
      </c>
      <c r="AR12" s="24">
        <f ca="1">Inputs!B34*'(Other Computations)'!AR54</f>
        <v>718218.21705049661</v>
      </c>
      <c r="AS12" s="24">
        <f ca="1">Inputs!B34*'(Other Computations)'!AS54</f>
        <v>717941.88350418734</v>
      </c>
      <c r="AT12" s="24">
        <f ca="1">Inputs!B34*'(Other Computations)'!AT54</f>
        <v>717748.71181776805</v>
      </c>
      <c r="AU12" s="24">
        <f ca="1">Inputs!B34*'(Other Computations)'!AU54</f>
        <v>717386.08559619682</v>
      </c>
      <c r="AV12" s="24">
        <f ca="1">Inputs!B34*'(Other Computations)'!AV54</f>
        <v>717092.66962159844</v>
      </c>
      <c r="AW12" s="24">
        <f ca="1">Inputs!B34*'(Other Computations)'!AW54</f>
        <v>716831.88073014317</v>
      </c>
      <c r="AX12" s="24">
        <f ca="1">Inputs!B34*'(Other Computations)'!AX54</f>
        <v>716544.26373222983</v>
      </c>
      <c r="AY12" s="24">
        <f ca="1">Inputs!B34*'(Other Computations)'!AY54</f>
        <v>716222.70937295596</v>
      </c>
      <c r="AZ12" s="24">
        <f ca="1">Inputs!B34*'(Other Computations)'!AZ54</f>
        <v>715996.99674077216</v>
      </c>
      <c r="BA12" s="25">
        <f ca="1">SUM(AO12:AZ12)</f>
        <v>8610542.175224524</v>
      </c>
      <c r="BB12" s="24">
        <f ca="1">Inputs!B34*'(Other Computations)'!BB54</f>
        <v>715621.11738131475</v>
      </c>
      <c r="BC12" s="24">
        <f ca="1">Inputs!B34*'(Other Computations)'!BC54</f>
        <v>715385.60988612729</v>
      </c>
      <c r="BD12" s="24">
        <f ca="1">Inputs!B34*'(Other Computations)'!BD54</f>
        <v>715064.25228220969</v>
      </c>
      <c r="BE12" s="24">
        <f ca="1">Inputs!B34*'(Other Computations)'!BE54</f>
        <v>714762.43168889009</v>
      </c>
      <c r="BF12" s="24">
        <f ca="1">Inputs!B34*'(Other Computations)'!BF54</f>
        <v>714467.12909322011</v>
      </c>
      <c r="BG12" s="24">
        <f ca="1">Inputs!B34*'(Other Computations)'!BG54</f>
        <v>714213.75942182378</v>
      </c>
      <c r="BH12" s="24">
        <f ca="1">Inputs!B34*'(Other Computations)'!BH54</f>
        <v>713869.33750826714</v>
      </c>
      <c r="BI12" s="24">
        <f ca="1">Inputs!B34*'(Other Computations)'!BI54</f>
        <v>713645.653783852</v>
      </c>
      <c r="BJ12" s="24">
        <f ca="1">Inputs!B34*'(Other Computations)'!BJ54</f>
        <v>713383.24635527621</v>
      </c>
      <c r="BK12" s="24">
        <f ca="1">Inputs!B34*'(Other Computations)'!BK54</f>
        <v>713033.88244951447</v>
      </c>
      <c r="BL12" s="24">
        <f ca="1">Inputs!B34*'(Other Computations)'!BL54</f>
        <v>712772.85188395134</v>
      </c>
      <c r="BM12" s="24">
        <f ca="1">Inputs!B34*'(Other Computations)'!BM54</f>
        <v>712504.564218238</v>
      </c>
      <c r="BN12" s="25">
        <f ca="1">SUM(BB12:BM12)</f>
        <v>8568723.8359526843</v>
      </c>
      <c r="BO12" s="24">
        <f ca="1">Inputs!B34*'(Other Computations)'!BO54</f>
        <v>712229.40233433037</v>
      </c>
      <c r="BP12" s="24">
        <f ca="1">Inputs!B34*'(Other Computations)'!BP54</f>
        <v>711862.47554766515</v>
      </c>
      <c r="BQ12" s="24">
        <f ca="1">Inputs!B34*'(Other Computations)'!BQ54</f>
        <v>711514.72121917689</v>
      </c>
      <c r="BR12" s="24">
        <f ca="1">Inputs!B34*'(Other Computations)'!BR54</f>
        <v>711262.15209876839</v>
      </c>
      <c r="BS12" s="24">
        <f ca="1">Inputs!B34*'(Other Computations)'!BS54</f>
        <v>710958.55377526698</v>
      </c>
      <c r="BT12" s="24">
        <f ca="1">Inputs!B34*'(Other Computations)'!BT54</f>
        <v>710649.85304591281</v>
      </c>
      <c r="BU12" s="24">
        <f ca="1">Inputs!B34*'(Other Computations)'!BU54</f>
        <v>710401.55617493042</v>
      </c>
      <c r="BV12" s="24">
        <f ca="1">Inputs!B34*'(Other Computations)'!BV54</f>
        <v>710096.03103658976</v>
      </c>
      <c r="BW12" s="24">
        <f ca="1">Inputs!B34*'(Other Computations)'!BW54</f>
        <v>709853.11359774589</v>
      </c>
      <c r="BX12" s="24">
        <f ca="1">Inputs!B34*'(Other Computations)'!BX54</f>
        <v>709540.35629513557</v>
      </c>
      <c r="BY12" s="24">
        <f ca="1">Inputs!B34*'(Other Computations)'!BY54</f>
        <v>709204.53657685511</v>
      </c>
      <c r="BZ12" s="24">
        <f ca="1">Inputs!B34*'(Other Computations)'!BZ54</f>
        <v>708828.11739975493</v>
      </c>
      <c r="CA12" s="25">
        <f ca="1">SUM(BO12:BZ12)</f>
        <v>8526400.8691021316</v>
      </c>
      <c r="CB12" s="24">
        <f ca="1">Inputs!B34*'(Other Computations)'!CB54</f>
        <v>708486.21146293392</v>
      </c>
      <c r="CC12" s="24">
        <f ca="1">Inputs!B34*'(Other Computations)'!CC54</f>
        <v>708132.58120996482</v>
      </c>
      <c r="CD12" s="24">
        <f ca="1">Inputs!B34*'(Other Computations)'!CD54</f>
        <v>707849.64837970887</v>
      </c>
      <c r="CE12" s="24">
        <f ca="1">Inputs!B34*'(Other Computations)'!CE54</f>
        <v>707486.71008311561</v>
      </c>
      <c r="CF12" s="24">
        <f ca="1">Inputs!B34*'(Other Computations)'!CF54</f>
        <v>707240.44586582179</v>
      </c>
      <c r="CG12" s="24">
        <f ca="1">Inputs!B34*'(Other Computations)'!CG54</f>
        <v>706914.43575288227</v>
      </c>
      <c r="CH12" s="24">
        <f ca="1">Inputs!B34*'(Other Computations)'!CH54</f>
        <v>706607.01948303799</v>
      </c>
      <c r="CI12" s="24">
        <f ca="1">Inputs!B34*'(Other Computations)'!CI54</f>
        <v>706349.18078353733</v>
      </c>
      <c r="CJ12" s="24">
        <f ca="1">Inputs!B34*'(Other Computations)'!CJ54</f>
        <v>705990.31719910086</v>
      </c>
      <c r="CK12" s="24">
        <f ca="1">Inputs!B34*'(Other Computations)'!CK54</f>
        <v>705713.90698212315</v>
      </c>
      <c r="CL12" s="24">
        <f ca="1">Inputs!B34*'(Other Computations)'!CL54</f>
        <v>705431.88455312361</v>
      </c>
      <c r="CM12" s="24">
        <f ca="1">Inputs!B34*'(Other Computations)'!CM54</f>
        <v>705104.48836257437</v>
      </c>
      <c r="CN12" s="25">
        <f ca="1">SUM(CB12:CM12)</f>
        <v>8481306.8301179241</v>
      </c>
      <c r="CO12" s="24">
        <f ca="1">Inputs!B34*'(Other Computations)'!CO54</f>
        <v>704729.72906151554</v>
      </c>
      <c r="CP12" s="24">
        <f ca="1">Inputs!B34*'(Other Computations)'!CP54</f>
        <v>704341.01542364096</v>
      </c>
      <c r="CQ12" s="24">
        <f ca="1">Inputs!B34*'(Other Computations)'!CQ54</f>
        <v>704044.49572020723</v>
      </c>
      <c r="CR12" s="24">
        <f ca="1">Inputs!B34*'(Other Computations)'!CR54</f>
        <v>703658.9529271659</v>
      </c>
      <c r="CS12" s="24">
        <f ca="1">Inputs!B34*'(Other Computations)'!CS54</f>
        <v>703321.65242767334</v>
      </c>
      <c r="CT12" s="24">
        <f ca="1">Inputs!B34*'(Other Computations)'!CT54</f>
        <v>702972.50308104977</v>
      </c>
      <c r="CU12" s="24">
        <f ca="1">Inputs!B34*'(Other Computations)'!CU54</f>
        <v>702628.22023114352</v>
      </c>
      <c r="CV12" s="24">
        <f ca="1">Inputs!B34*'(Other Computations)'!CV54</f>
        <v>702356.9484886002</v>
      </c>
      <c r="CW12" s="24">
        <f ca="1">Inputs!B34*'(Other Computations)'!CW54</f>
        <v>702098.70280257612</v>
      </c>
      <c r="CX12" s="24">
        <f ca="1">Inputs!B34*'(Other Computations)'!CX54</f>
        <v>701805.82022447011</v>
      </c>
      <c r="CY12" s="24">
        <f ca="1">Inputs!B34*'(Other Computations)'!CY54</f>
        <v>701513.3492093375</v>
      </c>
      <c r="CZ12" s="24">
        <f ca="1">Inputs!B34*'(Other Computations)'!CZ54</f>
        <v>701206.83839076455</v>
      </c>
      <c r="DA12" s="25">
        <f ca="1">SUM(CO12:CZ12)</f>
        <v>8434678.2279881462</v>
      </c>
      <c r="DB12" s="24">
        <f ca="1">Inputs!B34*'(Other Computations)'!DB54</f>
        <v>700875.37781330815</v>
      </c>
      <c r="DC12" s="24">
        <f ca="1">Inputs!B34*'(Other Computations)'!DC54</f>
        <v>700469.64298906701</v>
      </c>
      <c r="DD12" s="24">
        <f ca="1">Inputs!B34*'(Other Computations)'!DD54</f>
        <v>700125.0297899266</v>
      </c>
      <c r="DE12" s="24">
        <f ca="1">Inputs!B34*'(Other Computations)'!DE54</f>
        <v>699841.82795256132</v>
      </c>
      <c r="DF12" s="24">
        <f ca="1">Inputs!B34*'(Other Computations)'!DF54</f>
        <v>699489.03736745962</v>
      </c>
      <c r="DG12" s="24">
        <f ca="1">Inputs!B34*'(Other Computations)'!DG54</f>
        <v>699089.60289996548</v>
      </c>
      <c r="DH12" s="24">
        <f ca="1">Inputs!B34*'(Other Computations)'!DH54</f>
        <v>698730.47234713857</v>
      </c>
      <c r="DI12" s="24">
        <f ca="1">Inputs!B34*'(Other Computations)'!DI54</f>
        <v>698462.16999009368</v>
      </c>
      <c r="DJ12" s="24">
        <f ca="1">Inputs!B34*'(Other Computations)'!DJ54</f>
        <v>698103.1239748958</v>
      </c>
      <c r="DK12" s="24">
        <f ca="1">Inputs!B34*'(Other Computations)'!DK54</f>
        <v>697783.03319797723</v>
      </c>
      <c r="DL12" s="24">
        <f ca="1">Inputs!B34*'(Other Computations)'!DL54</f>
        <v>697442.41620984324</v>
      </c>
      <c r="DM12" s="24">
        <f ca="1">Inputs!B34*'(Other Computations)'!DM54</f>
        <v>697104.58505518653</v>
      </c>
      <c r="DN12" s="25">
        <f ca="1">SUM(DB12:DM12)</f>
        <v>8387516.3195874235</v>
      </c>
      <c r="DO12" s="24">
        <f ca="1">Inputs!B34*'(Other Computations)'!DO54</f>
        <v>696755.62271515164</v>
      </c>
      <c r="DP12" s="24">
        <f ca="1">Inputs!B34*'(Other Computations)'!DP54</f>
        <v>696413.46055796312</v>
      </c>
      <c r="DQ12" s="24">
        <f ca="1">Inputs!B34*'(Other Computations)'!DQ54</f>
        <v>696001.4344469544</v>
      </c>
      <c r="DR12" s="24">
        <f ca="1">Inputs!B34*'(Other Computations)'!DR54</f>
        <v>695713.23856163793</v>
      </c>
      <c r="DS12" s="24">
        <f ca="1">Inputs!B34*'(Other Computations)'!DS54</f>
        <v>695369.74429431045</v>
      </c>
      <c r="DT12" s="24">
        <f ca="1">Inputs!B34*'(Other Computations)'!DT54</f>
        <v>695100.87811029784</v>
      </c>
      <c r="DU12" s="24">
        <f ca="1">Inputs!B34*'(Other Computations)'!DU54</f>
        <v>694685.48697614192</v>
      </c>
      <c r="DV12" s="24">
        <f ca="1">Inputs!B34*'(Other Computations)'!DV54</f>
        <v>694281.90885340562</v>
      </c>
      <c r="DW12" s="24">
        <f ca="1">Inputs!B34*'(Other Computations)'!DW54</f>
        <v>693980.21937361662</v>
      </c>
      <c r="DX12" s="24">
        <f ca="1">Inputs!B34*'(Other Computations)'!DX54</f>
        <v>693684.62434692553</v>
      </c>
      <c r="DY12" s="24">
        <f ca="1">Inputs!B34*'(Other Computations)'!DY54</f>
        <v>693356.20758149296</v>
      </c>
      <c r="DZ12" s="24">
        <f ca="1">Inputs!B34*'(Other Computations)'!DZ54</f>
        <v>693037.8057173345</v>
      </c>
      <c r="EA12" s="25">
        <f ca="1">SUM(DO12:DZ12)</f>
        <v>8338380.631535233</v>
      </c>
      <c r="EB12" s="24">
        <f ca="1">Inputs!B34*'(Other Computations)'!EB54</f>
        <v>692669.32128526189</v>
      </c>
      <c r="EC12" s="24">
        <f ca="1">Inputs!B34*'(Other Computations)'!EC54</f>
        <v>692393.00910412089</v>
      </c>
      <c r="ED12" s="24">
        <f ca="1">Inputs!B34*'(Other Computations)'!ED54</f>
        <v>692090.0843506247</v>
      </c>
      <c r="EE12" s="24">
        <f ca="1">Inputs!B34*'(Other Computations)'!EE54</f>
        <v>691713.41268393572</v>
      </c>
      <c r="EF12" s="24">
        <f ca="1">Inputs!B34*'(Other Computations)'!EF54</f>
        <v>691344.32753614616</v>
      </c>
      <c r="EG12" s="24">
        <f ca="1">Inputs!B34*'(Other Computations)'!EG54</f>
        <v>691025.53485787218</v>
      </c>
      <c r="EH12" s="24">
        <f ca="1">Inputs!B34*'(Other Computations)'!EH54</f>
        <v>690611.10248137254</v>
      </c>
      <c r="EI12" s="24">
        <f ca="1">Inputs!B34*'(Other Computations)'!EI54</f>
        <v>690330.32490735932</v>
      </c>
      <c r="EJ12" s="24">
        <f ca="1">Inputs!B34*'(Other Computations)'!EJ54</f>
        <v>689975.62307978794</v>
      </c>
      <c r="EK12" s="24">
        <f ca="1">Inputs!B34*'(Other Computations)'!EK54</f>
        <v>689666.40097645833</v>
      </c>
      <c r="EL12" s="24">
        <f ca="1">Inputs!B34*'(Other Computations)'!EL54</f>
        <v>689328.65077469544</v>
      </c>
      <c r="EM12" s="24">
        <f ca="1">Inputs!B34*'(Other Computations)'!EM54</f>
        <v>688975.92455140618</v>
      </c>
      <c r="EN12" s="25">
        <f ca="1">SUM(EB12:EM12)</f>
        <v>8290123.716589042</v>
      </c>
    </row>
    <row r="13" spans="1:144" ht="12.75" customHeight="1" outlineLevel="1">
      <c r="A13" s="9" t="str">
        <f>Labels!B74</f>
        <v>Aggregate Demand Shock</v>
      </c>
      <c r="B13" s="28">
        <f ca="1">NORMINV(RAND()*(1-2*Inputs!B58)+Inputs!B58,0,'(Other Computations)'!B208)</f>
        <v>-45553.774922461344</v>
      </c>
      <c r="C13" s="28">
        <f ca="1">NORMINV(RAND()*(1-2*Inputs!B58)+Inputs!B58,0,'(Other Computations)'!B208)</f>
        <v>15758.27684767941</v>
      </c>
      <c r="D13" s="28">
        <f ca="1">NORMINV(RAND()*(1-2*Inputs!B58)+Inputs!B58,0,'(Other Computations)'!B208)</f>
        <v>16589.362163606111</v>
      </c>
      <c r="E13" s="28">
        <f ca="1">NORMINV(RAND()*(1-2*Inputs!B58)+Inputs!B58,0,'(Other Computations)'!B208)</f>
        <v>36152.091731300774</v>
      </c>
      <c r="F13" s="28">
        <f ca="1">NORMINV(RAND()*(1-2*Inputs!B58)+Inputs!B58,0,'(Other Computations)'!B208)</f>
        <v>26021.093061550917</v>
      </c>
      <c r="G13" s="28">
        <f ca="1">NORMINV(RAND()*(1-2*Inputs!B58)+Inputs!B58,0,'(Other Computations)'!B208)</f>
        <v>-9621.7781821708431</v>
      </c>
      <c r="H13" s="28">
        <f ca="1">NORMINV(RAND()*(1-2*Inputs!B58)+Inputs!B58,0,'(Other Computations)'!B208)</f>
        <v>-6432.7005589041919</v>
      </c>
      <c r="I13" s="28">
        <f ca="1">NORMINV(RAND()*(1-2*Inputs!B58)+Inputs!B58,0,'(Other Computations)'!B208)</f>
        <v>30270.646249626447</v>
      </c>
      <c r="J13" s="28">
        <f ca="1">NORMINV(RAND()*(1-2*Inputs!B58)+Inputs!B58,0,'(Other Computations)'!B208)</f>
        <v>19506.282395315662</v>
      </c>
      <c r="K13" s="28">
        <f ca="1">NORMINV(RAND()*(1-2*Inputs!B58)+Inputs!B58,0,'(Other Computations)'!B208)</f>
        <v>-36182.46490957182</v>
      </c>
      <c r="L13" s="28">
        <f ca="1">NORMINV(RAND()*(1-2*Inputs!B58)+Inputs!B58,0,'(Other Computations)'!B208)</f>
        <v>43671.962753861335</v>
      </c>
      <c r="M13" s="28">
        <f ca="1">NORMINV(RAND()*(1-2*Inputs!B58)+Inputs!B58,0,'(Other Computations)'!B208)</f>
        <v>49841.465243309307</v>
      </c>
      <c r="N13" s="29">
        <f ca="1">SUM(B13:M13)</f>
        <v>140020.46187314176</v>
      </c>
      <c r="O13" s="28">
        <f ca="1">NORMINV(RAND()*(1-2*Inputs!B58)+Inputs!B58,0,'(Other Computations)'!B208)</f>
        <v>-25179.902854782616</v>
      </c>
      <c r="P13" s="28">
        <f ca="1">NORMINV(RAND()*(1-2*Inputs!B58)+Inputs!B58,0,'(Other Computations)'!B208)</f>
        <v>-20566.070061264429</v>
      </c>
      <c r="Q13" s="28">
        <f ca="1">NORMINV(RAND()*(1-2*Inputs!B58)+Inputs!B58,0,'(Other Computations)'!B208)</f>
        <v>26642.956760188878</v>
      </c>
      <c r="R13" s="28">
        <f ca="1">NORMINV(RAND()*(1-2*Inputs!B58)+Inputs!B58,0,'(Other Computations)'!B208)</f>
        <v>-31402.77859427283</v>
      </c>
      <c r="S13" s="28">
        <f ca="1">NORMINV(RAND()*(1-2*Inputs!B58)+Inputs!B58,0,'(Other Computations)'!B208)</f>
        <v>-23216.320745834808</v>
      </c>
      <c r="T13" s="28">
        <f ca="1">NORMINV(RAND()*(1-2*Inputs!B58)+Inputs!B58,0,'(Other Computations)'!B208)</f>
        <v>22428.428019881587</v>
      </c>
      <c r="U13" s="28">
        <f ca="1">NORMINV(RAND()*(1-2*Inputs!B58)+Inputs!B58,0,'(Other Computations)'!B208)</f>
        <v>-23478.119545566191</v>
      </c>
      <c r="V13" s="28">
        <f ca="1">NORMINV(RAND()*(1-2*Inputs!B58)+Inputs!B58,0,'(Other Computations)'!B208)</f>
        <v>-24205.314743654661</v>
      </c>
      <c r="W13" s="28">
        <f ca="1">NORMINV(RAND()*(1-2*Inputs!B58)+Inputs!B58,0,'(Other Computations)'!B208)</f>
        <v>33502.739855512504</v>
      </c>
      <c r="X13" s="28">
        <f ca="1">NORMINV(RAND()*(1-2*Inputs!B58)+Inputs!B58,0,'(Other Computations)'!B208)</f>
        <v>22365.96844823553</v>
      </c>
      <c r="Y13" s="28">
        <f ca="1">NORMINV(RAND()*(1-2*Inputs!B58)+Inputs!B58,0,'(Other Computations)'!B208)</f>
        <v>12107.37145022328</v>
      </c>
      <c r="Z13" s="28">
        <f ca="1">NORMINV(RAND()*(1-2*Inputs!B58)+Inputs!B58,0,'(Other Computations)'!B208)</f>
        <v>27286.33892678098</v>
      </c>
      <c r="AA13" s="29">
        <f ca="1">SUM(O13:Z13)</f>
        <v>-3714.703084552777</v>
      </c>
      <c r="AB13" s="28">
        <f ca="1">NORMINV(RAND()*(1-2*Inputs!B58)+Inputs!B58,0,'(Other Computations)'!B208)</f>
        <v>59590.343036028549</v>
      </c>
      <c r="AC13" s="28">
        <f ca="1">NORMINV(RAND()*(1-2*Inputs!B58)+Inputs!B58,0,'(Other Computations)'!B208)</f>
        <v>-10834.538235639489</v>
      </c>
      <c r="AD13" s="28">
        <f ca="1">NORMINV(RAND()*(1-2*Inputs!B58)+Inputs!B58,0,'(Other Computations)'!B208)</f>
        <v>11128.184373317108</v>
      </c>
      <c r="AE13" s="28">
        <f ca="1">NORMINV(RAND()*(1-2*Inputs!B58)+Inputs!B58,0,'(Other Computations)'!B208)</f>
        <v>5201.4219446761545</v>
      </c>
      <c r="AF13" s="28">
        <f ca="1">NORMINV(RAND()*(1-2*Inputs!B58)+Inputs!B58,0,'(Other Computations)'!B208)</f>
        <v>24627.160986400577</v>
      </c>
      <c r="AG13" s="28">
        <f ca="1">NORMINV(RAND()*(1-2*Inputs!B58)+Inputs!B58,0,'(Other Computations)'!B208)</f>
        <v>-3161.9414460790367</v>
      </c>
      <c r="AH13" s="28">
        <f ca="1">NORMINV(RAND()*(1-2*Inputs!B58)+Inputs!B58,0,'(Other Computations)'!B208)</f>
        <v>-16006.440704472212</v>
      </c>
      <c r="AI13" s="28">
        <f ca="1">NORMINV(RAND()*(1-2*Inputs!B58)+Inputs!B58,0,'(Other Computations)'!B208)</f>
        <v>13728.840817502749</v>
      </c>
      <c r="AJ13" s="28">
        <f ca="1">NORMINV(RAND()*(1-2*Inputs!B58)+Inputs!B58,0,'(Other Computations)'!B208)</f>
        <v>29202.345706400996</v>
      </c>
      <c r="AK13" s="28">
        <f ca="1">NORMINV(RAND()*(1-2*Inputs!B58)+Inputs!B58,0,'(Other Computations)'!B208)</f>
        <v>-28363.196617192913</v>
      </c>
      <c r="AL13" s="28">
        <f ca="1">NORMINV(RAND()*(1-2*Inputs!B58)+Inputs!B58,0,'(Other Computations)'!B208)</f>
        <v>30953.582673300058</v>
      </c>
      <c r="AM13" s="28">
        <f ca="1">NORMINV(RAND()*(1-2*Inputs!B58)+Inputs!B58,0,'(Other Computations)'!B208)</f>
        <v>21180.722331688426</v>
      </c>
      <c r="AN13" s="29">
        <f ca="1">SUM(AB13:AM13)</f>
        <v>137246.48486593095</v>
      </c>
      <c r="AO13" s="28">
        <f ca="1">NORMINV(RAND()*(1-2*Inputs!B58)+Inputs!B58,0,'(Other Computations)'!B208)</f>
        <v>3528.7365137436063</v>
      </c>
      <c r="AP13" s="28">
        <f ca="1">NORMINV(RAND()*(1-2*Inputs!B58)+Inputs!B58,0,'(Other Computations)'!B208)</f>
        <v>45368.80398073898</v>
      </c>
      <c r="AQ13" s="28">
        <f ca="1">NORMINV(RAND()*(1-2*Inputs!B58)+Inputs!B58,0,'(Other Computations)'!B208)</f>
        <v>60990.666667132631</v>
      </c>
      <c r="AR13" s="28">
        <f ca="1">NORMINV(RAND()*(1-2*Inputs!B58)+Inputs!B58,0,'(Other Computations)'!B208)</f>
        <v>7823.7755495273241</v>
      </c>
      <c r="AS13" s="28">
        <f ca="1">NORMINV(RAND()*(1-2*Inputs!B58)+Inputs!B58,0,'(Other Computations)'!B208)</f>
        <v>12780.278187705549</v>
      </c>
      <c r="AT13" s="28">
        <f ca="1">NORMINV(RAND()*(1-2*Inputs!B58)+Inputs!B58,0,'(Other Computations)'!B208)</f>
        <v>34351.176264299684</v>
      </c>
      <c r="AU13" s="28">
        <f ca="1">NORMINV(RAND()*(1-2*Inputs!B58)+Inputs!B58,0,'(Other Computations)'!B208)</f>
        <v>-35170.01484766294</v>
      </c>
      <c r="AV13" s="28">
        <f ca="1">NORMINV(RAND()*(1-2*Inputs!B58)+Inputs!B58,0,'(Other Computations)'!B208)</f>
        <v>-29098.4164247646</v>
      </c>
      <c r="AW13" s="28">
        <f ca="1">NORMINV(RAND()*(1-2*Inputs!B58)+Inputs!B58,0,'(Other Computations)'!B208)</f>
        <v>-35214.732805674255</v>
      </c>
      <c r="AX13" s="28">
        <f ca="1">NORMINV(RAND()*(1-2*Inputs!B58)+Inputs!B58,0,'(Other Computations)'!B208)</f>
        <v>-8401.4183874565188</v>
      </c>
      <c r="AY13" s="28">
        <f ca="1">NORMINV(RAND()*(1-2*Inputs!B58)+Inputs!B58,0,'(Other Computations)'!B208)</f>
        <v>-37529.32950587212</v>
      </c>
      <c r="AZ13" s="28">
        <f ca="1">NORMINV(RAND()*(1-2*Inputs!B58)+Inputs!B58,0,'(Other Computations)'!B208)</f>
        <v>20690.173898452547</v>
      </c>
      <c r="BA13" s="29">
        <f ca="1">SUM(AO13:AZ13)</f>
        <v>40119.699090169903</v>
      </c>
      <c r="BB13" s="28">
        <f ca="1">NORMINV(RAND()*(1-2*Inputs!B58)+Inputs!B58,0,'(Other Computations)'!B208)</f>
        <v>55537.753726388488</v>
      </c>
      <c r="BC13" s="28">
        <f ca="1">NORMINV(RAND()*(1-2*Inputs!B58)+Inputs!B58,0,'(Other Computations)'!B208)</f>
        <v>-19.439303719475696</v>
      </c>
      <c r="BD13" s="28">
        <f ca="1">NORMINV(RAND()*(1-2*Inputs!B58)+Inputs!B58,0,'(Other Computations)'!B208)</f>
        <v>-19919.156962797253</v>
      </c>
      <c r="BE13" s="28">
        <f ca="1">NORMINV(RAND()*(1-2*Inputs!B58)+Inputs!B58,0,'(Other Computations)'!B208)</f>
        <v>12952.185377110902</v>
      </c>
      <c r="BF13" s="28">
        <f ca="1">NORMINV(RAND()*(1-2*Inputs!B58)+Inputs!B58,0,'(Other Computations)'!B208)</f>
        <v>25463.281838017469</v>
      </c>
      <c r="BG13" s="28">
        <f ca="1">NORMINV(RAND()*(1-2*Inputs!B58)+Inputs!B58,0,'(Other Computations)'!B208)</f>
        <v>-1365.9305419232369</v>
      </c>
      <c r="BH13" s="28">
        <f ca="1">NORMINV(RAND()*(1-2*Inputs!B58)+Inputs!B58,0,'(Other Computations)'!B208)</f>
        <v>-24989.321239134581</v>
      </c>
      <c r="BI13" s="28">
        <f ca="1">NORMINV(RAND()*(1-2*Inputs!B58)+Inputs!B58,0,'(Other Computations)'!B208)</f>
        <v>59229.843559209679</v>
      </c>
      <c r="BJ13" s="28">
        <f ca="1">NORMINV(RAND()*(1-2*Inputs!B58)+Inputs!B58,0,'(Other Computations)'!B208)</f>
        <v>6100.2495775168136</v>
      </c>
      <c r="BK13" s="28">
        <f ca="1">NORMINV(RAND()*(1-2*Inputs!B58)+Inputs!B58,0,'(Other Computations)'!B208)</f>
        <v>42643.409569542222</v>
      </c>
      <c r="BL13" s="28">
        <f ca="1">NORMINV(RAND()*(1-2*Inputs!B58)+Inputs!B58,0,'(Other Computations)'!B208)</f>
        <v>1806.4618683567824</v>
      </c>
      <c r="BM13" s="28">
        <f ca="1">NORMINV(RAND()*(1-2*Inputs!B58)+Inputs!B58,0,'(Other Computations)'!B208)</f>
        <v>5017.2274840283981</v>
      </c>
      <c r="BN13" s="29">
        <f ca="1">SUM(BB13:BM13)</f>
        <v>162456.56495259618</v>
      </c>
      <c r="BO13" s="28">
        <f ca="1">NORMINV(RAND()*(1-2*Inputs!B58)+Inputs!B58,0,'(Other Computations)'!B208)</f>
        <v>36863.631972675044</v>
      </c>
      <c r="BP13" s="28">
        <f ca="1">NORMINV(RAND()*(1-2*Inputs!B58)+Inputs!B58,0,'(Other Computations)'!B208)</f>
        <v>39945.951136422598</v>
      </c>
      <c r="BQ13" s="28">
        <f ca="1">NORMINV(RAND()*(1-2*Inputs!B58)+Inputs!B58,0,'(Other Computations)'!B208)</f>
        <v>11487.208568694094</v>
      </c>
      <c r="BR13" s="28">
        <f ca="1">NORMINV(RAND()*(1-2*Inputs!B58)+Inputs!B58,0,'(Other Computations)'!B208)</f>
        <v>33171.5532263356</v>
      </c>
      <c r="BS13" s="28">
        <f ca="1">NORMINV(RAND()*(1-2*Inputs!B58)+Inputs!B58,0,'(Other Computations)'!B208)</f>
        <v>-5904.0036277931777</v>
      </c>
      <c r="BT13" s="28">
        <f ca="1">NORMINV(RAND()*(1-2*Inputs!B58)+Inputs!B58,0,'(Other Computations)'!B208)</f>
        <v>38733.577487641378</v>
      </c>
      <c r="BU13" s="28">
        <f ca="1">NORMINV(RAND()*(1-2*Inputs!B58)+Inputs!B58,0,'(Other Computations)'!B208)</f>
        <v>34503.734874847076</v>
      </c>
      <c r="BV13" s="28">
        <f ca="1">NORMINV(RAND()*(1-2*Inputs!B58)+Inputs!B58,0,'(Other Computations)'!B208)</f>
        <v>443.92354173041974</v>
      </c>
      <c r="BW13" s="28">
        <f ca="1">NORMINV(RAND()*(1-2*Inputs!B58)+Inputs!B58,0,'(Other Computations)'!B208)</f>
        <v>-31016.542788541781</v>
      </c>
      <c r="BX13" s="28">
        <f ca="1">NORMINV(RAND()*(1-2*Inputs!B58)+Inputs!B58,0,'(Other Computations)'!B208)</f>
        <v>-41088.932001877809</v>
      </c>
      <c r="BY13" s="28">
        <f ca="1">NORMINV(RAND()*(1-2*Inputs!B58)+Inputs!B58,0,'(Other Computations)'!B208)</f>
        <v>-20979.171796389459</v>
      </c>
      <c r="BZ13" s="28">
        <f ca="1">NORMINV(RAND()*(1-2*Inputs!B58)+Inputs!B58,0,'(Other Computations)'!B208)</f>
        <v>151.84231368098978</v>
      </c>
      <c r="CA13" s="29">
        <f ca="1">SUM(BO13:BZ13)</f>
        <v>96312.77290742498</v>
      </c>
      <c r="CB13" s="28">
        <f ca="1">NORMINV(RAND()*(1-2*Inputs!B58)+Inputs!B58,0,'(Other Computations)'!B208)</f>
        <v>-48070.21311161021</v>
      </c>
      <c r="CC13" s="28">
        <f ca="1">NORMINV(RAND()*(1-2*Inputs!B58)+Inputs!B58,0,'(Other Computations)'!B208)</f>
        <v>-29706.313158997978</v>
      </c>
      <c r="CD13" s="28">
        <f ca="1">NORMINV(RAND()*(1-2*Inputs!B58)+Inputs!B58,0,'(Other Computations)'!B208)</f>
        <v>1617.0445474515623</v>
      </c>
      <c r="CE13" s="28">
        <f ca="1">NORMINV(RAND()*(1-2*Inputs!B58)+Inputs!B58,0,'(Other Computations)'!B208)</f>
        <v>-59183.069825349863</v>
      </c>
      <c r="CF13" s="28">
        <f ca="1">NORMINV(RAND()*(1-2*Inputs!B58)+Inputs!B58,0,'(Other Computations)'!B208)</f>
        <v>6147.7389926992737</v>
      </c>
      <c r="CG13" s="28">
        <f ca="1">NORMINV(RAND()*(1-2*Inputs!B58)+Inputs!B58,0,'(Other Computations)'!B208)</f>
        <v>1419.6594500913423</v>
      </c>
      <c r="CH13" s="28">
        <f ca="1">NORMINV(RAND()*(1-2*Inputs!B58)+Inputs!B58,0,'(Other Computations)'!B208)</f>
        <v>-11890.408756404246</v>
      </c>
      <c r="CI13" s="28">
        <f ca="1">NORMINV(RAND()*(1-2*Inputs!B58)+Inputs!B58,0,'(Other Computations)'!B208)</f>
        <v>29835.319565648289</v>
      </c>
      <c r="CJ13" s="28">
        <f ca="1">NORMINV(RAND()*(1-2*Inputs!B58)+Inputs!B58,0,'(Other Computations)'!B208)</f>
        <v>-33149.11175085017</v>
      </c>
      <c r="CK13" s="28">
        <f ca="1">NORMINV(RAND()*(1-2*Inputs!B58)+Inputs!B58,0,'(Other Computations)'!B208)</f>
        <v>-25620.80488108283</v>
      </c>
      <c r="CL13" s="28">
        <f ca="1">NORMINV(RAND()*(1-2*Inputs!B58)+Inputs!B58,0,'(Other Computations)'!B208)</f>
        <v>751.3897643071756</v>
      </c>
      <c r="CM13" s="28">
        <f ca="1">NORMINV(RAND()*(1-2*Inputs!B58)+Inputs!B58,0,'(Other Computations)'!B208)</f>
        <v>-25880.759670710875</v>
      </c>
      <c r="CN13" s="29">
        <f ca="1">SUM(CB13:CM13)</f>
        <v>-193729.5288348085</v>
      </c>
      <c r="CO13" s="28">
        <f ca="1">NORMINV(RAND()*(1-2*Inputs!B58)+Inputs!B58,0,'(Other Computations)'!B208)</f>
        <v>1245.3727506109619</v>
      </c>
      <c r="CP13" s="28">
        <f ca="1">NORMINV(RAND()*(1-2*Inputs!B58)+Inputs!B58,0,'(Other Computations)'!B208)</f>
        <v>14069.631442901915</v>
      </c>
      <c r="CQ13" s="28">
        <f ca="1">NORMINV(RAND()*(1-2*Inputs!B58)+Inputs!B58,0,'(Other Computations)'!B208)</f>
        <v>31072.156497698048</v>
      </c>
      <c r="CR13" s="28">
        <f ca="1">NORMINV(RAND()*(1-2*Inputs!B58)+Inputs!B58,0,'(Other Computations)'!B208)</f>
        <v>-51402.771241247065</v>
      </c>
      <c r="CS13" s="28">
        <f ca="1">NORMINV(RAND()*(1-2*Inputs!B58)+Inputs!B58,0,'(Other Computations)'!B208)</f>
        <v>46201.609438563071</v>
      </c>
      <c r="CT13" s="28">
        <f ca="1">NORMINV(RAND()*(1-2*Inputs!B58)+Inputs!B58,0,'(Other Computations)'!B208)</f>
        <v>-6457.0500803975547</v>
      </c>
      <c r="CU13" s="28">
        <f ca="1">NORMINV(RAND()*(1-2*Inputs!B58)+Inputs!B58,0,'(Other Computations)'!B208)</f>
        <v>11573.192238953705</v>
      </c>
      <c r="CV13" s="28">
        <f ca="1">NORMINV(RAND()*(1-2*Inputs!B58)+Inputs!B58,0,'(Other Computations)'!B208)</f>
        <v>17153.879111244227</v>
      </c>
      <c r="CW13" s="28">
        <f ca="1">NORMINV(RAND()*(1-2*Inputs!B58)+Inputs!B58,0,'(Other Computations)'!B208)</f>
        <v>2603.04279920606</v>
      </c>
      <c r="CX13" s="28">
        <f ca="1">NORMINV(RAND()*(1-2*Inputs!B58)+Inputs!B58,0,'(Other Computations)'!B208)</f>
        <v>-50375.855555689981</v>
      </c>
      <c r="CY13" s="28">
        <f ca="1">NORMINV(RAND()*(1-2*Inputs!B58)+Inputs!B58,0,'(Other Computations)'!B208)</f>
        <v>28928.177761351235</v>
      </c>
      <c r="CZ13" s="28">
        <f ca="1">NORMINV(RAND()*(1-2*Inputs!B58)+Inputs!B58,0,'(Other Computations)'!B208)</f>
        <v>13402.17586648102</v>
      </c>
      <c r="DA13" s="29">
        <f ca="1">SUM(CO13:CZ13)</f>
        <v>58013.561029675649</v>
      </c>
      <c r="DB13" s="28">
        <f ca="1">NORMINV(RAND()*(1-2*Inputs!B58)+Inputs!B58,0,'(Other Computations)'!B208)</f>
        <v>-15426.636154140648</v>
      </c>
      <c r="DC13" s="28">
        <f ca="1">NORMINV(RAND()*(1-2*Inputs!B58)+Inputs!B58,0,'(Other Computations)'!B208)</f>
        <v>41942.910615251989</v>
      </c>
      <c r="DD13" s="28">
        <f ca="1">NORMINV(RAND()*(1-2*Inputs!B58)+Inputs!B58,0,'(Other Computations)'!B208)</f>
        <v>18550.057877675496</v>
      </c>
      <c r="DE13" s="28">
        <f ca="1">NORMINV(RAND()*(1-2*Inputs!B58)+Inputs!B58,0,'(Other Computations)'!B208)</f>
        <v>31086.403087433446</v>
      </c>
      <c r="DF13" s="28">
        <f ca="1">NORMINV(RAND()*(1-2*Inputs!B58)+Inputs!B58,0,'(Other Computations)'!B208)</f>
        <v>-52939.07485829432</v>
      </c>
      <c r="DG13" s="28">
        <f ca="1">NORMINV(RAND()*(1-2*Inputs!B58)+Inputs!B58,0,'(Other Computations)'!B208)</f>
        <v>19493.379843990857</v>
      </c>
      <c r="DH13" s="28">
        <f ca="1">NORMINV(RAND()*(1-2*Inputs!B58)+Inputs!B58,0,'(Other Computations)'!B208)</f>
        <v>-21053.199215076653</v>
      </c>
      <c r="DI13" s="28">
        <f ca="1">NORMINV(RAND()*(1-2*Inputs!B58)+Inputs!B58,0,'(Other Computations)'!B208)</f>
        <v>-16879.897468738145</v>
      </c>
      <c r="DJ13" s="28">
        <f ca="1">NORMINV(RAND()*(1-2*Inputs!B58)+Inputs!B58,0,'(Other Computations)'!B208)</f>
        <v>-11224.019094313073</v>
      </c>
      <c r="DK13" s="28">
        <f ca="1">NORMINV(RAND()*(1-2*Inputs!B58)+Inputs!B58,0,'(Other Computations)'!B208)</f>
        <v>30638.684228039267</v>
      </c>
      <c r="DL13" s="28">
        <f ca="1">NORMINV(RAND()*(1-2*Inputs!B58)+Inputs!B58,0,'(Other Computations)'!B208)</f>
        <v>20877.872323069601</v>
      </c>
      <c r="DM13" s="28">
        <f ca="1">NORMINV(RAND()*(1-2*Inputs!B58)+Inputs!B58,0,'(Other Computations)'!B208)</f>
        <v>-2273.8862003568961</v>
      </c>
      <c r="DN13" s="29">
        <f ca="1">SUM(DB13:DM13)</f>
        <v>42792.594984540927</v>
      </c>
      <c r="DO13" s="28">
        <f ca="1">NORMINV(RAND()*(1-2*Inputs!B58)+Inputs!B58,0,'(Other Computations)'!B208)</f>
        <v>24859.596950259129</v>
      </c>
      <c r="DP13" s="28">
        <f ca="1">NORMINV(RAND()*(1-2*Inputs!B58)+Inputs!B58,0,'(Other Computations)'!B208)</f>
        <v>-26322.402819013587</v>
      </c>
      <c r="DQ13" s="28">
        <f ca="1">NORMINV(RAND()*(1-2*Inputs!B58)+Inputs!B58,0,'(Other Computations)'!B208)</f>
        <v>-878.10630964680843</v>
      </c>
      <c r="DR13" s="28">
        <f ca="1">NORMINV(RAND()*(1-2*Inputs!B58)+Inputs!B58,0,'(Other Computations)'!B208)</f>
        <v>-34836.299077711883</v>
      </c>
      <c r="DS13" s="28">
        <f ca="1">NORMINV(RAND()*(1-2*Inputs!B58)+Inputs!B58,0,'(Other Computations)'!B208)</f>
        <v>-49958.461661733112</v>
      </c>
      <c r="DT13" s="28">
        <f ca="1">NORMINV(RAND()*(1-2*Inputs!B58)+Inputs!B58,0,'(Other Computations)'!B208)</f>
        <v>-47410.976959549371</v>
      </c>
      <c r="DU13" s="28">
        <f ca="1">NORMINV(RAND()*(1-2*Inputs!B58)+Inputs!B58,0,'(Other Computations)'!B208)</f>
        <v>36384.590907597179</v>
      </c>
      <c r="DV13" s="28">
        <f ca="1">NORMINV(RAND()*(1-2*Inputs!B58)+Inputs!B58,0,'(Other Computations)'!B208)</f>
        <v>-5011.7434983780286</v>
      </c>
      <c r="DW13" s="28">
        <f ca="1">NORMINV(RAND()*(1-2*Inputs!B58)+Inputs!B58,0,'(Other Computations)'!B208)</f>
        <v>-26055.290282867289</v>
      </c>
      <c r="DX13" s="28">
        <f ca="1">NORMINV(RAND()*(1-2*Inputs!B58)+Inputs!B58,0,'(Other Computations)'!B208)</f>
        <v>6995.0295942873954</v>
      </c>
      <c r="DY13" s="28">
        <f ca="1">NORMINV(RAND()*(1-2*Inputs!B58)+Inputs!B58,0,'(Other Computations)'!B208)</f>
        <v>19039.060761770888</v>
      </c>
      <c r="DZ13" s="28">
        <f ca="1">NORMINV(RAND()*(1-2*Inputs!B58)+Inputs!B58,0,'(Other Computations)'!B208)</f>
        <v>-35285.375131469482</v>
      </c>
      <c r="EA13" s="29">
        <f ca="1">SUM(DO13:DZ13)</f>
        <v>-138480.37752645498</v>
      </c>
      <c r="EB13" s="28">
        <f ca="1">NORMINV(RAND()*(1-2*Inputs!B58)+Inputs!B58,0,'(Other Computations)'!B208)</f>
        <v>13681.35616933189</v>
      </c>
      <c r="EC13" s="28">
        <f ca="1">NORMINV(RAND()*(1-2*Inputs!B58)+Inputs!B58,0,'(Other Computations)'!B208)</f>
        <v>-3386.2897906233288</v>
      </c>
      <c r="ED13" s="28">
        <f ca="1">NORMINV(RAND()*(1-2*Inputs!B58)+Inputs!B58,0,'(Other Computations)'!B208)</f>
        <v>3937.0400892027624</v>
      </c>
      <c r="EE13" s="28">
        <f ca="1">NORMINV(RAND()*(1-2*Inputs!B58)+Inputs!B58,0,'(Other Computations)'!B208)</f>
        <v>-5126.1751026383326</v>
      </c>
      <c r="EF13" s="28">
        <f ca="1">NORMINV(RAND()*(1-2*Inputs!B58)+Inputs!B58,0,'(Other Computations)'!B208)</f>
        <v>-11417.563840462968</v>
      </c>
      <c r="EG13" s="28">
        <f ca="1">NORMINV(RAND()*(1-2*Inputs!B58)+Inputs!B58,0,'(Other Computations)'!B208)</f>
        <v>-22053.132485525806</v>
      </c>
      <c r="EH13" s="28">
        <f ca="1">NORMINV(RAND()*(1-2*Inputs!B58)+Inputs!B58,0,'(Other Computations)'!B208)</f>
        <v>54334.315992392359</v>
      </c>
      <c r="EI13" s="28">
        <f ca="1">NORMINV(RAND()*(1-2*Inputs!B58)+Inputs!B58,0,'(Other Computations)'!B208)</f>
        <v>-13816.133333336993</v>
      </c>
      <c r="EJ13" s="28">
        <f ca="1">NORMINV(RAND()*(1-2*Inputs!B58)+Inputs!B58,0,'(Other Computations)'!B208)</f>
        <v>5869.8173428106447</v>
      </c>
      <c r="EK13" s="28">
        <f ca="1">NORMINV(RAND()*(1-2*Inputs!B58)+Inputs!B58,0,'(Other Computations)'!B208)</f>
        <v>-29017.492626426814</v>
      </c>
      <c r="EL13" s="28">
        <f ca="1">NORMINV(RAND()*(1-2*Inputs!B58)+Inputs!B58,0,'(Other Computations)'!B208)</f>
        <v>12665.739733617933</v>
      </c>
      <c r="EM13" s="28">
        <f ca="1">NORMINV(RAND()*(1-2*Inputs!B58)+Inputs!B58,0,'(Other Computations)'!B208)</f>
        <v>452.52591949524339</v>
      </c>
      <c r="EN13" s="29">
        <f ca="1">SUM(EB13:EM13)</f>
        <v>6124.0080678365885</v>
      </c>
    </row>
    <row r="14" spans="1:144" ht="12.75" customHeight="1" outlineLevel="1"/>
    <row r="15" spans="1:144" ht="12.75" customHeight="1" outlineLevel="1"/>
    <row r="16" spans="1:144" ht="12.75" customHeight="1">
      <c r="A16" s="3" t="str">
        <f>"Capital"</f>
        <v>Capital</v>
      </c>
    </row>
    <row r="17" spans="1:144" ht="12.75" customHeight="1" outlineLevel="1">
      <c r="A17" s="2" t="str">
        <f>" "</f>
        <v xml:space="preserve"> </v>
      </c>
    </row>
    <row r="18" spans="1:144" ht="12.75" customHeight="1" outlineLevel="1">
      <c r="B18" s="19" t="str">
        <f>ZZZ__FnCalls!F7</f>
        <v>Jan 2010</v>
      </c>
      <c r="C18" s="20" t="str">
        <f>ZZZ__FnCalls!F8</f>
        <v>Feb 2010</v>
      </c>
      <c r="D18" s="20" t="str">
        <f>ZZZ__FnCalls!F9</f>
        <v>Mar 2010</v>
      </c>
      <c r="E18" s="20" t="str">
        <f>ZZZ__FnCalls!F10</f>
        <v>Apr 2010</v>
      </c>
      <c r="F18" s="20" t="str">
        <f>ZZZ__FnCalls!F11</f>
        <v>May 2010</v>
      </c>
      <c r="G18" s="20" t="str">
        <f>ZZZ__FnCalls!F12</f>
        <v>Jun 2010</v>
      </c>
      <c r="H18" s="20" t="str">
        <f>ZZZ__FnCalls!F13</f>
        <v>Jul 2010</v>
      </c>
      <c r="I18" s="20" t="str">
        <f>ZZZ__FnCalls!F14</f>
        <v>Aug 2010</v>
      </c>
      <c r="J18" s="20" t="str">
        <f>ZZZ__FnCalls!F15</f>
        <v>Sep 2010</v>
      </c>
      <c r="K18" s="20" t="str">
        <f>ZZZ__FnCalls!F16</f>
        <v>Oct 2010</v>
      </c>
      <c r="L18" s="20" t="str">
        <f>ZZZ__FnCalls!F17</f>
        <v>Nov 2010</v>
      </c>
      <c r="M18" s="20" t="str">
        <f>ZZZ__FnCalls!F18</f>
        <v>Dec 2010</v>
      </c>
      <c r="N18" s="21" t="str">
        <f>ZZZ__FnCalls!H7</f>
        <v>2010</v>
      </c>
      <c r="O18" s="20" t="str">
        <f>ZZZ__FnCalls!F19</f>
        <v>Jan 2011</v>
      </c>
      <c r="P18" s="20" t="str">
        <f>ZZZ__FnCalls!F20</f>
        <v>Feb 2011</v>
      </c>
      <c r="Q18" s="20" t="str">
        <f>ZZZ__FnCalls!F21</f>
        <v>Mar 2011</v>
      </c>
      <c r="R18" s="20" t="str">
        <f>ZZZ__FnCalls!F22</f>
        <v>Apr 2011</v>
      </c>
      <c r="S18" s="20" t="str">
        <f>ZZZ__FnCalls!F23</f>
        <v>May 2011</v>
      </c>
      <c r="T18" s="20" t="str">
        <f>ZZZ__FnCalls!F24</f>
        <v>Jun 2011</v>
      </c>
      <c r="U18" s="20" t="str">
        <f>ZZZ__FnCalls!F25</f>
        <v>Jul 2011</v>
      </c>
      <c r="V18" s="20" t="str">
        <f>ZZZ__FnCalls!F26</f>
        <v>Aug 2011</v>
      </c>
      <c r="W18" s="20" t="str">
        <f>ZZZ__FnCalls!F27</f>
        <v>Sep 2011</v>
      </c>
      <c r="X18" s="20" t="str">
        <f>ZZZ__FnCalls!F28</f>
        <v>Oct 2011</v>
      </c>
      <c r="Y18" s="20" t="str">
        <f>ZZZ__FnCalls!F29</f>
        <v>Nov 2011</v>
      </c>
      <c r="Z18" s="20" t="str">
        <f>ZZZ__FnCalls!F30</f>
        <v>Dec 2011</v>
      </c>
      <c r="AA18" s="21" t="str">
        <f>ZZZ__FnCalls!H19</f>
        <v>2011</v>
      </c>
      <c r="AB18" s="20" t="str">
        <f>ZZZ__FnCalls!F31</f>
        <v>Jan 2012</v>
      </c>
      <c r="AC18" s="20" t="str">
        <f>ZZZ__FnCalls!F32</f>
        <v>Feb 2012</v>
      </c>
      <c r="AD18" s="20" t="str">
        <f>ZZZ__FnCalls!F33</f>
        <v>Mar 2012</v>
      </c>
      <c r="AE18" s="20" t="str">
        <f>ZZZ__FnCalls!F34</f>
        <v>Apr 2012</v>
      </c>
      <c r="AF18" s="20" t="str">
        <f>ZZZ__FnCalls!F35</f>
        <v>May 2012</v>
      </c>
      <c r="AG18" s="20" t="str">
        <f>ZZZ__FnCalls!F36</f>
        <v>Jun 2012</v>
      </c>
      <c r="AH18" s="20" t="str">
        <f>ZZZ__FnCalls!F37</f>
        <v>Jul 2012</v>
      </c>
      <c r="AI18" s="20" t="str">
        <f>ZZZ__FnCalls!F38</f>
        <v>Aug 2012</v>
      </c>
      <c r="AJ18" s="20" t="str">
        <f>ZZZ__FnCalls!F39</f>
        <v>Sep 2012</v>
      </c>
      <c r="AK18" s="20" t="str">
        <f>ZZZ__FnCalls!F40</f>
        <v>Oct 2012</v>
      </c>
      <c r="AL18" s="20" t="str">
        <f>ZZZ__FnCalls!F41</f>
        <v>Nov 2012</v>
      </c>
      <c r="AM18" s="20" t="str">
        <f>ZZZ__FnCalls!F42</f>
        <v>Dec 2012</v>
      </c>
      <c r="AN18" s="21" t="str">
        <f>ZZZ__FnCalls!H31</f>
        <v>2012</v>
      </c>
      <c r="AO18" s="20" t="str">
        <f>ZZZ__FnCalls!F43</f>
        <v>Jan 2013</v>
      </c>
      <c r="AP18" s="20" t="str">
        <f>ZZZ__FnCalls!F44</f>
        <v>Feb 2013</v>
      </c>
      <c r="AQ18" s="20" t="str">
        <f>ZZZ__FnCalls!F45</f>
        <v>Mar 2013</v>
      </c>
      <c r="AR18" s="20" t="str">
        <f>ZZZ__FnCalls!F46</f>
        <v>Apr 2013</v>
      </c>
      <c r="AS18" s="20" t="str">
        <f>ZZZ__FnCalls!F47</f>
        <v>May 2013</v>
      </c>
      <c r="AT18" s="20" t="str">
        <f>ZZZ__FnCalls!F48</f>
        <v>Jun 2013</v>
      </c>
      <c r="AU18" s="20" t="str">
        <f>ZZZ__FnCalls!F49</f>
        <v>Jul 2013</v>
      </c>
      <c r="AV18" s="20" t="str">
        <f>ZZZ__FnCalls!F50</f>
        <v>Aug 2013</v>
      </c>
      <c r="AW18" s="20" t="str">
        <f>ZZZ__FnCalls!F51</f>
        <v>Sep 2013</v>
      </c>
      <c r="AX18" s="20" t="str">
        <f>ZZZ__FnCalls!F52</f>
        <v>Oct 2013</v>
      </c>
      <c r="AY18" s="20" t="str">
        <f>ZZZ__FnCalls!F53</f>
        <v>Nov 2013</v>
      </c>
      <c r="AZ18" s="20" t="str">
        <f>ZZZ__FnCalls!F54</f>
        <v>Dec 2013</v>
      </c>
      <c r="BA18" s="21" t="str">
        <f>ZZZ__FnCalls!H43</f>
        <v>2013</v>
      </c>
      <c r="BB18" s="20" t="str">
        <f>ZZZ__FnCalls!F55</f>
        <v>Jan 2014</v>
      </c>
      <c r="BC18" s="20" t="str">
        <f>ZZZ__FnCalls!F56</f>
        <v>Feb 2014</v>
      </c>
      <c r="BD18" s="20" t="str">
        <f>ZZZ__FnCalls!F57</f>
        <v>Mar 2014</v>
      </c>
      <c r="BE18" s="20" t="str">
        <f>ZZZ__FnCalls!F58</f>
        <v>Apr 2014</v>
      </c>
      <c r="BF18" s="20" t="str">
        <f>ZZZ__FnCalls!F59</f>
        <v>May 2014</v>
      </c>
      <c r="BG18" s="20" t="str">
        <f>ZZZ__FnCalls!F60</f>
        <v>Jun 2014</v>
      </c>
      <c r="BH18" s="20" t="str">
        <f>ZZZ__FnCalls!F61</f>
        <v>Jul 2014</v>
      </c>
      <c r="BI18" s="20" t="str">
        <f>ZZZ__FnCalls!F62</f>
        <v>Aug 2014</v>
      </c>
      <c r="BJ18" s="20" t="str">
        <f>ZZZ__FnCalls!F63</f>
        <v>Sep 2014</v>
      </c>
      <c r="BK18" s="20" t="str">
        <f>ZZZ__FnCalls!F64</f>
        <v>Oct 2014</v>
      </c>
      <c r="BL18" s="20" t="str">
        <f>ZZZ__FnCalls!F65</f>
        <v>Nov 2014</v>
      </c>
      <c r="BM18" s="20" t="str">
        <f>ZZZ__FnCalls!F66</f>
        <v>Dec 2014</v>
      </c>
      <c r="BN18" s="21" t="str">
        <f>ZZZ__FnCalls!H55</f>
        <v>2014</v>
      </c>
      <c r="BO18" s="20" t="str">
        <f>ZZZ__FnCalls!F67</f>
        <v>Jan 2015</v>
      </c>
      <c r="BP18" s="20" t="str">
        <f>ZZZ__FnCalls!F68</f>
        <v>Feb 2015</v>
      </c>
      <c r="BQ18" s="20" t="str">
        <f>ZZZ__FnCalls!F69</f>
        <v>Mar 2015</v>
      </c>
      <c r="BR18" s="20" t="str">
        <f>ZZZ__FnCalls!F70</f>
        <v>Apr 2015</v>
      </c>
      <c r="BS18" s="20" t="str">
        <f>ZZZ__FnCalls!F71</f>
        <v>May 2015</v>
      </c>
      <c r="BT18" s="20" t="str">
        <f>ZZZ__FnCalls!F72</f>
        <v>Jun 2015</v>
      </c>
      <c r="BU18" s="20" t="str">
        <f>ZZZ__FnCalls!F73</f>
        <v>Jul 2015</v>
      </c>
      <c r="BV18" s="20" t="str">
        <f>ZZZ__FnCalls!F74</f>
        <v>Aug 2015</v>
      </c>
      <c r="BW18" s="20" t="str">
        <f>ZZZ__FnCalls!F75</f>
        <v>Sep 2015</v>
      </c>
      <c r="BX18" s="20" t="str">
        <f>ZZZ__FnCalls!F76</f>
        <v>Oct 2015</v>
      </c>
      <c r="BY18" s="20" t="str">
        <f>ZZZ__FnCalls!F77</f>
        <v>Nov 2015</v>
      </c>
      <c r="BZ18" s="20" t="str">
        <f>ZZZ__FnCalls!F78</f>
        <v>Dec 2015</v>
      </c>
      <c r="CA18" s="21" t="str">
        <f>ZZZ__FnCalls!H67</f>
        <v>2015</v>
      </c>
      <c r="CB18" s="20" t="str">
        <f>ZZZ__FnCalls!F79</f>
        <v>Jan 2016</v>
      </c>
      <c r="CC18" s="20" t="str">
        <f>ZZZ__FnCalls!F80</f>
        <v>Feb 2016</v>
      </c>
      <c r="CD18" s="20" t="str">
        <f>ZZZ__FnCalls!F81</f>
        <v>Mar 2016</v>
      </c>
      <c r="CE18" s="20" t="str">
        <f>ZZZ__FnCalls!F82</f>
        <v>Apr 2016</v>
      </c>
      <c r="CF18" s="20" t="str">
        <f>ZZZ__FnCalls!F83</f>
        <v>May 2016</v>
      </c>
      <c r="CG18" s="20" t="str">
        <f>ZZZ__FnCalls!F84</f>
        <v>Jun 2016</v>
      </c>
      <c r="CH18" s="20" t="str">
        <f>ZZZ__FnCalls!F85</f>
        <v>Jul 2016</v>
      </c>
      <c r="CI18" s="20" t="str">
        <f>ZZZ__FnCalls!F86</f>
        <v>Aug 2016</v>
      </c>
      <c r="CJ18" s="20" t="str">
        <f>ZZZ__FnCalls!F87</f>
        <v>Sep 2016</v>
      </c>
      <c r="CK18" s="20" t="str">
        <f>ZZZ__FnCalls!F88</f>
        <v>Oct 2016</v>
      </c>
      <c r="CL18" s="20" t="str">
        <f>ZZZ__FnCalls!F89</f>
        <v>Nov 2016</v>
      </c>
      <c r="CM18" s="20" t="str">
        <f>ZZZ__FnCalls!F90</f>
        <v>Dec 2016</v>
      </c>
      <c r="CN18" s="21" t="str">
        <f>ZZZ__FnCalls!H79</f>
        <v>2016</v>
      </c>
      <c r="CO18" s="20" t="str">
        <f>ZZZ__FnCalls!F91</f>
        <v>Jan 2017</v>
      </c>
      <c r="CP18" s="20" t="str">
        <f>ZZZ__FnCalls!F92</f>
        <v>Feb 2017</v>
      </c>
      <c r="CQ18" s="20" t="str">
        <f>ZZZ__FnCalls!F93</f>
        <v>Mar 2017</v>
      </c>
      <c r="CR18" s="20" t="str">
        <f>ZZZ__FnCalls!F94</f>
        <v>Apr 2017</v>
      </c>
      <c r="CS18" s="20" t="str">
        <f>ZZZ__FnCalls!F95</f>
        <v>May 2017</v>
      </c>
      <c r="CT18" s="20" t="str">
        <f>ZZZ__FnCalls!F96</f>
        <v>Jun 2017</v>
      </c>
      <c r="CU18" s="20" t="str">
        <f>ZZZ__FnCalls!F97</f>
        <v>Jul 2017</v>
      </c>
      <c r="CV18" s="20" t="str">
        <f>ZZZ__FnCalls!F98</f>
        <v>Aug 2017</v>
      </c>
      <c r="CW18" s="20" t="str">
        <f>ZZZ__FnCalls!F99</f>
        <v>Sep 2017</v>
      </c>
      <c r="CX18" s="20" t="str">
        <f>ZZZ__FnCalls!F100</f>
        <v>Oct 2017</v>
      </c>
      <c r="CY18" s="20" t="str">
        <f>ZZZ__FnCalls!F101</f>
        <v>Nov 2017</v>
      </c>
      <c r="CZ18" s="20" t="str">
        <f>ZZZ__FnCalls!F102</f>
        <v>Dec 2017</v>
      </c>
      <c r="DA18" s="21" t="str">
        <f>ZZZ__FnCalls!H91</f>
        <v>2017</v>
      </c>
      <c r="DB18" s="20" t="str">
        <f>ZZZ__FnCalls!F103</f>
        <v>Jan 2018</v>
      </c>
      <c r="DC18" s="20" t="str">
        <f>ZZZ__FnCalls!F104</f>
        <v>Feb 2018</v>
      </c>
      <c r="DD18" s="20" t="str">
        <f>ZZZ__FnCalls!F105</f>
        <v>Mar 2018</v>
      </c>
      <c r="DE18" s="20" t="str">
        <f>ZZZ__FnCalls!F106</f>
        <v>Apr 2018</v>
      </c>
      <c r="DF18" s="20" t="str">
        <f>ZZZ__FnCalls!F107</f>
        <v>May 2018</v>
      </c>
      <c r="DG18" s="20" t="str">
        <f>ZZZ__FnCalls!F108</f>
        <v>Jun 2018</v>
      </c>
      <c r="DH18" s="20" t="str">
        <f>ZZZ__FnCalls!F109</f>
        <v>Jul 2018</v>
      </c>
      <c r="DI18" s="20" t="str">
        <f>ZZZ__FnCalls!F110</f>
        <v>Aug 2018</v>
      </c>
      <c r="DJ18" s="20" t="str">
        <f>ZZZ__FnCalls!F111</f>
        <v>Sep 2018</v>
      </c>
      <c r="DK18" s="20" t="str">
        <f>ZZZ__FnCalls!F112</f>
        <v>Oct 2018</v>
      </c>
      <c r="DL18" s="20" t="str">
        <f>ZZZ__FnCalls!F113</f>
        <v>Nov 2018</v>
      </c>
      <c r="DM18" s="20" t="str">
        <f>ZZZ__FnCalls!F114</f>
        <v>Dec 2018</v>
      </c>
      <c r="DN18" s="21" t="str">
        <f>ZZZ__FnCalls!H103</f>
        <v>2018</v>
      </c>
      <c r="DO18" s="20" t="str">
        <f>ZZZ__FnCalls!F115</f>
        <v>Jan 2019</v>
      </c>
      <c r="DP18" s="20" t="str">
        <f>ZZZ__FnCalls!F116</f>
        <v>Feb 2019</v>
      </c>
      <c r="DQ18" s="20" t="str">
        <f>ZZZ__FnCalls!F117</f>
        <v>Mar 2019</v>
      </c>
      <c r="DR18" s="20" t="str">
        <f>ZZZ__FnCalls!F118</f>
        <v>Apr 2019</v>
      </c>
      <c r="DS18" s="20" t="str">
        <f>ZZZ__FnCalls!F119</f>
        <v>May 2019</v>
      </c>
      <c r="DT18" s="20" t="str">
        <f>ZZZ__FnCalls!F120</f>
        <v>Jun 2019</v>
      </c>
      <c r="DU18" s="20" t="str">
        <f>ZZZ__FnCalls!F121</f>
        <v>Jul 2019</v>
      </c>
      <c r="DV18" s="20" t="str">
        <f>ZZZ__FnCalls!F122</f>
        <v>Aug 2019</v>
      </c>
      <c r="DW18" s="20" t="str">
        <f>ZZZ__FnCalls!F123</f>
        <v>Sep 2019</v>
      </c>
      <c r="DX18" s="20" t="str">
        <f>ZZZ__FnCalls!F124</f>
        <v>Oct 2019</v>
      </c>
      <c r="DY18" s="20" t="str">
        <f>ZZZ__FnCalls!F125</f>
        <v>Nov 2019</v>
      </c>
      <c r="DZ18" s="20" t="str">
        <f>ZZZ__FnCalls!F126</f>
        <v>Dec 2019</v>
      </c>
      <c r="EA18" s="21" t="str">
        <f>ZZZ__FnCalls!H115</f>
        <v>2019</v>
      </c>
      <c r="EB18" s="20" t="str">
        <f>ZZZ__FnCalls!F127</f>
        <v>Jan 2020</v>
      </c>
      <c r="EC18" s="20" t="str">
        <f>ZZZ__FnCalls!F128</f>
        <v>Feb 2020</v>
      </c>
      <c r="ED18" s="20" t="str">
        <f>ZZZ__FnCalls!F129</f>
        <v>Mar 2020</v>
      </c>
      <c r="EE18" s="20" t="str">
        <f>ZZZ__FnCalls!F130</f>
        <v>Apr 2020</v>
      </c>
      <c r="EF18" s="20" t="str">
        <f>ZZZ__FnCalls!F131</f>
        <v>May 2020</v>
      </c>
      <c r="EG18" s="20" t="str">
        <f>ZZZ__FnCalls!F132</f>
        <v>Jun 2020</v>
      </c>
      <c r="EH18" s="20" t="str">
        <f>ZZZ__FnCalls!F133</f>
        <v>Jul 2020</v>
      </c>
      <c r="EI18" s="20" t="str">
        <f>ZZZ__FnCalls!F134</f>
        <v>Aug 2020</v>
      </c>
      <c r="EJ18" s="20" t="str">
        <f>ZZZ__FnCalls!F135</f>
        <v>Sep 2020</v>
      </c>
      <c r="EK18" s="20" t="str">
        <f>ZZZ__FnCalls!F136</f>
        <v>Oct 2020</v>
      </c>
      <c r="EL18" s="20" t="str">
        <f>ZZZ__FnCalls!F137</f>
        <v>Nov 2020</v>
      </c>
      <c r="EM18" s="20" t="str">
        <f>ZZZ__FnCalls!F138</f>
        <v>Dec 2020</v>
      </c>
      <c r="EN18" s="21" t="str">
        <f>ZZZ__FnCalls!H127</f>
        <v>2020</v>
      </c>
    </row>
    <row r="19" spans="1:144" ht="12.75" customHeight="1" outlineLevel="1">
      <c r="A19" s="7" t="str">
        <f>Labels!B9</f>
        <v>Capital</v>
      </c>
      <c r="B19" s="22">
        <f>Inputs!B20*'(Other Computations)'!B8/(1/Inputs!B19/12+'(Other Computations)'!B144)</f>
        <v>34645298.421926454</v>
      </c>
      <c r="C19" s="22">
        <f t="shared" ref="C19:M19" si="11">B19+B21-B20</f>
        <v>34645298.421926454</v>
      </c>
      <c r="D19" s="22">
        <f t="shared" ca="1" si="11"/>
        <v>34644823.286862545</v>
      </c>
      <c r="E19" s="22">
        <f t="shared" ca="1" si="11"/>
        <v>34644003.191982284</v>
      </c>
      <c r="F19" s="22">
        <f t="shared" ca="1" si="11"/>
        <v>34642848.999974348</v>
      </c>
      <c r="G19" s="22">
        <f t="shared" ca="1" si="11"/>
        <v>34641407.202711776</v>
      </c>
      <c r="H19" s="22">
        <f t="shared" ca="1" si="11"/>
        <v>34639666.156218104</v>
      </c>
      <c r="I19" s="22">
        <f t="shared" ca="1" si="11"/>
        <v>34637565.892510563</v>
      </c>
      <c r="J19" s="22">
        <f t="shared" ca="1" si="11"/>
        <v>34635122.249727361</v>
      </c>
      <c r="K19" s="22">
        <f t="shared" ca="1" si="11"/>
        <v>34632414.664605163</v>
      </c>
      <c r="L19" s="22">
        <f t="shared" ca="1" si="11"/>
        <v>34629429.668150529</v>
      </c>
      <c r="M19" s="22">
        <f t="shared" ca="1" si="11"/>
        <v>34626068.406206228</v>
      </c>
      <c r="N19" s="23">
        <f ca="1">M19</f>
        <v>34626068.406206228</v>
      </c>
      <c r="O19" s="22">
        <f ca="1">M19+M21-M20</f>
        <v>34622493.852377959</v>
      </c>
      <c r="P19" s="22">
        <f t="shared" ref="P19:Z19" ca="1" si="12">O19+O21-O20</f>
        <v>34618723.560693584</v>
      </c>
      <c r="Q19" s="22">
        <f t="shared" ca="1" si="12"/>
        <v>34614619.567024715</v>
      </c>
      <c r="R19" s="22">
        <f t="shared" ca="1" si="12"/>
        <v>34610199.776131414</v>
      </c>
      <c r="S19" s="22">
        <f t="shared" ca="1" si="12"/>
        <v>34605563.101289794</v>
      </c>
      <c r="T19" s="22">
        <f t="shared" ca="1" si="12"/>
        <v>34600604.598368019</v>
      </c>
      <c r="U19" s="22">
        <f t="shared" ca="1" si="12"/>
        <v>34595348.754142962</v>
      </c>
      <c r="V19" s="22">
        <f t="shared" ca="1" si="12"/>
        <v>34589890.962558217</v>
      </c>
      <c r="W19" s="22">
        <f t="shared" ca="1" si="12"/>
        <v>34584149.099105418</v>
      </c>
      <c r="X19" s="22">
        <f t="shared" ca="1" si="12"/>
        <v>34578129.543927558</v>
      </c>
      <c r="Y19" s="22">
        <f t="shared" ca="1" si="12"/>
        <v>34571950.193154417</v>
      </c>
      <c r="Z19" s="22">
        <f t="shared" ca="1" si="12"/>
        <v>34565594.131400183</v>
      </c>
      <c r="AA19" s="23">
        <f ca="1">Z19</f>
        <v>34565594.131400183</v>
      </c>
      <c r="AB19" s="22">
        <f ca="1">Z19+Z21-Z20</f>
        <v>34559046.600707546</v>
      </c>
      <c r="AC19" s="22">
        <f t="shared" ref="AC19:AM19" ca="1" si="13">AB19+AB21-AB20</f>
        <v>34552341.821000844</v>
      </c>
      <c r="AD19" s="22">
        <f t="shared" ca="1" si="13"/>
        <v>34545545.743830957</v>
      </c>
      <c r="AE19" s="22">
        <f t="shared" ca="1" si="13"/>
        <v>34538526.273995847</v>
      </c>
      <c r="AF19" s="22">
        <f t="shared" ca="1" si="13"/>
        <v>34531331.521587573</v>
      </c>
      <c r="AG19" s="22">
        <f t="shared" ca="1" si="13"/>
        <v>34523954.978049941</v>
      </c>
      <c r="AH19" s="22">
        <f t="shared" ca="1" si="13"/>
        <v>34516438.656801619</v>
      </c>
      <c r="AI19" s="22">
        <f t="shared" ca="1" si="13"/>
        <v>34508733.233980201</v>
      </c>
      <c r="AJ19" s="22">
        <f t="shared" ca="1" si="13"/>
        <v>34500819.345712036</v>
      </c>
      <c r="AK19" s="22">
        <f t="shared" ca="1" si="13"/>
        <v>34492759.400443099</v>
      </c>
      <c r="AL19" s="22">
        <f t="shared" ca="1" si="13"/>
        <v>34484587.02549424</v>
      </c>
      <c r="AM19" s="22">
        <f t="shared" ca="1" si="13"/>
        <v>34476195.436563432</v>
      </c>
      <c r="AN19" s="23">
        <f ca="1">AM19</f>
        <v>34476195.436563432</v>
      </c>
      <c r="AO19" s="22">
        <f ca="1">AM19+AM21-AM20</f>
        <v>34467703.934401229</v>
      </c>
      <c r="AP19" s="22">
        <f t="shared" ref="AP19:AZ19" ca="1" si="14">AO19+AO21-AO20</f>
        <v>34459096.627027072</v>
      </c>
      <c r="AQ19" s="22">
        <f t="shared" ca="1" si="14"/>
        <v>34450343.104824163</v>
      </c>
      <c r="AR19" s="22">
        <f t="shared" ca="1" si="14"/>
        <v>34441527.250400715</v>
      </c>
      <c r="AS19" s="22">
        <f t="shared" ca="1" si="14"/>
        <v>34432680.529005453</v>
      </c>
      <c r="AT19" s="22">
        <f t="shared" ca="1" si="14"/>
        <v>34423702.132087171</v>
      </c>
      <c r="AU19" s="22">
        <f t="shared" ca="1" si="14"/>
        <v>34414605.175932489</v>
      </c>
      <c r="AV19" s="22">
        <f t="shared" ca="1" si="14"/>
        <v>34405434.298655443</v>
      </c>
      <c r="AW19" s="22">
        <f t="shared" ca="1" si="14"/>
        <v>34396058.625905246</v>
      </c>
      <c r="AX19" s="22">
        <f t="shared" ca="1" si="14"/>
        <v>34386495.448981926</v>
      </c>
      <c r="AY19" s="22">
        <f t="shared" ca="1" si="14"/>
        <v>34376738.374117471</v>
      </c>
      <c r="AZ19" s="22">
        <f t="shared" ca="1" si="14"/>
        <v>34366844.024156705</v>
      </c>
      <c r="BA19" s="23">
        <f ca="1">AZ19</f>
        <v>34366844.024156705</v>
      </c>
      <c r="BB19" s="22">
        <f ca="1">AZ19+AZ21-AZ20</f>
        <v>34356760.553964183</v>
      </c>
      <c r="BC19" s="22">
        <f t="shared" ref="BC19:BM19" ca="1" si="15">BB19+BB21-BB20</f>
        <v>34346604.555856496</v>
      </c>
      <c r="BD19" s="22">
        <f t="shared" ca="1" si="15"/>
        <v>34336444.432250753</v>
      </c>
      <c r="BE19" s="22">
        <f t="shared" ca="1" si="15"/>
        <v>34326174.303741328</v>
      </c>
      <c r="BF19" s="22">
        <f t="shared" ca="1" si="15"/>
        <v>34315759.197082251</v>
      </c>
      <c r="BG19" s="22">
        <f t="shared" ca="1" si="15"/>
        <v>34305265.933406353</v>
      </c>
      <c r="BH19" s="22">
        <f t="shared" ca="1" si="15"/>
        <v>34294720.593997419</v>
      </c>
      <c r="BI19" s="22">
        <f t="shared" ca="1" si="15"/>
        <v>34284073.489666216</v>
      </c>
      <c r="BJ19" s="22">
        <f t="shared" ca="1" si="15"/>
        <v>34273282.281617828</v>
      </c>
      <c r="BK19" s="22">
        <f t="shared" ca="1" si="15"/>
        <v>34262511.982173771</v>
      </c>
      <c r="BL19" s="22">
        <f t="shared" ca="1" si="15"/>
        <v>34251660.624873519</v>
      </c>
      <c r="BM19" s="22">
        <f t="shared" ca="1" si="15"/>
        <v>34240800.174782492</v>
      </c>
      <c r="BN19" s="23">
        <f ca="1">BM19</f>
        <v>34240800.174782492</v>
      </c>
      <c r="BO19" s="22">
        <f ca="1">BM19+BM21-BM20</f>
        <v>34229852.988424271</v>
      </c>
      <c r="BP19" s="22">
        <f t="shared" ref="BP19:BZ19" ca="1" si="16">BO19+BO21-BO20</f>
        <v>34218827.703847848</v>
      </c>
      <c r="BQ19" s="22">
        <f t="shared" ca="1" si="16"/>
        <v>34207787.38669841</v>
      </c>
      <c r="BR19" s="22">
        <f t="shared" ca="1" si="16"/>
        <v>34196738.230088674</v>
      </c>
      <c r="BS19" s="22">
        <f t="shared" ca="1" si="16"/>
        <v>34185626.062784731</v>
      </c>
      <c r="BT19" s="22">
        <f t="shared" ca="1" si="16"/>
        <v>34174494.168792322</v>
      </c>
      <c r="BU19" s="22">
        <f t="shared" ca="1" si="16"/>
        <v>34163268.499961525</v>
      </c>
      <c r="BV19" s="22">
        <f t="shared" ca="1" si="16"/>
        <v>34152036.933008082</v>
      </c>
      <c r="BW19" s="22">
        <f t="shared" ca="1" si="16"/>
        <v>34140791.678609133</v>
      </c>
      <c r="BX19" s="22">
        <f t="shared" ca="1" si="16"/>
        <v>34129468.097783022</v>
      </c>
      <c r="BY19" s="22">
        <f t="shared" ca="1" si="16"/>
        <v>34118008.456990421</v>
      </c>
      <c r="BZ19" s="22">
        <f t="shared" ca="1" si="16"/>
        <v>34106397.361071967</v>
      </c>
      <c r="CA19" s="23">
        <f ca="1">BZ19</f>
        <v>34106397.361071967</v>
      </c>
      <c r="CB19" s="22">
        <f ca="1">BZ19+BZ21-BZ20</f>
        <v>34094677.444274187</v>
      </c>
      <c r="CC19" s="22">
        <f t="shared" ref="CC19:CM19" ca="1" si="17">CB19+CB21-CB20</f>
        <v>34082892.019992799</v>
      </c>
      <c r="CD19" s="22">
        <f t="shared" ca="1" si="17"/>
        <v>34070950.824967138</v>
      </c>
      <c r="CE19" s="22">
        <f t="shared" ca="1" si="17"/>
        <v>34058893.263850398</v>
      </c>
      <c r="CF19" s="22">
        <f t="shared" ca="1" si="17"/>
        <v>34046782.520621359</v>
      </c>
      <c r="CG19" s="22">
        <f t="shared" ca="1" si="17"/>
        <v>34034503.945110731</v>
      </c>
      <c r="CH19" s="22">
        <f t="shared" ca="1" si="17"/>
        <v>34022187.185574822</v>
      </c>
      <c r="CI19" s="22">
        <f t="shared" ca="1" si="17"/>
        <v>34009824.31942983</v>
      </c>
      <c r="CJ19" s="22">
        <f t="shared" ca="1" si="17"/>
        <v>33997391.296436451</v>
      </c>
      <c r="CK19" s="22">
        <f t="shared" ca="1" si="17"/>
        <v>33984969.930186071</v>
      </c>
      <c r="CL19" s="22">
        <f t="shared" ca="1" si="17"/>
        <v>33972439.599405155</v>
      </c>
      <c r="CM19" s="22">
        <f t="shared" ca="1" si="17"/>
        <v>33959817.879671283</v>
      </c>
      <c r="CN19" s="23">
        <f ca="1">CM19</f>
        <v>33959817.879671283</v>
      </c>
      <c r="CO19" s="22">
        <f ca="1">CM19+CM21-CM20</f>
        <v>33947157.829358205</v>
      </c>
      <c r="CP19" s="22">
        <f t="shared" ref="CP19:CZ19" ca="1" si="18">CO19+CO21-CO20</f>
        <v>33934409.719648011</v>
      </c>
      <c r="CQ19" s="22">
        <f t="shared" ca="1" si="18"/>
        <v>33921627.783679701</v>
      </c>
      <c r="CR19" s="22">
        <f t="shared" ca="1" si="18"/>
        <v>33908837.39581389</v>
      </c>
      <c r="CS19" s="22">
        <f t="shared" ca="1" si="18"/>
        <v>33896071.370742835</v>
      </c>
      <c r="CT19" s="22">
        <f t="shared" ca="1" si="18"/>
        <v>33883171.479985707</v>
      </c>
      <c r="CU19" s="22">
        <f t="shared" ca="1" si="18"/>
        <v>33870327.899683587</v>
      </c>
      <c r="CV19" s="22">
        <f t="shared" ca="1" si="18"/>
        <v>33857438.510748327</v>
      </c>
      <c r="CW19" s="22">
        <f t="shared" ca="1" si="18"/>
        <v>33844539.05412674</v>
      </c>
      <c r="CX19" s="22">
        <f t="shared" ca="1" si="18"/>
        <v>33831640.634504773</v>
      </c>
      <c r="CY19" s="22">
        <f t="shared" ca="1" si="18"/>
        <v>33818715.628202453</v>
      </c>
      <c r="CZ19" s="22">
        <f t="shared" ca="1" si="18"/>
        <v>33805663.746776231</v>
      </c>
      <c r="DA19" s="23">
        <f ca="1">CZ19</f>
        <v>33805663.746776231</v>
      </c>
      <c r="DB19" s="22">
        <f ca="1">CZ19+CZ21-CZ20</f>
        <v>33792640.120108269</v>
      </c>
      <c r="DC19" s="22">
        <f t="shared" ref="DC19:DM19" ca="1" si="19">DB19+DB21-DB20</f>
        <v>33779614.41262994</v>
      </c>
      <c r="DD19" s="22">
        <f t="shared" ca="1" si="19"/>
        <v>33766531.691599384</v>
      </c>
      <c r="DE19" s="22">
        <f t="shared" ca="1" si="19"/>
        <v>33753503.023667425</v>
      </c>
      <c r="DF19" s="22">
        <f t="shared" ca="1" si="19"/>
        <v>33740482.25280945</v>
      </c>
      <c r="DG19" s="22">
        <f t="shared" ca="1" si="19"/>
        <v>33727493.242438734</v>
      </c>
      <c r="DH19" s="22">
        <f t="shared" ca="1" si="19"/>
        <v>33714374.669414461</v>
      </c>
      <c r="DI19" s="22">
        <f t="shared" ca="1" si="19"/>
        <v>33701268.416818097</v>
      </c>
      <c r="DJ19" s="22">
        <f t="shared" ca="1" si="19"/>
        <v>33688096.725376971</v>
      </c>
      <c r="DK19" s="22">
        <f t="shared" ca="1" si="19"/>
        <v>33674869.589448422</v>
      </c>
      <c r="DL19" s="22">
        <f t="shared" ca="1" si="19"/>
        <v>33661599.383718997</v>
      </c>
      <c r="DM19" s="22">
        <f t="shared" ca="1" si="19"/>
        <v>33648367.346918851</v>
      </c>
      <c r="DN19" s="23">
        <f ca="1">DM19</f>
        <v>33648367.346918851</v>
      </c>
      <c r="DO19" s="22">
        <f ca="1">DM19+DM21-DM20</f>
        <v>33635153.817964427</v>
      </c>
      <c r="DP19" s="22">
        <f t="shared" ref="DP19:DZ19" ca="1" si="20">DO19+DO21-DO20</f>
        <v>33621914.122740291</v>
      </c>
      <c r="DQ19" s="22">
        <f t="shared" ca="1" si="20"/>
        <v>33608700.841989845</v>
      </c>
      <c r="DR19" s="22">
        <f t="shared" ca="1" si="20"/>
        <v>33595415.548919611</v>
      </c>
      <c r="DS19" s="22">
        <f t="shared" ca="1" si="20"/>
        <v>33582108.770397656</v>
      </c>
      <c r="DT19" s="22">
        <f t="shared" ca="1" si="20"/>
        <v>33568716.42380555</v>
      </c>
      <c r="DU19" s="22">
        <f t="shared" ca="1" si="20"/>
        <v>33555212.094250932</v>
      </c>
      <c r="DV19" s="22">
        <f t="shared" ca="1" si="20"/>
        <v>33541603.99859263</v>
      </c>
      <c r="DW19" s="22">
        <f t="shared" ca="1" si="20"/>
        <v>33528054.988773156</v>
      </c>
      <c r="DX19" s="22">
        <f t="shared" ca="1" si="20"/>
        <v>33514484.305696197</v>
      </c>
      <c r="DY19" s="22">
        <f t="shared" ca="1" si="20"/>
        <v>33500852.518780351</v>
      </c>
      <c r="DZ19" s="22">
        <f t="shared" ca="1" si="20"/>
        <v>33487224.612665825</v>
      </c>
      <c r="EA19" s="23">
        <f ca="1">DZ19</f>
        <v>33487224.612665825</v>
      </c>
      <c r="EB19" s="22">
        <f ca="1">DZ19+DZ21-DZ20</f>
        <v>33473623.570799984</v>
      </c>
      <c r="EC19" s="22">
        <f t="shared" ref="EC19:EM19" ca="1" si="21">EB19+EB21-EB20</f>
        <v>33459945.018925149</v>
      </c>
      <c r="ED19" s="22">
        <f t="shared" ca="1" si="21"/>
        <v>33446284.657734718</v>
      </c>
      <c r="EE19" s="22">
        <f t="shared" ca="1" si="21"/>
        <v>33432609.581859346</v>
      </c>
      <c r="EF19" s="22">
        <f t="shared" ca="1" si="21"/>
        <v>33418934.334107872</v>
      </c>
      <c r="EG19" s="22">
        <f t="shared" ca="1" si="21"/>
        <v>33405241.618260078</v>
      </c>
      <c r="EH19" s="22">
        <f t="shared" ca="1" si="21"/>
        <v>33391519.932587665</v>
      </c>
      <c r="EI19" s="22">
        <f t="shared" ca="1" si="21"/>
        <v>33377749.901618682</v>
      </c>
      <c r="EJ19" s="22">
        <f t="shared" ca="1" si="21"/>
        <v>33364078.68222611</v>
      </c>
      <c r="EK19" s="22">
        <f t="shared" ca="1" si="21"/>
        <v>33350373.552148104</v>
      </c>
      <c r="EL19" s="22">
        <f t="shared" ca="1" si="21"/>
        <v>33336673.101957086</v>
      </c>
      <c r="EM19" s="22">
        <f t="shared" ca="1" si="21"/>
        <v>33322910.719140533</v>
      </c>
      <c r="EN19" s="23">
        <f ca="1">EM19</f>
        <v>33322910.719140533</v>
      </c>
    </row>
    <row r="20" spans="1:144" ht="12.75" customHeight="1" outlineLevel="1">
      <c r="A20" s="11" t="str">
        <f>Labels!B11</f>
        <v>Capital Depreciation</v>
      </c>
      <c r="B20" s="24">
        <f>B22/Inputs!B19/12</f>
        <v>206222.01441622889</v>
      </c>
      <c r="C20" s="24">
        <f>B19/Inputs!B19/12</f>
        <v>206222.01441622889</v>
      </c>
      <c r="D20" s="24">
        <f>C19/Inputs!B19/12</f>
        <v>206222.01441622889</v>
      </c>
      <c r="E20" s="24">
        <f ca="1">D19/Inputs!B19/12</f>
        <v>206219.18623132468</v>
      </c>
      <c r="F20" s="24">
        <f ca="1">E19/Inputs!B19/12</f>
        <v>206214.30471418027</v>
      </c>
      <c r="G20" s="24">
        <f ca="1">F19/Inputs!B19/12</f>
        <v>206207.43452365685</v>
      </c>
      <c r="H20" s="24">
        <f ca="1">G19/Inputs!B19/12</f>
        <v>206198.8523970939</v>
      </c>
      <c r="I20" s="24">
        <f ca="1">H19/Inputs!B19/12</f>
        <v>206188.48902510779</v>
      </c>
      <c r="J20" s="24">
        <f ca="1">I19/Inputs!B19/12</f>
        <v>206175.98745541999</v>
      </c>
      <c r="K20" s="24">
        <f ca="1">J19/Inputs!B19/12</f>
        <v>206161.44196266285</v>
      </c>
      <c r="L20" s="24">
        <f ca="1">K19/Inputs!B19/12</f>
        <v>206145.32538455454</v>
      </c>
      <c r="M20" s="24">
        <f ca="1">L19/Inputs!B19/12</f>
        <v>206127.55754851506</v>
      </c>
      <c r="N20" s="25">
        <f ca="1">SUM(B20:M20)</f>
        <v>2474304.6224912028</v>
      </c>
      <c r="O20" s="24">
        <f ca="1">M19/Inputs!B19/12</f>
        <v>206107.55003694186</v>
      </c>
      <c r="P20" s="24">
        <f ca="1">O19/Inputs!B19/12</f>
        <v>206086.27293082117</v>
      </c>
      <c r="Q20" s="24">
        <f ca="1">P19/Inputs!B19/12</f>
        <v>206063.83071841419</v>
      </c>
      <c r="R20" s="24">
        <f ca="1">Q19/Inputs!B19/12</f>
        <v>206039.40218467091</v>
      </c>
      <c r="S20" s="24">
        <f ca="1">R19/Inputs!B19/12</f>
        <v>206013.09390554414</v>
      </c>
      <c r="T20" s="24">
        <f ca="1">S19/Inputs!B19/12</f>
        <v>205985.49465053447</v>
      </c>
      <c r="U20" s="24">
        <f ca="1">T19/Inputs!B19/12</f>
        <v>205955.97975219061</v>
      </c>
      <c r="V20" s="24">
        <f ca="1">U19/Inputs!B19/12</f>
        <v>205924.69496513667</v>
      </c>
      <c r="W20" s="24">
        <f ca="1">V19/Inputs!B19/12</f>
        <v>205892.20811046558</v>
      </c>
      <c r="X20" s="24">
        <f ca="1">W19/Inputs!B19/12</f>
        <v>205858.03035181796</v>
      </c>
      <c r="Y20" s="24">
        <f ca="1">X19/Inputs!B19/12</f>
        <v>205822.19966623548</v>
      </c>
      <c r="Z20" s="24">
        <f ca="1">Y19/Inputs!B19/12</f>
        <v>205785.41781639532</v>
      </c>
      <c r="AA20" s="25">
        <f ca="1">SUM(O20:Z20)</f>
        <v>2471534.1750891688</v>
      </c>
      <c r="AB20" s="24">
        <f ca="1">Z19/Inputs!B19/12</f>
        <v>205747.58411547728</v>
      </c>
      <c r="AC20" s="24">
        <f ca="1">AB19/Inputs!B19/12</f>
        <v>205708.61071849731</v>
      </c>
      <c r="AD20" s="24">
        <f ca="1">AC19/Inputs!B19/12</f>
        <v>205668.70131548122</v>
      </c>
      <c r="AE20" s="24">
        <f ca="1">AD19/Inputs!B19/12</f>
        <v>205628.24847518429</v>
      </c>
      <c r="AF20" s="24">
        <f ca="1">AE19/Inputs!B19/12</f>
        <v>205586.46591664196</v>
      </c>
      <c r="AG20" s="24">
        <f ca="1">AF19/Inputs!B19/12</f>
        <v>205543.64000944982</v>
      </c>
      <c r="AH20" s="24">
        <f ca="1">AG19/Inputs!B19/12</f>
        <v>205499.73201220203</v>
      </c>
      <c r="AI20" s="24">
        <f ca="1">AH19/Inputs!B19/12</f>
        <v>205454.99200477151</v>
      </c>
      <c r="AJ20" s="24">
        <f ca="1">AI19/Inputs!B19/12</f>
        <v>205409.12639273927</v>
      </c>
      <c r="AK20" s="24">
        <f ca="1">AJ19/Inputs!B19/12</f>
        <v>205362.0199149526</v>
      </c>
      <c r="AL20" s="24">
        <f ca="1">AK19/Inputs!B19/12</f>
        <v>205314.04405025652</v>
      </c>
      <c r="AM20" s="24">
        <f ca="1">AL19/Inputs!B19/12</f>
        <v>205265.39896127523</v>
      </c>
      <c r="AN20" s="25">
        <f ca="1">SUM(AB20:AM20)</f>
        <v>2466188.5638869293</v>
      </c>
      <c r="AO20" s="24">
        <f ca="1">AM19/Inputs!B19/12</f>
        <v>205215.4490271633</v>
      </c>
      <c r="AP20" s="24">
        <f ca="1">AO19/Inputs!B19/12</f>
        <v>205164.90437143587</v>
      </c>
      <c r="AQ20" s="24">
        <f ca="1">AP19/Inputs!B19/12</f>
        <v>205113.67039897069</v>
      </c>
      <c r="AR20" s="24">
        <f ca="1">AQ19/Inputs!B19/12</f>
        <v>205061.56610014383</v>
      </c>
      <c r="AS20" s="24">
        <f ca="1">AR19/Inputs!B19/12</f>
        <v>205009.09077619473</v>
      </c>
      <c r="AT20" s="24">
        <f ca="1">AS19/Inputs!B19/12</f>
        <v>204956.43172027054</v>
      </c>
      <c r="AU20" s="24">
        <f ca="1">AT19/Inputs!B19/12</f>
        <v>204902.98888147125</v>
      </c>
      <c r="AV20" s="24">
        <f ca="1">AU19/Inputs!B19/12</f>
        <v>204848.84033293149</v>
      </c>
      <c r="AW20" s="24">
        <f ca="1">AV19/Inputs!B19/12</f>
        <v>204794.25177771098</v>
      </c>
      <c r="AX20" s="24">
        <f ca="1">AW19/Inputs!B19/12</f>
        <v>204738.44420181692</v>
      </c>
      <c r="AY20" s="24">
        <f ca="1">AX19/Inputs!B19/12</f>
        <v>204681.52052965431</v>
      </c>
      <c r="AZ20" s="24">
        <f ca="1">AY19/Inputs!B19/12</f>
        <v>204623.44270308016</v>
      </c>
      <c r="BA20" s="25">
        <f ca="1">SUM(AO20:AZ20)</f>
        <v>2459110.6008208441</v>
      </c>
      <c r="BB20" s="24">
        <f ca="1">AZ19/Inputs!B19/12</f>
        <v>204564.54776283752</v>
      </c>
      <c r="BC20" s="24">
        <f ca="1">BB19/Inputs!B19/12</f>
        <v>204504.52710692966</v>
      </c>
      <c r="BD20" s="24">
        <f ca="1">BC19/Inputs!B19/12</f>
        <v>204444.07473724106</v>
      </c>
      <c r="BE20" s="24">
        <f ca="1">BD19/Inputs!B19/12</f>
        <v>204383.59781101637</v>
      </c>
      <c r="BF20" s="24">
        <f ca="1">BE19/Inputs!B19/12</f>
        <v>204322.4660936984</v>
      </c>
      <c r="BG20" s="24">
        <f ca="1">BF19/Inputs!B19/12</f>
        <v>204260.47141120388</v>
      </c>
      <c r="BH20" s="24">
        <f ca="1">BG19/Inputs!B19/12</f>
        <v>204198.01150837113</v>
      </c>
      <c r="BI20" s="24">
        <f ca="1">BH19/Inputs!B19/12</f>
        <v>204135.241630937</v>
      </c>
      <c r="BJ20" s="24">
        <f ca="1">BI19/Inputs!B19/12</f>
        <v>204071.86600991795</v>
      </c>
      <c r="BK20" s="24">
        <f ca="1">BJ19/Inputs!B19/12</f>
        <v>204007.63262867753</v>
      </c>
      <c r="BL20" s="24">
        <f ca="1">BK19/Inputs!B19/12</f>
        <v>203943.5237034153</v>
      </c>
      <c r="BM20" s="24">
        <f ca="1">BL19/Inputs!B19/12</f>
        <v>203878.9322909138</v>
      </c>
      <c r="BN20" s="25">
        <f ca="1">SUM(BB20:BM20)</f>
        <v>2450714.8926951601</v>
      </c>
      <c r="BO20" s="24">
        <f ca="1">BM19/Inputs!B19/12</f>
        <v>203814.28675465772</v>
      </c>
      <c r="BP20" s="24">
        <f ca="1">BO19/Inputs!B19/12</f>
        <v>203749.12493109683</v>
      </c>
      <c r="BQ20" s="24">
        <f ca="1">BP19/Inputs!B19/12</f>
        <v>203683.49823718957</v>
      </c>
      <c r="BR20" s="24">
        <f ca="1">BQ19/Inputs!B19/12</f>
        <v>203617.78206368102</v>
      </c>
      <c r="BS20" s="24">
        <f ca="1">BR19/Inputs!B19/12</f>
        <v>203552.01327433737</v>
      </c>
      <c r="BT20" s="24">
        <f ca="1">BS19/Inputs!B19/12</f>
        <v>203485.8694213377</v>
      </c>
      <c r="BU20" s="24">
        <f ca="1">BT19/Inputs!B19/12</f>
        <v>203419.60814757334</v>
      </c>
      <c r="BV20" s="24">
        <f ca="1">BU19/Inputs!B19/12</f>
        <v>203352.78869024719</v>
      </c>
      <c r="BW20" s="24">
        <f ca="1">BV19/Inputs!B19/12</f>
        <v>203285.93412504811</v>
      </c>
      <c r="BX20" s="24">
        <f ca="1">BW19/Inputs!B19/12</f>
        <v>203218.99808695912</v>
      </c>
      <c r="BY20" s="24">
        <f ca="1">BX19/Inputs!B19/12</f>
        <v>203151.59582013704</v>
      </c>
      <c r="BZ20" s="24">
        <f ca="1">BY19/Inputs!B19/12</f>
        <v>203083.38367256205</v>
      </c>
      <c r="CA20" s="25">
        <f ca="1">SUM(BO20:BZ20)</f>
        <v>2441414.8832248268</v>
      </c>
      <c r="CB20" s="24">
        <f ca="1">BZ19/Inputs!B19/12</f>
        <v>203014.27000638074</v>
      </c>
      <c r="CC20" s="24">
        <f ca="1">CB19/Inputs!B19/12</f>
        <v>202944.50859687015</v>
      </c>
      <c r="CD20" s="24">
        <f ca="1">CC19/Inputs!B19/12</f>
        <v>202874.35726186191</v>
      </c>
      <c r="CE20" s="24">
        <f ca="1">CD19/Inputs!B19/12</f>
        <v>202803.27872004246</v>
      </c>
      <c r="CF20" s="24">
        <f ca="1">CE19/Inputs!B19/12</f>
        <v>202731.50752291901</v>
      </c>
      <c r="CG20" s="24">
        <f ca="1">CF19/Inputs!B19/12</f>
        <v>202659.41976560335</v>
      </c>
      <c r="CH20" s="24">
        <f ca="1">CG19/Inputs!B19/12</f>
        <v>202586.33300661147</v>
      </c>
      <c r="CI20" s="24">
        <f ca="1">CH19/Inputs!B19/12</f>
        <v>202513.01896175489</v>
      </c>
      <c r="CJ20" s="24">
        <f ca="1">CI19/Inputs!B19/12</f>
        <v>202439.43047279658</v>
      </c>
      <c r="CK20" s="24">
        <f ca="1">CJ19/Inputs!B19/12</f>
        <v>202365.4243835503</v>
      </c>
      <c r="CL20" s="24">
        <f ca="1">CK19/Inputs!B19/12</f>
        <v>202291.48767967898</v>
      </c>
      <c r="CM20" s="24">
        <f ca="1">CL19/Inputs!B19/12</f>
        <v>202216.90237741164</v>
      </c>
      <c r="CN20" s="25">
        <f ca="1">SUM(CB20:CM20)</f>
        <v>2431439.9387554815</v>
      </c>
      <c r="CO20" s="24">
        <f ca="1">CM19/Inputs!B19/12</f>
        <v>202141.77309328143</v>
      </c>
      <c r="CP20" s="24">
        <f ca="1">CO19/Inputs!B19/12</f>
        <v>202066.41565094169</v>
      </c>
      <c r="CQ20" s="24">
        <f ca="1">CP19/Inputs!B19/12</f>
        <v>201990.53404552388</v>
      </c>
      <c r="CR20" s="24">
        <f ca="1">CQ19/Inputs!B19/12</f>
        <v>201914.45109333156</v>
      </c>
      <c r="CS20" s="24">
        <f ca="1">CR19/Inputs!B19/12</f>
        <v>201838.31783222556</v>
      </c>
      <c r="CT20" s="24">
        <f ca="1">CS19/Inputs!B19/12</f>
        <v>201762.329587755</v>
      </c>
      <c r="CU20" s="24">
        <f ca="1">CT19/Inputs!B19/12</f>
        <v>201685.54452372444</v>
      </c>
      <c r="CV20" s="24">
        <f ca="1">CU19/Inputs!B19/12</f>
        <v>201609.09464097372</v>
      </c>
      <c r="CW20" s="24">
        <f ca="1">CV19/Inputs!B19/12</f>
        <v>201532.37208778763</v>
      </c>
      <c r="CX20" s="24">
        <f ca="1">CW19/Inputs!B19/12</f>
        <v>201455.58960789724</v>
      </c>
      <c r="CY20" s="24">
        <f ca="1">CX19/Inputs!B19/12</f>
        <v>201378.81330062365</v>
      </c>
      <c r="CZ20" s="24">
        <f ca="1">CY19/Inputs!B19/12</f>
        <v>201301.8787393003</v>
      </c>
      <c r="DA20" s="25">
        <f ca="1">SUM(CO20:CZ20)</f>
        <v>2420677.114203366</v>
      </c>
      <c r="DB20" s="24">
        <f ca="1">CZ19/Inputs!B19/12</f>
        <v>201224.18896890615</v>
      </c>
      <c r="DC20" s="24">
        <f ca="1">DB19/Inputs!B19/12</f>
        <v>201146.66738159684</v>
      </c>
      <c r="DD20" s="24">
        <f ca="1">DC19/Inputs!B19/12</f>
        <v>201069.13340851155</v>
      </c>
      <c r="DE20" s="24">
        <f ca="1">DD19/Inputs!B19/12</f>
        <v>200991.26006904396</v>
      </c>
      <c r="DF20" s="24">
        <f ca="1">DE19/Inputs!B19/12</f>
        <v>200913.70847421084</v>
      </c>
      <c r="DG20" s="24">
        <f ca="1">DF19/Inputs!B19/12</f>
        <v>200836.20388577052</v>
      </c>
      <c r="DH20" s="24">
        <f ca="1">DG19/Inputs!B19/12</f>
        <v>200758.8883478496</v>
      </c>
      <c r="DI20" s="24">
        <f ca="1">DH19/Inputs!B19/12</f>
        <v>200680.80160365751</v>
      </c>
      <c r="DJ20" s="24">
        <f ca="1">DI19/Inputs!B19/12</f>
        <v>200602.78819534581</v>
      </c>
      <c r="DK20" s="24">
        <f ca="1">DJ19/Inputs!B19/12</f>
        <v>200524.38527010102</v>
      </c>
      <c r="DL20" s="24">
        <f ca="1">DK19/Inputs!B19/12</f>
        <v>200445.65231814538</v>
      </c>
      <c r="DM20" s="24">
        <f ca="1">DL19/Inputs!B19/12</f>
        <v>200366.66299832737</v>
      </c>
      <c r="DN20" s="25">
        <f ca="1">SUM(DB20:DM20)</f>
        <v>2409560.3409214667</v>
      </c>
      <c r="DO20" s="24">
        <f ca="1">DM19/Inputs!B19/12</f>
        <v>200287.90087451696</v>
      </c>
      <c r="DP20" s="24">
        <f ca="1">DO19/Inputs!B19/12</f>
        <v>200209.24891645493</v>
      </c>
      <c r="DQ20" s="24">
        <f ca="1">DP19/Inputs!B19/12</f>
        <v>200130.44120678745</v>
      </c>
      <c r="DR20" s="24">
        <f ca="1">DQ19/Inputs!B19/12</f>
        <v>200051.79072613001</v>
      </c>
      <c r="DS20" s="24">
        <f ca="1">DR19/Inputs!B19/12</f>
        <v>199972.71160071195</v>
      </c>
      <c r="DT20" s="24">
        <f ca="1">DS19/Inputs!B19/12</f>
        <v>199893.50458570034</v>
      </c>
      <c r="DU20" s="24">
        <f ca="1">DT19/Inputs!B19/12</f>
        <v>199813.78823693781</v>
      </c>
      <c r="DV20" s="24">
        <f ca="1">DU19/Inputs!B19/12</f>
        <v>199733.40532292219</v>
      </c>
      <c r="DW20" s="24">
        <f ca="1">DV19/Inputs!B19/12</f>
        <v>199652.40475352757</v>
      </c>
      <c r="DX20" s="24">
        <f ca="1">DW19/Inputs!B19/12</f>
        <v>199571.75588555451</v>
      </c>
      <c r="DY20" s="24">
        <f ca="1">DX19/Inputs!B19/12</f>
        <v>199490.97801009638</v>
      </c>
      <c r="DZ20" s="24">
        <f ca="1">DY19/Inputs!B19/12</f>
        <v>199409.8364213116</v>
      </c>
      <c r="EA20" s="25">
        <f ca="1">SUM(DO20:DZ20)</f>
        <v>2398217.7665406521</v>
      </c>
      <c r="EB20" s="24">
        <f ca="1">DZ19/Inputs!B19/12</f>
        <v>199328.71793253467</v>
      </c>
      <c r="EC20" s="24">
        <f ca="1">EB19/Inputs!B19/12</f>
        <v>199247.75934999992</v>
      </c>
      <c r="ED20" s="24">
        <f ca="1">EC19/Inputs!B19/12</f>
        <v>199166.33939836398</v>
      </c>
      <c r="EE20" s="24">
        <f ca="1">ED19/Inputs!B19/12</f>
        <v>199085.02772461143</v>
      </c>
      <c r="EF20" s="24">
        <f ca="1">EE19/Inputs!B19/12</f>
        <v>199003.62846344849</v>
      </c>
      <c r="EG20" s="24">
        <f ca="1">EF19/Inputs!B19/12</f>
        <v>198922.2281792135</v>
      </c>
      <c r="EH20" s="24">
        <f ca="1">EG19/Inputs!B19/12</f>
        <v>198840.72391821476</v>
      </c>
      <c r="EI20" s="24">
        <f ca="1">EH19/Inputs!B19/12</f>
        <v>198759.04721778372</v>
      </c>
      <c r="EJ20" s="24">
        <f ca="1">EI19/Inputs!B19/12</f>
        <v>198677.08274773022</v>
      </c>
      <c r="EK20" s="24">
        <f ca="1">EJ19/Inputs!B19/12</f>
        <v>198595.70644182208</v>
      </c>
      <c r="EL20" s="24">
        <f ca="1">EK19/Inputs!B19/12</f>
        <v>198514.12828659583</v>
      </c>
      <c r="EM20" s="24">
        <f ca="1">EL19/Inputs!B19/12</f>
        <v>198432.57798783982</v>
      </c>
      <c r="EN20" s="25">
        <f ca="1">SUM(EB20:EM20)</f>
        <v>2386572.9676481583</v>
      </c>
    </row>
    <row r="21" spans="1:144" ht="12.75" customHeight="1" outlineLevel="1">
      <c r="A21" s="11" t="str">
        <f>Labels!B19</f>
        <v>Capital Investment</v>
      </c>
      <c r="B21" s="24">
        <f>B20+(B22-B19)/Inputs!B22/12</f>
        <v>206222.01441622889</v>
      </c>
      <c r="C21" s="24">
        <f ca="1">C20+(C22-C19)/Inputs!B22/12</f>
        <v>205746.87935231844</v>
      </c>
      <c r="D21" s="24">
        <f ca="1">D20+(D22-D19)/Inputs!B22/12</f>
        <v>205401.91953596359</v>
      </c>
      <c r="E21" s="24">
        <f ca="1">E20+(E22-E19)/Inputs!B22/12</f>
        <v>205064.9942233836</v>
      </c>
      <c r="F21" s="24">
        <f ca="1">F20+(F22-F19)/Inputs!B22/12</f>
        <v>204772.50745160665</v>
      </c>
      <c r="G21" s="24">
        <f ca="1">G20+(G22-G19)/Inputs!B22/12</f>
        <v>204466.38802998376</v>
      </c>
      <c r="H21" s="24">
        <f ca="1">H20+(H22-H19)/Inputs!B22/12</f>
        <v>204098.5886895507</v>
      </c>
      <c r="I21" s="24">
        <f ca="1">I20+(I22-I19)/Inputs!B22/12</f>
        <v>203744.84624190701</v>
      </c>
      <c r="J21" s="24">
        <f ca="1">J20+(J22-J19)/Inputs!B22/12</f>
        <v>203468.40233322047</v>
      </c>
      <c r="K21" s="24">
        <f ca="1">K20+(K22-K19)/Inputs!B22/12</f>
        <v>203176.44550802783</v>
      </c>
      <c r="L21" s="24">
        <f ca="1">L20+(L22-L19)/Inputs!B22/12</f>
        <v>202784.06344025765</v>
      </c>
      <c r="M21" s="24">
        <f ca="1">M20+(M22-M19)/Inputs!B22/12</f>
        <v>202553.00372024314</v>
      </c>
      <c r="N21" s="25">
        <f ca="1">SUM(B21:M21)</f>
        <v>2451500.0529426918</v>
      </c>
      <c r="O21" s="24">
        <f ca="1">O20+(O22-O19)/Inputs!B22/12</f>
        <v>202337.25835257262</v>
      </c>
      <c r="P21" s="24">
        <f ca="1">P20+(P22-P19)/Inputs!B22/12</f>
        <v>201982.27926195762</v>
      </c>
      <c r="Q21" s="24">
        <f ca="1">Q20+(Q22-Q19)/Inputs!B22/12</f>
        <v>201644.03982511055</v>
      </c>
      <c r="R21" s="24">
        <f ca="1">R20+(R22-R19)/Inputs!B22/12</f>
        <v>201402.72734305335</v>
      </c>
      <c r="S21" s="24">
        <f ca="1">S20+(S22-S19)/Inputs!B22/12</f>
        <v>201054.59098377143</v>
      </c>
      <c r="T21" s="24">
        <f ca="1">T20+(T22-T19)/Inputs!B22/12</f>
        <v>200729.65042548027</v>
      </c>
      <c r="U21" s="24">
        <f ca="1">U20+(U22-U19)/Inputs!B22/12</f>
        <v>200498.18816744909</v>
      </c>
      <c r="V21" s="24">
        <f ca="1">V20+(V22-V19)/Inputs!B22/12</f>
        <v>200182.83151233892</v>
      </c>
      <c r="W21" s="24">
        <f ca="1">W20+(W22-W19)/Inputs!B22/12</f>
        <v>199872.65293260789</v>
      </c>
      <c r="X21" s="24">
        <f ca="1">X20+(X22-X19)/Inputs!B22/12</f>
        <v>199678.67957867717</v>
      </c>
      <c r="Y21" s="24">
        <f ca="1">Y20+(Y22-Y19)/Inputs!B22/12</f>
        <v>199466.1379119968</v>
      </c>
      <c r="Z21" s="24">
        <f ca="1">Z20+(Z22-Z19)/Inputs!B22/12</f>
        <v>199237.8871237571</v>
      </c>
      <c r="AA21" s="25">
        <f ca="1">SUM(O21:Z21)</f>
        <v>2408086.9234187724</v>
      </c>
      <c r="AB21" s="24">
        <f ca="1">AB20+(AB22-AB19)/Inputs!B22/12</f>
        <v>199042.80440877296</v>
      </c>
      <c r="AC21" s="24">
        <f ca="1">AC20+(AC22-AC19)/Inputs!B22/12</f>
        <v>198912.53354860668</v>
      </c>
      <c r="AD21" s="24">
        <f ca="1">AD20+(AD22-AD19)/Inputs!B22/12</f>
        <v>198649.23148036643</v>
      </c>
      <c r="AE21" s="24">
        <f ca="1">AE20+(AE22-AE19)/Inputs!B22/12</f>
        <v>198433.4960669151</v>
      </c>
      <c r="AF21" s="24">
        <f ca="1">AF20+(AF22-AF19)/Inputs!B22/12</f>
        <v>198209.92237901094</v>
      </c>
      <c r="AG21" s="24">
        <f ca="1">AG20+(AG22-AG19)/Inputs!B22/12</f>
        <v>198027.3187611271</v>
      </c>
      <c r="AH21" s="24">
        <f ca="1">AH20+(AH22-AH19)/Inputs!B22/12</f>
        <v>197794.30919078956</v>
      </c>
      <c r="AI21" s="24">
        <f ca="1">AI20+(AI22-AI19)/Inputs!B22/12</f>
        <v>197541.10373660954</v>
      </c>
      <c r="AJ21" s="24">
        <f ca="1">AJ20+(AJ22-AJ19)/Inputs!B22/12</f>
        <v>197349.18112380343</v>
      </c>
      <c r="AK21" s="24">
        <f ca="1">AK20+(AK22-AK19)/Inputs!B22/12</f>
        <v>197189.64496609566</v>
      </c>
      <c r="AL21" s="24">
        <f ca="1">AL20+(AL22-AL19)/Inputs!B22/12</f>
        <v>196922.45511944871</v>
      </c>
      <c r="AM21" s="24">
        <f ca="1">AM20+(AM22-AM19)/Inputs!B22/12</f>
        <v>196773.89679907059</v>
      </c>
      <c r="AN21" s="25">
        <f ca="1">SUM(AB21:AM21)</f>
        <v>2374845.8975806166</v>
      </c>
      <c r="AO21" s="24">
        <f ca="1">AO20+(AO22-AO19)/Inputs!B22/12</f>
        <v>196608.14165301083</v>
      </c>
      <c r="AP21" s="24">
        <f ca="1">AP20+(AP22-AP19)/Inputs!B22/12</f>
        <v>196411.38216852627</v>
      </c>
      <c r="AQ21" s="24">
        <f ca="1">AQ20+(AQ22-AQ19)/Inputs!B22/12</f>
        <v>196297.81597552804</v>
      </c>
      <c r="AR21" s="24">
        <f ca="1">AR20+(AR22-AR19)/Inputs!B22/12</f>
        <v>196214.84470487811</v>
      </c>
      <c r="AS21" s="24">
        <f ca="1">AS20+(AS22-AS19)/Inputs!B22/12</f>
        <v>196030.69385791363</v>
      </c>
      <c r="AT21" s="24">
        <f ca="1">AT20+(AT22-AT19)/Inputs!B22/12</f>
        <v>195859.4755655888</v>
      </c>
      <c r="AU21" s="24">
        <f ca="1">AU20+(AU22-AU19)/Inputs!B22/12</f>
        <v>195732.11160442169</v>
      </c>
      <c r="AV21" s="24">
        <f ca="1">AV20+(AV22-AV19)/Inputs!B22/12</f>
        <v>195473.16758273705</v>
      </c>
      <c r="AW21" s="24">
        <f ca="1">AW20+(AW22-AW19)/Inputs!B22/12</f>
        <v>195231.0748543888</v>
      </c>
      <c r="AX21" s="24">
        <f ca="1">AX20+(AX22-AX19)/Inputs!B22/12</f>
        <v>194981.36933736422</v>
      </c>
      <c r="AY21" s="24">
        <f ca="1">AY20+(AY22-AY19)/Inputs!B22/12</f>
        <v>194787.17056889151</v>
      </c>
      <c r="AZ21" s="24">
        <f ca="1">AZ20+(AZ22-AZ19)/Inputs!B22/12</f>
        <v>194539.97251056126</v>
      </c>
      <c r="BA21" s="25">
        <f ca="1">SUM(AO21:AZ21)</f>
        <v>2348167.2203838099</v>
      </c>
      <c r="BB21" s="24">
        <f ca="1">BB20+(BB22-BB19)/Inputs!B22/12</f>
        <v>194408.54965515461</v>
      </c>
      <c r="BC21" s="24">
        <f ca="1">BC20+(BC22-BC19)/Inputs!B22/12</f>
        <v>194344.4035011922</v>
      </c>
      <c r="BD21" s="24">
        <f ca="1">BD20+(BD22-BD19)/Inputs!B22/12</f>
        <v>194173.94622782097</v>
      </c>
      <c r="BE21" s="24">
        <f ca="1">BE20+(BE22-BE19)/Inputs!B22/12</f>
        <v>193968.49115193429</v>
      </c>
      <c r="BF21" s="24">
        <f ca="1">BF20+(BF22-BF19)/Inputs!B22/12</f>
        <v>193829.20241779491</v>
      </c>
      <c r="BG21" s="24">
        <f ca="1">BG20+(BG22-BG19)/Inputs!B22/12</f>
        <v>193715.13200227037</v>
      </c>
      <c r="BH21" s="24">
        <f ca="1">BH20+(BH22-BH19)/Inputs!B22/12</f>
        <v>193550.90717716605</v>
      </c>
      <c r="BI21" s="24">
        <f ca="1">BI20+(BI22-BI19)/Inputs!B22/12</f>
        <v>193344.0335825443</v>
      </c>
      <c r="BJ21" s="24">
        <f ca="1">BJ20+(BJ22-BJ19)/Inputs!B22/12</f>
        <v>193301.56656586422</v>
      </c>
      <c r="BK21" s="24">
        <f ca="1">BK20+(BK22-BK19)/Inputs!B22/12</f>
        <v>193156.27532842994</v>
      </c>
      <c r="BL21" s="24">
        <f ca="1">BL20+(BL22-BL19)/Inputs!B22/12</f>
        <v>193083.07361239396</v>
      </c>
      <c r="BM21" s="24">
        <f ca="1">BM20+(BM22-BM19)/Inputs!B22/12</f>
        <v>192931.74593269272</v>
      </c>
      <c r="BN21" s="25">
        <f ca="1">SUM(BB21:BM21)</f>
        <v>2323807.327155258</v>
      </c>
      <c r="BO21" s="24">
        <f ca="1">BO20+(BO22-BO19)/Inputs!B22/12</f>
        <v>192789.00217823652</v>
      </c>
      <c r="BP21" s="24">
        <f ca="1">BP20+(BP22-BP19)/Inputs!B22/12</f>
        <v>192708.8077816572</v>
      </c>
      <c r="BQ21" s="24">
        <f ca="1">BQ20+(BQ22-BQ19)/Inputs!B22/12</f>
        <v>192634.34162745796</v>
      </c>
      <c r="BR21" s="24">
        <f ca="1">BR20+(BR22-BR19)/Inputs!B22/12</f>
        <v>192505.6147597364</v>
      </c>
      <c r="BS21" s="24">
        <f ca="1">BS20+(BS22-BS19)/Inputs!B22/12</f>
        <v>192420.11928192247</v>
      </c>
      <c r="BT21" s="24">
        <f ca="1">BT20+(BT22-BT19)/Inputs!B22/12</f>
        <v>192260.20059054188</v>
      </c>
      <c r="BU21" s="24">
        <f ca="1">BU20+(BU22-BU19)/Inputs!B22/12</f>
        <v>192188.04119413262</v>
      </c>
      <c r="BV21" s="24">
        <f ca="1">BV20+(BV22-BV19)/Inputs!B22/12</f>
        <v>192107.53429129941</v>
      </c>
      <c r="BW21" s="24">
        <f ca="1">BW20+(BW22-BW19)/Inputs!B22/12</f>
        <v>191962.35329894235</v>
      </c>
      <c r="BX21" s="24">
        <f ca="1">BX20+(BX22-BX19)/Inputs!B22/12</f>
        <v>191759.35729435604</v>
      </c>
      <c r="BY21" s="24">
        <f ca="1">BY20+(BY22-BY19)/Inputs!B22/12</f>
        <v>191540.49990168033</v>
      </c>
      <c r="BZ21" s="24">
        <f ca="1">BZ20+(BZ22-BZ19)/Inputs!B22/12</f>
        <v>191363.46687478627</v>
      </c>
      <c r="CA21" s="25">
        <f ca="1">SUM(BO21:BZ21)</f>
        <v>2306239.3390747495</v>
      </c>
      <c r="CB21" s="24">
        <f ca="1">CB20+(CB22-CB19)/Inputs!B22/12</f>
        <v>191228.84572499304</v>
      </c>
      <c r="CC21" s="24">
        <f ca="1">CC20+(CC22-CC19)/Inputs!B22/12</f>
        <v>191003.31357120385</v>
      </c>
      <c r="CD21" s="24">
        <f ca="1">CD20+(CD22-CD19)/Inputs!B22/12</f>
        <v>190816.79614511746</v>
      </c>
      <c r="CE21" s="24">
        <f ca="1">CE20+(CE22-CE19)/Inputs!B22/12</f>
        <v>190692.53549100138</v>
      </c>
      <c r="CF21" s="24">
        <f ca="1">CF20+(CF22-CF19)/Inputs!B22/12</f>
        <v>190452.93201229029</v>
      </c>
      <c r="CG21" s="24">
        <f ca="1">CG20+(CG22-CG19)/Inputs!B22/12</f>
        <v>190342.66022969797</v>
      </c>
      <c r="CH21" s="24">
        <f ca="1">CH20+(CH22-CH19)/Inputs!B22/12</f>
        <v>190223.46686162113</v>
      </c>
      <c r="CI21" s="24">
        <f ca="1">CI20+(CI22-CI19)/Inputs!B22/12</f>
        <v>190079.9959683778</v>
      </c>
      <c r="CJ21" s="24">
        <f ca="1">CJ20+(CJ22-CJ19)/Inputs!B22/12</f>
        <v>190018.06422241518</v>
      </c>
      <c r="CK21" s="24">
        <f ca="1">CK20+(CK22-CK19)/Inputs!B22/12</f>
        <v>189835.09360263759</v>
      </c>
      <c r="CL21" s="24">
        <f ca="1">CL20+(CL22-CL19)/Inputs!B22/12</f>
        <v>189669.76794581232</v>
      </c>
      <c r="CM21" s="24">
        <f ca="1">CM20+(CM22-CM19)/Inputs!B22/12</f>
        <v>189556.85206433211</v>
      </c>
      <c r="CN21" s="25">
        <f ca="1">SUM(CB21:CM21)</f>
        <v>2283920.3238395001</v>
      </c>
      <c r="CO21" s="24">
        <f ca="1">CO20+(CO22-CO19)/Inputs!B22/12</f>
        <v>189393.66338308831</v>
      </c>
      <c r="CP21" s="24">
        <f ca="1">CP20+(CP22-CP19)/Inputs!B22/12</f>
        <v>189284.47968262926</v>
      </c>
      <c r="CQ21" s="24">
        <f ca="1">CQ20+(CQ22-CQ19)/Inputs!B22/12</f>
        <v>189200.14617971581</v>
      </c>
      <c r="CR21" s="24">
        <f ca="1">CR20+(CR22-CR19)/Inputs!B22/12</f>
        <v>189148.42602227459</v>
      </c>
      <c r="CS21" s="24">
        <f ca="1">CS20+(CS22-CS19)/Inputs!B22/12</f>
        <v>188938.42707509903</v>
      </c>
      <c r="CT21" s="24">
        <f ca="1">CT20+(CT22-CT19)/Inputs!B22/12</f>
        <v>188918.74928564113</v>
      </c>
      <c r="CU21" s="24">
        <f ca="1">CU20+(CU22-CU19)/Inputs!B22/12</f>
        <v>188796.15558846106</v>
      </c>
      <c r="CV21" s="24">
        <f ca="1">CV20+(CV22-CV19)/Inputs!B22/12</f>
        <v>188709.63801938551</v>
      </c>
      <c r="CW21" s="24">
        <f ca="1">CW20+(CW22-CW19)/Inputs!B22/12</f>
        <v>188633.95246581899</v>
      </c>
      <c r="CX21" s="24">
        <f ca="1">CX20+(CX22-CX19)/Inputs!B22/12</f>
        <v>188530.58330557137</v>
      </c>
      <c r="CY21" s="24">
        <f ca="1">CY20+(CY22-CY19)/Inputs!B22/12</f>
        <v>188326.93187440009</v>
      </c>
      <c r="CZ21" s="24">
        <f ca="1">CZ20+(CZ22-CZ19)/Inputs!B22/12</f>
        <v>188278.25207133271</v>
      </c>
      <c r="DA21" s="25">
        <f ca="1">SUM(CO21:CZ21)</f>
        <v>2266159.4049534178</v>
      </c>
      <c r="DB21" s="24">
        <f ca="1">DB20+(DB22-DB19)/Inputs!B22/12</f>
        <v>188198.48149057443</v>
      </c>
      <c r="DC21" s="24">
        <f ca="1">DC20+(DC22-DC19)/Inputs!B22/12</f>
        <v>188063.94635104542</v>
      </c>
      <c r="DD21" s="24">
        <f ca="1">DD20+(DD22-DD19)/Inputs!B22/12</f>
        <v>188040.465476549</v>
      </c>
      <c r="DE21" s="24">
        <f ca="1">DE20+(DE22-DE19)/Inputs!B22/12</f>
        <v>187970.48921106939</v>
      </c>
      <c r="DF21" s="24">
        <f ca="1">DF20+(DF22-DF19)/Inputs!B22/12</f>
        <v>187924.69810349221</v>
      </c>
      <c r="DG21" s="24">
        <f ca="1">DG20+(DG22-DG19)/Inputs!B22/12</f>
        <v>187717.63086149699</v>
      </c>
      <c r="DH21" s="24">
        <f ca="1">DH20+(DH22-DH19)/Inputs!B22/12</f>
        <v>187652.63575148885</v>
      </c>
      <c r="DI21" s="24">
        <f ca="1">DI20+(DI22-DI19)/Inputs!B22/12</f>
        <v>187509.11016253414</v>
      </c>
      <c r="DJ21" s="24">
        <f ca="1">DJ20+(DJ22-DJ19)/Inputs!B22/12</f>
        <v>187375.65226680035</v>
      </c>
      <c r="DK21" s="24">
        <f ca="1">DK20+(DK22-DK19)/Inputs!B22/12</f>
        <v>187254.17954067647</v>
      </c>
      <c r="DL21" s="24">
        <f ca="1">DL20+(DL22-DL19)/Inputs!B22/12</f>
        <v>187213.61551799349</v>
      </c>
      <c r="DM21" s="24">
        <f ca="1">DM20+(DM22-DM19)/Inputs!B22/12</f>
        <v>187153.13404390216</v>
      </c>
      <c r="DN21" s="25">
        <f ca="1">SUM(DB21:DM21)</f>
        <v>2252074.0387776229</v>
      </c>
      <c r="DO21" s="24">
        <f ca="1">DO20+(DO22-DO19)/Inputs!B22/12</f>
        <v>187048.20565038497</v>
      </c>
      <c r="DP21" s="24">
        <f ca="1">DP20+(DP22-DP19)/Inputs!B22/12</f>
        <v>186995.96816600839</v>
      </c>
      <c r="DQ21" s="24">
        <f ca="1">DQ20+(DQ22-DQ19)/Inputs!B22/12</f>
        <v>186845.14813655982</v>
      </c>
      <c r="DR21" s="24">
        <f ca="1">DR20+(DR22-DR19)/Inputs!B22/12</f>
        <v>186745.01220417759</v>
      </c>
      <c r="DS21" s="24">
        <f ca="1">DS20+(DS22-DS19)/Inputs!B22/12</f>
        <v>186580.36500860396</v>
      </c>
      <c r="DT21" s="24">
        <f ca="1">DT20+(DT22-DT19)/Inputs!B22/12</f>
        <v>186389.17503108201</v>
      </c>
      <c r="DU21" s="24">
        <f ca="1">DU20+(DU22-DU19)/Inputs!B22/12</f>
        <v>186205.69257863911</v>
      </c>
      <c r="DV21" s="24">
        <f ca="1">DV20+(DV22-DV19)/Inputs!B22/12</f>
        <v>186184.39550344905</v>
      </c>
      <c r="DW21" s="24">
        <f ca="1">DW20+(DW22-DW19)/Inputs!B22/12</f>
        <v>186081.72167656766</v>
      </c>
      <c r="DX21" s="24">
        <f ca="1">DX20+(DX22-DX19)/Inputs!B22/12</f>
        <v>185939.96896970761</v>
      </c>
      <c r="DY21" s="24">
        <f ca="1">DY20+(DY22-DY19)/Inputs!B22/12</f>
        <v>185863.07189557215</v>
      </c>
      <c r="DZ21" s="24">
        <f ca="1">DZ20+(DZ22-DZ19)/Inputs!B22/12</f>
        <v>185808.79455547302</v>
      </c>
      <c r="EA21" s="25">
        <f ca="1">SUM(DO21:DZ21)</f>
        <v>2236687.5193762253</v>
      </c>
      <c r="EB21" s="24">
        <f ca="1">EB20+(EB22-EB19)/Inputs!B22/12</f>
        <v>185650.16605770137</v>
      </c>
      <c r="EC21" s="24">
        <f ca="1">EC20+(EC22-EC19)/Inputs!B22/12</f>
        <v>185587.39815956878</v>
      </c>
      <c r="ED21" s="24">
        <f ca="1">ED20+(ED22-ED19)/Inputs!B22/12</f>
        <v>185491.26352299302</v>
      </c>
      <c r="EE21" s="24">
        <f ca="1">EE20+(EE22-EE19)/Inputs!B22/12</f>
        <v>185409.77997313571</v>
      </c>
      <c r="EF21" s="24">
        <f ca="1">EF20+(EF22-EF19)/Inputs!B22/12</f>
        <v>185310.91261564955</v>
      </c>
      <c r="EG21" s="24">
        <f ca="1">EG20+(EG22-EG19)/Inputs!B22/12</f>
        <v>185200.54250679541</v>
      </c>
      <c r="EH21" s="24">
        <f ca="1">EH20+(EH22-EH19)/Inputs!B22/12</f>
        <v>185070.69294922936</v>
      </c>
      <c r="EI21" s="24">
        <f ca="1">EI20+(EI22-EI19)/Inputs!B22/12</f>
        <v>185087.82782521294</v>
      </c>
      <c r="EJ21" s="24">
        <f ca="1">EJ20+(EJ22-EJ19)/Inputs!B22/12</f>
        <v>184971.95266972348</v>
      </c>
      <c r="EK21" s="24">
        <f ca="1">EK20+(EK22-EK19)/Inputs!B22/12</f>
        <v>184895.25625080496</v>
      </c>
      <c r="EL21" s="24">
        <f ca="1">EL20+(EL22-EL19)/Inputs!B22/12</f>
        <v>184751.74547004284</v>
      </c>
      <c r="EM21" s="24">
        <f ca="1">EM20+(EM22-EM19)/Inputs!B22/12</f>
        <v>184689.68084745083</v>
      </c>
      <c r="EN21" s="25">
        <f ca="1">SUM(EB21:EM21)</f>
        <v>2222117.2188483081</v>
      </c>
    </row>
    <row r="22" spans="1:144" ht="12.75" customHeight="1" outlineLevel="1">
      <c r="A22" s="9" t="str">
        <f>Labels!B14</f>
        <v>Desired Capital</v>
      </c>
      <c r="B22" s="28">
        <f>Inputs!B20*B10/(1/Inputs!B19/12+'(Other Computations)'!B144)</f>
        <v>34645298.421926454</v>
      </c>
      <c r="C22" s="28">
        <f ca="1">Inputs!B20*C10/(1/Inputs!B19/12+'(Other Computations)'!B144)</f>
        <v>34628193.559625678</v>
      </c>
      <c r="D22" s="28">
        <f ca="1">Inputs!B20*D10/(1/Inputs!B19/12+'(Other Computations)'!B144)</f>
        <v>34615299.871172994</v>
      </c>
      <c r="E22" s="28">
        <f ca="1">Inputs!B20*E10/(1/Inputs!B19/12+'(Other Computations)'!B144)</f>
        <v>34602452.279696405</v>
      </c>
      <c r="F22" s="28">
        <f ca="1">Inputs!B20*F10/(1/Inputs!B19/12+'(Other Computations)'!B144)</f>
        <v>34590944.298521698</v>
      </c>
      <c r="G22" s="28">
        <f ca="1">Inputs!B20*G10/(1/Inputs!B19/12+'(Other Computations)'!B144)</f>
        <v>34578729.528939545</v>
      </c>
      <c r="H22" s="28">
        <f ca="1">Inputs!B20*H10/(1/Inputs!B19/12+'(Other Computations)'!B144)</f>
        <v>34564056.662746549</v>
      </c>
      <c r="I22" s="28">
        <f ca="1">Inputs!B20*I10/(1/Inputs!B19/12+'(Other Computations)'!B144)</f>
        <v>34549594.752315335</v>
      </c>
      <c r="J22" s="28">
        <f ca="1">Inputs!B20*J10/(1/Inputs!B19/12+'(Other Computations)'!B144)</f>
        <v>34537649.185328178</v>
      </c>
      <c r="K22" s="28">
        <f ca="1">Inputs!B20*K10/(1/Inputs!B19/12+'(Other Computations)'!B144)</f>
        <v>34524954.792238303</v>
      </c>
      <c r="L22" s="28">
        <f ca="1">Inputs!B20*L10/(1/Inputs!B19/12+'(Other Computations)'!B144)</f>
        <v>34508424.238155842</v>
      </c>
      <c r="M22" s="28">
        <f ca="1">Inputs!B20*M10/(1/Inputs!B19/12+'(Other Computations)'!B144)</f>
        <v>34497384.468388438</v>
      </c>
      <c r="N22" s="29">
        <f ca="1">M22</f>
        <v>34497384.468388438</v>
      </c>
      <c r="O22" s="28">
        <f ca="1">Inputs!B20*O10/(1/Inputs!B19/12+'(Other Computations)'!B144)</f>
        <v>34486763.351740666</v>
      </c>
      <c r="P22" s="28">
        <f ca="1">Inputs!B20*P10/(1/Inputs!B19/12+'(Other Computations)'!B144)</f>
        <v>34470979.788614497</v>
      </c>
      <c r="Q22" s="28">
        <f ca="1">Inputs!B20*Q10/(1/Inputs!B19/12+'(Other Computations)'!B144)</f>
        <v>34455507.094865784</v>
      </c>
      <c r="R22" s="28">
        <f ca="1">Inputs!B20*R10/(1/Inputs!B19/12+'(Other Computations)'!B144)</f>
        <v>34443279.481833182</v>
      </c>
      <c r="S22" s="28">
        <f ca="1">Inputs!B20*S10/(1/Inputs!B19/12+'(Other Computations)'!B144)</f>
        <v>34427056.996105976</v>
      </c>
      <c r="T22" s="28">
        <f ca="1">Inputs!B20*T10/(1/Inputs!B19/12+'(Other Computations)'!B144)</f>
        <v>34411394.206266068</v>
      </c>
      <c r="U22" s="28">
        <f ca="1">Inputs!B20*U10/(1/Inputs!B19/12+'(Other Computations)'!B144)</f>
        <v>34398868.257092267</v>
      </c>
      <c r="V22" s="28">
        <f ca="1">Inputs!B20*V10/(1/Inputs!B19/12+'(Other Computations)'!B144)</f>
        <v>34383183.878257498</v>
      </c>
      <c r="W22" s="28">
        <f ca="1">Inputs!B20*W10/(1/Inputs!B19/12+'(Other Computations)'!B144)</f>
        <v>34367445.112702541</v>
      </c>
      <c r="X22" s="28">
        <f ca="1">Inputs!B20*X10/(1/Inputs!B19/12+'(Other Computations)'!B144)</f>
        <v>34355672.916094489</v>
      </c>
      <c r="Y22" s="28">
        <f ca="1">Inputs!B20*Y10/(1/Inputs!B19/12+'(Other Computations)'!B144)</f>
        <v>34343131.970001824</v>
      </c>
      <c r="Z22" s="28">
        <f ca="1">Inputs!B20*Z10/(1/Inputs!B19/12+'(Other Computations)'!B144)</f>
        <v>34329883.026465207</v>
      </c>
      <c r="AA22" s="29">
        <f ca="1">Z22</f>
        <v>34329883.026465207</v>
      </c>
      <c r="AB22" s="28">
        <f ca="1">Inputs!B20*AB10/(1/Inputs!B19/12+'(Other Computations)'!B144)</f>
        <v>34317674.53126619</v>
      </c>
      <c r="AC22" s="28">
        <f ca="1">Inputs!B20*AC10/(1/Inputs!B19/12+'(Other Computations)'!B144)</f>
        <v>34307683.042884782</v>
      </c>
      <c r="AD22" s="28">
        <f ca="1">Inputs!B20*AD10/(1/Inputs!B19/12+'(Other Computations)'!B144)</f>
        <v>34292844.829766825</v>
      </c>
      <c r="AE22" s="28">
        <f ca="1">Inputs!B20*AE10/(1/Inputs!B19/12+'(Other Computations)'!B144)</f>
        <v>34279515.187298156</v>
      </c>
      <c r="AF22" s="28">
        <f ca="1">Inputs!B20*AF10/(1/Inputs!B19/12+'(Other Computations)'!B144)</f>
        <v>34265775.954232857</v>
      </c>
      <c r="AG22" s="28">
        <f ca="1">Inputs!B20*AG10/(1/Inputs!B19/12+'(Other Computations)'!B144)</f>
        <v>34253367.413110323</v>
      </c>
      <c r="AH22" s="28">
        <f ca="1">Inputs!B20*AH10/(1/Inputs!B19/12+'(Other Computations)'!B144)</f>
        <v>34239043.435230769</v>
      </c>
      <c r="AI22" s="28">
        <f ca="1">Inputs!B20*AI10/(1/Inputs!B19/12+'(Other Computations)'!B144)</f>
        <v>34223833.25632637</v>
      </c>
      <c r="AJ22" s="28">
        <f ca="1">Inputs!B20*AJ10/(1/Inputs!B19/12+'(Other Computations)'!B144)</f>
        <v>34210661.316030346</v>
      </c>
      <c r="AK22" s="28">
        <f ca="1">Inputs!B20*AK10/(1/Inputs!B19/12+'(Other Computations)'!B144)</f>
        <v>34198553.90228425</v>
      </c>
      <c r="AL22" s="28">
        <f ca="1">Inputs!B20*AL10/(1/Inputs!B19/12+'(Other Computations)'!B144)</f>
        <v>34182489.823985159</v>
      </c>
      <c r="AM22" s="28">
        <f ca="1">Inputs!B20*AM10/(1/Inputs!B19/12+'(Other Computations)'!B144)</f>
        <v>34170501.358724065</v>
      </c>
      <c r="AN22" s="29">
        <f ca="1">AM22</f>
        <v>34170501.358724065</v>
      </c>
      <c r="AO22" s="28">
        <f ca="1">Inputs!B20*AO10/(1/Inputs!B19/12+'(Other Computations)'!B144)</f>
        <v>34157840.868931741</v>
      </c>
      <c r="AP22" s="28">
        <f ca="1">Inputs!B20*AP10/(1/Inputs!B19/12+'(Other Computations)'!B144)</f>
        <v>34143969.827722326</v>
      </c>
      <c r="AQ22" s="28">
        <f ca="1">Inputs!B20*AQ10/(1/Inputs!B19/12+'(Other Computations)'!B144)</f>
        <v>34132972.345580228</v>
      </c>
      <c r="AR22" s="28">
        <f ca="1">Inputs!B20*AR10/(1/Inputs!B19/12+'(Other Computations)'!B144)</f>
        <v>34123045.280171148</v>
      </c>
      <c r="AS22" s="28">
        <f ca="1">Inputs!B20*AS10/(1/Inputs!B19/12+'(Other Computations)'!B144)</f>
        <v>34109458.239947334</v>
      </c>
      <c r="AT22" s="28">
        <f ca="1">Inputs!B20*AT10/(1/Inputs!B19/12+'(Other Computations)'!B144)</f>
        <v>34096211.710518628</v>
      </c>
      <c r="AU22" s="28">
        <f ca="1">Inputs!B20*AU10/(1/Inputs!B19/12+'(Other Computations)'!B144)</f>
        <v>34084453.593958706</v>
      </c>
      <c r="AV22" s="28">
        <f ca="1">Inputs!B20*AV10/(1/Inputs!B19/12+'(Other Computations)'!B144)</f>
        <v>34067910.079648443</v>
      </c>
      <c r="AW22" s="28">
        <f ca="1">Inputs!B20*AW10/(1/Inputs!B19/12+'(Other Computations)'!B144)</f>
        <v>34051784.256665647</v>
      </c>
      <c r="AX22" s="28">
        <f ca="1">Inputs!B20*AX10/(1/Inputs!B19/12+'(Other Computations)'!B144)</f>
        <v>34035240.753861628</v>
      </c>
      <c r="AY22" s="28">
        <f ca="1">Inputs!B20*AY10/(1/Inputs!B19/12+'(Other Computations)'!B144)</f>
        <v>34020541.77553001</v>
      </c>
      <c r="AZ22" s="28">
        <f ca="1">Inputs!B20*AZ10/(1/Inputs!B19/12+'(Other Computations)'!B144)</f>
        <v>34003839.097226024</v>
      </c>
      <c r="BA22" s="29">
        <f ca="1">AZ22</f>
        <v>34003839.097226024</v>
      </c>
      <c r="BB22" s="28">
        <f ca="1">Inputs!B20*BB10/(1/Inputs!B19/12+'(Other Computations)'!B144)</f>
        <v>33991144.622087598</v>
      </c>
      <c r="BC22" s="28">
        <f ca="1">Inputs!B20*BC10/(1/Inputs!B19/12+'(Other Computations)'!B144)</f>
        <v>33980840.106049947</v>
      </c>
      <c r="BD22" s="28">
        <f ca="1">Inputs!B20*BD10/(1/Inputs!B19/12+'(Other Computations)'!B144)</f>
        <v>33966719.80591163</v>
      </c>
      <c r="BE22" s="28">
        <f ca="1">Inputs!B20*BE10/(1/Inputs!B19/12+'(Other Computations)'!B144)</f>
        <v>33951230.464014374</v>
      </c>
      <c r="BF22" s="28">
        <f ca="1">Inputs!B20*BF10/(1/Inputs!B19/12+'(Other Computations)'!B144)</f>
        <v>33938001.704749726</v>
      </c>
      <c r="BG22" s="28">
        <f ca="1">Inputs!B20*BG10/(1/Inputs!B19/12+'(Other Computations)'!B144)</f>
        <v>33925633.714684747</v>
      </c>
      <c r="BH22" s="28">
        <f ca="1">Inputs!B20*BH10/(1/Inputs!B19/12+'(Other Computations)'!B144)</f>
        <v>33911424.838074036</v>
      </c>
      <c r="BI22" s="28">
        <f ca="1">Inputs!B20*BI10/(1/Inputs!B19/12+'(Other Computations)'!B144)</f>
        <v>33895589.999924079</v>
      </c>
      <c r="BJ22" s="28">
        <f ca="1">Inputs!B20*BJ10/(1/Inputs!B19/12+'(Other Computations)'!B144)</f>
        <v>33885551.501631893</v>
      </c>
      <c r="BK22" s="28">
        <f ca="1">Inputs!B20*BK10/(1/Inputs!B19/12+'(Other Computations)'!B144)</f>
        <v>33871863.119364858</v>
      </c>
      <c r="BL22" s="28">
        <f ca="1">Inputs!B20*BL10/(1/Inputs!B19/12+'(Other Computations)'!B144)</f>
        <v>33860684.421596751</v>
      </c>
      <c r="BM22" s="28">
        <f ca="1">Inputs!B20*BM10/(1/Inputs!B19/12+'(Other Computations)'!B144)</f>
        <v>33846701.465886533</v>
      </c>
      <c r="BN22" s="29">
        <f ca="1">BM22</f>
        <v>33846701.465886533</v>
      </c>
      <c r="BO22" s="28">
        <f ca="1">Inputs!B20*BO10/(1/Inputs!B19/12+'(Other Computations)'!B144)</f>
        <v>33832942.743673109</v>
      </c>
      <c r="BP22" s="28">
        <f ca="1">Inputs!B20*BP10/(1/Inputs!B19/12+'(Other Computations)'!B144)</f>
        <v>33821376.286468022</v>
      </c>
      <c r="BQ22" s="28">
        <f ca="1">Inputs!B20*BQ10/(1/Inputs!B19/12+'(Other Computations)'!B144)</f>
        <v>33810017.748748071</v>
      </c>
      <c r="BR22" s="28">
        <f ca="1">Inputs!B20*BR10/(1/Inputs!B19/12+'(Other Computations)'!B144)</f>
        <v>33796700.207146667</v>
      </c>
      <c r="BS22" s="28">
        <f ca="1">Inputs!B20*BS10/(1/Inputs!B19/12+'(Other Computations)'!B144)</f>
        <v>33784877.879057795</v>
      </c>
      <c r="BT22" s="28">
        <f ca="1">Inputs!B20*BT10/(1/Inputs!B19/12+'(Other Computations)'!B144)</f>
        <v>33770370.090883672</v>
      </c>
      <c r="BU22" s="28">
        <f ca="1">Inputs!B20*BU10/(1/Inputs!B19/12+'(Other Computations)'!B144)</f>
        <v>33758932.089637659</v>
      </c>
      <c r="BV22" s="28">
        <f ca="1">Inputs!B20*BV10/(1/Inputs!B19/12+'(Other Computations)'!B144)</f>
        <v>33747207.774645962</v>
      </c>
      <c r="BW22" s="28">
        <f ca="1">Inputs!B20*BW10/(1/Inputs!B19/12+'(Other Computations)'!B144)</f>
        <v>33733142.768869326</v>
      </c>
      <c r="BX22" s="28">
        <f ca="1">Inputs!B20*BX10/(1/Inputs!B19/12+'(Other Computations)'!B144)</f>
        <v>33716921.02924931</v>
      </c>
      <c r="BY22" s="28">
        <f ca="1">Inputs!B20*BY10/(1/Inputs!B19/12+'(Other Computations)'!B144)</f>
        <v>33700009.003925979</v>
      </c>
      <c r="BZ22" s="28">
        <f ca="1">Inputs!B20*BZ10/(1/Inputs!B19/12+'(Other Computations)'!B144)</f>
        <v>33684480.356352039</v>
      </c>
      <c r="CA22" s="29">
        <f ca="1">BZ22</f>
        <v>33684480.356352039</v>
      </c>
      <c r="CB22" s="28">
        <f ca="1">Inputs!B20*CB10/(1/Inputs!B19/12+'(Other Computations)'!B144)</f>
        <v>33670402.17014423</v>
      </c>
      <c r="CC22" s="28">
        <f ca="1">Inputs!B20*CC10/(1/Inputs!B19/12+'(Other Computations)'!B144)</f>
        <v>33653008.999068812</v>
      </c>
      <c r="CD22" s="28">
        <f ca="1">Inputs!B20*CD10/(1/Inputs!B19/12+'(Other Computations)'!B144)</f>
        <v>33636878.624764338</v>
      </c>
      <c r="CE22" s="28">
        <f ca="1">Inputs!B20*CE10/(1/Inputs!B19/12+'(Other Computations)'!B144)</f>
        <v>33622906.507604919</v>
      </c>
      <c r="CF22" s="28">
        <f ca="1">Inputs!B20*CF10/(1/Inputs!B19/12+'(Other Computations)'!B144)</f>
        <v>33604753.802238725</v>
      </c>
      <c r="CG22" s="28">
        <f ca="1">Inputs!B20*CG10/(1/Inputs!B19/12+'(Other Computations)'!B144)</f>
        <v>33591100.601818137</v>
      </c>
      <c r="CH22" s="28">
        <f ca="1">Inputs!B20*CH10/(1/Inputs!B19/12+'(Other Computations)'!B144)</f>
        <v>33577124.00435517</v>
      </c>
      <c r="CI22" s="28">
        <f ca="1">Inputs!B20*CI10/(1/Inputs!B19/12+'(Other Computations)'!B144)</f>
        <v>33562235.491668254</v>
      </c>
      <c r="CJ22" s="28">
        <f ca="1">Inputs!B20*CJ10/(1/Inputs!B19/12+'(Other Computations)'!B144)</f>
        <v>33550222.111422721</v>
      </c>
      <c r="CK22" s="28">
        <f ca="1">Inputs!B20*CK10/(1/Inputs!B19/12+'(Other Computations)'!B144)</f>
        <v>33533878.022073213</v>
      </c>
      <c r="CL22" s="28">
        <f ca="1">Inputs!B20*CL10/(1/Inputs!B19/12+'(Other Computations)'!B144)</f>
        <v>33518057.688985955</v>
      </c>
      <c r="CM22" s="28">
        <f ca="1">Inputs!B20*CM10/(1/Inputs!B19/12+'(Other Computations)'!B144)</f>
        <v>33504056.06840042</v>
      </c>
      <c r="CN22" s="29">
        <f ca="1">CM22</f>
        <v>33504056.06840042</v>
      </c>
      <c r="CO22" s="28">
        <f ca="1">Inputs!B20*CO10/(1/Inputs!B19/12+'(Other Computations)'!B144)</f>
        <v>33488225.879791252</v>
      </c>
      <c r="CP22" s="28">
        <f ca="1">Inputs!B20*CP10/(1/Inputs!B19/12+'(Other Computations)'!B144)</f>
        <v>33474260.024788763</v>
      </c>
      <c r="CQ22" s="28">
        <f ca="1">Inputs!B20*CQ10/(1/Inputs!B19/12+'(Other Computations)'!B144)</f>
        <v>33461173.820510611</v>
      </c>
      <c r="CR22" s="28">
        <f ca="1">Inputs!B20*CR10/(1/Inputs!B19/12+'(Other Computations)'!B144)</f>
        <v>33449260.493255839</v>
      </c>
      <c r="CS22" s="28">
        <f ca="1">Inputs!B20*CS10/(1/Inputs!B19/12+'(Other Computations)'!B144)</f>
        <v>33431675.30348628</v>
      </c>
      <c r="CT22" s="28">
        <f ca="1">Inputs!B20*CT10/(1/Inputs!B19/12+'(Other Computations)'!B144)</f>
        <v>33420802.589109607</v>
      </c>
      <c r="CU22" s="28">
        <f ca="1">Inputs!B20*CU10/(1/Inputs!B19/12+'(Other Computations)'!B144)</f>
        <v>33406309.898014106</v>
      </c>
      <c r="CV22" s="28">
        <f ca="1">Inputs!B20*CV10/(1/Inputs!B19/12+'(Other Computations)'!B144)</f>
        <v>33393058.072371151</v>
      </c>
      <c r="CW22" s="28">
        <f ca="1">Inputs!B20*CW10/(1/Inputs!B19/12+'(Other Computations)'!B144)</f>
        <v>33380195.947735868</v>
      </c>
      <c r="CX22" s="28">
        <f ca="1">Inputs!B20*CX10/(1/Inputs!B19/12+'(Other Computations)'!B144)</f>
        <v>33366340.407621041</v>
      </c>
      <c r="CY22" s="28">
        <f ca="1">Inputs!B20*CY10/(1/Inputs!B19/12+'(Other Computations)'!B144)</f>
        <v>33348847.896858405</v>
      </c>
      <c r="CZ22" s="28">
        <f ca="1">Inputs!B20*CZ10/(1/Inputs!B19/12+'(Other Computations)'!B144)</f>
        <v>33336813.186729398</v>
      </c>
      <c r="DA22" s="29">
        <f ca="1">CZ22</f>
        <v>33336813.186729398</v>
      </c>
      <c r="DB22" s="28">
        <f ca="1">Inputs!B20*DB10/(1/Inputs!B19/12+'(Other Computations)'!B144)</f>
        <v>33323714.650888328</v>
      </c>
      <c r="DC22" s="28">
        <f ca="1">Inputs!B20*DC10/(1/Inputs!B19/12+'(Other Computations)'!B144)</f>
        <v>33308636.455530088</v>
      </c>
      <c r="DD22" s="28">
        <f ca="1">Inputs!B20*DD10/(1/Inputs!B19/12+'(Other Computations)'!B144)</f>
        <v>33297499.646048732</v>
      </c>
      <c r="DE22" s="28">
        <f ca="1">Inputs!B20*DE10/(1/Inputs!B19/12+'(Other Computations)'!B144)</f>
        <v>33284755.27278034</v>
      </c>
      <c r="DF22" s="28">
        <f ca="1">Inputs!B20*DF10/(1/Inputs!B19/12+'(Other Computations)'!B144)</f>
        <v>33272877.87946358</v>
      </c>
      <c r="DG22" s="28">
        <f ca="1">Inputs!B20*DG10/(1/Inputs!B19/12+'(Other Computations)'!B144)</f>
        <v>33255224.613564886</v>
      </c>
      <c r="DH22" s="28">
        <f ca="1">Inputs!B20*DH10/(1/Inputs!B19/12+'(Other Computations)'!B144)</f>
        <v>33242549.575945474</v>
      </c>
      <c r="DI22" s="28">
        <f ca="1">Inputs!B20*DI10/(1/Inputs!B19/12+'(Other Computations)'!B144)</f>
        <v>33227087.524937656</v>
      </c>
      <c r="DJ22" s="28">
        <f ca="1">Inputs!B20*DJ10/(1/Inputs!B19/12+'(Other Computations)'!B144)</f>
        <v>33211919.831949335</v>
      </c>
      <c r="DK22" s="28">
        <f ca="1">Inputs!B20*DK10/(1/Inputs!B19/12+'(Other Computations)'!B144)</f>
        <v>33197142.183189139</v>
      </c>
      <c r="DL22" s="28">
        <f ca="1">Inputs!B20*DL10/(1/Inputs!B19/12+'(Other Computations)'!B144)</f>
        <v>33185246.058913529</v>
      </c>
      <c r="DM22" s="28">
        <f ca="1">Inputs!B20*DM10/(1/Inputs!B19/12+'(Other Computations)'!B144)</f>
        <v>33172680.304559544</v>
      </c>
      <c r="DN22" s="29">
        <f ca="1">DM22</f>
        <v>33172680.304559544</v>
      </c>
      <c r="DO22" s="28">
        <f ca="1">Inputs!B20*DO10/(1/Inputs!B19/12+'(Other Computations)'!B144)</f>
        <v>33158524.789895676</v>
      </c>
      <c r="DP22" s="28">
        <f ca="1">Inputs!B20*DP10/(1/Inputs!B19/12+'(Other Computations)'!B144)</f>
        <v>33146236.015724216</v>
      </c>
      <c r="DQ22" s="28">
        <f ca="1">Inputs!B20*DQ10/(1/Inputs!B19/12+'(Other Computations)'!B144)</f>
        <v>33130430.29146165</v>
      </c>
      <c r="DR22" s="28">
        <f ca="1">Inputs!B20*DR10/(1/Inputs!B19/12+'(Other Computations)'!B144)</f>
        <v>33116371.522129323</v>
      </c>
      <c r="DS22" s="28">
        <f ca="1">Inputs!B20*DS10/(1/Inputs!B19/12+'(Other Computations)'!B144)</f>
        <v>33099984.293081768</v>
      </c>
      <c r="DT22" s="28">
        <f ca="1">Inputs!B20*DT10/(1/Inputs!B19/12+'(Other Computations)'!B144)</f>
        <v>33082560.55983929</v>
      </c>
      <c r="DU22" s="28">
        <f ca="1">Inputs!B20*DU10/(1/Inputs!B19/12+'(Other Computations)'!B144)</f>
        <v>33065320.65055218</v>
      </c>
      <c r="DV22" s="28">
        <f ca="1">Inputs!B20*DV10/(1/Inputs!B19/12+'(Other Computations)'!B144)</f>
        <v>33053839.645091597</v>
      </c>
      <c r="DW22" s="28">
        <f ca="1">Inputs!B20*DW10/(1/Inputs!B19/12+'(Other Computations)'!B144)</f>
        <v>33039510.398002598</v>
      </c>
      <c r="DX22" s="28">
        <f ca="1">Inputs!B20*DX10/(1/Inputs!B19/12+'(Other Computations)'!B144)</f>
        <v>33023739.976725709</v>
      </c>
      <c r="DY22" s="28">
        <f ca="1">Inputs!B20*DY10/(1/Inputs!B19/12+'(Other Computations)'!B144)</f>
        <v>33010247.898657478</v>
      </c>
      <c r="DZ22" s="28">
        <f ca="1">Inputs!B20*DZ10/(1/Inputs!B19/12+'(Other Computations)'!B144)</f>
        <v>32997587.105495635</v>
      </c>
      <c r="EA22" s="29">
        <f ca="1">DZ22</f>
        <v>32997587.105495635</v>
      </c>
      <c r="EB22" s="28">
        <f ca="1">Inputs!B20*EB10/(1/Inputs!B19/12+'(Other Computations)'!B144)</f>
        <v>32981195.703305986</v>
      </c>
      <c r="EC22" s="28">
        <f ca="1">Inputs!B20*EC10/(1/Inputs!B19/12+'(Other Computations)'!B144)</f>
        <v>32968172.016069628</v>
      </c>
      <c r="ED22" s="28">
        <f ca="1">Inputs!B20*ED10/(1/Inputs!B19/12+'(Other Computations)'!B144)</f>
        <v>32953981.926221363</v>
      </c>
      <c r="EE22" s="28">
        <f ca="1">Inputs!B20*EE10/(1/Inputs!B19/12+'(Other Computations)'!B144)</f>
        <v>32940300.66280622</v>
      </c>
      <c r="EF22" s="28">
        <f ca="1">Inputs!B20*EF10/(1/Inputs!B19/12+'(Other Computations)'!B144)</f>
        <v>32925996.56358711</v>
      </c>
      <c r="EG22" s="28">
        <f ca="1">Inputs!B20*EG10/(1/Inputs!B19/12+'(Other Computations)'!B144)</f>
        <v>32911260.934053026</v>
      </c>
      <c r="EH22" s="28">
        <f ca="1">Inputs!B20*EH10/(1/Inputs!B19/12+'(Other Computations)'!B144)</f>
        <v>32895798.81770419</v>
      </c>
      <c r="EI22" s="28">
        <f ca="1">Inputs!B20*EI10/(1/Inputs!B19/12+'(Other Computations)'!B144)</f>
        <v>32885586.003486134</v>
      </c>
      <c r="EJ22" s="28">
        <f ca="1">Inputs!B20*EJ10/(1/Inputs!B19/12+'(Other Computations)'!B144)</f>
        <v>32870693.999417868</v>
      </c>
      <c r="EK22" s="28">
        <f ca="1">Inputs!B20*EK10/(1/Inputs!B19/12+'(Other Computations)'!B144)</f>
        <v>32857157.345271487</v>
      </c>
      <c r="EL22" s="28">
        <f ca="1">Inputs!B20*EL10/(1/Inputs!B19/12+'(Other Computations)'!B144)</f>
        <v>32841227.320561178</v>
      </c>
      <c r="EM22" s="28">
        <f ca="1">Inputs!B20*EM10/(1/Inputs!B19/12+'(Other Computations)'!B144)</f>
        <v>32828166.422086529</v>
      </c>
      <c r="EN22" s="29">
        <f ca="1">EM22</f>
        <v>32828166.422086529</v>
      </c>
    </row>
    <row r="23" spans="1:144" ht="12.75" customHeight="1" outlineLevel="1"/>
    <row r="24" spans="1:144" ht="12.75" customHeight="1" outlineLevel="1"/>
    <row r="25" spans="1:144" ht="12.75" customHeight="1">
      <c r="A25" s="30" t="str">
        <f>"Employment"</f>
        <v>Employment</v>
      </c>
    </row>
    <row r="26" spans="1:144" ht="12.75" customHeight="1" outlineLevel="1">
      <c r="A26" s="2" t="str">
        <f>" "</f>
        <v xml:space="preserve"> </v>
      </c>
    </row>
    <row r="27" spans="1:144" ht="12.75" customHeight="1" outlineLevel="1">
      <c r="B27" s="19" t="str">
        <f>ZZZ__FnCalls!F7</f>
        <v>Jan 2010</v>
      </c>
      <c r="C27" s="20" t="str">
        <f>ZZZ__FnCalls!F8</f>
        <v>Feb 2010</v>
      </c>
      <c r="D27" s="20" t="str">
        <f>ZZZ__FnCalls!F9</f>
        <v>Mar 2010</v>
      </c>
      <c r="E27" s="20" t="str">
        <f>ZZZ__FnCalls!F10</f>
        <v>Apr 2010</v>
      </c>
      <c r="F27" s="20" t="str">
        <f>ZZZ__FnCalls!F11</f>
        <v>May 2010</v>
      </c>
      <c r="G27" s="20" t="str">
        <f>ZZZ__FnCalls!F12</f>
        <v>Jun 2010</v>
      </c>
      <c r="H27" s="20" t="str">
        <f>ZZZ__FnCalls!F13</f>
        <v>Jul 2010</v>
      </c>
      <c r="I27" s="20" t="str">
        <f>ZZZ__FnCalls!F14</f>
        <v>Aug 2010</v>
      </c>
      <c r="J27" s="20" t="str">
        <f>ZZZ__FnCalls!F15</f>
        <v>Sep 2010</v>
      </c>
      <c r="K27" s="20" t="str">
        <f>ZZZ__FnCalls!F16</f>
        <v>Oct 2010</v>
      </c>
      <c r="L27" s="20" t="str">
        <f>ZZZ__FnCalls!F17</f>
        <v>Nov 2010</v>
      </c>
      <c r="M27" s="20" t="str">
        <f>ZZZ__FnCalls!F18</f>
        <v>Dec 2010</v>
      </c>
      <c r="N27" s="21" t="str">
        <f>ZZZ__FnCalls!H7</f>
        <v>2010</v>
      </c>
      <c r="O27" s="20" t="str">
        <f>ZZZ__FnCalls!F19</f>
        <v>Jan 2011</v>
      </c>
      <c r="P27" s="20" t="str">
        <f>ZZZ__FnCalls!F20</f>
        <v>Feb 2011</v>
      </c>
      <c r="Q27" s="20" t="str">
        <f>ZZZ__FnCalls!F21</f>
        <v>Mar 2011</v>
      </c>
      <c r="R27" s="20" t="str">
        <f>ZZZ__FnCalls!F22</f>
        <v>Apr 2011</v>
      </c>
      <c r="S27" s="20" t="str">
        <f>ZZZ__FnCalls!F23</f>
        <v>May 2011</v>
      </c>
      <c r="T27" s="20" t="str">
        <f>ZZZ__FnCalls!F24</f>
        <v>Jun 2011</v>
      </c>
      <c r="U27" s="20" t="str">
        <f>ZZZ__FnCalls!F25</f>
        <v>Jul 2011</v>
      </c>
      <c r="V27" s="20" t="str">
        <f>ZZZ__FnCalls!F26</f>
        <v>Aug 2011</v>
      </c>
      <c r="W27" s="20" t="str">
        <f>ZZZ__FnCalls!F27</f>
        <v>Sep 2011</v>
      </c>
      <c r="X27" s="20" t="str">
        <f>ZZZ__FnCalls!F28</f>
        <v>Oct 2011</v>
      </c>
      <c r="Y27" s="20" t="str">
        <f>ZZZ__FnCalls!F29</f>
        <v>Nov 2011</v>
      </c>
      <c r="Z27" s="20" t="str">
        <f>ZZZ__FnCalls!F30</f>
        <v>Dec 2011</v>
      </c>
      <c r="AA27" s="21" t="str">
        <f>ZZZ__FnCalls!H19</f>
        <v>2011</v>
      </c>
      <c r="AB27" s="20" t="str">
        <f>ZZZ__FnCalls!F31</f>
        <v>Jan 2012</v>
      </c>
      <c r="AC27" s="20" t="str">
        <f>ZZZ__FnCalls!F32</f>
        <v>Feb 2012</v>
      </c>
      <c r="AD27" s="20" t="str">
        <f>ZZZ__FnCalls!F33</f>
        <v>Mar 2012</v>
      </c>
      <c r="AE27" s="20" t="str">
        <f>ZZZ__FnCalls!F34</f>
        <v>Apr 2012</v>
      </c>
      <c r="AF27" s="20" t="str">
        <f>ZZZ__FnCalls!F35</f>
        <v>May 2012</v>
      </c>
      <c r="AG27" s="20" t="str">
        <f>ZZZ__FnCalls!F36</f>
        <v>Jun 2012</v>
      </c>
      <c r="AH27" s="20" t="str">
        <f>ZZZ__FnCalls!F37</f>
        <v>Jul 2012</v>
      </c>
      <c r="AI27" s="20" t="str">
        <f>ZZZ__FnCalls!F38</f>
        <v>Aug 2012</v>
      </c>
      <c r="AJ27" s="20" t="str">
        <f>ZZZ__FnCalls!F39</f>
        <v>Sep 2012</v>
      </c>
      <c r="AK27" s="20" t="str">
        <f>ZZZ__FnCalls!F40</f>
        <v>Oct 2012</v>
      </c>
      <c r="AL27" s="20" t="str">
        <f>ZZZ__FnCalls!F41</f>
        <v>Nov 2012</v>
      </c>
      <c r="AM27" s="20" t="str">
        <f>ZZZ__FnCalls!F42</f>
        <v>Dec 2012</v>
      </c>
      <c r="AN27" s="21" t="str">
        <f>ZZZ__FnCalls!H31</f>
        <v>2012</v>
      </c>
      <c r="AO27" s="20" t="str">
        <f>ZZZ__FnCalls!F43</f>
        <v>Jan 2013</v>
      </c>
      <c r="AP27" s="20" t="str">
        <f>ZZZ__FnCalls!F44</f>
        <v>Feb 2013</v>
      </c>
      <c r="AQ27" s="20" t="str">
        <f>ZZZ__FnCalls!F45</f>
        <v>Mar 2013</v>
      </c>
      <c r="AR27" s="20" t="str">
        <f>ZZZ__FnCalls!F46</f>
        <v>Apr 2013</v>
      </c>
      <c r="AS27" s="20" t="str">
        <f>ZZZ__FnCalls!F47</f>
        <v>May 2013</v>
      </c>
      <c r="AT27" s="20" t="str">
        <f>ZZZ__FnCalls!F48</f>
        <v>Jun 2013</v>
      </c>
      <c r="AU27" s="20" t="str">
        <f>ZZZ__FnCalls!F49</f>
        <v>Jul 2013</v>
      </c>
      <c r="AV27" s="20" t="str">
        <f>ZZZ__FnCalls!F50</f>
        <v>Aug 2013</v>
      </c>
      <c r="AW27" s="20" t="str">
        <f>ZZZ__FnCalls!F51</f>
        <v>Sep 2013</v>
      </c>
      <c r="AX27" s="20" t="str">
        <f>ZZZ__FnCalls!F52</f>
        <v>Oct 2013</v>
      </c>
      <c r="AY27" s="20" t="str">
        <f>ZZZ__FnCalls!F53</f>
        <v>Nov 2013</v>
      </c>
      <c r="AZ27" s="20" t="str">
        <f>ZZZ__FnCalls!F54</f>
        <v>Dec 2013</v>
      </c>
      <c r="BA27" s="21" t="str">
        <f>ZZZ__FnCalls!H43</f>
        <v>2013</v>
      </c>
      <c r="BB27" s="20" t="str">
        <f>ZZZ__FnCalls!F55</f>
        <v>Jan 2014</v>
      </c>
      <c r="BC27" s="20" t="str">
        <f>ZZZ__FnCalls!F56</f>
        <v>Feb 2014</v>
      </c>
      <c r="BD27" s="20" t="str">
        <f>ZZZ__FnCalls!F57</f>
        <v>Mar 2014</v>
      </c>
      <c r="BE27" s="20" t="str">
        <f>ZZZ__FnCalls!F58</f>
        <v>Apr 2014</v>
      </c>
      <c r="BF27" s="20" t="str">
        <f>ZZZ__FnCalls!F59</f>
        <v>May 2014</v>
      </c>
      <c r="BG27" s="20" t="str">
        <f>ZZZ__FnCalls!F60</f>
        <v>Jun 2014</v>
      </c>
      <c r="BH27" s="20" t="str">
        <f>ZZZ__FnCalls!F61</f>
        <v>Jul 2014</v>
      </c>
      <c r="BI27" s="20" t="str">
        <f>ZZZ__FnCalls!F62</f>
        <v>Aug 2014</v>
      </c>
      <c r="BJ27" s="20" t="str">
        <f>ZZZ__FnCalls!F63</f>
        <v>Sep 2014</v>
      </c>
      <c r="BK27" s="20" t="str">
        <f>ZZZ__FnCalls!F64</f>
        <v>Oct 2014</v>
      </c>
      <c r="BL27" s="20" t="str">
        <f>ZZZ__FnCalls!F65</f>
        <v>Nov 2014</v>
      </c>
      <c r="BM27" s="20" t="str">
        <f>ZZZ__FnCalls!F66</f>
        <v>Dec 2014</v>
      </c>
      <c r="BN27" s="21" t="str">
        <f>ZZZ__FnCalls!H55</f>
        <v>2014</v>
      </c>
      <c r="BO27" s="20" t="str">
        <f>ZZZ__FnCalls!F67</f>
        <v>Jan 2015</v>
      </c>
      <c r="BP27" s="20" t="str">
        <f>ZZZ__FnCalls!F68</f>
        <v>Feb 2015</v>
      </c>
      <c r="BQ27" s="20" t="str">
        <f>ZZZ__FnCalls!F69</f>
        <v>Mar 2015</v>
      </c>
      <c r="BR27" s="20" t="str">
        <f>ZZZ__FnCalls!F70</f>
        <v>Apr 2015</v>
      </c>
      <c r="BS27" s="20" t="str">
        <f>ZZZ__FnCalls!F71</f>
        <v>May 2015</v>
      </c>
      <c r="BT27" s="20" t="str">
        <f>ZZZ__FnCalls!F72</f>
        <v>Jun 2015</v>
      </c>
      <c r="BU27" s="20" t="str">
        <f>ZZZ__FnCalls!F73</f>
        <v>Jul 2015</v>
      </c>
      <c r="BV27" s="20" t="str">
        <f>ZZZ__FnCalls!F74</f>
        <v>Aug 2015</v>
      </c>
      <c r="BW27" s="20" t="str">
        <f>ZZZ__FnCalls!F75</f>
        <v>Sep 2015</v>
      </c>
      <c r="BX27" s="20" t="str">
        <f>ZZZ__FnCalls!F76</f>
        <v>Oct 2015</v>
      </c>
      <c r="BY27" s="20" t="str">
        <f>ZZZ__FnCalls!F77</f>
        <v>Nov 2015</v>
      </c>
      <c r="BZ27" s="20" t="str">
        <f>ZZZ__FnCalls!F78</f>
        <v>Dec 2015</v>
      </c>
      <c r="CA27" s="21" t="str">
        <f>ZZZ__FnCalls!H67</f>
        <v>2015</v>
      </c>
      <c r="CB27" s="20" t="str">
        <f>ZZZ__FnCalls!F79</f>
        <v>Jan 2016</v>
      </c>
      <c r="CC27" s="20" t="str">
        <f>ZZZ__FnCalls!F80</f>
        <v>Feb 2016</v>
      </c>
      <c r="CD27" s="20" t="str">
        <f>ZZZ__FnCalls!F81</f>
        <v>Mar 2016</v>
      </c>
      <c r="CE27" s="20" t="str">
        <f>ZZZ__FnCalls!F82</f>
        <v>Apr 2016</v>
      </c>
      <c r="CF27" s="20" t="str">
        <f>ZZZ__FnCalls!F83</f>
        <v>May 2016</v>
      </c>
      <c r="CG27" s="20" t="str">
        <f>ZZZ__FnCalls!F84</f>
        <v>Jun 2016</v>
      </c>
      <c r="CH27" s="20" t="str">
        <f>ZZZ__FnCalls!F85</f>
        <v>Jul 2016</v>
      </c>
      <c r="CI27" s="20" t="str">
        <f>ZZZ__FnCalls!F86</f>
        <v>Aug 2016</v>
      </c>
      <c r="CJ27" s="20" t="str">
        <f>ZZZ__FnCalls!F87</f>
        <v>Sep 2016</v>
      </c>
      <c r="CK27" s="20" t="str">
        <f>ZZZ__FnCalls!F88</f>
        <v>Oct 2016</v>
      </c>
      <c r="CL27" s="20" t="str">
        <f>ZZZ__FnCalls!F89</f>
        <v>Nov 2016</v>
      </c>
      <c r="CM27" s="20" t="str">
        <f>ZZZ__FnCalls!F90</f>
        <v>Dec 2016</v>
      </c>
      <c r="CN27" s="21" t="str">
        <f>ZZZ__FnCalls!H79</f>
        <v>2016</v>
      </c>
      <c r="CO27" s="20" t="str">
        <f>ZZZ__FnCalls!F91</f>
        <v>Jan 2017</v>
      </c>
      <c r="CP27" s="20" t="str">
        <f>ZZZ__FnCalls!F92</f>
        <v>Feb 2017</v>
      </c>
      <c r="CQ27" s="20" t="str">
        <f>ZZZ__FnCalls!F93</f>
        <v>Mar 2017</v>
      </c>
      <c r="CR27" s="20" t="str">
        <f>ZZZ__FnCalls!F94</f>
        <v>Apr 2017</v>
      </c>
      <c r="CS27" s="20" t="str">
        <f>ZZZ__FnCalls!F95</f>
        <v>May 2017</v>
      </c>
      <c r="CT27" s="20" t="str">
        <f>ZZZ__FnCalls!F96</f>
        <v>Jun 2017</v>
      </c>
      <c r="CU27" s="20" t="str">
        <f>ZZZ__FnCalls!F97</f>
        <v>Jul 2017</v>
      </c>
      <c r="CV27" s="20" t="str">
        <f>ZZZ__FnCalls!F98</f>
        <v>Aug 2017</v>
      </c>
      <c r="CW27" s="20" t="str">
        <f>ZZZ__FnCalls!F99</f>
        <v>Sep 2017</v>
      </c>
      <c r="CX27" s="20" t="str">
        <f>ZZZ__FnCalls!F100</f>
        <v>Oct 2017</v>
      </c>
      <c r="CY27" s="20" t="str">
        <f>ZZZ__FnCalls!F101</f>
        <v>Nov 2017</v>
      </c>
      <c r="CZ27" s="20" t="str">
        <f>ZZZ__FnCalls!F102</f>
        <v>Dec 2017</v>
      </c>
      <c r="DA27" s="21" t="str">
        <f>ZZZ__FnCalls!H91</f>
        <v>2017</v>
      </c>
      <c r="DB27" s="20" t="str">
        <f>ZZZ__FnCalls!F103</f>
        <v>Jan 2018</v>
      </c>
      <c r="DC27" s="20" t="str">
        <f>ZZZ__FnCalls!F104</f>
        <v>Feb 2018</v>
      </c>
      <c r="DD27" s="20" t="str">
        <f>ZZZ__FnCalls!F105</f>
        <v>Mar 2018</v>
      </c>
      <c r="DE27" s="20" t="str">
        <f>ZZZ__FnCalls!F106</f>
        <v>Apr 2018</v>
      </c>
      <c r="DF27" s="20" t="str">
        <f>ZZZ__FnCalls!F107</f>
        <v>May 2018</v>
      </c>
      <c r="DG27" s="20" t="str">
        <f>ZZZ__FnCalls!F108</f>
        <v>Jun 2018</v>
      </c>
      <c r="DH27" s="20" t="str">
        <f>ZZZ__FnCalls!F109</f>
        <v>Jul 2018</v>
      </c>
      <c r="DI27" s="20" t="str">
        <f>ZZZ__FnCalls!F110</f>
        <v>Aug 2018</v>
      </c>
      <c r="DJ27" s="20" t="str">
        <f>ZZZ__FnCalls!F111</f>
        <v>Sep 2018</v>
      </c>
      <c r="DK27" s="20" t="str">
        <f>ZZZ__FnCalls!F112</f>
        <v>Oct 2018</v>
      </c>
      <c r="DL27" s="20" t="str">
        <f>ZZZ__FnCalls!F113</f>
        <v>Nov 2018</v>
      </c>
      <c r="DM27" s="20" t="str">
        <f>ZZZ__FnCalls!F114</f>
        <v>Dec 2018</v>
      </c>
      <c r="DN27" s="21" t="str">
        <f>ZZZ__FnCalls!H103</f>
        <v>2018</v>
      </c>
      <c r="DO27" s="20" t="str">
        <f>ZZZ__FnCalls!F115</f>
        <v>Jan 2019</v>
      </c>
      <c r="DP27" s="20" t="str">
        <f>ZZZ__FnCalls!F116</f>
        <v>Feb 2019</v>
      </c>
      <c r="DQ27" s="20" t="str">
        <f>ZZZ__FnCalls!F117</f>
        <v>Mar 2019</v>
      </c>
      <c r="DR27" s="20" t="str">
        <f>ZZZ__FnCalls!F118</f>
        <v>Apr 2019</v>
      </c>
      <c r="DS27" s="20" t="str">
        <f>ZZZ__FnCalls!F119</f>
        <v>May 2019</v>
      </c>
      <c r="DT27" s="20" t="str">
        <f>ZZZ__FnCalls!F120</f>
        <v>Jun 2019</v>
      </c>
      <c r="DU27" s="20" t="str">
        <f>ZZZ__FnCalls!F121</f>
        <v>Jul 2019</v>
      </c>
      <c r="DV27" s="20" t="str">
        <f>ZZZ__FnCalls!F122</f>
        <v>Aug 2019</v>
      </c>
      <c r="DW27" s="20" t="str">
        <f>ZZZ__FnCalls!F123</f>
        <v>Sep 2019</v>
      </c>
      <c r="DX27" s="20" t="str">
        <f>ZZZ__FnCalls!F124</f>
        <v>Oct 2019</v>
      </c>
      <c r="DY27" s="20" t="str">
        <f>ZZZ__FnCalls!F125</f>
        <v>Nov 2019</v>
      </c>
      <c r="DZ27" s="20" t="str">
        <f>ZZZ__FnCalls!F126</f>
        <v>Dec 2019</v>
      </c>
      <c r="EA27" s="21" t="str">
        <f>ZZZ__FnCalls!H115</f>
        <v>2019</v>
      </c>
      <c r="EB27" s="20" t="str">
        <f>ZZZ__FnCalls!F127</f>
        <v>Jan 2020</v>
      </c>
      <c r="EC27" s="20" t="str">
        <f>ZZZ__FnCalls!F128</f>
        <v>Feb 2020</v>
      </c>
      <c r="ED27" s="20" t="str">
        <f>ZZZ__FnCalls!F129</f>
        <v>Mar 2020</v>
      </c>
      <c r="EE27" s="20" t="str">
        <f>ZZZ__FnCalls!F130</f>
        <v>Apr 2020</v>
      </c>
      <c r="EF27" s="20" t="str">
        <f>ZZZ__FnCalls!F131</f>
        <v>May 2020</v>
      </c>
      <c r="EG27" s="20" t="str">
        <f>ZZZ__FnCalls!F132</f>
        <v>Jun 2020</v>
      </c>
      <c r="EH27" s="20" t="str">
        <f>ZZZ__FnCalls!F133</f>
        <v>Jul 2020</v>
      </c>
      <c r="EI27" s="20" t="str">
        <f>ZZZ__FnCalls!F134</f>
        <v>Aug 2020</v>
      </c>
      <c r="EJ27" s="20" t="str">
        <f>ZZZ__FnCalls!F135</f>
        <v>Sep 2020</v>
      </c>
      <c r="EK27" s="20" t="str">
        <f>ZZZ__FnCalls!F136</f>
        <v>Oct 2020</v>
      </c>
      <c r="EL27" s="20" t="str">
        <f>ZZZ__FnCalls!F137</f>
        <v>Nov 2020</v>
      </c>
      <c r="EM27" s="20" t="str">
        <f>ZZZ__FnCalls!F138</f>
        <v>Dec 2020</v>
      </c>
      <c r="EN27" s="21" t="str">
        <f>ZZZ__FnCalls!H127</f>
        <v>2020</v>
      </c>
    </row>
    <row r="28" spans="1:144" ht="12.75" customHeight="1" outlineLevel="1">
      <c r="A28" s="7" t="str">
        <f>Labels!B38</f>
        <v>Employment</v>
      </c>
      <c r="B28" s="31">
        <f>Inputs!B27+'(Other Computations)'!B61*0/Inputs!B28/12</f>
        <v>140</v>
      </c>
      <c r="C28" s="31">
        <f>B28+'(Other Computations)'!B61*(B29-B28)/Inputs!B28/12</f>
        <v>140</v>
      </c>
      <c r="D28" s="31">
        <f ca="1">C28+'(Other Computations)'!B61*(C29-C28)/Inputs!B28/12</f>
        <v>139.9928000069298</v>
      </c>
      <c r="E28" s="31">
        <f ca="1">D28+'(Other Computations)'!B61*(D29-D28)/Inputs!B28/12</f>
        <v>139.98038097401061</v>
      </c>
      <c r="F28" s="31">
        <f ca="1">E28+'(Other Computations)'!B61*(E29-E28)/Inputs!B28/12</f>
        <v>139.96291457270084</v>
      </c>
      <c r="G28" s="31">
        <f ca="1">F28+'(Other Computations)'!B61*(F29-F28)/Inputs!B28/12</f>
        <v>139.94111289493574</v>
      </c>
      <c r="H28" s="31">
        <f ca="1">G28+'(Other Computations)'!B61*(G29-G28)/Inputs!B28/12</f>
        <v>139.91480690632383</v>
      </c>
      <c r="I28" s="31">
        <f ca="1">H28+'(Other Computations)'!B61*(H29-H28)/Inputs!B28/12</f>
        <v>139.88309602886378</v>
      </c>
      <c r="J28" s="31">
        <f ca="1">I28+'(Other Computations)'!B61*(I29-I28)/Inputs!B28/12</f>
        <v>139.84623000958786</v>
      </c>
      <c r="K28" s="31">
        <f ca="1">J28+'(Other Computations)'!B61*(J29-J28)/Inputs!B28/12</f>
        <v>139.80542271243115</v>
      </c>
      <c r="L28" s="31">
        <f ca="1">K28+'(Other Computations)'!B61*(K29-K28)/Inputs!B28/12</f>
        <v>139.76047934690064</v>
      </c>
      <c r="M28" s="31">
        <f ca="1">L28+'(Other Computations)'!B61*(L29-L28)/Inputs!B28/12</f>
        <v>139.70991187070572</v>
      </c>
      <c r="N28" s="32">
        <f ca="1">M28</f>
        <v>139.70991187070572</v>
      </c>
      <c r="O28" s="31">
        <f ca="1">M28+'(Other Computations)'!B61*(M29-M28)/Inputs!B28/12</f>
        <v>139.65620201705497</v>
      </c>
      <c r="P28" s="31">
        <f ca="1">O28+'(Other Computations)'!B61*(O29-O28)/Inputs!B28/12</f>
        <v>139.5996256461836</v>
      </c>
      <c r="Q28" s="31">
        <f ca="1">P28+'(Other Computations)'!B61*(P29-P28)/Inputs!B28/12</f>
        <v>139.53810189692388</v>
      </c>
      <c r="R28" s="31">
        <f ca="1">Q28+'(Other Computations)'!B61*(Q29-Q28)/Inputs!B28/12</f>
        <v>139.47191449274868</v>
      </c>
      <c r="S28" s="31">
        <f ca="1">R28+'(Other Computations)'!B61*(R29-R28)/Inputs!B28/12</f>
        <v>139.40257489164242</v>
      </c>
      <c r="T28" s="31">
        <f ca="1">S28+'(Other Computations)'!B61*(S29-S28)/Inputs!B28/12</f>
        <v>139.32850407305165</v>
      </c>
      <c r="U28" s="31">
        <f ca="1">T28+'(Other Computations)'!B61*(T29-T28)/Inputs!B28/12</f>
        <v>139.25008639447066</v>
      </c>
      <c r="V28" s="31">
        <f ca="1">U28+'(Other Computations)'!B61*(U29-U28)/Inputs!B28/12</f>
        <v>139.16878069248915</v>
      </c>
      <c r="W28" s="31">
        <f ca="1">V28+'(Other Computations)'!B61*(V29-V28)/Inputs!B28/12</f>
        <v>139.08335443556916</v>
      </c>
      <c r="X28" s="31">
        <f ca="1">W28+'(Other Computations)'!B61*(W29-W28)/Inputs!B28/12</f>
        <v>138.9939178203166</v>
      </c>
      <c r="Y28" s="31">
        <f ca="1">X28+'(Other Computations)'!B61*(X29-X28)/Inputs!B28/12</f>
        <v>138.90227109134227</v>
      </c>
      <c r="Z28" s="31">
        <f ca="1">Y28+'(Other Computations)'!B61*(Y29-Y28)/Inputs!B28/12</f>
        <v>138.80816981796841</v>
      </c>
      <c r="AA28" s="32">
        <f ca="1">Z28</f>
        <v>138.80816981796841</v>
      </c>
      <c r="AB28" s="31">
        <f ca="1">Z28+'(Other Computations)'!B61*(Z29-Z28)/Inputs!B28/12</f>
        <v>138.7114025643487</v>
      </c>
      <c r="AC28" s="31">
        <f ca="1">AB28+'(Other Computations)'!B61*(AB29-AB28)/Inputs!B28/12</f>
        <v>138.61250038172105</v>
      </c>
      <c r="AD28" s="31">
        <f ca="1">AC28+'(Other Computations)'!B61*(AC29-AC28)/Inputs!B28/12</f>
        <v>138.51247463434871</v>
      </c>
      <c r="AE28" s="31">
        <f ca="1">AD28+'(Other Computations)'!B61*(AD29-AD28)/Inputs!B28/12</f>
        <v>138.40933440192043</v>
      </c>
      <c r="AF28" s="31">
        <f ca="1">AE28+'(Other Computations)'!B61*(AE29-AE28)/Inputs!B28/12</f>
        <v>138.30382167935537</v>
      </c>
      <c r="AG28" s="31">
        <f ca="1">AF28+'(Other Computations)'!B61*(AF29-AF28)/Inputs!B28/12</f>
        <v>138.19585007866073</v>
      </c>
      <c r="AH28" s="31">
        <f ca="1">AG28+'(Other Computations)'!B61*(AG29-AG28)/Inputs!B28/12</f>
        <v>138.08606862598464</v>
      </c>
      <c r="AI28" s="31">
        <f ca="1">AH28+'(Other Computations)'!B61*(AH29-AH28)/Inputs!B28/12</f>
        <v>137.97374155372313</v>
      </c>
      <c r="AJ28" s="31">
        <f ca="1">AI28+'(Other Computations)'!B61*(AI29-AI28)/Inputs!B28/12</f>
        <v>137.85858789585538</v>
      </c>
      <c r="AK28" s="31">
        <f ca="1">AJ28+'(Other Computations)'!B61*(AJ29-AJ28)/Inputs!B28/12</f>
        <v>137.74156620865975</v>
      </c>
      <c r="AL28" s="31">
        <f ca="1">AK28+'(Other Computations)'!B61*(AK29-AK28)/Inputs!B28/12</f>
        <v>137.62319789403008</v>
      </c>
      <c r="AM28" s="31">
        <f ca="1">AL28+'(Other Computations)'!B61*(AL29-AL28)/Inputs!B28/12</f>
        <v>137.50187596503096</v>
      </c>
      <c r="AN28" s="32">
        <f ca="1">AM28</f>
        <v>137.50187596503096</v>
      </c>
      <c r="AO28" s="31">
        <f ca="1">AM28+'(Other Computations)'!B61*(AM29-AM28)/Inputs!B28/12</f>
        <v>137.37942116945612</v>
      </c>
      <c r="AP28" s="31">
        <f ca="1">AO28+'(Other Computations)'!B61*(AO29-AO28)/Inputs!B28/12</f>
        <v>137.25560360500185</v>
      </c>
      <c r="AQ28" s="31">
        <f ca="1">AP28+'(Other Computations)'!B61*(AP29-AP28)/Inputs!B28/12</f>
        <v>137.12997348867989</v>
      </c>
      <c r="AR28" s="31">
        <f ca="1">AQ28+'(Other Computations)'!B61*(AQ29-AQ28)/Inputs!B28/12</f>
        <v>137.00381337726643</v>
      </c>
      <c r="AS28" s="31">
        <f ca="1">AR28+'(Other Computations)'!B61*(AR29-AR28)/Inputs!B28/12</f>
        <v>136.87760998335776</v>
      </c>
      <c r="AT28" s="31">
        <f ca="1">AS28+'(Other Computations)'!B61*(AS29-AS28)/Inputs!B28/12</f>
        <v>136.74984480485946</v>
      </c>
      <c r="AU28" s="31">
        <f ca="1">AT28+'(Other Computations)'!B61*(AT29-AT28)/Inputs!B28/12</f>
        <v>136.62072717164858</v>
      </c>
      <c r="AV28" s="31">
        <f ca="1">AU28+'(Other Computations)'!B61*(AU29-AU28)/Inputs!B28/12</f>
        <v>136.49094376974966</v>
      </c>
      <c r="AW28" s="31">
        <f ca="1">AV28+'(Other Computations)'!B61*(AV29-AV28)/Inputs!B28/12</f>
        <v>136.358520751627</v>
      </c>
      <c r="AX28" s="31">
        <f ca="1">AW28+'(Other Computations)'!B61*(AW29-AW28)/Inputs!B28/12</f>
        <v>136.22373159969658</v>
      </c>
      <c r="AY28" s="31">
        <f ca="1">AX28+'(Other Computations)'!B61*(AX29-AX28)/Inputs!B28/12</f>
        <v>136.08649065862457</v>
      </c>
      <c r="AZ28" s="31">
        <f ca="1">AY28+'(Other Computations)'!B61*(AY29-AY28)/Inputs!B28/12</f>
        <v>135.94766734875557</v>
      </c>
      <c r="BA28" s="32">
        <f ca="1">AZ28</f>
        <v>135.94766734875557</v>
      </c>
      <c r="BB28" s="31">
        <f ca="1">AZ28+'(Other Computations)'!B61*(AZ29-AZ28)/Inputs!B28/12</f>
        <v>135.80648646663366</v>
      </c>
      <c r="BC28" s="31">
        <f ca="1">BB28+'(Other Computations)'!B61*(BB29-BB28)/Inputs!B28/12</f>
        <v>135.66472606873054</v>
      </c>
      <c r="BD28" s="31">
        <f ca="1">BC28+'(Other Computations)'!B61*(BC29-BC28)/Inputs!B28/12</f>
        <v>135.52343194966451</v>
      </c>
      <c r="BE28" s="31">
        <f ca="1">BD28+'(Other Computations)'!B61*(BD29-BD28)/Inputs!B28/12</f>
        <v>135.38100749221408</v>
      </c>
      <c r="BF28" s="31">
        <f ca="1">BE28+'(Other Computations)'!B61*(BE29-BE28)/Inputs!B28/12</f>
        <v>135.23693205644614</v>
      </c>
      <c r="BG28" s="31">
        <f ca="1">BF28+'(Other Computations)'!B61*(BF29-BF28)/Inputs!B28/12</f>
        <v>135.09222803801265</v>
      </c>
      <c r="BH28" s="31">
        <f ca="1">BG28+'(Other Computations)'!B61*(BG29-BG28)/Inputs!B28/12</f>
        <v>134.94729925644606</v>
      </c>
      <c r="BI28" s="31">
        <f ca="1">BH28+'(Other Computations)'!B61*(BH29-BH28)/Inputs!B28/12</f>
        <v>134.80140068739848</v>
      </c>
      <c r="BJ28" s="31">
        <f ca="1">BI28+'(Other Computations)'!B61*(BI29-BI28)/Inputs!B28/12</f>
        <v>134.65389931793271</v>
      </c>
      <c r="BK28" s="31">
        <f ca="1">BJ28+'(Other Computations)'!B61*(BJ29-BJ28)/Inputs!B28/12</f>
        <v>134.50730485445328</v>
      </c>
      <c r="BL28" s="31">
        <f ca="1">BK28+'(Other Computations)'!B61*(BK29-BK28)/Inputs!B28/12</f>
        <v>134.36007838640421</v>
      </c>
      <c r="BM28" s="31">
        <f ca="1">BL28+'(Other Computations)'!B61*(BL29-BL28)/Inputs!B28/12</f>
        <v>134.213318081908</v>
      </c>
      <c r="BN28" s="32">
        <f ca="1">BM28</f>
        <v>134.213318081908</v>
      </c>
      <c r="BO28" s="31">
        <f ca="1">BM28+'(Other Computations)'!B61*(BM29-BM28)/Inputs!B28/12</f>
        <v>134.06585357784581</v>
      </c>
      <c r="BP28" s="31">
        <f ca="1">BO28+'(Other Computations)'!B61*(BO29-BO28)/Inputs!B28/12</f>
        <v>133.91782303070897</v>
      </c>
      <c r="BQ28" s="31">
        <f ca="1">BP28+'(Other Computations)'!B61*(BP29-BP28)/Inputs!B28/12</f>
        <v>133.77018907638399</v>
      </c>
      <c r="BR28" s="31">
        <f ca="1">BQ28+'(Other Computations)'!B61*(BQ29-BQ28)/Inputs!B28/12</f>
        <v>133.62305126538118</v>
      </c>
      <c r="BS28" s="31">
        <f ca="1">BR28+'(Other Computations)'!B61*(BR29-BR28)/Inputs!B28/12</f>
        <v>133.47559401567258</v>
      </c>
      <c r="BT28" s="31">
        <f ca="1">BS28+'(Other Computations)'!B61*(BS29-BS28)/Inputs!B28/12</f>
        <v>133.32847919620778</v>
      </c>
      <c r="BU28" s="31">
        <f ca="1">BT28+'(Other Computations)'!B61*(BT29-BT28)/Inputs!B28/12</f>
        <v>133.18058974492357</v>
      </c>
      <c r="BV28" s="31">
        <f ca="1">BU28+'(Other Computations)'!B61*(BU29-BU28)/Inputs!B28/12</f>
        <v>133.03326337943821</v>
      </c>
      <c r="BW28" s="31">
        <f ca="1">BV28+'(Other Computations)'!B61*(BV29-BV28)/Inputs!B28/12</f>
        <v>132.88638649965196</v>
      </c>
      <c r="BX28" s="31">
        <f ca="1">BW28+'(Other Computations)'!B61*(BW29-BW28)/Inputs!B28/12</f>
        <v>132.73898388657702</v>
      </c>
      <c r="BY28" s="31">
        <f ca="1">BX28+'(Other Computations)'!B61*(BX29-BX28)/Inputs!B28/12</f>
        <v>132.59018584117374</v>
      </c>
      <c r="BZ28" s="31">
        <f ca="1">BY28+'(Other Computations)'!B61*(BY29-BY28)/Inputs!B28/12</f>
        <v>132.4397651435203</v>
      </c>
      <c r="CA28" s="32">
        <f ca="1">BZ28</f>
        <v>132.4397651435203</v>
      </c>
      <c r="CB28" s="31">
        <f ca="1">BZ28+'(Other Computations)'!B61*(BZ29-BZ28)/Inputs!B28/12</f>
        <v>132.28837421060851</v>
      </c>
      <c r="CC28" s="31">
        <f ca="1">CB28+'(Other Computations)'!B61*(CB29-CB28)/Inputs!B28/12</f>
        <v>132.13667504827745</v>
      </c>
      <c r="CD28" s="31">
        <f ca="1">CC28+'(Other Computations)'!B61*(CC29-CC28)/Inputs!B28/12</f>
        <v>131.98330469056557</v>
      </c>
      <c r="CE28" s="31">
        <f ca="1">CD28+'(Other Computations)'!B61*(CD29-CD28)/Inputs!B28/12</f>
        <v>131.82886654569751</v>
      </c>
      <c r="CF28" s="31">
        <f ca="1">CE28+'(Other Computations)'!B61*(CE29-CE28)/Inputs!B28/12</f>
        <v>131.67432372721183</v>
      </c>
      <c r="CG28" s="31">
        <f ca="1">CF28+'(Other Computations)'!B61*(CF29-CF28)/Inputs!B28/12</f>
        <v>131.51794338553458</v>
      </c>
      <c r="CH28" s="31">
        <f ca="1">CG28+'(Other Computations)'!B61*(CG29-CG28)/Inputs!B28/12</f>
        <v>131.36169650802077</v>
      </c>
      <c r="CI28" s="31">
        <f ca="1">CH28+'(Other Computations)'!B61*(CH29-CH28)/Inputs!B28/12</f>
        <v>131.20546719961195</v>
      </c>
      <c r="CJ28" s="31">
        <f ca="1">CI28+'(Other Computations)'!B61*(CI29-CI28)/Inputs!B28/12</f>
        <v>131.04889511322577</v>
      </c>
      <c r="CK28" s="31">
        <f ca="1">CJ28+'(Other Computations)'!B61*(CJ29-CJ28)/Inputs!B28/12</f>
        <v>130.89322436141572</v>
      </c>
      <c r="CL28" s="31">
        <f ca="1">CK28+'(Other Computations)'!B61*(CK29-CK28)/Inputs!B28/12</f>
        <v>130.73662988918753</v>
      </c>
      <c r="CM28" s="31">
        <f ca="1">CL28+'(Other Computations)'!B61*(CL29-CL28)/Inputs!B28/12</f>
        <v>130.57938263983834</v>
      </c>
      <c r="CN28" s="32">
        <f ca="1">CM28</f>
        <v>130.57938263983834</v>
      </c>
      <c r="CO28" s="31">
        <f ca="1">CM28+'(Other Computations)'!B61*(CM29-CM28)/Inputs!B28/12</f>
        <v>130.42229091197305</v>
      </c>
      <c r="CP28" s="31">
        <f ca="1">CO28+'(Other Computations)'!B61*(CO29-CO28)/Inputs!B28/12</f>
        <v>130.26460441534385</v>
      </c>
      <c r="CQ28" s="31">
        <f ca="1">CP28+'(Other Computations)'!B61*(CP29-CP28)/Inputs!B28/12</f>
        <v>130.10714894950038</v>
      </c>
      <c r="CR28" s="31">
        <f ca="1">CQ28+'(Other Computations)'!B61*(CQ29-CQ28)/Inputs!B28/12</f>
        <v>129.95031198267887</v>
      </c>
      <c r="CS28" s="31">
        <f ca="1">CR28+'(Other Computations)'!B61*(CR29-CR28)/Inputs!B28/12</f>
        <v>129.79459310463008</v>
      </c>
      <c r="CT28" s="31">
        <f ca="1">CS28+'(Other Computations)'!B61*(CS29-CS28)/Inputs!B28/12</f>
        <v>129.63759611304383</v>
      </c>
      <c r="CU28" s="31">
        <f ca="1">CT28+'(Other Computations)'!B61*(CT29-CT28)/Inputs!B28/12</f>
        <v>129.48220686154195</v>
      </c>
      <c r="CV28" s="31">
        <f ca="1">CU28+'(Other Computations)'!B61*(CU29-CU28)/Inputs!B28/12</f>
        <v>129.32687860424244</v>
      </c>
      <c r="CW28" s="31">
        <f ca="1">CV28+'(Other Computations)'!B61*(CV29-CV28)/Inputs!B28/12</f>
        <v>129.17215510279058</v>
      </c>
      <c r="CX28" s="31">
        <f ca="1">CW28+'(Other Computations)'!B61*(CW29-CW28)/Inputs!B28/12</f>
        <v>129.01820603784003</v>
      </c>
      <c r="CY28" s="31">
        <f ca="1">CX28+'(Other Computations)'!B61*(CX29-CX28)/Inputs!B28/12</f>
        <v>128.86461382268766</v>
      </c>
      <c r="CZ28" s="31">
        <f ca="1">CY28+'(Other Computations)'!B61*(CY29-CY28)/Inputs!B28/12</f>
        <v>128.70986000713086</v>
      </c>
      <c r="DA28" s="32">
        <f ca="1">CZ28</f>
        <v>128.70986000713086</v>
      </c>
      <c r="DB28" s="31">
        <f ca="1">CZ28+'(Other Computations)'!B61*(CZ29-CZ28)/Inputs!B28/12</f>
        <v>128.5562982478373</v>
      </c>
      <c r="DC28" s="31">
        <f ca="1">DB28+'(Other Computations)'!B61*(DB29-DB28)/Inputs!B28/12</f>
        <v>128.40346908305492</v>
      </c>
      <c r="DD28" s="31">
        <f ca="1">DC28+'(Other Computations)'!B61*(DC29-DC28)/Inputs!B28/12</f>
        <v>128.25054058095722</v>
      </c>
      <c r="DE28" s="31">
        <f ca="1">DD28+'(Other Computations)'!B61*(DD29-DD28)/Inputs!B28/12</f>
        <v>128.09919706265183</v>
      </c>
      <c r="DF28" s="31">
        <f ca="1">DE28+'(Other Computations)'!B61*(DE29-DE28)/Inputs!B28/12</f>
        <v>127.94873834512013</v>
      </c>
      <c r="DG28" s="31">
        <f ca="1">DF28+'(Other Computations)'!B61*(DF29-DF28)/Inputs!B28/12</f>
        <v>127.79952579347376</v>
      </c>
      <c r="DH28" s="31">
        <f ca="1">DG28+'(Other Computations)'!B61*(DG29-DG28)/Inputs!B28/12</f>
        <v>127.64911391881952</v>
      </c>
      <c r="DI28" s="31">
        <f ca="1">DH28+'(Other Computations)'!B61*(DH29-DH28)/Inputs!B28/12</f>
        <v>127.49965447635914</v>
      </c>
      <c r="DJ28" s="31">
        <f ca="1">DI28+'(Other Computations)'!B61*(DI29-DI28)/Inputs!B28/12</f>
        <v>127.34996847595366</v>
      </c>
      <c r="DK28" s="31">
        <f ca="1">DJ28+'(Other Computations)'!B61*(DJ29-DJ28)/Inputs!B28/12</f>
        <v>127.20020787511855</v>
      </c>
      <c r="DL28" s="31">
        <f ca="1">DK28+'(Other Computations)'!B61*(DK29-DK28)/Inputs!B28/12</f>
        <v>127.05056050158137</v>
      </c>
      <c r="DM28" s="31">
        <f ca="1">DL28+'(Other Computations)'!B61*(DL29-DL28)/Inputs!B28/12</f>
        <v>126.9022574565963</v>
      </c>
      <c r="DN28" s="32">
        <f ca="1">DM28</f>
        <v>126.9022574565963</v>
      </c>
      <c r="DO28" s="31">
        <f ca="1">DM28+'(Other Computations)'!B61*(DM29-DM28)/Inputs!B28/12</f>
        <v>126.7549993534068</v>
      </c>
      <c r="DP28" s="31">
        <f ca="1">DO28+'(Other Computations)'!B61*(DO29-DO28)/Inputs!B28/12</f>
        <v>126.60810787171243</v>
      </c>
      <c r="DQ28" s="31">
        <f ca="1">DP28+'(Other Computations)'!B61*(DP29-DP28)/Inputs!B28/12</f>
        <v>126.46237904137611</v>
      </c>
      <c r="DR28" s="31">
        <f ca="1">DQ28+'(Other Computations)'!B61*(DQ29-DQ28)/Inputs!B28/12</f>
        <v>126.31631957630997</v>
      </c>
      <c r="DS28" s="31">
        <f ca="1">DR28+'(Other Computations)'!B61*(DR29-DR28)/Inputs!B28/12</f>
        <v>126.1706948973125</v>
      </c>
      <c r="DT28" s="31">
        <f ca="1">DS28+'(Other Computations)'!B61*(DS29-DS28)/Inputs!B28/12</f>
        <v>126.02453281308364</v>
      </c>
      <c r="DU28" s="31">
        <f ca="1">DT28+'(Other Computations)'!B61*(DT29-DT28)/Inputs!B28/12</f>
        <v>125.87743296577021</v>
      </c>
      <c r="DV28" s="31">
        <f ca="1">DU28+'(Other Computations)'!B61*(DU29-DU28)/Inputs!B28/12</f>
        <v>125.72952030415811</v>
      </c>
      <c r="DW28" s="31">
        <f ca="1">DV28+'(Other Computations)'!B61*(DV29-DV28)/Inputs!B28/12</f>
        <v>125.58326301012767</v>
      </c>
      <c r="DX28" s="31">
        <f ca="1">DW28+'(Other Computations)'!B61*(DW29-DW28)/Inputs!B28/12</f>
        <v>125.43743491466618</v>
      </c>
      <c r="DY28" s="31">
        <f ca="1">DX28+'(Other Computations)'!B61*(DX29-DX28)/Inputs!B28/12</f>
        <v>125.29143727258379</v>
      </c>
      <c r="DZ28" s="31">
        <f ca="1">DY28+'(Other Computations)'!B61*(DY29-DY28)/Inputs!B28/12</f>
        <v>125.14625420762538</v>
      </c>
      <c r="EA28" s="32">
        <f ca="1">DZ28</f>
        <v>125.14625420762538</v>
      </c>
      <c r="EB28" s="31">
        <f ca="1">DZ28+'(Other Computations)'!B61*(DZ29-DZ28)/Inputs!B28/12</f>
        <v>125.00223223660375</v>
      </c>
      <c r="EC28" s="31">
        <f ca="1">EB28+'(Other Computations)'!B61*(EB29-EB28)/Inputs!B28/12</f>
        <v>124.85778741166953</v>
      </c>
      <c r="ED28" s="31">
        <f ca="1">EC28+'(Other Computations)'!B61*(EC29-EC28)/Inputs!B28/12</f>
        <v>124.71436928385539</v>
      </c>
      <c r="EE28" s="31">
        <f ca="1">ED28+'(Other Computations)'!B61*(ED29-ED28)/Inputs!B28/12</f>
        <v>124.57147693151623</v>
      </c>
      <c r="EF28" s="31">
        <f ca="1">EE28+'(Other Computations)'!B61*(EE29-EE28)/Inputs!B28/12</f>
        <v>124.42932886113474</v>
      </c>
      <c r="EG28" s="31">
        <f ca="1">EF28+'(Other Computations)'!B61*(EF29-EF28)/Inputs!B28/12</f>
        <v>124.28766076642272</v>
      </c>
      <c r="EH28" s="31">
        <f ca="1">EG28+'(Other Computations)'!B61*(EG29-EG28)/Inputs!B28/12</f>
        <v>124.14629634102275</v>
      </c>
      <c r="EI28" s="31">
        <f ca="1">EH28+'(Other Computations)'!B61*(EH29-EH28)/Inputs!B28/12</f>
        <v>124.00494009515376</v>
      </c>
      <c r="EJ28" s="31">
        <f ca="1">EI28+'(Other Computations)'!B61*(EI29-EI28)/Inputs!B28/12</f>
        <v>123.86582039598962</v>
      </c>
      <c r="EK28" s="31">
        <f ca="1">EJ28+'(Other Computations)'!B61*(EJ29-EJ28)/Inputs!B28/12</f>
        <v>123.72692186176674</v>
      </c>
      <c r="EL28" s="31">
        <f ca="1">EK28+'(Other Computations)'!B61*(EK29-EK28)/Inputs!B28/12</f>
        <v>123.58882712692909</v>
      </c>
      <c r="EM28" s="31">
        <f ca="1">EL28+'(Other Computations)'!B61*(EL29-EL28)/Inputs!B28/12</f>
        <v>123.4505239274708</v>
      </c>
      <c r="EN28" s="32">
        <f ca="1">EM28</f>
        <v>123.4505239274708</v>
      </c>
    </row>
    <row r="29" spans="1:144" ht="12.75" customHeight="1" outlineLevel="1">
      <c r="A29" s="9" t="str">
        <f>Labels!B39</f>
        <v>Desired Employment</v>
      </c>
      <c r="B29" s="33">
        <f>(1-Inputs!B20)*B11/'(Other Computations)'!B130</f>
        <v>140</v>
      </c>
      <c r="C29" s="33">
        <f ca="1">(1-Inputs!B20)*C11/'(Other Computations)'!B130</f>
        <v>139.58528039915629</v>
      </c>
      <c r="D29" s="33">
        <f ca="1">(1-Inputs!B20)*D11/'(Other Computations)'!B130</f>
        <v>139.27746371078479</v>
      </c>
      <c r="E29" s="33">
        <f ca="1">(1-Inputs!B20)*E11/'(Other Computations)'!B130</f>
        <v>138.97431625856765</v>
      </c>
      <c r="F29" s="33">
        <f ca="1">(1-Inputs!B20)*F11/'(Other Computations)'!B130</f>
        <v>138.70713793343049</v>
      </c>
      <c r="G29" s="33">
        <f ca="1">(1-Inputs!B20)*G11/'(Other Computations)'!B130</f>
        <v>138.42588795089046</v>
      </c>
      <c r="H29" s="33">
        <f ca="1">(1-Inputs!B20)*H11/'(Other Computations)'!B130</f>
        <v>138.08826036462446</v>
      </c>
      <c r="I29" s="33">
        <f ca="1">(1-Inputs!B20)*I11/'(Other Computations)'!B130</f>
        <v>137.75961331857104</v>
      </c>
      <c r="J29" s="33">
        <f ca="1">(1-Inputs!B20)*J11/'(Other Computations)'!B130</f>
        <v>137.49572969336199</v>
      </c>
      <c r="K29" s="33">
        <f ca="1">(1-Inputs!B20)*K11/'(Other Computations)'!B130</f>
        <v>137.21668485787433</v>
      </c>
      <c r="L29" s="33">
        <f ca="1">(1-Inputs!B20)*L11/'(Other Computations)'!B130</f>
        <v>136.84779271807301</v>
      </c>
      <c r="M29" s="33">
        <f ca="1">(1-Inputs!B20)*M11/'(Other Computations)'!B130</f>
        <v>136.61622430042274</v>
      </c>
      <c r="N29" s="34">
        <f ca="1">SUM(B29:M29)</f>
        <v>1658.9943915057572</v>
      </c>
      <c r="O29" s="33">
        <f ca="1">(1-Inputs!B20)*O11/'(Other Computations)'!B130</f>
        <v>136.39740305486396</v>
      </c>
      <c r="P29" s="33">
        <f ca="1">(1-Inputs!B20)*P11/'(Other Computations)'!B130</f>
        <v>136.05585768882364</v>
      </c>
      <c r="Q29" s="33">
        <f ca="1">(1-Inputs!B20)*Q11/'(Other Computations)'!B130</f>
        <v>135.72570741643281</v>
      </c>
      <c r="R29" s="33">
        <f ca="1">(1-Inputs!B20)*R11/'(Other Computations)'!B130</f>
        <v>135.47795346902788</v>
      </c>
      <c r="S29" s="33">
        <f ca="1">(1-Inputs!B20)*S11/'(Other Computations)'!B130</f>
        <v>135.13609574081369</v>
      </c>
      <c r="T29" s="33">
        <f ca="1">(1-Inputs!B20)*T11/'(Other Computations)'!B130</f>
        <v>134.81164578678684</v>
      </c>
      <c r="U29" s="33">
        <f ca="1">(1-Inputs!B20)*U11/'(Other Computations)'!B130</f>
        <v>134.56687796033509</v>
      </c>
      <c r="V29" s="33">
        <f ca="1">(1-Inputs!B20)*V11/'(Other Computations)'!B130</f>
        <v>134.2482282938972</v>
      </c>
      <c r="W29" s="33">
        <f ca="1">(1-Inputs!B20)*W11/'(Other Computations)'!B130</f>
        <v>133.93180539702141</v>
      </c>
      <c r="X29" s="33">
        <f ca="1">(1-Inputs!B20)*X11/'(Other Computations)'!B130</f>
        <v>133.71506623139553</v>
      </c>
      <c r="Y29" s="33">
        <f ca="1">(1-Inputs!B20)*Y11/'(Other Computations)'!B130</f>
        <v>133.48203774500689</v>
      </c>
      <c r="Z29" s="33">
        <f ca="1">(1-Inputs!B20)*Z11/'(Other Computations)'!B130</f>
        <v>133.23437600947386</v>
      </c>
      <c r="AA29" s="34">
        <f ca="1">SUM(O29:Z29)</f>
        <v>1616.7830547938786</v>
      </c>
      <c r="AB29" s="33">
        <f ca="1">(1-Inputs!B20)*AB11/'(Other Computations)'!B130</f>
        <v>133.01463684499595</v>
      </c>
      <c r="AC29" s="33">
        <f ca="1">(1-Inputs!B20)*AC11/'(Other Computations)'!B130</f>
        <v>132.851017333074</v>
      </c>
      <c r="AD29" s="33">
        <f ca="1">(1-Inputs!B20)*AD11/'(Other Computations)'!B130</f>
        <v>132.57159724647934</v>
      </c>
      <c r="AE29" s="33">
        <f ca="1">(1-Inputs!B20)*AE11/'(Other Computations)'!B130</f>
        <v>132.33180158217266</v>
      </c>
      <c r="AF29" s="33">
        <f ca="1">(1-Inputs!B20)*AF11/'(Other Computations)'!B130</f>
        <v>132.08465747934352</v>
      </c>
      <c r="AG29" s="33">
        <f ca="1">(1-Inputs!B20)*AG11/'(Other Computations)'!B130</f>
        <v>131.87243840451774</v>
      </c>
      <c r="AH29" s="33">
        <f ca="1">(1-Inputs!B20)*AH11/'(Other Computations)'!B130</f>
        <v>131.6160292637214</v>
      </c>
      <c r="AI29" s="33">
        <f ca="1">(1-Inputs!B20)*AI11/'(Other Computations)'!B130</f>
        <v>131.34089086054144</v>
      </c>
      <c r="AJ29" s="33">
        <f ca="1">(1-Inputs!B20)*AJ11/'(Other Computations)'!B130</f>
        <v>131.11813871338765</v>
      </c>
      <c r="AK29" s="33">
        <f ca="1">(1-Inputs!B20)*AK11/'(Other Computations)'!B130</f>
        <v>130.92355128599183</v>
      </c>
      <c r="AL29" s="33">
        <f ca="1">(1-Inputs!B20)*AL11/'(Other Computations)'!B130</f>
        <v>130.63505478368029</v>
      </c>
      <c r="AM29" s="33">
        <f ca="1">(1-Inputs!B20)*AM11/'(Other Computations)'!B130</f>
        <v>130.44847973992043</v>
      </c>
      <c r="AN29" s="34">
        <f ca="1">SUM(AB29:AM29)</f>
        <v>1580.8082935378261</v>
      </c>
      <c r="AO29" s="33">
        <f ca="1">(1-Inputs!B20)*AO11/'(Other Computations)'!B130</f>
        <v>130.24752945689076</v>
      </c>
      <c r="AP29" s="33">
        <f ca="1">(1-Inputs!B20)*AP11/'(Other Computations)'!B130</f>
        <v>130.01930890485727</v>
      </c>
      <c r="AQ29" s="33">
        <f ca="1">(1-Inputs!B20)*AQ11/'(Other Computations)'!B130</f>
        <v>129.86315107126407</v>
      </c>
      <c r="AR29" s="33">
        <f ca="1">(1-Inputs!B20)*AR11/'(Other Computations)'!B130</f>
        <v>129.73449788812701</v>
      </c>
      <c r="AS29" s="33">
        <f ca="1">(1-Inputs!B20)*AS11/'(Other Computations)'!B130</f>
        <v>129.51833570185565</v>
      </c>
      <c r="AT29" s="33">
        <f ca="1">(1-Inputs!B20)*AT11/'(Other Computations)'!B130</f>
        <v>129.31266913191288</v>
      </c>
      <c r="AU29" s="33">
        <f ca="1">(1-Inputs!B20)*AU11/'(Other Computations)'!B130</f>
        <v>129.14520322227131</v>
      </c>
      <c r="AV29" s="33">
        <f ca="1">(1-Inputs!B20)*AV11/'(Other Computations)'!B130</f>
        <v>128.86337792588358</v>
      </c>
      <c r="AW29" s="33">
        <f ca="1">(1-Inputs!B20)*AW11/'(Other Computations)'!B130</f>
        <v>128.59466560043447</v>
      </c>
      <c r="AX29" s="33">
        <f ca="1">(1-Inputs!B20)*AX11/'(Other Computations)'!B130</f>
        <v>128.31865339394875</v>
      </c>
      <c r="AY29" s="33">
        <f ca="1">(1-Inputs!B20)*AY11/'(Other Computations)'!B130</f>
        <v>128.09026801016969</v>
      </c>
      <c r="AZ29" s="33">
        <f ca="1">(1-Inputs!B20)*AZ11/'(Other Computations)'!B130</f>
        <v>127.81564853853286</v>
      </c>
      <c r="BA29" s="34">
        <f ca="1">SUM(AO29:AZ29)</f>
        <v>1549.5233088461482</v>
      </c>
      <c r="BB29" s="33">
        <f ca="1">(1-Inputs!B20)*BB11/'(Other Computations)'!B130</f>
        <v>127.64108754741397</v>
      </c>
      <c r="BC29" s="33">
        <f ca="1">(1-Inputs!B20)*BC11/'(Other Computations)'!B130</f>
        <v>127.52618481052687</v>
      </c>
      <c r="BD29" s="33">
        <f ca="1">(1-Inputs!B20)*BD11/'(Other Computations)'!B130</f>
        <v>127.31978320051998</v>
      </c>
      <c r="BE29" s="33">
        <f ca="1">(1-Inputs!B20)*BE11/'(Other Computations)'!B130</f>
        <v>127.08226239198038</v>
      </c>
      <c r="BF29" s="33">
        <f ca="1">(1-Inputs!B20)*BF11/'(Other Computations)'!B130</f>
        <v>126.90198059467721</v>
      </c>
      <c r="BG29" s="33">
        <f ca="1">(1-Inputs!B20)*BG11/'(Other Computations)'!B130</f>
        <v>126.74433021977734</v>
      </c>
      <c r="BH29" s="33">
        <f ca="1">(1-Inputs!B20)*BH11/'(Other Computations)'!B130</f>
        <v>126.54354167930626</v>
      </c>
      <c r="BI29" s="33">
        <f ca="1">(1-Inputs!B20)*BI11/'(Other Computations)'!B130</f>
        <v>126.30532180617082</v>
      </c>
      <c r="BJ29" s="33">
        <f ca="1">(1-Inputs!B20)*BJ11/'(Other Computations)'!B130</f>
        <v>126.21005822151666</v>
      </c>
      <c r="BK29" s="33">
        <f ca="1">(1-Inputs!B20)*BK11/'(Other Computations)'!B130</f>
        <v>126.02706029482668</v>
      </c>
      <c r="BL29" s="33">
        <f ca="1">(1-Inputs!B20)*BL11/'(Other Computations)'!B130</f>
        <v>125.90668484742213</v>
      </c>
      <c r="BM29" s="33">
        <f ca="1">(1-Inputs!B20)*BM11/'(Other Computations)'!B130</f>
        <v>125.71936264792686</v>
      </c>
      <c r="BN29" s="34">
        <f ca="1">SUM(BB29:BM29)</f>
        <v>1519.9276582620653</v>
      </c>
      <c r="BO29" s="33">
        <f ca="1">(1-Inputs!B20)*BO11/'(Other Computations)'!B130</f>
        <v>125.53929406276394</v>
      </c>
      <c r="BP29" s="33">
        <f ca="1">(1-Inputs!B20)*BP11/'(Other Computations)'!B130</f>
        <v>125.41410726158982</v>
      </c>
      <c r="BQ29" s="33">
        <f ca="1">(1-Inputs!B20)*BQ11/'(Other Computations)'!B130</f>
        <v>125.29505116262177</v>
      </c>
      <c r="BR29" s="33">
        <f ca="1">(1-Inputs!B20)*BR11/'(Other Computations)'!B130</f>
        <v>125.12951368216645</v>
      </c>
      <c r="BS29" s="33">
        <f ca="1">(1-Inputs!B20)*BS11/'(Other Computations)'!B130</f>
        <v>125.00178041449999</v>
      </c>
      <c r="BT29" s="33">
        <f ca="1">(1-Inputs!B20)*BT11/'(Other Computations)'!B130</f>
        <v>124.81004680223647</v>
      </c>
      <c r="BU29" s="33">
        <f ca="1">(1-Inputs!B20)*BU11/'(Other Computations)'!B130</f>
        <v>124.6945910929678</v>
      </c>
      <c r="BV29" s="33">
        <f ca="1">(1-Inputs!B20)*BV11/'(Other Computations)'!B130</f>
        <v>124.57315510374977</v>
      </c>
      <c r="BW29" s="33">
        <f ca="1">(1-Inputs!B20)*BW11/'(Other Computations)'!B130</f>
        <v>124.39599598653592</v>
      </c>
      <c r="BX29" s="33">
        <f ca="1">(1-Inputs!B20)*BX11/'(Other Computations)'!B130</f>
        <v>124.16821647134762</v>
      </c>
      <c r="BY29" s="33">
        <f ca="1">(1-Inputs!B20)*BY11/'(Other Computations)'!B130</f>
        <v>123.92595365633603</v>
      </c>
      <c r="BZ29" s="33">
        <f ca="1">(1-Inputs!B20)*BZ11/'(Other Computations)'!B130</f>
        <v>123.7196474078016</v>
      </c>
      <c r="CA29" s="34">
        <f ca="1">SUM(BO29:BZ29)</f>
        <v>1496.6673531046174</v>
      </c>
      <c r="CB29" s="33">
        <f ca="1">(1-Inputs!B20)*CB11/'(Other Computations)'!B130</f>
        <v>123.5505024603403</v>
      </c>
      <c r="CC29" s="33">
        <f ca="1">(1-Inputs!B20)*CC11/'(Other Computations)'!B130</f>
        <v>123.30254244407388</v>
      </c>
      <c r="CD29" s="33">
        <f ca="1">(1-Inputs!B20)*CD11/'(Other Computations)'!B130</f>
        <v>123.08766754616536</v>
      </c>
      <c r="CE29" s="33">
        <f ca="1">(1-Inputs!B20)*CE11/'(Other Computations)'!B130</f>
        <v>122.92720020092241</v>
      </c>
      <c r="CF29" s="33">
        <f ca="1">(1-Inputs!B20)*CF11/'(Other Computations)'!B130</f>
        <v>122.66681604660198</v>
      </c>
      <c r="CG29" s="33">
        <f ca="1">(1-Inputs!B20)*CG11/'(Other Computations)'!B130</f>
        <v>122.5181232407394</v>
      </c>
      <c r="CH29" s="33">
        <f ca="1">(1-Inputs!B20)*CH11/'(Other Computations)'!B130</f>
        <v>122.36288834367249</v>
      </c>
      <c r="CI29" s="33">
        <f ca="1">(1-Inputs!B20)*CI11/'(Other Computations)'!B130</f>
        <v>122.18691502376858</v>
      </c>
      <c r="CJ29" s="33">
        <f ca="1">(1-Inputs!B20)*CJ11/'(Other Computations)'!B130</f>
        <v>122.08225980896771</v>
      </c>
      <c r="CK29" s="33">
        <f ca="1">(1-Inputs!B20)*CK11/'(Other Computations)'!B130</f>
        <v>121.87338276107205</v>
      </c>
      <c r="CL29" s="33">
        <f ca="1">(1-Inputs!B20)*CL11/'(Other Computations)'!B130</f>
        <v>121.67918832667441</v>
      </c>
      <c r="CM29" s="33">
        <f ca="1">(1-Inputs!B20)*CM11/'(Other Computations)'!B130</f>
        <v>121.53089911479822</v>
      </c>
      <c r="CN29" s="34">
        <f ca="1">SUM(CB29:CM29)</f>
        <v>1469.7683853177969</v>
      </c>
      <c r="CO29" s="33">
        <f ca="1">(1-Inputs!B20)*CO11/'(Other Computations)'!B130</f>
        <v>121.33954870613077</v>
      </c>
      <c r="CP29" s="33">
        <f ca="1">(1-Inputs!B20)*CP11/'(Other Computations)'!B130</f>
        <v>121.19516958275989</v>
      </c>
      <c r="CQ29" s="33">
        <f ca="1">(1-Inputs!B20)*CQ11/'(Other Computations)'!B130</f>
        <v>121.07333966058128</v>
      </c>
      <c r="CR29" s="33">
        <f ca="1">(1-Inputs!B20)*CR11/'(Other Computations)'!B130</f>
        <v>120.98090460706925</v>
      </c>
      <c r="CS29" s="33">
        <f ca="1">(1-Inputs!B20)*CS11/'(Other Computations)'!B130</f>
        <v>120.75156638926251</v>
      </c>
      <c r="CT29" s="33">
        <f ca="1">(1-Inputs!B20)*CT11/'(Other Computations)'!B130</f>
        <v>120.68717522653607</v>
      </c>
      <c r="CU29" s="33">
        <f ca="1">(1-Inputs!B20)*CU11/'(Other Computations)'!B130</f>
        <v>120.53529924108911</v>
      </c>
      <c r="CV29" s="33">
        <f ca="1">(1-Inputs!B20)*CV11/'(Other Computations)'!B130</f>
        <v>120.41480492061604</v>
      </c>
      <c r="CW29" s="33">
        <f ca="1">(1-Inputs!B20)*CW11/'(Other Computations)'!B130</f>
        <v>120.30468896163953</v>
      </c>
      <c r="CX29" s="33">
        <f ca="1">(1-Inputs!B20)*CX11/'(Other Computations)'!B130</f>
        <v>120.17129444506277</v>
      </c>
      <c r="CY29" s="33">
        <f ca="1">(1-Inputs!B20)*CY11/'(Other Computations)'!B130</f>
        <v>119.95079404661637</v>
      </c>
      <c r="CZ29" s="33">
        <f ca="1">(1-Inputs!B20)*CZ11/'(Other Computations)'!B130</f>
        <v>119.86470267182185</v>
      </c>
      <c r="DA29" s="34">
        <f ca="1">SUM(CO29:CZ29)</f>
        <v>1447.2692884591854</v>
      </c>
      <c r="DB29" s="33">
        <f ca="1">(1-Inputs!B20)*DB11/'(Other Computations)'!B130</f>
        <v>119.75333835637196</v>
      </c>
      <c r="DC29" s="33">
        <f ca="1">(1-Inputs!B20)*DC11/'(Other Computations)'!B130</f>
        <v>119.59478736222746</v>
      </c>
      <c r="DD29" s="33">
        <f ca="1">(1-Inputs!B20)*DD11/'(Other Computations)'!B130</f>
        <v>119.53315392656658</v>
      </c>
      <c r="DE29" s="33">
        <f ca="1">(1-Inputs!B20)*DE11/'(Other Computations)'!B130</f>
        <v>119.43277493282675</v>
      </c>
      <c r="DF29" s="33">
        <f ca="1">(1-Inputs!B20)*DF11/'(Other Computations)'!B130</f>
        <v>119.35409537028926</v>
      </c>
      <c r="DG29" s="33">
        <f ca="1">(1-Inputs!B20)*DG11/'(Other Computations)'!B130</f>
        <v>119.13580181338966</v>
      </c>
      <c r="DH29" s="33">
        <f ca="1">(1-Inputs!B20)*DH11/'(Other Computations)'!B130</f>
        <v>119.04025003310169</v>
      </c>
      <c r="DI29" s="33">
        <f ca="1">(1-Inputs!B20)*DI11/'(Other Computations)'!B130</f>
        <v>118.87774085300342</v>
      </c>
      <c r="DJ29" s="33">
        <f ca="1">(1-Inputs!B20)*DJ11/'(Other Computations)'!B130</f>
        <v>118.7237578678515</v>
      </c>
      <c r="DK29" s="33">
        <f ca="1">(1-Inputs!B20)*DK11/'(Other Computations)'!B130</f>
        <v>118.58051915937699</v>
      </c>
      <c r="DL29" s="33">
        <f ca="1">(1-Inputs!B20)*DL11/'(Other Computations)'!B130</f>
        <v>118.50830511044124</v>
      </c>
      <c r="DM29" s="33">
        <f ca="1">(1-Inputs!B20)*DM11/'(Other Computations)'!B130</f>
        <v>118.42019071288107</v>
      </c>
      <c r="DN29" s="34">
        <f ca="1">SUM(DB29:DM29)</f>
        <v>1428.9547154983275</v>
      </c>
      <c r="DO29" s="33">
        <f ca="1">(1-Inputs!B20)*DO11/'(Other Computations)'!B130</f>
        <v>118.29405000781117</v>
      </c>
      <c r="DP29" s="33">
        <f ca="1">(1-Inputs!B20)*DP11/'(Other Computations)'!B130</f>
        <v>118.2141272443401</v>
      </c>
      <c r="DQ29" s="33">
        <f ca="1">(1-Inputs!B20)*DQ11/'(Other Computations)'!B130</f>
        <v>118.04935385356589</v>
      </c>
      <c r="DR29" s="33">
        <f ca="1">(1-Inputs!B20)*DR11/'(Other Computations)'!B130</f>
        <v>117.92833806605613</v>
      </c>
      <c r="DS29" s="33">
        <f ca="1">(1-Inputs!B20)*DS11/'(Other Computations)'!B130</f>
        <v>117.75175884572998</v>
      </c>
      <c r="DT29" s="33">
        <f ca="1">(1-Inputs!B20)*DT11/'(Other Computations)'!B130</f>
        <v>117.55158160783013</v>
      </c>
      <c r="DU29" s="33">
        <f ca="1">(1-Inputs!B20)*DU11/'(Other Computations)'!B130</f>
        <v>117.35766365691332</v>
      </c>
      <c r="DV29" s="33">
        <f ca="1">(1-Inputs!B20)*DV11/'(Other Computations)'!B130</f>
        <v>117.3051001680046</v>
      </c>
      <c r="DW29" s="33">
        <f ca="1">(1-Inputs!B20)*DW11/'(Other Computations)'!B130</f>
        <v>117.18356471154645</v>
      </c>
      <c r="DX29" s="33">
        <f ca="1">(1-Inputs!B20)*DX11/'(Other Computations)'!B130</f>
        <v>117.0279707307205</v>
      </c>
      <c r="DY29" s="33">
        <f ca="1">(1-Inputs!B20)*DY11/'(Other Computations)'!B130</f>
        <v>116.92889273097869</v>
      </c>
      <c r="DZ29" s="33">
        <f ca="1">(1-Inputs!B20)*DZ11/'(Other Computations)'!B130</f>
        <v>116.85058867677981</v>
      </c>
      <c r="EA29" s="34">
        <f ca="1">SUM(DO29:DZ29)</f>
        <v>1410.442990300277</v>
      </c>
      <c r="EB29" s="33">
        <f ca="1">(1-Inputs!B20)*EB11/'(Other Computations)'!B130</f>
        <v>116.68221032039344</v>
      </c>
      <c r="EC29" s="33">
        <f ca="1">(1-Inputs!B20)*EC11/'(Other Computations)'!B130</f>
        <v>116.59690324957513</v>
      </c>
      <c r="ED29" s="33">
        <f ca="1">(1-Inputs!B20)*ED11/'(Other Computations)'!B130</f>
        <v>116.48376978911949</v>
      </c>
      <c r="EE29" s="33">
        <f ca="1">(1-Inputs!B20)*EE11/'(Other Computations)'!B130</f>
        <v>116.38374807754198</v>
      </c>
      <c r="EF29" s="33">
        <f ca="1">(1-Inputs!B20)*EF11/'(Other Computations)'!B130</f>
        <v>116.26924660572239</v>
      </c>
      <c r="EG29" s="33">
        <f ca="1">(1-Inputs!B20)*EG11/'(Other Computations)'!B130</f>
        <v>116.14506986338404</v>
      </c>
      <c r="EH29" s="33">
        <f ca="1">(1-Inputs!B20)*EH11/'(Other Computations)'!B130</f>
        <v>116.00417657896894</v>
      </c>
      <c r="EI29" s="33">
        <f ca="1">(1-Inputs!B20)*EI11/'(Other Computations)'!B130</f>
        <v>115.99164542329936</v>
      </c>
      <c r="EJ29" s="33">
        <f ca="1">(1-Inputs!B20)*EJ11/'(Other Computations)'!B130</f>
        <v>115.86526482475224</v>
      </c>
      <c r="EK29" s="33">
        <f ca="1">(1-Inputs!B20)*EK11/'(Other Computations)'!B130</f>
        <v>115.77266513511788</v>
      </c>
      <c r="EL29" s="33">
        <f ca="1">(1-Inputs!B20)*EL11/'(Other Computations)'!B130</f>
        <v>115.62256283813153</v>
      </c>
      <c r="EM29" s="33">
        <f ca="1">(1-Inputs!B20)*EM11/'(Other Computations)'!B130</f>
        <v>115.54321524756584</v>
      </c>
      <c r="EN29" s="34">
        <f ca="1">SUM(EB29:EM29)</f>
        <v>1393.3604779535722</v>
      </c>
    </row>
    <row r="30" spans="1:144" ht="12.75" customHeight="1" outlineLevel="1"/>
    <row r="31" spans="1:144" ht="12.75" customHeight="1" outlineLevel="1"/>
    <row r="32" spans="1:144" ht="12.75" customHeight="1">
      <c r="A32" s="3" t="str">
        <f>"Income"</f>
        <v>Income</v>
      </c>
    </row>
    <row r="33" spans="1:144" ht="12.75" customHeight="1" outlineLevel="1">
      <c r="A33" s="2" t="str">
        <f>" "</f>
        <v xml:space="preserve"> </v>
      </c>
    </row>
    <row r="34" spans="1:144" ht="12.75" customHeight="1" outlineLevel="1">
      <c r="B34" s="19" t="str">
        <f>ZZZ__FnCalls!F7</f>
        <v>Jan 2010</v>
      </c>
      <c r="C34" s="20" t="str">
        <f>ZZZ__FnCalls!F8</f>
        <v>Feb 2010</v>
      </c>
      <c r="D34" s="20" t="str">
        <f>ZZZ__FnCalls!F9</f>
        <v>Mar 2010</v>
      </c>
      <c r="E34" s="20" t="str">
        <f>ZZZ__FnCalls!F10</f>
        <v>Apr 2010</v>
      </c>
      <c r="F34" s="20" t="str">
        <f>ZZZ__FnCalls!F11</f>
        <v>May 2010</v>
      </c>
      <c r="G34" s="20" t="str">
        <f>ZZZ__FnCalls!F12</f>
        <v>Jun 2010</v>
      </c>
      <c r="H34" s="20" t="str">
        <f>ZZZ__FnCalls!F13</f>
        <v>Jul 2010</v>
      </c>
      <c r="I34" s="20" t="str">
        <f>ZZZ__FnCalls!F14</f>
        <v>Aug 2010</v>
      </c>
      <c r="J34" s="20" t="str">
        <f>ZZZ__FnCalls!F15</f>
        <v>Sep 2010</v>
      </c>
      <c r="K34" s="20" t="str">
        <f>ZZZ__FnCalls!F16</f>
        <v>Oct 2010</v>
      </c>
      <c r="L34" s="20" t="str">
        <f>ZZZ__FnCalls!F17</f>
        <v>Nov 2010</v>
      </c>
      <c r="M34" s="20" t="str">
        <f>ZZZ__FnCalls!F18</f>
        <v>Dec 2010</v>
      </c>
      <c r="N34" s="21" t="str">
        <f>ZZZ__FnCalls!H7</f>
        <v>2010</v>
      </c>
      <c r="O34" s="20" t="str">
        <f>ZZZ__FnCalls!F19</f>
        <v>Jan 2011</v>
      </c>
      <c r="P34" s="20" t="str">
        <f>ZZZ__FnCalls!F20</f>
        <v>Feb 2011</v>
      </c>
      <c r="Q34" s="20" t="str">
        <f>ZZZ__FnCalls!F21</f>
        <v>Mar 2011</v>
      </c>
      <c r="R34" s="20" t="str">
        <f>ZZZ__FnCalls!F22</f>
        <v>Apr 2011</v>
      </c>
      <c r="S34" s="20" t="str">
        <f>ZZZ__FnCalls!F23</f>
        <v>May 2011</v>
      </c>
      <c r="T34" s="20" t="str">
        <f>ZZZ__FnCalls!F24</f>
        <v>Jun 2011</v>
      </c>
      <c r="U34" s="20" t="str">
        <f>ZZZ__FnCalls!F25</f>
        <v>Jul 2011</v>
      </c>
      <c r="V34" s="20" t="str">
        <f>ZZZ__FnCalls!F26</f>
        <v>Aug 2011</v>
      </c>
      <c r="W34" s="20" t="str">
        <f>ZZZ__FnCalls!F27</f>
        <v>Sep 2011</v>
      </c>
      <c r="X34" s="20" t="str">
        <f>ZZZ__FnCalls!F28</f>
        <v>Oct 2011</v>
      </c>
      <c r="Y34" s="20" t="str">
        <f>ZZZ__FnCalls!F29</f>
        <v>Nov 2011</v>
      </c>
      <c r="Z34" s="20" t="str">
        <f>ZZZ__FnCalls!F30</f>
        <v>Dec 2011</v>
      </c>
      <c r="AA34" s="21" t="str">
        <f>ZZZ__FnCalls!H19</f>
        <v>2011</v>
      </c>
      <c r="AB34" s="20" t="str">
        <f>ZZZ__FnCalls!F31</f>
        <v>Jan 2012</v>
      </c>
      <c r="AC34" s="20" t="str">
        <f>ZZZ__FnCalls!F32</f>
        <v>Feb 2012</v>
      </c>
      <c r="AD34" s="20" t="str">
        <f>ZZZ__FnCalls!F33</f>
        <v>Mar 2012</v>
      </c>
      <c r="AE34" s="20" t="str">
        <f>ZZZ__FnCalls!F34</f>
        <v>Apr 2012</v>
      </c>
      <c r="AF34" s="20" t="str">
        <f>ZZZ__FnCalls!F35</f>
        <v>May 2012</v>
      </c>
      <c r="AG34" s="20" t="str">
        <f>ZZZ__FnCalls!F36</f>
        <v>Jun 2012</v>
      </c>
      <c r="AH34" s="20" t="str">
        <f>ZZZ__FnCalls!F37</f>
        <v>Jul 2012</v>
      </c>
      <c r="AI34" s="20" t="str">
        <f>ZZZ__FnCalls!F38</f>
        <v>Aug 2012</v>
      </c>
      <c r="AJ34" s="20" t="str">
        <f>ZZZ__FnCalls!F39</f>
        <v>Sep 2012</v>
      </c>
      <c r="AK34" s="20" t="str">
        <f>ZZZ__FnCalls!F40</f>
        <v>Oct 2012</v>
      </c>
      <c r="AL34" s="20" t="str">
        <f>ZZZ__FnCalls!F41</f>
        <v>Nov 2012</v>
      </c>
      <c r="AM34" s="20" t="str">
        <f>ZZZ__FnCalls!F42</f>
        <v>Dec 2012</v>
      </c>
      <c r="AN34" s="21" t="str">
        <f>ZZZ__FnCalls!H31</f>
        <v>2012</v>
      </c>
      <c r="AO34" s="20" t="str">
        <f>ZZZ__FnCalls!F43</f>
        <v>Jan 2013</v>
      </c>
      <c r="AP34" s="20" t="str">
        <f>ZZZ__FnCalls!F44</f>
        <v>Feb 2013</v>
      </c>
      <c r="AQ34" s="20" t="str">
        <f>ZZZ__FnCalls!F45</f>
        <v>Mar 2013</v>
      </c>
      <c r="AR34" s="20" t="str">
        <f>ZZZ__FnCalls!F46</f>
        <v>Apr 2013</v>
      </c>
      <c r="AS34" s="20" t="str">
        <f>ZZZ__FnCalls!F47</f>
        <v>May 2013</v>
      </c>
      <c r="AT34" s="20" t="str">
        <f>ZZZ__FnCalls!F48</f>
        <v>Jun 2013</v>
      </c>
      <c r="AU34" s="20" t="str">
        <f>ZZZ__FnCalls!F49</f>
        <v>Jul 2013</v>
      </c>
      <c r="AV34" s="20" t="str">
        <f>ZZZ__FnCalls!F50</f>
        <v>Aug 2013</v>
      </c>
      <c r="AW34" s="20" t="str">
        <f>ZZZ__FnCalls!F51</f>
        <v>Sep 2013</v>
      </c>
      <c r="AX34" s="20" t="str">
        <f>ZZZ__FnCalls!F52</f>
        <v>Oct 2013</v>
      </c>
      <c r="AY34" s="20" t="str">
        <f>ZZZ__FnCalls!F53</f>
        <v>Nov 2013</v>
      </c>
      <c r="AZ34" s="20" t="str">
        <f>ZZZ__FnCalls!F54</f>
        <v>Dec 2013</v>
      </c>
      <c r="BA34" s="21" t="str">
        <f>ZZZ__FnCalls!H43</f>
        <v>2013</v>
      </c>
      <c r="BB34" s="20" t="str">
        <f>ZZZ__FnCalls!F55</f>
        <v>Jan 2014</v>
      </c>
      <c r="BC34" s="20" t="str">
        <f>ZZZ__FnCalls!F56</f>
        <v>Feb 2014</v>
      </c>
      <c r="BD34" s="20" t="str">
        <f>ZZZ__FnCalls!F57</f>
        <v>Mar 2014</v>
      </c>
      <c r="BE34" s="20" t="str">
        <f>ZZZ__FnCalls!F58</f>
        <v>Apr 2014</v>
      </c>
      <c r="BF34" s="20" t="str">
        <f>ZZZ__FnCalls!F59</f>
        <v>May 2014</v>
      </c>
      <c r="BG34" s="20" t="str">
        <f>ZZZ__FnCalls!F60</f>
        <v>Jun 2014</v>
      </c>
      <c r="BH34" s="20" t="str">
        <f>ZZZ__FnCalls!F61</f>
        <v>Jul 2014</v>
      </c>
      <c r="BI34" s="20" t="str">
        <f>ZZZ__FnCalls!F62</f>
        <v>Aug 2014</v>
      </c>
      <c r="BJ34" s="20" t="str">
        <f>ZZZ__FnCalls!F63</f>
        <v>Sep 2014</v>
      </c>
      <c r="BK34" s="20" t="str">
        <f>ZZZ__FnCalls!F64</f>
        <v>Oct 2014</v>
      </c>
      <c r="BL34" s="20" t="str">
        <f>ZZZ__FnCalls!F65</f>
        <v>Nov 2014</v>
      </c>
      <c r="BM34" s="20" t="str">
        <f>ZZZ__FnCalls!F66</f>
        <v>Dec 2014</v>
      </c>
      <c r="BN34" s="21" t="str">
        <f>ZZZ__FnCalls!H55</f>
        <v>2014</v>
      </c>
      <c r="BO34" s="20" t="str">
        <f>ZZZ__FnCalls!F67</f>
        <v>Jan 2015</v>
      </c>
      <c r="BP34" s="20" t="str">
        <f>ZZZ__FnCalls!F68</f>
        <v>Feb 2015</v>
      </c>
      <c r="BQ34" s="20" t="str">
        <f>ZZZ__FnCalls!F69</f>
        <v>Mar 2015</v>
      </c>
      <c r="BR34" s="20" t="str">
        <f>ZZZ__FnCalls!F70</f>
        <v>Apr 2015</v>
      </c>
      <c r="BS34" s="20" t="str">
        <f>ZZZ__FnCalls!F71</f>
        <v>May 2015</v>
      </c>
      <c r="BT34" s="20" t="str">
        <f>ZZZ__FnCalls!F72</f>
        <v>Jun 2015</v>
      </c>
      <c r="BU34" s="20" t="str">
        <f>ZZZ__FnCalls!F73</f>
        <v>Jul 2015</v>
      </c>
      <c r="BV34" s="20" t="str">
        <f>ZZZ__FnCalls!F74</f>
        <v>Aug 2015</v>
      </c>
      <c r="BW34" s="20" t="str">
        <f>ZZZ__FnCalls!F75</f>
        <v>Sep 2015</v>
      </c>
      <c r="BX34" s="20" t="str">
        <f>ZZZ__FnCalls!F76</f>
        <v>Oct 2015</v>
      </c>
      <c r="BY34" s="20" t="str">
        <f>ZZZ__FnCalls!F77</f>
        <v>Nov 2015</v>
      </c>
      <c r="BZ34" s="20" t="str">
        <f>ZZZ__FnCalls!F78</f>
        <v>Dec 2015</v>
      </c>
      <c r="CA34" s="21" t="str">
        <f>ZZZ__FnCalls!H67</f>
        <v>2015</v>
      </c>
      <c r="CB34" s="20" t="str">
        <f>ZZZ__FnCalls!F79</f>
        <v>Jan 2016</v>
      </c>
      <c r="CC34" s="20" t="str">
        <f>ZZZ__FnCalls!F80</f>
        <v>Feb 2016</v>
      </c>
      <c r="CD34" s="20" t="str">
        <f>ZZZ__FnCalls!F81</f>
        <v>Mar 2016</v>
      </c>
      <c r="CE34" s="20" t="str">
        <f>ZZZ__FnCalls!F82</f>
        <v>Apr 2016</v>
      </c>
      <c r="CF34" s="20" t="str">
        <f>ZZZ__FnCalls!F83</f>
        <v>May 2016</v>
      </c>
      <c r="CG34" s="20" t="str">
        <f>ZZZ__FnCalls!F84</f>
        <v>Jun 2016</v>
      </c>
      <c r="CH34" s="20" t="str">
        <f>ZZZ__FnCalls!F85</f>
        <v>Jul 2016</v>
      </c>
      <c r="CI34" s="20" t="str">
        <f>ZZZ__FnCalls!F86</f>
        <v>Aug 2016</v>
      </c>
      <c r="CJ34" s="20" t="str">
        <f>ZZZ__FnCalls!F87</f>
        <v>Sep 2016</v>
      </c>
      <c r="CK34" s="20" t="str">
        <f>ZZZ__FnCalls!F88</f>
        <v>Oct 2016</v>
      </c>
      <c r="CL34" s="20" t="str">
        <f>ZZZ__FnCalls!F89</f>
        <v>Nov 2016</v>
      </c>
      <c r="CM34" s="20" t="str">
        <f>ZZZ__FnCalls!F90</f>
        <v>Dec 2016</v>
      </c>
      <c r="CN34" s="21" t="str">
        <f>ZZZ__FnCalls!H79</f>
        <v>2016</v>
      </c>
      <c r="CO34" s="20" t="str">
        <f>ZZZ__FnCalls!F91</f>
        <v>Jan 2017</v>
      </c>
      <c r="CP34" s="20" t="str">
        <f>ZZZ__FnCalls!F92</f>
        <v>Feb 2017</v>
      </c>
      <c r="CQ34" s="20" t="str">
        <f>ZZZ__FnCalls!F93</f>
        <v>Mar 2017</v>
      </c>
      <c r="CR34" s="20" t="str">
        <f>ZZZ__FnCalls!F94</f>
        <v>Apr 2017</v>
      </c>
      <c r="CS34" s="20" t="str">
        <f>ZZZ__FnCalls!F95</f>
        <v>May 2017</v>
      </c>
      <c r="CT34" s="20" t="str">
        <f>ZZZ__FnCalls!F96</f>
        <v>Jun 2017</v>
      </c>
      <c r="CU34" s="20" t="str">
        <f>ZZZ__FnCalls!F97</f>
        <v>Jul 2017</v>
      </c>
      <c r="CV34" s="20" t="str">
        <f>ZZZ__FnCalls!F98</f>
        <v>Aug 2017</v>
      </c>
      <c r="CW34" s="20" t="str">
        <f>ZZZ__FnCalls!F99</f>
        <v>Sep 2017</v>
      </c>
      <c r="CX34" s="20" t="str">
        <f>ZZZ__FnCalls!F100</f>
        <v>Oct 2017</v>
      </c>
      <c r="CY34" s="20" t="str">
        <f>ZZZ__FnCalls!F101</f>
        <v>Nov 2017</v>
      </c>
      <c r="CZ34" s="20" t="str">
        <f>ZZZ__FnCalls!F102</f>
        <v>Dec 2017</v>
      </c>
      <c r="DA34" s="21" t="str">
        <f>ZZZ__FnCalls!H91</f>
        <v>2017</v>
      </c>
      <c r="DB34" s="20" t="str">
        <f>ZZZ__FnCalls!F103</f>
        <v>Jan 2018</v>
      </c>
      <c r="DC34" s="20" t="str">
        <f>ZZZ__FnCalls!F104</f>
        <v>Feb 2018</v>
      </c>
      <c r="DD34" s="20" t="str">
        <f>ZZZ__FnCalls!F105</f>
        <v>Mar 2018</v>
      </c>
      <c r="DE34" s="20" t="str">
        <f>ZZZ__FnCalls!F106</f>
        <v>Apr 2018</v>
      </c>
      <c r="DF34" s="20" t="str">
        <f>ZZZ__FnCalls!F107</f>
        <v>May 2018</v>
      </c>
      <c r="DG34" s="20" t="str">
        <f>ZZZ__FnCalls!F108</f>
        <v>Jun 2018</v>
      </c>
      <c r="DH34" s="20" t="str">
        <f>ZZZ__FnCalls!F109</f>
        <v>Jul 2018</v>
      </c>
      <c r="DI34" s="20" t="str">
        <f>ZZZ__FnCalls!F110</f>
        <v>Aug 2018</v>
      </c>
      <c r="DJ34" s="20" t="str">
        <f>ZZZ__FnCalls!F111</f>
        <v>Sep 2018</v>
      </c>
      <c r="DK34" s="20" t="str">
        <f>ZZZ__FnCalls!F112</f>
        <v>Oct 2018</v>
      </c>
      <c r="DL34" s="20" t="str">
        <f>ZZZ__FnCalls!F113</f>
        <v>Nov 2018</v>
      </c>
      <c r="DM34" s="20" t="str">
        <f>ZZZ__FnCalls!F114</f>
        <v>Dec 2018</v>
      </c>
      <c r="DN34" s="21" t="str">
        <f>ZZZ__FnCalls!H103</f>
        <v>2018</v>
      </c>
      <c r="DO34" s="20" t="str">
        <f>ZZZ__FnCalls!F115</f>
        <v>Jan 2019</v>
      </c>
      <c r="DP34" s="20" t="str">
        <f>ZZZ__FnCalls!F116</f>
        <v>Feb 2019</v>
      </c>
      <c r="DQ34" s="20" t="str">
        <f>ZZZ__FnCalls!F117</f>
        <v>Mar 2019</v>
      </c>
      <c r="DR34" s="20" t="str">
        <f>ZZZ__FnCalls!F118</f>
        <v>Apr 2019</v>
      </c>
      <c r="DS34" s="20" t="str">
        <f>ZZZ__FnCalls!F119</f>
        <v>May 2019</v>
      </c>
      <c r="DT34" s="20" t="str">
        <f>ZZZ__FnCalls!F120</f>
        <v>Jun 2019</v>
      </c>
      <c r="DU34" s="20" t="str">
        <f>ZZZ__FnCalls!F121</f>
        <v>Jul 2019</v>
      </c>
      <c r="DV34" s="20" t="str">
        <f>ZZZ__FnCalls!F122</f>
        <v>Aug 2019</v>
      </c>
      <c r="DW34" s="20" t="str">
        <f>ZZZ__FnCalls!F123</f>
        <v>Sep 2019</v>
      </c>
      <c r="DX34" s="20" t="str">
        <f>ZZZ__FnCalls!F124</f>
        <v>Oct 2019</v>
      </c>
      <c r="DY34" s="20" t="str">
        <f>ZZZ__FnCalls!F125</f>
        <v>Nov 2019</v>
      </c>
      <c r="DZ34" s="20" t="str">
        <f>ZZZ__FnCalls!F126</f>
        <v>Dec 2019</v>
      </c>
      <c r="EA34" s="21" t="str">
        <f>ZZZ__FnCalls!H115</f>
        <v>2019</v>
      </c>
      <c r="EB34" s="20" t="str">
        <f>ZZZ__FnCalls!F127</f>
        <v>Jan 2020</v>
      </c>
      <c r="EC34" s="20" t="str">
        <f>ZZZ__FnCalls!F128</f>
        <v>Feb 2020</v>
      </c>
      <c r="ED34" s="20" t="str">
        <f>ZZZ__FnCalls!F129</f>
        <v>Mar 2020</v>
      </c>
      <c r="EE34" s="20" t="str">
        <f>ZZZ__FnCalls!F130</f>
        <v>Apr 2020</v>
      </c>
      <c r="EF34" s="20" t="str">
        <f>ZZZ__FnCalls!F131</f>
        <v>May 2020</v>
      </c>
      <c r="EG34" s="20" t="str">
        <f>ZZZ__FnCalls!F132</f>
        <v>Jun 2020</v>
      </c>
      <c r="EH34" s="20" t="str">
        <f>ZZZ__FnCalls!F133</f>
        <v>Jul 2020</v>
      </c>
      <c r="EI34" s="20" t="str">
        <f>ZZZ__FnCalls!F134</f>
        <v>Aug 2020</v>
      </c>
      <c r="EJ34" s="20" t="str">
        <f>ZZZ__FnCalls!F135</f>
        <v>Sep 2020</v>
      </c>
      <c r="EK34" s="20" t="str">
        <f>ZZZ__FnCalls!F136</f>
        <v>Oct 2020</v>
      </c>
      <c r="EL34" s="20" t="str">
        <f>ZZZ__FnCalls!F137</f>
        <v>Nov 2020</v>
      </c>
      <c r="EM34" s="20" t="str">
        <f>ZZZ__FnCalls!F138</f>
        <v>Dec 2020</v>
      </c>
      <c r="EN34" s="21" t="str">
        <f>ZZZ__FnCalls!H127</f>
        <v>2020</v>
      </c>
    </row>
    <row r="35" spans="1:144" ht="12.75" customHeight="1" outlineLevel="1">
      <c r="A35" s="7" t="str">
        <f>Labels!B55</f>
        <v>Current Disposable Income</v>
      </c>
      <c r="B35" s="22">
        <f t="shared" ref="B35:M35" ca="1" si="22">B44-B54+B38</f>
        <v>863564.45798019785</v>
      </c>
      <c r="C35" s="22">
        <f t="shared" ca="1" si="22"/>
        <v>817882.81857051188</v>
      </c>
      <c r="D35" s="22">
        <f t="shared" ca="1" si="22"/>
        <v>854100.86155233544</v>
      </c>
      <c r="E35" s="22">
        <f t="shared" ca="1" si="22"/>
        <v>819064.53714535467</v>
      </c>
      <c r="F35" s="22">
        <f t="shared" ca="1" si="22"/>
        <v>830136.9826867081</v>
      </c>
      <c r="G35" s="22">
        <f t="shared" ca="1" si="22"/>
        <v>818224.33754696243</v>
      </c>
      <c r="H35" s="22">
        <f t="shared" ca="1" si="22"/>
        <v>825403.73707279505</v>
      </c>
      <c r="I35" s="22">
        <f t="shared" ca="1" si="22"/>
        <v>813721.72080958204</v>
      </c>
      <c r="J35" s="22">
        <f t="shared" ca="1" si="22"/>
        <v>814270.1838219167</v>
      </c>
      <c r="K35" s="22">
        <f t="shared" ca="1" si="22"/>
        <v>865240.50442090433</v>
      </c>
      <c r="L35" s="22">
        <f t="shared" ca="1" si="22"/>
        <v>829075.70643784583</v>
      </c>
      <c r="M35" s="22">
        <f t="shared" ca="1" si="22"/>
        <v>828335.56391187233</v>
      </c>
      <c r="N35" s="23">
        <f ca="1">SUM(B35:M35)</f>
        <v>9979021.4119569864</v>
      </c>
      <c r="O35" s="22">
        <f t="shared" ref="O35:Z35" ca="1" si="23">O44-O54+O38</f>
        <v>806295.61640657543</v>
      </c>
      <c r="P35" s="22">
        <f t="shared" ca="1" si="23"/>
        <v>844612.43088904314</v>
      </c>
      <c r="Q35" s="22">
        <f t="shared" ca="1" si="23"/>
        <v>818718.27467003593</v>
      </c>
      <c r="R35" s="22">
        <f t="shared" ca="1" si="23"/>
        <v>817194.86789383949</v>
      </c>
      <c r="S35" s="22">
        <f t="shared" ca="1" si="23"/>
        <v>829894.82220206002</v>
      </c>
      <c r="T35" s="22">
        <f t="shared" ca="1" si="23"/>
        <v>821984.05213454377</v>
      </c>
      <c r="U35" s="22">
        <f t="shared" ca="1" si="23"/>
        <v>800469.24073626508</v>
      </c>
      <c r="V35" s="22">
        <f t="shared" ca="1" si="23"/>
        <v>824255.39304166124</v>
      </c>
      <c r="W35" s="22">
        <f t="shared" ca="1" si="23"/>
        <v>812654.04087167641</v>
      </c>
      <c r="X35" s="22">
        <f t="shared" ca="1" si="23"/>
        <v>811546.73975133791</v>
      </c>
      <c r="Y35" s="22">
        <f t="shared" ca="1" si="23"/>
        <v>806468.24448971113</v>
      </c>
      <c r="Z35" s="22">
        <f t="shared" ca="1" si="23"/>
        <v>802779.271874725</v>
      </c>
      <c r="AA35" s="23">
        <f ca="1">SUM(O35:Z35)</f>
        <v>9796872.9949614741</v>
      </c>
      <c r="AB35" s="22">
        <f t="shared" ref="AB35:AM35" ca="1" si="24">AB44-AB54+AB38</f>
        <v>793020.36944306875</v>
      </c>
      <c r="AC35" s="22">
        <f t="shared" ca="1" si="24"/>
        <v>808998.27811889048</v>
      </c>
      <c r="AD35" s="22">
        <f t="shared" ca="1" si="24"/>
        <v>803322.22905425739</v>
      </c>
      <c r="AE35" s="22">
        <f t="shared" ca="1" si="24"/>
        <v>783680.99958622875</v>
      </c>
      <c r="AF35" s="22">
        <f t="shared" ca="1" si="24"/>
        <v>781375.62574068317</v>
      </c>
      <c r="AG35" s="22">
        <f t="shared" ca="1" si="24"/>
        <v>787454.53760985658</v>
      </c>
      <c r="AH35" s="22">
        <f t="shared" ca="1" si="24"/>
        <v>765681.24938034581</v>
      </c>
      <c r="AI35" s="22">
        <f t="shared" ca="1" si="24"/>
        <v>813298.62972501002</v>
      </c>
      <c r="AJ35" s="22">
        <f t="shared" ca="1" si="24"/>
        <v>811649.0965294115</v>
      </c>
      <c r="AK35" s="22">
        <f t="shared" ca="1" si="24"/>
        <v>784143.48474206147</v>
      </c>
      <c r="AL35" s="22">
        <f t="shared" ca="1" si="24"/>
        <v>803296.9622673277</v>
      </c>
      <c r="AM35" s="22">
        <f t="shared" ca="1" si="24"/>
        <v>821201.28463479422</v>
      </c>
      <c r="AN35" s="23">
        <f ca="1">SUM(AB35:AM35)</f>
        <v>9557122.7468319349</v>
      </c>
      <c r="AO35" s="22">
        <f t="shared" ref="AO35:AZ35" ca="1" si="25">AO44-AO54+AO38</f>
        <v>780070.32826554624</v>
      </c>
      <c r="AP35" s="22">
        <f t="shared" ca="1" si="25"/>
        <v>779996.08722192293</v>
      </c>
      <c r="AQ35" s="22">
        <f t="shared" ca="1" si="25"/>
        <v>769989.87147193193</v>
      </c>
      <c r="AR35" s="22">
        <f t="shared" ca="1" si="25"/>
        <v>793254.02612711978</v>
      </c>
      <c r="AS35" s="22">
        <f t="shared" ca="1" si="25"/>
        <v>831282.1492221175</v>
      </c>
      <c r="AT35" s="22">
        <f t="shared" ca="1" si="25"/>
        <v>752824.70775910479</v>
      </c>
      <c r="AU35" s="22">
        <f t="shared" ca="1" si="25"/>
        <v>784302.99325739581</v>
      </c>
      <c r="AV35" s="22">
        <f t="shared" ca="1" si="25"/>
        <v>798985.47268934164</v>
      </c>
      <c r="AW35" s="22">
        <f t="shared" ca="1" si="25"/>
        <v>786268.9249760547</v>
      </c>
      <c r="AX35" s="22">
        <f t="shared" ca="1" si="25"/>
        <v>770236.78768416867</v>
      </c>
      <c r="AY35" s="22">
        <f t="shared" ca="1" si="25"/>
        <v>814059.18177792022</v>
      </c>
      <c r="AZ35" s="22">
        <f t="shared" ca="1" si="25"/>
        <v>744462.08632835746</v>
      </c>
      <c r="BA35" s="23">
        <f ca="1">SUM(AO35:AZ35)</f>
        <v>9405732.6167809814</v>
      </c>
      <c r="BB35" s="22">
        <f t="shared" ref="BB35:BM35" ca="1" si="26">BB44-BB54+BB38</f>
        <v>808767.20399204793</v>
      </c>
      <c r="BC35" s="22">
        <f t="shared" ca="1" si="26"/>
        <v>768842.14419975155</v>
      </c>
      <c r="BD35" s="22">
        <f t="shared" ca="1" si="26"/>
        <v>777447.22908608231</v>
      </c>
      <c r="BE35" s="22">
        <f t="shared" ca="1" si="26"/>
        <v>780068.58621503029</v>
      </c>
      <c r="BF35" s="22">
        <f t="shared" ca="1" si="26"/>
        <v>799043.65050065669</v>
      </c>
      <c r="BG35" s="22">
        <f t="shared" ca="1" si="26"/>
        <v>756694.70582236478</v>
      </c>
      <c r="BH35" s="22">
        <f t="shared" ca="1" si="26"/>
        <v>811978.45733184193</v>
      </c>
      <c r="BI35" s="22">
        <f t="shared" ca="1" si="26"/>
        <v>793819.20448272419</v>
      </c>
      <c r="BJ35" s="22">
        <f t="shared" ca="1" si="26"/>
        <v>753349.02600138553</v>
      </c>
      <c r="BK35" s="22">
        <f t="shared" ca="1" si="26"/>
        <v>793670.35749585635</v>
      </c>
      <c r="BL35" s="22">
        <f t="shared" ca="1" si="26"/>
        <v>789986.27208610706</v>
      </c>
      <c r="BM35" s="22">
        <f t="shared" ca="1" si="26"/>
        <v>786469.59745060233</v>
      </c>
      <c r="BN35" s="23">
        <f ca="1">SUM(BB35:BM35)</f>
        <v>9420136.4346644506</v>
      </c>
      <c r="BO35" s="22">
        <f t="shared" ref="BO35:BZ35" ca="1" si="27">BO44-BO54+BO38</f>
        <v>743763.79376261227</v>
      </c>
      <c r="BP35" s="22">
        <f t="shared" ca="1" si="27"/>
        <v>752142.20165626321</v>
      </c>
      <c r="BQ35" s="22">
        <f t="shared" ca="1" si="27"/>
        <v>795627.99727197876</v>
      </c>
      <c r="BR35" s="22">
        <f t="shared" ca="1" si="27"/>
        <v>771752.25081826781</v>
      </c>
      <c r="BS35" s="22">
        <f t="shared" ca="1" si="27"/>
        <v>769008.06565101014</v>
      </c>
      <c r="BT35" s="22">
        <f t="shared" ca="1" si="27"/>
        <v>796490.99934905081</v>
      </c>
      <c r="BU35" s="22">
        <f t="shared" ca="1" si="27"/>
        <v>769759.62355421321</v>
      </c>
      <c r="BV35" s="22">
        <f t="shared" ca="1" si="27"/>
        <v>798263.78596514405</v>
      </c>
      <c r="BW35" s="22">
        <f t="shared" ca="1" si="27"/>
        <v>765718.57007437537</v>
      </c>
      <c r="BX35" s="22">
        <f t="shared" ca="1" si="27"/>
        <v>754673.40732589352</v>
      </c>
      <c r="BY35" s="22">
        <f t="shared" ca="1" si="27"/>
        <v>735504.65746253368</v>
      </c>
      <c r="BZ35" s="22">
        <f t="shared" ca="1" si="27"/>
        <v>750951.25659509725</v>
      </c>
      <c r="CA35" s="23">
        <f ca="1">SUM(BO35:BZ35)</f>
        <v>9203656.6094864402</v>
      </c>
      <c r="CB35" s="22">
        <f t="shared" ref="CB35:CM35" ca="1" si="28">CB44-CB54+CB38</f>
        <v>745101.69281293009</v>
      </c>
      <c r="CC35" s="22">
        <f t="shared" ca="1" si="28"/>
        <v>777277.90040744527</v>
      </c>
      <c r="CD35" s="22">
        <f t="shared" ca="1" si="28"/>
        <v>739989.5661617486</v>
      </c>
      <c r="CE35" s="22">
        <f t="shared" ca="1" si="28"/>
        <v>793373.83571452636</v>
      </c>
      <c r="CF35" s="22">
        <f t="shared" ca="1" si="28"/>
        <v>756252.31436868745</v>
      </c>
      <c r="CG35" s="22">
        <f t="shared" ca="1" si="28"/>
        <v>764416.12642177765</v>
      </c>
      <c r="CH35" s="22">
        <f t="shared" ca="1" si="28"/>
        <v>786903.95854202064</v>
      </c>
      <c r="CI35" s="22">
        <f t="shared" ca="1" si="28"/>
        <v>739946.52613644779</v>
      </c>
      <c r="CJ35" s="22">
        <f t="shared" ca="1" si="28"/>
        <v>777541.84498354269</v>
      </c>
      <c r="CK35" s="22">
        <f t="shared" ca="1" si="28"/>
        <v>774597.22120801231</v>
      </c>
      <c r="CL35" s="22">
        <f t="shared" ca="1" si="28"/>
        <v>753293.91789153649</v>
      </c>
      <c r="CM35" s="22">
        <f t="shared" ca="1" si="28"/>
        <v>731014.28202746192</v>
      </c>
      <c r="CN35" s="23">
        <f ca="1">SUM(CB35:CM35)</f>
        <v>9139709.186676139</v>
      </c>
      <c r="CO35" s="22">
        <f t="shared" ref="CO35:CZ35" ca="1" si="29">CO44-CO54+CO38</f>
        <v>724093.35823931394</v>
      </c>
      <c r="CP35" s="22">
        <f t="shared" ca="1" si="29"/>
        <v>766146.05408657226</v>
      </c>
      <c r="CQ35" s="22">
        <f t="shared" ca="1" si="29"/>
        <v>724678.32080170128</v>
      </c>
      <c r="CR35" s="22">
        <f t="shared" ca="1" si="29"/>
        <v>746449.70911520079</v>
      </c>
      <c r="CS35" s="22">
        <f t="shared" ca="1" si="29"/>
        <v>740548.57390151906</v>
      </c>
      <c r="CT35" s="22">
        <f t="shared" ca="1" si="29"/>
        <v>742347.02194203145</v>
      </c>
      <c r="CU35" s="22">
        <f t="shared" ca="1" si="29"/>
        <v>775603.067840409</v>
      </c>
      <c r="CV35" s="22">
        <f t="shared" ca="1" si="29"/>
        <v>781267.30964094808</v>
      </c>
      <c r="CW35" s="22">
        <f t="shared" ca="1" si="29"/>
        <v>764949.96754412889</v>
      </c>
      <c r="CX35" s="22">
        <f t="shared" ca="1" si="29"/>
        <v>764764.42920097348</v>
      </c>
      <c r="CY35" s="22">
        <f t="shared" ca="1" si="29"/>
        <v>757909.55708086025</v>
      </c>
      <c r="CZ35" s="22">
        <f t="shared" ca="1" si="29"/>
        <v>746001.32116214244</v>
      </c>
      <c r="DA35" s="23">
        <f ca="1">SUM(CO35:CZ35)</f>
        <v>9034758.6905558016</v>
      </c>
      <c r="DB35" s="22">
        <f t="shared" ref="DB35:DM35" ca="1" si="30">DB44-DB54+DB38</f>
        <v>711295.95011087717</v>
      </c>
      <c r="DC35" s="22">
        <f t="shared" ca="1" si="30"/>
        <v>738985.75807505636</v>
      </c>
      <c r="DD35" s="22">
        <f t="shared" ca="1" si="30"/>
        <v>766887.65171596361</v>
      </c>
      <c r="DE35" s="22">
        <f t="shared" ca="1" si="30"/>
        <v>734406.68886658864</v>
      </c>
      <c r="DF35" s="22">
        <f t="shared" ca="1" si="30"/>
        <v>712426.44752510753</v>
      </c>
      <c r="DG35" s="22">
        <f t="shared" ca="1" si="30"/>
        <v>730516.1588233785</v>
      </c>
      <c r="DH35" s="22">
        <f t="shared" ca="1" si="30"/>
        <v>771976.44078334281</v>
      </c>
      <c r="DI35" s="22">
        <f t="shared" ca="1" si="30"/>
        <v>729750.77502415481</v>
      </c>
      <c r="DJ35" s="22">
        <f t="shared" ca="1" si="30"/>
        <v>747269.80036441016</v>
      </c>
      <c r="DK35" s="22">
        <f t="shared" ca="1" si="30"/>
        <v>737385.79162785318</v>
      </c>
      <c r="DL35" s="22">
        <f t="shared" ca="1" si="30"/>
        <v>738234.87247877882</v>
      </c>
      <c r="DM35" s="22">
        <f t="shared" ca="1" si="30"/>
        <v>732664.2854392695</v>
      </c>
      <c r="DN35" s="23">
        <f ca="1">SUM(DB35:DM35)</f>
        <v>8851800.6208347809</v>
      </c>
      <c r="DO35" s="22">
        <f t="shared" ref="DO35:DZ35" ca="1" si="31">DO44-DO54+DO38</f>
        <v>735355.44375288452</v>
      </c>
      <c r="DP35" s="22">
        <f t="shared" ca="1" si="31"/>
        <v>702671.8725574495</v>
      </c>
      <c r="DQ35" s="22">
        <f t="shared" ca="1" si="31"/>
        <v>759296.04581160296</v>
      </c>
      <c r="DR35" s="22">
        <f t="shared" ca="1" si="31"/>
        <v>733404.23374837567</v>
      </c>
      <c r="DS35" s="22">
        <f t="shared" ca="1" si="31"/>
        <v>767407.5872432926</v>
      </c>
      <c r="DT35" s="22">
        <f t="shared" ca="1" si="31"/>
        <v>699435.98694128043</v>
      </c>
      <c r="DU35" s="22">
        <f t="shared" ca="1" si="31"/>
        <v>704355.59332184598</v>
      </c>
      <c r="DV35" s="22">
        <f t="shared" ca="1" si="31"/>
        <v>750863.71298640745</v>
      </c>
      <c r="DW35" s="22">
        <f t="shared" ca="1" si="31"/>
        <v>753289.75610873487</v>
      </c>
      <c r="DX35" s="22">
        <f t="shared" ca="1" si="31"/>
        <v>737762.29332207004</v>
      </c>
      <c r="DY35" s="22">
        <f t="shared" ca="1" si="31"/>
        <v>741963.50831339951</v>
      </c>
      <c r="DZ35" s="22">
        <f t="shared" ca="1" si="31"/>
        <v>718440.26945024065</v>
      </c>
      <c r="EA35" s="23">
        <f ca="1">SUM(DO35:DZ35)</f>
        <v>8804246.3035575841</v>
      </c>
      <c r="EB35" s="22">
        <f t="shared" ref="EB35:EM35" ca="1" si="32">EB44-EB54+EB38</f>
        <v>760508.89240321342</v>
      </c>
      <c r="EC35" s="22">
        <f t="shared" ca="1" si="32"/>
        <v>747871.92031474051</v>
      </c>
      <c r="ED35" s="22">
        <f t="shared" ca="1" si="32"/>
        <v>713446.5183879527</v>
      </c>
      <c r="EE35" s="22">
        <f t="shared" ca="1" si="32"/>
        <v>716465.07625601324</v>
      </c>
      <c r="EF35" s="22">
        <f t="shared" ca="1" si="32"/>
        <v>739203.79917630064</v>
      </c>
      <c r="EG35" s="22">
        <f t="shared" ca="1" si="32"/>
        <v>694653.69143331877</v>
      </c>
      <c r="EH35" s="22">
        <f t="shared" ca="1" si="32"/>
        <v>755809.19979054469</v>
      </c>
      <c r="EI35" s="22">
        <f t="shared" ca="1" si="32"/>
        <v>721330.34228417592</v>
      </c>
      <c r="EJ35" s="22">
        <f t="shared" ca="1" si="32"/>
        <v>741866.2383091558</v>
      </c>
      <c r="EK35" s="22">
        <f t="shared" ca="1" si="32"/>
        <v>728302.98505363788</v>
      </c>
      <c r="EL35" s="22">
        <f t="shared" ca="1" si="32"/>
        <v>720957.96203916555</v>
      </c>
      <c r="EM35" s="22">
        <f t="shared" ca="1" si="32"/>
        <v>737331.42750006833</v>
      </c>
      <c r="EN35" s="23">
        <f ca="1">SUM(EB35:EM35)</f>
        <v>8777748.0529482886</v>
      </c>
    </row>
    <row r="36" spans="1:144" ht="12.75" customHeight="1" outlineLevel="1">
      <c r="A36" s="11" t="str">
        <f>Labels!B45</f>
        <v>Final Sales</v>
      </c>
      <c r="B36" s="24">
        <f t="shared" ref="B36:M36" si="33">B12+B21+B37</f>
        <v>963388.68108289549</v>
      </c>
      <c r="C36" s="24">
        <f t="shared" ca="1" si="33"/>
        <v>962762.38012238673</v>
      </c>
      <c r="D36" s="24">
        <f t="shared" ca="1" si="33"/>
        <v>962167.69742931402</v>
      </c>
      <c r="E36" s="24">
        <f t="shared" ca="1" si="33"/>
        <v>961660.21534113446</v>
      </c>
      <c r="F36" s="24">
        <f t="shared" ca="1" si="33"/>
        <v>961121.73352636385</v>
      </c>
      <c r="G36" s="24">
        <f t="shared" ca="1" si="33"/>
        <v>960594.29267998412</v>
      </c>
      <c r="H36" s="24">
        <f t="shared" ca="1" si="33"/>
        <v>959979.97596539359</v>
      </c>
      <c r="I36" s="24">
        <f t="shared" ca="1" si="33"/>
        <v>959395.95627971552</v>
      </c>
      <c r="J36" s="24">
        <f t="shared" ca="1" si="33"/>
        <v>958864.56375675206</v>
      </c>
      <c r="K36" s="24">
        <f t="shared" ca="1" si="33"/>
        <v>958319.55484440457</v>
      </c>
      <c r="L36" s="24">
        <f t="shared" ca="1" si="33"/>
        <v>957785.25930657494</v>
      </c>
      <c r="M36" s="24">
        <f t="shared" ca="1" si="33"/>
        <v>957334.32325828786</v>
      </c>
      <c r="N36" s="25">
        <f ca="1">SUM(B36:M36)</f>
        <v>11523374.633593207</v>
      </c>
      <c r="O36" s="24">
        <f t="shared" ref="O36:Z36" ca="1" si="34">O12+O21+O37</f>
        <v>956897.7086877838</v>
      </c>
      <c r="P36" s="24">
        <f t="shared" ca="1" si="34"/>
        <v>956274.72070030367</v>
      </c>
      <c r="Q36" s="24">
        <f t="shared" ca="1" si="34"/>
        <v>955752.23660046153</v>
      </c>
      <c r="R36" s="24">
        <f t="shared" ca="1" si="34"/>
        <v>955271.08724099852</v>
      </c>
      <c r="S36" s="24">
        <f t="shared" ca="1" si="34"/>
        <v>954680.47950317746</v>
      </c>
      <c r="T36" s="24">
        <f t="shared" ca="1" si="34"/>
        <v>954141.25766562216</v>
      </c>
      <c r="U36" s="24">
        <f t="shared" ca="1" si="34"/>
        <v>953678.96935228945</v>
      </c>
      <c r="V36" s="24">
        <f t="shared" ca="1" si="34"/>
        <v>953086.81240066851</v>
      </c>
      <c r="W36" s="24">
        <f t="shared" ca="1" si="34"/>
        <v>952552.13907746761</v>
      </c>
      <c r="X36" s="24">
        <f t="shared" ca="1" si="34"/>
        <v>952109.15831354167</v>
      </c>
      <c r="Y36" s="24">
        <f t="shared" ca="1" si="34"/>
        <v>951645.9017716886</v>
      </c>
      <c r="Z36" s="24">
        <f t="shared" ca="1" si="34"/>
        <v>951156.6291320849</v>
      </c>
      <c r="AA36" s="25">
        <f ca="1">SUM(O36:Z36)</f>
        <v>11447247.100446088</v>
      </c>
      <c r="AB36" s="24">
        <f t="shared" ref="AB36:AM36" ca="1" si="35">AB12+AB21+AB37</f>
        <v>950693.25685243576</v>
      </c>
      <c r="AC36" s="24">
        <f t="shared" ca="1" si="35"/>
        <v>950274.29738779343</v>
      </c>
      <c r="AD36" s="24">
        <f t="shared" ca="1" si="35"/>
        <v>949757.72742999822</v>
      </c>
      <c r="AE36" s="24">
        <f t="shared" ca="1" si="35"/>
        <v>949277.1295426006</v>
      </c>
      <c r="AF36" s="24">
        <f t="shared" ca="1" si="35"/>
        <v>948746.87311266374</v>
      </c>
      <c r="AG36" s="24">
        <f t="shared" ca="1" si="35"/>
        <v>948253.44367258751</v>
      </c>
      <c r="AH36" s="24">
        <f t="shared" ca="1" si="35"/>
        <v>947723.64266083576</v>
      </c>
      <c r="AI36" s="24">
        <f t="shared" ca="1" si="35"/>
        <v>947127.29472808167</v>
      </c>
      <c r="AJ36" s="24">
        <f t="shared" ca="1" si="35"/>
        <v>946696.35380099958</v>
      </c>
      <c r="AK36" s="24">
        <f t="shared" ca="1" si="35"/>
        <v>946294.88928018755</v>
      </c>
      <c r="AL36" s="24">
        <f t="shared" ca="1" si="35"/>
        <v>945726.84760146111</v>
      </c>
      <c r="AM36" s="24">
        <f t="shared" ca="1" si="35"/>
        <v>945319.77234984178</v>
      </c>
      <c r="AN36" s="25">
        <f ca="1">SUM(AB36:AM36)</f>
        <v>11375891.528419485</v>
      </c>
      <c r="AO36" s="24">
        <f t="shared" ref="AO36:AZ36" ca="1" si="36">AO12+AO21+AO37</f>
        <v>944935.01107359037</v>
      </c>
      <c r="AP36" s="24">
        <f t="shared" ca="1" si="36"/>
        <v>944430.73673714255</v>
      </c>
      <c r="AQ36" s="24">
        <f t="shared" ca="1" si="36"/>
        <v>944010.34904450865</v>
      </c>
      <c r="AR36" s="24">
        <f t="shared" ca="1" si="36"/>
        <v>943599.7284220414</v>
      </c>
      <c r="AS36" s="24">
        <f t="shared" ca="1" si="36"/>
        <v>943139.24402876757</v>
      </c>
      <c r="AT36" s="24">
        <f t="shared" ca="1" si="36"/>
        <v>942774.85405002348</v>
      </c>
      <c r="AU36" s="24">
        <f t="shared" ca="1" si="36"/>
        <v>942284.86386728508</v>
      </c>
      <c r="AV36" s="24">
        <f t="shared" ca="1" si="36"/>
        <v>941732.50387100212</v>
      </c>
      <c r="AW36" s="24">
        <f t="shared" ca="1" si="36"/>
        <v>941229.62225119863</v>
      </c>
      <c r="AX36" s="24">
        <f t="shared" ca="1" si="36"/>
        <v>940692.29973626067</v>
      </c>
      <c r="AY36" s="24">
        <f t="shared" ca="1" si="36"/>
        <v>940176.54660851404</v>
      </c>
      <c r="AZ36" s="24">
        <f t="shared" ca="1" si="36"/>
        <v>939703.63591800001</v>
      </c>
      <c r="BA36" s="25">
        <f ca="1">SUM(AO36:AZ36)</f>
        <v>11308709.395608336</v>
      </c>
      <c r="BB36" s="24">
        <f t="shared" ref="BB36:BM36" ca="1" si="37">BB12+BB21+BB37</f>
        <v>939196.33370313596</v>
      </c>
      <c r="BC36" s="24">
        <f t="shared" ca="1" si="37"/>
        <v>938896.68005398614</v>
      </c>
      <c r="BD36" s="24">
        <f t="shared" ca="1" si="37"/>
        <v>938404.86517669726</v>
      </c>
      <c r="BE36" s="24">
        <f t="shared" ca="1" si="37"/>
        <v>937897.58950749098</v>
      </c>
      <c r="BF36" s="24">
        <f t="shared" ca="1" si="37"/>
        <v>937462.9981776817</v>
      </c>
      <c r="BG36" s="24">
        <f t="shared" ca="1" si="37"/>
        <v>937095.55809076072</v>
      </c>
      <c r="BH36" s="24">
        <f t="shared" ca="1" si="37"/>
        <v>936586.91135209985</v>
      </c>
      <c r="BI36" s="24">
        <f t="shared" ca="1" si="37"/>
        <v>936156.35403306293</v>
      </c>
      <c r="BJ36" s="24">
        <f t="shared" ca="1" si="37"/>
        <v>935851.47958780709</v>
      </c>
      <c r="BK36" s="24">
        <f t="shared" ca="1" si="37"/>
        <v>935356.82444461097</v>
      </c>
      <c r="BL36" s="24">
        <f t="shared" ca="1" si="37"/>
        <v>935022.5921630119</v>
      </c>
      <c r="BM36" s="24">
        <f t="shared" ca="1" si="37"/>
        <v>934602.97681759729</v>
      </c>
      <c r="BN36" s="25">
        <f ca="1">SUM(BB36:BM36)</f>
        <v>11242531.163107941</v>
      </c>
      <c r="BO36" s="24">
        <f t="shared" ref="BO36:BZ36" ca="1" si="38">BO12+BO21+BO37</f>
        <v>934185.07117923349</v>
      </c>
      <c r="BP36" s="24">
        <f t="shared" ca="1" si="38"/>
        <v>933737.94999598898</v>
      </c>
      <c r="BQ36" s="24">
        <f t="shared" ca="1" si="38"/>
        <v>933315.72951330151</v>
      </c>
      <c r="BR36" s="24">
        <f t="shared" ca="1" si="38"/>
        <v>932934.43352517148</v>
      </c>
      <c r="BS36" s="24">
        <f t="shared" ca="1" si="38"/>
        <v>932545.33972385607</v>
      </c>
      <c r="BT36" s="24">
        <f t="shared" ca="1" si="38"/>
        <v>932076.72030312137</v>
      </c>
      <c r="BU36" s="24">
        <f t="shared" ca="1" si="38"/>
        <v>931756.26403572969</v>
      </c>
      <c r="BV36" s="24">
        <f t="shared" ca="1" si="38"/>
        <v>931370.2319945558</v>
      </c>
      <c r="BW36" s="24">
        <f t="shared" ca="1" si="38"/>
        <v>930982.13356335484</v>
      </c>
      <c r="BX36" s="24">
        <f t="shared" ca="1" si="38"/>
        <v>930466.38025615818</v>
      </c>
      <c r="BY36" s="24">
        <f t="shared" ca="1" si="38"/>
        <v>929911.70314520213</v>
      </c>
      <c r="BZ36" s="24">
        <f t="shared" ca="1" si="38"/>
        <v>929358.25094120787</v>
      </c>
      <c r="CA36" s="25">
        <f ca="1">SUM(BO36:BZ36)</f>
        <v>11182640.208176879</v>
      </c>
      <c r="CB36" s="24">
        <f t="shared" ref="CB36:CM36" ca="1" si="39">CB12+CB21+CB37</f>
        <v>928881.72385459358</v>
      </c>
      <c r="CC36" s="24">
        <f t="shared" ca="1" si="39"/>
        <v>928302.56144783529</v>
      </c>
      <c r="CD36" s="24">
        <f t="shared" ca="1" si="39"/>
        <v>927833.11119149299</v>
      </c>
      <c r="CE36" s="24">
        <f t="shared" ca="1" si="39"/>
        <v>927345.91224078357</v>
      </c>
      <c r="CF36" s="24">
        <f t="shared" ca="1" si="39"/>
        <v>926860.04454477865</v>
      </c>
      <c r="CG36" s="24">
        <f t="shared" ca="1" si="39"/>
        <v>926423.76264924684</v>
      </c>
      <c r="CH36" s="24">
        <f t="shared" ca="1" si="39"/>
        <v>925997.15301132575</v>
      </c>
      <c r="CI36" s="24">
        <f t="shared" ca="1" si="39"/>
        <v>925595.84341858176</v>
      </c>
      <c r="CJ36" s="24">
        <f t="shared" ca="1" si="39"/>
        <v>925175.0480881827</v>
      </c>
      <c r="CK36" s="24">
        <f t="shared" ca="1" si="39"/>
        <v>924715.66725142731</v>
      </c>
      <c r="CL36" s="24">
        <f t="shared" ca="1" si="39"/>
        <v>924268.31916560256</v>
      </c>
      <c r="CM36" s="24">
        <f t="shared" ca="1" si="39"/>
        <v>923828.00709357311</v>
      </c>
      <c r="CN36" s="25">
        <f ca="1">SUM(CB36:CM36)</f>
        <v>11115227.153957423</v>
      </c>
      <c r="CO36" s="24">
        <f t="shared" ref="CO36:CZ36" ca="1" si="40">CO12+CO21+CO37</f>
        <v>923290.05911127047</v>
      </c>
      <c r="CP36" s="24">
        <f t="shared" ca="1" si="40"/>
        <v>922792.16177293682</v>
      </c>
      <c r="CQ36" s="24">
        <f t="shared" ca="1" si="40"/>
        <v>922411.30856658972</v>
      </c>
      <c r="CR36" s="24">
        <f t="shared" ca="1" si="40"/>
        <v>921974.04561610718</v>
      </c>
      <c r="CS36" s="24">
        <f t="shared" ca="1" si="40"/>
        <v>921426.74616943893</v>
      </c>
      <c r="CT36" s="24">
        <f t="shared" ca="1" si="40"/>
        <v>921057.91903335752</v>
      </c>
      <c r="CU36" s="24">
        <f t="shared" ca="1" si="40"/>
        <v>920591.04248627124</v>
      </c>
      <c r="CV36" s="24">
        <f t="shared" ca="1" si="40"/>
        <v>920233.25317465235</v>
      </c>
      <c r="CW36" s="24">
        <f t="shared" ca="1" si="40"/>
        <v>919899.32193506171</v>
      </c>
      <c r="CX36" s="24">
        <f t="shared" ca="1" si="40"/>
        <v>919503.07019670808</v>
      </c>
      <c r="CY36" s="24">
        <f t="shared" ca="1" si="40"/>
        <v>919006.94775040424</v>
      </c>
      <c r="CZ36" s="24">
        <f t="shared" ca="1" si="40"/>
        <v>918651.75712876383</v>
      </c>
      <c r="DA36" s="25">
        <f ca="1">SUM(CO36:CZ36)</f>
        <v>11050837.632941563</v>
      </c>
      <c r="DB36" s="24">
        <f t="shared" ref="DB36:DM36" ca="1" si="41">DB12+DB21+DB37</f>
        <v>918240.52597054921</v>
      </c>
      <c r="DC36" s="24">
        <f t="shared" ca="1" si="41"/>
        <v>917700.25600677903</v>
      </c>
      <c r="DD36" s="24">
        <f t="shared" ca="1" si="41"/>
        <v>917332.16193314223</v>
      </c>
      <c r="DE36" s="24">
        <f t="shared" ca="1" si="41"/>
        <v>916978.98383029737</v>
      </c>
      <c r="DF36" s="24">
        <f t="shared" ca="1" si="41"/>
        <v>916580.4021376184</v>
      </c>
      <c r="DG36" s="24">
        <f t="shared" ca="1" si="41"/>
        <v>915973.90042812913</v>
      </c>
      <c r="DH36" s="24">
        <f t="shared" ca="1" si="41"/>
        <v>915549.77476529405</v>
      </c>
      <c r="DI36" s="24">
        <f t="shared" ca="1" si="41"/>
        <v>915137.94681929448</v>
      </c>
      <c r="DJ36" s="24">
        <f t="shared" ca="1" si="41"/>
        <v>914645.44290836283</v>
      </c>
      <c r="DK36" s="24">
        <f t="shared" ca="1" si="41"/>
        <v>914203.87940532027</v>
      </c>
      <c r="DL36" s="24">
        <f t="shared" ca="1" si="41"/>
        <v>913822.69839450333</v>
      </c>
      <c r="DM36" s="24">
        <f t="shared" ca="1" si="41"/>
        <v>913424.38576575532</v>
      </c>
      <c r="DN36" s="25">
        <f ca="1">SUM(DB36:DM36)</f>
        <v>10989590.358365046</v>
      </c>
      <c r="DO36" s="24">
        <f t="shared" ref="DO36:DZ36" ca="1" si="42">DO12+DO21+DO37</f>
        <v>912970.49503220327</v>
      </c>
      <c r="DP36" s="24">
        <f t="shared" ca="1" si="42"/>
        <v>912576.0953906381</v>
      </c>
      <c r="DQ36" s="24">
        <f t="shared" ca="1" si="42"/>
        <v>912013.2492501809</v>
      </c>
      <c r="DR36" s="24">
        <f t="shared" ca="1" si="42"/>
        <v>911624.91743248212</v>
      </c>
      <c r="DS36" s="24">
        <f t="shared" ca="1" si="42"/>
        <v>911116.7759695811</v>
      </c>
      <c r="DT36" s="24">
        <f t="shared" ca="1" si="42"/>
        <v>910656.71980804647</v>
      </c>
      <c r="DU36" s="24">
        <f t="shared" ca="1" si="42"/>
        <v>910057.84622144769</v>
      </c>
      <c r="DV36" s="24">
        <f t="shared" ca="1" si="42"/>
        <v>909632.97102352127</v>
      </c>
      <c r="DW36" s="24">
        <f t="shared" ca="1" si="42"/>
        <v>909228.60771685094</v>
      </c>
      <c r="DX36" s="24">
        <f t="shared" ca="1" si="42"/>
        <v>908791.25998329977</v>
      </c>
      <c r="DY36" s="24">
        <f t="shared" ca="1" si="42"/>
        <v>908385.94614373171</v>
      </c>
      <c r="DZ36" s="24">
        <f t="shared" ca="1" si="42"/>
        <v>908013.26693947415</v>
      </c>
      <c r="EA36" s="25">
        <f ca="1">SUM(DO36:DZ36)</f>
        <v>10925068.150911458</v>
      </c>
      <c r="EB36" s="24">
        <f t="shared" ref="EB36:EM36" ca="1" si="43">EB12+EB21+EB37</f>
        <v>907486.15400962986</v>
      </c>
      <c r="EC36" s="24">
        <f t="shared" ca="1" si="43"/>
        <v>907147.0739303563</v>
      </c>
      <c r="ED36" s="24">
        <f t="shared" ca="1" si="43"/>
        <v>906748.01454028429</v>
      </c>
      <c r="EE36" s="24">
        <f t="shared" ca="1" si="43"/>
        <v>906289.85932373803</v>
      </c>
      <c r="EF36" s="24">
        <f t="shared" ca="1" si="43"/>
        <v>905821.9068184623</v>
      </c>
      <c r="EG36" s="24">
        <f t="shared" ca="1" si="43"/>
        <v>905392.74403133418</v>
      </c>
      <c r="EH36" s="24">
        <f t="shared" ca="1" si="43"/>
        <v>904848.46209726855</v>
      </c>
      <c r="EI36" s="24">
        <f t="shared" ca="1" si="43"/>
        <v>904584.81939923891</v>
      </c>
      <c r="EJ36" s="24">
        <f t="shared" ca="1" si="43"/>
        <v>904114.24241617799</v>
      </c>
      <c r="EK36" s="24">
        <f t="shared" ca="1" si="43"/>
        <v>903728.32389392995</v>
      </c>
      <c r="EL36" s="24">
        <f t="shared" ca="1" si="43"/>
        <v>903247.06291140488</v>
      </c>
      <c r="EM36" s="24">
        <f t="shared" ca="1" si="43"/>
        <v>902832.27206552366</v>
      </c>
      <c r="EN36" s="25">
        <f ca="1">SUM(EB36:EM36)</f>
        <v>10862240.93543735</v>
      </c>
    </row>
    <row r="37" spans="1:144" ht="12.75" customHeight="1" outlineLevel="1">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row r="40" spans="1:144" ht="12.75" customHeight="1" outlineLevel="1"/>
    <row r="41" spans="1:144" ht="12.75" customHeight="1">
      <c r="A41" s="3" t="str">
        <f>"Output"</f>
        <v>Output</v>
      </c>
    </row>
    <row r="42" spans="1:144" ht="12.75" customHeight="1" outlineLevel="1">
      <c r="A42" s="2" t="str">
        <f>" "</f>
        <v xml:space="preserve"> </v>
      </c>
    </row>
    <row r="43" spans="1:144" ht="12.75" customHeight="1" outlineLevel="1">
      <c r="B43" s="19" t="str">
        <f>ZZZ__FnCalls!F7</f>
        <v>Jan 2010</v>
      </c>
      <c r="C43" s="20" t="str">
        <f>ZZZ__FnCalls!F8</f>
        <v>Feb 2010</v>
      </c>
      <c r="D43" s="20" t="str">
        <f>ZZZ__FnCalls!F9</f>
        <v>Mar 2010</v>
      </c>
      <c r="E43" s="20" t="str">
        <f>ZZZ__FnCalls!F10</f>
        <v>Apr 2010</v>
      </c>
      <c r="F43" s="20" t="str">
        <f>ZZZ__FnCalls!F11</f>
        <v>May 2010</v>
      </c>
      <c r="G43" s="20" t="str">
        <f>ZZZ__FnCalls!F12</f>
        <v>Jun 2010</v>
      </c>
      <c r="H43" s="20" t="str">
        <f>ZZZ__FnCalls!F13</f>
        <v>Jul 2010</v>
      </c>
      <c r="I43" s="20" t="str">
        <f>ZZZ__FnCalls!F14</f>
        <v>Aug 2010</v>
      </c>
      <c r="J43" s="20" t="str">
        <f>ZZZ__FnCalls!F15</f>
        <v>Sep 2010</v>
      </c>
      <c r="K43" s="20" t="str">
        <f>ZZZ__FnCalls!F16</f>
        <v>Oct 2010</v>
      </c>
      <c r="L43" s="20" t="str">
        <f>ZZZ__FnCalls!F17</f>
        <v>Nov 2010</v>
      </c>
      <c r="M43" s="20" t="str">
        <f>ZZZ__FnCalls!F18</f>
        <v>Dec 2010</v>
      </c>
      <c r="N43" s="21" t="str">
        <f>ZZZ__FnCalls!H7</f>
        <v>2010</v>
      </c>
      <c r="O43" s="20" t="str">
        <f>ZZZ__FnCalls!F19</f>
        <v>Jan 2011</v>
      </c>
      <c r="P43" s="20" t="str">
        <f>ZZZ__FnCalls!F20</f>
        <v>Feb 2011</v>
      </c>
      <c r="Q43" s="20" t="str">
        <f>ZZZ__FnCalls!F21</f>
        <v>Mar 2011</v>
      </c>
      <c r="R43" s="20" t="str">
        <f>ZZZ__FnCalls!F22</f>
        <v>Apr 2011</v>
      </c>
      <c r="S43" s="20" t="str">
        <f>ZZZ__FnCalls!F23</f>
        <v>May 2011</v>
      </c>
      <c r="T43" s="20" t="str">
        <f>ZZZ__FnCalls!F24</f>
        <v>Jun 2011</v>
      </c>
      <c r="U43" s="20" t="str">
        <f>ZZZ__FnCalls!F25</f>
        <v>Jul 2011</v>
      </c>
      <c r="V43" s="20" t="str">
        <f>ZZZ__FnCalls!F26</f>
        <v>Aug 2011</v>
      </c>
      <c r="W43" s="20" t="str">
        <f>ZZZ__FnCalls!F27</f>
        <v>Sep 2011</v>
      </c>
      <c r="X43" s="20" t="str">
        <f>ZZZ__FnCalls!F28</f>
        <v>Oct 2011</v>
      </c>
      <c r="Y43" s="20" t="str">
        <f>ZZZ__FnCalls!F29</f>
        <v>Nov 2011</v>
      </c>
      <c r="Z43" s="20" t="str">
        <f>ZZZ__FnCalls!F30</f>
        <v>Dec 2011</v>
      </c>
      <c r="AA43" s="21" t="str">
        <f>ZZZ__FnCalls!H19</f>
        <v>2011</v>
      </c>
      <c r="AB43" s="20" t="str">
        <f>ZZZ__FnCalls!F31</f>
        <v>Jan 2012</v>
      </c>
      <c r="AC43" s="20" t="str">
        <f>ZZZ__FnCalls!F32</f>
        <v>Feb 2012</v>
      </c>
      <c r="AD43" s="20" t="str">
        <f>ZZZ__FnCalls!F33</f>
        <v>Mar 2012</v>
      </c>
      <c r="AE43" s="20" t="str">
        <f>ZZZ__FnCalls!F34</f>
        <v>Apr 2012</v>
      </c>
      <c r="AF43" s="20" t="str">
        <f>ZZZ__FnCalls!F35</f>
        <v>May 2012</v>
      </c>
      <c r="AG43" s="20" t="str">
        <f>ZZZ__FnCalls!F36</f>
        <v>Jun 2012</v>
      </c>
      <c r="AH43" s="20" t="str">
        <f>ZZZ__FnCalls!F37</f>
        <v>Jul 2012</v>
      </c>
      <c r="AI43" s="20" t="str">
        <f>ZZZ__FnCalls!F38</f>
        <v>Aug 2012</v>
      </c>
      <c r="AJ43" s="20" t="str">
        <f>ZZZ__FnCalls!F39</f>
        <v>Sep 2012</v>
      </c>
      <c r="AK43" s="20" t="str">
        <f>ZZZ__FnCalls!F40</f>
        <v>Oct 2012</v>
      </c>
      <c r="AL43" s="20" t="str">
        <f>ZZZ__FnCalls!F41</f>
        <v>Nov 2012</v>
      </c>
      <c r="AM43" s="20" t="str">
        <f>ZZZ__FnCalls!F42</f>
        <v>Dec 2012</v>
      </c>
      <c r="AN43" s="21" t="str">
        <f>ZZZ__FnCalls!H31</f>
        <v>2012</v>
      </c>
      <c r="AO43" s="20" t="str">
        <f>ZZZ__FnCalls!F43</f>
        <v>Jan 2013</v>
      </c>
      <c r="AP43" s="20" t="str">
        <f>ZZZ__FnCalls!F44</f>
        <v>Feb 2013</v>
      </c>
      <c r="AQ43" s="20" t="str">
        <f>ZZZ__FnCalls!F45</f>
        <v>Mar 2013</v>
      </c>
      <c r="AR43" s="20" t="str">
        <f>ZZZ__FnCalls!F46</f>
        <v>Apr 2013</v>
      </c>
      <c r="AS43" s="20" t="str">
        <f>ZZZ__FnCalls!F47</f>
        <v>May 2013</v>
      </c>
      <c r="AT43" s="20" t="str">
        <f>ZZZ__FnCalls!F48</f>
        <v>Jun 2013</v>
      </c>
      <c r="AU43" s="20" t="str">
        <f>ZZZ__FnCalls!F49</f>
        <v>Jul 2013</v>
      </c>
      <c r="AV43" s="20" t="str">
        <f>ZZZ__FnCalls!F50</f>
        <v>Aug 2013</v>
      </c>
      <c r="AW43" s="20" t="str">
        <f>ZZZ__FnCalls!F51</f>
        <v>Sep 2013</v>
      </c>
      <c r="AX43" s="20" t="str">
        <f>ZZZ__FnCalls!F52</f>
        <v>Oct 2013</v>
      </c>
      <c r="AY43" s="20" t="str">
        <f>ZZZ__FnCalls!F53</f>
        <v>Nov 2013</v>
      </c>
      <c r="AZ43" s="20" t="str">
        <f>ZZZ__FnCalls!F54</f>
        <v>Dec 2013</v>
      </c>
      <c r="BA43" s="21" t="str">
        <f>ZZZ__FnCalls!H43</f>
        <v>2013</v>
      </c>
      <c r="BB43" s="20" t="str">
        <f>ZZZ__FnCalls!F55</f>
        <v>Jan 2014</v>
      </c>
      <c r="BC43" s="20" t="str">
        <f>ZZZ__FnCalls!F56</f>
        <v>Feb 2014</v>
      </c>
      <c r="BD43" s="20" t="str">
        <f>ZZZ__FnCalls!F57</f>
        <v>Mar 2014</v>
      </c>
      <c r="BE43" s="20" t="str">
        <f>ZZZ__FnCalls!F58</f>
        <v>Apr 2014</v>
      </c>
      <c r="BF43" s="20" t="str">
        <f>ZZZ__FnCalls!F59</f>
        <v>May 2014</v>
      </c>
      <c r="BG43" s="20" t="str">
        <f>ZZZ__FnCalls!F60</f>
        <v>Jun 2014</v>
      </c>
      <c r="BH43" s="20" t="str">
        <f>ZZZ__FnCalls!F61</f>
        <v>Jul 2014</v>
      </c>
      <c r="BI43" s="20" t="str">
        <f>ZZZ__FnCalls!F62</f>
        <v>Aug 2014</v>
      </c>
      <c r="BJ43" s="20" t="str">
        <f>ZZZ__FnCalls!F63</f>
        <v>Sep 2014</v>
      </c>
      <c r="BK43" s="20" t="str">
        <f>ZZZ__FnCalls!F64</f>
        <v>Oct 2014</v>
      </c>
      <c r="BL43" s="20" t="str">
        <f>ZZZ__FnCalls!F65</f>
        <v>Nov 2014</v>
      </c>
      <c r="BM43" s="20" t="str">
        <f>ZZZ__FnCalls!F66</f>
        <v>Dec 2014</v>
      </c>
      <c r="BN43" s="21" t="str">
        <f>ZZZ__FnCalls!H55</f>
        <v>2014</v>
      </c>
      <c r="BO43" s="20" t="str">
        <f>ZZZ__FnCalls!F67</f>
        <v>Jan 2015</v>
      </c>
      <c r="BP43" s="20" t="str">
        <f>ZZZ__FnCalls!F68</f>
        <v>Feb 2015</v>
      </c>
      <c r="BQ43" s="20" t="str">
        <f>ZZZ__FnCalls!F69</f>
        <v>Mar 2015</v>
      </c>
      <c r="BR43" s="20" t="str">
        <f>ZZZ__FnCalls!F70</f>
        <v>Apr 2015</v>
      </c>
      <c r="BS43" s="20" t="str">
        <f>ZZZ__FnCalls!F71</f>
        <v>May 2015</v>
      </c>
      <c r="BT43" s="20" t="str">
        <f>ZZZ__FnCalls!F72</f>
        <v>Jun 2015</v>
      </c>
      <c r="BU43" s="20" t="str">
        <f>ZZZ__FnCalls!F73</f>
        <v>Jul 2015</v>
      </c>
      <c r="BV43" s="20" t="str">
        <f>ZZZ__FnCalls!F74</f>
        <v>Aug 2015</v>
      </c>
      <c r="BW43" s="20" t="str">
        <f>ZZZ__FnCalls!F75</f>
        <v>Sep 2015</v>
      </c>
      <c r="BX43" s="20" t="str">
        <f>ZZZ__FnCalls!F76</f>
        <v>Oct 2015</v>
      </c>
      <c r="BY43" s="20" t="str">
        <f>ZZZ__FnCalls!F77</f>
        <v>Nov 2015</v>
      </c>
      <c r="BZ43" s="20" t="str">
        <f>ZZZ__FnCalls!F78</f>
        <v>Dec 2015</v>
      </c>
      <c r="CA43" s="21" t="str">
        <f>ZZZ__FnCalls!H67</f>
        <v>2015</v>
      </c>
      <c r="CB43" s="20" t="str">
        <f>ZZZ__FnCalls!F79</f>
        <v>Jan 2016</v>
      </c>
      <c r="CC43" s="20" t="str">
        <f>ZZZ__FnCalls!F80</f>
        <v>Feb 2016</v>
      </c>
      <c r="CD43" s="20" t="str">
        <f>ZZZ__FnCalls!F81</f>
        <v>Mar 2016</v>
      </c>
      <c r="CE43" s="20" t="str">
        <f>ZZZ__FnCalls!F82</f>
        <v>Apr 2016</v>
      </c>
      <c r="CF43" s="20" t="str">
        <f>ZZZ__FnCalls!F83</f>
        <v>May 2016</v>
      </c>
      <c r="CG43" s="20" t="str">
        <f>ZZZ__FnCalls!F84</f>
        <v>Jun 2016</v>
      </c>
      <c r="CH43" s="20" t="str">
        <f>ZZZ__FnCalls!F85</f>
        <v>Jul 2016</v>
      </c>
      <c r="CI43" s="20" t="str">
        <f>ZZZ__FnCalls!F86</f>
        <v>Aug 2016</v>
      </c>
      <c r="CJ43" s="20" t="str">
        <f>ZZZ__FnCalls!F87</f>
        <v>Sep 2016</v>
      </c>
      <c r="CK43" s="20" t="str">
        <f>ZZZ__FnCalls!F88</f>
        <v>Oct 2016</v>
      </c>
      <c r="CL43" s="20" t="str">
        <f>ZZZ__FnCalls!F89</f>
        <v>Nov 2016</v>
      </c>
      <c r="CM43" s="20" t="str">
        <f>ZZZ__FnCalls!F90</f>
        <v>Dec 2016</v>
      </c>
      <c r="CN43" s="21" t="str">
        <f>ZZZ__FnCalls!H79</f>
        <v>2016</v>
      </c>
      <c r="CO43" s="20" t="str">
        <f>ZZZ__FnCalls!F91</f>
        <v>Jan 2017</v>
      </c>
      <c r="CP43" s="20" t="str">
        <f>ZZZ__FnCalls!F92</f>
        <v>Feb 2017</v>
      </c>
      <c r="CQ43" s="20" t="str">
        <f>ZZZ__FnCalls!F93</f>
        <v>Mar 2017</v>
      </c>
      <c r="CR43" s="20" t="str">
        <f>ZZZ__FnCalls!F94</f>
        <v>Apr 2017</v>
      </c>
      <c r="CS43" s="20" t="str">
        <f>ZZZ__FnCalls!F95</f>
        <v>May 2017</v>
      </c>
      <c r="CT43" s="20" t="str">
        <f>ZZZ__FnCalls!F96</f>
        <v>Jun 2017</v>
      </c>
      <c r="CU43" s="20" t="str">
        <f>ZZZ__FnCalls!F97</f>
        <v>Jul 2017</v>
      </c>
      <c r="CV43" s="20" t="str">
        <f>ZZZ__FnCalls!F98</f>
        <v>Aug 2017</v>
      </c>
      <c r="CW43" s="20" t="str">
        <f>ZZZ__FnCalls!F99</f>
        <v>Sep 2017</v>
      </c>
      <c r="CX43" s="20" t="str">
        <f>ZZZ__FnCalls!F100</f>
        <v>Oct 2017</v>
      </c>
      <c r="CY43" s="20" t="str">
        <f>ZZZ__FnCalls!F101</f>
        <v>Nov 2017</v>
      </c>
      <c r="CZ43" s="20" t="str">
        <f>ZZZ__FnCalls!F102</f>
        <v>Dec 2017</v>
      </c>
      <c r="DA43" s="21" t="str">
        <f>ZZZ__FnCalls!H91</f>
        <v>2017</v>
      </c>
      <c r="DB43" s="20" t="str">
        <f>ZZZ__FnCalls!F103</f>
        <v>Jan 2018</v>
      </c>
      <c r="DC43" s="20" t="str">
        <f>ZZZ__FnCalls!F104</f>
        <v>Feb 2018</v>
      </c>
      <c r="DD43" s="20" t="str">
        <f>ZZZ__FnCalls!F105</f>
        <v>Mar 2018</v>
      </c>
      <c r="DE43" s="20" t="str">
        <f>ZZZ__FnCalls!F106</f>
        <v>Apr 2018</v>
      </c>
      <c r="DF43" s="20" t="str">
        <f>ZZZ__FnCalls!F107</f>
        <v>May 2018</v>
      </c>
      <c r="DG43" s="20" t="str">
        <f>ZZZ__FnCalls!F108</f>
        <v>Jun 2018</v>
      </c>
      <c r="DH43" s="20" t="str">
        <f>ZZZ__FnCalls!F109</f>
        <v>Jul 2018</v>
      </c>
      <c r="DI43" s="20" t="str">
        <f>ZZZ__FnCalls!F110</f>
        <v>Aug 2018</v>
      </c>
      <c r="DJ43" s="20" t="str">
        <f>ZZZ__FnCalls!F111</f>
        <v>Sep 2018</v>
      </c>
      <c r="DK43" s="20" t="str">
        <f>ZZZ__FnCalls!F112</f>
        <v>Oct 2018</v>
      </c>
      <c r="DL43" s="20" t="str">
        <f>ZZZ__FnCalls!F113</f>
        <v>Nov 2018</v>
      </c>
      <c r="DM43" s="20" t="str">
        <f>ZZZ__FnCalls!F114</f>
        <v>Dec 2018</v>
      </c>
      <c r="DN43" s="21" t="str">
        <f>ZZZ__FnCalls!H103</f>
        <v>2018</v>
      </c>
      <c r="DO43" s="20" t="str">
        <f>ZZZ__FnCalls!F115</f>
        <v>Jan 2019</v>
      </c>
      <c r="DP43" s="20" t="str">
        <f>ZZZ__FnCalls!F116</f>
        <v>Feb 2019</v>
      </c>
      <c r="DQ43" s="20" t="str">
        <f>ZZZ__FnCalls!F117</f>
        <v>Mar 2019</v>
      </c>
      <c r="DR43" s="20" t="str">
        <f>ZZZ__FnCalls!F118</f>
        <v>Apr 2019</v>
      </c>
      <c r="DS43" s="20" t="str">
        <f>ZZZ__FnCalls!F119</f>
        <v>May 2019</v>
      </c>
      <c r="DT43" s="20" t="str">
        <f>ZZZ__FnCalls!F120</f>
        <v>Jun 2019</v>
      </c>
      <c r="DU43" s="20" t="str">
        <f>ZZZ__FnCalls!F121</f>
        <v>Jul 2019</v>
      </c>
      <c r="DV43" s="20" t="str">
        <f>ZZZ__FnCalls!F122</f>
        <v>Aug 2019</v>
      </c>
      <c r="DW43" s="20" t="str">
        <f>ZZZ__FnCalls!F123</f>
        <v>Sep 2019</v>
      </c>
      <c r="DX43" s="20" t="str">
        <f>ZZZ__FnCalls!F124</f>
        <v>Oct 2019</v>
      </c>
      <c r="DY43" s="20" t="str">
        <f>ZZZ__FnCalls!F125</f>
        <v>Nov 2019</v>
      </c>
      <c r="DZ43" s="20" t="str">
        <f>ZZZ__FnCalls!F126</f>
        <v>Dec 2019</v>
      </c>
      <c r="EA43" s="21" t="str">
        <f>ZZZ__FnCalls!H115</f>
        <v>2019</v>
      </c>
      <c r="EB43" s="20" t="str">
        <f>ZZZ__FnCalls!F127</f>
        <v>Jan 2020</v>
      </c>
      <c r="EC43" s="20" t="str">
        <f>ZZZ__FnCalls!F128</f>
        <v>Feb 2020</v>
      </c>
      <c r="ED43" s="20" t="str">
        <f>ZZZ__FnCalls!F129</f>
        <v>Mar 2020</v>
      </c>
      <c r="EE43" s="20" t="str">
        <f>ZZZ__FnCalls!F130</f>
        <v>Apr 2020</v>
      </c>
      <c r="EF43" s="20" t="str">
        <f>ZZZ__FnCalls!F131</f>
        <v>May 2020</v>
      </c>
      <c r="EG43" s="20" t="str">
        <f>ZZZ__FnCalls!F132</f>
        <v>Jun 2020</v>
      </c>
      <c r="EH43" s="20" t="str">
        <f>ZZZ__FnCalls!F133</f>
        <v>Jul 2020</v>
      </c>
      <c r="EI43" s="20" t="str">
        <f>ZZZ__FnCalls!F134</f>
        <v>Aug 2020</v>
      </c>
      <c r="EJ43" s="20" t="str">
        <f>ZZZ__FnCalls!F135</f>
        <v>Sep 2020</v>
      </c>
      <c r="EK43" s="20" t="str">
        <f>ZZZ__FnCalls!F136</f>
        <v>Oct 2020</v>
      </c>
      <c r="EL43" s="20" t="str">
        <f>ZZZ__FnCalls!F137</f>
        <v>Nov 2020</v>
      </c>
      <c r="EM43" s="20" t="str">
        <f>ZZZ__FnCalls!F138</f>
        <v>Dec 2020</v>
      </c>
      <c r="EN43" s="21" t="str">
        <f>ZZZ__FnCalls!H127</f>
        <v>2020</v>
      </c>
    </row>
    <row r="44" spans="1:144" ht="12.75" customHeight="1" outlineLevel="1">
      <c r="A44" s="7" t="str">
        <f>Labels!B64</f>
        <v>Output</v>
      </c>
      <c r="B44" s="22">
        <f ca="1">B45*(1-Inputs!B21)+B11*Inputs!B21+B46</f>
        <v>1212830.1780669494</v>
      </c>
      <c r="C44" s="22">
        <f ca="1">C45*(1-Inputs!B21)+C11*Inputs!B21+C46</f>
        <v>1147570.6931959693</v>
      </c>
      <c r="D44" s="22">
        <f ca="1">D45*(1-Inputs!B21)+D11*Inputs!B21+D46</f>
        <v>1199310.7545985745</v>
      </c>
      <c r="E44" s="22">
        <f ca="1">E45*(1-Inputs!B21)+E11*Inputs!B21+E46</f>
        <v>1149258.8625886019</v>
      </c>
      <c r="F44" s="22">
        <f ca="1">F45*(1-Inputs!B21)+F11*Inputs!B21+F46</f>
        <v>1165076.6419333925</v>
      </c>
      <c r="G44" s="22">
        <f ca="1">G45*(1-Inputs!B21)+G11*Inputs!B21+G46</f>
        <v>1148058.5774480416</v>
      </c>
      <c r="H44" s="22">
        <f ca="1">H45*(1-Inputs!B21)+H11*Inputs!B21+H46</f>
        <v>1158314.8624849452</v>
      </c>
      <c r="I44" s="22">
        <f ca="1">I45*(1-Inputs!B21)+I11*Inputs!B21+I46</f>
        <v>1141626.2678232125</v>
      </c>
      <c r="J44" s="22">
        <f ca="1">J45*(1-Inputs!B21)+J11*Inputs!B21+J46</f>
        <v>1142409.7864122619</v>
      </c>
      <c r="K44" s="22">
        <f ca="1">K45*(1-Inputs!B21)+K11*Inputs!B21+K46</f>
        <v>1215224.5301251016</v>
      </c>
      <c r="L44" s="22">
        <f ca="1">L45*(1-Inputs!B21)+L11*Inputs!B21+L46</f>
        <v>1163560.5330064464</v>
      </c>
      <c r="M44" s="22">
        <f ca="1">M45*(1-Inputs!B21)+M11*Inputs!B21+M46</f>
        <v>1162503.1865407701</v>
      </c>
      <c r="N44" s="23">
        <f ca="1">SUM(B44:M44)</f>
        <v>14005744.874224266</v>
      </c>
      <c r="O44" s="22">
        <f ca="1">O45*(1-Inputs!B21)+O11*Inputs!B21+O46</f>
        <v>1131017.5472474888</v>
      </c>
      <c r="P44" s="22">
        <f ca="1">P45*(1-Inputs!B21)+P11*Inputs!B21+P46</f>
        <v>1185755.8536510139</v>
      </c>
      <c r="Q44" s="22">
        <f ca="1">Q45*(1-Inputs!B21)+Q11*Inputs!B21+Q46</f>
        <v>1148764.2019095751</v>
      </c>
      <c r="R44" s="22">
        <f ca="1">R45*(1-Inputs!B21)+R11*Inputs!B21+R46</f>
        <v>1146587.9065150088</v>
      </c>
      <c r="S44" s="22">
        <f ca="1">S45*(1-Inputs!B21)+S11*Inputs!B21+S46</f>
        <v>1164730.6983838952</v>
      </c>
      <c r="T44" s="22">
        <f ca="1">T45*(1-Inputs!B21)+T11*Inputs!B21+T46</f>
        <v>1153429.5982874434</v>
      </c>
      <c r="U44" s="22">
        <f ca="1">U45*(1-Inputs!B21)+U11*Inputs!B21+U46</f>
        <v>1122694.1534327597</v>
      </c>
      <c r="V44" s="22">
        <f ca="1">V45*(1-Inputs!B21)+V11*Inputs!B21+V46</f>
        <v>1156674.371011897</v>
      </c>
      <c r="W44" s="22">
        <f ca="1">W45*(1-Inputs!B21)+W11*Inputs!B21+W46</f>
        <v>1140101.0107690615</v>
      </c>
      <c r="X44" s="22">
        <f ca="1">X45*(1-Inputs!B21)+X11*Inputs!B21+X46</f>
        <v>1138519.1520257208</v>
      </c>
      <c r="Y44" s="22">
        <f ca="1">Y45*(1-Inputs!B21)+Y11*Inputs!B21+Y46</f>
        <v>1131264.1587948254</v>
      </c>
      <c r="Z44" s="22">
        <f ca="1">Z45*(1-Inputs!B21)+Z11*Inputs!B21+Z46</f>
        <v>1125994.1979162737</v>
      </c>
      <c r="AA44" s="23">
        <f ca="1">SUM(O44:Z44)</f>
        <v>13745532.849944964</v>
      </c>
      <c r="AB44" s="22">
        <f ca="1">AB45*(1-Inputs!B21)+AB11*Inputs!B21+AB46</f>
        <v>1112052.9087281935</v>
      </c>
      <c r="AC44" s="22">
        <f ca="1">AC45*(1-Inputs!B21)+AC11*Inputs!B21+AC46</f>
        <v>1134878.4925507959</v>
      </c>
      <c r="AD44" s="22">
        <f ca="1">AD45*(1-Inputs!B21)+AD11*Inputs!B21+AD46</f>
        <v>1126769.8510298915</v>
      </c>
      <c r="AE44" s="22">
        <f ca="1">AE45*(1-Inputs!B21)+AE11*Inputs!B21+AE46</f>
        <v>1098710.9517898506</v>
      </c>
      <c r="AF44" s="22">
        <f ca="1">AF45*(1-Inputs!B21)+AF11*Inputs!B21+AF46</f>
        <v>1095417.5605819284</v>
      </c>
      <c r="AG44" s="22">
        <f ca="1">AG45*(1-Inputs!B21)+AG11*Inputs!B21+AG46</f>
        <v>1104101.7203950332</v>
      </c>
      <c r="AH44" s="22">
        <f ca="1">AH45*(1-Inputs!B21)+AH11*Inputs!B21+AH46</f>
        <v>1072997.0229243035</v>
      </c>
      <c r="AI44" s="22">
        <f ca="1">AI45*(1-Inputs!B21)+AI11*Inputs!B21+AI46</f>
        <v>1141021.8519881095</v>
      </c>
      <c r="AJ44" s="22">
        <f ca="1">AJ45*(1-Inputs!B21)+AJ11*Inputs!B21+AJ46</f>
        <v>1138665.3759943973</v>
      </c>
      <c r="AK44" s="22">
        <f ca="1">AK45*(1-Inputs!B21)+AK11*Inputs!B21+AK46</f>
        <v>1099371.6448696116</v>
      </c>
      <c r="AL44" s="22">
        <f ca="1">AL45*(1-Inputs!B21)+AL11*Inputs!B21+AL46</f>
        <v>1126733.755619992</v>
      </c>
      <c r="AM44" s="22">
        <f ca="1">AM45*(1-Inputs!B21)+AM11*Inputs!B21+AM46</f>
        <v>1152311.359002087</v>
      </c>
      <c r="AN44" s="23">
        <f ca="1">SUM(AB44:AM44)</f>
        <v>13403032.495474193</v>
      </c>
      <c r="AO44" s="22">
        <f ca="1">AO45*(1-Inputs!B21)+AO11*Inputs!B21+AO46</f>
        <v>1093552.8499031614</v>
      </c>
      <c r="AP44" s="22">
        <f ca="1">AP45*(1-Inputs!B21)+AP11*Inputs!B21+AP46</f>
        <v>1093446.7912694137</v>
      </c>
      <c r="AQ44" s="22">
        <f ca="1">AQ45*(1-Inputs!B21)+AQ11*Inputs!B21+AQ46</f>
        <v>1079152.1973408551</v>
      </c>
      <c r="AR44" s="22">
        <f ca="1">AR45*(1-Inputs!B21)+AR11*Inputs!B21+AR46</f>
        <v>1112386.7039911235</v>
      </c>
      <c r="AS44" s="22">
        <f ca="1">AS45*(1-Inputs!B21)+AS11*Inputs!B21+AS46</f>
        <v>1166712.5941268345</v>
      </c>
      <c r="AT44" s="22">
        <f ca="1">AT45*(1-Inputs!B21)+AT11*Inputs!B21+AT46</f>
        <v>1054630.5348939593</v>
      </c>
      <c r="AU44" s="22">
        <f ca="1">AU45*(1-Inputs!B21)+AU11*Inputs!B21+AU46</f>
        <v>1099599.514177232</v>
      </c>
      <c r="AV44" s="22">
        <f ca="1">AV45*(1-Inputs!B21)+AV11*Inputs!B21+AV46</f>
        <v>1120574.4847942975</v>
      </c>
      <c r="AW44" s="22">
        <f ca="1">AW45*(1-Inputs!B21)+AW11*Inputs!B21+AW46</f>
        <v>1102407.9880610306</v>
      </c>
      <c r="AX44" s="22">
        <f ca="1">AX45*(1-Inputs!B21)+AX11*Inputs!B21+AX46</f>
        <v>1079504.9347869076</v>
      </c>
      <c r="AY44" s="22">
        <f ca="1">AY45*(1-Inputs!B21)+AY11*Inputs!B21+AY46</f>
        <v>1142108.3549208385</v>
      </c>
      <c r="AZ44" s="22">
        <f ca="1">AZ45*(1-Inputs!B21)+AZ11*Inputs!B21+AZ46</f>
        <v>1042683.9328500344</v>
      </c>
      <c r="BA44" s="23">
        <f ca="1">SUM(AO44:AZ44)</f>
        <v>13186760.88111569</v>
      </c>
      <c r="BB44" s="22">
        <f ca="1">BB45*(1-Inputs!B21)+BB11*Inputs!B21+BB46</f>
        <v>1134548.3866553067</v>
      </c>
      <c r="BC44" s="22">
        <f ca="1">BC45*(1-Inputs!B21)+BC11*Inputs!B21+BC46</f>
        <v>1077512.586952026</v>
      </c>
      <c r="BD44" s="22">
        <f ca="1">BD45*(1-Inputs!B21)+BD11*Inputs!B21+BD46</f>
        <v>1089805.56536107</v>
      </c>
      <c r="BE44" s="22">
        <f ca="1">BE45*(1-Inputs!B21)+BE11*Inputs!B21+BE46</f>
        <v>1093550.3612595671</v>
      </c>
      <c r="BF44" s="22">
        <f ca="1">BF45*(1-Inputs!B21)+BF11*Inputs!B21+BF46</f>
        <v>1120657.595953319</v>
      </c>
      <c r="BG44" s="22">
        <f ca="1">BG45*(1-Inputs!B21)+BG11*Inputs!B21+BG46</f>
        <v>1060159.1035557592</v>
      </c>
      <c r="BH44" s="22">
        <f ca="1">BH45*(1-Inputs!B21)+BH11*Inputs!B21+BH46</f>
        <v>1139135.8914264408</v>
      </c>
      <c r="BI44" s="22">
        <f ca="1">BI45*(1-Inputs!B21)+BI11*Inputs!B21+BI46</f>
        <v>1113194.101641987</v>
      </c>
      <c r="BJ44" s="22">
        <f ca="1">BJ45*(1-Inputs!B21)+BJ11*Inputs!B21+BJ46</f>
        <v>1055379.5609543603</v>
      </c>
      <c r="BK44" s="22">
        <f ca="1">BK45*(1-Inputs!B21)+BK11*Inputs!B21+BK46</f>
        <v>1112981.4630893187</v>
      </c>
      <c r="BL44" s="22">
        <f ca="1">BL45*(1-Inputs!B21)+BL11*Inputs!B21+BL46</f>
        <v>1107718.483932534</v>
      </c>
      <c r="BM44" s="22">
        <f ca="1">BM45*(1-Inputs!B21)+BM11*Inputs!B21+BM46</f>
        <v>1102694.66302467</v>
      </c>
      <c r="BN44" s="23">
        <f ca="1">SUM(BB44:BM44)</f>
        <v>13207337.763806358</v>
      </c>
      <c r="BO44" s="22">
        <f ca="1">BO45*(1-Inputs!B21)+BO11*Inputs!B21+BO46</f>
        <v>1041686.3720418272</v>
      </c>
      <c r="BP44" s="22">
        <f ca="1">BP45*(1-Inputs!B21)+BP11*Inputs!B21+BP46</f>
        <v>1053655.5261756142</v>
      </c>
      <c r="BQ44" s="22">
        <f ca="1">BQ45*(1-Inputs!B21)+BQ11*Inputs!B21+BQ46</f>
        <v>1115778.0913409221</v>
      </c>
      <c r="BR44" s="22">
        <f ca="1">BR45*(1-Inputs!B21)+BR11*Inputs!B21+BR46</f>
        <v>1081669.882121335</v>
      </c>
      <c r="BS44" s="22">
        <f ca="1">BS45*(1-Inputs!B21)+BS11*Inputs!B21+BS46</f>
        <v>1077749.6175966812</v>
      </c>
      <c r="BT44" s="22">
        <f ca="1">BT45*(1-Inputs!B21)+BT11*Inputs!B21+BT46</f>
        <v>1117010.951451025</v>
      </c>
      <c r="BU44" s="22">
        <f ca="1">BU45*(1-Inputs!B21)+BU11*Inputs!B21+BU46</f>
        <v>1078823.2717441141</v>
      </c>
      <c r="BV44" s="22">
        <f ca="1">BV45*(1-Inputs!B21)+BV11*Inputs!B21+BV46</f>
        <v>1119543.5037597297</v>
      </c>
      <c r="BW44" s="22">
        <f ca="1">BW45*(1-Inputs!B21)+BW11*Inputs!B21+BW46</f>
        <v>1073050.3382014886</v>
      </c>
      <c r="BX44" s="22">
        <f ca="1">BX45*(1-Inputs!B21)+BX11*Inputs!B21+BX46</f>
        <v>1057271.5342750859</v>
      </c>
      <c r="BY44" s="22">
        <f ca="1">BY45*(1-Inputs!B21)+BY11*Inputs!B21+BY46</f>
        <v>1029887.6058988576</v>
      </c>
      <c r="BZ44" s="22">
        <f ca="1">BZ45*(1-Inputs!B21)+BZ11*Inputs!B21+BZ46</f>
        <v>1051954.1760882342</v>
      </c>
      <c r="CA44" s="23">
        <f ca="1">SUM(BO44:BZ44)</f>
        <v>12898080.870694917</v>
      </c>
      <c r="CB44" s="22">
        <f ca="1">CB45*(1-Inputs!B21)+CB11*Inputs!B21+CB46</f>
        <v>1043597.656399424</v>
      </c>
      <c r="CC44" s="22">
        <f ca="1">CC45*(1-Inputs!B21)+CC11*Inputs!B21+CC46</f>
        <v>1089563.6672487312</v>
      </c>
      <c r="CD44" s="22">
        <f ca="1">CD45*(1-Inputs!B21)+CD11*Inputs!B21+CD46</f>
        <v>1036294.6183263075</v>
      </c>
      <c r="CE44" s="22">
        <f ca="1">CE45*(1-Inputs!B21)+CE11*Inputs!B21+CE46</f>
        <v>1112557.8605445614</v>
      </c>
      <c r="CF44" s="22">
        <f ca="1">CF45*(1-Inputs!B21)+CF11*Inputs!B21+CF46</f>
        <v>1059527.1157647916</v>
      </c>
      <c r="CG44" s="22">
        <f ca="1">CG45*(1-Inputs!B21)+CG11*Inputs!B21+CG46</f>
        <v>1071189.7044120634</v>
      </c>
      <c r="CH44" s="22">
        <f ca="1">CH45*(1-Inputs!B21)+CH11*Inputs!B21+CH46</f>
        <v>1103315.1788695534</v>
      </c>
      <c r="CI44" s="22">
        <f ca="1">CI45*(1-Inputs!B21)+CI11*Inputs!B21+CI46</f>
        <v>1036233.1325758778</v>
      </c>
      <c r="CJ44" s="22">
        <f ca="1">CJ45*(1-Inputs!B21)+CJ11*Inputs!B21+CJ46</f>
        <v>1089940.7309288706</v>
      </c>
      <c r="CK44" s="22">
        <f ca="1">CK45*(1-Inputs!B21)+CK11*Inputs!B21+CK46</f>
        <v>1085734.1255352558</v>
      </c>
      <c r="CL44" s="22">
        <f ca="1">CL45*(1-Inputs!B21)+CL11*Inputs!B21+CL46</f>
        <v>1055300.8350831473</v>
      </c>
      <c r="CM44" s="22">
        <f ca="1">CM45*(1-Inputs!B21)+CM11*Inputs!B21+CM46</f>
        <v>1023472.7838487551</v>
      </c>
      <c r="CN44" s="23">
        <f ca="1">SUM(CB44:CM44)</f>
        <v>12806727.409537338</v>
      </c>
      <c r="CO44" s="22">
        <f ca="1">CO45*(1-Inputs!B21)+CO11*Inputs!B21+CO46</f>
        <v>1013585.7498656866</v>
      </c>
      <c r="CP44" s="22">
        <f ca="1">CP45*(1-Inputs!B21)+CP11*Inputs!B21+CP46</f>
        <v>1073661.0296474842</v>
      </c>
      <c r="CQ44" s="22">
        <f ca="1">CQ45*(1-Inputs!B21)+CQ11*Inputs!B21+CQ46</f>
        <v>1014421.4106690971</v>
      </c>
      <c r="CR44" s="22">
        <f ca="1">CR45*(1-Inputs!B21)+CR11*Inputs!B21+CR46</f>
        <v>1045523.3939740963</v>
      </c>
      <c r="CS44" s="22">
        <f ca="1">CS45*(1-Inputs!B21)+CS11*Inputs!B21+CS46</f>
        <v>1037093.2008116938</v>
      </c>
      <c r="CT44" s="22">
        <f ca="1">CT45*(1-Inputs!B21)+CT11*Inputs!B21+CT46</f>
        <v>1039662.4122981402</v>
      </c>
      <c r="CU44" s="22">
        <f ca="1">CU45*(1-Inputs!B21)+CU11*Inputs!B21+CU46</f>
        <v>1087171.0492958224</v>
      </c>
      <c r="CV44" s="22">
        <f ca="1">CV45*(1-Inputs!B21)+CV11*Inputs!B21+CV46</f>
        <v>1095262.8232965926</v>
      </c>
      <c r="CW44" s="22">
        <f ca="1">CW45*(1-Inputs!B21)+CW11*Inputs!B21+CW46</f>
        <v>1071952.3345868508</v>
      </c>
      <c r="CX44" s="22">
        <f ca="1">CX45*(1-Inputs!B21)+CX11*Inputs!B21+CX46</f>
        <v>1071687.2798109145</v>
      </c>
      <c r="CY44" s="22">
        <f ca="1">CY45*(1-Inputs!B21)+CY11*Inputs!B21+CY46</f>
        <v>1061894.6053536099</v>
      </c>
      <c r="CZ44" s="22">
        <f ca="1">CZ45*(1-Inputs!B21)+CZ11*Inputs!B21+CZ46</f>
        <v>1044882.8397554416</v>
      </c>
      <c r="DA44" s="23">
        <f ca="1">SUM(CO44:CZ44)</f>
        <v>12656798.129365431</v>
      </c>
      <c r="DB44" s="22">
        <f ca="1">DB45*(1-Inputs!B21)+DB11*Inputs!B21+DB46</f>
        <v>995303.73825363407</v>
      </c>
      <c r="DC44" s="22">
        <f ca="1">DC45*(1-Inputs!B21)+DC11*Inputs!B21+DC46</f>
        <v>1034860.6067738901</v>
      </c>
      <c r="DD44" s="22">
        <f ca="1">DD45*(1-Inputs!B21)+DD11*Inputs!B21+DD46</f>
        <v>1074720.4548323289</v>
      </c>
      <c r="DE44" s="22">
        <f ca="1">DE45*(1-Inputs!B21)+DE11*Inputs!B21+DE46</f>
        <v>1028319.0793332218</v>
      </c>
      <c r="DF44" s="22">
        <f ca="1">DF45*(1-Inputs!B21)+DF11*Inputs!B21+DF46</f>
        <v>996918.73455967742</v>
      </c>
      <c r="DG44" s="22">
        <f ca="1">DG45*(1-Inputs!B21)+DG11*Inputs!B21+DG46</f>
        <v>1022761.1792714932</v>
      </c>
      <c r="DH44" s="22">
        <f ca="1">DH45*(1-Inputs!B21)+DH11*Inputs!B21+DH46</f>
        <v>1081990.1535000135</v>
      </c>
      <c r="DI44" s="22">
        <f ca="1">DI45*(1-Inputs!B21)+DI11*Inputs!B21+DI46</f>
        <v>1021667.7738440306</v>
      </c>
      <c r="DJ44" s="22">
        <f ca="1">DJ45*(1-Inputs!B21)+DJ11*Inputs!B21+DJ46</f>
        <v>1046694.9529015383</v>
      </c>
      <c r="DK44" s="22">
        <f ca="1">DK45*(1-Inputs!B21)+DK11*Inputs!B21+DK46</f>
        <v>1032574.9404207426</v>
      </c>
      <c r="DL44" s="22">
        <f ca="1">DL45*(1-Inputs!B21)+DL11*Inputs!B21+DL46</f>
        <v>1033787.9130649221</v>
      </c>
      <c r="DM44" s="22">
        <f ca="1">DM45*(1-Inputs!B21)+DM11*Inputs!B21+DM46</f>
        <v>1025829.9315799087</v>
      </c>
      <c r="DN44" s="23">
        <f ca="1">SUM(DB44:DM44)</f>
        <v>12395429.4583354</v>
      </c>
      <c r="DO44" s="22">
        <f ca="1">DO45*(1-Inputs!B21)+DO11*Inputs!B21+DO46</f>
        <v>1029674.4434565017</v>
      </c>
      <c r="DP44" s="22">
        <f ca="1">DP45*(1-Inputs!B21)+DP11*Inputs!B21+DP46</f>
        <v>982983.62746302306</v>
      </c>
      <c r="DQ44" s="22">
        <f ca="1">DQ45*(1-Inputs!B21)+DQ11*Inputs!B21+DQ46</f>
        <v>1063875.3035403851</v>
      </c>
      <c r="DR44" s="22">
        <f ca="1">DR45*(1-Inputs!B21)+DR11*Inputs!B21+DR46</f>
        <v>1026887.0005929177</v>
      </c>
      <c r="DS44" s="22">
        <f ca="1">DS45*(1-Inputs!B21)+DS11*Inputs!B21+DS46</f>
        <v>1075463.2198713704</v>
      </c>
      <c r="DT44" s="22">
        <f ca="1">DT45*(1-Inputs!B21)+DT11*Inputs!B21+DT46</f>
        <v>978360.93372563866</v>
      </c>
      <c r="DU44" s="22">
        <f ca="1">DU45*(1-Inputs!B21)+DU11*Inputs!B21+DU46</f>
        <v>985388.9428407324</v>
      </c>
      <c r="DV44" s="22">
        <f ca="1">DV45*(1-Inputs!B21)+DV11*Inputs!B21+DV46</f>
        <v>1051829.1137901058</v>
      </c>
      <c r="DW44" s="22">
        <f ca="1">DW45*(1-Inputs!B21)+DW11*Inputs!B21+DW46</f>
        <v>1055294.8896791451</v>
      </c>
      <c r="DX44" s="22">
        <f ca="1">DX45*(1-Inputs!B21)+DX11*Inputs!B21+DX46</f>
        <v>1033112.7999839096</v>
      </c>
      <c r="DY44" s="22">
        <f ca="1">DY45*(1-Inputs!B21)+DY11*Inputs!B21+DY46</f>
        <v>1039114.5356858089</v>
      </c>
      <c r="DZ44" s="22">
        <f ca="1">DZ45*(1-Inputs!B21)+DZ11*Inputs!B21+DZ46</f>
        <v>1005509.908738439</v>
      </c>
      <c r="EA44" s="23">
        <f ca="1">SUM(DO44:DZ44)</f>
        <v>12327494.719367977</v>
      </c>
      <c r="EB44" s="22">
        <f ca="1">EB45*(1-Inputs!B21)+EB11*Inputs!B21+EB46</f>
        <v>1065607.9415284002</v>
      </c>
      <c r="EC44" s="22">
        <f ca="1">EC45*(1-Inputs!B21)+EC11*Inputs!B21+EC46</f>
        <v>1047555.124259153</v>
      </c>
      <c r="ED44" s="22">
        <f ca="1">ED45*(1-Inputs!B21)+ED11*Inputs!B21+ED46</f>
        <v>998375.97864945629</v>
      </c>
      <c r="EE44" s="22">
        <f ca="1">EE45*(1-Inputs!B21)+EE11*Inputs!B21+EE46</f>
        <v>1002688.204175257</v>
      </c>
      <c r="EF44" s="22">
        <f ca="1">EF45*(1-Inputs!B21)+EF11*Inputs!B21+EF46</f>
        <v>1035172.0940613819</v>
      </c>
      <c r="EG44" s="22">
        <f ca="1">EG45*(1-Inputs!B21)+EG11*Inputs!B21+EG46</f>
        <v>971529.08299997926</v>
      </c>
      <c r="EH44" s="22">
        <f ca="1">EH45*(1-Inputs!B21)+EH11*Inputs!B21+EH46</f>
        <v>1058894.0949388733</v>
      </c>
      <c r="EI44" s="22">
        <f ca="1">EI45*(1-Inputs!B21)+EI11*Inputs!B21+EI46</f>
        <v>1009638.5842154894</v>
      </c>
      <c r="EJ44" s="22">
        <f ca="1">EJ45*(1-Inputs!B21)+EJ11*Inputs!B21+EJ46</f>
        <v>1038975.5785368892</v>
      </c>
      <c r="EK44" s="22">
        <f ca="1">EK45*(1-Inputs!B21)+EK11*Inputs!B21+EK46</f>
        <v>1019599.502457578</v>
      </c>
      <c r="EL44" s="22">
        <f ca="1">EL45*(1-Inputs!B21)+EL11*Inputs!B21+EL46</f>
        <v>1009106.6124369031</v>
      </c>
      <c r="EM44" s="22">
        <f ca="1">EM45*(1-Inputs!B21)+EM11*Inputs!B21+EM46</f>
        <v>1032497.2773810501</v>
      </c>
      <c r="EN44" s="23">
        <f ca="1">SUM(EB44:EM44)</f>
        <v>12289640.07564041</v>
      </c>
    </row>
    <row r="45" spans="1:144" ht="12.75" customHeight="1" outlineLevel="1">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1166617.6665582524</v>
      </c>
      <c r="E45" s="24">
        <f ca="1">'(Other Computations)'!B8*(E28/Inputs!B27)^(1-Inputs!B20)*(E19/'(Other Computations)'!B194)^Inputs!B20</f>
        <v>1166533.1425108886</v>
      </c>
      <c r="F45" s="24">
        <f ca="1">'(Other Computations)'!B8*(F28/Inputs!B27)^(1-Inputs!B20)*(F19/'(Other Computations)'!B194)^Inputs!B20</f>
        <v>1166414.2577927727</v>
      </c>
      <c r="G45" s="24">
        <f ca="1">'(Other Computations)'!B8*(G28/Inputs!B27)^(1-Inputs!B20)*(G19/'(Other Computations)'!B194)^Inputs!B20</f>
        <v>1166265.8530456566</v>
      </c>
      <c r="H45" s="24">
        <f ca="1">'(Other Computations)'!B8*(H28/Inputs!B27)^(1-Inputs!B20)*(H19/'(Other Computations)'!B194)^Inputs!B20</f>
        <v>1166086.7719940008</v>
      </c>
      <c r="I45" s="24">
        <f ca="1">'(Other Computations)'!B8*(I28/Inputs!B27)^(1-Inputs!B20)*(I19/'(Other Computations)'!B194)^Inputs!B20</f>
        <v>1165870.878419169</v>
      </c>
      <c r="J45" s="24">
        <f ca="1">'(Other Computations)'!B8*(J28/Inputs!B27)^(1-Inputs!B20)*(J19/'(Other Computations)'!B194)^Inputs!B20</f>
        <v>1165619.8637295095</v>
      </c>
      <c r="K45" s="24">
        <f ca="1">'(Other Computations)'!B8*(K28/Inputs!B27)^(1-Inputs!B20)*(K19/'(Other Computations)'!B194)^Inputs!B20</f>
        <v>1165341.9813367426</v>
      </c>
      <c r="L45" s="24">
        <f ca="1">'(Other Computations)'!B8*(L28/Inputs!B27)^(1-Inputs!B20)*(L19/'(Other Computations)'!B194)^Inputs!B20</f>
        <v>1165035.8972485815</v>
      </c>
      <c r="M45" s="24">
        <f ca="1">'(Other Computations)'!B8*(M28/Inputs!B27)^(1-Inputs!B20)*(M19/'(Other Computations)'!B194)^Inputs!B20</f>
        <v>1164691.4730688063</v>
      </c>
      <c r="N45" s="25">
        <f ca="1">SUM(B45:M45)</f>
        <v>13991811.119037714</v>
      </c>
      <c r="O45" s="24">
        <f ca="1">'(Other Computations)'!B8*(O28/Inputs!B27)^(1-Inputs!B20)*(O19/'(Other Computations)'!B194)^Inputs!B20</f>
        <v>1164325.5916897431</v>
      </c>
      <c r="P45" s="24">
        <f ca="1">'(Other Computations)'!B8*(P28/Inputs!B27)^(1-Inputs!B20)*(P19/'(Other Computations)'!B194)^Inputs!B20</f>
        <v>1163940.1226696994</v>
      </c>
      <c r="Q45" s="24">
        <f ca="1">'(Other Computations)'!B8*(Q28/Inputs!B27)^(1-Inputs!B20)*(Q19/'(Other Computations)'!B194)^Inputs!B20</f>
        <v>1163520.8905063155</v>
      </c>
      <c r="R45" s="24">
        <f ca="1">'(Other Computations)'!B8*(R28/Inputs!B27)^(1-Inputs!B20)*(R19/'(Other Computations)'!B194)^Inputs!B20</f>
        <v>1163069.8146581352</v>
      </c>
      <c r="S45" s="24">
        <f ca="1">'(Other Computations)'!B8*(S28/Inputs!B27)^(1-Inputs!B20)*(S19/'(Other Computations)'!B194)^Inputs!B20</f>
        <v>1162597.1743646404</v>
      </c>
      <c r="T45" s="24">
        <f ca="1">'(Other Computations)'!B8*(T28/Inputs!B27)^(1-Inputs!B20)*(T19/'(Other Computations)'!B194)^Inputs!B20</f>
        <v>1162092.2070054968</v>
      </c>
      <c r="U45" s="24">
        <f ca="1">'(Other Computations)'!B8*(U28/Inputs!B27)^(1-Inputs!B20)*(U19/'(Other Computations)'!B194)^Inputs!B20</f>
        <v>1161557.5164289654</v>
      </c>
      <c r="V45" s="24">
        <f ca="1">'(Other Computations)'!B8*(V28/Inputs!B27)^(1-Inputs!B20)*(V19/'(Other Computations)'!B194)^Inputs!B20</f>
        <v>1161003.0246602362</v>
      </c>
      <c r="W45" s="24">
        <f ca="1">'(Other Computations)'!B8*(W28/Inputs!B27)^(1-Inputs!B20)*(W19/'(Other Computations)'!B194)^Inputs!B20</f>
        <v>1160420.3260446552</v>
      </c>
      <c r="X45" s="24">
        <f ca="1">'(Other Computations)'!B8*(X28/Inputs!B27)^(1-Inputs!B20)*(X19/'(Other Computations)'!B194)^Inputs!B20</f>
        <v>1159810.1574123735</v>
      </c>
      <c r="Y45" s="24">
        <f ca="1">'(Other Computations)'!B8*(Y28/Inputs!B27)^(1-Inputs!B20)*(Y19/'(Other Computations)'!B194)^Inputs!B20</f>
        <v>1159184.7683225428</v>
      </c>
      <c r="Z45" s="24">
        <f ca="1">'(Other Computations)'!B8*(Z28/Inputs!B27)^(1-Inputs!B20)*(Z19/'(Other Computations)'!B194)^Inputs!B20</f>
        <v>1158542.483360765</v>
      </c>
      <c r="AA45" s="25">
        <f ca="1">SUM(O45:Z45)</f>
        <v>13940064.077123569</v>
      </c>
      <c r="AB45" s="24">
        <f ca="1">'(Other Computations)'!B8*(AB28/Inputs!B27)^(1-Inputs!B20)*(AB19/'(Other Computations)'!B194)^Inputs!B20</f>
        <v>1157881.8510987598</v>
      </c>
      <c r="AC45" s="24">
        <f ca="1">'(Other Computations)'!B8*(AC28/Inputs!B27)^(1-Inputs!B20)*(AC19/'(Other Computations)'!B194)^Inputs!B20</f>
        <v>1157206.4785746227</v>
      </c>
      <c r="AD45" s="24">
        <f ca="1">'(Other Computations)'!B8*(AD28/Inputs!B27)^(1-Inputs!B20)*(AD19/'(Other Computations)'!B194)^Inputs!B20</f>
        <v>1156523.2474001199</v>
      </c>
      <c r="AE45" s="24">
        <f ca="1">'(Other Computations)'!B8*(AE28/Inputs!B27)^(1-Inputs!B20)*(AE19/'(Other Computations)'!B194)^Inputs!B20</f>
        <v>1155818.5812916541</v>
      </c>
      <c r="AF45" s="24">
        <f ca="1">'(Other Computations)'!B8*(AF28/Inputs!B27)^(1-Inputs!B20)*(AF19/'(Other Computations)'!B194)^Inputs!B20</f>
        <v>1155097.5246441066</v>
      </c>
      <c r="AG45" s="24">
        <f ca="1">'(Other Computations)'!B8*(AG28/Inputs!B27)^(1-Inputs!B20)*(AG19/'(Other Computations)'!B194)^Inputs!B20</f>
        <v>1154359.4774112417</v>
      </c>
      <c r="AH45" s="24">
        <f ca="1">'(Other Computations)'!B8*(AH28/Inputs!B27)^(1-Inputs!B20)*(AH19/'(Other Computations)'!B194)^Inputs!B20</f>
        <v>1153608.8525361477</v>
      </c>
      <c r="AI45" s="24">
        <f ca="1">'(Other Computations)'!B8*(AI28/Inputs!B27)^(1-Inputs!B20)*(AI19/'(Other Computations)'!B194)^Inputs!B20</f>
        <v>1152840.6238041855</v>
      </c>
      <c r="AJ45" s="24">
        <f ca="1">'(Other Computations)'!B8*(AJ28/Inputs!B27)^(1-Inputs!B20)*(AJ19/'(Other Computations)'!B194)^Inputs!B20</f>
        <v>1152052.8635168558</v>
      </c>
      <c r="AK45" s="24">
        <f ca="1">'(Other Computations)'!B8*(AK28/Inputs!B27)^(1-Inputs!B20)*(AK19/'(Other Computations)'!B194)^Inputs!B20</f>
        <v>1151252.095386463</v>
      </c>
      <c r="AL45" s="24">
        <f ca="1">'(Other Computations)'!B8*(AL28/Inputs!B27)^(1-Inputs!B20)*(AL19/'(Other Computations)'!B194)^Inputs!B20</f>
        <v>1150441.8649763828</v>
      </c>
      <c r="AM45" s="24">
        <f ca="1">'(Other Computations)'!B8*(AM28/Inputs!B27)^(1-Inputs!B20)*(AM19/'(Other Computations)'!B194)^Inputs!B20</f>
        <v>1149611.2027131908</v>
      </c>
      <c r="AN45" s="25">
        <f ca="1">SUM(AB45:AM45)</f>
        <v>13846694.66335373</v>
      </c>
      <c r="AO45" s="24">
        <f ca="1">'(Other Computations)'!B8*(AO28/Inputs!B27)^(1-Inputs!B20)*(AO19/'(Other Computations)'!B194)^Inputs!B20</f>
        <v>1148772.5151493095</v>
      </c>
      <c r="AP45" s="24">
        <f ca="1">'(Other Computations)'!B8*(AP28/Inputs!B27)^(1-Inputs!B20)*(AP19/'(Other Computations)'!B194)^Inputs!B20</f>
        <v>1147924.2254939759</v>
      </c>
      <c r="AQ45" s="24">
        <f ca="1">'(Other Computations)'!B8*(AQ28/Inputs!B27)^(1-Inputs!B20)*(AQ19/'(Other Computations)'!B194)^Inputs!B20</f>
        <v>1147063.2559550195</v>
      </c>
      <c r="AR45" s="24">
        <f ca="1">'(Other Computations)'!B8*(AR28/Inputs!B27)^(1-Inputs!B20)*(AR19/'(Other Computations)'!B194)^Inputs!B20</f>
        <v>1146198.348025667</v>
      </c>
      <c r="AS45" s="24">
        <f ca="1">'(Other Computations)'!B8*(AS28/Inputs!B27)^(1-Inputs!B20)*(AS19/'(Other Computations)'!B194)^Inputs!B20</f>
        <v>1145332.8167809318</v>
      </c>
      <c r="AT45" s="24">
        <f ca="1">'(Other Computations)'!B8*(AT28/Inputs!B27)^(1-Inputs!B20)*(AT19/'(Other Computations)'!B194)^Inputs!B20</f>
        <v>1144456.2932182425</v>
      </c>
      <c r="AU45" s="24">
        <f ca="1">'(Other Computations)'!B8*(AU28/Inputs!B27)^(1-Inputs!B20)*(AU19/'(Other Computations)'!B194)^Inputs!B20</f>
        <v>1143570.196981617</v>
      </c>
      <c r="AV45" s="24">
        <f ca="1">'(Other Computations)'!B8*(AV28/Inputs!B27)^(1-Inputs!B20)*(AV19/'(Other Computations)'!B194)^Inputs!B20</f>
        <v>1142679.207332555</v>
      </c>
      <c r="AW45" s="24">
        <f ca="1">'(Other Computations)'!B8*(AW28/Inputs!B27)^(1-Inputs!B20)*(AW19/'(Other Computations)'!B194)^Inputs!B20</f>
        <v>1141769.8411288217</v>
      </c>
      <c r="AX45" s="24">
        <f ca="1">'(Other Computations)'!B8*(AX28/Inputs!B27)^(1-Inputs!B20)*(AX19/'(Other Computations)'!B194)^Inputs!B20</f>
        <v>1140843.9533710375</v>
      </c>
      <c r="AY45" s="24">
        <f ca="1">'(Other Computations)'!B8*(AY28/Inputs!B27)^(1-Inputs!B20)*(AY19/'(Other Computations)'!B194)^Inputs!B20</f>
        <v>1139900.9473289168</v>
      </c>
      <c r="AZ45" s="24">
        <f ca="1">'(Other Computations)'!B8*(AZ28/Inputs!B27)^(1-Inputs!B20)*(AZ19/'(Other Computations)'!B194)^Inputs!B20</f>
        <v>1138946.7490882869</v>
      </c>
      <c r="BA45" s="25">
        <f ca="1">SUM(AO45:AZ45)</f>
        <v>13727458.34985438</v>
      </c>
      <c r="BB45" s="24">
        <f ca="1">'(Other Computations)'!B8*(BB28/Inputs!B27)^(1-Inputs!B20)*(BB19/'(Other Computations)'!B194)^Inputs!B20</f>
        <v>1137976.053749491</v>
      </c>
      <c r="BC45" s="24">
        <f ca="1">'(Other Computations)'!B8*(BC28/Inputs!B27)^(1-Inputs!B20)*(BC19/'(Other Computations)'!B194)^Inputs!B20</f>
        <v>1137000.9967299467</v>
      </c>
      <c r="BD45" s="24">
        <f ca="1">'(Other Computations)'!B8*(BD28/Inputs!B27)^(1-Inputs!B20)*(BD19/'(Other Computations)'!B194)^Inputs!B20</f>
        <v>1136028.7173590823</v>
      </c>
      <c r="BE45" s="24">
        <f ca="1">'(Other Computations)'!B8*(BE28/Inputs!B27)^(1-Inputs!B20)*(BE19/'(Other Computations)'!B194)^Inputs!B20</f>
        <v>1135048.3022075619</v>
      </c>
      <c r="BF45" s="24">
        <f ca="1">'(Other Computations)'!B8*(BF28/Inputs!B27)^(1-Inputs!B20)*(BF19/'(Other Computations)'!B194)^Inputs!B20</f>
        <v>1134056.1851910015</v>
      </c>
      <c r="BG45" s="24">
        <f ca="1">'(Other Computations)'!B8*(BG28/Inputs!B27)^(1-Inputs!B20)*(BG19/'(Other Computations)'!B194)^Inputs!B20</f>
        <v>1133059.3453174508</v>
      </c>
      <c r="BH45" s="24">
        <f ca="1">'(Other Computations)'!B8*(BH28/Inputs!B27)^(1-Inputs!B20)*(BH19/'(Other Computations)'!B194)^Inputs!B20</f>
        <v>1132060.5371356951</v>
      </c>
      <c r="BI45" s="24">
        <f ca="1">'(Other Computations)'!B8*(BI28/Inputs!B27)^(1-Inputs!B20)*(BI19/'(Other Computations)'!B194)^Inputs!B20</f>
        <v>1131054.6621622704</v>
      </c>
      <c r="BJ45" s="24">
        <f ca="1">'(Other Computations)'!B8*(BJ28/Inputs!B27)^(1-Inputs!B20)*(BJ19/'(Other Computations)'!B194)^Inputs!B20</f>
        <v>1130037.3848338299</v>
      </c>
      <c r="BK45" s="24">
        <f ca="1">'(Other Computations)'!B8*(BK28/Inputs!B27)^(1-Inputs!B20)*(BK19/'(Other Computations)'!B194)^Inputs!B20</f>
        <v>1129025.8599463133</v>
      </c>
      <c r="BL45" s="24">
        <f ca="1">'(Other Computations)'!B8*(BL28/Inputs!B27)^(1-Inputs!B20)*(BL19/'(Other Computations)'!B194)^Inputs!B20</f>
        <v>1128009.5609140487</v>
      </c>
      <c r="BM45" s="24">
        <f ca="1">'(Other Computations)'!B8*(BM28/Inputs!B27)^(1-Inputs!B20)*(BM19/'(Other Computations)'!B194)^Inputs!B20</f>
        <v>1126995.9945318864</v>
      </c>
      <c r="BN45" s="25">
        <f ca="1">SUM(BB45:BM45)</f>
        <v>13590353.600078579</v>
      </c>
      <c r="BO45" s="24">
        <f ca="1">'(Other Computations)'!B8*(BO28/Inputs!B27)^(1-Inputs!B20)*(BO19/'(Other Computations)'!B194)^Inputs!B20</f>
        <v>1125977.1517505138</v>
      </c>
      <c r="BP45" s="24">
        <f ca="1">'(Other Computations)'!B8*(BP28/Inputs!B27)^(1-Inputs!B20)*(BP19/'(Other Computations)'!B194)^Inputs!B20</f>
        <v>1124953.9723947516</v>
      </c>
      <c r="BQ45" s="24">
        <f ca="1">'(Other Computations)'!B8*(BQ28/Inputs!B27)^(1-Inputs!B20)*(BQ19/'(Other Computations)'!B194)^Inputs!B20</f>
        <v>1123933.0393039035</v>
      </c>
      <c r="BR45" s="24">
        <f ca="1">'(Other Computations)'!B8*(BR28/Inputs!B27)^(1-Inputs!B20)*(BR19/'(Other Computations)'!B194)^Inputs!B20</f>
        <v>1122915.0321856935</v>
      </c>
      <c r="BS45" s="24">
        <f ca="1">'(Other Computations)'!B8*(BS28/Inputs!B27)^(1-Inputs!B20)*(BS19/'(Other Computations)'!B194)^Inputs!B20</f>
        <v>1121894.366929367</v>
      </c>
      <c r="BT45" s="24">
        <f ca="1">'(Other Computations)'!B8*(BT28/Inputs!B27)^(1-Inputs!B20)*(BT19/'(Other Computations)'!B194)^Inputs!B20</f>
        <v>1120875.571117074</v>
      </c>
      <c r="BU45" s="24">
        <f ca="1">'(Other Computations)'!B8*(BU28/Inputs!B27)^(1-Inputs!B20)*(BU19/'(Other Computations)'!B194)^Inputs!B20</f>
        <v>1119850.9946085068</v>
      </c>
      <c r="BV45" s="24">
        <f ca="1">'(Other Computations)'!B8*(BV28/Inputs!B27)^(1-Inputs!B20)*(BV19/'(Other Computations)'!B194)^Inputs!B20</f>
        <v>1118829.7931681594</v>
      </c>
      <c r="BW45" s="24">
        <f ca="1">'(Other Computations)'!B8*(BW28/Inputs!B27)^(1-Inputs!B20)*(BW19/'(Other Computations)'!B194)^Inputs!B20</f>
        <v>1117811.1882616929</v>
      </c>
      <c r="BX45" s="24">
        <f ca="1">'(Other Computations)'!B8*(BX28/Inputs!B27)^(1-Inputs!B20)*(BX19/'(Other Computations)'!B194)^Inputs!B20</f>
        <v>1116788.4990153341</v>
      </c>
      <c r="BY45" s="24">
        <f ca="1">'(Other Computations)'!B8*(BY28/Inputs!B27)^(1-Inputs!B20)*(BY19/'(Other Computations)'!B194)^Inputs!B20</f>
        <v>1115755.7634215273</v>
      </c>
      <c r="BZ45" s="24">
        <f ca="1">'(Other Computations)'!B8*(BZ28/Inputs!B27)^(1-Inputs!B20)*(BZ19/'(Other Computations)'!B194)^Inputs!B20</f>
        <v>1114711.4178707076</v>
      </c>
      <c r="CA45" s="25">
        <f ca="1">SUM(BO45:BZ45)</f>
        <v>13444296.790027235</v>
      </c>
      <c r="CB45" s="24">
        <f ca="1">'(Other Computations)'!B8*(CB28/Inputs!B27)^(1-Inputs!B20)*(CB19/'(Other Computations)'!B194)^Inputs!B20</f>
        <v>1113659.92559868</v>
      </c>
      <c r="CC45" s="24">
        <f ca="1">'(Other Computations)'!B8*(CC28/Inputs!B27)^(1-Inputs!B20)*(CC19/'(Other Computations)'!B194)^Inputs!B20</f>
        <v>1112605.8183651087</v>
      </c>
      <c r="CD45" s="24">
        <f ca="1">'(Other Computations)'!B8*(CD28/Inputs!B27)^(1-Inputs!B20)*(CD19/'(Other Computations)'!B194)^Inputs!B20</f>
        <v>1111539.7505124458</v>
      </c>
      <c r="CE45" s="24">
        <f ca="1">'(Other Computations)'!B8*(CE28/Inputs!B27)^(1-Inputs!B20)*(CE19/'(Other Computations)'!B194)^Inputs!B20</f>
        <v>1110465.8509735221</v>
      </c>
      <c r="CF45" s="24">
        <f ca="1">'(Other Computations)'!B8*(CF28/Inputs!B27)^(1-Inputs!B20)*(CF19/'(Other Computations)'!B194)^Inputs!B20</f>
        <v>1109390.7176379336</v>
      </c>
      <c r="CG45" s="24">
        <f ca="1">'(Other Computations)'!B8*(CG28/Inputs!B27)^(1-Inputs!B20)*(CG19/'(Other Computations)'!B194)^Inputs!B20</f>
        <v>1108302.4651973872</v>
      </c>
      <c r="CH45" s="24">
        <f ca="1">'(Other Computations)'!B8*(CH28/Inputs!B27)^(1-Inputs!B20)*(CH19/'(Other Computations)'!B194)^Inputs!B20</f>
        <v>1107214.6032317416</v>
      </c>
      <c r="CI45" s="24">
        <f ca="1">'(Other Computations)'!B8*(CI28/Inputs!B27)^(1-Inputs!B20)*(CI19/'(Other Computations)'!B194)^Inputs!B20</f>
        <v>1106126.3353342796</v>
      </c>
      <c r="CJ45" s="24">
        <f ca="1">'(Other Computations)'!B8*(CJ28/Inputs!B27)^(1-Inputs!B20)*(CJ19/'(Other Computations)'!B194)^Inputs!B20</f>
        <v>1105035.187642578</v>
      </c>
      <c r="CK45" s="24">
        <f ca="1">'(Other Computations)'!B8*(CK28/Inputs!B27)^(1-Inputs!B20)*(CK19/'(Other Computations)'!B194)^Inputs!B20</f>
        <v>1103949.6935791415</v>
      </c>
      <c r="CL45" s="24">
        <f ca="1">'(Other Computations)'!B8*(CL28/Inputs!B27)^(1-Inputs!B20)*(CL19/'(Other Computations)'!B194)^Inputs!B20</f>
        <v>1102857.3305232232</v>
      </c>
      <c r="CM45" s="24">
        <f ca="1">'(Other Computations)'!B8*(CM28/Inputs!B27)^(1-Inputs!B20)*(CM19/'(Other Computations)'!B194)^Inputs!B20</f>
        <v>1101759.9532983047</v>
      </c>
      <c r="CN45" s="25">
        <f ca="1">SUM(CB45:CM45)</f>
        <v>13292907.631894346</v>
      </c>
      <c r="CO45" s="24">
        <f ca="1">'(Other Computations)'!B8*(CO28/Inputs!B27)^(1-Inputs!B20)*(CO19/'(Other Computations)'!B194)^Inputs!B20</f>
        <v>1100663.1065454716</v>
      </c>
      <c r="CP45" s="24">
        <f ca="1">'(Other Computations)'!B8*(CP28/Inputs!B27)^(1-Inputs!B20)*(CP19/'(Other Computations)'!B194)^Inputs!B20</f>
        <v>1099561.6384264664</v>
      </c>
      <c r="CQ45" s="24">
        <f ca="1">'(Other Computations)'!B8*(CQ28/Inputs!B27)^(1-Inputs!B20)*(CQ19/'(Other Computations)'!B194)^Inputs!B20</f>
        <v>1098461.2156748143</v>
      </c>
      <c r="CR45" s="24">
        <f ca="1">'(Other Computations)'!B8*(CR28/Inputs!B27)^(1-Inputs!B20)*(CR19/'(Other Computations)'!B194)^Inputs!B20</f>
        <v>1097364.498679711</v>
      </c>
      <c r="CS45" s="24">
        <f ca="1">'(Other Computations)'!B8*(CS28/Inputs!B27)^(1-Inputs!B20)*(CS19/'(Other Computations)'!B194)^Inputs!B20</f>
        <v>1096274.9197607138</v>
      </c>
      <c r="CT45" s="24">
        <f ca="1">'(Other Computations)'!B8*(CT28/Inputs!B27)^(1-Inputs!B20)*(CT19/'(Other Computations)'!B194)^Inputs!B20</f>
        <v>1095176.0217662952</v>
      </c>
      <c r="CU45" s="24">
        <f ca="1">'(Other Computations)'!B8*(CU28/Inputs!B27)^(1-Inputs!B20)*(CU19/'(Other Computations)'!B194)^Inputs!B20</f>
        <v>1094087.625655689</v>
      </c>
      <c r="CV45" s="24">
        <f ca="1">'(Other Computations)'!B8*(CV28/Inputs!B27)^(1-Inputs!B20)*(CV19/'(Other Computations)'!B194)^Inputs!B20</f>
        <v>1092999.1082247491</v>
      </c>
      <c r="CW45" s="24">
        <f ca="1">'(Other Computations)'!B8*(CW28/Inputs!B27)^(1-Inputs!B20)*(CW19/'(Other Computations)'!B194)^Inputs!B20</f>
        <v>1091914.2057523555</v>
      </c>
      <c r="CX45" s="24">
        <f ca="1">'(Other Computations)'!B8*(CX28/Inputs!B27)^(1-Inputs!B20)*(CX19/'(Other Computations)'!B194)^Inputs!B20</f>
        <v>1090834.0859239057</v>
      </c>
      <c r="CY45" s="24">
        <f ca="1">'(Other Computations)'!B8*(CY28/Inputs!B27)^(1-Inputs!B20)*(CY19/'(Other Computations)'!B194)^Inputs!B20</f>
        <v>1089755.8803681408</v>
      </c>
      <c r="CZ45" s="24">
        <f ca="1">'(Other Computations)'!B8*(CZ28/Inputs!B27)^(1-Inputs!B20)*(CZ19/'(Other Computations)'!B194)^Inputs!B20</f>
        <v>1088669.1504985283</v>
      </c>
      <c r="DA45" s="25">
        <f ca="1">SUM(CO45:CZ45)</f>
        <v>13135761.457276842</v>
      </c>
      <c r="DB45" s="24">
        <f ca="1">'(Other Computations)'!B8*(DB28/Inputs!B27)^(1-Inputs!B20)*(DB19/'(Other Computations)'!B194)^Inputs!B20</f>
        <v>1087590.0755938727</v>
      </c>
      <c r="DC45" s="24">
        <f ca="1">'(Other Computations)'!B8*(DC28/Inputs!B27)^(1-Inputs!B20)*(DC19/'(Other Computations)'!B194)^Inputs!B20</f>
        <v>1086515.4997224654</v>
      </c>
      <c r="DD45" s="24">
        <f ca="1">'(Other Computations)'!B8*(DD28/Inputs!B27)^(1-Inputs!B20)*(DD19/'(Other Computations)'!B194)^Inputs!B20</f>
        <v>1085439.7032274937</v>
      </c>
      <c r="DE45" s="24">
        <f ca="1">'(Other Computations)'!B8*(DE28/Inputs!B27)^(1-Inputs!B20)*(DE19/'(Other Computations)'!B194)^Inputs!B20</f>
        <v>1084374.2717991041</v>
      </c>
      <c r="DF45" s="24">
        <f ca="1">'(Other Computations)'!B8*(DF28/Inputs!B27)^(1-Inputs!B20)*(DF19/'(Other Computations)'!B194)^Inputs!B20</f>
        <v>1083314.3936740891</v>
      </c>
      <c r="DG45" s="24">
        <f ca="1">'(Other Computations)'!B8*(DG28/Inputs!B27)^(1-Inputs!B20)*(DG19/'(Other Computations)'!B194)^Inputs!B20</f>
        <v>1082262.5583787442</v>
      </c>
      <c r="DH45" s="24">
        <f ca="1">'(Other Computations)'!B8*(DH28/Inputs!B27)^(1-Inputs!B20)*(DH19/'(Other Computations)'!B194)^Inputs!B20</f>
        <v>1081201.9413063184</v>
      </c>
      <c r="DI45" s="24">
        <f ca="1">'(Other Computations)'!B8*(DI28/Inputs!B27)^(1-Inputs!B20)*(DI19/'(Other Computations)'!B194)^Inputs!B20</f>
        <v>1080147.3482767995</v>
      </c>
      <c r="DJ45" s="24">
        <f ca="1">'(Other Computations)'!B8*(DJ28/Inputs!B27)^(1-Inputs!B20)*(DJ19/'(Other Computations)'!B194)^Inputs!B20</f>
        <v>1079090.6671493596</v>
      </c>
      <c r="DK45" s="24">
        <f ca="1">'(Other Computations)'!B8*(DK28/Inputs!B27)^(1-Inputs!B20)*(DK19/'(Other Computations)'!B194)^Inputs!B20</f>
        <v>1078032.9436118009</v>
      </c>
      <c r="DL45" s="24">
        <f ca="1">'(Other Computations)'!B8*(DL28/Inputs!B27)^(1-Inputs!B20)*(DL19/'(Other Computations)'!B194)^Inputs!B20</f>
        <v>1076975.4710057976</v>
      </c>
      <c r="DM45" s="24">
        <f ca="1">'(Other Computations)'!B8*(DM28/Inputs!B27)^(1-Inputs!B20)*(DM19/'(Other Computations)'!B194)^Inputs!B20</f>
        <v>1075926.7278297604</v>
      </c>
      <c r="DN45" s="25">
        <f ca="1">SUM(DB45:DM45)</f>
        <v>12980871.601575604</v>
      </c>
      <c r="DO45" s="24">
        <f ca="1">'(Other Computations)'!B8*(DO28/Inputs!B27)^(1-Inputs!B20)*(DO19/'(Other Computations)'!B194)^Inputs!B20</f>
        <v>1074884.6570765607</v>
      </c>
      <c r="DP45" s="24">
        <f ca="1">'(Other Computations)'!B8*(DP28/Inputs!B27)^(1-Inputs!B20)*(DP19/'(Other Computations)'!B194)^Inputs!B20</f>
        <v>1073844.5904047536</v>
      </c>
      <c r="DQ45" s="24">
        <f ca="1">'(Other Computations)'!B8*(DQ28/Inputs!B27)^(1-Inputs!B20)*(DQ19/'(Other Computations)'!B194)^Inputs!B20</f>
        <v>1072812.0135569316</v>
      </c>
      <c r="DR45" s="24">
        <f ca="1">'(Other Computations)'!B8*(DR28/Inputs!B27)^(1-Inputs!B20)*(DR19/'(Other Computations)'!B194)^Inputs!B20</f>
        <v>1071776.6423829962</v>
      </c>
      <c r="DS45" s="24">
        <f ca="1">'(Other Computations)'!B8*(DS28/Inputs!B27)^(1-Inputs!B20)*(DS19/'(Other Computations)'!B194)^Inputs!B20</f>
        <v>1070743.7509641857</v>
      </c>
      <c r="DT45" s="24">
        <f ca="1">'(Other Computations)'!B8*(DT28/Inputs!B27)^(1-Inputs!B20)*(DT19/'(Other Computations)'!B194)^Inputs!B20</f>
        <v>1069706.6413745161</v>
      </c>
      <c r="DU45" s="24">
        <f ca="1">'(Other Computations)'!B8*(DU28/Inputs!B27)^(1-Inputs!B20)*(DU19/'(Other Computations)'!B194)^Inputs!B20</f>
        <v>1068662.5530760989</v>
      </c>
      <c r="DV45" s="24">
        <f ca="1">'(Other Computations)'!B8*(DV28/Inputs!B27)^(1-Inputs!B20)*(DV19/'(Other Computations)'!B194)^Inputs!B20</f>
        <v>1067612.3450447267</v>
      </c>
      <c r="DW45" s="24">
        <f ca="1">'(Other Computations)'!B8*(DW28/Inputs!B27)^(1-Inputs!B20)*(DW19/'(Other Computations)'!B194)^Inputs!B20</f>
        <v>1066573.0322391449</v>
      </c>
      <c r="DX45" s="24">
        <f ca="1">'(Other Computations)'!B8*(DX28/Inputs!B27)^(1-Inputs!B20)*(DX19/'(Other Computations)'!B194)^Inputs!B20</f>
        <v>1065536.1658933854</v>
      </c>
      <c r="DY45" s="24">
        <f ca="1">'(Other Computations)'!B8*(DY28/Inputs!B27)^(1-Inputs!B20)*(DY19/'(Other Computations)'!B194)^Inputs!B20</f>
        <v>1064497.6190964107</v>
      </c>
      <c r="DZ45" s="24">
        <f ca="1">'(Other Computations)'!B8*(DZ28/Inputs!B27)^(1-Inputs!B20)*(DZ19/'(Other Computations)'!B194)^Inputs!B20</f>
        <v>1063464.1798948788</v>
      </c>
      <c r="EA45" s="25">
        <f ca="1">SUM(DO45:DZ45)</f>
        <v>12830114.191004589</v>
      </c>
      <c r="EB45" s="24">
        <f ca="1">'(Other Computations)'!B8*(EB28/Inputs!B27)^(1-Inputs!B20)*(EB19/'(Other Computations)'!B194)^Inputs!B20</f>
        <v>1062438.2421707639</v>
      </c>
      <c r="EC45" s="24">
        <f ca="1">'(Other Computations)'!B8*(EC28/Inputs!B27)^(1-Inputs!B20)*(EC19/'(Other Computations)'!B194)^Inputs!B20</f>
        <v>1061408.8829526368</v>
      </c>
      <c r="ED45" s="24">
        <f ca="1">'(Other Computations)'!B8*(ED28/Inputs!B27)^(1-Inputs!B20)*(ED19/'(Other Computations)'!B194)^Inputs!B20</f>
        <v>1060386.1036826707</v>
      </c>
      <c r="EE45" s="24">
        <f ca="1">'(Other Computations)'!B8*(EE28/Inputs!B27)^(1-Inputs!B20)*(EE19/'(Other Computations)'!B194)^Inputs!B20</f>
        <v>1059366.4519492006</v>
      </c>
      <c r="EF45" s="24">
        <f ca="1">'(Other Computations)'!B8*(EF28/Inputs!B27)^(1-Inputs!B20)*(EF19/'(Other Computations)'!B194)^Inputs!B20</f>
        <v>1058351.4386116643</v>
      </c>
      <c r="EG45" s="24">
        <f ca="1">'(Other Computations)'!B8*(EG28/Inputs!B27)^(1-Inputs!B20)*(EG19/'(Other Computations)'!B194)^Inputs!B20</f>
        <v>1057339.2428095883</v>
      </c>
      <c r="EH45" s="24">
        <f ca="1">'(Other Computations)'!B8*(EH28/Inputs!B27)^(1-Inputs!B20)*(EH19/'(Other Computations)'!B194)^Inputs!B20</f>
        <v>1056328.6501470862</v>
      </c>
      <c r="EI45" s="24">
        <f ca="1">'(Other Computations)'!B8*(EI28/Inputs!B27)^(1-Inputs!B20)*(EI19/'(Other Computations)'!B194)^Inputs!B20</f>
        <v>1055317.6226542392</v>
      </c>
      <c r="EJ45" s="24">
        <f ca="1">'(Other Computations)'!B8*(EJ28/Inputs!B27)^(1-Inputs!B20)*(EJ19/'(Other Computations)'!B194)^Inputs!B20</f>
        <v>1054321.5489040515</v>
      </c>
      <c r="EK45" s="24">
        <f ca="1">'(Other Computations)'!B8*(EK28/Inputs!B27)^(1-Inputs!B20)*(EK19/'(Other Computations)'!B194)^Inputs!B20</f>
        <v>1053326.5189272601</v>
      </c>
      <c r="EL45" s="24">
        <f ca="1">'(Other Computations)'!B8*(EL28/Inputs!B27)^(1-Inputs!B20)*(EL19/'(Other Computations)'!B194)^Inputs!B20</f>
        <v>1052336.5590116249</v>
      </c>
      <c r="EM45" s="24">
        <f ca="1">'(Other Computations)'!B8*(EM28/Inputs!B27)^(1-Inputs!B20)*(EM19/'(Other Computations)'!B194)^Inputs!B20</f>
        <v>1051344.6806255328</v>
      </c>
      <c r="EN45" s="25">
        <f ca="1">SUM(EB45:EM45)</f>
        <v>12682265.942446318</v>
      </c>
    </row>
    <row r="46" spans="1:144" ht="12.75" customHeight="1" outlineLevel="1">
      <c r="A46" s="9" t="str">
        <f>Labels!B78</f>
        <v>Output Shock</v>
      </c>
      <c r="B46" s="28">
        <f ca="1">NORMINV(RAND()*(1-2*Inputs!B58)+Inputs!B58,0,'(Other Computations)'!B208)</f>
        <v>46163.511400282572</v>
      </c>
      <c r="C46" s="28">
        <f ca="1">NORMINV(RAND()*(1-2*Inputs!B58)+Inputs!B58,0,'(Other Computations)'!B208)</f>
        <v>-17367.975133848511</v>
      </c>
      <c r="D46" s="28">
        <f ca="1">NORMINV(RAND()*(1-2*Inputs!B58)+Inputs!B58,0,'(Other Computations)'!B208)</f>
        <v>35679.155857844926</v>
      </c>
      <c r="E46" s="28">
        <f ca="1">NORMINV(RAND()*(1-2*Inputs!B58)+Inputs!B58,0,'(Other Computations)'!B208)</f>
        <v>-13067.359744207692</v>
      </c>
      <c r="F46" s="28">
        <f ca="1">NORMINV(RAND()*(1-2*Inputs!B58)+Inputs!B58,0,'(Other Computations)'!B208)</f>
        <v>3923.1049810458371</v>
      </c>
      <c r="G46" s="28">
        <f ca="1">NORMINV(RAND()*(1-2*Inputs!B58)+Inputs!B58,0,'(Other Computations)'!B208)</f>
        <v>-11848.882203496909</v>
      </c>
      <c r="H46" s="28">
        <f ca="1">NORMINV(RAND()*(1-2*Inputs!B58)+Inputs!B58,0,'(Other Computations)'!B208)</f>
        <v>-96.275031323823669</v>
      </c>
      <c r="I46" s="28">
        <f ca="1">NORMINV(RAND()*(1-2*Inputs!B58)+Inputs!B58,0,'(Other Computations)'!B208)</f>
        <v>-15307.560213751442</v>
      </c>
      <c r="J46" s="28">
        <f ca="1">NORMINV(RAND()*(1-2*Inputs!B58)+Inputs!B58,0,'(Other Computations)'!B208)</f>
        <v>-13299.019174834737</v>
      </c>
      <c r="K46" s="28">
        <f ca="1">NORMINV(RAND()*(1-2*Inputs!B58)+Inputs!B58,0,'(Other Computations)'!B208)</f>
        <v>60817.352548920586</v>
      </c>
      <c r="L46" s="28">
        <f ca="1">NORMINV(RAND()*(1-2*Inputs!B58)+Inputs!B58,0,'(Other Computations)'!B208)</f>
        <v>10843.448056851626</v>
      </c>
      <c r="M46" s="28">
        <f ca="1">NORMINV(RAND()*(1-2*Inputs!B58)+Inputs!B58,0,'(Other Computations)'!B208)</f>
        <v>10923.182087938958</v>
      </c>
      <c r="N46" s="29">
        <f ca="1">SUM(B46:M46)</f>
        <v>97362.683431421377</v>
      </c>
      <c r="O46" s="28">
        <f ca="1">NORMINV(RAND()*(1-2*Inputs!B58)+Inputs!B58,0,'(Other Computations)'!B208)</f>
        <v>-19467.761325982676</v>
      </c>
      <c r="P46" s="28">
        <f ca="1">NORMINV(RAND()*(1-2*Inputs!B58)+Inputs!B58,0,'(Other Computations)'!B208)</f>
        <v>36886.385279399008</v>
      </c>
      <c r="Q46" s="28">
        <f ca="1">NORMINV(RAND()*(1-2*Inputs!B58)+Inputs!B58,0,'(Other Computations)'!B208)</f>
        <v>1479.9757546140013</v>
      </c>
      <c r="R46" s="28">
        <f ca="1">NORMINV(RAND()*(1-2*Inputs!B58)+Inputs!B58,0,'(Other Computations)'!B208)</f>
        <v>561.52639832487444</v>
      </c>
      <c r="S46" s="28">
        <f ca="1">NORMINV(RAND()*(1-2*Inputs!B58)+Inputs!B58,0,'(Other Computations)'!B208)</f>
        <v>20365.045614851198</v>
      </c>
      <c r="T46" s="28">
        <f ca="1">NORMINV(RAND()*(1-2*Inputs!B58)+Inputs!B58,0,'(Other Computations)'!B208)</f>
        <v>10668.304006416583</v>
      </c>
      <c r="U46" s="28">
        <f ca="1">NORMINV(RAND()*(1-2*Inputs!B58)+Inputs!B58,0,'(Other Computations)'!B208)</f>
        <v>-18779.929616452435</v>
      </c>
      <c r="V46" s="28">
        <f ca="1">NORMINV(RAND()*(1-2*Inputs!B58)+Inputs!B58,0,'(Other Computations)'!B208)</f>
        <v>16805.240790540494</v>
      </c>
      <c r="W46" s="28">
        <f ca="1">NORMINV(RAND()*(1-2*Inputs!B58)+Inputs!B58,0,'(Other Computations)'!B208)</f>
        <v>1841.6585924782473</v>
      </c>
      <c r="X46" s="28">
        <f ca="1">NORMINV(RAND()*(1-2*Inputs!B58)+Inputs!B58,0,'(Other Computations)'!B208)</f>
        <v>1467.964022052822</v>
      </c>
      <c r="Y46" s="28">
        <f ca="1">NORMINV(RAND()*(1-2*Inputs!B58)+Inputs!B58,0,'(Other Computations)'!B208)</f>
        <v>-4503.3826373080774</v>
      </c>
      <c r="Z46" s="28">
        <f ca="1">NORMINV(RAND()*(1-2*Inputs!B58)+Inputs!B58,0,'(Other Computations)'!B208)</f>
        <v>-8420.2771369165948</v>
      </c>
      <c r="AA46" s="29">
        <f ca="1">SUM(O46:Z46)</f>
        <v>38904.749742017455</v>
      </c>
      <c r="AB46" s="28">
        <f ca="1">NORMINV(RAND()*(1-2*Inputs!B58)+Inputs!B58,0,'(Other Computations)'!B208)</f>
        <v>-21115.670342002923</v>
      </c>
      <c r="AC46" s="28">
        <f ca="1">NORMINV(RAND()*(1-2*Inputs!B58)+Inputs!B58,0,'(Other Computations)'!B208)</f>
        <v>2729.3477090094498</v>
      </c>
      <c r="AD46" s="28">
        <f ca="1">NORMINV(RAND()*(1-2*Inputs!B58)+Inputs!B58,0,'(Other Computations)'!B208)</f>
        <v>-3873.4278638322767</v>
      </c>
      <c r="AE46" s="28">
        <f ca="1">NORMINV(RAND()*(1-2*Inputs!B58)+Inputs!B58,0,'(Other Computations)'!B208)</f>
        <v>-30580.84544836243</v>
      </c>
      <c r="AF46" s="28">
        <f ca="1">NORMINV(RAND()*(1-2*Inputs!B58)+Inputs!B58,0,'(Other Computations)'!B208)</f>
        <v>-32483.94123738947</v>
      </c>
      <c r="AG46" s="28">
        <f ca="1">NORMINV(RAND()*(1-2*Inputs!B58)+Inputs!B58,0,'(Other Computations)'!B208)</f>
        <v>-22546.511662744957</v>
      </c>
      <c r="AH46" s="28">
        <f ca="1">NORMINV(RAND()*(1-2*Inputs!B58)+Inputs!B58,0,'(Other Computations)'!B208)</f>
        <v>-52207.525275942891</v>
      </c>
      <c r="AI46" s="28">
        <f ca="1">NORMINV(RAND()*(1-2*Inputs!B58)+Inputs!B58,0,'(Other Computations)'!B208)</f>
        <v>17347.828167094194</v>
      </c>
      <c r="AJ46" s="28">
        <f ca="1">NORMINV(RAND()*(1-2*Inputs!B58)+Inputs!B58,0,'(Other Computations)'!B208)</f>
        <v>16313.366263520869</v>
      </c>
      <c r="AK46" s="28">
        <f ca="1">NORMINV(RAND()*(1-2*Inputs!B58)+Inputs!B58,0,'(Other Computations)'!B208)</f>
        <v>-21769.199848585857</v>
      </c>
      <c r="AL46" s="28">
        <f ca="1">NORMINV(RAND()*(1-2*Inputs!B58)+Inputs!B58,0,'(Other Computations)'!B208)</f>
        <v>7200.0948664663565</v>
      </c>
      <c r="AM46" s="28">
        <f ca="1">NORMINV(RAND()*(1-2*Inputs!B58)+Inputs!B58,0,'(Other Computations)'!B208)</f>
        <v>33970.425395823382</v>
      </c>
      <c r="AN46" s="29">
        <f ca="1">SUM(AB46:AM46)</f>
        <v>-107016.05927694653</v>
      </c>
      <c r="AO46" s="28">
        <f ca="1">NORMINV(RAND()*(1-2*Inputs!B58)+Inputs!B58,0,'(Other Computations)'!B208)</f>
        <v>-23531.447075204676</v>
      </c>
      <c r="AP46" s="28">
        <f ca="1">NORMINV(RAND()*(1-2*Inputs!B58)+Inputs!B58,0,'(Other Computations)'!B208)</f>
        <v>-22262.441914479787</v>
      </c>
      <c r="AQ46" s="28">
        <f ca="1">NORMINV(RAND()*(1-2*Inputs!B58)+Inputs!B58,0,'(Other Computations)'!B208)</f>
        <v>-35475.893433588426</v>
      </c>
      <c r="AR46" s="28">
        <f ca="1">NORMINV(RAND()*(1-2*Inputs!B58)+Inputs!B58,0,'(Other Computations)'!B208)</f>
        <v>-1272.8778889058117</v>
      </c>
      <c r="AS46" s="28">
        <f ca="1">NORMINV(RAND()*(1-2*Inputs!B58)+Inputs!B58,0,'(Other Computations)'!B208)</f>
        <v>54386.453645303482</v>
      </c>
      <c r="AT46" s="28">
        <f ca="1">NORMINV(RAND()*(1-2*Inputs!B58)+Inputs!B58,0,'(Other Computations)'!B208)</f>
        <v>-56400.399764799142</v>
      </c>
      <c r="AU46" s="28">
        <f ca="1">NORMINV(RAND()*(1-2*Inputs!B58)+Inputs!B58,0,'(Other Computations)'!B208)</f>
        <v>-10290.597739706687</v>
      </c>
      <c r="AV46" s="28">
        <f ca="1">NORMINV(RAND()*(1-2*Inputs!B58)+Inputs!B58,0,'(Other Computations)'!B208)</f>
        <v>12304.139770171809</v>
      </c>
      <c r="AW46" s="28">
        <f ca="1">NORMINV(RAND()*(1-2*Inputs!B58)+Inputs!B58,0,'(Other Computations)'!B208)</f>
        <v>-4288.0391718571136</v>
      </c>
      <c r="AX46" s="28">
        <f ca="1">NORMINV(RAND()*(1-2*Inputs!B58)+Inputs!B58,0,'(Other Computations)'!B208)</f>
        <v>-25578.097706730921</v>
      </c>
      <c r="AY46" s="28">
        <f ca="1">NORMINV(RAND()*(1-2*Inputs!B58)+Inputs!B58,0,'(Other Computations)'!B208)</f>
        <v>38448.431214006356</v>
      </c>
      <c r="AZ46" s="28">
        <f ca="1">NORMINV(RAND()*(1-2*Inputs!B58)+Inputs!B58,0,'(Other Computations)'!B208)</f>
        <v>-59354.643937995927</v>
      </c>
      <c r="BA46" s="29">
        <f ca="1">SUM(AO46:AZ46)</f>
        <v>-133315.41400378683</v>
      </c>
      <c r="BB46" s="28">
        <f ca="1">NORMINV(RAND()*(1-2*Inputs!B58)+Inputs!B58,0,'(Other Computations)'!B208)</f>
        <v>33722.494999669732</v>
      </c>
      <c r="BC46" s="28">
        <f ca="1">NORMINV(RAND()*(1-2*Inputs!B58)+Inputs!B58,0,'(Other Computations)'!B208)</f>
        <v>-22347.014790142741</v>
      </c>
      <c r="BD46" s="28">
        <f ca="1">NORMINV(RAND()*(1-2*Inputs!B58)+Inputs!B58,0,'(Other Computations)'!B208)</f>
        <v>-8707.8899873042938</v>
      </c>
      <c r="BE46" s="28">
        <f ca="1">NORMINV(RAND()*(1-2*Inputs!B58)+Inputs!B58,0,'(Other Computations)'!B208)</f>
        <v>-3483.2164774653547</v>
      </c>
      <c r="BF46" s="28">
        <f ca="1">NORMINV(RAND()*(1-2*Inputs!B58)+Inputs!B58,0,'(Other Computations)'!B208)</f>
        <v>24871.250879996485</v>
      </c>
      <c r="BG46" s="28">
        <f ca="1">NORMINV(RAND()*(1-2*Inputs!B58)+Inputs!B58,0,'(Other Computations)'!B208)</f>
        <v>-34471.945018705323</v>
      </c>
      <c r="BH46" s="28">
        <f ca="1">NORMINV(RAND()*(1-2*Inputs!B58)+Inputs!B58,0,'(Other Computations)'!B208)</f>
        <v>45840.865861483908</v>
      </c>
      <c r="BI46" s="28">
        <f ca="1">NORMINV(RAND()*(1-2*Inputs!B58)+Inputs!B58,0,'(Other Computations)'!B208)</f>
        <v>21394.596368473438</v>
      </c>
      <c r="BJ46" s="28">
        <f ca="1">NORMINV(RAND()*(1-2*Inputs!B58)+Inputs!B58,0,'(Other Computations)'!B208)</f>
        <v>-35514.374052207422</v>
      </c>
      <c r="BK46" s="28">
        <f ca="1">NORMINV(RAND()*(1-2*Inputs!B58)+Inputs!B58,0,'(Other Computations)'!B208)</f>
        <v>23355.781887717498</v>
      </c>
      <c r="BL46" s="28">
        <f ca="1">NORMINV(RAND()*(1-2*Inputs!B58)+Inputs!B58,0,'(Other Computations)'!B208)</f>
        <v>19102.516611250856</v>
      </c>
      <c r="BM46" s="28">
        <f ca="1">NORMINV(RAND()*(1-2*Inputs!B58)+Inputs!B58,0,'(Other Computations)'!B208)</f>
        <v>15365.988059031484</v>
      </c>
      <c r="BN46" s="29">
        <f ca="1">SUM(BB46:BM46)</f>
        <v>79129.05434179827</v>
      </c>
      <c r="BO46" s="28">
        <f ca="1">NORMINV(RAND()*(1-2*Inputs!B58)+Inputs!B58,0,'(Other Computations)'!B208)</f>
        <v>-44382.59576161288</v>
      </c>
      <c r="BP46" s="28">
        <f ca="1">NORMINV(RAND()*(1-2*Inputs!B58)+Inputs!B58,0,'(Other Computations)'!B208)</f>
        <v>-31380.240278385925</v>
      </c>
      <c r="BQ46" s="28">
        <f ca="1">NORMINV(RAND()*(1-2*Inputs!B58)+Inputs!B58,0,'(Other Computations)'!B208)</f>
        <v>31748.85851137972</v>
      </c>
      <c r="BR46" s="28">
        <f ca="1">NORMINV(RAND()*(1-2*Inputs!B58)+Inputs!B58,0,'(Other Computations)'!B208)</f>
        <v>-1160.6076472051941</v>
      </c>
      <c r="BS46" s="28">
        <f ca="1">NORMINV(RAND()*(1-2*Inputs!B58)+Inputs!B58,0,'(Other Computations)'!B208)</f>
        <v>-4038.3175950856457</v>
      </c>
      <c r="BT46" s="28">
        <f ca="1">NORMINV(RAND()*(1-2*Inputs!B58)+Inputs!B58,0,'(Other Computations)'!B208)</f>
        <v>36531.304216502765</v>
      </c>
      <c r="BU46" s="28">
        <f ca="1">NORMINV(RAND()*(1-2*Inputs!B58)+Inputs!B58,0,'(Other Computations)'!B208)</f>
        <v>-663.02178083853403</v>
      </c>
      <c r="BV46" s="28">
        <f ca="1">NORMINV(RAND()*(1-2*Inputs!B58)+Inputs!B58,0,'(Other Computations)'!B208)</f>
        <v>41073.794243359327</v>
      </c>
      <c r="BW46" s="28">
        <f ca="1">NORMINV(RAND()*(1-2*Inputs!B58)+Inputs!B58,0,'(Other Computations)'!B208)</f>
        <v>-4171.905873257364</v>
      </c>
      <c r="BX46" s="28">
        <f ca="1">NORMINV(RAND()*(1-2*Inputs!B58)+Inputs!B58,0,'(Other Computations)'!B208)</f>
        <v>-18490.283863196066</v>
      </c>
      <c r="BY46" s="28">
        <f ca="1">NORMINV(RAND()*(1-2*Inputs!B58)+Inputs!B58,0,'(Other Computations)'!B208)</f>
        <v>-44348.416046639431</v>
      </c>
      <c r="BZ46" s="28">
        <f ca="1">NORMINV(RAND()*(1-2*Inputs!B58)+Inputs!B58,0,'(Other Computations)'!B208)</f>
        <v>-20900.063712959549</v>
      </c>
      <c r="CA46" s="29">
        <f ca="1">SUM(BO46:BZ46)</f>
        <v>-60181.495587938778</v>
      </c>
      <c r="CB46" s="28">
        <f ca="1">NORMINV(RAND()*(1-2*Inputs!B58)+Inputs!B58,0,'(Other Computations)'!B208)</f>
        <v>-28026.066651333811</v>
      </c>
      <c r="CC46" s="28">
        <f ca="1">NORMINV(RAND()*(1-2*Inputs!B58)+Inputs!B58,0,'(Other Computations)'!B208)</f>
        <v>19500.164549202385</v>
      </c>
      <c r="CD46" s="28">
        <f ca="1">NORMINV(RAND()*(1-2*Inputs!B58)+Inputs!B58,0,'(Other Computations)'!B208)</f>
        <v>-32340.538372270941</v>
      </c>
      <c r="CE46" s="28">
        <f ca="1">NORMINV(RAND()*(1-2*Inputs!B58)+Inputs!B58,0,'(Other Computations)'!B208)</f>
        <v>45128.267553956852</v>
      </c>
      <c r="CF46" s="28">
        <f ca="1">NORMINV(RAND()*(1-2*Inputs!B58)+Inputs!B58,0,'(Other Computations)'!B208)</f>
        <v>-6279.9765816834661</v>
      </c>
      <c r="CG46" s="28">
        <f ca="1">NORMINV(RAND()*(1-2*Inputs!B58)+Inputs!B58,0,'(Other Computations)'!B208)</f>
        <v>6546.2916436220667</v>
      </c>
      <c r="CH46" s="28">
        <f ca="1">NORMINV(RAND()*(1-2*Inputs!B58)+Inputs!B58,0,'(Other Computations)'!B208)</f>
        <v>39862.509155047068</v>
      </c>
      <c r="CI46" s="28">
        <f ca="1">NORMINV(RAND()*(1-2*Inputs!B58)+Inputs!B58,0,'(Other Computations)'!B208)</f>
        <v>-25942.18102363087</v>
      </c>
      <c r="CJ46" s="28">
        <f ca="1">NORMINV(RAND()*(1-2*Inputs!B58)+Inputs!B58,0,'(Other Computations)'!B208)</f>
        <v>28747.054570215965</v>
      </c>
      <c r="CK46" s="28">
        <f ca="1">NORMINV(RAND()*(1-2*Inputs!B58)+Inputs!B58,0,'(Other Computations)'!B208)</f>
        <v>25953.517241218138</v>
      </c>
      <c r="CL46" s="28">
        <f ca="1">NORMINV(RAND()*(1-2*Inputs!B58)+Inputs!B58,0,'(Other Computations)'!B208)</f>
        <v>-3124.4482062743</v>
      </c>
      <c r="CM46" s="28">
        <f ca="1">NORMINV(RAND()*(1-2*Inputs!B58)+Inputs!B58,0,'(Other Computations)'!B208)</f>
        <v>-33785.939112056549</v>
      </c>
      <c r="CN46" s="29">
        <f ca="1">SUM(CB46:CM46)</f>
        <v>36238.654766012543</v>
      </c>
      <c r="CO46" s="28">
        <f ca="1">NORMINV(RAND()*(1-2*Inputs!B58)+Inputs!B58,0,'(Other Computations)'!B208)</f>
        <v>-42327.25634926081</v>
      </c>
      <c r="CP46" s="28">
        <f ca="1">NORMINV(RAND()*(1-2*Inputs!B58)+Inputs!B58,0,'(Other Computations)'!B208)</f>
        <v>18900.337172751613</v>
      </c>
      <c r="CQ46" s="28">
        <f ca="1">NORMINV(RAND()*(1-2*Inputs!B58)+Inputs!B58,0,'(Other Computations)'!B208)</f>
        <v>-39281.445754065302</v>
      </c>
      <c r="CR46" s="28">
        <f ca="1">NORMINV(RAND()*(1-2*Inputs!B58)+Inputs!B58,0,'(Other Computations)'!B208)</f>
        <v>-7245.9578952143847</v>
      </c>
      <c r="CS46" s="28">
        <f ca="1">NORMINV(RAND()*(1-2*Inputs!B58)+Inputs!B58,0,'(Other Computations)'!B208)</f>
        <v>-14175.785690590174</v>
      </c>
      <c r="CT46" s="28">
        <f ca="1">NORMINV(RAND()*(1-2*Inputs!B58)+Inputs!B58,0,'(Other Computations)'!B208)</f>
        <v>-10788.828695574397</v>
      </c>
      <c r="CU46" s="28">
        <f ca="1">NORMINV(RAND()*(1-2*Inputs!B58)+Inputs!B58,0,'(Other Computations)'!B208)</f>
        <v>37896.822963439896</v>
      </c>
      <c r="CV46" s="28">
        <f ca="1">NORMINV(RAND()*(1-2*Inputs!B58)+Inputs!B58,0,'(Other Computations)'!B208)</f>
        <v>47034.915348317896</v>
      </c>
      <c r="CW46" s="28">
        <f ca="1">NORMINV(RAND()*(1-2*Inputs!B58)+Inputs!B58,0,'(Other Computations)'!B208)</f>
        <v>24725.694370508343</v>
      </c>
      <c r="CX46" s="28">
        <f ca="1">NORMINV(RAND()*(1-2*Inputs!B58)+Inputs!B58,0,'(Other Computations)'!B208)</f>
        <v>25556.509994533495</v>
      </c>
      <c r="CY46" s="28">
        <f ca="1">NORMINV(RAND()*(1-2*Inputs!B58)+Inputs!B58,0,'(Other Computations)'!B208)</f>
        <v>17221.689975304547</v>
      </c>
      <c r="CZ46" s="28">
        <f ca="1">NORMINV(RAND()*(1-2*Inputs!B58)+Inputs!B58,0,'(Other Computations)'!B208)</f>
        <v>1112.0033735864117</v>
      </c>
      <c r="DA46" s="29">
        <f ca="1">SUM(CO46:CZ46)</f>
        <v>58628.698813737137</v>
      </c>
      <c r="DB46" s="28">
        <f ca="1">NORMINV(RAND()*(1-2*Inputs!B58)+Inputs!B58,0,'(Other Computations)'!B208)</f>
        <v>-47463.542694852113</v>
      </c>
      <c r="DC46" s="28">
        <f ca="1">NORMINV(RAND()*(1-2*Inputs!B58)+Inputs!B58,0,'(Other Computations)'!B208)</f>
        <v>-6708.7570966237281</v>
      </c>
      <c r="DD46" s="28">
        <f ca="1">NORMINV(RAND()*(1-2*Inputs!B58)+Inputs!B58,0,'(Other Computations)'!B208)</f>
        <v>33945.795191221441</v>
      </c>
      <c r="DE46" s="28">
        <f ca="1">NORMINV(RAND()*(1-2*Inputs!B58)+Inputs!B58,0,'(Other Computations)'!B208)</f>
        <v>-11504.618786441684</v>
      </c>
      <c r="DF46" s="28">
        <f ca="1">NORMINV(RAND()*(1-2*Inputs!B58)+Inputs!B58,0,'(Other Computations)'!B208)</f>
        <v>-42047.192986905706</v>
      </c>
      <c r="DG46" s="28">
        <f ca="1">NORMINV(RAND()*(1-2*Inputs!B58)+Inputs!B58,0,'(Other Computations)'!B208)</f>
        <v>-14769.274140335778</v>
      </c>
      <c r="DH46" s="28">
        <f ca="1">NORMINV(RAND()*(1-2*Inputs!B58)+Inputs!B58,0,'(Other Computations)'!B208)</f>
        <v>45388.141042263887</v>
      </c>
      <c r="DI46" s="28">
        <f ca="1">NORMINV(RAND()*(1-2*Inputs!B58)+Inputs!B58,0,'(Other Computations)'!B208)</f>
        <v>-13729.82051521663</v>
      </c>
      <c r="DJ46" s="28">
        <f ca="1">NORMINV(RAND()*(1-2*Inputs!B58)+Inputs!B58,0,'(Other Computations)'!B208)</f>
        <v>12467.294877477354</v>
      </c>
      <c r="DK46" s="28">
        <f ca="1">NORMINV(RAND()*(1-2*Inputs!B58)+Inputs!B58,0,'(Other Computations)'!B208)</f>
        <v>-527.02788256205531</v>
      </c>
      <c r="DL46" s="28">
        <f ca="1">NORMINV(RAND()*(1-2*Inputs!B58)+Inputs!B58,0,'(Other Computations)'!B208)</f>
        <v>1515.5729351848072</v>
      </c>
      <c r="DM46" s="28">
        <f ca="1">NORMINV(RAND()*(1-2*Inputs!B58)+Inputs!B58,0,'(Other Computations)'!B208)</f>
        <v>-5550.8936386425758</v>
      </c>
      <c r="DN46" s="29">
        <f ca="1">SUM(DB46:DM46)</f>
        <v>-48984.323695432788</v>
      </c>
      <c r="DO46" s="28">
        <f ca="1">NORMINV(RAND()*(1-2*Inputs!B58)+Inputs!B58,0,'(Other Computations)'!B208)</f>
        <v>-659.7601143251801</v>
      </c>
      <c r="DP46" s="28">
        <f ca="1">NORMINV(RAND()*(1-2*Inputs!B58)+Inputs!B58,0,'(Other Computations)'!B208)</f>
        <v>-46497.531257437528</v>
      </c>
      <c r="DQ46" s="28">
        <f ca="1">NORMINV(RAND()*(1-2*Inputs!B58)+Inputs!B58,0,'(Other Computations)'!B208)</f>
        <v>35596.989038728192</v>
      </c>
      <c r="DR46" s="28">
        <f ca="1">NORMINV(RAND()*(1-2*Inputs!B58)+Inputs!B58,0,'(Other Computations)'!B208)</f>
        <v>-369.39587381431909</v>
      </c>
      <c r="DS46" s="28">
        <f ca="1">NORMINV(RAND()*(1-2*Inputs!B58)+Inputs!B58,0,'(Other Computations)'!B208)</f>
        <v>49459.015865402631</v>
      </c>
      <c r="DT46" s="28">
        <f ca="1">NORMINV(RAND()*(1-2*Inputs!B58)+Inputs!B58,0,'(Other Computations)'!B208)</f>
        <v>-46290.643660911577</v>
      </c>
      <c r="DU46" s="28">
        <f ca="1">NORMINV(RAND()*(1-2*Inputs!B58)+Inputs!B58,0,'(Other Computations)'!B208)</f>
        <v>-37932.598934455869</v>
      </c>
      <c r="DV46" s="28">
        <f ca="1">NORMINV(RAND()*(1-2*Inputs!B58)+Inputs!B58,0,'(Other Computations)'!B208)</f>
        <v>29251.690567723137</v>
      </c>
      <c r="DW46" s="28">
        <f ca="1">NORMINV(RAND()*(1-2*Inputs!B58)+Inputs!B58,0,'(Other Computations)'!B208)</f>
        <v>33743.520594795737</v>
      </c>
      <c r="DX46" s="28">
        <f ca="1">NORMINV(RAND()*(1-2*Inputs!B58)+Inputs!B58,0,'(Other Computations)'!B208)</f>
        <v>12728.172325881422</v>
      </c>
      <c r="DY46" s="28">
        <f ca="1">NORMINV(RAND()*(1-2*Inputs!B58)+Inputs!B58,0,'(Other Computations)'!B208)</f>
        <v>19662.006425192289</v>
      </c>
      <c r="DZ46" s="28">
        <f ca="1">NORMINV(RAND()*(1-2*Inputs!B58)+Inputs!B58,0,'(Other Computations)'!B208)</f>
        <v>-13099.634028916264</v>
      </c>
      <c r="EA46" s="29">
        <f ca="1">SUM(DO46:DZ46)</f>
        <v>35591.830947862669</v>
      </c>
      <c r="EB46" s="28">
        <f ca="1">NORMINV(RAND()*(1-2*Inputs!B58)+Inputs!B58,0,'(Other Computations)'!B208)</f>
        <v>48212.944108045544</v>
      </c>
      <c r="EC46" s="28">
        <f ca="1">NORMINV(RAND()*(1-2*Inputs!B58)+Inputs!B58,0,'(Other Computations)'!B208)</f>
        <v>31030.252576271589</v>
      </c>
      <c r="ED46" s="28">
        <f ca="1">NORMINV(RAND()*(1-2*Inputs!B58)+Inputs!B58,0,'(Other Computations)'!B208)</f>
        <v>-17166.113979876987</v>
      </c>
      <c r="EE46" s="28">
        <f ca="1">NORMINV(RAND()*(1-2*Inputs!B58)+Inputs!B58,0,'(Other Computations)'!B208)</f>
        <v>-11927.305455768124</v>
      </c>
      <c r="EF46" s="28">
        <f ca="1">NORMINV(RAND()*(1-2*Inputs!B58)+Inputs!B58,0,'(Other Computations)'!B208)</f>
        <v>21541.180565039718</v>
      </c>
      <c r="EG46" s="28">
        <f ca="1">NORMINV(RAND()*(1-2*Inputs!B58)+Inputs!B58,0,'(Other Computations)'!B208)</f>
        <v>-41078.329502248271</v>
      </c>
      <c r="EH46" s="28">
        <f ca="1">NORMINV(RAND()*(1-2*Inputs!B58)+Inputs!B58,0,'(Other Computations)'!B208)</f>
        <v>47379.034119626289</v>
      </c>
      <c r="EI46" s="28">
        <f ca="1">NORMINV(RAND()*(1-2*Inputs!B58)+Inputs!B58,0,'(Other Computations)'!B208)</f>
        <v>-1318.7497087107511</v>
      </c>
      <c r="EJ46" s="28">
        <f ca="1">NORMINV(RAND()*(1-2*Inputs!B58)+Inputs!B58,0,'(Other Computations)'!B208)</f>
        <v>29042.867315062442</v>
      </c>
      <c r="EK46" s="28">
        <f ca="1">NORMINV(RAND()*(1-2*Inputs!B58)+Inputs!B58,0,'(Other Computations)'!B208)</f>
        <v>10550.138264290008</v>
      </c>
      <c r="EL46" s="28">
        <f ca="1">NORMINV(RAND()*(1-2*Inputs!B58)+Inputs!B58,0,'(Other Computations)'!B208)</f>
        <v>1177.6544388759353</v>
      </c>
      <c r="EM46" s="28">
        <f ca="1">NORMINV(RAND()*(1-2*Inputs!B58)+Inputs!B58,0,'(Other Computations)'!B208)</f>
        <v>25394.873536759322</v>
      </c>
      <c r="EN46" s="29">
        <f ca="1">SUM(EB46:EM46)</f>
        <v>142838.44627736672</v>
      </c>
    </row>
    <row r="47" spans="1:144" ht="12.75" customHeight="1" outlineLevel="1"/>
    <row r="48" spans="1:144" ht="12.75" customHeight="1" outlineLevel="1"/>
    <row r="49" spans="1:144" ht="12.75" customHeight="1">
      <c r="A49" s="3" t="str">
        <f>"Government"</f>
        <v>Government</v>
      </c>
    </row>
    <row r="50" spans="1:144" ht="12.75" customHeight="1" outlineLevel="1">
      <c r="A50" s="2" t="str">
        <f>" "</f>
        <v xml:space="preserve"> </v>
      </c>
    </row>
    <row r="51" spans="1:144" ht="12.75" customHeight="1" outlineLevel="1">
      <c r="B51" s="19" t="str">
        <f>ZZZ__FnCalls!F7</f>
        <v>Jan 2010</v>
      </c>
      <c r="C51" s="20" t="str">
        <f>ZZZ__FnCalls!F8</f>
        <v>Feb 2010</v>
      </c>
      <c r="D51" s="20" t="str">
        <f>ZZZ__FnCalls!F9</f>
        <v>Mar 2010</v>
      </c>
      <c r="E51" s="20" t="str">
        <f>ZZZ__FnCalls!F10</f>
        <v>Apr 2010</v>
      </c>
      <c r="F51" s="20" t="str">
        <f>ZZZ__FnCalls!F11</f>
        <v>May 2010</v>
      </c>
      <c r="G51" s="20" t="str">
        <f>ZZZ__FnCalls!F12</f>
        <v>Jun 2010</v>
      </c>
      <c r="H51" s="20" t="str">
        <f>ZZZ__FnCalls!F13</f>
        <v>Jul 2010</v>
      </c>
      <c r="I51" s="20" t="str">
        <f>ZZZ__FnCalls!F14</f>
        <v>Aug 2010</v>
      </c>
      <c r="J51" s="20" t="str">
        <f>ZZZ__FnCalls!F15</f>
        <v>Sep 2010</v>
      </c>
      <c r="K51" s="20" t="str">
        <f>ZZZ__FnCalls!F16</f>
        <v>Oct 2010</v>
      </c>
      <c r="L51" s="20" t="str">
        <f>ZZZ__FnCalls!F17</f>
        <v>Nov 2010</v>
      </c>
      <c r="M51" s="20" t="str">
        <f>ZZZ__FnCalls!F18</f>
        <v>Dec 2010</v>
      </c>
      <c r="N51" s="21" t="str">
        <f>ZZZ__FnCalls!H7</f>
        <v>2010</v>
      </c>
      <c r="O51" s="20" t="str">
        <f>ZZZ__FnCalls!F19</f>
        <v>Jan 2011</v>
      </c>
      <c r="P51" s="20" t="str">
        <f>ZZZ__FnCalls!F20</f>
        <v>Feb 2011</v>
      </c>
      <c r="Q51" s="20" t="str">
        <f>ZZZ__FnCalls!F21</f>
        <v>Mar 2011</v>
      </c>
      <c r="R51" s="20" t="str">
        <f>ZZZ__FnCalls!F22</f>
        <v>Apr 2011</v>
      </c>
      <c r="S51" s="20" t="str">
        <f>ZZZ__FnCalls!F23</f>
        <v>May 2011</v>
      </c>
      <c r="T51" s="20" t="str">
        <f>ZZZ__FnCalls!F24</f>
        <v>Jun 2011</v>
      </c>
      <c r="U51" s="20" t="str">
        <f>ZZZ__FnCalls!F25</f>
        <v>Jul 2011</v>
      </c>
      <c r="V51" s="20" t="str">
        <f>ZZZ__FnCalls!F26</f>
        <v>Aug 2011</v>
      </c>
      <c r="W51" s="20" t="str">
        <f>ZZZ__FnCalls!F27</f>
        <v>Sep 2011</v>
      </c>
      <c r="X51" s="20" t="str">
        <f>ZZZ__FnCalls!F28</f>
        <v>Oct 2011</v>
      </c>
      <c r="Y51" s="20" t="str">
        <f>ZZZ__FnCalls!F29</f>
        <v>Nov 2011</v>
      </c>
      <c r="Z51" s="20" t="str">
        <f>ZZZ__FnCalls!F30</f>
        <v>Dec 2011</v>
      </c>
      <c r="AA51" s="21" t="str">
        <f>ZZZ__FnCalls!H19</f>
        <v>2011</v>
      </c>
      <c r="AB51" s="20" t="str">
        <f>ZZZ__FnCalls!F31</f>
        <v>Jan 2012</v>
      </c>
      <c r="AC51" s="20" t="str">
        <f>ZZZ__FnCalls!F32</f>
        <v>Feb 2012</v>
      </c>
      <c r="AD51" s="20" t="str">
        <f>ZZZ__FnCalls!F33</f>
        <v>Mar 2012</v>
      </c>
      <c r="AE51" s="20" t="str">
        <f>ZZZ__FnCalls!F34</f>
        <v>Apr 2012</v>
      </c>
      <c r="AF51" s="20" t="str">
        <f>ZZZ__FnCalls!F35</f>
        <v>May 2012</v>
      </c>
      <c r="AG51" s="20" t="str">
        <f>ZZZ__FnCalls!F36</f>
        <v>Jun 2012</v>
      </c>
      <c r="AH51" s="20" t="str">
        <f>ZZZ__FnCalls!F37</f>
        <v>Jul 2012</v>
      </c>
      <c r="AI51" s="20" t="str">
        <f>ZZZ__FnCalls!F38</f>
        <v>Aug 2012</v>
      </c>
      <c r="AJ51" s="20" t="str">
        <f>ZZZ__FnCalls!F39</f>
        <v>Sep 2012</v>
      </c>
      <c r="AK51" s="20" t="str">
        <f>ZZZ__FnCalls!F40</f>
        <v>Oct 2012</v>
      </c>
      <c r="AL51" s="20" t="str">
        <f>ZZZ__FnCalls!F41</f>
        <v>Nov 2012</v>
      </c>
      <c r="AM51" s="20" t="str">
        <f>ZZZ__FnCalls!F42</f>
        <v>Dec 2012</v>
      </c>
      <c r="AN51" s="21" t="str">
        <f>ZZZ__FnCalls!H31</f>
        <v>2012</v>
      </c>
      <c r="AO51" s="20" t="str">
        <f>ZZZ__FnCalls!F43</f>
        <v>Jan 2013</v>
      </c>
      <c r="AP51" s="20" t="str">
        <f>ZZZ__FnCalls!F44</f>
        <v>Feb 2013</v>
      </c>
      <c r="AQ51" s="20" t="str">
        <f>ZZZ__FnCalls!F45</f>
        <v>Mar 2013</v>
      </c>
      <c r="AR51" s="20" t="str">
        <f>ZZZ__FnCalls!F46</f>
        <v>Apr 2013</v>
      </c>
      <c r="AS51" s="20" t="str">
        <f>ZZZ__FnCalls!F47</f>
        <v>May 2013</v>
      </c>
      <c r="AT51" s="20" t="str">
        <f>ZZZ__FnCalls!F48</f>
        <v>Jun 2013</v>
      </c>
      <c r="AU51" s="20" t="str">
        <f>ZZZ__FnCalls!F49</f>
        <v>Jul 2013</v>
      </c>
      <c r="AV51" s="20" t="str">
        <f>ZZZ__FnCalls!F50</f>
        <v>Aug 2013</v>
      </c>
      <c r="AW51" s="20" t="str">
        <f>ZZZ__FnCalls!F51</f>
        <v>Sep 2013</v>
      </c>
      <c r="AX51" s="20" t="str">
        <f>ZZZ__FnCalls!F52</f>
        <v>Oct 2013</v>
      </c>
      <c r="AY51" s="20" t="str">
        <f>ZZZ__FnCalls!F53</f>
        <v>Nov 2013</v>
      </c>
      <c r="AZ51" s="20" t="str">
        <f>ZZZ__FnCalls!F54</f>
        <v>Dec 2013</v>
      </c>
      <c r="BA51" s="21" t="str">
        <f>ZZZ__FnCalls!H43</f>
        <v>2013</v>
      </c>
      <c r="BB51" s="20" t="str">
        <f>ZZZ__FnCalls!F55</f>
        <v>Jan 2014</v>
      </c>
      <c r="BC51" s="20" t="str">
        <f>ZZZ__FnCalls!F56</f>
        <v>Feb 2014</v>
      </c>
      <c r="BD51" s="20" t="str">
        <f>ZZZ__FnCalls!F57</f>
        <v>Mar 2014</v>
      </c>
      <c r="BE51" s="20" t="str">
        <f>ZZZ__FnCalls!F58</f>
        <v>Apr 2014</v>
      </c>
      <c r="BF51" s="20" t="str">
        <f>ZZZ__FnCalls!F59</f>
        <v>May 2014</v>
      </c>
      <c r="BG51" s="20" t="str">
        <f>ZZZ__FnCalls!F60</f>
        <v>Jun 2014</v>
      </c>
      <c r="BH51" s="20" t="str">
        <f>ZZZ__FnCalls!F61</f>
        <v>Jul 2014</v>
      </c>
      <c r="BI51" s="20" t="str">
        <f>ZZZ__FnCalls!F62</f>
        <v>Aug 2014</v>
      </c>
      <c r="BJ51" s="20" t="str">
        <f>ZZZ__FnCalls!F63</f>
        <v>Sep 2014</v>
      </c>
      <c r="BK51" s="20" t="str">
        <f>ZZZ__FnCalls!F64</f>
        <v>Oct 2014</v>
      </c>
      <c r="BL51" s="20" t="str">
        <f>ZZZ__FnCalls!F65</f>
        <v>Nov 2014</v>
      </c>
      <c r="BM51" s="20" t="str">
        <f>ZZZ__FnCalls!F66</f>
        <v>Dec 2014</v>
      </c>
      <c r="BN51" s="21" t="str">
        <f>ZZZ__FnCalls!H55</f>
        <v>2014</v>
      </c>
      <c r="BO51" s="20" t="str">
        <f>ZZZ__FnCalls!F67</f>
        <v>Jan 2015</v>
      </c>
      <c r="BP51" s="20" t="str">
        <f>ZZZ__FnCalls!F68</f>
        <v>Feb 2015</v>
      </c>
      <c r="BQ51" s="20" t="str">
        <f>ZZZ__FnCalls!F69</f>
        <v>Mar 2015</v>
      </c>
      <c r="BR51" s="20" t="str">
        <f>ZZZ__FnCalls!F70</f>
        <v>Apr 2015</v>
      </c>
      <c r="BS51" s="20" t="str">
        <f>ZZZ__FnCalls!F71</f>
        <v>May 2015</v>
      </c>
      <c r="BT51" s="20" t="str">
        <f>ZZZ__FnCalls!F72</f>
        <v>Jun 2015</v>
      </c>
      <c r="BU51" s="20" t="str">
        <f>ZZZ__FnCalls!F73</f>
        <v>Jul 2015</v>
      </c>
      <c r="BV51" s="20" t="str">
        <f>ZZZ__FnCalls!F74</f>
        <v>Aug 2015</v>
      </c>
      <c r="BW51" s="20" t="str">
        <f>ZZZ__FnCalls!F75</f>
        <v>Sep 2015</v>
      </c>
      <c r="BX51" s="20" t="str">
        <f>ZZZ__FnCalls!F76</f>
        <v>Oct 2015</v>
      </c>
      <c r="BY51" s="20" t="str">
        <f>ZZZ__FnCalls!F77</f>
        <v>Nov 2015</v>
      </c>
      <c r="BZ51" s="20" t="str">
        <f>ZZZ__FnCalls!F78</f>
        <v>Dec 2015</v>
      </c>
      <c r="CA51" s="21" t="str">
        <f>ZZZ__FnCalls!H67</f>
        <v>2015</v>
      </c>
      <c r="CB51" s="20" t="str">
        <f>ZZZ__FnCalls!F79</f>
        <v>Jan 2016</v>
      </c>
      <c r="CC51" s="20" t="str">
        <f>ZZZ__FnCalls!F80</f>
        <v>Feb 2016</v>
      </c>
      <c r="CD51" s="20" t="str">
        <f>ZZZ__FnCalls!F81</f>
        <v>Mar 2016</v>
      </c>
      <c r="CE51" s="20" t="str">
        <f>ZZZ__FnCalls!F82</f>
        <v>Apr 2016</v>
      </c>
      <c r="CF51" s="20" t="str">
        <f>ZZZ__FnCalls!F83</f>
        <v>May 2016</v>
      </c>
      <c r="CG51" s="20" t="str">
        <f>ZZZ__FnCalls!F84</f>
        <v>Jun 2016</v>
      </c>
      <c r="CH51" s="20" t="str">
        <f>ZZZ__FnCalls!F85</f>
        <v>Jul 2016</v>
      </c>
      <c r="CI51" s="20" t="str">
        <f>ZZZ__FnCalls!F86</f>
        <v>Aug 2016</v>
      </c>
      <c r="CJ51" s="20" t="str">
        <f>ZZZ__FnCalls!F87</f>
        <v>Sep 2016</v>
      </c>
      <c r="CK51" s="20" t="str">
        <f>ZZZ__FnCalls!F88</f>
        <v>Oct 2016</v>
      </c>
      <c r="CL51" s="20" t="str">
        <f>ZZZ__FnCalls!F89</f>
        <v>Nov 2016</v>
      </c>
      <c r="CM51" s="20" t="str">
        <f>ZZZ__FnCalls!F90</f>
        <v>Dec 2016</v>
      </c>
      <c r="CN51" s="21" t="str">
        <f>ZZZ__FnCalls!H79</f>
        <v>2016</v>
      </c>
      <c r="CO51" s="20" t="str">
        <f>ZZZ__FnCalls!F91</f>
        <v>Jan 2017</v>
      </c>
      <c r="CP51" s="20" t="str">
        <f>ZZZ__FnCalls!F92</f>
        <v>Feb 2017</v>
      </c>
      <c r="CQ51" s="20" t="str">
        <f>ZZZ__FnCalls!F93</f>
        <v>Mar 2017</v>
      </c>
      <c r="CR51" s="20" t="str">
        <f>ZZZ__FnCalls!F94</f>
        <v>Apr 2017</v>
      </c>
      <c r="CS51" s="20" t="str">
        <f>ZZZ__FnCalls!F95</f>
        <v>May 2017</v>
      </c>
      <c r="CT51" s="20" t="str">
        <f>ZZZ__FnCalls!F96</f>
        <v>Jun 2017</v>
      </c>
      <c r="CU51" s="20" t="str">
        <f>ZZZ__FnCalls!F97</f>
        <v>Jul 2017</v>
      </c>
      <c r="CV51" s="20" t="str">
        <f>ZZZ__FnCalls!F98</f>
        <v>Aug 2017</v>
      </c>
      <c r="CW51" s="20" t="str">
        <f>ZZZ__FnCalls!F99</f>
        <v>Sep 2017</v>
      </c>
      <c r="CX51" s="20" t="str">
        <f>ZZZ__FnCalls!F100</f>
        <v>Oct 2017</v>
      </c>
      <c r="CY51" s="20" t="str">
        <f>ZZZ__FnCalls!F101</f>
        <v>Nov 2017</v>
      </c>
      <c r="CZ51" s="20" t="str">
        <f>ZZZ__FnCalls!F102</f>
        <v>Dec 2017</v>
      </c>
      <c r="DA51" s="21" t="str">
        <f>ZZZ__FnCalls!H91</f>
        <v>2017</v>
      </c>
      <c r="DB51" s="20" t="str">
        <f>ZZZ__FnCalls!F103</f>
        <v>Jan 2018</v>
      </c>
      <c r="DC51" s="20" t="str">
        <f>ZZZ__FnCalls!F104</f>
        <v>Feb 2018</v>
      </c>
      <c r="DD51" s="20" t="str">
        <f>ZZZ__FnCalls!F105</f>
        <v>Mar 2018</v>
      </c>
      <c r="DE51" s="20" t="str">
        <f>ZZZ__FnCalls!F106</f>
        <v>Apr 2018</v>
      </c>
      <c r="DF51" s="20" t="str">
        <f>ZZZ__FnCalls!F107</f>
        <v>May 2018</v>
      </c>
      <c r="DG51" s="20" t="str">
        <f>ZZZ__FnCalls!F108</f>
        <v>Jun 2018</v>
      </c>
      <c r="DH51" s="20" t="str">
        <f>ZZZ__FnCalls!F109</f>
        <v>Jul 2018</v>
      </c>
      <c r="DI51" s="20" t="str">
        <f>ZZZ__FnCalls!F110</f>
        <v>Aug 2018</v>
      </c>
      <c r="DJ51" s="20" t="str">
        <f>ZZZ__FnCalls!F111</f>
        <v>Sep 2018</v>
      </c>
      <c r="DK51" s="20" t="str">
        <f>ZZZ__FnCalls!F112</f>
        <v>Oct 2018</v>
      </c>
      <c r="DL51" s="20" t="str">
        <f>ZZZ__FnCalls!F113</f>
        <v>Nov 2018</v>
      </c>
      <c r="DM51" s="20" t="str">
        <f>ZZZ__FnCalls!F114</f>
        <v>Dec 2018</v>
      </c>
      <c r="DN51" s="21" t="str">
        <f>ZZZ__FnCalls!H103</f>
        <v>2018</v>
      </c>
      <c r="DO51" s="20" t="str">
        <f>ZZZ__FnCalls!F115</f>
        <v>Jan 2019</v>
      </c>
      <c r="DP51" s="20" t="str">
        <f>ZZZ__FnCalls!F116</f>
        <v>Feb 2019</v>
      </c>
      <c r="DQ51" s="20" t="str">
        <f>ZZZ__FnCalls!F117</f>
        <v>Mar 2019</v>
      </c>
      <c r="DR51" s="20" t="str">
        <f>ZZZ__FnCalls!F118</f>
        <v>Apr 2019</v>
      </c>
      <c r="DS51" s="20" t="str">
        <f>ZZZ__FnCalls!F119</f>
        <v>May 2019</v>
      </c>
      <c r="DT51" s="20" t="str">
        <f>ZZZ__FnCalls!F120</f>
        <v>Jun 2019</v>
      </c>
      <c r="DU51" s="20" t="str">
        <f>ZZZ__FnCalls!F121</f>
        <v>Jul 2019</v>
      </c>
      <c r="DV51" s="20" t="str">
        <f>ZZZ__FnCalls!F122</f>
        <v>Aug 2019</v>
      </c>
      <c r="DW51" s="20" t="str">
        <f>ZZZ__FnCalls!F123</f>
        <v>Sep 2019</v>
      </c>
      <c r="DX51" s="20" t="str">
        <f>ZZZ__FnCalls!F124</f>
        <v>Oct 2019</v>
      </c>
      <c r="DY51" s="20" t="str">
        <f>ZZZ__FnCalls!F125</f>
        <v>Nov 2019</v>
      </c>
      <c r="DZ51" s="20" t="str">
        <f>ZZZ__FnCalls!F126</f>
        <v>Dec 2019</v>
      </c>
      <c r="EA51" s="21" t="str">
        <f>ZZZ__FnCalls!H115</f>
        <v>2019</v>
      </c>
      <c r="EB51" s="20" t="str">
        <f>ZZZ__FnCalls!F127</f>
        <v>Jan 2020</v>
      </c>
      <c r="EC51" s="20" t="str">
        <f>ZZZ__FnCalls!F128</f>
        <v>Feb 2020</v>
      </c>
      <c r="ED51" s="20" t="str">
        <f>ZZZ__FnCalls!F129</f>
        <v>Mar 2020</v>
      </c>
      <c r="EE51" s="20" t="str">
        <f>ZZZ__FnCalls!F130</f>
        <v>Apr 2020</v>
      </c>
      <c r="EF51" s="20" t="str">
        <f>ZZZ__FnCalls!F131</f>
        <v>May 2020</v>
      </c>
      <c r="EG51" s="20" t="str">
        <f>ZZZ__FnCalls!F132</f>
        <v>Jun 2020</v>
      </c>
      <c r="EH51" s="20" t="str">
        <f>ZZZ__FnCalls!F133</f>
        <v>Jul 2020</v>
      </c>
      <c r="EI51" s="20" t="str">
        <f>ZZZ__FnCalls!F134</f>
        <v>Aug 2020</v>
      </c>
      <c r="EJ51" s="20" t="str">
        <f>ZZZ__FnCalls!F135</f>
        <v>Sep 2020</v>
      </c>
      <c r="EK51" s="20" t="str">
        <f>ZZZ__FnCalls!F136</f>
        <v>Oct 2020</v>
      </c>
      <c r="EL51" s="20" t="str">
        <f>ZZZ__FnCalls!F137</f>
        <v>Nov 2020</v>
      </c>
      <c r="EM51" s="20" t="str">
        <f>ZZZ__FnCalls!F138</f>
        <v>Dec 2020</v>
      </c>
      <c r="EN51" s="21" t="str">
        <f>ZZZ__FnCalls!H127</f>
        <v>2020</v>
      </c>
    </row>
    <row r="52" spans="1:144" ht="12.75" customHeight="1" outlineLevel="1">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c r="A54" s="9" t="str">
        <f>Labels!B83</f>
        <v>Tax</v>
      </c>
      <c r="B54" s="28">
        <f ca="1">Inputs!B52*B44</f>
        <v>363849.05342008488</v>
      </c>
      <c r="C54" s="28">
        <f ca="1">Inputs!B52*C44</f>
        <v>344271.20795879082</v>
      </c>
      <c r="D54" s="28">
        <f ca="1">Inputs!B52*D44</f>
        <v>359793.22637957241</v>
      </c>
      <c r="E54" s="28">
        <f ca="1">Inputs!B52*E44</f>
        <v>344777.65877658059</v>
      </c>
      <c r="F54" s="28">
        <f ca="1">Inputs!B52*F44</f>
        <v>349522.99258001777</v>
      </c>
      <c r="G54" s="28">
        <f ca="1">Inputs!B52*G44</f>
        <v>344417.57323441253</v>
      </c>
      <c r="H54" s="28">
        <f ca="1">Inputs!B52*H44</f>
        <v>347494.4587454836</v>
      </c>
      <c r="I54" s="28">
        <f ca="1">Inputs!B52*I44</f>
        <v>342487.88034696382</v>
      </c>
      <c r="J54" s="28">
        <f ca="1">Inputs!B52*J44</f>
        <v>342722.93592367863</v>
      </c>
      <c r="K54" s="28">
        <f ca="1">Inputs!B52*K44</f>
        <v>364567.35903753055</v>
      </c>
      <c r="L54" s="28">
        <f ca="1">Inputs!B52*L44</f>
        <v>349068.15990193398</v>
      </c>
      <c r="M54" s="28">
        <f ca="1">Inputs!B52*M44</f>
        <v>348750.95596223109</v>
      </c>
      <c r="N54" s="29">
        <f ca="1">SUM(B54:M54)</f>
        <v>4201723.4622672815</v>
      </c>
      <c r="O54" s="28">
        <f ca="1">Inputs!B52*O44</f>
        <v>339305.26417424669</v>
      </c>
      <c r="P54" s="28">
        <f ca="1">Inputs!B52*P44</f>
        <v>355726.75609530421</v>
      </c>
      <c r="Q54" s="28">
        <f ca="1">Inputs!B52*Q44</f>
        <v>344629.26057287259</v>
      </c>
      <c r="R54" s="28">
        <f ca="1">Inputs!B52*R44</f>
        <v>343976.37195450265</v>
      </c>
      <c r="S54" s="28">
        <f ca="1">Inputs!B52*S44</f>
        <v>349419.20951516862</v>
      </c>
      <c r="T54" s="28">
        <f ca="1">Inputs!B52*T44</f>
        <v>346028.87948623305</v>
      </c>
      <c r="U54" s="28">
        <f ca="1">Inputs!B52*U44</f>
        <v>336808.24602982798</v>
      </c>
      <c r="V54" s="28">
        <f ca="1">Inputs!B52*V44</f>
        <v>347002.31130356912</v>
      </c>
      <c r="W54" s="28">
        <f ca="1">Inputs!B52*W44</f>
        <v>342030.30323071848</v>
      </c>
      <c r="X54" s="28">
        <f ca="1">Inputs!B52*X44</f>
        <v>341555.74560771626</v>
      </c>
      <c r="Y54" s="28">
        <f ca="1">Inputs!B52*Y44</f>
        <v>339379.24763844768</v>
      </c>
      <c r="Z54" s="28">
        <f ca="1">Inputs!B52*Z44</f>
        <v>337798.25937488215</v>
      </c>
      <c r="AA54" s="29">
        <f ca="1">SUM(O54:Z54)</f>
        <v>4123659.8549834886</v>
      </c>
      <c r="AB54" s="28">
        <f ca="1">Inputs!B52*AB44</f>
        <v>333615.87261845812</v>
      </c>
      <c r="AC54" s="28">
        <f ca="1">Inputs!B52*AC44</f>
        <v>340463.54776523879</v>
      </c>
      <c r="AD54" s="28">
        <f ca="1">Inputs!B52*AD44</f>
        <v>338030.9553089675</v>
      </c>
      <c r="AE54" s="28">
        <f ca="1">Inputs!B52*AE44</f>
        <v>329613.28553695523</v>
      </c>
      <c r="AF54" s="28">
        <f ca="1">Inputs!B52*AF44</f>
        <v>328625.26817457855</v>
      </c>
      <c r="AG54" s="28">
        <f ca="1">Inputs!B52*AG44</f>
        <v>331230.51611851004</v>
      </c>
      <c r="AH54" s="28">
        <f ca="1">Inputs!B52*AH44</f>
        <v>321899.10687729111</v>
      </c>
      <c r="AI54" s="28">
        <f ca="1">Inputs!B52*AI44</f>
        <v>342306.55559643288</v>
      </c>
      <c r="AJ54" s="28">
        <f ca="1">Inputs!B52*AJ44</f>
        <v>341599.61279831926</v>
      </c>
      <c r="AK54" s="28">
        <f ca="1">Inputs!B52*AK44</f>
        <v>329811.4934608835</v>
      </c>
      <c r="AL54" s="28">
        <f ca="1">Inputs!B52*AL44</f>
        <v>338020.12668599765</v>
      </c>
      <c r="AM54" s="28">
        <f ca="1">Inputs!B52*AM44</f>
        <v>345693.40770062618</v>
      </c>
      <c r="AN54" s="29">
        <f ca="1">SUM(AB54:AM54)</f>
        <v>4020909.7486422583</v>
      </c>
      <c r="AO54" s="28">
        <f ca="1">Inputs!B52*AO44</f>
        <v>328065.85497094848</v>
      </c>
      <c r="AP54" s="28">
        <f ca="1">Inputs!B52*AP44</f>
        <v>328034.03738082416</v>
      </c>
      <c r="AQ54" s="28">
        <f ca="1">Inputs!B52*AQ44</f>
        <v>323745.65920225659</v>
      </c>
      <c r="AR54" s="28">
        <f ca="1">Inputs!B52*AR44</f>
        <v>333716.01119733707</v>
      </c>
      <c r="AS54" s="28">
        <f ca="1">Inputs!B52*AS44</f>
        <v>350013.77823805041</v>
      </c>
      <c r="AT54" s="28">
        <f ca="1">Inputs!B52*AT44</f>
        <v>316389.16046818782</v>
      </c>
      <c r="AU54" s="28">
        <f ca="1">Inputs!B52*AU44</f>
        <v>329879.85425316967</v>
      </c>
      <c r="AV54" s="28">
        <f ca="1">Inputs!B52*AV44</f>
        <v>336172.34543828928</v>
      </c>
      <c r="AW54" s="28">
        <f ca="1">Inputs!B52*AW44</f>
        <v>330722.39641830925</v>
      </c>
      <c r="AX54" s="28">
        <f ca="1">Inputs!B52*AX44</f>
        <v>323851.48043607234</v>
      </c>
      <c r="AY54" s="28">
        <f ca="1">Inputs!B52*AY44</f>
        <v>342632.50647625158</v>
      </c>
      <c r="AZ54" s="28">
        <f ca="1">Inputs!B52*AZ44</f>
        <v>312805.17985501036</v>
      </c>
      <c r="BA54" s="29">
        <f ca="1">SUM(AO54:AZ54)</f>
        <v>3956028.2643347071</v>
      </c>
      <c r="BB54" s="28">
        <f ca="1">Inputs!B52*BB44</f>
        <v>340364.51599659206</v>
      </c>
      <c r="BC54" s="28">
        <f ca="1">Inputs!B52*BC44</f>
        <v>323253.77608560782</v>
      </c>
      <c r="BD54" s="28">
        <f ca="1">Inputs!B52*BD44</f>
        <v>326941.66960832104</v>
      </c>
      <c r="BE54" s="28">
        <f ca="1">Inputs!B52*BE44</f>
        <v>328065.10837787017</v>
      </c>
      <c r="BF54" s="28">
        <f ca="1">Inputs!B52*BF44</f>
        <v>336197.27878599573</v>
      </c>
      <c r="BG54" s="28">
        <f ca="1">Inputs!B52*BG44</f>
        <v>318047.73106672778</v>
      </c>
      <c r="BH54" s="28">
        <f ca="1">Inputs!B52*BH44</f>
        <v>341740.7674279323</v>
      </c>
      <c r="BI54" s="28">
        <f ca="1">Inputs!B52*BI44</f>
        <v>333958.23049259617</v>
      </c>
      <c r="BJ54" s="28">
        <f ca="1">Inputs!B52*BJ44</f>
        <v>316613.86828630813</v>
      </c>
      <c r="BK54" s="28">
        <f ca="1">Inputs!B52*BK44</f>
        <v>333894.43892679567</v>
      </c>
      <c r="BL54" s="28">
        <f ca="1">Inputs!B52*BL44</f>
        <v>332315.54517976026</v>
      </c>
      <c r="BM54" s="28">
        <f ca="1">Inputs!B52*BM44</f>
        <v>330808.39890740102</v>
      </c>
      <c r="BN54" s="29">
        <f ca="1">SUM(BB54:BM54)</f>
        <v>3962201.3291419079</v>
      </c>
      <c r="BO54" s="28">
        <f ca="1">Inputs!B52*BO44</f>
        <v>312505.91161254823</v>
      </c>
      <c r="BP54" s="28">
        <f ca="1">Inputs!B52*BP44</f>
        <v>316096.65785268432</v>
      </c>
      <c r="BQ54" s="28">
        <f ca="1">Inputs!B52*BQ44</f>
        <v>334733.42740227666</v>
      </c>
      <c r="BR54" s="28">
        <f ca="1">Inputs!B52*BR44</f>
        <v>324500.96463640057</v>
      </c>
      <c r="BS54" s="28">
        <f ca="1">Inputs!B52*BS44</f>
        <v>323324.8852790044</v>
      </c>
      <c r="BT54" s="28">
        <f ca="1">Inputs!B52*BT44</f>
        <v>335103.28543530754</v>
      </c>
      <c r="BU54" s="28">
        <f ca="1">Inputs!B52*BU44</f>
        <v>323646.98152323428</v>
      </c>
      <c r="BV54" s="28">
        <f ca="1">Inputs!B52*BV44</f>
        <v>335863.05112791894</v>
      </c>
      <c r="BW54" s="28">
        <f ca="1">Inputs!B52*BW44</f>
        <v>321915.1014604466</v>
      </c>
      <c r="BX54" s="28">
        <f ca="1">Inputs!B52*BX44</f>
        <v>317181.4602825258</v>
      </c>
      <c r="BY54" s="28">
        <f ca="1">Inputs!B52*BY44</f>
        <v>308966.28176965733</v>
      </c>
      <c r="BZ54" s="28">
        <f ca="1">Inputs!B52*BZ44</f>
        <v>315586.2528264703</v>
      </c>
      <c r="CA54" s="29">
        <f ca="1">SUM(BO54:BZ54)</f>
        <v>3869424.2612084756</v>
      </c>
      <c r="CB54" s="28">
        <f ca="1">Inputs!B52*CB44</f>
        <v>313079.29691982723</v>
      </c>
      <c r="CC54" s="28">
        <f ca="1">Inputs!B52*CC44</f>
        <v>326869.10017461941</v>
      </c>
      <c r="CD54" s="28">
        <f ca="1">Inputs!B52*CD44</f>
        <v>310888.38549789228</v>
      </c>
      <c r="CE54" s="28">
        <f ca="1">Inputs!B52*CE44</f>
        <v>333767.35816336848</v>
      </c>
      <c r="CF54" s="28">
        <f ca="1">Inputs!B52*CF44</f>
        <v>317858.13472943753</v>
      </c>
      <c r="CG54" s="28">
        <f ca="1">Inputs!B52*CG44</f>
        <v>321356.91132361908</v>
      </c>
      <c r="CH54" s="28">
        <f ca="1">Inputs!B52*CH44</f>
        <v>330994.55366086605</v>
      </c>
      <c r="CI54" s="28">
        <f ca="1">Inputs!B52*CI44</f>
        <v>310869.93977276341</v>
      </c>
      <c r="CJ54" s="28">
        <f ca="1">Inputs!B52*CJ44</f>
        <v>326982.21927866124</v>
      </c>
      <c r="CK54" s="28">
        <f ca="1">Inputs!B52*CK44</f>
        <v>325720.23766057676</v>
      </c>
      <c r="CL54" s="28">
        <f ca="1">Inputs!B52*CL44</f>
        <v>316590.25052494422</v>
      </c>
      <c r="CM54" s="28">
        <f ca="1">Inputs!B52*CM44</f>
        <v>307041.83515462658</v>
      </c>
      <c r="CN54" s="29">
        <f ca="1">SUM(CB54:CM54)</f>
        <v>3842018.2228612015</v>
      </c>
      <c r="CO54" s="28">
        <f ca="1">Inputs!B52*CO44</f>
        <v>304075.72495970601</v>
      </c>
      <c r="CP54" s="28">
        <f ca="1">Inputs!B52*CP44</f>
        <v>322098.3088942453</v>
      </c>
      <c r="CQ54" s="28">
        <f ca="1">Inputs!B52*CQ44</f>
        <v>304326.42320072919</v>
      </c>
      <c r="CR54" s="28">
        <f ca="1">Inputs!B52*CR44</f>
        <v>313657.01819222892</v>
      </c>
      <c r="CS54" s="28">
        <f ca="1">Inputs!B52*CS44</f>
        <v>311127.96024350816</v>
      </c>
      <c r="CT54" s="28">
        <f ca="1">Inputs!B52*CT44</f>
        <v>311898.72368944209</v>
      </c>
      <c r="CU54" s="28">
        <f ca="1">Inputs!B52*CU44</f>
        <v>326151.31478874676</v>
      </c>
      <c r="CV54" s="28">
        <f ca="1">Inputs!B52*CV44</f>
        <v>328578.84698897781</v>
      </c>
      <c r="CW54" s="28">
        <f ca="1">Inputs!B52*CW44</f>
        <v>321585.70037605532</v>
      </c>
      <c r="CX54" s="28">
        <f ca="1">Inputs!B52*CX44</f>
        <v>321506.18394327443</v>
      </c>
      <c r="CY54" s="28">
        <f ca="1">Inputs!B52*CY44</f>
        <v>318568.38160608301</v>
      </c>
      <c r="CZ54" s="28">
        <f ca="1">Inputs!B52*CZ44</f>
        <v>313464.85192663252</v>
      </c>
      <c r="DA54" s="29">
        <f ca="1">SUM(CO54:CZ54)</f>
        <v>3797039.4388096295</v>
      </c>
      <c r="DB54" s="28">
        <f ca="1">Inputs!B52*DB44</f>
        <v>298591.12147609028</v>
      </c>
      <c r="DC54" s="28">
        <f ca="1">Inputs!B52*DC44</f>
        <v>310458.1820321671</v>
      </c>
      <c r="DD54" s="28">
        <f ca="1">Inputs!B52*DD44</f>
        <v>322416.13644969871</v>
      </c>
      <c r="DE54" s="28">
        <f ca="1">Inputs!B52*DE44</f>
        <v>308495.72379996657</v>
      </c>
      <c r="DF54" s="28">
        <f ca="1">Inputs!B52*DF44</f>
        <v>299075.62036790326</v>
      </c>
      <c r="DG54" s="28">
        <f ca="1">Inputs!B52*DG44</f>
        <v>306828.35378144804</v>
      </c>
      <c r="DH54" s="28">
        <f ca="1">Inputs!B52*DH44</f>
        <v>324597.04605000408</v>
      </c>
      <c r="DI54" s="28">
        <f ca="1">Inputs!B52*DI44</f>
        <v>306500.33215320919</v>
      </c>
      <c r="DJ54" s="28">
        <f ca="1">Inputs!B52*DJ44</f>
        <v>314008.48587046156</v>
      </c>
      <c r="DK54" s="28">
        <f ca="1">Inputs!B52*DK44</f>
        <v>309772.48212622281</v>
      </c>
      <c r="DL54" s="28">
        <f ca="1">Inputs!B52*DL44</f>
        <v>310136.3739194767</v>
      </c>
      <c r="DM54" s="28">
        <f ca="1">Inputs!B52*DM44</f>
        <v>307748.97947397263</v>
      </c>
      <c r="DN54" s="29">
        <f ca="1">SUM(DB54:DM54)</f>
        <v>3718628.8375006206</v>
      </c>
      <c r="DO54" s="28">
        <f ca="1">Inputs!B52*DO44</f>
        <v>308902.33303695056</v>
      </c>
      <c r="DP54" s="28">
        <f ca="1">Inputs!B52*DP44</f>
        <v>294895.08823890699</v>
      </c>
      <c r="DQ54" s="28">
        <f ca="1">Inputs!B52*DQ44</f>
        <v>319162.59106211556</v>
      </c>
      <c r="DR54" s="28">
        <f ca="1">Inputs!B52*DR44</f>
        <v>308066.10017787537</v>
      </c>
      <c r="DS54" s="28">
        <f ca="1">Inputs!B52*DS44</f>
        <v>322638.96596141113</v>
      </c>
      <c r="DT54" s="28">
        <f ca="1">Inputs!B52*DT44</f>
        <v>293508.28011769167</v>
      </c>
      <c r="DU54" s="28">
        <f ca="1">Inputs!B52*DU44</f>
        <v>295616.68285221979</v>
      </c>
      <c r="DV54" s="28">
        <f ca="1">Inputs!B52*DV44</f>
        <v>315548.73413703177</v>
      </c>
      <c r="DW54" s="28">
        <f ca="1">Inputs!B52*DW44</f>
        <v>316588.46690374357</v>
      </c>
      <c r="DX54" s="28">
        <f ca="1">Inputs!B52*DX44</f>
        <v>309933.83999517292</v>
      </c>
      <c r="DY54" s="28">
        <f ca="1">Inputs!B52*DY44</f>
        <v>311734.36070574273</v>
      </c>
      <c r="DZ54" s="28">
        <f ca="1">Inputs!B52*DZ44</f>
        <v>301652.97262153175</v>
      </c>
      <c r="EA54" s="29">
        <f ca="1">SUM(DO54:DZ54)</f>
        <v>3698248.4158103936</v>
      </c>
      <c r="EB54" s="28">
        <f ca="1">Inputs!B52*EB44</f>
        <v>319682.38245852012</v>
      </c>
      <c r="EC54" s="28">
        <f ca="1">Inputs!B52*EC44</f>
        <v>314266.53727774596</v>
      </c>
      <c r="ED54" s="28">
        <f ca="1">Inputs!B52*ED44</f>
        <v>299512.79359483696</v>
      </c>
      <c r="EE54" s="28">
        <f ca="1">Inputs!B52*EE44</f>
        <v>300806.46125257714</v>
      </c>
      <c r="EF54" s="28">
        <f ca="1">Inputs!B52*EF44</f>
        <v>310551.62821841461</v>
      </c>
      <c r="EG54" s="28">
        <f ca="1">Inputs!B52*EG44</f>
        <v>291458.7248999938</v>
      </c>
      <c r="EH54" s="28">
        <f ca="1">Inputs!B52*EH44</f>
        <v>317668.22848166205</v>
      </c>
      <c r="EI54" s="28">
        <f ca="1">Inputs!B52*EI44</f>
        <v>302891.5752646469</v>
      </c>
      <c r="EJ54" s="28">
        <f ca="1">Inputs!B52*EJ44</f>
        <v>311692.6735610668</v>
      </c>
      <c r="EK54" s="28">
        <f ca="1">Inputs!B52*EK44</f>
        <v>305879.85073727346</v>
      </c>
      <c r="EL54" s="28">
        <f ca="1">Inputs!B52*EL44</f>
        <v>302731.98373107094</v>
      </c>
      <c r="EM54" s="28">
        <f ca="1">Inputs!B52*EM44</f>
        <v>309749.18321431504</v>
      </c>
      <c r="EN54" s="29">
        <f ca="1">SUM(EB54:EM54)</f>
        <v>3686892.0226921239</v>
      </c>
    </row>
    <row r="55" spans="1:144" ht="12.75" customHeight="1" outlineLevel="1"/>
    <row r="56" spans="1:144" ht="12.75" customHeight="1" outlineLevel="1"/>
    <row r="57" spans="1:144" ht="12.75" customHeight="1">
      <c r="A57" s="2" t="str">
        <f>"Stochastic Shocks"</f>
        <v>Stochastic Shocks</v>
      </c>
    </row>
    <row r="58" spans="1:144" ht="12.75" customHeight="1" outlineLevel="1">
      <c r="A58" s="2" t="str">
        <f>" "</f>
        <v xml:space="preserve"> </v>
      </c>
    </row>
    <row r="59" spans="1:144" ht="12.75" customHeight="1" outlineLevel="1">
      <c r="B59" s="19" t="str">
        <f>ZZZ__FnCalls!F7</f>
        <v>Jan 2010</v>
      </c>
      <c r="C59" s="20" t="str">
        <f>ZZZ__FnCalls!F8</f>
        <v>Feb 2010</v>
      </c>
      <c r="D59" s="20" t="str">
        <f>ZZZ__FnCalls!F9</f>
        <v>Mar 2010</v>
      </c>
      <c r="E59" s="20" t="str">
        <f>ZZZ__FnCalls!F10</f>
        <v>Apr 2010</v>
      </c>
      <c r="F59" s="20" t="str">
        <f>ZZZ__FnCalls!F11</f>
        <v>May 2010</v>
      </c>
      <c r="G59" s="20" t="str">
        <f>ZZZ__FnCalls!F12</f>
        <v>Jun 2010</v>
      </c>
      <c r="H59" s="20" t="str">
        <f>ZZZ__FnCalls!F13</f>
        <v>Jul 2010</v>
      </c>
      <c r="I59" s="20" t="str">
        <f>ZZZ__FnCalls!F14</f>
        <v>Aug 2010</v>
      </c>
      <c r="J59" s="20" t="str">
        <f>ZZZ__FnCalls!F15</f>
        <v>Sep 2010</v>
      </c>
      <c r="K59" s="20" t="str">
        <f>ZZZ__FnCalls!F16</f>
        <v>Oct 2010</v>
      </c>
      <c r="L59" s="20" t="str">
        <f>ZZZ__FnCalls!F17</f>
        <v>Nov 2010</v>
      </c>
      <c r="M59" s="20" t="str">
        <f>ZZZ__FnCalls!F18</f>
        <v>Dec 2010</v>
      </c>
      <c r="N59" s="21" t="str">
        <f>ZZZ__FnCalls!H7</f>
        <v>2010</v>
      </c>
      <c r="O59" s="20" t="str">
        <f>ZZZ__FnCalls!F19</f>
        <v>Jan 2011</v>
      </c>
      <c r="P59" s="20" t="str">
        <f>ZZZ__FnCalls!F20</f>
        <v>Feb 2011</v>
      </c>
      <c r="Q59" s="20" t="str">
        <f>ZZZ__FnCalls!F21</f>
        <v>Mar 2011</v>
      </c>
      <c r="R59" s="20" t="str">
        <f>ZZZ__FnCalls!F22</f>
        <v>Apr 2011</v>
      </c>
      <c r="S59" s="20" t="str">
        <f>ZZZ__FnCalls!F23</f>
        <v>May 2011</v>
      </c>
      <c r="T59" s="20" t="str">
        <f>ZZZ__FnCalls!F24</f>
        <v>Jun 2011</v>
      </c>
      <c r="U59" s="20" t="str">
        <f>ZZZ__FnCalls!F25</f>
        <v>Jul 2011</v>
      </c>
      <c r="V59" s="20" t="str">
        <f>ZZZ__FnCalls!F26</f>
        <v>Aug 2011</v>
      </c>
      <c r="W59" s="20" t="str">
        <f>ZZZ__FnCalls!F27</f>
        <v>Sep 2011</v>
      </c>
      <c r="X59" s="20" t="str">
        <f>ZZZ__FnCalls!F28</f>
        <v>Oct 2011</v>
      </c>
      <c r="Y59" s="20" t="str">
        <f>ZZZ__FnCalls!F29</f>
        <v>Nov 2011</v>
      </c>
      <c r="Z59" s="20" t="str">
        <f>ZZZ__FnCalls!F30</f>
        <v>Dec 2011</v>
      </c>
      <c r="AA59" s="21" t="str">
        <f>ZZZ__FnCalls!H19</f>
        <v>2011</v>
      </c>
      <c r="AB59" s="20" t="str">
        <f>ZZZ__FnCalls!F31</f>
        <v>Jan 2012</v>
      </c>
      <c r="AC59" s="20" t="str">
        <f>ZZZ__FnCalls!F32</f>
        <v>Feb 2012</v>
      </c>
      <c r="AD59" s="20" t="str">
        <f>ZZZ__FnCalls!F33</f>
        <v>Mar 2012</v>
      </c>
      <c r="AE59" s="20" t="str">
        <f>ZZZ__FnCalls!F34</f>
        <v>Apr 2012</v>
      </c>
      <c r="AF59" s="20" t="str">
        <f>ZZZ__FnCalls!F35</f>
        <v>May 2012</v>
      </c>
      <c r="AG59" s="20" t="str">
        <f>ZZZ__FnCalls!F36</f>
        <v>Jun 2012</v>
      </c>
      <c r="AH59" s="20" t="str">
        <f>ZZZ__FnCalls!F37</f>
        <v>Jul 2012</v>
      </c>
      <c r="AI59" s="20" t="str">
        <f>ZZZ__FnCalls!F38</f>
        <v>Aug 2012</v>
      </c>
      <c r="AJ59" s="20" t="str">
        <f>ZZZ__FnCalls!F39</f>
        <v>Sep 2012</v>
      </c>
      <c r="AK59" s="20" t="str">
        <f>ZZZ__FnCalls!F40</f>
        <v>Oct 2012</v>
      </c>
      <c r="AL59" s="20" t="str">
        <f>ZZZ__FnCalls!F41</f>
        <v>Nov 2012</v>
      </c>
      <c r="AM59" s="20" t="str">
        <f>ZZZ__FnCalls!F42</f>
        <v>Dec 2012</v>
      </c>
      <c r="AN59" s="21" t="str">
        <f>ZZZ__FnCalls!H31</f>
        <v>2012</v>
      </c>
      <c r="AO59" s="20" t="str">
        <f>ZZZ__FnCalls!F43</f>
        <v>Jan 2013</v>
      </c>
      <c r="AP59" s="20" t="str">
        <f>ZZZ__FnCalls!F44</f>
        <v>Feb 2013</v>
      </c>
      <c r="AQ59" s="20" t="str">
        <f>ZZZ__FnCalls!F45</f>
        <v>Mar 2013</v>
      </c>
      <c r="AR59" s="20" t="str">
        <f>ZZZ__FnCalls!F46</f>
        <v>Apr 2013</v>
      </c>
      <c r="AS59" s="20" t="str">
        <f>ZZZ__FnCalls!F47</f>
        <v>May 2013</v>
      </c>
      <c r="AT59" s="20" t="str">
        <f>ZZZ__FnCalls!F48</f>
        <v>Jun 2013</v>
      </c>
      <c r="AU59" s="20" t="str">
        <f>ZZZ__FnCalls!F49</f>
        <v>Jul 2013</v>
      </c>
      <c r="AV59" s="20" t="str">
        <f>ZZZ__FnCalls!F50</f>
        <v>Aug 2013</v>
      </c>
      <c r="AW59" s="20" t="str">
        <f>ZZZ__FnCalls!F51</f>
        <v>Sep 2013</v>
      </c>
      <c r="AX59" s="20" t="str">
        <f>ZZZ__FnCalls!F52</f>
        <v>Oct 2013</v>
      </c>
      <c r="AY59" s="20" t="str">
        <f>ZZZ__FnCalls!F53</f>
        <v>Nov 2013</v>
      </c>
      <c r="AZ59" s="20" t="str">
        <f>ZZZ__FnCalls!F54</f>
        <v>Dec 2013</v>
      </c>
      <c r="BA59" s="21" t="str">
        <f>ZZZ__FnCalls!H43</f>
        <v>2013</v>
      </c>
      <c r="BB59" s="20" t="str">
        <f>ZZZ__FnCalls!F55</f>
        <v>Jan 2014</v>
      </c>
      <c r="BC59" s="20" t="str">
        <f>ZZZ__FnCalls!F56</f>
        <v>Feb 2014</v>
      </c>
      <c r="BD59" s="20" t="str">
        <f>ZZZ__FnCalls!F57</f>
        <v>Mar 2014</v>
      </c>
      <c r="BE59" s="20" t="str">
        <f>ZZZ__FnCalls!F58</f>
        <v>Apr 2014</v>
      </c>
      <c r="BF59" s="20" t="str">
        <f>ZZZ__FnCalls!F59</f>
        <v>May 2014</v>
      </c>
      <c r="BG59" s="20" t="str">
        <f>ZZZ__FnCalls!F60</f>
        <v>Jun 2014</v>
      </c>
      <c r="BH59" s="20" t="str">
        <f>ZZZ__FnCalls!F61</f>
        <v>Jul 2014</v>
      </c>
      <c r="BI59" s="20" t="str">
        <f>ZZZ__FnCalls!F62</f>
        <v>Aug 2014</v>
      </c>
      <c r="BJ59" s="20" t="str">
        <f>ZZZ__FnCalls!F63</f>
        <v>Sep 2014</v>
      </c>
      <c r="BK59" s="20" t="str">
        <f>ZZZ__FnCalls!F64</f>
        <v>Oct 2014</v>
      </c>
      <c r="BL59" s="20" t="str">
        <f>ZZZ__FnCalls!F65</f>
        <v>Nov 2014</v>
      </c>
      <c r="BM59" s="20" t="str">
        <f>ZZZ__FnCalls!F66</f>
        <v>Dec 2014</v>
      </c>
      <c r="BN59" s="21" t="str">
        <f>ZZZ__FnCalls!H55</f>
        <v>2014</v>
      </c>
      <c r="BO59" s="20" t="str">
        <f>ZZZ__FnCalls!F67</f>
        <v>Jan 2015</v>
      </c>
      <c r="BP59" s="20" t="str">
        <f>ZZZ__FnCalls!F68</f>
        <v>Feb 2015</v>
      </c>
      <c r="BQ59" s="20" t="str">
        <f>ZZZ__FnCalls!F69</f>
        <v>Mar 2015</v>
      </c>
      <c r="BR59" s="20" t="str">
        <f>ZZZ__FnCalls!F70</f>
        <v>Apr 2015</v>
      </c>
      <c r="BS59" s="20" t="str">
        <f>ZZZ__FnCalls!F71</f>
        <v>May 2015</v>
      </c>
      <c r="BT59" s="20" t="str">
        <f>ZZZ__FnCalls!F72</f>
        <v>Jun 2015</v>
      </c>
      <c r="BU59" s="20" t="str">
        <f>ZZZ__FnCalls!F73</f>
        <v>Jul 2015</v>
      </c>
      <c r="BV59" s="20" t="str">
        <f>ZZZ__FnCalls!F74</f>
        <v>Aug 2015</v>
      </c>
      <c r="BW59" s="20" t="str">
        <f>ZZZ__FnCalls!F75</f>
        <v>Sep 2015</v>
      </c>
      <c r="BX59" s="20" t="str">
        <f>ZZZ__FnCalls!F76</f>
        <v>Oct 2015</v>
      </c>
      <c r="BY59" s="20" t="str">
        <f>ZZZ__FnCalls!F77</f>
        <v>Nov 2015</v>
      </c>
      <c r="BZ59" s="20" t="str">
        <f>ZZZ__FnCalls!F78</f>
        <v>Dec 2015</v>
      </c>
      <c r="CA59" s="21" t="str">
        <f>ZZZ__FnCalls!H67</f>
        <v>2015</v>
      </c>
      <c r="CB59" s="20" t="str">
        <f>ZZZ__FnCalls!F79</f>
        <v>Jan 2016</v>
      </c>
      <c r="CC59" s="20" t="str">
        <f>ZZZ__FnCalls!F80</f>
        <v>Feb 2016</v>
      </c>
      <c r="CD59" s="20" t="str">
        <f>ZZZ__FnCalls!F81</f>
        <v>Mar 2016</v>
      </c>
      <c r="CE59" s="20" t="str">
        <f>ZZZ__FnCalls!F82</f>
        <v>Apr 2016</v>
      </c>
      <c r="CF59" s="20" t="str">
        <f>ZZZ__FnCalls!F83</f>
        <v>May 2016</v>
      </c>
      <c r="CG59" s="20" t="str">
        <f>ZZZ__FnCalls!F84</f>
        <v>Jun 2016</v>
      </c>
      <c r="CH59" s="20" t="str">
        <f>ZZZ__FnCalls!F85</f>
        <v>Jul 2016</v>
      </c>
      <c r="CI59" s="20" t="str">
        <f>ZZZ__FnCalls!F86</f>
        <v>Aug 2016</v>
      </c>
      <c r="CJ59" s="20" t="str">
        <f>ZZZ__FnCalls!F87</f>
        <v>Sep 2016</v>
      </c>
      <c r="CK59" s="20" t="str">
        <f>ZZZ__FnCalls!F88</f>
        <v>Oct 2016</v>
      </c>
      <c r="CL59" s="20" t="str">
        <f>ZZZ__FnCalls!F89</f>
        <v>Nov 2016</v>
      </c>
      <c r="CM59" s="20" t="str">
        <f>ZZZ__FnCalls!F90</f>
        <v>Dec 2016</v>
      </c>
      <c r="CN59" s="21" t="str">
        <f>ZZZ__FnCalls!H79</f>
        <v>2016</v>
      </c>
      <c r="CO59" s="20" t="str">
        <f>ZZZ__FnCalls!F91</f>
        <v>Jan 2017</v>
      </c>
      <c r="CP59" s="20" t="str">
        <f>ZZZ__FnCalls!F92</f>
        <v>Feb 2017</v>
      </c>
      <c r="CQ59" s="20" t="str">
        <f>ZZZ__FnCalls!F93</f>
        <v>Mar 2017</v>
      </c>
      <c r="CR59" s="20" t="str">
        <f>ZZZ__FnCalls!F94</f>
        <v>Apr 2017</v>
      </c>
      <c r="CS59" s="20" t="str">
        <f>ZZZ__FnCalls!F95</f>
        <v>May 2017</v>
      </c>
      <c r="CT59" s="20" t="str">
        <f>ZZZ__FnCalls!F96</f>
        <v>Jun 2017</v>
      </c>
      <c r="CU59" s="20" t="str">
        <f>ZZZ__FnCalls!F97</f>
        <v>Jul 2017</v>
      </c>
      <c r="CV59" s="20" t="str">
        <f>ZZZ__FnCalls!F98</f>
        <v>Aug 2017</v>
      </c>
      <c r="CW59" s="20" t="str">
        <f>ZZZ__FnCalls!F99</f>
        <v>Sep 2017</v>
      </c>
      <c r="CX59" s="20" t="str">
        <f>ZZZ__FnCalls!F100</f>
        <v>Oct 2017</v>
      </c>
      <c r="CY59" s="20" t="str">
        <f>ZZZ__FnCalls!F101</f>
        <v>Nov 2017</v>
      </c>
      <c r="CZ59" s="20" t="str">
        <f>ZZZ__FnCalls!F102</f>
        <v>Dec 2017</v>
      </c>
      <c r="DA59" s="21" t="str">
        <f>ZZZ__FnCalls!H91</f>
        <v>2017</v>
      </c>
      <c r="DB59" s="20" t="str">
        <f>ZZZ__FnCalls!F103</f>
        <v>Jan 2018</v>
      </c>
      <c r="DC59" s="20" t="str">
        <f>ZZZ__FnCalls!F104</f>
        <v>Feb 2018</v>
      </c>
      <c r="DD59" s="20" t="str">
        <f>ZZZ__FnCalls!F105</f>
        <v>Mar 2018</v>
      </c>
      <c r="DE59" s="20" t="str">
        <f>ZZZ__FnCalls!F106</f>
        <v>Apr 2018</v>
      </c>
      <c r="DF59" s="20" t="str">
        <f>ZZZ__FnCalls!F107</f>
        <v>May 2018</v>
      </c>
      <c r="DG59" s="20" t="str">
        <f>ZZZ__FnCalls!F108</f>
        <v>Jun 2018</v>
      </c>
      <c r="DH59" s="20" t="str">
        <f>ZZZ__FnCalls!F109</f>
        <v>Jul 2018</v>
      </c>
      <c r="DI59" s="20" t="str">
        <f>ZZZ__FnCalls!F110</f>
        <v>Aug 2018</v>
      </c>
      <c r="DJ59" s="20" t="str">
        <f>ZZZ__FnCalls!F111</f>
        <v>Sep 2018</v>
      </c>
      <c r="DK59" s="20" t="str">
        <f>ZZZ__FnCalls!F112</f>
        <v>Oct 2018</v>
      </c>
      <c r="DL59" s="20" t="str">
        <f>ZZZ__FnCalls!F113</f>
        <v>Nov 2018</v>
      </c>
      <c r="DM59" s="20" t="str">
        <f>ZZZ__FnCalls!F114</f>
        <v>Dec 2018</v>
      </c>
      <c r="DN59" s="21" t="str">
        <f>ZZZ__FnCalls!H103</f>
        <v>2018</v>
      </c>
      <c r="DO59" s="20" t="str">
        <f>ZZZ__FnCalls!F115</f>
        <v>Jan 2019</v>
      </c>
      <c r="DP59" s="20" t="str">
        <f>ZZZ__FnCalls!F116</f>
        <v>Feb 2019</v>
      </c>
      <c r="DQ59" s="20" t="str">
        <f>ZZZ__FnCalls!F117</f>
        <v>Mar 2019</v>
      </c>
      <c r="DR59" s="20" t="str">
        <f>ZZZ__FnCalls!F118</f>
        <v>Apr 2019</v>
      </c>
      <c r="DS59" s="20" t="str">
        <f>ZZZ__FnCalls!F119</f>
        <v>May 2019</v>
      </c>
      <c r="DT59" s="20" t="str">
        <f>ZZZ__FnCalls!F120</f>
        <v>Jun 2019</v>
      </c>
      <c r="DU59" s="20" t="str">
        <f>ZZZ__FnCalls!F121</f>
        <v>Jul 2019</v>
      </c>
      <c r="DV59" s="20" t="str">
        <f>ZZZ__FnCalls!F122</f>
        <v>Aug 2019</v>
      </c>
      <c r="DW59" s="20" t="str">
        <f>ZZZ__FnCalls!F123</f>
        <v>Sep 2019</v>
      </c>
      <c r="DX59" s="20" t="str">
        <f>ZZZ__FnCalls!F124</f>
        <v>Oct 2019</v>
      </c>
      <c r="DY59" s="20" t="str">
        <f>ZZZ__FnCalls!F125</f>
        <v>Nov 2019</v>
      </c>
      <c r="DZ59" s="20" t="str">
        <f>ZZZ__FnCalls!F126</f>
        <v>Dec 2019</v>
      </c>
      <c r="EA59" s="21" t="str">
        <f>ZZZ__FnCalls!H115</f>
        <v>2019</v>
      </c>
      <c r="EB59" s="20" t="str">
        <f>ZZZ__FnCalls!F127</f>
        <v>Jan 2020</v>
      </c>
      <c r="EC59" s="20" t="str">
        <f>ZZZ__FnCalls!F128</f>
        <v>Feb 2020</v>
      </c>
      <c r="ED59" s="20" t="str">
        <f>ZZZ__FnCalls!F129</f>
        <v>Mar 2020</v>
      </c>
      <c r="EE59" s="20" t="str">
        <f>ZZZ__FnCalls!F130</f>
        <v>Apr 2020</v>
      </c>
      <c r="EF59" s="20" t="str">
        <f>ZZZ__FnCalls!F131</f>
        <v>May 2020</v>
      </c>
      <c r="EG59" s="20" t="str">
        <f>ZZZ__FnCalls!F132</f>
        <v>Jun 2020</v>
      </c>
      <c r="EH59" s="20" t="str">
        <f>ZZZ__FnCalls!F133</f>
        <v>Jul 2020</v>
      </c>
      <c r="EI59" s="20" t="str">
        <f>ZZZ__FnCalls!F134</f>
        <v>Aug 2020</v>
      </c>
      <c r="EJ59" s="20" t="str">
        <f>ZZZ__FnCalls!F135</f>
        <v>Sep 2020</v>
      </c>
      <c r="EK59" s="20" t="str">
        <f>ZZZ__FnCalls!F136</f>
        <v>Oct 2020</v>
      </c>
      <c r="EL59" s="20" t="str">
        <f>ZZZ__FnCalls!F137</f>
        <v>Nov 2020</v>
      </c>
      <c r="EM59" s="20" t="str">
        <f>ZZZ__FnCalls!F138</f>
        <v>Dec 2020</v>
      </c>
      <c r="EN59" s="21" t="str">
        <f>ZZZ__FnCalls!H127</f>
        <v>2020</v>
      </c>
    </row>
    <row r="60" spans="1:144" ht="12.75" customHeight="1" outlineLevel="1">
      <c r="A60" s="7" t="str">
        <f>Labels!B74</f>
        <v>Aggregate Demand Shock</v>
      </c>
      <c r="B60" s="22">
        <f t="shared" ref="B60:M60" ca="1" si="66">B13</f>
        <v>-45553.774922461344</v>
      </c>
      <c r="C60" s="22">
        <f t="shared" ca="1" si="66"/>
        <v>15758.27684767941</v>
      </c>
      <c r="D60" s="22">
        <f t="shared" ca="1" si="66"/>
        <v>16589.362163606111</v>
      </c>
      <c r="E60" s="22">
        <f t="shared" ca="1" si="66"/>
        <v>36152.091731300774</v>
      </c>
      <c r="F60" s="22">
        <f t="shared" ca="1" si="66"/>
        <v>26021.093061550917</v>
      </c>
      <c r="G60" s="22">
        <f t="shared" ca="1" si="66"/>
        <v>-9621.7781821708431</v>
      </c>
      <c r="H60" s="22">
        <f t="shared" ca="1" si="66"/>
        <v>-6432.7005589041919</v>
      </c>
      <c r="I60" s="22">
        <f t="shared" ca="1" si="66"/>
        <v>30270.646249626447</v>
      </c>
      <c r="J60" s="22">
        <f t="shared" ca="1" si="66"/>
        <v>19506.282395315662</v>
      </c>
      <c r="K60" s="22">
        <f t="shared" ca="1" si="66"/>
        <v>-36182.46490957182</v>
      </c>
      <c r="L60" s="22">
        <f t="shared" ca="1" si="66"/>
        <v>43671.962753861335</v>
      </c>
      <c r="M60" s="22">
        <f t="shared" ca="1" si="66"/>
        <v>49841.465243309307</v>
      </c>
      <c r="N60" s="23">
        <f ca="1">SUM(B13:M13)</f>
        <v>140020.46187314176</v>
      </c>
      <c r="O60" s="22">
        <f t="shared" ref="O60:Z60" ca="1" si="67">O13</f>
        <v>-25179.902854782616</v>
      </c>
      <c r="P60" s="22">
        <f t="shared" ca="1" si="67"/>
        <v>-20566.070061264429</v>
      </c>
      <c r="Q60" s="22">
        <f t="shared" ca="1" si="67"/>
        <v>26642.956760188878</v>
      </c>
      <c r="R60" s="22">
        <f t="shared" ca="1" si="67"/>
        <v>-31402.77859427283</v>
      </c>
      <c r="S60" s="22">
        <f t="shared" ca="1" si="67"/>
        <v>-23216.320745834808</v>
      </c>
      <c r="T60" s="22">
        <f t="shared" ca="1" si="67"/>
        <v>22428.428019881587</v>
      </c>
      <c r="U60" s="22">
        <f t="shared" ca="1" si="67"/>
        <v>-23478.119545566191</v>
      </c>
      <c r="V60" s="22">
        <f t="shared" ca="1" si="67"/>
        <v>-24205.314743654661</v>
      </c>
      <c r="W60" s="22">
        <f t="shared" ca="1" si="67"/>
        <v>33502.739855512504</v>
      </c>
      <c r="X60" s="22">
        <f t="shared" ca="1" si="67"/>
        <v>22365.96844823553</v>
      </c>
      <c r="Y60" s="22">
        <f t="shared" ca="1" si="67"/>
        <v>12107.37145022328</v>
      </c>
      <c r="Z60" s="22">
        <f t="shared" ca="1" si="67"/>
        <v>27286.33892678098</v>
      </c>
      <c r="AA60" s="23">
        <f ca="1">SUM(O13:Z13)</f>
        <v>-3714.703084552777</v>
      </c>
      <c r="AB60" s="22">
        <f t="shared" ref="AB60:AM60" ca="1" si="68">AB13</f>
        <v>59590.343036028549</v>
      </c>
      <c r="AC60" s="22">
        <f t="shared" ca="1" si="68"/>
        <v>-10834.538235639489</v>
      </c>
      <c r="AD60" s="22">
        <f t="shared" ca="1" si="68"/>
        <v>11128.184373317108</v>
      </c>
      <c r="AE60" s="22">
        <f t="shared" ca="1" si="68"/>
        <v>5201.4219446761545</v>
      </c>
      <c r="AF60" s="22">
        <f t="shared" ca="1" si="68"/>
        <v>24627.160986400577</v>
      </c>
      <c r="AG60" s="22">
        <f t="shared" ca="1" si="68"/>
        <v>-3161.9414460790367</v>
      </c>
      <c r="AH60" s="22">
        <f t="shared" ca="1" si="68"/>
        <v>-16006.440704472212</v>
      </c>
      <c r="AI60" s="22">
        <f t="shared" ca="1" si="68"/>
        <v>13728.840817502749</v>
      </c>
      <c r="AJ60" s="22">
        <f t="shared" ca="1" si="68"/>
        <v>29202.345706400996</v>
      </c>
      <c r="AK60" s="22">
        <f t="shared" ca="1" si="68"/>
        <v>-28363.196617192913</v>
      </c>
      <c r="AL60" s="22">
        <f t="shared" ca="1" si="68"/>
        <v>30953.582673300058</v>
      </c>
      <c r="AM60" s="22">
        <f t="shared" ca="1" si="68"/>
        <v>21180.722331688426</v>
      </c>
      <c r="AN60" s="23">
        <f ca="1">SUM(AB13:AM13)</f>
        <v>137246.48486593095</v>
      </c>
      <c r="AO60" s="22">
        <f t="shared" ref="AO60:AZ60" ca="1" si="69">AO13</f>
        <v>3528.7365137436063</v>
      </c>
      <c r="AP60" s="22">
        <f t="shared" ca="1" si="69"/>
        <v>45368.80398073898</v>
      </c>
      <c r="AQ60" s="22">
        <f t="shared" ca="1" si="69"/>
        <v>60990.666667132631</v>
      </c>
      <c r="AR60" s="22">
        <f t="shared" ca="1" si="69"/>
        <v>7823.7755495273241</v>
      </c>
      <c r="AS60" s="22">
        <f t="shared" ca="1" si="69"/>
        <v>12780.278187705549</v>
      </c>
      <c r="AT60" s="22">
        <f t="shared" ca="1" si="69"/>
        <v>34351.176264299684</v>
      </c>
      <c r="AU60" s="22">
        <f t="shared" ca="1" si="69"/>
        <v>-35170.01484766294</v>
      </c>
      <c r="AV60" s="22">
        <f t="shared" ca="1" si="69"/>
        <v>-29098.4164247646</v>
      </c>
      <c r="AW60" s="22">
        <f t="shared" ca="1" si="69"/>
        <v>-35214.732805674255</v>
      </c>
      <c r="AX60" s="22">
        <f t="shared" ca="1" si="69"/>
        <v>-8401.4183874565188</v>
      </c>
      <c r="AY60" s="22">
        <f t="shared" ca="1" si="69"/>
        <v>-37529.32950587212</v>
      </c>
      <c r="AZ60" s="22">
        <f t="shared" ca="1" si="69"/>
        <v>20690.173898452547</v>
      </c>
      <c r="BA60" s="23">
        <f ca="1">SUM(AO13:AZ13)</f>
        <v>40119.699090169903</v>
      </c>
      <c r="BB60" s="22">
        <f t="shared" ref="BB60:BM60" ca="1" si="70">BB13</f>
        <v>55537.753726388488</v>
      </c>
      <c r="BC60" s="22">
        <f t="shared" ca="1" si="70"/>
        <v>-19.439303719475696</v>
      </c>
      <c r="BD60" s="22">
        <f t="shared" ca="1" si="70"/>
        <v>-19919.156962797253</v>
      </c>
      <c r="BE60" s="22">
        <f t="shared" ca="1" si="70"/>
        <v>12952.185377110902</v>
      </c>
      <c r="BF60" s="22">
        <f t="shared" ca="1" si="70"/>
        <v>25463.281838017469</v>
      </c>
      <c r="BG60" s="22">
        <f t="shared" ca="1" si="70"/>
        <v>-1365.9305419232369</v>
      </c>
      <c r="BH60" s="22">
        <f t="shared" ca="1" si="70"/>
        <v>-24989.321239134581</v>
      </c>
      <c r="BI60" s="22">
        <f t="shared" ca="1" si="70"/>
        <v>59229.843559209679</v>
      </c>
      <c r="BJ60" s="22">
        <f t="shared" ca="1" si="70"/>
        <v>6100.2495775168136</v>
      </c>
      <c r="BK60" s="22">
        <f t="shared" ca="1" si="70"/>
        <v>42643.409569542222</v>
      </c>
      <c r="BL60" s="22">
        <f t="shared" ca="1" si="70"/>
        <v>1806.4618683567824</v>
      </c>
      <c r="BM60" s="22">
        <f t="shared" ca="1" si="70"/>
        <v>5017.2274840283981</v>
      </c>
      <c r="BN60" s="23">
        <f ca="1">SUM(BB13:BM13)</f>
        <v>162456.56495259618</v>
      </c>
      <c r="BO60" s="22">
        <f t="shared" ref="BO60:BZ60" ca="1" si="71">BO13</f>
        <v>36863.631972675044</v>
      </c>
      <c r="BP60" s="22">
        <f t="shared" ca="1" si="71"/>
        <v>39945.951136422598</v>
      </c>
      <c r="BQ60" s="22">
        <f t="shared" ca="1" si="71"/>
        <v>11487.208568694094</v>
      </c>
      <c r="BR60" s="22">
        <f t="shared" ca="1" si="71"/>
        <v>33171.5532263356</v>
      </c>
      <c r="BS60" s="22">
        <f t="shared" ca="1" si="71"/>
        <v>-5904.0036277931777</v>
      </c>
      <c r="BT60" s="22">
        <f t="shared" ca="1" si="71"/>
        <v>38733.577487641378</v>
      </c>
      <c r="BU60" s="22">
        <f t="shared" ca="1" si="71"/>
        <v>34503.734874847076</v>
      </c>
      <c r="BV60" s="22">
        <f t="shared" ca="1" si="71"/>
        <v>443.92354173041974</v>
      </c>
      <c r="BW60" s="22">
        <f t="shared" ca="1" si="71"/>
        <v>-31016.542788541781</v>
      </c>
      <c r="BX60" s="22">
        <f t="shared" ca="1" si="71"/>
        <v>-41088.932001877809</v>
      </c>
      <c r="BY60" s="22">
        <f t="shared" ca="1" si="71"/>
        <v>-20979.171796389459</v>
      </c>
      <c r="BZ60" s="22">
        <f t="shared" ca="1" si="71"/>
        <v>151.84231368098978</v>
      </c>
      <c r="CA60" s="23">
        <f ca="1">SUM(BO13:BZ13)</f>
        <v>96312.77290742498</v>
      </c>
      <c r="CB60" s="22">
        <f t="shared" ref="CB60:CM60" ca="1" si="72">CB13</f>
        <v>-48070.21311161021</v>
      </c>
      <c r="CC60" s="22">
        <f t="shared" ca="1" si="72"/>
        <v>-29706.313158997978</v>
      </c>
      <c r="CD60" s="22">
        <f t="shared" ca="1" si="72"/>
        <v>1617.0445474515623</v>
      </c>
      <c r="CE60" s="22">
        <f t="shared" ca="1" si="72"/>
        <v>-59183.069825349863</v>
      </c>
      <c r="CF60" s="22">
        <f t="shared" ca="1" si="72"/>
        <v>6147.7389926992737</v>
      </c>
      <c r="CG60" s="22">
        <f t="shared" ca="1" si="72"/>
        <v>1419.6594500913423</v>
      </c>
      <c r="CH60" s="22">
        <f t="shared" ca="1" si="72"/>
        <v>-11890.408756404246</v>
      </c>
      <c r="CI60" s="22">
        <f t="shared" ca="1" si="72"/>
        <v>29835.319565648289</v>
      </c>
      <c r="CJ60" s="22">
        <f t="shared" ca="1" si="72"/>
        <v>-33149.11175085017</v>
      </c>
      <c r="CK60" s="22">
        <f t="shared" ca="1" si="72"/>
        <v>-25620.80488108283</v>
      </c>
      <c r="CL60" s="22">
        <f t="shared" ca="1" si="72"/>
        <v>751.3897643071756</v>
      </c>
      <c r="CM60" s="22">
        <f t="shared" ca="1" si="72"/>
        <v>-25880.759670710875</v>
      </c>
      <c r="CN60" s="23">
        <f ca="1">SUM(CB13:CM13)</f>
        <v>-193729.5288348085</v>
      </c>
      <c r="CO60" s="22">
        <f t="shared" ref="CO60:CZ60" ca="1" si="73">CO13</f>
        <v>1245.3727506109619</v>
      </c>
      <c r="CP60" s="22">
        <f t="shared" ca="1" si="73"/>
        <v>14069.631442901915</v>
      </c>
      <c r="CQ60" s="22">
        <f t="shared" ca="1" si="73"/>
        <v>31072.156497698048</v>
      </c>
      <c r="CR60" s="22">
        <f t="shared" ca="1" si="73"/>
        <v>-51402.771241247065</v>
      </c>
      <c r="CS60" s="22">
        <f t="shared" ca="1" si="73"/>
        <v>46201.609438563071</v>
      </c>
      <c r="CT60" s="22">
        <f t="shared" ca="1" si="73"/>
        <v>-6457.0500803975547</v>
      </c>
      <c r="CU60" s="22">
        <f t="shared" ca="1" si="73"/>
        <v>11573.192238953705</v>
      </c>
      <c r="CV60" s="22">
        <f t="shared" ca="1" si="73"/>
        <v>17153.879111244227</v>
      </c>
      <c r="CW60" s="22">
        <f t="shared" ca="1" si="73"/>
        <v>2603.04279920606</v>
      </c>
      <c r="CX60" s="22">
        <f t="shared" ca="1" si="73"/>
        <v>-50375.855555689981</v>
      </c>
      <c r="CY60" s="22">
        <f t="shared" ca="1" si="73"/>
        <v>28928.177761351235</v>
      </c>
      <c r="CZ60" s="22">
        <f t="shared" ca="1" si="73"/>
        <v>13402.17586648102</v>
      </c>
      <c r="DA60" s="23">
        <f ca="1">SUM(CO13:CZ13)</f>
        <v>58013.561029675649</v>
      </c>
      <c r="DB60" s="22">
        <f t="shared" ref="DB60:DM60" ca="1" si="74">DB13</f>
        <v>-15426.636154140648</v>
      </c>
      <c r="DC60" s="22">
        <f t="shared" ca="1" si="74"/>
        <v>41942.910615251989</v>
      </c>
      <c r="DD60" s="22">
        <f t="shared" ca="1" si="74"/>
        <v>18550.057877675496</v>
      </c>
      <c r="DE60" s="22">
        <f t="shared" ca="1" si="74"/>
        <v>31086.403087433446</v>
      </c>
      <c r="DF60" s="22">
        <f t="shared" ca="1" si="74"/>
        <v>-52939.07485829432</v>
      </c>
      <c r="DG60" s="22">
        <f t="shared" ca="1" si="74"/>
        <v>19493.379843990857</v>
      </c>
      <c r="DH60" s="22">
        <f t="shared" ca="1" si="74"/>
        <v>-21053.199215076653</v>
      </c>
      <c r="DI60" s="22">
        <f t="shared" ca="1" si="74"/>
        <v>-16879.897468738145</v>
      </c>
      <c r="DJ60" s="22">
        <f t="shared" ca="1" si="74"/>
        <v>-11224.019094313073</v>
      </c>
      <c r="DK60" s="22">
        <f t="shared" ca="1" si="74"/>
        <v>30638.684228039267</v>
      </c>
      <c r="DL60" s="22">
        <f t="shared" ca="1" si="74"/>
        <v>20877.872323069601</v>
      </c>
      <c r="DM60" s="22">
        <f t="shared" ca="1" si="74"/>
        <v>-2273.8862003568961</v>
      </c>
      <c r="DN60" s="23">
        <f ca="1">SUM(DB13:DM13)</f>
        <v>42792.594984540927</v>
      </c>
      <c r="DO60" s="22">
        <f t="shared" ref="DO60:DZ60" ca="1" si="75">DO13</f>
        <v>24859.596950259129</v>
      </c>
      <c r="DP60" s="22">
        <f t="shared" ca="1" si="75"/>
        <v>-26322.402819013587</v>
      </c>
      <c r="DQ60" s="22">
        <f t="shared" ca="1" si="75"/>
        <v>-878.10630964680843</v>
      </c>
      <c r="DR60" s="22">
        <f t="shared" ca="1" si="75"/>
        <v>-34836.299077711883</v>
      </c>
      <c r="DS60" s="22">
        <f t="shared" ca="1" si="75"/>
        <v>-49958.461661733112</v>
      </c>
      <c r="DT60" s="22">
        <f t="shared" ca="1" si="75"/>
        <v>-47410.976959549371</v>
      </c>
      <c r="DU60" s="22">
        <f t="shared" ca="1" si="75"/>
        <v>36384.590907597179</v>
      </c>
      <c r="DV60" s="22">
        <f t="shared" ca="1" si="75"/>
        <v>-5011.7434983780286</v>
      </c>
      <c r="DW60" s="22">
        <f t="shared" ca="1" si="75"/>
        <v>-26055.290282867289</v>
      </c>
      <c r="DX60" s="22">
        <f t="shared" ca="1" si="75"/>
        <v>6995.0295942873954</v>
      </c>
      <c r="DY60" s="22">
        <f t="shared" ca="1" si="75"/>
        <v>19039.060761770888</v>
      </c>
      <c r="DZ60" s="22">
        <f t="shared" ca="1" si="75"/>
        <v>-35285.375131469482</v>
      </c>
      <c r="EA60" s="23">
        <f ca="1">SUM(DO13:DZ13)</f>
        <v>-138480.37752645498</v>
      </c>
      <c r="EB60" s="22">
        <f t="shared" ref="EB60:EM60" ca="1" si="76">EB13</f>
        <v>13681.35616933189</v>
      </c>
      <c r="EC60" s="22">
        <f t="shared" ca="1" si="76"/>
        <v>-3386.2897906233288</v>
      </c>
      <c r="ED60" s="22">
        <f t="shared" ca="1" si="76"/>
        <v>3937.0400892027624</v>
      </c>
      <c r="EE60" s="22">
        <f t="shared" ca="1" si="76"/>
        <v>-5126.1751026383326</v>
      </c>
      <c r="EF60" s="22">
        <f t="shared" ca="1" si="76"/>
        <v>-11417.563840462968</v>
      </c>
      <c r="EG60" s="22">
        <f t="shared" ca="1" si="76"/>
        <v>-22053.132485525806</v>
      </c>
      <c r="EH60" s="22">
        <f t="shared" ca="1" si="76"/>
        <v>54334.315992392359</v>
      </c>
      <c r="EI60" s="22">
        <f t="shared" ca="1" si="76"/>
        <v>-13816.133333336993</v>
      </c>
      <c r="EJ60" s="22">
        <f t="shared" ca="1" si="76"/>
        <v>5869.8173428106447</v>
      </c>
      <c r="EK60" s="22">
        <f t="shared" ca="1" si="76"/>
        <v>-29017.492626426814</v>
      </c>
      <c r="EL60" s="22">
        <f t="shared" ca="1" si="76"/>
        <v>12665.739733617933</v>
      </c>
      <c r="EM60" s="22">
        <f t="shared" ca="1" si="76"/>
        <v>452.52591949524339</v>
      </c>
      <c r="EN60" s="23">
        <f ca="1">SUM(EB13:EM13)</f>
        <v>6124.0080678365885</v>
      </c>
    </row>
    <row r="61" spans="1:144" ht="12.75" customHeight="1" outlineLevel="1">
      <c r="A61" s="9" t="str">
        <f>Labels!B78</f>
        <v>Output Shock</v>
      </c>
      <c r="B61" s="28">
        <f t="shared" ref="B61:M61" ca="1" si="77">B46</f>
        <v>46163.511400282572</v>
      </c>
      <c r="C61" s="28">
        <f t="shared" ca="1" si="77"/>
        <v>-17367.975133848511</v>
      </c>
      <c r="D61" s="28">
        <f t="shared" ca="1" si="77"/>
        <v>35679.155857844926</v>
      </c>
      <c r="E61" s="28">
        <f t="shared" ca="1" si="77"/>
        <v>-13067.359744207692</v>
      </c>
      <c r="F61" s="28">
        <f t="shared" ca="1" si="77"/>
        <v>3923.1049810458371</v>
      </c>
      <c r="G61" s="28">
        <f t="shared" ca="1" si="77"/>
        <v>-11848.882203496909</v>
      </c>
      <c r="H61" s="28">
        <f t="shared" ca="1" si="77"/>
        <v>-96.275031323823669</v>
      </c>
      <c r="I61" s="28">
        <f t="shared" ca="1" si="77"/>
        <v>-15307.560213751442</v>
      </c>
      <c r="J61" s="28">
        <f t="shared" ca="1" si="77"/>
        <v>-13299.019174834737</v>
      </c>
      <c r="K61" s="28">
        <f t="shared" ca="1" si="77"/>
        <v>60817.352548920586</v>
      </c>
      <c r="L61" s="28">
        <f t="shared" ca="1" si="77"/>
        <v>10843.448056851626</v>
      </c>
      <c r="M61" s="28">
        <f t="shared" ca="1" si="77"/>
        <v>10923.182087938958</v>
      </c>
      <c r="N61" s="29">
        <f ca="1">SUM(B46:M46)</f>
        <v>97362.683431421377</v>
      </c>
      <c r="O61" s="28">
        <f t="shared" ref="O61:Z61" ca="1" si="78">O46</f>
        <v>-19467.761325982676</v>
      </c>
      <c r="P61" s="28">
        <f t="shared" ca="1" si="78"/>
        <v>36886.385279399008</v>
      </c>
      <c r="Q61" s="28">
        <f t="shared" ca="1" si="78"/>
        <v>1479.9757546140013</v>
      </c>
      <c r="R61" s="28">
        <f t="shared" ca="1" si="78"/>
        <v>561.52639832487444</v>
      </c>
      <c r="S61" s="28">
        <f t="shared" ca="1" si="78"/>
        <v>20365.045614851198</v>
      </c>
      <c r="T61" s="28">
        <f t="shared" ca="1" si="78"/>
        <v>10668.304006416583</v>
      </c>
      <c r="U61" s="28">
        <f t="shared" ca="1" si="78"/>
        <v>-18779.929616452435</v>
      </c>
      <c r="V61" s="28">
        <f t="shared" ca="1" si="78"/>
        <v>16805.240790540494</v>
      </c>
      <c r="W61" s="28">
        <f t="shared" ca="1" si="78"/>
        <v>1841.6585924782473</v>
      </c>
      <c r="X61" s="28">
        <f t="shared" ca="1" si="78"/>
        <v>1467.964022052822</v>
      </c>
      <c r="Y61" s="28">
        <f t="shared" ca="1" si="78"/>
        <v>-4503.3826373080774</v>
      </c>
      <c r="Z61" s="28">
        <f t="shared" ca="1" si="78"/>
        <v>-8420.2771369165948</v>
      </c>
      <c r="AA61" s="29">
        <f ca="1">SUM(O46:Z46)</f>
        <v>38904.749742017455</v>
      </c>
      <c r="AB61" s="28">
        <f t="shared" ref="AB61:AM61" ca="1" si="79">AB46</f>
        <v>-21115.670342002923</v>
      </c>
      <c r="AC61" s="28">
        <f t="shared" ca="1" si="79"/>
        <v>2729.3477090094498</v>
      </c>
      <c r="AD61" s="28">
        <f t="shared" ca="1" si="79"/>
        <v>-3873.4278638322767</v>
      </c>
      <c r="AE61" s="28">
        <f t="shared" ca="1" si="79"/>
        <v>-30580.84544836243</v>
      </c>
      <c r="AF61" s="28">
        <f t="shared" ca="1" si="79"/>
        <v>-32483.94123738947</v>
      </c>
      <c r="AG61" s="28">
        <f t="shared" ca="1" si="79"/>
        <v>-22546.511662744957</v>
      </c>
      <c r="AH61" s="28">
        <f t="shared" ca="1" si="79"/>
        <v>-52207.525275942891</v>
      </c>
      <c r="AI61" s="28">
        <f t="shared" ca="1" si="79"/>
        <v>17347.828167094194</v>
      </c>
      <c r="AJ61" s="28">
        <f t="shared" ca="1" si="79"/>
        <v>16313.366263520869</v>
      </c>
      <c r="AK61" s="28">
        <f t="shared" ca="1" si="79"/>
        <v>-21769.199848585857</v>
      </c>
      <c r="AL61" s="28">
        <f t="shared" ca="1" si="79"/>
        <v>7200.0948664663565</v>
      </c>
      <c r="AM61" s="28">
        <f t="shared" ca="1" si="79"/>
        <v>33970.425395823382</v>
      </c>
      <c r="AN61" s="29">
        <f ca="1">SUM(AB46:AM46)</f>
        <v>-107016.05927694653</v>
      </c>
      <c r="AO61" s="28">
        <f t="shared" ref="AO61:AZ61" ca="1" si="80">AO46</f>
        <v>-23531.447075204676</v>
      </c>
      <c r="AP61" s="28">
        <f t="shared" ca="1" si="80"/>
        <v>-22262.441914479787</v>
      </c>
      <c r="AQ61" s="28">
        <f t="shared" ca="1" si="80"/>
        <v>-35475.893433588426</v>
      </c>
      <c r="AR61" s="28">
        <f t="shared" ca="1" si="80"/>
        <v>-1272.8778889058117</v>
      </c>
      <c r="AS61" s="28">
        <f t="shared" ca="1" si="80"/>
        <v>54386.453645303482</v>
      </c>
      <c r="AT61" s="28">
        <f t="shared" ca="1" si="80"/>
        <v>-56400.399764799142</v>
      </c>
      <c r="AU61" s="28">
        <f t="shared" ca="1" si="80"/>
        <v>-10290.597739706687</v>
      </c>
      <c r="AV61" s="28">
        <f t="shared" ca="1" si="80"/>
        <v>12304.139770171809</v>
      </c>
      <c r="AW61" s="28">
        <f t="shared" ca="1" si="80"/>
        <v>-4288.0391718571136</v>
      </c>
      <c r="AX61" s="28">
        <f t="shared" ca="1" si="80"/>
        <v>-25578.097706730921</v>
      </c>
      <c r="AY61" s="28">
        <f t="shared" ca="1" si="80"/>
        <v>38448.431214006356</v>
      </c>
      <c r="AZ61" s="28">
        <f t="shared" ca="1" si="80"/>
        <v>-59354.643937995927</v>
      </c>
      <c r="BA61" s="29">
        <f ca="1">SUM(AO46:AZ46)</f>
        <v>-133315.41400378683</v>
      </c>
      <c r="BB61" s="28">
        <f t="shared" ref="BB61:BM61" ca="1" si="81">BB46</f>
        <v>33722.494999669732</v>
      </c>
      <c r="BC61" s="28">
        <f t="shared" ca="1" si="81"/>
        <v>-22347.014790142741</v>
      </c>
      <c r="BD61" s="28">
        <f t="shared" ca="1" si="81"/>
        <v>-8707.8899873042938</v>
      </c>
      <c r="BE61" s="28">
        <f t="shared" ca="1" si="81"/>
        <v>-3483.2164774653547</v>
      </c>
      <c r="BF61" s="28">
        <f t="shared" ca="1" si="81"/>
        <v>24871.250879996485</v>
      </c>
      <c r="BG61" s="28">
        <f t="shared" ca="1" si="81"/>
        <v>-34471.945018705323</v>
      </c>
      <c r="BH61" s="28">
        <f t="shared" ca="1" si="81"/>
        <v>45840.865861483908</v>
      </c>
      <c r="BI61" s="28">
        <f t="shared" ca="1" si="81"/>
        <v>21394.596368473438</v>
      </c>
      <c r="BJ61" s="28">
        <f t="shared" ca="1" si="81"/>
        <v>-35514.374052207422</v>
      </c>
      <c r="BK61" s="28">
        <f t="shared" ca="1" si="81"/>
        <v>23355.781887717498</v>
      </c>
      <c r="BL61" s="28">
        <f t="shared" ca="1" si="81"/>
        <v>19102.516611250856</v>
      </c>
      <c r="BM61" s="28">
        <f t="shared" ca="1" si="81"/>
        <v>15365.988059031484</v>
      </c>
      <c r="BN61" s="29">
        <f ca="1">SUM(BB46:BM46)</f>
        <v>79129.05434179827</v>
      </c>
      <c r="BO61" s="28">
        <f t="shared" ref="BO61:BZ61" ca="1" si="82">BO46</f>
        <v>-44382.59576161288</v>
      </c>
      <c r="BP61" s="28">
        <f t="shared" ca="1" si="82"/>
        <v>-31380.240278385925</v>
      </c>
      <c r="BQ61" s="28">
        <f t="shared" ca="1" si="82"/>
        <v>31748.85851137972</v>
      </c>
      <c r="BR61" s="28">
        <f t="shared" ca="1" si="82"/>
        <v>-1160.6076472051941</v>
      </c>
      <c r="BS61" s="28">
        <f t="shared" ca="1" si="82"/>
        <v>-4038.3175950856457</v>
      </c>
      <c r="BT61" s="28">
        <f t="shared" ca="1" si="82"/>
        <v>36531.304216502765</v>
      </c>
      <c r="BU61" s="28">
        <f t="shared" ca="1" si="82"/>
        <v>-663.02178083853403</v>
      </c>
      <c r="BV61" s="28">
        <f t="shared" ca="1" si="82"/>
        <v>41073.794243359327</v>
      </c>
      <c r="BW61" s="28">
        <f t="shared" ca="1" si="82"/>
        <v>-4171.905873257364</v>
      </c>
      <c r="BX61" s="28">
        <f t="shared" ca="1" si="82"/>
        <v>-18490.283863196066</v>
      </c>
      <c r="BY61" s="28">
        <f t="shared" ca="1" si="82"/>
        <v>-44348.416046639431</v>
      </c>
      <c r="BZ61" s="28">
        <f t="shared" ca="1" si="82"/>
        <v>-20900.063712959549</v>
      </c>
      <c r="CA61" s="29">
        <f ca="1">SUM(BO46:BZ46)</f>
        <v>-60181.495587938778</v>
      </c>
      <c r="CB61" s="28">
        <f t="shared" ref="CB61:CM61" ca="1" si="83">CB46</f>
        <v>-28026.066651333811</v>
      </c>
      <c r="CC61" s="28">
        <f t="shared" ca="1" si="83"/>
        <v>19500.164549202385</v>
      </c>
      <c r="CD61" s="28">
        <f t="shared" ca="1" si="83"/>
        <v>-32340.538372270941</v>
      </c>
      <c r="CE61" s="28">
        <f t="shared" ca="1" si="83"/>
        <v>45128.267553956852</v>
      </c>
      <c r="CF61" s="28">
        <f t="shared" ca="1" si="83"/>
        <v>-6279.9765816834661</v>
      </c>
      <c r="CG61" s="28">
        <f t="shared" ca="1" si="83"/>
        <v>6546.2916436220667</v>
      </c>
      <c r="CH61" s="28">
        <f t="shared" ca="1" si="83"/>
        <v>39862.509155047068</v>
      </c>
      <c r="CI61" s="28">
        <f t="shared" ca="1" si="83"/>
        <v>-25942.18102363087</v>
      </c>
      <c r="CJ61" s="28">
        <f t="shared" ca="1" si="83"/>
        <v>28747.054570215965</v>
      </c>
      <c r="CK61" s="28">
        <f t="shared" ca="1" si="83"/>
        <v>25953.517241218138</v>
      </c>
      <c r="CL61" s="28">
        <f t="shared" ca="1" si="83"/>
        <v>-3124.4482062743</v>
      </c>
      <c r="CM61" s="28">
        <f t="shared" ca="1" si="83"/>
        <v>-33785.939112056549</v>
      </c>
      <c r="CN61" s="29">
        <f ca="1">SUM(CB46:CM46)</f>
        <v>36238.654766012543</v>
      </c>
      <c r="CO61" s="28">
        <f t="shared" ref="CO61:CZ61" ca="1" si="84">CO46</f>
        <v>-42327.25634926081</v>
      </c>
      <c r="CP61" s="28">
        <f t="shared" ca="1" si="84"/>
        <v>18900.337172751613</v>
      </c>
      <c r="CQ61" s="28">
        <f t="shared" ca="1" si="84"/>
        <v>-39281.445754065302</v>
      </c>
      <c r="CR61" s="28">
        <f t="shared" ca="1" si="84"/>
        <v>-7245.9578952143847</v>
      </c>
      <c r="CS61" s="28">
        <f t="shared" ca="1" si="84"/>
        <v>-14175.785690590174</v>
      </c>
      <c r="CT61" s="28">
        <f t="shared" ca="1" si="84"/>
        <v>-10788.828695574397</v>
      </c>
      <c r="CU61" s="28">
        <f t="shared" ca="1" si="84"/>
        <v>37896.822963439896</v>
      </c>
      <c r="CV61" s="28">
        <f t="shared" ca="1" si="84"/>
        <v>47034.915348317896</v>
      </c>
      <c r="CW61" s="28">
        <f t="shared" ca="1" si="84"/>
        <v>24725.694370508343</v>
      </c>
      <c r="CX61" s="28">
        <f t="shared" ca="1" si="84"/>
        <v>25556.509994533495</v>
      </c>
      <c r="CY61" s="28">
        <f t="shared" ca="1" si="84"/>
        <v>17221.689975304547</v>
      </c>
      <c r="CZ61" s="28">
        <f t="shared" ca="1" si="84"/>
        <v>1112.0033735864117</v>
      </c>
      <c r="DA61" s="29">
        <f ca="1">SUM(CO46:CZ46)</f>
        <v>58628.698813737137</v>
      </c>
      <c r="DB61" s="28">
        <f t="shared" ref="DB61:DM61" ca="1" si="85">DB46</f>
        <v>-47463.542694852113</v>
      </c>
      <c r="DC61" s="28">
        <f t="shared" ca="1" si="85"/>
        <v>-6708.7570966237281</v>
      </c>
      <c r="DD61" s="28">
        <f t="shared" ca="1" si="85"/>
        <v>33945.795191221441</v>
      </c>
      <c r="DE61" s="28">
        <f t="shared" ca="1" si="85"/>
        <v>-11504.618786441684</v>
      </c>
      <c r="DF61" s="28">
        <f t="shared" ca="1" si="85"/>
        <v>-42047.192986905706</v>
      </c>
      <c r="DG61" s="28">
        <f t="shared" ca="1" si="85"/>
        <v>-14769.274140335778</v>
      </c>
      <c r="DH61" s="28">
        <f t="shared" ca="1" si="85"/>
        <v>45388.141042263887</v>
      </c>
      <c r="DI61" s="28">
        <f t="shared" ca="1" si="85"/>
        <v>-13729.82051521663</v>
      </c>
      <c r="DJ61" s="28">
        <f t="shared" ca="1" si="85"/>
        <v>12467.294877477354</v>
      </c>
      <c r="DK61" s="28">
        <f t="shared" ca="1" si="85"/>
        <v>-527.02788256205531</v>
      </c>
      <c r="DL61" s="28">
        <f t="shared" ca="1" si="85"/>
        <v>1515.5729351848072</v>
      </c>
      <c r="DM61" s="28">
        <f t="shared" ca="1" si="85"/>
        <v>-5550.8936386425758</v>
      </c>
      <c r="DN61" s="29">
        <f ca="1">SUM(DB46:DM46)</f>
        <v>-48984.323695432788</v>
      </c>
      <c r="DO61" s="28">
        <f t="shared" ref="DO61:DZ61" ca="1" si="86">DO46</f>
        <v>-659.7601143251801</v>
      </c>
      <c r="DP61" s="28">
        <f t="shared" ca="1" si="86"/>
        <v>-46497.531257437528</v>
      </c>
      <c r="DQ61" s="28">
        <f t="shared" ca="1" si="86"/>
        <v>35596.989038728192</v>
      </c>
      <c r="DR61" s="28">
        <f t="shared" ca="1" si="86"/>
        <v>-369.39587381431909</v>
      </c>
      <c r="DS61" s="28">
        <f t="shared" ca="1" si="86"/>
        <v>49459.015865402631</v>
      </c>
      <c r="DT61" s="28">
        <f t="shared" ca="1" si="86"/>
        <v>-46290.643660911577</v>
      </c>
      <c r="DU61" s="28">
        <f t="shared" ca="1" si="86"/>
        <v>-37932.598934455869</v>
      </c>
      <c r="DV61" s="28">
        <f t="shared" ca="1" si="86"/>
        <v>29251.690567723137</v>
      </c>
      <c r="DW61" s="28">
        <f t="shared" ca="1" si="86"/>
        <v>33743.520594795737</v>
      </c>
      <c r="DX61" s="28">
        <f t="shared" ca="1" si="86"/>
        <v>12728.172325881422</v>
      </c>
      <c r="DY61" s="28">
        <f t="shared" ca="1" si="86"/>
        <v>19662.006425192289</v>
      </c>
      <c r="DZ61" s="28">
        <f t="shared" ca="1" si="86"/>
        <v>-13099.634028916264</v>
      </c>
      <c r="EA61" s="29">
        <f ca="1">SUM(DO46:DZ46)</f>
        <v>35591.830947862669</v>
      </c>
      <c r="EB61" s="28">
        <f t="shared" ref="EB61:EM61" ca="1" si="87">EB46</f>
        <v>48212.944108045544</v>
      </c>
      <c r="EC61" s="28">
        <f t="shared" ca="1" si="87"/>
        <v>31030.252576271589</v>
      </c>
      <c r="ED61" s="28">
        <f t="shared" ca="1" si="87"/>
        <v>-17166.113979876987</v>
      </c>
      <c r="EE61" s="28">
        <f t="shared" ca="1" si="87"/>
        <v>-11927.305455768124</v>
      </c>
      <c r="EF61" s="28">
        <f t="shared" ca="1" si="87"/>
        <v>21541.180565039718</v>
      </c>
      <c r="EG61" s="28">
        <f t="shared" ca="1" si="87"/>
        <v>-41078.329502248271</v>
      </c>
      <c r="EH61" s="28">
        <f t="shared" ca="1" si="87"/>
        <v>47379.034119626289</v>
      </c>
      <c r="EI61" s="28">
        <f t="shared" ca="1" si="87"/>
        <v>-1318.7497087107511</v>
      </c>
      <c r="EJ61" s="28">
        <f t="shared" ca="1" si="87"/>
        <v>29042.867315062442</v>
      </c>
      <c r="EK61" s="28">
        <f t="shared" ca="1" si="87"/>
        <v>10550.138264290008</v>
      </c>
      <c r="EL61" s="28">
        <f t="shared" ca="1" si="87"/>
        <v>1177.6544388759353</v>
      </c>
      <c r="EM61" s="28">
        <f t="shared" ca="1" si="87"/>
        <v>25394.873536759322</v>
      </c>
      <c r="EN61" s="29">
        <f ca="1">SUM(EB46:EM46)</f>
        <v>142838.44627736672</v>
      </c>
    </row>
    <row r="62" spans="1:144" ht="12.75" customHeight="1" outlineLevel="1"/>
    <row r="63" spans="1:144" ht="12.75" customHeight="1" outlineLevel="1"/>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emplateFile" ma:contentTypeID="0x0101006EDDDB5EE6D98C44930B742096920B300400F5B6D36B3EF94B4E9A635CDF2A18F5B8" ma:contentTypeVersion="34" ma:contentTypeDescription="Create a new document." ma:contentTypeScope="" ma:versionID="e4b7918f6d70a6bbd3ae09fdaae93119"/>
</file>

<file path=customXml/itemProps1.xml><?xml version="1.0" encoding="utf-8"?>
<ds:datastoreItem xmlns:ds="http://schemas.openxmlformats.org/officeDocument/2006/customXml" ds:itemID="{12AA7462-1868-47CD-B4F2-8E9771B2278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3E8E26D-5B74-408F-82E3-1D74FEAF7FCF}">
  <ds:schemaRefs>
    <ds:schemaRef ds:uri="http://schemas.microsoft.com/sharepoint/v3/contenttype/forms"/>
  </ds:schemaRefs>
</ds:datastoreItem>
</file>

<file path=customXml/itemProps3.xml><?xml version="1.0" encoding="utf-8"?>
<ds:datastoreItem xmlns:ds="http://schemas.openxmlformats.org/officeDocument/2006/customXml" ds:itemID="{437F513E-4F43-4EAF-8689-FF138D0EF2A3}">
  <ds:schemaRefs>
    <ds:schemaRef ds:uri="http://schemas.microsoft.com/office/2006/metadata/contentType"/>
    <ds:schemaRef ds:uri="http://schemas.microsoft.com/office/2006/metadata/properties/metaAttribute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19</vt:i4>
      </vt:variant>
      <vt:variant>
        <vt:lpstr>Named Ranges</vt:lpstr>
      </vt:variant>
      <vt:variant>
        <vt:i4>223</vt:i4>
      </vt:variant>
    </vt:vector>
  </HeadingPairs>
  <TitlesOfParts>
    <vt:vector size="242" baseType="lpstr">
      <vt:lpstr>Intro</vt:lpstr>
      <vt:lpstr>Graphs</vt:lpstr>
      <vt:lpstr>Inputs</vt:lpstr>
      <vt:lpstr>Statitstical Moments</vt:lpstr>
      <vt:lpstr>Trial 1</vt:lpstr>
      <vt:lpstr>Trial 2</vt:lpstr>
      <vt:lpstr>Trial 3</vt:lpstr>
      <vt:lpstr>Trial 4</vt:lpstr>
      <vt:lpstr>Trial 5</vt:lpstr>
      <vt:lpstr>Trial 6</vt:lpstr>
      <vt:lpstr>Trial 7</vt:lpstr>
      <vt:lpstr>Trial 8</vt:lpstr>
      <vt:lpstr>Formulas</vt:lpstr>
      <vt:lpstr>(Intermediate Computations)</vt:lpstr>
      <vt:lpstr>(Other Computations)</vt:lpstr>
      <vt:lpstr>Labels</vt:lpstr>
      <vt:lpstr>ZZZ__FnCalls</vt:lpstr>
      <vt:lpstr>ZZZ_Ranges</vt:lpstr>
      <vt:lpstr>ZZZ_Import</vt:lpstr>
      <vt:lpstr>Capital_Date</vt:lpstr>
      <vt:lpstr>Capital_Desired_Date</vt:lpstr>
      <vt:lpstr>Capital_Desired_mean</vt:lpstr>
      <vt:lpstr>Capital_Desired_mean_Date</vt:lpstr>
      <vt:lpstr>Capital_Desired_mean_Time_Period</vt:lpstr>
      <vt:lpstr>Capital_Desired_stdev</vt:lpstr>
      <vt:lpstr>Capital_Desired_stdev_Date</vt:lpstr>
      <vt:lpstr>Capital_Desired_stdev_Time_Period</vt:lpstr>
      <vt:lpstr>Capital_Desired_Time_Period</vt:lpstr>
      <vt:lpstr>Capital_Desired_Trials</vt:lpstr>
      <vt:lpstr>Capital_Desired_Trials_Trial_01</vt:lpstr>
      <vt:lpstr>Capital_Desired_Trials_Trial_02</vt:lpstr>
      <vt:lpstr>Capital_Desired_Trials_Trial_03</vt:lpstr>
      <vt:lpstr>Capital_Desired_Trials_Trial_04</vt:lpstr>
      <vt:lpstr>Capital_Desired_Trials_Trial_05</vt:lpstr>
      <vt:lpstr>Capital_Desired_Trials_Trial_06</vt:lpstr>
      <vt:lpstr>Capital_Desired_Trials_Trial_07</vt:lpstr>
      <vt:lpstr>Capital_Desired_Trials_Trial_08</vt:lpstr>
      <vt:lpstr>Capital_mean</vt:lpstr>
      <vt:lpstr>Capital_mean_Date</vt:lpstr>
      <vt:lpstr>Capital_mean_Time_Period</vt:lpstr>
      <vt:lpstr>Capital_stdev</vt:lpstr>
      <vt:lpstr>Capital_stdev_Date</vt:lpstr>
      <vt:lpstr>Capital_stdev_Time_Period</vt:lpstr>
      <vt:lpstr>Capital_Time_Period</vt:lpstr>
      <vt:lpstr>Capital_Trials</vt:lpstr>
      <vt:lpstr>Capital_Trials_Trial_01</vt:lpstr>
      <vt:lpstr>Capital_Trials_Trial_02</vt:lpstr>
      <vt:lpstr>Capital_Trials_Trial_03</vt:lpstr>
      <vt:lpstr>Capital_Trials_Trial_04</vt:lpstr>
      <vt:lpstr>Capital_Trials_Trial_05</vt:lpstr>
      <vt:lpstr>Capital_Trials_Trial_06</vt:lpstr>
      <vt:lpstr>Capital_Trials_Trial_07</vt:lpstr>
      <vt:lpstr>Capital_Trials_Trial_08</vt:lpstr>
      <vt:lpstr>Consumption_Date</vt:lpstr>
      <vt:lpstr>Consumption_mean</vt:lpstr>
      <vt:lpstr>Consumption_mean_Date</vt:lpstr>
      <vt:lpstr>Consumption_mean_Time_Period</vt:lpstr>
      <vt:lpstr>Consumption_stdev</vt:lpstr>
      <vt:lpstr>Consumption_stdev_Date</vt:lpstr>
      <vt:lpstr>Consumption_stdev_Time_Period</vt:lpstr>
      <vt:lpstr>Consumption_Time_Period</vt:lpstr>
      <vt:lpstr>Consumption_Trials</vt:lpstr>
      <vt:lpstr>Consumption_Trials_Trial_01</vt:lpstr>
      <vt:lpstr>Consumption_Trials_Trial_02</vt:lpstr>
      <vt:lpstr>Consumption_Trials_Trial_03</vt:lpstr>
      <vt:lpstr>Consumption_Trials_Trial_04</vt:lpstr>
      <vt:lpstr>Consumption_Trials_Trial_05</vt:lpstr>
      <vt:lpstr>Consumption_Trials_Trial_06</vt:lpstr>
      <vt:lpstr>Consumption_Trials_Trial_07</vt:lpstr>
      <vt:lpstr>Consumption_Trials_Trial_08</vt:lpstr>
      <vt:lpstr>Demand_Aggregate_Date</vt:lpstr>
      <vt:lpstr>Demand_Aggregate_mean</vt:lpstr>
      <vt:lpstr>Demand_Aggregate_mean_Date</vt:lpstr>
      <vt:lpstr>Demand_Aggregate_mean_Time_Period</vt:lpstr>
      <vt:lpstr>Demand_Aggregate_stdev</vt:lpstr>
      <vt:lpstr>Demand_Aggregate_stdev_Date</vt:lpstr>
      <vt:lpstr>Demand_Aggregate_stdev_Time_Period</vt:lpstr>
      <vt:lpstr>Demand_Aggregate_Time_Period</vt:lpstr>
      <vt:lpstr>Demand_Aggregate_Trials</vt:lpstr>
      <vt:lpstr>Demand_Aggregate_Trials_Trial_01</vt:lpstr>
      <vt:lpstr>Demand_Aggregate_Trials_Trial_02</vt:lpstr>
      <vt:lpstr>Demand_Aggregate_Trials_Trial_03</vt:lpstr>
      <vt:lpstr>Demand_Aggregate_Trials_Trial_04</vt:lpstr>
      <vt:lpstr>Demand_Aggregate_Trials_Trial_05</vt:lpstr>
      <vt:lpstr>Demand_Aggregate_Trials_Trial_06</vt:lpstr>
      <vt:lpstr>Demand_Aggregate_Trials_Trial_07</vt:lpstr>
      <vt:lpstr>Demand_Aggregate_Trials_Trial_08</vt:lpstr>
      <vt:lpstr>Demand_Expected_Long_Date</vt:lpstr>
      <vt:lpstr>Demand_Expected_Long_mean</vt:lpstr>
      <vt:lpstr>Demand_Expected_Long_mean_Date</vt:lpstr>
      <vt:lpstr>Demand_Expected_Long_mean_Time_Period</vt:lpstr>
      <vt:lpstr>Demand_Expected_Long_stdev</vt:lpstr>
      <vt:lpstr>Demand_Expected_Long_stdev_Date</vt:lpstr>
      <vt:lpstr>Demand_Expected_Long_stdev_Time_Period</vt:lpstr>
      <vt:lpstr>Demand_Expected_Long_Time_Period</vt:lpstr>
      <vt:lpstr>Demand_Expected_Long_Trials</vt:lpstr>
      <vt:lpstr>Demand_Expected_Long_Trials_Trial_01</vt:lpstr>
      <vt:lpstr>Demand_Expected_Long_Trials_Trial_02</vt:lpstr>
      <vt:lpstr>Demand_Expected_Long_Trials_Trial_03</vt:lpstr>
      <vt:lpstr>Demand_Expected_Long_Trials_Trial_04</vt:lpstr>
      <vt:lpstr>Demand_Expected_Long_Trials_Trial_05</vt:lpstr>
      <vt:lpstr>Demand_Expected_Long_Trials_Trial_06</vt:lpstr>
      <vt:lpstr>Demand_Expected_Long_Trials_Trial_07</vt:lpstr>
      <vt:lpstr>Demand_Expected_Long_Trials_Trial_08</vt:lpstr>
      <vt:lpstr>Demand_Expected_Short_Date</vt:lpstr>
      <vt:lpstr>Demand_Expected_Short_mean</vt:lpstr>
      <vt:lpstr>Demand_Expected_Short_mean_Date</vt:lpstr>
      <vt:lpstr>Demand_Expected_Short_mean_Time_Period</vt:lpstr>
      <vt:lpstr>Demand_Expected_Short_stdev</vt:lpstr>
      <vt:lpstr>Demand_Expected_Short_stdev_Date</vt:lpstr>
      <vt:lpstr>Demand_Expected_Short_stdev_Time_Period</vt:lpstr>
      <vt:lpstr>Demand_Expected_Short_Time_Period</vt:lpstr>
      <vt:lpstr>Demand_Expected_Short_Trials</vt:lpstr>
      <vt:lpstr>Demand_Expected_Short_Trials_Trial_01</vt:lpstr>
      <vt:lpstr>Demand_Expected_Short_Trials_Trial_02</vt:lpstr>
      <vt:lpstr>Demand_Expected_Short_Trials_Trial_03</vt:lpstr>
      <vt:lpstr>Demand_Expected_Short_Trials_Trial_04</vt:lpstr>
      <vt:lpstr>Demand_Expected_Short_Trials_Trial_05</vt:lpstr>
      <vt:lpstr>Demand_Expected_Short_Trials_Trial_06</vt:lpstr>
      <vt:lpstr>Demand_Expected_Short_Trials_Trial_07</vt:lpstr>
      <vt:lpstr>Demand_Expected_Short_Trials_Trial_08</vt:lpstr>
      <vt:lpstr>Employment_Date</vt:lpstr>
      <vt:lpstr>Employment_Desired_Date</vt:lpstr>
      <vt:lpstr>Employment_Desired_mean</vt:lpstr>
      <vt:lpstr>Employment_Desired_mean_Date</vt:lpstr>
      <vt:lpstr>Employment_Desired_mean_Time_Period</vt:lpstr>
      <vt:lpstr>Employment_Desired_stdev</vt:lpstr>
      <vt:lpstr>Employment_Desired_stdev_Date</vt:lpstr>
      <vt:lpstr>Employment_Desired_stdev_Time_Period</vt:lpstr>
      <vt:lpstr>Employment_Desired_Time_Period</vt:lpstr>
      <vt:lpstr>Employment_Desired_Trials</vt:lpstr>
      <vt:lpstr>Employment_Desired_Trials_Trial_01</vt:lpstr>
      <vt:lpstr>Employment_Desired_Trials_Trial_02</vt:lpstr>
      <vt:lpstr>Employment_Desired_Trials_Trial_03</vt:lpstr>
      <vt:lpstr>Employment_Desired_Trials_Trial_04</vt:lpstr>
      <vt:lpstr>Employment_Desired_Trials_Trial_05</vt:lpstr>
      <vt:lpstr>Employment_Desired_Trials_Trial_06</vt:lpstr>
      <vt:lpstr>Employment_Desired_Trials_Trial_07</vt:lpstr>
      <vt:lpstr>Employment_Desired_Trials_Trial_08</vt:lpstr>
      <vt:lpstr>Employment_mean</vt:lpstr>
      <vt:lpstr>Employment_mean_Date</vt:lpstr>
      <vt:lpstr>Employment_mean_Time_Period</vt:lpstr>
      <vt:lpstr>Employment_stdev</vt:lpstr>
      <vt:lpstr>Employment_stdev_Date</vt:lpstr>
      <vt:lpstr>Employment_stdev_Time_Period</vt:lpstr>
      <vt:lpstr>Employment_Time_Period</vt:lpstr>
      <vt:lpstr>Employment_Trials</vt:lpstr>
      <vt:lpstr>Employment_Trials_Trial_01</vt:lpstr>
      <vt:lpstr>Employment_Trials_Trial_02</vt:lpstr>
      <vt:lpstr>Employment_Trials_Trial_03</vt:lpstr>
      <vt:lpstr>Employment_Trials_Trial_04</vt:lpstr>
      <vt:lpstr>Employment_Trials_Trial_05</vt:lpstr>
      <vt:lpstr>Employment_Trials_Trial_06</vt:lpstr>
      <vt:lpstr>Employment_Trials_Trial_07</vt:lpstr>
      <vt:lpstr>Employment_Trials_Trial_08</vt:lpstr>
      <vt:lpstr>Final_Sales_Date</vt:lpstr>
      <vt:lpstr>Final_Sales_mean</vt:lpstr>
      <vt:lpstr>Final_Sales_mean_Date</vt:lpstr>
      <vt:lpstr>Final_Sales_mean_Time_Period</vt:lpstr>
      <vt:lpstr>Final_Sales_stdev</vt:lpstr>
      <vt:lpstr>Final_Sales_stdev_Date</vt:lpstr>
      <vt:lpstr>Final_Sales_stdev_Time_Period</vt:lpstr>
      <vt:lpstr>Final_Sales_Time_Period</vt:lpstr>
      <vt:lpstr>Final_Sales_Trials</vt:lpstr>
      <vt:lpstr>Final_Sales_Trials_Trial_01</vt:lpstr>
      <vt:lpstr>Final_Sales_Trials_Trial_02</vt:lpstr>
      <vt:lpstr>Final_Sales_Trials_Trial_03</vt:lpstr>
      <vt:lpstr>Final_Sales_Trials_Trial_04</vt:lpstr>
      <vt:lpstr>Final_Sales_Trials_Trial_05</vt:lpstr>
      <vt:lpstr>Final_Sales_Trials_Trial_06</vt:lpstr>
      <vt:lpstr>Final_Sales_Trials_Trial_07</vt:lpstr>
      <vt:lpstr>Final_Sales_Trials_Trial_08</vt:lpstr>
      <vt:lpstr>Income_Current_Disposable_Date</vt:lpstr>
      <vt:lpstr>Income_Current_Disposable_mean</vt:lpstr>
      <vt:lpstr>Income_Current_Disposable_mean_Date</vt:lpstr>
      <vt:lpstr>Income_Current_Disposable_mean_Time_Period</vt:lpstr>
      <vt:lpstr>Income_Current_Disposable_stdev</vt:lpstr>
      <vt:lpstr>Income_Current_Disposable_stdev_Date</vt:lpstr>
      <vt:lpstr>Income_Current_Disposable_stdev_Time_Period</vt:lpstr>
      <vt:lpstr>Income_Current_Disposable_Time_Period</vt:lpstr>
      <vt:lpstr>Income_Current_Disposable_Trials</vt:lpstr>
      <vt:lpstr>Income_Current_Disposable_Trials_Trial_01</vt:lpstr>
      <vt:lpstr>Income_Current_Disposable_Trials_Trial_02</vt:lpstr>
      <vt:lpstr>Income_Current_Disposable_Trials_Trial_03</vt:lpstr>
      <vt:lpstr>Income_Current_Disposable_Trials_Trial_04</vt:lpstr>
      <vt:lpstr>Income_Current_Disposable_Trials_Trial_05</vt:lpstr>
      <vt:lpstr>Income_Current_Disposable_Trials_Trial_06</vt:lpstr>
      <vt:lpstr>Income_Current_Disposable_Trials_Trial_07</vt:lpstr>
      <vt:lpstr>Income_Current_Disposable_Trials_Trial_08</vt:lpstr>
      <vt:lpstr>Income_Permanent_Date</vt:lpstr>
      <vt:lpstr>Income_Permanent_mean</vt:lpstr>
      <vt:lpstr>Income_Permanent_mean_Date</vt:lpstr>
      <vt:lpstr>Income_Permanent_mean_Time_Period</vt:lpstr>
      <vt:lpstr>Income_Permanent_stdev</vt:lpstr>
      <vt:lpstr>Income_Permanent_stdev_Date</vt:lpstr>
      <vt:lpstr>Income_Permanent_stdev_Time_Period</vt:lpstr>
      <vt:lpstr>Income_Permanent_Time_Period</vt:lpstr>
      <vt:lpstr>Income_Permanent_Trials</vt:lpstr>
      <vt:lpstr>Income_Permanent_Trials_Trial_01</vt:lpstr>
      <vt:lpstr>Income_Permanent_Trials_Trial_02</vt:lpstr>
      <vt:lpstr>Income_Permanent_Trials_Trial_03</vt:lpstr>
      <vt:lpstr>Income_Permanent_Trials_Trial_04</vt:lpstr>
      <vt:lpstr>Income_Permanent_Trials_Trial_05</vt:lpstr>
      <vt:lpstr>Income_Permanent_Trials_Trial_06</vt:lpstr>
      <vt:lpstr>Income_Permanent_Trials_Trial_07</vt:lpstr>
      <vt:lpstr>Income_Permanent_Trials_Trial_08</vt:lpstr>
      <vt:lpstr>Model_Start_Date</vt:lpstr>
      <vt:lpstr>Output_Date</vt:lpstr>
      <vt:lpstr>Output_mean</vt:lpstr>
      <vt:lpstr>Output_mean_Date</vt:lpstr>
      <vt:lpstr>Output_mean_Time_Period</vt:lpstr>
      <vt:lpstr>Output_Potential_Date</vt:lpstr>
      <vt:lpstr>Output_Potential_mean</vt:lpstr>
      <vt:lpstr>Output_Potential_mean_Date</vt:lpstr>
      <vt:lpstr>Output_Potential_mean_Time_Period</vt:lpstr>
      <vt:lpstr>Output_Potential_stdev</vt:lpstr>
      <vt:lpstr>Output_Potential_stdev_Date</vt:lpstr>
      <vt:lpstr>Output_Potential_stdev_Time_Period</vt:lpstr>
      <vt:lpstr>Output_Potential_Time_Period</vt:lpstr>
      <vt:lpstr>Output_Potential_Trials</vt:lpstr>
      <vt:lpstr>Output_Potential_Trials_Trial_01</vt:lpstr>
      <vt:lpstr>Output_Potential_Trials_Trial_02</vt:lpstr>
      <vt:lpstr>Output_Potential_Trials_Trial_03</vt:lpstr>
      <vt:lpstr>Output_Potential_Trials_Trial_04</vt:lpstr>
      <vt:lpstr>Output_Potential_Trials_Trial_05</vt:lpstr>
      <vt:lpstr>Output_Potential_Trials_Trial_06</vt:lpstr>
      <vt:lpstr>Output_Potential_Trials_Trial_07</vt:lpstr>
      <vt:lpstr>Output_Potential_Trials_Trial_08</vt:lpstr>
      <vt:lpstr>Output_stdev</vt:lpstr>
      <vt:lpstr>Output_stdev_Date</vt:lpstr>
      <vt:lpstr>Output_stdev_Time_Period</vt:lpstr>
      <vt:lpstr>Output_Time_Period</vt:lpstr>
      <vt:lpstr>Output_Trials</vt:lpstr>
      <vt:lpstr>Output_Trials_Trial_01</vt:lpstr>
      <vt:lpstr>Output_Trials_Trial_02</vt:lpstr>
      <vt:lpstr>Output_Trials_Trial_03</vt:lpstr>
      <vt:lpstr>Output_Trials_Trial_04</vt:lpstr>
      <vt:lpstr>Output_Trials_Trial_05</vt:lpstr>
      <vt:lpstr>Output_Trials_Trial_06</vt:lpstr>
      <vt:lpstr>Output_Trials_Trial_07</vt:lpstr>
      <vt:lpstr>Output_Trials_Trial_08</vt:lpstr>
      <vt:lpstr>Intro!Print_Titles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Dnaumov</dc:creator>
  <cp:lastModifiedBy>Dnaumov</cp:lastModifiedBy>
  <cp:lastPrinted>2009-03-20T22:49:29Z</cp:lastPrinted>
  <dcterms:created xsi:type="dcterms:W3CDTF">2010-06-11T21:27:22Z</dcterms:created>
  <dcterms:modified xsi:type="dcterms:W3CDTF">2010-07-09T21:30:45Z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TC018655409991</vt:lpwstr>
  </property>
</Properties>
</file>